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1395300\Desktop\Via_Varejo\EVVA\inputs\ad_hoc\"/>
    </mc:Choice>
  </mc:AlternateContent>
  <bookViews>
    <workbookView xWindow="0" yWindow="0" windowWidth="20490" windowHeight="6135"/>
  </bookViews>
  <sheets>
    <sheet name="Apuração Preliminar" sheetId="1" r:id="rId1"/>
    <sheet name="PAINEL E TARGET" sheetId="2" r:id="rId2"/>
    <sheet name="PORTE LOJA" sheetId="3" r:id="rId3"/>
    <sheet name="Plan1" sheetId="5" state="hidden" r:id="rId4"/>
    <sheet name="Plan2" sheetId="6" r:id="rId5"/>
  </sheets>
  <definedNames>
    <definedName name="_xlnm._FilterDatabase" localSheetId="0" hidden="1">'Apuração Preliminar'!$B$2:$DU$1053</definedName>
    <definedName name="_xlnm._FilterDatabase" localSheetId="1" hidden="1">'PAINEL E TARGET'!$A$1:$Q$31</definedName>
  </definedNames>
  <calcPr calcId="162913"/>
</workbook>
</file>

<file path=xl/calcChain.xml><?xml version="1.0" encoding="utf-8"?>
<calcChain xmlns="http://schemas.openxmlformats.org/spreadsheetml/2006/main">
  <c r="BM1053" i="1" l="1"/>
  <c r="BL1053" i="1"/>
  <c r="BM1052" i="1"/>
  <c r="BL1052" i="1"/>
  <c r="BM1051" i="1"/>
  <c r="BL1051" i="1"/>
  <c r="BM1050" i="1"/>
  <c r="BL1050" i="1"/>
  <c r="BM1049" i="1"/>
  <c r="BL1049" i="1"/>
  <c r="BM1048" i="1"/>
  <c r="BL1048" i="1"/>
  <c r="BM1047" i="1"/>
  <c r="BL1047" i="1"/>
  <c r="BM1046" i="1"/>
  <c r="BL1046" i="1"/>
  <c r="BM1045" i="1"/>
  <c r="BL1045" i="1"/>
  <c r="BM1044" i="1"/>
  <c r="BL1044" i="1"/>
  <c r="BM1043" i="1"/>
  <c r="BL1043" i="1"/>
  <c r="BM1042" i="1"/>
  <c r="BL1042" i="1"/>
  <c r="BM1041" i="1"/>
  <c r="BL1041" i="1"/>
  <c r="BM1040" i="1"/>
  <c r="BL1040" i="1"/>
  <c r="BM1039" i="1"/>
  <c r="BL1039" i="1"/>
  <c r="BM1038" i="1"/>
  <c r="BL1038" i="1"/>
  <c r="BM1037" i="1"/>
  <c r="BL1037" i="1"/>
  <c r="BM1036" i="1"/>
  <c r="BL1036" i="1"/>
  <c r="BM1035" i="1"/>
  <c r="BL1035" i="1"/>
  <c r="BM1034" i="1"/>
  <c r="BL1034" i="1"/>
  <c r="BM1033" i="1"/>
  <c r="BL1033" i="1"/>
  <c r="BM1032" i="1"/>
  <c r="BL1032" i="1"/>
  <c r="BM1031" i="1"/>
  <c r="BL1031" i="1"/>
  <c r="BM1030" i="1"/>
  <c r="BL1030" i="1"/>
  <c r="BM1029" i="1"/>
  <c r="BL1029" i="1"/>
  <c r="BM1028" i="1"/>
  <c r="BL1028" i="1"/>
  <c r="BM1027" i="1"/>
  <c r="BL1027" i="1"/>
  <c r="BM1026" i="1"/>
  <c r="BL1026" i="1"/>
  <c r="BM1025" i="1"/>
  <c r="BL1025" i="1"/>
  <c r="BM1024" i="1"/>
  <c r="BL1024" i="1"/>
  <c r="BM1023" i="1"/>
  <c r="BL1023" i="1"/>
  <c r="BM1022" i="1"/>
  <c r="BL1022" i="1"/>
  <c r="BM1021" i="1"/>
  <c r="BL1021" i="1"/>
  <c r="BM1020" i="1"/>
  <c r="BL1020" i="1"/>
  <c r="BM1019" i="1"/>
  <c r="BL1019" i="1"/>
  <c r="BM1018" i="1"/>
  <c r="BL1018" i="1"/>
  <c r="BM1017" i="1"/>
  <c r="BL1017" i="1"/>
  <c r="BM1016" i="1"/>
  <c r="BL1016" i="1"/>
  <c r="BM1015" i="1"/>
  <c r="BL1015" i="1"/>
  <c r="BM1014" i="1"/>
  <c r="BL1014" i="1"/>
  <c r="BM1013" i="1"/>
  <c r="BL1013" i="1"/>
  <c r="BM1012" i="1"/>
  <c r="BL1012" i="1"/>
  <c r="BM1011" i="1"/>
  <c r="BL1011" i="1"/>
  <c r="BM1010" i="1"/>
  <c r="BL1010" i="1"/>
  <c r="BM1009" i="1"/>
  <c r="BL1009" i="1"/>
  <c r="BM1008" i="1"/>
  <c r="BL1008" i="1"/>
  <c r="BM1007" i="1"/>
  <c r="BL1007" i="1"/>
  <c r="BM1006" i="1"/>
  <c r="BL1006" i="1"/>
  <c r="BM1005" i="1"/>
  <c r="BL1005" i="1"/>
  <c r="BM1004" i="1"/>
  <c r="BL1004" i="1"/>
  <c r="BM1003" i="1"/>
  <c r="BL1003" i="1"/>
  <c r="BM1002" i="1"/>
  <c r="BL1002" i="1"/>
  <c r="BM1001" i="1"/>
  <c r="BL1001" i="1"/>
  <c r="BM1000" i="1"/>
  <c r="BL1000" i="1"/>
  <c r="BM999" i="1"/>
  <c r="BL999" i="1"/>
  <c r="BM998" i="1"/>
  <c r="BL998" i="1"/>
  <c r="BM997" i="1"/>
  <c r="BL997" i="1"/>
  <c r="BM996" i="1"/>
  <c r="BL996" i="1"/>
  <c r="BM995" i="1"/>
  <c r="BL995" i="1"/>
  <c r="BM994" i="1"/>
  <c r="BL994" i="1"/>
  <c r="BM993" i="1"/>
  <c r="BL993" i="1"/>
  <c r="BM992" i="1"/>
  <c r="BL992" i="1"/>
  <c r="BM991" i="1"/>
  <c r="BL991" i="1"/>
  <c r="BM990" i="1"/>
  <c r="BL990" i="1"/>
  <c r="BM989" i="1"/>
  <c r="BL989" i="1"/>
  <c r="BM988" i="1"/>
  <c r="BL988" i="1"/>
  <c r="BM987" i="1"/>
  <c r="BL987" i="1"/>
  <c r="BM986" i="1"/>
  <c r="BL986" i="1"/>
  <c r="BM985" i="1"/>
  <c r="BL985" i="1"/>
  <c r="BM984" i="1"/>
  <c r="BL984" i="1"/>
  <c r="BM983" i="1"/>
  <c r="BL983" i="1"/>
  <c r="BM982" i="1"/>
  <c r="BL982" i="1"/>
  <c r="BM981" i="1"/>
  <c r="BL981" i="1"/>
  <c r="BM980" i="1"/>
  <c r="BL980" i="1"/>
  <c r="BM979" i="1"/>
  <c r="BL979" i="1"/>
  <c r="BM978" i="1"/>
  <c r="BL978" i="1"/>
  <c r="BM977" i="1"/>
  <c r="BL977" i="1"/>
  <c r="BM976" i="1"/>
  <c r="BL976" i="1"/>
  <c r="BM975" i="1"/>
  <c r="BL975" i="1"/>
  <c r="BM974" i="1"/>
  <c r="BL974" i="1"/>
  <c r="BM973" i="1"/>
  <c r="BL973" i="1"/>
  <c r="BM972" i="1"/>
  <c r="BL972" i="1"/>
  <c r="BM971" i="1"/>
  <c r="BL971" i="1"/>
  <c r="BM970" i="1"/>
  <c r="BL970" i="1"/>
  <c r="BM969" i="1"/>
  <c r="BL969" i="1"/>
  <c r="BM968" i="1"/>
  <c r="BL968" i="1"/>
  <c r="BM967" i="1"/>
  <c r="BL967" i="1"/>
  <c r="BM966" i="1"/>
  <c r="BL966" i="1"/>
  <c r="BM965" i="1"/>
  <c r="BL965" i="1"/>
  <c r="BM964" i="1"/>
  <c r="BL964" i="1"/>
  <c r="BM963" i="1"/>
  <c r="BL963" i="1"/>
  <c r="BM962" i="1"/>
  <c r="BL962" i="1"/>
  <c r="BM961" i="1"/>
  <c r="BL961" i="1"/>
  <c r="BM960" i="1"/>
  <c r="BL960" i="1"/>
  <c r="BM959" i="1"/>
  <c r="BL959" i="1"/>
  <c r="BM958" i="1"/>
  <c r="BL958" i="1"/>
  <c r="BM957" i="1"/>
  <c r="BL957" i="1"/>
  <c r="BM956" i="1"/>
  <c r="BL956" i="1"/>
  <c r="BM955" i="1"/>
  <c r="BL955" i="1"/>
  <c r="BM954" i="1"/>
  <c r="BL954" i="1"/>
  <c r="BM953" i="1"/>
  <c r="BL953" i="1"/>
  <c r="BM952" i="1"/>
  <c r="BL952" i="1"/>
  <c r="BM951" i="1"/>
  <c r="BL951" i="1"/>
  <c r="BM950" i="1"/>
  <c r="BL950" i="1"/>
  <c r="BM949" i="1"/>
  <c r="BL949" i="1"/>
  <c r="BM948" i="1"/>
  <c r="BL948" i="1"/>
  <c r="BM947" i="1"/>
  <c r="BL947" i="1"/>
  <c r="BM946" i="1"/>
  <c r="BL946" i="1"/>
  <c r="BM945" i="1"/>
  <c r="BL945" i="1"/>
  <c r="BM944" i="1"/>
  <c r="BL944" i="1"/>
  <c r="BM943" i="1"/>
  <c r="BL943" i="1"/>
  <c r="BM942" i="1"/>
  <c r="BL942" i="1"/>
  <c r="BM941" i="1"/>
  <c r="BL941" i="1"/>
  <c r="BM940" i="1"/>
  <c r="BL940" i="1"/>
  <c r="BM939" i="1"/>
  <c r="BL939" i="1"/>
  <c r="BM938" i="1"/>
  <c r="BL938" i="1"/>
  <c r="BM937" i="1"/>
  <c r="BL937" i="1"/>
  <c r="BM936" i="1"/>
  <c r="BL936" i="1"/>
  <c r="BM935" i="1"/>
  <c r="BL935" i="1"/>
  <c r="BM934" i="1"/>
  <c r="BL934" i="1"/>
  <c r="BM933" i="1"/>
  <c r="BL933" i="1"/>
  <c r="BM932" i="1"/>
  <c r="BL932" i="1"/>
  <c r="BM931" i="1"/>
  <c r="BL931" i="1"/>
  <c r="BM930" i="1"/>
  <c r="BL930" i="1"/>
  <c r="BM929" i="1"/>
  <c r="BL929" i="1"/>
  <c r="BM928" i="1"/>
  <c r="BL928" i="1"/>
  <c r="BM927" i="1"/>
  <c r="BL927" i="1"/>
  <c r="BM926" i="1"/>
  <c r="BL926" i="1"/>
  <c r="BM925" i="1"/>
  <c r="BL925" i="1"/>
  <c r="BM924" i="1"/>
  <c r="BL924" i="1"/>
  <c r="BM923" i="1"/>
  <c r="BL923" i="1"/>
  <c r="BM922" i="1"/>
  <c r="BL922" i="1"/>
  <c r="BM921" i="1"/>
  <c r="BL921" i="1"/>
  <c r="BM920" i="1"/>
  <c r="BL920" i="1"/>
  <c r="BM919" i="1"/>
  <c r="BL919" i="1"/>
  <c r="BM918" i="1"/>
  <c r="BL918" i="1"/>
  <c r="BM917" i="1"/>
  <c r="BL917" i="1"/>
  <c r="BM916" i="1"/>
  <c r="BL916" i="1"/>
  <c r="BM915" i="1"/>
  <c r="BL915" i="1"/>
  <c r="BM914" i="1"/>
  <c r="BL914" i="1"/>
  <c r="BM913" i="1"/>
  <c r="BL913" i="1"/>
  <c r="BM912" i="1"/>
  <c r="BL912" i="1"/>
  <c r="BM911" i="1"/>
  <c r="BL911" i="1"/>
  <c r="BM910" i="1"/>
  <c r="BL910" i="1"/>
  <c r="BM909" i="1"/>
  <c r="BL909" i="1"/>
  <c r="BM908" i="1"/>
  <c r="BL908" i="1"/>
  <c r="BM907" i="1"/>
  <c r="BL907" i="1"/>
  <c r="BM906" i="1"/>
  <c r="BL906" i="1"/>
  <c r="BM905" i="1"/>
  <c r="BL905" i="1"/>
  <c r="BM904" i="1"/>
  <c r="BL904" i="1"/>
  <c r="BM903" i="1"/>
  <c r="BL903" i="1"/>
  <c r="BM902" i="1"/>
  <c r="BL902" i="1"/>
  <c r="BM901" i="1"/>
  <c r="BL901" i="1"/>
  <c r="BM900" i="1"/>
  <c r="BL900" i="1"/>
  <c r="BM899" i="1"/>
  <c r="BL899" i="1"/>
  <c r="BM898" i="1"/>
  <c r="BL898" i="1"/>
  <c r="BM897" i="1"/>
  <c r="BL897" i="1"/>
  <c r="BM896" i="1"/>
  <c r="BL896" i="1"/>
  <c r="BM895" i="1"/>
  <c r="BL895" i="1"/>
  <c r="BM894" i="1"/>
  <c r="BL894" i="1"/>
  <c r="BM893" i="1"/>
  <c r="BL893" i="1"/>
  <c r="BM892" i="1"/>
  <c r="BL892" i="1"/>
  <c r="BM891" i="1"/>
  <c r="BL891" i="1"/>
  <c r="BM890" i="1"/>
  <c r="BL890" i="1"/>
  <c r="BM889" i="1"/>
  <c r="BL889" i="1"/>
  <c r="BM888" i="1"/>
  <c r="BL888" i="1"/>
  <c r="BM887" i="1"/>
  <c r="BL887" i="1"/>
  <c r="BM886" i="1"/>
  <c r="BL886" i="1"/>
  <c r="BM885" i="1"/>
  <c r="BL885" i="1"/>
  <c r="BM884" i="1"/>
  <c r="BL884" i="1"/>
  <c r="BM883" i="1"/>
  <c r="BL883" i="1"/>
  <c r="BM882" i="1"/>
  <c r="BL882" i="1"/>
  <c r="BM881" i="1"/>
  <c r="BL881" i="1"/>
  <c r="BM880" i="1"/>
  <c r="BL880" i="1"/>
  <c r="BM879" i="1"/>
  <c r="BL879" i="1"/>
  <c r="BM878" i="1"/>
  <c r="BL878" i="1"/>
  <c r="BM877" i="1"/>
  <c r="BL877" i="1"/>
  <c r="BM876" i="1"/>
  <c r="BL876" i="1"/>
  <c r="BM875" i="1"/>
  <c r="BL875" i="1"/>
  <c r="BM874" i="1"/>
  <c r="BL874" i="1"/>
  <c r="BM873" i="1"/>
  <c r="BL873" i="1"/>
  <c r="BM872" i="1"/>
  <c r="BL872" i="1"/>
  <c r="BM871" i="1"/>
  <c r="BL871" i="1"/>
  <c r="BM870" i="1"/>
  <c r="BL870" i="1"/>
  <c r="BM869" i="1"/>
  <c r="BL869" i="1"/>
  <c r="BM868" i="1"/>
  <c r="BL868" i="1"/>
  <c r="BM867" i="1"/>
  <c r="BL867" i="1"/>
  <c r="BM866" i="1"/>
  <c r="BL866" i="1"/>
  <c r="BM865" i="1"/>
  <c r="BL865" i="1"/>
  <c r="BM864" i="1"/>
  <c r="BL864" i="1"/>
  <c r="BM863" i="1"/>
  <c r="BL863" i="1"/>
  <c r="BM862" i="1"/>
  <c r="BL862" i="1"/>
  <c r="BM861" i="1"/>
  <c r="BL861" i="1"/>
  <c r="BM860" i="1"/>
  <c r="BL860" i="1"/>
  <c r="BM859" i="1"/>
  <c r="BL859" i="1"/>
  <c r="BM858" i="1"/>
  <c r="BL858" i="1"/>
  <c r="BM857" i="1"/>
  <c r="BL857" i="1"/>
  <c r="BM856" i="1"/>
  <c r="BL856" i="1"/>
  <c r="BM855" i="1"/>
  <c r="BL855" i="1"/>
  <c r="BM854" i="1"/>
  <c r="BL854" i="1"/>
  <c r="BM853" i="1"/>
  <c r="BL853" i="1"/>
  <c r="BM852" i="1"/>
  <c r="BL852" i="1"/>
  <c r="BM851" i="1"/>
  <c r="BL851" i="1"/>
  <c r="BM850" i="1"/>
  <c r="BL850" i="1"/>
  <c r="BM849" i="1"/>
  <c r="BL849" i="1"/>
  <c r="BM848" i="1"/>
  <c r="BL848" i="1"/>
  <c r="BM847" i="1"/>
  <c r="BL847" i="1"/>
  <c r="BM846" i="1"/>
  <c r="BL846" i="1"/>
  <c r="BM845" i="1"/>
  <c r="BL845" i="1"/>
  <c r="BM844" i="1"/>
  <c r="BL844" i="1"/>
  <c r="BM843" i="1"/>
  <c r="BL843" i="1"/>
  <c r="BM842" i="1"/>
  <c r="BL842" i="1"/>
  <c r="BM841" i="1"/>
  <c r="BL841" i="1"/>
  <c r="BM840" i="1"/>
  <c r="BL840" i="1"/>
  <c r="BM839" i="1"/>
  <c r="BL839" i="1"/>
  <c r="BM838" i="1"/>
  <c r="BL838" i="1"/>
  <c r="BM837" i="1"/>
  <c r="BL837" i="1"/>
  <c r="BM836" i="1"/>
  <c r="BL836" i="1"/>
  <c r="BM835" i="1"/>
  <c r="BL835" i="1"/>
  <c r="BM834" i="1"/>
  <c r="BL834" i="1"/>
  <c r="BM833" i="1"/>
  <c r="BL833" i="1"/>
  <c r="BM832" i="1"/>
  <c r="BL832" i="1"/>
  <c r="BM831" i="1"/>
  <c r="BL831" i="1"/>
  <c r="BM830" i="1"/>
  <c r="BL830" i="1"/>
  <c r="BM829" i="1"/>
  <c r="BL829" i="1"/>
  <c r="BM828" i="1"/>
  <c r="BL828" i="1"/>
  <c r="BM827" i="1"/>
  <c r="BL827" i="1"/>
  <c r="BM826" i="1"/>
  <c r="BL826" i="1"/>
  <c r="BM825" i="1"/>
  <c r="BL825" i="1"/>
  <c r="BM824" i="1"/>
  <c r="BL824" i="1"/>
  <c r="BM823" i="1"/>
  <c r="BL823" i="1"/>
  <c r="BM822" i="1"/>
  <c r="BL822" i="1"/>
  <c r="BM821" i="1"/>
  <c r="BL821" i="1"/>
  <c r="BM820" i="1"/>
  <c r="BL820" i="1"/>
  <c r="BM819" i="1"/>
  <c r="BL819" i="1"/>
  <c r="BM818" i="1"/>
  <c r="BL818" i="1"/>
  <c r="BM817" i="1"/>
  <c r="BL817" i="1"/>
  <c r="BM816" i="1"/>
  <c r="BL816" i="1"/>
  <c r="BM815" i="1"/>
  <c r="BL815" i="1"/>
  <c r="BM814" i="1"/>
  <c r="BL814" i="1"/>
  <c r="BM813" i="1"/>
  <c r="BL813" i="1"/>
  <c r="BM812" i="1"/>
  <c r="BL812" i="1"/>
  <c r="BM811" i="1"/>
  <c r="BL811" i="1"/>
  <c r="BM810" i="1"/>
  <c r="BL810" i="1"/>
  <c r="BM809" i="1"/>
  <c r="BL809" i="1"/>
  <c r="BM808" i="1"/>
  <c r="BL808" i="1"/>
  <c r="BM807" i="1"/>
  <c r="BL807" i="1"/>
  <c r="BM806" i="1"/>
  <c r="BL806" i="1"/>
  <c r="BM805" i="1"/>
  <c r="BL805" i="1"/>
  <c r="BM804" i="1"/>
  <c r="BL804" i="1"/>
  <c r="BM803" i="1"/>
  <c r="BL803" i="1"/>
  <c r="BM802" i="1"/>
  <c r="BL802" i="1"/>
  <c r="BM801" i="1"/>
  <c r="BL801" i="1"/>
  <c r="BM800" i="1"/>
  <c r="BL800" i="1"/>
  <c r="BM799" i="1"/>
  <c r="BL799" i="1"/>
  <c r="BM798" i="1"/>
  <c r="BL798" i="1"/>
  <c r="BM797" i="1"/>
  <c r="BL797" i="1"/>
  <c r="BM796" i="1"/>
  <c r="BL796" i="1"/>
  <c r="BM795" i="1"/>
  <c r="BL795" i="1"/>
  <c r="BM794" i="1"/>
  <c r="BL794" i="1"/>
  <c r="BM793" i="1"/>
  <c r="BL793" i="1"/>
  <c r="BM792" i="1"/>
  <c r="BL792" i="1"/>
  <c r="BM791" i="1"/>
  <c r="BL791" i="1"/>
  <c r="BM790" i="1"/>
  <c r="BL790" i="1"/>
  <c r="BM789" i="1"/>
  <c r="BL789" i="1"/>
  <c r="BM788" i="1"/>
  <c r="BL788" i="1"/>
  <c r="BM787" i="1"/>
  <c r="BL787" i="1"/>
  <c r="BM786" i="1"/>
  <c r="BL786" i="1"/>
  <c r="BM785" i="1"/>
  <c r="BL785" i="1"/>
  <c r="BM784" i="1"/>
  <c r="BL784" i="1"/>
  <c r="BM783" i="1"/>
  <c r="BL783" i="1"/>
  <c r="BM782" i="1"/>
  <c r="BL782" i="1"/>
  <c r="BM781" i="1"/>
  <c r="BL781" i="1"/>
  <c r="BM780" i="1"/>
  <c r="BL780" i="1"/>
  <c r="BM779" i="1"/>
  <c r="BL779" i="1"/>
  <c r="BM778" i="1"/>
  <c r="BL778" i="1"/>
  <c r="BM777" i="1"/>
  <c r="BL777" i="1"/>
  <c r="BM776" i="1"/>
  <c r="BL776" i="1"/>
  <c r="BM775" i="1"/>
  <c r="BL775" i="1"/>
  <c r="BM774" i="1"/>
  <c r="BL774" i="1"/>
  <c r="BM773" i="1"/>
  <c r="BL773" i="1"/>
  <c r="BM772" i="1"/>
  <c r="BL772" i="1"/>
  <c r="BM771" i="1"/>
  <c r="BL771" i="1"/>
  <c r="BM770" i="1"/>
  <c r="BL770" i="1"/>
  <c r="BM769" i="1"/>
  <c r="BL769" i="1"/>
  <c r="BM768" i="1"/>
  <c r="BL768" i="1"/>
  <c r="BM767" i="1"/>
  <c r="BL767" i="1"/>
  <c r="BM766" i="1"/>
  <c r="BL766" i="1"/>
  <c r="BM765" i="1"/>
  <c r="BL765" i="1"/>
  <c r="BM764" i="1"/>
  <c r="BL764" i="1"/>
  <c r="BM763" i="1"/>
  <c r="BL763" i="1"/>
  <c r="BM762" i="1"/>
  <c r="BL762" i="1"/>
  <c r="BM761" i="1"/>
  <c r="BL761" i="1"/>
  <c r="BM760" i="1"/>
  <c r="BL760" i="1"/>
  <c r="BM759" i="1"/>
  <c r="BL759" i="1"/>
  <c r="BM758" i="1"/>
  <c r="BL758" i="1"/>
  <c r="BM757" i="1"/>
  <c r="BL757" i="1"/>
  <c r="BM756" i="1"/>
  <c r="BL756" i="1"/>
  <c r="BM755" i="1"/>
  <c r="BL755" i="1"/>
  <c r="BM754" i="1"/>
  <c r="BL754" i="1"/>
  <c r="BM753" i="1"/>
  <c r="BL753" i="1"/>
  <c r="BM752" i="1"/>
  <c r="BL752" i="1"/>
  <c r="BM751" i="1"/>
  <c r="BL751" i="1"/>
  <c r="BM750" i="1"/>
  <c r="BL750" i="1"/>
  <c r="BM749" i="1"/>
  <c r="BL749" i="1"/>
  <c r="BM748" i="1"/>
  <c r="BL748" i="1"/>
  <c r="BM747" i="1"/>
  <c r="BL747" i="1"/>
  <c r="BM746" i="1"/>
  <c r="BL746" i="1"/>
  <c r="BM745" i="1"/>
  <c r="BL745" i="1"/>
  <c r="BM744" i="1"/>
  <c r="BL744" i="1"/>
  <c r="BM743" i="1"/>
  <c r="BL743" i="1"/>
  <c r="BM742" i="1"/>
  <c r="BL742" i="1"/>
  <c r="BM741" i="1"/>
  <c r="BL741" i="1"/>
  <c r="BM740" i="1"/>
  <c r="BL740" i="1"/>
  <c r="BM739" i="1"/>
  <c r="BL739" i="1"/>
  <c r="BM738" i="1"/>
  <c r="BL738" i="1"/>
  <c r="BM737" i="1"/>
  <c r="BL737" i="1"/>
  <c r="BM736" i="1"/>
  <c r="BL736" i="1"/>
  <c r="BM735" i="1"/>
  <c r="BL735" i="1"/>
  <c r="BM734" i="1"/>
  <c r="BL734" i="1"/>
  <c r="BM733" i="1"/>
  <c r="BL733" i="1"/>
  <c r="BM732" i="1"/>
  <c r="BL732" i="1"/>
  <c r="BM731" i="1"/>
  <c r="BL731" i="1"/>
  <c r="BM730" i="1"/>
  <c r="BL730" i="1"/>
  <c r="BM729" i="1"/>
  <c r="BL729" i="1"/>
  <c r="BM728" i="1"/>
  <c r="BL728" i="1"/>
  <c r="BM727" i="1"/>
  <c r="BL727" i="1"/>
  <c r="BM726" i="1"/>
  <c r="BL726" i="1"/>
  <c r="BM725" i="1"/>
  <c r="BL725" i="1"/>
  <c r="BM724" i="1"/>
  <c r="BL724" i="1"/>
  <c r="BM723" i="1"/>
  <c r="BL723" i="1"/>
  <c r="BM722" i="1"/>
  <c r="BL722" i="1"/>
  <c r="BM721" i="1"/>
  <c r="BL721" i="1"/>
  <c r="BM720" i="1"/>
  <c r="BL720" i="1"/>
  <c r="BM719" i="1"/>
  <c r="BL719" i="1"/>
  <c r="BM718" i="1"/>
  <c r="BL718" i="1"/>
  <c r="BM717" i="1"/>
  <c r="BL717" i="1"/>
  <c r="BM716" i="1"/>
  <c r="BL716" i="1"/>
  <c r="BM715" i="1"/>
  <c r="BL715" i="1"/>
  <c r="BM714" i="1"/>
  <c r="BL714" i="1"/>
  <c r="BM713" i="1"/>
  <c r="BL713" i="1"/>
  <c r="BM712" i="1"/>
  <c r="BL712" i="1"/>
  <c r="BM711" i="1"/>
  <c r="BL711" i="1"/>
  <c r="BM710" i="1"/>
  <c r="BL710" i="1"/>
  <c r="BM709" i="1"/>
  <c r="BL709" i="1"/>
  <c r="BM708" i="1"/>
  <c r="BL708" i="1"/>
  <c r="BM707" i="1"/>
  <c r="BL707" i="1"/>
  <c r="BM706" i="1"/>
  <c r="BL706" i="1"/>
  <c r="BM705" i="1"/>
  <c r="BL705" i="1"/>
  <c r="BM704" i="1"/>
  <c r="BL704" i="1"/>
  <c r="BM703" i="1"/>
  <c r="BL703" i="1"/>
  <c r="BM702" i="1"/>
  <c r="BL702" i="1"/>
  <c r="BM701" i="1"/>
  <c r="BL701" i="1"/>
  <c r="BM700" i="1"/>
  <c r="BL700" i="1"/>
  <c r="BM699" i="1"/>
  <c r="BL699" i="1"/>
  <c r="BM698" i="1"/>
  <c r="BL698" i="1"/>
  <c r="BM697" i="1"/>
  <c r="BL697" i="1"/>
  <c r="BM696" i="1"/>
  <c r="BL696" i="1"/>
  <c r="BM695" i="1"/>
  <c r="BL695" i="1"/>
  <c r="BM694" i="1"/>
  <c r="BL694" i="1"/>
  <c r="BM693" i="1"/>
  <c r="BL693" i="1"/>
  <c r="BM692" i="1"/>
  <c r="BL692" i="1"/>
  <c r="BM691" i="1"/>
  <c r="BL691" i="1"/>
  <c r="BM690" i="1"/>
  <c r="BL690" i="1"/>
  <c r="BM689" i="1"/>
  <c r="BL689" i="1"/>
  <c r="BM688" i="1"/>
  <c r="BL688" i="1"/>
  <c r="BM687" i="1"/>
  <c r="BL687" i="1"/>
  <c r="BM686" i="1"/>
  <c r="BL686" i="1"/>
  <c r="BM685" i="1"/>
  <c r="BL685" i="1"/>
  <c r="BM684" i="1"/>
  <c r="BL684" i="1"/>
  <c r="BM683" i="1"/>
  <c r="BL683" i="1"/>
  <c r="BM682" i="1"/>
  <c r="BL682" i="1"/>
  <c r="BM681" i="1"/>
  <c r="BL681" i="1"/>
  <c r="BM680" i="1"/>
  <c r="BL680" i="1"/>
  <c r="BM679" i="1"/>
  <c r="BL679" i="1"/>
  <c r="BM678" i="1"/>
  <c r="BL678" i="1"/>
  <c r="BM677" i="1"/>
  <c r="BL677" i="1"/>
  <c r="BM676" i="1"/>
  <c r="BL676" i="1"/>
  <c r="BM675" i="1"/>
  <c r="BL675" i="1"/>
  <c r="BM674" i="1"/>
  <c r="BL674" i="1"/>
  <c r="BM673" i="1"/>
  <c r="BL673" i="1"/>
  <c r="BM672" i="1"/>
  <c r="BL672" i="1"/>
  <c r="BM671" i="1"/>
  <c r="BL671" i="1"/>
  <c r="BM670" i="1"/>
  <c r="BL670" i="1"/>
  <c r="BM669" i="1"/>
  <c r="BL669" i="1"/>
  <c r="BM668" i="1"/>
  <c r="BL668" i="1"/>
  <c r="BM667" i="1"/>
  <c r="BL667" i="1"/>
  <c r="BM666" i="1"/>
  <c r="BL666" i="1"/>
  <c r="BM665" i="1"/>
  <c r="BL665" i="1"/>
  <c r="BM664" i="1"/>
  <c r="BL664" i="1"/>
  <c r="BM663" i="1"/>
  <c r="BL663" i="1"/>
  <c r="BM662" i="1"/>
  <c r="BL662" i="1"/>
  <c r="BM661" i="1"/>
  <c r="BL661" i="1"/>
  <c r="BM660" i="1"/>
  <c r="BL660" i="1"/>
  <c r="BM659" i="1"/>
  <c r="BL659" i="1"/>
  <c r="BM658" i="1"/>
  <c r="BL658" i="1"/>
  <c r="BM657" i="1"/>
  <c r="BL657" i="1"/>
  <c r="BM656" i="1"/>
  <c r="BL656" i="1"/>
  <c r="BM655" i="1"/>
  <c r="BL655" i="1"/>
  <c r="BM654" i="1"/>
  <c r="BL654" i="1"/>
  <c r="BM653" i="1"/>
  <c r="BL653" i="1"/>
  <c r="BM652" i="1"/>
  <c r="BL652" i="1"/>
  <c r="BM651" i="1"/>
  <c r="BL651" i="1"/>
  <c r="BM650" i="1"/>
  <c r="BL650" i="1"/>
  <c r="BM649" i="1"/>
  <c r="BL649" i="1"/>
  <c r="BM648" i="1"/>
  <c r="BL648" i="1"/>
  <c r="BM647" i="1"/>
  <c r="BL647" i="1"/>
  <c r="BM646" i="1"/>
  <c r="BL646" i="1"/>
  <c r="BM645" i="1"/>
  <c r="BL645" i="1"/>
  <c r="BM644" i="1"/>
  <c r="BL644" i="1"/>
  <c r="BM643" i="1"/>
  <c r="BL643" i="1"/>
  <c r="BM642" i="1"/>
  <c r="BL642" i="1"/>
  <c r="BM641" i="1"/>
  <c r="BL641" i="1"/>
  <c r="BM640" i="1"/>
  <c r="BL640" i="1"/>
  <c r="BM639" i="1"/>
  <c r="BL639" i="1"/>
  <c r="BM638" i="1"/>
  <c r="BL638" i="1"/>
  <c r="BM637" i="1"/>
  <c r="BL637" i="1"/>
  <c r="BM636" i="1"/>
  <c r="BL636" i="1"/>
  <c r="BM635" i="1"/>
  <c r="BL635" i="1"/>
  <c r="BM634" i="1"/>
  <c r="BL634" i="1"/>
  <c r="BM633" i="1"/>
  <c r="BL633" i="1"/>
  <c r="BM632" i="1"/>
  <c r="BL632" i="1"/>
  <c r="BM631" i="1"/>
  <c r="BL631" i="1"/>
  <c r="BM630" i="1"/>
  <c r="BL630" i="1"/>
  <c r="BM629" i="1"/>
  <c r="BL629" i="1"/>
  <c r="BM628" i="1"/>
  <c r="BL628" i="1"/>
  <c r="BM627" i="1"/>
  <c r="BL627" i="1"/>
  <c r="BM626" i="1"/>
  <c r="BL626" i="1"/>
  <c r="BM625" i="1"/>
  <c r="BL625" i="1"/>
  <c r="BM624" i="1"/>
  <c r="BL624" i="1"/>
  <c r="BM623" i="1"/>
  <c r="BL623" i="1"/>
  <c r="BM622" i="1"/>
  <c r="BL622" i="1"/>
  <c r="BM621" i="1"/>
  <c r="BL621" i="1"/>
  <c r="BM620" i="1"/>
  <c r="BL620" i="1"/>
  <c r="BM619" i="1"/>
  <c r="BL619" i="1"/>
  <c r="BM618" i="1"/>
  <c r="BL618" i="1"/>
  <c r="BM617" i="1"/>
  <c r="BL617" i="1"/>
  <c r="BM616" i="1"/>
  <c r="BL616" i="1"/>
  <c r="BM615" i="1"/>
  <c r="BL615" i="1"/>
  <c r="BM614" i="1"/>
  <c r="BL614" i="1"/>
  <c r="BM613" i="1"/>
  <c r="BL613" i="1"/>
  <c r="BM612" i="1"/>
  <c r="BL612" i="1"/>
  <c r="BM611" i="1"/>
  <c r="BL611" i="1"/>
  <c r="BM610" i="1"/>
  <c r="BL610" i="1"/>
  <c r="BM609" i="1"/>
  <c r="BL609" i="1"/>
  <c r="BM608" i="1"/>
  <c r="BL608" i="1"/>
  <c r="BM607" i="1"/>
  <c r="BL607" i="1"/>
  <c r="BM606" i="1"/>
  <c r="BL606" i="1"/>
  <c r="BM605" i="1"/>
  <c r="BL605" i="1"/>
  <c r="BM604" i="1"/>
  <c r="BL604" i="1"/>
  <c r="BM603" i="1"/>
  <c r="BL603" i="1"/>
  <c r="BM602" i="1"/>
  <c r="BL602" i="1"/>
  <c r="BM601" i="1"/>
  <c r="BL601" i="1"/>
  <c r="BM600" i="1"/>
  <c r="BL600" i="1"/>
  <c r="BM599" i="1"/>
  <c r="BL599" i="1"/>
  <c r="BM598" i="1"/>
  <c r="BL598" i="1"/>
  <c r="BM597" i="1"/>
  <c r="BL597" i="1"/>
  <c r="BM596" i="1"/>
  <c r="BL596" i="1"/>
  <c r="BM595" i="1"/>
  <c r="BL595" i="1"/>
  <c r="BM594" i="1"/>
  <c r="BL594" i="1"/>
  <c r="BM593" i="1"/>
  <c r="BL593" i="1"/>
  <c r="BM592" i="1"/>
  <c r="BL592" i="1"/>
  <c r="BM591" i="1"/>
  <c r="BL591" i="1"/>
  <c r="BM590" i="1"/>
  <c r="BL590" i="1"/>
  <c r="BM589" i="1"/>
  <c r="BL589" i="1"/>
  <c r="BM588" i="1"/>
  <c r="BL588" i="1"/>
  <c r="BM587" i="1"/>
  <c r="BL587" i="1"/>
  <c r="BM586" i="1"/>
  <c r="BL586" i="1"/>
  <c r="BM585" i="1"/>
  <c r="BL585" i="1"/>
  <c r="BM584" i="1"/>
  <c r="BL584" i="1"/>
  <c r="BM583" i="1"/>
  <c r="BL583" i="1"/>
  <c r="BM582" i="1"/>
  <c r="BL582" i="1"/>
  <c r="BM581" i="1"/>
  <c r="BL581" i="1"/>
  <c r="BM580" i="1"/>
  <c r="BL580" i="1"/>
  <c r="BM579" i="1"/>
  <c r="BL579" i="1"/>
  <c r="BM578" i="1"/>
  <c r="BL578" i="1"/>
  <c r="BM577" i="1"/>
  <c r="BL577" i="1"/>
  <c r="BM576" i="1"/>
  <c r="BL576" i="1"/>
  <c r="BM575" i="1"/>
  <c r="BL575" i="1"/>
  <c r="BM574" i="1"/>
  <c r="BL574" i="1"/>
  <c r="BM573" i="1"/>
  <c r="BL573" i="1"/>
  <c r="BM572" i="1"/>
  <c r="BL572" i="1"/>
  <c r="BM571" i="1"/>
  <c r="BL571" i="1"/>
  <c r="BM570" i="1"/>
  <c r="BL570" i="1"/>
  <c r="BM569" i="1"/>
  <c r="BL569" i="1"/>
  <c r="BM568" i="1"/>
  <c r="BL568" i="1"/>
  <c r="BM567" i="1"/>
  <c r="BL567" i="1"/>
  <c r="BM566" i="1"/>
  <c r="BL566" i="1"/>
  <c r="BM565" i="1"/>
  <c r="BL565" i="1"/>
  <c r="BM564" i="1"/>
  <c r="BL564" i="1"/>
  <c r="BM563" i="1"/>
  <c r="BL563" i="1"/>
  <c r="BM562" i="1"/>
  <c r="BL562" i="1"/>
  <c r="BM561" i="1"/>
  <c r="BL561" i="1"/>
  <c r="BM560" i="1"/>
  <c r="BL560" i="1"/>
  <c r="BM559" i="1"/>
  <c r="BL559" i="1"/>
  <c r="BM558" i="1"/>
  <c r="BL558" i="1"/>
  <c r="BM557" i="1"/>
  <c r="BL557" i="1"/>
  <c r="BM556" i="1"/>
  <c r="BL556" i="1"/>
  <c r="BM555" i="1"/>
  <c r="BL555" i="1"/>
  <c r="BM554" i="1"/>
  <c r="BL554" i="1"/>
  <c r="BM553" i="1"/>
  <c r="BL553" i="1"/>
  <c r="BM552" i="1"/>
  <c r="BL552" i="1"/>
  <c r="BM551" i="1"/>
  <c r="BL551" i="1"/>
  <c r="BM550" i="1"/>
  <c r="BL550" i="1"/>
  <c r="BM549" i="1"/>
  <c r="BL549" i="1"/>
  <c r="BM548" i="1"/>
  <c r="BL548" i="1"/>
  <c r="BM547" i="1"/>
  <c r="BL547" i="1"/>
  <c r="BM546" i="1"/>
  <c r="BL546" i="1"/>
  <c r="BM545" i="1"/>
  <c r="BL545" i="1"/>
  <c r="BM544" i="1"/>
  <c r="BL544" i="1"/>
  <c r="BM543" i="1"/>
  <c r="BL543" i="1"/>
  <c r="BM542" i="1"/>
  <c r="BL542" i="1"/>
  <c r="BM541" i="1"/>
  <c r="BL541" i="1"/>
  <c r="BM540" i="1"/>
  <c r="BL540" i="1"/>
  <c r="BM539" i="1"/>
  <c r="BL539" i="1"/>
  <c r="BM538" i="1"/>
  <c r="BL538" i="1"/>
  <c r="BM537" i="1"/>
  <c r="BL537" i="1"/>
  <c r="BM536" i="1"/>
  <c r="BL536" i="1"/>
  <c r="BM535" i="1"/>
  <c r="BL535" i="1"/>
  <c r="BM534" i="1"/>
  <c r="BL534" i="1"/>
  <c r="BM533" i="1"/>
  <c r="BL533" i="1"/>
  <c r="BM532" i="1"/>
  <c r="BL532" i="1"/>
  <c r="BM531" i="1"/>
  <c r="BL531" i="1"/>
  <c r="BM530" i="1"/>
  <c r="BL530" i="1"/>
  <c r="BM529" i="1"/>
  <c r="BL529" i="1"/>
  <c r="BM528" i="1"/>
  <c r="BL528" i="1"/>
  <c r="BM527" i="1"/>
  <c r="BL527" i="1"/>
  <c r="BM526" i="1"/>
  <c r="BL526" i="1"/>
  <c r="BM525" i="1"/>
  <c r="BL525" i="1"/>
  <c r="BM524" i="1"/>
  <c r="BL524" i="1"/>
  <c r="BM523" i="1"/>
  <c r="BL523" i="1"/>
  <c r="BM522" i="1"/>
  <c r="BL522" i="1"/>
  <c r="BM521" i="1"/>
  <c r="BL521" i="1"/>
  <c r="BM520" i="1"/>
  <c r="BL520" i="1"/>
  <c r="BM519" i="1"/>
  <c r="BL519" i="1"/>
  <c r="BM518" i="1"/>
  <c r="BL518" i="1"/>
  <c r="BM517" i="1"/>
  <c r="BL517" i="1"/>
  <c r="BM516" i="1"/>
  <c r="BL516" i="1"/>
  <c r="BM515" i="1"/>
  <c r="BL515" i="1"/>
  <c r="BM514" i="1"/>
  <c r="BL514" i="1"/>
  <c r="BM513" i="1"/>
  <c r="BL513" i="1"/>
  <c r="BM512" i="1"/>
  <c r="BL512" i="1"/>
  <c r="BM511" i="1"/>
  <c r="BL511" i="1"/>
  <c r="BM510" i="1"/>
  <c r="BL510" i="1"/>
  <c r="BM509" i="1"/>
  <c r="BL509" i="1"/>
  <c r="BM508" i="1"/>
  <c r="BL508" i="1"/>
  <c r="BM507" i="1"/>
  <c r="BL507" i="1"/>
  <c r="BM506" i="1"/>
  <c r="BL506" i="1"/>
  <c r="BM505" i="1"/>
  <c r="BL505" i="1"/>
  <c r="BM504" i="1"/>
  <c r="BL504" i="1"/>
  <c r="BM503" i="1"/>
  <c r="BL503" i="1"/>
  <c r="BM502" i="1"/>
  <c r="BL502" i="1"/>
  <c r="BM501" i="1"/>
  <c r="BL501" i="1"/>
  <c r="BM500" i="1"/>
  <c r="BL500" i="1"/>
  <c r="BM499" i="1"/>
  <c r="BL499" i="1"/>
  <c r="BM498" i="1"/>
  <c r="BL498" i="1"/>
  <c r="BM497" i="1"/>
  <c r="BL497" i="1"/>
  <c r="BM496" i="1"/>
  <c r="BL496" i="1"/>
  <c r="BM495" i="1"/>
  <c r="BL495" i="1"/>
  <c r="BM494" i="1"/>
  <c r="BL494" i="1"/>
  <c r="BM493" i="1"/>
  <c r="BL493" i="1"/>
  <c r="BM492" i="1"/>
  <c r="BL492" i="1"/>
  <c r="BM491" i="1"/>
  <c r="BL491" i="1"/>
  <c r="BM490" i="1"/>
  <c r="BL490" i="1"/>
  <c r="BM489" i="1"/>
  <c r="BL489" i="1"/>
  <c r="BM488" i="1"/>
  <c r="BL488" i="1"/>
  <c r="BM487" i="1"/>
  <c r="BL487" i="1"/>
  <c r="BM486" i="1"/>
  <c r="BL486" i="1"/>
  <c r="BM485" i="1"/>
  <c r="BL485" i="1"/>
  <c r="BM484" i="1"/>
  <c r="BL484" i="1"/>
  <c r="BM483" i="1"/>
  <c r="BL483" i="1"/>
  <c r="BM482" i="1"/>
  <c r="BL482" i="1"/>
  <c r="BM481" i="1"/>
  <c r="BL481" i="1"/>
  <c r="BM480" i="1"/>
  <c r="BL480" i="1"/>
  <c r="BM479" i="1"/>
  <c r="BL479" i="1"/>
  <c r="BM478" i="1"/>
  <c r="BL478" i="1"/>
  <c r="BM477" i="1"/>
  <c r="BL477" i="1"/>
  <c r="BM476" i="1"/>
  <c r="BL476" i="1"/>
  <c r="BM475" i="1"/>
  <c r="BL475" i="1"/>
  <c r="BM474" i="1"/>
  <c r="BL474" i="1"/>
  <c r="BM473" i="1"/>
  <c r="BL473" i="1"/>
  <c r="BM472" i="1"/>
  <c r="BL472" i="1"/>
  <c r="BM471" i="1"/>
  <c r="BL471" i="1"/>
  <c r="BM470" i="1"/>
  <c r="BL470" i="1"/>
  <c r="BM469" i="1"/>
  <c r="BL469" i="1"/>
  <c r="BM468" i="1"/>
  <c r="BL468" i="1"/>
  <c r="BM467" i="1"/>
  <c r="BL467" i="1"/>
  <c r="BM466" i="1"/>
  <c r="BL466" i="1"/>
  <c r="BM465" i="1"/>
  <c r="BL465" i="1"/>
  <c r="BM464" i="1"/>
  <c r="BL464" i="1"/>
  <c r="BM463" i="1"/>
  <c r="BL463" i="1"/>
  <c r="BM462" i="1"/>
  <c r="BL462" i="1"/>
  <c r="BM461" i="1"/>
  <c r="BL461" i="1"/>
  <c r="BM460" i="1"/>
  <c r="BL460" i="1"/>
  <c r="BM459" i="1"/>
  <c r="BL459" i="1"/>
  <c r="BM458" i="1"/>
  <c r="BL458" i="1"/>
  <c r="BM457" i="1"/>
  <c r="BL457" i="1"/>
  <c r="BM456" i="1"/>
  <c r="BL456" i="1"/>
  <c r="BM455" i="1"/>
  <c r="BL455" i="1"/>
  <c r="BM454" i="1"/>
  <c r="BL454" i="1"/>
  <c r="BM453" i="1"/>
  <c r="BL453" i="1"/>
  <c r="BM452" i="1"/>
  <c r="BL452" i="1"/>
  <c r="BM451" i="1"/>
  <c r="BL451" i="1"/>
  <c r="BM450" i="1"/>
  <c r="BL450" i="1"/>
  <c r="BM449" i="1"/>
  <c r="BL449" i="1"/>
  <c r="BM448" i="1"/>
  <c r="BL448" i="1"/>
  <c r="BM447" i="1"/>
  <c r="BL447" i="1"/>
  <c r="BM446" i="1"/>
  <c r="BL446" i="1"/>
  <c r="BM445" i="1"/>
  <c r="BL445" i="1"/>
  <c r="BM444" i="1"/>
  <c r="BL444" i="1"/>
  <c r="BM443" i="1"/>
  <c r="BL443" i="1"/>
  <c r="BM442" i="1"/>
  <c r="BL442" i="1"/>
  <c r="BM441" i="1"/>
  <c r="BL441" i="1"/>
  <c r="BM440" i="1"/>
  <c r="BL440" i="1"/>
  <c r="BM439" i="1"/>
  <c r="BL439" i="1"/>
  <c r="BM438" i="1"/>
  <c r="BL438" i="1"/>
  <c r="BM437" i="1"/>
  <c r="BL437" i="1"/>
  <c r="BM436" i="1"/>
  <c r="BL436" i="1"/>
  <c r="BM435" i="1"/>
  <c r="BL435" i="1"/>
  <c r="BM434" i="1"/>
  <c r="BL434" i="1"/>
  <c r="BM433" i="1"/>
  <c r="BL433" i="1"/>
  <c r="BM432" i="1"/>
  <c r="BL432" i="1"/>
  <c r="BM431" i="1"/>
  <c r="BL431" i="1"/>
  <c r="BM430" i="1"/>
  <c r="BL430" i="1"/>
  <c r="BM429" i="1"/>
  <c r="BL429" i="1"/>
  <c r="BM428" i="1"/>
  <c r="BL428" i="1"/>
  <c r="BM427" i="1"/>
  <c r="BL427" i="1"/>
  <c r="BM426" i="1"/>
  <c r="BL426" i="1"/>
  <c r="BM425" i="1"/>
  <c r="BL425" i="1"/>
  <c r="BM424" i="1"/>
  <c r="BL424" i="1"/>
  <c r="BM423" i="1"/>
  <c r="BL423" i="1"/>
  <c r="BM422" i="1"/>
  <c r="BL422" i="1"/>
  <c r="BM421" i="1"/>
  <c r="BL421" i="1"/>
  <c r="BM420" i="1"/>
  <c r="BL420" i="1"/>
  <c r="BM419" i="1"/>
  <c r="BL419" i="1"/>
  <c r="BM418" i="1"/>
  <c r="BL418" i="1"/>
  <c r="BM417" i="1"/>
  <c r="BL417" i="1"/>
  <c r="BM416" i="1"/>
  <c r="BL416" i="1"/>
  <c r="BM415" i="1"/>
  <c r="BL415" i="1"/>
  <c r="BM414" i="1"/>
  <c r="BL414" i="1"/>
  <c r="BM413" i="1"/>
  <c r="BL413" i="1"/>
  <c r="BM412" i="1"/>
  <c r="BL412" i="1"/>
  <c r="BM411" i="1"/>
  <c r="BL411" i="1"/>
  <c r="BM410" i="1"/>
  <c r="BL410" i="1"/>
  <c r="BM409" i="1"/>
  <c r="BL409" i="1"/>
  <c r="BM408" i="1"/>
  <c r="BL408" i="1"/>
  <c r="BM407" i="1"/>
  <c r="BL407" i="1"/>
  <c r="BM406" i="1"/>
  <c r="BL406" i="1"/>
  <c r="BM405" i="1"/>
  <c r="BL405" i="1"/>
  <c r="BM404" i="1"/>
  <c r="BL404" i="1"/>
  <c r="BM403" i="1"/>
  <c r="BL403" i="1"/>
  <c r="BM402" i="1"/>
  <c r="BL402" i="1"/>
  <c r="BM401" i="1"/>
  <c r="BL401" i="1"/>
  <c r="BM400" i="1"/>
  <c r="BL400" i="1"/>
  <c r="BM399" i="1"/>
  <c r="BL399" i="1"/>
  <c r="BM398" i="1"/>
  <c r="BL398" i="1"/>
  <c r="BM397" i="1"/>
  <c r="BL397" i="1"/>
  <c r="BM396" i="1"/>
  <c r="BL396" i="1"/>
  <c r="BM395" i="1"/>
  <c r="BL395" i="1"/>
  <c r="BM394" i="1"/>
  <c r="BL394" i="1"/>
  <c r="BM393" i="1"/>
  <c r="BL393" i="1"/>
  <c r="BM392" i="1"/>
  <c r="BL392" i="1"/>
  <c r="BM391" i="1"/>
  <c r="BL391" i="1"/>
  <c r="BM390" i="1"/>
  <c r="BL390" i="1"/>
  <c r="BM389" i="1"/>
  <c r="BL389" i="1"/>
  <c r="BM388" i="1"/>
  <c r="BL388" i="1"/>
  <c r="BM387" i="1"/>
  <c r="BL387" i="1"/>
  <c r="BM386" i="1"/>
  <c r="BL386" i="1"/>
  <c r="BM385" i="1"/>
  <c r="BL385" i="1"/>
  <c r="BM384" i="1"/>
  <c r="BL384" i="1"/>
  <c r="BM383" i="1"/>
  <c r="BL383" i="1"/>
  <c r="BM382" i="1"/>
  <c r="BL382" i="1"/>
  <c r="BM381" i="1"/>
  <c r="BL381" i="1"/>
  <c r="BM380" i="1"/>
  <c r="BL380" i="1"/>
  <c r="BM379" i="1"/>
  <c r="BL379" i="1"/>
  <c r="BM378" i="1"/>
  <c r="BL378" i="1"/>
  <c r="BM377" i="1"/>
  <c r="BL377" i="1"/>
  <c r="BM376" i="1"/>
  <c r="BL376" i="1"/>
  <c r="BM375" i="1"/>
  <c r="BL375" i="1"/>
  <c r="BM374" i="1"/>
  <c r="BL374" i="1"/>
  <c r="BM373" i="1"/>
  <c r="BL373" i="1"/>
  <c r="BM372" i="1"/>
  <c r="BL372" i="1"/>
  <c r="BM371" i="1"/>
  <c r="BL371" i="1"/>
  <c r="BM370" i="1"/>
  <c r="BL370" i="1"/>
  <c r="BM369" i="1"/>
  <c r="BL369" i="1"/>
  <c r="BM368" i="1"/>
  <c r="BL368" i="1"/>
  <c r="BM367" i="1"/>
  <c r="BL367" i="1"/>
  <c r="BM366" i="1"/>
  <c r="BL366" i="1"/>
  <c r="BM365" i="1"/>
  <c r="BL365" i="1"/>
  <c r="BM364" i="1"/>
  <c r="BL364" i="1"/>
  <c r="BM363" i="1"/>
  <c r="BL363" i="1"/>
  <c r="BM362" i="1"/>
  <c r="BL362" i="1"/>
  <c r="BM361" i="1"/>
  <c r="BL361" i="1"/>
  <c r="BM360" i="1"/>
  <c r="BL360" i="1"/>
  <c r="BM359" i="1"/>
  <c r="BL359" i="1"/>
  <c r="BM358" i="1"/>
  <c r="BL358" i="1"/>
  <c r="BM357" i="1"/>
  <c r="BL357" i="1"/>
  <c r="BM356" i="1"/>
  <c r="BL356" i="1"/>
  <c r="BM355" i="1"/>
  <c r="BL355" i="1"/>
  <c r="BM354" i="1"/>
  <c r="BL354" i="1"/>
  <c r="BM353" i="1"/>
  <c r="BL353" i="1"/>
  <c r="BM352" i="1"/>
  <c r="BL352" i="1"/>
  <c r="BM351" i="1"/>
  <c r="BL351" i="1"/>
  <c r="BM350" i="1"/>
  <c r="BL350" i="1"/>
  <c r="BM349" i="1"/>
  <c r="BL349" i="1"/>
  <c r="BM348" i="1"/>
  <c r="BL348" i="1"/>
  <c r="BM347" i="1"/>
  <c r="BL347" i="1"/>
  <c r="BM346" i="1"/>
  <c r="BL346" i="1"/>
  <c r="BM345" i="1"/>
  <c r="BL345" i="1"/>
  <c r="BM344" i="1"/>
  <c r="BL344" i="1"/>
  <c r="BM343" i="1"/>
  <c r="BL343" i="1"/>
  <c r="BM342" i="1"/>
  <c r="BL342" i="1"/>
  <c r="BM341" i="1"/>
  <c r="BL341" i="1"/>
  <c r="BM340" i="1"/>
  <c r="BL340" i="1"/>
  <c r="BM339" i="1"/>
  <c r="BL339" i="1"/>
  <c r="BM338" i="1"/>
  <c r="BL338" i="1"/>
  <c r="BM337" i="1"/>
  <c r="BL337" i="1"/>
  <c r="BM336" i="1"/>
  <c r="BL336" i="1"/>
  <c r="BM335" i="1"/>
  <c r="BL335" i="1"/>
  <c r="BM334" i="1"/>
  <c r="BL334" i="1"/>
  <c r="BM333" i="1"/>
  <c r="BL333" i="1"/>
  <c r="BM332" i="1"/>
  <c r="BL332" i="1"/>
  <c r="BM331" i="1"/>
  <c r="BL331" i="1"/>
  <c r="BM330" i="1"/>
  <c r="BL330" i="1"/>
  <c r="BM329" i="1"/>
  <c r="BL329" i="1"/>
  <c r="BM328" i="1"/>
  <c r="BL328" i="1"/>
  <c r="BM327" i="1"/>
  <c r="BL327" i="1"/>
  <c r="BM326" i="1"/>
  <c r="BL326" i="1"/>
  <c r="BM325" i="1"/>
  <c r="BL325" i="1"/>
  <c r="BM324" i="1"/>
  <c r="BL324" i="1"/>
  <c r="BM323" i="1"/>
  <c r="BL323" i="1"/>
  <c r="BM322" i="1"/>
  <c r="BL322" i="1"/>
  <c r="BM321" i="1"/>
  <c r="BL321" i="1"/>
  <c r="BM320" i="1"/>
  <c r="BL320" i="1"/>
  <c r="BM319" i="1"/>
  <c r="BL319" i="1"/>
  <c r="BM318" i="1"/>
  <c r="BL318" i="1"/>
  <c r="BM317" i="1"/>
  <c r="BL317" i="1"/>
  <c r="BM316" i="1"/>
  <c r="BL316" i="1"/>
  <c r="BM315" i="1"/>
  <c r="BL315" i="1"/>
  <c r="BM314" i="1"/>
  <c r="BL314" i="1"/>
  <c r="BM313" i="1"/>
  <c r="BL313" i="1"/>
  <c r="BM312" i="1"/>
  <c r="BL312" i="1"/>
  <c r="BM311" i="1"/>
  <c r="BL311" i="1"/>
  <c r="BM310" i="1"/>
  <c r="BL310" i="1"/>
  <c r="BM309" i="1"/>
  <c r="BL309" i="1"/>
  <c r="BM308" i="1"/>
  <c r="BL308" i="1"/>
  <c r="BM307" i="1"/>
  <c r="BL307" i="1"/>
  <c r="BM306" i="1"/>
  <c r="BL306" i="1"/>
  <c r="BM305" i="1"/>
  <c r="BL305" i="1"/>
  <c r="BM304" i="1"/>
  <c r="BL304" i="1"/>
  <c r="BM303" i="1"/>
  <c r="BL303" i="1"/>
  <c r="BM302" i="1"/>
  <c r="BL302" i="1"/>
  <c r="BM301" i="1"/>
  <c r="BL301" i="1"/>
  <c r="BM300" i="1"/>
  <c r="BL300" i="1"/>
  <c r="BM299" i="1"/>
  <c r="BL299" i="1"/>
  <c r="BM298" i="1"/>
  <c r="BL298" i="1"/>
  <c r="BM297" i="1"/>
  <c r="BL297" i="1"/>
  <c r="BM296" i="1"/>
  <c r="BL296" i="1"/>
  <c r="BM295" i="1"/>
  <c r="BL295" i="1"/>
  <c r="BM294" i="1"/>
  <c r="BL294" i="1"/>
  <c r="BM293" i="1"/>
  <c r="BL293" i="1"/>
  <c r="BM292" i="1"/>
  <c r="BL292" i="1"/>
  <c r="BM291" i="1"/>
  <c r="BL291" i="1"/>
  <c r="BM290" i="1"/>
  <c r="BL290" i="1"/>
  <c r="BM289" i="1"/>
  <c r="BL289" i="1"/>
  <c r="BM288" i="1"/>
  <c r="BL288" i="1"/>
  <c r="BM287" i="1"/>
  <c r="BL287" i="1"/>
  <c r="BM286" i="1"/>
  <c r="BL286" i="1"/>
  <c r="BM285" i="1"/>
  <c r="BL285" i="1"/>
  <c r="BM284" i="1"/>
  <c r="BL284" i="1"/>
  <c r="BM283" i="1"/>
  <c r="BL283" i="1"/>
  <c r="BM282" i="1"/>
  <c r="BL282" i="1"/>
  <c r="BM281" i="1"/>
  <c r="BL281" i="1"/>
  <c r="BM280" i="1"/>
  <c r="BL280" i="1"/>
  <c r="BM279" i="1"/>
  <c r="BL279" i="1"/>
  <c r="BM278" i="1"/>
  <c r="BL278" i="1"/>
  <c r="BM277" i="1"/>
  <c r="BL277" i="1"/>
  <c r="BM276" i="1"/>
  <c r="BL276" i="1"/>
  <c r="BM275" i="1"/>
  <c r="BL275" i="1"/>
  <c r="BM274" i="1"/>
  <c r="BL274" i="1"/>
  <c r="BM273" i="1"/>
  <c r="BL273" i="1"/>
  <c r="BM272" i="1"/>
  <c r="BL272" i="1"/>
  <c r="BM271" i="1"/>
  <c r="BL271" i="1"/>
  <c r="BM270" i="1"/>
  <c r="BL270" i="1"/>
  <c r="BM269" i="1"/>
  <c r="BL269" i="1"/>
  <c r="BM268" i="1"/>
  <c r="BL268" i="1"/>
  <c r="BM267" i="1"/>
  <c r="BL267" i="1"/>
  <c r="BM266" i="1"/>
  <c r="BL266" i="1"/>
  <c r="BM265" i="1"/>
  <c r="BL265" i="1"/>
  <c r="BM264" i="1"/>
  <c r="BL264" i="1"/>
  <c r="BM263" i="1"/>
  <c r="BL263" i="1"/>
  <c r="BM262" i="1"/>
  <c r="BL262" i="1"/>
  <c r="BM261" i="1"/>
  <c r="BL261" i="1"/>
  <c r="BM260" i="1"/>
  <c r="BL260" i="1"/>
  <c r="BM259" i="1"/>
  <c r="BL259" i="1"/>
  <c r="BM258" i="1"/>
  <c r="BL258" i="1"/>
  <c r="BM257" i="1"/>
  <c r="BL257" i="1"/>
  <c r="BM256" i="1"/>
  <c r="BL256" i="1"/>
  <c r="BM255" i="1"/>
  <c r="BL255" i="1"/>
  <c r="BM254" i="1"/>
  <c r="BL254" i="1"/>
  <c r="BM253" i="1"/>
  <c r="BL253" i="1"/>
  <c r="BM252" i="1"/>
  <c r="BL252" i="1"/>
  <c r="BM251" i="1"/>
  <c r="BL251" i="1"/>
  <c r="BM250" i="1"/>
  <c r="BL250" i="1"/>
  <c r="BM249" i="1"/>
  <c r="BL249" i="1"/>
  <c r="BM248" i="1"/>
  <c r="BL248" i="1"/>
  <c r="BM247" i="1"/>
  <c r="BL247" i="1"/>
  <c r="BM246" i="1"/>
  <c r="BL246" i="1"/>
  <c r="BM245" i="1"/>
  <c r="BL245" i="1"/>
  <c r="BM244" i="1"/>
  <c r="BL244" i="1"/>
  <c r="BM243" i="1"/>
  <c r="BL243" i="1"/>
  <c r="BM242" i="1"/>
  <c r="BL242" i="1"/>
  <c r="BM241" i="1"/>
  <c r="BL241" i="1"/>
  <c r="BM240" i="1"/>
  <c r="BL240" i="1"/>
  <c r="BM239" i="1"/>
  <c r="BL239" i="1"/>
  <c r="BM238" i="1"/>
  <c r="BL238" i="1"/>
  <c r="BM237" i="1"/>
  <c r="BL237" i="1"/>
  <c r="BM236" i="1"/>
  <c r="BL236" i="1"/>
  <c r="BM235" i="1"/>
  <c r="BL235" i="1"/>
  <c r="BM234" i="1"/>
  <c r="BL234" i="1"/>
  <c r="BM233" i="1"/>
  <c r="BL233" i="1"/>
  <c r="BM232" i="1"/>
  <c r="BL232" i="1"/>
  <c r="BM231" i="1"/>
  <c r="BL231" i="1"/>
  <c r="BM230" i="1"/>
  <c r="BL230" i="1"/>
  <c r="BM229" i="1"/>
  <c r="BL229" i="1"/>
  <c r="BM228" i="1"/>
  <c r="BL228" i="1"/>
  <c r="BM227" i="1"/>
  <c r="BL227" i="1"/>
  <c r="BM226" i="1"/>
  <c r="BL226" i="1"/>
  <c r="BM225" i="1"/>
  <c r="BL225" i="1"/>
  <c r="BM224" i="1"/>
  <c r="BL224" i="1"/>
  <c r="BM223" i="1"/>
  <c r="BL223" i="1"/>
  <c r="BM222" i="1"/>
  <c r="BL222" i="1"/>
  <c r="BM221" i="1"/>
  <c r="BL221" i="1"/>
  <c r="BM220" i="1"/>
  <c r="BL220" i="1"/>
  <c r="BM219" i="1"/>
  <c r="BL219" i="1"/>
  <c r="BM218" i="1"/>
  <c r="BL218" i="1"/>
  <c r="BM217" i="1"/>
  <c r="BL217" i="1"/>
  <c r="BM216" i="1"/>
  <c r="BL216" i="1"/>
  <c r="BM215" i="1"/>
  <c r="BL215" i="1"/>
  <c r="BM214" i="1"/>
  <c r="BL214" i="1"/>
  <c r="BM213" i="1"/>
  <c r="BL213" i="1"/>
  <c r="BM212" i="1"/>
  <c r="BL212" i="1"/>
  <c r="BM211" i="1"/>
  <c r="BL211" i="1"/>
  <c r="BM210" i="1"/>
  <c r="BL210" i="1"/>
  <c r="BM209" i="1"/>
  <c r="BL209" i="1"/>
  <c r="BM208" i="1"/>
  <c r="BL208" i="1"/>
  <c r="BM207" i="1"/>
  <c r="BL207" i="1"/>
  <c r="BM206" i="1"/>
  <c r="BL206" i="1"/>
  <c r="BM205" i="1"/>
  <c r="BL205" i="1"/>
  <c r="BM204" i="1"/>
  <c r="BL204" i="1"/>
  <c r="BM203" i="1"/>
  <c r="BL203" i="1"/>
  <c r="BM202" i="1"/>
  <c r="BL202" i="1"/>
  <c r="BM201" i="1"/>
  <c r="BL201" i="1"/>
  <c r="BM200" i="1"/>
  <c r="BL200" i="1"/>
  <c r="BM199" i="1"/>
  <c r="BL199" i="1"/>
  <c r="BM198" i="1"/>
  <c r="BL198" i="1"/>
  <c r="BM197" i="1"/>
  <c r="BL197" i="1"/>
  <c r="BM196" i="1"/>
  <c r="BL196" i="1"/>
  <c r="BM195" i="1"/>
  <c r="BL195" i="1"/>
  <c r="BM194" i="1"/>
  <c r="BL194" i="1"/>
  <c r="BM193" i="1"/>
  <c r="BL193" i="1"/>
  <c r="BM192" i="1"/>
  <c r="BL192" i="1"/>
  <c r="BM191" i="1"/>
  <c r="BL191" i="1"/>
  <c r="BM190" i="1"/>
  <c r="BL190" i="1"/>
  <c r="BM189" i="1"/>
  <c r="BL189" i="1"/>
  <c r="BM188" i="1"/>
  <c r="BL188" i="1"/>
  <c r="BM187" i="1"/>
  <c r="BL187" i="1"/>
  <c r="BM186" i="1"/>
  <c r="BL186" i="1"/>
  <c r="BM185" i="1"/>
  <c r="BL185" i="1"/>
  <c r="BM184" i="1"/>
  <c r="BL184" i="1"/>
  <c r="BM183" i="1"/>
  <c r="BL183" i="1"/>
  <c r="BM182" i="1"/>
  <c r="BL182" i="1"/>
  <c r="BM181" i="1"/>
  <c r="BL181" i="1"/>
  <c r="BM180" i="1"/>
  <c r="BL180" i="1"/>
  <c r="BM179" i="1"/>
  <c r="BL179" i="1"/>
  <c r="BM178" i="1"/>
  <c r="BL178" i="1"/>
  <c r="BM177" i="1"/>
  <c r="BL177" i="1"/>
  <c r="BM176" i="1"/>
  <c r="BL176" i="1"/>
  <c r="BM175" i="1"/>
  <c r="BL175" i="1"/>
  <c r="BM174" i="1"/>
  <c r="BL174" i="1"/>
  <c r="BM173" i="1"/>
  <c r="BL173" i="1"/>
  <c r="BM172" i="1"/>
  <c r="BL172" i="1"/>
  <c r="BM171" i="1"/>
  <c r="BL171" i="1"/>
  <c r="BM170" i="1"/>
  <c r="BL170" i="1"/>
  <c r="BM169" i="1"/>
  <c r="BL169" i="1"/>
  <c r="BM168" i="1"/>
  <c r="BL168" i="1"/>
  <c r="BM167" i="1"/>
  <c r="BL167" i="1"/>
  <c r="BM166" i="1"/>
  <c r="BL166" i="1"/>
  <c r="BM165" i="1"/>
  <c r="BL165" i="1"/>
  <c r="BM164" i="1"/>
  <c r="BL164" i="1"/>
  <c r="BM163" i="1"/>
  <c r="BL163" i="1"/>
  <c r="BM162" i="1"/>
  <c r="BL162" i="1"/>
  <c r="BM161" i="1"/>
  <c r="BL161" i="1"/>
  <c r="BM160" i="1"/>
  <c r="BL160" i="1"/>
  <c r="BM159" i="1"/>
  <c r="BL159" i="1"/>
  <c r="BM158" i="1"/>
  <c r="BL158" i="1"/>
  <c r="BM157" i="1"/>
  <c r="BL157" i="1"/>
  <c r="BM156" i="1"/>
  <c r="BL156" i="1"/>
  <c r="BM155" i="1"/>
  <c r="BL155" i="1"/>
  <c r="BM154" i="1"/>
  <c r="BL154" i="1"/>
  <c r="BM153" i="1"/>
  <c r="BL153" i="1"/>
  <c r="BM152" i="1"/>
  <c r="BL152" i="1"/>
  <c r="BM151" i="1"/>
  <c r="BL151" i="1"/>
  <c r="BM150" i="1"/>
  <c r="BL150" i="1"/>
  <c r="BM149" i="1"/>
  <c r="BL149" i="1"/>
  <c r="BM148" i="1"/>
  <c r="BL148" i="1"/>
  <c r="BM147" i="1"/>
  <c r="BL147" i="1"/>
  <c r="BM146" i="1"/>
  <c r="BL146" i="1"/>
  <c r="BM145" i="1"/>
  <c r="BL145" i="1"/>
  <c r="BM144" i="1"/>
  <c r="BL144" i="1"/>
  <c r="BM143" i="1"/>
  <c r="BL143" i="1"/>
  <c r="BM142" i="1"/>
  <c r="BL142" i="1"/>
  <c r="BM141" i="1"/>
  <c r="BL141" i="1"/>
  <c r="BM140" i="1"/>
  <c r="BL140" i="1"/>
  <c r="BM139" i="1"/>
  <c r="BL139" i="1"/>
  <c r="BM138" i="1"/>
  <c r="BL138" i="1"/>
  <c r="BM137" i="1"/>
  <c r="BL137" i="1"/>
  <c r="BM136" i="1"/>
  <c r="BL136" i="1"/>
  <c r="BM135" i="1"/>
  <c r="BL135" i="1"/>
  <c r="BM134" i="1"/>
  <c r="BL134" i="1"/>
  <c r="BM133" i="1"/>
  <c r="BL133" i="1"/>
  <c r="BM132" i="1"/>
  <c r="BL132" i="1"/>
  <c r="BM131" i="1"/>
  <c r="BL131" i="1"/>
  <c r="BM130" i="1"/>
  <c r="BL130" i="1"/>
  <c r="BM129" i="1"/>
  <c r="BL129" i="1"/>
  <c r="BM128" i="1"/>
  <c r="BL128" i="1"/>
  <c r="BM127" i="1"/>
  <c r="BL127" i="1"/>
  <c r="BM126" i="1"/>
  <c r="BL126" i="1"/>
  <c r="BM125" i="1"/>
  <c r="BL125" i="1"/>
  <c r="BM124" i="1"/>
  <c r="BL124" i="1"/>
  <c r="BM123" i="1"/>
  <c r="BL123" i="1"/>
  <c r="BM122" i="1"/>
  <c r="BL122" i="1"/>
  <c r="BM121" i="1"/>
  <c r="BL121" i="1"/>
  <c r="BM120" i="1"/>
  <c r="BL120" i="1"/>
  <c r="BM119" i="1"/>
  <c r="BL119" i="1"/>
  <c r="BM118" i="1"/>
  <c r="BL118" i="1"/>
  <c r="BM117" i="1"/>
  <c r="BL117" i="1"/>
  <c r="BM116" i="1"/>
  <c r="BL116" i="1"/>
  <c r="BM115" i="1"/>
  <c r="BL115" i="1"/>
  <c r="BM114" i="1"/>
  <c r="BL114" i="1"/>
  <c r="BM113" i="1"/>
  <c r="BL113" i="1"/>
  <c r="BM112" i="1"/>
  <c r="BL112" i="1"/>
  <c r="BM111" i="1"/>
  <c r="BL111" i="1"/>
  <c r="BM110" i="1"/>
  <c r="BL110" i="1"/>
  <c r="BM109" i="1"/>
  <c r="BL109" i="1"/>
  <c r="BM108" i="1"/>
  <c r="BL108" i="1"/>
  <c r="BM107" i="1"/>
  <c r="BL107" i="1"/>
  <c r="BM106" i="1"/>
  <c r="BL106" i="1"/>
  <c r="BM105" i="1"/>
  <c r="BL105" i="1"/>
  <c r="BM104" i="1"/>
  <c r="BL104" i="1"/>
  <c r="BM103" i="1"/>
  <c r="BL103" i="1"/>
  <c r="BM102" i="1"/>
  <c r="BL102" i="1"/>
  <c r="BM101" i="1"/>
  <c r="BL101" i="1"/>
  <c r="BM100" i="1"/>
  <c r="BL100" i="1"/>
  <c r="BM99" i="1"/>
  <c r="BL99" i="1"/>
  <c r="BM98" i="1"/>
  <c r="BL98" i="1"/>
  <c r="BM97" i="1"/>
  <c r="BL97" i="1"/>
  <c r="BM96" i="1"/>
  <c r="BL96" i="1"/>
  <c r="BM95" i="1"/>
  <c r="BL95" i="1"/>
  <c r="BM94" i="1"/>
  <c r="BL94" i="1"/>
  <c r="BM93" i="1"/>
  <c r="BL93" i="1"/>
  <c r="BM92" i="1"/>
  <c r="BL92" i="1"/>
  <c r="BM91" i="1"/>
  <c r="BL91" i="1"/>
  <c r="BM90" i="1"/>
  <c r="BL90" i="1"/>
  <c r="BM89" i="1"/>
  <c r="BL89" i="1"/>
  <c r="BM88" i="1"/>
  <c r="BL88" i="1"/>
  <c r="BM87" i="1"/>
  <c r="BL87" i="1"/>
  <c r="BM86" i="1"/>
  <c r="BL86" i="1"/>
  <c r="BM85" i="1"/>
  <c r="BL85" i="1"/>
  <c r="BM84" i="1"/>
  <c r="BL84" i="1"/>
  <c r="BM83" i="1"/>
  <c r="BL83" i="1"/>
  <c r="BM82" i="1"/>
  <c r="BL82" i="1"/>
  <c r="BM81" i="1"/>
  <c r="BL81" i="1"/>
  <c r="BM80" i="1"/>
  <c r="BL80" i="1"/>
  <c r="BM79" i="1"/>
  <c r="BL79" i="1"/>
  <c r="BM78" i="1"/>
  <c r="BL78" i="1"/>
  <c r="BM77" i="1"/>
  <c r="BL77" i="1"/>
  <c r="BM76" i="1"/>
  <c r="BL76" i="1"/>
  <c r="BM75" i="1"/>
  <c r="BL75" i="1"/>
  <c r="BM74" i="1"/>
  <c r="BL74" i="1"/>
  <c r="BM73" i="1"/>
  <c r="BL73" i="1"/>
  <c r="BM72" i="1"/>
  <c r="BL72" i="1"/>
  <c r="BM71" i="1"/>
  <c r="BL71" i="1"/>
  <c r="BM70" i="1"/>
  <c r="BL70" i="1"/>
  <c r="BM69" i="1"/>
  <c r="BL69" i="1"/>
  <c r="BM68" i="1"/>
  <c r="BL68" i="1"/>
  <c r="BM67" i="1"/>
  <c r="BL67" i="1"/>
  <c r="BM66" i="1"/>
  <c r="BL66" i="1"/>
  <c r="BM65" i="1"/>
  <c r="BL65" i="1"/>
  <c r="BM64" i="1"/>
  <c r="BL64" i="1"/>
  <c r="BM63" i="1"/>
  <c r="BL63" i="1"/>
  <c r="BM62" i="1"/>
  <c r="BL62" i="1"/>
  <c r="BM61" i="1"/>
  <c r="BL61" i="1"/>
  <c r="BM60" i="1"/>
  <c r="BL60" i="1"/>
  <c r="BM59" i="1"/>
  <c r="BL59" i="1"/>
  <c r="BM58" i="1"/>
  <c r="BL58" i="1"/>
  <c r="BM57" i="1"/>
  <c r="BL57" i="1"/>
  <c r="BM56" i="1"/>
  <c r="BL56" i="1"/>
  <c r="BM55" i="1"/>
  <c r="BL55" i="1"/>
  <c r="BM54" i="1"/>
  <c r="BL54" i="1"/>
  <c r="BM53" i="1"/>
  <c r="BL53" i="1"/>
  <c r="BM52" i="1"/>
  <c r="BL52" i="1"/>
  <c r="BM51" i="1"/>
  <c r="BL51" i="1"/>
  <c r="BM50" i="1"/>
  <c r="BL50" i="1"/>
  <c r="BM49" i="1"/>
  <c r="BL49" i="1"/>
  <c r="BM48" i="1"/>
  <c r="BL48" i="1"/>
  <c r="BM47" i="1"/>
  <c r="BL47" i="1"/>
  <c r="BM46" i="1"/>
  <c r="BL46" i="1"/>
  <c r="BM45" i="1"/>
  <c r="BL45" i="1"/>
  <c r="BM44" i="1"/>
  <c r="BL44" i="1"/>
  <c r="BM43" i="1"/>
  <c r="BL43" i="1"/>
  <c r="BM42" i="1"/>
  <c r="BL42" i="1"/>
  <c r="BM41" i="1"/>
  <c r="BL41" i="1"/>
  <c r="BM40" i="1"/>
  <c r="BL40" i="1"/>
  <c r="BM39" i="1"/>
  <c r="BL39" i="1"/>
  <c r="BM38" i="1"/>
  <c r="BL38" i="1"/>
  <c r="BM37" i="1"/>
  <c r="BL37" i="1"/>
  <c r="BM36" i="1"/>
  <c r="BL36" i="1"/>
  <c r="BM35" i="1"/>
  <c r="BL35" i="1"/>
  <c r="BM34" i="1"/>
  <c r="BL34" i="1"/>
  <c r="BM33" i="1"/>
  <c r="BL33" i="1"/>
  <c r="BM32" i="1"/>
  <c r="BL32" i="1"/>
  <c r="BM31" i="1"/>
  <c r="BL31" i="1"/>
  <c r="BM30" i="1"/>
  <c r="BL30" i="1"/>
  <c r="BM29" i="1"/>
  <c r="BL29" i="1"/>
  <c r="BM28" i="1"/>
  <c r="BL28" i="1"/>
  <c r="BM27" i="1"/>
  <c r="BL27" i="1"/>
  <c r="BM26" i="1"/>
  <c r="BL26" i="1"/>
  <c r="BM25" i="1"/>
  <c r="BL25" i="1"/>
  <c r="BM24" i="1"/>
  <c r="BL24" i="1"/>
  <c r="BM23" i="1"/>
  <c r="BL23" i="1"/>
  <c r="BM22" i="1"/>
  <c r="BL22" i="1"/>
  <c r="BM21" i="1"/>
  <c r="BL21" i="1"/>
  <c r="BM20" i="1"/>
  <c r="BL20" i="1"/>
  <c r="BM19" i="1"/>
  <c r="BL19" i="1"/>
  <c r="BM18" i="1"/>
  <c r="BL18" i="1"/>
  <c r="BM17" i="1"/>
  <c r="BL17" i="1"/>
  <c r="BM16" i="1"/>
  <c r="BL16" i="1"/>
  <c r="BM15" i="1"/>
  <c r="BL15" i="1"/>
  <c r="BM14" i="1"/>
  <c r="BL14" i="1"/>
  <c r="BM13" i="1"/>
  <c r="BL13" i="1"/>
  <c r="BM12" i="1"/>
  <c r="BL12" i="1"/>
  <c r="BM11" i="1"/>
  <c r="BL11" i="1"/>
  <c r="BM10" i="1"/>
  <c r="BL10" i="1"/>
  <c r="BM9" i="1"/>
  <c r="BL9" i="1"/>
  <c r="BM8" i="1"/>
  <c r="BL8" i="1"/>
  <c r="BM7" i="1"/>
  <c r="BL7" i="1"/>
  <c r="BM6" i="1"/>
  <c r="BL6" i="1"/>
  <c r="BM5" i="1"/>
  <c r="BL5" i="1"/>
  <c r="BM4" i="1"/>
  <c r="BL4" i="1"/>
  <c r="BM3" i="1"/>
  <c r="BL3" i="1"/>
  <c r="DS1053" i="1" l="1"/>
  <c r="DT1053" i="1" s="1"/>
  <c r="DN1053" i="1"/>
  <c r="DO1053" i="1" s="1"/>
  <c r="DQ1053" i="1" s="1"/>
  <c r="DI1053" i="1"/>
  <c r="DJ1053" i="1" s="1"/>
  <c r="DL1053" i="1" s="1"/>
  <c r="DD1053" i="1"/>
  <c r="DE1053" i="1" s="1"/>
  <c r="DG1053" i="1" s="1"/>
  <c r="CY1053" i="1"/>
  <c r="CZ1053" i="1" s="1"/>
  <c r="DB1053" i="1" s="1"/>
  <c r="CT1053" i="1"/>
  <c r="CU1053" i="1" s="1"/>
  <c r="CW1053" i="1" s="1"/>
  <c r="CL1053" i="1"/>
  <c r="CK1053" i="1"/>
  <c r="CJ1053" i="1"/>
  <c r="CI1053" i="1"/>
  <c r="CH1053" i="1"/>
  <c r="CG1053" i="1"/>
  <c r="BZ1053" i="1"/>
  <c r="BY1053" i="1"/>
  <c r="BV1053" i="1"/>
  <c r="BU1053" i="1"/>
  <c r="BT1053" i="1"/>
  <c r="BS1053" i="1"/>
  <c r="BR1053" i="1"/>
  <c r="BQ1053" i="1"/>
  <c r="BO1053" i="1"/>
  <c r="BP1053" i="1" s="1"/>
  <c r="BU1052" i="1"/>
  <c r="BU1051" i="1"/>
  <c r="BU1050" i="1"/>
  <c r="BU1049" i="1"/>
  <c r="BU1048" i="1"/>
  <c r="BU1047" i="1"/>
  <c r="BU1046" i="1"/>
  <c r="BU1045" i="1"/>
  <c r="BU1044" i="1"/>
  <c r="BU1043" i="1"/>
  <c r="BU1042" i="1"/>
  <c r="BU1041" i="1"/>
  <c r="BU1040" i="1"/>
  <c r="BU1039" i="1"/>
  <c r="BU1038" i="1"/>
  <c r="BU1037" i="1"/>
  <c r="BU1036" i="1"/>
  <c r="BU1035" i="1"/>
  <c r="BU1034" i="1"/>
  <c r="BU1033" i="1"/>
  <c r="BU1032" i="1"/>
  <c r="BU1031" i="1"/>
  <c r="BU1030" i="1"/>
  <c r="BU1029" i="1"/>
  <c r="BU1028" i="1"/>
  <c r="BU1027" i="1"/>
  <c r="BU1026" i="1"/>
  <c r="BU1025" i="1"/>
  <c r="BU1024" i="1"/>
  <c r="BU1023" i="1"/>
  <c r="BU1022" i="1"/>
  <c r="BU1021" i="1"/>
  <c r="BU1020" i="1"/>
  <c r="BU1019" i="1"/>
  <c r="BU1018" i="1"/>
  <c r="BU1017" i="1"/>
  <c r="BU1016" i="1"/>
  <c r="BU1015" i="1"/>
  <c r="BU1014" i="1"/>
  <c r="BU1013" i="1"/>
  <c r="BU1012" i="1"/>
  <c r="BU1011" i="1"/>
  <c r="BU1010" i="1"/>
  <c r="BU1009" i="1"/>
  <c r="BU1008" i="1"/>
  <c r="BU1007" i="1"/>
  <c r="BU1006" i="1"/>
  <c r="BU1005" i="1"/>
  <c r="BU1004" i="1"/>
  <c r="BU1003" i="1"/>
  <c r="BU1002" i="1"/>
  <c r="BU1001" i="1"/>
  <c r="BU1000" i="1"/>
  <c r="BU999" i="1"/>
  <c r="BU998" i="1"/>
  <c r="BU997" i="1"/>
  <c r="BU996" i="1"/>
  <c r="BU995" i="1"/>
  <c r="BU994" i="1"/>
  <c r="BU993" i="1"/>
  <c r="BU992" i="1"/>
  <c r="BU991" i="1"/>
  <c r="BU990" i="1"/>
  <c r="BU989" i="1"/>
  <c r="BU988" i="1"/>
  <c r="BU987" i="1"/>
  <c r="BU986" i="1"/>
  <c r="BU985" i="1"/>
  <c r="BU984" i="1"/>
  <c r="BU983" i="1"/>
  <c r="BU982" i="1"/>
  <c r="BU981" i="1"/>
  <c r="BU980" i="1"/>
  <c r="BU979" i="1"/>
  <c r="BU978" i="1"/>
  <c r="BU977" i="1"/>
  <c r="BU976" i="1"/>
  <c r="BU975" i="1"/>
  <c r="BU974" i="1"/>
  <c r="BU973" i="1"/>
  <c r="BU972" i="1"/>
  <c r="BU971" i="1"/>
  <c r="BU970" i="1"/>
  <c r="BU969" i="1"/>
  <c r="BU968" i="1"/>
  <c r="BU967" i="1"/>
  <c r="BU966" i="1"/>
  <c r="BU965" i="1"/>
  <c r="BU964" i="1"/>
  <c r="BU963" i="1"/>
  <c r="BU962" i="1"/>
  <c r="BU961" i="1"/>
  <c r="BU960" i="1"/>
  <c r="BU959" i="1"/>
  <c r="BU958" i="1"/>
  <c r="BU957" i="1"/>
  <c r="BU956" i="1"/>
  <c r="BU955" i="1"/>
  <c r="BU954" i="1"/>
  <c r="BU953" i="1"/>
  <c r="BU952" i="1"/>
  <c r="BU951" i="1"/>
  <c r="BU950" i="1"/>
  <c r="BU949" i="1"/>
  <c r="BU948" i="1"/>
  <c r="BU947" i="1"/>
  <c r="BU946" i="1"/>
  <c r="BU945" i="1"/>
  <c r="BU944" i="1"/>
  <c r="BU943" i="1"/>
  <c r="BU942" i="1"/>
  <c r="BU941" i="1"/>
  <c r="BU940" i="1"/>
  <c r="BU939" i="1"/>
  <c r="BU938" i="1"/>
  <c r="BU937" i="1"/>
  <c r="BU936" i="1"/>
  <c r="BU935" i="1"/>
  <c r="BU934" i="1"/>
  <c r="BU933" i="1"/>
  <c r="BU932" i="1"/>
  <c r="BU931" i="1"/>
  <c r="BU930" i="1"/>
  <c r="BU929" i="1"/>
  <c r="BU928" i="1"/>
  <c r="BU927" i="1"/>
  <c r="BU926" i="1"/>
  <c r="BU925" i="1"/>
  <c r="BU924" i="1"/>
  <c r="BU923" i="1"/>
  <c r="BU922" i="1"/>
  <c r="BU921" i="1"/>
  <c r="BU920" i="1"/>
  <c r="BU919" i="1"/>
  <c r="BU918" i="1"/>
  <c r="BU917" i="1"/>
  <c r="BU916" i="1"/>
  <c r="BU915" i="1"/>
  <c r="BU914" i="1"/>
  <c r="BU913" i="1"/>
  <c r="BU912" i="1"/>
  <c r="BU911" i="1"/>
  <c r="BU910" i="1"/>
  <c r="BU909" i="1"/>
  <c r="BU908" i="1"/>
  <c r="BU907" i="1"/>
  <c r="BU906" i="1"/>
  <c r="BU905" i="1"/>
  <c r="BU904" i="1"/>
  <c r="BU903" i="1"/>
  <c r="BU902" i="1"/>
  <c r="BU901" i="1"/>
  <c r="BU900" i="1"/>
  <c r="BU899" i="1"/>
  <c r="BU898" i="1"/>
  <c r="BU897" i="1"/>
  <c r="BU896" i="1"/>
  <c r="BU895" i="1"/>
  <c r="BU894" i="1"/>
  <c r="BU893" i="1"/>
  <c r="BU892" i="1"/>
  <c r="BU891" i="1"/>
  <c r="BU890" i="1"/>
  <c r="BU889" i="1"/>
  <c r="BU888" i="1"/>
  <c r="BU887" i="1"/>
  <c r="BU886" i="1"/>
  <c r="BU885" i="1"/>
  <c r="BU884" i="1"/>
  <c r="BU883" i="1"/>
  <c r="BU882" i="1"/>
  <c r="BU881" i="1"/>
  <c r="BU880" i="1"/>
  <c r="BU879" i="1"/>
  <c r="BU878" i="1"/>
  <c r="BU877" i="1"/>
  <c r="BU876" i="1"/>
  <c r="BU875" i="1"/>
  <c r="BU874" i="1"/>
  <c r="BU873" i="1"/>
  <c r="BU872" i="1"/>
  <c r="BU871" i="1"/>
  <c r="BU870" i="1"/>
  <c r="BU869" i="1"/>
  <c r="BU868" i="1"/>
  <c r="BU867" i="1"/>
  <c r="BU866" i="1"/>
  <c r="BU865" i="1"/>
  <c r="BU864" i="1"/>
  <c r="BU863" i="1"/>
  <c r="BU862" i="1"/>
  <c r="BU861" i="1"/>
  <c r="BU860" i="1"/>
  <c r="BU859" i="1"/>
  <c r="BU858" i="1"/>
  <c r="BU857" i="1"/>
  <c r="BU856" i="1"/>
  <c r="BU855" i="1"/>
  <c r="BU854" i="1"/>
  <c r="BU853" i="1"/>
  <c r="BU852" i="1"/>
  <c r="BU851" i="1"/>
  <c r="BU850" i="1"/>
  <c r="BU849" i="1"/>
  <c r="BU848" i="1"/>
  <c r="BU847" i="1"/>
  <c r="BU846" i="1"/>
  <c r="BU845" i="1"/>
  <c r="BU844" i="1"/>
  <c r="BU843" i="1"/>
  <c r="BU842" i="1"/>
  <c r="BU841" i="1"/>
  <c r="BU840" i="1"/>
  <c r="BU839" i="1"/>
  <c r="BU838" i="1"/>
  <c r="BU837" i="1"/>
  <c r="BU836" i="1"/>
  <c r="BU835" i="1"/>
  <c r="BU834" i="1"/>
  <c r="BU833" i="1"/>
  <c r="BU832" i="1"/>
  <c r="BU831" i="1"/>
  <c r="BU830" i="1"/>
  <c r="BU829" i="1"/>
  <c r="BU828" i="1"/>
  <c r="BU827" i="1"/>
  <c r="BU826" i="1"/>
  <c r="BU825" i="1"/>
  <c r="BU824" i="1"/>
  <c r="BU823" i="1"/>
  <c r="BU822" i="1"/>
  <c r="BU821" i="1"/>
  <c r="BU820" i="1"/>
  <c r="BU819" i="1"/>
  <c r="BU818" i="1"/>
  <c r="BU817" i="1"/>
  <c r="BU816" i="1"/>
  <c r="BU815" i="1"/>
  <c r="BU814" i="1"/>
  <c r="BU813" i="1"/>
  <c r="BU812" i="1"/>
  <c r="BU811" i="1"/>
  <c r="BU810" i="1"/>
  <c r="BU809" i="1"/>
  <c r="BU808" i="1"/>
  <c r="BU807" i="1"/>
  <c r="BU806" i="1"/>
  <c r="BU805" i="1"/>
  <c r="BU804" i="1"/>
  <c r="BU803" i="1"/>
  <c r="BU802" i="1"/>
  <c r="BU801" i="1"/>
  <c r="BU800" i="1"/>
  <c r="BU799" i="1"/>
  <c r="BU798" i="1"/>
  <c r="BU797" i="1"/>
  <c r="BU796" i="1"/>
  <c r="BU795" i="1"/>
  <c r="BU794" i="1"/>
  <c r="BU793" i="1"/>
  <c r="BU792" i="1"/>
  <c r="BU791" i="1"/>
  <c r="BU790" i="1"/>
  <c r="BU789" i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53" i="1"/>
  <c r="BU752" i="1"/>
  <c r="BU751" i="1"/>
  <c r="BU750" i="1"/>
  <c r="BU749" i="1"/>
  <c r="BU748" i="1"/>
  <c r="BU747" i="1"/>
  <c r="BU746" i="1"/>
  <c r="BU745" i="1"/>
  <c r="BU744" i="1"/>
  <c r="BU743" i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CB1053" i="1" l="1"/>
  <c r="CC1053" i="1" s="1"/>
  <c r="CE1053" i="1" s="1"/>
  <c r="CM1053" i="1"/>
  <c r="CN1053" i="1" s="1"/>
  <c r="CO1053" i="1" s="1"/>
  <c r="CP1053" i="1" s="1"/>
  <c r="CR1053" i="1" s="1"/>
  <c r="CA1053" i="1"/>
  <c r="BW1053" i="1"/>
  <c r="CD1053" i="1" s="1"/>
  <c r="CF1053" i="1" l="1"/>
  <c r="CQ1053" i="1"/>
  <c r="CS1053" i="1" s="1"/>
  <c r="DF1053" i="1"/>
  <c r="DH1053" i="1" s="1"/>
  <c r="DK1053" i="1"/>
  <c r="DM1053" i="1" s="1"/>
  <c r="DA1053" i="1"/>
  <c r="DC1053" i="1" s="1"/>
  <c r="CV1053" i="1"/>
  <c r="CX1053" i="1" s="1"/>
  <c r="DP1053" i="1"/>
  <c r="DR1053" i="1" s="1"/>
  <c r="DU1053" i="1" l="1"/>
  <c r="BV1052" i="1"/>
  <c r="BT1052" i="1"/>
  <c r="BS1052" i="1"/>
  <c r="BR1052" i="1"/>
  <c r="BQ1052" i="1"/>
  <c r="BV1051" i="1"/>
  <c r="BT1051" i="1"/>
  <c r="BS1051" i="1"/>
  <c r="BR1051" i="1"/>
  <c r="BQ1051" i="1"/>
  <c r="BV1050" i="1"/>
  <c r="BT1050" i="1"/>
  <c r="BS1050" i="1"/>
  <c r="BR1050" i="1"/>
  <c r="BQ1050" i="1"/>
  <c r="BV1049" i="1"/>
  <c r="BT1049" i="1"/>
  <c r="BS1049" i="1"/>
  <c r="BR1049" i="1"/>
  <c r="BQ1049" i="1"/>
  <c r="BV1048" i="1"/>
  <c r="BT1048" i="1"/>
  <c r="BS1048" i="1"/>
  <c r="BR1048" i="1"/>
  <c r="BQ1048" i="1"/>
  <c r="BV1047" i="1"/>
  <c r="BT1047" i="1"/>
  <c r="BS1047" i="1"/>
  <c r="BR1047" i="1"/>
  <c r="BQ1047" i="1"/>
  <c r="BV1046" i="1"/>
  <c r="BT1046" i="1"/>
  <c r="BS1046" i="1"/>
  <c r="BR1046" i="1"/>
  <c r="BQ1046" i="1"/>
  <c r="BV1045" i="1"/>
  <c r="BT1045" i="1"/>
  <c r="BS1045" i="1"/>
  <c r="BR1045" i="1"/>
  <c r="BQ1045" i="1"/>
  <c r="BV1044" i="1"/>
  <c r="BT1044" i="1"/>
  <c r="BS1044" i="1"/>
  <c r="BR1044" i="1"/>
  <c r="BQ1044" i="1"/>
  <c r="BV1043" i="1"/>
  <c r="BT1043" i="1"/>
  <c r="BS1043" i="1"/>
  <c r="BR1043" i="1"/>
  <c r="BQ1043" i="1"/>
  <c r="BV1042" i="1"/>
  <c r="BT1042" i="1"/>
  <c r="BS1042" i="1"/>
  <c r="BR1042" i="1"/>
  <c r="BQ1042" i="1"/>
  <c r="BV1041" i="1"/>
  <c r="BT1041" i="1"/>
  <c r="BS1041" i="1"/>
  <c r="BR1041" i="1"/>
  <c r="BQ1041" i="1"/>
  <c r="BV1040" i="1"/>
  <c r="BT1040" i="1"/>
  <c r="BS1040" i="1"/>
  <c r="BR1040" i="1"/>
  <c r="BQ1040" i="1"/>
  <c r="BV1039" i="1"/>
  <c r="BT1039" i="1"/>
  <c r="BS1039" i="1"/>
  <c r="BR1039" i="1"/>
  <c r="BQ1039" i="1"/>
  <c r="BV1038" i="1"/>
  <c r="BT1038" i="1"/>
  <c r="BS1038" i="1"/>
  <c r="BR1038" i="1"/>
  <c r="BQ1038" i="1"/>
  <c r="BV1037" i="1"/>
  <c r="BT1037" i="1"/>
  <c r="BS1037" i="1"/>
  <c r="BR1037" i="1"/>
  <c r="BQ1037" i="1"/>
  <c r="BV1036" i="1"/>
  <c r="BT1036" i="1"/>
  <c r="BS1036" i="1"/>
  <c r="BR1036" i="1"/>
  <c r="BQ1036" i="1"/>
  <c r="BV1035" i="1"/>
  <c r="BT1035" i="1"/>
  <c r="BS1035" i="1"/>
  <c r="BR1035" i="1"/>
  <c r="BQ1035" i="1"/>
  <c r="BV1034" i="1"/>
  <c r="BT1034" i="1"/>
  <c r="BS1034" i="1"/>
  <c r="BR1034" i="1"/>
  <c r="BQ1034" i="1"/>
  <c r="BV1033" i="1"/>
  <c r="BT1033" i="1"/>
  <c r="BS1033" i="1"/>
  <c r="BR1033" i="1"/>
  <c r="BQ1033" i="1"/>
  <c r="BV1032" i="1"/>
  <c r="BT1032" i="1"/>
  <c r="BS1032" i="1"/>
  <c r="BR1032" i="1"/>
  <c r="BQ1032" i="1"/>
  <c r="BV1031" i="1"/>
  <c r="BT1031" i="1"/>
  <c r="BS1031" i="1"/>
  <c r="BR1031" i="1"/>
  <c r="BQ1031" i="1"/>
  <c r="BV1030" i="1"/>
  <c r="BT1030" i="1"/>
  <c r="BS1030" i="1"/>
  <c r="BR1030" i="1"/>
  <c r="BQ1030" i="1"/>
  <c r="BV1029" i="1"/>
  <c r="BT1029" i="1"/>
  <c r="BS1029" i="1"/>
  <c r="BR1029" i="1"/>
  <c r="BQ1029" i="1"/>
  <c r="BV1028" i="1"/>
  <c r="BT1028" i="1"/>
  <c r="BS1028" i="1"/>
  <c r="BR1028" i="1"/>
  <c r="BQ1028" i="1"/>
  <c r="BV1027" i="1"/>
  <c r="BT1027" i="1"/>
  <c r="BS1027" i="1"/>
  <c r="BR1027" i="1"/>
  <c r="BQ1027" i="1"/>
  <c r="BV1026" i="1"/>
  <c r="BT1026" i="1"/>
  <c r="BS1026" i="1"/>
  <c r="BR1026" i="1"/>
  <c r="BQ1026" i="1"/>
  <c r="BV1025" i="1"/>
  <c r="BT1025" i="1"/>
  <c r="BS1025" i="1"/>
  <c r="BR1025" i="1"/>
  <c r="BQ1025" i="1"/>
  <c r="BV1024" i="1"/>
  <c r="BT1024" i="1"/>
  <c r="BS1024" i="1"/>
  <c r="BR1024" i="1"/>
  <c r="BQ1024" i="1"/>
  <c r="BV1023" i="1"/>
  <c r="BT1023" i="1"/>
  <c r="BS1023" i="1"/>
  <c r="BR1023" i="1"/>
  <c r="BQ1023" i="1"/>
  <c r="BV1022" i="1"/>
  <c r="BT1022" i="1"/>
  <c r="BS1022" i="1"/>
  <c r="BR1022" i="1"/>
  <c r="BQ1022" i="1"/>
  <c r="BV1021" i="1"/>
  <c r="BT1021" i="1"/>
  <c r="BS1021" i="1"/>
  <c r="BR1021" i="1"/>
  <c r="BQ1021" i="1"/>
  <c r="BV1020" i="1"/>
  <c r="BT1020" i="1"/>
  <c r="BS1020" i="1"/>
  <c r="BR1020" i="1"/>
  <c r="BQ1020" i="1"/>
  <c r="BV1019" i="1"/>
  <c r="BT1019" i="1"/>
  <c r="BS1019" i="1"/>
  <c r="BR1019" i="1"/>
  <c r="BQ1019" i="1"/>
  <c r="BV1018" i="1"/>
  <c r="BT1018" i="1"/>
  <c r="BS1018" i="1"/>
  <c r="BR1018" i="1"/>
  <c r="BQ1018" i="1"/>
  <c r="BV1017" i="1"/>
  <c r="BT1017" i="1"/>
  <c r="BS1017" i="1"/>
  <c r="BR1017" i="1"/>
  <c r="BQ1017" i="1"/>
  <c r="BV1016" i="1"/>
  <c r="BT1016" i="1"/>
  <c r="BS1016" i="1"/>
  <c r="BR1016" i="1"/>
  <c r="BQ1016" i="1"/>
  <c r="BV1015" i="1"/>
  <c r="BT1015" i="1"/>
  <c r="BS1015" i="1"/>
  <c r="BR1015" i="1"/>
  <c r="BQ1015" i="1"/>
  <c r="BV1014" i="1"/>
  <c r="BT1014" i="1"/>
  <c r="BS1014" i="1"/>
  <c r="BR1014" i="1"/>
  <c r="BQ1014" i="1"/>
  <c r="BV1013" i="1"/>
  <c r="BT1013" i="1"/>
  <c r="BS1013" i="1"/>
  <c r="BR1013" i="1"/>
  <c r="BQ1013" i="1"/>
  <c r="BV1012" i="1"/>
  <c r="BT1012" i="1"/>
  <c r="BS1012" i="1"/>
  <c r="BR1012" i="1"/>
  <c r="BQ1012" i="1"/>
  <c r="BV1011" i="1"/>
  <c r="BT1011" i="1"/>
  <c r="BS1011" i="1"/>
  <c r="BR1011" i="1"/>
  <c r="BQ1011" i="1"/>
  <c r="BV1010" i="1"/>
  <c r="BT1010" i="1"/>
  <c r="BS1010" i="1"/>
  <c r="BR1010" i="1"/>
  <c r="BQ1010" i="1"/>
  <c r="BV1009" i="1"/>
  <c r="BT1009" i="1"/>
  <c r="BS1009" i="1"/>
  <c r="BR1009" i="1"/>
  <c r="BQ1009" i="1"/>
  <c r="BV1008" i="1"/>
  <c r="BT1008" i="1"/>
  <c r="BS1008" i="1"/>
  <c r="BR1008" i="1"/>
  <c r="BQ1008" i="1"/>
  <c r="BV1007" i="1"/>
  <c r="BT1007" i="1"/>
  <c r="BS1007" i="1"/>
  <c r="BR1007" i="1"/>
  <c r="BQ1007" i="1"/>
  <c r="BV1006" i="1"/>
  <c r="BT1006" i="1"/>
  <c r="BS1006" i="1"/>
  <c r="BR1006" i="1"/>
  <c r="BQ1006" i="1"/>
  <c r="BV1005" i="1"/>
  <c r="BT1005" i="1"/>
  <c r="BS1005" i="1"/>
  <c r="BR1005" i="1"/>
  <c r="BQ1005" i="1"/>
  <c r="BV1004" i="1"/>
  <c r="BT1004" i="1"/>
  <c r="BS1004" i="1"/>
  <c r="BR1004" i="1"/>
  <c r="BQ1004" i="1"/>
  <c r="BV1003" i="1"/>
  <c r="BT1003" i="1"/>
  <c r="BS1003" i="1"/>
  <c r="BR1003" i="1"/>
  <c r="BQ1003" i="1"/>
  <c r="BV1002" i="1"/>
  <c r="BT1002" i="1"/>
  <c r="BS1002" i="1"/>
  <c r="BR1002" i="1"/>
  <c r="BQ1002" i="1"/>
  <c r="BV1001" i="1"/>
  <c r="BT1001" i="1"/>
  <c r="BS1001" i="1"/>
  <c r="BR1001" i="1"/>
  <c r="BQ1001" i="1"/>
  <c r="BV1000" i="1"/>
  <c r="BT1000" i="1"/>
  <c r="BS1000" i="1"/>
  <c r="BR1000" i="1"/>
  <c r="BQ1000" i="1"/>
  <c r="BV999" i="1"/>
  <c r="BT999" i="1"/>
  <c r="BS999" i="1"/>
  <c r="BR999" i="1"/>
  <c r="BQ999" i="1"/>
  <c r="BV998" i="1"/>
  <c r="BT998" i="1"/>
  <c r="BS998" i="1"/>
  <c r="BR998" i="1"/>
  <c r="BQ998" i="1"/>
  <c r="BV997" i="1"/>
  <c r="BT997" i="1"/>
  <c r="BS997" i="1"/>
  <c r="BR997" i="1"/>
  <c r="BQ997" i="1"/>
  <c r="BV996" i="1"/>
  <c r="BT996" i="1"/>
  <c r="BS996" i="1"/>
  <c r="BR996" i="1"/>
  <c r="BQ996" i="1"/>
  <c r="BV995" i="1"/>
  <c r="BT995" i="1"/>
  <c r="BS995" i="1"/>
  <c r="BR995" i="1"/>
  <c r="BQ995" i="1"/>
  <c r="BV994" i="1"/>
  <c r="BT994" i="1"/>
  <c r="BS994" i="1"/>
  <c r="BR994" i="1"/>
  <c r="BQ994" i="1"/>
  <c r="BV993" i="1"/>
  <c r="BT993" i="1"/>
  <c r="BS993" i="1"/>
  <c r="BR993" i="1"/>
  <c r="BQ993" i="1"/>
  <c r="BV992" i="1"/>
  <c r="BT992" i="1"/>
  <c r="BS992" i="1"/>
  <c r="BR992" i="1"/>
  <c r="BQ992" i="1"/>
  <c r="BV991" i="1"/>
  <c r="BT991" i="1"/>
  <c r="BS991" i="1"/>
  <c r="BR991" i="1"/>
  <c r="BQ991" i="1"/>
  <c r="BV990" i="1"/>
  <c r="BT990" i="1"/>
  <c r="BS990" i="1"/>
  <c r="BR990" i="1"/>
  <c r="BQ990" i="1"/>
  <c r="BV989" i="1"/>
  <c r="BT989" i="1"/>
  <c r="BS989" i="1"/>
  <c r="BR989" i="1"/>
  <c r="BQ989" i="1"/>
  <c r="BV988" i="1"/>
  <c r="BT988" i="1"/>
  <c r="BS988" i="1"/>
  <c r="BR988" i="1"/>
  <c r="BQ988" i="1"/>
  <c r="BV987" i="1"/>
  <c r="BT987" i="1"/>
  <c r="BS987" i="1"/>
  <c r="BR987" i="1"/>
  <c r="BQ987" i="1"/>
  <c r="BV986" i="1"/>
  <c r="BT986" i="1"/>
  <c r="BS986" i="1"/>
  <c r="BR986" i="1"/>
  <c r="BQ986" i="1"/>
  <c r="BV985" i="1"/>
  <c r="BT985" i="1"/>
  <c r="BS985" i="1"/>
  <c r="BR985" i="1"/>
  <c r="BQ985" i="1"/>
  <c r="BV984" i="1"/>
  <c r="BT984" i="1"/>
  <c r="BS984" i="1"/>
  <c r="BR984" i="1"/>
  <c r="BQ984" i="1"/>
  <c r="BV983" i="1"/>
  <c r="BT983" i="1"/>
  <c r="BS983" i="1"/>
  <c r="BR983" i="1"/>
  <c r="BQ983" i="1"/>
  <c r="BV982" i="1"/>
  <c r="BT982" i="1"/>
  <c r="BS982" i="1"/>
  <c r="BR982" i="1"/>
  <c r="BQ982" i="1"/>
  <c r="BV981" i="1"/>
  <c r="BT981" i="1"/>
  <c r="BS981" i="1"/>
  <c r="BR981" i="1"/>
  <c r="BQ981" i="1"/>
  <c r="BV980" i="1"/>
  <c r="BT980" i="1"/>
  <c r="BS980" i="1"/>
  <c r="BR980" i="1"/>
  <c r="BQ980" i="1"/>
  <c r="BV979" i="1"/>
  <c r="BT979" i="1"/>
  <c r="BS979" i="1"/>
  <c r="BR979" i="1"/>
  <c r="BQ979" i="1"/>
  <c r="BV978" i="1"/>
  <c r="BT978" i="1"/>
  <c r="BS978" i="1"/>
  <c r="BR978" i="1"/>
  <c r="BQ978" i="1"/>
  <c r="BV977" i="1"/>
  <c r="BT977" i="1"/>
  <c r="BS977" i="1"/>
  <c r="BR977" i="1"/>
  <c r="BQ977" i="1"/>
  <c r="BV976" i="1"/>
  <c r="BT976" i="1"/>
  <c r="BS976" i="1"/>
  <c r="BR976" i="1"/>
  <c r="BQ976" i="1"/>
  <c r="BV975" i="1"/>
  <c r="BT975" i="1"/>
  <c r="BS975" i="1"/>
  <c r="BR975" i="1"/>
  <c r="BQ975" i="1"/>
  <c r="BV974" i="1"/>
  <c r="BT974" i="1"/>
  <c r="BS974" i="1"/>
  <c r="BR974" i="1"/>
  <c r="BQ974" i="1"/>
  <c r="BV973" i="1"/>
  <c r="BT973" i="1"/>
  <c r="BS973" i="1"/>
  <c r="BR973" i="1"/>
  <c r="BQ973" i="1"/>
  <c r="BV972" i="1"/>
  <c r="BT972" i="1"/>
  <c r="BS972" i="1"/>
  <c r="BR972" i="1"/>
  <c r="BQ972" i="1"/>
  <c r="BV971" i="1"/>
  <c r="BT971" i="1"/>
  <c r="BS971" i="1"/>
  <c r="BR971" i="1"/>
  <c r="BQ971" i="1"/>
  <c r="BV970" i="1"/>
  <c r="BT970" i="1"/>
  <c r="BS970" i="1"/>
  <c r="BR970" i="1"/>
  <c r="BQ970" i="1"/>
  <c r="BV969" i="1"/>
  <c r="BT969" i="1"/>
  <c r="BS969" i="1"/>
  <c r="BR969" i="1"/>
  <c r="BQ969" i="1"/>
  <c r="BV968" i="1"/>
  <c r="BT968" i="1"/>
  <c r="BS968" i="1"/>
  <c r="BR968" i="1"/>
  <c r="BQ968" i="1"/>
  <c r="BV967" i="1"/>
  <c r="BT967" i="1"/>
  <c r="BS967" i="1"/>
  <c r="BR967" i="1"/>
  <c r="BQ967" i="1"/>
  <c r="BV966" i="1"/>
  <c r="BT966" i="1"/>
  <c r="BS966" i="1"/>
  <c r="BR966" i="1"/>
  <c r="BQ966" i="1"/>
  <c r="BV965" i="1"/>
  <c r="BT965" i="1"/>
  <c r="BS965" i="1"/>
  <c r="BR965" i="1"/>
  <c r="BQ965" i="1"/>
  <c r="BV964" i="1"/>
  <c r="BT964" i="1"/>
  <c r="BS964" i="1"/>
  <c r="BR964" i="1"/>
  <c r="BQ964" i="1"/>
  <c r="BV963" i="1"/>
  <c r="BT963" i="1"/>
  <c r="BS963" i="1"/>
  <c r="BR963" i="1"/>
  <c r="BQ963" i="1"/>
  <c r="BV962" i="1"/>
  <c r="BT962" i="1"/>
  <c r="BS962" i="1"/>
  <c r="BR962" i="1"/>
  <c r="BQ962" i="1"/>
  <c r="BV961" i="1"/>
  <c r="BT961" i="1"/>
  <c r="BS961" i="1"/>
  <c r="BR961" i="1"/>
  <c r="BQ961" i="1"/>
  <c r="BV960" i="1"/>
  <c r="BT960" i="1"/>
  <c r="BS960" i="1"/>
  <c r="BR960" i="1"/>
  <c r="BQ960" i="1"/>
  <c r="BV959" i="1"/>
  <c r="BT959" i="1"/>
  <c r="BS959" i="1"/>
  <c r="BR959" i="1"/>
  <c r="BQ959" i="1"/>
  <c r="BV958" i="1"/>
  <c r="BT958" i="1"/>
  <c r="BS958" i="1"/>
  <c r="BR958" i="1"/>
  <c r="BQ958" i="1"/>
  <c r="BV957" i="1"/>
  <c r="BT957" i="1"/>
  <c r="BS957" i="1"/>
  <c r="BR957" i="1"/>
  <c r="BQ957" i="1"/>
  <c r="BV956" i="1"/>
  <c r="BT956" i="1"/>
  <c r="BS956" i="1"/>
  <c r="BR956" i="1"/>
  <c r="BQ956" i="1"/>
  <c r="BV955" i="1"/>
  <c r="BT955" i="1"/>
  <c r="BS955" i="1"/>
  <c r="BR955" i="1"/>
  <c r="BQ955" i="1"/>
  <c r="BV954" i="1"/>
  <c r="BT954" i="1"/>
  <c r="BS954" i="1"/>
  <c r="BR954" i="1"/>
  <c r="BQ954" i="1"/>
  <c r="BV953" i="1"/>
  <c r="BT953" i="1"/>
  <c r="BS953" i="1"/>
  <c r="BR953" i="1"/>
  <c r="BQ953" i="1"/>
  <c r="BV952" i="1"/>
  <c r="BT952" i="1"/>
  <c r="BS952" i="1"/>
  <c r="BR952" i="1"/>
  <c r="BQ952" i="1"/>
  <c r="BV951" i="1"/>
  <c r="BT951" i="1"/>
  <c r="BS951" i="1"/>
  <c r="BR951" i="1"/>
  <c r="BQ951" i="1"/>
  <c r="BV950" i="1"/>
  <c r="BT950" i="1"/>
  <c r="BS950" i="1"/>
  <c r="BR950" i="1"/>
  <c r="BQ950" i="1"/>
  <c r="BV949" i="1"/>
  <c r="BT949" i="1"/>
  <c r="BS949" i="1"/>
  <c r="BR949" i="1"/>
  <c r="BQ949" i="1"/>
  <c r="BV948" i="1"/>
  <c r="BT948" i="1"/>
  <c r="BS948" i="1"/>
  <c r="BR948" i="1"/>
  <c r="BQ948" i="1"/>
  <c r="BV947" i="1"/>
  <c r="BT947" i="1"/>
  <c r="BS947" i="1"/>
  <c r="BR947" i="1"/>
  <c r="BQ947" i="1"/>
  <c r="BV946" i="1"/>
  <c r="BT946" i="1"/>
  <c r="BS946" i="1"/>
  <c r="BR946" i="1"/>
  <c r="BQ946" i="1"/>
  <c r="BV945" i="1"/>
  <c r="BT945" i="1"/>
  <c r="BS945" i="1"/>
  <c r="BR945" i="1"/>
  <c r="BQ945" i="1"/>
  <c r="BV944" i="1"/>
  <c r="BT944" i="1"/>
  <c r="BS944" i="1"/>
  <c r="BR944" i="1"/>
  <c r="BQ944" i="1"/>
  <c r="BV943" i="1"/>
  <c r="BT943" i="1"/>
  <c r="BS943" i="1"/>
  <c r="BR943" i="1"/>
  <c r="BQ943" i="1"/>
  <c r="BV942" i="1"/>
  <c r="BT942" i="1"/>
  <c r="BS942" i="1"/>
  <c r="BR942" i="1"/>
  <c r="BQ942" i="1"/>
  <c r="BV941" i="1"/>
  <c r="BT941" i="1"/>
  <c r="BS941" i="1"/>
  <c r="BR941" i="1"/>
  <c r="BQ941" i="1"/>
  <c r="BV940" i="1"/>
  <c r="BT940" i="1"/>
  <c r="BS940" i="1"/>
  <c r="BR940" i="1"/>
  <c r="BQ940" i="1"/>
  <c r="BV939" i="1"/>
  <c r="BT939" i="1"/>
  <c r="BS939" i="1"/>
  <c r="BR939" i="1"/>
  <c r="BQ939" i="1"/>
  <c r="BV938" i="1"/>
  <c r="BT938" i="1"/>
  <c r="BS938" i="1"/>
  <c r="BR938" i="1"/>
  <c r="BQ938" i="1"/>
  <c r="BV937" i="1"/>
  <c r="BT937" i="1"/>
  <c r="BS937" i="1"/>
  <c r="BR937" i="1"/>
  <c r="BQ937" i="1"/>
  <c r="BV936" i="1"/>
  <c r="BT936" i="1"/>
  <c r="BS936" i="1"/>
  <c r="BR936" i="1"/>
  <c r="BQ936" i="1"/>
  <c r="BV935" i="1"/>
  <c r="BT935" i="1"/>
  <c r="BS935" i="1"/>
  <c r="BR935" i="1"/>
  <c r="BQ935" i="1"/>
  <c r="BV934" i="1"/>
  <c r="BT934" i="1"/>
  <c r="BS934" i="1"/>
  <c r="BR934" i="1"/>
  <c r="BQ934" i="1"/>
  <c r="BV933" i="1"/>
  <c r="BT933" i="1"/>
  <c r="BS933" i="1"/>
  <c r="BR933" i="1"/>
  <c r="BQ933" i="1"/>
  <c r="BV932" i="1"/>
  <c r="BT932" i="1"/>
  <c r="BS932" i="1"/>
  <c r="BR932" i="1"/>
  <c r="BQ932" i="1"/>
  <c r="BV931" i="1"/>
  <c r="BT931" i="1"/>
  <c r="BS931" i="1"/>
  <c r="BR931" i="1"/>
  <c r="BQ931" i="1"/>
  <c r="BV930" i="1"/>
  <c r="BT930" i="1"/>
  <c r="BS930" i="1"/>
  <c r="BR930" i="1"/>
  <c r="BQ930" i="1"/>
  <c r="BV929" i="1"/>
  <c r="BT929" i="1"/>
  <c r="BS929" i="1"/>
  <c r="BR929" i="1"/>
  <c r="BQ929" i="1"/>
  <c r="BV928" i="1"/>
  <c r="BT928" i="1"/>
  <c r="BS928" i="1"/>
  <c r="BR928" i="1"/>
  <c r="BQ928" i="1"/>
  <c r="BV927" i="1"/>
  <c r="BT927" i="1"/>
  <c r="BS927" i="1"/>
  <c r="BR927" i="1"/>
  <c r="BQ927" i="1"/>
  <c r="BV926" i="1"/>
  <c r="BT926" i="1"/>
  <c r="BS926" i="1"/>
  <c r="BR926" i="1"/>
  <c r="BQ926" i="1"/>
  <c r="BV925" i="1"/>
  <c r="BT925" i="1"/>
  <c r="BS925" i="1"/>
  <c r="BR925" i="1"/>
  <c r="BQ925" i="1"/>
  <c r="BV924" i="1"/>
  <c r="BT924" i="1"/>
  <c r="BS924" i="1"/>
  <c r="BR924" i="1"/>
  <c r="BQ924" i="1"/>
  <c r="BV923" i="1"/>
  <c r="BT923" i="1"/>
  <c r="BS923" i="1"/>
  <c r="BR923" i="1"/>
  <c r="BQ923" i="1"/>
  <c r="BV922" i="1"/>
  <c r="BT922" i="1"/>
  <c r="BS922" i="1"/>
  <c r="BR922" i="1"/>
  <c r="BQ922" i="1"/>
  <c r="BV921" i="1"/>
  <c r="BT921" i="1"/>
  <c r="BS921" i="1"/>
  <c r="BR921" i="1"/>
  <c r="BQ921" i="1"/>
  <c r="BV920" i="1"/>
  <c r="BT920" i="1"/>
  <c r="BS920" i="1"/>
  <c r="BR920" i="1"/>
  <c r="BQ920" i="1"/>
  <c r="BV919" i="1"/>
  <c r="BT919" i="1"/>
  <c r="BS919" i="1"/>
  <c r="BR919" i="1"/>
  <c r="BQ919" i="1"/>
  <c r="BV918" i="1"/>
  <c r="BT918" i="1"/>
  <c r="BS918" i="1"/>
  <c r="BR918" i="1"/>
  <c r="BQ918" i="1"/>
  <c r="BV917" i="1"/>
  <c r="BT917" i="1"/>
  <c r="BS917" i="1"/>
  <c r="BR917" i="1"/>
  <c r="BQ917" i="1"/>
  <c r="BV916" i="1"/>
  <c r="BT916" i="1"/>
  <c r="BS916" i="1"/>
  <c r="BR916" i="1"/>
  <c r="BQ916" i="1"/>
  <c r="BV915" i="1"/>
  <c r="BT915" i="1"/>
  <c r="BS915" i="1"/>
  <c r="BR915" i="1"/>
  <c r="BQ915" i="1"/>
  <c r="BV914" i="1"/>
  <c r="BT914" i="1"/>
  <c r="BS914" i="1"/>
  <c r="BR914" i="1"/>
  <c r="BQ914" i="1"/>
  <c r="BV913" i="1"/>
  <c r="BT913" i="1"/>
  <c r="BS913" i="1"/>
  <c r="BR913" i="1"/>
  <c r="BQ913" i="1"/>
  <c r="BV912" i="1"/>
  <c r="BT912" i="1"/>
  <c r="BS912" i="1"/>
  <c r="BR912" i="1"/>
  <c r="BQ912" i="1"/>
  <c r="BV911" i="1"/>
  <c r="BT911" i="1"/>
  <c r="BS911" i="1"/>
  <c r="BR911" i="1"/>
  <c r="BQ911" i="1"/>
  <c r="BV910" i="1"/>
  <c r="BT910" i="1"/>
  <c r="BS910" i="1"/>
  <c r="BR910" i="1"/>
  <c r="BQ910" i="1"/>
  <c r="BV909" i="1"/>
  <c r="BT909" i="1"/>
  <c r="BS909" i="1"/>
  <c r="BR909" i="1"/>
  <c r="BQ909" i="1"/>
  <c r="BV908" i="1"/>
  <c r="BT908" i="1"/>
  <c r="BS908" i="1"/>
  <c r="BR908" i="1"/>
  <c r="BQ908" i="1"/>
  <c r="BV907" i="1"/>
  <c r="BT907" i="1"/>
  <c r="BS907" i="1"/>
  <c r="BR907" i="1"/>
  <c r="BQ907" i="1"/>
  <c r="BV906" i="1"/>
  <c r="BT906" i="1"/>
  <c r="BS906" i="1"/>
  <c r="BR906" i="1"/>
  <c r="BQ906" i="1"/>
  <c r="BV905" i="1"/>
  <c r="BT905" i="1"/>
  <c r="BS905" i="1"/>
  <c r="BR905" i="1"/>
  <c r="BQ905" i="1"/>
  <c r="BV904" i="1"/>
  <c r="BT904" i="1"/>
  <c r="BS904" i="1"/>
  <c r="BR904" i="1"/>
  <c r="BQ904" i="1"/>
  <c r="BV903" i="1"/>
  <c r="BT903" i="1"/>
  <c r="BS903" i="1"/>
  <c r="BR903" i="1"/>
  <c r="BQ903" i="1"/>
  <c r="BV902" i="1"/>
  <c r="BT902" i="1"/>
  <c r="BS902" i="1"/>
  <c r="BR902" i="1"/>
  <c r="BQ902" i="1"/>
  <c r="BV901" i="1"/>
  <c r="BT901" i="1"/>
  <c r="BS901" i="1"/>
  <c r="BR901" i="1"/>
  <c r="BQ901" i="1"/>
  <c r="BV900" i="1"/>
  <c r="BT900" i="1"/>
  <c r="BS900" i="1"/>
  <c r="BR900" i="1"/>
  <c r="BQ900" i="1"/>
  <c r="BV899" i="1"/>
  <c r="BT899" i="1"/>
  <c r="BS899" i="1"/>
  <c r="BR899" i="1"/>
  <c r="BQ899" i="1"/>
  <c r="BV898" i="1"/>
  <c r="BT898" i="1"/>
  <c r="BS898" i="1"/>
  <c r="BR898" i="1"/>
  <c r="BQ898" i="1"/>
  <c r="BV897" i="1"/>
  <c r="BT897" i="1"/>
  <c r="BS897" i="1"/>
  <c r="BR897" i="1"/>
  <c r="BQ897" i="1"/>
  <c r="BV896" i="1"/>
  <c r="BT896" i="1"/>
  <c r="BS896" i="1"/>
  <c r="BR896" i="1"/>
  <c r="BQ896" i="1"/>
  <c r="BV895" i="1"/>
  <c r="BT895" i="1"/>
  <c r="BS895" i="1"/>
  <c r="BR895" i="1"/>
  <c r="BQ895" i="1"/>
  <c r="BV894" i="1"/>
  <c r="BT894" i="1"/>
  <c r="BS894" i="1"/>
  <c r="BR894" i="1"/>
  <c r="BQ894" i="1"/>
  <c r="BV893" i="1"/>
  <c r="BT893" i="1"/>
  <c r="BS893" i="1"/>
  <c r="BR893" i="1"/>
  <c r="BQ893" i="1"/>
  <c r="BV892" i="1"/>
  <c r="BT892" i="1"/>
  <c r="BS892" i="1"/>
  <c r="BR892" i="1"/>
  <c r="BQ892" i="1"/>
  <c r="BV891" i="1"/>
  <c r="BT891" i="1"/>
  <c r="BS891" i="1"/>
  <c r="BR891" i="1"/>
  <c r="BQ891" i="1"/>
  <c r="BV890" i="1"/>
  <c r="BT890" i="1"/>
  <c r="BS890" i="1"/>
  <c r="BR890" i="1"/>
  <c r="BQ890" i="1"/>
  <c r="BV889" i="1"/>
  <c r="BT889" i="1"/>
  <c r="BS889" i="1"/>
  <c r="BR889" i="1"/>
  <c r="BQ889" i="1"/>
  <c r="BV888" i="1"/>
  <c r="BT888" i="1"/>
  <c r="BS888" i="1"/>
  <c r="BR888" i="1"/>
  <c r="BQ888" i="1"/>
  <c r="BV887" i="1"/>
  <c r="BT887" i="1"/>
  <c r="BS887" i="1"/>
  <c r="BR887" i="1"/>
  <c r="BQ887" i="1"/>
  <c r="BV886" i="1"/>
  <c r="BT886" i="1"/>
  <c r="BS886" i="1"/>
  <c r="BR886" i="1"/>
  <c r="BQ886" i="1"/>
  <c r="BV885" i="1"/>
  <c r="BT885" i="1"/>
  <c r="BS885" i="1"/>
  <c r="BR885" i="1"/>
  <c r="BQ885" i="1"/>
  <c r="BV884" i="1"/>
  <c r="BT884" i="1"/>
  <c r="BS884" i="1"/>
  <c r="BR884" i="1"/>
  <c r="BQ884" i="1"/>
  <c r="BV883" i="1"/>
  <c r="BT883" i="1"/>
  <c r="BS883" i="1"/>
  <c r="BR883" i="1"/>
  <c r="BQ883" i="1"/>
  <c r="BV882" i="1"/>
  <c r="BT882" i="1"/>
  <c r="BS882" i="1"/>
  <c r="BR882" i="1"/>
  <c r="BQ882" i="1"/>
  <c r="BV881" i="1"/>
  <c r="BT881" i="1"/>
  <c r="BS881" i="1"/>
  <c r="BR881" i="1"/>
  <c r="BQ881" i="1"/>
  <c r="BV880" i="1"/>
  <c r="BT880" i="1"/>
  <c r="BS880" i="1"/>
  <c r="BR880" i="1"/>
  <c r="BQ880" i="1"/>
  <c r="BV879" i="1"/>
  <c r="BT879" i="1"/>
  <c r="BS879" i="1"/>
  <c r="BR879" i="1"/>
  <c r="BQ879" i="1"/>
  <c r="BV878" i="1"/>
  <c r="BT878" i="1"/>
  <c r="BS878" i="1"/>
  <c r="BR878" i="1"/>
  <c r="BQ878" i="1"/>
  <c r="BV877" i="1"/>
  <c r="BT877" i="1"/>
  <c r="BS877" i="1"/>
  <c r="BR877" i="1"/>
  <c r="BQ877" i="1"/>
  <c r="BV876" i="1"/>
  <c r="BT876" i="1"/>
  <c r="BS876" i="1"/>
  <c r="BR876" i="1"/>
  <c r="BQ876" i="1"/>
  <c r="BV875" i="1"/>
  <c r="BT875" i="1"/>
  <c r="BS875" i="1"/>
  <c r="BR875" i="1"/>
  <c r="BQ875" i="1"/>
  <c r="BV874" i="1"/>
  <c r="BT874" i="1"/>
  <c r="BS874" i="1"/>
  <c r="BR874" i="1"/>
  <c r="BQ874" i="1"/>
  <c r="BV873" i="1"/>
  <c r="BT873" i="1"/>
  <c r="BS873" i="1"/>
  <c r="BR873" i="1"/>
  <c r="BQ873" i="1"/>
  <c r="BV872" i="1"/>
  <c r="BT872" i="1"/>
  <c r="BS872" i="1"/>
  <c r="BR872" i="1"/>
  <c r="BQ872" i="1"/>
  <c r="BV871" i="1"/>
  <c r="BT871" i="1"/>
  <c r="BS871" i="1"/>
  <c r="BR871" i="1"/>
  <c r="BQ871" i="1"/>
  <c r="BV870" i="1"/>
  <c r="BT870" i="1"/>
  <c r="BS870" i="1"/>
  <c r="BR870" i="1"/>
  <c r="BQ870" i="1"/>
  <c r="BV869" i="1"/>
  <c r="BT869" i="1"/>
  <c r="BS869" i="1"/>
  <c r="BR869" i="1"/>
  <c r="BQ869" i="1"/>
  <c r="BV868" i="1"/>
  <c r="BT868" i="1"/>
  <c r="BS868" i="1"/>
  <c r="BR868" i="1"/>
  <c r="BQ868" i="1"/>
  <c r="BV867" i="1"/>
  <c r="BT867" i="1"/>
  <c r="BS867" i="1"/>
  <c r="BR867" i="1"/>
  <c r="BQ867" i="1"/>
  <c r="BV866" i="1"/>
  <c r="BT866" i="1"/>
  <c r="BS866" i="1"/>
  <c r="BR866" i="1"/>
  <c r="BQ866" i="1"/>
  <c r="BV865" i="1"/>
  <c r="BT865" i="1"/>
  <c r="BS865" i="1"/>
  <c r="BR865" i="1"/>
  <c r="BQ865" i="1"/>
  <c r="BV864" i="1"/>
  <c r="BT864" i="1"/>
  <c r="BS864" i="1"/>
  <c r="BR864" i="1"/>
  <c r="BQ864" i="1"/>
  <c r="BV863" i="1"/>
  <c r="BT863" i="1"/>
  <c r="BS863" i="1"/>
  <c r="BR863" i="1"/>
  <c r="BQ863" i="1"/>
  <c r="BV862" i="1"/>
  <c r="BT862" i="1"/>
  <c r="BS862" i="1"/>
  <c r="BR862" i="1"/>
  <c r="BQ862" i="1"/>
  <c r="BV861" i="1"/>
  <c r="BT861" i="1"/>
  <c r="BS861" i="1"/>
  <c r="BR861" i="1"/>
  <c r="BQ861" i="1"/>
  <c r="BV860" i="1"/>
  <c r="BT860" i="1"/>
  <c r="BS860" i="1"/>
  <c r="BR860" i="1"/>
  <c r="BQ860" i="1"/>
  <c r="BV859" i="1"/>
  <c r="BT859" i="1"/>
  <c r="BS859" i="1"/>
  <c r="BR859" i="1"/>
  <c r="BQ859" i="1"/>
  <c r="BV858" i="1"/>
  <c r="BT858" i="1"/>
  <c r="BS858" i="1"/>
  <c r="BR858" i="1"/>
  <c r="BQ858" i="1"/>
  <c r="BV857" i="1"/>
  <c r="BT857" i="1"/>
  <c r="BS857" i="1"/>
  <c r="BR857" i="1"/>
  <c r="BQ857" i="1"/>
  <c r="BV856" i="1"/>
  <c r="BT856" i="1"/>
  <c r="BS856" i="1"/>
  <c r="BR856" i="1"/>
  <c r="BQ856" i="1"/>
  <c r="BV855" i="1"/>
  <c r="BT855" i="1"/>
  <c r="BS855" i="1"/>
  <c r="BR855" i="1"/>
  <c r="BQ855" i="1"/>
  <c r="BV854" i="1"/>
  <c r="BT854" i="1"/>
  <c r="BS854" i="1"/>
  <c r="BR854" i="1"/>
  <c r="BQ854" i="1"/>
  <c r="BV853" i="1"/>
  <c r="BT853" i="1"/>
  <c r="BS853" i="1"/>
  <c r="BR853" i="1"/>
  <c r="BQ853" i="1"/>
  <c r="BV852" i="1"/>
  <c r="BT852" i="1"/>
  <c r="BS852" i="1"/>
  <c r="BR852" i="1"/>
  <c r="BQ852" i="1"/>
  <c r="BV851" i="1"/>
  <c r="BT851" i="1"/>
  <c r="BS851" i="1"/>
  <c r="BR851" i="1"/>
  <c r="BQ851" i="1"/>
  <c r="BV850" i="1"/>
  <c r="BT850" i="1"/>
  <c r="BS850" i="1"/>
  <c r="BR850" i="1"/>
  <c r="BQ850" i="1"/>
  <c r="BV849" i="1"/>
  <c r="BT849" i="1"/>
  <c r="BS849" i="1"/>
  <c r="BR849" i="1"/>
  <c r="BQ849" i="1"/>
  <c r="BV848" i="1"/>
  <c r="BT848" i="1"/>
  <c r="BS848" i="1"/>
  <c r="BR848" i="1"/>
  <c r="BQ848" i="1"/>
  <c r="BV847" i="1"/>
  <c r="BT847" i="1"/>
  <c r="BS847" i="1"/>
  <c r="BR847" i="1"/>
  <c r="BQ847" i="1"/>
  <c r="BV846" i="1"/>
  <c r="BT846" i="1"/>
  <c r="BS846" i="1"/>
  <c r="BR846" i="1"/>
  <c r="BQ846" i="1"/>
  <c r="BV845" i="1"/>
  <c r="BT845" i="1"/>
  <c r="BS845" i="1"/>
  <c r="BR845" i="1"/>
  <c r="BQ845" i="1"/>
  <c r="BV844" i="1"/>
  <c r="BT844" i="1"/>
  <c r="BS844" i="1"/>
  <c r="BR844" i="1"/>
  <c r="BQ844" i="1"/>
  <c r="BV843" i="1"/>
  <c r="BT843" i="1"/>
  <c r="BS843" i="1"/>
  <c r="BR843" i="1"/>
  <c r="BQ843" i="1"/>
  <c r="BV842" i="1"/>
  <c r="BT842" i="1"/>
  <c r="BS842" i="1"/>
  <c r="BR842" i="1"/>
  <c r="BQ842" i="1"/>
  <c r="BV841" i="1"/>
  <c r="BT841" i="1"/>
  <c r="BS841" i="1"/>
  <c r="BR841" i="1"/>
  <c r="BQ841" i="1"/>
  <c r="BV840" i="1"/>
  <c r="BT840" i="1"/>
  <c r="BS840" i="1"/>
  <c r="BR840" i="1"/>
  <c r="BQ840" i="1"/>
  <c r="BV839" i="1"/>
  <c r="BT839" i="1"/>
  <c r="BS839" i="1"/>
  <c r="BR839" i="1"/>
  <c r="BQ839" i="1"/>
  <c r="BV838" i="1"/>
  <c r="BT838" i="1"/>
  <c r="BS838" i="1"/>
  <c r="BR838" i="1"/>
  <c r="BQ838" i="1"/>
  <c r="BV837" i="1"/>
  <c r="BT837" i="1"/>
  <c r="BS837" i="1"/>
  <c r="BR837" i="1"/>
  <c r="BQ837" i="1"/>
  <c r="BV836" i="1"/>
  <c r="BT836" i="1"/>
  <c r="BS836" i="1"/>
  <c r="BR836" i="1"/>
  <c r="BQ836" i="1"/>
  <c r="BV835" i="1"/>
  <c r="BT835" i="1"/>
  <c r="BS835" i="1"/>
  <c r="BR835" i="1"/>
  <c r="BQ835" i="1"/>
  <c r="BV834" i="1"/>
  <c r="BT834" i="1"/>
  <c r="BS834" i="1"/>
  <c r="BR834" i="1"/>
  <c r="BQ834" i="1"/>
  <c r="BV833" i="1"/>
  <c r="BT833" i="1"/>
  <c r="BS833" i="1"/>
  <c r="BR833" i="1"/>
  <c r="BQ833" i="1"/>
  <c r="BV832" i="1"/>
  <c r="BT832" i="1"/>
  <c r="BS832" i="1"/>
  <c r="BR832" i="1"/>
  <c r="BQ832" i="1"/>
  <c r="BV831" i="1"/>
  <c r="BT831" i="1"/>
  <c r="BS831" i="1"/>
  <c r="BR831" i="1"/>
  <c r="BQ831" i="1"/>
  <c r="BV830" i="1"/>
  <c r="BT830" i="1"/>
  <c r="BS830" i="1"/>
  <c r="BR830" i="1"/>
  <c r="BQ830" i="1"/>
  <c r="BV829" i="1"/>
  <c r="BT829" i="1"/>
  <c r="BS829" i="1"/>
  <c r="BR829" i="1"/>
  <c r="BQ829" i="1"/>
  <c r="BV828" i="1"/>
  <c r="BT828" i="1"/>
  <c r="BS828" i="1"/>
  <c r="BR828" i="1"/>
  <c r="BQ828" i="1"/>
  <c r="BV827" i="1"/>
  <c r="BT827" i="1"/>
  <c r="BS827" i="1"/>
  <c r="BR827" i="1"/>
  <c r="BQ827" i="1"/>
  <c r="BV826" i="1"/>
  <c r="BT826" i="1"/>
  <c r="BS826" i="1"/>
  <c r="BR826" i="1"/>
  <c r="BQ826" i="1"/>
  <c r="BV825" i="1"/>
  <c r="BT825" i="1"/>
  <c r="BS825" i="1"/>
  <c r="BR825" i="1"/>
  <c r="BQ825" i="1"/>
  <c r="BV824" i="1"/>
  <c r="BT824" i="1"/>
  <c r="BS824" i="1"/>
  <c r="BR824" i="1"/>
  <c r="BQ824" i="1"/>
  <c r="BV823" i="1"/>
  <c r="BT823" i="1"/>
  <c r="BS823" i="1"/>
  <c r="BR823" i="1"/>
  <c r="BQ823" i="1"/>
  <c r="BV822" i="1"/>
  <c r="BT822" i="1"/>
  <c r="BS822" i="1"/>
  <c r="BR822" i="1"/>
  <c r="BQ822" i="1"/>
  <c r="BV821" i="1"/>
  <c r="BT821" i="1"/>
  <c r="BS821" i="1"/>
  <c r="BR821" i="1"/>
  <c r="BQ821" i="1"/>
  <c r="BV820" i="1"/>
  <c r="BT820" i="1"/>
  <c r="BS820" i="1"/>
  <c r="BR820" i="1"/>
  <c r="BQ820" i="1"/>
  <c r="BV819" i="1"/>
  <c r="BT819" i="1"/>
  <c r="BS819" i="1"/>
  <c r="BR819" i="1"/>
  <c r="BQ819" i="1"/>
  <c r="BV818" i="1"/>
  <c r="BT818" i="1"/>
  <c r="BS818" i="1"/>
  <c r="BR818" i="1"/>
  <c r="BQ818" i="1"/>
  <c r="BV817" i="1"/>
  <c r="BT817" i="1"/>
  <c r="BS817" i="1"/>
  <c r="BR817" i="1"/>
  <c r="BQ817" i="1"/>
  <c r="BV816" i="1"/>
  <c r="BT816" i="1"/>
  <c r="BS816" i="1"/>
  <c r="BR816" i="1"/>
  <c r="BQ816" i="1"/>
  <c r="BV815" i="1"/>
  <c r="BT815" i="1"/>
  <c r="BS815" i="1"/>
  <c r="BR815" i="1"/>
  <c r="BQ815" i="1"/>
  <c r="BV814" i="1"/>
  <c r="BT814" i="1"/>
  <c r="BS814" i="1"/>
  <c r="BR814" i="1"/>
  <c r="BQ814" i="1"/>
  <c r="BV813" i="1"/>
  <c r="BT813" i="1"/>
  <c r="BS813" i="1"/>
  <c r="BR813" i="1"/>
  <c r="BQ813" i="1"/>
  <c r="BV812" i="1"/>
  <c r="BT812" i="1"/>
  <c r="BS812" i="1"/>
  <c r="BR812" i="1"/>
  <c r="BQ812" i="1"/>
  <c r="BV811" i="1"/>
  <c r="BT811" i="1"/>
  <c r="BS811" i="1"/>
  <c r="BR811" i="1"/>
  <c r="BQ811" i="1"/>
  <c r="BV810" i="1"/>
  <c r="BT810" i="1"/>
  <c r="BS810" i="1"/>
  <c r="BR810" i="1"/>
  <c r="BQ810" i="1"/>
  <c r="BV809" i="1"/>
  <c r="BT809" i="1"/>
  <c r="BS809" i="1"/>
  <c r="BR809" i="1"/>
  <c r="BQ809" i="1"/>
  <c r="BV808" i="1"/>
  <c r="BT808" i="1"/>
  <c r="BS808" i="1"/>
  <c r="BR808" i="1"/>
  <c r="BQ808" i="1"/>
  <c r="BV807" i="1"/>
  <c r="BT807" i="1"/>
  <c r="BS807" i="1"/>
  <c r="BR807" i="1"/>
  <c r="BQ807" i="1"/>
  <c r="BV806" i="1"/>
  <c r="BT806" i="1"/>
  <c r="BS806" i="1"/>
  <c r="BR806" i="1"/>
  <c r="BQ806" i="1"/>
  <c r="BV805" i="1"/>
  <c r="BT805" i="1"/>
  <c r="BS805" i="1"/>
  <c r="BR805" i="1"/>
  <c r="BQ805" i="1"/>
  <c r="BV804" i="1"/>
  <c r="BT804" i="1"/>
  <c r="BS804" i="1"/>
  <c r="BR804" i="1"/>
  <c r="BQ804" i="1"/>
  <c r="BV803" i="1"/>
  <c r="BT803" i="1"/>
  <c r="BS803" i="1"/>
  <c r="BR803" i="1"/>
  <c r="BQ803" i="1"/>
  <c r="BV802" i="1"/>
  <c r="BT802" i="1"/>
  <c r="BS802" i="1"/>
  <c r="BR802" i="1"/>
  <c r="BQ802" i="1"/>
  <c r="BV801" i="1"/>
  <c r="BT801" i="1"/>
  <c r="BS801" i="1"/>
  <c r="BR801" i="1"/>
  <c r="BQ801" i="1"/>
  <c r="BV800" i="1"/>
  <c r="BT800" i="1"/>
  <c r="BS800" i="1"/>
  <c r="BR800" i="1"/>
  <c r="BQ800" i="1"/>
  <c r="BV799" i="1"/>
  <c r="BT799" i="1"/>
  <c r="BS799" i="1"/>
  <c r="BR799" i="1"/>
  <c r="BQ799" i="1"/>
  <c r="BV798" i="1"/>
  <c r="BT798" i="1"/>
  <c r="BS798" i="1"/>
  <c r="BR798" i="1"/>
  <c r="BQ798" i="1"/>
  <c r="BV797" i="1"/>
  <c r="BT797" i="1"/>
  <c r="BS797" i="1"/>
  <c r="BR797" i="1"/>
  <c r="BQ797" i="1"/>
  <c r="BV796" i="1"/>
  <c r="BT796" i="1"/>
  <c r="BS796" i="1"/>
  <c r="BR796" i="1"/>
  <c r="BQ796" i="1"/>
  <c r="BV795" i="1"/>
  <c r="BT795" i="1"/>
  <c r="BS795" i="1"/>
  <c r="BR795" i="1"/>
  <c r="BQ795" i="1"/>
  <c r="BV794" i="1"/>
  <c r="BT794" i="1"/>
  <c r="BS794" i="1"/>
  <c r="BR794" i="1"/>
  <c r="BQ794" i="1"/>
  <c r="BV793" i="1"/>
  <c r="BT793" i="1"/>
  <c r="BS793" i="1"/>
  <c r="BR793" i="1"/>
  <c r="BQ793" i="1"/>
  <c r="BV792" i="1"/>
  <c r="BT792" i="1"/>
  <c r="BS792" i="1"/>
  <c r="BR792" i="1"/>
  <c r="BQ792" i="1"/>
  <c r="BV791" i="1"/>
  <c r="BT791" i="1"/>
  <c r="BS791" i="1"/>
  <c r="BR791" i="1"/>
  <c r="BQ791" i="1"/>
  <c r="BV790" i="1"/>
  <c r="BT790" i="1"/>
  <c r="BS790" i="1"/>
  <c r="BR790" i="1"/>
  <c r="BQ790" i="1"/>
  <c r="BV789" i="1"/>
  <c r="BT789" i="1"/>
  <c r="BS789" i="1"/>
  <c r="BR789" i="1"/>
  <c r="BQ789" i="1"/>
  <c r="BV788" i="1"/>
  <c r="BT788" i="1"/>
  <c r="BS788" i="1"/>
  <c r="BR788" i="1"/>
  <c r="BQ788" i="1"/>
  <c r="BV787" i="1"/>
  <c r="BT787" i="1"/>
  <c r="BS787" i="1"/>
  <c r="BR787" i="1"/>
  <c r="BQ787" i="1"/>
  <c r="BV786" i="1"/>
  <c r="BT786" i="1"/>
  <c r="BS786" i="1"/>
  <c r="BR786" i="1"/>
  <c r="BQ786" i="1"/>
  <c r="BV785" i="1"/>
  <c r="BT785" i="1"/>
  <c r="BS785" i="1"/>
  <c r="BR785" i="1"/>
  <c r="BQ785" i="1"/>
  <c r="BV784" i="1"/>
  <c r="BT784" i="1"/>
  <c r="BS784" i="1"/>
  <c r="BR784" i="1"/>
  <c r="BQ784" i="1"/>
  <c r="BV783" i="1"/>
  <c r="BT783" i="1"/>
  <c r="BS783" i="1"/>
  <c r="BR783" i="1"/>
  <c r="BQ783" i="1"/>
  <c r="BV782" i="1"/>
  <c r="BT782" i="1"/>
  <c r="BS782" i="1"/>
  <c r="BR782" i="1"/>
  <c r="BQ782" i="1"/>
  <c r="BV781" i="1"/>
  <c r="BT781" i="1"/>
  <c r="BS781" i="1"/>
  <c r="BR781" i="1"/>
  <c r="BQ781" i="1"/>
  <c r="BV780" i="1"/>
  <c r="BT780" i="1"/>
  <c r="BS780" i="1"/>
  <c r="BR780" i="1"/>
  <c r="BQ780" i="1"/>
  <c r="BV779" i="1"/>
  <c r="BT779" i="1"/>
  <c r="BS779" i="1"/>
  <c r="BR779" i="1"/>
  <c r="BQ779" i="1"/>
  <c r="BV778" i="1"/>
  <c r="BT778" i="1"/>
  <c r="BS778" i="1"/>
  <c r="BR778" i="1"/>
  <c r="BQ778" i="1"/>
  <c r="BV777" i="1"/>
  <c r="BT777" i="1"/>
  <c r="BS777" i="1"/>
  <c r="BR777" i="1"/>
  <c r="BQ777" i="1"/>
  <c r="BV776" i="1"/>
  <c r="BT776" i="1"/>
  <c r="BS776" i="1"/>
  <c r="BR776" i="1"/>
  <c r="BQ776" i="1"/>
  <c r="BV775" i="1"/>
  <c r="BT775" i="1"/>
  <c r="BS775" i="1"/>
  <c r="BR775" i="1"/>
  <c r="BQ775" i="1"/>
  <c r="BV774" i="1"/>
  <c r="BT774" i="1"/>
  <c r="BS774" i="1"/>
  <c r="BR774" i="1"/>
  <c r="BQ774" i="1"/>
  <c r="BV773" i="1"/>
  <c r="BT773" i="1"/>
  <c r="BS773" i="1"/>
  <c r="BR773" i="1"/>
  <c r="BQ773" i="1"/>
  <c r="BV772" i="1"/>
  <c r="BT772" i="1"/>
  <c r="BS772" i="1"/>
  <c r="BR772" i="1"/>
  <c r="BQ772" i="1"/>
  <c r="BV771" i="1"/>
  <c r="BT771" i="1"/>
  <c r="BS771" i="1"/>
  <c r="BR771" i="1"/>
  <c r="BQ771" i="1"/>
  <c r="BV770" i="1"/>
  <c r="BT770" i="1"/>
  <c r="BS770" i="1"/>
  <c r="BR770" i="1"/>
  <c r="BQ770" i="1"/>
  <c r="BV769" i="1"/>
  <c r="BT769" i="1"/>
  <c r="BS769" i="1"/>
  <c r="BR769" i="1"/>
  <c r="BQ769" i="1"/>
  <c r="BV768" i="1"/>
  <c r="BT768" i="1"/>
  <c r="BS768" i="1"/>
  <c r="BR768" i="1"/>
  <c r="BQ768" i="1"/>
  <c r="BV767" i="1"/>
  <c r="BT767" i="1"/>
  <c r="BS767" i="1"/>
  <c r="BR767" i="1"/>
  <c r="BQ767" i="1"/>
  <c r="BV766" i="1"/>
  <c r="BT766" i="1"/>
  <c r="BS766" i="1"/>
  <c r="BR766" i="1"/>
  <c r="BQ766" i="1"/>
  <c r="BV765" i="1"/>
  <c r="BT765" i="1"/>
  <c r="BS765" i="1"/>
  <c r="BR765" i="1"/>
  <c r="BQ765" i="1"/>
  <c r="BV764" i="1"/>
  <c r="BT764" i="1"/>
  <c r="BS764" i="1"/>
  <c r="BR764" i="1"/>
  <c r="BQ764" i="1"/>
  <c r="BV763" i="1"/>
  <c r="BT763" i="1"/>
  <c r="BS763" i="1"/>
  <c r="BR763" i="1"/>
  <c r="BQ763" i="1"/>
  <c r="BV762" i="1"/>
  <c r="BT762" i="1"/>
  <c r="BS762" i="1"/>
  <c r="BR762" i="1"/>
  <c r="BQ762" i="1"/>
  <c r="BV761" i="1"/>
  <c r="BT761" i="1"/>
  <c r="BS761" i="1"/>
  <c r="BR761" i="1"/>
  <c r="BQ761" i="1"/>
  <c r="BV760" i="1"/>
  <c r="BT760" i="1"/>
  <c r="BS760" i="1"/>
  <c r="BR760" i="1"/>
  <c r="BQ760" i="1"/>
  <c r="BV759" i="1"/>
  <c r="BT759" i="1"/>
  <c r="BS759" i="1"/>
  <c r="BR759" i="1"/>
  <c r="BQ759" i="1"/>
  <c r="BV758" i="1"/>
  <c r="BT758" i="1"/>
  <c r="BS758" i="1"/>
  <c r="BR758" i="1"/>
  <c r="BQ758" i="1"/>
  <c r="BV757" i="1"/>
  <c r="BT757" i="1"/>
  <c r="BS757" i="1"/>
  <c r="BR757" i="1"/>
  <c r="BQ757" i="1"/>
  <c r="BV756" i="1"/>
  <c r="BT756" i="1"/>
  <c r="BS756" i="1"/>
  <c r="BR756" i="1"/>
  <c r="BQ756" i="1"/>
  <c r="BV755" i="1"/>
  <c r="BT755" i="1"/>
  <c r="BS755" i="1"/>
  <c r="BR755" i="1"/>
  <c r="BQ755" i="1"/>
  <c r="BV754" i="1"/>
  <c r="BT754" i="1"/>
  <c r="BS754" i="1"/>
  <c r="BR754" i="1"/>
  <c r="BQ754" i="1"/>
  <c r="BV753" i="1"/>
  <c r="BT753" i="1"/>
  <c r="BS753" i="1"/>
  <c r="BR753" i="1"/>
  <c r="BQ753" i="1"/>
  <c r="BV752" i="1"/>
  <c r="BT752" i="1"/>
  <c r="BS752" i="1"/>
  <c r="BR752" i="1"/>
  <c r="BQ752" i="1"/>
  <c r="BV751" i="1"/>
  <c r="BT751" i="1"/>
  <c r="BS751" i="1"/>
  <c r="BR751" i="1"/>
  <c r="BQ751" i="1"/>
  <c r="BV750" i="1"/>
  <c r="BT750" i="1"/>
  <c r="BS750" i="1"/>
  <c r="BR750" i="1"/>
  <c r="BQ750" i="1"/>
  <c r="BV749" i="1"/>
  <c r="BT749" i="1"/>
  <c r="BS749" i="1"/>
  <c r="BR749" i="1"/>
  <c r="BQ749" i="1"/>
  <c r="BV748" i="1"/>
  <c r="BT748" i="1"/>
  <c r="BS748" i="1"/>
  <c r="BR748" i="1"/>
  <c r="BQ748" i="1"/>
  <c r="BV747" i="1"/>
  <c r="BT747" i="1"/>
  <c r="BS747" i="1"/>
  <c r="BR747" i="1"/>
  <c r="BQ747" i="1"/>
  <c r="BV746" i="1"/>
  <c r="BT746" i="1"/>
  <c r="BS746" i="1"/>
  <c r="BR746" i="1"/>
  <c r="BQ746" i="1"/>
  <c r="BV745" i="1"/>
  <c r="BT745" i="1"/>
  <c r="BS745" i="1"/>
  <c r="BR745" i="1"/>
  <c r="BQ745" i="1"/>
  <c r="BV744" i="1"/>
  <c r="BT744" i="1"/>
  <c r="BS744" i="1"/>
  <c r="BR744" i="1"/>
  <c r="BQ744" i="1"/>
  <c r="BV743" i="1"/>
  <c r="BT743" i="1"/>
  <c r="BS743" i="1"/>
  <c r="BR743" i="1"/>
  <c r="BQ743" i="1"/>
  <c r="BV742" i="1"/>
  <c r="BT742" i="1"/>
  <c r="BS742" i="1"/>
  <c r="BR742" i="1"/>
  <c r="BQ742" i="1"/>
  <c r="BV741" i="1"/>
  <c r="BT741" i="1"/>
  <c r="BS741" i="1"/>
  <c r="BR741" i="1"/>
  <c r="BQ741" i="1"/>
  <c r="BV740" i="1"/>
  <c r="BT740" i="1"/>
  <c r="BS740" i="1"/>
  <c r="BR740" i="1"/>
  <c r="BQ740" i="1"/>
  <c r="BV739" i="1"/>
  <c r="BT739" i="1"/>
  <c r="BS739" i="1"/>
  <c r="BR739" i="1"/>
  <c r="BQ739" i="1"/>
  <c r="BV738" i="1"/>
  <c r="BT738" i="1"/>
  <c r="BS738" i="1"/>
  <c r="BR738" i="1"/>
  <c r="BQ738" i="1"/>
  <c r="BV737" i="1"/>
  <c r="BT737" i="1"/>
  <c r="BS737" i="1"/>
  <c r="BR737" i="1"/>
  <c r="BQ737" i="1"/>
  <c r="BV736" i="1"/>
  <c r="BT736" i="1"/>
  <c r="BS736" i="1"/>
  <c r="BR736" i="1"/>
  <c r="BQ736" i="1"/>
  <c r="BV735" i="1"/>
  <c r="BT735" i="1"/>
  <c r="BS735" i="1"/>
  <c r="BR735" i="1"/>
  <c r="BQ735" i="1"/>
  <c r="BV734" i="1"/>
  <c r="BT734" i="1"/>
  <c r="BS734" i="1"/>
  <c r="BR734" i="1"/>
  <c r="BQ734" i="1"/>
  <c r="BV733" i="1"/>
  <c r="BT733" i="1"/>
  <c r="BS733" i="1"/>
  <c r="BR733" i="1"/>
  <c r="BQ733" i="1"/>
  <c r="BV732" i="1"/>
  <c r="BT732" i="1"/>
  <c r="BS732" i="1"/>
  <c r="BR732" i="1"/>
  <c r="BQ732" i="1"/>
  <c r="BV731" i="1"/>
  <c r="BT731" i="1"/>
  <c r="BS731" i="1"/>
  <c r="BR731" i="1"/>
  <c r="BQ731" i="1"/>
  <c r="BV730" i="1"/>
  <c r="BT730" i="1"/>
  <c r="BS730" i="1"/>
  <c r="BR730" i="1"/>
  <c r="BQ730" i="1"/>
  <c r="BV729" i="1"/>
  <c r="BT729" i="1"/>
  <c r="BS729" i="1"/>
  <c r="BR729" i="1"/>
  <c r="BQ729" i="1"/>
  <c r="BV728" i="1"/>
  <c r="BT728" i="1"/>
  <c r="BS728" i="1"/>
  <c r="BR728" i="1"/>
  <c r="BQ728" i="1"/>
  <c r="BV727" i="1"/>
  <c r="BT727" i="1"/>
  <c r="BS727" i="1"/>
  <c r="BR727" i="1"/>
  <c r="BQ727" i="1"/>
  <c r="BV726" i="1"/>
  <c r="BT726" i="1"/>
  <c r="BS726" i="1"/>
  <c r="BR726" i="1"/>
  <c r="BQ726" i="1"/>
  <c r="BV725" i="1"/>
  <c r="BT725" i="1"/>
  <c r="BS725" i="1"/>
  <c r="BR725" i="1"/>
  <c r="BQ725" i="1"/>
  <c r="BV724" i="1"/>
  <c r="BT724" i="1"/>
  <c r="BS724" i="1"/>
  <c r="BR724" i="1"/>
  <c r="BQ724" i="1"/>
  <c r="BV723" i="1"/>
  <c r="BT723" i="1"/>
  <c r="BS723" i="1"/>
  <c r="BR723" i="1"/>
  <c r="BQ723" i="1"/>
  <c r="BV722" i="1"/>
  <c r="BT722" i="1"/>
  <c r="BS722" i="1"/>
  <c r="BR722" i="1"/>
  <c r="BQ722" i="1"/>
  <c r="BV721" i="1"/>
  <c r="BT721" i="1"/>
  <c r="BS721" i="1"/>
  <c r="BR721" i="1"/>
  <c r="BQ721" i="1"/>
  <c r="BV720" i="1"/>
  <c r="BT720" i="1"/>
  <c r="BS720" i="1"/>
  <c r="BR720" i="1"/>
  <c r="BQ720" i="1"/>
  <c r="BV719" i="1"/>
  <c r="BT719" i="1"/>
  <c r="BS719" i="1"/>
  <c r="BR719" i="1"/>
  <c r="BQ719" i="1"/>
  <c r="BT718" i="1"/>
  <c r="BS718" i="1"/>
  <c r="BR718" i="1"/>
  <c r="BQ718" i="1"/>
  <c r="BV717" i="1"/>
  <c r="BT717" i="1"/>
  <c r="BS717" i="1"/>
  <c r="BR717" i="1"/>
  <c r="BQ717" i="1"/>
  <c r="BV716" i="1"/>
  <c r="BT716" i="1"/>
  <c r="BS716" i="1"/>
  <c r="BR716" i="1"/>
  <c r="BQ716" i="1"/>
  <c r="BV715" i="1"/>
  <c r="BT715" i="1"/>
  <c r="BS715" i="1"/>
  <c r="BR715" i="1"/>
  <c r="BQ715" i="1"/>
  <c r="BV714" i="1"/>
  <c r="BT714" i="1"/>
  <c r="BS714" i="1"/>
  <c r="BR714" i="1"/>
  <c r="BQ714" i="1"/>
  <c r="BV713" i="1"/>
  <c r="BT713" i="1"/>
  <c r="BS713" i="1"/>
  <c r="BR713" i="1"/>
  <c r="BQ713" i="1"/>
  <c r="BV712" i="1"/>
  <c r="BT712" i="1"/>
  <c r="BS712" i="1"/>
  <c r="BR712" i="1"/>
  <c r="BQ712" i="1"/>
  <c r="BV711" i="1"/>
  <c r="BT711" i="1"/>
  <c r="BS711" i="1"/>
  <c r="BR711" i="1"/>
  <c r="BQ711" i="1"/>
  <c r="BV710" i="1"/>
  <c r="BT710" i="1"/>
  <c r="BS710" i="1"/>
  <c r="BR710" i="1"/>
  <c r="BQ710" i="1"/>
  <c r="BV709" i="1"/>
  <c r="BT709" i="1"/>
  <c r="BS709" i="1"/>
  <c r="BR709" i="1"/>
  <c r="BQ709" i="1"/>
  <c r="BV708" i="1"/>
  <c r="BT708" i="1"/>
  <c r="BS708" i="1"/>
  <c r="BR708" i="1"/>
  <c r="BQ708" i="1"/>
  <c r="BV707" i="1"/>
  <c r="BT707" i="1"/>
  <c r="BS707" i="1"/>
  <c r="BR707" i="1"/>
  <c r="BQ707" i="1"/>
  <c r="BV706" i="1"/>
  <c r="BT706" i="1"/>
  <c r="BS706" i="1"/>
  <c r="BR706" i="1"/>
  <c r="BQ706" i="1"/>
  <c r="BV705" i="1"/>
  <c r="BT705" i="1"/>
  <c r="BS705" i="1"/>
  <c r="BR705" i="1"/>
  <c r="BQ705" i="1"/>
  <c r="BV704" i="1"/>
  <c r="BT704" i="1"/>
  <c r="BS704" i="1"/>
  <c r="BR704" i="1"/>
  <c r="BQ704" i="1"/>
  <c r="BV703" i="1"/>
  <c r="BT703" i="1"/>
  <c r="BS703" i="1"/>
  <c r="BR703" i="1"/>
  <c r="BQ703" i="1"/>
  <c r="BV702" i="1"/>
  <c r="BT702" i="1"/>
  <c r="BS702" i="1"/>
  <c r="BR702" i="1"/>
  <c r="BQ702" i="1"/>
  <c r="BV701" i="1"/>
  <c r="BT701" i="1"/>
  <c r="BS701" i="1"/>
  <c r="BR701" i="1"/>
  <c r="BQ701" i="1"/>
  <c r="BV700" i="1"/>
  <c r="BT700" i="1"/>
  <c r="BS700" i="1"/>
  <c r="BR700" i="1"/>
  <c r="BQ700" i="1"/>
  <c r="BV699" i="1"/>
  <c r="BT699" i="1"/>
  <c r="BS699" i="1"/>
  <c r="BR699" i="1"/>
  <c r="BQ699" i="1"/>
  <c r="BV698" i="1"/>
  <c r="BT698" i="1"/>
  <c r="BS698" i="1"/>
  <c r="BR698" i="1"/>
  <c r="BQ698" i="1"/>
  <c r="BV697" i="1"/>
  <c r="BT697" i="1"/>
  <c r="BS697" i="1"/>
  <c r="BR697" i="1"/>
  <c r="BQ697" i="1"/>
  <c r="BV696" i="1"/>
  <c r="BT696" i="1"/>
  <c r="BS696" i="1"/>
  <c r="BR696" i="1"/>
  <c r="BQ696" i="1"/>
  <c r="BV695" i="1"/>
  <c r="BT695" i="1"/>
  <c r="BS695" i="1"/>
  <c r="BR695" i="1"/>
  <c r="BQ695" i="1"/>
  <c r="BV694" i="1"/>
  <c r="BT694" i="1"/>
  <c r="BS694" i="1"/>
  <c r="BR694" i="1"/>
  <c r="BQ694" i="1"/>
  <c r="BV693" i="1"/>
  <c r="BT693" i="1"/>
  <c r="BS693" i="1"/>
  <c r="BR693" i="1"/>
  <c r="BQ693" i="1"/>
  <c r="BV692" i="1"/>
  <c r="BT692" i="1"/>
  <c r="BS692" i="1"/>
  <c r="BR692" i="1"/>
  <c r="BQ692" i="1"/>
  <c r="BV691" i="1"/>
  <c r="BT691" i="1"/>
  <c r="BS691" i="1"/>
  <c r="BR691" i="1"/>
  <c r="BQ691" i="1"/>
  <c r="BV690" i="1"/>
  <c r="BT690" i="1"/>
  <c r="BS690" i="1"/>
  <c r="BR690" i="1"/>
  <c r="BQ690" i="1"/>
  <c r="BV689" i="1"/>
  <c r="BT689" i="1"/>
  <c r="BS689" i="1"/>
  <c r="BR689" i="1"/>
  <c r="BQ689" i="1"/>
  <c r="BV688" i="1"/>
  <c r="BT688" i="1"/>
  <c r="BS688" i="1"/>
  <c r="BR688" i="1"/>
  <c r="BQ688" i="1"/>
  <c r="BV687" i="1"/>
  <c r="BT687" i="1"/>
  <c r="BS687" i="1"/>
  <c r="BR687" i="1"/>
  <c r="BQ687" i="1"/>
  <c r="BV686" i="1"/>
  <c r="BT686" i="1"/>
  <c r="BS686" i="1"/>
  <c r="BR686" i="1"/>
  <c r="BQ686" i="1"/>
  <c r="BV685" i="1"/>
  <c r="BT685" i="1"/>
  <c r="BS685" i="1"/>
  <c r="BR685" i="1"/>
  <c r="BQ685" i="1"/>
  <c r="BV684" i="1"/>
  <c r="BT684" i="1"/>
  <c r="BS684" i="1"/>
  <c r="BR684" i="1"/>
  <c r="BQ684" i="1"/>
  <c r="BV683" i="1"/>
  <c r="BT683" i="1"/>
  <c r="BS683" i="1"/>
  <c r="BR683" i="1"/>
  <c r="BQ683" i="1"/>
  <c r="BV682" i="1"/>
  <c r="BT682" i="1"/>
  <c r="BS682" i="1"/>
  <c r="BR682" i="1"/>
  <c r="BQ682" i="1"/>
  <c r="BV681" i="1"/>
  <c r="BT681" i="1"/>
  <c r="BS681" i="1"/>
  <c r="BR681" i="1"/>
  <c r="BQ681" i="1"/>
  <c r="BV680" i="1"/>
  <c r="BT680" i="1"/>
  <c r="BS680" i="1"/>
  <c r="BR680" i="1"/>
  <c r="BQ680" i="1"/>
  <c r="BV679" i="1"/>
  <c r="BT679" i="1"/>
  <c r="BS679" i="1"/>
  <c r="BR679" i="1"/>
  <c r="BQ679" i="1"/>
  <c r="BV678" i="1"/>
  <c r="BT678" i="1"/>
  <c r="BS678" i="1"/>
  <c r="BR678" i="1"/>
  <c r="BQ678" i="1"/>
  <c r="BV677" i="1"/>
  <c r="BT677" i="1"/>
  <c r="BS677" i="1"/>
  <c r="BR677" i="1"/>
  <c r="BQ677" i="1"/>
  <c r="BV676" i="1"/>
  <c r="BT676" i="1"/>
  <c r="BS676" i="1"/>
  <c r="BR676" i="1"/>
  <c r="BQ676" i="1"/>
  <c r="BV675" i="1"/>
  <c r="BT675" i="1"/>
  <c r="BS675" i="1"/>
  <c r="BR675" i="1"/>
  <c r="BQ675" i="1"/>
  <c r="BV674" i="1"/>
  <c r="BT674" i="1"/>
  <c r="BS674" i="1"/>
  <c r="BR674" i="1"/>
  <c r="BQ674" i="1"/>
  <c r="BV673" i="1"/>
  <c r="BT673" i="1"/>
  <c r="BS673" i="1"/>
  <c r="BR673" i="1"/>
  <c r="BQ673" i="1"/>
  <c r="BV672" i="1"/>
  <c r="BT672" i="1"/>
  <c r="BS672" i="1"/>
  <c r="BR672" i="1"/>
  <c r="BQ672" i="1"/>
  <c r="BV671" i="1"/>
  <c r="BT671" i="1"/>
  <c r="BS671" i="1"/>
  <c r="BR671" i="1"/>
  <c r="BQ671" i="1"/>
  <c r="BV670" i="1"/>
  <c r="BT670" i="1"/>
  <c r="BS670" i="1"/>
  <c r="BR670" i="1"/>
  <c r="BQ670" i="1"/>
  <c r="BV669" i="1"/>
  <c r="BT669" i="1"/>
  <c r="BS669" i="1"/>
  <c r="BR669" i="1"/>
  <c r="BQ669" i="1"/>
  <c r="BV668" i="1"/>
  <c r="BT668" i="1"/>
  <c r="BS668" i="1"/>
  <c r="BR668" i="1"/>
  <c r="BQ668" i="1"/>
  <c r="BV667" i="1"/>
  <c r="BT667" i="1"/>
  <c r="BS667" i="1"/>
  <c r="BR667" i="1"/>
  <c r="BQ667" i="1"/>
  <c r="BV666" i="1"/>
  <c r="BT666" i="1"/>
  <c r="BS666" i="1"/>
  <c r="BR666" i="1"/>
  <c r="BQ666" i="1"/>
  <c r="BV665" i="1"/>
  <c r="BT665" i="1"/>
  <c r="BS665" i="1"/>
  <c r="BR665" i="1"/>
  <c r="BQ665" i="1"/>
  <c r="BV664" i="1"/>
  <c r="BT664" i="1"/>
  <c r="BS664" i="1"/>
  <c r="BR664" i="1"/>
  <c r="BQ664" i="1"/>
  <c r="BV663" i="1"/>
  <c r="BT663" i="1"/>
  <c r="BS663" i="1"/>
  <c r="BR663" i="1"/>
  <c r="BQ663" i="1"/>
  <c r="BV662" i="1"/>
  <c r="BT662" i="1"/>
  <c r="BS662" i="1"/>
  <c r="BR662" i="1"/>
  <c r="BQ662" i="1"/>
  <c r="BV661" i="1"/>
  <c r="BT661" i="1"/>
  <c r="BS661" i="1"/>
  <c r="BR661" i="1"/>
  <c r="BQ661" i="1"/>
  <c r="BV660" i="1"/>
  <c r="BT660" i="1"/>
  <c r="BS660" i="1"/>
  <c r="BR660" i="1"/>
  <c r="BQ660" i="1"/>
  <c r="BV659" i="1"/>
  <c r="BT659" i="1"/>
  <c r="BS659" i="1"/>
  <c r="BR659" i="1"/>
  <c r="BQ659" i="1"/>
  <c r="BV658" i="1"/>
  <c r="BT658" i="1"/>
  <c r="BS658" i="1"/>
  <c r="BR658" i="1"/>
  <c r="BQ658" i="1"/>
  <c r="BV657" i="1"/>
  <c r="BT657" i="1"/>
  <c r="BS657" i="1"/>
  <c r="BR657" i="1"/>
  <c r="BQ657" i="1"/>
  <c r="BV656" i="1"/>
  <c r="BT656" i="1"/>
  <c r="BS656" i="1"/>
  <c r="BR656" i="1"/>
  <c r="BQ656" i="1"/>
  <c r="BV655" i="1"/>
  <c r="BT655" i="1"/>
  <c r="BS655" i="1"/>
  <c r="BR655" i="1"/>
  <c r="BQ655" i="1"/>
  <c r="BV654" i="1"/>
  <c r="BT654" i="1"/>
  <c r="BS654" i="1"/>
  <c r="BR654" i="1"/>
  <c r="BQ654" i="1"/>
  <c r="BV653" i="1"/>
  <c r="BT653" i="1"/>
  <c r="BS653" i="1"/>
  <c r="BR653" i="1"/>
  <c r="BQ653" i="1"/>
  <c r="BV652" i="1"/>
  <c r="BT652" i="1"/>
  <c r="BS652" i="1"/>
  <c r="BR652" i="1"/>
  <c r="BQ652" i="1"/>
  <c r="BV651" i="1"/>
  <c r="BT651" i="1"/>
  <c r="BS651" i="1"/>
  <c r="BR651" i="1"/>
  <c r="BQ651" i="1"/>
  <c r="BV650" i="1"/>
  <c r="BT650" i="1"/>
  <c r="BS650" i="1"/>
  <c r="BR650" i="1"/>
  <c r="BQ650" i="1"/>
  <c r="BV649" i="1"/>
  <c r="BT649" i="1"/>
  <c r="BS649" i="1"/>
  <c r="BR649" i="1"/>
  <c r="BQ649" i="1"/>
  <c r="BV648" i="1"/>
  <c r="BT648" i="1"/>
  <c r="BS648" i="1"/>
  <c r="BR648" i="1"/>
  <c r="BQ648" i="1"/>
  <c r="BV647" i="1"/>
  <c r="BT647" i="1"/>
  <c r="BS647" i="1"/>
  <c r="BR647" i="1"/>
  <c r="BQ647" i="1"/>
  <c r="BV646" i="1"/>
  <c r="BT646" i="1"/>
  <c r="BS646" i="1"/>
  <c r="BR646" i="1"/>
  <c r="BQ646" i="1"/>
  <c r="BV645" i="1"/>
  <c r="BT645" i="1"/>
  <c r="BS645" i="1"/>
  <c r="BR645" i="1"/>
  <c r="BQ645" i="1"/>
  <c r="BV644" i="1"/>
  <c r="BT644" i="1"/>
  <c r="BS644" i="1"/>
  <c r="BR644" i="1"/>
  <c r="BQ644" i="1"/>
  <c r="BV643" i="1"/>
  <c r="BT643" i="1"/>
  <c r="BS643" i="1"/>
  <c r="BR643" i="1"/>
  <c r="BQ643" i="1"/>
  <c r="BV642" i="1"/>
  <c r="BT642" i="1"/>
  <c r="BS642" i="1"/>
  <c r="BR642" i="1"/>
  <c r="BQ642" i="1"/>
  <c r="BV641" i="1"/>
  <c r="BT641" i="1"/>
  <c r="BS641" i="1"/>
  <c r="BR641" i="1"/>
  <c r="BQ641" i="1"/>
  <c r="BV640" i="1"/>
  <c r="BT640" i="1"/>
  <c r="BS640" i="1"/>
  <c r="BR640" i="1"/>
  <c r="BQ640" i="1"/>
  <c r="BV639" i="1"/>
  <c r="BT639" i="1"/>
  <c r="BS639" i="1"/>
  <c r="BR639" i="1"/>
  <c r="BQ639" i="1"/>
  <c r="BV638" i="1"/>
  <c r="BT638" i="1"/>
  <c r="BS638" i="1"/>
  <c r="BR638" i="1"/>
  <c r="BQ638" i="1"/>
  <c r="BV637" i="1"/>
  <c r="BT637" i="1"/>
  <c r="BS637" i="1"/>
  <c r="BR637" i="1"/>
  <c r="BQ637" i="1"/>
  <c r="BV636" i="1"/>
  <c r="BT636" i="1"/>
  <c r="BS636" i="1"/>
  <c r="BR636" i="1"/>
  <c r="BQ636" i="1"/>
  <c r="BV635" i="1"/>
  <c r="BT635" i="1"/>
  <c r="BS635" i="1"/>
  <c r="BR635" i="1"/>
  <c r="BQ635" i="1"/>
  <c r="BV634" i="1"/>
  <c r="BT634" i="1"/>
  <c r="BS634" i="1"/>
  <c r="BR634" i="1"/>
  <c r="BQ634" i="1"/>
  <c r="BV633" i="1"/>
  <c r="BT633" i="1"/>
  <c r="BS633" i="1"/>
  <c r="BR633" i="1"/>
  <c r="BQ633" i="1"/>
  <c r="BV632" i="1"/>
  <c r="BT632" i="1"/>
  <c r="BS632" i="1"/>
  <c r="BR632" i="1"/>
  <c r="BQ632" i="1"/>
  <c r="BV631" i="1"/>
  <c r="BT631" i="1"/>
  <c r="BS631" i="1"/>
  <c r="BR631" i="1"/>
  <c r="BQ631" i="1"/>
  <c r="BV630" i="1"/>
  <c r="BT630" i="1"/>
  <c r="BS630" i="1"/>
  <c r="BR630" i="1"/>
  <c r="BQ630" i="1"/>
  <c r="BV629" i="1"/>
  <c r="BT629" i="1"/>
  <c r="BS629" i="1"/>
  <c r="BR629" i="1"/>
  <c r="BQ629" i="1"/>
  <c r="BV628" i="1"/>
  <c r="BT628" i="1"/>
  <c r="BS628" i="1"/>
  <c r="BR628" i="1"/>
  <c r="BQ628" i="1"/>
  <c r="BV627" i="1"/>
  <c r="BT627" i="1"/>
  <c r="BS627" i="1"/>
  <c r="BR627" i="1"/>
  <c r="BQ627" i="1"/>
  <c r="BV626" i="1"/>
  <c r="BT626" i="1"/>
  <c r="BS626" i="1"/>
  <c r="BR626" i="1"/>
  <c r="BQ626" i="1"/>
  <c r="BV625" i="1"/>
  <c r="BT625" i="1"/>
  <c r="BS625" i="1"/>
  <c r="BR625" i="1"/>
  <c r="BQ625" i="1"/>
  <c r="BV624" i="1"/>
  <c r="BT624" i="1"/>
  <c r="BS624" i="1"/>
  <c r="BR624" i="1"/>
  <c r="BQ624" i="1"/>
  <c r="BV623" i="1"/>
  <c r="BT623" i="1"/>
  <c r="BS623" i="1"/>
  <c r="BR623" i="1"/>
  <c r="BQ623" i="1"/>
  <c r="BV622" i="1"/>
  <c r="BT622" i="1"/>
  <c r="BS622" i="1"/>
  <c r="BR622" i="1"/>
  <c r="BQ622" i="1"/>
  <c r="BV621" i="1"/>
  <c r="BT621" i="1"/>
  <c r="BS621" i="1"/>
  <c r="BR621" i="1"/>
  <c r="BQ621" i="1"/>
  <c r="BV620" i="1"/>
  <c r="BT620" i="1"/>
  <c r="BS620" i="1"/>
  <c r="BR620" i="1"/>
  <c r="BQ620" i="1"/>
  <c r="BV619" i="1"/>
  <c r="BT619" i="1"/>
  <c r="BS619" i="1"/>
  <c r="BR619" i="1"/>
  <c r="BQ619" i="1"/>
  <c r="BV618" i="1"/>
  <c r="BT618" i="1"/>
  <c r="BS618" i="1"/>
  <c r="BR618" i="1"/>
  <c r="BQ618" i="1"/>
  <c r="BV617" i="1"/>
  <c r="BT617" i="1"/>
  <c r="BS617" i="1"/>
  <c r="BR617" i="1"/>
  <c r="BQ617" i="1"/>
  <c r="BV616" i="1"/>
  <c r="BT616" i="1"/>
  <c r="BS616" i="1"/>
  <c r="BR616" i="1"/>
  <c r="BQ616" i="1"/>
  <c r="BV615" i="1"/>
  <c r="BT615" i="1"/>
  <c r="BS615" i="1"/>
  <c r="BR615" i="1"/>
  <c r="BQ615" i="1"/>
  <c r="BV614" i="1"/>
  <c r="BT614" i="1"/>
  <c r="BS614" i="1"/>
  <c r="BR614" i="1"/>
  <c r="BQ614" i="1"/>
  <c r="BV613" i="1"/>
  <c r="BT613" i="1"/>
  <c r="BS613" i="1"/>
  <c r="BR613" i="1"/>
  <c r="BQ613" i="1"/>
  <c r="BV612" i="1"/>
  <c r="BT612" i="1"/>
  <c r="BS612" i="1"/>
  <c r="BR612" i="1"/>
  <c r="BQ612" i="1"/>
  <c r="BV611" i="1"/>
  <c r="BT611" i="1"/>
  <c r="BS611" i="1"/>
  <c r="BR611" i="1"/>
  <c r="BQ611" i="1"/>
  <c r="BV610" i="1"/>
  <c r="BT610" i="1"/>
  <c r="BS610" i="1"/>
  <c r="BR610" i="1"/>
  <c r="BQ610" i="1"/>
  <c r="BV609" i="1"/>
  <c r="BT609" i="1"/>
  <c r="BS609" i="1"/>
  <c r="BR609" i="1"/>
  <c r="BQ609" i="1"/>
  <c r="BV608" i="1"/>
  <c r="BT608" i="1"/>
  <c r="BS608" i="1"/>
  <c r="BR608" i="1"/>
  <c r="BQ608" i="1"/>
  <c r="BV607" i="1"/>
  <c r="BT607" i="1"/>
  <c r="BS607" i="1"/>
  <c r="BR607" i="1"/>
  <c r="BQ607" i="1"/>
  <c r="BV606" i="1"/>
  <c r="BT606" i="1"/>
  <c r="BS606" i="1"/>
  <c r="BR606" i="1"/>
  <c r="BQ606" i="1"/>
  <c r="BV605" i="1"/>
  <c r="BT605" i="1"/>
  <c r="BS605" i="1"/>
  <c r="BR605" i="1"/>
  <c r="BQ605" i="1"/>
  <c r="BV604" i="1"/>
  <c r="BT604" i="1"/>
  <c r="BS604" i="1"/>
  <c r="BR604" i="1"/>
  <c r="BQ604" i="1"/>
  <c r="BV603" i="1"/>
  <c r="BT603" i="1"/>
  <c r="BS603" i="1"/>
  <c r="BR603" i="1"/>
  <c r="BQ603" i="1"/>
  <c r="BV602" i="1"/>
  <c r="BT602" i="1"/>
  <c r="BS602" i="1"/>
  <c r="BR602" i="1"/>
  <c r="BQ602" i="1"/>
  <c r="BV601" i="1"/>
  <c r="BT601" i="1"/>
  <c r="BS601" i="1"/>
  <c r="BR601" i="1"/>
  <c r="BQ601" i="1"/>
  <c r="BV600" i="1"/>
  <c r="BT600" i="1"/>
  <c r="BS600" i="1"/>
  <c r="BR600" i="1"/>
  <c r="BQ600" i="1"/>
  <c r="BV599" i="1"/>
  <c r="BT599" i="1"/>
  <c r="BS599" i="1"/>
  <c r="BR599" i="1"/>
  <c r="BQ599" i="1"/>
  <c r="BV598" i="1"/>
  <c r="BT598" i="1"/>
  <c r="BS598" i="1"/>
  <c r="BR598" i="1"/>
  <c r="BQ598" i="1"/>
  <c r="BV597" i="1"/>
  <c r="BT597" i="1"/>
  <c r="BS597" i="1"/>
  <c r="BR597" i="1"/>
  <c r="BQ597" i="1"/>
  <c r="BV596" i="1"/>
  <c r="BT596" i="1"/>
  <c r="BS596" i="1"/>
  <c r="BR596" i="1"/>
  <c r="BQ596" i="1"/>
  <c r="BV595" i="1"/>
  <c r="BT595" i="1"/>
  <c r="BS595" i="1"/>
  <c r="BR595" i="1"/>
  <c r="BQ595" i="1"/>
  <c r="BV594" i="1"/>
  <c r="BT594" i="1"/>
  <c r="BS594" i="1"/>
  <c r="BR594" i="1"/>
  <c r="BQ594" i="1"/>
  <c r="BV593" i="1"/>
  <c r="BT593" i="1"/>
  <c r="BS593" i="1"/>
  <c r="BR593" i="1"/>
  <c r="BQ593" i="1"/>
  <c r="BV592" i="1"/>
  <c r="BT592" i="1"/>
  <c r="BS592" i="1"/>
  <c r="BR592" i="1"/>
  <c r="BQ592" i="1"/>
  <c r="BV591" i="1"/>
  <c r="BT591" i="1"/>
  <c r="BS591" i="1"/>
  <c r="BR591" i="1"/>
  <c r="BQ591" i="1"/>
  <c r="BV590" i="1"/>
  <c r="BT590" i="1"/>
  <c r="BS590" i="1"/>
  <c r="BR590" i="1"/>
  <c r="BQ590" i="1"/>
  <c r="BV589" i="1"/>
  <c r="BT589" i="1"/>
  <c r="BS589" i="1"/>
  <c r="BR589" i="1"/>
  <c r="BQ589" i="1"/>
  <c r="BV588" i="1"/>
  <c r="BT588" i="1"/>
  <c r="BS588" i="1"/>
  <c r="BR588" i="1"/>
  <c r="BQ588" i="1"/>
  <c r="BV587" i="1"/>
  <c r="BT587" i="1"/>
  <c r="BS587" i="1"/>
  <c r="BR587" i="1"/>
  <c r="BQ587" i="1"/>
  <c r="BV586" i="1"/>
  <c r="BT586" i="1"/>
  <c r="BS586" i="1"/>
  <c r="BR586" i="1"/>
  <c r="BQ586" i="1"/>
  <c r="BV585" i="1"/>
  <c r="BT585" i="1"/>
  <c r="BS585" i="1"/>
  <c r="BR585" i="1"/>
  <c r="BQ585" i="1"/>
  <c r="BV584" i="1"/>
  <c r="BT584" i="1"/>
  <c r="BS584" i="1"/>
  <c r="BR584" i="1"/>
  <c r="BQ584" i="1"/>
  <c r="BV583" i="1"/>
  <c r="BT583" i="1"/>
  <c r="BS583" i="1"/>
  <c r="BR583" i="1"/>
  <c r="BQ583" i="1"/>
  <c r="BV582" i="1"/>
  <c r="BT582" i="1"/>
  <c r="BS582" i="1"/>
  <c r="BR582" i="1"/>
  <c r="BQ582" i="1"/>
  <c r="BV581" i="1"/>
  <c r="BT581" i="1"/>
  <c r="BS581" i="1"/>
  <c r="BR581" i="1"/>
  <c r="BQ581" i="1"/>
  <c r="BV580" i="1"/>
  <c r="BT580" i="1"/>
  <c r="BS580" i="1"/>
  <c r="BR580" i="1"/>
  <c r="BQ580" i="1"/>
  <c r="BV579" i="1"/>
  <c r="BT579" i="1"/>
  <c r="BS579" i="1"/>
  <c r="BR579" i="1"/>
  <c r="BQ579" i="1"/>
  <c r="BV578" i="1"/>
  <c r="BT578" i="1"/>
  <c r="BS578" i="1"/>
  <c r="BR578" i="1"/>
  <c r="BQ578" i="1"/>
  <c r="BV577" i="1"/>
  <c r="BT577" i="1"/>
  <c r="BS577" i="1"/>
  <c r="BR577" i="1"/>
  <c r="BQ577" i="1"/>
  <c r="BV576" i="1"/>
  <c r="BT576" i="1"/>
  <c r="BS576" i="1"/>
  <c r="BR576" i="1"/>
  <c r="BQ576" i="1"/>
  <c r="BV575" i="1"/>
  <c r="BT575" i="1"/>
  <c r="BS575" i="1"/>
  <c r="BR575" i="1"/>
  <c r="BQ575" i="1"/>
  <c r="BV574" i="1"/>
  <c r="BT574" i="1"/>
  <c r="BS574" i="1"/>
  <c r="BR574" i="1"/>
  <c r="BQ574" i="1"/>
  <c r="BV573" i="1"/>
  <c r="BT573" i="1"/>
  <c r="BS573" i="1"/>
  <c r="BR573" i="1"/>
  <c r="BQ573" i="1"/>
  <c r="BV572" i="1"/>
  <c r="BT572" i="1"/>
  <c r="BS572" i="1"/>
  <c r="BR572" i="1"/>
  <c r="BQ572" i="1"/>
  <c r="BV571" i="1"/>
  <c r="BT571" i="1"/>
  <c r="BS571" i="1"/>
  <c r="BR571" i="1"/>
  <c r="BQ571" i="1"/>
  <c r="BV570" i="1"/>
  <c r="BT570" i="1"/>
  <c r="BS570" i="1"/>
  <c r="BR570" i="1"/>
  <c r="BQ570" i="1"/>
  <c r="BV569" i="1"/>
  <c r="BT569" i="1"/>
  <c r="BS569" i="1"/>
  <c r="BR569" i="1"/>
  <c r="BQ569" i="1"/>
  <c r="BV568" i="1"/>
  <c r="BT568" i="1"/>
  <c r="BS568" i="1"/>
  <c r="BR568" i="1"/>
  <c r="BQ568" i="1"/>
  <c r="BV567" i="1"/>
  <c r="BT567" i="1"/>
  <c r="BS567" i="1"/>
  <c r="BR567" i="1"/>
  <c r="BQ567" i="1"/>
  <c r="BV566" i="1"/>
  <c r="BT566" i="1"/>
  <c r="BS566" i="1"/>
  <c r="BR566" i="1"/>
  <c r="BQ566" i="1"/>
  <c r="BV565" i="1"/>
  <c r="BT565" i="1"/>
  <c r="BS565" i="1"/>
  <c r="BR565" i="1"/>
  <c r="BQ565" i="1"/>
  <c r="BV564" i="1"/>
  <c r="BT564" i="1"/>
  <c r="BS564" i="1"/>
  <c r="BR564" i="1"/>
  <c r="BQ564" i="1"/>
  <c r="BV563" i="1"/>
  <c r="BT563" i="1"/>
  <c r="BS563" i="1"/>
  <c r="BR563" i="1"/>
  <c r="BQ563" i="1"/>
  <c r="BV562" i="1"/>
  <c r="BT562" i="1"/>
  <c r="BS562" i="1"/>
  <c r="BR562" i="1"/>
  <c r="BQ562" i="1"/>
  <c r="BV561" i="1"/>
  <c r="BT561" i="1"/>
  <c r="BS561" i="1"/>
  <c r="BR561" i="1"/>
  <c r="BQ561" i="1"/>
  <c r="BV560" i="1"/>
  <c r="BT560" i="1"/>
  <c r="BS560" i="1"/>
  <c r="BR560" i="1"/>
  <c r="BQ560" i="1"/>
  <c r="BV559" i="1"/>
  <c r="BT559" i="1"/>
  <c r="BS559" i="1"/>
  <c r="BR559" i="1"/>
  <c r="BQ559" i="1"/>
  <c r="BV558" i="1"/>
  <c r="BT558" i="1"/>
  <c r="BS558" i="1"/>
  <c r="BR558" i="1"/>
  <c r="BQ558" i="1"/>
  <c r="BV557" i="1"/>
  <c r="BT557" i="1"/>
  <c r="BS557" i="1"/>
  <c r="BR557" i="1"/>
  <c r="BQ557" i="1"/>
  <c r="BV556" i="1"/>
  <c r="BT556" i="1"/>
  <c r="BS556" i="1"/>
  <c r="BR556" i="1"/>
  <c r="BQ556" i="1"/>
  <c r="BV555" i="1"/>
  <c r="BT555" i="1"/>
  <c r="BS555" i="1"/>
  <c r="BR555" i="1"/>
  <c r="BQ555" i="1"/>
  <c r="BV554" i="1"/>
  <c r="BT554" i="1"/>
  <c r="BS554" i="1"/>
  <c r="BR554" i="1"/>
  <c r="BQ554" i="1"/>
  <c r="BV553" i="1"/>
  <c r="BT553" i="1"/>
  <c r="BS553" i="1"/>
  <c r="BR553" i="1"/>
  <c r="BQ553" i="1"/>
  <c r="BV552" i="1"/>
  <c r="BT552" i="1"/>
  <c r="BS552" i="1"/>
  <c r="BR552" i="1"/>
  <c r="BQ552" i="1"/>
  <c r="BV551" i="1"/>
  <c r="BT551" i="1"/>
  <c r="BS551" i="1"/>
  <c r="BR551" i="1"/>
  <c r="BQ551" i="1"/>
  <c r="BV550" i="1"/>
  <c r="BT550" i="1"/>
  <c r="BS550" i="1"/>
  <c r="BR550" i="1"/>
  <c r="BQ550" i="1"/>
  <c r="BV549" i="1"/>
  <c r="BT549" i="1"/>
  <c r="BS549" i="1"/>
  <c r="BR549" i="1"/>
  <c r="BQ549" i="1"/>
  <c r="BV548" i="1"/>
  <c r="BT548" i="1"/>
  <c r="BS548" i="1"/>
  <c r="BR548" i="1"/>
  <c r="BQ548" i="1"/>
  <c r="BV547" i="1"/>
  <c r="BT547" i="1"/>
  <c r="BS547" i="1"/>
  <c r="BR547" i="1"/>
  <c r="BQ547" i="1"/>
  <c r="BV546" i="1"/>
  <c r="BT546" i="1"/>
  <c r="BS546" i="1"/>
  <c r="BR546" i="1"/>
  <c r="BQ546" i="1"/>
  <c r="BV545" i="1"/>
  <c r="BT545" i="1"/>
  <c r="BS545" i="1"/>
  <c r="BR545" i="1"/>
  <c r="BQ545" i="1"/>
  <c r="BV544" i="1"/>
  <c r="BT544" i="1"/>
  <c r="BS544" i="1"/>
  <c r="BR544" i="1"/>
  <c r="BQ544" i="1"/>
  <c r="BV543" i="1"/>
  <c r="BT543" i="1"/>
  <c r="BS543" i="1"/>
  <c r="BR543" i="1"/>
  <c r="BQ543" i="1"/>
  <c r="BV542" i="1"/>
  <c r="BT542" i="1"/>
  <c r="BS542" i="1"/>
  <c r="BR542" i="1"/>
  <c r="BQ542" i="1"/>
  <c r="BV541" i="1"/>
  <c r="BT541" i="1"/>
  <c r="BS541" i="1"/>
  <c r="BR541" i="1"/>
  <c r="BQ541" i="1"/>
  <c r="BV540" i="1"/>
  <c r="BT540" i="1"/>
  <c r="BS540" i="1"/>
  <c r="BR540" i="1"/>
  <c r="BQ540" i="1"/>
  <c r="BV539" i="1"/>
  <c r="BT539" i="1"/>
  <c r="BS539" i="1"/>
  <c r="BR539" i="1"/>
  <c r="BQ539" i="1"/>
  <c r="BV538" i="1"/>
  <c r="BT538" i="1"/>
  <c r="BS538" i="1"/>
  <c r="BR538" i="1"/>
  <c r="BQ538" i="1"/>
  <c r="BV537" i="1"/>
  <c r="BT537" i="1"/>
  <c r="BS537" i="1"/>
  <c r="BR537" i="1"/>
  <c r="BQ537" i="1"/>
  <c r="BV536" i="1"/>
  <c r="BT536" i="1"/>
  <c r="BS536" i="1"/>
  <c r="BR536" i="1"/>
  <c r="BQ536" i="1"/>
  <c r="BV535" i="1"/>
  <c r="BT535" i="1"/>
  <c r="BS535" i="1"/>
  <c r="BR535" i="1"/>
  <c r="BQ535" i="1"/>
  <c r="BV534" i="1"/>
  <c r="BT534" i="1"/>
  <c r="BS534" i="1"/>
  <c r="BR534" i="1"/>
  <c r="BQ534" i="1"/>
  <c r="BV533" i="1"/>
  <c r="BT533" i="1"/>
  <c r="BS533" i="1"/>
  <c r="BR533" i="1"/>
  <c r="BQ533" i="1"/>
  <c r="BV532" i="1"/>
  <c r="BT532" i="1"/>
  <c r="BS532" i="1"/>
  <c r="BR532" i="1"/>
  <c r="BQ532" i="1"/>
  <c r="BV531" i="1"/>
  <c r="BT531" i="1"/>
  <c r="BS531" i="1"/>
  <c r="BR531" i="1"/>
  <c r="BQ531" i="1"/>
  <c r="BV530" i="1"/>
  <c r="BT530" i="1"/>
  <c r="BS530" i="1"/>
  <c r="BR530" i="1"/>
  <c r="BQ530" i="1"/>
  <c r="BV529" i="1"/>
  <c r="BT529" i="1"/>
  <c r="BS529" i="1"/>
  <c r="BR529" i="1"/>
  <c r="BQ529" i="1"/>
  <c r="BV528" i="1"/>
  <c r="BT528" i="1"/>
  <c r="BS528" i="1"/>
  <c r="BR528" i="1"/>
  <c r="BQ528" i="1"/>
  <c r="BV527" i="1"/>
  <c r="BT527" i="1"/>
  <c r="BS527" i="1"/>
  <c r="BR527" i="1"/>
  <c r="BQ527" i="1"/>
  <c r="BV526" i="1"/>
  <c r="BT526" i="1"/>
  <c r="BS526" i="1"/>
  <c r="BR526" i="1"/>
  <c r="BQ526" i="1"/>
  <c r="BV525" i="1"/>
  <c r="BT525" i="1"/>
  <c r="BS525" i="1"/>
  <c r="BR525" i="1"/>
  <c r="BQ525" i="1"/>
  <c r="BV524" i="1"/>
  <c r="BT524" i="1"/>
  <c r="BS524" i="1"/>
  <c r="BR524" i="1"/>
  <c r="BQ524" i="1"/>
  <c r="BV523" i="1"/>
  <c r="BT523" i="1"/>
  <c r="BS523" i="1"/>
  <c r="BR523" i="1"/>
  <c r="BQ523" i="1"/>
  <c r="BV522" i="1"/>
  <c r="BT522" i="1"/>
  <c r="BS522" i="1"/>
  <c r="BR522" i="1"/>
  <c r="BQ522" i="1"/>
  <c r="BV521" i="1"/>
  <c r="BT521" i="1"/>
  <c r="BS521" i="1"/>
  <c r="BR521" i="1"/>
  <c r="BQ521" i="1"/>
  <c r="BV520" i="1"/>
  <c r="BT520" i="1"/>
  <c r="BS520" i="1"/>
  <c r="BR520" i="1"/>
  <c r="BQ520" i="1"/>
  <c r="BV519" i="1"/>
  <c r="BT519" i="1"/>
  <c r="BS519" i="1"/>
  <c r="BR519" i="1"/>
  <c r="BQ519" i="1"/>
  <c r="BV518" i="1"/>
  <c r="BT518" i="1"/>
  <c r="BS518" i="1"/>
  <c r="BR518" i="1"/>
  <c r="BQ518" i="1"/>
  <c r="BV517" i="1"/>
  <c r="BT517" i="1"/>
  <c r="BS517" i="1"/>
  <c r="BR517" i="1"/>
  <c r="BQ517" i="1"/>
  <c r="BV516" i="1"/>
  <c r="BT516" i="1"/>
  <c r="BS516" i="1"/>
  <c r="BR516" i="1"/>
  <c r="BQ516" i="1"/>
  <c r="BV515" i="1"/>
  <c r="BT515" i="1"/>
  <c r="BS515" i="1"/>
  <c r="BR515" i="1"/>
  <c r="BQ515" i="1"/>
  <c r="BV514" i="1"/>
  <c r="BT514" i="1"/>
  <c r="BS514" i="1"/>
  <c r="BR514" i="1"/>
  <c r="BQ514" i="1"/>
  <c r="BV513" i="1"/>
  <c r="BT513" i="1"/>
  <c r="BS513" i="1"/>
  <c r="BR513" i="1"/>
  <c r="BQ513" i="1"/>
  <c r="BV512" i="1"/>
  <c r="BT512" i="1"/>
  <c r="BS512" i="1"/>
  <c r="BR512" i="1"/>
  <c r="BQ512" i="1"/>
  <c r="BV511" i="1"/>
  <c r="BT511" i="1"/>
  <c r="BS511" i="1"/>
  <c r="BR511" i="1"/>
  <c r="BQ511" i="1"/>
  <c r="BV510" i="1"/>
  <c r="BT510" i="1"/>
  <c r="BS510" i="1"/>
  <c r="BR510" i="1"/>
  <c r="BQ510" i="1"/>
  <c r="BV509" i="1"/>
  <c r="BT509" i="1"/>
  <c r="BS509" i="1"/>
  <c r="BR509" i="1"/>
  <c r="BQ509" i="1"/>
  <c r="BV508" i="1"/>
  <c r="BT508" i="1"/>
  <c r="BS508" i="1"/>
  <c r="BR508" i="1"/>
  <c r="BQ508" i="1"/>
  <c r="BV507" i="1"/>
  <c r="BT507" i="1"/>
  <c r="BS507" i="1"/>
  <c r="BR507" i="1"/>
  <c r="BQ507" i="1"/>
  <c r="BV506" i="1"/>
  <c r="BT506" i="1"/>
  <c r="BS506" i="1"/>
  <c r="BR506" i="1"/>
  <c r="BQ506" i="1"/>
  <c r="BV505" i="1"/>
  <c r="BT505" i="1"/>
  <c r="BS505" i="1"/>
  <c r="BR505" i="1"/>
  <c r="BQ505" i="1"/>
  <c r="BV504" i="1"/>
  <c r="BT504" i="1"/>
  <c r="BS504" i="1"/>
  <c r="BR504" i="1"/>
  <c r="BQ504" i="1"/>
  <c r="BV503" i="1"/>
  <c r="BT503" i="1"/>
  <c r="BS503" i="1"/>
  <c r="BR503" i="1"/>
  <c r="BQ503" i="1"/>
  <c r="BV502" i="1"/>
  <c r="BT502" i="1"/>
  <c r="BS502" i="1"/>
  <c r="BR502" i="1"/>
  <c r="BQ502" i="1"/>
  <c r="BV501" i="1"/>
  <c r="BT501" i="1"/>
  <c r="BS501" i="1"/>
  <c r="BR501" i="1"/>
  <c r="BQ501" i="1"/>
  <c r="BV500" i="1"/>
  <c r="BT500" i="1"/>
  <c r="BS500" i="1"/>
  <c r="BR500" i="1"/>
  <c r="BQ500" i="1"/>
  <c r="BV499" i="1"/>
  <c r="BT499" i="1"/>
  <c r="BS499" i="1"/>
  <c r="BR499" i="1"/>
  <c r="BQ499" i="1"/>
  <c r="BV498" i="1"/>
  <c r="BT498" i="1"/>
  <c r="BS498" i="1"/>
  <c r="BR498" i="1"/>
  <c r="BQ498" i="1"/>
  <c r="BV497" i="1"/>
  <c r="BT497" i="1"/>
  <c r="BS497" i="1"/>
  <c r="BR497" i="1"/>
  <c r="BQ497" i="1"/>
  <c r="BV496" i="1"/>
  <c r="BT496" i="1"/>
  <c r="BS496" i="1"/>
  <c r="BR496" i="1"/>
  <c r="BQ496" i="1"/>
  <c r="BV495" i="1"/>
  <c r="BT495" i="1"/>
  <c r="BS495" i="1"/>
  <c r="BR495" i="1"/>
  <c r="BQ495" i="1"/>
  <c r="BV494" i="1"/>
  <c r="BT494" i="1"/>
  <c r="BS494" i="1"/>
  <c r="BR494" i="1"/>
  <c r="BQ494" i="1"/>
  <c r="BV493" i="1"/>
  <c r="BT493" i="1"/>
  <c r="BS493" i="1"/>
  <c r="BR493" i="1"/>
  <c r="BQ493" i="1"/>
  <c r="BV492" i="1"/>
  <c r="BT492" i="1"/>
  <c r="BS492" i="1"/>
  <c r="BR492" i="1"/>
  <c r="BQ492" i="1"/>
  <c r="BV491" i="1"/>
  <c r="BT491" i="1"/>
  <c r="BS491" i="1"/>
  <c r="BR491" i="1"/>
  <c r="BQ491" i="1"/>
  <c r="BV490" i="1"/>
  <c r="BT490" i="1"/>
  <c r="BS490" i="1"/>
  <c r="BR490" i="1"/>
  <c r="BQ490" i="1"/>
  <c r="BV489" i="1"/>
  <c r="BT489" i="1"/>
  <c r="BS489" i="1"/>
  <c r="BR489" i="1"/>
  <c r="BQ489" i="1"/>
  <c r="BV488" i="1"/>
  <c r="BT488" i="1"/>
  <c r="BS488" i="1"/>
  <c r="BR488" i="1"/>
  <c r="BQ488" i="1"/>
  <c r="BV487" i="1"/>
  <c r="BT487" i="1"/>
  <c r="BS487" i="1"/>
  <c r="BR487" i="1"/>
  <c r="BQ487" i="1"/>
  <c r="BV486" i="1"/>
  <c r="BT486" i="1"/>
  <c r="BS486" i="1"/>
  <c r="BR486" i="1"/>
  <c r="BQ486" i="1"/>
  <c r="BV485" i="1"/>
  <c r="BT485" i="1"/>
  <c r="BS485" i="1"/>
  <c r="BR485" i="1"/>
  <c r="BQ485" i="1"/>
  <c r="BV484" i="1"/>
  <c r="BT484" i="1"/>
  <c r="BS484" i="1"/>
  <c r="BR484" i="1"/>
  <c r="BQ484" i="1"/>
  <c r="BV483" i="1"/>
  <c r="BT483" i="1"/>
  <c r="BS483" i="1"/>
  <c r="BR483" i="1"/>
  <c r="BQ483" i="1"/>
  <c r="BV482" i="1"/>
  <c r="BT482" i="1"/>
  <c r="BS482" i="1"/>
  <c r="BR482" i="1"/>
  <c r="BQ482" i="1"/>
  <c r="BV481" i="1"/>
  <c r="BT481" i="1"/>
  <c r="BS481" i="1"/>
  <c r="BR481" i="1"/>
  <c r="BQ481" i="1"/>
  <c r="BV480" i="1"/>
  <c r="BT480" i="1"/>
  <c r="BS480" i="1"/>
  <c r="BR480" i="1"/>
  <c r="BQ480" i="1"/>
  <c r="BV479" i="1"/>
  <c r="BT479" i="1"/>
  <c r="BS479" i="1"/>
  <c r="BR479" i="1"/>
  <c r="BQ479" i="1"/>
  <c r="BV478" i="1"/>
  <c r="BT478" i="1"/>
  <c r="BS478" i="1"/>
  <c r="BR478" i="1"/>
  <c r="BQ478" i="1"/>
  <c r="BV477" i="1"/>
  <c r="BT477" i="1"/>
  <c r="BS477" i="1"/>
  <c r="BR477" i="1"/>
  <c r="BQ477" i="1"/>
  <c r="BV476" i="1"/>
  <c r="BT476" i="1"/>
  <c r="BS476" i="1"/>
  <c r="BR476" i="1"/>
  <c r="BQ476" i="1"/>
  <c r="BV475" i="1"/>
  <c r="BT475" i="1"/>
  <c r="BS475" i="1"/>
  <c r="BR475" i="1"/>
  <c r="BQ475" i="1"/>
  <c r="BV474" i="1"/>
  <c r="BT474" i="1"/>
  <c r="BS474" i="1"/>
  <c r="BR474" i="1"/>
  <c r="BQ474" i="1"/>
  <c r="BV473" i="1"/>
  <c r="BT473" i="1"/>
  <c r="BS473" i="1"/>
  <c r="BR473" i="1"/>
  <c r="BQ473" i="1"/>
  <c r="BV472" i="1"/>
  <c r="BT472" i="1"/>
  <c r="BS472" i="1"/>
  <c r="BR472" i="1"/>
  <c r="BQ472" i="1"/>
  <c r="BV471" i="1"/>
  <c r="BT471" i="1"/>
  <c r="BS471" i="1"/>
  <c r="BR471" i="1"/>
  <c r="BQ471" i="1"/>
  <c r="BV470" i="1"/>
  <c r="BT470" i="1"/>
  <c r="BS470" i="1"/>
  <c r="BR470" i="1"/>
  <c r="BQ470" i="1"/>
  <c r="BV469" i="1"/>
  <c r="BT469" i="1"/>
  <c r="BS469" i="1"/>
  <c r="BR469" i="1"/>
  <c r="BQ469" i="1"/>
  <c r="BV468" i="1"/>
  <c r="BT468" i="1"/>
  <c r="BS468" i="1"/>
  <c r="BR468" i="1"/>
  <c r="BQ468" i="1"/>
  <c r="BV467" i="1"/>
  <c r="BT467" i="1"/>
  <c r="BS467" i="1"/>
  <c r="BR467" i="1"/>
  <c r="BQ467" i="1"/>
  <c r="BV466" i="1"/>
  <c r="BT466" i="1"/>
  <c r="BS466" i="1"/>
  <c r="BR466" i="1"/>
  <c r="BQ466" i="1"/>
  <c r="BV465" i="1"/>
  <c r="BT465" i="1"/>
  <c r="BS465" i="1"/>
  <c r="BR465" i="1"/>
  <c r="BQ465" i="1"/>
  <c r="BV464" i="1"/>
  <c r="BT464" i="1"/>
  <c r="BS464" i="1"/>
  <c r="BR464" i="1"/>
  <c r="BQ464" i="1"/>
  <c r="BV463" i="1"/>
  <c r="BT463" i="1"/>
  <c r="BS463" i="1"/>
  <c r="BR463" i="1"/>
  <c r="BQ463" i="1"/>
  <c r="BV462" i="1"/>
  <c r="BT462" i="1"/>
  <c r="BS462" i="1"/>
  <c r="BR462" i="1"/>
  <c r="BQ462" i="1"/>
  <c r="BV461" i="1"/>
  <c r="BT461" i="1"/>
  <c r="BS461" i="1"/>
  <c r="BR461" i="1"/>
  <c r="BQ461" i="1"/>
  <c r="BV460" i="1"/>
  <c r="BT460" i="1"/>
  <c r="BS460" i="1"/>
  <c r="BR460" i="1"/>
  <c r="BQ460" i="1"/>
  <c r="BV459" i="1"/>
  <c r="BT459" i="1"/>
  <c r="BS459" i="1"/>
  <c r="BR459" i="1"/>
  <c r="BQ459" i="1"/>
  <c r="BV458" i="1"/>
  <c r="BT458" i="1"/>
  <c r="BS458" i="1"/>
  <c r="BR458" i="1"/>
  <c r="BQ458" i="1"/>
  <c r="BV457" i="1"/>
  <c r="BT457" i="1"/>
  <c r="BS457" i="1"/>
  <c r="BR457" i="1"/>
  <c r="BQ457" i="1"/>
  <c r="BV456" i="1"/>
  <c r="BT456" i="1"/>
  <c r="BS456" i="1"/>
  <c r="BR456" i="1"/>
  <c r="BQ456" i="1"/>
  <c r="BV455" i="1"/>
  <c r="BT455" i="1"/>
  <c r="BS455" i="1"/>
  <c r="BR455" i="1"/>
  <c r="BQ455" i="1"/>
  <c r="BV454" i="1"/>
  <c r="BT454" i="1"/>
  <c r="BS454" i="1"/>
  <c r="BR454" i="1"/>
  <c r="BQ454" i="1"/>
  <c r="BV453" i="1"/>
  <c r="BT453" i="1"/>
  <c r="BS453" i="1"/>
  <c r="BR453" i="1"/>
  <c r="BQ453" i="1"/>
  <c r="BV452" i="1"/>
  <c r="BT452" i="1"/>
  <c r="BS452" i="1"/>
  <c r="BR452" i="1"/>
  <c r="BQ452" i="1"/>
  <c r="BV451" i="1"/>
  <c r="BT451" i="1"/>
  <c r="BS451" i="1"/>
  <c r="BR451" i="1"/>
  <c r="BQ451" i="1"/>
  <c r="BV450" i="1"/>
  <c r="BT450" i="1"/>
  <c r="BS450" i="1"/>
  <c r="BR450" i="1"/>
  <c r="BQ450" i="1"/>
  <c r="BV449" i="1"/>
  <c r="BT449" i="1"/>
  <c r="BS449" i="1"/>
  <c r="BR449" i="1"/>
  <c r="BQ449" i="1"/>
  <c r="BV448" i="1"/>
  <c r="BT448" i="1"/>
  <c r="BS448" i="1"/>
  <c r="BR448" i="1"/>
  <c r="BQ448" i="1"/>
  <c r="BV447" i="1"/>
  <c r="BT447" i="1"/>
  <c r="BS447" i="1"/>
  <c r="BR447" i="1"/>
  <c r="BQ447" i="1"/>
  <c r="BV446" i="1"/>
  <c r="BT446" i="1"/>
  <c r="BS446" i="1"/>
  <c r="BR446" i="1"/>
  <c r="BQ446" i="1"/>
  <c r="BV445" i="1"/>
  <c r="BT445" i="1"/>
  <c r="BS445" i="1"/>
  <c r="BR445" i="1"/>
  <c r="BQ445" i="1"/>
  <c r="BV444" i="1"/>
  <c r="BT444" i="1"/>
  <c r="BS444" i="1"/>
  <c r="BR444" i="1"/>
  <c r="BQ444" i="1"/>
  <c r="BV443" i="1"/>
  <c r="BT443" i="1"/>
  <c r="BS443" i="1"/>
  <c r="BR443" i="1"/>
  <c r="BQ443" i="1"/>
  <c r="BV442" i="1"/>
  <c r="BT442" i="1"/>
  <c r="BS442" i="1"/>
  <c r="BR442" i="1"/>
  <c r="BQ442" i="1"/>
  <c r="BV441" i="1"/>
  <c r="BT441" i="1"/>
  <c r="BS441" i="1"/>
  <c r="BR441" i="1"/>
  <c r="BQ441" i="1"/>
  <c r="BV440" i="1"/>
  <c r="BT440" i="1"/>
  <c r="BS440" i="1"/>
  <c r="BR440" i="1"/>
  <c r="BQ440" i="1"/>
  <c r="BV439" i="1"/>
  <c r="BT439" i="1"/>
  <c r="BS439" i="1"/>
  <c r="BR439" i="1"/>
  <c r="BQ439" i="1"/>
  <c r="BV438" i="1"/>
  <c r="BT438" i="1"/>
  <c r="BS438" i="1"/>
  <c r="BR438" i="1"/>
  <c r="BQ438" i="1"/>
  <c r="BV437" i="1"/>
  <c r="BT437" i="1"/>
  <c r="BS437" i="1"/>
  <c r="BR437" i="1"/>
  <c r="BQ437" i="1"/>
  <c r="BV436" i="1"/>
  <c r="BT436" i="1"/>
  <c r="BS436" i="1"/>
  <c r="BR436" i="1"/>
  <c r="BQ436" i="1"/>
  <c r="BV435" i="1"/>
  <c r="BT435" i="1"/>
  <c r="BS435" i="1"/>
  <c r="BR435" i="1"/>
  <c r="BQ435" i="1"/>
  <c r="BV434" i="1"/>
  <c r="BT434" i="1"/>
  <c r="BS434" i="1"/>
  <c r="BR434" i="1"/>
  <c r="BQ434" i="1"/>
  <c r="BV433" i="1"/>
  <c r="BT433" i="1"/>
  <c r="BS433" i="1"/>
  <c r="BR433" i="1"/>
  <c r="BQ433" i="1"/>
  <c r="BV432" i="1"/>
  <c r="BT432" i="1"/>
  <c r="BS432" i="1"/>
  <c r="BR432" i="1"/>
  <c r="BQ432" i="1"/>
  <c r="BV431" i="1"/>
  <c r="BT431" i="1"/>
  <c r="BS431" i="1"/>
  <c r="BR431" i="1"/>
  <c r="BQ431" i="1"/>
  <c r="BV430" i="1"/>
  <c r="BT430" i="1"/>
  <c r="BS430" i="1"/>
  <c r="BR430" i="1"/>
  <c r="BQ430" i="1"/>
  <c r="BV429" i="1"/>
  <c r="BT429" i="1"/>
  <c r="BS429" i="1"/>
  <c r="BR429" i="1"/>
  <c r="BQ429" i="1"/>
  <c r="BV428" i="1"/>
  <c r="BT428" i="1"/>
  <c r="BS428" i="1"/>
  <c r="BR428" i="1"/>
  <c r="BQ428" i="1"/>
  <c r="BV427" i="1"/>
  <c r="BT427" i="1"/>
  <c r="BS427" i="1"/>
  <c r="BR427" i="1"/>
  <c r="BQ427" i="1"/>
  <c r="BV426" i="1"/>
  <c r="BT426" i="1"/>
  <c r="BS426" i="1"/>
  <c r="BR426" i="1"/>
  <c r="BQ426" i="1"/>
  <c r="BV425" i="1"/>
  <c r="BT425" i="1"/>
  <c r="BS425" i="1"/>
  <c r="BR425" i="1"/>
  <c r="BQ425" i="1"/>
  <c r="BV424" i="1"/>
  <c r="BT424" i="1"/>
  <c r="BS424" i="1"/>
  <c r="BR424" i="1"/>
  <c r="BQ424" i="1"/>
  <c r="BV423" i="1"/>
  <c r="BT423" i="1"/>
  <c r="BS423" i="1"/>
  <c r="BR423" i="1"/>
  <c r="BQ423" i="1"/>
  <c r="BV422" i="1"/>
  <c r="BT422" i="1"/>
  <c r="BS422" i="1"/>
  <c r="BR422" i="1"/>
  <c r="BQ422" i="1"/>
  <c r="BV421" i="1"/>
  <c r="BT421" i="1"/>
  <c r="BS421" i="1"/>
  <c r="BR421" i="1"/>
  <c r="BQ421" i="1"/>
  <c r="BV420" i="1"/>
  <c r="BT420" i="1"/>
  <c r="BS420" i="1"/>
  <c r="BR420" i="1"/>
  <c r="BQ420" i="1"/>
  <c r="BV419" i="1"/>
  <c r="BT419" i="1"/>
  <c r="BS419" i="1"/>
  <c r="BR419" i="1"/>
  <c r="BQ419" i="1"/>
  <c r="BV418" i="1"/>
  <c r="BT418" i="1"/>
  <c r="BS418" i="1"/>
  <c r="BR418" i="1"/>
  <c r="BQ418" i="1"/>
  <c r="BV417" i="1"/>
  <c r="BT417" i="1"/>
  <c r="BS417" i="1"/>
  <c r="BR417" i="1"/>
  <c r="BQ417" i="1"/>
  <c r="BV416" i="1"/>
  <c r="BT416" i="1"/>
  <c r="BS416" i="1"/>
  <c r="BR416" i="1"/>
  <c r="BQ416" i="1"/>
  <c r="BV415" i="1"/>
  <c r="BT415" i="1"/>
  <c r="BS415" i="1"/>
  <c r="BR415" i="1"/>
  <c r="BQ415" i="1"/>
  <c r="BV414" i="1"/>
  <c r="BT414" i="1"/>
  <c r="BS414" i="1"/>
  <c r="BR414" i="1"/>
  <c r="BQ414" i="1"/>
  <c r="BV413" i="1"/>
  <c r="BT413" i="1"/>
  <c r="BS413" i="1"/>
  <c r="BR413" i="1"/>
  <c r="BQ413" i="1"/>
  <c r="BV412" i="1"/>
  <c r="BT412" i="1"/>
  <c r="BS412" i="1"/>
  <c r="BR412" i="1"/>
  <c r="BQ412" i="1"/>
  <c r="BV411" i="1"/>
  <c r="BT411" i="1"/>
  <c r="BS411" i="1"/>
  <c r="BR411" i="1"/>
  <c r="BQ411" i="1"/>
  <c r="BV410" i="1"/>
  <c r="BT410" i="1"/>
  <c r="BS410" i="1"/>
  <c r="BR410" i="1"/>
  <c r="BQ410" i="1"/>
  <c r="BV409" i="1"/>
  <c r="BT409" i="1"/>
  <c r="BS409" i="1"/>
  <c r="BR409" i="1"/>
  <c r="BQ409" i="1"/>
  <c r="BV408" i="1"/>
  <c r="BT408" i="1"/>
  <c r="BS408" i="1"/>
  <c r="BR408" i="1"/>
  <c r="BQ408" i="1"/>
  <c r="BV407" i="1"/>
  <c r="BT407" i="1"/>
  <c r="BS407" i="1"/>
  <c r="BR407" i="1"/>
  <c r="BQ407" i="1"/>
  <c r="BV406" i="1"/>
  <c r="BT406" i="1"/>
  <c r="BS406" i="1"/>
  <c r="BR406" i="1"/>
  <c r="BQ406" i="1"/>
  <c r="BV405" i="1"/>
  <c r="BT405" i="1"/>
  <c r="BS405" i="1"/>
  <c r="BR405" i="1"/>
  <c r="BQ405" i="1"/>
  <c r="BV404" i="1"/>
  <c r="BT404" i="1"/>
  <c r="BS404" i="1"/>
  <c r="BR404" i="1"/>
  <c r="BQ404" i="1"/>
  <c r="BV403" i="1"/>
  <c r="BT403" i="1"/>
  <c r="BS403" i="1"/>
  <c r="BR403" i="1"/>
  <c r="BQ403" i="1"/>
  <c r="BV402" i="1"/>
  <c r="BT402" i="1"/>
  <c r="BS402" i="1"/>
  <c r="BR402" i="1"/>
  <c r="BQ402" i="1"/>
  <c r="BV401" i="1"/>
  <c r="BT401" i="1"/>
  <c r="BS401" i="1"/>
  <c r="BR401" i="1"/>
  <c r="BQ401" i="1"/>
  <c r="BV400" i="1"/>
  <c r="BT400" i="1"/>
  <c r="BS400" i="1"/>
  <c r="BR400" i="1"/>
  <c r="BQ400" i="1"/>
  <c r="BV399" i="1"/>
  <c r="BT399" i="1"/>
  <c r="BS399" i="1"/>
  <c r="BR399" i="1"/>
  <c r="BQ399" i="1"/>
  <c r="BV398" i="1"/>
  <c r="BT398" i="1"/>
  <c r="BS398" i="1"/>
  <c r="BR398" i="1"/>
  <c r="BQ398" i="1"/>
  <c r="BV397" i="1"/>
  <c r="BT397" i="1"/>
  <c r="BS397" i="1"/>
  <c r="BR397" i="1"/>
  <c r="BQ397" i="1"/>
  <c r="BV396" i="1"/>
  <c r="BT396" i="1"/>
  <c r="BS396" i="1"/>
  <c r="BR396" i="1"/>
  <c r="BQ396" i="1"/>
  <c r="BV395" i="1"/>
  <c r="BT395" i="1"/>
  <c r="BS395" i="1"/>
  <c r="BR395" i="1"/>
  <c r="BQ395" i="1"/>
  <c r="BV394" i="1"/>
  <c r="BT394" i="1"/>
  <c r="BS394" i="1"/>
  <c r="BR394" i="1"/>
  <c r="BQ394" i="1"/>
  <c r="BV393" i="1"/>
  <c r="BT393" i="1"/>
  <c r="BS393" i="1"/>
  <c r="BR393" i="1"/>
  <c r="BQ393" i="1"/>
  <c r="BV392" i="1"/>
  <c r="BT392" i="1"/>
  <c r="BS392" i="1"/>
  <c r="BR392" i="1"/>
  <c r="BQ392" i="1"/>
  <c r="BV391" i="1"/>
  <c r="BT391" i="1"/>
  <c r="BS391" i="1"/>
  <c r="BR391" i="1"/>
  <c r="BQ391" i="1"/>
  <c r="BV390" i="1"/>
  <c r="BT390" i="1"/>
  <c r="BS390" i="1"/>
  <c r="BR390" i="1"/>
  <c r="BQ390" i="1"/>
  <c r="BV389" i="1"/>
  <c r="BT389" i="1"/>
  <c r="BS389" i="1"/>
  <c r="BR389" i="1"/>
  <c r="BQ389" i="1"/>
  <c r="BV388" i="1"/>
  <c r="BT388" i="1"/>
  <c r="BS388" i="1"/>
  <c r="BR388" i="1"/>
  <c r="BQ388" i="1"/>
  <c r="BV387" i="1"/>
  <c r="BT387" i="1"/>
  <c r="BS387" i="1"/>
  <c r="BR387" i="1"/>
  <c r="BQ387" i="1"/>
  <c r="BV386" i="1"/>
  <c r="BT386" i="1"/>
  <c r="BS386" i="1"/>
  <c r="BR386" i="1"/>
  <c r="BQ386" i="1"/>
  <c r="BV385" i="1"/>
  <c r="BT385" i="1"/>
  <c r="BS385" i="1"/>
  <c r="BR385" i="1"/>
  <c r="BQ385" i="1"/>
  <c r="BV384" i="1"/>
  <c r="BT384" i="1"/>
  <c r="BS384" i="1"/>
  <c r="BR384" i="1"/>
  <c r="BQ384" i="1"/>
  <c r="BV383" i="1"/>
  <c r="BT383" i="1"/>
  <c r="BS383" i="1"/>
  <c r="BR383" i="1"/>
  <c r="BQ383" i="1"/>
  <c r="BV382" i="1"/>
  <c r="BT382" i="1"/>
  <c r="BS382" i="1"/>
  <c r="BR382" i="1"/>
  <c r="BQ382" i="1"/>
  <c r="BV381" i="1"/>
  <c r="BT381" i="1"/>
  <c r="BS381" i="1"/>
  <c r="BR381" i="1"/>
  <c r="BQ381" i="1"/>
  <c r="BV380" i="1"/>
  <c r="BT380" i="1"/>
  <c r="BS380" i="1"/>
  <c r="BR380" i="1"/>
  <c r="BQ380" i="1"/>
  <c r="BV379" i="1"/>
  <c r="BT379" i="1"/>
  <c r="BS379" i="1"/>
  <c r="BR379" i="1"/>
  <c r="BQ379" i="1"/>
  <c r="BV378" i="1"/>
  <c r="BT378" i="1"/>
  <c r="BS378" i="1"/>
  <c r="BR378" i="1"/>
  <c r="BQ378" i="1"/>
  <c r="BV377" i="1"/>
  <c r="BT377" i="1"/>
  <c r="BS377" i="1"/>
  <c r="BR377" i="1"/>
  <c r="BQ377" i="1"/>
  <c r="BV376" i="1"/>
  <c r="BT376" i="1"/>
  <c r="BS376" i="1"/>
  <c r="BR376" i="1"/>
  <c r="BQ376" i="1"/>
  <c r="BV375" i="1"/>
  <c r="BT375" i="1"/>
  <c r="BS375" i="1"/>
  <c r="BR375" i="1"/>
  <c r="BQ375" i="1"/>
  <c r="BV374" i="1"/>
  <c r="BT374" i="1"/>
  <c r="BS374" i="1"/>
  <c r="BR374" i="1"/>
  <c r="BQ374" i="1"/>
  <c r="BV373" i="1"/>
  <c r="BT373" i="1"/>
  <c r="BS373" i="1"/>
  <c r="BR373" i="1"/>
  <c r="BQ373" i="1"/>
  <c r="BV372" i="1"/>
  <c r="BT372" i="1"/>
  <c r="BS372" i="1"/>
  <c r="BR372" i="1"/>
  <c r="BQ372" i="1"/>
  <c r="BV371" i="1"/>
  <c r="BT371" i="1"/>
  <c r="BS371" i="1"/>
  <c r="BR371" i="1"/>
  <c r="BQ371" i="1"/>
  <c r="BV370" i="1"/>
  <c r="BT370" i="1"/>
  <c r="BS370" i="1"/>
  <c r="BR370" i="1"/>
  <c r="BQ370" i="1"/>
  <c r="BV369" i="1"/>
  <c r="BT369" i="1"/>
  <c r="BS369" i="1"/>
  <c r="BR369" i="1"/>
  <c r="BQ369" i="1"/>
  <c r="BV368" i="1"/>
  <c r="BT368" i="1"/>
  <c r="BS368" i="1"/>
  <c r="BR368" i="1"/>
  <c r="BQ368" i="1"/>
  <c r="BV367" i="1"/>
  <c r="BT367" i="1"/>
  <c r="BS367" i="1"/>
  <c r="BR367" i="1"/>
  <c r="BQ367" i="1"/>
  <c r="BV366" i="1"/>
  <c r="BT366" i="1"/>
  <c r="BS366" i="1"/>
  <c r="BR366" i="1"/>
  <c r="BQ366" i="1"/>
  <c r="BV365" i="1"/>
  <c r="BT365" i="1"/>
  <c r="BS365" i="1"/>
  <c r="BR365" i="1"/>
  <c r="BQ365" i="1"/>
  <c r="BV364" i="1"/>
  <c r="BT364" i="1"/>
  <c r="BS364" i="1"/>
  <c r="BR364" i="1"/>
  <c r="BQ364" i="1"/>
  <c r="BV363" i="1"/>
  <c r="BT363" i="1"/>
  <c r="BS363" i="1"/>
  <c r="BR363" i="1"/>
  <c r="BQ363" i="1"/>
  <c r="BV362" i="1"/>
  <c r="BT362" i="1"/>
  <c r="BS362" i="1"/>
  <c r="BR362" i="1"/>
  <c r="BQ362" i="1"/>
  <c r="BV361" i="1"/>
  <c r="BT361" i="1"/>
  <c r="BS361" i="1"/>
  <c r="BR361" i="1"/>
  <c r="BQ361" i="1"/>
  <c r="BV360" i="1"/>
  <c r="BT360" i="1"/>
  <c r="BS360" i="1"/>
  <c r="BR360" i="1"/>
  <c r="BQ360" i="1"/>
  <c r="BV359" i="1"/>
  <c r="BT359" i="1"/>
  <c r="BS359" i="1"/>
  <c r="BR359" i="1"/>
  <c r="BQ359" i="1"/>
  <c r="BV358" i="1"/>
  <c r="BT358" i="1"/>
  <c r="BS358" i="1"/>
  <c r="BR358" i="1"/>
  <c r="BQ358" i="1"/>
  <c r="BV357" i="1"/>
  <c r="BT357" i="1"/>
  <c r="BS357" i="1"/>
  <c r="BR357" i="1"/>
  <c r="BQ357" i="1"/>
  <c r="BV356" i="1"/>
  <c r="BT356" i="1"/>
  <c r="BS356" i="1"/>
  <c r="BR356" i="1"/>
  <c r="BQ356" i="1"/>
  <c r="BV355" i="1"/>
  <c r="BT355" i="1"/>
  <c r="BS355" i="1"/>
  <c r="BR355" i="1"/>
  <c r="BQ355" i="1"/>
  <c r="BV354" i="1"/>
  <c r="BT354" i="1"/>
  <c r="BS354" i="1"/>
  <c r="BR354" i="1"/>
  <c r="BQ354" i="1"/>
  <c r="BV353" i="1"/>
  <c r="BT353" i="1"/>
  <c r="BS353" i="1"/>
  <c r="BR353" i="1"/>
  <c r="BQ353" i="1"/>
  <c r="BV352" i="1"/>
  <c r="BT352" i="1"/>
  <c r="BS352" i="1"/>
  <c r="BR352" i="1"/>
  <c r="BQ352" i="1"/>
  <c r="BV351" i="1"/>
  <c r="BT351" i="1"/>
  <c r="BS351" i="1"/>
  <c r="BR351" i="1"/>
  <c r="BQ351" i="1"/>
  <c r="BV350" i="1"/>
  <c r="BT350" i="1"/>
  <c r="BS350" i="1"/>
  <c r="BR350" i="1"/>
  <c r="BQ350" i="1"/>
  <c r="BV349" i="1"/>
  <c r="BT349" i="1"/>
  <c r="BS349" i="1"/>
  <c r="BR349" i="1"/>
  <c r="BQ349" i="1"/>
  <c r="BV348" i="1"/>
  <c r="BT348" i="1"/>
  <c r="BS348" i="1"/>
  <c r="BR348" i="1"/>
  <c r="BQ348" i="1"/>
  <c r="BV347" i="1"/>
  <c r="BT347" i="1"/>
  <c r="BS347" i="1"/>
  <c r="BR347" i="1"/>
  <c r="BQ347" i="1"/>
  <c r="BV346" i="1"/>
  <c r="BT346" i="1"/>
  <c r="BS346" i="1"/>
  <c r="BR346" i="1"/>
  <c r="BQ346" i="1"/>
  <c r="BV345" i="1"/>
  <c r="BT345" i="1"/>
  <c r="BS345" i="1"/>
  <c r="BR345" i="1"/>
  <c r="BQ345" i="1"/>
  <c r="BV344" i="1"/>
  <c r="BT344" i="1"/>
  <c r="BS344" i="1"/>
  <c r="BR344" i="1"/>
  <c r="BQ344" i="1"/>
  <c r="BV343" i="1"/>
  <c r="BT343" i="1"/>
  <c r="BS343" i="1"/>
  <c r="BR343" i="1"/>
  <c r="BQ343" i="1"/>
  <c r="BV342" i="1"/>
  <c r="BT342" i="1"/>
  <c r="BS342" i="1"/>
  <c r="BR342" i="1"/>
  <c r="BQ342" i="1"/>
  <c r="BV341" i="1"/>
  <c r="BT341" i="1"/>
  <c r="BS341" i="1"/>
  <c r="BR341" i="1"/>
  <c r="BQ341" i="1"/>
  <c r="BV340" i="1"/>
  <c r="BT340" i="1"/>
  <c r="BS340" i="1"/>
  <c r="BR340" i="1"/>
  <c r="BQ340" i="1"/>
  <c r="BV339" i="1"/>
  <c r="BT339" i="1"/>
  <c r="BS339" i="1"/>
  <c r="BR339" i="1"/>
  <c r="BQ339" i="1"/>
  <c r="BV338" i="1"/>
  <c r="BT338" i="1"/>
  <c r="BS338" i="1"/>
  <c r="BR338" i="1"/>
  <c r="BQ338" i="1"/>
  <c r="BV337" i="1"/>
  <c r="BT337" i="1"/>
  <c r="BS337" i="1"/>
  <c r="BR337" i="1"/>
  <c r="BQ337" i="1"/>
  <c r="BV336" i="1"/>
  <c r="BT336" i="1"/>
  <c r="BS336" i="1"/>
  <c r="BR336" i="1"/>
  <c r="BQ336" i="1"/>
  <c r="BV335" i="1"/>
  <c r="BT335" i="1"/>
  <c r="BS335" i="1"/>
  <c r="BR335" i="1"/>
  <c r="BQ335" i="1"/>
  <c r="BV334" i="1"/>
  <c r="BT334" i="1"/>
  <c r="BS334" i="1"/>
  <c r="BR334" i="1"/>
  <c r="BQ334" i="1"/>
  <c r="BV333" i="1"/>
  <c r="BT333" i="1"/>
  <c r="BS333" i="1"/>
  <c r="BR333" i="1"/>
  <c r="BQ333" i="1"/>
  <c r="BV332" i="1"/>
  <c r="BT332" i="1"/>
  <c r="BS332" i="1"/>
  <c r="BR332" i="1"/>
  <c r="BQ332" i="1"/>
  <c r="BV331" i="1"/>
  <c r="BT331" i="1"/>
  <c r="BS331" i="1"/>
  <c r="BR331" i="1"/>
  <c r="BQ331" i="1"/>
  <c r="BV330" i="1"/>
  <c r="BT330" i="1"/>
  <c r="BS330" i="1"/>
  <c r="BR330" i="1"/>
  <c r="BQ330" i="1"/>
  <c r="BV329" i="1"/>
  <c r="BT329" i="1"/>
  <c r="BS329" i="1"/>
  <c r="BR329" i="1"/>
  <c r="BQ329" i="1"/>
  <c r="BV328" i="1"/>
  <c r="BT328" i="1"/>
  <c r="BS328" i="1"/>
  <c r="BR328" i="1"/>
  <c r="BQ328" i="1"/>
  <c r="BV327" i="1"/>
  <c r="BT327" i="1"/>
  <c r="BS327" i="1"/>
  <c r="BR327" i="1"/>
  <c r="BQ327" i="1"/>
  <c r="BV326" i="1"/>
  <c r="BT326" i="1"/>
  <c r="BS326" i="1"/>
  <c r="BR326" i="1"/>
  <c r="BQ326" i="1"/>
  <c r="BV325" i="1"/>
  <c r="BT325" i="1"/>
  <c r="BS325" i="1"/>
  <c r="BR325" i="1"/>
  <c r="BQ325" i="1"/>
  <c r="BV324" i="1"/>
  <c r="BT324" i="1"/>
  <c r="BS324" i="1"/>
  <c r="BR324" i="1"/>
  <c r="BQ324" i="1"/>
  <c r="BV323" i="1"/>
  <c r="BT323" i="1"/>
  <c r="BS323" i="1"/>
  <c r="BR323" i="1"/>
  <c r="BQ323" i="1"/>
  <c r="BV322" i="1"/>
  <c r="BT322" i="1"/>
  <c r="BS322" i="1"/>
  <c r="BR322" i="1"/>
  <c r="BQ322" i="1"/>
  <c r="BV321" i="1"/>
  <c r="BT321" i="1"/>
  <c r="BS321" i="1"/>
  <c r="BR321" i="1"/>
  <c r="BQ321" i="1"/>
  <c r="BV320" i="1"/>
  <c r="BT320" i="1"/>
  <c r="BS320" i="1"/>
  <c r="BR320" i="1"/>
  <c r="BQ320" i="1"/>
  <c r="BV319" i="1"/>
  <c r="BT319" i="1"/>
  <c r="BS319" i="1"/>
  <c r="BR319" i="1"/>
  <c r="BQ319" i="1"/>
  <c r="BV318" i="1"/>
  <c r="BT318" i="1"/>
  <c r="BS318" i="1"/>
  <c r="BR318" i="1"/>
  <c r="BQ318" i="1"/>
  <c r="BV317" i="1"/>
  <c r="BT317" i="1"/>
  <c r="BS317" i="1"/>
  <c r="BR317" i="1"/>
  <c r="BQ317" i="1"/>
  <c r="BV316" i="1"/>
  <c r="BT316" i="1"/>
  <c r="BS316" i="1"/>
  <c r="BR316" i="1"/>
  <c r="BQ316" i="1"/>
  <c r="BV315" i="1"/>
  <c r="BT315" i="1"/>
  <c r="BS315" i="1"/>
  <c r="BR315" i="1"/>
  <c r="BQ315" i="1"/>
  <c r="BV314" i="1"/>
  <c r="BT314" i="1"/>
  <c r="BS314" i="1"/>
  <c r="BR314" i="1"/>
  <c r="BQ314" i="1"/>
  <c r="BV313" i="1"/>
  <c r="BT313" i="1"/>
  <c r="BS313" i="1"/>
  <c r="BR313" i="1"/>
  <c r="BQ313" i="1"/>
  <c r="BV312" i="1"/>
  <c r="BT312" i="1"/>
  <c r="BS312" i="1"/>
  <c r="BR312" i="1"/>
  <c r="BQ312" i="1"/>
  <c r="BV311" i="1"/>
  <c r="BT311" i="1"/>
  <c r="BS311" i="1"/>
  <c r="BR311" i="1"/>
  <c r="BQ311" i="1"/>
  <c r="BV310" i="1"/>
  <c r="BT310" i="1"/>
  <c r="BS310" i="1"/>
  <c r="BR310" i="1"/>
  <c r="BQ310" i="1"/>
  <c r="BV309" i="1"/>
  <c r="BT309" i="1"/>
  <c r="BS309" i="1"/>
  <c r="BR309" i="1"/>
  <c r="BQ309" i="1"/>
  <c r="BV308" i="1"/>
  <c r="BT308" i="1"/>
  <c r="BS308" i="1"/>
  <c r="BR308" i="1"/>
  <c r="BQ308" i="1"/>
  <c r="BV307" i="1"/>
  <c r="BT307" i="1"/>
  <c r="BS307" i="1"/>
  <c r="BR307" i="1"/>
  <c r="BQ307" i="1"/>
  <c r="BV306" i="1"/>
  <c r="BT306" i="1"/>
  <c r="BS306" i="1"/>
  <c r="BR306" i="1"/>
  <c r="BQ306" i="1"/>
  <c r="BV305" i="1"/>
  <c r="BT305" i="1"/>
  <c r="BS305" i="1"/>
  <c r="BR305" i="1"/>
  <c r="BQ305" i="1"/>
  <c r="BV304" i="1"/>
  <c r="BT304" i="1"/>
  <c r="BS304" i="1"/>
  <c r="BR304" i="1"/>
  <c r="BQ304" i="1"/>
  <c r="BV303" i="1"/>
  <c r="BT303" i="1"/>
  <c r="BS303" i="1"/>
  <c r="BR303" i="1"/>
  <c r="BQ303" i="1"/>
  <c r="BV302" i="1"/>
  <c r="BT302" i="1"/>
  <c r="BS302" i="1"/>
  <c r="BR302" i="1"/>
  <c r="BQ302" i="1"/>
  <c r="BV301" i="1"/>
  <c r="BT301" i="1"/>
  <c r="BS301" i="1"/>
  <c r="BR301" i="1"/>
  <c r="BQ301" i="1"/>
  <c r="BV300" i="1"/>
  <c r="BT300" i="1"/>
  <c r="BS300" i="1"/>
  <c r="BR300" i="1"/>
  <c r="BQ300" i="1"/>
  <c r="BV299" i="1"/>
  <c r="BT299" i="1"/>
  <c r="BS299" i="1"/>
  <c r="BR299" i="1"/>
  <c r="BQ299" i="1"/>
  <c r="BV298" i="1"/>
  <c r="BT298" i="1"/>
  <c r="BS298" i="1"/>
  <c r="BR298" i="1"/>
  <c r="BQ298" i="1"/>
  <c r="BV297" i="1"/>
  <c r="BT297" i="1"/>
  <c r="BS297" i="1"/>
  <c r="BR297" i="1"/>
  <c r="BQ297" i="1"/>
  <c r="BV296" i="1"/>
  <c r="BT296" i="1"/>
  <c r="BS296" i="1"/>
  <c r="BR296" i="1"/>
  <c r="BQ296" i="1"/>
  <c r="BV295" i="1"/>
  <c r="BT295" i="1"/>
  <c r="BS295" i="1"/>
  <c r="BR295" i="1"/>
  <c r="BQ295" i="1"/>
  <c r="BV294" i="1"/>
  <c r="BT294" i="1"/>
  <c r="BS294" i="1"/>
  <c r="BR294" i="1"/>
  <c r="BQ294" i="1"/>
  <c r="BV293" i="1"/>
  <c r="BT293" i="1"/>
  <c r="BS293" i="1"/>
  <c r="BR293" i="1"/>
  <c r="BQ293" i="1"/>
  <c r="BV292" i="1"/>
  <c r="BT292" i="1"/>
  <c r="BS292" i="1"/>
  <c r="BR292" i="1"/>
  <c r="BQ292" i="1"/>
  <c r="BV291" i="1"/>
  <c r="BT291" i="1"/>
  <c r="BS291" i="1"/>
  <c r="BR291" i="1"/>
  <c r="BQ291" i="1"/>
  <c r="BV290" i="1"/>
  <c r="BT290" i="1"/>
  <c r="BS290" i="1"/>
  <c r="BR290" i="1"/>
  <c r="BQ290" i="1"/>
  <c r="BV289" i="1"/>
  <c r="BT289" i="1"/>
  <c r="BS289" i="1"/>
  <c r="BR289" i="1"/>
  <c r="BQ289" i="1"/>
  <c r="BV288" i="1"/>
  <c r="BT288" i="1"/>
  <c r="BS288" i="1"/>
  <c r="BR288" i="1"/>
  <c r="BQ288" i="1"/>
  <c r="BV287" i="1"/>
  <c r="BT287" i="1"/>
  <c r="BS287" i="1"/>
  <c r="BR287" i="1"/>
  <c r="BQ287" i="1"/>
  <c r="BV286" i="1"/>
  <c r="BT286" i="1"/>
  <c r="BS286" i="1"/>
  <c r="BR286" i="1"/>
  <c r="BQ286" i="1"/>
  <c r="BV285" i="1"/>
  <c r="BT285" i="1"/>
  <c r="BS285" i="1"/>
  <c r="BR285" i="1"/>
  <c r="BQ285" i="1"/>
  <c r="BV284" i="1"/>
  <c r="BT284" i="1"/>
  <c r="BS284" i="1"/>
  <c r="BR284" i="1"/>
  <c r="BQ284" i="1"/>
  <c r="BV283" i="1"/>
  <c r="BT283" i="1"/>
  <c r="BS283" i="1"/>
  <c r="BR283" i="1"/>
  <c r="BQ283" i="1"/>
  <c r="BV282" i="1"/>
  <c r="BT282" i="1"/>
  <c r="BS282" i="1"/>
  <c r="BR282" i="1"/>
  <c r="BQ282" i="1"/>
  <c r="BV281" i="1"/>
  <c r="BT281" i="1"/>
  <c r="BS281" i="1"/>
  <c r="BR281" i="1"/>
  <c r="BQ281" i="1"/>
  <c r="BV280" i="1"/>
  <c r="BT280" i="1"/>
  <c r="BS280" i="1"/>
  <c r="BR280" i="1"/>
  <c r="BQ280" i="1"/>
  <c r="BV279" i="1"/>
  <c r="BT279" i="1"/>
  <c r="BS279" i="1"/>
  <c r="BR279" i="1"/>
  <c r="BQ279" i="1"/>
  <c r="BV278" i="1"/>
  <c r="BT278" i="1"/>
  <c r="BS278" i="1"/>
  <c r="BR278" i="1"/>
  <c r="BQ278" i="1"/>
  <c r="BV277" i="1"/>
  <c r="BT277" i="1"/>
  <c r="BS277" i="1"/>
  <c r="BR277" i="1"/>
  <c r="BQ277" i="1"/>
  <c r="BV276" i="1"/>
  <c r="BT276" i="1"/>
  <c r="BS276" i="1"/>
  <c r="BR276" i="1"/>
  <c r="BQ276" i="1"/>
  <c r="BV275" i="1"/>
  <c r="BT275" i="1"/>
  <c r="BS275" i="1"/>
  <c r="BR275" i="1"/>
  <c r="BQ275" i="1"/>
  <c r="BV274" i="1"/>
  <c r="BT274" i="1"/>
  <c r="BS274" i="1"/>
  <c r="BR274" i="1"/>
  <c r="BQ274" i="1"/>
  <c r="BV273" i="1"/>
  <c r="BT273" i="1"/>
  <c r="BS273" i="1"/>
  <c r="BR273" i="1"/>
  <c r="BQ273" i="1"/>
  <c r="BV272" i="1"/>
  <c r="BT272" i="1"/>
  <c r="BS272" i="1"/>
  <c r="BR272" i="1"/>
  <c r="BQ272" i="1"/>
  <c r="BV271" i="1"/>
  <c r="BT271" i="1"/>
  <c r="BS271" i="1"/>
  <c r="BR271" i="1"/>
  <c r="BQ271" i="1"/>
  <c r="BV270" i="1"/>
  <c r="BT270" i="1"/>
  <c r="BS270" i="1"/>
  <c r="BR270" i="1"/>
  <c r="BQ270" i="1"/>
  <c r="BV269" i="1"/>
  <c r="BT269" i="1"/>
  <c r="BS269" i="1"/>
  <c r="BR269" i="1"/>
  <c r="BQ269" i="1"/>
  <c r="BV268" i="1"/>
  <c r="BT268" i="1"/>
  <c r="BS268" i="1"/>
  <c r="BR268" i="1"/>
  <c r="BQ268" i="1"/>
  <c r="BV267" i="1"/>
  <c r="BT267" i="1"/>
  <c r="BS267" i="1"/>
  <c r="BR267" i="1"/>
  <c r="BQ267" i="1"/>
  <c r="BV266" i="1"/>
  <c r="BT266" i="1"/>
  <c r="BS266" i="1"/>
  <c r="BR266" i="1"/>
  <c r="BQ266" i="1"/>
  <c r="BV265" i="1"/>
  <c r="BT265" i="1"/>
  <c r="BS265" i="1"/>
  <c r="BR265" i="1"/>
  <c r="BQ265" i="1"/>
  <c r="BV264" i="1"/>
  <c r="BT264" i="1"/>
  <c r="BS264" i="1"/>
  <c r="BR264" i="1"/>
  <c r="BQ264" i="1"/>
  <c r="BV263" i="1"/>
  <c r="BT263" i="1"/>
  <c r="BS263" i="1"/>
  <c r="BR263" i="1"/>
  <c r="BQ263" i="1"/>
  <c r="BV262" i="1"/>
  <c r="BT262" i="1"/>
  <c r="BS262" i="1"/>
  <c r="BR262" i="1"/>
  <c r="BQ262" i="1"/>
  <c r="BV261" i="1"/>
  <c r="BT261" i="1"/>
  <c r="BS261" i="1"/>
  <c r="BR261" i="1"/>
  <c r="BQ261" i="1"/>
  <c r="BV260" i="1"/>
  <c r="BT260" i="1"/>
  <c r="BS260" i="1"/>
  <c r="BR260" i="1"/>
  <c r="BQ260" i="1"/>
  <c r="BV259" i="1"/>
  <c r="BT259" i="1"/>
  <c r="BS259" i="1"/>
  <c r="BR259" i="1"/>
  <c r="BQ259" i="1"/>
  <c r="BV258" i="1"/>
  <c r="BT258" i="1"/>
  <c r="BS258" i="1"/>
  <c r="BR258" i="1"/>
  <c r="BQ258" i="1"/>
  <c r="BV257" i="1"/>
  <c r="BT257" i="1"/>
  <c r="BS257" i="1"/>
  <c r="BR257" i="1"/>
  <c r="BQ257" i="1"/>
  <c r="BV256" i="1"/>
  <c r="BT256" i="1"/>
  <c r="BS256" i="1"/>
  <c r="BR256" i="1"/>
  <c r="BQ256" i="1"/>
  <c r="BV255" i="1"/>
  <c r="BT255" i="1"/>
  <c r="BS255" i="1"/>
  <c r="BR255" i="1"/>
  <c r="BQ255" i="1"/>
  <c r="BV254" i="1"/>
  <c r="BT254" i="1"/>
  <c r="BS254" i="1"/>
  <c r="BR254" i="1"/>
  <c r="BQ254" i="1"/>
  <c r="BV253" i="1"/>
  <c r="BT253" i="1"/>
  <c r="BS253" i="1"/>
  <c r="BR253" i="1"/>
  <c r="BQ253" i="1"/>
  <c r="BV252" i="1"/>
  <c r="BT252" i="1"/>
  <c r="BS252" i="1"/>
  <c r="BR252" i="1"/>
  <c r="BQ252" i="1"/>
  <c r="BV251" i="1"/>
  <c r="BT251" i="1"/>
  <c r="BS251" i="1"/>
  <c r="BR251" i="1"/>
  <c r="BQ251" i="1"/>
  <c r="BV250" i="1"/>
  <c r="BT250" i="1"/>
  <c r="BS250" i="1"/>
  <c r="BR250" i="1"/>
  <c r="BQ250" i="1"/>
  <c r="BV249" i="1"/>
  <c r="BT249" i="1"/>
  <c r="BS249" i="1"/>
  <c r="BR249" i="1"/>
  <c r="BQ249" i="1"/>
  <c r="BV248" i="1"/>
  <c r="BT248" i="1"/>
  <c r="BS248" i="1"/>
  <c r="BR248" i="1"/>
  <c r="BQ248" i="1"/>
  <c r="BV247" i="1"/>
  <c r="BT247" i="1"/>
  <c r="BS247" i="1"/>
  <c r="BR247" i="1"/>
  <c r="BQ247" i="1"/>
  <c r="BV246" i="1"/>
  <c r="BT246" i="1"/>
  <c r="BS246" i="1"/>
  <c r="BR246" i="1"/>
  <c r="BQ246" i="1"/>
  <c r="BV245" i="1"/>
  <c r="BT245" i="1"/>
  <c r="BS245" i="1"/>
  <c r="BR245" i="1"/>
  <c r="BQ245" i="1"/>
  <c r="BV244" i="1"/>
  <c r="BT244" i="1"/>
  <c r="BS244" i="1"/>
  <c r="BR244" i="1"/>
  <c r="BQ244" i="1"/>
  <c r="BV243" i="1"/>
  <c r="BT243" i="1"/>
  <c r="BS243" i="1"/>
  <c r="BR243" i="1"/>
  <c r="BQ243" i="1"/>
  <c r="BV242" i="1"/>
  <c r="BT242" i="1"/>
  <c r="BS242" i="1"/>
  <c r="BR242" i="1"/>
  <c r="BQ242" i="1"/>
  <c r="BV241" i="1"/>
  <c r="BT241" i="1"/>
  <c r="BS241" i="1"/>
  <c r="BR241" i="1"/>
  <c r="BQ241" i="1"/>
  <c r="BV240" i="1"/>
  <c r="BT240" i="1"/>
  <c r="BS240" i="1"/>
  <c r="BR240" i="1"/>
  <c r="BQ240" i="1"/>
  <c r="BV239" i="1"/>
  <c r="BT239" i="1"/>
  <c r="BS239" i="1"/>
  <c r="BR239" i="1"/>
  <c r="BQ239" i="1"/>
  <c r="BV238" i="1"/>
  <c r="BT238" i="1"/>
  <c r="BS238" i="1"/>
  <c r="BR238" i="1"/>
  <c r="BQ238" i="1"/>
  <c r="BV237" i="1"/>
  <c r="BT237" i="1"/>
  <c r="BS237" i="1"/>
  <c r="BR237" i="1"/>
  <c r="BQ237" i="1"/>
  <c r="BV236" i="1"/>
  <c r="BT236" i="1"/>
  <c r="BS236" i="1"/>
  <c r="BR236" i="1"/>
  <c r="BQ236" i="1"/>
  <c r="BV235" i="1"/>
  <c r="BT235" i="1"/>
  <c r="BS235" i="1"/>
  <c r="BR235" i="1"/>
  <c r="BQ235" i="1"/>
  <c r="BV234" i="1"/>
  <c r="BT234" i="1"/>
  <c r="BS234" i="1"/>
  <c r="BR234" i="1"/>
  <c r="BQ234" i="1"/>
  <c r="BV233" i="1"/>
  <c r="BT233" i="1"/>
  <c r="BS233" i="1"/>
  <c r="BR233" i="1"/>
  <c r="BQ233" i="1"/>
  <c r="BV232" i="1"/>
  <c r="BT232" i="1"/>
  <c r="BS232" i="1"/>
  <c r="BR232" i="1"/>
  <c r="BQ232" i="1"/>
  <c r="BV231" i="1"/>
  <c r="BT231" i="1"/>
  <c r="BS231" i="1"/>
  <c r="BR231" i="1"/>
  <c r="BQ231" i="1"/>
  <c r="BV230" i="1"/>
  <c r="BT230" i="1"/>
  <c r="BS230" i="1"/>
  <c r="BR230" i="1"/>
  <c r="BQ230" i="1"/>
  <c r="BV229" i="1"/>
  <c r="BT229" i="1"/>
  <c r="BS229" i="1"/>
  <c r="BR229" i="1"/>
  <c r="BQ229" i="1"/>
  <c r="BV228" i="1"/>
  <c r="BT228" i="1"/>
  <c r="BS228" i="1"/>
  <c r="BR228" i="1"/>
  <c r="BQ228" i="1"/>
  <c r="BV227" i="1"/>
  <c r="BT227" i="1"/>
  <c r="BS227" i="1"/>
  <c r="BR227" i="1"/>
  <c r="BQ227" i="1"/>
  <c r="BV226" i="1"/>
  <c r="BT226" i="1"/>
  <c r="BS226" i="1"/>
  <c r="BR226" i="1"/>
  <c r="BQ226" i="1"/>
  <c r="BV225" i="1"/>
  <c r="BT225" i="1"/>
  <c r="BS225" i="1"/>
  <c r="BR225" i="1"/>
  <c r="BQ225" i="1"/>
  <c r="BV224" i="1"/>
  <c r="BT224" i="1"/>
  <c r="BS224" i="1"/>
  <c r="BR224" i="1"/>
  <c r="BQ224" i="1"/>
  <c r="BV223" i="1"/>
  <c r="BT223" i="1"/>
  <c r="BS223" i="1"/>
  <c r="BR223" i="1"/>
  <c r="BQ223" i="1"/>
  <c r="BV222" i="1"/>
  <c r="BT222" i="1"/>
  <c r="BS222" i="1"/>
  <c r="BR222" i="1"/>
  <c r="BQ222" i="1"/>
  <c r="BV221" i="1"/>
  <c r="BT221" i="1"/>
  <c r="BS221" i="1"/>
  <c r="BR221" i="1"/>
  <c r="BQ221" i="1"/>
  <c r="BV220" i="1"/>
  <c r="BT220" i="1"/>
  <c r="BS220" i="1"/>
  <c r="BR220" i="1"/>
  <c r="BQ220" i="1"/>
  <c r="BV219" i="1"/>
  <c r="BT219" i="1"/>
  <c r="BS219" i="1"/>
  <c r="BR219" i="1"/>
  <c r="BQ219" i="1"/>
  <c r="BV218" i="1"/>
  <c r="BT218" i="1"/>
  <c r="BS218" i="1"/>
  <c r="BR218" i="1"/>
  <c r="BQ218" i="1"/>
  <c r="BV217" i="1"/>
  <c r="BT217" i="1"/>
  <c r="BS217" i="1"/>
  <c r="BR217" i="1"/>
  <c r="BQ217" i="1"/>
  <c r="BV216" i="1"/>
  <c r="BT216" i="1"/>
  <c r="BS216" i="1"/>
  <c r="BR216" i="1"/>
  <c r="BQ216" i="1"/>
  <c r="BV215" i="1"/>
  <c r="BT215" i="1"/>
  <c r="BS215" i="1"/>
  <c r="BR215" i="1"/>
  <c r="BQ215" i="1"/>
  <c r="BV214" i="1"/>
  <c r="BT214" i="1"/>
  <c r="BS214" i="1"/>
  <c r="BR214" i="1"/>
  <c r="BQ214" i="1"/>
  <c r="BV213" i="1"/>
  <c r="BT213" i="1"/>
  <c r="BS213" i="1"/>
  <c r="BR213" i="1"/>
  <c r="BQ213" i="1"/>
  <c r="BV212" i="1"/>
  <c r="BT212" i="1"/>
  <c r="BS212" i="1"/>
  <c r="BR212" i="1"/>
  <c r="BQ212" i="1"/>
  <c r="BV211" i="1"/>
  <c r="BT211" i="1"/>
  <c r="BS211" i="1"/>
  <c r="BR211" i="1"/>
  <c r="BQ211" i="1"/>
  <c r="BV210" i="1"/>
  <c r="BT210" i="1"/>
  <c r="BS210" i="1"/>
  <c r="BR210" i="1"/>
  <c r="BQ210" i="1"/>
  <c r="BV209" i="1"/>
  <c r="BT209" i="1"/>
  <c r="BS209" i="1"/>
  <c r="BR209" i="1"/>
  <c r="BQ209" i="1"/>
  <c r="BV208" i="1"/>
  <c r="BT208" i="1"/>
  <c r="BS208" i="1"/>
  <c r="BR208" i="1"/>
  <c r="BQ208" i="1"/>
  <c r="BV207" i="1"/>
  <c r="BT207" i="1"/>
  <c r="BS207" i="1"/>
  <c r="BR207" i="1"/>
  <c r="BQ207" i="1"/>
  <c r="BV206" i="1"/>
  <c r="BT206" i="1"/>
  <c r="BS206" i="1"/>
  <c r="BR206" i="1"/>
  <c r="BQ206" i="1"/>
  <c r="BV205" i="1"/>
  <c r="BT205" i="1"/>
  <c r="BS205" i="1"/>
  <c r="BR205" i="1"/>
  <c r="BQ205" i="1"/>
  <c r="BV204" i="1"/>
  <c r="BT204" i="1"/>
  <c r="BS204" i="1"/>
  <c r="BR204" i="1"/>
  <c r="BQ204" i="1"/>
  <c r="BV203" i="1"/>
  <c r="BT203" i="1"/>
  <c r="BS203" i="1"/>
  <c r="BR203" i="1"/>
  <c r="BQ203" i="1"/>
  <c r="BV202" i="1"/>
  <c r="BT202" i="1"/>
  <c r="BS202" i="1"/>
  <c r="BR202" i="1"/>
  <c r="BQ202" i="1"/>
  <c r="BV201" i="1"/>
  <c r="BT201" i="1"/>
  <c r="BS201" i="1"/>
  <c r="BR201" i="1"/>
  <c r="BQ201" i="1"/>
  <c r="BV200" i="1"/>
  <c r="BT200" i="1"/>
  <c r="BS200" i="1"/>
  <c r="BR200" i="1"/>
  <c r="BQ200" i="1"/>
  <c r="BV199" i="1"/>
  <c r="BT199" i="1"/>
  <c r="BS199" i="1"/>
  <c r="BR199" i="1"/>
  <c r="BQ199" i="1"/>
  <c r="BV198" i="1"/>
  <c r="BT198" i="1"/>
  <c r="BS198" i="1"/>
  <c r="BR198" i="1"/>
  <c r="BQ198" i="1"/>
  <c r="BV197" i="1"/>
  <c r="BT197" i="1"/>
  <c r="BS197" i="1"/>
  <c r="BR197" i="1"/>
  <c r="BQ197" i="1"/>
  <c r="BV196" i="1"/>
  <c r="BT196" i="1"/>
  <c r="BS196" i="1"/>
  <c r="BR196" i="1"/>
  <c r="BQ196" i="1"/>
  <c r="BV195" i="1"/>
  <c r="BT195" i="1"/>
  <c r="BS195" i="1"/>
  <c r="BR195" i="1"/>
  <c r="BQ195" i="1"/>
  <c r="BV194" i="1"/>
  <c r="BT194" i="1"/>
  <c r="BS194" i="1"/>
  <c r="BR194" i="1"/>
  <c r="BQ194" i="1"/>
  <c r="BV193" i="1"/>
  <c r="BT193" i="1"/>
  <c r="BS193" i="1"/>
  <c r="BR193" i="1"/>
  <c r="BQ193" i="1"/>
  <c r="BV192" i="1"/>
  <c r="BT192" i="1"/>
  <c r="BS192" i="1"/>
  <c r="BR192" i="1"/>
  <c r="BQ192" i="1"/>
  <c r="BV191" i="1"/>
  <c r="BT191" i="1"/>
  <c r="BS191" i="1"/>
  <c r="BR191" i="1"/>
  <c r="BQ191" i="1"/>
  <c r="BV190" i="1"/>
  <c r="BT190" i="1"/>
  <c r="BS190" i="1"/>
  <c r="BR190" i="1"/>
  <c r="BQ190" i="1"/>
  <c r="BV189" i="1"/>
  <c r="BT189" i="1"/>
  <c r="BS189" i="1"/>
  <c r="BR189" i="1"/>
  <c r="BQ189" i="1"/>
  <c r="BV188" i="1"/>
  <c r="BT188" i="1"/>
  <c r="BS188" i="1"/>
  <c r="BR188" i="1"/>
  <c r="BQ188" i="1"/>
  <c r="BV187" i="1"/>
  <c r="BT187" i="1"/>
  <c r="BS187" i="1"/>
  <c r="BR187" i="1"/>
  <c r="BQ187" i="1"/>
  <c r="BV186" i="1"/>
  <c r="BT186" i="1"/>
  <c r="BS186" i="1"/>
  <c r="BR186" i="1"/>
  <c r="BQ186" i="1"/>
  <c r="BV185" i="1"/>
  <c r="BT185" i="1"/>
  <c r="BS185" i="1"/>
  <c r="BR185" i="1"/>
  <c r="BQ185" i="1"/>
  <c r="BV184" i="1"/>
  <c r="BT184" i="1"/>
  <c r="BS184" i="1"/>
  <c r="BR184" i="1"/>
  <c r="BQ184" i="1"/>
  <c r="BV183" i="1"/>
  <c r="BT183" i="1"/>
  <c r="BS183" i="1"/>
  <c r="BR183" i="1"/>
  <c r="BQ183" i="1"/>
  <c r="BV182" i="1"/>
  <c r="BT182" i="1"/>
  <c r="BS182" i="1"/>
  <c r="BR182" i="1"/>
  <c r="BQ182" i="1"/>
  <c r="BV181" i="1"/>
  <c r="BT181" i="1"/>
  <c r="BS181" i="1"/>
  <c r="BR181" i="1"/>
  <c r="BQ181" i="1"/>
  <c r="BV180" i="1"/>
  <c r="BT180" i="1"/>
  <c r="BS180" i="1"/>
  <c r="BR180" i="1"/>
  <c r="BQ180" i="1"/>
  <c r="BV179" i="1"/>
  <c r="BT179" i="1"/>
  <c r="BS179" i="1"/>
  <c r="BR179" i="1"/>
  <c r="BQ179" i="1"/>
  <c r="BV178" i="1"/>
  <c r="BT178" i="1"/>
  <c r="BS178" i="1"/>
  <c r="BR178" i="1"/>
  <c r="BQ178" i="1"/>
  <c r="BV177" i="1"/>
  <c r="BT177" i="1"/>
  <c r="BS177" i="1"/>
  <c r="BR177" i="1"/>
  <c r="BQ177" i="1"/>
  <c r="BV176" i="1"/>
  <c r="BT176" i="1"/>
  <c r="BS176" i="1"/>
  <c r="BR176" i="1"/>
  <c r="BQ176" i="1"/>
  <c r="BV175" i="1"/>
  <c r="BT175" i="1"/>
  <c r="BS175" i="1"/>
  <c r="BR175" i="1"/>
  <c r="BQ175" i="1"/>
  <c r="BV174" i="1"/>
  <c r="BT174" i="1"/>
  <c r="BS174" i="1"/>
  <c r="BR174" i="1"/>
  <c r="BQ174" i="1"/>
  <c r="BV173" i="1"/>
  <c r="BT173" i="1"/>
  <c r="BS173" i="1"/>
  <c r="BR173" i="1"/>
  <c r="BQ173" i="1"/>
  <c r="BV172" i="1"/>
  <c r="BT172" i="1"/>
  <c r="BS172" i="1"/>
  <c r="BR172" i="1"/>
  <c r="BQ172" i="1"/>
  <c r="BV171" i="1"/>
  <c r="BT171" i="1"/>
  <c r="BS171" i="1"/>
  <c r="BR171" i="1"/>
  <c r="BQ171" i="1"/>
  <c r="BV170" i="1"/>
  <c r="BT170" i="1"/>
  <c r="BS170" i="1"/>
  <c r="BR170" i="1"/>
  <c r="BQ170" i="1"/>
  <c r="BV169" i="1"/>
  <c r="BT169" i="1"/>
  <c r="BS169" i="1"/>
  <c r="BR169" i="1"/>
  <c r="BQ169" i="1"/>
  <c r="BV168" i="1"/>
  <c r="BT168" i="1"/>
  <c r="BS168" i="1"/>
  <c r="BR168" i="1"/>
  <c r="BQ168" i="1"/>
  <c r="BV167" i="1"/>
  <c r="BT167" i="1"/>
  <c r="BS167" i="1"/>
  <c r="BR167" i="1"/>
  <c r="BQ167" i="1"/>
  <c r="BV166" i="1"/>
  <c r="BT166" i="1"/>
  <c r="BS166" i="1"/>
  <c r="BR166" i="1"/>
  <c r="BQ166" i="1"/>
  <c r="BV165" i="1"/>
  <c r="BT165" i="1"/>
  <c r="BS165" i="1"/>
  <c r="BR165" i="1"/>
  <c r="BQ165" i="1"/>
  <c r="BV164" i="1"/>
  <c r="BT164" i="1"/>
  <c r="BS164" i="1"/>
  <c r="BR164" i="1"/>
  <c r="BQ164" i="1"/>
  <c r="BV163" i="1"/>
  <c r="BT163" i="1"/>
  <c r="BS163" i="1"/>
  <c r="BR163" i="1"/>
  <c r="BQ163" i="1"/>
  <c r="BV162" i="1"/>
  <c r="BT162" i="1"/>
  <c r="BS162" i="1"/>
  <c r="BR162" i="1"/>
  <c r="BQ162" i="1"/>
  <c r="BV161" i="1"/>
  <c r="BT161" i="1"/>
  <c r="BS161" i="1"/>
  <c r="BR161" i="1"/>
  <c r="BQ161" i="1"/>
  <c r="BV160" i="1"/>
  <c r="BT160" i="1"/>
  <c r="BS160" i="1"/>
  <c r="BR160" i="1"/>
  <c r="BQ160" i="1"/>
  <c r="BV159" i="1"/>
  <c r="BT159" i="1"/>
  <c r="BS159" i="1"/>
  <c r="BR159" i="1"/>
  <c r="BQ159" i="1"/>
  <c r="BV158" i="1"/>
  <c r="BT158" i="1"/>
  <c r="BS158" i="1"/>
  <c r="BR158" i="1"/>
  <c r="BQ158" i="1"/>
  <c r="BV157" i="1"/>
  <c r="BT157" i="1"/>
  <c r="BS157" i="1"/>
  <c r="BR157" i="1"/>
  <c r="BQ157" i="1"/>
  <c r="BV156" i="1"/>
  <c r="BT156" i="1"/>
  <c r="BS156" i="1"/>
  <c r="BR156" i="1"/>
  <c r="BQ156" i="1"/>
  <c r="BV155" i="1"/>
  <c r="BT155" i="1"/>
  <c r="BS155" i="1"/>
  <c r="BR155" i="1"/>
  <c r="BQ155" i="1"/>
  <c r="BV154" i="1"/>
  <c r="BT154" i="1"/>
  <c r="BS154" i="1"/>
  <c r="BR154" i="1"/>
  <c r="BQ154" i="1"/>
  <c r="BV153" i="1"/>
  <c r="BT153" i="1"/>
  <c r="BS153" i="1"/>
  <c r="BR153" i="1"/>
  <c r="BQ153" i="1"/>
  <c r="BV152" i="1"/>
  <c r="BT152" i="1"/>
  <c r="BS152" i="1"/>
  <c r="BR152" i="1"/>
  <c r="BQ152" i="1"/>
  <c r="BV151" i="1"/>
  <c r="BT151" i="1"/>
  <c r="BS151" i="1"/>
  <c r="BR151" i="1"/>
  <c r="BQ151" i="1"/>
  <c r="BV150" i="1"/>
  <c r="BT150" i="1"/>
  <c r="BS150" i="1"/>
  <c r="BR150" i="1"/>
  <c r="BQ150" i="1"/>
  <c r="BV149" i="1"/>
  <c r="BT149" i="1"/>
  <c r="BS149" i="1"/>
  <c r="BR149" i="1"/>
  <c r="BQ149" i="1"/>
  <c r="BV148" i="1"/>
  <c r="BT148" i="1"/>
  <c r="BS148" i="1"/>
  <c r="BR148" i="1"/>
  <c r="BQ148" i="1"/>
  <c r="BV147" i="1"/>
  <c r="BT147" i="1"/>
  <c r="BS147" i="1"/>
  <c r="BR147" i="1"/>
  <c r="BQ147" i="1"/>
  <c r="BV146" i="1"/>
  <c r="BT146" i="1"/>
  <c r="BS146" i="1"/>
  <c r="BR146" i="1"/>
  <c r="BQ146" i="1"/>
  <c r="BV145" i="1"/>
  <c r="BT145" i="1"/>
  <c r="BS145" i="1"/>
  <c r="BR145" i="1"/>
  <c r="BQ145" i="1"/>
  <c r="BV144" i="1"/>
  <c r="BT144" i="1"/>
  <c r="BS144" i="1"/>
  <c r="BR144" i="1"/>
  <c r="BQ144" i="1"/>
  <c r="BV143" i="1"/>
  <c r="BT143" i="1"/>
  <c r="BS143" i="1"/>
  <c r="BR143" i="1"/>
  <c r="BQ143" i="1"/>
  <c r="BV142" i="1"/>
  <c r="BT142" i="1"/>
  <c r="BS142" i="1"/>
  <c r="BR142" i="1"/>
  <c r="BQ142" i="1"/>
  <c r="BV141" i="1"/>
  <c r="BT141" i="1"/>
  <c r="BS141" i="1"/>
  <c r="BR141" i="1"/>
  <c r="BQ141" i="1"/>
  <c r="BV140" i="1"/>
  <c r="BT140" i="1"/>
  <c r="BS140" i="1"/>
  <c r="BR140" i="1"/>
  <c r="BQ140" i="1"/>
  <c r="BV139" i="1"/>
  <c r="BT139" i="1"/>
  <c r="BS139" i="1"/>
  <c r="BR139" i="1"/>
  <c r="BQ139" i="1"/>
  <c r="BV138" i="1"/>
  <c r="BT138" i="1"/>
  <c r="BS138" i="1"/>
  <c r="BR138" i="1"/>
  <c r="BQ138" i="1"/>
  <c r="BV137" i="1"/>
  <c r="BT137" i="1"/>
  <c r="BS137" i="1"/>
  <c r="BR137" i="1"/>
  <c r="BQ137" i="1"/>
  <c r="BV136" i="1"/>
  <c r="BT136" i="1"/>
  <c r="BS136" i="1"/>
  <c r="BR136" i="1"/>
  <c r="BQ136" i="1"/>
  <c r="BV135" i="1"/>
  <c r="BT135" i="1"/>
  <c r="BS135" i="1"/>
  <c r="BR135" i="1"/>
  <c r="BQ135" i="1"/>
  <c r="BV134" i="1"/>
  <c r="BT134" i="1"/>
  <c r="BS134" i="1"/>
  <c r="BR134" i="1"/>
  <c r="BQ134" i="1"/>
  <c r="BV133" i="1"/>
  <c r="BT133" i="1"/>
  <c r="BS133" i="1"/>
  <c r="BR133" i="1"/>
  <c r="BQ133" i="1"/>
  <c r="BV132" i="1"/>
  <c r="BT132" i="1"/>
  <c r="BS132" i="1"/>
  <c r="BR132" i="1"/>
  <c r="BQ132" i="1"/>
  <c r="BV131" i="1"/>
  <c r="BT131" i="1"/>
  <c r="BS131" i="1"/>
  <c r="BR131" i="1"/>
  <c r="BQ131" i="1"/>
  <c r="BV130" i="1"/>
  <c r="BT130" i="1"/>
  <c r="BS130" i="1"/>
  <c r="BR130" i="1"/>
  <c r="BQ130" i="1"/>
  <c r="BV129" i="1"/>
  <c r="BT129" i="1"/>
  <c r="BS129" i="1"/>
  <c r="BR129" i="1"/>
  <c r="BQ129" i="1"/>
  <c r="BV128" i="1"/>
  <c r="BT128" i="1"/>
  <c r="BS128" i="1"/>
  <c r="BR128" i="1"/>
  <c r="BQ128" i="1"/>
  <c r="BV127" i="1"/>
  <c r="BT127" i="1"/>
  <c r="BS127" i="1"/>
  <c r="BR127" i="1"/>
  <c r="BQ127" i="1"/>
  <c r="BV126" i="1"/>
  <c r="BT126" i="1"/>
  <c r="BS126" i="1"/>
  <c r="BR126" i="1"/>
  <c r="BQ126" i="1"/>
  <c r="BV125" i="1"/>
  <c r="BT125" i="1"/>
  <c r="BS125" i="1"/>
  <c r="BR125" i="1"/>
  <c r="BQ125" i="1"/>
  <c r="BV124" i="1"/>
  <c r="BT124" i="1"/>
  <c r="BS124" i="1"/>
  <c r="BR124" i="1"/>
  <c r="BQ124" i="1"/>
  <c r="BV123" i="1"/>
  <c r="BT123" i="1"/>
  <c r="BS123" i="1"/>
  <c r="BR123" i="1"/>
  <c r="BQ123" i="1"/>
  <c r="BV122" i="1"/>
  <c r="BT122" i="1"/>
  <c r="BS122" i="1"/>
  <c r="BR122" i="1"/>
  <c r="BQ122" i="1"/>
  <c r="BV121" i="1"/>
  <c r="BT121" i="1"/>
  <c r="BS121" i="1"/>
  <c r="BR121" i="1"/>
  <c r="BQ121" i="1"/>
  <c r="BV120" i="1"/>
  <c r="BT120" i="1"/>
  <c r="BS120" i="1"/>
  <c r="BR120" i="1"/>
  <c r="BQ120" i="1"/>
  <c r="BV119" i="1"/>
  <c r="BT119" i="1"/>
  <c r="BS119" i="1"/>
  <c r="BR119" i="1"/>
  <c r="BQ119" i="1"/>
  <c r="BV118" i="1"/>
  <c r="BT118" i="1"/>
  <c r="BS118" i="1"/>
  <c r="BR118" i="1"/>
  <c r="BQ118" i="1"/>
  <c r="BV117" i="1"/>
  <c r="BT117" i="1"/>
  <c r="BS117" i="1"/>
  <c r="BR117" i="1"/>
  <c r="BQ117" i="1"/>
  <c r="BV116" i="1"/>
  <c r="BT116" i="1"/>
  <c r="BS116" i="1"/>
  <c r="BR116" i="1"/>
  <c r="BQ116" i="1"/>
  <c r="BV115" i="1"/>
  <c r="BT115" i="1"/>
  <c r="BS115" i="1"/>
  <c r="BR115" i="1"/>
  <c r="BQ115" i="1"/>
  <c r="BV114" i="1"/>
  <c r="BT114" i="1"/>
  <c r="BS114" i="1"/>
  <c r="BR114" i="1"/>
  <c r="BQ114" i="1"/>
  <c r="BV113" i="1"/>
  <c r="BT113" i="1"/>
  <c r="BS113" i="1"/>
  <c r="BR113" i="1"/>
  <c r="BQ113" i="1"/>
  <c r="BV112" i="1"/>
  <c r="BT112" i="1"/>
  <c r="BS112" i="1"/>
  <c r="BR112" i="1"/>
  <c r="BQ112" i="1"/>
  <c r="BV111" i="1"/>
  <c r="BT111" i="1"/>
  <c r="BS111" i="1"/>
  <c r="BR111" i="1"/>
  <c r="BQ111" i="1"/>
  <c r="BV110" i="1"/>
  <c r="BT110" i="1"/>
  <c r="BS110" i="1"/>
  <c r="BR110" i="1"/>
  <c r="BQ110" i="1"/>
  <c r="BV109" i="1"/>
  <c r="BT109" i="1"/>
  <c r="BS109" i="1"/>
  <c r="BR109" i="1"/>
  <c r="BQ109" i="1"/>
  <c r="BV108" i="1"/>
  <c r="BT108" i="1"/>
  <c r="BS108" i="1"/>
  <c r="BR108" i="1"/>
  <c r="BQ108" i="1"/>
  <c r="BV107" i="1"/>
  <c r="BT107" i="1"/>
  <c r="BS107" i="1"/>
  <c r="BR107" i="1"/>
  <c r="BQ107" i="1"/>
  <c r="BV106" i="1"/>
  <c r="BT106" i="1"/>
  <c r="BS106" i="1"/>
  <c r="BR106" i="1"/>
  <c r="BQ106" i="1"/>
  <c r="BV105" i="1"/>
  <c r="BT105" i="1"/>
  <c r="BS105" i="1"/>
  <c r="BR105" i="1"/>
  <c r="BQ105" i="1"/>
  <c r="BV104" i="1"/>
  <c r="BT104" i="1"/>
  <c r="BS104" i="1"/>
  <c r="BR104" i="1"/>
  <c r="BQ104" i="1"/>
  <c r="BV103" i="1"/>
  <c r="BT103" i="1"/>
  <c r="BS103" i="1"/>
  <c r="BR103" i="1"/>
  <c r="BQ103" i="1"/>
  <c r="BV102" i="1"/>
  <c r="BT102" i="1"/>
  <c r="BS102" i="1"/>
  <c r="BR102" i="1"/>
  <c r="BQ102" i="1"/>
  <c r="BV101" i="1"/>
  <c r="BT101" i="1"/>
  <c r="BS101" i="1"/>
  <c r="BR101" i="1"/>
  <c r="BQ101" i="1"/>
  <c r="BV100" i="1"/>
  <c r="BT100" i="1"/>
  <c r="BS100" i="1"/>
  <c r="BR100" i="1"/>
  <c r="BQ100" i="1"/>
  <c r="BV99" i="1"/>
  <c r="BT99" i="1"/>
  <c r="BS99" i="1"/>
  <c r="BR99" i="1"/>
  <c r="BQ99" i="1"/>
  <c r="BV98" i="1"/>
  <c r="BT98" i="1"/>
  <c r="BS98" i="1"/>
  <c r="BR98" i="1"/>
  <c r="BQ98" i="1"/>
  <c r="BV97" i="1"/>
  <c r="BT97" i="1"/>
  <c r="BS97" i="1"/>
  <c r="BR97" i="1"/>
  <c r="BQ97" i="1"/>
  <c r="BV96" i="1"/>
  <c r="BT96" i="1"/>
  <c r="BS96" i="1"/>
  <c r="BR96" i="1"/>
  <c r="BQ96" i="1"/>
  <c r="BV95" i="1"/>
  <c r="BT95" i="1"/>
  <c r="BS95" i="1"/>
  <c r="BR95" i="1"/>
  <c r="BQ95" i="1"/>
  <c r="BV94" i="1"/>
  <c r="BT94" i="1"/>
  <c r="BS94" i="1"/>
  <c r="BR94" i="1"/>
  <c r="BQ94" i="1"/>
  <c r="BV93" i="1"/>
  <c r="BT93" i="1"/>
  <c r="BS93" i="1"/>
  <c r="BR93" i="1"/>
  <c r="BQ93" i="1"/>
  <c r="BV92" i="1"/>
  <c r="BT92" i="1"/>
  <c r="BS92" i="1"/>
  <c r="BR92" i="1"/>
  <c r="BQ92" i="1"/>
  <c r="BV91" i="1"/>
  <c r="BT91" i="1"/>
  <c r="BS91" i="1"/>
  <c r="BR91" i="1"/>
  <c r="BQ91" i="1"/>
  <c r="BV90" i="1"/>
  <c r="BT90" i="1"/>
  <c r="BS90" i="1"/>
  <c r="BR90" i="1"/>
  <c r="BQ90" i="1"/>
  <c r="BV89" i="1"/>
  <c r="BT89" i="1"/>
  <c r="BS89" i="1"/>
  <c r="BR89" i="1"/>
  <c r="BQ89" i="1"/>
  <c r="BV88" i="1"/>
  <c r="BT88" i="1"/>
  <c r="BS88" i="1"/>
  <c r="BR88" i="1"/>
  <c r="BQ88" i="1"/>
  <c r="BV87" i="1"/>
  <c r="BT87" i="1"/>
  <c r="BS87" i="1"/>
  <c r="BR87" i="1"/>
  <c r="BQ87" i="1"/>
  <c r="BV86" i="1"/>
  <c r="BT86" i="1"/>
  <c r="BS86" i="1"/>
  <c r="BR86" i="1"/>
  <c r="BQ86" i="1"/>
  <c r="BV85" i="1"/>
  <c r="BT85" i="1"/>
  <c r="BS85" i="1"/>
  <c r="BR85" i="1"/>
  <c r="BQ85" i="1"/>
  <c r="BV84" i="1"/>
  <c r="BT84" i="1"/>
  <c r="BS84" i="1"/>
  <c r="BR84" i="1"/>
  <c r="BQ84" i="1"/>
  <c r="BV83" i="1"/>
  <c r="BT83" i="1"/>
  <c r="BS83" i="1"/>
  <c r="BR83" i="1"/>
  <c r="BQ83" i="1"/>
  <c r="BV82" i="1"/>
  <c r="BT82" i="1"/>
  <c r="BS82" i="1"/>
  <c r="BR82" i="1"/>
  <c r="BQ82" i="1"/>
  <c r="BV81" i="1"/>
  <c r="BT81" i="1"/>
  <c r="BS81" i="1"/>
  <c r="BR81" i="1"/>
  <c r="BQ81" i="1"/>
  <c r="BV80" i="1"/>
  <c r="BT80" i="1"/>
  <c r="BS80" i="1"/>
  <c r="BR80" i="1"/>
  <c r="BQ80" i="1"/>
  <c r="BV79" i="1"/>
  <c r="BT79" i="1"/>
  <c r="BS79" i="1"/>
  <c r="BR79" i="1"/>
  <c r="BQ79" i="1"/>
  <c r="BV78" i="1"/>
  <c r="BT78" i="1"/>
  <c r="BS78" i="1"/>
  <c r="BR78" i="1"/>
  <c r="BQ78" i="1"/>
  <c r="BV77" i="1"/>
  <c r="BT77" i="1"/>
  <c r="BS77" i="1"/>
  <c r="BR77" i="1"/>
  <c r="BQ77" i="1"/>
  <c r="BV76" i="1"/>
  <c r="BT76" i="1"/>
  <c r="BS76" i="1"/>
  <c r="BR76" i="1"/>
  <c r="BQ76" i="1"/>
  <c r="BV75" i="1"/>
  <c r="BT75" i="1"/>
  <c r="BS75" i="1"/>
  <c r="BR75" i="1"/>
  <c r="BQ75" i="1"/>
  <c r="BV74" i="1"/>
  <c r="BT74" i="1"/>
  <c r="BS74" i="1"/>
  <c r="BR74" i="1"/>
  <c r="BQ74" i="1"/>
  <c r="BV73" i="1"/>
  <c r="BT73" i="1"/>
  <c r="BS73" i="1"/>
  <c r="BR73" i="1"/>
  <c r="BQ73" i="1"/>
  <c r="BV72" i="1"/>
  <c r="BT72" i="1"/>
  <c r="BS72" i="1"/>
  <c r="BR72" i="1"/>
  <c r="BQ72" i="1"/>
  <c r="BV71" i="1"/>
  <c r="BT71" i="1"/>
  <c r="BS71" i="1"/>
  <c r="BR71" i="1"/>
  <c r="BQ71" i="1"/>
  <c r="BV70" i="1"/>
  <c r="BT70" i="1"/>
  <c r="BS70" i="1"/>
  <c r="BR70" i="1"/>
  <c r="BQ70" i="1"/>
  <c r="BV69" i="1"/>
  <c r="BT69" i="1"/>
  <c r="BS69" i="1"/>
  <c r="BR69" i="1"/>
  <c r="BQ69" i="1"/>
  <c r="BV68" i="1"/>
  <c r="BT68" i="1"/>
  <c r="BS68" i="1"/>
  <c r="BR68" i="1"/>
  <c r="BQ68" i="1"/>
  <c r="BV67" i="1"/>
  <c r="BT67" i="1"/>
  <c r="BS67" i="1"/>
  <c r="BR67" i="1"/>
  <c r="BQ67" i="1"/>
  <c r="BV66" i="1"/>
  <c r="BT66" i="1"/>
  <c r="BS66" i="1"/>
  <c r="BR66" i="1"/>
  <c r="BQ66" i="1"/>
  <c r="BV65" i="1"/>
  <c r="BT65" i="1"/>
  <c r="BS65" i="1"/>
  <c r="BR65" i="1"/>
  <c r="BQ65" i="1"/>
  <c r="BV64" i="1"/>
  <c r="BT64" i="1"/>
  <c r="BS64" i="1"/>
  <c r="BR64" i="1"/>
  <c r="BQ64" i="1"/>
  <c r="BV63" i="1"/>
  <c r="BT63" i="1"/>
  <c r="BS63" i="1"/>
  <c r="BR63" i="1"/>
  <c r="BQ63" i="1"/>
  <c r="BV62" i="1"/>
  <c r="BT62" i="1"/>
  <c r="BS62" i="1"/>
  <c r="BR62" i="1"/>
  <c r="BQ62" i="1"/>
  <c r="BV61" i="1"/>
  <c r="BT61" i="1"/>
  <c r="BS61" i="1"/>
  <c r="BR61" i="1"/>
  <c r="BQ61" i="1"/>
  <c r="BV60" i="1"/>
  <c r="BT60" i="1"/>
  <c r="BS60" i="1"/>
  <c r="BR60" i="1"/>
  <c r="BQ60" i="1"/>
  <c r="BV59" i="1"/>
  <c r="BT59" i="1"/>
  <c r="BS59" i="1"/>
  <c r="BR59" i="1"/>
  <c r="BQ59" i="1"/>
  <c r="BV58" i="1"/>
  <c r="BT58" i="1"/>
  <c r="BS58" i="1"/>
  <c r="BR58" i="1"/>
  <c r="BQ58" i="1"/>
  <c r="BV57" i="1"/>
  <c r="BT57" i="1"/>
  <c r="BS57" i="1"/>
  <c r="BR57" i="1"/>
  <c r="BQ57" i="1"/>
  <c r="BV56" i="1"/>
  <c r="BT56" i="1"/>
  <c r="BS56" i="1"/>
  <c r="BR56" i="1"/>
  <c r="BQ56" i="1"/>
  <c r="BV55" i="1"/>
  <c r="BT55" i="1"/>
  <c r="BS55" i="1"/>
  <c r="BR55" i="1"/>
  <c r="BQ55" i="1"/>
  <c r="BV54" i="1"/>
  <c r="BT54" i="1"/>
  <c r="BS54" i="1"/>
  <c r="BR54" i="1"/>
  <c r="BQ54" i="1"/>
  <c r="BV53" i="1"/>
  <c r="BT53" i="1"/>
  <c r="BS53" i="1"/>
  <c r="BR53" i="1"/>
  <c r="BQ53" i="1"/>
  <c r="BV52" i="1"/>
  <c r="BT52" i="1"/>
  <c r="BS52" i="1"/>
  <c r="BR52" i="1"/>
  <c r="BQ52" i="1"/>
  <c r="BV51" i="1"/>
  <c r="BT51" i="1"/>
  <c r="BS51" i="1"/>
  <c r="BR51" i="1"/>
  <c r="BQ51" i="1"/>
  <c r="BV50" i="1"/>
  <c r="BT50" i="1"/>
  <c r="BS50" i="1"/>
  <c r="BR50" i="1"/>
  <c r="BQ50" i="1"/>
  <c r="BV49" i="1"/>
  <c r="BT49" i="1"/>
  <c r="BS49" i="1"/>
  <c r="BR49" i="1"/>
  <c r="BQ49" i="1"/>
  <c r="BV48" i="1"/>
  <c r="BT48" i="1"/>
  <c r="BS48" i="1"/>
  <c r="BR48" i="1"/>
  <c r="BQ48" i="1"/>
  <c r="BV47" i="1"/>
  <c r="BT47" i="1"/>
  <c r="BS47" i="1"/>
  <c r="BR47" i="1"/>
  <c r="BQ47" i="1"/>
  <c r="BV46" i="1"/>
  <c r="BT46" i="1"/>
  <c r="BS46" i="1"/>
  <c r="BR46" i="1"/>
  <c r="BQ46" i="1"/>
  <c r="BV45" i="1"/>
  <c r="BT45" i="1"/>
  <c r="BS45" i="1"/>
  <c r="BR45" i="1"/>
  <c r="BQ45" i="1"/>
  <c r="BV44" i="1"/>
  <c r="BT44" i="1"/>
  <c r="BS44" i="1"/>
  <c r="BR44" i="1"/>
  <c r="BQ44" i="1"/>
  <c r="BV43" i="1"/>
  <c r="BT43" i="1"/>
  <c r="BS43" i="1"/>
  <c r="BR43" i="1"/>
  <c r="BQ43" i="1"/>
  <c r="BV42" i="1"/>
  <c r="BT42" i="1"/>
  <c r="BS42" i="1"/>
  <c r="BR42" i="1"/>
  <c r="BQ42" i="1"/>
  <c r="BV41" i="1"/>
  <c r="BT41" i="1"/>
  <c r="BS41" i="1"/>
  <c r="BR41" i="1"/>
  <c r="BQ41" i="1"/>
  <c r="BV40" i="1"/>
  <c r="BT40" i="1"/>
  <c r="BS40" i="1"/>
  <c r="BR40" i="1"/>
  <c r="BQ40" i="1"/>
  <c r="BV39" i="1"/>
  <c r="BT39" i="1"/>
  <c r="BS39" i="1"/>
  <c r="BR39" i="1"/>
  <c r="BQ39" i="1"/>
  <c r="BV38" i="1"/>
  <c r="BT38" i="1"/>
  <c r="BS38" i="1"/>
  <c r="BR38" i="1"/>
  <c r="BQ38" i="1"/>
  <c r="BV37" i="1"/>
  <c r="BT37" i="1"/>
  <c r="BS37" i="1"/>
  <c r="BR37" i="1"/>
  <c r="BQ37" i="1"/>
  <c r="BV36" i="1"/>
  <c r="BT36" i="1"/>
  <c r="BS36" i="1"/>
  <c r="BR36" i="1"/>
  <c r="BQ36" i="1"/>
  <c r="BV35" i="1"/>
  <c r="BT35" i="1"/>
  <c r="BS35" i="1"/>
  <c r="BR35" i="1"/>
  <c r="BQ35" i="1"/>
  <c r="BV34" i="1"/>
  <c r="BT34" i="1"/>
  <c r="BS34" i="1"/>
  <c r="BR34" i="1"/>
  <c r="BQ34" i="1"/>
  <c r="BV33" i="1"/>
  <c r="BT33" i="1"/>
  <c r="BS33" i="1"/>
  <c r="BR33" i="1"/>
  <c r="BQ33" i="1"/>
  <c r="BV32" i="1"/>
  <c r="BT32" i="1"/>
  <c r="BS32" i="1"/>
  <c r="BR32" i="1"/>
  <c r="BQ32" i="1"/>
  <c r="BV31" i="1"/>
  <c r="BT31" i="1"/>
  <c r="BS31" i="1"/>
  <c r="BR31" i="1"/>
  <c r="BQ31" i="1"/>
  <c r="BV30" i="1"/>
  <c r="BT30" i="1"/>
  <c r="BS30" i="1"/>
  <c r="BR30" i="1"/>
  <c r="BQ30" i="1"/>
  <c r="BV29" i="1"/>
  <c r="BT29" i="1"/>
  <c r="BS29" i="1"/>
  <c r="BR29" i="1"/>
  <c r="BQ29" i="1"/>
  <c r="BV28" i="1"/>
  <c r="BT28" i="1"/>
  <c r="BS28" i="1"/>
  <c r="BR28" i="1"/>
  <c r="BQ28" i="1"/>
  <c r="BV27" i="1"/>
  <c r="BT27" i="1"/>
  <c r="BS27" i="1"/>
  <c r="BR27" i="1"/>
  <c r="BQ27" i="1"/>
  <c r="BV26" i="1"/>
  <c r="BT26" i="1"/>
  <c r="BS26" i="1"/>
  <c r="BR26" i="1"/>
  <c r="BQ26" i="1"/>
  <c r="BV25" i="1"/>
  <c r="BT25" i="1"/>
  <c r="BS25" i="1"/>
  <c r="BR25" i="1"/>
  <c r="BQ25" i="1"/>
  <c r="BV24" i="1"/>
  <c r="BT24" i="1"/>
  <c r="BS24" i="1"/>
  <c r="BR24" i="1"/>
  <c r="BQ24" i="1"/>
  <c r="BV23" i="1"/>
  <c r="BT23" i="1"/>
  <c r="BS23" i="1"/>
  <c r="BR23" i="1"/>
  <c r="BQ23" i="1"/>
  <c r="BV22" i="1"/>
  <c r="BT22" i="1"/>
  <c r="BS22" i="1"/>
  <c r="BR22" i="1"/>
  <c r="BQ22" i="1"/>
  <c r="BV21" i="1"/>
  <c r="BT21" i="1"/>
  <c r="BS21" i="1"/>
  <c r="BR21" i="1"/>
  <c r="BQ21" i="1"/>
  <c r="BV20" i="1"/>
  <c r="BT20" i="1"/>
  <c r="BS20" i="1"/>
  <c r="BR20" i="1"/>
  <c r="BQ20" i="1"/>
  <c r="BV19" i="1"/>
  <c r="BT19" i="1"/>
  <c r="BS19" i="1"/>
  <c r="BR19" i="1"/>
  <c r="BQ19" i="1"/>
  <c r="BV18" i="1"/>
  <c r="BT18" i="1"/>
  <c r="BS18" i="1"/>
  <c r="BR18" i="1"/>
  <c r="BQ18" i="1"/>
  <c r="BV17" i="1"/>
  <c r="BT17" i="1"/>
  <c r="BS17" i="1"/>
  <c r="BR17" i="1"/>
  <c r="BQ17" i="1"/>
  <c r="BV16" i="1"/>
  <c r="BT16" i="1"/>
  <c r="BS16" i="1"/>
  <c r="BR16" i="1"/>
  <c r="BQ16" i="1"/>
  <c r="BV15" i="1"/>
  <c r="BT15" i="1"/>
  <c r="BS15" i="1"/>
  <c r="BR15" i="1"/>
  <c r="BQ15" i="1"/>
  <c r="BV14" i="1"/>
  <c r="BT14" i="1"/>
  <c r="BS14" i="1"/>
  <c r="BR14" i="1"/>
  <c r="BQ14" i="1"/>
  <c r="BV13" i="1"/>
  <c r="BT13" i="1"/>
  <c r="BS13" i="1"/>
  <c r="BR13" i="1"/>
  <c r="BQ13" i="1"/>
  <c r="BV12" i="1"/>
  <c r="BT12" i="1"/>
  <c r="BS12" i="1"/>
  <c r="BR12" i="1"/>
  <c r="BQ12" i="1"/>
  <c r="BV11" i="1"/>
  <c r="BT11" i="1"/>
  <c r="BS11" i="1"/>
  <c r="BR11" i="1"/>
  <c r="BQ11" i="1"/>
  <c r="BV10" i="1"/>
  <c r="BT10" i="1"/>
  <c r="BS10" i="1"/>
  <c r="BR10" i="1"/>
  <c r="BQ10" i="1"/>
  <c r="BV9" i="1"/>
  <c r="BT9" i="1"/>
  <c r="BS9" i="1"/>
  <c r="BR9" i="1"/>
  <c r="BQ9" i="1"/>
  <c r="BV8" i="1"/>
  <c r="BT8" i="1"/>
  <c r="BS8" i="1"/>
  <c r="BR8" i="1"/>
  <c r="BQ8" i="1"/>
  <c r="BV7" i="1"/>
  <c r="BT7" i="1"/>
  <c r="BS7" i="1"/>
  <c r="BR7" i="1"/>
  <c r="BQ7" i="1"/>
  <c r="BV6" i="1"/>
  <c r="BT6" i="1"/>
  <c r="BS6" i="1"/>
  <c r="BR6" i="1"/>
  <c r="BQ6" i="1"/>
  <c r="BV5" i="1"/>
  <c r="BT5" i="1"/>
  <c r="BS5" i="1"/>
  <c r="BR5" i="1"/>
  <c r="BQ5" i="1"/>
  <c r="BV4" i="1"/>
  <c r="BT4" i="1"/>
  <c r="BS4" i="1"/>
  <c r="BR4" i="1"/>
  <c r="BQ4" i="1"/>
  <c r="Q31" i="2"/>
  <c r="Q30" i="2"/>
  <c r="Q29" i="2"/>
  <c r="G28" i="2"/>
  <c r="G27" i="2"/>
  <c r="G26" i="2"/>
  <c r="G25" i="2"/>
  <c r="Q28" i="2"/>
  <c r="Q27" i="2"/>
  <c r="Q26" i="2"/>
  <c r="Q25" i="2"/>
  <c r="G24" i="2"/>
  <c r="G23" i="2"/>
  <c r="G22" i="2"/>
  <c r="G21" i="2"/>
  <c r="Q24" i="2"/>
  <c r="Q23" i="2"/>
  <c r="Q22" i="2"/>
  <c r="Q21" i="2"/>
  <c r="G20" i="2"/>
  <c r="G19" i="2"/>
  <c r="G18" i="2"/>
  <c r="G17" i="2"/>
  <c r="Q20" i="2"/>
  <c r="Q19" i="2"/>
  <c r="Q18" i="2"/>
  <c r="Q17" i="2"/>
  <c r="Q16" i="2"/>
  <c r="Q15" i="2"/>
  <c r="Q14" i="2"/>
  <c r="G16" i="2"/>
  <c r="G15" i="2"/>
  <c r="G14" i="2"/>
  <c r="BW12" i="1" l="1"/>
  <c r="DP12" i="1" s="1"/>
  <c r="BW13" i="1"/>
  <c r="DP13" i="1" s="1"/>
  <c r="BW16" i="1"/>
  <c r="DP16" i="1" s="1"/>
  <c r="BW17" i="1"/>
  <c r="DP17" i="1" s="1"/>
  <c r="BW19" i="1"/>
  <c r="DP19" i="1" s="1"/>
  <c r="BW123" i="1"/>
  <c r="DP123" i="1" s="1"/>
  <c r="BW192" i="1"/>
  <c r="DP192" i="1" s="1"/>
  <c r="BW193" i="1"/>
  <c r="DP193" i="1" s="1"/>
  <c r="BW196" i="1"/>
  <c r="DP196" i="1" s="1"/>
  <c r="BW197" i="1"/>
  <c r="DP197" i="1" s="1"/>
  <c r="BW199" i="1"/>
  <c r="DP199" i="1" s="1"/>
  <c r="BW227" i="1"/>
  <c r="DP227" i="1" s="1"/>
  <c r="BW440" i="1"/>
  <c r="DP440" i="1" s="1"/>
  <c r="BW441" i="1"/>
  <c r="DP441" i="1" s="1"/>
  <c r="BW444" i="1"/>
  <c r="DP444" i="1" s="1"/>
  <c r="BW448" i="1"/>
  <c r="DP448" i="1" s="1"/>
  <c r="BW449" i="1"/>
  <c r="DP449" i="1" s="1"/>
  <c r="BW452" i="1"/>
  <c r="DP452" i="1" s="1"/>
  <c r="BW456" i="1"/>
  <c r="DP456" i="1" s="1"/>
  <c r="BW457" i="1"/>
  <c r="DP457" i="1" s="1"/>
  <c r="BW460" i="1"/>
  <c r="DP460" i="1" s="1"/>
  <c r="BW464" i="1"/>
  <c r="DP464" i="1" s="1"/>
  <c r="BW465" i="1"/>
  <c r="DP465" i="1" s="1"/>
  <c r="BW468" i="1"/>
  <c r="DP468" i="1" s="1"/>
  <c r="BW472" i="1"/>
  <c r="DP472" i="1" s="1"/>
  <c r="BW473" i="1"/>
  <c r="DP473" i="1" s="1"/>
  <c r="BW476" i="1"/>
  <c r="DP476" i="1" s="1"/>
  <c r="BW480" i="1"/>
  <c r="DP480" i="1" s="1"/>
  <c r="BW484" i="1"/>
  <c r="DP484" i="1" s="1"/>
  <c r="BW485" i="1"/>
  <c r="DP485" i="1" s="1"/>
  <c r="BW488" i="1"/>
  <c r="DP488" i="1" s="1"/>
  <c r="BW489" i="1"/>
  <c r="DP489" i="1" s="1"/>
  <c r="BW492" i="1"/>
  <c r="DP492" i="1" s="1"/>
  <c r="BW496" i="1"/>
  <c r="DP496" i="1" s="1"/>
  <c r="BW500" i="1"/>
  <c r="DP500" i="1" s="1"/>
  <c r="BW501" i="1"/>
  <c r="DP501" i="1" s="1"/>
  <c r="BW504" i="1"/>
  <c r="DP504" i="1" s="1"/>
  <c r="BW505" i="1"/>
  <c r="DP505" i="1" s="1"/>
  <c r="BW508" i="1"/>
  <c r="DP508" i="1" s="1"/>
  <c r="BW512" i="1"/>
  <c r="DP512" i="1" s="1"/>
  <c r="BW516" i="1"/>
  <c r="DP516" i="1" s="1"/>
  <c r="BW517" i="1"/>
  <c r="DP517" i="1" s="1"/>
  <c r="BW520" i="1"/>
  <c r="DP520" i="1" s="1"/>
  <c r="BW521" i="1"/>
  <c r="DP521" i="1" s="1"/>
  <c r="BW524" i="1"/>
  <c r="DP524" i="1" s="1"/>
  <c r="BW525" i="1"/>
  <c r="DP525" i="1" s="1"/>
  <c r="BW528" i="1"/>
  <c r="DP528" i="1" s="1"/>
  <c r="BW529" i="1"/>
  <c r="DP529" i="1" s="1"/>
  <c r="BW532" i="1"/>
  <c r="DP532" i="1" s="1"/>
  <c r="BW533" i="1"/>
  <c r="DP533" i="1" s="1"/>
  <c r="BW536" i="1"/>
  <c r="DP536" i="1" s="1"/>
  <c r="BW537" i="1"/>
  <c r="DP537" i="1" s="1"/>
  <c r="BW540" i="1"/>
  <c r="DP540" i="1" s="1"/>
  <c r="BW541" i="1"/>
  <c r="DP541" i="1" s="1"/>
  <c r="BW544" i="1"/>
  <c r="DP544" i="1" s="1"/>
  <c r="BW545" i="1"/>
  <c r="DP545" i="1" s="1"/>
  <c r="BW548" i="1"/>
  <c r="DP548" i="1" s="1"/>
  <c r="BW549" i="1"/>
  <c r="DP549" i="1" s="1"/>
  <c r="BW553" i="1"/>
  <c r="DP553" i="1" s="1"/>
  <c r="BW558" i="1"/>
  <c r="DP558" i="1" s="1"/>
  <c r="BW559" i="1"/>
  <c r="DP559" i="1" s="1"/>
  <c r="BW563" i="1"/>
  <c r="DP563" i="1" s="1"/>
  <c r="BW565" i="1"/>
  <c r="DP565" i="1" s="1"/>
  <c r="BW566" i="1"/>
  <c r="DP566" i="1" s="1"/>
  <c r="BW569" i="1"/>
  <c r="DP569" i="1" s="1"/>
  <c r="BW574" i="1"/>
  <c r="DP574" i="1" s="1"/>
  <c r="BW575" i="1"/>
  <c r="DP575" i="1" s="1"/>
  <c r="BW579" i="1"/>
  <c r="DP579" i="1" s="1"/>
  <c r="BW581" i="1"/>
  <c r="DP581" i="1" s="1"/>
  <c r="BW582" i="1"/>
  <c r="DP582" i="1" s="1"/>
  <c r="BW585" i="1"/>
  <c r="DP585" i="1" s="1"/>
  <c r="BW590" i="1"/>
  <c r="DP590" i="1" s="1"/>
  <c r="BW591" i="1"/>
  <c r="DP591" i="1" s="1"/>
  <c r="BW595" i="1"/>
  <c r="DP595" i="1" s="1"/>
  <c r="BW597" i="1"/>
  <c r="DP597" i="1" s="1"/>
  <c r="BW598" i="1"/>
  <c r="DP598" i="1" s="1"/>
  <c r="BW601" i="1"/>
  <c r="DP601" i="1" s="1"/>
  <c r="BW606" i="1"/>
  <c r="DP606" i="1" s="1"/>
  <c r="BW607" i="1"/>
  <c r="DP607" i="1" s="1"/>
  <c r="BW611" i="1"/>
  <c r="DP611" i="1" s="1"/>
  <c r="BW613" i="1"/>
  <c r="DP613" i="1" s="1"/>
  <c r="BW614" i="1"/>
  <c r="DP614" i="1" s="1"/>
  <c r="BW617" i="1"/>
  <c r="DP617" i="1" s="1"/>
  <c r="BW622" i="1"/>
  <c r="DP622" i="1" s="1"/>
  <c r="BW623" i="1"/>
  <c r="DP623" i="1" s="1"/>
  <c r="BW627" i="1"/>
  <c r="DP627" i="1" s="1"/>
  <c r="BW629" i="1"/>
  <c r="DP629" i="1" s="1"/>
  <c r="BW630" i="1"/>
  <c r="DP630" i="1" s="1"/>
  <c r="BW633" i="1"/>
  <c r="DP633" i="1" s="1"/>
  <c r="BW638" i="1"/>
  <c r="DP638" i="1" s="1"/>
  <c r="BW639" i="1"/>
  <c r="DP639" i="1" s="1"/>
  <c r="BW645" i="1"/>
  <c r="DP645" i="1" s="1"/>
  <c r="BW646" i="1"/>
  <c r="DP646" i="1" s="1"/>
  <c r="BW649" i="1"/>
  <c r="DP649" i="1" s="1"/>
  <c r="BW650" i="1"/>
  <c r="DP650" i="1" s="1"/>
  <c r="BW653" i="1"/>
  <c r="DP653" i="1" s="1"/>
  <c r="BW654" i="1"/>
  <c r="DP654" i="1" s="1"/>
  <c r="BW658" i="1"/>
  <c r="DP658" i="1" s="1"/>
  <c r="BW661" i="1"/>
  <c r="DP661" i="1" s="1"/>
  <c r="BW662" i="1"/>
  <c r="DP662" i="1" s="1"/>
  <c r="BW666" i="1"/>
  <c r="DP666" i="1" s="1"/>
  <c r="BW669" i="1"/>
  <c r="DP669" i="1" s="1"/>
  <c r="BW670" i="1"/>
  <c r="DP670" i="1" s="1"/>
  <c r="BW674" i="1"/>
  <c r="DP674" i="1" s="1"/>
  <c r="BW677" i="1"/>
  <c r="DP677" i="1" s="1"/>
  <c r="BW678" i="1"/>
  <c r="DP678" i="1" s="1"/>
  <c r="BW682" i="1"/>
  <c r="DP682" i="1" s="1"/>
  <c r="BW685" i="1"/>
  <c r="DP685" i="1" s="1"/>
  <c r="BW686" i="1"/>
  <c r="DP686" i="1" s="1"/>
  <c r="BW690" i="1"/>
  <c r="DP690" i="1" s="1"/>
  <c r="BW693" i="1"/>
  <c r="DP693" i="1" s="1"/>
  <c r="BW694" i="1"/>
  <c r="DP694" i="1" s="1"/>
  <c r="BW698" i="1"/>
  <c r="DP698" i="1" s="1"/>
  <c r="BW701" i="1"/>
  <c r="DP701" i="1" s="1"/>
  <c r="BW702" i="1"/>
  <c r="DP702" i="1" s="1"/>
  <c r="BW706" i="1"/>
  <c r="DP706" i="1" s="1"/>
  <c r="BW709" i="1"/>
  <c r="DP709" i="1" s="1"/>
  <c r="BW710" i="1"/>
  <c r="DP710" i="1" s="1"/>
  <c r="BW714" i="1"/>
  <c r="DP714" i="1" s="1"/>
  <c r="BW719" i="1"/>
  <c r="DP719" i="1" s="1"/>
  <c r="BW720" i="1"/>
  <c r="DP720" i="1" s="1"/>
  <c r="BW724" i="1"/>
  <c r="DP724" i="1" s="1"/>
  <c r="BW730" i="1"/>
  <c r="DP730" i="1" s="1"/>
  <c r="BW734" i="1"/>
  <c r="DP734" i="1" s="1"/>
  <c r="BW735" i="1"/>
  <c r="DP735" i="1" s="1"/>
  <c r="BW736" i="1"/>
  <c r="DP736" i="1" s="1"/>
  <c r="BW740" i="1"/>
  <c r="DP740" i="1" s="1"/>
  <c r="BW746" i="1"/>
  <c r="DP746" i="1" s="1"/>
  <c r="BW751" i="1"/>
  <c r="DP751" i="1" s="1"/>
  <c r="BW752" i="1"/>
  <c r="DP752" i="1" s="1"/>
  <c r="BW756" i="1"/>
  <c r="DP756" i="1" s="1"/>
  <c r="BW762" i="1"/>
  <c r="DP762" i="1" s="1"/>
  <c r="BW766" i="1"/>
  <c r="DP766" i="1" s="1"/>
  <c r="BW767" i="1"/>
  <c r="DP767" i="1" s="1"/>
  <c r="BW768" i="1"/>
  <c r="DP768" i="1" s="1"/>
  <c r="BW772" i="1"/>
  <c r="DP772" i="1" s="1"/>
  <c r="BW778" i="1"/>
  <c r="DP778" i="1" s="1"/>
  <c r="BW783" i="1"/>
  <c r="DP783" i="1" s="1"/>
  <c r="BW784" i="1"/>
  <c r="DP784" i="1" s="1"/>
  <c r="BW788" i="1"/>
  <c r="DP788" i="1" s="1"/>
  <c r="BW794" i="1"/>
  <c r="DP794" i="1" s="1"/>
  <c r="BW798" i="1"/>
  <c r="DP798" i="1" s="1"/>
  <c r="BW799" i="1"/>
  <c r="DP799" i="1" s="1"/>
  <c r="BW800" i="1"/>
  <c r="DP800" i="1" s="1"/>
  <c r="BW804" i="1"/>
  <c r="DP804" i="1" s="1"/>
  <c r="BW810" i="1"/>
  <c r="DP810" i="1" s="1"/>
  <c r="BW815" i="1"/>
  <c r="DP815" i="1" s="1"/>
  <c r="BW818" i="1"/>
  <c r="DP818" i="1" s="1"/>
  <c r="BW822" i="1"/>
  <c r="DP822" i="1" s="1"/>
  <c r="BW826" i="1"/>
  <c r="DP826" i="1" s="1"/>
  <c r="BW11" i="1"/>
  <c r="DP11" i="1" s="1"/>
  <c r="BW191" i="1"/>
  <c r="DP191" i="1" s="1"/>
  <c r="BW335" i="1"/>
  <c r="DP335" i="1" s="1"/>
  <c r="BW347" i="1"/>
  <c r="DP347" i="1" s="1"/>
  <c r="BW355" i="1"/>
  <c r="DP355" i="1" s="1"/>
  <c r="BW363" i="1"/>
  <c r="DP363" i="1" s="1"/>
  <c r="BW371" i="1"/>
  <c r="DP371" i="1" s="1"/>
  <c r="BW379" i="1"/>
  <c r="DP379" i="1" s="1"/>
  <c r="BW395" i="1"/>
  <c r="DP395" i="1" s="1"/>
  <c r="BW403" i="1"/>
  <c r="DP403" i="1" s="1"/>
  <c r="BW131" i="1"/>
  <c r="DP131" i="1" s="1"/>
  <c r="BW134" i="1"/>
  <c r="DP134" i="1" s="1"/>
  <c r="BW139" i="1"/>
  <c r="DP139" i="1" s="1"/>
  <c r="BW142" i="1"/>
  <c r="DP142" i="1" s="1"/>
  <c r="BW151" i="1"/>
  <c r="DP151" i="1" s="1"/>
  <c r="BW154" i="1"/>
  <c r="DP154" i="1" s="1"/>
  <c r="BW155" i="1"/>
  <c r="DP155" i="1" s="1"/>
  <c r="BW230" i="1"/>
  <c r="DP230" i="1" s="1"/>
  <c r="BW231" i="1"/>
  <c r="DP231" i="1" s="1"/>
  <c r="BW235" i="1"/>
  <c r="DP235" i="1" s="1"/>
  <c r="BW236" i="1"/>
  <c r="DP236" i="1" s="1"/>
  <c r="BW240" i="1"/>
  <c r="DP240" i="1" s="1"/>
  <c r="BW242" i="1"/>
  <c r="DP242" i="1" s="1"/>
  <c r="BW246" i="1"/>
  <c r="DP246" i="1" s="1"/>
  <c r="BW247" i="1"/>
  <c r="DP247" i="1" s="1"/>
  <c r="BW251" i="1"/>
  <c r="DP251" i="1" s="1"/>
  <c r="BW256" i="1"/>
  <c r="DP256" i="1" s="1"/>
  <c r="BW263" i="1"/>
  <c r="DP263" i="1" s="1"/>
  <c r="BW268" i="1"/>
  <c r="DP268" i="1" s="1"/>
  <c r="BW274" i="1"/>
  <c r="DP274" i="1" s="1"/>
  <c r="BW278" i="1"/>
  <c r="DP278" i="1" s="1"/>
  <c r="BW283" i="1"/>
  <c r="DP283" i="1" s="1"/>
  <c r="BW288" i="1"/>
  <c r="DP288" i="1" s="1"/>
  <c r="BW300" i="1"/>
  <c r="DP300" i="1" s="1"/>
  <c r="BW306" i="1"/>
  <c r="DP306" i="1" s="1"/>
  <c r="BW314" i="1"/>
  <c r="DP314" i="1" s="1"/>
  <c r="BW319" i="1"/>
  <c r="DP319" i="1" s="1"/>
  <c r="BW323" i="1"/>
  <c r="DP323" i="1" s="1"/>
  <c r="BW339" i="1"/>
  <c r="DP339" i="1" s="1"/>
  <c r="BW387" i="1"/>
  <c r="DP387" i="1" s="1"/>
  <c r="BW411" i="1"/>
  <c r="DP411" i="1" s="1"/>
  <c r="BW419" i="1"/>
  <c r="DP419" i="1" s="1"/>
  <c r="BW427" i="1"/>
  <c r="DP427" i="1" s="1"/>
  <c r="BW435" i="1"/>
  <c r="DP435" i="1" s="1"/>
  <c r="BW126" i="1"/>
  <c r="DP126" i="1" s="1"/>
  <c r="BW127" i="1"/>
  <c r="DP127" i="1" s="1"/>
  <c r="BW130" i="1"/>
  <c r="DP130" i="1" s="1"/>
  <c r="BW135" i="1"/>
  <c r="DP135" i="1" s="1"/>
  <c r="BW138" i="1"/>
  <c r="DP138" i="1" s="1"/>
  <c r="BW143" i="1"/>
  <c r="DP143" i="1" s="1"/>
  <c r="BW146" i="1"/>
  <c r="DP146" i="1" s="1"/>
  <c r="BW147" i="1"/>
  <c r="DP147" i="1" s="1"/>
  <c r="BW150" i="1"/>
  <c r="DP150" i="1" s="1"/>
  <c r="BW158" i="1"/>
  <c r="DP158" i="1" s="1"/>
  <c r="BW159" i="1"/>
  <c r="DP159" i="1" s="1"/>
  <c r="BW162" i="1"/>
  <c r="DP162" i="1" s="1"/>
  <c r="BW163" i="1"/>
  <c r="DP163" i="1" s="1"/>
  <c r="BW258" i="1"/>
  <c r="DP258" i="1" s="1"/>
  <c r="BW262" i="1"/>
  <c r="DP262" i="1" s="1"/>
  <c r="BW267" i="1"/>
  <c r="DP267" i="1" s="1"/>
  <c r="BW272" i="1"/>
  <c r="DP272" i="1" s="1"/>
  <c r="BW279" i="1"/>
  <c r="DP279" i="1" s="1"/>
  <c r="BW284" i="1"/>
  <c r="DP284" i="1" s="1"/>
  <c r="BW290" i="1"/>
  <c r="DP290" i="1" s="1"/>
  <c r="BW294" i="1"/>
  <c r="DP294" i="1" s="1"/>
  <c r="BW295" i="1"/>
  <c r="DP295" i="1" s="1"/>
  <c r="BW299" i="1"/>
  <c r="DP299" i="1" s="1"/>
  <c r="BW304" i="1"/>
  <c r="DP304" i="1" s="1"/>
  <c r="BW310" i="1"/>
  <c r="DP310" i="1" s="1"/>
  <c r="BW311" i="1"/>
  <c r="DP311" i="1" s="1"/>
  <c r="BW436" i="1"/>
  <c r="DP436" i="1" s="1"/>
  <c r="BW827" i="1"/>
  <c r="DP827" i="1" s="1"/>
  <c r="BW830" i="1"/>
  <c r="DP830" i="1" s="1"/>
  <c r="BW831" i="1"/>
  <c r="DP831" i="1" s="1"/>
  <c r="BW834" i="1"/>
  <c r="BW838" i="1"/>
  <c r="DP838" i="1" s="1"/>
  <c r="BW842" i="1"/>
  <c r="DP842" i="1" s="1"/>
  <c r="BW843" i="1"/>
  <c r="DP843" i="1" s="1"/>
  <c r="BW846" i="1"/>
  <c r="DP846" i="1" s="1"/>
  <c r="BW847" i="1"/>
  <c r="DP847" i="1" s="1"/>
  <c r="BW850" i="1"/>
  <c r="DP850" i="1" s="1"/>
  <c r="BW854" i="1"/>
  <c r="DP854" i="1" s="1"/>
  <c r="BW858" i="1"/>
  <c r="DP858" i="1" s="1"/>
  <c r="BW859" i="1"/>
  <c r="DP859" i="1" s="1"/>
  <c r="BW862" i="1"/>
  <c r="DP862" i="1" s="1"/>
  <c r="BW863" i="1"/>
  <c r="DP863" i="1" s="1"/>
  <c r="BW866" i="1"/>
  <c r="DP866" i="1" s="1"/>
  <c r="BW870" i="1"/>
  <c r="DP870" i="1" s="1"/>
  <c r="BW874" i="1"/>
  <c r="DP874" i="1" s="1"/>
  <c r="BW875" i="1"/>
  <c r="DP875" i="1" s="1"/>
  <c r="BW878" i="1"/>
  <c r="DP878" i="1" s="1"/>
  <c r="BW879" i="1"/>
  <c r="DP879" i="1" s="1"/>
  <c r="BW882" i="1"/>
  <c r="DP882" i="1" s="1"/>
  <c r="BW886" i="1"/>
  <c r="BW887" i="1"/>
  <c r="BW890" i="1"/>
  <c r="DP890" i="1" s="1"/>
  <c r="BW894" i="1"/>
  <c r="DP894" i="1" s="1"/>
  <c r="BW895" i="1"/>
  <c r="DP895" i="1" s="1"/>
  <c r="BW898" i="1"/>
  <c r="DP898" i="1" s="1"/>
  <c r="BW902" i="1"/>
  <c r="DP902" i="1" s="1"/>
  <c r="BW903" i="1"/>
  <c r="DP903" i="1" s="1"/>
  <c r="BW906" i="1"/>
  <c r="DP906" i="1" s="1"/>
  <c r="BW910" i="1"/>
  <c r="DP910" i="1" s="1"/>
  <c r="BW911" i="1"/>
  <c r="DP911" i="1" s="1"/>
  <c r="BW914" i="1"/>
  <c r="DP914" i="1" s="1"/>
  <c r="BW918" i="1"/>
  <c r="DP918" i="1" s="1"/>
  <c r="BW919" i="1"/>
  <c r="DP919" i="1" s="1"/>
  <c r="BW922" i="1"/>
  <c r="DP922" i="1" s="1"/>
  <c r="BW926" i="1"/>
  <c r="DP926" i="1" s="1"/>
  <c r="BW927" i="1"/>
  <c r="DP927" i="1" s="1"/>
  <c r="BW930" i="1"/>
  <c r="DP930" i="1" s="1"/>
  <c r="BW934" i="1"/>
  <c r="DP934" i="1" s="1"/>
  <c r="BW935" i="1"/>
  <c r="DP935" i="1" s="1"/>
  <c r="BW938" i="1"/>
  <c r="DP938" i="1" s="1"/>
  <c r="BW942" i="1"/>
  <c r="DP942" i="1" s="1"/>
  <c r="BW943" i="1"/>
  <c r="DP943" i="1" s="1"/>
  <c r="BW946" i="1"/>
  <c r="DP946" i="1" s="1"/>
  <c r="BW950" i="1"/>
  <c r="DP950" i="1" s="1"/>
  <c r="BW951" i="1"/>
  <c r="DP951" i="1" s="1"/>
  <c r="BW954" i="1"/>
  <c r="DP954" i="1" s="1"/>
  <c r="BW958" i="1"/>
  <c r="DP958" i="1" s="1"/>
  <c r="BW959" i="1"/>
  <c r="DP959" i="1" s="1"/>
  <c r="BW962" i="1"/>
  <c r="DP962" i="1" s="1"/>
  <c r="BW966" i="1"/>
  <c r="DP966" i="1" s="1"/>
  <c r="BW967" i="1"/>
  <c r="DP967" i="1" s="1"/>
  <c r="BW970" i="1"/>
  <c r="DP970" i="1" s="1"/>
  <c r="BW974" i="1"/>
  <c r="DP974" i="1" s="1"/>
  <c r="BW975" i="1"/>
  <c r="DP975" i="1" s="1"/>
  <c r="BW978" i="1"/>
  <c r="DP978" i="1" s="1"/>
  <c r="BW982" i="1"/>
  <c r="DP982" i="1" s="1"/>
  <c r="BW983" i="1"/>
  <c r="DP983" i="1" s="1"/>
  <c r="BW986" i="1"/>
  <c r="DP986" i="1" s="1"/>
  <c r="BW990" i="1"/>
  <c r="DP990" i="1" s="1"/>
  <c r="BW991" i="1"/>
  <c r="DP991" i="1" s="1"/>
  <c r="BW994" i="1"/>
  <c r="DP994" i="1" s="1"/>
  <c r="BW998" i="1"/>
  <c r="DP998" i="1" s="1"/>
  <c r="BW999" i="1"/>
  <c r="DP999" i="1" s="1"/>
  <c r="BW1002" i="1"/>
  <c r="DP1002" i="1" s="1"/>
  <c r="BW1006" i="1"/>
  <c r="DP1006" i="1" s="1"/>
  <c r="BW1007" i="1"/>
  <c r="DP1007" i="1" s="1"/>
  <c r="BW1010" i="1"/>
  <c r="DP1010" i="1" s="1"/>
  <c r="BW1014" i="1"/>
  <c r="DP1014" i="1" s="1"/>
  <c r="BW1015" i="1"/>
  <c r="DP1015" i="1" s="1"/>
  <c r="BW1018" i="1"/>
  <c r="DP1018" i="1" s="1"/>
  <c r="BW1022" i="1"/>
  <c r="DP1022" i="1" s="1"/>
  <c r="BW1023" i="1"/>
  <c r="DP1023" i="1" s="1"/>
  <c r="BW1026" i="1"/>
  <c r="DP1026" i="1" s="1"/>
  <c r="BW1030" i="1"/>
  <c r="DP1030" i="1" s="1"/>
  <c r="BW1031" i="1"/>
  <c r="DP1031" i="1" s="1"/>
  <c r="BW1034" i="1"/>
  <c r="DP1034" i="1" s="1"/>
  <c r="BW1038" i="1"/>
  <c r="DP1038" i="1" s="1"/>
  <c r="BW1039" i="1"/>
  <c r="DP1039" i="1" s="1"/>
  <c r="BW1042" i="1"/>
  <c r="DP1042" i="1" s="1"/>
  <c r="BW1046" i="1"/>
  <c r="DP1046" i="1" s="1"/>
  <c r="BW1047" i="1"/>
  <c r="DP1047" i="1" s="1"/>
  <c r="BW1050" i="1"/>
  <c r="DP1050" i="1" s="1"/>
  <c r="BW643" i="1"/>
  <c r="DP643" i="1" s="1"/>
  <c r="BW6" i="1"/>
  <c r="DP6" i="1" s="1"/>
  <c r="BW7" i="1"/>
  <c r="DP7" i="1" s="1"/>
  <c r="BW20" i="1"/>
  <c r="DP20" i="1" s="1"/>
  <c r="BW24" i="1"/>
  <c r="DP24" i="1" s="1"/>
  <c r="BW29" i="1"/>
  <c r="DP29" i="1" s="1"/>
  <c r="BW33" i="1"/>
  <c r="DP33" i="1" s="1"/>
  <c r="BW36" i="1"/>
  <c r="DP36" i="1" s="1"/>
  <c r="BW40" i="1"/>
  <c r="DP40" i="1" s="1"/>
  <c r="BW45" i="1"/>
  <c r="DP45" i="1" s="1"/>
  <c r="BW49" i="1"/>
  <c r="DP49" i="1" s="1"/>
  <c r="BW53" i="1"/>
  <c r="DP53" i="1" s="1"/>
  <c r="BW57" i="1"/>
  <c r="DP57" i="1" s="1"/>
  <c r="BW61" i="1"/>
  <c r="DP61" i="1" s="1"/>
  <c r="BW64" i="1"/>
  <c r="DP64" i="1" s="1"/>
  <c r="BW69" i="1"/>
  <c r="DP69" i="1" s="1"/>
  <c r="BW73" i="1"/>
  <c r="DP73" i="1" s="1"/>
  <c r="BW77" i="1"/>
  <c r="DP77" i="1" s="1"/>
  <c r="BW81" i="1"/>
  <c r="DP81" i="1" s="1"/>
  <c r="BW84" i="1"/>
  <c r="DP84" i="1" s="1"/>
  <c r="BW89" i="1"/>
  <c r="DP89" i="1" s="1"/>
  <c r="BW93" i="1"/>
  <c r="DP93" i="1" s="1"/>
  <c r="BW96" i="1"/>
  <c r="DP96" i="1" s="1"/>
  <c r="BW101" i="1"/>
  <c r="DP101" i="1" s="1"/>
  <c r="BW105" i="1"/>
  <c r="DP105" i="1" s="1"/>
  <c r="BW109" i="1"/>
  <c r="DP109" i="1" s="1"/>
  <c r="BW113" i="1"/>
  <c r="DP113" i="1" s="1"/>
  <c r="BW116" i="1"/>
  <c r="DP116" i="1" s="1"/>
  <c r="BW120" i="1"/>
  <c r="DP120" i="1" s="1"/>
  <c r="BW121" i="1"/>
  <c r="DP121" i="1" s="1"/>
  <c r="BW170" i="1"/>
  <c r="DP170" i="1" s="1"/>
  <c r="BW171" i="1"/>
  <c r="DP171" i="1" s="1"/>
  <c r="BW174" i="1"/>
  <c r="DP174" i="1" s="1"/>
  <c r="BW175" i="1"/>
  <c r="DP175" i="1" s="1"/>
  <c r="BW178" i="1"/>
  <c r="DP178" i="1" s="1"/>
  <c r="BW179" i="1"/>
  <c r="DP179" i="1" s="1"/>
  <c r="BW182" i="1"/>
  <c r="DP182" i="1" s="1"/>
  <c r="BW186" i="1"/>
  <c r="DP186" i="1" s="1"/>
  <c r="BW187" i="1"/>
  <c r="DP187" i="1" s="1"/>
  <c r="BW201" i="1"/>
  <c r="DP201" i="1" s="1"/>
  <c r="BW205" i="1"/>
  <c r="BW208" i="1"/>
  <c r="DP208" i="1" s="1"/>
  <c r="BW213" i="1"/>
  <c r="DP213" i="1" s="1"/>
  <c r="BW217" i="1"/>
  <c r="DP217" i="1" s="1"/>
  <c r="BW220" i="1"/>
  <c r="DP220" i="1" s="1"/>
  <c r="BW221" i="1"/>
  <c r="DP221" i="1" s="1"/>
  <c r="BW225" i="1"/>
  <c r="DP225" i="1" s="1"/>
  <c r="BW315" i="1"/>
  <c r="DP315" i="1" s="1"/>
  <c r="BW320" i="1"/>
  <c r="DP320" i="1" s="1"/>
  <c r="BW326" i="1"/>
  <c r="DP326" i="1" s="1"/>
  <c r="BW332" i="1"/>
  <c r="DP332" i="1" s="1"/>
  <c r="BW336" i="1"/>
  <c r="DP336" i="1" s="1"/>
  <c r="BW338" i="1"/>
  <c r="DP338" i="1" s="1"/>
  <c r="BW343" i="1"/>
  <c r="DP343" i="1" s="1"/>
  <c r="BW346" i="1"/>
  <c r="DP346" i="1" s="1"/>
  <c r="BW354" i="1"/>
  <c r="DP354" i="1" s="1"/>
  <c r="BW359" i="1"/>
  <c r="DP359" i="1" s="1"/>
  <c r="BW362" i="1"/>
  <c r="DP362" i="1" s="1"/>
  <c r="BW370" i="1"/>
  <c r="DP370" i="1" s="1"/>
  <c r="BW378" i="1"/>
  <c r="DP378" i="1" s="1"/>
  <c r="BW383" i="1"/>
  <c r="DP383" i="1" s="1"/>
  <c r="BW386" i="1"/>
  <c r="DP386" i="1" s="1"/>
  <c r="BW391" i="1"/>
  <c r="DP391" i="1" s="1"/>
  <c r="BW4" i="1"/>
  <c r="DP4" i="1" s="1"/>
  <c r="BW5" i="1"/>
  <c r="DP5" i="1" s="1"/>
  <c r="BW8" i="1"/>
  <c r="DP8" i="1" s="1"/>
  <c r="BW9" i="1"/>
  <c r="DP9" i="1" s="1"/>
  <c r="BW22" i="1"/>
  <c r="DP22" i="1" s="1"/>
  <c r="BW23" i="1"/>
  <c r="DP23" i="1" s="1"/>
  <c r="BW26" i="1"/>
  <c r="DP26" i="1" s="1"/>
  <c r="BW27" i="1"/>
  <c r="DP27" i="1" s="1"/>
  <c r="BW30" i="1"/>
  <c r="DP30" i="1" s="1"/>
  <c r="BW31" i="1"/>
  <c r="DP31" i="1" s="1"/>
  <c r="BW34" i="1"/>
  <c r="DP34" i="1" s="1"/>
  <c r="BW35" i="1"/>
  <c r="DP35" i="1" s="1"/>
  <c r="BW38" i="1"/>
  <c r="DP38" i="1" s="1"/>
  <c r="BW39" i="1"/>
  <c r="DP39" i="1" s="1"/>
  <c r="BW42" i="1"/>
  <c r="DP42" i="1" s="1"/>
  <c r="BW43" i="1"/>
  <c r="DP43" i="1" s="1"/>
  <c r="BW46" i="1"/>
  <c r="DP46" i="1" s="1"/>
  <c r="BW47" i="1"/>
  <c r="DP47" i="1" s="1"/>
  <c r="BW50" i="1"/>
  <c r="DP50" i="1" s="1"/>
  <c r="BW51" i="1"/>
  <c r="DP51" i="1" s="1"/>
  <c r="BW54" i="1"/>
  <c r="DP54" i="1" s="1"/>
  <c r="BW55" i="1"/>
  <c r="DP55" i="1" s="1"/>
  <c r="BW58" i="1"/>
  <c r="DP58" i="1" s="1"/>
  <c r="BW59" i="1"/>
  <c r="DP59" i="1" s="1"/>
  <c r="BW62" i="1"/>
  <c r="DP62" i="1" s="1"/>
  <c r="BW63" i="1"/>
  <c r="DP63" i="1" s="1"/>
  <c r="BW66" i="1"/>
  <c r="DP66" i="1" s="1"/>
  <c r="BW67" i="1"/>
  <c r="DP67" i="1" s="1"/>
  <c r="BW70" i="1"/>
  <c r="DP70" i="1" s="1"/>
  <c r="BW71" i="1"/>
  <c r="DP71" i="1" s="1"/>
  <c r="BW74" i="1"/>
  <c r="DP74" i="1" s="1"/>
  <c r="BW75" i="1"/>
  <c r="DP75" i="1" s="1"/>
  <c r="BW78" i="1"/>
  <c r="DP78" i="1" s="1"/>
  <c r="BW79" i="1"/>
  <c r="DP79" i="1" s="1"/>
  <c r="BW82" i="1"/>
  <c r="DP82" i="1" s="1"/>
  <c r="BW83" i="1"/>
  <c r="DP83" i="1" s="1"/>
  <c r="BW86" i="1"/>
  <c r="DP86" i="1" s="1"/>
  <c r="BW87" i="1"/>
  <c r="DP87" i="1" s="1"/>
  <c r="BW90" i="1"/>
  <c r="DP90" i="1" s="1"/>
  <c r="BW91" i="1"/>
  <c r="DP91" i="1" s="1"/>
  <c r="BW94" i="1"/>
  <c r="DP94" i="1" s="1"/>
  <c r="BW95" i="1"/>
  <c r="DP95" i="1" s="1"/>
  <c r="BW98" i="1"/>
  <c r="DP98" i="1" s="1"/>
  <c r="BW99" i="1"/>
  <c r="DP99" i="1" s="1"/>
  <c r="BW102" i="1"/>
  <c r="DP102" i="1" s="1"/>
  <c r="BW103" i="1"/>
  <c r="DP103" i="1" s="1"/>
  <c r="BW106" i="1"/>
  <c r="DP106" i="1" s="1"/>
  <c r="BW107" i="1"/>
  <c r="DP107" i="1" s="1"/>
  <c r="BW110" i="1"/>
  <c r="DP110" i="1" s="1"/>
  <c r="BW111" i="1"/>
  <c r="DP111" i="1" s="1"/>
  <c r="BW114" i="1"/>
  <c r="DP114" i="1" s="1"/>
  <c r="BW115" i="1"/>
  <c r="DP115" i="1" s="1"/>
  <c r="BW118" i="1"/>
  <c r="DP118" i="1" s="1"/>
  <c r="BW119" i="1"/>
  <c r="DP119" i="1" s="1"/>
  <c r="BW122" i="1"/>
  <c r="DP122" i="1" s="1"/>
  <c r="BW164" i="1"/>
  <c r="DP164" i="1" s="1"/>
  <c r="BW165" i="1"/>
  <c r="DP165" i="1" s="1"/>
  <c r="BW168" i="1"/>
  <c r="DP168" i="1" s="1"/>
  <c r="BW169" i="1"/>
  <c r="DP169" i="1" s="1"/>
  <c r="BW172" i="1"/>
  <c r="DP172" i="1" s="1"/>
  <c r="BW173" i="1"/>
  <c r="DP173" i="1" s="1"/>
  <c r="BW176" i="1"/>
  <c r="DP176" i="1" s="1"/>
  <c r="BW177" i="1"/>
  <c r="DP177" i="1" s="1"/>
  <c r="BW180" i="1"/>
  <c r="DP180" i="1" s="1"/>
  <c r="BW181" i="1"/>
  <c r="DP181" i="1" s="1"/>
  <c r="BW184" i="1"/>
  <c r="DP184" i="1" s="1"/>
  <c r="BW185" i="1"/>
  <c r="DP185" i="1" s="1"/>
  <c r="BW188" i="1"/>
  <c r="DP188" i="1" s="1"/>
  <c r="BW189" i="1"/>
  <c r="DP189" i="1" s="1"/>
  <c r="BW202" i="1"/>
  <c r="BW203" i="1"/>
  <c r="BW206" i="1"/>
  <c r="DP206" i="1" s="1"/>
  <c r="BW207" i="1"/>
  <c r="DP207" i="1" s="1"/>
  <c r="BW210" i="1"/>
  <c r="DP210" i="1" s="1"/>
  <c r="BW211" i="1"/>
  <c r="DP211" i="1" s="1"/>
  <c r="BW214" i="1"/>
  <c r="DP214" i="1" s="1"/>
  <c r="BW215" i="1"/>
  <c r="DP215" i="1" s="1"/>
  <c r="BW218" i="1"/>
  <c r="DP218" i="1" s="1"/>
  <c r="BW219" i="1"/>
  <c r="DP219" i="1" s="1"/>
  <c r="BW222" i="1"/>
  <c r="DP222" i="1" s="1"/>
  <c r="BW223" i="1"/>
  <c r="DP223" i="1" s="1"/>
  <c r="BW226" i="1"/>
  <c r="DP226" i="1" s="1"/>
  <c r="BW239" i="1"/>
  <c r="DP239" i="1" s="1"/>
  <c r="BW243" i="1"/>
  <c r="DP243" i="1" s="1"/>
  <c r="BW255" i="1"/>
  <c r="DP255" i="1" s="1"/>
  <c r="BW259" i="1"/>
  <c r="DP259" i="1" s="1"/>
  <c r="BW271" i="1"/>
  <c r="DP271" i="1" s="1"/>
  <c r="BW275" i="1"/>
  <c r="DP275" i="1" s="1"/>
  <c r="BW287" i="1"/>
  <c r="DP287" i="1" s="1"/>
  <c r="BW291" i="1"/>
  <c r="DP291" i="1" s="1"/>
  <c r="BW303" i="1"/>
  <c r="DP303" i="1" s="1"/>
  <c r="BW307" i="1"/>
  <c r="DP307" i="1" s="1"/>
  <c r="BW318" i="1"/>
  <c r="DP318" i="1" s="1"/>
  <c r="BW324" i="1"/>
  <c r="DP324" i="1" s="1"/>
  <c r="BW328" i="1"/>
  <c r="DP328" i="1" s="1"/>
  <c r="BW329" i="1"/>
  <c r="DP329" i="1" s="1"/>
  <c r="BW330" i="1"/>
  <c r="DP330" i="1" s="1"/>
  <c r="BW334" i="1"/>
  <c r="DP334" i="1" s="1"/>
  <c r="BW340" i="1"/>
  <c r="DP340" i="1" s="1"/>
  <c r="BW344" i="1"/>
  <c r="DP344" i="1" s="1"/>
  <c r="BW345" i="1"/>
  <c r="DP345" i="1" s="1"/>
  <c r="BW348" i="1"/>
  <c r="DP348" i="1" s="1"/>
  <c r="BW352" i="1"/>
  <c r="DP352" i="1" s="1"/>
  <c r="BW353" i="1"/>
  <c r="DP353" i="1" s="1"/>
  <c r="BW356" i="1"/>
  <c r="DP356" i="1" s="1"/>
  <c r="BW360" i="1"/>
  <c r="DP360" i="1" s="1"/>
  <c r="BW361" i="1"/>
  <c r="DP361" i="1" s="1"/>
  <c r="BW364" i="1"/>
  <c r="DP364" i="1" s="1"/>
  <c r="BW368" i="1"/>
  <c r="DP368" i="1" s="1"/>
  <c r="BW369" i="1"/>
  <c r="DP369" i="1" s="1"/>
  <c r="BW372" i="1"/>
  <c r="DP372" i="1" s="1"/>
  <c r="BW376" i="1"/>
  <c r="DP376" i="1" s="1"/>
  <c r="BW377" i="1"/>
  <c r="DP377" i="1" s="1"/>
  <c r="BW380" i="1"/>
  <c r="DP380" i="1" s="1"/>
  <c r="BW384" i="1"/>
  <c r="DP384" i="1" s="1"/>
  <c r="BW385" i="1"/>
  <c r="DP385" i="1" s="1"/>
  <c r="BW388" i="1"/>
  <c r="DP388" i="1" s="1"/>
  <c r="BW392" i="1"/>
  <c r="DP392" i="1" s="1"/>
  <c r="BW393" i="1"/>
  <c r="DP393" i="1" s="1"/>
  <c r="BW396" i="1"/>
  <c r="DP396" i="1" s="1"/>
  <c r="BW400" i="1"/>
  <c r="DP400" i="1" s="1"/>
  <c r="BW401" i="1"/>
  <c r="DP401" i="1" s="1"/>
  <c r="BW404" i="1"/>
  <c r="DP404" i="1" s="1"/>
  <c r="BW408" i="1"/>
  <c r="DP408" i="1" s="1"/>
  <c r="BW409" i="1"/>
  <c r="DP409" i="1" s="1"/>
  <c r="BW412" i="1"/>
  <c r="DP412" i="1" s="1"/>
  <c r="BW416" i="1"/>
  <c r="DP416" i="1" s="1"/>
  <c r="BW417" i="1"/>
  <c r="DP417" i="1" s="1"/>
  <c r="BW420" i="1"/>
  <c r="DP420" i="1" s="1"/>
  <c r="BW424" i="1"/>
  <c r="DP424" i="1" s="1"/>
  <c r="BW425" i="1"/>
  <c r="DP425" i="1" s="1"/>
  <c r="BW428" i="1"/>
  <c r="DP428" i="1" s="1"/>
  <c r="BW432" i="1"/>
  <c r="DP432" i="1" s="1"/>
  <c r="BW433" i="1"/>
  <c r="DP433" i="1" s="1"/>
  <c r="BW554" i="1"/>
  <c r="DP554" i="1" s="1"/>
  <c r="BW562" i="1"/>
  <c r="DP562" i="1" s="1"/>
  <c r="BW570" i="1"/>
  <c r="DP570" i="1" s="1"/>
  <c r="BW578" i="1"/>
  <c r="DP578" i="1" s="1"/>
  <c r="BW586" i="1"/>
  <c r="DP586" i="1" s="1"/>
  <c r="BW594" i="1"/>
  <c r="DP594" i="1" s="1"/>
  <c r="BW602" i="1"/>
  <c r="DP602" i="1" s="1"/>
  <c r="BW610" i="1"/>
  <c r="DP610" i="1" s="1"/>
  <c r="BW618" i="1"/>
  <c r="DP618" i="1" s="1"/>
  <c r="BW626" i="1"/>
  <c r="DP626" i="1" s="1"/>
  <c r="BW634" i="1"/>
  <c r="DP634" i="1" s="1"/>
  <c r="BW642" i="1"/>
  <c r="DP642" i="1" s="1"/>
  <c r="BW475" i="1"/>
  <c r="DP475" i="1" s="1"/>
  <c r="BW479" i="1"/>
  <c r="DP479" i="1" s="1"/>
  <c r="BW483" i="1"/>
  <c r="DP483" i="1" s="1"/>
  <c r="BW487" i="1"/>
  <c r="DP487" i="1" s="1"/>
  <c r="BW491" i="1"/>
  <c r="DP491" i="1" s="1"/>
  <c r="BW495" i="1"/>
  <c r="DP495" i="1" s="1"/>
  <c r="BW499" i="1"/>
  <c r="DP499" i="1" s="1"/>
  <c r="BW503" i="1"/>
  <c r="DP503" i="1" s="1"/>
  <c r="BW507" i="1"/>
  <c r="DP507" i="1" s="1"/>
  <c r="BW511" i="1"/>
  <c r="DP511" i="1" s="1"/>
  <c r="BW515" i="1"/>
  <c r="DP515" i="1" s="1"/>
  <c r="BW519" i="1"/>
  <c r="DP519" i="1" s="1"/>
  <c r="BW523" i="1"/>
  <c r="DP523" i="1" s="1"/>
  <c r="BW527" i="1"/>
  <c r="DP527" i="1" s="1"/>
  <c r="BW531" i="1"/>
  <c r="DP531" i="1" s="1"/>
  <c r="BW535" i="1"/>
  <c r="DP535" i="1" s="1"/>
  <c r="BW539" i="1"/>
  <c r="DP539" i="1" s="1"/>
  <c r="BW543" i="1"/>
  <c r="DP543" i="1" s="1"/>
  <c r="BW547" i="1"/>
  <c r="DP547" i="1" s="1"/>
  <c r="BW551" i="1"/>
  <c r="DP551" i="1" s="1"/>
  <c r="BW557" i="1"/>
  <c r="DP557" i="1" s="1"/>
  <c r="BW573" i="1"/>
  <c r="DP573" i="1" s="1"/>
  <c r="BW589" i="1"/>
  <c r="DP589" i="1" s="1"/>
  <c r="BW605" i="1"/>
  <c r="DP605" i="1" s="1"/>
  <c r="BW621" i="1"/>
  <c r="DP621" i="1" s="1"/>
  <c r="BW637" i="1"/>
  <c r="DP637" i="1" s="1"/>
  <c r="BW725" i="1"/>
  <c r="DP725" i="1" s="1"/>
  <c r="BW729" i="1"/>
  <c r="DP729" i="1" s="1"/>
  <c r="BW741" i="1"/>
  <c r="DP741" i="1" s="1"/>
  <c r="BW745" i="1"/>
  <c r="DP745" i="1" s="1"/>
  <c r="BW757" i="1"/>
  <c r="DP757" i="1" s="1"/>
  <c r="BW761" i="1"/>
  <c r="DP761" i="1" s="1"/>
  <c r="BW773" i="1"/>
  <c r="DP773" i="1" s="1"/>
  <c r="BW777" i="1"/>
  <c r="DP777" i="1" s="1"/>
  <c r="BW789" i="1"/>
  <c r="DP789" i="1" s="1"/>
  <c r="BW793" i="1"/>
  <c r="DP793" i="1" s="1"/>
  <c r="BW805" i="1"/>
  <c r="DP805" i="1" s="1"/>
  <c r="BW809" i="1"/>
  <c r="DP809" i="1" s="1"/>
  <c r="BW252" i="1"/>
  <c r="DP252" i="1" s="1"/>
  <c r="BW10" i="1"/>
  <c r="DP10" i="1" s="1"/>
  <c r="BW21" i="1"/>
  <c r="DP21" i="1" s="1"/>
  <c r="BW25" i="1"/>
  <c r="DP25" i="1" s="1"/>
  <c r="BW28" i="1"/>
  <c r="DP28" i="1" s="1"/>
  <c r="BW32" i="1"/>
  <c r="DP32" i="1" s="1"/>
  <c r="BW37" i="1"/>
  <c r="DP37" i="1" s="1"/>
  <c r="BW41" i="1"/>
  <c r="DP41" i="1" s="1"/>
  <c r="BW44" i="1"/>
  <c r="DP44" i="1" s="1"/>
  <c r="BW48" i="1"/>
  <c r="DP48" i="1" s="1"/>
  <c r="BW52" i="1"/>
  <c r="DP52" i="1" s="1"/>
  <c r="BW56" i="1"/>
  <c r="DP56" i="1" s="1"/>
  <c r="BW60" i="1"/>
  <c r="DP60" i="1" s="1"/>
  <c r="BW65" i="1"/>
  <c r="DP65" i="1" s="1"/>
  <c r="BW68" i="1"/>
  <c r="DP68" i="1" s="1"/>
  <c r="BW72" i="1"/>
  <c r="DP72" i="1" s="1"/>
  <c r="BW76" i="1"/>
  <c r="DP76" i="1" s="1"/>
  <c r="BW80" i="1"/>
  <c r="DP80" i="1" s="1"/>
  <c r="BW85" i="1"/>
  <c r="DP85" i="1" s="1"/>
  <c r="BW88" i="1"/>
  <c r="DP88" i="1" s="1"/>
  <c r="BW92" i="1"/>
  <c r="DP92" i="1" s="1"/>
  <c r="BW97" i="1"/>
  <c r="DP97" i="1" s="1"/>
  <c r="BW100" i="1"/>
  <c r="DP100" i="1" s="1"/>
  <c r="BW104" i="1"/>
  <c r="DP104" i="1" s="1"/>
  <c r="BW108" i="1"/>
  <c r="DP108" i="1" s="1"/>
  <c r="BW112" i="1"/>
  <c r="DP112" i="1" s="1"/>
  <c r="BW117" i="1"/>
  <c r="DP117" i="1" s="1"/>
  <c r="BW166" i="1"/>
  <c r="DP166" i="1" s="1"/>
  <c r="BW167" i="1"/>
  <c r="DP167" i="1" s="1"/>
  <c r="BW183" i="1"/>
  <c r="DP183" i="1" s="1"/>
  <c r="BW190" i="1"/>
  <c r="DP190" i="1" s="1"/>
  <c r="BW200" i="1"/>
  <c r="DP200" i="1" s="1"/>
  <c r="BW204" i="1"/>
  <c r="BW209" i="1"/>
  <c r="DP209" i="1" s="1"/>
  <c r="BW212" i="1"/>
  <c r="DP212" i="1" s="1"/>
  <c r="BW216" i="1"/>
  <c r="DP216" i="1" s="1"/>
  <c r="BW224" i="1"/>
  <c r="DP224" i="1" s="1"/>
  <c r="BW316" i="1"/>
  <c r="DP316" i="1" s="1"/>
  <c r="BW322" i="1"/>
  <c r="DP322" i="1" s="1"/>
  <c r="BW327" i="1"/>
  <c r="DP327" i="1" s="1"/>
  <c r="BW331" i="1"/>
  <c r="DP331" i="1" s="1"/>
  <c r="BW351" i="1"/>
  <c r="DP351" i="1" s="1"/>
  <c r="BW367" i="1"/>
  <c r="DP367" i="1" s="1"/>
  <c r="BW375" i="1"/>
  <c r="DP375" i="1" s="1"/>
  <c r="BW394" i="1"/>
  <c r="DP394" i="1" s="1"/>
  <c r="BW399" i="1"/>
  <c r="DP399" i="1" s="1"/>
  <c r="BW402" i="1"/>
  <c r="DP402" i="1" s="1"/>
  <c r="BW407" i="1"/>
  <c r="DP407" i="1" s="1"/>
  <c r="BW410" i="1"/>
  <c r="DP410" i="1" s="1"/>
  <c r="BW415" i="1"/>
  <c r="DP415" i="1" s="1"/>
  <c r="BW418" i="1"/>
  <c r="DP418" i="1" s="1"/>
  <c r="BW423" i="1"/>
  <c r="DP423" i="1" s="1"/>
  <c r="BW426" i="1"/>
  <c r="DP426" i="1" s="1"/>
  <c r="BW431" i="1"/>
  <c r="DP431" i="1" s="1"/>
  <c r="BW434" i="1"/>
  <c r="DP434" i="1" s="1"/>
  <c r="BW443" i="1"/>
  <c r="DP443" i="1" s="1"/>
  <c r="BW451" i="1"/>
  <c r="DP451" i="1" s="1"/>
  <c r="BW459" i="1"/>
  <c r="DP459" i="1" s="1"/>
  <c r="BW467" i="1"/>
  <c r="DP467" i="1" s="1"/>
  <c r="BW14" i="1"/>
  <c r="DP14" i="1" s="1"/>
  <c r="BW15" i="1"/>
  <c r="DP15" i="1" s="1"/>
  <c r="BW18" i="1"/>
  <c r="DP18" i="1" s="1"/>
  <c r="BW124" i="1"/>
  <c r="DP124" i="1" s="1"/>
  <c r="BW125" i="1"/>
  <c r="DP125" i="1" s="1"/>
  <c r="BW128" i="1"/>
  <c r="DP128" i="1" s="1"/>
  <c r="BW129" i="1"/>
  <c r="DP129" i="1" s="1"/>
  <c r="BW132" i="1"/>
  <c r="DP132" i="1" s="1"/>
  <c r="BW133" i="1"/>
  <c r="DP133" i="1" s="1"/>
  <c r="BW136" i="1"/>
  <c r="DP136" i="1" s="1"/>
  <c r="BW137" i="1"/>
  <c r="DP137" i="1" s="1"/>
  <c r="BW140" i="1"/>
  <c r="DP140" i="1" s="1"/>
  <c r="BW141" i="1"/>
  <c r="DP141" i="1" s="1"/>
  <c r="BW144" i="1"/>
  <c r="DP144" i="1" s="1"/>
  <c r="BW145" i="1"/>
  <c r="DP145" i="1" s="1"/>
  <c r="BW148" i="1"/>
  <c r="DP148" i="1" s="1"/>
  <c r="BW149" i="1"/>
  <c r="DP149" i="1" s="1"/>
  <c r="BW152" i="1"/>
  <c r="DP152" i="1" s="1"/>
  <c r="BW153" i="1"/>
  <c r="DP153" i="1" s="1"/>
  <c r="BW156" i="1"/>
  <c r="DP156" i="1" s="1"/>
  <c r="BW157" i="1"/>
  <c r="DP157" i="1" s="1"/>
  <c r="BW160" i="1"/>
  <c r="DP160" i="1" s="1"/>
  <c r="BW161" i="1"/>
  <c r="DP161" i="1" s="1"/>
  <c r="BW194" i="1"/>
  <c r="DP194" i="1" s="1"/>
  <c r="BW195" i="1"/>
  <c r="DP195" i="1" s="1"/>
  <c r="BW198" i="1"/>
  <c r="DP198" i="1" s="1"/>
  <c r="BW228" i="1"/>
  <c r="DP228" i="1" s="1"/>
  <c r="BW229" i="1"/>
  <c r="DP229" i="1" s="1"/>
  <c r="BW232" i="1"/>
  <c r="DP232" i="1" s="1"/>
  <c r="BW233" i="1"/>
  <c r="DP233" i="1" s="1"/>
  <c r="BW234" i="1"/>
  <c r="DP234" i="1" s="1"/>
  <c r="BW238" i="1"/>
  <c r="DP238" i="1" s="1"/>
  <c r="BW244" i="1"/>
  <c r="DP244" i="1" s="1"/>
  <c r="BW248" i="1"/>
  <c r="DP248" i="1" s="1"/>
  <c r="BW249" i="1"/>
  <c r="DP249" i="1" s="1"/>
  <c r="BW250" i="1"/>
  <c r="DP250" i="1" s="1"/>
  <c r="BW254" i="1"/>
  <c r="DP254" i="1" s="1"/>
  <c r="BW260" i="1"/>
  <c r="DP260" i="1" s="1"/>
  <c r="BW264" i="1"/>
  <c r="DP264" i="1" s="1"/>
  <c r="BW265" i="1"/>
  <c r="DP265" i="1" s="1"/>
  <c r="BW266" i="1"/>
  <c r="DP266" i="1" s="1"/>
  <c r="BW270" i="1"/>
  <c r="DP270" i="1" s="1"/>
  <c r="BW276" i="1"/>
  <c r="DP276" i="1" s="1"/>
  <c r="BW280" i="1"/>
  <c r="DP280" i="1" s="1"/>
  <c r="BW281" i="1"/>
  <c r="DP281" i="1" s="1"/>
  <c r="BW282" i="1"/>
  <c r="DP282" i="1" s="1"/>
  <c r="BW286" i="1"/>
  <c r="DP286" i="1" s="1"/>
  <c r="BW292" i="1"/>
  <c r="DP292" i="1" s="1"/>
  <c r="BW296" i="1"/>
  <c r="DP296" i="1" s="1"/>
  <c r="BW297" i="1"/>
  <c r="DP297" i="1" s="1"/>
  <c r="BW298" i="1"/>
  <c r="DP298" i="1" s="1"/>
  <c r="BW302" i="1"/>
  <c r="DP302" i="1" s="1"/>
  <c r="BW308" i="1"/>
  <c r="DP308" i="1" s="1"/>
  <c r="BW312" i="1"/>
  <c r="DP312" i="1" s="1"/>
  <c r="BW313" i="1"/>
  <c r="DP313" i="1" s="1"/>
  <c r="BW439" i="1"/>
  <c r="DP439" i="1" s="1"/>
  <c r="BW442" i="1"/>
  <c r="DP442" i="1" s="1"/>
  <c r="BW447" i="1"/>
  <c r="DP447" i="1" s="1"/>
  <c r="BW450" i="1"/>
  <c r="DP450" i="1" s="1"/>
  <c r="BW455" i="1"/>
  <c r="DP455" i="1" s="1"/>
  <c r="BW458" i="1"/>
  <c r="DP458" i="1" s="1"/>
  <c r="BW463" i="1"/>
  <c r="DP463" i="1" s="1"/>
  <c r="BW466" i="1"/>
  <c r="DP466" i="1" s="1"/>
  <c r="BW471" i="1"/>
  <c r="DP471" i="1" s="1"/>
  <c r="BW474" i="1"/>
  <c r="DP474" i="1" s="1"/>
  <c r="BW478" i="1"/>
  <c r="DP478" i="1" s="1"/>
  <c r="BW482" i="1"/>
  <c r="DP482" i="1" s="1"/>
  <c r="BW486" i="1"/>
  <c r="DP486" i="1" s="1"/>
  <c r="BW490" i="1"/>
  <c r="DP490" i="1" s="1"/>
  <c r="BW494" i="1"/>
  <c r="DP494" i="1" s="1"/>
  <c r="BW498" i="1"/>
  <c r="DP498" i="1" s="1"/>
  <c r="BW502" i="1"/>
  <c r="DP502" i="1" s="1"/>
  <c r="BW506" i="1"/>
  <c r="DP506" i="1" s="1"/>
  <c r="BW510" i="1"/>
  <c r="DP510" i="1" s="1"/>
  <c r="BW514" i="1"/>
  <c r="DP514" i="1" s="1"/>
  <c r="BW518" i="1"/>
  <c r="DP518" i="1" s="1"/>
  <c r="BW522" i="1"/>
  <c r="DP522" i="1" s="1"/>
  <c r="BW526" i="1"/>
  <c r="DP526" i="1" s="1"/>
  <c r="BW530" i="1"/>
  <c r="DP530" i="1" s="1"/>
  <c r="BW534" i="1"/>
  <c r="DP534" i="1" s="1"/>
  <c r="BW538" i="1"/>
  <c r="DP538" i="1" s="1"/>
  <c r="BW542" i="1"/>
  <c r="DP542" i="1" s="1"/>
  <c r="BW546" i="1"/>
  <c r="DP546" i="1" s="1"/>
  <c r="BW550" i="1"/>
  <c r="DP550" i="1" s="1"/>
  <c r="BW555" i="1"/>
  <c r="DP555" i="1" s="1"/>
  <c r="BW560" i="1"/>
  <c r="DP560" i="1" s="1"/>
  <c r="BW561" i="1"/>
  <c r="DP561" i="1" s="1"/>
  <c r="BW567" i="1"/>
  <c r="DP567" i="1" s="1"/>
  <c r="BW568" i="1"/>
  <c r="DP568" i="1" s="1"/>
  <c r="BW571" i="1"/>
  <c r="DP571" i="1" s="1"/>
  <c r="BW576" i="1"/>
  <c r="DP576" i="1" s="1"/>
  <c r="BW577" i="1"/>
  <c r="DP577" i="1" s="1"/>
  <c r="BW583" i="1"/>
  <c r="DP583" i="1" s="1"/>
  <c r="BW584" i="1"/>
  <c r="DP584" i="1" s="1"/>
  <c r="BW587" i="1"/>
  <c r="DP587" i="1" s="1"/>
  <c r="BW592" i="1"/>
  <c r="DP592" i="1" s="1"/>
  <c r="BW593" i="1"/>
  <c r="DP593" i="1" s="1"/>
  <c r="BW599" i="1"/>
  <c r="DP599" i="1" s="1"/>
  <c r="BW600" i="1"/>
  <c r="DP600" i="1" s="1"/>
  <c r="BW603" i="1"/>
  <c r="DP603" i="1" s="1"/>
  <c r="BW608" i="1"/>
  <c r="DP608" i="1" s="1"/>
  <c r="BW609" i="1"/>
  <c r="DP609" i="1" s="1"/>
  <c r="BW615" i="1"/>
  <c r="DP615" i="1" s="1"/>
  <c r="BW616" i="1"/>
  <c r="DP616" i="1" s="1"/>
  <c r="BW619" i="1"/>
  <c r="DP619" i="1" s="1"/>
  <c r="BW624" i="1"/>
  <c r="DP624" i="1" s="1"/>
  <c r="BW625" i="1"/>
  <c r="DP625" i="1" s="1"/>
  <c r="BW631" i="1"/>
  <c r="DP631" i="1" s="1"/>
  <c r="BW632" i="1"/>
  <c r="DP632" i="1" s="1"/>
  <c r="BW635" i="1"/>
  <c r="DP635" i="1" s="1"/>
  <c r="BW640" i="1"/>
  <c r="DP640" i="1" s="1"/>
  <c r="BW641" i="1"/>
  <c r="DP641" i="1" s="1"/>
  <c r="BW647" i="1"/>
  <c r="DP647" i="1" s="1"/>
  <c r="BW648" i="1"/>
  <c r="DP648" i="1" s="1"/>
  <c r="BW651" i="1"/>
  <c r="DP651" i="1" s="1"/>
  <c r="BW652" i="1"/>
  <c r="DP652" i="1" s="1"/>
  <c r="BW656" i="1"/>
  <c r="DP656" i="1" s="1"/>
  <c r="BW659" i="1"/>
  <c r="DP659" i="1" s="1"/>
  <c r="BW660" i="1"/>
  <c r="DP660" i="1" s="1"/>
  <c r="BW664" i="1"/>
  <c r="DP664" i="1" s="1"/>
  <c r="BW817" i="1"/>
  <c r="DP817" i="1" s="1"/>
  <c r="BW821" i="1"/>
  <c r="DP821" i="1" s="1"/>
  <c r="BW825" i="1"/>
  <c r="DP825" i="1" s="1"/>
  <c r="BW829" i="1"/>
  <c r="DP829" i="1" s="1"/>
  <c r="BW833" i="1"/>
  <c r="DP833" i="1" s="1"/>
  <c r="BW837" i="1"/>
  <c r="DP837" i="1" s="1"/>
  <c r="BW841" i="1"/>
  <c r="DP841" i="1" s="1"/>
  <c r="BW845" i="1"/>
  <c r="DP845" i="1" s="1"/>
  <c r="BW849" i="1"/>
  <c r="DP849" i="1" s="1"/>
  <c r="BW853" i="1"/>
  <c r="DP853" i="1" s="1"/>
  <c r="BW857" i="1"/>
  <c r="DP857" i="1" s="1"/>
  <c r="BW861" i="1"/>
  <c r="DP861" i="1" s="1"/>
  <c r="BW865" i="1"/>
  <c r="DP865" i="1" s="1"/>
  <c r="BW869" i="1"/>
  <c r="DP869" i="1" s="1"/>
  <c r="BW873" i="1"/>
  <c r="DP873" i="1" s="1"/>
  <c r="BW877" i="1"/>
  <c r="DP877" i="1" s="1"/>
  <c r="BW881" i="1"/>
  <c r="DP881" i="1" s="1"/>
  <c r="BW885" i="1"/>
  <c r="BW889" i="1"/>
  <c r="DP889" i="1" s="1"/>
  <c r="BW893" i="1"/>
  <c r="DP893" i="1" s="1"/>
  <c r="BW897" i="1"/>
  <c r="DP897" i="1" s="1"/>
  <c r="BW901" i="1"/>
  <c r="DP901" i="1" s="1"/>
  <c r="BW905" i="1"/>
  <c r="DP905" i="1" s="1"/>
  <c r="BW909" i="1"/>
  <c r="DP909" i="1" s="1"/>
  <c r="BW913" i="1"/>
  <c r="DP913" i="1" s="1"/>
  <c r="BW917" i="1"/>
  <c r="DP917" i="1" s="1"/>
  <c r="BW921" i="1"/>
  <c r="DP921" i="1" s="1"/>
  <c r="BW925" i="1"/>
  <c r="DP925" i="1" s="1"/>
  <c r="BW929" i="1"/>
  <c r="DP929" i="1" s="1"/>
  <c r="BW933" i="1"/>
  <c r="DP933" i="1" s="1"/>
  <c r="BW937" i="1"/>
  <c r="DP937" i="1" s="1"/>
  <c r="BW941" i="1"/>
  <c r="DP941" i="1" s="1"/>
  <c r="BW945" i="1"/>
  <c r="DP945" i="1" s="1"/>
  <c r="BW949" i="1"/>
  <c r="DP949" i="1" s="1"/>
  <c r="BW953" i="1"/>
  <c r="DP953" i="1" s="1"/>
  <c r="BW957" i="1"/>
  <c r="DP957" i="1" s="1"/>
  <c r="BW961" i="1"/>
  <c r="DP961" i="1" s="1"/>
  <c r="BW965" i="1"/>
  <c r="DP965" i="1" s="1"/>
  <c r="BW969" i="1"/>
  <c r="DP969" i="1" s="1"/>
  <c r="BW973" i="1"/>
  <c r="DP973" i="1" s="1"/>
  <c r="BW977" i="1"/>
  <c r="DP977" i="1" s="1"/>
  <c r="BW981" i="1"/>
  <c r="DP981" i="1" s="1"/>
  <c r="BW985" i="1"/>
  <c r="DP985" i="1" s="1"/>
  <c r="BW989" i="1"/>
  <c r="DP989" i="1" s="1"/>
  <c r="BW993" i="1"/>
  <c r="DP993" i="1" s="1"/>
  <c r="BW997" i="1"/>
  <c r="DP997" i="1" s="1"/>
  <c r="BW1001" i="1"/>
  <c r="DP1001" i="1" s="1"/>
  <c r="BW1005" i="1"/>
  <c r="DP1005" i="1" s="1"/>
  <c r="BW1009" i="1"/>
  <c r="DP1009" i="1" s="1"/>
  <c r="BW1013" i="1"/>
  <c r="DP1013" i="1" s="1"/>
  <c r="BW1017" i="1"/>
  <c r="DP1017" i="1" s="1"/>
  <c r="BW1021" i="1"/>
  <c r="DP1021" i="1" s="1"/>
  <c r="BW1025" i="1"/>
  <c r="DP1025" i="1" s="1"/>
  <c r="BW1029" i="1"/>
  <c r="DP1029" i="1" s="1"/>
  <c r="BW1033" i="1"/>
  <c r="DP1033" i="1" s="1"/>
  <c r="BW1037" i="1"/>
  <c r="BW1041" i="1"/>
  <c r="DP1041" i="1" s="1"/>
  <c r="BW1045" i="1"/>
  <c r="DP1045" i="1" s="1"/>
  <c r="BW1049" i="1"/>
  <c r="DP1049" i="1" s="1"/>
  <c r="BW667" i="1"/>
  <c r="DP667" i="1" s="1"/>
  <c r="BW668" i="1"/>
  <c r="DP668" i="1" s="1"/>
  <c r="BW672" i="1"/>
  <c r="DP672" i="1" s="1"/>
  <c r="BW675" i="1"/>
  <c r="DP675" i="1" s="1"/>
  <c r="BW676" i="1"/>
  <c r="DP676" i="1" s="1"/>
  <c r="BW680" i="1"/>
  <c r="DP680" i="1" s="1"/>
  <c r="BW683" i="1"/>
  <c r="DP683" i="1" s="1"/>
  <c r="BW684" i="1"/>
  <c r="DP684" i="1" s="1"/>
  <c r="BW688" i="1"/>
  <c r="DP688" i="1" s="1"/>
  <c r="BW691" i="1"/>
  <c r="DP691" i="1" s="1"/>
  <c r="BW692" i="1"/>
  <c r="DP692" i="1" s="1"/>
  <c r="BW696" i="1"/>
  <c r="DP696" i="1" s="1"/>
  <c r="BW699" i="1"/>
  <c r="DP699" i="1" s="1"/>
  <c r="BW700" i="1"/>
  <c r="DP700" i="1" s="1"/>
  <c r="BW704" i="1"/>
  <c r="DP704" i="1" s="1"/>
  <c r="BW707" i="1"/>
  <c r="DP707" i="1" s="1"/>
  <c r="BW708" i="1"/>
  <c r="DP708" i="1" s="1"/>
  <c r="BW712" i="1"/>
  <c r="DP712" i="1" s="1"/>
  <c r="BW716" i="1"/>
  <c r="DP716" i="1" s="1"/>
  <c r="BW717" i="1"/>
  <c r="DP717" i="1" s="1"/>
  <c r="BW721" i="1"/>
  <c r="DP721" i="1" s="1"/>
  <c r="BW722" i="1"/>
  <c r="DP722" i="1" s="1"/>
  <c r="BW726" i="1"/>
  <c r="DP726" i="1" s="1"/>
  <c r="BW728" i="1"/>
  <c r="DP728" i="1" s="1"/>
  <c r="BW733" i="1"/>
  <c r="DP733" i="1" s="1"/>
  <c r="BW738" i="1"/>
  <c r="DP738" i="1" s="1"/>
  <c r="BW742" i="1"/>
  <c r="DP742" i="1" s="1"/>
  <c r="BW744" i="1"/>
  <c r="DP744" i="1" s="1"/>
  <c r="BW748" i="1"/>
  <c r="DP748" i="1" s="1"/>
  <c r="BW749" i="1"/>
  <c r="DP749" i="1" s="1"/>
  <c r="BW753" i="1"/>
  <c r="DP753" i="1" s="1"/>
  <c r="BW754" i="1"/>
  <c r="DP754" i="1" s="1"/>
  <c r="BW758" i="1"/>
  <c r="DP758" i="1" s="1"/>
  <c r="BW760" i="1"/>
  <c r="DP760" i="1" s="1"/>
  <c r="BW765" i="1"/>
  <c r="DP765" i="1" s="1"/>
  <c r="BW770" i="1"/>
  <c r="DP770" i="1" s="1"/>
  <c r="BW774" i="1"/>
  <c r="DP774" i="1" s="1"/>
  <c r="BW776" i="1"/>
  <c r="DP776" i="1" s="1"/>
  <c r="BW780" i="1"/>
  <c r="DP780" i="1" s="1"/>
  <c r="BW781" i="1"/>
  <c r="DP781" i="1" s="1"/>
  <c r="BW785" i="1"/>
  <c r="DP785" i="1" s="1"/>
  <c r="BW786" i="1"/>
  <c r="DP786" i="1" s="1"/>
  <c r="BW790" i="1"/>
  <c r="DP790" i="1" s="1"/>
  <c r="BW792" i="1"/>
  <c r="DP792" i="1" s="1"/>
  <c r="BW797" i="1"/>
  <c r="DP797" i="1" s="1"/>
  <c r="BW801" i="1"/>
  <c r="DP801" i="1" s="1"/>
  <c r="BW802" i="1"/>
  <c r="DP802" i="1" s="1"/>
  <c r="BW806" i="1"/>
  <c r="DP806" i="1" s="1"/>
  <c r="BW808" i="1"/>
  <c r="DP808" i="1" s="1"/>
  <c r="BW812" i="1"/>
  <c r="DP812" i="1" s="1"/>
  <c r="BW813" i="1"/>
  <c r="DP813" i="1" s="1"/>
  <c r="BW820" i="1"/>
  <c r="DP820" i="1" s="1"/>
  <c r="BW824" i="1"/>
  <c r="DP824" i="1" s="1"/>
  <c r="BW828" i="1"/>
  <c r="DP828" i="1" s="1"/>
  <c r="BW832" i="1"/>
  <c r="DP832" i="1" s="1"/>
  <c r="BW836" i="1"/>
  <c r="DP836" i="1" s="1"/>
  <c r="BW840" i="1"/>
  <c r="DP840" i="1" s="1"/>
  <c r="BW844" i="1"/>
  <c r="DP844" i="1" s="1"/>
  <c r="BW848" i="1"/>
  <c r="DP848" i="1" s="1"/>
  <c r="BW852" i="1"/>
  <c r="DP852" i="1" s="1"/>
  <c r="BW856" i="1"/>
  <c r="DP856" i="1" s="1"/>
  <c r="BW860" i="1"/>
  <c r="DP860" i="1" s="1"/>
  <c r="BW864" i="1"/>
  <c r="DP864" i="1" s="1"/>
  <c r="BW868" i="1"/>
  <c r="DP868" i="1" s="1"/>
  <c r="BW872" i="1"/>
  <c r="DP872" i="1" s="1"/>
  <c r="BW876" i="1"/>
  <c r="DP876" i="1" s="1"/>
  <c r="BW880" i="1"/>
  <c r="DP880" i="1" s="1"/>
  <c r="BW884" i="1"/>
  <c r="BW888" i="1"/>
  <c r="BW892" i="1"/>
  <c r="DP892" i="1" s="1"/>
  <c r="BW896" i="1"/>
  <c r="DP896" i="1" s="1"/>
  <c r="BW900" i="1"/>
  <c r="DP900" i="1" s="1"/>
  <c r="BW904" i="1"/>
  <c r="DP904" i="1" s="1"/>
  <c r="BW908" i="1"/>
  <c r="DP908" i="1" s="1"/>
  <c r="BW912" i="1"/>
  <c r="DP912" i="1" s="1"/>
  <c r="BW916" i="1"/>
  <c r="DP916" i="1" s="1"/>
  <c r="BW920" i="1"/>
  <c r="DP920" i="1" s="1"/>
  <c r="BW924" i="1"/>
  <c r="DP924" i="1" s="1"/>
  <c r="BW928" i="1"/>
  <c r="DP928" i="1" s="1"/>
  <c r="BW932" i="1"/>
  <c r="DP932" i="1" s="1"/>
  <c r="BW936" i="1"/>
  <c r="DP936" i="1" s="1"/>
  <c r="BW940" i="1"/>
  <c r="DP940" i="1" s="1"/>
  <c r="BW944" i="1"/>
  <c r="DP944" i="1" s="1"/>
  <c r="BW948" i="1"/>
  <c r="DP948" i="1" s="1"/>
  <c r="BW952" i="1"/>
  <c r="DP952" i="1" s="1"/>
  <c r="BW956" i="1"/>
  <c r="DP956" i="1" s="1"/>
  <c r="BW960" i="1"/>
  <c r="DP960" i="1" s="1"/>
  <c r="BW964" i="1"/>
  <c r="DP964" i="1" s="1"/>
  <c r="BW968" i="1"/>
  <c r="DP968" i="1" s="1"/>
  <c r="BW972" i="1"/>
  <c r="DP972" i="1" s="1"/>
  <c r="BW976" i="1"/>
  <c r="DP976" i="1" s="1"/>
  <c r="BW980" i="1"/>
  <c r="DP980" i="1" s="1"/>
  <c r="BW984" i="1"/>
  <c r="DP984" i="1" s="1"/>
  <c r="BW988" i="1"/>
  <c r="DP988" i="1" s="1"/>
  <c r="BW992" i="1"/>
  <c r="DP992" i="1" s="1"/>
  <c r="BW996" i="1"/>
  <c r="DP996" i="1" s="1"/>
  <c r="BW1000" i="1"/>
  <c r="DP1000" i="1" s="1"/>
  <c r="BW1004" i="1"/>
  <c r="DP1004" i="1" s="1"/>
  <c r="BW1008" i="1"/>
  <c r="DP1008" i="1" s="1"/>
  <c r="BW1012" i="1"/>
  <c r="DP1012" i="1" s="1"/>
  <c r="BW1016" i="1"/>
  <c r="DP1016" i="1" s="1"/>
  <c r="BW1020" i="1"/>
  <c r="DP1020" i="1" s="1"/>
  <c r="BW1024" i="1"/>
  <c r="DP1024" i="1" s="1"/>
  <c r="BW1028" i="1"/>
  <c r="DP1028" i="1" s="1"/>
  <c r="BW1032" i="1"/>
  <c r="DP1032" i="1" s="1"/>
  <c r="BW1036" i="1"/>
  <c r="BW1040" i="1"/>
  <c r="BW1044" i="1"/>
  <c r="DP1044" i="1" s="1"/>
  <c r="BW1048" i="1"/>
  <c r="DP1048" i="1" s="1"/>
  <c r="BW1052" i="1"/>
  <c r="DP1052" i="1" s="1"/>
  <c r="BW237" i="1"/>
  <c r="DP237" i="1" s="1"/>
  <c r="BW253" i="1"/>
  <c r="DP253" i="1" s="1"/>
  <c r="BW269" i="1"/>
  <c r="DP269" i="1" s="1"/>
  <c r="BW285" i="1"/>
  <c r="DP285" i="1" s="1"/>
  <c r="BW301" i="1"/>
  <c r="DP301" i="1" s="1"/>
  <c r="BW317" i="1"/>
  <c r="DP317" i="1" s="1"/>
  <c r="BW333" i="1"/>
  <c r="DP333" i="1" s="1"/>
  <c r="BW342" i="1"/>
  <c r="DP342" i="1" s="1"/>
  <c r="BW350" i="1"/>
  <c r="DP350" i="1" s="1"/>
  <c r="BW358" i="1"/>
  <c r="DP358" i="1" s="1"/>
  <c r="BW366" i="1"/>
  <c r="DP366" i="1" s="1"/>
  <c r="BW374" i="1"/>
  <c r="DP374" i="1" s="1"/>
  <c r="BW382" i="1"/>
  <c r="DP382" i="1" s="1"/>
  <c r="BW390" i="1"/>
  <c r="DP390" i="1" s="1"/>
  <c r="BW398" i="1"/>
  <c r="DP398" i="1" s="1"/>
  <c r="BW406" i="1"/>
  <c r="DP406" i="1" s="1"/>
  <c r="BW414" i="1"/>
  <c r="DP414" i="1" s="1"/>
  <c r="BW422" i="1"/>
  <c r="DP422" i="1" s="1"/>
  <c r="BW430" i="1"/>
  <c r="DP430" i="1" s="1"/>
  <c r="BW438" i="1"/>
  <c r="DP438" i="1" s="1"/>
  <c r="BW446" i="1"/>
  <c r="DP446" i="1" s="1"/>
  <c r="BW454" i="1"/>
  <c r="DP454" i="1" s="1"/>
  <c r="BW462" i="1"/>
  <c r="DP462" i="1" s="1"/>
  <c r="BW470" i="1"/>
  <c r="DP470" i="1" s="1"/>
  <c r="BW245" i="1"/>
  <c r="DP245" i="1" s="1"/>
  <c r="BW261" i="1"/>
  <c r="DP261" i="1" s="1"/>
  <c r="BW277" i="1"/>
  <c r="DP277" i="1" s="1"/>
  <c r="BW293" i="1"/>
  <c r="DP293" i="1" s="1"/>
  <c r="BW309" i="1"/>
  <c r="DP309" i="1" s="1"/>
  <c r="BW325" i="1"/>
  <c r="DP325" i="1" s="1"/>
  <c r="BW341" i="1"/>
  <c r="DP341" i="1" s="1"/>
  <c r="BW349" i="1"/>
  <c r="DP349" i="1" s="1"/>
  <c r="BW357" i="1"/>
  <c r="DP357" i="1" s="1"/>
  <c r="BW365" i="1"/>
  <c r="DP365" i="1" s="1"/>
  <c r="BW373" i="1"/>
  <c r="DP373" i="1" s="1"/>
  <c r="BW381" i="1"/>
  <c r="DP381" i="1" s="1"/>
  <c r="BW389" i="1"/>
  <c r="DP389" i="1" s="1"/>
  <c r="BW397" i="1"/>
  <c r="DP397" i="1" s="1"/>
  <c r="BW405" i="1"/>
  <c r="DP405" i="1" s="1"/>
  <c r="BW413" i="1"/>
  <c r="DP413" i="1" s="1"/>
  <c r="BW421" i="1"/>
  <c r="DP421" i="1" s="1"/>
  <c r="BW429" i="1"/>
  <c r="DP429" i="1" s="1"/>
  <c r="BW437" i="1"/>
  <c r="DP437" i="1" s="1"/>
  <c r="BW445" i="1"/>
  <c r="DP445" i="1" s="1"/>
  <c r="BW453" i="1"/>
  <c r="DP453" i="1" s="1"/>
  <c r="BW461" i="1"/>
  <c r="DP461" i="1" s="1"/>
  <c r="BW469" i="1"/>
  <c r="DP469" i="1" s="1"/>
  <c r="BW477" i="1"/>
  <c r="DP477" i="1" s="1"/>
  <c r="BW493" i="1"/>
  <c r="DP493" i="1" s="1"/>
  <c r="BW509" i="1"/>
  <c r="DP509" i="1" s="1"/>
  <c r="BW241" i="1"/>
  <c r="DP241" i="1" s="1"/>
  <c r="BW257" i="1"/>
  <c r="DP257" i="1" s="1"/>
  <c r="BW273" i="1"/>
  <c r="DP273" i="1" s="1"/>
  <c r="BW289" i="1"/>
  <c r="DP289" i="1" s="1"/>
  <c r="BW305" i="1"/>
  <c r="DP305" i="1" s="1"/>
  <c r="BW321" i="1"/>
  <c r="DP321" i="1" s="1"/>
  <c r="BW337" i="1"/>
  <c r="DP337" i="1" s="1"/>
  <c r="BW481" i="1"/>
  <c r="DP481" i="1" s="1"/>
  <c r="BW497" i="1"/>
  <c r="DP497" i="1" s="1"/>
  <c r="BW513" i="1"/>
  <c r="DP513" i="1" s="1"/>
  <c r="BW556" i="1"/>
  <c r="DP556" i="1" s="1"/>
  <c r="BW572" i="1"/>
  <c r="DP572" i="1" s="1"/>
  <c r="BW588" i="1"/>
  <c r="DP588" i="1" s="1"/>
  <c r="BW604" i="1"/>
  <c r="DP604" i="1" s="1"/>
  <c r="BW620" i="1"/>
  <c r="DP620" i="1" s="1"/>
  <c r="BW636" i="1"/>
  <c r="DP636" i="1" s="1"/>
  <c r="BW655" i="1"/>
  <c r="DP655" i="1" s="1"/>
  <c r="BW665" i="1"/>
  <c r="DP665" i="1" s="1"/>
  <c r="BW671" i="1"/>
  <c r="DP671" i="1" s="1"/>
  <c r="BW681" i="1"/>
  <c r="DP681" i="1" s="1"/>
  <c r="BW687" i="1"/>
  <c r="DP687" i="1" s="1"/>
  <c r="BW697" i="1"/>
  <c r="DP697" i="1" s="1"/>
  <c r="BW703" i="1"/>
  <c r="DP703" i="1" s="1"/>
  <c r="BW713" i="1"/>
  <c r="DP713" i="1" s="1"/>
  <c r="BW737" i="1"/>
  <c r="DP737" i="1" s="1"/>
  <c r="BW750" i="1"/>
  <c r="DP750" i="1" s="1"/>
  <c r="BW764" i="1"/>
  <c r="DP764" i="1" s="1"/>
  <c r="BW814" i="1"/>
  <c r="DP814" i="1" s="1"/>
  <c r="BW552" i="1"/>
  <c r="DP552" i="1" s="1"/>
  <c r="BW564" i="1"/>
  <c r="DP564" i="1" s="1"/>
  <c r="BW580" i="1"/>
  <c r="DP580" i="1" s="1"/>
  <c r="BW596" i="1"/>
  <c r="DP596" i="1" s="1"/>
  <c r="BW612" i="1"/>
  <c r="DP612" i="1" s="1"/>
  <c r="BW628" i="1"/>
  <c r="DP628" i="1" s="1"/>
  <c r="BW644" i="1"/>
  <c r="DP644" i="1" s="1"/>
  <c r="BW657" i="1"/>
  <c r="DP657" i="1" s="1"/>
  <c r="BW663" i="1"/>
  <c r="DP663" i="1" s="1"/>
  <c r="BW673" i="1"/>
  <c r="DP673" i="1" s="1"/>
  <c r="BW679" i="1"/>
  <c r="DP679" i="1" s="1"/>
  <c r="BW689" i="1"/>
  <c r="DP689" i="1" s="1"/>
  <c r="BW695" i="1"/>
  <c r="DP695" i="1" s="1"/>
  <c r="BW705" i="1"/>
  <c r="DP705" i="1" s="1"/>
  <c r="BW711" i="1"/>
  <c r="DP711" i="1" s="1"/>
  <c r="BW732" i="1"/>
  <c r="DP732" i="1" s="1"/>
  <c r="BW769" i="1"/>
  <c r="DP769" i="1" s="1"/>
  <c r="BW782" i="1"/>
  <c r="DP782" i="1" s="1"/>
  <c r="BW796" i="1"/>
  <c r="DP796" i="1" s="1"/>
  <c r="BW723" i="1"/>
  <c r="DP723" i="1" s="1"/>
  <c r="BW739" i="1"/>
  <c r="DP739" i="1" s="1"/>
  <c r="BW755" i="1"/>
  <c r="DP755" i="1" s="1"/>
  <c r="BW771" i="1"/>
  <c r="DP771" i="1" s="1"/>
  <c r="BW787" i="1"/>
  <c r="DP787" i="1" s="1"/>
  <c r="BW803" i="1"/>
  <c r="DP803" i="1" s="1"/>
  <c r="BW891" i="1"/>
  <c r="DP891" i="1" s="1"/>
  <c r="BW907" i="1"/>
  <c r="DP907" i="1" s="1"/>
  <c r="BW923" i="1"/>
  <c r="DP923" i="1" s="1"/>
  <c r="BW939" i="1"/>
  <c r="DP939" i="1" s="1"/>
  <c r="BW955" i="1"/>
  <c r="DP955" i="1" s="1"/>
  <c r="BW971" i="1"/>
  <c r="DP971" i="1" s="1"/>
  <c r="BW987" i="1"/>
  <c r="DP987" i="1" s="1"/>
  <c r="BW1003" i="1"/>
  <c r="DP1003" i="1" s="1"/>
  <c r="BW1019" i="1"/>
  <c r="DP1019" i="1" s="1"/>
  <c r="BW1035" i="1"/>
  <c r="BW1051" i="1"/>
  <c r="DP1051" i="1" s="1"/>
  <c r="BW715" i="1"/>
  <c r="DP715" i="1" s="1"/>
  <c r="BW731" i="1"/>
  <c r="DP731" i="1" s="1"/>
  <c r="BW747" i="1"/>
  <c r="DP747" i="1" s="1"/>
  <c r="BW763" i="1"/>
  <c r="DP763" i="1" s="1"/>
  <c r="BW779" i="1"/>
  <c r="DP779" i="1" s="1"/>
  <c r="BW795" i="1"/>
  <c r="DP795" i="1" s="1"/>
  <c r="BW811" i="1"/>
  <c r="DP811" i="1" s="1"/>
  <c r="BW819" i="1"/>
  <c r="DP819" i="1" s="1"/>
  <c r="BW835" i="1"/>
  <c r="DP835" i="1" s="1"/>
  <c r="BW851" i="1"/>
  <c r="DP851" i="1" s="1"/>
  <c r="BW867" i="1"/>
  <c r="DP867" i="1" s="1"/>
  <c r="BW883" i="1"/>
  <c r="DP883" i="1" s="1"/>
  <c r="BW899" i="1"/>
  <c r="DP899" i="1" s="1"/>
  <c r="BW915" i="1"/>
  <c r="DP915" i="1" s="1"/>
  <c r="BW931" i="1"/>
  <c r="DP931" i="1" s="1"/>
  <c r="BW947" i="1"/>
  <c r="DP947" i="1" s="1"/>
  <c r="BW963" i="1"/>
  <c r="DP963" i="1" s="1"/>
  <c r="BW979" i="1"/>
  <c r="DP979" i="1" s="1"/>
  <c r="BW995" i="1"/>
  <c r="DP995" i="1" s="1"/>
  <c r="BW1011" i="1"/>
  <c r="DP1011" i="1" s="1"/>
  <c r="BW1027" i="1"/>
  <c r="DP1027" i="1" s="1"/>
  <c r="BW1043" i="1"/>
  <c r="DP1043" i="1" s="1"/>
  <c r="BW727" i="1"/>
  <c r="DP727" i="1" s="1"/>
  <c r="BW743" i="1"/>
  <c r="DP743" i="1" s="1"/>
  <c r="BW759" i="1"/>
  <c r="DP759" i="1" s="1"/>
  <c r="BW775" i="1"/>
  <c r="DP775" i="1" s="1"/>
  <c r="BW791" i="1"/>
  <c r="DP791" i="1" s="1"/>
  <c r="BW807" i="1"/>
  <c r="DP807" i="1" s="1"/>
  <c r="BW816" i="1"/>
  <c r="DP816" i="1" s="1"/>
  <c r="BW823" i="1"/>
  <c r="DP823" i="1" s="1"/>
  <c r="BW839" i="1"/>
  <c r="DP839" i="1" s="1"/>
  <c r="BW855" i="1"/>
  <c r="DP855" i="1" s="1"/>
  <c r="BW871" i="1"/>
  <c r="DP871" i="1" s="1"/>
  <c r="DP1040" i="1" l="1"/>
  <c r="BV3" i="1"/>
  <c r="BT3" i="1"/>
  <c r="BS3" i="1"/>
  <c r="BR3" i="1"/>
  <c r="Q13" i="2"/>
  <c r="Q12" i="2"/>
  <c r="Q11" i="2"/>
  <c r="Q10" i="2"/>
  <c r="Q9" i="2"/>
  <c r="Q8" i="2"/>
  <c r="Q7" i="2"/>
  <c r="Q6" i="2"/>
  <c r="Q5" i="2"/>
  <c r="Q4" i="2"/>
  <c r="Q3" i="2"/>
  <c r="Q2" i="2"/>
  <c r="G13" i="2"/>
  <c r="DP203" i="1" s="1"/>
  <c r="BQ3" i="1"/>
  <c r="DN1052" i="1"/>
  <c r="DO1052" i="1" s="1"/>
  <c r="DQ1052" i="1" s="1"/>
  <c r="DN1051" i="1"/>
  <c r="DO1051" i="1" s="1"/>
  <c r="DQ1051" i="1" s="1"/>
  <c r="DN1050" i="1"/>
  <c r="DO1050" i="1" s="1"/>
  <c r="DQ1050" i="1" s="1"/>
  <c r="DN1049" i="1"/>
  <c r="DO1049" i="1" s="1"/>
  <c r="DQ1049" i="1" s="1"/>
  <c r="DN1048" i="1"/>
  <c r="DO1048" i="1" s="1"/>
  <c r="DQ1048" i="1" s="1"/>
  <c r="DN1047" i="1"/>
  <c r="DO1047" i="1" s="1"/>
  <c r="DQ1047" i="1" s="1"/>
  <c r="DN1046" i="1"/>
  <c r="DO1046" i="1" s="1"/>
  <c r="DQ1046" i="1" s="1"/>
  <c r="DN1045" i="1"/>
  <c r="DO1045" i="1" s="1"/>
  <c r="DQ1045" i="1" s="1"/>
  <c r="DN1044" i="1"/>
  <c r="DO1044" i="1" s="1"/>
  <c r="DQ1044" i="1" s="1"/>
  <c r="DN1043" i="1"/>
  <c r="DO1043" i="1" s="1"/>
  <c r="DQ1043" i="1" s="1"/>
  <c r="DN1042" i="1"/>
  <c r="DO1042" i="1" s="1"/>
  <c r="DQ1042" i="1" s="1"/>
  <c r="DN1041" i="1"/>
  <c r="DO1041" i="1" s="1"/>
  <c r="DQ1041" i="1" s="1"/>
  <c r="DN1040" i="1"/>
  <c r="DO1040" i="1" s="1"/>
  <c r="DQ1040" i="1" s="1"/>
  <c r="DN1039" i="1"/>
  <c r="DO1039" i="1" s="1"/>
  <c r="DQ1039" i="1" s="1"/>
  <c r="DN1038" i="1"/>
  <c r="DO1038" i="1" s="1"/>
  <c r="DQ1038" i="1" s="1"/>
  <c r="DN1037" i="1"/>
  <c r="DO1037" i="1" s="1"/>
  <c r="DQ1037" i="1" s="1"/>
  <c r="DN1036" i="1"/>
  <c r="DO1036" i="1" s="1"/>
  <c r="DQ1036" i="1" s="1"/>
  <c r="DN1035" i="1"/>
  <c r="DO1035" i="1" s="1"/>
  <c r="DQ1035" i="1" s="1"/>
  <c r="DN1034" i="1"/>
  <c r="DO1034" i="1" s="1"/>
  <c r="DQ1034" i="1" s="1"/>
  <c r="DN1033" i="1"/>
  <c r="DO1033" i="1" s="1"/>
  <c r="DQ1033" i="1" s="1"/>
  <c r="DN1032" i="1"/>
  <c r="DO1032" i="1" s="1"/>
  <c r="DQ1032" i="1" s="1"/>
  <c r="DN1031" i="1"/>
  <c r="DO1031" i="1" s="1"/>
  <c r="DQ1031" i="1" s="1"/>
  <c r="DN1030" i="1"/>
  <c r="DO1030" i="1" s="1"/>
  <c r="DQ1030" i="1" s="1"/>
  <c r="DN1029" i="1"/>
  <c r="DO1029" i="1" s="1"/>
  <c r="DQ1029" i="1" s="1"/>
  <c r="DN1028" i="1"/>
  <c r="DO1028" i="1" s="1"/>
  <c r="DQ1028" i="1" s="1"/>
  <c r="DN1027" i="1"/>
  <c r="DO1027" i="1" s="1"/>
  <c r="DQ1027" i="1" s="1"/>
  <c r="DN1026" i="1"/>
  <c r="DO1026" i="1" s="1"/>
  <c r="DQ1026" i="1" s="1"/>
  <c r="DN1025" i="1"/>
  <c r="DO1025" i="1" s="1"/>
  <c r="DQ1025" i="1" s="1"/>
  <c r="DN1024" i="1"/>
  <c r="DO1024" i="1" s="1"/>
  <c r="DQ1024" i="1" s="1"/>
  <c r="DN1023" i="1"/>
  <c r="DO1023" i="1" s="1"/>
  <c r="DQ1023" i="1" s="1"/>
  <c r="DN1022" i="1"/>
  <c r="DO1022" i="1" s="1"/>
  <c r="DQ1022" i="1" s="1"/>
  <c r="DN1021" i="1"/>
  <c r="DO1021" i="1" s="1"/>
  <c r="DQ1021" i="1" s="1"/>
  <c r="DN1020" i="1"/>
  <c r="DO1020" i="1" s="1"/>
  <c r="DQ1020" i="1" s="1"/>
  <c r="DN1019" i="1"/>
  <c r="DO1019" i="1" s="1"/>
  <c r="DQ1019" i="1" s="1"/>
  <c r="DN1018" i="1"/>
  <c r="DO1018" i="1" s="1"/>
  <c r="DQ1018" i="1" s="1"/>
  <c r="DN1017" i="1"/>
  <c r="DO1017" i="1" s="1"/>
  <c r="DQ1017" i="1" s="1"/>
  <c r="DN1016" i="1"/>
  <c r="DO1016" i="1" s="1"/>
  <c r="DQ1016" i="1" s="1"/>
  <c r="DN1015" i="1"/>
  <c r="DO1015" i="1" s="1"/>
  <c r="DQ1015" i="1" s="1"/>
  <c r="DN1014" i="1"/>
  <c r="DO1014" i="1" s="1"/>
  <c r="DQ1014" i="1" s="1"/>
  <c r="DN1013" i="1"/>
  <c r="DO1013" i="1" s="1"/>
  <c r="DQ1013" i="1" s="1"/>
  <c r="DN1012" i="1"/>
  <c r="DO1012" i="1" s="1"/>
  <c r="DQ1012" i="1" s="1"/>
  <c r="DN1011" i="1"/>
  <c r="DO1011" i="1" s="1"/>
  <c r="DQ1011" i="1" s="1"/>
  <c r="DN1010" i="1"/>
  <c r="DO1010" i="1" s="1"/>
  <c r="DQ1010" i="1" s="1"/>
  <c r="DN1009" i="1"/>
  <c r="DO1009" i="1" s="1"/>
  <c r="DQ1009" i="1" s="1"/>
  <c r="DN1008" i="1"/>
  <c r="DO1008" i="1" s="1"/>
  <c r="DQ1008" i="1" s="1"/>
  <c r="DN1007" i="1"/>
  <c r="DO1007" i="1" s="1"/>
  <c r="DQ1007" i="1" s="1"/>
  <c r="DN1006" i="1"/>
  <c r="DO1006" i="1" s="1"/>
  <c r="DQ1006" i="1" s="1"/>
  <c r="DN1005" i="1"/>
  <c r="DO1005" i="1" s="1"/>
  <c r="DQ1005" i="1" s="1"/>
  <c r="DN1004" i="1"/>
  <c r="DO1004" i="1" s="1"/>
  <c r="DQ1004" i="1" s="1"/>
  <c r="DN1003" i="1"/>
  <c r="DO1003" i="1" s="1"/>
  <c r="DQ1003" i="1" s="1"/>
  <c r="DN1002" i="1"/>
  <c r="DO1002" i="1" s="1"/>
  <c r="DQ1002" i="1" s="1"/>
  <c r="DN1001" i="1"/>
  <c r="DO1001" i="1" s="1"/>
  <c r="DQ1001" i="1" s="1"/>
  <c r="DN1000" i="1"/>
  <c r="DO1000" i="1" s="1"/>
  <c r="DQ1000" i="1" s="1"/>
  <c r="DN999" i="1"/>
  <c r="DO999" i="1" s="1"/>
  <c r="DQ999" i="1" s="1"/>
  <c r="DN998" i="1"/>
  <c r="DO998" i="1" s="1"/>
  <c r="DQ998" i="1" s="1"/>
  <c r="DN997" i="1"/>
  <c r="DO997" i="1" s="1"/>
  <c r="DQ997" i="1" s="1"/>
  <c r="DN996" i="1"/>
  <c r="DO996" i="1" s="1"/>
  <c r="DQ996" i="1" s="1"/>
  <c r="DN995" i="1"/>
  <c r="DO995" i="1" s="1"/>
  <c r="DQ995" i="1" s="1"/>
  <c r="DN994" i="1"/>
  <c r="DO994" i="1" s="1"/>
  <c r="DQ994" i="1" s="1"/>
  <c r="DN993" i="1"/>
  <c r="DO993" i="1" s="1"/>
  <c r="DQ993" i="1" s="1"/>
  <c r="DN992" i="1"/>
  <c r="DO992" i="1" s="1"/>
  <c r="DQ992" i="1" s="1"/>
  <c r="DN991" i="1"/>
  <c r="DO991" i="1" s="1"/>
  <c r="DQ991" i="1" s="1"/>
  <c r="DN990" i="1"/>
  <c r="DO990" i="1" s="1"/>
  <c r="DQ990" i="1" s="1"/>
  <c r="DN989" i="1"/>
  <c r="DO989" i="1" s="1"/>
  <c r="DQ989" i="1" s="1"/>
  <c r="DN988" i="1"/>
  <c r="DO988" i="1" s="1"/>
  <c r="DQ988" i="1" s="1"/>
  <c r="DN987" i="1"/>
  <c r="DO987" i="1" s="1"/>
  <c r="DQ987" i="1" s="1"/>
  <c r="DN986" i="1"/>
  <c r="DO986" i="1" s="1"/>
  <c r="DQ986" i="1" s="1"/>
  <c r="DN985" i="1"/>
  <c r="DO985" i="1" s="1"/>
  <c r="DQ985" i="1" s="1"/>
  <c r="DN984" i="1"/>
  <c r="DO984" i="1" s="1"/>
  <c r="DQ984" i="1" s="1"/>
  <c r="DN983" i="1"/>
  <c r="DO983" i="1" s="1"/>
  <c r="DQ983" i="1" s="1"/>
  <c r="DN982" i="1"/>
  <c r="DO982" i="1" s="1"/>
  <c r="DQ982" i="1" s="1"/>
  <c r="DN981" i="1"/>
  <c r="DO981" i="1" s="1"/>
  <c r="DQ981" i="1" s="1"/>
  <c r="DN980" i="1"/>
  <c r="DO980" i="1" s="1"/>
  <c r="DQ980" i="1" s="1"/>
  <c r="DN979" i="1"/>
  <c r="DO979" i="1" s="1"/>
  <c r="DQ979" i="1" s="1"/>
  <c r="DN978" i="1"/>
  <c r="DO978" i="1" s="1"/>
  <c r="DQ978" i="1" s="1"/>
  <c r="DN977" i="1"/>
  <c r="DO977" i="1" s="1"/>
  <c r="DQ977" i="1" s="1"/>
  <c r="DN976" i="1"/>
  <c r="DO976" i="1" s="1"/>
  <c r="DQ976" i="1" s="1"/>
  <c r="DN975" i="1"/>
  <c r="DO975" i="1" s="1"/>
  <c r="DQ975" i="1" s="1"/>
  <c r="DN974" i="1"/>
  <c r="DO974" i="1" s="1"/>
  <c r="DQ974" i="1" s="1"/>
  <c r="DN973" i="1"/>
  <c r="DO973" i="1" s="1"/>
  <c r="DQ973" i="1" s="1"/>
  <c r="DN972" i="1"/>
  <c r="DO972" i="1" s="1"/>
  <c r="DQ972" i="1" s="1"/>
  <c r="DN971" i="1"/>
  <c r="DO971" i="1" s="1"/>
  <c r="DQ971" i="1" s="1"/>
  <c r="DN970" i="1"/>
  <c r="DO970" i="1" s="1"/>
  <c r="DQ970" i="1" s="1"/>
  <c r="DN969" i="1"/>
  <c r="DO969" i="1" s="1"/>
  <c r="DQ969" i="1" s="1"/>
  <c r="DN968" i="1"/>
  <c r="DO968" i="1" s="1"/>
  <c r="DQ968" i="1" s="1"/>
  <c r="DN967" i="1"/>
  <c r="DO967" i="1" s="1"/>
  <c r="DQ967" i="1" s="1"/>
  <c r="DN966" i="1"/>
  <c r="DO966" i="1" s="1"/>
  <c r="DQ966" i="1" s="1"/>
  <c r="DN965" i="1"/>
  <c r="DO965" i="1" s="1"/>
  <c r="DQ965" i="1" s="1"/>
  <c r="DN964" i="1"/>
  <c r="DO964" i="1" s="1"/>
  <c r="DQ964" i="1" s="1"/>
  <c r="DN963" i="1"/>
  <c r="DO963" i="1" s="1"/>
  <c r="DQ963" i="1" s="1"/>
  <c r="DN962" i="1"/>
  <c r="DO962" i="1" s="1"/>
  <c r="DQ962" i="1" s="1"/>
  <c r="DN961" i="1"/>
  <c r="DO961" i="1" s="1"/>
  <c r="DQ961" i="1" s="1"/>
  <c r="DN960" i="1"/>
  <c r="DO960" i="1" s="1"/>
  <c r="DQ960" i="1" s="1"/>
  <c r="DN959" i="1"/>
  <c r="DO959" i="1" s="1"/>
  <c r="DQ959" i="1" s="1"/>
  <c r="DN958" i="1"/>
  <c r="DO958" i="1" s="1"/>
  <c r="DQ958" i="1" s="1"/>
  <c r="DN957" i="1"/>
  <c r="DO957" i="1" s="1"/>
  <c r="DQ957" i="1" s="1"/>
  <c r="DN956" i="1"/>
  <c r="DO956" i="1" s="1"/>
  <c r="DQ956" i="1" s="1"/>
  <c r="DN955" i="1"/>
  <c r="DO955" i="1" s="1"/>
  <c r="DQ955" i="1" s="1"/>
  <c r="DN954" i="1"/>
  <c r="DO954" i="1" s="1"/>
  <c r="DQ954" i="1" s="1"/>
  <c r="DN953" i="1"/>
  <c r="DO953" i="1" s="1"/>
  <c r="DQ953" i="1" s="1"/>
  <c r="DN952" i="1"/>
  <c r="DO952" i="1" s="1"/>
  <c r="DQ952" i="1" s="1"/>
  <c r="DN951" i="1"/>
  <c r="DO951" i="1" s="1"/>
  <c r="DQ951" i="1" s="1"/>
  <c r="DN950" i="1"/>
  <c r="DO950" i="1" s="1"/>
  <c r="DQ950" i="1" s="1"/>
  <c r="DN949" i="1"/>
  <c r="DO949" i="1" s="1"/>
  <c r="DQ949" i="1" s="1"/>
  <c r="DN948" i="1"/>
  <c r="DO948" i="1" s="1"/>
  <c r="DQ948" i="1" s="1"/>
  <c r="DN947" i="1"/>
  <c r="DO947" i="1" s="1"/>
  <c r="DQ947" i="1" s="1"/>
  <c r="DN946" i="1"/>
  <c r="DO946" i="1" s="1"/>
  <c r="DQ946" i="1" s="1"/>
  <c r="DN945" i="1"/>
  <c r="DO945" i="1" s="1"/>
  <c r="DQ945" i="1" s="1"/>
  <c r="DN944" i="1"/>
  <c r="DO944" i="1" s="1"/>
  <c r="DQ944" i="1" s="1"/>
  <c r="DN943" i="1"/>
  <c r="DO943" i="1" s="1"/>
  <c r="DQ943" i="1" s="1"/>
  <c r="DN942" i="1"/>
  <c r="DO942" i="1" s="1"/>
  <c r="DQ942" i="1" s="1"/>
  <c r="DN941" i="1"/>
  <c r="DO941" i="1" s="1"/>
  <c r="DQ941" i="1" s="1"/>
  <c r="DN940" i="1"/>
  <c r="DO940" i="1" s="1"/>
  <c r="DQ940" i="1" s="1"/>
  <c r="DN939" i="1"/>
  <c r="DO939" i="1" s="1"/>
  <c r="DQ939" i="1" s="1"/>
  <c r="DN938" i="1"/>
  <c r="DO938" i="1" s="1"/>
  <c r="DQ938" i="1" s="1"/>
  <c r="DN937" i="1"/>
  <c r="DO937" i="1" s="1"/>
  <c r="DQ937" i="1" s="1"/>
  <c r="DN936" i="1"/>
  <c r="DO936" i="1" s="1"/>
  <c r="DQ936" i="1" s="1"/>
  <c r="DN935" i="1"/>
  <c r="DO935" i="1" s="1"/>
  <c r="DQ935" i="1" s="1"/>
  <c r="DN934" i="1"/>
  <c r="DO934" i="1" s="1"/>
  <c r="DQ934" i="1" s="1"/>
  <c r="DN933" i="1"/>
  <c r="DO933" i="1" s="1"/>
  <c r="DQ933" i="1" s="1"/>
  <c r="DN932" i="1"/>
  <c r="DO932" i="1" s="1"/>
  <c r="DQ932" i="1" s="1"/>
  <c r="DN931" i="1"/>
  <c r="DO931" i="1" s="1"/>
  <c r="DQ931" i="1" s="1"/>
  <c r="DN930" i="1"/>
  <c r="DO930" i="1" s="1"/>
  <c r="DQ930" i="1" s="1"/>
  <c r="DN929" i="1"/>
  <c r="DO929" i="1" s="1"/>
  <c r="DQ929" i="1" s="1"/>
  <c r="DN928" i="1"/>
  <c r="DO928" i="1" s="1"/>
  <c r="DQ928" i="1" s="1"/>
  <c r="DN927" i="1"/>
  <c r="DO927" i="1" s="1"/>
  <c r="DQ927" i="1" s="1"/>
  <c r="DN926" i="1"/>
  <c r="DO926" i="1" s="1"/>
  <c r="DQ926" i="1" s="1"/>
  <c r="DN925" i="1"/>
  <c r="DO925" i="1" s="1"/>
  <c r="DQ925" i="1" s="1"/>
  <c r="DN924" i="1"/>
  <c r="DO924" i="1" s="1"/>
  <c r="DQ924" i="1" s="1"/>
  <c r="DN923" i="1"/>
  <c r="DO923" i="1" s="1"/>
  <c r="DQ923" i="1" s="1"/>
  <c r="DN922" i="1"/>
  <c r="DO922" i="1" s="1"/>
  <c r="DQ922" i="1" s="1"/>
  <c r="DN921" i="1"/>
  <c r="DO921" i="1" s="1"/>
  <c r="DQ921" i="1" s="1"/>
  <c r="DN920" i="1"/>
  <c r="DO920" i="1" s="1"/>
  <c r="DQ920" i="1" s="1"/>
  <c r="DN919" i="1"/>
  <c r="DO919" i="1" s="1"/>
  <c r="DQ919" i="1" s="1"/>
  <c r="DN918" i="1"/>
  <c r="DO918" i="1" s="1"/>
  <c r="DQ918" i="1" s="1"/>
  <c r="DN917" i="1"/>
  <c r="DO917" i="1" s="1"/>
  <c r="DQ917" i="1" s="1"/>
  <c r="DN916" i="1"/>
  <c r="DO916" i="1" s="1"/>
  <c r="DQ916" i="1" s="1"/>
  <c r="DN915" i="1"/>
  <c r="DO915" i="1" s="1"/>
  <c r="DQ915" i="1" s="1"/>
  <c r="DN914" i="1"/>
  <c r="DO914" i="1" s="1"/>
  <c r="DQ914" i="1" s="1"/>
  <c r="DN913" i="1"/>
  <c r="DO913" i="1" s="1"/>
  <c r="DQ913" i="1" s="1"/>
  <c r="DN912" i="1"/>
  <c r="DO912" i="1" s="1"/>
  <c r="DQ912" i="1" s="1"/>
  <c r="DN911" i="1"/>
  <c r="DO911" i="1" s="1"/>
  <c r="DQ911" i="1" s="1"/>
  <c r="DN910" i="1"/>
  <c r="DO910" i="1" s="1"/>
  <c r="DQ910" i="1" s="1"/>
  <c r="DN909" i="1"/>
  <c r="DO909" i="1" s="1"/>
  <c r="DQ909" i="1" s="1"/>
  <c r="DN908" i="1"/>
  <c r="DO908" i="1" s="1"/>
  <c r="DQ908" i="1" s="1"/>
  <c r="DN907" i="1"/>
  <c r="DO907" i="1" s="1"/>
  <c r="DQ907" i="1" s="1"/>
  <c r="DN906" i="1"/>
  <c r="DO906" i="1" s="1"/>
  <c r="DQ906" i="1" s="1"/>
  <c r="DN905" i="1"/>
  <c r="DO905" i="1" s="1"/>
  <c r="DQ905" i="1" s="1"/>
  <c r="DN904" i="1"/>
  <c r="DO904" i="1" s="1"/>
  <c r="DQ904" i="1" s="1"/>
  <c r="DN903" i="1"/>
  <c r="DO903" i="1" s="1"/>
  <c r="DQ903" i="1" s="1"/>
  <c r="DN902" i="1"/>
  <c r="DO902" i="1" s="1"/>
  <c r="DQ902" i="1" s="1"/>
  <c r="DN901" i="1"/>
  <c r="DO901" i="1" s="1"/>
  <c r="DQ901" i="1" s="1"/>
  <c r="DN900" i="1"/>
  <c r="DO900" i="1" s="1"/>
  <c r="DQ900" i="1" s="1"/>
  <c r="DN899" i="1"/>
  <c r="DO899" i="1" s="1"/>
  <c r="DQ899" i="1" s="1"/>
  <c r="DN898" i="1"/>
  <c r="DO898" i="1" s="1"/>
  <c r="DQ898" i="1" s="1"/>
  <c r="DN897" i="1"/>
  <c r="DO897" i="1" s="1"/>
  <c r="DQ897" i="1" s="1"/>
  <c r="DN896" i="1"/>
  <c r="DO896" i="1" s="1"/>
  <c r="DQ896" i="1" s="1"/>
  <c r="DN895" i="1"/>
  <c r="DO895" i="1" s="1"/>
  <c r="DQ895" i="1" s="1"/>
  <c r="DN894" i="1"/>
  <c r="DO894" i="1" s="1"/>
  <c r="DQ894" i="1" s="1"/>
  <c r="DN893" i="1"/>
  <c r="DO893" i="1" s="1"/>
  <c r="DQ893" i="1" s="1"/>
  <c r="DN892" i="1"/>
  <c r="DO892" i="1" s="1"/>
  <c r="DQ892" i="1" s="1"/>
  <c r="DN891" i="1"/>
  <c r="DO891" i="1" s="1"/>
  <c r="DQ891" i="1" s="1"/>
  <c r="DN890" i="1"/>
  <c r="DO890" i="1" s="1"/>
  <c r="DQ890" i="1" s="1"/>
  <c r="DN889" i="1"/>
  <c r="DO889" i="1" s="1"/>
  <c r="DQ889" i="1" s="1"/>
  <c r="DN888" i="1"/>
  <c r="DO888" i="1" s="1"/>
  <c r="DQ888" i="1" s="1"/>
  <c r="DN887" i="1"/>
  <c r="DO887" i="1" s="1"/>
  <c r="DQ887" i="1" s="1"/>
  <c r="DN886" i="1"/>
  <c r="DO886" i="1" s="1"/>
  <c r="DQ886" i="1" s="1"/>
  <c r="DN885" i="1"/>
  <c r="DO885" i="1" s="1"/>
  <c r="DQ885" i="1" s="1"/>
  <c r="DN884" i="1"/>
  <c r="DO884" i="1" s="1"/>
  <c r="DQ884" i="1" s="1"/>
  <c r="DN883" i="1"/>
  <c r="DO883" i="1" s="1"/>
  <c r="DQ883" i="1" s="1"/>
  <c r="DN882" i="1"/>
  <c r="DO882" i="1" s="1"/>
  <c r="DQ882" i="1" s="1"/>
  <c r="DN881" i="1"/>
  <c r="DO881" i="1" s="1"/>
  <c r="DQ881" i="1" s="1"/>
  <c r="DN880" i="1"/>
  <c r="DO880" i="1" s="1"/>
  <c r="DQ880" i="1" s="1"/>
  <c r="DN879" i="1"/>
  <c r="DO879" i="1" s="1"/>
  <c r="DQ879" i="1" s="1"/>
  <c r="DN878" i="1"/>
  <c r="DO878" i="1" s="1"/>
  <c r="DQ878" i="1" s="1"/>
  <c r="DN877" i="1"/>
  <c r="DO877" i="1" s="1"/>
  <c r="DQ877" i="1" s="1"/>
  <c r="DN876" i="1"/>
  <c r="DO876" i="1" s="1"/>
  <c r="DQ876" i="1" s="1"/>
  <c r="DN875" i="1"/>
  <c r="DO875" i="1" s="1"/>
  <c r="DQ875" i="1" s="1"/>
  <c r="DN874" i="1"/>
  <c r="DO874" i="1" s="1"/>
  <c r="DQ874" i="1" s="1"/>
  <c r="DN873" i="1"/>
  <c r="DO873" i="1" s="1"/>
  <c r="DQ873" i="1" s="1"/>
  <c r="DN872" i="1"/>
  <c r="DO872" i="1" s="1"/>
  <c r="DQ872" i="1" s="1"/>
  <c r="DN871" i="1"/>
  <c r="DO871" i="1" s="1"/>
  <c r="DQ871" i="1" s="1"/>
  <c r="DN870" i="1"/>
  <c r="DO870" i="1" s="1"/>
  <c r="DQ870" i="1" s="1"/>
  <c r="DN869" i="1"/>
  <c r="DO869" i="1" s="1"/>
  <c r="DQ869" i="1" s="1"/>
  <c r="DN868" i="1"/>
  <c r="DO868" i="1" s="1"/>
  <c r="DQ868" i="1" s="1"/>
  <c r="DN867" i="1"/>
  <c r="DO867" i="1" s="1"/>
  <c r="DQ867" i="1" s="1"/>
  <c r="DN866" i="1"/>
  <c r="DO866" i="1" s="1"/>
  <c r="DQ866" i="1" s="1"/>
  <c r="DN865" i="1"/>
  <c r="DO865" i="1" s="1"/>
  <c r="DQ865" i="1" s="1"/>
  <c r="DN864" i="1"/>
  <c r="DO864" i="1" s="1"/>
  <c r="DQ864" i="1" s="1"/>
  <c r="DN863" i="1"/>
  <c r="DO863" i="1" s="1"/>
  <c r="DQ863" i="1" s="1"/>
  <c r="DN862" i="1"/>
  <c r="DO862" i="1" s="1"/>
  <c r="DQ862" i="1" s="1"/>
  <c r="DN861" i="1"/>
  <c r="DO861" i="1" s="1"/>
  <c r="DQ861" i="1" s="1"/>
  <c r="DN860" i="1"/>
  <c r="DO860" i="1" s="1"/>
  <c r="DQ860" i="1" s="1"/>
  <c r="DN859" i="1"/>
  <c r="DO859" i="1" s="1"/>
  <c r="DQ859" i="1" s="1"/>
  <c r="DN858" i="1"/>
  <c r="DO858" i="1" s="1"/>
  <c r="DQ858" i="1" s="1"/>
  <c r="DN857" i="1"/>
  <c r="DO857" i="1" s="1"/>
  <c r="DQ857" i="1" s="1"/>
  <c r="DN856" i="1"/>
  <c r="DO856" i="1" s="1"/>
  <c r="DQ856" i="1" s="1"/>
  <c r="DN855" i="1"/>
  <c r="DO855" i="1" s="1"/>
  <c r="DQ855" i="1" s="1"/>
  <c r="DN854" i="1"/>
  <c r="DO854" i="1" s="1"/>
  <c r="DQ854" i="1" s="1"/>
  <c r="DN853" i="1"/>
  <c r="DO853" i="1" s="1"/>
  <c r="DQ853" i="1" s="1"/>
  <c r="DN852" i="1"/>
  <c r="DO852" i="1" s="1"/>
  <c r="DQ852" i="1" s="1"/>
  <c r="DN851" i="1"/>
  <c r="DO851" i="1" s="1"/>
  <c r="DQ851" i="1" s="1"/>
  <c r="DN850" i="1"/>
  <c r="DO850" i="1" s="1"/>
  <c r="DQ850" i="1" s="1"/>
  <c r="DN849" i="1"/>
  <c r="DO849" i="1" s="1"/>
  <c r="DQ849" i="1" s="1"/>
  <c r="DN848" i="1"/>
  <c r="DO848" i="1" s="1"/>
  <c r="DQ848" i="1" s="1"/>
  <c r="DN847" i="1"/>
  <c r="DO847" i="1" s="1"/>
  <c r="DQ847" i="1" s="1"/>
  <c r="DN846" i="1"/>
  <c r="DO846" i="1" s="1"/>
  <c r="DQ846" i="1" s="1"/>
  <c r="DN845" i="1"/>
  <c r="DO845" i="1" s="1"/>
  <c r="DQ845" i="1" s="1"/>
  <c r="DN844" i="1"/>
  <c r="DO844" i="1" s="1"/>
  <c r="DQ844" i="1" s="1"/>
  <c r="DN843" i="1"/>
  <c r="DO843" i="1" s="1"/>
  <c r="DQ843" i="1" s="1"/>
  <c r="DN842" i="1"/>
  <c r="DO842" i="1" s="1"/>
  <c r="DQ842" i="1" s="1"/>
  <c r="DN841" i="1"/>
  <c r="DO841" i="1" s="1"/>
  <c r="DQ841" i="1" s="1"/>
  <c r="DN840" i="1"/>
  <c r="DO840" i="1" s="1"/>
  <c r="DQ840" i="1" s="1"/>
  <c r="DN839" i="1"/>
  <c r="DO839" i="1" s="1"/>
  <c r="DQ839" i="1" s="1"/>
  <c r="DN838" i="1"/>
  <c r="DO838" i="1" s="1"/>
  <c r="DQ838" i="1" s="1"/>
  <c r="DN837" i="1"/>
  <c r="DO837" i="1" s="1"/>
  <c r="DQ837" i="1" s="1"/>
  <c r="DN836" i="1"/>
  <c r="DO836" i="1" s="1"/>
  <c r="DQ836" i="1" s="1"/>
  <c r="DN835" i="1"/>
  <c r="DO835" i="1" s="1"/>
  <c r="DQ835" i="1" s="1"/>
  <c r="DN834" i="1"/>
  <c r="DO834" i="1" s="1"/>
  <c r="DQ834" i="1" s="1"/>
  <c r="DN833" i="1"/>
  <c r="DO833" i="1" s="1"/>
  <c r="DQ833" i="1" s="1"/>
  <c r="DN832" i="1"/>
  <c r="DO832" i="1" s="1"/>
  <c r="DQ832" i="1" s="1"/>
  <c r="DN831" i="1"/>
  <c r="DO831" i="1" s="1"/>
  <c r="DQ831" i="1" s="1"/>
  <c r="DN830" i="1"/>
  <c r="DO830" i="1" s="1"/>
  <c r="DQ830" i="1" s="1"/>
  <c r="DN829" i="1"/>
  <c r="DO829" i="1" s="1"/>
  <c r="DQ829" i="1" s="1"/>
  <c r="DN828" i="1"/>
  <c r="DO828" i="1" s="1"/>
  <c r="DQ828" i="1" s="1"/>
  <c r="DN827" i="1"/>
  <c r="DO827" i="1" s="1"/>
  <c r="DQ827" i="1" s="1"/>
  <c r="DN826" i="1"/>
  <c r="DO826" i="1" s="1"/>
  <c r="DQ826" i="1" s="1"/>
  <c r="DN825" i="1"/>
  <c r="DO825" i="1" s="1"/>
  <c r="DQ825" i="1" s="1"/>
  <c r="DN824" i="1"/>
  <c r="DO824" i="1" s="1"/>
  <c r="DQ824" i="1" s="1"/>
  <c r="DN823" i="1"/>
  <c r="DO823" i="1" s="1"/>
  <c r="DQ823" i="1" s="1"/>
  <c r="DN822" i="1"/>
  <c r="DO822" i="1" s="1"/>
  <c r="DQ822" i="1" s="1"/>
  <c r="DN821" i="1"/>
  <c r="DO821" i="1" s="1"/>
  <c r="DQ821" i="1" s="1"/>
  <c r="DN820" i="1"/>
  <c r="DO820" i="1" s="1"/>
  <c r="DQ820" i="1" s="1"/>
  <c r="DN819" i="1"/>
  <c r="DO819" i="1" s="1"/>
  <c r="DQ819" i="1" s="1"/>
  <c r="DN818" i="1"/>
  <c r="DO818" i="1" s="1"/>
  <c r="DQ818" i="1" s="1"/>
  <c r="DN817" i="1"/>
  <c r="DO817" i="1" s="1"/>
  <c r="DQ817" i="1" s="1"/>
  <c r="DN816" i="1"/>
  <c r="DO816" i="1" s="1"/>
  <c r="DQ816" i="1" s="1"/>
  <c r="DN815" i="1"/>
  <c r="DO815" i="1" s="1"/>
  <c r="DQ815" i="1" s="1"/>
  <c r="DN814" i="1"/>
  <c r="DO814" i="1" s="1"/>
  <c r="DQ814" i="1" s="1"/>
  <c r="DN813" i="1"/>
  <c r="DO813" i="1" s="1"/>
  <c r="DQ813" i="1" s="1"/>
  <c r="DN812" i="1"/>
  <c r="DO812" i="1" s="1"/>
  <c r="DQ812" i="1" s="1"/>
  <c r="DN811" i="1"/>
  <c r="DO811" i="1" s="1"/>
  <c r="DQ811" i="1" s="1"/>
  <c r="DN810" i="1"/>
  <c r="DO810" i="1" s="1"/>
  <c r="DQ810" i="1" s="1"/>
  <c r="DN809" i="1"/>
  <c r="DO809" i="1" s="1"/>
  <c r="DQ809" i="1" s="1"/>
  <c r="DN808" i="1"/>
  <c r="DO808" i="1" s="1"/>
  <c r="DQ808" i="1" s="1"/>
  <c r="DN807" i="1"/>
  <c r="DO807" i="1" s="1"/>
  <c r="DQ807" i="1" s="1"/>
  <c r="DN806" i="1"/>
  <c r="DO806" i="1" s="1"/>
  <c r="DQ806" i="1" s="1"/>
  <c r="DN805" i="1"/>
  <c r="DO805" i="1" s="1"/>
  <c r="DQ805" i="1" s="1"/>
  <c r="DN804" i="1"/>
  <c r="DO804" i="1" s="1"/>
  <c r="DQ804" i="1" s="1"/>
  <c r="DN803" i="1"/>
  <c r="DO803" i="1" s="1"/>
  <c r="DQ803" i="1" s="1"/>
  <c r="DN802" i="1"/>
  <c r="DO802" i="1" s="1"/>
  <c r="DQ802" i="1" s="1"/>
  <c r="DN801" i="1"/>
  <c r="DO801" i="1" s="1"/>
  <c r="DQ801" i="1" s="1"/>
  <c r="DN800" i="1"/>
  <c r="DO800" i="1" s="1"/>
  <c r="DQ800" i="1" s="1"/>
  <c r="DN799" i="1"/>
  <c r="DO799" i="1" s="1"/>
  <c r="DQ799" i="1" s="1"/>
  <c r="DN798" i="1"/>
  <c r="DO798" i="1" s="1"/>
  <c r="DQ798" i="1" s="1"/>
  <c r="DN797" i="1"/>
  <c r="DO797" i="1" s="1"/>
  <c r="DQ797" i="1" s="1"/>
  <c r="DN796" i="1"/>
  <c r="DO796" i="1" s="1"/>
  <c r="DQ796" i="1" s="1"/>
  <c r="DN795" i="1"/>
  <c r="DO795" i="1" s="1"/>
  <c r="DQ795" i="1" s="1"/>
  <c r="DN794" i="1"/>
  <c r="DO794" i="1" s="1"/>
  <c r="DQ794" i="1" s="1"/>
  <c r="DN793" i="1"/>
  <c r="DO793" i="1" s="1"/>
  <c r="DQ793" i="1" s="1"/>
  <c r="DN792" i="1"/>
  <c r="DO792" i="1" s="1"/>
  <c r="DQ792" i="1" s="1"/>
  <c r="DN791" i="1"/>
  <c r="DO791" i="1" s="1"/>
  <c r="DQ791" i="1" s="1"/>
  <c r="DN790" i="1"/>
  <c r="DO790" i="1" s="1"/>
  <c r="DQ790" i="1" s="1"/>
  <c r="DN789" i="1"/>
  <c r="DO789" i="1" s="1"/>
  <c r="DQ789" i="1" s="1"/>
  <c r="DN788" i="1"/>
  <c r="DO788" i="1" s="1"/>
  <c r="DQ788" i="1" s="1"/>
  <c r="DN787" i="1"/>
  <c r="DO787" i="1" s="1"/>
  <c r="DQ787" i="1" s="1"/>
  <c r="DN786" i="1"/>
  <c r="DO786" i="1" s="1"/>
  <c r="DQ786" i="1" s="1"/>
  <c r="DN785" i="1"/>
  <c r="DO785" i="1" s="1"/>
  <c r="DQ785" i="1" s="1"/>
  <c r="DN784" i="1"/>
  <c r="DO784" i="1" s="1"/>
  <c r="DQ784" i="1" s="1"/>
  <c r="DN783" i="1"/>
  <c r="DO783" i="1" s="1"/>
  <c r="DQ783" i="1" s="1"/>
  <c r="DN782" i="1"/>
  <c r="DO782" i="1" s="1"/>
  <c r="DQ782" i="1" s="1"/>
  <c r="DN781" i="1"/>
  <c r="DO781" i="1" s="1"/>
  <c r="DQ781" i="1" s="1"/>
  <c r="DN780" i="1"/>
  <c r="DO780" i="1" s="1"/>
  <c r="DQ780" i="1" s="1"/>
  <c r="DN779" i="1"/>
  <c r="DO779" i="1" s="1"/>
  <c r="DQ779" i="1" s="1"/>
  <c r="DN778" i="1"/>
  <c r="DO778" i="1" s="1"/>
  <c r="DQ778" i="1" s="1"/>
  <c r="DN777" i="1"/>
  <c r="DO777" i="1" s="1"/>
  <c r="DQ777" i="1" s="1"/>
  <c r="DN776" i="1"/>
  <c r="DO776" i="1" s="1"/>
  <c r="DQ776" i="1" s="1"/>
  <c r="DN775" i="1"/>
  <c r="DO775" i="1" s="1"/>
  <c r="DQ775" i="1" s="1"/>
  <c r="DN774" i="1"/>
  <c r="DO774" i="1" s="1"/>
  <c r="DQ774" i="1" s="1"/>
  <c r="DN773" i="1"/>
  <c r="DO773" i="1" s="1"/>
  <c r="DQ773" i="1" s="1"/>
  <c r="DN772" i="1"/>
  <c r="DO772" i="1" s="1"/>
  <c r="DQ772" i="1" s="1"/>
  <c r="DN771" i="1"/>
  <c r="DO771" i="1" s="1"/>
  <c r="DQ771" i="1" s="1"/>
  <c r="DN770" i="1"/>
  <c r="DO770" i="1" s="1"/>
  <c r="DQ770" i="1" s="1"/>
  <c r="DN769" i="1"/>
  <c r="DO769" i="1" s="1"/>
  <c r="DQ769" i="1" s="1"/>
  <c r="DN768" i="1"/>
  <c r="DO768" i="1" s="1"/>
  <c r="DQ768" i="1" s="1"/>
  <c r="DN767" i="1"/>
  <c r="DO767" i="1" s="1"/>
  <c r="DQ767" i="1" s="1"/>
  <c r="DN766" i="1"/>
  <c r="DO766" i="1" s="1"/>
  <c r="DQ766" i="1" s="1"/>
  <c r="DN765" i="1"/>
  <c r="DO765" i="1" s="1"/>
  <c r="DQ765" i="1" s="1"/>
  <c r="DN764" i="1"/>
  <c r="DO764" i="1" s="1"/>
  <c r="DQ764" i="1" s="1"/>
  <c r="DN763" i="1"/>
  <c r="DO763" i="1" s="1"/>
  <c r="DQ763" i="1" s="1"/>
  <c r="DN762" i="1"/>
  <c r="DO762" i="1" s="1"/>
  <c r="DQ762" i="1" s="1"/>
  <c r="DN761" i="1"/>
  <c r="DO761" i="1" s="1"/>
  <c r="DQ761" i="1" s="1"/>
  <c r="DN760" i="1"/>
  <c r="DO760" i="1" s="1"/>
  <c r="DQ760" i="1" s="1"/>
  <c r="DN759" i="1"/>
  <c r="DO759" i="1" s="1"/>
  <c r="DQ759" i="1" s="1"/>
  <c r="DN758" i="1"/>
  <c r="DO758" i="1" s="1"/>
  <c r="DQ758" i="1" s="1"/>
  <c r="DN757" i="1"/>
  <c r="DO757" i="1" s="1"/>
  <c r="DQ757" i="1" s="1"/>
  <c r="DN756" i="1"/>
  <c r="DO756" i="1" s="1"/>
  <c r="DQ756" i="1" s="1"/>
  <c r="DN755" i="1"/>
  <c r="DO755" i="1" s="1"/>
  <c r="DQ755" i="1" s="1"/>
  <c r="DN754" i="1"/>
  <c r="DO754" i="1" s="1"/>
  <c r="DQ754" i="1" s="1"/>
  <c r="DN753" i="1"/>
  <c r="DO753" i="1" s="1"/>
  <c r="DQ753" i="1" s="1"/>
  <c r="DN752" i="1"/>
  <c r="DO752" i="1" s="1"/>
  <c r="DQ752" i="1" s="1"/>
  <c r="DN751" i="1"/>
  <c r="DO751" i="1" s="1"/>
  <c r="DQ751" i="1" s="1"/>
  <c r="DN750" i="1"/>
  <c r="DO750" i="1" s="1"/>
  <c r="DQ750" i="1" s="1"/>
  <c r="DN749" i="1"/>
  <c r="DO749" i="1" s="1"/>
  <c r="DQ749" i="1" s="1"/>
  <c r="DN748" i="1"/>
  <c r="DO748" i="1" s="1"/>
  <c r="DQ748" i="1" s="1"/>
  <c r="DN747" i="1"/>
  <c r="DO747" i="1" s="1"/>
  <c r="DQ747" i="1" s="1"/>
  <c r="DN746" i="1"/>
  <c r="DO746" i="1" s="1"/>
  <c r="DQ746" i="1" s="1"/>
  <c r="DN745" i="1"/>
  <c r="DO745" i="1" s="1"/>
  <c r="DQ745" i="1" s="1"/>
  <c r="DN744" i="1"/>
  <c r="DO744" i="1" s="1"/>
  <c r="DQ744" i="1" s="1"/>
  <c r="DN743" i="1"/>
  <c r="DO743" i="1" s="1"/>
  <c r="DQ743" i="1" s="1"/>
  <c r="DN742" i="1"/>
  <c r="DO742" i="1" s="1"/>
  <c r="DQ742" i="1" s="1"/>
  <c r="DN741" i="1"/>
  <c r="DO741" i="1" s="1"/>
  <c r="DQ741" i="1" s="1"/>
  <c r="DN740" i="1"/>
  <c r="DO740" i="1" s="1"/>
  <c r="DQ740" i="1" s="1"/>
  <c r="DN739" i="1"/>
  <c r="DO739" i="1" s="1"/>
  <c r="DQ739" i="1" s="1"/>
  <c r="DN738" i="1"/>
  <c r="DO738" i="1" s="1"/>
  <c r="DQ738" i="1" s="1"/>
  <c r="DN737" i="1"/>
  <c r="DO737" i="1" s="1"/>
  <c r="DQ737" i="1" s="1"/>
  <c r="DN736" i="1"/>
  <c r="DO736" i="1" s="1"/>
  <c r="DQ736" i="1" s="1"/>
  <c r="DN735" i="1"/>
  <c r="DO735" i="1" s="1"/>
  <c r="DQ735" i="1" s="1"/>
  <c r="DN734" i="1"/>
  <c r="DO734" i="1" s="1"/>
  <c r="DQ734" i="1" s="1"/>
  <c r="DN733" i="1"/>
  <c r="DO733" i="1" s="1"/>
  <c r="DQ733" i="1" s="1"/>
  <c r="DN732" i="1"/>
  <c r="DO732" i="1" s="1"/>
  <c r="DQ732" i="1" s="1"/>
  <c r="DN731" i="1"/>
  <c r="DO731" i="1" s="1"/>
  <c r="DQ731" i="1" s="1"/>
  <c r="DN730" i="1"/>
  <c r="DO730" i="1" s="1"/>
  <c r="DQ730" i="1" s="1"/>
  <c r="DN729" i="1"/>
  <c r="DO729" i="1" s="1"/>
  <c r="DQ729" i="1" s="1"/>
  <c r="DN728" i="1"/>
  <c r="DO728" i="1" s="1"/>
  <c r="DQ728" i="1" s="1"/>
  <c r="DN727" i="1"/>
  <c r="DO727" i="1" s="1"/>
  <c r="DQ727" i="1" s="1"/>
  <c r="DN726" i="1"/>
  <c r="DO726" i="1" s="1"/>
  <c r="DQ726" i="1" s="1"/>
  <c r="DN725" i="1"/>
  <c r="DO725" i="1" s="1"/>
  <c r="DQ725" i="1" s="1"/>
  <c r="DN724" i="1"/>
  <c r="DO724" i="1" s="1"/>
  <c r="DQ724" i="1" s="1"/>
  <c r="DN723" i="1"/>
  <c r="DO723" i="1" s="1"/>
  <c r="DQ723" i="1" s="1"/>
  <c r="DN722" i="1"/>
  <c r="DO722" i="1" s="1"/>
  <c r="DQ722" i="1" s="1"/>
  <c r="DN721" i="1"/>
  <c r="DO721" i="1" s="1"/>
  <c r="DQ721" i="1" s="1"/>
  <c r="DN720" i="1"/>
  <c r="DO720" i="1" s="1"/>
  <c r="DQ720" i="1" s="1"/>
  <c r="DN719" i="1"/>
  <c r="DO719" i="1" s="1"/>
  <c r="DQ719" i="1" s="1"/>
  <c r="DN718" i="1"/>
  <c r="DO718" i="1" s="1"/>
  <c r="DQ718" i="1" s="1"/>
  <c r="DN717" i="1"/>
  <c r="DO717" i="1" s="1"/>
  <c r="DQ717" i="1" s="1"/>
  <c r="DN716" i="1"/>
  <c r="DO716" i="1" s="1"/>
  <c r="DQ716" i="1" s="1"/>
  <c r="DN715" i="1"/>
  <c r="DO715" i="1" s="1"/>
  <c r="DQ715" i="1" s="1"/>
  <c r="DN714" i="1"/>
  <c r="DO714" i="1" s="1"/>
  <c r="DQ714" i="1" s="1"/>
  <c r="DN713" i="1"/>
  <c r="DO713" i="1" s="1"/>
  <c r="DQ713" i="1" s="1"/>
  <c r="DN712" i="1"/>
  <c r="DO712" i="1" s="1"/>
  <c r="DQ712" i="1" s="1"/>
  <c r="DN711" i="1"/>
  <c r="DO711" i="1" s="1"/>
  <c r="DQ711" i="1" s="1"/>
  <c r="DN710" i="1"/>
  <c r="DO710" i="1" s="1"/>
  <c r="DQ710" i="1" s="1"/>
  <c r="DN709" i="1"/>
  <c r="DO709" i="1" s="1"/>
  <c r="DQ709" i="1" s="1"/>
  <c r="DN708" i="1"/>
  <c r="DO708" i="1" s="1"/>
  <c r="DQ708" i="1" s="1"/>
  <c r="DN707" i="1"/>
  <c r="DO707" i="1" s="1"/>
  <c r="DQ707" i="1" s="1"/>
  <c r="DN706" i="1"/>
  <c r="DO706" i="1" s="1"/>
  <c r="DQ706" i="1" s="1"/>
  <c r="DN705" i="1"/>
  <c r="DO705" i="1" s="1"/>
  <c r="DQ705" i="1" s="1"/>
  <c r="DN704" i="1"/>
  <c r="DO704" i="1" s="1"/>
  <c r="DQ704" i="1" s="1"/>
  <c r="DN703" i="1"/>
  <c r="DO703" i="1" s="1"/>
  <c r="DQ703" i="1" s="1"/>
  <c r="DN702" i="1"/>
  <c r="DO702" i="1" s="1"/>
  <c r="DQ702" i="1" s="1"/>
  <c r="DN701" i="1"/>
  <c r="DO701" i="1" s="1"/>
  <c r="DQ701" i="1" s="1"/>
  <c r="DN700" i="1"/>
  <c r="DO700" i="1" s="1"/>
  <c r="DQ700" i="1" s="1"/>
  <c r="DN699" i="1"/>
  <c r="DO699" i="1" s="1"/>
  <c r="DQ699" i="1" s="1"/>
  <c r="DN698" i="1"/>
  <c r="DO698" i="1" s="1"/>
  <c r="DQ698" i="1" s="1"/>
  <c r="DN697" i="1"/>
  <c r="DO697" i="1" s="1"/>
  <c r="DQ697" i="1" s="1"/>
  <c r="DN696" i="1"/>
  <c r="DO696" i="1" s="1"/>
  <c r="DQ696" i="1" s="1"/>
  <c r="DN695" i="1"/>
  <c r="DO695" i="1" s="1"/>
  <c r="DQ695" i="1" s="1"/>
  <c r="DN694" i="1"/>
  <c r="DO694" i="1" s="1"/>
  <c r="DQ694" i="1" s="1"/>
  <c r="DN693" i="1"/>
  <c r="DO693" i="1" s="1"/>
  <c r="DQ693" i="1" s="1"/>
  <c r="DN692" i="1"/>
  <c r="DO692" i="1" s="1"/>
  <c r="DQ692" i="1" s="1"/>
  <c r="DN691" i="1"/>
  <c r="DO691" i="1" s="1"/>
  <c r="DQ691" i="1" s="1"/>
  <c r="DN690" i="1"/>
  <c r="DO690" i="1" s="1"/>
  <c r="DQ690" i="1" s="1"/>
  <c r="DN689" i="1"/>
  <c r="DO689" i="1" s="1"/>
  <c r="DQ689" i="1" s="1"/>
  <c r="DN688" i="1"/>
  <c r="DO688" i="1" s="1"/>
  <c r="DQ688" i="1" s="1"/>
  <c r="DN687" i="1"/>
  <c r="DO687" i="1" s="1"/>
  <c r="DQ687" i="1" s="1"/>
  <c r="DN686" i="1"/>
  <c r="DO686" i="1" s="1"/>
  <c r="DQ686" i="1" s="1"/>
  <c r="DN685" i="1"/>
  <c r="DO685" i="1" s="1"/>
  <c r="DQ685" i="1" s="1"/>
  <c r="DN684" i="1"/>
  <c r="DO684" i="1" s="1"/>
  <c r="DQ684" i="1" s="1"/>
  <c r="DN683" i="1"/>
  <c r="DO683" i="1" s="1"/>
  <c r="DQ683" i="1" s="1"/>
  <c r="DN682" i="1"/>
  <c r="DO682" i="1" s="1"/>
  <c r="DQ682" i="1" s="1"/>
  <c r="DN681" i="1"/>
  <c r="DO681" i="1" s="1"/>
  <c r="DQ681" i="1" s="1"/>
  <c r="DN680" i="1"/>
  <c r="DO680" i="1" s="1"/>
  <c r="DQ680" i="1" s="1"/>
  <c r="DN679" i="1"/>
  <c r="DO679" i="1" s="1"/>
  <c r="DQ679" i="1" s="1"/>
  <c r="DN678" i="1"/>
  <c r="DO678" i="1" s="1"/>
  <c r="DQ678" i="1" s="1"/>
  <c r="DN677" i="1"/>
  <c r="DO677" i="1" s="1"/>
  <c r="DQ677" i="1" s="1"/>
  <c r="DN676" i="1"/>
  <c r="DO676" i="1" s="1"/>
  <c r="DQ676" i="1" s="1"/>
  <c r="DN675" i="1"/>
  <c r="DO675" i="1" s="1"/>
  <c r="DQ675" i="1" s="1"/>
  <c r="DN674" i="1"/>
  <c r="DO674" i="1" s="1"/>
  <c r="DQ674" i="1" s="1"/>
  <c r="DN673" i="1"/>
  <c r="DO673" i="1" s="1"/>
  <c r="DQ673" i="1" s="1"/>
  <c r="DN672" i="1"/>
  <c r="DO672" i="1" s="1"/>
  <c r="DQ672" i="1" s="1"/>
  <c r="DN671" i="1"/>
  <c r="DO671" i="1" s="1"/>
  <c r="DQ671" i="1" s="1"/>
  <c r="DN670" i="1"/>
  <c r="DO670" i="1" s="1"/>
  <c r="DQ670" i="1" s="1"/>
  <c r="DN669" i="1"/>
  <c r="DO669" i="1" s="1"/>
  <c r="DQ669" i="1" s="1"/>
  <c r="DN668" i="1"/>
  <c r="DO668" i="1" s="1"/>
  <c r="DQ668" i="1" s="1"/>
  <c r="DN667" i="1"/>
  <c r="DO667" i="1" s="1"/>
  <c r="DQ667" i="1" s="1"/>
  <c r="DN666" i="1"/>
  <c r="DO666" i="1" s="1"/>
  <c r="DQ666" i="1" s="1"/>
  <c r="DN665" i="1"/>
  <c r="DO665" i="1" s="1"/>
  <c r="DQ665" i="1" s="1"/>
  <c r="DN664" i="1"/>
  <c r="DO664" i="1" s="1"/>
  <c r="DQ664" i="1" s="1"/>
  <c r="DN663" i="1"/>
  <c r="DO663" i="1" s="1"/>
  <c r="DQ663" i="1" s="1"/>
  <c r="DN662" i="1"/>
  <c r="DO662" i="1" s="1"/>
  <c r="DQ662" i="1" s="1"/>
  <c r="DN661" i="1"/>
  <c r="DO661" i="1" s="1"/>
  <c r="DQ661" i="1" s="1"/>
  <c r="DN660" i="1"/>
  <c r="DO660" i="1" s="1"/>
  <c r="DQ660" i="1" s="1"/>
  <c r="DN659" i="1"/>
  <c r="DO659" i="1" s="1"/>
  <c r="DQ659" i="1" s="1"/>
  <c r="DN658" i="1"/>
  <c r="DO658" i="1" s="1"/>
  <c r="DQ658" i="1" s="1"/>
  <c r="DN657" i="1"/>
  <c r="DO657" i="1" s="1"/>
  <c r="DQ657" i="1" s="1"/>
  <c r="DN656" i="1"/>
  <c r="DO656" i="1" s="1"/>
  <c r="DQ656" i="1" s="1"/>
  <c r="DN655" i="1"/>
  <c r="DO655" i="1" s="1"/>
  <c r="DQ655" i="1" s="1"/>
  <c r="DN654" i="1"/>
  <c r="DO654" i="1" s="1"/>
  <c r="DQ654" i="1" s="1"/>
  <c r="DN653" i="1"/>
  <c r="DO653" i="1" s="1"/>
  <c r="DQ653" i="1" s="1"/>
  <c r="DN652" i="1"/>
  <c r="DO652" i="1" s="1"/>
  <c r="DQ652" i="1" s="1"/>
  <c r="DN651" i="1"/>
  <c r="DO651" i="1" s="1"/>
  <c r="DQ651" i="1" s="1"/>
  <c r="DN650" i="1"/>
  <c r="DO650" i="1" s="1"/>
  <c r="DQ650" i="1" s="1"/>
  <c r="DN649" i="1"/>
  <c r="DO649" i="1" s="1"/>
  <c r="DQ649" i="1" s="1"/>
  <c r="DN648" i="1"/>
  <c r="DO648" i="1" s="1"/>
  <c r="DQ648" i="1" s="1"/>
  <c r="DN647" i="1"/>
  <c r="DO647" i="1" s="1"/>
  <c r="DQ647" i="1" s="1"/>
  <c r="DN646" i="1"/>
  <c r="DO646" i="1" s="1"/>
  <c r="DQ646" i="1" s="1"/>
  <c r="DN645" i="1"/>
  <c r="DO645" i="1" s="1"/>
  <c r="DQ645" i="1" s="1"/>
  <c r="DN644" i="1"/>
  <c r="DO644" i="1" s="1"/>
  <c r="DQ644" i="1" s="1"/>
  <c r="DN643" i="1"/>
  <c r="DO643" i="1" s="1"/>
  <c r="DQ643" i="1" s="1"/>
  <c r="DN642" i="1"/>
  <c r="DO642" i="1" s="1"/>
  <c r="DQ642" i="1" s="1"/>
  <c r="DN641" i="1"/>
  <c r="DO641" i="1" s="1"/>
  <c r="DQ641" i="1" s="1"/>
  <c r="DN640" i="1"/>
  <c r="DO640" i="1" s="1"/>
  <c r="DQ640" i="1" s="1"/>
  <c r="DN639" i="1"/>
  <c r="DO639" i="1" s="1"/>
  <c r="DQ639" i="1" s="1"/>
  <c r="DN638" i="1"/>
  <c r="DO638" i="1" s="1"/>
  <c r="DQ638" i="1" s="1"/>
  <c r="DN637" i="1"/>
  <c r="DO637" i="1" s="1"/>
  <c r="DQ637" i="1" s="1"/>
  <c r="DN636" i="1"/>
  <c r="DO636" i="1" s="1"/>
  <c r="DQ636" i="1" s="1"/>
  <c r="DN635" i="1"/>
  <c r="DO635" i="1" s="1"/>
  <c r="DQ635" i="1" s="1"/>
  <c r="DN634" i="1"/>
  <c r="DO634" i="1" s="1"/>
  <c r="DQ634" i="1" s="1"/>
  <c r="DN633" i="1"/>
  <c r="DO633" i="1" s="1"/>
  <c r="DQ633" i="1" s="1"/>
  <c r="DN632" i="1"/>
  <c r="DO632" i="1" s="1"/>
  <c r="DQ632" i="1" s="1"/>
  <c r="DN631" i="1"/>
  <c r="DO631" i="1" s="1"/>
  <c r="DQ631" i="1" s="1"/>
  <c r="DN630" i="1"/>
  <c r="DO630" i="1" s="1"/>
  <c r="DQ630" i="1" s="1"/>
  <c r="DN629" i="1"/>
  <c r="DO629" i="1" s="1"/>
  <c r="DQ629" i="1" s="1"/>
  <c r="DN628" i="1"/>
  <c r="DO628" i="1" s="1"/>
  <c r="DQ628" i="1" s="1"/>
  <c r="DN627" i="1"/>
  <c r="DO627" i="1" s="1"/>
  <c r="DQ627" i="1" s="1"/>
  <c r="DN626" i="1"/>
  <c r="DO626" i="1" s="1"/>
  <c r="DQ626" i="1" s="1"/>
  <c r="DN625" i="1"/>
  <c r="DO625" i="1" s="1"/>
  <c r="DQ625" i="1" s="1"/>
  <c r="DN624" i="1"/>
  <c r="DO624" i="1" s="1"/>
  <c r="DQ624" i="1" s="1"/>
  <c r="DN623" i="1"/>
  <c r="DO623" i="1" s="1"/>
  <c r="DQ623" i="1" s="1"/>
  <c r="DN622" i="1"/>
  <c r="DO622" i="1" s="1"/>
  <c r="DQ622" i="1" s="1"/>
  <c r="DN621" i="1"/>
  <c r="DO621" i="1" s="1"/>
  <c r="DQ621" i="1" s="1"/>
  <c r="DN620" i="1"/>
  <c r="DO620" i="1" s="1"/>
  <c r="DQ620" i="1" s="1"/>
  <c r="DN619" i="1"/>
  <c r="DO619" i="1" s="1"/>
  <c r="DQ619" i="1" s="1"/>
  <c r="DN618" i="1"/>
  <c r="DO618" i="1" s="1"/>
  <c r="DQ618" i="1" s="1"/>
  <c r="DN617" i="1"/>
  <c r="DO617" i="1" s="1"/>
  <c r="DQ617" i="1" s="1"/>
  <c r="DN616" i="1"/>
  <c r="DO616" i="1" s="1"/>
  <c r="DQ616" i="1" s="1"/>
  <c r="DN615" i="1"/>
  <c r="DO615" i="1" s="1"/>
  <c r="DQ615" i="1" s="1"/>
  <c r="DN614" i="1"/>
  <c r="DO614" i="1" s="1"/>
  <c r="DQ614" i="1" s="1"/>
  <c r="DN613" i="1"/>
  <c r="DO613" i="1" s="1"/>
  <c r="DQ613" i="1" s="1"/>
  <c r="DN612" i="1"/>
  <c r="DO612" i="1" s="1"/>
  <c r="DQ612" i="1" s="1"/>
  <c r="DN611" i="1"/>
  <c r="DO611" i="1" s="1"/>
  <c r="DQ611" i="1" s="1"/>
  <c r="DN610" i="1"/>
  <c r="DO610" i="1" s="1"/>
  <c r="DQ610" i="1" s="1"/>
  <c r="DN609" i="1"/>
  <c r="DO609" i="1" s="1"/>
  <c r="DQ609" i="1" s="1"/>
  <c r="DN608" i="1"/>
  <c r="DO608" i="1" s="1"/>
  <c r="DQ608" i="1" s="1"/>
  <c r="DN607" i="1"/>
  <c r="DO607" i="1" s="1"/>
  <c r="DQ607" i="1" s="1"/>
  <c r="DN606" i="1"/>
  <c r="DO606" i="1" s="1"/>
  <c r="DQ606" i="1" s="1"/>
  <c r="DN605" i="1"/>
  <c r="DO605" i="1" s="1"/>
  <c r="DQ605" i="1" s="1"/>
  <c r="DN604" i="1"/>
  <c r="DO604" i="1" s="1"/>
  <c r="DQ604" i="1" s="1"/>
  <c r="DN603" i="1"/>
  <c r="DO603" i="1" s="1"/>
  <c r="DQ603" i="1" s="1"/>
  <c r="DN602" i="1"/>
  <c r="DO602" i="1" s="1"/>
  <c r="DQ602" i="1" s="1"/>
  <c r="DN601" i="1"/>
  <c r="DO601" i="1" s="1"/>
  <c r="DQ601" i="1" s="1"/>
  <c r="DN600" i="1"/>
  <c r="DO600" i="1" s="1"/>
  <c r="DQ600" i="1" s="1"/>
  <c r="DN599" i="1"/>
  <c r="DO599" i="1" s="1"/>
  <c r="DQ599" i="1" s="1"/>
  <c r="DN598" i="1"/>
  <c r="DO598" i="1" s="1"/>
  <c r="DQ598" i="1" s="1"/>
  <c r="DN597" i="1"/>
  <c r="DO597" i="1" s="1"/>
  <c r="DQ597" i="1" s="1"/>
  <c r="DN596" i="1"/>
  <c r="DO596" i="1" s="1"/>
  <c r="DQ596" i="1" s="1"/>
  <c r="DN595" i="1"/>
  <c r="DO595" i="1" s="1"/>
  <c r="DQ595" i="1" s="1"/>
  <c r="DN594" i="1"/>
  <c r="DO594" i="1" s="1"/>
  <c r="DQ594" i="1" s="1"/>
  <c r="DN593" i="1"/>
  <c r="DO593" i="1" s="1"/>
  <c r="DQ593" i="1" s="1"/>
  <c r="DN592" i="1"/>
  <c r="DO592" i="1" s="1"/>
  <c r="DQ592" i="1" s="1"/>
  <c r="DN591" i="1"/>
  <c r="DO591" i="1" s="1"/>
  <c r="DQ591" i="1" s="1"/>
  <c r="DN590" i="1"/>
  <c r="DO590" i="1" s="1"/>
  <c r="DQ590" i="1" s="1"/>
  <c r="DN589" i="1"/>
  <c r="DO589" i="1" s="1"/>
  <c r="DQ589" i="1" s="1"/>
  <c r="DN588" i="1"/>
  <c r="DO588" i="1" s="1"/>
  <c r="DQ588" i="1" s="1"/>
  <c r="DN587" i="1"/>
  <c r="DO587" i="1" s="1"/>
  <c r="DQ587" i="1" s="1"/>
  <c r="DN586" i="1"/>
  <c r="DO586" i="1" s="1"/>
  <c r="DQ586" i="1" s="1"/>
  <c r="DN585" i="1"/>
  <c r="DO585" i="1" s="1"/>
  <c r="DQ585" i="1" s="1"/>
  <c r="DN584" i="1"/>
  <c r="DO584" i="1" s="1"/>
  <c r="DQ584" i="1" s="1"/>
  <c r="DN583" i="1"/>
  <c r="DO583" i="1" s="1"/>
  <c r="DQ583" i="1" s="1"/>
  <c r="DN582" i="1"/>
  <c r="DO582" i="1" s="1"/>
  <c r="DQ582" i="1" s="1"/>
  <c r="DN581" i="1"/>
  <c r="DO581" i="1" s="1"/>
  <c r="DQ581" i="1" s="1"/>
  <c r="DN580" i="1"/>
  <c r="DO580" i="1" s="1"/>
  <c r="DQ580" i="1" s="1"/>
  <c r="DN579" i="1"/>
  <c r="DO579" i="1" s="1"/>
  <c r="DQ579" i="1" s="1"/>
  <c r="DN578" i="1"/>
  <c r="DO578" i="1" s="1"/>
  <c r="DQ578" i="1" s="1"/>
  <c r="DN577" i="1"/>
  <c r="DO577" i="1" s="1"/>
  <c r="DQ577" i="1" s="1"/>
  <c r="DN576" i="1"/>
  <c r="DO576" i="1" s="1"/>
  <c r="DQ576" i="1" s="1"/>
  <c r="DN575" i="1"/>
  <c r="DO575" i="1" s="1"/>
  <c r="DQ575" i="1" s="1"/>
  <c r="DN574" i="1"/>
  <c r="DO574" i="1" s="1"/>
  <c r="DQ574" i="1" s="1"/>
  <c r="DN573" i="1"/>
  <c r="DO573" i="1" s="1"/>
  <c r="DQ573" i="1" s="1"/>
  <c r="DN572" i="1"/>
  <c r="DO572" i="1" s="1"/>
  <c r="DQ572" i="1" s="1"/>
  <c r="DN571" i="1"/>
  <c r="DO571" i="1" s="1"/>
  <c r="DQ571" i="1" s="1"/>
  <c r="DN570" i="1"/>
  <c r="DO570" i="1" s="1"/>
  <c r="DQ570" i="1" s="1"/>
  <c r="DN569" i="1"/>
  <c r="DO569" i="1" s="1"/>
  <c r="DQ569" i="1" s="1"/>
  <c r="DN568" i="1"/>
  <c r="DO568" i="1" s="1"/>
  <c r="DQ568" i="1" s="1"/>
  <c r="DN567" i="1"/>
  <c r="DO567" i="1" s="1"/>
  <c r="DQ567" i="1" s="1"/>
  <c r="DN566" i="1"/>
  <c r="DO566" i="1" s="1"/>
  <c r="DQ566" i="1" s="1"/>
  <c r="DN565" i="1"/>
  <c r="DO565" i="1" s="1"/>
  <c r="DQ565" i="1" s="1"/>
  <c r="DN564" i="1"/>
  <c r="DO564" i="1" s="1"/>
  <c r="DQ564" i="1" s="1"/>
  <c r="DN563" i="1"/>
  <c r="DO563" i="1" s="1"/>
  <c r="DQ563" i="1" s="1"/>
  <c r="DN562" i="1"/>
  <c r="DO562" i="1" s="1"/>
  <c r="DQ562" i="1" s="1"/>
  <c r="DN561" i="1"/>
  <c r="DO561" i="1" s="1"/>
  <c r="DQ561" i="1" s="1"/>
  <c r="DN560" i="1"/>
  <c r="DO560" i="1" s="1"/>
  <c r="DQ560" i="1" s="1"/>
  <c r="DN559" i="1"/>
  <c r="DO559" i="1" s="1"/>
  <c r="DQ559" i="1" s="1"/>
  <c r="DN558" i="1"/>
  <c r="DO558" i="1" s="1"/>
  <c r="DQ558" i="1" s="1"/>
  <c r="DN557" i="1"/>
  <c r="DO557" i="1" s="1"/>
  <c r="DQ557" i="1" s="1"/>
  <c r="DN556" i="1"/>
  <c r="DO556" i="1" s="1"/>
  <c r="DQ556" i="1" s="1"/>
  <c r="DN555" i="1"/>
  <c r="DO555" i="1" s="1"/>
  <c r="DQ555" i="1" s="1"/>
  <c r="DN554" i="1"/>
  <c r="DO554" i="1" s="1"/>
  <c r="DQ554" i="1" s="1"/>
  <c r="DN553" i="1"/>
  <c r="DO553" i="1" s="1"/>
  <c r="DQ553" i="1" s="1"/>
  <c r="DN552" i="1"/>
  <c r="DO552" i="1" s="1"/>
  <c r="DQ552" i="1" s="1"/>
  <c r="DN551" i="1"/>
  <c r="DO551" i="1" s="1"/>
  <c r="DQ551" i="1" s="1"/>
  <c r="DN550" i="1"/>
  <c r="DO550" i="1" s="1"/>
  <c r="DQ550" i="1" s="1"/>
  <c r="DN549" i="1"/>
  <c r="DO549" i="1" s="1"/>
  <c r="DQ549" i="1" s="1"/>
  <c r="DN548" i="1"/>
  <c r="DO548" i="1" s="1"/>
  <c r="DQ548" i="1" s="1"/>
  <c r="DN547" i="1"/>
  <c r="DO547" i="1" s="1"/>
  <c r="DQ547" i="1" s="1"/>
  <c r="DN546" i="1"/>
  <c r="DO546" i="1" s="1"/>
  <c r="DQ546" i="1" s="1"/>
  <c r="DN545" i="1"/>
  <c r="DO545" i="1" s="1"/>
  <c r="DQ545" i="1" s="1"/>
  <c r="DN544" i="1"/>
  <c r="DO544" i="1" s="1"/>
  <c r="DQ544" i="1" s="1"/>
  <c r="DN543" i="1"/>
  <c r="DO543" i="1" s="1"/>
  <c r="DQ543" i="1" s="1"/>
  <c r="DN542" i="1"/>
  <c r="DO542" i="1" s="1"/>
  <c r="DQ542" i="1" s="1"/>
  <c r="DN541" i="1"/>
  <c r="DO541" i="1" s="1"/>
  <c r="DQ541" i="1" s="1"/>
  <c r="DN540" i="1"/>
  <c r="DO540" i="1" s="1"/>
  <c r="DQ540" i="1" s="1"/>
  <c r="DN539" i="1"/>
  <c r="DO539" i="1" s="1"/>
  <c r="DQ539" i="1" s="1"/>
  <c r="DN538" i="1"/>
  <c r="DO538" i="1" s="1"/>
  <c r="DQ538" i="1" s="1"/>
  <c r="DN537" i="1"/>
  <c r="DO537" i="1" s="1"/>
  <c r="DQ537" i="1" s="1"/>
  <c r="DN536" i="1"/>
  <c r="DO536" i="1" s="1"/>
  <c r="DQ536" i="1" s="1"/>
  <c r="DN535" i="1"/>
  <c r="DO535" i="1" s="1"/>
  <c r="DQ535" i="1" s="1"/>
  <c r="DN534" i="1"/>
  <c r="DO534" i="1" s="1"/>
  <c r="DQ534" i="1" s="1"/>
  <c r="DN533" i="1"/>
  <c r="DO533" i="1" s="1"/>
  <c r="DQ533" i="1" s="1"/>
  <c r="DN532" i="1"/>
  <c r="DO532" i="1" s="1"/>
  <c r="DQ532" i="1" s="1"/>
  <c r="DN531" i="1"/>
  <c r="DO531" i="1" s="1"/>
  <c r="DQ531" i="1" s="1"/>
  <c r="DN530" i="1"/>
  <c r="DO530" i="1" s="1"/>
  <c r="DQ530" i="1" s="1"/>
  <c r="DN529" i="1"/>
  <c r="DO529" i="1" s="1"/>
  <c r="DQ529" i="1" s="1"/>
  <c r="DN528" i="1"/>
  <c r="DO528" i="1" s="1"/>
  <c r="DQ528" i="1" s="1"/>
  <c r="DN527" i="1"/>
  <c r="DO527" i="1" s="1"/>
  <c r="DQ527" i="1" s="1"/>
  <c r="DN526" i="1"/>
  <c r="DO526" i="1" s="1"/>
  <c r="DQ526" i="1" s="1"/>
  <c r="DN525" i="1"/>
  <c r="DO525" i="1" s="1"/>
  <c r="DQ525" i="1" s="1"/>
  <c r="DN524" i="1"/>
  <c r="DO524" i="1" s="1"/>
  <c r="DQ524" i="1" s="1"/>
  <c r="DN523" i="1"/>
  <c r="DO523" i="1" s="1"/>
  <c r="DQ523" i="1" s="1"/>
  <c r="DN522" i="1"/>
  <c r="DO522" i="1" s="1"/>
  <c r="DQ522" i="1" s="1"/>
  <c r="DN521" i="1"/>
  <c r="DO521" i="1" s="1"/>
  <c r="DQ521" i="1" s="1"/>
  <c r="DN520" i="1"/>
  <c r="DO520" i="1" s="1"/>
  <c r="DQ520" i="1" s="1"/>
  <c r="DN519" i="1"/>
  <c r="DO519" i="1" s="1"/>
  <c r="DQ519" i="1" s="1"/>
  <c r="DN518" i="1"/>
  <c r="DO518" i="1" s="1"/>
  <c r="DQ518" i="1" s="1"/>
  <c r="DN517" i="1"/>
  <c r="DO517" i="1" s="1"/>
  <c r="DQ517" i="1" s="1"/>
  <c r="DN516" i="1"/>
  <c r="DO516" i="1" s="1"/>
  <c r="DQ516" i="1" s="1"/>
  <c r="DN515" i="1"/>
  <c r="DO515" i="1" s="1"/>
  <c r="DQ515" i="1" s="1"/>
  <c r="DN514" i="1"/>
  <c r="DO514" i="1" s="1"/>
  <c r="DQ514" i="1" s="1"/>
  <c r="DN513" i="1"/>
  <c r="DO513" i="1" s="1"/>
  <c r="DQ513" i="1" s="1"/>
  <c r="DN512" i="1"/>
  <c r="DO512" i="1" s="1"/>
  <c r="DQ512" i="1" s="1"/>
  <c r="DN511" i="1"/>
  <c r="DO511" i="1" s="1"/>
  <c r="DQ511" i="1" s="1"/>
  <c r="DN510" i="1"/>
  <c r="DO510" i="1" s="1"/>
  <c r="DQ510" i="1" s="1"/>
  <c r="DN509" i="1"/>
  <c r="DO509" i="1" s="1"/>
  <c r="DQ509" i="1" s="1"/>
  <c r="DN508" i="1"/>
  <c r="DO508" i="1" s="1"/>
  <c r="DQ508" i="1" s="1"/>
  <c r="DN507" i="1"/>
  <c r="DO507" i="1" s="1"/>
  <c r="DQ507" i="1" s="1"/>
  <c r="DN506" i="1"/>
  <c r="DO506" i="1" s="1"/>
  <c r="DQ506" i="1" s="1"/>
  <c r="DN505" i="1"/>
  <c r="DO505" i="1" s="1"/>
  <c r="DQ505" i="1" s="1"/>
  <c r="DN504" i="1"/>
  <c r="DO504" i="1" s="1"/>
  <c r="DQ504" i="1" s="1"/>
  <c r="DN503" i="1"/>
  <c r="DO503" i="1" s="1"/>
  <c r="DQ503" i="1" s="1"/>
  <c r="DN502" i="1"/>
  <c r="DO502" i="1" s="1"/>
  <c r="DQ502" i="1" s="1"/>
  <c r="DN501" i="1"/>
  <c r="DO501" i="1" s="1"/>
  <c r="DQ501" i="1" s="1"/>
  <c r="DN500" i="1"/>
  <c r="DO500" i="1" s="1"/>
  <c r="DQ500" i="1" s="1"/>
  <c r="DN499" i="1"/>
  <c r="DO499" i="1" s="1"/>
  <c r="DQ499" i="1" s="1"/>
  <c r="DN498" i="1"/>
  <c r="DO498" i="1" s="1"/>
  <c r="DQ498" i="1" s="1"/>
  <c r="DN497" i="1"/>
  <c r="DO497" i="1" s="1"/>
  <c r="DQ497" i="1" s="1"/>
  <c r="DN496" i="1"/>
  <c r="DO496" i="1" s="1"/>
  <c r="DQ496" i="1" s="1"/>
  <c r="DN495" i="1"/>
  <c r="DO495" i="1" s="1"/>
  <c r="DQ495" i="1" s="1"/>
  <c r="DN494" i="1"/>
  <c r="DO494" i="1" s="1"/>
  <c r="DQ494" i="1" s="1"/>
  <c r="DN493" i="1"/>
  <c r="DO493" i="1" s="1"/>
  <c r="DQ493" i="1" s="1"/>
  <c r="DN492" i="1"/>
  <c r="DO492" i="1" s="1"/>
  <c r="DQ492" i="1" s="1"/>
  <c r="DN491" i="1"/>
  <c r="DO491" i="1" s="1"/>
  <c r="DQ491" i="1" s="1"/>
  <c r="DN490" i="1"/>
  <c r="DO490" i="1" s="1"/>
  <c r="DQ490" i="1" s="1"/>
  <c r="DN489" i="1"/>
  <c r="DO489" i="1" s="1"/>
  <c r="DQ489" i="1" s="1"/>
  <c r="DN488" i="1"/>
  <c r="DO488" i="1" s="1"/>
  <c r="DQ488" i="1" s="1"/>
  <c r="DN487" i="1"/>
  <c r="DO487" i="1" s="1"/>
  <c r="DQ487" i="1" s="1"/>
  <c r="DN486" i="1"/>
  <c r="DO486" i="1" s="1"/>
  <c r="DQ486" i="1" s="1"/>
  <c r="DN485" i="1"/>
  <c r="DO485" i="1" s="1"/>
  <c r="DQ485" i="1" s="1"/>
  <c r="DN484" i="1"/>
  <c r="DO484" i="1" s="1"/>
  <c r="DQ484" i="1" s="1"/>
  <c r="DN483" i="1"/>
  <c r="DO483" i="1" s="1"/>
  <c r="DQ483" i="1" s="1"/>
  <c r="DN482" i="1"/>
  <c r="DO482" i="1" s="1"/>
  <c r="DQ482" i="1" s="1"/>
  <c r="DN481" i="1"/>
  <c r="DO481" i="1" s="1"/>
  <c r="DQ481" i="1" s="1"/>
  <c r="DN480" i="1"/>
  <c r="DO480" i="1" s="1"/>
  <c r="DQ480" i="1" s="1"/>
  <c r="DN479" i="1"/>
  <c r="DO479" i="1" s="1"/>
  <c r="DQ479" i="1" s="1"/>
  <c r="DN478" i="1"/>
  <c r="DO478" i="1" s="1"/>
  <c r="DQ478" i="1" s="1"/>
  <c r="DN477" i="1"/>
  <c r="DO477" i="1" s="1"/>
  <c r="DQ477" i="1" s="1"/>
  <c r="DN476" i="1"/>
  <c r="DO476" i="1" s="1"/>
  <c r="DQ476" i="1" s="1"/>
  <c r="DN475" i="1"/>
  <c r="DO475" i="1" s="1"/>
  <c r="DQ475" i="1" s="1"/>
  <c r="DN474" i="1"/>
  <c r="DO474" i="1" s="1"/>
  <c r="DQ474" i="1" s="1"/>
  <c r="DN473" i="1"/>
  <c r="DO473" i="1" s="1"/>
  <c r="DQ473" i="1" s="1"/>
  <c r="DN472" i="1"/>
  <c r="DO472" i="1" s="1"/>
  <c r="DQ472" i="1" s="1"/>
  <c r="DN471" i="1"/>
  <c r="DO471" i="1" s="1"/>
  <c r="DQ471" i="1" s="1"/>
  <c r="DN470" i="1"/>
  <c r="DO470" i="1" s="1"/>
  <c r="DQ470" i="1" s="1"/>
  <c r="DN469" i="1"/>
  <c r="DO469" i="1" s="1"/>
  <c r="DQ469" i="1" s="1"/>
  <c r="DN468" i="1"/>
  <c r="DO468" i="1" s="1"/>
  <c r="DQ468" i="1" s="1"/>
  <c r="DN467" i="1"/>
  <c r="DO467" i="1" s="1"/>
  <c r="DQ467" i="1" s="1"/>
  <c r="DN466" i="1"/>
  <c r="DO466" i="1" s="1"/>
  <c r="DQ466" i="1" s="1"/>
  <c r="DN465" i="1"/>
  <c r="DO465" i="1" s="1"/>
  <c r="DQ465" i="1" s="1"/>
  <c r="DN464" i="1"/>
  <c r="DO464" i="1" s="1"/>
  <c r="DQ464" i="1" s="1"/>
  <c r="DN463" i="1"/>
  <c r="DO463" i="1" s="1"/>
  <c r="DQ463" i="1" s="1"/>
  <c r="DN462" i="1"/>
  <c r="DO462" i="1" s="1"/>
  <c r="DQ462" i="1" s="1"/>
  <c r="DN461" i="1"/>
  <c r="DO461" i="1" s="1"/>
  <c r="DQ461" i="1" s="1"/>
  <c r="DN460" i="1"/>
  <c r="DO460" i="1" s="1"/>
  <c r="DQ460" i="1" s="1"/>
  <c r="DN459" i="1"/>
  <c r="DO459" i="1" s="1"/>
  <c r="DQ459" i="1" s="1"/>
  <c r="DN458" i="1"/>
  <c r="DO458" i="1" s="1"/>
  <c r="DQ458" i="1" s="1"/>
  <c r="DN457" i="1"/>
  <c r="DO457" i="1" s="1"/>
  <c r="DQ457" i="1" s="1"/>
  <c r="DN456" i="1"/>
  <c r="DO456" i="1" s="1"/>
  <c r="DQ456" i="1" s="1"/>
  <c r="DN455" i="1"/>
  <c r="DO455" i="1" s="1"/>
  <c r="DQ455" i="1" s="1"/>
  <c r="DN454" i="1"/>
  <c r="DO454" i="1" s="1"/>
  <c r="DQ454" i="1" s="1"/>
  <c r="DN453" i="1"/>
  <c r="DO453" i="1" s="1"/>
  <c r="DQ453" i="1" s="1"/>
  <c r="DN452" i="1"/>
  <c r="DO452" i="1" s="1"/>
  <c r="DQ452" i="1" s="1"/>
  <c r="DN451" i="1"/>
  <c r="DO451" i="1" s="1"/>
  <c r="DQ451" i="1" s="1"/>
  <c r="DN450" i="1"/>
  <c r="DO450" i="1" s="1"/>
  <c r="DQ450" i="1" s="1"/>
  <c r="DN449" i="1"/>
  <c r="DO449" i="1" s="1"/>
  <c r="DQ449" i="1" s="1"/>
  <c r="DN448" i="1"/>
  <c r="DO448" i="1" s="1"/>
  <c r="DQ448" i="1" s="1"/>
  <c r="DN447" i="1"/>
  <c r="DO447" i="1" s="1"/>
  <c r="DQ447" i="1" s="1"/>
  <c r="DN446" i="1"/>
  <c r="DO446" i="1" s="1"/>
  <c r="DQ446" i="1" s="1"/>
  <c r="DN445" i="1"/>
  <c r="DO445" i="1" s="1"/>
  <c r="DQ445" i="1" s="1"/>
  <c r="DN444" i="1"/>
  <c r="DO444" i="1" s="1"/>
  <c r="DQ444" i="1" s="1"/>
  <c r="DN443" i="1"/>
  <c r="DO443" i="1" s="1"/>
  <c r="DQ443" i="1" s="1"/>
  <c r="DN442" i="1"/>
  <c r="DO442" i="1" s="1"/>
  <c r="DQ442" i="1" s="1"/>
  <c r="DN441" i="1"/>
  <c r="DO441" i="1" s="1"/>
  <c r="DQ441" i="1" s="1"/>
  <c r="DN440" i="1"/>
  <c r="DO440" i="1" s="1"/>
  <c r="DQ440" i="1" s="1"/>
  <c r="DN439" i="1"/>
  <c r="DO439" i="1" s="1"/>
  <c r="DQ439" i="1" s="1"/>
  <c r="DN438" i="1"/>
  <c r="DO438" i="1" s="1"/>
  <c r="DQ438" i="1" s="1"/>
  <c r="DN437" i="1"/>
  <c r="DO437" i="1" s="1"/>
  <c r="DQ437" i="1" s="1"/>
  <c r="DN436" i="1"/>
  <c r="DO436" i="1" s="1"/>
  <c r="DQ436" i="1" s="1"/>
  <c r="DN435" i="1"/>
  <c r="DO435" i="1" s="1"/>
  <c r="DQ435" i="1" s="1"/>
  <c r="DN434" i="1"/>
  <c r="DO434" i="1" s="1"/>
  <c r="DQ434" i="1" s="1"/>
  <c r="DN433" i="1"/>
  <c r="DO433" i="1" s="1"/>
  <c r="DQ433" i="1" s="1"/>
  <c r="DN432" i="1"/>
  <c r="DO432" i="1" s="1"/>
  <c r="DQ432" i="1" s="1"/>
  <c r="DN431" i="1"/>
  <c r="DO431" i="1" s="1"/>
  <c r="DQ431" i="1" s="1"/>
  <c r="DN430" i="1"/>
  <c r="DO430" i="1" s="1"/>
  <c r="DQ430" i="1" s="1"/>
  <c r="DN429" i="1"/>
  <c r="DO429" i="1" s="1"/>
  <c r="DQ429" i="1" s="1"/>
  <c r="DN428" i="1"/>
  <c r="DO428" i="1" s="1"/>
  <c r="DQ428" i="1" s="1"/>
  <c r="DN427" i="1"/>
  <c r="DO427" i="1" s="1"/>
  <c r="DQ427" i="1" s="1"/>
  <c r="DN426" i="1"/>
  <c r="DO426" i="1" s="1"/>
  <c r="DQ426" i="1" s="1"/>
  <c r="DN425" i="1"/>
  <c r="DO425" i="1" s="1"/>
  <c r="DQ425" i="1" s="1"/>
  <c r="DN424" i="1"/>
  <c r="DO424" i="1" s="1"/>
  <c r="DQ424" i="1" s="1"/>
  <c r="DN423" i="1"/>
  <c r="DO423" i="1" s="1"/>
  <c r="DQ423" i="1" s="1"/>
  <c r="DN422" i="1"/>
  <c r="DO422" i="1" s="1"/>
  <c r="DQ422" i="1" s="1"/>
  <c r="DN421" i="1"/>
  <c r="DO421" i="1" s="1"/>
  <c r="DQ421" i="1" s="1"/>
  <c r="DN420" i="1"/>
  <c r="DO420" i="1" s="1"/>
  <c r="DQ420" i="1" s="1"/>
  <c r="DN419" i="1"/>
  <c r="DO419" i="1" s="1"/>
  <c r="DQ419" i="1" s="1"/>
  <c r="DN418" i="1"/>
  <c r="DO418" i="1" s="1"/>
  <c r="DQ418" i="1" s="1"/>
  <c r="DN417" i="1"/>
  <c r="DO417" i="1" s="1"/>
  <c r="DQ417" i="1" s="1"/>
  <c r="DN416" i="1"/>
  <c r="DO416" i="1" s="1"/>
  <c r="DQ416" i="1" s="1"/>
  <c r="DN415" i="1"/>
  <c r="DO415" i="1" s="1"/>
  <c r="DQ415" i="1" s="1"/>
  <c r="DN414" i="1"/>
  <c r="DO414" i="1" s="1"/>
  <c r="DQ414" i="1" s="1"/>
  <c r="DN413" i="1"/>
  <c r="DO413" i="1" s="1"/>
  <c r="DQ413" i="1" s="1"/>
  <c r="DN412" i="1"/>
  <c r="DO412" i="1" s="1"/>
  <c r="DQ412" i="1" s="1"/>
  <c r="DN411" i="1"/>
  <c r="DO411" i="1" s="1"/>
  <c r="DQ411" i="1" s="1"/>
  <c r="DN410" i="1"/>
  <c r="DO410" i="1" s="1"/>
  <c r="DQ410" i="1" s="1"/>
  <c r="DN409" i="1"/>
  <c r="DO409" i="1" s="1"/>
  <c r="DQ409" i="1" s="1"/>
  <c r="DN408" i="1"/>
  <c r="DO408" i="1" s="1"/>
  <c r="DQ408" i="1" s="1"/>
  <c r="DN407" i="1"/>
  <c r="DO407" i="1" s="1"/>
  <c r="DQ407" i="1" s="1"/>
  <c r="DN406" i="1"/>
  <c r="DO406" i="1" s="1"/>
  <c r="DQ406" i="1" s="1"/>
  <c r="DN405" i="1"/>
  <c r="DO405" i="1" s="1"/>
  <c r="DQ405" i="1" s="1"/>
  <c r="DN404" i="1"/>
  <c r="DO404" i="1" s="1"/>
  <c r="DQ404" i="1" s="1"/>
  <c r="DN403" i="1"/>
  <c r="DO403" i="1" s="1"/>
  <c r="DQ403" i="1" s="1"/>
  <c r="DN402" i="1"/>
  <c r="DO402" i="1" s="1"/>
  <c r="DQ402" i="1" s="1"/>
  <c r="DN401" i="1"/>
  <c r="DO401" i="1" s="1"/>
  <c r="DQ401" i="1" s="1"/>
  <c r="DN400" i="1"/>
  <c r="DO400" i="1" s="1"/>
  <c r="DQ400" i="1" s="1"/>
  <c r="DN399" i="1"/>
  <c r="DO399" i="1" s="1"/>
  <c r="DQ399" i="1" s="1"/>
  <c r="DN398" i="1"/>
  <c r="DO398" i="1" s="1"/>
  <c r="DQ398" i="1" s="1"/>
  <c r="DN397" i="1"/>
  <c r="DO397" i="1" s="1"/>
  <c r="DQ397" i="1" s="1"/>
  <c r="DN396" i="1"/>
  <c r="DO396" i="1" s="1"/>
  <c r="DQ396" i="1" s="1"/>
  <c r="DN395" i="1"/>
  <c r="DO395" i="1" s="1"/>
  <c r="DQ395" i="1" s="1"/>
  <c r="DN394" i="1"/>
  <c r="DO394" i="1" s="1"/>
  <c r="DQ394" i="1" s="1"/>
  <c r="DN393" i="1"/>
  <c r="DO393" i="1" s="1"/>
  <c r="DQ393" i="1" s="1"/>
  <c r="DN392" i="1"/>
  <c r="DO392" i="1" s="1"/>
  <c r="DQ392" i="1" s="1"/>
  <c r="DN391" i="1"/>
  <c r="DO391" i="1" s="1"/>
  <c r="DQ391" i="1" s="1"/>
  <c r="DN390" i="1"/>
  <c r="DO390" i="1" s="1"/>
  <c r="DQ390" i="1" s="1"/>
  <c r="DN389" i="1"/>
  <c r="DO389" i="1" s="1"/>
  <c r="DQ389" i="1" s="1"/>
  <c r="DN388" i="1"/>
  <c r="DO388" i="1" s="1"/>
  <c r="DQ388" i="1" s="1"/>
  <c r="DN387" i="1"/>
  <c r="DO387" i="1" s="1"/>
  <c r="DQ387" i="1" s="1"/>
  <c r="DN386" i="1"/>
  <c r="DO386" i="1" s="1"/>
  <c r="DQ386" i="1" s="1"/>
  <c r="DN385" i="1"/>
  <c r="DO385" i="1" s="1"/>
  <c r="DQ385" i="1" s="1"/>
  <c r="DN384" i="1"/>
  <c r="DO384" i="1" s="1"/>
  <c r="DQ384" i="1" s="1"/>
  <c r="DN383" i="1"/>
  <c r="DO383" i="1" s="1"/>
  <c r="DQ383" i="1" s="1"/>
  <c r="DN382" i="1"/>
  <c r="DO382" i="1" s="1"/>
  <c r="DQ382" i="1" s="1"/>
  <c r="DN381" i="1"/>
  <c r="DO381" i="1" s="1"/>
  <c r="DQ381" i="1" s="1"/>
  <c r="DN380" i="1"/>
  <c r="DO380" i="1" s="1"/>
  <c r="DQ380" i="1" s="1"/>
  <c r="DN379" i="1"/>
  <c r="DO379" i="1" s="1"/>
  <c r="DQ379" i="1" s="1"/>
  <c r="DN378" i="1"/>
  <c r="DO378" i="1" s="1"/>
  <c r="DQ378" i="1" s="1"/>
  <c r="DN377" i="1"/>
  <c r="DO377" i="1" s="1"/>
  <c r="DQ377" i="1" s="1"/>
  <c r="DN376" i="1"/>
  <c r="DO376" i="1" s="1"/>
  <c r="DQ376" i="1" s="1"/>
  <c r="DN375" i="1"/>
  <c r="DO375" i="1" s="1"/>
  <c r="DQ375" i="1" s="1"/>
  <c r="DN374" i="1"/>
  <c r="DO374" i="1" s="1"/>
  <c r="DQ374" i="1" s="1"/>
  <c r="DN373" i="1"/>
  <c r="DO373" i="1" s="1"/>
  <c r="DQ373" i="1" s="1"/>
  <c r="DN372" i="1"/>
  <c r="DO372" i="1" s="1"/>
  <c r="DQ372" i="1" s="1"/>
  <c r="DN371" i="1"/>
  <c r="DO371" i="1" s="1"/>
  <c r="DQ371" i="1" s="1"/>
  <c r="DN370" i="1"/>
  <c r="DO370" i="1" s="1"/>
  <c r="DQ370" i="1" s="1"/>
  <c r="DN369" i="1"/>
  <c r="DO369" i="1" s="1"/>
  <c r="DQ369" i="1" s="1"/>
  <c r="DN368" i="1"/>
  <c r="DO368" i="1" s="1"/>
  <c r="DQ368" i="1" s="1"/>
  <c r="DN367" i="1"/>
  <c r="DO367" i="1" s="1"/>
  <c r="DQ367" i="1" s="1"/>
  <c r="DN366" i="1"/>
  <c r="DO366" i="1" s="1"/>
  <c r="DQ366" i="1" s="1"/>
  <c r="DN365" i="1"/>
  <c r="DO365" i="1" s="1"/>
  <c r="DQ365" i="1" s="1"/>
  <c r="DN364" i="1"/>
  <c r="DO364" i="1" s="1"/>
  <c r="DQ364" i="1" s="1"/>
  <c r="DN363" i="1"/>
  <c r="DO363" i="1" s="1"/>
  <c r="DQ363" i="1" s="1"/>
  <c r="DN362" i="1"/>
  <c r="DO362" i="1" s="1"/>
  <c r="DQ362" i="1" s="1"/>
  <c r="DN361" i="1"/>
  <c r="DO361" i="1" s="1"/>
  <c r="DQ361" i="1" s="1"/>
  <c r="DN360" i="1"/>
  <c r="DO360" i="1" s="1"/>
  <c r="DQ360" i="1" s="1"/>
  <c r="DN359" i="1"/>
  <c r="DO359" i="1" s="1"/>
  <c r="DQ359" i="1" s="1"/>
  <c r="DN358" i="1"/>
  <c r="DO358" i="1" s="1"/>
  <c r="DQ358" i="1" s="1"/>
  <c r="DN357" i="1"/>
  <c r="DO357" i="1" s="1"/>
  <c r="DQ357" i="1" s="1"/>
  <c r="DN356" i="1"/>
  <c r="DO356" i="1" s="1"/>
  <c r="DQ356" i="1" s="1"/>
  <c r="DN355" i="1"/>
  <c r="DO355" i="1" s="1"/>
  <c r="DQ355" i="1" s="1"/>
  <c r="DN354" i="1"/>
  <c r="DO354" i="1" s="1"/>
  <c r="DQ354" i="1" s="1"/>
  <c r="DN353" i="1"/>
  <c r="DO353" i="1" s="1"/>
  <c r="DQ353" i="1" s="1"/>
  <c r="DN352" i="1"/>
  <c r="DO352" i="1" s="1"/>
  <c r="DQ352" i="1" s="1"/>
  <c r="DN351" i="1"/>
  <c r="DO351" i="1" s="1"/>
  <c r="DQ351" i="1" s="1"/>
  <c r="DN350" i="1"/>
  <c r="DO350" i="1" s="1"/>
  <c r="DQ350" i="1" s="1"/>
  <c r="DN349" i="1"/>
  <c r="DO349" i="1" s="1"/>
  <c r="DQ349" i="1" s="1"/>
  <c r="DN348" i="1"/>
  <c r="DO348" i="1" s="1"/>
  <c r="DQ348" i="1" s="1"/>
  <c r="DN347" i="1"/>
  <c r="DO347" i="1" s="1"/>
  <c r="DQ347" i="1" s="1"/>
  <c r="DN346" i="1"/>
  <c r="DO346" i="1" s="1"/>
  <c r="DQ346" i="1" s="1"/>
  <c r="DN345" i="1"/>
  <c r="DO345" i="1" s="1"/>
  <c r="DQ345" i="1" s="1"/>
  <c r="DN344" i="1"/>
  <c r="DO344" i="1" s="1"/>
  <c r="DQ344" i="1" s="1"/>
  <c r="DN343" i="1"/>
  <c r="DO343" i="1" s="1"/>
  <c r="DQ343" i="1" s="1"/>
  <c r="DN342" i="1"/>
  <c r="DO342" i="1" s="1"/>
  <c r="DQ342" i="1" s="1"/>
  <c r="DN341" i="1"/>
  <c r="DO341" i="1" s="1"/>
  <c r="DQ341" i="1" s="1"/>
  <c r="DN340" i="1"/>
  <c r="DO340" i="1" s="1"/>
  <c r="DQ340" i="1" s="1"/>
  <c r="DN339" i="1"/>
  <c r="DO339" i="1" s="1"/>
  <c r="DQ339" i="1" s="1"/>
  <c r="DN338" i="1"/>
  <c r="DO338" i="1" s="1"/>
  <c r="DQ338" i="1" s="1"/>
  <c r="DN337" i="1"/>
  <c r="DO337" i="1" s="1"/>
  <c r="DQ337" i="1" s="1"/>
  <c r="DN336" i="1"/>
  <c r="DO336" i="1" s="1"/>
  <c r="DQ336" i="1" s="1"/>
  <c r="DN335" i="1"/>
  <c r="DO335" i="1" s="1"/>
  <c r="DQ335" i="1" s="1"/>
  <c r="DN334" i="1"/>
  <c r="DO334" i="1" s="1"/>
  <c r="DQ334" i="1" s="1"/>
  <c r="DN333" i="1"/>
  <c r="DO333" i="1" s="1"/>
  <c r="DQ333" i="1" s="1"/>
  <c r="DN332" i="1"/>
  <c r="DO332" i="1" s="1"/>
  <c r="DQ332" i="1" s="1"/>
  <c r="DN331" i="1"/>
  <c r="DO331" i="1" s="1"/>
  <c r="DQ331" i="1" s="1"/>
  <c r="DN330" i="1"/>
  <c r="DO330" i="1" s="1"/>
  <c r="DQ330" i="1" s="1"/>
  <c r="DN329" i="1"/>
  <c r="DO329" i="1" s="1"/>
  <c r="DQ329" i="1" s="1"/>
  <c r="DN328" i="1"/>
  <c r="DO328" i="1" s="1"/>
  <c r="DQ328" i="1" s="1"/>
  <c r="DN327" i="1"/>
  <c r="DO327" i="1" s="1"/>
  <c r="DQ327" i="1" s="1"/>
  <c r="DN326" i="1"/>
  <c r="DO326" i="1" s="1"/>
  <c r="DQ326" i="1" s="1"/>
  <c r="DN325" i="1"/>
  <c r="DO325" i="1" s="1"/>
  <c r="DQ325" i="1" s="1"/>
  <c r="DN324" i="1"/>
  <c r="DO324" i="1" s="1"/>
  <c r="DQ324" i="1" s="1"/>
  <c r="DN323" i="1"/>
  <c r="DO323" i="1" s="1"/>
  <c r="DQ323" i="1" s="1"/>
  <c r="DN322" i="1"/>
  <c r="DO322" i="1" s="1"/>
  <c r="DQ322" i="1" s="1"/>
  <c r="DN321" i="1"/>
  <c r="DO321" i="1" s="1"/>
  <c r="DQ321" i="1" s="1"/>
  <c r="DN320" i="1"/>
  <c r="DO320" i="1" s="1"/>
  <c r="DQ320" i="1" s="1"/>
  <c r="DN319" i="1"/>
  <c r="DO319" i="1" s="1"/>
  <c r="DQ319" i="1" s="1"/>
  <c r="DN318" i="1"/>
  <c r="DO318" i="1" s="1"/>
  <c r="DQ318" i="1" s="1"/>
  <c r="DN317" i="1"/>
  <c r="DO317" i="1" s="1"/>
  <c r="DQ317" i="1" s="1"/>
  <c r="DN316" i="1"/>
  <c r="DO316" i="1" s="1"/>
  <c r="DQ316" i="1" s="1"/>
  <c r="DN315" i="1"/>
  <c r="DO315" i="1" s="1"/>
  <c r="DQ315" i="1" s="1"/>
  <c r="DN314" i="1"/>
  <c r="DO314" i="1" s="1"/>
  <c r="DQ314" i="1" s="1"/>
  <c r="DN313" i="1"/>
  <c r="DO313" i="1" s="1"/>
  <c r="DQ313" i="1" s="1"/>
  <c r="DN312" i="1"/>
  <c r="DO312" i="1" s="1"/>
  <c r="DQ312" i="1" s="1"/>
  <c r="DN311" i="1"/>
  <c r="DO311" i="1" s="1"/>
  <c r="DQ311" i="1" s="1"/>
  <c r="DN310" i="1"/>
  <c r="DO310" i="1" s="1"/>
  <c r="DQ310" i="1" s="1"/>
  <c r="DN309" i="1"/>
  <c r="DO309" i="1" s="1"/>
  <c r="DQ309" i="1" s="1"/>
  <c r="DN308" i="1"/>
  <c r="DO308" i="1" s="1"/>
  <c r="DQ308" i="1" s="1"/>
  <c r="DN307" i="1"/>
  <c r="DO307" i="1" s="1"/>
  <c r="DQ307" i="1" s="1"/>
  <c r="DN306" i="1"/>
  <c r="DO306" i="1" s="1"/>
  <c r="DQ306" i="1" s="1"/>
  <c r="DN305" i="1"/>
  <c r="DO305" i="1" s="1"/>
  <c r="DQ305" i="1" s="1"/>
  <c r="DN304" i="1"/>
  <c r="DO304" i="1" s="1"/>
  <c r="DQ304" i="1" s="1"/>
  <c r="DN303" i="1"/>
  <c r="DO303" i="1" s="1"/>
  <c r="DQ303" i="1" s="1"/>
  <c r="DN302" i="1"/>
  <c r="DO302" i="1" s="1"/>
  <c r="DQ302" i="1" s="1"/>
  <c r="DN301" i="1"/>
  <c r="DO301" i="1" s="1"/>
  <c r="DQ301" i="1" s="1"/>
  <c r="DN300" i="1"/>
  <c r="DO300" i="1" s="1"/>
  <c r="DQ300" i="1" s="1"/>
  <c r="DN299" i="1"/>
  <c r="DO299" i="1" s="1"/>
  <c r="DQ299" i="1" s="1"/>
  <c r="DN298" i="1"/>
  <c r="DO298" i="1" s="1"/>
  <c r="DQ298" i="1" s="1"/>
  <c r="DN297" i="1"/>
  <c r="DO297" i="1" s="1"/>
  <c r="DQ297" i="1" s="1"/>
  <c r="DN296" i="1"/>
  <c r="DO296" i="1" s="1"/>
  <c r="DQ296" i="1" s="1"/>
  <c r="DN295" i="1"/>
  <c r="DO295" i="1" s="1"/>
  <c r="DQ295" i="1" s="1"/>
  <c r="DN294" i="1"/>
  <c r="DO294" i="1" s="1"/>
  <c r="DQ294" i="1" s="1"/>
  <c r="DN293" i="1"/>
  <c r="DO293" i="1" s="1"/>
  <c r="DQ293" i="1" s="1"/>
  <c r="DN292" i="1"/>
  <c r="DO292" i="1" s="1"/>
  <c r="DQ292" i="1" s="1"/>
  <c r="DN291" i="1"/>
  <c r="DO291" i="1" s="1"/>
  <c r="DQ291" i="1" s="1"/>
  <c r="DN290" i="1"/>
  <c r="DO290" i="1" s="1"/>
  <c r="DQ290" i="1" s="1"/>
  <c r="DN289" i="1"/>
  <c r="DO289" i="1" s="1"/>
  <c r="DQ289" i="1" s="1"/>
  <c r="DN288" i="1"/>
  <c r="DO288" i="1" s="1"/>
  <c r="DQ288" i="1" s="1"/>
  <c r="DN287" i="1"/>
  <c r="DO287" i="1" s="1"/>
  <c r="DQ287" i="1" s="1"/>
  <c r="DN286" i="1"/>
  <c r="DO286" i="1" s="1"/>
  <c r="DQ286" i="1" s="1"/>
  <c r="DN285" i="1"/>
  <c r="DO285" i="1" s="1"/>
  <c r="DQ285" i="1" s="1"/>
  <c r="DN284" i="1"/>
  <c r="DO284" i="1" s="1"/>
  <c r="DQ284" i="1" s="1"/>
  <c r="DN283" i="1"/>
  <c r="DO283" i="1" s="1"/>
  <c r="DQ283" i="1" s="1"/>
  <c r="DN282" i="1"/>
  <c r="DO282" i="1" s="1"/>
  <c r="DQ282" i="1" s="1"/>
  <c r="DN281" i="1"/>
  <c r="DO281" i="1" s="1"/>
  <c r="DQ281" i="1" s="1"/>
  <c r="DN280" i="1"/>
  <c r="DO280" i="1" s="1"/>
  <c r="DQ280" i="1" s="1"/>
  <c r="DN279" i="1"/>
  <c r="DO279" i="1" s="1"/>
  <c r="DQ279" i="1" s="1"/>
  <c r="DN278" i="1"/>
  <c r="DO278" i="1" s="1"/>
  <c r="DQ278" i="1" s="1"/>
  <c r="DN277" i="1"/>
  <c r="DO277" i="1" s="1"/>
  <c r="DQ277" i="1" s="1"/>
  <c r="DN276" i="1"/>
  <c r="DO276" i="1" s="1"/>
  <c r="DQ276" i="1" s="1"/>
  <c r="DN275" i="1"/>
  <c r="DO275" i="1" s="1"/>
  <c r="DQ275" i="1" s="1"/>
  <c r="DN274" i="1"/>
  <c r="DO274" i="1" s="1"/>
  <c r="DQ274" i="1" s="1"/>
  <c r="DN273" i="1"/>
  <c r="DO273" i="1" s="1"/>
  <c r="DQ273" i="1" s="1"/>
  <c r="DN272" i="1"/>
  <c r="DO272" i="1" s="1"/>
  <c r="DQ272" i="1" s="1"/>
  <c r="DN271" i="1"/>
  <c r="DO271" i="1" s="1"/>
  <c r="DQ271" i="1" s="1"/>
  <c r="DN270" i="1"/>
  <c r="DO270" i="1" s="1"/>
  <c r="DQ270" i="1" s="1"/>
  <c r="DN269" i="1"/>
  <c r="DO269" i="1" s="1"/>
  <c r="DQ269" i="1" s="1"/>
  <c r="DN268" i="1"/>
  <c r="DO268" i="1" s="1"/>
  <c r="DQ268" i="1" s="1"/>
  <c r="DN267" i="1"/>
  <c r="DO267" i="1" s="1"/>
  <c r="DQ267" i="1" s="1"/>
  <c r="DN266" i="1"/>
  <c r="DO266" i="1" s="1"/>
  <c r="DQ266" i="1" s="1"/>
  <c r="DN265" i="1"/>
  <c r="DO265" i="1" s="1"/>
  <c r="DQ265" i="1" s="1"/>
  <c r="DN264" i="1"/>
  <c r="DO264" i="1" s="1"/>
  <c r="DQ264" i="1" s="1"/>
  <c r="DN263" i="1"/>
  <c r="DO263" i="1" s="1"/>
  <c r="DQ263" i="1" s="1"/>
  <c r="DN262" i="1"/>
  <c r="DO262" i="1" s="1"/>
  <c r="DQ262" i="1" s="1"/>
  <c r="DN261" i="1"/>
  <c r="DO261" i="1" s="1"/>
  <c r="DQ261" i="1" s="1"/>
  <c r="DN260" i="1"/>
  <c r="DO260" i="1" s="1"/>
  <c r="DQ260" i="1" s="1"/>
  <c r="DN259" i="1"/>
  <c r="DO259" i="1" s="1"/>
  <c r="DQ259" i="1" s="1"/>
  <c r="DN258" i="1"/>
  <c r="DO258" i="1" s="1"/>
  <c r="DQ258" i="1" s="1"/>
  <c r="DN257" i="1"/>
  <c r="DO257" i="1" s="1"/>
  <c r="DQ257" i="1" s="1"/>
  <c r="DN256" i="1"/>
  <c r="DO256" i="1" s="1"/>
  <c r="DQ256" i="1" s="1"/>
  <c r="DN255" i="1"/>
  <c r="DO255" i="1" s="1"/>
  <c r="DQ255" i="1" s="1"/>
  <c r="DN254" i="1"/>
  <c r="DO254" i="1" s="1"/>
  <c r="DQ254" i="1" s="1"/>
  <c r="DN253" i="1"/>
  <c r="DO253" i="1" s="1"/>
  <c r="DQ253" i="1" s="1"/>
  <c r="DN252" i="1"/>
  <c r="DO252" i="1" s="1"/>
  <c r="DQ252" i="1" s="1"/>
  <c r="DN251" i="1"/>
  <c r="DO251" i="1" s="1"/>
  <c r="DQ251" i="1" s="1"/>
  <c r="DN250" i="1"/>
  <c r="DO250" i="1" s="1"/>
  <c r="DQ250" i="1" s="1"/>
  <c r="DN249" i="1"/>
  <c r="DO249" i="1" s="1"/>
  <c r="DQ249" i="1" s="1"/>
  <c r="DN248" i="1"/>
  <c r="DO248" i="1" s="1"/>
  <c r="DQ248" i="1" s="1"/>
  <c r="DN247" i="1"/>
  <c r="DO247" i="1" s="1"/>
  <c r="DQ247" i="1" s="1"/>
  <c r="DN246" i="1"/>
  <c r="DO246" i="1" s="1"/>
  <c r="DQ246" i="1" s="1"/>
  <c r="DN245" i="1"/>
  <c r="DO245" i="1" s="1"/>
  <c r="DQ245" i="1" s="1"/>
  <c r="DN244" i="1"/>
  <c r="DO244" i="1" s="1"/>
  <c r="DQ244" i="1" s="1"/>
  <c r="DN243" i="1"/>
  <c r="DO243" i="1" s="1"/>
  <c r="DQ243" i="1" s="1"/>
  <c r="DN242" i="1"/>
  <c r="DO242" i="1" s="1"/>
  <c r="DQ242" i="1" s="1"/>
  <c r="DN241" i="1"/>
  <c r="DO241" i="1" s="1"/>
  <c r="DQ241" i="1" s="1"/>
  <c r="DN240" i="1"/>
  <c r="DO240" i="1" s="1"/>
  <c r="DQ240" i="1" s="1"/>
  <c r="DN239" i="1"/>
  <c r="DO239" i="1" s="1"/>
  <c r="DQ239" i="1" s="1"/>
  <c r="DN238" i="1"/>
  <c r="DO238" i="1" s="1"/>
  <c r="DQ238" i="1" s="1"/>
  <c r="DN237" i="1"/>
  <c r="DO237" i="1" s="1"/>
  <c r="DQ237" i="1" s="1"/>
  <c r="DN236" i="1"/>
  <c r="DO236" i="1" s="1"/>
  <c r="DQ236" i="1" s="1"/>
  <c r="DN235" i="1"/>
  <c r="DO235" i="1" s="1"/>
  <c r="DQ235" i="1" s="1"/>
  <c r="DN234" i="1"/>
  <c r="DO234" i="1" s="1"/>
  <c r="DQ234" i="1" s="1"/>
  <c r="DN233" i="1"/>
  <c r="DO233" i="1" s="1"/>
  <c r="DQ233" i="1" s="1"/>
  <c r="DN232" i="1"/>
  <c r="DO232" i="1" s="1"/>
  <c r="DQ232" i="1" s="1"/>
  <c r="DN231" i="1"/>
  <c r="DO231" i="1" s="1"/>
  <c r="DQ231" i="1" s="1"/>
  <c r="DN230" i="1"/>
  <c r="DO230" i="1" s="1"/>
  <c r="DQ230" i="1" s="1"/>
  <c r="DN229" i="1"/>
  <c r="DO229" i="1" s="1"/>
  <c r="DQ229" i="1" s="1"/>
  <c r="DN228" i="1"/>
  <c r="DO228" i="1" s="1"/>
  <c r="DQ228" i="1" s="1"/>
  <c r="DN227" i="1"/>
  <c r="DO227" i="1" s="1"/>
  <c r="DQ227" i="1" s="1"/>
  <c r="DN226" i="1"/>
  <c r="DO226" i="1" s="1"/>
  <c r="DQ226" i="1" s="1"/>
  <c r="DN225" i="1"/>
  <c r="DO225" i="1" s="1"/>
  <c r="DQ225" i="1" s="1"/>
  <c r="DN224" i="1"/>
  <c r="DO224" i="1" s="1"/>
  <c r="DQ224" i="1" s="1"/>
  <c r="DN223" i="1"/>
  <c r="DO223" i="1" s="1"/>
  <c r="DQ223" i="1" s="1"/>
  <c r="DN222" i="1"/>
  <c r="DO222" i="1" s="1"/>
  <c r="DQ222" i="1" s="1"/>
  <c r="DN221" i="1"/>
  <c r="DO221" i="1" s="1"/>
  <c r="DQ221" i="1" s="1"/>
  <c r="DN220" i="1"/>
  <c r="DO220" i="1" s="1"/>
  <c r="DQ220" i="1" s="1"/>
  <c r="DN219" i="1"/>
  <c r="DO219" i="1" s="1"/>
  <c r="DQ219" i="1" s="1"/>
  <c r="DN218" i="1"/>
  <c r="DO218" i="1" s="1"/>
  <c r="DQ218" i="1" s="1"/>
  <c r="DN217" i="1"/>
  <c r="DO217" i="1" s="1"/>
  <c r="DQ217" i="1" s="1"/>
  <c r="DN216" i="1"/>
  <c r="DO216" i="1" s="1"/>
  <c r="DQ216" i="1" s="1"/>
  <c r="DN215" i="1"/>
  <c r="DO215" i="1" s="1"/>
  <c r="DQ215" i="1" s="1"/>
  <c r="DN214" i="1"/>
  <c r="DO214" i="1" s="1"/>
  <c r="DQ214" i="1" s="1"/>
  <c r="DN213" i="1"/>
  <c r="DO213" i="1" s="1"/>
  <c r="DQ213" i="1" s="1"/>
  <c r="DN212" i="1"/>
  <c r="DO212" i="1" s="1"/>
  <c r="DQ212" i="1" s="1"/>
  <c r="DN211" i="1"/>
  <c r="DO211" i="1" s="1"/>
  <c r="DQ211" i="1" s="1"/>
  <c r="DN210" i="1"/>
  <c r="DO210" i="1" s="1"/>
  <c r="DQ210" i="1" s="1"/>
  <c r="DN209" i="1"/>
  <c r="DO209" i="1" s="1"/>
  <c r="DQ209" i="1" s="1"/>
  <c r="DN208" i="1"/>
  <c r="DO208" i="1" s="1"/>
  <c r="DQ208" i="1" s="1"/>
  <c r="DN207" i="1"/>
  <c r="DO207" i="1" s="1"/>
  <c r="DQ207" i="1" s="1"/>
  <c r="DN206" i="1"/>
  <c r="DO206" i="1" s="1"/>
  <c r="DQ206" i="1" s="1"/>
  <c r="DN205" i="1"/>
  <c r="DO205" i="1" s="1"/>
  <c r="DQ205" i="1" s="1"/>
  <c r="DN204" i="1"/>
  <c r="DO204" i="1" s="1"/>
  <c r="DQ204" i="1" s="1"/>
  <c r="DN203" i="1"/>
  <c r="DO203" i="1" s="1"/>
  <c r="DQ203" i="1" s="1"/>
  <c r="DN202" i="1"/>
  <c r="DO202" i="1" s="1"/>
  <c r="DQ202" i="1" s="1"/>
  <c r="DN201" i="1"/>
  <c r="DO201" i="1" s="1"/>
  <c r="DQ201" i="1" s="1"/>
  <c r="DN200" i="1"/>
  <c r="DO200" i="1" s="1"/>
  <c r="DQ200" i="1" s="1"/>
  <c r="DN199" i="1"/>
  <c r="DO199" i="1" s="1"/>
  <c r="DQ199" i="1" s="1"/>
  <c r="DN198" i="1"/>
  <c r="DO198" i="1" s="1"/>
  <c r="DQ198" i="1" s="1"/>
  <c r="DN197" i="1"/>
  <c r="DO197" i="1" s="1"/>
  <c r="DQ197" i="1" s="1"/>
  <c r="DN196" i="1"/>
  <c r="DO196" i="1" s="1"/>
  <c r="DQ196" i="1" s="1"/>
  <c r="DN195" i="1"/>
  <c r="DO195" i="1" s="1"/>
  <c r="DQ195" i="1" s="1"/>
  <c r="DN194" i="1"/>
  <c r="DO194" i="1" s="1"/>
  <c r="DQ194" i="1" s="1"/>
  <c r="DN193" i="1"/>
  <c r="DO193" i="1" s="1"/>
  <c r="DQ193" i="1" s="1"/>
  <c r="DN192" i="1"/>
  <c r="DO192" i="1" s="1"/>
  <c r="DQ192" i="1" s="1"/>
  <c r="DN191" i="1"/>
  <c r="DO191" i="1" s="1"/>
  <c r="DQ191" i="1" s="1"/>
  <c r="DN190" i="1"/>
  <c r="DO190" i="1" s="1"/>
  <c r="DQ190" i="1" s="1"/>
  <c r="DN189" i="1"/>
  <c r="DO189" i="1" s="1"/>
  <c r="DQ189" i="1" s="1"/>
  <c r="DN188" i="1"/>
  <c r="DO188" i="1" s="1"/>
  <c r="DQ188" i="1" s="1"/>
  <c r="DN187" i="1"/>
  <c r="DO187" i="1" s="1"/>
  <c r="DQ187" i="1" s="1"/>
  <c r="DN186" i="1"/>
  <c r="DO186" i="1" s="1"/>
  <c r="DQ186" i="1" s="1"/>
  <c r="DN185" i="1"/>
  <c r="DO185" i="1" s="1"/>
  <c r="DQ185" i="1" s="1"/>
  <c r="DN184" i="1"/>
  <c r="DO184" i="1" s="1"/>
  <c r="DQ184" i="1" s="1"/>
  <c r="DN183" i="1"/>
  <c r="DO183" i="1" s="1"/>
  <c r="DQ183" i="1" s="1"/>
  <c r="DN182" i="1"/>
  <c r="DO182" i="1" s="1"/>
  <c r="DQ182" i="1" s="1"/>
  <c r="DN181" i="1"/>
  <c r="DO181" i="1" s="1"/>
  <c r="DQ181" i="1" s="1"/>
  <c r="DN180" i="1"/>
  <c r="DO180" i="1" s="1"/>
  <c r="DQ180" i="1" s="1"/>
  <c r="DN179" i="1"/>
  <c r="DO179" i="1" s="1"/>
  <c r="DQ179" i="1" s="1"/>
  <c r="DN178" i="1"/>
  <c r="DO178" i="1" s="1"/>
  <c r="DQ178" i="1" s="1"/>
  <c r="DN177" i="1"/>
  <c r="DO177" i="1" s="1"/>
  <c r="DQ177" i="1" s="1"/>
  <c r="DN176" i="1"/>
  <c r="DO176" i="1" s="1"/>
  <c r="DQ176" i="1" s="1"/>
  <c r="DN175" i="1"/>
  <c r="DO175" i="1" s="1"/>
  <c r="DQ175" i="1" s="1"/>
  <c r="DN174" i="1"/>
  <c r="DO174" i="1" s="1"/>
  <c r="DQ174" i="1" s="1"/>
  <c r="DN173" i="1"/>
  <c r="DO173" i="1" s="1"/>
  <c r="DQ173" i="1" s="1"/>
  <c r="DN172" i="1"/>
  <c r="DO172" i="1" s="1"/>
  <c r="DQ172" i="1" s="1"/>
  <c r="DN171" i="1"/>
  <c r="DO171" i="1" s="1"/>
  <c r="DQ171" i="1" s="1"/>
  <c r="DN170" i="1"/>
  <c r="DO170" i="1" s="1"/>
  <c r="DQ170" i="1" s="1"/>
  <c r="DN169" i="1"/>
  <c r="DO169" i="1" s="1"/>
  <c r="DQ169" i="1" s="1"/>
  <c r="DN168" i="1"/>
  <c r="DO168" i="1" s="1"/>
  <c r="DQ168" i="1" s="1"/>
  <c r="DN167" i="1"/>
  <c r="DO167" i="1" s="1"/>
  <c r="DQ167" i="1" s="1"/>
  <c r="DN166" i="1"/>
  <c r="DO166" i="1" s="1"/>
  <c r="DQ166" i="1" s="1"/>
  <c r="DN165" i="1"/>
  <c r="DO165" i="1" s="1"/>
  <c r="DQ165" i="1" s="1"/>
  <c r="DN164" i="1"/>
  <c r="DO164" i="1" s="1"/>
  <c r="DQ164" i="1" s="1"/>
  <c r="DN163" i="1"/>
  <c r="DO163" i="1" s="1"/>
  <c r="DQ163" i="1" s="1"/>
  <c r="DN162" i="1"/>
  <c r="DO162" i="1" s="1"/>
  <c r="DQ162" i="1" s="1"/>
  <c r="DN161" i="1"/>
  <c r="DO161" i="1" s="1"/>
  <c r="DQ161" i="1" s="1"/>
  <c r="DN160" i="1"/>
  <c r="DO160" i="1" s="1"/>
  <c r="DQ160" i="1" s="1"/>
  <c r="DN159" i="1"/>
  <c r="DO159" i="1" s="1"/>
  <c r="DQ159" i="1" s="1"/>
  <c r="DN158" i="1"/>
  <c r="DO158" i="1" s="1"/>
  <c r="DQ158" i="1" s="1"/>
  <c r="DN157" i="1"/>
  <c r="DO157" i="1" s="1"/>
  <c r="DQ157" i="1" s="1"/>
  <c r="DN156" i="1"/>
  <c r="DO156" i="1" s="1"/>
  <c r="DQ156" i="1" s="1"/>
  <c r="DN155" i="1"/>
  <c r="DO155" i="1" s="1"/>
  <c r="DQ155" i="1" s="1"/>
  <c r="DN154" i="1"/>
  <c r="DO154" i="1" s="1"/>
  <c r="DQ154" i="1" s="1"/>
  <c r="DN153" i="1"/>
  <c r="DO153" i="1" s="1"/>
  <c r="DQ153" i="1" s="1"/>
  <c r="DN152" i="1"/>
  <c r="DO152" i="1" s="1"/>
  <c r="DQ152" i="1" s="1"/>
  <c r="DN151" i="1"/>
  <c r="DO151" i="1" s="1"/>
  <c r="DQ151" i="1" s="1"/>
  <c r="DN150" i="1"/>
  <c r="DO150" i="1" s="1"/>
  <c r="DQ150" i="1" s="1"/>
  <c r="DN149" i="1"/>
  <c r="DO149" i="1" s="1"/>
  <c r="DQ149" i="1" s="1"/>
  <c r="DN148" i="1"/>
  <c r="DO148" i="1" s="1"/>
  <c r="DQ148" i="1" s="1"/>
  <c r="DN147" i="1"/>
  <c r="DO147" i="1" s="1"/>
  <c r="DQ147" i="1" s="1"/>
  <c r="DN146" i="1"/>
  <c r="DO146" i="1" s="1"/>
  <c r="DQ146" i="1" s="1"/>
  <c r="DN145" i="1"/>
  <c r="DO145" i="1" s="1"/>
  <c r="DQ145" i="1" s="1"/>
  <c r="DN144" i="1"/>
  <c r="DO144" i="1" s="1"/>
  <c r="DQ144" i="1" s="1"/>
  <c r="DN143" i="1"/>
  <c r="DO143" i="1" s="1"/>
  <c r="DQ143" i="1" s="1"/>
  <c r="DN142" i="1"/>
  <c r="DO142" i="1" s="1"/>
  <c r="DQ142" i="1" s="1"/>
  <c r="DN141" i="1"/>
  <c r="DO141" i="1" s="1"/>
  <c r="DQ141" i="1" s="1"/>
  <c r="DN140" i="1"/>
  <c r="DO140" i="1" s="1"/>
  <c r="DQ140" i="1" s="1"/>
  <c r="DN139" i="1"/>
  <c r="DO139" i="1" s="1"/>
  <c r="DQ139" i="1" s="1"/>
  <c r="DN138" i="1"/>
  <c r="DO138" i="1" s="1"/>
  <c r="DQ138" i="1" s="1"/>
  <c r="DN137" i="1"/>
  <c r="DO137" i="1" s="1"/>
  <c r="DQ137" i="1" s="1"/>
  <c r="DN136" i="1"/>
  <c r="DO136" i="1" s="1"/>
  <c r="DQ136" i="1" s="1"/>
  <c r="DN135" i="1"/>
  <c r="DO135" i="1" s="1"/>
  <c r="DQ135" i="1" s="1"/>
  <c r="DN134" i="1"/>
  <c r="DO134" i="1" s="1"/>
  <c r="DQ134" i="1" s="1"/>
  <c r="DN133" i="1"/>
  <c r="DO133" i="1" s="1"/>
  <c r="DQ133" i="1" s="1"/>
  <c r="DN132" i="1"/>
  <c r="DO132" i="1" s="1"/>
  <c r="DQ132" i="1" s="1"/>
  <c r="DN131" i="1"/>
  <c r="DO131" i="1" s="1"/>
  <c r="DQ131" i="1" s="1"/>
  <c r="DN130" i="1"/>
  <c r="DO130" i="1" s="1"/>
  <c r="DQ130" i="1" s="1"/>
  <c r="DN129" i="1"/>
  <c r="DO129" i="1" s="1"/>
  <c r="DQ129" i="1" s="1"/>
  <c r="DN128" i="1"/>
  <c r="DO128" i="1" s="1"/>
  <c r="DQ128" i="1" s="1"/>
  <c r="DN127" i="1"/>
  <c r="DO127" i="1" s="1"/>
  <c r="DQ127" i="1" s="1"/>
  <c r="DN126" i="1"/>
  <c r="DO126" i="1" s="1"/>
  <c r="DQ126" i="1" s="1"/>
  <c r="DN125" i="1"/>
  <c r="DO125" i="1" s="1"/>
  <c r="DQ125" i="1" s="1"/>
  <c r="DN124" i="1"/>
  <c r="DO124" i="1" s="1"/>
  <c r="DQ124" i="1" s="1"/>
  <c r="DN123" i="1"/>
  <c r="DO123" i="1" s="1"/>
  <c r="DQ123" i="1" s="1"/>
  <c r="DN122" i="1"/>
  <c r="DO122" i="1" s="1"/>
  <c r="DQ122" i="1" s="1"/>
  <c r="DN121" i="1"/>
  <c r="DO121" i="1" s="1"/>
  <c r="DQ121" i="1" s="1"/>
  <c r="DN120" i="1"/>
  <c r="DO120" i="1" s="1"/>
  <c r="DQ120" i="1" s="1"/>
  <c r="DN119" i="1"/>
  <c r="DO119" i="1" s="1"/>
  <c r="DQ119" i="1" s="1"/>
  <c r="DN118" i="1"/>
  <c r="DO118" i="1" s="1"/>
  <c r="DQ118" i="1" s="1"/>
  <c r="DN117" i="1"/>
  <c r="DO117" i="1" s="1"/>
  <c r="DQ117" i="1" s="1"/>
  <c r="DN116" i="1"/>
  <c r="DO116" i="1" s="1"/>
  <c r="DQ116" i="1" s="1"/>
  <c r="DN115" i="1"/>
  <c r="DO115" i="1" s="1"/>
  <c r="DQ115" i="1" s="1"/>
  <c r="DN114" i="1"/>
  <c r="DO114" i="1" s="1"/>
  <c r="DQ114" i="1" s="1"/>
  <c r="DN113" i="1"/>
  <c r="DO113" i="1" s="1"/>
  <c r="DQ113" i="1" s="1"/>
  <c r="DN112" i="1"/>
  <c r="DO112" i="1" s="1"/>
  <c r="DQ112" i="1" s="1"/>
  <c r="DN111" i="1"/>
  <c r="DO111" i="1" s="1"/>
  <c r="DQ111" i="1" s="1"/>
  <c r="DN110" i="1"/>
  <c r="DO110" i="1" s="1"/>
  <c r="DQ110" i="1" s="1"/>
  <c r="DN109" i="1"/>
  <c r="DO109" i="1" s="1"/>
  <c r="DQ109" i="1" s="1"/>
  <c r="DN108" i="1"/>
  <c r="DO108" i="1" s="1"/>
  <c r="DQ108" i="1" s="1"/>
  <c r="DN107" i="1"/>
  <c r="DO107" i="1" s="1"/>
  <c r="DQ107" i="1" s="1"/>
  <c r="DN106" i="1"/>
  <c r="DO106" i="1" s="1"/>
  <c r="DQ106" i="1" s="1"/>
  <c r="DN105" i="1"/>
  <c r="DO105" i="1" s="1"/>
  <c r="DQ105" i="1" s="1"/>
  <c r="DN104" i="1"/>
  <c r="DO104" i="1" s="1"/>
  <c r="DQ104" i="1" s="1"/>
  <c r="DN103" i="1"/>
  <c r="DO103" i="1" s="1"/>
  <c r="DQ103" i="1" s="1"/>
  <c r="DN102" i="1"/>
  <c r="DO102" i="1" s="1"/>
  <c r="DQ102" i="1" s="1"/>
  <c r="DN101" i="1"/>
  <c r="DO101" i="1" s="1"/>
  <c r="DQ101" i="1" s="1"/>
  <c r="DN100" i="1"/>
  <c r="DO100" i="1" s="1"/>
  <c r="DQ100" i="1" s="1"/>
  <c r="DN99" i="1"/>
  <c r="DO99" i="1" s="1"/>
  <c r="DQ99" i="1" s="1"/>
  <c r="DN98" i="1"/>
  <c r="DO98" i="1" s="1"/>
  <c r="DQ98" i="1" s="1"/>
  <c r="DN97" i="1"/>
  <c r="DO97" i="1" s="1"/>
  <c r="DQ97" i="1" s="1"/>
  <c r="DN96" i="1"/>
  <c r="DO96" i="1" s="1"/>
  <c r="DQ96" i="1" s="1"/>
  <c r="DN95" i="1"/>
  <c r="DO95" i="1" s="1"/>
  <c r="DQ95" i="1" s="1"/>
  <c r="DN94" i="1"/>
  <c r="DO94" i="1" s="1"/>
  <c r="DQ94" i="1" s="1"/>
  <c r="DN93" i="1"/>
  <c r="DO93" i="1" s="1"/>
  <c r="DQ93" i="1" s="1"/>
  <c r="DN92" i="1"/>
  <c r="DO92" i="1" s="1"/>
  <c r="DQ92" i="1" s="1"/>
  <c r="DN91" i="1"/>
  <c r="DO91" i="1" s="1"/>
  <c r="DQ91" i="1" s="1"/>
  <c r="DN90" i="1"/>
  <c r="DO90" i="1" s="1"/>
  <c r="DQ90" i="1" s="1"/>
  <c r="DN89" i="1"/>
  <c r="DO89" i="1" s="1"/>
  <c r="DQ89" i="1" s="1"/>
  <c r="DN88" i="1"/>
  <c r="DO88" i="1" s="1"/>
  <c r="DQ88" i="1" s="1"/>
  <c r="DN87" i="1"/>
  <c r="DO87" i="1" s="1"/>
  <c r="DQ87" i="1" s="1"/>
  <c r="DN86" i="1"/>
  <c r="DO86" i="1" s="1"/>
  <c r="DQ86" i="1" s="1"/>
  <c r="DN85" i="1"/>
  <c r="DO85" i="1" s="1"/>
  <c r="DQ85" i="1" s="1"/>
  <c r="DN84" i="1"/>
  <c r="DO84" i="1" s="1"/>
  <c r="DQ84" i="1" s="1"/>
  <c r="DN83" i="1"/>
  <c r="DO83" i="1" s="1"/>
  <c r="DQ83" i="1" s="1"/>
  <c r="DN82" i="1"/>
  <c r="DO82" i="1" s="1"/>
  <c r="DQ82" i="1" s="1"/>
  <c r="DN81" i="1"/>
  <c r="DO81" i="1" s="1"/>
  <c r="DQ81" i="1" s="1"/>
  <c r="DN80" i="1"/>
  <c r="DO80" i="1" s="1"/>
  <c r="DQ80" i="1" s="1"/>
  <c r="DN79" i="1"/>
  <c r="DO79" i="1" s="1"/>
  <c r="DQ79" i="1" s="1"/>
  <c r="DN78" i="1"/>
  <c r="DO78" i="1" s="1"/>
  <c r="DQ78" i="1" s="1"/>
  <c r="DN77" i="1"/>
  <c r="DO77" i="1" s="1"/>
  <c r="DQ77" i="1" s="1"/>
  <c r="DN76" i="1"/>
  <c r="DO76" i="1" s="1"/>
  <c r="DQ76" i="1" s="1"/>
  <c r="DN75" i="1"/>
  <c r="DO75" i="1" s="1"/>
  <c r="DQ75" i="1" s="1"/>
  <c r="DN74" i="1"/>
  <c r="DO74" i="1" s="1"/>
  <c r="DQ74" i="1" s="1"/>
  <c r="DN73" i="1"/>
  <c r="DO73" i="1" s="1"/>
  <c r="DQ73" i="1" s="1"/>
  <c r="DN72" i="1"/>
  <c r="DO72" i="1" s="1"/>
  <c r="DQ72" i="1" s="1"/>
  <c r="DN71" i="1"/>
  <c r="DO71" i="1" s="1"/>
  <c r="DQ71" i="1" s="1"/>
  <c r="DN70" i="1"/>
  <c r="DO70" i="1" s="1"/>
  <c r="DQ70" i="1" s="1"/>
  <c r="DN69" i="1"/>
  <c r="DO69" i="1" s="1"/>
  <c r="DQ69" i="1" s="1"/>
  <c r="DN68" i="1"/>
  <c r="DO68" i="1" s="1"/>
  <c r="DQ68" i="1" s="1"/>
  <c r="DN67" i="1"/>
  <c r="DO67" i="1" s="1"/>
  <c r="DQ67" i="1" s="1"/>
  <c r="DN66" i="1"/>
  <c r="DO66" i="1" s="1"/>
  <c r="DQ66" i="1" s="1"/>
  <c r="DN65" i="1"/>
  <c r="DO65" i="1" s="1"/>
  <c r="DQ65" i="1" s="1"/>
  <c r="DN64" i="1"/>
  <c r="DO64" i="1" s="1"/>
  <c r="DQ64" i="1" s="1"/>
  <c r="DN63" i="1"/>
  <c r="DO63" i="1" s="1"/>
  <c r="DQ63" i="1" s="1"/>
  <c r="DN62" i="1"/>
  <c r="DO62" i="1" s="1"/>
  <c r="DQ62" i="1" s="1"/>
  <c r="DN61" i="1"/>
  <c r="DO61" i="1" s="1"/>
  <c r="DQ61" i="1" s="1"/>
  <c r="DN60" i="1"/>
  <c r="DO60" i="1" s="1"/>
  <c r="DQ60" i="1" s="1"/>
  <c r="DN59" i="1"/>
  <c r="DO59" i="1" s="1"/>
  <c r="DQ59" i="1" s="1"/>
  <c r="DN58" i="1"/>
  <c r="DO58" i="1" s="1"/>
  <c r="DQ58" i="1" s="1"/>
  <c r="DN57" i="1"/>
  <c r="DO57" i="1" s="1"/>
  <c r="DQ57" i="1" s="1"/>
  <c r="DN56" i="1"/>
  <c r="DO56" i="1" s="1"/>
  <c r="DQ56" i="1" s="1"/>
  <c r="DN55" i="1"/>
  <c r="DO55" i="1" s="1"/>
  <c r="DQ55" i="1" s="1"/>
  <c r="DN54" i="1"/>
  <c r="DO54" i="1" s="1"/>
  <c r="DQ54" i="1" s="1"/>
  <c r="DN53" i="1"/>
  <c r="DO53" i="1" s="1"/>
  <c r="DQ53" i="1" s="1"/>
  <c r="DN52" i="1"/>
  <c r="DO52" i="1" s="1"/>
  <c r="DQ52" i="1" s="1"/>
  <c r="DN51" i="1"/>
  <c r="DO51" i="1" s="1"/>
  <c r="DQ51" i="1" s="1"/>
  <c r="DN50" i="1"/>
  <c r="DO50" i="1" s="1"/>
  <c r="DQ50" i="1" s="1"/>
  <c r="DN49" i="1"/>
  <c r="DO49" i="1" s="1"/>
  <c r="DQ49" i="1" s="1"/>
  <c r="DN48" i="1"/>
  <c r="DO48" i="1" s="1"/>
  <c r="DQ48" i="1" s="1"/>
  <c r="DN47" i="1"/>
  <c r="DO47" i="1" s="1"/>
  <c r="DQ47" i="1" s="1"/>
  <c r="DN46" i="1"/>
  <c r="DO46" i="1" s="1"/>
  <c r="DQ46" i="1" s="1"/>
  <c r="DN45" i="1"/>
  <c r="DO45" i="1" s="1"/>
  <c r="DQ45" i="1" s="1"/>
  <c r="DN44" i="1"/>
  <c r="DO44" i="1" s="1"/>
  <c r="DQ44" i="1" s="1"/>
  <c r="DN43" i="1"/>
  <c r="DO43" i="1" s="1"/>
  <c r="DQ43" i="1" s="1"/>
  <c r="DN42" i="1"/>
  <c r="DO42" i="1" s="1"/>
  <c r="DQ42" i="1" s="1"/>
  <c r="DN41" i="1"/>
  <c r="DO41" i="1" s="1"/>
  <c r="DQ41" i="1" s="1"/>
  <c r="DN40" i="1"/>
  <c r="DO40" i="1" s="1"/>
  <c r="DQ40" i="1" s="1"/>
  <c r="DN39" i="1"/>
  <c r="DO39" i="1" s="1"/>
  <c r="DQ39" i="1" s="1"/>
  <c r="DN38" i="1"/>
  <c r="DO38" i="1" s="1"/>
  <c r="DQ38" i="1" s="1"/>
  <c r="DN37" i="1"/>
  <c r="DO37" i="1" s="1"/>
  <c r="DQ37" i="1" s="1"/>
  <c r="DN36" i="1"/>
  <c r="DO36" i="1" s="1"/>
  <c r="DQ36" i="1" s="1"/>
  <c r="DN35" i="1"/>
  <c r="DO35" i="1" s="1"/>
  <c r="DQ35" i="1" s="1"/>
  <c r="DN34" i="1"/>
  <c r="DO34" i="1" s="1"/>
  <c r="DQ34" i="1" s="1"/>
  <c r="DN33" i="1"/>
  <c r="DO33" i="1" s="1"/>
  <c r="DQ33" i="1" s="1"/>
  <c r="DN32" i="1"/>
  <c r="DO32" i="1" s="1"/>
  <c r="DQ32" i="1" s="1"/>
  <c r="DN31" i="1"/>
  <c r="DO31" i="1" s="1"/>
  <c r="DQ31" i="1" s="1"/>
  <c r="DN30" i="1"/>
  <c r="DO30" i="1" s="1"/>
  <c r="DQ30" i="1" s="1"/>
  <c r="DN29" i="1"/>
  <c r="DO29" i="1" s="1"/>
  <c r="DQ29" i="1" s="1"/>
  <c r="DN28" i="1"/>
  <c r="DO28" i="1" s="1"/>
  <c r="DQ28" i="1" s="1"/>
  <c r="DN27" i="1"/>
  <c r="DO27" i="1" s="1"/>
  <c r="DQ27" i="1" s="1"/>
  <c r="DN26" i="1"/>
  <c r="DO26" i="1" s="1"/>
  <c r="DQ26" i="1" s="1"/>
  <c r="DN25" i="1"/>
  <c r="DO25" i="1" s="1"/>
  <c r="DQ25" i="1" s="1"/>
  <c r="DN24" i="1"/>
  <c r="DO24" i="1" s="1"/>
  <c r="DQ24" i="1" s="1"/>
  <c r="DN23" i="1"/>
  <c r="DO23" i="1" s="1"/>
  <c r="DQ23" i="1" s="1"/>
  <c r="DN22" i="1"/>
  <c r="DO22" i="1" s="1"/>
  <c r="DQ22" i="1" s="1"/>
  <c r="DN21" i="1"/>
  <c r="DO21" i="1" s="1"/>
  <c r="DQ21" i="1" s="1"/>
  <c r="DN20" i="1"/>
  <c r="DO20" i="1" s="1"/>
  <c r="DQ20" i="1" s="1"/>
  <c r="DN19" i="1"/>
  <c r="DO19" i="1" s="1"/>
  <c r="DQ19" i="1" s="1"/>
  <c r="DN18" i="1"/>
  <c r="DO18" i="1" s="1"/>
  <c r="DQ18" i="1" s="1"/>
  <c r="DN17" i="1"/>
  <c r="DO17" i="1" s="1"/>
  <c r="DQ17" i="1" s="1"/>
  <c r="DN16" i="1"/>
  <c r="DO16" i="1" s="1"/>
  <c r="DQ16" i="1" s="1"/>
  <c r="DN15" i="1"/>
  <c r="DO15" i="1" s="1"/>
  <c r="DQ15" i="1" s="1"/>
  <c r="DN14" i="1"/>
  <c r="DO14" i="1" s="1"/>
  <c r="DQ14" i="1" s="1"/>
  <c r="DN13" i="1"/>
  <c r="DO13" i="1" s="1"/>
  <c r="DQ13" i="1" s="1"/>
  <c r="DN12" i="1"/>
  <c r="DO12" i="1" s="1"/>
  <c r="DQ12" i="1" s="1"/>
  <c r="DN11" i="1"/>
  <c r="DO11" i="1" s="1"/>
  <c r="DQ11" i="1" s="1"/>
  <c r="DN10" i="1"/>
  <c r="DO10" i="1" s="1"/>
  <c r="DQ10" i="1" s="1"/>
  <c r="DN9" i="1"/>
  <c r="DO9" i="1" s="1"/>
  <c r="DQ9" i="1" s="1"/>
  <c r="DN8" i="1"/>
  <c r="DO8" i="1" s="1"/>
  <c r="DQ8" i="1" s="1"/>
  <c r="DN7" i="1"/>
  <c r="DO7" i="1" s="1"/>
  <c r="DQ7" i="1" s="1"/>
  <c r="DN6" i="1"/>
  <c r="DO6" i="1" s="1"/>
  <c r="DQ6" i="1" s="1"/>
  <c r="DN5" i="1"/>
  <c r="DO5" i="1" s="1"/>
  <c r="DQ5" i="1" s="1"/>
  <c r="DN4" i="1"/>
  <c r="DO4" i="1" s="1"/>
  <c r="DQ4" i="1" s="1"/>
  <c r="DN3" i="1"/>
  <c r="DO3" i="1" s="1"/>
  <c r="DQ3" i="1" s="1"/>
  <c r="DP886" i="1" l="1"/>
  <c r="DP1037" i="1"/>
  <c r="DP834" i="1"/>
  <c r="DP888" i="1"/>
  <c r="DP1036" i="1"/>
  <c r="DP887" i="1"/>
  <c r="DP204" i="1"/>
  <c r="DP885" i="1"/>
  <c r="DP1035" i="1"/>
  <c r="DP205" i="1"/>
  <c r="DP202" i="1"/>
  <c r="DP884" i="1"/>
  <c r="DD1052" i="1"/>
  <c r="DD1051" i="1"/>
  <c r="DD1050" i="1"/>
  <c r="DD1049" i="1"/>
  <c r="DD1048" i="1"/>
  <c r="DD1047" i="1"/>
  <c r="DD1046" i="1"/>
  <c r="DD1045" i="1"/>
  <c r="DD1044" i="1"/>
  <c r="DD1043" i="1"/>
  <c r="DD1042" i="1"/>
  <c r="DD1041" i="1"/>
  <c r="DD1040" i="1"/>
  <c r="DD1039" i="1"/>
  <c r="DD1038" i="1"/>
  <c r="DD1037" i="1"/>
  <c r="DD1036" i="1"/>
  <c r="DD1035" i="1"/>
  <c r="DD1034" i="1"/>
  <c r="DD1033" i="1"/>
  <c r="DD1032" i="1"/>
  <c r="DD1031" i="1"/>
  <c r="DD1030" i="1"/>
  <c r="DD1029" i="1"/>
  <c r="DD1028" i="1"/>
  <c r="DD1027" i="1"/>
  <c r="DD1026" i="1"/>
  <c r="DD1025" i="1"/>
  <c r="DD1024" i="1"/>
  <c r="DD1023" i="1"/>
  <c r="DD1022" i="1"/>
  <c r="DD1021" i="1"/>
  <c r="DD1020" i="1"/>
  <c r="DD1019" i="1"/>
  <c r="DD1018" i="1"/>
  <c r="DD1017" i="1"/>
  <c r="DD1016" i="1"/>
  <c r="DD1015" i="1"/>
  <c r="DD1014" i="1"/>
  <c r="DD1013" i="1"/>
  <c r="DD1012" i="1"/>
  <c r="DD1011" i="1"/>
  <c r="DD1010" i="1"/>
  <c r="DD1009" i="1"/>
  <c r="DD1008" i="1"/>
  <c r="DD1007" i="1"/>
  <c r="DD1006" i="1"/>
  <c r="DD1005" i="1"/>
  <c r="DD1004" i="1"/>
  <c r="DD1003" i="1"/>
  <c r="DD1002" i="1"/>
  <c r="DD1001" i="1"/>
  <c r="DD1000" i="1"/>
  <c r="DD999" i="1"/>
  <c r="DD998" i="1"/>
  <c r="DD997" i="1"/>
  <c r="DD996" i="1"/>
  <c r="DD995" i="1"/>
  <c r="DD994" i="1"/>
  <c r="DD993" i="1"/>
  <c r="DD992" i="1"/>
  <c r="DD991" i="1"/>
  <c r="DD990" i="1"/>
  <c r="DD989" i="1"/>
  <c r="DD988" i="1"/>
  <c r="DD987" i="1"/>
  <c r="DD986" i="1"/>
  <c r="DD985" i="1"/>
  <c r="DD984" i="1"/>
  <c r="DD983" i="1"/>
  <c r="DD982" i="1"/>
  <c r="DD981" i="1"/>
  <c r="DD980" i="1"/>
  <c r="DD979" i="1"/>
  <c r="DD978" i="1"/>
  <c r="DD977" i="1"/>
  <c r="DD976" i="1"/>
  <c r="DD975" i="1"/>
  <c r="DD974" i="1"/>
  <c r="DD973" i="1"/>
  <c r="DD972" i="1"/>
  <c r="DD971" i="1"/>
  <c r="DD970" i="1"/>
  <c r="DD969" i="1"/>
  <c r="DD968" i="1"/>
  <c r="DD967" i="1"/>
  <c r="DD966" i="1"/>
  <c r="DD965" i="1"/>
  <c r="DD964" i="1"/>
  <c r="DD963" i="1"/>
  <c r="DD962" i="1"/>
  <c r="DD961" i="1"/>
  <c r="DD960" i="1"/>
  <c r="DD959" i="1"/>
  <c r="DD958" i="1"/>
  <c r="DD957" i="1"/>
  <c r="DD956" i="1"/>
  <c r="DD955" i="1"/>
  <c r="DD954" i="1"/>
  <c r="DD953" i="1"/>
  <c r="DD952" i="1"/>
  <c r="DD951" i="1"/>
  <c r="DD950" i="1"/>
  <c r="DD949" i="1"/>
  <c r="DD948" i="1"/>
  <c r="DD947" i="1"/>
  <c r="DD946" i="1"/>
  <c r="DD945" i="1"/>
  <c r="DD944" i="1"/>
  <c r="DD943" i="1"/>
  <c r="DD942" i="1"/>
  <c r="DD941" i="1"/>
  <c r="DD940" i="1"/>
  <c r="DD939" i="1"/>
  <c r="DD938" i="1"/>
  <c r="DD937" i="1"/>
  <c r="DD936" i="1"/>
  <c r="DD935" i="1"/>
  <c r="DD934" i="1"/>
  <c r="DD933" i="1"/>
  <c r="DD932" i="1"/>
  <c r="DD931" i="1"/>
  <c r="DD930" i="1"/>
  <c r="DD929" i="1"/>
  <c r="DD928" i="1"/>
  <c r="DD927" i="1"/>
  <c r="DD926" i="1"/>
  <c r="DD925" i="1"/>
  <c r="DD924" i="1"/>
  <c r="DD923" i="1"/>
  <c r="DD922" i="1"/>
  <c r="DD921" i="1"/>
  <c r="DD920" i="1"/>
  <c r="DD919" i="1"/>
  <c r="DD918" i="1"/>
  <c r="DD917" i="1"/>
  <c r="DD916" i="1"/>
  <c r="DD915" i="1"/>
  <c r="DD914" i="1"/>
  <c r="DD913" i="1"/>
  <c r="DD912" i="1"/>
  <c r="DD911" i="1"/>
  <c r="DD910" i="1"/>
  <c r="DD909" i="1"/>
  <c r="DD908" i="1"/>
  <c r="DD907" i="1"/>
  <c r="DD906" i="1"/>
  <c r="DD905" i="1"/>
  <c r="DD904" i="1"/>
  <c r="DD903" i="1"/>
  <c r="DD902" i="1"/>
  <c r="DD901" i="1"/>
  <c r="DD900" i="1"/>
  <c r="DD899" i="1"/>
  <c r="DD898" i="1"/>
  <c r="DD897" i="1"/>
  <c r="DD896" i="1"/>
  <c r="DD895" i="1"/>
  <c r="DD894" i="1"/>
  <c r="DD893" i="1"/>
  <c r="DD892" i="1"/>
  <c r="DD891" i="1"/>
  <c r="DD890" i="1"/>
  <c r="DD889" i="1"/>
  <c r="DD888" i="1"/>
  <c r="DD887" i="1"/>
  <c r="DD886" i="1"/>
  <c r="DD885" i="1"/>
  <c r="DD884" i="1"/>
  <c r="DD883" i="1"/>
  <c r="DD882" i="1"/>
  <c r="DD881" i="1"/>
  <c r="DD880" i="1"/>
  <c r="DD879" i="1"/>
  <c r="DD878" i="1"/>
  <c r="DD877" i="1"/>
  <c r="DD876" i="1"/>
  <c r="DD875" i="1"/>
  <c r="DD874" i="1"/>
  <c r="DD873" i="1"/>
  <c r="DD872" i="1"/>
  <c r="DD871" i="1"/>
  <c r="DD870" i="1"/>
  <c r="DD869" i="1"/>
  <c r="DD868" i="1"/>
  <c r="DD867" i="1"/>
  <c r="DD866" i="1"/>
  <c r="DD865" i="1"/>
  <c r="DD864" i="1"/>
  <c r="DD863" i="1"/>
  <c r="DD862" i="1"/>
  <c r="DD861" i="1"/>
  <c r="DD860" i="1"/>
  <c r="DD859" i="1"/>
  <c r="DD858" i="1"/>
  <c r="DD857" i="1"/>
  <c r="DD856" i="1"/>
  <c r="DD855" i="1"/>
  <c r="DD854" i="1"/>
  <c r="DD853" i="1"/>
  <c r="DD852" i="1"/>
  <c r="DD851" i="1"/>
  <c r="DD850" i="1"/>
  <c r="DD849" i="1"/>
  <c r="DD848" i="1"/>
  <c r="DD847" i="1"/>
  <c r="DD846" i="1"/>
  <c r="DD845" i="1"/>
  <c r="DD844" i="1"/>
  <c r="DD843" i="1"/>
  <c r="DD842" i="1"/>
  <c r="DD841" i="1"/>
  <c r="DD840" i="1"/>
  <c r="DD839" i="1"/>
  <c r="DD838" i="1"/>
  <c r="DD837" i="1"/>
  <c r="DD836" i="1"/>
  <c r="DD835" i="1"/>
  <c r="DD834" i="1"/>
  <c r="DD833" i="1"/>
  <c r="DD832" i="1"/>
  <c r="DD831" i="1"/>
  <c r="DD830" i="1"/>
  <c r="DD829" i="1"/>
  <c r="DD828" i="1"/>
  <c r="DD827" i="1"/>
  <c r="DD826" i="1"/>
  <c r="DD825" i="1"/>
  <c r="DD824" i="1"/>
  <c r="DD823" i="1"/>
  <c r="DD822" i="1"/>
  <c r="DD821" i="1"/>
  <c r="DD820" i="1"/>
  <c r="DD819" i="1"/>
  <c r="DD818" i="1"/>
  <c r="DD817" i="1"/>
  <c r="DD816" i="1"/>
  <c r="DD815" i="1"/>
  <c r="DD814" i="1"/>
  <c r="DD813" i="1"/>
  <c r="DD812" i="1"/>
  <c r="DD811" i="1"/>
  <c r="DD810" i="1"/>
  <c r="DD809" i="1"/>
  <c r="DD808" i="1"/>
  <c r="DD807" i="1"/>
  <c r="DD806" i="1"/>
  <c r="DD805" i="1"/>
  <c r="DD804" i="1"/>
  <c r="DD803" i="1"/>
  <c r="DD802" i="1"/>
  <c r="DD801" i="1"/>
  <c r="DD800" i="1"/>
  <c r="DD799" i="1"/>
  <c r="DD798" i="1"/>
  <c r="DD797" i="1"/>
  <c r="DD796" i="1"/>
  <c r="DD795" i="1"/>
  <c r="DD794" i="1"/>
  <c r="DD793" i="1"/>
  <c r="DD792" i="1"/>
  <c r="DD791" i="1"/>
  <c r="DD790" i="1"/>
  <c r="DD789" i="1"/>
  <c r="DD788" i="1"/>
  <c r="DD787" i="1"/>
  <c r="DD786" i="1"/>
  <c r="DD785" i="1"/>
  <c r="DD784" i="1"/>
  <c r="DD783" i="1"/>
  <c r="DD782" i="1"/>
  <c r="DD781" i="1"/>
  <c r="DD780" i="1"/>
  <c r="DD779" i="1"/>
  <c r="DD778" i="1"/>
  <c r="DD777" i="1"/>
  <c r="DD776" i="1"/>
  <c r="DD775" i="1"/>
  <c r="DD774" i="1"/>
  <c r="DD773" i="1"/>
  <c r="DD772" i="1"/>
  <c r="DD771" i="1"/>
  <c r="DD770" i="1"/>
  <c r="DD769" i="1"/>
  <c r="DD768" i="1"/>
  <c r="DD767" i="1"/>
  <c r="DD766" i="1"/>
  <c r="DD765" i="1"/>
  <c r="DD764" i="1"/>
  <c r="DD763" i="1"/>
  <c r="DD762" i="1"/>
  <c r="DD761" i="1"/>
  <c r="DD760" i="1"/>
  <c r="DD759" i="1"/>
  <c r="DD758" i="1"/>
  <c r="DD757" i="1"/>
  <c r="DD756" i="1"/>
  <c r="DD755" i="1"/>
  <c r="DD754" i="1"/>
  <c r="DD753" i="1"/>
  <c r="DD752" i="1"/>
  <c r="DD751" i="1"/>
  <c r="DD750" i="1"/>
  <c r="DD749" i="1"/>
  <c r="DD748" i="1"/>
  <c r="DD747" i="1"/>
  <c r="DD746" i="1"/>
  <c r="DD745" i="1"/>
  <c r="DD744" i="1"/>
  <c r="DD743" i="1"/>
  <c r="DD742" i="1"/>
  <c r="DD741" i="1"/>
  <c r="DD740" i="1"/>
  <c r="DD739" i="1"/>
  <c r="DD738" i="1"/>
  <c r="DD737" i="1"/>
  <c r="DD736" i="1"/>
  <c r="DD735" i="1"/>
  <c r="DD734" i="1"/>
  <c r="DD733" i="1"/>
  <c r="DD732" i="1"/>
  <c r="DD731" i="1"/>
  <c r="DD730" i="1"/>
  <c r="DD729" i="1"/>
  <c r="DD728" i="1"/>
  <c r="DD727" i="1"/>
  <c r="DD726" i="1"/>
  <c r="DD725" i="1"/>
  <c r="DD724" i="1"/>
  <c r="DD723" i="1"/>
  <c r="DD722" i="1"/>
  <c r="DD721" i="1"/>
  <c r="DD720" i="1"/>
  <c r="DD719" i="1"/>
  <c r="DD718" i="1"/>
  <c r="DD717" i="1"/>
  <c r="DD716" i="1"/>
  <c r="DD715" i="1"/>
  <c r="DD714" i="1"/>
  <c r="DD713" i="1"/>
  <c r="DD712" i="1"/>
  <c r="DD711" i="1"/>
  <c r="DD710" i="1"/>
  <c r="DD709" i="1"/>
  <c r="DD708" i="1"/>
  <c r="DD707" i="1"/>
  <c r="DD706" i="1"/>
  <c r="DD705" i="1"/>
  <c r="DD704" i="1"/>
  <c r="DD703" i="1"/>
  <c r="DD702" i="1"/>
  <c r="DD701" i="1"/>
  <c r="DD700" i="1"/>
  <c r="DD699" i="1"/>
  <c r="DD698" i="1"/>
  <c r="DD697" i="1"/>
  <c r="DD696" i="1"/>
  <c r="DD695" i="1"/>
  <c r="DD694" i="1"/>
  <c r="DD693" i="1"/>
  <c r="DD692" i="1"/>
  <c r="DD691" i="1"/>
  <c r="DD690" i="1"/>
  <c r="DD689" i="1"/>
  <c r="DD688" i="1"/>
  <c r="DD687" i="1"/>
  <c r="DD686" i="1"/>
  <c r="DD685" i="1"/>
  <c r="DD684" i="1"/>
  <c r="DD683" i="1"/>
  <c r="DD682" i="1"/>
  <c r="DD681" i="1"/>
  <c r="DD680" i="1"/>
  <c r="DD679" i="1"/>
  <c r="DD678" i="1"/>
  <c r="DD677" i="1"/>
  <c r="DD676" i="1"/>
  <c r="DD675" i="1"/>
  <c r="DD674" i="1"/>
  <c r="DD673" i="1"/>
  <c r="DD672" i="1"/>
  <c r="DD671" i="1"/>
  <c r="DD670" i="1"/>
  <c r="DD669" i="1"/>
  <c r="DD668" i="1"/>
  <c r="DD667" i="1"/>
  <c r="DD666" i="1"/>
  <c r="DD665" i="1"/>
  <c r="DD664" i="1"/>
  <c r="DD663" i="1"/>
  <c r="DD662" i="1"/>
  <c r="DD661" i="1"/>
  <c r="DD660" i="1"/>
  <c r="DD659" i="1"/>
  <c r="DD658" i="1"/>
  <c r="DD657" i="1"/>
  <c r="DD656" i="1"/>
  <c r="DD655" i="1"/>
  <c r="DD654" i="1"/>
  <c r="DD653" i="1"/>
  <c r="DD652" i="1"/>
  <c r="DD651" i="1"/>
  <c r="DD650" i="1"/>
  <c r="DD649" i="1"/>
  <c r="DD648" i="1"/>
  <c r="DD647" i="1"/>
  <c r="DD646" i="1"/>
  <c r="DD645" i="1"/>
  <c r="DD644" i="1"/>
  <c r="DD643" i="1"/>
  <c r="DD642" i="1"/>
  <c r="DD641" i="1"/>
  <c r="DD640" i="1"/>
  <c r="DD639" i="1"/>
  <c r="DD638" i="1"/>
  <c r="DD637" i="1"/>
  <c r="DD636" i="1"/>
  <c r="DD635" i="1"/>
  <c r="DD634" i="1"/>
  <c r="DD633" i="1"/>
  <c r="DD632" i="1"/>
  <c r="DD631" i="1"/>
  <c r="DD630" i="1"/>
  <c r="DD629" i="1"/>
  <c r="DD628" i="1"/>
  <c r="DD627" i="1"/>
  <c r="DD626" i="1"/>
  <c r="DD625" i="1"/>
  <c r="DD624" i="1"/>
  <c r="DD623" i="1"/>
  <c r="DD622" i="1"/>
  <c r="DD621" i="1"/>
  <c r="DD620" i="1"/>
  <c r="DD619" i="1"/>
  <c r="DD618" i="1"/>
  <c r="DD617" i="1"/>
  <c r="DD616" i="1"/>
  <c r="DD615" i="1"/>
  <c r="DD614" i="1"/>
  <c r="DD613" i="1"/>
  <c r="DD612" i="1"/>
  <c r="DD611" i="1"/>
  <c r="DD610" i="1"/>
  <c r="DD609" i="1"/>
  <c r="DD608" i="1"/>
  <c r="DD607" i="1"/>
  <c r="DD606" i="1"/>
  <c r="DD605" i="1"/>
  <c r="DD604" i="1"/>
  <c r="DD603" i="1"/>
  <c r="DD602" i="1"/>
  <c r="DD601" i="1"/>
  <c r="DD600" i="1"/>
  <c r="DD599" i="1"/>
  <c r="DD598" i="1"/>
  <c r="DD597" i="1"/>
  <c r="DD596" i="1"/>
  <c r="DD595" i="1"/>
  <c r="DD594" i="1"/>
  <c r="DD593" i="1"/>
  <c r="DD592" i="1"/>
  <c r="DD591" i="1"/>
  <c r="DD590" i="1"/>
  <c r="DD589" i="1"/>
  <c r="DD588" i="1"/>
  <c r="DD587" i="1"/>
  <c r="DD586" i="1"/>
  <c r="DD585" i="1"/>
  <c r="DD584" i="1"/>
  <c r="DD583" i="1"/>
  <c r="DD582" i="1"/>
  <c r="DD581" i="1"/>
  <c r="DD580" i="1"/>
  <c r="DD579" i="1"/>
  <c r="DD578" i="1"/>
  <c r="DD577" i="1"/>
  <c r="DD576" i="1"/>
  <c r="DD575" i="1"/>
  <c r="DD574" i="1"/>
  <c r="DD573" i="1"/>
  <c r="DD572" i="1"/>
  <c r="DD571" i="1"/>
  <c r="DD570" i="1"/>
  <c r="DD569" i="1"/>
  <c r="DD568" i="1"/>
  <c r="DD567" i="1"/>
  <c r="DD566" i="1"/>
  <c r="DD565" i="1"/>
  <c r="DD564" i="1"/>
  <c r="DD563" i="1"/>
  <c r="DD562" i="1"/>
  <c r="DD561" i="1"/>
  <c r="DD560" i="1"/>
  <c r="DD559" i="1"/>
  <c r="DD558" i="1"/>
  <c r="DD557" i="1"/>
  <c r="DD556" i="1"/>
  <c r="DD555" i="1"/>
  <c r="DD554" i="1"/>
  <c r="DD553" i="1"/>
  <c r="DD552" i="1"/>
  <c r="DD551" i="1"/>
  <c r="DD550" i="1"/>
  <c r="DD549" i="1"/>
  <c r="DD548" i="1"/>
  <c r="DD547" i="1"/>
  <c r="DD546" i="1"/>
  <c r="DD545" i="1"/>
  <c r="DD544" i="1"/>
  <c r="DD543" i="1"/>
  <c r="DD542" i="1"/>
  <c r="DD541" i="1"/>
  <c r="DD540" i="1"/>
  <c r="DD539" i="1"/>
  <c r="DD538" i="1"/>
  <c r="DD537" i="1"/>
  <c r="DD536" i="1"/>
  <c r="DD535" i="1"/>
  <c r="DD534" i="1"/>
  <c r="DD533" i="1"/>
  <c r="DD532" i="1"/>
  <c r="DD531" i="1"/>
  <c r="DD530" i="1"/>
  <c r="DD529" i="1"/>
  <c r="DD528" i="1"/>
  <c r="DD527" i="1"/>
  <c r="DD526" i="1"/>
  <c r="DD525" i="1"/>
  <c r="DD524" i="1"/>
  <c r="DD523" i="1"/>
  <c r="DD522" i="1"/>
  <c r="DD521" i="1"/>
  <c r="DD520" i="1"/>
  <c r="DD519" i="1"/>
  <c r="DD518" i="1"/>
  <c r="DD517" i="1"/>
  <c r="DD516" i="1"/>
  <c r="DD515" i="1"/>
  <c r="DD514" i="1"/>
  <c r="DD513" i="1"/>
  <c r="DD512" i="1"/>
  <c r="DD511" i="1"/>
  <c r="DD510" i="1"/>
  <c r="DD509" i="1"/>
  <c r="DD508" i="1"/>
  <c r="DD507" i="1"/>
  <c r="DD506" i="1"/>
  <c r="DD505" i="1"/>
  <c r="DD504" i="1"/>
  <c r="DD503" i="1"/>
  <c r="DD502" i="1"/>
  <c r="DD501" i="1"/>
  <c r="DD500" i="1"/>
  <c r="DD499" i="1"/>
  <c r="DD498" i="1"/>
  <c r="DD497" i="1"/>
  <c r="DD496" i="1"/>
  <c r="DD495" i="1"/>
  <c r="DD494" i="1"/>
  <c r="DD493" i="1"/>
  <c r="DD492" i="1"/>
  <c r="DD491" i="1"/>
  <c r="DD490" i="1"/>
  <c r="DD489" i="1"/>
  <c r="DD488" i="1"/>
  <c r="DD487" i="1"/>
  <c r="DD486" i="1"/>
  <c r="DD485" i="1"/>
  <c r="DD484" i="1"/>
  <c r="DD483" i="1"/>
  <c r="DD482" i="1"/>
  <c r="DD481" i="1"/>
  <c r="DD480" i="1"/>
  <c r="DD479" i="1"/>
  <c r="DD478" i="1"/>
  <c r="DD477" i="1"/>
  <c r="DD476" i="1"/>
  <c r="DD475" i="1"/>
  <c r="DD474" i="1"/>
  <c r="DD473" i="1"/>
  <c r="DD472" i="1"/>
  <c r="DD471" i="1"/>
  <c r="DD470" i="1"/>
  <c r="DD469" i="1"/>
  <c r="DD468" i="1"/>
  <c r="DD467" i="1"/>
  <c r="DD466" i="1"/>
  <c r="DD465" i="1"/>
  <c r="DD464" i="1"/>
  <c r="DD463" i="1"/>
  <c r="DD462" i="1"/>
  <c r="DD461" i="1"/>
  <c r="DD460" i="1"/>
  <c r="DD459" i="1"/>
  <c r="DD458" i="1"/>
  <c r="DD457" i="1"/>
  <c r="DD456" i="1"/>
  <c r="DD455" i="1"/>
  <c r="DD454" i="1"/>
  <c r="DD453" i="1"/>
  <c r="DD452" i="1"/>
  <c r="DD451" i="1"/>
  <c r="DD450" i="1"/>
  <c r="DD449" i="1"/>
  <c r="DD448" i="1"/>
  <c r="DD447" i="1"/>
  <c r="DD446" i="1"/>
  <c r="DD445" i="1"/>
  <c r="DD444" i="1"/>
  <c r="DD443" i="1"/>
  <c r="DD442" i="1"/>
  <c r="DD441" i="1"/>
  <c r="DD440" i="1"/>
  <c r="DD439" i="1"/>
  <c r="DD438" i="1"/>
  <c r="DD437" i="1"/>
  <c r="DD436" i="1"/>
  <c r="DD435" i="1"/>
  <c r="DD434" i="1"/>
  <c r="DD433" i="1"/>
  <c r="DD432" i="1"/>
  <c r="DD431" i="1"/>
  <c r="DD430" i="1"/>
  <c r="DD429" i="1"/>
  <c r="DD428" i="1"/>
  <c r="DD427" i="1"/>
  <c r="DD426" i="1"/>
  <c r="DD425" i="1"/>
  <c r="DD424" i="1"/>
  <c r="DD423" i="1"/>
  <c r="DD422" i="1"/>
  <c r="DD421" i="1"/>
  <c r="DD420" i="1"/>
  <c r="DD419" i="1"/>
  <c r="DD418" i="1"/>
  <c r="DD417" i="1"/>
  <c r="DD416" i="1"/>
  <c r="DD415" i="1"/>
  <c r="DD414" i="1"/>
  <c r="DD413" i="1"/>
  <c r="DD412" i="1"/>
  <c r="DD411" i="1"/>
  <c r="DD410" i="1"/>
  <c r="DD409" i="1"/>
  <c r="DD408" i="1"/>
  <c r="DD407" i="1"/>
  <c r="DD406" i="1"/>
  <c r="DD405" i="1"/>
  <c r="DD404" i="1"/>
  <c r="DD403" i="1"/>
  <c r="DD402" i="1"/>
  <c r="DD401" i="1"/>
  <c r="DD400" i="1"/>
  <c r="DD399" i="1"/>
  <c r="DD398" i="1"/>
  <c r="DD397" i="1"/>
  <c r="DD396" i="1"/>
  <c r="DD395" i="1"/>
  <c r="DD394" i="1"/>
  <c r="DD393" i="1"/>
  <c r="DD392" i="1"/>
  <c r="DD391" i="1"/>
  <c r="DD390" i="1"/>
  <c r="DD389" i="1"/>
  <c r="DD388" i="1"/>
  <c r="DD387" i="1"/>
  <c r="DD386" i="1"/>
  <c r="DD385" i="1"/>
  <c r="DD384" i="1"/>
  <c r="DD383" i="1"/>
  <c r="DD382" i="1"/>
  <c r="DD381" i="1"/>
  <c r="DD380" i="1"/>
  <c r="DD379" i="1"/>
  <c r="DD378" i="1"/>
  <c r="DD377" i="1"/>
  <c r="DD376" i="1"/>
  <c r="DD375" i="1"/>
  <c r="DD374" i="1"/>
  <c r="DD373" i="1"/>
  <c r="DD372" i="1"/>
  <c r="DD371" i="1"/>
  <c r="DD370" i="1"/>
  <c r="DD369" i="1"/>
  <c r="DD368" i="1"/>
  <c r="DD367" i="1"/>
  <c r="DD366" i="1"/>
  <c r="DD365" i="1"/>
  <c r="DD364" i="1"/>
  <c r="DD363" i="1"/>
  <c r="DD362" i="1"/>
  <c r="DD361" i="1"/>
  <c r="DD360" i="1"/>
  <c r="DD359" i="1"/>
  <c r="DD358" i="1"/>
  <c r="DD357" i="1"/>
  <c r="DD356" i="1"/>
  <c r="DD355" i="1"/>
  <c r="DD354" i="1"/>
  <c r="DD353" i="1"/>
  <c r="DD352" i="1"/>
  <c r="DD351" i="1"/>
  <c r="DD350" i="1"/>
  <c r="DD349" i="1"/>
  <c r="DD348" i="1"/>
  <c r="DD347" i="1"/>
  <c r="DD346" i="1"/>
  <c r="DD345" i="1"/>
  <c r="DD344" i="1"/>
  <c r="DD343" i="1"/>
  <c r="DD342" i="1"/>
  <c r="DD341" i="1"/>
  <c r="DD340" i="1"/>
  <c r="DD339" i="1"/>
  <c r="DD338" i="1"/>
  <c r="DD337" i="1"/>
  <c r="DD336" i="1"/>
  <c r="DD335" i="1"/>
  <c r="DD334" i="1"/>
  <c r="DD333" i="1"/>
  <c r="DD332" i="1"/>
  <c r="DD331" i="1"/>
  <c r="DD330" i="1"/>
  <c r="DD329" i="1"/>
  <c r="DD328" i="1"/>
  <c r="DD327" i="1"/>
  <c r="DD326" i="1"/>
  <c r="DD325" i="1"/>
  <c r="DD324" i="1"/>
  <c r="DD323" i="1"/>
  <c r="DD322" i="1"/>
  <c r="DD321" i="1"/>
  <c r="DD320" i="1"/>
  <c r="DD319" i="1"/>
  <c r="DD318" i="1"/>
  <c r="DD317" i="1"/>
  <c r="DD316" i="1"/>
  <c r="DD315" i="1"/>
  <c r="DD314" i="1"/>
  <c r="DD313" i="1"/>
  <c r="DD312" i="1"/>
  <c r="DD311" i="1"/>
  <c r="DD310" i="1"/>
  <c r="DD309" i="1"/>
  <c r="DD308" i="1"/>
  <c r="DD307" i="1"/>
  <c r="DD306" i="1"/>
  <c r="DD305" i="1"/>
  <c r="DD304" i="1"/>
  <c r="DD303" i="1"/>
  <c r="DD302" i="1"/>
  <c r="DD301" i="1"/>
  <c r="DD300" i="1"/>
  <c r="DD299" i="1"/>
  <c r="DD298" i="1"/>
  <c r="DD297" i="1"/>
  <c r="DD296" i="1"/>
  <c r="DD295" i="1"/>
  <c r="DD294" i="1"/>
  <c r="DD293" i="1"/>
  <c r="DD292" i="1"/>
  <c r="DD291" i="1"/>
  <c r="DD290" i="1"/>
  <c r="DD289" i="1"/>
  <c r="DD288" i="1"/>
  <c r="DD287" i="1"/>
  <c r="DD286" i="1"/>
  <c r="DD285" i="1"/>
  <c r="DD284" i="1"/>
  <c r="DD283" i="1"/>
  <c r="DD282" i="1"/>
  <c r="DD281" i="1"/>
  <c r="DD280" i="1"/>
  <c r="DD279" i="1"/>
  <c r="DD278" i="1"/>
  <c r="DD277" i="1"/>
  <c r="DD276" i="1"/>
  <c r="DD275" i="1"/>
  <c r="DD274" i="1"/>
  <c r="DD273" i="1"/>
  <c r="DD272" i="1"/>
  <c r="DD271" i="1"/>
  <c r="DD270" i="1"/>
  <c r="DD269" i="1"/>
  <c r="DD268" i="1"/>
  <c r="DD267" i="1"/>
  <c r="DD266" i="1"/>
  <c r="DD265" i="1"/>
  <c r="DD264" i="1"/>
  <c r="DD263" i="1"/>
  <c r="DD262" i="1"/>
  <c r="DD261" i="1"/>
  <c r="DD260" i="1"/>
  <c r="DD259" i="1"/>
  <c r="DD258" i="1"/>
  <c r="DD257" i="1"/>
  <c r="DD256" i="1"/>
  <c r="DD255" i="1"/>
  <c r="DD254" i="1"/>
  <c r="DD253" i="1"/>
  <c r="DD252" i="1"/>
  <c r="DD251" i="1"/>
  <c r="DD250" i="1"/>
  <c r="DD249" i="1"/>
  <c r="DD248" i="1"/>
  <c r="DD247" i="1"/>
  <c r="DD246" i="1"/>
  <c r="DD245" i="1"/>
  <c r="DD244" i="1"/>
  <c r="DD243" i="1"/>
  <c r="DD242" i="1"/>
  <c r="DD241" i="1"/>
  <c r="DD240" i="1"/>
  <c r="DD239" i="1"/>
  <c r="DD238" i="1"/>
  <c r="DD237" i="1"/>
  <c r="DD236" i="1"/>
  <c r="DD235" i="1"/>
  <c r="DD234" i="1"/>
  <c r="DD233" i="1"/>
  <c r="DD232" i="1"/>
  <c r="DD231" i="1"/>
  <c r="DD230" i="1"/>
  <c r="DD229" i="1"/>
  <c r="DD228" i="1"/>
  <c r="DD227" i="1"/>
  <c r="DD226" i="1"/>
  <c r="DD225" i="1"/>
  <c r="DD224" i="1"/>
  <c r="DD223" i="1"/>
  <c r="DD222" i="1"/>
  <c r="DD221" i="1"/>
  <c r="DD220" i="1"/>
  <c r="DD219" i="1"/>
  <c r="DD218" i="1"/>
  <c r="DD217" i="1"/>
  <c r="DD216" i="1"/>
  <c r="DD215" i="1"/>
  <c r="DD214" i="1"/>
  <c r="DD213" i="1"/>
  <c r="DD212" i="1"/>
  <c r="DD211" i="1"/>
  <c r="DD210" i="1"/>
  <c r="DD209" i="1"/>
  <c r="DD208" i="1"/>
  <c r="DD207" i="1"/>
  <c r="DD206" i="1"/>
  <c r="DD205" i="1"/>
  <c r="DD204" i="1"/>
  <c r="DD203" i="1"/>
  <c r="DD202" i="1"/>
  <c r="DD201" i="1"/>
  <c r="DD200" i="1"/>
  <c r="DD199" i="1"/>
  <c r="DD198" i="1"/>
  <c r="DD197" i="1"/>
  <c r="DD196" i="1"/>
  <c r="DD195" i="1"/>
  <c r="DD194" i="1"/>
  <c r="DD193" i="1"/>
  <c r="DD192" i="1"/>
  <c r="DD191" i="1"/>
  <c r="DD190" i="1"/>
  <c r="DD189" i="1"/>
  <c r="DD188" i="1"/>
  <c r="DD187" i="1"/>
  <c r="DD186" i="1"/>
  <c r="DD185" i="1"/>
  <c r="DD184" i="1"/>
  <c r="DD183" i="1"/>
  <c r="DD182" i="1"/>
  <c r="DD181" i="1"/>
  <c r="DD180" i="1"/>
  <c r="DD179" i="1"/>
  <c r="DD178" i="1"/>
  <c r="DD177" i="1"/>
  <c r="DD176" i="1"/>
  <c r="DD175" i="1"/>
  <c r="DD174" i="1"/>
  <c r="DD173" i="1"/>
  <c r="DD172" i="1"/>
  <c r="DD171" i="1"/>
  <c r="DD170" i="1"/>
  <c r="DD169" i="1"/>
  <c r="DD168" i="1"/>
  <c r="DD167" i="1"/>
  <c r="DD166" i="1"/>
  <c r="DD165" i="1"/>
  <c r="DD164" i="1"/>
  <c r="DD163" i="1"/>
  <c r="DD162" i="1"/>
  <c r="DD161" i="1"/>
  <c r="DD160" i="1"/>
  <c r="DD159" i="1"/>
  <c r="DD158" i="1"/>
  <c r="DD157" i="1"/>
  <c r="DD156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DD136" i="1"/>
  <c r="DD135" i="1"/>
  <c r="DD134" i="1"/>
  <c r="DD133" i="1"/>
  <c r="DD132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DD107" i="1"/>
  <c r="DD106" i="1"/>
  <c r="DD105" i="1"/>
  <c r="DD104" i="1"/>
  <c r="DD103" i="1"/>
  <c r="DD102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I1051" i="1" l="1"/>
  <c r="DJ1051" i="1" s="1"/>
  <c r="DL1051" i="1" s="1"/>
  <c r="DI1050" i="1"/>
  <c r="DJ1050" i="1" s="1"/>
  <c r="DL1050" i="1" s="1"/>
  <c r="DI1047" i="1"/>
  <c r="DJ1047" i="1" s="1"/>
  <c r="DL1047" i="1" s="1"/>
  <c r="CK1052" i="1"/>
  <c r="DS1052" i="1"/>
  <c r="DT1052" i="1" s="1"/>
  <c r="DI1052" i="1"/>
  <c r="DJ1052" i="1" s="1"/>
  <c r="DL1052" i="1" s="1"/>
  <c r="DE1052" i="1"/>
  <c r="DG1052" i="1" s="1"/>
  <c r="CY1052" i="1"/>
  <c r="CZ1052" i="1" s="1"/>
  <c r="DB1052" i="1" s="1"/>
  <c r="CT1052" i="1"/>
  <c r="CU1052" i="1" s="1"/>
  <c r="CW1052" i="1" s="1"/>
  <c r="CL1052" i="1"/>
  <c r="CJ1052" i="1"/>
  <c r="CI1052" i="1"/>
  <c r="CH1052" i="1"/>
  <c r="CG1052" i="1"/>
  <c r="BZ1052" i="1"/>
  <c r="BY1052" i="1"/>
  <c r="BO1052" i="1"/>
  <c r="BP1052" i="1" s="1"/>
  <c r="CK1051" i="1"/>
  <c r="DS1051" i="1"/>
  <c r="DE1051" i="1"/>
  <c r="DG1051" i="1" s="1"/>
  <c r="CY1051" i="1"/>
  <c r="CZ1051" i="1" s="1"/>
  <c r="DB1051" i="1" s="1"/>
  <c r="CT1051" i="1"/>
  <c r="CU1051" i="1" s="1"/>
  <c r="CW1051" i="1" s="1"/>
  <c r="CL1051" i="1"/>
  <c r="CJ1051" i="1"/>
  <c r="CI1051" i="1"/>
  <c r="CH1051" i="1"/>
  <c r="CG1051" i="1"/>
  <c r="BZ1051" i="1"/>
  <c r="BY1051" i="1"/>
  <c r="BO1051" i="1"/>
  <c r="BP1051" i="1" s="1"/>
  <c r="CK1050" i="1"/>
  <c r="DS1050" i="1"/>
  <c r="DE1050" i="1"/>
  <c r="DG1050" i="1" s="1"/>
  <c r="CY1050" i="1"/>
  <c r="CZ1050" i="1" s="1"/>
  <c r="DB1050" i="1" s="1"/>
  <c r="CT1050" i="1"/>
  <c r="CU1050" i="1" s="1"/>
  <c r="CW1050" i="1" s="1"/>
  <c r="CL1050" i="1"/>
  <c r="CJ1050" i="1"/>
  <c r="CI1050" i="1"/>
  <c r="CH1050" i="1"/>
  <c r="CG1050" i="1"/>
  <c r="BZ1050" i="1"/>
  <c r="BY1050" i="1"/>
  <c r="BO1050" i="1"/>
  <c r="CK1049" i="1"/>
  <c r="DS1049" i="1"/>
  <c r="DT1049" i="1" s="1"/>
  <c r="DE1049" i="1"/>
  <c r="DG1049" i="1" s="1"/>
  <c r="CY1049" i="1"/>
  <c r="CZ1049" i="1" s="1"/>
  <c r="DB1049" i="1" s="1"/>
  <c r="CT1049" i="1"/>
  <c r="CU1049" i="1" s="1"/>
  <c r="CW1049" i="1" s="1"/>
  <c r="CL1049" i="1"/>
  <c r="CJ1049" i="1"/>
  <c r="CI1049" i="1"/>
  <c r="CH1049" i="1"/>
  <c r="CG1049" i="1"/>
  <c r="BZ1049" i="1"/>
  <c r="BY1049" i="1"/>
  <c r="BO1049" i="1"/>
  <c r="BP1049" i="1" s="1"/>
  <c r="CK1048" i="1"/>
  <c r="DS1048" i="1"/>
  <c r="DT1048" i="1" s="1"/>
  <c r="DI1048" i="1"/>
  <c r="DJ1048" i="1" s="1"/>
  <c r="DL1048" i="1" s="1"/>
  <c r="DE1048" i="1"/>
  <c r="DG1048" i="1" s="1"/>
  <c r="CY1048" i="1"/>
  <c r="CZ1048" i="1" s="1"/>
  <c r="DB1048" i="1" s="1"/>
  <c r="CT1048" i="1"/>
  <c r="CU1048" i="1" s="1"/>
  <c r="CW1048" i="1" s="1"/>
  <c r="CL1048" i="1"/>
  <c r="CJ1048" i="1"/>
  <c r="CI1048" i="1"/>
  <c r="CH1048" i="1"/>
  <c r="CG1048" i="1"/>
  <c r="BZ1048" i="1"/>
  <c r="BY1048" i="1"/>
  <c r="BO1048" i="1"/>
  <c r="BP1048" i="1" s="1"/>
  <c r="CK1047" i="1"/>
  <c r="DS1047" i="1"/>
  <c r="DE1047" i="1"/>
  <c r="DG1047" i="1" s="1"/>
  <c r="CY1047" i="1"/>
  <c r="CZ1047" i="1" s="1"/>
  <c r="DB1047" i="1" s="1"/>
  <c r="CT1047" i="1"/>
  <c r="CU1047" i="1" s="1"/>
  <c r="CW1047" i="1" s="1"/>
  <c r="CL1047" i="1"/>
  <c r="CJ1047" i="1"/>
  <c r="CI1047" i="1"/>
  <c r="CH1047" i="1"/>
  <c r="CG1047" i="1"/>
  <c r="BZ1047" i="1"/>
  <c r="BY1047" i="1"/>
  <c r="BO1047" i="1"/>
  <c r="BP1047" i="1" s="1"/>
  <c r="DT1047" i="1" l="1"/>
  <c r="DT1051" i="1"/>
  <c r="DT1050" i="1"/>
  <c r="CA1051" i="1"/>
  <c r="DI1049" i="1"/>
  <c r="DJ1049" i="1" s="1"/>
  <c r="DL1049" i="1" s="1"/>
  <c r="CB1050" i="1"/>
  <c r="CC1050" i="1" s="1"/>
  <c r="CE1050" i="1" s="1"/>
  <c r="CB1048" i="1"/>
  <c r="CC1048" i="1" s="1"/>
  <c r="CE1048" i="1" s="1"/>
  <c r="CA1049" i="1"/>
  <c r="DF1052" i="1"/>
  <c r="DH1052" i="1" s="1"/>
  <c r="CB1052" i="1"/>
  <c r="CC1052" i="1" s="1"/>
  <c r="CE1052" i="1" s="1"/>
  <c r="CM1048" i="1"/>
  <c r="CN1048" i="1" s="1"/>
  <c r="CO1048" i="1" s="1"/>
  <c r="CP1048" i="1" s="1"/>
  <c r="CR1048" i="1" s="1"/>
  <c r="CA1047" i="1"/>
  <c r="CA1050" i="1"/>
  <c r="CB1049" i="1"/>
  <c r="CC1049" i="1" s="1"/>
  <c r="CE1049" i="1" s="1"/>
  <c r="CM1051" i="1"/>
  <c r="CN1051" i="1" s="1"/>
  <c r="CO1051" i="1" s="1"/>
  <c r="CP1051" i="1" s="1"/>
  <c r="CR1051" i="1" s="1"/>
  <c r="CA1052" i="1"/>
  <c r="CM1047" i="1"/>
  <c r="CN1047" i="1" s="1"/>
  <c r="CO1047" i="1" s="1"/>
  <c r="CP1047" i="1" s="1"/>
  <c r="CR1047" i="1" s="1"/>
  <c r="CA1048" i="1"/>
  <c r="CB1051" i="1"/>
  <c r="CC1051" i="1" s="1"/>
  <c r="CE1051" i="1" s="1"/>
  <c r="CM1052" i="1"/>
  <c r="CN1052" i="1" s="1"/>
  <c r="CO1052" i="1" s="1"/>
  <c r="CP1052" i="1" s="1"/>
  <c r="CR1052" i="1" s="1"/>
  <c r="CB1047" i="1"/>
  <c r="CC1047" i="1" s="1"/>
  <c r="CE1047" i="1" s="1"/>
  <c r="CM1049" i="1"/>
  <c r="CN1049" i="1" s="1"/>
  <c r="CO1049" i="1" s="1"/>
  <c r="CP1049" i="1" s="1"/>
  <c r="CR1049" i="1" s="1"/>
  <c r="CM1050" i="1"/>
  <c r="CN1050" i="1" s="1"/>
  <c r="CO1050" i="1" s="1"/>
  <c r="CP1050" i="1" s="1"/>
  <c r="CR1050" i="1" s="1"/>
  <c r="BP1050" i="1"/>
  <c r="CQ1047" i="1" l="1"/>
  <c r="CS1047" i="1" s="1"/>
  <c r="DR1047" i="1"/>
  <c r="CQ1052" i="1"/>
  <c r="CS1052" i="1" s="1"/>
  <c r="DR1052" i="1"/>
  <c r="DR1050" i="1"/>
  <c r="DF1051" i="1"/>
  <c r="DH1051" i="1" s="1"/>
  <c r="DR1051" i="1"/>
  <c r="DF1048" i="1"/>
  <c r="DH1048" i="1" s="1"/>
  <c r="DR1048" i="1"/>
  <c r="DK1049" i="1"/>
  <c r="DM1049" i="1" s="1"/>
  <c r="DR1049" i="1"/>
  <c r="DA1049" i="1"/>
  <c r="DC1049" i="1" s="1"/>
  <c r="CD1052" i="1"/>
  <c r="CF1052" i="1" s="1"/>
  <c r="CD1049" i="1"/>
  <c r="CF1049" i="1" s="1"/>
  <c r="DK1052" i="1"/>
  <c r="DM1052" i="1" s="1"/>
  <c r="DF1049" i="1"/>
  <c r="DH1049" i="1" s="1"/>
  <c r="DA1052" i="1"/>
  <c r="DC1052" i="1" s="1"/>
  <c r="CV1049" i="1"/>
  <c r="CX1049" i="1" s="1"/>
  <c r="CV1052" i="1"/>
  <c r="CX1052" i="1" s="1"/>
  <c r="CQ1049" i="1"/>
  <c r="CS1049" i="1" s="1"/>
  <c r="CV1047" i="1"/>
  <c r="CX1047" i="1" s="1"/>
  <c r="CD1048" i="1"/>
  <c r="CF1048" i="1" s="1"/>
  <c r="CQ1048" i="1"/>
  <c r="CS1048" i="1" s="1"/>
  <c r="DA1051" i="1"/>
  <c r="DC1051" i="1" s="1"/>
  <c r="DK1048" i="1"/>
  <c r="DM1048" i="1" s="1"/>
  <c r="DK1051" i="1"/>
  <c r="DM1051" i="1" s="1"/>
  <c r="CQ1051" i="1"/>
  <c r="CS1051" i="1" s="1"/>
  <c r="CD1051" i="1"/>
  <c r="CF1051" i="1" s="1"/>
  <c r="CV1051" i="1"/>
  <c r="CX1051" i="1" s="1"/>
  <c r="CD1050" i="1"/>
  <c r="CF1050" i="1" s="1"/>
  <c r="DF1050" i="1"/>
  <c r="DH1050" i="1" s="1"/>
  <c r="DK1050" i="1"/>
  <c r="DM1050" i="1" s="1"/>
  <c r="DA1050" i="1"/>
  <c r="DC1050" i="1" s="1"/>
  <c r="CV1050" i="1"/>
  <c r="CX1050" i="1" s="1"/>
  <c r="CQ1050" i="1"/>
  <c r="CS1050" i="1" s="1"/>
  <c r="DK1047" i="1"/>
  <c r="DM1047" i="1" s="1"/>
  <c r="DF1047" i="1"/>
  <c r="DH1047" i="1" s="1"/>
  <c r="CV1048" i="1"/>
  <c r="CX1048" i="1" s="1"/>
  <c r="DA1048" i="1"/>
  <c r="DC1048" i="1" s="1"/>
  <c r="CD1047" i="1"/>
  <c r="CF1047" i="1" s="1"/>
  <c r="DA1047" i="1"/>
  <c r="DC1047" i="1" s="1"/>
  <c r="DU1047" i="1" l="1"/>
  <c r="DU1051" i="1"/>
  <c r="DU1050" i="1"/>
  <c r="DU1048" i="1"/>
  <c r="DU1049" i="1"/>
  <c r="DU1052" i="1"/>
  <c r="CK1046" i="1"/>
  <c r="CK1045" i="1"/>
  <c r="CK1044" i="1"/>
  <c r="CK1043" i="1"/>
  <c r="CK1042" i="1"/>
  <c r="CK1041" i="1"/>
  <c r="CK1040" i="1"/>
  <c r="CK1039" i="1"/>
  <c r="CK1038" i="1"/>
  <c r="CK1037" i="1"/>
  <c r="CK1036" i="1"/>
  <c r="CK1035" i="1"/>
  <c r="CK1034" i="1"/>
  <c r="CK1033" i="1"/>
  <c r="CK1032" i="1"/>
  <c r="CK1031" i="1"/>
  <c r="CK1030" i="1"/>
  <c r="CK1029" i="1"/>
  <c r="CK1028" i="1"/>
  <c r="CK1027" i="1"/>
  <c r="CK1026" i="1"/>
  <c r="CK1025" i="1"/>
  <c r="CK1024" i="1"/>
  <c r="CK1023" i="1"/>
  <c r="CK1022" i="1"/>
  <c r="CK1021" i="1"/>
  <c r="CK1020" i="1"/>
  <c r="CK1019" i="1"/>
  <c r="CK1018" i="1"/>
  <c r="CK1017" i="1"/>
  <c r="CK1016" i="1"/>
  <c r="CK1015" i="1"/>
  <c r="CK1014" i="1"/>
  <c r="CK1013" i="1"/>
  <c r="CK1012" i="1"/>
  <c r="CK1011" i="1"/>
  <c r="CK1010" i="1"/>
  <c r="CK1009" i="1"/>
  <c r="CK1008" i="1"/>
  <c r="CK1007" i="1"/>
  <c r="CK1006" i="1"/>
  <c r="CK1005" i="1"/>
  <c r="CK1004" i="1"/>
  <c r="CK1003" i="1"/>
  <c r="CK1002" i="1"/>
  <c r="CK1001" i="1"/>
  <c r="CK1000" i="1"/>
  <c r="CK999" i="1"/>
  <c r="CK998" i="1"/>
  <c r="CK997" i="1"/>
  <c r="CK996" i="1"/>
  <c r="CK995" i="1"/>
  <c r="CK994" i="1"/>
  <c r="CK993" i="1"/>
  <c r="CK992" i="1"/>
  <c r="CK991" i="1"/>
  <c r="CK990" i="1"/>
  <c r="CK989" i="1"/>
  <c r="CK988" i="1"/>
  <c r="CK987" i="1"/>
  <c r="CK986" i="1"/>
  <c r="CK985" i="1"/>
  <c r="CK984" i="1"/>
  <c r="CK983" i="1"/>
  <c r="CK982" i="1"/>
  <c r="CK981" i="1"/>
  <c r="CK980" i="1"/>
  <c r="CK979" i="1"/>
  <c r="CK978" i="1"/>
  <c r="CK977" i="1"/>
  <c r="CK976" i="1"/>
  <c r="CK975" i="1"/>
  <c r="CK974" i="1"/>
  <c r="CK973" i="1"/>
  <c r="CK972" i="1"/>
  <c r="CK971" i="1"/>
  <c r="CK970" i="1"/>
  <c r="CK969" i="1"/>
  <c r="CK968" i="1"/>
  <c r="CK967" i="1"/>
  <c r="CK966" i="1"/>
  <c r="CK965" i="1"/>
  <c r="CK964" i="1"/>
  <c r="CK963" i="1"/>
  <c r="CK962" i="1"/>
  <c r="CK961" i="1"/>
  <c r="CK960" i="1"/>
  <c r="CK959" i="1"/>
  <c r="CK958" i="1"/>
  <c r="CK957" i="1"/>
  <c r="CK956" i="1"/>
  <c r="CK955" i="1"/>
  <c r="CK954" i="1"/>
  <c r="CK953" i="1"/>
  <c r="CK952" i="1"/>
  <c r="CK951" i="1"/>
  <c r="CK950" i="1"/>
  <c r="CK949" i="1"/>
  <c r="CK948" i="1"/>
  <c r="CK947" i="1"/>
  <c r="CK946" i="1"/>
  <c r="CK945" i="1"/>
  <c r="CK944" i="1"/>
  <c r="CK943" i="1"/>
  <c r="CK942" i="1"/>
  <c r="CK941" i="1"/>
  <c r="CK940" i="1"/>
  <c r="CK939" i="1"/>
  <c r="CK938" i="1"/>
  <c r="CK937" i="1"/>
  <c r="CK936" i="1"/>
  <c r="CK935" i="1"/>
  <c r="CK934" i="1"/>
  <c r="CK933" i="1"/>
  <c r="CK932" i="1"/>
  <c r="CK931" i="1"/>
  <c r="CK930" i="1"/>
  <c r="CK929" i="1"/>
  <c r="CK928" i="1"/>
  <c r="CK927" i="1"/>
  <c r="CK926" i="1"/>
  <c r="CK925" i="1"/>
  <c r="CK924" i="1"/>
  <c r="CK923" i="1"/>
  <c r="CK922" i="1"/>
  <c r="CK921" i="1"/>
  <c r="CK920" i="1"/>
  <c r="CK919" i="1"/>
  <c r="CK918" i="1"/>
  <c r="CK917" i="1"/>
  <c r="CK916" i="1"/>
  <c r="CK915" i="1"/>
  <c r="CK914" i="1"/>
  <c r="CK913" i="1"/>
  <c r="CK912" i="1"/>
  <c r="CK911" i="1"/>
  <c r="CK910" i="1"/>
  <c r="CK909" i="1"/>
  <c r="CK908" i="1"/>
  <c r="CK907" i="1"/>
  <c r="CK906" i="1"/>
  <c r="CK905" i="1"/>
  <c r="CK904" i="1"/>
  <c r="CK903" i="1"/>
  <c r="CK902" i="1"/>
  <c r="CK901" i="1"/>
  <c r="CK900" i="1"/>
  <c r="CK899" i="1"/>
  <c r="CK898" i="1"/>
  <c r="CK897" i="1"/>
  <c r="CK896" i="1"/>
  <c r="CK895" i="1"/>
  <c r="CK894" i="1"/>
  <c r="CK893" i="1"/>
  <c r="CK892" i="1"/>
  <c r="CK891" i="1"/>
  <c r="CK890" i="1"/>
  <c r="CK889" i="1"/>
  <c r="CK888" i="1"/>
  <c r="CK887" i="1"/>
  <c r="CK886" i="1"/>
  <c r="CK885" i="1"/>
  <c r="CK884" i="1"/>
  <c r="CK883" i="1"/>
  <c r="CK882" i="1"/>
  <c r="CK881" i="1"/>
  <c r="CK880" i="1"/>
  <c r="CK879" i="1"/>
  <c r="CK878" i="1"/>
  <c r="CK877" i="1"/>
  <c r="CK876" i="1"/>
  <c r="CK875" i="1"/>
  <c r="CK874" i="1"/>
  <c r="CK873" i="1"/>
  <c r="CK872" i="1"/>
  <c r="CK871" i="1"/>
  <c r="CK870" i="1"/>
  <c r="CK869" i="1"/>
  <c r="CK868" i="1"/>
  <c r="CK867" i="1"/>
  <c r="CK866" i="1"/>
  <c r="CK865" i="1"/>
  <c r="CK864" i="1"/>
  <c r="CK863" i="1"/>
  <c r="CK862" i="1"/>
  <c r="CK861" i="1"/>
  <c r="CK860" i="1"/>
  <c r="CK859" i="1"/>
  <c r="CK858" i="1"/>
  <c r="CK857" i="1"/>
  <c r="CK856" i="1"/>
  <c r="CK855" i="1"/>
  <c r="CK854" i="1"/>
  <c r="CK853" i="1"/>
  <c r="CK852" i="1"/>
  <c r="CK851" i="1"/>
  <c r="CK850" i="1"/>
  <c r="CK849" i="1"/>
  <c r="CK848" i="1"/>
  <c r="CK847" i="1"/>
  <c r="CK846" i="1"/>
  <c r="CK845" i="1"/>
  <c r="CK844" i="1"/>
  <c r="CK843" i="1"/>
  <c r="CK842" i="1"/>
  <c r="CK841" i="1"/>
  <c r="CK840" i="1"/>
  <c r="CK839" i="1"/>
  <c r="CK838" i="1"/>
  <c r="CK837" i="1"/>
  <c r="CK836" i="1"/>
  <c r="CK835" i="1"/>
  <c r="CK834" i="1"/>
  <c r="CK833" i="1"/>
  <c r="CK832" i="1"/>
  <c r="CK831" i="1"/>
  <c r="CK830" i="1"/>
  <c r="CK829" i="1"/>
  <c r="CK828" i="1"/>
  <c r="CK827" i="1"/>
  <c r="CK826" i="1"/>
  <c r="CK825" i="1"/>
  <c r="CK824" i="1"/>
  <c r="CK823" i="1"/>
  <c r="CK822" i="1"/>
  <c r="CK821" i="1"/>
  <c r="CK820" i="1"/>
  <c r="CK819" i="1"/>
  <c r="CK818" i="1"/>
  <c r="CK817" i="1"/>
  <c r="CK816" i="1"/>
  <c r="CK815" i="1"/>
  <c r="CK814" i="1"/>
  <c r="CK813" i="1"/>
  <c r="CK812" i="1"/>
  <c r="CK811" i="1"/>
  <c r="CK810" i="1"/>
  <c r="CK809" i="1"/>
  <c r="CK808" i="1"/>
  <c r="CK807" i="1"/>
  <c r="CK806" i="1"/>
  <c r="CK805" i="1"/>
  <c r="CK804" i="1"/>
  <c r="CK803" i="1"/>
  <c r="CK802" i="1"/>
  <c r="CK801" i="1"/>
  <c r="CK800" i="1"/>
  <c r="CK799" i="1"/>
  <c r="CK798" i="1"/>
  <c r="CK797" i="1"/>
  <c r="CK796" i="1"/>
  <c r="CK795" i="1"/>
  <c r="CK794" i="1"/>
  <c r="CK793" i="1"/>
  <c r="CK792" i="1"/>
  <c r="CK791" i="1"/>
  <c r="CK790" i="1"/>
  <c r="CK789" i="1"/>
  <c r="CK788" i="1"/>
  <c r="CK787" i="1"/>
  <c r="CK786" i="1"/>
  <c r="CK785" i="1"/>
  <c r="CK784" i="1"/>
  <c r="CK783" i="1"/>
  <c r="CK782" i="1"/>
  <c r="CK781" i="1"/>
  <c r="CK780" i="1"/>
  <c r="CK779" i="1"/>
  <c r="CK778" i="1"/>
  <c r="CK777" i="1"/>
  <c r="CK776" i="1"/>
  <c r="CK775" i="1"/>
  <c r="CK774" i="1"/>
  <c r="CK773" i="1"/>
  <c r="CK772" i="1"/>
  <c r="CK771" i="1"/>
  <c r="CK770" i="1"/>
  <c r="CK769" i="1"/>
  <c r="CK768" i="1"/>
  <c r="CK767" i="1"/>
  <c r="CK766" i="1"/>
  <c r="CK765" i="1"/>
  <c r="CK764" i="1"/>
  <c r="CK763" i="1"/>
  <c r="CK762" i="1"/>
  <c r="CK761" i="1"/>
  <c r="CK760" i="1"/>
  <c r="CK759" i="1"/>
  <c r="CK758" i="1"/>
  <c r="CK757" i="1"/>
  <c r="CK756" i="1"/>
  <c r="CK755" i="1"/>
  <c r="CK754" i="1"/>
  <c r="CK753" i="1"/>
  <c r="CK752" i="1"/>
  <c r="CK751" i="1"/>
  <c r="CK750" i="1"/>
  <c r="CK749" i="1"/>
  <c r="CK748" i="1"/>
  <c r="CK747" i="1"/>
  <c r="CK746" i="1"/>
  <c r="CK745" i="1"/>
  <c r="CK744" i="1"/>
  <c r="CK743" i="1"/>
  <c r="CK742" i="1"/>
  <c r="CK741" i="1"/>
  <c r="CK740" i="1"/>
  <c r="CK739" i="1"/>
  <c r="CK738" i="1"/>
  <c r="CK737" i="1"/>
  <c r="CK736" i="1"/>
  <c r="CK735" i="1"/>
  <c r="CK734" i="1"/>
  <c r="CK733" i="1"/>
  <c r="CK732" i="1"/>
  <c r="CK731" i="1"/>
  <c r="CK730" i="1"/>
  <c r="CK729" i="1"/>
  <c r="CK728" i="1"/>
  <c r="CK727" i="1"/>
  <c r="CK726" i="1"/>
  <c r="CK725" i="1"/>
  <c r="CK724" i="1"/>
  <c r="CK723" i="1"/>
  <c r="CK722" i="1"/>
  <c r="CK721" i="1"/>
  <c r="CK720" i="1"/>
  <c r="CK719" i="1"/>
  <c r="CK718" i="1"/>
  <c r="CK717" i="1"/>
  <c r="CK716" i="1"/>
  <c r="CK715" i="1"/>
  <c r="CK714" i="1"/>
  <c r="CK713" i="1"/>
  <c r="CK712" i="1"/>
  <c r="CK711" i="1"/>
  <c r="CK710" i="1"/>
  <c r="CK709" i="1"/>
  <c r="CK708" i="1"/>
  <c r="CK707" i="1"/>
  <c r="CK706" i="1"/>
  <c r="CK705" i="1"/>
  <c r="CK704" i="1"/>
  <c r="CK703" i="1"/>
  <c r="CK702" i="1"/>
  <c r="CK701" i="1"/>
  <c r="CK700" i="1"/>
  <c r="CK699" i="1"/>
  <c r="CK698" i="1"/>
  <c r="CK697" i="1"/>
  <c r="CK696" i="1"/>
  <c r="CK695" i="1"/>
  <c r="CK694" i="1"/>
  <c r="CK693" i="1"/>
  <c r="CK692" i="1"/>
  <c r="CK691" i="1"/>
  <c r="CK690" i="1"/>
  <c r="CK689" i="1"/>
  <c r="CK688" i="1"/>
  <c r="CK687" i="1"/>
  <c r="CK686" i="1"/>
  <c r="CK685" i="1"/>
  <c r="CK684" i="1"/>
  <c r="CK683" i="1"/>
  <c r="CK682" i="1"/>
  <c r="CK681" i="1"/>
  <c r="CK680" i="1"/>
  <c r="CK679" i="1"/>
  <c r="CK678" i="1"/>
  <c r="CK677" i="1"/>
  <c r="CK676" i="1"/>
  <c r="CK675" i="1"/>
  <c r="CK674" i="1"/>
  <c r="CK673" i="1"/>
  <c r="CK672" i="1"/>
  <c r="CK671" i="1"/>
  <c r="CK670" i="1"/>
  <c r="CK669" i="1"/>
  <c r="CK668" i="1"/>
  <c r="CK667" i="1"/>
  <c r="CK666" i="1"/>
  <c r="CK665" i="1"/>
  <c r="CK664" i="1"/>
  <c r="CK663" i="1"/>
  <c r="CK662" i="1"/>
  <c r="CK661" i="1"/>
  <c r="CK660" i="1"/>
  <c r="CK659" i="1"/>
  <c r="CK658" i="1"/>
  <c r="CK657" i="1"/>
  <c r="CK656" i="1"/>
  <c r="CK655" i="1"/>
  <c r="CK654" i="1"/>
  <c r="CK653" i="1"/>
  <c r="CK652" i="1"/>
  <c r="CK651" i="1"/>
  <c r="CK650" i="1"/>
  <c r="CK649" i="1"/>
  <c r="CK648" i="1"/>
  <c r="CK647" i="1"/>
  <c r="CK646" i="1"/>
  <c r="CK645" i="1"/>
  <c r="CK644" i="1"/>
  <c r="CK643" i="1"/>
  <c r="CK642" i="1"/>
  <c r="CK641" i="1"/>
  <c r="CK640" i="1"/>
  <c r="CK639" i="1"/>
  <c r="CK638" i="1"/>
  <c r="CK637" i="1"/>
  <c r="CK636" i="1"/>
  <c r="CK635" i="1"/>
  <c r="CK634" i="1"/>
  <c r="CK633" i="1"/>
  <c r="CK632" i="1"/>
  <c r="CK631" i="1"/>
  <c r="CK630" i="1"/>
  <c r="CK629" i="1"/>
  <c r="CK628" i="1"/>
  <c r="CK627" i="1"/>
  <c r="CK626" i="1"/>
  <c r="CK625" i="1"/>
  <c r="CK624" i="1"/>
  <c r="CK623" i="1"/>
  <c r="CK622" i="1"/>
  <c r="CK621" i="1"/>
  <c r="CK620" i="1"/>
  <c r="CK619" i="1"/>
  <c r="CK618" i="1"/>
  <c r="CK617" i="1"/>
  <c r="CK616" i="1"/>
  <c r="CK615" i="1"/>
  <c r="CK614" i="1"/>
  <c r="CK613" i="1"/>
  <c r="CK612" i="1"/>
  <c r="CK611" i="1"/>
  <c r="CK610" i="1"/>
  <c r="CK609" i="1"/>
  <c r="CK608" i="1"/>
  <c r="CK607" i="1"/>
  <c r="CK606" i="1"/>
  <c r="CK605" i="1"/>
  <c r="CK604" i="1"/>
  <c r="CK603" i="1"/>
  <c r="CK602" i="1"/>
  <c r="CK601" i="1"/>
  <c r="CK600" i="1"/>
  <c r="CK599" i="1"/>
  <c r="CK598" i="1"/>
  <c r="CK597" i="1"/>
  <c r="CK596" i="1"/>
  <c r="CK595" i="1"/>
  <c r="CK594" i="1"/>
  <c r="CK593" i="1"/>
  <c r="CK592" i="1"/>
  <c r="CK591" i="1"/>
  <c r="CK590" i="1"/>
  <c r="CK589" i="1"/>
  <c r="CK588" i="1"/>
  <c r="CK587" i="1"/>
  <c r="CK586" i="1"/>
  <c r="CK585" i="1"/>
  <c r="CK584" i="1"/>
  <c r="CK583" i="1"/>
  <c r="CK582" i="1"/>
  <c r="CK581" i="1"/>
  <c r="CK580" i="1"/>
  <c r="CK579" i="1"/>
  <c r="CK578" i="1"/>
  <c r="CK577" i="1"/>
  <c r="CK576" i="1"/>
  <c r="CK575" i="1"/>
  <c r="CK574" i="1"/>
  <c r="CK573" i="1"/>
  <c r="CK572" i="1"/>
  <c r="CK571" i="1"/>
  <c r="CK570" i="1"/>
  <c r="CK569" i="1"/>
  <c r="CK568" i="1"/>
  <c r="CK567" i="1"/>
  <c r="CK566" i="1"/>
  <c r="CK565" i="1"/>
  <c r="CK564" i="1"/>
  <c r="CK563" i="1"/>
  <c r="CK562" i="1"/>
  <c r="CK561" i="1"/>
  <c r="CK560" i="1"/>
  <c r="CK559" i="1"/>
  <c r="CK558" i="1"/>
  <c r="CK557" i="1"/>
  <c r="CK556" i="1"/>
  <c r="CK555" i="1"/>
  <c r="CK554" i="1"/>
  <c r="CK553" i="1"/>
  <c r="CK552" i="1"/>
  <c r="CK551" i="1"/>
  <c r="CK550" i="1"/>
  <c r="CK549" i="1"/>
  <c r="CK548" i="1"/>
  <c r="CK547" i="1"/>
  <c r="CK546" i="1"/>
  <c r="CK545" i="1"/>
  <c r="CK544" i="1"/>
  <c r="CK543" i="1"/>
  <c r="CK542" i="1"/>
  <c r="CK541" i="1"/>
  <c r="CK540" i="1"/>
  <c r="CK539" i="1"/>
  <c r="CK538" i="1"/>
  <c r="CK537" i="1"/>
  <c r="CK536" i="1"/>
  <c r="CK535" i="1"/>
  <c r="CK534" i="1"/>
  <c r="CK533" i="1"/>
  <c r="CK532" i="1"/>
  <c r="CK531" i="1"/>
  <c r="CK530" i="1"/>
  <c r="CK529" i="1"/>
  <c r="CK528" i="1"/>
  <c r="CK527" i="1"/>
  <c r="CK526" i="1"/>
  <c r="CK525" i="1"/>
  <c r="CK524" i="1"/>
  <c r="CK523" i="1"/>
  <c r="CK522" i="1"/>
  <c r="CK521" i="1"/>
  <c r="CK520" i="1"/>
  <c r="CK519" i="1"/>
  <c r="CK518" i="1"/>
  <c r="CK517" i="1"/>
  <c r="CK516" i="1"/>
  <c r="CK515" i="1"/>
  <c r="CK514" i="1"/>
  <c r="CK513" i="1"/>
  <c r="CK512" i="1"/>
  <c r="CK511" i="1"/>
  <c r="CK510" i="1"/>
  <c r="CK509" i="1"/>
  <c r="CK508" i="1"/>
  <c r="CK507" i="1"/>
  <c r="CK506" i="1"/>
  <c r="CK505" i="1"/>
  <c r="CK504" i="1"/>
  <c r="CK503" i="1"/>
  <c r="CK502" i="1"/>
  <c r="CK501" i="1"/>
  <c r="CK500" i="1"/>
  <c r="CK499" i="1"/>
  <c r="CK498" i="1"/>
  <c r="CK497" i="1"/>
  <c r="CK496" i="1"/>
  <c r="CK495" i="1"/>
  <c r="CK494" i="1"/>
  <c r="CK493" i="1"/>
  <c r="CK492" i="1"/>
  <c r="CK491" i="1"/>
  <c r="CK490" i="1"/>
  <c r="CK489" i="1"/>
  <c r="CK488" i="1"/>
  <c r="CK487" i="1"/>
  <c r="CK486" i="1"/>
  <c r="CK485" i="1"/>
  <c r="CK484" i="1"/>
  <c r="CK483" i="1"/>
  <c r="CK482" i="1"/>
  <c r="CK481" i="1"/>
  <c r="CK480" i="1"/>
  <c r="CK479" i="1"/>
  <c r="CK478" i="1"/>
  <c r="CK477" i="1"/>
  <c r="CK476" i="1"/>
  <c r="CK475" i="1"/>
  <c r="CK474" i="1"/>
  <c r="CK473" i="1"/>
  <c r="CK472" i="1"/>
  <c r="CK471" i="1"/>
  <c r="CK470" i="1"/>
  <c r="CK469" i="1"/>
  <c r="CK468" i="1"/>
  <c r="CK467" i="1"/>
  <c r="CK466" i="1"/>
  <c r="CK465" i="1"/>
  <c r="CK464" i="1"/>
  <c r="CK463" i="1"/>
  <c r="CK462" i="1"/>
  <c r="CK461" i="1"/>
  <c r="CK460" i="1"/>
  <c r="CK459" i="1"/>
  <c r="CK458" i="1"/>
  <c r="CK457" i="1"/>
  <c r="CK456" i="1"/>
  <c r="CK455" i="1"/>
  <c r="CK454" i="1"/>
  <c r="CK453" i="1"/>
  <c r="CK452" i="1"/>
  <c r="CK451" i="1"/>
  <c r="CK450" i="1"/>
  <c r="CK449" i="1"/>
  <c r="CK448" i="1"/>
  <c r="CK447" i="1"/>
  <c r="CK446" i="1"/>
  <c r="CK445" i="1"/>
  <c r="CK444" i="1"/>
  <c r="CK443" i="1"/>
  <c r="CK442" i="1"/>
  <c r="CK441" i="1"/>
  <c r="CK440" i="1"/>
  <c r="CK439" i="1"/>
  <c r="CK438" i="1"/>
  <c r="CK437" i="1"/>
  <c r="CK436" i="1"/>
  <c r="CK435" i="1"/>
  <c r="CK434" i="1"/>
  <c r="CK433" i="1"/>
  <c r="CK432" i="1"/>
  <c r="CK431" i="1"/>
  <c r="CK430" i="1"/>
  <c r="CK429" i="1"/>
  <c r="CK428" i="1"/>
  <c r="CK427" i="1"/>
  <c r="CK426" i="1"/>
  <c r="CK425" i="1"/>
  <c r="CK424" i="1"/>
  <c r="CK423" i="1"/>
  <c r="CK422" i="1"/>
  <c r="CK421" i="1"/>
  <c r="CK420" i="1"/>
  <c r="CK419" i="1"/>
  <c r="CK418" i="1"/>
  <c r="CK417" i="1"/>
  <c r="CK416" i="1"/>
  <c r="CK415" i="1"/>
  <c r="CK414" i="1"/>
  <c r="CK413" i="1"/>
  <c r="CK412" i="1"/>
  <c r="CK411" i="1"/>
  <c r="CK410" i="1"/>
  <c r="CK409" i="1"/>
  <c r="CK408" i="1"/>
  <c r="CK407" i="1"/>
  <c r="CK406" i="1"/>
  <c r="CK405" i="1"/>
  <c r="CK404" i="1"/>
  <c r="CK403" i="1"/>
  <c r="CK402" i="1"/>
  <c r="CK401" i="1"/>
  <c r="CK400" i="1"/>
  <c r="CK399" i="1"/>
  <c r="CK398" i="1"/>
  <c r="CK397" i="1"/>
  <c r="CK396" i="1"/>
  <c r="CK395" i="1"/>
  <c r="CK394" i="1"/>
  <c r="CK393" i="1"/>
  <c r="CK392" i="1"/>
  <c r="CK391" i="1"/>
  <c r="CK390" i="1"/>
  <c r="CK389" i="1"/>
  <c r="CK388" i="1"/>
  <c r="CK387" i="1"/>
  <c r="CK386" i="1"/>
  <c r="CK385" i="1"/>
  <c r="CK384" i="1"/>
  <c r="CK383" i="1"/>
  <c r="CK382" i="1"/>
  <c r="CK381" i="1"/>
  <c r="CK380" i="1"/>
  <c r="CK379" i="1"/>
  <c r="CK378" i="1"/>
  <c r="CK377" i="1"/>
  <c r="CK376" i="1"/>
  <c r="CK375" i="1"/>
  <c r="CK374" i="1"/>
  <c r="CK373" i="1"/>
  <c r="CK372" i="1"/>
  <c r="CK371" i="1"/>
  <c r="CK370" i="1"/>
  <c r="CK369" i="1"/>
  <c r="CK368" i="1"/>
  <c r="CK367" i="1"/>
  <c r="CK366" i="1"/>
  <c r="CK365" i="1"/>
  <c r="CK364" i="1"/>
  <c r="CK363" i="1"/>
  <c r="CK362" i="1"/>
  <c r="CK361" i="1"/>
  <c r="CK360" i="1"/>
  <c r="CK359" i="1"/>
  <c r="CK358" i="1"/>
  <c r="CK357" i="1"/>
  <c r="CK356" i="1"/>
  <c r="CK355" i="1"/>
  <c r="CK354" i="1"/>
  <c r="CK353" i="1"/>
  <c r="CK352" i="1"/>
  <c r="CK351" i="1"/>
  <c r="CK350" i="1"/>
  <c r="CK349" i="1"/>
  <c r="CK348" i="1"/>
  <c r="CK347" i="1"/>
  <c r="CK346" i="1"/>
  <c r="CK345" i="1"/>
  <c r="CK344" i="1"/>
  <c r="CK343" i="1"/>
  <c r="CK342" i="1"/>
  <c r="CK341" i="1"/>
  <c r="CK340" i="1"/>
  <c r="CK339" i="1"/>
  <c r="CK338" i="1"/>
  <c r="CK337" i="1"/>
  <c r="CK336" i="1"/>
  <c r="CK335" i="1"/>
  <c r="CK334" i="1"/>
  <c r="CK333" i="1"/>
  <c r="CK332" i="1"/>
  <c r="CK331" i="1"/>
  <c r="CK330" i="1"/>
  <c r="CK329" i="1"/>
  <c r="CK328" i="1"/>
  <c r="CK327" i="1"/>
  <c r="CK326" i="1"/>
  <c r="CK325" i="1"/>
  <c r="CK324" i="1"/>
  <c r="CK323" i="1"/>
  <c r="CK322" i="1"/>
  <c r="CK321" i="1"/>
  <c r="CK320" i="1"/>
  <c r="CK319" i="1"/>
  <c r="CK318" i="1"/>
  <c r="CK317" i="1"/>
  <c r="CK316" i="1"/>
  <c r="CK315" i="1"/>
  <c r="CK314" i="1"/>
  <c r="CK313" i="1"/>
  <c r="CK312" i="1"/>
  <c r="CK311" i="1"/>
  <c r="CK310" i="1"/>
  <c r="CK309" i="1"/>
  <c r="CK308" i="1"/>
  <c r="CK307" i="1"/>
  <c r="CK306" i="1"/>
  <c r="CK305" i="1"/>
  <c r="CK304" i="1"/>
  <c r="CK303" i="1"/>
  <c r="CK302" i="1"/>
  <c r="CK301" i="1"/>
  <c r="CK300" i="1"/>
  <c r="CK299" i="1"/>
  <c r="CK298" i="1"/>
  <c r="CK297" i="1"/>
  <c r="CK296" i="1"/>
  <c r="CK295" i="1"/>
  <c r="CK294" i="1"/>
  <c r="CK293" i="1"/>
  <c r="CK292" i="1"/>
  <c r="CK291" i="1"/>
  <c r="CK290" i="1"/>
  <c r="CK289" i="1"/>
  <c r="CK288" i="1"/>
  <c r="CK287" i="1"/>
  <c r="CK286" i="1"/>
  <c r="CK285" i="1"/>
  <c r="CK284" i="1"/>
  <c r="CK283" i="1"/>
  <c r="CK282" i="1"/>
  <c r="CK281" i="1"/>
  <c r="CK280" i="1"/>
  <c r="CK279" i="1"/>
  <c r="CK278" i="1"/>
  <c r="CK277" i="1"/>
  <c r="CK276" i="1"/>
  <c r="CK275" i="1"/>
  <c r="CK274" i="1"/>
  <c r="CK273" i="1"/>
  <c r="CK272" i="1"/>
  <c r="CK271" i="1"/>
  <c r="CK270" i="1"/>
  <c r="CK269" i="1"/>
  <c r="CK268" i="1"/>
  <c r="CK267" i="1"/>
  <c r="CK266" i="1"/>
  <c r="CK265" i="1"/>
  <c r="CK264" i="1"/>
  <c r="CK263" i="1"/>
  <c r="CK262" i="1"/>
  <c r="CK261" i="1"/>
  <c r="CK260" i="1"/>
  <c r="CK259" i="1"/>
  <c r="CK258" i="1"/>
  <c r="CK257" i="1"/>
  <c r="CK256" i="1"/>
  <c r="CK255" i="1"/>
  <c r="CK254" i="1"/>
  <c r="CK253" i="1"/>
  <c r="CK252" i="1"/>
  <c r="CK251" i="1"/>
  <c r="CK250" i="1"/>
  <c r="CK249" i="1"/>
  <c r="CK248" i="1"/>
  <c r="CK247" i="1"/>
  <c r="CK246" i="1"/>
  <c r="CK245" i="1"/>
  <c r="CK244" i="1"/>
  <c r="CK243" i="1"/>
  <c r="CK242" i="1"/>
  <c r="CK241" i="1"/>
  <c r="CK240" i="1"/>
  <c r="CK239" i="1"/>
  <c r="CK238" i="1"/>
  <c r="CK237" i="1"/>
  <c r="CK236" i="1"/>
  <c r="CK235" i="1"/>
  <c r="CK234" i="1"/>
  <c r="CK233" i="1"/>
  <c r="CK232" i="1"/>
  <c r="CK231" i="1"/>
  <c r="CK230" i="1"/>
  <c r="CK229" i="1"/>
  <c r="CK228" i="1"/>
  <c r="CK227" i="1"/>
  <c r="CK226" i="1"/>
  <c r="CK225" i="1"/>
  <c r="CK224" i="1"/>
  <c r="CK223" i="1"/>
  <c r="CK222" i="1"/>
  <c r="CK221" i="1"/>
  <c r="CK220" i="1"/>
  <c r="CK219" i="1"/>
  <c r="CK218" i="1"/>
  <c r="CK217" i="1"/>
  <c r="CK216" i="1"/>
  <c r="CK215" i="1"/>
  <c r="CK214" i="1"/>
  <c r="CK213" i="1"/>
  <c r="CK212" i="1"/>
  <c r="CK211" i="1"/>
  <c r="CK210" i="1"/>
  <c r="CK209" i="1"/>
  <c r="CK208" i="1"/>
  <c r="CK207" i="1"/>
  <c r="CK206" i="1"/>
  <c r="CK205" i="1"/>
  <c r="CK204" i="1"/>
  <c r="CK203" i="1"/>
  <c r="CK202" i="1"/>
  <c r="CK201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BZ1046" i="1" l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Y1046" i="1"/>
  <c r="BY1045" i="1"/>
  <c r="BY1044" i="1"/>
  <c r="BY1043" i="1"/>
  <c r="BY1042" i="1"/>
  <c r="BY1041" i="1"/>
  <c r="BY1040" i="1"/>
  <c r="BY1039" i="1"/>
  <c r="BY1038" i="1"/>
  <c r="BY1037" i="1"/>
  <c r="BY1036" i="1"/>
  <c r="BY1035" i="1"/>
  <c r="BY1034" i="1"/>
  <c r="BY1033" i="1"/>
  <c r="BY1032" i="1"/>
  <c r="BY1031" i="1"/>
  <c r="BY1030" i="1"/>
  <c r="BY1029" i="1"/>
  <c r="BY1028" i="1"/>
  <c r="BY1027" i="1"/>
  <c r="BY1026" i="1"/>
  <c r="BY1025" i="1"/>
  <c r="BY1024" i="1"/>
  <c r="BY1023" i="1"/>
  <c r="BY1022" i="1"/>
  <c r="BY1021" i="1"/>
  <c r="BY1020" i="1"/>
  <c r="BY1019" i="1"/>
  <c r="BY1018" i="1"/>
  <c r="BY1017" i="1"/>
  <c r="BY1016" i="1"/>
  <c r="BY1015" i="1"/>
  <c r="BY1014" i="1"/>
  <c r="BY1013" i="1"/>
  <c r="BY1012" i="1"/>
  <c r="BY1011" i="1"/>
  <c r="BY1010" i="1"/>
  <c r="BY1009" i="1"/>
  <c r="BY1008" i="1"/>
  <c r="BY1007" i="1"/>
  <c r="BY1006" i="1"/>
  <c r="BY1005" i="1"/>
  <c r="BY1004" i="1"/>
  <c r="BY1003" i="1"/>
  <c r="BY1002" i="1"/>
  <c r="BY1001" i="1"/>
  <c r="BY1000" i="1"/>
  <c r="BY999" i="1"/>
  <c r="BY998" i="1"/>
  <c r="BY997" i="1"/>
  <c r="BY996" i="1"/>
  <c r="BY995" i="1"/>
  <c r="BY994" i="1"/>
  <c r="BY993" i="1"/>
  <c r="BY992" i="1"/>
  <c r="BY991" i="1"/>
  <c r="BY990" i="1"/>
  <c r="BY989" i="1"/>
  <c r="BY988" i="1"/>
  <c r="BY987" i="1"/>
  <c r="BY986" i="1"/>
  <c r="BY985" i="1"/>
  <c r="BY984" i="1"/>
  <c r="BY983" i="1"/>
  <c r="BY982" i="1"/>
  <c r="BY981" i="1"/>
  <c r="BY980" i="1"/>
  <c r="BY979" i="1"/>
  <c r="BY978" i="1"/>
  <c r="BY977" i="1"/>
  <c r="BY976" i="1"/>
  <c r="BY975" i="1"/>
  <c r="BY974" i="1"/>
  <c r="BY973" i="1"/>
  <c r="BY972" i="1"/>
  <c r="BY971" i="1"/>
  <c r="BY970" i="1"/>
  <c r="BY969" i="1"/>
  <c r="BY968" i="1"/>
  <c r="BY967" i="1"/>
  <c r="BY966" i="1"/>
  <c r="BY965" i="1"/>
  <c r="BY964" i="1"/>
  <c r="BY963" i="1"/>
  <c r="BY962" i="1"/>
  <c r="BY961" i="1"/>
  <c r="BY960" i="1"/>
  <c r="BY959" i="1"/>
  <c r="BY958" i="1"/>
  <c r="BY957" i="1"/>
  <c r="BY956" i="1"/>
  <c r="BY955" i="1"/>
  <c r="BY954" i="1"/>
  <c r="BY953" i="1"/>
  <c r="BY952" i="1"/>
  <c r="BY951" i="1"/>
  <c r="BY950" i="1"/>
  <c r="BY949" i="1"/>
  <c r="BY948" i="1"/>
  <c r="BY947" i="1"/>
  <c r="BY946" i="1"/>
  <c r="BY945" i="1"/>
  <c r="BY944" i="1"/>
  <c r="BY943" i="1"/>
  <c r="BY942" i="1"/>
  <c r="BY941" i="1"/>
  <c r="BY940" i="1"/>
  <c r="BY939" i="1"/>
  <c r="BY938" i="1"/>
  <c r="BY937" i="1"/>
  <c r="BY936" i="1"/>
  <c r="BY935" i="1"/>
  <c r="BY934" i="1"/>
  <c r="BY933" i="1"/>
  <c r="BY932" i="1"/>
  <c r="BY931" i="1"/>
  <c r="BY930" i="1"/>
  <c r="BY929" i="1"/>
  <c r="BY928" i="1"/>
  <c r="BY927" i="1"/>
  <c r="BY926" i="1"/>
  <c r="BY925" i="1"/>
  <c r="BY924" i="1"/>
  <c r="BY923" i="1"/>
  <c r="BY922" i="1"/>
  <c r="BY921" i="1"/>
  <c r="BY920" i="1"/>
  <c r="BY919" i="1"/>
  <c r="BY918" i="1"/>
  <c r="BY917" i="1"/>
  <c r="BY916" i="1"/>
  <c r="BY915" i="1"/>
  <c r="BY914" i="1"/>
  <c r="BY913" i="1"/>
  <c r="BY912" i="1"/>
  <c r="BY911" i="1"/>
  <c r="BY910" i="1"/>
  <c r="BY909" i="1"/>
  <c r="BY908" i="1"/>
  <c r="BY907" i="1"/>
  <c r="BY906" i="1"/>
  <c r="BY905" i="1"/>
  <c r="BY904" i="1"/>
  <c r="BY903" i="1"/>
  <c r="BY902" i="1"/>
  <c r="BY901" i="1"/>
  <c r="BY900" i="1"/>
  <c r="BY899" i="1"/>
  <c r="BY898" i="1"/>
  <c r="BY897" i="1"/>
  <c r="BY896" i="1"/>
  <c r="BY895" i="1"/>
  <c r="BY894" i="1"/>
  <c r="BY893" i="1"/>
  <c r="BY892" i="1"/>
  <c r="BY891" i="1"/>
  <c r="BY890" i="1"/>
  <c r="BY889" i="1"/>
  <c r="BY888" i="1"/>
  <c r="BY887" i="1"/>
  <c r="BY886" i="1"/>
  <c r="BY885" i="1"/>
  <c r="BY884" i="1"/>
  <c r="BY883" i="1"/>
  <c r="BY882" i="1"/>
  <c r="BY881" i="1"/>
  <c r="BY880" i="1"/>
  <c r="BY879" i="1"/>
  <c r="BY878" i="1"/>
  <c r="BY877" i="1"/>
  <c r="BY876" i="1"/>
  <c r="BY875" i="1"/>
  <c r="BY874" i="1"/>
  <c r="BY873" i="1"/>
  <c r="BY872" i="1"/>
  <c r="BY871" i="1"/>
  <c r="BY870" i="1"/>
  <c r="BY869" i="1"/>
  <c r="BY868" i="1"/>
  <c r="BY867" i="1"/>
  <c r="BY866" i="1"/>
  <c r="BY865" i="1"/>
  <c r="BY864" i="1"/>
  <c r="BY863" i="1"/>
  <c r="BY862" i="1"/>
  <c r="BY861" i="1"/>
  <c r="BY860" i="1"/>
  <c r="BY859" i="1"/>
  <c r="BY858" i="1"/>
  <c r="BY857" i="1"/>
  <c r="BY856" i="1"/>
  <c r="BY855" i="1"/>
  <c r="BY854" i="1"/>
  <c r="BY853" i="1"/>
  <c r="BY852" i="1"/>
  <c r="BY851" i="1"/>
  <c r="BY850" i="1"/>
  <c r="BY849" i="1"/>
  <c r="BY848" i="1"/>
  <c r="BY847" i="1"/>
  <c r="BY846" i="1"/>
  <c r="BY845" i="1"/>
  <c r="BY844" i="1"/>
  <c r="BY843" i="1"/>
  <c r="BY842" i="1"/>
  <c r="BY841" i="1"/>
  <c r="BY840" i="1"/>
  <c r="BY839" i="1"/>
  <c r="BY838" i="1"/>
  <c r="BY837" i="1"/>
  <c r="BY836" i="1"/>
  <c r="BY835" i="1"/>
  <c r="BY834" i="1"/>
  <c r="BY833" i="1"/>
  <c r="BY832" i="1"/>
  <c r="BY831" i="1"/>
  <c r="BY830" i="1"/>
  <c r="BY829" i="1"/>
  <c r="BY828" i="1"/>
  <c r="BY827" i="1"/>
  <c r="BY826" i="1"/>
  <c r="BY825" i="1"/>
  <c r="BY824" i="1"/>
  <c r="BY823" i="1"/>
  <c r="BY822" i="1"/>
  <c r="BY821" i="1"/>
  <c r="BY820" i="1"/>
  <c r="BY819" i="1"/>
  <c r="BY818" i="1"/>
  <c r="BY817" i="1"/>
  <c r="BY816" i="1"/>
  <c r="BY815" i="1"/>
  <c r="BY814" i="1"/>
  <c r="BY813" i="1"/>
  <c r="BY812" i="1"/>
  <c r="BY811" i="1"/>
  <c r="BY810" i="1"/>
  <c r="BY809" i="1"/>
  <c r="BY808" i="1"/>
  <c r="BY807" i="1"/>
  <c r="BY806" i="1"/>
  <c r="BY805" i="1"/>
  <c r="BY804" i="1"/>
  <c r="BY803" i="1"/>
  <c r="BY802" i="1"/>
  <c r="BY801" i="1"/>
  <c r="BY800" i="1"/>
  <c r="BY799" i="1"/>
  <c r="BY798" i="1"/>
  <c r="BY797" i="1"/>
  <c r="BY796" i="1"/>
  <c r="BY795" i="1"/>
  <c r="BY794" i="1"/>
  <c r="BY793" i="1"/>
  <c r="BY792" i="1"/>
  <c r="BY791" i="1"/>
  <c r="BY790" i="1"/>
  <c r="BY789" i="1"/>
  <c r="BY788" i="1"/>
  <c r="BY787" i="1"/>
  <c r="BY786" i="1"/>
  <c r="BY785" i="1"/>
  <c r="BY784" i="1"/>
  <c r="BY783" i="1"/>
  <c r="BY782" i="1"/>
  <c r="BY781" i="1"/>
  <c r="BY780" i="1"/>
  <c r="BY779" i="1"/>
  <c r="BY778" i="1"/>
  <c r="BY777" i="1"/>
  <c r="BY776" i="1"/>
  <c r="BY775" i="1"/>
  <c r="BY774" i="1"/>
  <c r="BY773" i="1"/>
  <c r="BY772" i="1"/>
  <c r="BY771" i="1"/>
  <c r="BY770" i="1"/>
  <c r="BY769" i="1"/>
  <c r="BY768" i="1"/>
  <c r="BY767" i="1"/>
  <c r="BY766" i="1"/>
  <c r="BY765" i="1"/>
  <c r="BY764" i="1"/>
  <c r="BY763" i="1"/>
  <c r="BY762" i="1"/>
  <c r="BY761" i="1"/>
  <c r="BY760" i="1"/>
  <c r="BY759" i="1"/>
  <c r="BY758" i="1"/>
  <c r="BY757" i="1"/>
  <c r="BY756" i="1"/>
  <c r="BY755" i="1"/>
  <c r="BY754" i="1"/>
  <c r="BY753" i="1"/>
  <c r="BY752" i="1"/>
  <c r="BY751" i="1"/>
  <c r="BY750" i="1"/>
  <c r="BY749" i="1"/>
  <c r="BY748" i="1"/>
  <c r="BY747" i="1"/>
  <c r="BY746" i="1"/>
  <c r="BY745" i="1"/>
  <c r="BY744" i="1"/>
  <c r="BY743" i="1"/>
  <c r="BY742" i="1"/>
  <c r="BY741" i="1"/>
  <c r="BY740" i="1"/>
  <c r="BY739" i="1"/>
  <c r="BY738" i="1"/>
  <c r="BY737" i="1"/>
  <c r="BY736" i="1"/>
  <c r="BY735" i="1"/>
  <c r="BY734" i="1"/>
  <c r="BY733" i="1"/>
  <c r="BY732" i="1"/>
  <c r="BY731" i="1"/>
  <c r="BY730" i="1"/>
  <c r="BY729" i="1"/>
  <c r="BY728" i="1"/>
  <c r="BY727" i="1"/>
  <c r="BY726" i="1"/>
  <c r="BY725" i="1"/>
  <c r="BY724" i="1"/>
  <c r="BY723" i="1"/>
  <c r="BY722" i="1"/>
  <c r="BY721" i="1"/>
  <c r="BY720" i="1"/>
  <c r="BY719" i="1"/>
  <c r="BY718" i="1"/>
  <c r="BY717" i="1"/>
  <c r="BY716" i="1"/>
  <c r="BY715" i="1"/>
  <c r="BY714" i="1"/>
  <c r="BY713" i="1"/>
  <c r="BY712" i="1"/>
  <c r="BY711" i="1"/>
  <c r="BY710" i="1"/>
  <c r="BY709" i="1"/>
  <c r="BY708" i="1"/>
  <c r="BY707" i="1"/>
  <c r="BY706" i="1"/>
  <c r="BY705" i="1"/>
  <c r="BY704" i="1"/>
  <c r="BY703" i="1"/>
  <c r="BY702" i="1"/>
  <c r="BY701" i="1"/>
  <c r="BY700" i="1"/>
  <c r="BY699" i="1"/>
  <c r="BY698" i="1"/>
  <c r="BY697" i="1"/>
  <c r="BY696" i="1"/>
  <c r="BY695" i="1"/>
  <c r="BY694" i="1"/>
  <c r="BY693" i="1"/>
  <c r="BY692" i="1"/>
  <c r="BY691" i="1"/>
  <c r="BY690" i="1"/>
  <c r="BY689" i="1"/>
  <c r="BY688" i="1"/>
  <c r="BY687" i="1"/>
  <c r="BY686" i="1"/>
  <c r="BY685" i="1"/>
  <c r="BY684" i="1"/>
  <c r="BY683" i="1"/>
  <c r="BY682" i="1"/>
  <c r="BY681" i="1"/>
  <c r="BY680" i="1"/>
  <c r="BY679" i="1"/>
  <c r="BY678" i="1"/>
  <c r="BY677" i="1"/>
  <c r="BY676" i="1"/>
  <c r="BY675" i="1"/>
  <c r="BY674" i="1"/>
  <c r="BY673" i="1"/>
  <c r="BY672" i="1"/>
  <c r="BY671" i="1"/>
  <c r="BY670" i="1"/>
  <c r="BY669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6" i="1"/>
  <c r="BY565" i="1"/>
  <c r="BY564" i="1"/>
  <c r="BY563" i="1"/>
  <c r="BY562" i="1"/>
  <c r="BY561" i="1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360" i="1"/>
  <c r="BY359" i="1"/>
  <c r="BY358" i="1"/>
  <c r="BY357" i="1"/>
  <c r="BY356" i="1"/>
  <c r="BY355" i="1"/>
  <c r="BY354" i="1"/>
  <c r="BY353" i="1"/>
  <c r="BY352" i="1"/>
  <c r="BY351" i="1"/>
  <c r="BY350" i="1"/>
  <c r="BY349" i="1"/>
  <c r="BY348" i="1"/>
  <c r="BY347" i="1"/>
  <c r="BY346" i="1"/>
  <c r="BY345" i="1"/>
  <c r="BY344" i="1"/>
  <c r="BY343" i="1"/>
  <c r="BY342" i="1"/>
  <c r="BY341" i="1"/>
  <c r="BY340" i="1"/>
  <c r="BY339" i="1"/>
  <c r="BY338" i="1"/>
  <c r="BY337" i="1"/>
  <c r="BY336" i="1"/>
  <c r="BY335" i="1"/>
  <c r="BY334" i="1"/>
  <c r="BY333" i="1"/>
  <c r="BY332" i="1"/>
  <c r="BY331" i="1"/>
  <c r="BY330" i="1"/>
  <c r="BY329" i="1"/>
  <c r="BY328" i="1"/>
  <c r="BY327" i="1"/>
  <c r="BY326" i="1"/>
  <c r="BY325" i="1"/>
  <c r="BY324" i="1"/>
  <c r="BY323" i="1"/>
  <c r="BY322" i="1"/>
  <c r="BY321" i="1"/>
  <c r="BY320" i="1"/>
  <c r="BY319" i="1"/>
  <c r="BY318" i="1"/>
  <c r="BY317" i="1"/>
  <c r="BY316" i="1"/>
  <c r="BY315" i="1"/>
  <c r="BY314" i="1"/>
  <c r="BY313" i="1"/>
  <c r="BY312" i="1"/>
  <c r="BY311" i="1"/>
  <c r="BY310" i="1"/>
  <c r="BY309" i="1"/>
  <c r="BY308" i="1"/>
  <c r="BY307" i="1"/>
  <c r="BY306" i="1"/>
  <c r="BY305" i="1"/>
  <c r="BY304" i="1"/>
  <c r="BY303" i="1"/>
  <c r="BY302" i="1"/>
  <c r="BY301" i="1"/>
  <c r="BY300" i="1"/>
  <c r="BY299" i="1"/>
  <c r="BY298" i="1"/>
  <c r="BY297" i="1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Z3" i="1"/>
  <c r="CY1046" i="1" l="1"/>
  <c r="CY1045" i="1"/>
  <c r="CY1044" i="1"/>
  <c r="CY1043" i="1"/>
  <c r="CY1042" i="1"/>
  <c r="CY1041" i="1"/>
  <c r="CY1040" i="1"/>
  <c r="CY1039" i="1"/>
  <c r="CY1038" i="1"/>
  <c r="CY1037" i="1"/>
  <c r="CY1036" i="1"/>
  <c r="CY1035" i="1"/>
  <c r="CY1034" i="1"/>
  <c r="CY1033" i="1"/>
  <c r="CY1032" i="1"/>
  <c r="CY1031" i="1"/>
  <c r="CY1030" i="1"/>
  <c r="CY1029" i="1"/>
  <c r="CY1028" i="1"/>
  <c r="CY1027" i="1"/>
  <c r="CY1026" i="1"/>
  <c r="CY1025" i="1"/>
  <c r="CY1024" i="1"/>
  <c r="CY1023" i="1"/>
  <c r="CY1022" i="1"/>
  <c r="CY1021" i="1"/>
  <c r="CY1020" i="1"/>
  <c r="CY1019" i="1"/>
  <c r="CY1018" i="1"/>
  <c r="CY1017" i="1"/>
  <c r="CY1016" i="1"/>
  <c r="CY1015" i="1"/>
  <c r="CY1014" i="1"/>
  <c r="CY1013" i="1"/>
  <c r="CY1012" i="1"/>
  <c r="CY1011" i="1"/>
  <c r="CY1010" i="1"/>
  <c r="CY1009" i="1"/>
  <c r="CY1008" i="1"/>
  <c r="CY1007" i="1"/>
  <c r="CY1006" i="1"/>
  <c r="CY1005" i="1"/>
  <c r="CY1004" i="1"/>
  <c r="CY1003" i="1"/>
  <c r="CY1002" i="1"/>
  <c r="CY1001" i="1"/>
  <c r="CY1000" i="1"/>
  <c r="CY999" i="1"/>
  <c r="CY998" i="1"/>
  <c r="CY997" i="1"/>
  <c r="CY996" i="1"/>
  <c r="CY995" i="1"/>
  <c r="CY994" i="1"/>
  <c r="CY993" i="1"/>
  <c r="CY992" i="1"/>
  <c r="CY991" i="1"/>
  <c r="CY990" i="1"/>
  <c r="CY989" i="1"/>
  <c r="CY988" i="1"/>
  <c r="CY987" i="1"/>
  <c r="CY986" i="1"/>
  <c r="CY985" i="1"/>
  <c r="CY984" i="1"/>
  <c r="CY983" i="1"/>
  <c r="CY982" i="1"/>
  <c r="CY981" i="1"/>
  <c r="CY980" i="1"/>
  <c r="CY979" i="1"/>
  <c r="CY978" i="1"/>
  <c r="CY977" i="1"/>
  <c r="CY976" i="1"/>
  <c r="CY975" i="1"/>
  <c r="CY974" i="1"/>
  <c r="CY973" i="1"/>
  <c r="CY972" i="1"/>
  <c r="CY971" i="1"/>
  <c r="CY970" i="1"/>
  <c r="CY969" i="1"/>
  <c r="CY968" i="1"/>
  <c r="CY967" i="1"/>
  <c r="CY966" i="1"/>
  <c r="CY965" i="1"/>
  <c r="CY964" i="1"/>
  <c r="CY963" i="1"/>
  <c r="CY962" i="1"/>
  <c r="CY961" i="1"/>
  <c r="CY960" i="1"/>
  <c r="CY959" i="1"/>
  <c r="CY958" i="1"/>
  <c r="CY957" i="1"/>
  <c r="CY956" i="1"/>
  <c r="CY955" i="1"/>
  <c r="CY954" i="1"/>
  <c r="CY953" i="1"/>
  <c r="CY952" i="1"/>
  <c r="CY951" i="1"/>
  <c r="CY950" i="1"/>
  <c r="CY949" i="1"/>
  <c r="CY948" i="1"/>
  <c r="CY947" i="1"/>
  <c r="CY946" i="1"/>
  <c r="CY945" i="1"/>
  <c r="CY944" i="1"/>
  <c r="CY943" i="1"/>
  <c r="CY942" i="1"/>
  <c r="CY941" i="1"/>
  <c r="CY940" i="1"/>
  <c r="CY939" i="1"/>
  <c r="CY938" i="1"/>
  <c r="CY937" i="1"/>
  <c r="CY936" i="1"/>
  <c r="CY935" i="1"/>
  <c r="CY934" i="1"/>
  <c r="CY933" i="1"/>
  <c r="CY932" i="1"/>
  <c r="CY931" i="1"/>
  <c r="CY930" i="1"/>
  <c r="CY929" i="1"/>
  <c r="CY928" i="1"/>
  <c r="CY927" i="1"/>
  <c r="CY926" i="1"/>
  <c r="CY925" i="1"/>
  <c r="CY924" i="1"/>
  <c r="CY923" i="1"/>
  <c r="CY922" i="1"/>
  <c r="CY921" i="1"/>
  <c r="CY920" i="1"/>
  <c r="CY919" i="1"/>
  <c r="CY918" i="1"/>
  <c r="CY917" i="1"/>
  <c r="CY916" i="1"/>
  <c r="CY915" i="1"/>
  <c r="CY914" i="1"/>
  <c r="CY913" i="1"/>
  <c r="CY912" i="1"/>
  <c r="CY911" i="1"/>
  <c r="CY910" i="1"/>
  <c r="CY909" i="1"/>
  <c r="CY908" i="1"/>
  <c r="CY907" i="1"/>
  <c r="CY906" i="1"/>
  <c r="CY905" i="1"/>
  <c r="CY904" i="1"/>
  <c r="CY903" i="1"/>
  <c r="CY902" i="1"/>
  <c r="CY901" i="1"/>
  <c r="CY900" i="1"/>
  <c r="CY899" i="1"/>
  <c r="CY898" i="1"/>
  <c r="CY897" i="1"/>
  <c r="CY896" i="1"/>
  <c r="CY895" i="1"/>
  <c r="CY894" i="1"/>
  <c r="CY893" i="1"/>
  <c r="CY892" i="1"/>
  <c r="CY891" i="1"/>
  <c r="CY890" i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DS1046" i="1" l="1"/>
  <c r="DI1046" i="1"/>
  <c r="DJ1046" i="1" s="1"/>
  <c r="DL1046" i="1" s="1"/>
  <c r="DE1046" i="1"/>
  <c r="DG1046" i="1" s="1"/>
  <c r="CZ1046" i="1"/>
  <c r="DB1046" i="1" s="1"/>
  <c r="CT1046" i="1"/>
  <c r="CU1046" i="1" s="1"/>
  <c r="CW1046" i="1" s="1"/>
  <c r="CL1046" i="1"/>
  <c r="CJ1046" i="1"/>
  <c r="CI1046" i="1"/>
  <c r="CH1046" i="1"/>
  <c r="CG1046" i="1"/>
  <c r="BO1046" i="1"/>
  <c r="BP1046" i="1" s="1"/>
  <c r="DS1045" i="1"/>
  <c r="DI1045" i="1"/>
  <c r="DJ1045" i="1" s="1"/>
  <c r="DL1045" i="1" s="1"/>
  <c r="DE1045" i="1"/>
  <c r="DG1045" i="1" s="1"/>
  <c r="CZ1045" i="1"/>
  <c r="DB1045" i="1" s="1"/>
  <c r="CT1045" i="1"/>
  <c r="CU1045" i="1" s="1"/>
  <c r="CW1045" i="1" s="1"/>
  <c r="CL1045" i="1"/>
  <c r="CJ1045" i="1"/>
  <c r="CI1045" i="1"/>
  <c r="CH1045" i="1"/>
  <c r="CG1045" i="1"/>
  <c r="BO1045" i="1"/>
  <c r="BP1045" i="1" s="1"/>
  <c r="DS1044" i="1"/>
  <c r="DI1044" i="1"/>
  <c r="DJ1044" i="1" s="1"/>
  <c r="DL1044" i="1" s="1"/>
  <c r="DE1044" i="1"/>
  <c r="DG1044" i="1" s="1"/>
  <c r="CZ1044" i="1"/>
  <c r="DB1044" i="1" s="1"/>
  <c r="CT1044" i="1"/>
  <c r="CU1044" i="1" s="1"/>
  <c r="CW1044" i="1" s="1"/>
  <c r="CL1044" i="1"/>
  <c r="CJ1044" i="1"/>
  <c r="CI1044" i="1"/>
  <c r="CH1044" i="1"/>
  <c r="CG1044" i="1"/>
  <c r="BO1044" i="1"/>
  <c r="BP1044" i="1" s="1"/>
  <c r="DS1043" i="1"/>
  <c r="DI1043" i="1"/>
  <c r="DJ1043" i="1" s="1"/>
  <c r="DL1043" i="1" s="1"/>
  <c r="DE1043" i="1"/>
  <c r="DG1043" i="1" s="1"/>
  <c r="CZ1043" i="1"/>
  <c r="DB1043" i="1" s="1"/>
  <c r="CT1043" i="1"/>
  <c r="CU1043" i="1" s="1"/>
  <c r="CW1043" i="1" s="1"/>
  <c r="CL1043" i="1"/>
  <c r="CJ1043" i="1"/>
  <c r="CI1043" i="1"/>
  <c r="CH1043" i="1"/>
  <c r="CG1043" i="1"/>
  <c r="BO1043" i="1"/>
  <c r="BP1043" i="1" s="1"/>
  <c r="DS1042" i="1"/>
  <c r="DI1042" i="1"/>
  <c r="DJ1042" i="1" s="1"/>
  <c r="DL1042" i="1" s="1"/>
  <c r="DE1042" i="1"/>
  <c r="DG1042" i="1" s="1"/>
  <c r="CZ1042" i="1"/>
  <c r="DB1042" i="1" s="1"/>
  <c r="CT1042" i="1"/>
  <c r="CU1042" i="1" s="1"/>
  <c r="CW1042" i="1" s="1"/>
  <c r="CL1042" i="1"/>
  <c r="CJ1042" i="1"/>
  <c r="CI1042" i="1"/>
  <c r="CH1042" i="1"/>
  <c r="CG1042" i="1"/>
  <c r="BO1042" i="1"/>
  <c r="BP1042" i="1" s="1"/>
  <c r="DS1041" i="1"/>
  <c r="DI1041" i="1"/>
  <c r="DJ1041" i="1" s="1"/>
  <c r="DL1041" i="1" s="1"/>
  <c r="DE1041" i="1"/>
  <c r="DG1041" i="1" s="1"/>
  <c r="CZ1041" i="1"/>
  <c r="DB1041" i="1" s="1"/>
  <c r="CT1041" i="1"/>
  <c r="CU1041" i="1" s="1"/>
  <c r="CW1041" i="1" s="1"/>
  <c r="CL1041" i="1"/>
  <c r="CJ1041" i="1"/>
  <c r="CI1041" i="1"/>
  <c r="CH1041" i="1"/>
  <c r="CG1041" i="1"/>
  <c r="BO1041" i="1"/>
  <c r="BP1041" i="1" s="1"/>
  <c r="DS1040" i="1"/>
  <c r="DI1040" i="1"/>
  <c r="DJ1040" i="1" s="1"/>
  <c r="DL1040" i="1" s="1"/>
  <c r="DE1040" i="1"/>
  <c r="DG1040" i="1" s="1"/>
  <c r="CZ1040" i="1"/>
  <c r="DB1040" i="1" s="1"/>
  <c r="CT1040" i="1"/>
  <c r="CU1040" i="1" s="1"/>
  <c r="CW1040" i="1" s="1"/>
  <c r="CL1040" i="1"/>
  <c r="CJ1040" i="1"/>
  <c r="CI1040" i="1"/>
  <c r="CH1040" i="1"/>
  <c r="CG1040" i="1"/>
  <c r="BO1040" i="1"/>
  <c r="BP1040" i="1" s="1"/>
  <c r="DS1039" i="1"/>
  <c r="DI1039" i="1"/>
  <c r="DJ1039" i="1" s="1"/>
  <c r="DL1039" i="1" s="1"/>
  <c r="DE1039" i="1"/>
  <c r="DG1039" i="1" s="1"/>
  <c r="CZ1039" i="1"/>
  <c r="DB1039" i="1" s="1"/>
  <c r="CT1039" i="1"/>
  <c r="CU1039" i="1" s="1"/>
  <c r="CW1039" i="1" s="1"/>
  <c r="CL1039" i="1"/>
  <c r="CJ1039" i="1"/>
  <c r="CI1039" i="1"/>
  <c r="CH1039" i="1"/>
  <c r="CG1039" i="1"/>
  <c r="CA1039" i="1"/>
  <c r="BO1039" i="1"/>
  <c r="BP1039" i="1" s="1"/>
  <c r="DS1038" i="1"/>
  <c r="DI1038" i="1"/>
  <c r="DJ1038" i="1" s="1"/>
  <c r="DL1038" i="1" s="1"/>
  <c r="DE1038" i="1"/>
  <c r="DG1038" i="1" s="1"/>
  <c r="CZ1038" i="1"/>
  <c r="DB1038" i="1" s="1"/>
  <c r="CT1038" i="1"/>
  <c r="CU1038" i="1" s="1"/>
  <c r="CW1038" i="1" s="1"/>
  <c r="CL1038" i="1"/>
  <c r="CJ1038" i="1"/>
  <c r="CI1038" i="1"/>
  <c r="CH1038" i="1"/>
  <c r="CG1038" i="1"/>
  <c r="BO1038" i="1"/>
  <c r="BP1038" i="1" s="1"/>
  <c r="DS1037" i="1"/>
  <c r="DI1037" i="1"/>
  <c r="DJ1037" i="1" s="1"/>
  <c r="DL1037" i="1" s="1"/>
  <c r="DE1037" i="1"/>
  <c r="DG1037" i="1" s="1"/>
  <c r="CZ1037" i="1"/>
  <c r="DB1037" i="1" s="1"/>
  <c r="CT1037" i="1"/>
  <c r="CU1037" i="1" s="1"/>
  <c r="CW1037" i="1" s="1"/>
  <c r="CL1037" i="1"/>
  <c r="CJ1037" i="1"/>
  <c r="CI1037" i="1"/>
  <c r="CH1037" i="1"/>
  <c r="CG1037" i="1"/>
  <c r="BO1037" i="1"/>
  <c r="BP1037" i="1" s="1"/>
  <c r="DS1036" i="1"/>
  <c r="DI1036" i="1"/>
  <c r="DJ1036" i="1" s="1"/>
  <c r="DL1036" i="1" s="1"/>
  <c r="DE1036" i="1"/>
  <c r="DG1036" i="1" s="1"/>
  <c r="CZ1036" i="1"/>
  <c r="DB1036" i="1" s="1"/>
  <c r="CT1036" i="1"/>
  <c r="CU1036" i="1" s="1"/>
  <c r="CW1036" i="1" s="1"/>
  <c r="CL1036" i="1"/>
  <c r="CJ1036" i="1"/>
  <c r="CI1036" i="1"/>
  <c r="CH1036" i="1"/>
  <c r="CG1036" i="1"/>
  <c r="BO1036" i="1"/>
  <c r="BP1036" i="1" s="1"/>
  <c r="DS1035" i="1"/>
  <c r="DT1035" i="1" s="1"/>
  <c r="DI1035" i="1"/>
  <c r="DJ1035" i="1" s="1"/>
  <c r="DL1035" i="1" s="1"/>
  <c r="DE1035" i="1"/>
  <c r="DG1035" i="1" s="1"/>
  <c r="CZ1035" i="1"/>
  <c r="DB1035" i="1" s="1"/>
  <c r="CT1035" i="1"/>
  <c r="CU1035" i="1" s="1"/>
  <c r="CW1035" i="1" s="1"/>
  <c r="CL1035" i="1"/>
  <c r="CJ1035" i="1"/>
  <c r="CI1035" i="1"/>
  <c r="CH1035" i="1"/>
  <c r="CG1035" i="1"/>
  <c r="CA1035" i="1"/>
  <c r="BO1035" i="1"/>
  <c r="BP1035" i="1" s="1"/>
  <c r="DS1034" i="1"/>
  <c r="DI1034" i="1"/>
  <c r="DJ1034" i="1" s="1"/>
  <c r="DL1034" i="1" s="1"/>
  <c r="DE1034" i="1"/>
  <c r="DG1034" i="1" s="1"/>
  <c r="CZ1034" i="1"/>
  <c r="DB1034" i="1" s="1"/>
  <c r="CT1034" i="1"/>
  <c r="CU1034" i="1" s="1"/>
  <c r="CW1034" i="1" s="1"/>
  <c r="CL1034" i="1"/>
  <c r="CJ1034" i="1"/>
  <c r="CI1034" i="1"/>
  <c r="CH1034" i="1"/>
  <c r="CG1034" i="1"/>
  <c r="BO1034" i="1"/>
  <c r="BP1034" i="1" s="1"/>
  <c r="DS1033" i="1"/>
  <c r="DT1033" i="1" s="1"/>
  <c r="DI1033" i="1"/>
  <c r="DJ1033" i="1" s="1"/>
  <c r="DL1033" i="1" s="1"/>
  <c r="DE1033" i="1"/>
  <c r="DG1033" i="1" s="1"/>
  <c r="CZ1033" i="1"/>
  <c r="DB1033" i="1" s="1"/>
  <c r="CT1033" i="1"/>
  <c r="CU1033" i="1" s="1"/>
  <c r="CW1033" i="1" s="1"/>
  <c r="CL1033" i="1"/>
  <c r="CJ1033" i="1"/>
  <c r="CI1033" i="1"/>
  <c r="CH1033" i="1"/>
  <c r="CG1033" i="1"/>
  <c r="BO1033" i="1"/>
  <c r="BP1033" i="1" s="1"/>
  <c r="DS1032" i="1"/>
  <c r="DT1032" i="1" s="1"/>
  <c r="DI1032" i="1"/>
  <c r="DJ1032" i="1" s="1"/>
  <c r="DL1032" i="1" s="1"/>
  <c r="DE1032" i="1"/>
  <c r="DG1032" i="1" s="1"/>
  <c r="CZ1032" i="1"/>
  <c r="DB1032" i="1" s="1"/>
  <c r="CT1032" i="1"/>
  <c r="CU1032" i="1" s="1"/>
  <c r="CW1032" i="1" s="1"/>
  <c r="CL1032" i="1"/>
  <c r="CJ1032" i="1"/>
  <c r="CI1032" i="1"/>
  <c r="CH1032" i="1"/>
  <c r="CG1032" i="1"/>
  <c r="BO1032" i="1"/>
  <c r="BP1032" i="1" s="1"/>
  <c r="DS1031" i="1"/>
  <c r="DT1031" i="1" s="1"/>
  <c r="DI1031" i="1"/>
  <c r="DJ1031" i="1" s="1"/>
  <c r="DL1031" i="1" s="1"/>
  <c r="DE1031" i="1"/>
  <c r="DG1031" i="1" s="1"/>
  <c r="CZ1031" i="1"/>
  <c r="DB1031" i="1" s="1"/>
  <c r="CT1031" i="1"/>
  <c r="CU1031" i="1" s="1"/>
  <c r="CW1031" i="1" s="1"/>
  <c r="CL1031" i="1"/>
  <c r="CJ1031" i="1"/>
  <c r="CI1031" i="1"/>
  <c r="CH1031" i="1"/>
  <c r="CG1031" i="1"/>
  <c r="BO1031" i="1"/>
  <c r="BP1031" i="1" s="1"/>
  <c r="DS1030" i="1"/>
  <c r="DT1030" i="1" s="1"/>
  <c r="DI1030" i="1"/>
  <c r="DJ1030" i="1" s="1"/>
  <c r="DL1030" i="1" s="1"/>
  <c r="DE1030" i="1"/>
  <c r="DG1030" i="1" s="1"/>
  <c r="CZ1030" i="1"/>
  <c r="DB1030" i="1" s="1"/>
  <c r="CT1030" i="1"/>
  <c r="CU1030" i="1" s="1"/>
  <c r="CW1030" i="1" s="1"/>
  <c r="CL1030" i="1"/>
  <c r="CJ1030" i="1"/>
  <c r="CI1030" i="1"/>
  <c r="CH1030" i="1"/>
  <c r="CG1030" i="1"/>
  <c r="CA1030" i="1"/>
  <c r="BO1030" i="1"/>
  <c r="BP1030" i="1" s="1"/>
  <c r="DS1029" i="1"/>
  <c r="DT1029" i="1" s="1"/>
  <c r="DI1029" i="1"/>
  <c r="DJ1029" i="1" s="1"/>
  <c r="DL1029" i="1" s="1"/>
  <c r="DE1029" i="1"/>
  <c r="DG1029" i="1" s="1"/>
  <c r="CZ1029" i="1"/>
  <c r="DB1029" i="1" s="1"/>
  <c r="CT1029" i="1"/>
  <c r="CU1029" i="1" s="1"/>
  <c r="CW1029" i="1" s="1"/>
  <c r="CL1029" i="1"/>
  <c r="CJ1029" i="1"/>
  <c r="CI1029" i="1"/>
  <c r="CH1029" i="1"/>
  <c r="CG1029" i="1"/>
  <c r="BO1029" i="1"/>
  <c r="BP1029" i="1" s="1"/>
  <c r="DS1028" i="1"/>
  <c r="DT1028" i="1" s="1"/>
  <c r="DI1028" i="1"/>
  <c r="DJ1028" i="1" s="1"/>
  <c r="DL1028" i="1" s="1"/>
  <c r="DE1028" i="1"/>
  <c r="DG1028" i="1" s="1"/>
  <c r="CZ1028" i="1"/>
  <c r="DB1028" i="1" s="1"/>
  <c r="CT1028" i="1"/>
  <c r="CU1028" i="1" s="1"/>
  <c r="CW1028" i="1" s="1"/>
  <c r="CL1028" i="1"/>
  <c r="CJ1028" i="1"/>
  <c r="CI1028" i="1"/>
  <c r="CH1028" i="1"/>
  <c r="CG1028" i="1"/>
  <c r="CA1028" i="1"/>
  <c r="BO1028" i="1"/>
  <c r="BP1028" i="1" s="1"/>
  <c r="DS1027" i="1"/>
  <c r="DT1027" i="1" s="1"/>
  <c r="DI1027" i="1"/>
  <c r="DJ1027" i="1" s="1"/>
  <c r="DL1027" i="1" s="1"/>
  <c r="DE1027" i="1"/>
  <c r="DG1027" i="1" s="1"/>
  <c r="CZ1027" i="1"/>
  <c r="DB1027" i="1" s="1"/>
  <c r="CT1027" i="1"/>
  <c r="CU1027" i="1" s="1"/>
  <c r="CW1027" i="1" s="1"/>
  <c r="CL1027" i="1"/>
  <c r="CJ1027" i="1"/>
  <c r="CI1027" i="1"/>
  <c r="CH1027" i="1"/>
  <c r="CG1027" i="1"/>
  <c r="BO1027" i="1"/>
  <c r="BP1027" i="1" s="1"/>
  <c r="DS1026" i="1"/>
  <c r="DT1026" i="1" s="1"/>
  <c r="DI1026" i="1"/>
  <c r="DJ1026" i="1" s="1"/>
  <c r="DL1026" i="1" s="1"/>
  <c r="DE1026" i="1"/>
  <c r="DG1026" i="1" s="1"/>
  <c r="CZ1026" i="1"/>
  <c r="DB1026" i="1" s="1"/>
  <c r="CT1026" i="1"/>
  <c r="CU1026" i="1" s="1"/>
  <c r="CW1026" i="1" s="1"/>
  <c r="CL1026" i="1"/>
  <c r="CJ1026" i="1"/>
  <c r="CI1026" i="1"/>
  <c r="CH1026" i="1"/>
  <c r="CG1026" i="1"/>
  <c r="BO1026" i="1"/>
  <c r="BP1026" i="1" s="1"/>
  <c r="DS1025" i="1"/>
  <c r="DT1025" i="1" s="1"/>
  <c r="DI1025" i="1"/>
  <c r="DJ1025" i="1" s="1"/>
  <c r="DL1025" i="1" s="1"/>
  <c r="DE1025" i="1"/>
  <c r="DG1025" i="1" s="1"/>
  <c r="CZ1025" i="1"/>
  <c r="DB1025" i="1" s="1"/>
  <c r="CT1025" i="1"/>
  <c r="CU1025" i="1" s="1"/>
  <c r="CW1025" i="1" s="1"/>
  <c r="CL1025" i="1"/>
  <c r="CJ1025" i="1"/>
  <c r="CI1025" i="1"/>
  <c r="CH1025" i="1"/>
  <c r="CG1025" i="1"/>
  <c r="BO1025" i="1"/>
  <c r="BP1025" i="1" s="1"/>
  <c r="DS1024" i="1"/>
  <c r="DT1024" i="1" s="1"/>
  <c r="DI1024" i="1"/>
  <c r="DJ1024" i="1" s="1"/>
  <c r="DL1024" i="1" s="1"/>
  <c r="DE1024" i="1"/>
  <c r="DG1024" i="1" s="1"/>
  <c r="CZ1024" i="1"/>
  <c r="DB1024" i="1" s="1"/>
  <c r="CT1024" i="1"/>
  <c r="CU1024" i="1" s="1"/>
  <c r="CW1024" i="1" s="1"/>
  <c r="CL1024" i="1"/>
  <c r="CJ1024" i="1"/>
  <c r="CI1024" i="1"/>
  <c r="CH1024" i="1"/>
  <c r="CG1024" i="1"/>
  <c r="BO1024" i="1"/>
  <c r="BP1024" i="1" s="1"/>
  <c r="DS1023" i="1"/>
  <c r="DT1023" i="1" s="1"/>
  <c r="DI1023" i="1"/>
  <c r="DJ1023" i="1" s="1"/>
  <c r="DL1023" i="1" s="1"/>
  <c r="DE1023" i="1"/>
  <c r="DG1023" i="1" s="1"/>
  <c r="CZ1023" i="1"/>
  <c r="DB1023" i="1" s="1"/>
  <c r="CT1023" i="1"/>
  <c r="CU1023" i="1" s="1"/>
  <c r="CW1023" i="1" s="1"/>
  <c r="CL1023" i="1"/>
  <c r="CJ1023" i="1"/>
  <c r="CI1023" i="1"/>
  <c r="CH1023" i="1"/>
  <c r="CG1023" i="1"/>
  <c r="BO1023" i="1"/>
  <c r="BP1023" i="1" s="1"/>
  <c r="DS1022" i="1"/>
  <c r="DT1022" i="1" s="1"/>
  <c r="DI1022" i="1"/>
  <c r="DJ1022" i="1" s="1"/>
  <c r="DL1022" i="1" s="1"/>
  <c r="DE1022" i="1"/>
  <c r="DG1022" i="1" s="1"/>
  <c r="CZ1022" i="1"/>
  <c r="DB1022" i="1" s="1"/>
  <c r="CT1022" i="1"/>
  <c r="CU1022" i="1" s="1"/>
  <c r="CW1022" i="1" s="1"/>
  <c r="CL1022" i="1"/>
  <c r="CJ1022" i="1"/>
  <c r="CI1022" i="1"/>
  <c r="CH1022" i="1"/>
  <c r="CG1022" i="1"/>
  <c r="CB1022" i="1"/>
  <c r="CC1022" i="1" s="1"/>
  <c r="CE1022" i="1" s="1"/>
  <c r="BO1022" i="1"/>
  <c r="BP1022" i="1" s="1"/>
  <c r="DS1021" i="1"/>
  <c r="DT1021" i="1" s="1"/>
  <c r="DI1021" i="1"/>
  <c r="DJ1021" i="1" s="1"/>
  <c r="DL1021" i="1" s="1"/>
  <c r="DE1021" i="1"/>
  <c r="DG1021" i="1" s="1"/>
  <c r="CZ1021" i="1"/>
  <c r="DB1021" i="1" s="1"/>
  <c r="CT1021" i="1"/>
  <c r="CU1021" i="1" s="1"/>
  <c r="CW1021" i="1" s="1"/>
  <c r="CL1021" i="1"/>
  <c r="CJ1021" i="1"/>
  <c r="CI1021" i="1"/>
  <c r="CH1021" i="1"/>
  <c r="CG1021" i="1"/>
  <c r="CA1021" i="1"/>
  <c r="BO1021" i="1"/>
  <c r="BP1021" i="1" s="1"/>
  <c r="DS1020" i="1"/>
  <c r="DT1020" i="1" s="1"/>
  <c r="DI1020" i="1"/>
  <c r="DJ1020" i="1" s="1"/>
  <c r="DL1020" i="1" s="1"/>
  <c r="DE1020" i="1"/>
  <c r="DG1020" i="1" s="1"/>
  <c r="CZ1020" i="1"/>
  <c r="DB1020" i="1" s="1"/>
  <c r="CT1020" i="1"/>
  <c r="CU1020" i="1" s="1"/>
  <c r="CW1020" i="1" s="1"/>
  <c r="CL1020" i="1"/>
  <c r="CJ1020" i="1"/>
  <c r="CI1020" i="1"/>
  <c r="CH1020" i="1"/>
  <c r="CG1020" i="1"/>
  <c r="BO1020" i="1"/>
  <c r="BP1020" i="1" s="1"/>
  <c r="DS1019" i="1"/>
  <c r="DI1019" i="1"/>
  <c r="DJ1019" i="1" s="1"/>
  <c r="DL1019" i="1" s="1"/>
  <c r="DE1019" i="1"/>
  <c r="DG1019" i="1" s="1"/>
  <c r="CZ1019" i="1"/>
  <c r="DB1019" i="1" s="1"/>
  <c r="CT1019" i="1"/>
  <c r="CU1019" i="1" s="1"/>
  <c r="CW1019" i="1" s="1"/>
  <c r="CL1019" i="1"/>
  <c r="CJ1019" i="1"/>
  <c r="CI1019" i="1"/>
  <c r="CH1019" i="1"/>
  <c r="CG1019" i="1"/>
  <c r="BO1019" i="1"/>
  <c r="DS1018" i="1"/>
  <c r="DI1018" i="1"/>
  <c r="DJ1018" i="1" s="1"/>
  <c r="DL1018" i="1" s="1"/>
  <c r="DE1018" i="1"/>
  <c r="DG1018" i="1" s="1"/>
  <c r="CZ1018" i="1"/>
  <c r="DB1018" i="1" s="1"/>
  <c r="CT1018" i="1"/>
  <c r="CU1018" i="1" s="1"/>
  <c r="CW1018" i="1" s="1"/>
  <c r="CL1018" i="1"/>
  <c r="CJ1018" i="1"/>
  <c r="CI1018" i="1"/>
  <c r="CH1018" i="1"/>
  <c r="CG1018" i="1"/>
  <c r="CB1018" i="1"/>
  <c r="CC1018" i="1" s="1"/>
  <c r="CE1018" i="1" s="1"/>
  <c r="BO1018" i="1"/>
  <c r="BP1018" i="1" s="1"/>
  <c r="DS1017" i="1"/>
  <c r="DI1017" i="1"/>
  <c r="DJ1017" i="1" s="1"/>
  <c r="DL1017" i="1" s="1"/>
  <c r="DE1017" i="1"/>
  <c r="DG1017" i="1" s="1"/>
  <c r="CZ1017" i="1"/>
  <c r="DB1017" i="1" s="1"/>
  <c r="CT1017" i="1"/>
  <c r="CU1017" i="1" s="1"/>
  <c r="CW1017" i="1" s="1"/>
  <c r="CL1017" i="1"/>
  <c r="CJ1017" i="1"/>
  <c r="CI1017" i="1"/>
  <c r="CH1017" i="1"/>
  <c r="CG1017" i="1"/>
  <c r="CB1017" i="1"/>
  <c r="CC1017" i="1" s="1"/>
  <c r="CE1017" i="1" s="1"/>
  <c r="BO1017" i="1"/>
  <c r="BP1017" i="1" s="1"/>
  <c r="DS1016" i="1"/>
  <c r="DI1016" i="1"/>
  <c r="DJ1016" i="1" s="1"/>
  <c r="DL1016" i="1" s="1"/>
  <c r="DE1016" i="1"/>
  <c r="DG1016" i="1" s="1"/>
  <c r="CZ1016" i="1"/>
  <c r="DB1016" i="1" s="1"/>
  <c r="CT1016" i="1"/>
  <c r="CU1016" i="1" s="1"/>
  <c r="CW1016" i="1" s="1"/>
  <c r="CL1016" i="1"/>
  <c r="CJ1016" i="1"/>
  <c r="CI1016" i="1"/>
  <c r="CH1016" i="1"/>
  <c r="CG1016" i="1"/>
  <c r="CA1016" i="1"/>
  <c r="BO1016" i="1"/>
  <c r="BP1016" i="1" s="1"/>
  <c r="DS1015" i="1"/>
  <c r="DT1015" i="1" s="1"/>
  <c r="DI1015" i="1"/>
  <c r="DJ1015" i="1" s="1"/>
  <c r="DL1015" i="1" s="1"/>
  <c r="DE1015" i="1"/>
  <c r="DG1015" i="1" s="1"/>
  <c r="CZ1015" i="1"/>
  <c r="DB1015" i="1" s="1"/>
  <c r="CT1015" i="1"/>
  <c r="CU1015" i="1" s="1"/>
  <c r="CW1015" i="1" s="1"/>
  <c r="CL1015" i="1"/>
  <c r="CJ1015" i="1"/>
  <c r="CI1015" i="1"/>
  <c r="CH1015" i="1"/>
  <c r="CG1015" i="1"/>
  <c r="BO1015" i="1"/>
  <c r="BP1015" i="1" s="1"/>
  <c r="DS1014" i="1"/>
  <c r="DT1014" i="1" s="1"/>
  <c r="DI1014" i="1"/>
  <c r="DJ1014" i="1" s="1"/>
  <c r="DL1014" i="1" s="1"/>
  <c r="DE1014" i="1"/>
  <c r="DG1014" i="1" s="1"/>
  <c r="CZ1014" i="1"/>
  <c r="DB1014" i="1" s="1"/>
  <c r="CT1014" i="1"/>
  <c r="CU1014" i="1" s="1"/>
  <c r="CW1014" i="1" s="1"/>
  <c r="CL1014" i="1"/>
  <c r="CJ1014" i="1"/>
  <c r="CI1014" i="1"/>
  <c r="CH1014" i="1"/>
  <c r="CG1014" i="1"/>
  <c r="CB1014" i="1"/>
  <c r="CC1014" i="1" s="1"/>
  <c r="CE1014" i="1" s="1"/>
  <c r="BO1014" i="1"/>
  <c r="BP1014" i="1" s="1"/>
  <c r="DS1013" i="1"/>
  <c r="DI1013" i="1"/>
  <c r="DJ1013" i="1" s="1"/>
  <c r="DL1013" i="1" s="1"/>
  <c r="DE1013" i="1"/>
  <c r="DG1013" i="1" s="1"/>
  <c r="CZ1013" i="1"/>
  <c r="DB1013" i="1" s="1"/>
  <c r="CT1013" i="1"/>
  <c r="CU1013" i="1" s="1"/>
  <c r="CW1013" i="1" s="1"/>
  <c r="CL1013" i="1"/>
  <c r="CJ1013" i="1"/>
  <c r="CI1013" i="1"/>
  <c r="CH1013" i="1"/>
  <c r="CG1013" i="1"/>
  <c r="BO1013" i="1"/>
  <c r="BP1013" i="1" s="1"/>
  <c r="DS1012" i="1"/>
  <c r="DI1012" i="1"/>
  <c r="DJ1012" i="1" s="1"/>
  <c r="DL1012" i="1" s="1"/>
  <c r="DE1012" i="1"/>
  <c r="DG1012" i="1" s="1"/>
  <c r="CZ1012" i="1"/>
  <c r="DB1012" i="1" s="1"/>
  <c r="CT1012" i="1"/>
  <c r="CU1012" i="1" s="1"/>
  <c r="CW1012" i="1" s="1"/>
  <c r="CL1012" i="1"/>
  <c r="CJ1012" i="1"/>
  <c r="CI1012" i="1"/>
  <c r="CH1012" i="1"/>
  <c r="CG1012" i="1"/>
  <c r="BO1012" i="1"/>
  <c r="BP1012" i="1" s="1"/>
  <c r="DS1011" i="1"/>
  <c r="DT1011" i="1" s="1"/>
  <c r="DI1011" i="1"/>
  <c r="DJ1011" i="1" s="1"/>
  <c r="DL1011" i="1" s="1"/>
  <c r="DE1011" i="1"/>
  <c r="DG1011" i="1" s="1"/>
  <c r="CZ1011" i="1"/>
  <c r="DB1011" i="1" s="1"/>
  <c r="CT1011" i="1"/>
  <c r="CU1011" i="1" s="1"/>
  <c r="CW1011" i="1" s="1"/>
  <c r="CL1011" i="1"/>
  <c r="CJ1011" i="1"/>
  <c r="CI1011" i="1"/>
  <c r="CH1011" i="1"/>
  <c r="CG1011" i="1"/>
  <c r="BO1011" i="1"/>
  <c r="BP1011" i="1" s="1"/>
  <c r="DS1010" i="1"/>
  <c r="DT1010" i="1" s="1"/>
  <c r="DI1010" i="1"/>
  <c r="DJ1010" i="1" s="1"/>
  <c r="DL1010" i="1" s="1"/>
  <c r="DE1010" i="1"/>
  <c r="DG1010" i="1" s="1"/>
  <c r="CZ1010" i="1"/>
  <c r="DB1010" i="1" s="1"/>
  <c r="CT1010" i="1"/>
  <c r="CU1010" i="1" s="1"/>
  <c r="CW1010" i="1" s="1"/>
  <c r="CL1010" i="1"/>
  <c r="CJ1010" i="1"/>
  <c r="CI1010" i="1"/>
  <c r="CH1010" i="1"/>
  <c r="CG1010" i="1"/>
  <c r="BO1010" i="1"/>
  <c r="BP1010" i="1" s="1"/>
  <c r="DS1009" i="1"/>
  <c r="DT1009" i="1" s="1"/>
  <c r="DI1009" i="1"/>
  <c r="DJ1009" i="1" s="1"/>
  <c r="DL1009" i="1" s="1"/>
  <c r="DE1009" i="1"/>
  <c r="DG1009" i="1" s="1"/>
  <c r="CZ1009" i="1"/>
  <c r="DB1009" i="1" s="1"/>
  <c r="CT1009" i="1"/>
  <c r="CU1009" i="1" s="1"/>
  <c r="CW1009" i="1" s="1"/>
  <c r="CL1009" i="1"/>
  <c r="CJ1009" i="1"/>
  <c r="CI1009" i="1"/>
  <c r="CH1009" i="1"/>
  <c r="CG1009" i="1"/>
  <c r="BO1009" i="1"/>
  <c r="BP1009" i="1" s="1"/>
  <c r="DS1008" i="1"/>
  <c r="DT1008" i="1" s="1"/>
  <c r="DI1008" i="1"/>
  <c r="DJ1008" i="1" s="1"/>
  <c r="DL1008" i="1" s="1"/>
  <c r="DE1008" i="1"/>
  <c r="DG1008" i="1" s="1"/>
  <c r="CZ1008" i="1"/>
  <c r="DB1008" i="1" s="1"/>
  <c r="CT1008" i="1"/>
  <c r="CU1008" i="1" s="1"/>
  <c r="CW1008" i="1" s="1"/>
  <c r="CL1008" i="1"/>
  <c r="CJ1008" i="1"/>
  <c r="CI1008" i="1"/>
  <c r="CH1008" i="1"/>
  <c r="CG1008" i="1"/>
  <c r="CB1008" i="1"/>
  <c r="CC1008" i="1" s="1"/>
  <c r="CE1008" i="1" s="1"/>
  <c r="BO1008" i="1"/>
  <c r="BP1008" i="1" s="1"/>
  <c r="DS1007" i="1"/>
  <c r="DT1007" i="1" s="1"/>
  <c r="DI1007" i="1"/>
  <c r="DJ1007" i="1" s="1"/>
  <c r="DL1007" i="1" s="1"/>
  <c r="DE1007" i="1"/>
  <c r="DG1007" i="1" s="1"/>
  <c r="CZ1007" i="1"/>
  <c r="DB1007" i="1" s="1"/>
  <c r="CT1007" i="1"/>
  <c r="CU1007" i="1" s="1"/>
  <c r="CW1007" i="1" s="1"/>
  <c r="CL1007" i="1"/>
  <c r="CJ1007" i="1"/>
  <c r="CI1007" i="1"/>
  <c r="CH1007" i="1"/>
  <c r="CG1007" i="1"/>
  <c r="BO1007" i="1"/>
  <c r="BP1007" i="1" s="1"/>
  <c r="DS1006" i="1"/>
  <c r="DI1006" i="1"/>
  <c r="DJ1006" i="1" s="1"/>
  <c r="DL1006" i="1" s="1"/>
  <c r="DE1006" i="1"/>
  <c r="DG1006" i="1" s="1"/>
  <c r="CZ1006" i="1"/>
  <c r="DB1006" i="1" s="1"/>
  <c r="CT1006" i="1"/>
  <c r="CU1006" i="1" s="1"/>
  <c r="CW1006" i="1" s="1"/>
  <c r="CL1006" i="1"/>
  <c r="CJ1006" i="1"/>
  <c r="CI1006" i="1"/>
  <c r="CH1006" i="1"/>
  <c r="CG1006" i="1"/>
  <c r="BO1006" i="1"/>
  <c r="BP1006" i="1" s="1"/>
  <c r="DS1005" i="1"/>
  <c r="DI1005" i="1"/>
  <c r="DJ1005" i="1" s="1"/>
  <c r="DL1005" i="1" s="1"/>
  <c r="DE1005" i="1"/>
  <c r="DG1005" i="1" s="1"/>
  <c r="CZ1005" i="1"/>
  <c r="DB1005" i="1" s="1"/>
  <c r="CT1005" i="1"/>
  <c r="CU1005" i="1" s="1"/>
  <c r="CW1005" i="1" s="1"/>
  <c r="CL1005" i="1"/>
  <c r="CJ1005" i="1"/>
  <c r="CI1005" i="1"/>
  <c r="CH1005" i="1"/>
  <c r="CG1005" i="1"/>
  <c r="BO1005" i="1"/>
  <c r="BP1005" i="1" s="1"/>
  <c r="DS1004" i="1"/>
  <c r="DT1004" i="1" s="1"/>
  <c r="DI1004" i="1"/>
  <c r="DJ1004" i="1" s="1"/>
  <c r="DL1004" i="1" s="1"/>
  <c r="DE1004" i="1"/>
  <c r="DG1004" i="1" s="1"/>
  <c r="CZ1004" i="1"/>
  <c r="DB1004" i="1" s="1"/>
  <c r="CT1004" i="1"/>
  <c r="CU1004" i="1" s="1"/>
  <c r="CW1004" i="1" s="1"/>
  <c r="CL1004" i="1"/>
  <c r="CJ1004" i="1"/>
  <c r="CI1004" i="1"/>
  <c r="CH1004" i="1"/>
  <c r="CG1004" i="1"/>
  <c r="BO1004" i="1"/>
  <c r="BP1004" i="1" s="1"/>
  <c r="DS1003" i="1"/>
  <c r="DI1003" i="1"/>
  <c r="DJ1003" i="1" s="1"/>
  <c r="DL1003" i="1" s="1"/>
  <c r="DE1003" i="1"/>
  <c r="DG1003" i="1" s="1"/>
  <c r="CZ1003" i="1"/>
  <c r="DB1003" i="1" s="1"/>
  <c r="CT1003" i="1"/>
  <c r="CU1003" i="1" s="1"/>
  <c r="CW1003" i="1" s="1"/>
  <c r="CL1003" i="1"/>
  <c r="CJ1003" i="1"/>
  <c r="CI1003" i="1"/>
  <c r="CH1003" i="1"/>
  <c r="CG1003" i="1"/>
  <c r="BO1003" i="1"/>
  <c r="BP1003" i="1" s="1"/>
  <c r="DS1002" i="1"/>
  <c r="DI1002" i="1"/>
  <c r="DJ1002" i="1" s="1"/>
  <c r="DL1002" i="1" s="1"/>
  <c r="DE1002" i="1"/>
  <c r="DG1002" i="1" s="1"/>
  <c r="CZ1002" i="1"/>
  <c r="DB1002" i="1" s="1"/>
  <c r="CT1002" i="1"/>
  <c r="CU1002" i="1" s="1"/>
  <c r="CW1002" i="1" s="1"/>
  <c r="CL1002" i="1"/>
  <c r="CJ1002" i="1"/>
  <c r="CI1002" i="1"/>
  <c r="CH1002" i="1"/>
  <c r="CG1002" i="1"/>
  <c r="BO1002" i="1"/>
  <c r="BP1002" i="1" s="1"/>
  <c r="DS1001" i="1"/>
  <c r="DT1001" i="1" s="1"/>
  <c r="DI1001" i="1"/>
  <c r="DJ1001" i="1" s="1"/>
  <c r="DL1001" i="1" s="1"/>
  <c r="DE1001" i="1"/>
  <c r="DG1001" i="1" s="1"/>
  <c r="CZ1001" i="1"/>
  <c r="DB1001" i="1" s="1"/>
  <c r="CT1001" i="1"/>
  <c r="CU1001" i="1" s="1"/>
  <c r="CW1001" i="1" s="1"/>
  <c r="CL1001" i="1"/>
  <c r="CJ1001" i="1"/>
  <c r="CI1001" i="1"/>
  <c r="CH1001" i="1"/>
  <c r="CG1001" i="1"/>
  <c r="BO1001" i="1"/>
  <c r="BP1001" i="1" s="1"/>
  <c r="DS1000" i="1"/>
  <c r="DT1000" i="1" s="1"/>
  <c r="DI1000" i="1"/>
  <c r="DJ1000" i="1" s="1"/>
  <c r="DL1000" i="1" s="1"/>
  <c r="DE1000" i="1"/>
  <c r="DG1000" i="1" s="1"/>
  <c r="CZ1000" i="1"/>
  <c r="DB1000" i="1" s="1"/>
  <c r="CT1000" i="1"/>
  <c r="CU1000" i="1" s="1"/>
  <c r="CW1000" i="1" s="1"/>
  <c r="CL1000" i="1"/>
  <c r="CJ1000" i="1"/>
  <c r="CI1000" i="1"/>
  <c r="CH1000" i="1"/>
  <c r="CG1000" i="1"/>
  <c r="BO1000" i="1"/>
  <c r="BP1000" i="1" s="1"/>
  <c r="DS999" i="1"/>
  <c r="DT999" i="1" s="1"/>
  <c r="DI999" i="1"/>
  <c r="DJ999" i="1" s="1"/>
  <c r="DL999" i="1" s="1"/>
  <c r="DE999" i="1"/>
  <c r="DG999" i="1" s="1"/>
  <c r="CZ999" i="1"/>
  <c r="DB999" i="1" s="1"/>
  <c r="CT999" i="1"/>
  <c r="CU999" i="1" s="1"/>
  <c r="CW999" i="1" s="1"/>
  <c r="CL999" i="1"/>
  <c r="CJ999" i="1"/>
  <c r="CI999" i="1"/>
  <c r="CH999" i="1"/>
  <c r="CG999" i="1"/>
  <c r="BO999" i="1"/>
  <c r="BP999" i="1" s="1"/>
  <c r="DS998" i="1"/>
  <c r="DT998" i="1" s="1"/>
  <c r="DI998" i="1"/>
  <c r="DJ998" i="1" s="1"/>
  <c r="DL998" i="1" s="1"/>
  <c r="DE998" i="1"/>
  <c r="DG998" i="1" s="1"/>
  <c r="CZ998" i="1"/>
  <c r="DB998" i="1" s="1"/>
  <c r="CT998" i="1"/>
  <c r="CU998" i="1" s="1"/>
  <c r="CW998" i="1" s="1"/>
  <c r="CL998" i="1"/>
  <c r="CJ998" i="1"/>
  <c r="CI998" i="1"/>
  <c r="CH998" i="1"/>
  <c r="CG998" i="1"/>
  <c r="BO998" i="1"/>
  <c r="BP998" i="1" s="1"/>
  <c r="DS997" i="1"/>
  <c r="DT997" i="1" s="1"/>
  <c r="DI997" i="1"/>
  <c r="DJ997" i="1" s="1"/>
  <c r="DL997" i="1" s="1"/>
  <c r="DE997" i="1"/>
  <c r="DG997" i="1" s="1"/>
  <c r="CZ997" i="1"/>
  <c r="DB997" i="1" s="1"/>
  <c r="CT997" i="1"/>
  <c r="CU997" i="1" s="1"/>
  <c r="CW997" i="1" s="1"/>
  <c r="CL997" i="1"/>
  <c r="CJ997" i="1"/>
  <c r="CI997" i="1"/>
  <c r="CH997" i="1"/>
  <c r="CG997" i="1"/>
  <c r="BO997" i="1"/>
  <c r="BP997" i="1" s="1"/>
  <c r="DS996" i="1"/>
  <c r="DT996" i="1" s="1"/>
  <c r="DI996" i="1"/>
  <c r="DJ996" i="1" s="1"/>
  <c r="DL996" i="1" s="1"/>
  <c r="DE996" i="1"/>
  <c r="DG996" i="1" s="1"/>
  <c r="CZ996" i="1"/>
  <c r="DB996" i="1" s="1"/>
  <c r="CT996" i="1"/>
  <c r="CU996" i="1" s="1"/>
  <c r="CW996" i="1" s="1"/>
  <c r="CL996" i="1"/>
  <c r="CJ996" i="1"/>
  <c r="CI996" i="1"/>
  <c r="CH996" i="1"/>
  <c r="CG996" i="1"/>
  <c r="BO996" i="1"/>
  <c r="BP996" i="1" s="1"/>
  <c r="DS995" i="1"/>
  <c r="DT995" i="1" s="1"/>
  <c r="DI995" i="1"/>
  <c r="DJ995" i="1" s="1"/>
  <c r="DL995" i="1" s="1"/>
  <c r="DE995" i="1"/>
  <c r="DG995" i="1" s="1"/>
  <c r="CZ995" i="1"/>
  <c r="DB995" i="1" s="1"/>
  <c r="CT995" i="1"/>
  <c r="CU995" i="1" s="1"/>
  <c r="CW995" i="1" s="1"/>
  <c r="CL995" i="1"/>
  <c r="CJ995" i="1"/>
  <c r="CI995" i="1"/>
  <c r="CH995" i="1"/>
  <c r="CG995" i="1"/>
  <c r="BO995" i="1"/>
  <c r="BP995" i="1" s="1"/>
  <c r="DS994" i="1"/>
  <c r="DT994" i="1" s="1"/>
  <c r="DI994" i="1"/>
  <c r="DJ994" i="1" s="1"/>
  <c r="DL994" i="1" s="1"/>
  <c r="DE994" i="1"/>
  <c r="DG994" i="1" s="1"/>
  <c r="CZ994" i="1"/>
  <c r="DB994" i="1" s="1"/>
  <c r="CT994" i="1"/>
  <c r="CU994" i="1" s="1"/>
  <c r="CW994" i="1" s="1"/>
  <c r="CL994" i="1"/>
  <c r="CJ994" i="1"/>
  <c r="CI994" i="1"/>
  <c r="CH994" i="1"/>
  <c r="CG994" i="1"/>
  <c r="BO994" i="1"/>
  <c r="BP994" i="1" s="1"/>
  <c r="DS993" i="1"/>
  <c r="DT993" i="1" s="1"/>
  <c r="DI993" i="1"/>
  <c r="DJ993" i="1" s="1"/>
  <c r="DL993" i="1" s="1"/>
  <c r="DE993" i="1"/>
  <c r="DG993" i="1" s="1"/>
  <c r="CZ993" i="1"/>
  <c r="DB993" i="1" s="1"/>
  <c r="CT993" i="1"/>
  <c r="CU993" i="1" s="1"/>
  <c r="CW993" i="1" s="1"/>
  <c r="CL993" i="1"/>
  <c r="CJ993" i="1"/>
  <c r="CI993" i="1"/>
  <c r="CH993" i="1"/>
  <c r="CG993" i="1"/>
  <c r="BO993" i="1"/>
  <c r="BP993" i="1" s="1"/>
  <c r="DS992" i="1"/>
  <c r="DI992" i="1"/>
  <c r="DJ992" i="1" s="1"/>
  <c r="DL992" i="1" s="1"/>
  <c r="DE992" i="1"/>
  <c r="DG992" i="1" s="1"/>
  <c r="CZ992" i="1"/>
  <c r="DB992" i="1" s="1"/>
  <c r="CT992" i="1"/>
  <c r="CU992" i="1" s="1"/>
  <c r="CW992" i="1" s="1"/>
  <c r="CL992" i="1"/>
  <c r="CJ992" i="1"/>
  <c r="CI992" i="1"/>
  <c r="CH992" i="1"/>
  <c r="CG992" i="1"/>
  <c r="CA992" i="1"/>
  <c r="BO992" i="1"/>
  <c r="BP992" i="1" s="1"/>
  <c r="DS991" i="1"/>
  <c r="DI991" i="1"/>
  <c r="DJ991" i="1" s="1"/>
  <c r="DL991" i="1" s="1"/>
  <c r="DE991" i="1"/>
  <c r="DG991" i="1" s="1"/>
  <c r="CZ991" i="1"/>
  <c r="DB991" i="1" s="1"/>
  <c r="CT991" i="1"/>
  <c r="CU991" i="1" s="1"/>
  <c r="CW991" i="1" s="1"/>
  <c r="CL991" i="1"/>
  <c r="CJ991" i="1"/>
  <c r="CI991" i="1"/>
  <c r="CH991" i="1"/>
  <c r="CG991" i="1"/>
  <c r="BO991" i="1"/>
  <c r="BP991" i="1" s="1"/>
  <c r="DS990" i="1"/>
  <c r="DI990" i="1"/>
  <c r="DJ990" i="1" s="1"/>
  <c r="DL990" i="1" s="1"/>
  <c r="DE990" i="1"/>
  <c r="DG990" i="1" s="1"/>
  <c r="CZ990" i="1"/>
  <c r="DB990" i="1" s="1"/>
  <c r="CT990" i="1"/>
  <c r="CU990" i="1" s="1"/>
  <c r="CW990" i="1" s="1"/>
  <c r="CL990" i="1"/>
  <c r="CJ990" i="1"/>
  <c r="CI990" i="1"/>
  <c r="CH990" i="1"/>
  <c r="CG990" i="1"/>
  <c r="BO990" i="1"/>
  <c r="BP990" i="1" s="1"/>
  <c r="DS989" i="1"/>
  <c r="DI989" i="1"/>
  <c r="DJ989" i="1" s="1"/>
  <c r="DL989" i="1" s="1"/>
  <c r="DE989" i="1"/>
  <c r="DG989" i="1" s="1"/>
  <c r="CZ989" i="1"/>
  <c r="DB989" i="1" s="1"/>
  <c r="CT989" i="1"/>
  <c r="CU989" i="1" s="1"/>
  <c r="CW989" i="1" s="1"/>
  <c r="CL989" i="1"/>
  <c r="CJ989" i="1"/>
  <c r="CI989" i="1"/>
  <c r="CH989" i="1"/>
  <c r="CG989" i="1"/>
  <c r="BO989" i="1"/>
  <c r="BP989" i="1" s="1"/>
  <c r="DS988" i="1"/>
  <c r="DI988" i="1"/>
  <c r="DJ988" i="1" s="1"/>
  <c r="DL988" i="1" s="1"/>
  <c r="DE988" i="1"/>
  <c r="DG988" i="1" s="1"/>
  <c r="CZ988" i="1"/>
  <c r="DB988" i="1" s="1"/>
  <c r="CT988" i="1"/>
  <c r="CU988" i="1" s="1"/>
  <c r="CW988" i="1" s="1"/>
  <c r="CL988" i="1"/>
  <c r="CJ988" i="1"/>
  <c r="CI988" i="1"/>
  <c r="CH988" i="1"/>
  <c r="CG988" i="1"/>
  <c r="BO988" i="1"/>
  <c r="BP988" i="1" s="1"/>
  <c r="DS987" i="1"/>
  <c r="DI987" i="1"/>
  <c r="DJ987" i="1" s="1"/>
  <c r="DL987" i="1" s="1"/>
  <c r="DE987" i="1"/>
  <c r="DG987" i="1" s="1"/>
  <c r="CZ987" i="1"/>
  <c r="DB987" i="1" s="1"/>
  <c r="CT987" i="1"/>
  <c r="CU987" i="1" s="1"/>
  <c r="CW987" i="1" s="1"/>
  <c r="CL987" i="1"/>
  <c r="CJ987" i="1"/>
  <c r="CI987" i="1"/>
  <c r="CH987" i="1"/>
  <c r="CG987" i="1"/>
  <c r="BO987" i="1"/>
  <c r="BP987" i="1" s="1"/>
  <c r="DS986" i="1"/>
  <c r="DI986" i="1"/>
  <c r="DJ986" i="1" s="1"/>
  <c r="DL986" i="1" s="1"/>
  <c r="DE986" i="1"/>
  <c r="DG986" i="1" s="1"/>
  <c r="CZ986" i="1"/>
  <c r="DB986" i="1" s="1"/>
  <c r="CT986" i="1"/>
  <c r="CU986" i="1" s="1"/>
  <c r="CW986" i="1" s="1"/>
  <c r="CL986" i="1"/>
  <c r="CJ986" i="1"/>
  <c r="CI986" i="1"/>
  <c r="CH986" i="1"/>
  <c r="CG986" i="1"/>
  <c r="BO986" i="1"/>
  <c r="BP986" i="1" s="1"/>
  <c r="DS985" i="1"/>
  <c r="DI985" i="1"/>
  <c r="DJ985" i="1" s="1"/>
  <c r="DL985" i="1" s="1"/>
  <c r="DE985" i="1"/>
  <c r="DG985" i="1" s="1"/>
  <c r="CZ985" i="1"/>
  <c r="DB985" i="1" s="1"/>
  <c r="CT985" i="1"/>
  <c r="CU985" i="1" s="1"/>
  <c r="CW985" i="1" s="1"/>
  <c r="CL985" i="1"/>
  <c r="CJ985" i="1"/>
  <c r="CI985" i="1"/>
  <c r="CH985" i="1"/>
  <c r="CG985" i="1"/>
  <c r="CA985" i="1"/>
  <c r="BO985" i="1"/>
  <c r="BP985" i="1" s="1"/>
  <c r="DS984" i="1"/>
  <c r="DT984" i="1" s="1"/>
  <c r="DI984" i="1"/>
  <c r="DJ984" i="1" s="1"/>
  <c r="DL984" i="1" s="1"/>
  <c r="DE984" i="1"/>
  <c r="DG984" i="1" s="1"/>
  <c r="CZ984" i="1"/>
  <c r="DB984" i="1" s="1"/>
  <c r="CT984" i="1"/>
  <c r="CU984" i="1" s="1"/>
  <c r="CW984" i="1" s="1"/>
  <c r="CL984" i="1"/>
  <c r="CJ984" i="1"/>
  <c r="CI984" i="1"/>
  <c r="CH984" i="1"/>
  <c r="CG984" i="1"/>
  <c r="CB984" i="1"/>
  <c r="CC984" i="1" s="1"/>
  <c r="CE984" i="1" s="1"/>
  <c r="BO984" i="1"/>
  <c r="BP984" i="1" s="1"/>
  <c r="DS983" i="1"/>
  <c r="DI983" i="1"/>
  <c r="DJ983" i="1" s="1"/>
  <c r="DL983" i="1" s="1"/>
  <c r="DE983" i="1"/>
  <c r="DG983" i="1" s="1"/>
  <c r="CZ983" i="1"/>
  <c r="DB983" i="1" s="1"/>
  <c r="CT983" i="1"/>
  <c r="CU983" i="1" s="1"/>
  <c r="CW983" i="1" s="1"/>
  <c r="CL983" i="1"/>
  <c r="CJ983" i="1"/>
  <c r="CI983" i="1"/>
  <c r="CH983" i="1"/>
  <c r="CG983" i="1"/>
  <c r="BO983" i="1"/>
  <c r="BP983" i="1" s="1"/>
  <c r="DS982" i="1"/>
  <c r="DI982" i="1"/>
  <c r="DJ982" i="1" s="1"/>
  <c r="DL982" i="1" s="1"/>
  <c r="DE982" i="1"/>
  <c r="DG982" i="1" s="1"/>
  <c r="CZ982" i="1"/>
  <c r="DB982" i="1" s="1"/>
  <c r="CT982" i="1"/>
  <c r="CU982" i="1" s="1"/>
  <c r="CW982" i="1" s="1"/>
  <c r="CL982" i="1"/>
  <c r="CJ982" i="1"/>
  <c r="CI982" i="1"/>
  <c r="CH982" i="1"/>
  <c r="CG982" i="1"/>
  <c r="BO982" i="1"/>
  <c r="BP982" i="1" s="1"/>
  <c r="DS981" i="1"/>
  <c r="DI981" i="1"/>
  <c r="DJ981" i="1" s="1"/>
  <c r="DL981" i="1" s="1"/>
  <c r="DE981" i="1"/>
  <c r="DG981" i="1" s="1"/>
  <c r="CZ981" i="1"/>
  <c r="DB981" i="1" s="1"/>
  <c r="CT981" i="1"/>
  <c r="CU981" i="1" s="1"/>
  <c r="CW981" i="1" s="1"/>
  <c r="CL981" i="1"/>
  <c r="CJ981" i="1"/>
  <c r="CI981" i="1"/>
  <c r="CH981" i="1"/>
  <c r="CG981" i="1"/>
  <c r="CA981" i="1"/>
  <c r="BO981" i="1"/>
  <c r="BP981" i="1" s="1"/>
  <c r="DS980" i="1"/>
  <c r="DI980" i="1"/>
  <c r="DJ980" i="1" s="1"/>
  <c r="DL980" i="1" s="1"/>
  <c r="DE980" i="1"/>
  <c r="DG980" i="1" s="1"/>
  <c r="CZ980" i="1"/>
  <c r="DB980" i="1" s="1"/>
  <c r="CT980" i="1"/>
  <c r="CU980" i="1" s="1"/>
  <c r="CW980" i="1" s="1"/>
  <c r="CL980" i="1"/>
  <c r="CJ980" i="1"/>
  <c r="CI980" i="1"/>
  <c r="CH980" i="1"/>
  <c r="CG980" i="1"/>
  <c r="BO980" i="1"/>
  <c r="BP980" i="1" s="1"/>
  <c r="DS979" i="1"/>
  <c r="DI979" i="1"/>
  <c r="DJ979" i="1" s="1"/>
  <c r="DL979" i="1" s="1"/>
  <c r="DE979" i="1"/>
  <c r="DG979" i="1" s="1"/>
  <c r="CZ979" i="1"/>
  <c r="DB979" i="1" s="1"/>
  <c r="CT979" i="1"/>
  <c r="CU979" i="1" s="1"/>
  <c r="CW979" i="1" s="1"/>
  <c r="CL979" i="1"/>
  <c r="CJ979" i="1"/>
  <c r="CI979" i="1"/>
  <c r="CH979" i="1"/>
  <c r="CG979" i="1"/>
  <c r="BO979" i="1"/>
  <c r="BP979" i="1" s="1"/>
  <c r="DS978" i="1"/>
  <c r="DI978" i="1"/>
  <c r="DJ978" i="1" s="1"/>
  <c r="DL978" i="1" s="1"/>
  <c r="DE978" i="1"/>
  <c r="DG978" i="1" s="1"/>
  <c r="CZ978" i="1"/>
  <c r="DB978" i="1" s="1"/>
  <c r="CT978" i="1"/>
  <c r="CU978" i="1" s="1"/>
  <c r="CW978" i="1" s="1"/>
  <c r="CL978" i="1"/>
  <c r="CJ978" i="1"/>
  <c r="CI978" i="1"/>
  <c r="CH978" i="1"/>
  <c r="CG978" i="1"/>
  <c r="BO978" i="1"/>
  <c r="BP978" i="1" s="1"/>
  <c r="DS977" i="1"/>
  <c r="DI977" i="1"/>
  <c r="DJ977" i="1" s="1"/>
  <c r="DL977" i="1" s="1"/>
  <c r="DE977" i="1"/>
  <c r="DG977" i="1" s="1"/>
  <c r="CZ977" i="1"/>
  <c r="DB977" i="1" s="1"/>
  <c r="CT977" i="1"/>
  <c r="CU977" i="1" s="1"/>
  <c r="CW977" i="1" s="1"/>
  <c r="CL977" i="1"/>
  <c r="CJ977" i="1"/>
  <c r="CI977" i="1"/>
  <c r="CH977" i="1"/>
  <c r="CG977" i="1"/>
  <c r="BO977" i="1"/>
  <c r="BP977" i="1" s="1"/>
  <c r="DS976" i="1"/>
  <c r="DT976" i="1" s="1"/>
  <c r="DI976" i="1"/>
  <c r="DJ976" i="1" s="1"/>
  <c r="DL976" i="1" s="1"/>
  <c r="DE976" i="1"/>
  <c r="DG976" i="1" s="1"/>
  <c r="CZ976" i="1"/>
  <c r="DB976" i="1" s="1"/>
  <c r="CT976" i="1"/>
  <c r="CU976" i="1" s="1"/>
  <c r="CW976" i="1" s="1"/>
  <c r="CL976" i="1"/>
  <c r="CJ976" i="1"/>
  <c r="CI976" i="1"/>
  <c r="CH976" i="1"/>
  <c r="CG976" i="1"/>
  <c r="BO976" i="1"/>
  <c r="BP976" i="1" s="1"/>
  <c r="DS975" i="1"/>
  <c r="DI975" i="1"/>
  <c r="DJ975" i="1" s="1"/>
  <c r="DL975" i="1" s="1"/>
  <c r="DE975" i="1"/>
  <c r="DG975" i="1" s="1"/>
  <c r="CZ975" i="1"/>
  <c r="DB975" i="1" s="1"/>
  <c r="CT975" i="1"/>
  <c r="CU975" i="1" s="1"/>
  <c r="CW975" i="1" s="1"/>
  <c r="CL975" i="1"/>
  <c r="CJ975" i="1"/>
  <c r="CI975" i="1"/>
  <c r="CH975" i="1"/>
  <c r="CG975" i="1"/>
  <c r="BO975" i="1"/>
  <c r="BP975" i="1" s="1"/>
  <c r="DS974" i="1"/>
  <c r="DI974" i="1"/>
  <c r="DJ974" i="1" s="1"/>
  <c r="DL974" i="1" s="1"/>
  <c r="DE974" i="1"/>
  <c r="DG974" i="1" s="1"/>
  <c r="CZ974" i="1"/>
  <c r="DB974" i="1" s="1"/>
  <c r="CT974" i="1"/>
  <c r="CU974" i="1" s="1"/>
  <c r="CW974" i="1" s="1"/>
  <c r="CL974" i="1"/>
  <c r="CJ974" i="1"/>
  <c r="CI974" i="1"/>
  <c r="CH974" i="1"/>
  <c r="CG974" i="1"/>
  <c r="BO974" i="1"/>
  <c r="BP974" i="1" s="1"/>
  <c r="DS973" i="1"/>
  <c r="DT973" i="1" s="1"/>
  <c r="DI973" i="1"/>
  <c r="DJ973" i="1" s="1"/>
  <c r="DL973" i="1" s="1"/>
  <c r="DE973" i="1"/>
  <c r="DG973" i="1" s="1"/>
  <c r="CZ973" i="1"/>
  <c r="DB973" i="1" s="1"/>
  <c r="CT973" i="1"/>
  <c r="CU973" i="1" s="1"/>
  <c r="CW973" i="1" s="1"/>
  <c r="CL973" i="1"/>
  <c r="CJ973" i="1"/>
  <c r="CI973" i="1"/>
  <c r="CH973" i="1"/>
  <c r="CG973" i="1"/>
  <c r="BO973" i="1"/>
  <c r="BP973" i="1" s="1"/>
  <c r="DS972" i="1"/>
  <c r="DI972" i="1"/>
  <c r="DJ972" i="1" s="1"/>
  <c r="DL972" i="1" s="1"/>
  <c r="DE972" i="1"/>
  <c r="DG972" i="1" s="1"/>
  <c r="CZ972" i="1"/>
  <c r="DB972" i="1" s="1"/>
  <c r="CT972" i="1"/>
  <c r="CU972" i="1" s="1"/>
  <c r="CW972" i="1" s="1"/>
  <c r="CL972" i="1"/>
  <c r="CJ972" i="1"/>
  <c r="CI972" i="1"/>
  <c r="CH972" i="1"/>
  <c r="CG972" i="1"/>
  <c r="BO972" i="1"/>
  <c r="BP972" i="1" s="1"/>
  <c r="DS971" i="1"/>
  <c r="DI971" i="1"/>
  <c r="DJ971" i="1" s="1"/>
  <c r="DL971" i="1" s="1"/>
  <c r="DE971" i="1"/>
  <c r="DG971" i="1" s="1"/>
  <c r="CZ971" i="1"/>
  <c r="DB971" i="1" s="1"/>
  <c r="CT971" i="1"/>
  <c r="CU971" i="1" s="1"/>
  <c r="CW971" i="1" s="1"/>
  <c r="CL971" i="1"/>
  <c r="CJ971" i="1"/>
  <c r="CI971" i="1"/>
  <c r="CH971" i="1"/>
  <c r="CG971" i="1"/>
  <c r="BO971" i="1"/>
  <c r="BP971" i="1" s="1"/>
  <c r="DS970" i="1"/>
  <c r="DT970" i="1" s="1"/>
  <c r="DI970" i="1"/>
  <c r="DJ970" i="1" s="1"/>
  <c r="DL970" i="1" s="1"/>
  <c r="DE970" i="1"/>
  <c r="DG970" i="1" s="1"/>
  <c r="CZ970" i="1"/>
  <c r="DB970" i="1" s="1"/>
  <c r="CT970" i="1"/>
  <c r="CU970" i="1" s="1"/>
  <c r="CW970" i="1" s="1"/>
  <c r="CL970" i="1"/>
  <c r="CJ970" i="1"/>
  <c r="CI970" i="1"/>
  <c r="CH970" i="1"/>
  <c r="CG970" i="1"/>
  <c r="BO970" i="1"/>
  <c r="BP970" i="1" s="1"/>
  <c r="DS969" i="1"/>
  <c r="DI969" i="1"/>
  <c r="DJ969" i="1" s="1"/>
  <c r="DL969" i="1" s="1"/>
  <c r="DE969" i="1"/>
  <c r="DG969" i="1" s="1"/>
  <c r="CZ969" i="1"/>
  <c r="DB969" i="1" s="1"/>
  <c r="CT969" i="1"/>
  <c r="CU969" i="1" s="1"/>
  <c r="CW969" i="1" s="1"/>
  <c r="CL969" i="1"/>
  <c r="CJ969" i="1"/>
  <c r="CI969" i="1"/>
  <c r="CH969" i="1"/>
  <c r="CG969" i="1"/>
  <c r="BO969" i="1"/>
  <c r="DS968" i="1"/>
  <c r="DI968" i="1"/>
  <c r="DJ968" i="1" s="1"/>
  <c r="DL968" i="1" s="1"/>
  <c r="DE968" i="1"/>
  <c r="DG968" i="1" s="1"/>
  <c r="CZ968" i="1"/>
  <c r="DB968" i="1" s="1"/>
  <c r="CT968" i="1"/>
  <c r="CU968" i="1" s="1"/>
  <c r="CW968" i="1" s="1"/>
  <c r="CL968" i="1"/>
  <c r="CJ968" i="1"/>
  <c r="CI968" i="1"/>
  <c r="CH968" i="1"/>
  <c r="CG968" i="1"/>
  <c r="BO968" i="1"/>
  <c r="DS967" i="1"/>
  <c r="DI967" i="1"/>
  <c r="DJ967" i="1" s="1"/>
  <c r="DL967" i="1" s="1"/>
  <c r="DE967" i="1"/>
  <c r="DG967" i="1" s="1"/>
  <c r="CZ967" i="1"/>
  <c r="DB967" i="1" s="1"/>
  <c r="CT967" i="1"/>
  <c r="CU967" i="1" s="1"/>
  <c r="CW967" i="1" s="1"/>
  <c r="CL967" i="1"/>
  <c r="CJ967" i="1"/>
  <c r="CI967" i="1"/>
  <c r="CH967" i="1"/>
  <c r="CG967" i="1"/>
  <c r="BO967" i="1"/>
  <c r="DS966" i="1"/>
  <c r="DI966" i="1"/>
  <c r="DJ966" i="1" s="1"/>
  <c r="DL966" i="1" s="1"/>
  <c r="DE966" i="1"/>
  <c r="DG966" i="1" s="1"/>
  <c r="CZ966" i="1"/>
  <c r="DB966" i="1" s="1"/>
  <c r="CT966" i="1"/>
  <c r="CU966" i="1" s="1"/>
  <c r="CW966" i="1" s="1"/>
  <c r="CL966" i="1"/>
  <c r="CJ966" i="1"/>
  <c r="CI966" i="1"/>
  <c r="CH966" i="1"/>
  <c r="CG966" i="1"/>
  <c r="BO966" i="1"/>
  <c r="BP966" i="1" s="1"/>
  <c r="DS965" i="1"/>
  <c r="DI965" i="1"/>
  <c r="DJ965" i="1" s="1"/>
  <c r="DL965" i="1" s="1"/>
  <c r="DE965" i="1"/>
  <c r="DG965" i="1" s="1"/>
  <c r="CZ965" i="1"/>
  <c r="DB965" i="1" s="1"/>
  <c r="CT965" i="1"/>
  <c r="CU965" i="1" s="1"/>
  <c r="CW965" i="1" s="1"/>
  <c r="CL965" i="1"/>
  <c r="CJ965" i="1"/>
  <c r="CI965" i="1"/>
  <c r="CH965" i="1"/>
  <c r="CG965" i="1"/>
  <c r="BO965" i="1"/>
  <c r="BP965" i="1" s="1"/>
  <c r="DS964" i="1"/>
  <c r="DI964" i="1"/>
  <c r="DJ964" i="1" s="1"/>
  <c r="DL964" i="1" s="1"/>
  <c r="DE964" i="1"/>
  <c r="DG964" i="1" s="1"/>
  <c r="CZ964" i="1"/>
  <c r="DB964" i="1" s="1"/>
  <c r="CT964" i="1"/>
  <c r="CU964" i="1" s="1"/>
  <c r="CW964" i="1" s="1"/>
  <c r="CL964" i="1"/>
  <c r="CJ964" i="1"/>
  <c r="CI964" i="1"/>
  <c r="CH964" i="1"/>
  <c r="CG964" i="1"/>
  <c r="BO964" i="1"/>
  <c r="BP964" i="1" s="1"/>
  <c r="DS963" i="1"/>
  <c r="DI963" i="1"/>
  <c r="DJ963" i="1" s="1"/>
  <c r="DL963" i="1" s="1"/>
  <c r="DE963" i="1"/>
  <c r="DG963" i="1" s="1"/>
  <c r="CZ963" i="1"/>
  <c r="DB963" i="1" s="1"/>
  <c r="CT963" i="1"/>
  <c r="CU963" i="1" s="1"/>
  <c r="CW963" i="1" s="1"/>
  <c r="CL963" i="1"/>
  <c r="CJ963" i="1"/>
  <c r="CI963" i="1"/>
  <c r="CH963" i="1"/>
  <c r="CG963" i="1"/>
  <c r="BO963" i="1"/>
  <c r="BP963" i="1" s="1"/>
  <c r="DS962" i="1"/>
  <c r="DT962" i="1" s="1"/>
  <c r="DI962" i="1"/>
  <c r="DJ962" i="1" s="1"/>
  <c r="DL962" i="1" s="1"/>
  <c r="DE962" i="1"/>
  <c r="DG962" i="1" s="1"/>
  <c r="CZ962" i="1"/>
  <c r="DB962" i="1" s="1"/>
  <c r="CT962" i="1"/>
  <c r="CU962" i="1" s="1"/>
  <c r="CW962" i="1" s="1"/>
  <c r="CL962" i="1"/>
  <c r="CJ962" i="1"/>
  <c r="CI962" i="1"/>
  <c r="CH962" i="1"/>
  <c r="CG962" i="1"/>
  <c r="CB962" i="1"/>
  <c r="CC962" i="1" s="1"/>
  <c r="CE962" i="1" s="1"/>
  <c r="BO962" i="1"/>
  <c r="BP962" i="1" s="1"/>
  <c r="DS961" i="1"/>
  <c r="DI961" i="1"/>
  <c r="DJ961" i="1" s="1"/>
  <c r="DL961" i="1" s="1"/>
  <c r="DE961" i="1"/>
  <c r="DG961" i="1" s="1"/>
  <c r="CZ961" i="1"/>
  <c r="DB961" i="1" s="1"/>
  <c r="CT961" i="1"/>
  <c r="CU961" i="1" s="1"/>
  <c r="CW961" i="1" s="1"/>
  <c r="CL961" i="1"/>
  <c r="CJ961" i="1"/>
  <c r="CI961" i="1"/>
  <c r="CH961" i="1"/>
  <c r="CG961" i="1"/>
  <c r="BO961" i="1"/>
  <c r="BP961" i="1" s="1"/>
  <c r="DS960" i="1"/>
  <c r="DI960" i="1"/>
  <c r="DJ960" i="1" s="1"/>
  <c r="DL960" i="1" s="1"/>
  <c r="DE960" i="1"/>
  <c r="DG960" i="1" s="1"/>
  <c r="CZ960" i="1"/>
  <c r="DB960" i="1" s="1"/>
  <c r="CT960" i="1"/>
  <c r="CU960" i="1" s="1"/>
  <c r="CW960" i="1" s="1"/>
  <c r="CL960" i="1"/>
  <c r="CJ960" i="1"/>
  <c r="CI960" i="1"/>
  <c r="CH960" i="1"/>
  <c r="CG960" i="1"/>
  <c r="BO960" i="1"/>
  <c r="DS959" i="1"/>
  <c r="DI959" i="1"/>
  <c r="DJ959" i="1" s="1"/>
  <c r="DL959" i="1" s="1"/>
  <c r="DE959" i="1"/>
  <c r="DG959" i="1" s="1"/>
  <c r="CZ959" i="1"/>
  <c r="DB959" i="1" s="1"/>
  <c r="CT959" i="1"/>
  <c r="CU959" i="1" s="1"/>
  <c r="CW959" i="1" s="1"/>
  <c r="CL959" i="1"/>
  <c r="CJ959" i="1"/>
  <c r="CI959" i="1"/>
  <c r="CH959" i="1"/>
  <c r="CG959" i="1"/>
  <c r="CA959" i="1"/>
  <c r="BO959" i="1"/>
  <c r="BP959" i="1" s="1"/>
  <c r="DS958" i="1"/>
  <c r="DT958" i="1" s="1"/>
  <c r="DI958" i="1"/>
  <c r="DJ958" i="1" s="1"/>
  <c r="DL958" i="1" s="1"/>
  <c r="DE958" i="1"/>
  <c r="DG958" i="1" s="1"/>
  <c r="CZ958" i="1"/>
  <c r="DB958" i="1" s="1"/>
  <c r="CT958" i="1"/>
  <c r="CU958" i="1" s="1"/>
  <c r="CW958" i="1" s="1"/>
  <c r="CL958" i="1"/>
  <c r="CJ958" i="1"/>
  <c r="CI958" i="1"/>
  <c r="CH958" i="1"/>
  <c r="CG958" i="1"/>
  <c r="BO958" i="1"/>
  <c r="BP958" i="1" s="1"/>
  <c r="DS957" i="1"/>
  <c r="DI957" i="1"/>
  <c r="DJ957" i="1" s="1"/>
  <c r="DL957" i="1" s="1"/>
  <c r="DE957" i="1"/>
  <c r="DG957" i="1" s="1"/>
  <c r="CZ957" i="1"/>
  <c r="DB957" i="1" s="1"/>
  <c r="CT957" i="1"/>
  <c r="CU957" i="1" s="1"/>
  <c r="CW957" i="1" s="1"/>
  <c r="CL957" i="1"/>
  <c r="CJ957" i="1"/>
  <c r="CI957" i="1"/>
  <c r="CH957" i="1"/>
  <c r="CG957" i="1"/>
  <c r="BO957" i="1"/>
  <c r="BP957" i="1" s="1"/>
  <c r="DS956" i="1"/>
  <c r="DT956" i="1" s="1"/>
  <c r="DI956" i="1"/>
  <c r="DJ956" i="1" s="1"/>
  <c r="DL956" i="1" s="1"/>
  <c r="DE956" i="1"/>
  <c r="DG956" i="1" s="1"/>
  <c r="CZ956" i="1"/>
  <c r="DB956" i="1" s="1"/>
  <c r="CT956" i="1"/>
  <c r="CU956" i="1" s="1"/>
  <c r="CW956" i="1" s="1"/>
  <c r="CL956" i="1"/>
  <c r="CJ956" i="1"/>
  <c r="CI956" i="1"/>
  <c r="CH956" i="1"/>
  <c r="CG956" i="1"/>
  <c r="BO956" i="1"/>
  <c r="BP956" i="1" s="1"/>
  <c r="DS955" i="1"/>
  <c r="DI955" i="1"/>
  <c r="DJ955" i="1" s="1"/>
  <c r="DL955" i="1" s="1"/>
  <c r="DE955" i="1"/>
  <c r="DG955" i="1" s="1"/>
  <c r="CZ955" i="1"/>
  <c r="DB955" i="1" s="1"/>
  <c r="CT955" i="1"/>
  <c r="CU955" i="1" s="1"/>
  <c r="CW955" i="1" s="1"/>
  <c r="CL955" i="1"/>
  <c r="CJ955" i="1"/>
  <c r="CI955" i="1"/>
  <c r="CH955" i="1"/>
  <c r="CG955" i="1"/>
  <c r="BO955" i="1"/>
  <c r="BP955" i="1" s="1"/>
  <c r="DS954" i="1"/>
  <c r="DT954" i="1" s="1"/>
  <c r="DI954" i="1"/>
  <c r="DJ954" i="1" s="1"/>
  <c r="DL954" i="1" s="1"/>
  <c r="DE954" i="1"/>
  <c r="DG954" i="1" s="1"/>
  <c r="CZ954" i="1"/>
  <c r="DB954" i="1" s="1"/>
  <c r="CT954" i="1"/>
  <c r="CU954" i="1" s="1"/>
  <c r="CW954" i="1" s="1"/>
  <c r="CL954" i="1"/>
  <c r="CJ954" i="1"/>
  <c r="CI954" i="1"/>
  <c r="CH954" i="1"/>
  <c r="CG954" i="1"/>
  <c r="BO954" i="1"/>
  <c r="BP954" i="1" s="1"/>
  <c r="DS953" i="1"/>
  <c r="DI953" i="1"/>
  <c r="DJ953" i="1" s="1"/>
  <c r="DL953" i="1" s="1"/>
  <c r="DE953" i="1"/>
  <c r="DG953" i="1" s="1"/>
  <c r="CZ953" i="1"/>
  <c r="DB953" i="1" s="1"/>
  <c r="CT953" i="1"/>
  <c r="CU953" i="1" s="1"/>
  <c r="CW953" i="1" s="1"/>
  <c r="CL953" i="1"/>
  <c r="CJ953" i="1"/>
  <c r="CI953" i="1"/>
  <c r="CH953" i="1"/>
  <c r="CG953" i="1"/>
  <c r="BO953" i="1"/>
  <c r="BP953" i="1" s="1"/>
  <c r="DS952" i="1"/>
  <c r="DT952" i="1" s="1"/>
  <c r="DI952" i="1"/>
  <c r="DJ952" i="1" s="1"/>
  <c r="DL952" i="1" s="1"/>
  <c r="DE952" i="1"/>
  <c r="DG952" i="1" s="1"/>
  <c r="CZ952" i="1"/>
  <c r="DB952" i="1" s="1"/>
  <c r="CT952" i="1"/>
  <c r="CU952" i="1" s="1"/>
  <c r="CW952" i="1" s="1"/>
  <c r="CL952" i="1"/>
  <c r="CJ952" i="1"/>
  <c r="CI952" i="1"/>
  <c r="CH952" i="1"/>
  <c r="CG952" i="1"/>
  <c r="BO952" i="1"/>
  <c r="BP952" i="1" s="1"/>
  <c r="DS951" i="1"/>
  <c r="DT951" i="1" s="1"/>
  <c r="DI951" i="1"/>
  <c r="DJ951" i="1" s="1"/>
  <c r="DL951" i="1" s="1"/>
  <c r="DE951" i="1"/>
  <c r="DG951" i="1" s="1"/>
  <c r="CZ951" i="1"/>
  <c r="DB951" i="1" s="1"/>
  <c r="CT951" i="1"/>
  <c r="CU951" i="1" s="1"/>
  <c r="CW951" i="1" s="1"/>
  <c r="CL951" i="1"/>
  <c r="CJ951" i="1"/>
  <c r="CI951" i="1"/>
  <c r="CH951" i="1"/>
  <c r="CG951" i="1"/>
  <c r="CA951" i="1"/>
  <c r="BO951" i="1"/>
  <c r="BP951" i="1" s="1"/>
  <c r="DS950" i="1"/>
  <c r="DT950" i="1" s="1"/>
  <c r="DI950" i="1"/>
  <c r="DJ950" i="1" s="1"/>
  <c r="DL950" i="1" s="1"/>
  <c r="DE950" i="1"/>
  <c r="DG950" i="1" s="1"/>
  <c r="CZ950" i="1"/>
  <c r="DB950" i="1" s="1"/>
  <c r="CT950" i="1"/>
  <c r="CU950" i="1" s="1"/>
  <c r="CW950" i="1" s="1"/>
  <c r="CL950" i="1"/>
  <c r="CJ950" i="1"/>
  <c r="CI950" i="1"/>
  <c r="CH950" i="1"/>
  <c r="CG950" i="1"/>
  <c r="BO950" i="1"/>
  <c r="BP950" i="1" s="1"/>
  <c r="DS949" i="1"/>
  <c r="DT949" i="1" s="1"/>
  <c r="DI949" i="1"/>
  <c r="DJ949" i="1" s="1"/>
  <c r="DL949" i="1" s="1"/>
  <c r="DE949" i="1"/>
  <c r="DG949" i="1" s="1"/>
  <c r="CZ949" i="1"/>
  <c r="DB949" i="1" s="1"/>
  <c r="CT949" i="1"/>
  <c r="CU949" i="1" s="1"/>
  <c r="CW949" i="1" s="1"/>
  <c r="CL949" i="1"/>
  <c r="CJ949" i="1"/>
  <c r="CI949" i="1"/>
  <c r="CH949" i="1"/>
  <c r="CG949" i="1"/>
  <c r="BO949" i="1"/>
  <c r="BP949" i="1" s="1"/>
  <c r="DS948" i="1"/>
  <c r="DT948" i="1" s="1"/>
  <c r="DI948" i="1"/>
  <c r="DJ948" i="1" s="1"/>
  <c r="DL948" i="1" s="1"/>
  <c r="DE948" i="1"/>
  <c r="DG948" i="1" s="1"/>
  <c r="CZ948" i="1"/>
  <c r="DB948" i="1" s="1"/>
  <c r="CT948" i="1"/>
  <c r="CU948" i="1" s="1"/>
  <c r="CW948" i="1" s="1"/>
  <c r="CL948" i="1"/>
  <c r="CJ948" i="1"/>
  <c r="CI948" i="1"/>
  <c r="CH948" i="1"/>
  <c r="CG948" i="1"/>
  <c r="BO948" i="1"/>
  <c r="BP948" i="1" s="1"/>
  <c r="DS947" i="1"/>
  <c r="DI947" i="1"/>
  <c r="DJ947" i="1" s="1"/>
  <c r="DL947" i="1" s="1"/>
  <c r="DE947" i="1"/>
  <c r="DG947" i="1" s="1"/>
  <c r="CZ947" i="1"/>
  <c r="DB947" i="1" s="1"/>
  <c r="CT947" i="1"/>
  <c r="CU947" i="1" s="1"/>
  <c r="CW947" i="1" s="1"/>
  <c r="CL947" i="1"/>
  <c r="CJ947" i="1"/>
  <c r="CI947" i="1"/>
  <c r="CH947" i="1"/>
  <c r="CG947" i="1"/>
  <c r="BO947" i="1"/>
  <c r="BP947" i="1" s="1"/>
  <c r="DS946" i="1"/>
  <c r="DI946" i="1"/>
  <c r="DJ946" i="1" s="1"/>
  <c r="DL946" i="1" s="1"/>
  <c r="DE946" i="1"/>
  <c r="DG946" i="1" s="1"/>
  <c r="CZ946" i="1"/>
  <c r="DB946" i="1" s="1"/>
  <c r="CT946" i="1"/>
  <c r="CU946" i="1" s="1"/>
  <c r="CW946" i="1" s="1"/>
  <c r="CL946" i="1"/>
  <c r="CJ946" i="1"/>
  <c r="CI946" i="1"/>
  <c r="CH946" i="1"/>
  <c r="CG946" i="1"/>
  <c r="BO946" i="1"/>
  <c r="BP946" i="1" s="1"/>
  <c r="DS945" i="1"/>
  <c r="DT945" i="1" s="1"/>
  <c r="DI945" i="1"/>
  <c r="DJ945" i="1" s="1"/>
  <c r="DL945" i="1" s="1"/>
  <c r="DE945" i="1"/>
  <c r="DG945" i="1" s="1"/>
  <c r="CZ945" i="1"/>
  <c r="DB945" i="1" s="1"/>
  <c r="CT945" i="1"/>
  <c r="CU945" i="1" s="1"/>
  <c r="CW945" i="1" s="1"/>
  <c r="CL945" i="1"/>
  <c r="CJ945" i="1"/>
  <c r="CI945" i="1"/>
  <c r="CH945" i="1"/>
  <c r="CG945" i="1"/>
  <c r="BO945" i="1"/>
  <c r="BP945" i="1" s="1"/>
  <c r="DS944" i="1"/>
  <c r="DT944" i="1" s="1"/>
  <c r="DI944" i="1"/>
  <c r="DJ944" i="1" s="1"/>
  <c r="DL944" i="1" s="1"/>
  <c r="DE944" i="1"/>
  <c r="DG944" i="1" s="1"/>
  <c r="CZ944" i="1"/>
  <c r="DB944" i="1" s="1"/>
  <c r="CT944" i="1"/>
  <c r="CU944" i="1" s="1"/>
  <c r="CW944" i="1" s="1"/>
  <c r="CL944" i="1"/>
  <c r="CJ944" i="1"/>
  <c r="CI944" i="1"/>
  <c r="CH944" i="1"/>
  <c r="CG944" i="1"/>
  <c r="BO944" i="1"/>
  <c r="BP944" i="1" s="1"/>
  <c r="DS943" i="1"/>
  <c r="DT943" i="1" s="1"/>
  <c r="DI943" i="1"/>
  <c r="DJ943" i="1" s="1"/>
  <c r="DL943" i="1" s="1"/>
  <c r="DE943" i="1"/>
  <c r="DG943" i="1" s="1"/>
  <c r="CZ943" i="1"/>
  <c r="DB943" i="1" s="1"/>
  <c r="CT943" i="1"/>
  <c r="CU943" i="1" s="1"/>
  <c r="CW943" i="1" s="1"/>
  <c r="CL943" i="1"/>
  <c r="CJ943" i="1"/>
  <c r="CI943" i="1"/>
  <c r="CH943" i="1"/>
  <c r="CG943" i="1"/>
  <c r="CA943" i="1"/>
  <c r="BO943" i="1"/>
  <c r="BP943" i="1" s="1"/>
  <c r="DS942" i="1"/>
  <c r="DI942" i="1"/>
  <c r="DJ942" i="1" s="1"/>
  <c r="DL942" i="1" s="1"/>
  <c r="DE942" i="1"/>
  <c r="DG942" i="1" s="1"/>
  <c r="CZ942" i="1"/>
  <c r="DB942" i="1" s="1"/>
  <c r="CT942" i="1"/>
  <c r="CU942" i="1" s="1"/>
  <c r="CW942" i="1" s="1"/>
  <c r="CL942" i="1"/>
  <c r="CJ942" i="1"/>
  <c r="CI942" i="1"/>
  <c r="CH942" i="1"/>
  <c r="CG942" i="1"/>
  <c r="BO942" i="1"/>
  <c r="BP942" i="1" s="1"/>
  <c r="DS941" i="1"/>
  <c r="DI941" i="1"/>
  <c r="DJ941" i="1" s="1"/>
  <c r="DL941" i="1" s="1"/>
  <c r="DE941" i="1"/>
  <c r="DG941" i="1" s="1"/>
  <c r="CZ941" i="1"/>
  <c r="DB941" i="1" s="1"/>
  <c r="CT941" i="1"/>
  <c r="CU941" i="1" s="1"/>
  <c r="CW941" i="1" s="1"/>
  <c r="CL941" i="1"/>
  <c r="CJ941" i="1"/>
  <c r="CI941" i="1"/>
  <c r="CH941" i="1"/>
  <c r="CG941" i="1"/>
  <c r="BO941" i="1"/>
  <c r="BP941" i="1" s="1"/>
  <c r="DS940" i="1"/>
  <c r="DI940" i="1"/>
  <c r="DJ940" i="1" s="1"/>
  <c r="DL940" i="1" s="1"/>
  <c r="DE940" i="1"/>
  <c r="DG940" i="1" s="1"/>
  <c r="CZ940" i="1"/>
  <c r="DB940" i="1" s="1"/>
  <c r="CT940" i="1"/>
  <c r="CU940" i="1" s="1"/>
  <c r="CW940" i="1" s="1"/>
  <c r="CL940" i="1"/>
  <c r="CJ940" i="1"/>
  <c r="CI940" i="1"/>
  <c r="CH940" i="1"/>
  <c r="CG940" i="1"/>
  <c r="BO940" i="1"/>
  <c r="BP940" i="1" s="1"/>
  <c r="DS939" i="1"/>
  <c r="DT939" i="1" s="1"/>
  <c r="DI939" i="1"/>
  <c r="DJ939" i="1" s="1"/>
  <c r="DL939" i="1" s="1"/>
  <c r="DE939" i="1"/>
  <c r="DG939" i="1" s="1"/>
  <c r="CZ939" i="1"/>
  <c r="DB939" i="1" s="1"/>
  <c r="CT939" i="1"/>
  <c r="CU939" i="1" s="1"/>
  <c r="CW939" i="1" s="1"/>
  <c r="CL939" i="1"/>
  <c r="CJ939" i="1"/>
  <c r="CI939" i="1"/>
  <c r="CH939" i="1"/>
  <c r="CG939" i="1"/>
  <c r="BO939" i="1"/>
  <c r="BP939" i="1" s="1"/>
  <c r="DS938" i="1"/>
  <c r="DT938" i="1" s="1"/>
  <c r="DI938" i="1"/>
  <c r="DJ938" i="1" s="1"/>
  <c r="DL938" i="1" s="1"/>
  <c r="DE938" i="1"/>
  <c r="DG938" i="1" s="1"/>
  <c r="CZ938" i="1"/>
  <c r="DB938" i="1" s="1"/>
  <c r="CT938" i="1"/>
  <c r="CU938" i="1" s="1"/>
  <c r="CW938" i="1" s="1"/>
  <c r="CL938" i="1"/>
  <c r="CJ938" i="1"/>
  <c r="CI938" i="1"/>
  <c r="CH938" i="1"/>
  <c r="CG938" i="1"/>
  <c r="BO938" i="1"/>
  <c r="BP938" i="1" s="1"/>
  <c r="DS937" i="1"/>
  <c r="DI937" i="1"/>
  <c r="DJ937" i="1" s="1"/>
  <c r="DL937" i="1" s="1"/>
  <c r="DE937" i="1"/>
  <c r="DG937" i="1" s="1"/>
  <c r="CZ937" i="1"/>
  <c r="DB937" i="1" s="1"/>
  <c r="CT937" i="1"/>
  <c r="CU937" i="1" s="1"/>
  <c r="CW937" i="1" s="1"/>
  <c r="CL937" i="1"/>
  <c r="CJ937" i="1"/>
  <c r="CI937" i="1"/>
  <c r="CH937" i="1"/>
  <c r="CG937" i="1"/>
  <c r="BO937" i="1"/>
  <c r="BP937" i="1" s="1"/>
  <c r="DS936" i="1"/>
  <c r="DI936" i="1"/>
  <c r="DJ936" i="1" s="1"/>
  <c r="DL936" i="1" s="1"/>
  <c r="DE936" i="1"/>
  <c r="DG936" i="1" s="1"/>
  <c r="CZ936" i="1"/>
  <c r="DB936" i="1" s="1"/>
  <c r="CT936" i="1"/>
  <c r="CU936" i="1" s="1"/>
  <c r="CW936" i="1" s="1"/>
  <c r="CL936" i="1"/>
  <c r="CJ936" i="1"/>
  <c r="CI936" i="1"/>
  <c r="CH936" i="1"/>
  <c r="CG936" i="1"/>
  <c r="BO936" i="1"/>
  <c r="BP936" i="1" s="1"/>
  <c r="DS935" i="1"/>
  <c r="DI935" i="1"/>
  <c r="DJ935" i="1" s="1"/>
  <c r="DL935" i="1" s="1"/>
  <c r="DE935" i="1"/>
  <c r="DG935" i="1" s="1"/>
  <c r="CZ935" i="1"/>
  <c r="DB935" i="1" s="1"/>
  <c r="CT935" i="1"/>
  <c r="CU935" i="1" s="1"/>
  <c r="CW935" i="1" s="1"/>
  <c r="CL935" i="1"/>
  <c r="CJ935" i="1"/>
  <c r="CI935" i="1"/>
  <c r="CH935" i="1"/>
  <c r="CG935" i="1"/>
  <c r="BO935" i="1"/>
  <c r="BP935" i="1" s="1"/>
  <c r="DS934" i="1"/>
  <c r="DI934" i="1"/>
  <c r="DJ934" i="1" s="1"/>
  <c r="DL934" i="1" s="1"/>
  <c r="DE934" i="1"/>
  <c r="DG934" i="1" s="1"/>
  <c r="CZ934" i="1"/>
  <c r="DB934" i="1" s="1"/>
  <c r="CT934" i="1"/>
  <c r="CU934" i="1" s="1"/>
  <c r="CW934" i="1" s="1"/>
  <c r="CL934" i="1"/>
  <c r="CJ934" i="1"/>
  <c r="CI934" i="1"/>
  <c r="CH934" i="1"/>
  <c r="CG934" i="1"/>
  <c r="BO934" i="1"/>
  <c r="BP934" i="1" s="1"/>
  <c r="DS933" i="1"/>
  <c r="DI933" i="1"/>
  <c r="DJ933" i="1" s="1"/>
  <c r="DL933" i="1" s="1"/>
  <c r="DE933" i="1"/>
  <c r="DG933" i="1" s="1"/>
  <c r="CZ933" i="1"/>
  <c r="DB933" i="1" s="1"/>
  <c r="CT933" i="1"/>
  <c r="CU933" i="1" s="1"/>
  <c r="CW933" i="1" s="1"/>
  <c r="CL933" i="1"/>
  <c r="CJ933" i="1"/>
  <c r="CI933" i="1"/>
  <c r="CH933" i="1"/>
  <c r="CG933" i="1"/>
  <c r="BO933" i="1"/>
  <c r="BP933" i="1" s="1"/>
  <c r="DS932" i="1"/>
  <c r="DI932" i="1"/>
  <c r="DJ932" i="1" s="1"/>
  <c r="DL932" i="1" s="1"/>
  <c r="DE932" i="1"/>
  <c r="DG932" i="1" s="1"/>
  <c r="CZ932" i="1"/>
  <c r="DB932" i="1" s="1"/>
  <c r="CT932" i="1"/>
  <c r="CU932" i="1" s="1"/>
  <c r="CW932" i="1" s="1"/>
  <c r="CL932" i="1"/>
  <c r="CJ932" i="1"/>
  <c r="CI932" i="1"/>
  <c r="CH932" i="1"/>
  <c r="CG932" i="1"/>
  <c r="BO932" i="1"/>
  <c r="BP932" i="1" s="1"/>
  <c r="DS931" i="1"/>
  <c r="DT931" i="1" s="1"/>
  <c r="DI931" i="1"/>
  <c r="DJ931" i="1" s="1"/>
  <c r="DL931" i="1" s="1"/>
  <c r="DE931" i="1"/>
  <c r="DG931" i="1" s="1"/>
  <c r="CZ931" i="1"/>
  <c r="DB931" i="1" s="1"/>
  <c r="CT931" i="1"/>
  <c r="CU931" i="1" s="1"/>
  <c r="CW931" i="1" s="1"/>
  <c r="CL931" i="1"/>
  <c r="CJ931" i="1"/>
  <c r="CI931" i="1"/>
  <c r="CH931" i="1"/>
  <c r="CG931" i="1"/>
  <c r="BO931" i="1"/>
  <c r="BP931" i="1" s="1"/>
  <c r="DS930" i="1"/>
  <c r="DI930" i="1"/>
  <c r="DJ930" i="1" s="1"/>
  <c r="DL930" i="1" s="1"/>
  <c r="DE930" i="1"/>
  <c r="DG930" i="1" s="1"/>
  <c r="CZ930" i="1"/>
  <c r="DB930" i="1" s="1"/>
  <c r="CT930" i="1"/>
  <c r="CU930" i="1" s="1"/>
  <c r="CW930" i="1" s="1"/>
  <c r="CL930" i="1"/>
  <c r="CJ930" i="1"/>
  <c r="CI930" i="1"/>
  <c r="CH930" i="1"/>
  <c r="CG930" i="1"/>
  <c r="BO930" i="1"/>
  <c r="BP930" i="1" s="1"/>
  <c r="DS929" i="1"/>
  <c r="DI929" i="1"/>
  <c r="DJ929" i="1" s="1"/>
  <c r="DL929" i="1" s="1"/>
  <c r="DE929" i="1"/>
  <c r="DG929" i="1" s="1"/>
  <c r="CZ929" i="1"/>
  <c r="DB929" i="1" s="1"/>
  <c r="CT929" i="1"/>
  <c r="CU929" i="1" s="1"/>
  <c r="CW929" i="1" s="1"/>
  <c r="CL929" i="1"/>
  <c r="CJ929" i="1"/>
  <c r="CI929" i="1"/>
  <c r="CH929" i="1"/>
  <c r="CG929" i="1"/>
  <c r="CB929" i="1"/>
  <c r="CC929" i="1" s="1"/>
  <c r="CE929" i="1" s="1"/>
  <c r="BO929" i="1"/>
  <c r="BP929" i="1" s="1"/>
  <c r="DS928" i="1"/>
  <c r="DI928" i="1"/>
  <c r="DJ928" i="1" s="1"/>
  <c r="DL928" i="1" s="1"/>
  <c r="DE928" i="1"/>
  <c r="DG928" i="1" s="1"/>
  <c r="CZ928" i="1"/>
  <c r="DB928" i="1" s="1"/>
  <c r="CT928" i="1"/>
  <c r="CU928" i="1" s="1"/>
  <c r="CW928" i="1" s="1"/>
  <c r="CL928" i="1"/>
  <c r="CJ928" i="1"/>
  <c r="CI928" i="1"/>
  <c r="CH928" i="1"/>
  <c r="CG928" i="1"/>
  <c r="BO928" i="1"/>
  <c r="BP928" i="1" s="1"/>
  <c r="DS927" i="1"/>
  <c r="DI927" i="1"/>
  <c r="DJ927" i="1" s="1"/>
  <c r="DL927" i="1" s="1"/>
  <c r="DE927" i="1"/>
  <c r="DG927" i="1" s="1"/>
  <c r="CZ927" i="1"/>
  <c r="DB927" i="1" s="1"/>
  <c r="CT927" i="1"/>
  <c r="CU927" i="1" s="1"/>
  <c r="CW927" i="1" s="1"/>
  <c r="CL927" i="1"/>
  <c r="CJ927" i="1"/>
  <c r="CI927" i="1"/>
  <c r="CH927" i="1"/>
  <c r="CG927" i="1"/>
  <c r="BO927" i="1"/>
  <c r="BP927" i="1" s="1"/>
  <c r="DS926" i="1"/>
  <c r="DT926" i="1" s="1"/>
  <c r="DI926" i="1"/>
  <c r="DJ926" i="1" s="1"/>
  <c r="DL926" i="1" s="1"/>
  <c r="DE926" i="1"/>
  <c r="DG926" i="1" s="1"/>
  <c r="CZ926" i="1"/>
  <c r="DB926" i="1" s="1"/>
  <c r="CT926" i="1"/>
  <c r="CU926" i="1" s="1"/>
  <c r="CW926" i="1" s="1"/>
  <c r="CL926" i="1"/>
  <c r="CJ926" i="1"/>
  <c r="CI926" i="1"/>
  <c r="CH926" i="1"/>
  <c r="CG926" i="1"/>
  <c r="BO926" i="1"/>
  <c r="BP926" i="1" s="1"/>
  <c r="DS925" i="1"/>
  <c r="DT925" i="1" s="1"/>
  <c r="DI925" i="1"/>
  <c r="DJ925" i="1" s="1"/>
  <c r="DL925" i="1" s="1"/>
  <c r="DE925" i="1"/>
  <c r="DG925" i="1" s="1"/>
  <c r="CZ925" i="1"/>
  <c r="DB925" i="1" s="1"/>
  <c r="CT925" i="1"/>
  <c r="CU925" i="1" s="1"/>
  <c r="CW925" i="1" s="1"/>
  <c r="CL925" i="1"/>
  <c r="CJ925" i="1"/>
  <c r="CI925" i="1"/>
  <c r="CH925" i="1"/>
  <c r="CG925" i="1"/>
  <c r="BO925" i="1"/>
  <c r="BP925" i="1" s="1"/>
  <c r="DS924" i="1"/>
  <c r="DT924" i="1" s="1"/>
  <c r="DI924" i="1"/>
  <c r="DJ924" i="1" s="1"/>
  <c r="DL924" i="1" s="1"/>
  <c r="DE924" i="1"/>
  <c r="DG924" i="1" s="1"/>
  <c r="CZ924" i="1"/>
  <c r="DB924" i="1" s="1"/>
  <c r="CT924" i="1"/>
  <c r="CU924" i="1" s="1"/>
  <c r="CW924" i="1" s="1"/>
  <c r="CL924" i="1"/>
  <c r="CJ924" i="1"/>
  <c r="CI924" i="1"/>
  <c r="CH924" i="1"/>
  <c r="CG924" i="1"/>
  <c r="BO924" i="1"/>
  <c r="BP924" i="1" s="1"/>
  <c r="DS923" i="1"/>
  <c r="DT923" i="1" s="1"/>
  <c r="DI923" i="1"/>
  <c r="DJ923" i="1" s="1"/>
  <c r="DL923" i="1" s="1"/>
  <c r="DE923" i="1"/>
  <c r="DG923" i="1" s="1"/>
  <c r="CZ923" i="1"/>
  <c r="DB923" i="1" s="1"/>
  <c r="CT923" i="1"/>
  <c r="CU923" i="1" s="1"/>
  <c r="CW923" i="1" s="1"/>
  <c r="CL923" i="1"/>
  <c r="CJ923" i="1"/>
  <c r="CI923" i="1"/>
  <c r="CH923" i="1"/>
  <c r="CG923" i="1"/>
  <c r="BO923" i="1"/>
  <c r="BP923" i="1" s="1"/>
  <c r="DS922" i="1"/>
  <c r="DT922" i="1" s="1"/>
  <c r="DI922" i="1"/>
  <c r="DJ922" i="1" s="1"/>
  <c r="DL922" i="1" s="1"/>
  <c r="DE922" i="1"/>
  <c r="DG922" i="1" s="1"/>
  <c r="CZ922" i="1"/>
  <c r="DB922" i="1" s="1"/>
  <c r="CT922" i="1"/>
  <c r="CU922" i="1" s="1"/>
  <c r="CW922" i="1" s="1"/>
  <c r="CL922" i="1"/>
  <c r="CJ922" i="1"/>
  <c r="CI922" i="1"/>
  <c r="CH922" i="1"/>
  <c r="CG922" i="1"/>
  <c r="BO922" i="1"/>
  <c r="BP922" i="1" s="1"/>
  <c r="DS921" i="1"/>
  <c r="DT921" i="1" s="1"/>
  <c r="DI921" i="1"/>
  <c r="DJ921" i="1" s="1"/>
  <c r="DL921" i="1" s="1"/>
  <c r="DE921" i="1"/>
  <c r="DG921" i="1" s="1"/>
  <c r="CZ921" i="1"/>
  <c r="DB921" i="1" s="1"/>
  <c r="CT921" i="1"/>
  <c r="CU921" i="1" s="1"/>
  <c r="CW921" i="1" s="1"/>
  <c r="CL921" i="1"/>
  <c r="CJ921" i="1"/>
  <c r="CI921" i="1"/>
  <c r="CH921" i="1"/>
  <c r="CG921" i="1"/>
  <c r="BO921" i="1"/>
  <c r="BP921" i="1" s="1"/>
  <c r="DS920" i="1"/>
  <c r="DT920" i="1" s="1"/>
  <c r="DI920" i="1"/>
  <c r="DJ920" i="1" s="1"/>
  <c r="DL920" i="1" s="1"/>
  <c r="DE920" i="1"/>
  <c r="DG920" i="1" s="1"/>
  <c r="CZ920" i="1"/>
  <c r="DB920" i="1" s="1"/>
  <c r="CT920" i="1"/>
  <c r="CU920" i="1" s="1"/>
  <c r="CW920" i="1" s="1"/>
  <c r="CL920" i="1"/>
  <c r="CJ920" i="1"/>
  <c r="CI920" i="1"/>
  <c r="CH920" i="1"/>
  <c r="CG920" i="1"/>
  <c r="BO920" i="1"/>
  <c r="BP920" i="1" s="1"/>
  <c r="DS919" i="1"/>
  <c r="DT919" i="1" s="1"/>
  <c r="DI919" i="1"/>
  <c r="DJ919" i="1" s="1"/>
  <c r="DL919" i="1" s="1"/>
  <c r="DE919" i="1"/>
  <c r="DG919" i="1" s="1"/>
  <c r="CZ919" i="1"/>
  <c r="DB919" i="1" s="1"/>
  <c r="CT919" i="1"/>
  <c r="CU919" i="1" s="1"/>
  <c r="CW919" i="1" s="1"/>
  <c r="CL919" i="1"/>
  <c r="CJ919" i="1"/>
  <c r="CI919" i="1"/>
  <c r="CH919" i="1"/>
  <c r="CG919" i="1"/>
  <c r="BO919" i="1"/>
  <c r="BP919" i="1" s="1"/>
  <c r="DS918" i="1"/>
  <c r="DT918" i="1" s="1"/>
  <c r="DI918" i="1"/>
  <c r="DJ918" i="1" s="1"/>
  <c r="DL918" i="1" s="1"/>
  <c r="DE918" i="1"/>
  <c r="DG918" i="1" s="1"/>
  <c r="CZ918" i="1"/>
  <c r="DB918" i="1" s="1"/>
  <c r="CT918" i="1"/>
  <c r="CU918" i="1" s="1"/>
  <c r="CW918" i="1" s="1"/>
  <c r="CL918" i="1"/>
  <c r="CJ918" i="1"/>
  <c r="CI918" i="1"/>
  <c r="CH918" i="1"/>
  <c r="CG918" i="1"/>
  <c r="BO918" i="1"/>
  <c r="BP918" i="1" s="1"/>
  <c r="DS917" i="1"/>
  <c r="DT917" i="1" s="1"/>
  <c r="DI917" i="1"/>
  <c r="DJ917" i="1" s="1"/>
  <c r="DL917" i="1" s="1"/>
  <c r="DE917" i="1"/>
  <c r="DG917" i="1" s="1"/>
  <c r="CZ917" i="1"/>
  <c r="DB917" i="1" s="1"/>
  <c r="CT917" i="1"/>
  <c r="CU917" i="1" s="1"/>
  <c r="CW917" i="1" s="1"/>
  <c r="CL917" i="1"/>
  <c r="CJ917" i="1"/>
  <c r="CI917" i="1"/>
  <c r="CH917" i="1"/>
  <c r="CG917" i="1"/>
  <c r="BO917" i="1"/>
  <c r="BP917" i="1" s="1"/>
  <c r="DS916" i="1"/>
  <c r="DT916" i="1" s="1"/>
  <c r="DI916" i="1"/>
  <c r="DJ916" i="1" s="1"/>
  <c r="DL916" i="1" s="1"/>
  <c r="DE916" i="1"/>
  <c r="DG916" i="1" s="1"/>
  <c r="CZ916" i="1"/>
  <c r="DB916" i="1" s="1"/>
  <c r="CT916" i="1"/>
  <c r="CU916" i="1" s="1"/>
  <c r="CW916" i="1" s="1"/>
  <c r="CL916" i="1"/>
  <c r="CJ916" i="1"/>
  <c r="CI916" i="1"/>
  <c r="CH916" i="1"/>
  <c r="CG916" i="1"/>
  <c r="BO916" i="1"/>
  <c r="BP916" i="1" s="1"/>
  <c r="DS915" i="1"/>
  <c r="DI915" i="1"/>
  <c r="DJ915" i="1" s="1"/>
  <c r="DL915" i="1" s="1"/>
  <c r="DE915" i="1"/>
  <c r="DG915" i="1" s="1"/>
  <c r="CZ915" i="1"/>
  <c r="DB915" i="1" s="1"/>
  <c r="CT915" i="1"/>
  <c r="CU915" i="1" s="1"/>
  <c r="CW915" i="1" s="1"/>
  <c r="CL915" i="1"/>
  <c r="CJ915" i="1"/>
  <c r="CI915" i="1"/>
  <c r="CH915" i="1"/>
  <c r="CG915" i="1"/>
  <c r="BO915" i="1"/>
  <c r="BP915" i="1" s="1"/>
  <c r="DS914" i="1"/>
  <c r="DI914" i="1"/>
  <c r="DJ914" i="1" s="1"/>
  <c r="DL914" i="1" s="1"/>
  <c r="DE914" i="1"/>
  <c r="DG914" i="1" s="1"/>
  <c r="CZ914" i="1"/>
  <c r="DB914" i="1" s="1"/>
  <c r="CT914" i="1"/>
  <c r="CU914" i="1" s="1"/>
  <c r="CW914" i="1" s="1"/>
  <c r="CL914" i="1"/>
  <c r="CJ914" i="1"/>
  <c r="CI914" i="1"/>
  <c r="CH914" i="1"/>
  <c r="CG914" i="1"/>
  <c r="BO914" i="1"/>
  <c r="BP914" i="1" s="1"/>
  <c r="DS913" i="1"/>
  <c r="DI913" i="1"/>
  <c r="DJ913" i="1" s="1"/>
  <c r="DL913" i="1" s="1"/>
  <c r="DE913" i="1"/>
  <c r="DG913" i="1" s="1"/>
  <c r="CZ913" i="1"/>
  <c r="DB913" i="1" s="1"/>
  <c r="CT913" i="1"/>
  <c r="CU913" i="1" s="1"/>
  <c r="CW913" i="1" s="1"/>
  <c r="CL913" i="1"/>
  <c r="CJ913" i="1"/>
  <c r="CI913" i="1"/>
  <c r="CH913" i="1"/>
  <c r="CG913" i="1"/>
  <c r="BO913" i="1"/>
  <c r="BP913" i="1" s="1"/>
  <c r="DS912" i="1"/>
  <c r="DI912" i="1"/>
  <c r="DJ912" i="1" s="1"/>
  <c r="DL912" i="1" s="1"/>
  <c r="DE912" i="1"/>
  <c r="DG912" i="1" s="1"/>
  <c r="CZ912" i="1"/>
  <c r="DB912" i="1" s="1"/>
  <c r="CT912" i="1"/>
  <c r="CU912" i="1" s="1"/>
  <c r="CW912" i="1" s="1"/>
  <c r="CL912" i="1"/>
  <c r="CJ912" i="1"/>
  <c r="CI912" i="1"/>
  <c r="CH912" i="1"/>
  <c r="CG912" i="1"/>
  <c r="BO912" i="1"/>
  <c r="BP912" i="1" s="1"/>
  <c r="DS911" i="1"/>
  <c r="DT911" i="1" s="1"/>
  <c r="DI911" i="1"/>
  <c r="DJ911" i="1" s="1"/>
  <c r="DL911" i="1" s="1"/>
  <c r="DE911" i="1"/>
  <c r="DG911" i="1" s="1"/>
  <c r="CZ911" i="1"/>
  <c r="DB911" i="1" s="1"/>
  <c r="CT911" i="1"/>
  <c r="CU911" i="1" s="1"/>
  <c r="CW911" i="1" s="1"/>
  <c r="CL911" i="1"/>
  <c r="CJ911" i="1"/>
  <c r="CI911" i="1"/>
  <c r="CH911" i="1"/>
  <c r="CG911" i="1"/>
  <c r="BO911" i="1"/>
  <c r="BP911" i="1" s="1"/>
  <c r="DS910" i="1"/>
  <c r="DI910" i="1"/>
  <c r="DJ910" i="1" s="1"/>
  <c r="DL910" i="1" s="1"/>
  <c r="DE910" i="1"/>
  <c r="DG910" i="1" s="1"/>
  <c r="CZ910" i="1"/>
  <c r="DB910" i="1" s="1"/>
  <c r="CT910" i="1"/>
  <c r="CU910" i="1" s="1"/>
  <c r="CW910" i="1" s="1"/>
  <c r="CL910" i="1"/>
  <c r="CJ910" i="1"/>
  <c r="CI910" i="1"/>
  <c r="CH910" i="1"/>
  <c r="CG910" i="1"/>
  <c r="BO910" i="1"/>
  <c r="BP910" i="1" s="1"/>
  <c r="DS909" i="1"/>
  <c r="DT909" i="1" s="1"/>
  <c r="DI909" i="1"/>
  <c r="DJ909" i="1" s="1"/>
  <c r="DL909" i="1" s="1"/>
  <c r="DE909" i="1"/>
  <c r="DG909" i="1" s="1"/>
  <c r="CZ909" i="1"/>
  <c r="DB909" i="1" s="1"/>
  <c r="CT909" i="1"/>
  <c r="CU909" i="1" s="1"/>
  <c r="CW909" i="1" s="1"/>
  <c r="CL909" i="1"/>
  <c r="CJ909" i="1"/>
  <c r="CI909" i="1"/>
  <c r="CH909" i="1"/>
  <c r="CG909" i="1"/>
  <c r="BO909" i="1"/>
  <c r="BP909" i="1" s="1"/>
  <c r="DS908" i="1"/>
  <c r="DT908" i="1" s="1"/>
  <c r="DI908" i="1"/>
  <c r="DJ908" i="1" s="1"/>
  <c r="DL908" i="1" s="1"/>
  <c r="DE908" i="1"/>
  <c r="DG908" i="1" s="1"/>
  <c r="CZ908" i="1"/>
  <c r="DB908" i="1" s="1"/>
  <c r="CT908" i="1"/>
  <c r="CU908" i="1" s="1"/>
  <c r="CW908" i="1" s="1"/>
  <c r="CL908" i="1"/>
  <c r="CJ908" i="1"/>
  <c r="CI908" i="1"/>
  <c r="CH908" i="1"/>
  <c r="CG908" i="1"/>
  <c r="BO908" i="1"/>
  <c r="BP908" i="1" s="1"/>
  <c r="DS907" i="1"/>
  <c r="DT907" i="1" s="1"/>
  <c r="DI907" i="1"/>
  <c r="DJ907" i="1" s="1"/>
  <c r="DL907" i="1" s="1"/>
  <c r="DE907" i="1"/>
  <c r="DG907" i="1" s="1"/>
  <c r="CZ907" i="1"/>
  <c r="DB907" i="1" s="1"/>
  <c r="CT907" i="1"/>
  <c r="CU907" i="1" s="1"/>
  <c r="CW907" i="1" s="1"/>
  <c r="CL907" i="1"/>
  <c r="CJ907" i="1"/>
  <c r="CI907" i="1"/>
  <c r="CH907" i="1"/>
  <c r="CG907" i="1"/>
  <c r="BO907" i="1"/>
  <c r="BP907" i="1" s="1"/>
  <c r="DS906" i="1"/>
  <c r="DT906" i="1" s="1"/>
  <c r="DI906" i="1"/>
  <c r="DJ906" i="1" s="1"/>
  <c r="DL906" i="1" s="1"/>
  <c r="DE906" i="1"/>
  <c r="DG906" i="1" s="1"/>
  <c r="CZ906" i="1"/>
  <c r="DB906" i="1" s="1"/>
  <c r="CT906" i="1"/>
  <c r="CU906" i="1" s="1"/>
  <c r="CW906" i="1" s="1"/>
  <c r="CL906" i="1"/>
  <c r="CJ906" i="1"/>
  <c r="CI906" i="1"/>
  <c r="CH906" i="1"/>
  <c r="CG906" i="1"/>
  <c r="BO906" i="1"/>
  <c r="BP906" i="1" s="1"/>
  <c r="DS905" i="1"/>
  <c r="DI905" i="1"/>
  <c r="DJ905" i="1" s="1"/>
  <c r="DL905" i="1" s="1"/>
  <c r="DE905" i="1"/>
  <c r="DG905" i="1" s="1"/>
  <c r="CZ905" i="1"/>
  <c r="DB905" i="1" s="1"/>
  <c r="CT905" i="1"/>
  <c r="CU905" i="1" s="1"/>
  <c r="CW905" i="1" s="1"/>
  <c r="CL905" i="1"/>
  <c r="CJ905" i="1"/>
  <c r="CI905" i="1"/>
  <c r="CH905" i="1"/>
  <c r="CG905" i="1"/>
  <c r="BO905" i="1"/>
  <c r="BP905" i="1" s="1"/>
  <c r="DS904" i="1"/>
  <c r="DI904" i="1"/>
  <c r="DJ904" i="1" s="1"/>
  <c r="DL904" i="1" s="1"/>
  <c r="DE904" i="1"/>
  <c r="DG904" i="1" s="1"/>
  <c r="CZ904" i="1"/>
  <c r="DB904" i="1" s="1"/>
  <c r="CT904" i="1"/>
  <c r="CU904" i="1" s="1"/>
  <c r="CW904" i="1" s="1"/>
  <c r="CL904" i="1"/>
  <c r="CJ904" i="1"/>
  <c r="CI904" i="1"/>
  <c r="CH904" i="1"/>
  <c r="CG904" i="1"/>
  <c r="BO904" i="1"/>
  <c r="BP904" i="1" s="1"/>
  <c r="DS903" i="1"/>
  <c r="DI903" i="1"/>
  <c r="DJ903" i="1" s="1"/>
  <c r="DL903" i="1" s="1"/>
  <c r="DE903" i="1"/>
  <c r="DG903" i="1" s="1"/>
  <c r="CZ903" i="1"/>
  <c r="DB903" i="1" s="1"/>
  <c r="CT903" i="1"/>
  <c r="CU903" i="1" s="1"/>
  <c r="CW903" i="1" s="1"/>
  <c r="CL903" i="1"/>
  <c r="CJ903" i="1"/>
  <c r="CI903" i="1"/>
  <c r="CH903" i="1"/>
  <c r="CG903" i="1"/>
  <c r="BO903" i="1"/>
  <c r="BP903" i="1" s="1"/>
  <c r="DS902" i="1"/>
  <c r="DT902" i="1" s="1"/>
  <c r="DI902" i="1"/>
  <c r="DJ902" i="1" s="1"/>
  <c r="DL902" i="1" s="1"/>
  <c r="DE902" i="1"/>
  <c r="DG902" i="1" s="1"/>
  <c r="CZ902" i="1"/>
  <c r="DB902" i="1" s="1"/>
  <c r="CT902" i="1"/>
  <c r="CU902" i="1" s="1"/>
  <c r="CW902" i="1" s="1"/>
  <c r="CL902" i="1"/>
  <c r="CJ902" i="1"/>
  <c r="CI902" i="1"/>
  <c r="CH902" i="1"/>
  <c r="CG902" i="1"/>
  <c r="BO902" i="1"/>
  <c r="BP902" i="1" s="1"/>
  <c r="DS901" i="1"/>
  <c r="DI901" i="1"/>
  <c r="DJ901" i="1" s="1"/>
  <c r="DL901" i="1" s="1"/>
  <c r="DE901" i="1"/>
  <c r="DG901" i="1" s="1"/>
  <c r="CZ901" i="1"/>
  <c r="DB901" i="1" s="1"/>
  <c r="CT901" i="1"/>
  <c r="CU901" i="1" s="1"/>
  <c r="CW901" i="1" s="1"/>
  <c r="CL901" i="1"/>
  <c r="CJ901" i="1"/>
  <c r="CI901" i="1"/>
  <c r="CH901" i="1"/>
  <c r="CG901" i="1"/>
  <c r="BO901" i="1"/>
  <c r="BP901" i="1" s="1"/>
  <c r="DS900" i="1"/>
  <c r="DI900" i="1"/>
  <c r="DJ900" i="1" s="1"/>
  <c r="DL900" i="1" s="1"/>
  <c r="DE900" i="1"/>
  <c r="DG900" i="1" s="1"/>
  <c r="CZ900" i="1"/>
  <c r="DB900" i="1" s="1"/>
  <c r="CT900" i="1"/>
  <c r="CU900" i="1" s="1"/>
  <c r="CW900" i="1" s="1"/>
  <c r="CL900" i="1"/>
  <c r="CJ900" i="1"/>
  <c r="CI900" i="1"/>
  <c r="CH900" i="1"/>
  <c r="CG900" i="1"/>
  <c r="BO900" i="1"/>
  <c r="BP900" i="1" s="1"/>
  <c r="DS899" i="1"/>
  <c r="DI899" i="1"/>
  <c r="DJ899" i="1" s="1"/>
  <c r="DL899" i="1" s="1"/>
  <c r="DE899" i="1"/>
  <c r="DG899" i="1" s="1"/>
  <c r="CZ899" i="1"/>
  <c r="DB899" i="1" s="1"/>
  <c r="CT899" i="1"/>
  <c r="CU899" i="1" s="1"/>
  <c r="CW899" i="1" s="1"/>
  <c r="CL899" i="1"/>
  <c r="CJ899" i="1"/>
  <c r="CI899" i="1"/>
  <c r="CH899" i="1"/>
  <c r="CG899" i="1"/>
  <c r="BO899" i="1"/>
  <c r="BP899" i="1" s="1"/>
  <c r="DS898" i="1"/>
  <c r="DI898" i="1"/>
  <c r="DJ898" i="1" s="1"/>
  <c r="DL898" i="1" s="1"/>
  <c r="DE898" i="1"/>
  <c r="DG898" i="1" s="1"/>
  <c r="CZ898" i="1"/>
  <c r="DB898" i="1" s="1"/>
  <c r="CT898" i="1"/>
  <c r="CU898" i="1" s="1"/>
  <c r="CW898" i="1" s="1"/>
  <c r="CL898" i="1"/>
  <c r="CJ898" i="1"/>
  <c r="CI898" i="1"/>
  <c r="CH898" i="1"/>
  <c r="CG898" i="1"/>
  <c r="BO898" i="1"/>
  <c r="BP898" i="1" s="1"/>
  <c r="DS897" i="1"/>
  <c r="DI897" i="1"/>
  <c r="DJ897" i="1" s="1"/>
  <c r="DL897" i="1" s="1"/>
  <c r="DE897" i="1"/>
  <c r="DG897" i="1" s="1"/>
  <c r="CZ897" i="1"/>
  <c r="DB897" i="1" s="1"/>
  <c r="CT897" i="1"/>
  <c r="CU897" i="1" s="1"/>
  <c r="CW897" i="1" s="1"/>
  <c r="CL897" i="1"/>
  <c r="CJ897" i="1"/>
  <c r="CI897" i="1"/>
  <c r="CH897" i="1"/>
  <c r="CG897" i="1"/>
  <c r="BO897" i="1"/>
  <c r="BP897" i="1" s="1"/>
  <c r="DS896" i="1"/>
  <c r="DI896" i="1"/>
  <c r="DJ896" i="1" s="1"/>
  <c r="DL896" i="1" s="1"/>
  <c r="DE896" i="1"/>
  <c r="DG896" i="1" s="1"/>
  <c r="CZ896" i="1"/>
  <c r="DB896" i="1" s="1"/>
  <c r="CT896" i="1"/>
  <c r="CU896" i="1" s="1"/>
  <c r="CW896" i="1" s="1"/>
  <c r="CL896" i="1"/>
  <c r="CJ896" i="1"/>
  <c r="CI896" i="1"/>
  <c r="CH896" i="1"/>
  <c r="CG896" i="1"/>
  <c r="BO896" i="1"/>
  <c r="BP896" i="1" s="1"/>
  <c r="DS895" i="1"/>
  <c r="DT895" i="1" s="1"/>
  <c r="DI895" i="1"/>
  <c r="DJ895" i="1" s="1"/>
  <c r="DL895" i="1" s="1"/>
  <c r="DE895" i="1"/>
  <c r="DG895" i="1" s="1"/>
  <c r="CZ895" i="1"/>
  <c r="DB895" i="1" s="1"/>
  <c r="CT895" i="1"/>
  <c r="CU895" i="1" s="1"/>
  <c r="CW895" i="1" s="1"/>
  <c r="CL895" i="1"/>
  <c r="CJ895" i="1"/>
  <c r="CI895" i="1"/>
  <c r="CH895" i="1"/>
  <c r="CG895" i="1"/>
  <c r="BO895" i="1"/>
  <c r="BP895" i="1" s="1"/>
  <c r="DS894" i="1"/>
  <c r="DT894" i="1" s="1"/>
  <c r="DI894" i="1"/>
  <c r="DJ894" i="1" s="1"/>
  <c r="DL894" i="1" s="1"/>
  <c r="DE894" i="1"/>
  <c r="DG894" i="1" s="1"/>
  <c r="CZ894" i="1"/>
  <c r="DB894" i="1" s="1"/>
  <c r="CT894" i="1"/>
  <c r="CU894" i="1" s="1"/>
  <c r="CW894" i="1" s="1"/>
  <c r="CL894" i="1"/>
  <c r="CJ894" i="1"/>
  <c r="CI894" i="1"/>
  <c r="CH894" i="1"/>
  <c r="CG894" i="1"/>
  <c r="BO894" i="1"/>
  <c r="BP894" i="1" s="1"/>
  <c r="DS893" i="1"/>
  <c r="DT893" i="1" s="1"/>
  <c r="DI893" i="1"/>
  <c r="DJ893" i="1" s="1"/>
  <c r="DL893" i="1" s="1"/>
  <c r="DE893" i="1"/>
  <c r="DG893" i="1" s="1"/>
  <c r="CZ893" i="1"/>
  <c r="DB893" i="1" s="1"/>
  <c r="CT893" i="1"/>
  <c r="CU893" i="1" s="1"/>
  <c r="CW893" i="1" s="1"/>
  <c r="CL893" i="1"/>
  <c r="CJ893" i="1"/>
  <c r="CI893" i="1"/>
  <c r="CH893" i="1"/>
  <c r="CG893" i="1"/>
  <c r="BO893" i="1"/>
  <c r="BP893" i="1" s="1"/>
  <c r="DS892" i="1"/>
  <c r="DT892" i="1" s="1"/>
  <c r="DI892" i="1"/>
  <c r="DJ892" i="1" s="1"/>
  <c r="DL892" i="1" s="1"/>
  <c r="DE892" i="1"/>
  <c r="DG892" i="1" s="1"/>
  <c r="CZ892" i="1"/>
  <c r="DB892" i="1" s="1"/>
  <c r="CT892" i="1"/>
  <c r="CU892" i="1" s="1"/>
  <c r="CW892" i="1" s="1"/>
  <c r="CL892" i="1"/>
  <c r="CJ892" i="1"/>
  <c r="CI892" i="1"/>
  <c r="CH892" i="1"/>
  <c r="CG892" i="1"/>
  <c r="BO892" i="1"/>
  <c r="BP892" i="1" s="1"/>
  <c r="DS891" i="1"/>
  <c r="DT891" i="1" s="1"/>
  <c r="DI891" i="1"/>
  <c r="DJ891" i="1" s="1"/>
  <c r="DL891" i="1" s="1"/>
  <c r="DE891" i="1"/>
  <c r="DG891" i="1" s="1"/>
  <c r="CZ891" i="1"/>
  <c r="DB891" i="1" s="1"/>
  <c r="CT891" i="1"/>
  <c r="CU891" i="1" s="1"/>
  <c r="CW891" i="1" s="1"/>
  <c r="CL891" i="1"/>
  <c r="CJ891" i="1"/>
  <c r="CI891" i="1"/>
  <c r="CH891" i="1"/>
  <c r="CG891" i="1"/>
  <c r="BO891" i="1"/>
  <c r="BP891" i="1" s="1"/>
  <c r="DS890" i="1"/>
  <c r="DI890" i="1"/>
  <c r="DJ890" i="1" s="1"/>
  <c r="DL890" i="1" s="1"/>
  <c r="DE890" i="1"/>
  <c r="DG890" i="1" s="1"/>
  <c r="CZ890" i="1"/>
  <c r="DB890" i="1" s="1"/>
  <c r="CT890" i="1"/>
  <c r="CU890" i="1" s="1"/>
  <c r="CW890" i="1" s="1"/>
  <c r="CL890" i="1"/>
  <c r="CJ890" i="1"/>
  <c r="CI890" i="1"/>
  <c r="CH890" i="1"/>
  <c r="CG890" i="1"/>
  <c r="BO890" i="1"/>
  <c r="BP890" i="1" s="1"/>
  <c r="DS889" i="1"/>
  <c r="DI889" i="1"/>
  <c r="DJ889" i="1" s="1"/>
  <c r="DL889" i="1" s="1"/>
  <c r="DE889" i="1"/>
  <c r="DG889" i="1" s="1"/>
  <c r="CZ889" i="1"/>
  <c r="DB889" i="1" s="1"/>
  <c r="CT889" i="1"/>
  <c r="CU889" i="1" s="1"/>
  <c r="CW889" i="1" s="1"/>
  <c r="CL889" i="1"/>
  <c r="CJ889" i="1"/>
  <c r="CI889" i="1"/>
  <c r="CH889" i="1"/>
  <c r="CG889" i="1"/>
  <c r="BO889" i="1"/>
  <c r="BP889" i="1" s="1"/>
  <c r="DS888" i="1"/>
  <c r="DI888" i="1"/>
  <c r="DJ888" i="1" s="1"/>
  <c r="DL888" i="1" s="1"/>
  <c r="DE888" i="1"/>
  <c r="DG888" i="1" s="1"/>
  <c r="CZ888" i="1"/>
  <c r="DB888" i="1" s="1"/>
  <c r="CT888" i="1"/>
  <c r="CU888" i="1" s="1"/>
  <c r="CW888" i="1" s="1"/>
  <c r="CL888" i="1"/>
  <c r="CJ888" i="1"/>
  <c r="CI888" i="1"/>
  <c r="CH888" i="1"/>
  <c r="CG888" i="1"/>
  <c r="CB888" i="1"/>
  <c r="CC888" i="1" s="1"/>
  <c r="CE888" i="1" s="1"/>
  <c r="BO888" i="1"/>
  <c r="BP888" i="1" s="1"/>
  <c r="DS887" i="1"/>
  <c r="DI887" i="1"/>
  <c r="DJ887" i="1" s="1"/>
  <c r="DL887" i="1" s="1"/>
  <c r="DE887" i="1"/>
  <c r="DG887" i="1" s="1"/>
  <c r="CZ887" i="1"/>
  <c r="DB887" i="1" s="1"/>
  <c r="CT887" i="1"/>
  <c r="CU887" i="1" s="1"/>
  <c r="CW887" i="1" s="1"/>
  <c r="CL887" i="1"/>
  <c r="CJ887" i="1"/>
  <c r="CI887" i="1"/>
  <c r="CH887" i="1"/>
  <c r="CG887" i="1"/>
  <c r="BO887" i="1"/>
  <c r="BP887" i="1" s="1"/>
  <c r="DS886" i="1"/>
  <c r="DI886" i="1"/>
  <c r="DJ886" i="1" s="1"/>
  <c r="DL886" i="1" s="1"/>
  <c r="DE886" i="1"/>
  <c r="DG886" i="1" s="1"/>
  <c r="CZ886" i="1"/>
  <c r="DB886" i="1" s="1"/>
  <c r="CT886" i="1"/>
  <c r="CU886" i="1" s="1"/>
  <c r="CW886" i="1" s="1"/>
  <c r="CL886" i="1"/>
  <c r="CJ886" i="1"/>
  <c r="CI886" i="1"/>
  <c r="CH886" i="1"/>
  <c r="CG886" i="1"/>
  <c r="BO886" i="1"/>
  <c r="BP886" i="1" s="1"/>
  <c r="DS885" i="1"/>
  <c r="DT885" i="1" s="1"/>
  <c r="DI885" i="1"/>
  <c r="DJ885" i="1" s="1"/>
  <c r="DL885" i="1" s="1"/>
  <c r="DE885" i="1"/>
  <c r="DG885" i="1" s="1"/>
  <c r="CZ885" i="1"/>
  <c r="DB885" i="1" s="1"/>
  <c r="CT885" i="1"/>
  <c r="CU885" i="1" s="1"/>
  <c r="CW885" i="1" s="1"/>
  <c r="CL885" i="1"/>
  <c r="CJ885" i="1"/>
  <c r="CI885" i="1"/>
  <c r="CH885" i="1"/>
  <c r="CG885" i="1"/>
  <c r="BO885" i="1"/>
  <c r="BP885" i="1" s="1"/>
  <c r="DS884" i="1"/>
  <c r="DT884" i="1" s="1"/>
  <c r="DI884" i="1"/>
  <c r="DJ884" i="1" s="1"/>
  <c r="DL884" i="1" s="1"/>
  <c r="DE884" i="1"/>
  <c r="DG884" i="1" s="1"/>
  <c r="CZ884" i="1"/>
  <c r="DB884" i="1" s="1"/>
  <c r="CT884" i="1"/>
  <c r="CU884" i="1" s="1"/>
  <c r="CW884" i="1" s="1"/>
  <c r="CL884" i="1"/>
  <c r="CJ884" i="1"/>
  <c r="CI884" i="1"/>
  <c r="CH884" i="1"/>
  <c r="CG884" i="1"/>
  <c r="BO884" i="1"/>
  <c r="BP884" i="1" s="1"/>
  <c r="DS883" i="1"/>
  <c r="DT883" i="1" s="1"/>
  <c r="DI883" i="1"/>
  <c r="DJ883" i="1" s="1"/>
  <c r="DL883" i="1" s="1"/>
  <c r="DE883" i="1"/>
  <c r="DG883" i="1" s="1"/>
  <c r="CZ883" i="1"/>
  <c r="DB883" i="1" s="1"/>
  <c r="CT883" i="1"/>
  <c r="CU883" i="1" s="1"/>
  <c r="CW883" i="1" s="1"/>
  <c r="CL883" i="1"/>
  <c r="CJ883" i="1"/>
  <c r="CI883" i="1"/>
  <c r="CH883" i="1"/>
  <c r="CG883" i="1"/>
  <c r="CB883" i="1"/>
  <c r="CC883" i="1" s="1"/>
  <c r="CE883" i="1" s="1"/>
  <c r="BO883" i="1"/>
  <c r="BP883" i="1" s="1"/>
  <c r="DS882" i="1"/>
  <c r="DI882" i="1"/>
  <c r="DJ882" i="1" s="1"/>
  <c r="DL882" i="1" s="1"/>
  <c r="DE882" i="1"/>
  <c r="DG882" i="1" s="1"/>
  <c r="CZ882" i="1"/>
  <c r="DB882" i="1" s="1"/>
  <c r="CT882" i="1"/>
  <c r="CU882" i="1" s="1"/>
  <c r="CW882" i="1" s="1"/>
  <c r="CL882" i="1"/>
  <c r="CJ882" i="1"/>
  <c r="CI882" i="1"/>
  <c r="CH882" i="1"/>
  <c r="CG882" i="1"/>
  <c r="BO882" i="1"/>
  <c r="BP882" i="1" s="1"/>
  <c r="DS881" i="1"/>
  <c r="DI881" i="1"/>
  <c r="DJ881" i="1" s="1"/>
  <c r="DL881" i="1" s="1"/>
  <c r="DE881" i="1"/>
  <c r="DG881" i="1" s="1"/>
  <c r="CZ881" i="1"/>
  <c r="DB881" i="1" s="1"/>
  <c r="CT881" i="1"/>
  <c r="CU881" i="1" s="1"/>
  <c r="CW881" i="1" s="1"/>
  <c r="CL881" i="1"/>
  <c r="CJ881" i="1"/>
  <c r="CI881" i="1"/>
  <c r="CH881" i="1"/>
  <c r="CG881" i="1"/>
  <c r="BO881" i="1"/>
  <c r="BP881" i="1" s="1"/>
  <c r="DS880" i="1"/>
  <c r="DI880" i="1"/>
  <c r="DJ880" i="1" s="1"/>
  <c r="DL880" i="1" s="1"/>
  <c r="DE880" i="1"/>
  <c r="DG880" i="1" s="1"/>
  <c r="CZ880" i="1"/>
  <c r="DB880" i="1" s="1"/>
  <c r="CT880" i="1"/>
  <c r="CU880" i="1" s="1"/>
  <c r="CW880" i="1" s="1"/>
  <c r="CL880" i="1"/>
  <c r="CJ880" i="1"/>
  <c r="CI880" i="1"/>
  <c r="CH880" i="1"/>
  <c r="CG880" i="1"/>
  <c r="BO880" i="1"/>
  <c r="BP880" i="1" s="1"/>
  <c r="DS879" i="1"/>
  <c r="DT879" i="1" s="1"/>
  <c r="DI879" i="1"/>
  <c r="DJ879" i="1" s="1"/>
  <c r="DL879" i="1" s="1"/>
  <c r="DE879" i="1"/>
  <c r="DG879" i="1" s="1"/>
  <c r="CZ879" i="1"/>
  <c r="DB879" i="1" s="1"/>
  <c r="CT879" i="1"/>
  <c r="CU879" i="1" s="1"/>
  <c r="CW879" i="1" s="1"/>
  <c r="CL879" i="1"/>
  <c r="CJ879" i="1"/>
  <c r="CI879" i="1"/>
  <c r="CH879" i="1"/>
  <c r="CG879" i="1"/>
  <c r="CB879" i="1"/>
  <c r="CC879" i="1" s="1"/>
  <c r="CE879" i="1" s="1"/>
  <c r="BO879" i="1"/>
  <c r="BP879" i="1" s="1"/>
  <c r="DS878" i="1"/>
  <c r="DT878" i="1" s="1"/>
  <c r="DI878" i="1"/>
  <c r="DJ878" i="1" s="1"/>
  <c r="DL878" i="1" s="1"/>
  <c r="DE878" i="1"/>
  <c r="DG878" i="1" s="1"/>
  <c r="CZ878" i="1"/>
  <c r="DB878" i="1" s="1"/>
  <c r="CT878" i="1"/>
  <c r="CU878" i="1" s="1"/>
  <c r="CW878" i="1" s="1"/>
  <c r="CL878" i="1"/>
  <c r="CJ878" i="1"/>
  <c r="CI878" i="1"/>
  <c r="CH878" i="1"/>
  <c r="CG878" i="1"/>
  <c r="BO878" i="1"/>
  <c r="BP878" i="1" s="1"/>
  <c r="DS877" i="1"/>
  <c r="DT877" i="1" s="1"/>
  <c r="DI877" i="1"/>
  <c r="DJ877" i="1" s="1"/>
  <c r="DL877" i="1" s="1"/>
  <c r="DE877" i="1"/>
  <c r="DG877" i="1" s="1"/>
  <c r="CZ877" i="1"/>
  <c r="DB877" i="1" s="1"/>
  <c r="CT877" i="1"/>
  <c r="CU877" i="1" s="1"/>
  <c r="CW877" i="1" s="1"/>
  <c r="CL877" i="1"/>
  <c r="CJ877" i="1"/>
  <c r="CI877" i="1"/>
  <c r="CH877" i="1"/>
  <c r="CG877" i="1"/>
  <c r="BO877" i="1"/>
  <c r="BP877" i="1" s="1"/>
  <c r="DS876" i="1"/>
  <c r="DI876" i="1"/>
  <c r="DJ876" i="1" s="1"/>
  <c r="DL876" i="1" s="1"/>
  <c r="DE876" i="1"/>
  <c r="DG876" i="1" s="1"/>
  <c r="CZ876" i="1"/>
  <c r="DB876" i="1" s="1"/>
  <c r="CT876" i="1"/>
  <c r="CU876" i="1" s="1"/>
  <c r="CW876" i="1" s="1"/>
  <c r="CL876" i="1"/>
  <c r="CJ876" i="1"/>
  <c r="CI876" i="1"/>
  <c r="CH876" i="1"/>
  <c r="CG876" i="1"/>
  <c r="CB876" i="1"/>
  <c r="CC876" i="1" s="1"/>
  <c r="CE876" i="1" s="1"/>
  <c r="BO876" i="1"/>
  <c r="BP876" i="1" s="1"/>
  <c r="DS875" i="1"/>
  <c r="DI875" i="1"/>
  <c r="DJ875" i="1" s="1"/>
  <c r="DL875" i="1" s="1"/>
  <c r="DE875" i="1"/>
  <c r="DG875" i="1" s="1"/>
  <c r="CZ875" i="1"/>
  <c r="DB875" i="1" s="1"/>
  <c r="CT875" i="1"/>
  <c r="CU875" i="1" s="1"/>
  <c r="CW875" i="1" s="1"/>
  <c r="CL875" i="1"/>
  <c r="CJ875" i="1"/>
  <c r="CI875" i="1"/>
  <c r="CH875" i="1"/>
  <c r="CG875" i="1"/>
  <c r="CA875" i="1"/>
  <c r="BO875" i="1"/>
  <c r="BP875" i="1" s="1"/>
  <c r="DS874" i="1"/>
  <c r="DI874" i="1"/>
  <c r="DJ874" i="1" s="1"/>
  <c r="DL874" i="1" s="1"/>
  <c r="DE874" i="1"/>
  <c r="DG874" i="1" s="1"/>
  <c r="CZ874" i="1"/>
  <c r="DB874" i="1" s="1"/>
  <c r="CT874" i="1"/>
  <c r="CU874" i="1" s="1"/>
  <c r="CW874" i="1" s="1"/>
  <c r="CL874" i="1"/>
  <c r="CJ874" i="1"/>
  <c r="CI874" i="1"/>
  <c r="CH874" i="1"/>
  <c r="CG874" i="1"/>
  <c r="BO874" i="1"/>
  <c r="BP874" i="1" s="1"/>
  <c r="DS873" i="1"/>
  <c r="DT873" i="1" s="1"/>
  <c r="DI873" i="1"/>
  <c r="DJ873" i="1" s="1"/>
  <c r="DL873" i="1" s="1"/>
  <c r="DE873" i="1"/>
  <c r="DG873" i="1" s="1"/>
  <c r="CZ873" i="1"/>
  <c r="DB873" i="1" s="1"/>
  <c r="CT873" i="1"/>
  <c r="CU873" i="1" s="1"/>
  <c r="CW873" i="1" s="1"/>
  <c r="CL873" i="1"/>
  <c r="CJ873" i="1"/>
  <c r="CI873" i="1"/>
  <c r="CH873" i="1"/>
  <c r="CG873" i="1"/>
  <c r="BO873" i="1"/>
  <c r="BP873" i="1" s="1"/>
  <c r="DS872" i="1"/>
  <c r="DT872" i="1" s="1"/>
  <c r="DI872" i="1"/>
  <c r="DJ872" i="1" s="1"/>
  <c r="DL872" i="1" s="1"/>
  <c r="DE872" i="1"/>
  <c r="DG872" i="1" s="1"/>
  <c r="CZ872" i="1"/>
  <c r="DB872" i="1" s="1"/>
  <c r="CT872" i="1"/>
  <c r="CU872" i="1" s="1"/>
  <c r="CW872" i="1" s="1"/>
  <c r="CL872" i="1"/>
  <c r="CJ872" i="1"/>
  <c r="CI872" i="1"/>
  <c r="CH872" i="1"/>
  <c r="CG872" i="1"/>
  <c r="BO872" i="1"/>
  <c r="BP872" i="1" s="1"/>
  <c r="DS871" i="1"/>
  <c r="DT871" i="1" s="1"/>
  <c r="DI871" i="1"/>
  <c r="DJ871" i="1" s="1"/>
  <c r="DL871" i="1" s="1"/>
  <c r="DE871" i="1"/>
  <c r="DG871" i="1" s="1"/>
  <c r="CZ871" i="1"/>
  <c r="DB871" i="1" s="1"/>
  <c r="CT871" i="1"/>
  <c r="CU871" i="1" s="1"/>
  <c r="CW871" i="1" s="1"/>
  <c r="CL871" i="1"/>
  <c r="CJ871" i="1"/>
  <c r="CI871" i="1"/>
  <c r="CH871" i="1"/>
  <c r="CG871" i="1"/>
  <c r="CA871" i="1"/>
  <c r="BO871" i="1"/>
  <c r="BP871" i="1" s="1"/>
  <c r="DS870" i="1"/>
  <c r="DT870" i="1" s="1"/>
  <c r="DI870" i="1"/>
  <c r="DJ870" i="1" s="1"/>
  <c r="DL870" i="1" s="1"/>
  <c r="DE870" i="1"/>
  <c r="DG870" i="1" s="1"/>
  <c r="CZ870" i="1"/>
  <c r="DB870" i="1" s="1"/>
  <c r="CT870" i="1"/>
  <c r="CU870" i="1" s="1"/>
  <c r="CW870" i="1" s="1"/>
  <c r="CL870" i="1"/>
  <c r="CJ870" i="1"/>
  <c r="CI870" i="1"/>
  <c r="CH870" i="1"/>
  <c r="CG870" i="1"/>
  <c r="BO870" i="1"/>
  <c r="BP870" i="1" s="1"/>
  <c r="DS869" i="1"/>
  <c r="DT869" i="1" s="1"/>
  <c r="DI869" i="1"/>
  <c r="DJ869" i="1" s="1"/>
  <c r="DL869" i="1" s="1"/>
  <c r="DE869" i="1"/>
  <c r="DG869" i="1" s="1"/>
  <c r="CZ869" i="1"/>
  <c r="DB869" i="1" s="1"/>
  <c r="CT869" i="1"/>
  <c r="CU869" i="1" s="1"/>
  <c r="CW869" i="1" s="1"/>
  <c r="CL869" i="1"/>
  <c r="CJ869" i="1"/>
  <c r="CI869" i="1"/>
  <c r="CH869" i="1"/>
  <c r="CG869" i="1"/>
  <c r="BO869" i="1"/>
  <c r="BP869" i="1" s="1"/>
  <c r="DS868" i="1"/>
  <c r="DI868" i="1"/>
  <c r="DJ868" i="1" s="1"/>
  <c r="DL868" i="1" s="1"/>
  <c r="DE868" i="1"/>
  <c r="DG868" i="1" s="1"/>
  <c r="CZ868" i="1"/>
  <c r="DB868" i="1" s="1"/>
  <c r="CT868" i="1"/>
  <c r="CU868" i="1" s="1"/>
  <c r="CW868" i="1" s="1"/>
  <c r="CL868" i="1"/>
  <c r="CJ868" i="1"/>
  <c r="CI868" i="1"/>
  <c r="CH868" i="1"/>
  <c r="CG868" i="1"/>
  <c r="BO868" i="1"/>
  <c r="BP868" i="1" s="1"/>
  <c r="DS867" i="1"/>
  <c r="DT867" i="1" s="1"/>
  <c r="DI867" i="1"/>
  <c r="DJ867" i="1" s="1"/>
  <c r="DL867" i="1" s="1"/>
  <c r="DE867" i="1"/>
  <c r="DG867" i="1" s="1"/>
  <c r="CZ867" i="1"/>
  <c r="DB867" i="1" s="1"/>
  <c r="CT867" i="1"/>
  <c r="CU867" i="1" s="1"/>
  <c r="CW867" i="1" s="1"/>
  <c r="CL867" i="1"/>
  <c r="CJ867" i="1"/>
  <c r="CI867" i="1"/>
  <c r="CH867" i="1"/>
  <c r="CG867" i="1"/>
  <c r="BO867" i="1"/>
  <c r="BP867" i="1" s="1"/>
  <c r="DS866" i="1"/>
  <c r="DI866" i="1"/>
  <c r="DJ866" i="1" s="1"/>
  <c r="DL866" i="1" s="1"/>
  <c r="DE866" i="1"/>
  <c r="DG866" i="1" s="1"/>
  <c r="CZ866" i="1"/>
  <c r="DB866" i="1" s="1"/>
  <c r="CT866" i="1"/>
  <c r="CU866" i="1" s="1"/>
  <c r="CW866" i="1" s="1"/>
  <c r="CL866" i="1"/>
  <c r="CJ866" i="1"/>
  <c r="CI866" i="1"/>
  <c r="CH866" i="1"/>
  <c r="CG866" i="1"/>
  <c r="BO866" i="1"/>
  <c r="BP866" i="1" s="1"/>
  <c r="DS865" i="1"/>
  <c r="DI865" i="1"/>
  <c r="DJ865" i="1" s="1"/>
  <c r="DL865" i="1" s="1"/>
  <c r="DE865" i="1"/>
  <c r="DG865" i="1" s="1"/>
  <c r="CZ865" i="1"/>
  <c r="DB865" i="1" s="1"/>
  <c r="CT865" i="1"/>
  <c r="CU865" i="1" s="1"/>
  <c r="CW865" i="1" s="1"/>
  <c r="CL865" i="1"/>
  <c r="CJ865" i="1"/>
  <c r="CI865" i="1"/>
  <c r="CH865" i="1"/>
  <c r="CG865" i="1"/>
  <c r="BO865" i="1"/>
  <c r="BP865" i="1" s="1"/>
  <c r="DS864" i="1"/>
  <c r="DI864" i="1"/>
  <c r="DJ864" i="1" s="1"/>
  <c r="DL864" i="1" s="1"/>
  <c r="DE864" i="1"/>
  <c r="DG864" i="1" s="1"/>
  <c r="CZ864" i="1"/>
  <c r="DB864" i="1" s="1"/>
  <c r="CT864" i="1"/>
  <c r="CU864" i="1" s="1"/>
  <c r="CW864" i="1" s="1"/>
  <c r="CL864" i="1"/>
  <c r="CJ864" i="1"/>
  <c r="CI864" i="1"/>
  <c r="CH864" i="1"/>
  <c r="CG864" i="1"/>
  <c r="BO864" i="1"/>
  <c r="BP864" i="1" s="1"/>
  <c r="DS863" i="1"/>
  <c r="DI863" i="1"/>
  <c r="DJ863" i="1" s="1"/>
  <c r="DL863" i="1" s="1"/>
  <c r="DE863" i="1"/>
  <c r="DG863" i="1" s="1"/>
  <c r="CZ863" i="1"/>
  <c r="DB863" i="1" s="1"/>
  <c r="CT863" i="1"/>
  <c r="CU863" i="1" s="1"/>
  <c r="CW863" i="1" s="1"/>
  <c r="CL863" i="1"/>
  <c r="CJ863" i="1"/>
  <c r="CI863" i="1"/>
  <c r="CH863" i="1"/>
  <c r="CG863" i="1"/>
  <c r="BO863" i="1"/>
  <c r="BP863" i="1" s="1"/>
  <c r="DS862" i="1"/>
  <c r="DT862" i="1" s="1"/>
  <c r="DI862" i="1"/>
  <c r="DJ862" i="1" s="1"/>
  <c r="DL862" i="1" s="1"/>
  <c r="DE862" i="1"/>
  <c r="DG862" i="1" s="1"/>
  <c r="CZ862" i="1"/>
  <c r="DB862" i="1" s="1"/>
  <c r="CT862" i="1"/>
  <c r="CU862" i="1" s="1"/>
  <c r="CW862" i="1" s="1"/>
  <c r="CL862" i="1"/>
  <c r="CJ862" i="1"/>
  <c r="CI862" i="1"/>
  <c r="CH862" i="1"/>
  <c r="CG862" i="1"/>
  <c r="BO862" i="1"/>
  <c r="BP862" i="1" s="1"/>
  <c r="DS861" i="1"/>
  <c r="DI861" i="1"/>
  <c r="DJ861" i="1" s="1"/>
  <c r="DL861" i="1" s="1"/>
  <c r="DE861" i="1"/>
  <c r="DG861" i="1" s="1"/>
  <c r="CZ861" i="1"/>
  <c r="DB861" i="1" s="1"/>
  <c r="CT861" i="1"/>
  <c r="CU861" i="1" s="1"/>
  <c r="CW861" i="1" s="1"/>
  <c r="CL861" i="1"/>
  <c r="CJ861" i="1"/>
  <c r="CI861" i="1"/>
  <c r="CH861" i="1"/>
  <c r="CG861" i="1"/>
  <c r="BO861" i="1"/>
  <c r="BP861" i="1" s="1"/>
  <c r="DS860" i="1"/>
  <c r="DI860" i="1"/>
  <c r="DJ860" i="1" s="1"/>
  <c r="DL860" i="1" s="1"/>
  <c r="DE860" i="1"/>
  <c r="DG860" i="1" s="1"/>
  <c r="CZ860" i="1"/>
  <c r="DB860" i="1" s="1"/>
  <c r="CT860" i="1"/>
  <c r="CU860" i="1" s="1"/>
  <c r="CW860" i="1" s="1"/>
  <c r="CL860" i="1"/>
  <c r="CJ860" i="1"/>
  <c r="CI860" i="1"/>
  <c r="CH860" i="1"/>
  <c r="CG860" i="1"/>
  <c r="BO860" i="1"/>
  <c r="BP860" i="1" s="1"/>
  <c r="DS859" i="1"/>
  <c r="DT859" i="1" s="1"/>
  <c r="DI859" i="1"/>
  <c r="DJ859" i="1" s="1"/>
  <c r="DL859" i="1" s="1"/>
  <c r="DE859" i="1"/>
  <c r="DG859" i="1" s="1"/>
  <c r="CZ859" i="1"/>
  <c r="DB859" i="1" s="1"/>
  <c r="CT859" i="1"/>
  <c r="CU859" i="1" s="1"/>
  <c r="CW859" i="1" s="1"/>
  <c r="CL859" i="1"/>
  <c r="CJ859" i="1"/>
  <c r="CI859" i="1"/>
  <c r="CH859" i="1"/>
  <c r="CG859" i="1"/>
  <c r="BO859" i="1"/>
  <c r="BP859" i="1" s="1"/>
  <c r="DS858" i="1"/>
  <c r="DT858" i="1" s="1"/>
  <c r="DI858" i="1"/>
  <c r="DJ858" i="1" s="1"/>
  <c r="DL858" i="1" s="1"/>
  <c r="DE858" i="1"/>
  <c r="DG858" i="1" s="1"/>
  <c r="CZ858" i="1"/>
  <c r="DB858" i="1" s="1"/>
  <c r="CT858" i="1"/>
  <c r="CU858" i="1" s="1"/>
  <c r="CW858" i="1" s="1"/>
  <c r="CL858" i="1"/>
  <c r="CJ858" i="1"/>
  <c r="CI858" i="1"/>
  <c r="CH858" i="1"/>
  <c r="CG858" i="1"/>
  <c r="BO858" i="1"/>
  <c r="BP858" i="1" s="1"/>
  <c r="DS857" i="1"/>
  <c r="DT857" i="1" s="1"/>
  <c r="DI857" i="1"/>
  <c r="DJ857" i="1" s="1"/>
  <c r="DL857" i="1" s="1"/>
  <c r="DE857" i="1"/>
  <c r="DG857" i="1" s="1"/>
  <c r="CZ857" i="1"/>
  <c r="DB857" i="1" s="1"/>
  <c r="CT857" i="1"/>
  <c r="CU857" i="1" s="1"/>
  <c r="CW857" i="1" s="1"/>
  <c r="CL857" i="1"/>
  <c r="CJ857" i="1"/>
  <c r="CI857" i="1"/>
  <c r="CH857" i="1"/>
  <c r="CG857" i="1"/>
  <c r="BO857" i="1"/>
  <c r="BP857" i="1" s="1"/>
  <c r="DS856" i="1"/>
  <c r="DI856" i="1"/>
  <c r="DJ856" i="1" s="1"/>
  <c r="DL856" i="1" s="1"/>
  <c r="DE856" i="1"/>
  <c r="DG856" i="1" s="1"/>
  <c r="CZ856" i="1"/>
  <c r="DB856" i="1" s="1"/>
  <c r="CT856" i="1"/>
  <c r="CU856" i="1" s="1"/>
  <c r="CW856" i="1" s="1"/>
  <c r="CL856" i="1"/>
  <c r="CJ856" i="1"/>
  <c r="CI856" i="1"/>
  <c r="CH856" i="1"/>
  <c r="CG856" i="1"/>
  <c r="BO856" i="1"/>
  <c r="BP856" i="1" s="1"/>
  <c r="DS855" i="1"/>
  <c r="DT855" i="1" s="1"/>
  <c r="DI855" i="1"/>
  <c r="DJ855" i="1" s="1"/>
  <c r="DL855" i="1" s="1"/>
  <c r="DE855" i="1"/>
  <c r="DG855" i="1" s="1"/>
  <c r="CZ855" i="1"/>
  <c r="DB855" i="1" s="1"/>
  <c r="CT855" i="1"/>
  <c r="CU855" i="1" s="1"/>
  <c r="CW855" i="1" s="1"/>
  <c r="CL855" i="1"/>
  <c r="CJ855" i="1"/>
  <c r="CI855" i="1"/>
  <c r="CH855" i="1"/>
  <c r="CG855" i="1"/>
  <c r="BO855" i="1"/>
  <c r="BP855" i="1" s="1"/>
  <c r="DS854" i="1"/>
  <c r="DT854" i="1" s="1"/>
  <c r="DI854" i="1"/>
  <c r="DJ854" i="1" s="1"/>
  <c r="DL854" i="1" s="1"/>
  <c r="DE854" i="1"/>
  <c r="DG854" i="1" s="1"/>
  <c r="CZ854" i="1"/>
  <c r="DB854" i="1" s="1"/>
  <c r="CT854" i="1"/>
  <c r="CU854" i="1" s="1"/>
  <c r="CW854" i="1" s="1"/>
  <c r="CL854" i="1"/>
  <c r="CJ854" i="1"/>
  <c r="CI854" i="1"/>
  <c r="CH854" i="1"/>
  <c r="CG854" i="1"/>
  <c r="BO854" i="1"/>
  <c r="BP854" i="1" s="1"/>
  <c r="DS853" i="1"/>
  <c r="DT853" i="1" s="1"/>
  <c r="DI853" i="1"/>
  <c r="DJ853" i="1" s="1"/>
  <c r="DL853" i="1" s="1"/>
  <c r="DE853" i="1"/>
  <c r="DG853" i="1" s="1"/>
  <c r="CZ853" i="1"/>
  <c r="DB853" i="1" s="1"/>
  <c r="CT853" i="1"/>
  <c r="CU853" i="1" s="1"/>
  <c r="CW853" i="1" s="1"/>
  <c r="CL853" i="1"/>
  <c r="CJ853" i="1"/>
  <c r="CI853" i="1"/>
  <c r="CH853" i="1"/>
  <c r="CG853" i="1"/>
  <c r="BO853" i="1"/>
  <c r="BP853" i="1" s="1"/>
  <c r="DS852" i="1"/>
  <c r="DT852" i="1" s="1"/>
  <c r="DI852" i="1"/>
  <c r="DJ852" i="1" s="1"/>
  <c r="DL852" i="1" s="1"/>
  <c r="DE852" i="1"/>
  <c r="DG852" i="1" s="1"/>
  <c r="CZ852" i="1"/>
  <c r="DB852" i="1" s="1"/>
  <c r="CT852" i="1"/>
  <c r="CU852" i="1" s="1"/>
  <c r="CW852" i="1" s="1"/>
  <c r="CL852" i="1"/>
  <c r="CJ852" i="1"/>
  <c r="CI852" i="1"/>
  <c r="CH852" i="1"/>
  <c r="CG852" i="1"/>
  <c r="BO852" i="1"/>
  <c r="BP852" i="1" s="1"/>
  <c r="DS851" i="1"/>
  <c r="DI851" i="1"/>
  <c r="DJ851" i="1" s="1"/>
  <c r="DL851" i="1" s="1"/>
  <c r="DE851" i="1"/>
  <c r="DG851" i="1" s="1"/>
  <c r="CZ851" i="1"/>
  <c r="DB851" i="1" s="1"/>
  <c r="CT851" i="1"/>
  <c r="CU851" i="1" s="1"/>
  <c r="CW851" i="1" s="1"/>
  <c r="CL851" i="1"/>
  <c r="CJ851" i="1"/>
  <c r="CI851" i="1"/>
  <c r="CH851" i="1"/>
  <c r="CG851" i="1"/>
  <c r="BO851" i="1"/>
  <c r="BP851" i="1" s="1"/>
  <c r="DS850" i="1"/>
  <c r="DT850" i="1" s="1"/>
  <c r="DI850" i="1"/>
  <c r="DJ850" i="1" s="1"/>
  <c r="DL850" i="1" s="1"/>
  <c r="DE850" i="1"/>
  <c r="DG850" i="1" s="1"/>
  <c r="CZ850" i="1"/>
  <c r="DB850" i="1" s="1"/>
  <c r="CT850" i="1"/>
  <c r="CU850" i="1" s="1"/>
  <c r="CW850" i="1" s="1"/>
  <c r="CL850" i="1"/>
  <c r="CJ850" i="1"/>
  <c r="CI850" i="1"/>
  <c r="CH850" i="1"/>
  <c r="CG850" i="1"/>
  <c r="BO850" i="1"/>
  <c r="BP850" i="1" s="1"/>
  <c r="DS849" i="1"/>
  <c r="DT849" i="1" s="1"/>
  <c r="DI849" i="1"/>
  <c r="DJ849" i="1" s="1"/>
  <c r="DL849" i="1" s="1"/>
  <c r="DE849" i="1"/>
  <c r="DG849" i="1" s="1"/>
  <c r="CZ849" i="1"/>
  <c r="DB849" i="1" s="1"/>
  <c r="CT849" i="1"/>
  <c r="CU849" i="1" s="1"/>
  <c r="CW849" i="1" s="1"/>
  <c r="CL849" i="1"/>
  <c r="CJ849" i="1"/>
  <c r="CI849" i="1"/>
  <c r="CH849" i="1"/>
  <c r="CG849" i="1"/>
  <c r="BO849" i="1"/>
  <c r="BP849" i="1" s="1"/>
  <c r="DS848" i="1"/>
  <c r="DI848" i="1"/>
  <c r="DJ848" i="1" s="1"/>
  <c r="DL848" i="1" s="1"/>
  <c r="DE848" i="1"/>
  <c r="DG848" i="1" s="1"/>
  <c r="CZ848" i="1"/>
  <c r="DB848" i="1" s="1"/>
  <c r="CT848" i="1"/>
  <c r="CU848" i="1" s="1"/>
  <c r="CW848" i="1" s="1"/>
  <c r="CL848" i="1"/>
  <c r="CJ848" i="1"/>
  <c r="CI848" i="1"/>
  <c r="CH848" i="1"/>
  <c r="CG848" i="1"/>
  <c r="BO848" i="1"/>
  <c r="BP848" i="1" s="1"/>
  <c r="DS847" i="1"/>
  <c r="DT847" i="1" s="1"/>
  <c r="DI847" i="1"/>
  <c r="DJ847" i="1" s="1"/>
  <c r="DL847" i="1" s="1"/>
  <c r="DE847" i="1"/>
  <c r="DG847" i="1" s="1"/>
  <c r="CZ847" i="1"/>
  <c r="DB847" i="1" s="1"/>
  <c r="CT847" i="1"/>
  <c r="CU847" i="1" s="1"/>
  <c r="CW847" i="1" s="1"/>
  <c r="CL847" i="1"/>
  <c r="CJ847" i="1"/>
  <c r="CI847" i="1"/>
  <c r="CH847" i="1"/>
  <c r="CG847" i="1"/>
  <c r="BO847" i="1"/>
  <c r="BP847" i="1" s="1"/>
  <c r="DS846" i="1"/>
  <c r="DT846" i="1" s="1"/>
  <c r="DI846" i="1"/>
  <c r="DJ846" i="1" s="1"/>
  <c r="DL846" i="1" s="1"/>
  <c r="DE846" i="1"/>
  <c r="DG846" i="1" s="1"/>
  <c r="CZ846" i="1"/>
  <c r="DB846" i="1" s="1"/>
  <c r="CT846" i="1"/>
  <c r="CU846" i="1" s="1"/>
  <c r="CW846" i="1" s="1"/>
  <c r="CL846" i="1"/>
  <c r="CJ846" i="1"/>
  <c r="CI846" i="1"/>
  <c r="CH846" i="1"/>
  <c r="CG846" i="1"/>
  <c r="BO846" i="1"/>
  <c r="BP846" i="1" s="1"/>
  <c r="DS845" i="1"/>
  <c r="DT845" i="1" s="1"/>
  <c r="DI845" i="1"/>
  <c r="DJ845" i="1" s="1"/>
  <c r="DL845" i="1" s="1"/>
  <c r="DE845" i="1"/>
  <c r="DG845" i="1" s="1"/>
  <c r="CZ845" i="1"/>
  <c r="DB845" i="1" s="1"/>
  <c r="CT845" i="1"/>
  <c r="CU845" i="1" s="1"/>
  <c r="CW845" i="1" s="1"/>
  <c r="CL845" i="1"/>
  <c r="CJ845" i="1"/>
  <c r="CI845" i="1"/>
  <c r="CH845" i="1"/>
  <c r="CG845" i="1"/>
  <c r="BO845" i="1"/>
  <c r="BP845" i="1" s="1"/>
  <c r="DS844" i="1"/>
  <c r="DT844" i="1" s="1"/>
  <c r="DI844" i="1"/>
  <c r="DJ844" i="1" s="1"/>
  <c r="DL844" i="1" s="1"/>
  <c r="DE844" i="1"/>
  <c r="DG844" i="1" s="1"/>
  <c r="CZ844" i="1"/>
  <c r="DB844" i="1" s="1"/>
  <c r="CT844" i="1"/>
  <c r="CU844" i="1" s="1"/>
  <c r="CW844" i="1" s="1"/>
  <c r="CL844" i="1"/>
  <c r="CJ844" i="1"/>
  <c r="CI844" i="1"/>
  <c r="CH844" i="1"/>
  <c r="CG844" i="1"/>
  <c r="BO844" i="1"/>
  <c r="BP844" i="1" s="1"/>
  <c r="DS843" i="1"/>
  <c r="DT843" i="1" s="1"/>
  <c r="DI843" i="1"/>
  <c r="DJ843" i="1" s="1"/>
  <c r="DL843" i="1" s="1"/>
  <c r="DE843" i="1"/>
  <c r="DG843" i="1" s="1"/>
  <c r="CZ843" i="1"/>
  <c r="DB843" i="1" s="1"/>
  <c r="CT843" i="1"/>
  <c r="CU843" i="1" s="1"/>
  <c r="CW843" i="1" s="1"/>
  <c r="CL843" i="1"/>
  <c r="CJ843" i="1"/>
  <c r="CI843" i="1"/>
  <c r="CH843" i="1"/>
  <c r="CG843" i="1"/>
  <c r="BO843" i="1"/>
  <c r="BP843" i="1" s="1"/>
  <c r="DS842" i="1"/>
  <c r="DT842" i="1" s="1"/>
  <c r="DI842" i="1"/>
  <c r="DJ842" i="1" s="1"/>
  <c r="DL842" i="1" s="1"/>
  <c r="DE842" i="1"/>
  <c r="DG842" i="1" s="1"/>
  <c r="CZ842" i="1"/>
  <c r="DB842" i="1" s="1"/>
  <c r="CT842" i="1"/>
  <c r="CU842" i="1" s="1"/>
  <c r="CW842" i="1" s="1"/>
  <c r="CL842" i="1"/>
  <c r="CJ842" i="1"/>
  <c r="CI842" i="1"/>
  <c r="CH842" i="1"/>
  <c r="CG842" i="1"/>
  <c r="BO842" i="1"/>
  <c r="BP842" i="1" s="1"/>
  <c r="DS841" i="1"/>
  <c r="DT841" i="1" s="1"/>
  <c r="DI841" i="1"/>
  <c r="DJ841" i="1" s="1"/>
  <c r="DL841" i="1" s="1"/>
  <c r="DE841" i="1"/>
  <c r="DG841" i="1" s="1"/>
  <c r="CZ841" i="1"/>
  <c r="DB841" i="1" s="1"/>
  <c r="CT841" i="1"/>
  <c r="CU841" i="1" s="1"/>
  <c r="CW841" i="1" s="1"/>
  <c r="CL841" i="1"/>
  <c r="CJ841" i="1"/>
  <c r="CI841" i="1"/>
  <c r="CH841" i="1"/>
  <c r="CG841" i="1"/>
  <c r="BO841" i="1"/>
  <c r="BP841" i="1" s="1"/>
  <c r="DS840" i="1"/>
  <c r="DT840" i="1" s="1"/>
  <c r="DI840" i="1"/>
  <c r="DJ840" i="1" s="1"/>
  <c r="DL840" i="1" s="1"/>
  <c r="DE840" i="1"/>
  <c r="DG840" i="1" s="1"/>
  <c r="CZ840" i="1"/>
  <c r="DB840" i="1" s="1"/>
  <c r="CT840" i="1"/>
  <c r="CU840" i="1" s="1"/>
  <c r="CW840" i="1" s="1"/>
  <c r="CL840" i="1"/>
  <c r="CJ840" i="1"/>
  <c r="CI840" i="1"/>
  <c r="CH840" i="1"/>
  <c r="CG840" i="1"/>
  <c r="BO840" i="1"/>
  <c r="BP840" i="1" s="1"/>
  <c r="DS839" i="1"/>
  <c r="DI839" i="1"/>
  <c r="DJ839" i="1" s="1"/>
  <c r="DL839" i="1" s="1"/>
  <c r="DE839" i="1"/>
  <c r="DG839" i="1" s="1"/>
  <c r="CZ839" i="1"/>
  <c r="DB839" i="1" s="1"/>
  <c r="CT839" i="1"/>
  <c r="CU839" i="1" s="1"/>
  <c r="CW839" i="1" s="1"/>
  <c r="CL839" i="1"/>
  <c r="CJ839" i="1"/>
  <c r="CI839" i="1"/>
  <c r="CH839" i="1"/>
  <c r="CG839" i="1"/>
  <c r="BO839" i="1"/>
  <c r="BP839" i="1" s="1"/>
  <c r="DS838" i="1"/>
  <c r="DI838" i="1"/>
  <c r="DJ838" i="1" s="1"/>
  <c r="DL838" i="1" s="1"/>
  <c r="DE838" i="1"/>
  <c r="DG838" i="1" s="1"/>
  <c r="CZ838" i="1"/>
  <c r="DB838" i="1" s="1"/>
  <c r="CT838" i="1"/>
  <c r="CU838" i="1" s="1"/>
  <c r="CW838" i="1" s="1"/>
  <c r="CL838" i="1"/>
  <c r="CJ838" i="1"/>
  <c r="CI838" i="1"/>
  <c r="CH838" i="1"/>
  <c r="CG838" i="1"/>
  <c r="BO838" i="1"/>
  <c r="BP838" i="1" s="1"/>
  <c r="DS837" i="1"/>
  <c r="DI837" i="1"/>
  <c r="DJ837" i="1" s="1"/>
  <c r="DL837" i="1" s="1"/>
  <c r="DE837" i="1"/>
  <c r="DG837" i="1" s="1"/>
  <c r="CZ837" i="1"/>
  <c r="DB837" i="1" s="1"/>
  <c r="CT837" i="1"/>
  <c r="CU837" i="1" s="1"/>
  <c r="CW837" i="1" s="1"/>
  <c r="CL837" i="1"/>
  <c r="CJ837" i="1"/>
  <c r="CI837" i="1"/>
  <c r="CH837" i="1"/>
  <c r="CG837" i="1"/>
  <c r="BO837" i="1"/>
  <c r="BP837" i="1" s="1"/>
  <c r="DS836" i="1"/>
  <c r="DI836" i="1"/>
  <c r="DJ836" i="1" s="1"/>
  <c r="DL836" i="1" s="1"/>
  <c r="DE836" i="1"/>
  <c r="DG836" i="1" s="1"/>
  <c r="CZ836" i="1"/>
  <c r="DB836" i="1" s="1"/>
  <c r="CT836" i="1"/>
  <c r="CU836" i="1" s="1"/>
  <c r="CW836" i="1" s="1"/>
  <c r="CL836" i="1"/>
  <c r="CJ836" i="1"/>
  <c r="CI836" i="1"/>
  <c r="CH836" i="1"/>
  <c r="CG836" i="1"/>
  <c r="BO836" i="1"/>
  <c r="BP836" i="1" s="1"/>
  <c r="DS835" i="1"/>
  <c r="DI835" i="1"/>
  <c r="DJ835" i="1" s="1"/>
  <c r="DL835" i="1" s="1"/>
  <c r="DE835" i="1"/>
  <c r="DG835" i="1" s="1"/>
  <c r="CZ835" i="1"/>
  <c r="DB835" i="1" s="1"/>
  <c r="CT835" i="1"/>
  <c r="CU835" i="1" s="1"/>
  <c r="CW835" i="1" s="1"/>
  <c r="CL835" i="1"/>
  <c r="CJ835" i="1"/>
  <c r="CI835" i="1"/>
  <c r="CH835" i="1"/>
  <c r="CG835" i="1"/>
  <c r="BO835" i="1"/>
  <c r="BP835" i="1" s="1"/>
  <c r="DS834" i="1"/>
  <c r="DT834" i="1" s="1"/>
  <c r="DI834" i="1"/>
  <c r="DJ834" i="1" s="1"/>
  <c r="DL834" i="1" s="1"/>
  <c r="DE834" i="1"/>
  <c r="DG834" i="1" s="1"/>
  <c r="CZ834" i="1"/>
  <c r="DB834" i="1" s="1"/>
  <c r="CT834" i="1"/>
  <c r="CU834" i="1" s="1"/>
  <c r="CW834" i="1" s="1"/>
  <c r="CL834" i="1"/>
  <c r="CJ834" i="1"/>
  <c r="CI834" i="1"/>
  <c r="CH834" i="1"/>
  <c r="CG834" i="1"/>
  <c r="BO834" i="1"/>
  <c r="BP834" i="1" s="1"/>
  <c r="DS833" i="1"/>
  <c r="DI833" i="1"/>
  <c r="DJ833" i="1" s="1"/>
  <c r="DL833" i="1" s="1"/>
  <c r="DE833" i="1"/>
  <c r="DG833" i="1" s="1"/>
  <c r="CZ833" i="1"/>
  <c r="DB833" i="1" s="1"/>
  <c r="CT833" i="1"/>
  <c r="CU833" i="1" s="1"/>
  <c r="CW833" i="1" s="1"/>
  <c r="CL833" i="1"/>
  <c r="CJ833" i="1"/>
  <c r="CI833" i="1"/>
  <c r="CH833" i="1"/>
  <c r="CG833" i="1"/>
  <c r="BO833" i="1"/>
  <c r="BP833" i="1" s="1"/>
  <c r="DS832" i="1"/>
  <c r="DT832" i="1" s="1"/>
  <c r="DI832" i="1"/>
  <c r="DJ832" i="1" s="1"/>
  <c r="DL832" i="1" s="1"/>
  <c r="DE832" i="1"/>
  <c r="DG832" i="1" s="1"/>
  <c r="CZ832" i="1"/>
  <c r="DB832" i="1" s="1"/>
  <c r="CT832" i="1"/>
  <c r="CU832" i="1" s="1"/>
  <c r="CW832" i="1" s="1"/>
  <c r="CL832" i="1"/>
  <c r="CJ832" i="1"/>
  <c r="CI832" i="1"/>
  <c r="CH832" i="1"/>
  <c r="CG832" i="1"/>
  <c r="BO832" i="1"/>
  <c r="BP832" i="1" s="1"/>
  <c r="DS831" i="1"/>
  <c r="DT831" i="1" s="1"/>
  <c r="DI831" i="1"/>
  <c r="DJ831" i="1" s="1"/>
  <c r="DL831" i="1" s="1"/>
  <c r="DE831" i="1"/>
  <c r="DG831" i="1" s="1"/>
  <c r="CZ831" i="1"/>
  <c r="DB831" i="1" s="1"/>
  <c r="CT831" i="1"/>
  <c r="CU831" i="1" s="1"/>
  <c r="CW831" i="1" s="1"/>
  <c r="CL831" i="1"/>
  <c r="CJ831" i="1"/>
  <c r="CI831" i="1"/>
  <c r="CH831" i="1"/>
  <c r="CG831" i="1"/>
  <c r="BO831" i="1"/>
  <c r="BP831" i="1" s="1"/>
  <c r="DS830" i="1"/>
  <c r="DI830" i="1"/>
  <c r="DJ830" i="1" s="1"/>
  <c r="DL830" i="1" s="1"/>
  <c r="DE830" i="1"/>
  <c r="DG830" i="1" s="1"/>
  <c r="CZ830" i="1"/>
  <c r="DB830" i="1" s="1"/>
  <c r="CT830" i="1"/>
  <c r="CU830" i="1" s="1"/>
  <c r="CW830" i="1" s="1"/>
  <c r="CL830" i="1"/>
  <c r="CJ830" i="1"/>
  <c r="CI830" i="1"/>
  <c r="CH830" i="1"/>
  <c r="CG830" i="1"/>
  <c r="BO830" i="1"/>
  <c r="BP830" i="1" s="1"/>
  <c r="DS829" i="1"/>
  <c r="DT829" i="1" s="1"/>
  <c r="DI829" i="1"/>
  <c r="DJ829" i="1" s="1"/>
  <c r="DL829" i="1" s="1"/>
  <c r="DE829" i="1"/>
  <c r="DG829" i="1" s="1"/>
  <c r="CZ829" i="1"/>
  <c r="DB829" i="1" s="1"/>
  <c r="CT829" i="1"/>
  <c r="CU829" i="1" s="1"/>
  <c r="CW829" i="1" s="1"/>
  <c r="CL829" i="1"/>
  <c r="CJ829" i="1"/>
  <c r="CI829" i="1"/>
  <c r="CH829" i="1"/>
  <c r="CG829" i="1"/>
  <c r="BO829" i="1"/>
  <c r="BP829" i="1" s="1"/>
  <c r="DS828" i="1"/>
  <c r="DT828" i="1" s="1"/>
  <c r="DI828" i="1"/>
  <c r="DJ828" i="1" s="1"/>
  <c r="DL828" i="1" s="1"/>
  <c r="DE828" i="1"/>
  <c r="DG828" i="1" s="1"/>
  <c r="CZ828" i="1"/>
  <c r="DB828" i="1" s="1"/>
  <c r="CT828" i="1"/>
  <c r="CU828" i="1" s="1"/>
  <c r="CW828" i="1" s="1"/>
  <c r="CL828" i="1"/>
  <c r="CJ828" i="1"/>
  <c r="CI828" i="1"/>
  <c r="CH828" i="1"/>
  <c r="CG828" i="1"/>
  <c r="BO828" i="1"/>
  <c r="BP828" i="1" s="1"/>
  <c r="DS827" i="1"/>
  <c r="DI827" i="1"/>
  <c r="DJ827" i="1" s="1"/>
  <c r="DL827" i="1" s="1"/>
  <c r="DE827" i="1"/>
  <c r="DG827" i="1" s="1"/>
  <c r="CZ827" i="1"/>
  <c r="DB827" i="1" s="1"/>
  <c r="CT827" i="1"/>
  <c r="CU827" i="1" s="1"/>
  <c r="CW827" i="1" s="1"/>
  <c r="CL827" i="1"/>
  <c r="CJ827" i="1"/>
  <c r="CI827" i="1"/>
  <c r="CH827" i="1"/>
  <c r="CG827" i="1"/>
  <c r="BO827" i="1"/>
  <c r="BP827" i="1" s="1"/>
  <c r="DS826" i="1"/>
  <c r="DI826" i="1"/>
  <c r="DJ826" i="1" s="1"/>
  <c r="DL826" i="1" s="1"/>
  <c r="DE826" i="1"/>
  <c r="DG826" i="1" s="1"/>
  <c r="CZ826" i="1"/>
  <c r="DB826" i="1" s="1"/>
  <c r="CT826" i="1"/>
  <c r="CU826" i="1" s="1"/>
  <c r="CW826" i="1" s="1"/>
  <c r="CL826" i="1"/>
  <c r="CJ826" i="1"/>
  <c r="CI826" i="1"/>
  <c r="CH826" i="1"/>
  <c r="CG826" i="1"/>
  <c r="BO826" i="1"/>
  <c r="BP826" i="1" s="1"/>
  <c r="DS825" i="1"/>
  <c r="DI825" i="1"/>
  <c r="DJ825" i="1" s="1"/>
  <c r="DL825" i="1" s="1"/>
  <c r="DE825" i="1"/>
  <c r="DG825" i="1" s="1"/>
  <c r="CZ825" i="1"/>
  <c r="DB825" i="1" s="1"/>
  <c r="CT825" i="1"/>
  <c r="CU825" i="1" s="1"/>
  <c r="CW825" i="1" s="1"/>
  <c r="CL825" i="1"/>
  <c r="CJ825" i="1"/>
  <c r="CI825" i="1"/>
  <c r="CH825" i="1"/>
  <c r="CG825" i="1"/>
  <c r="BO825" i="1"/>
  <c r="BP825" i="1" s="1"/>
  <c r="DS824" i="1"/>
  <c r="DT824" i="1" s="1"/>
  <c r="DI824" i="1"/>
  <c r="DJ824" i="1" s="1"/>
  <c r="DL824" i="1" s="1"/>
  <c r="DE824" i="1"/>
  <c r="DG824" i="1" s="1"/>
  <c r="CZ824" i="1"/>
  <c r="DB824" i="1" s="1"/>
  <c r="CT824" i="1"/>
  <c r="CU824" i="1" s="1"/>
  <c r="CW824" i="1" s="1"/>
  <c r="CL824" i="1"/>
  <c r="CJ824" i="1"/>
  <c r="CI824" i="1"/>
  <c r="CH824" i="1"/>
  <c r="CG824" i="1"/>
  <c r="BO824" i="1"/>
  <c r="BP824" i="1" s="1"/>
  <c r="DS823" i="1"/>
  <c r="DT823" i="1" s="1"/>
  <c r="DI823" i="1"/>
  <c r="DJ823" i="1" s="1"/>
  <c r="DL823" i="1" s="1"/>
  <c r="DE823" i="1"/>
  <c r="DG823" i="1" s="1"/>
  <c r="CZ823" i="1"/>
  <c r="DB823" i="1" s="1"/>
  <c r="CT823" i="1"/>
  <c r="CU823" i="1" s="1"/>
  <c r="CW823" i="1" s="1"/>
  <c r="CL823" i="1"/>
  <c r="CJ823" i="1"/>
  <c r="CI823" i="1"/>
  <c r="CH823" i="1"/>
  <c r="CG823" i="1"/>
  <c r="BO823" i="1"/>
  <c r="BP823" i="1" s="1"/>
  <c r="DS822" i="1"/>
  <c r="DT822" i="1" s="1"/>
  <c r="DI822" i="1"/>
  <c r="DJ822" i="1" s="1"/>
  <c r="DL822" i="1" s="1"/>
  <c r="DE822" i="1"/>
  <c r="DG822" i="1" s="1"/>
  <c r="CZ822" i="1"/>
  <c r="DB822" i="1" s="1"/>
  <c r="CT822" i="1"/>
  <c r="CU822" i="1" s="1"/>
  <c r="CW822" i="1" s="1"/>
  <c r="CL822" i="1"/>
  <c r="CJ822" i="1"/>
  <c r="CI822" i="1"/>
  <c r="CH822" i="1"/>
  <c r="CG822" i="1"/>
  <c r="BO822" i="1"/>
  <c r="BP822" i="1" s="1"/>
  <c r="DS821" i="1"/>
  <c r="DT821" i="1" s="1"/>
  <c r="DI821" i="1"/>
  <c r="DJ821" i="1" s="1"/>
  <c r="DL821" i="1" s="1"/>
  <c r="DE821" i="1"/>
  <c r="DG821" i="1" s="1"/>
  <c r="CZ821" i="1"/>
  <c r="DB821" i="1" s="1"/>
  <c r="CT821" i="1"/>
  <c r="CU821" i="1" s="1"/>
  <c r="CW821" i="1" s="1"/>
  <c r="CL821" i="1"/>
  <c r="CJ821" i="1"/>
  <c r="CI821" i="1"/>
  <c r="CH821" i="1"/>
  <c r="CG821" i="1"/>
  <c r="BO821" i="1"/>
  <c r="BP821" i="1" s="1"/>
  <c r="DS820" i="1"/>
  <c r="DI820" i="1"/>
  <c r="DJ820" i="1" s="1"/>
  <c r="DL820" i="1" s="1"/>
  <c r="DE820" i="1"/>
  <c r="DG820" i="1" s="1"/>
  <c r="CZ820" i="1"/>
  <c r="DB820" i="1" s="1"/>
  <c r="CT820" i="1"/>
  <c r="CU820" i="1" s="1"/>
  <c r="CW820" i="1" s="1"/>
  <c r="CL820" i="1"/>
  <c r="CJ820" i="1"/>
  <c r="CI820" i="1"/>
  <c r="CH820" i="1"/>
  <c r="CG820" i="1"/>
  <c r="BO820" i="1"/>
  <c r="BP820" i="1" s="1"/>
  <c r="DS819" i="1"/>
  <c r="DT819" i="1" s="1"/>
  <c r="DI819" i="1"/>
  <c r="DJ819" i="1" s="1"/>
  <c r="DL819" i="1" s="1"/>
  <c r="DE819" i="1"/>
  <c r="DG819" i="1" s="1"/>
  <c r="CZ819" i="1"/>
  <c r="DB819" i="1" s="1"/>
  <c r="CT819" i="1"/>
  <c r="CU819" i="1" s="1"/>
  <c r="CW819" i="1" s="1"/>
  <c r="CL819" i="1"/>
  <c r="CJ819" i="1"/>
  <c r="CI819" i="1"/>
  <c r="CH819" i="1"/>
  <c r="CG819" i="1"/>
  <c r="BO819" i="1"/>
  <c r="BP819" i="1" s="1"/>
  <c r="DS818" i="1"/>
  <c r="DI818" i="1"/>
  <c r="DJ818" i="1" s="1"/>
  <c r="DL818" i="1" s="1"/>
  <c r="DE818" i="1"/>
  <c r="DG818" i="1" s="1"/>
  <c r="CZ818" i="1"/>
  <c r="DB818" i="1" s="1"/>
  <c r="CT818" i="1"/>
  <c r="CU818" i="1" s="1"/>
  <c r="CW818" i="1" s="1"/>
  <c r="CL818" i="1"/>
  <c r="CJ818" i="1"/>
  <c r="CI818" i="1"/>
  <c r="CH818" i="1"/>
  <c r="CG818" i="1"/>
  <c r="BO818" i="1"/>
  <c r="BP818" i="1" s="1"/>
  <c r="DS817" i="1"/>
  <c r="DI817" i="1"/>
  <c r="DJ817" i="1" s="1"/>
  <c r="DL817" i="1" s="1"/>
  <c r="DE817" i="1"/>
  <c r="DG817" i="1" s="1"/>
  <c r="CZ817" i="1"/>
  <c r="DB817" i="1" s="1"/>
  <c r="CT817" i="1"/>
  <c r="CU817" i="1" s="1"/>
  <c r="CW817" i="1" s="1"/>
  <c r="CL817" i="1"/>
  <c r="CJ817" i="1"/>
  <c r="CI817" i="1"/>
  <c r="CH817" i="1"/>
  <c r="CG817" i="1"/>
  <c r="BO817" i="1"/>
  <c r="BP817" i="1" s="1"/>
  <c r="DS816" i="1"/>
  <c r="DI816" i="1"/>
  <c r="DJ816" i="1" s="1"/>
  <c r="DL816" i="1" s="1"/>
  <c r="DE816" i="1"/>
  <c r="DG816" i="1" s="1"/>
  <c r="CZ816" i="1"/>
  <c r="DB816" i="1" s="1"/>
  <c r="CT816" i="1"/>
  <c r="CU816" i="1" s="1"/>
  <c r="CW816" i="1" s="1"/>
  <c r="CL816" i="1"/>
  <c r="CJ816" i="1"/>
  <c r="CI816" i="1"/>
  <c r="CH816" i="1"/>
  <c r="CG816" i="1"/>
  <c r="BO816" i="1"/>
  <c r="BP816" i="1" s="1"/>
  <c r="DS815" i="1"/>
  <c r="DT815" i="1" s="1"/>
  <c r="DI815" i="1"/>
  <c r="DJ815" i="1" s="1"/>
  <c r="DL815" i="1" s="1"/>
  <c r="DE815" i="1"/>
  <c r="DG815" i="1" s="1"/>
  <c r="CZ815" i="1"/>
  <c r="DB815" i="1" s="1"/>
  <c r="CT815" i="1"/>
  <c r="CU815" i="1" s="1"/>
  <c r="CW815" i="1" s="1"/>
  <c r="CL815" i="1"/>
  <c r="CJ815" i="1"/>
  <c r="CI815" i="1"/>
  <c r="CH815" i="1"/>
  <c r="CG815" i="1"/>
  <c r="BO815" i="1"/>
  <c r="BP815" i="1" s="1"/>
  <c r="DS814" i="1"/>
  <c r="DT814" i="1" s="1"/>
  <c r="DI814" i="1"/>
  <c r="DJ814" i="1" s="1"/>
  <c r="DL814" i="1" s="1"/>
  <c r="DE814" i="1"/>
  <c r="DG814" i="1" s="1"/>
  <c r="CZ814" i="1"/>
  <c r="DB814" i="1" s="1"/>
  <c r="CT814" i="1"/>
  <c r="CU814" i="1" s="1"/>
  <c r="CW814" i="1" s="1"/>
  <c r="CL814" i="1"/>
  <c r="CJ814" i="1"/>
  <c r="CI814" i="1"/>
  <c r="CH814" i="1"/>
  <c r="CG814" i="1"/>
  <c r="BO814" i="1"/>
  <c r="BP814" i="1" s="1"/>
  <c r="DS813" i="1"/>
  <c r="DT813" i="1" s="1"/>
  <c r="DI813" i="1"/>
  <c r="DJ813" i="1" s="1"/>
  <c r="DL813" i="1" s="1"/>
  <c r="DE813" i="1"/>
  <c r="DG813" i="1" s="1"/>
  <c r="CZ813" i="1"/>
  <c r="DB813" i="1" s="1"/>
  <c r="CT813" i="1"/>
  <c r="CU813" i="1" s="1"/>
  <c r="CW813" i="1" s="1"/>
  <c r="CL813" i="1"/>
  <c r="CJ813" i="1"/>
  <c r="CI813" i="1"/>
  <c r="CH813" i="1"/>
  <c r="CG813" i="1"/>
  <c r="BO813" i="1"/>
  <c r="BP813" i="1" s="1"/>
  <c r="DS812" i="1"/>
  <c r="DT812" i="1" s="1"/>
  <c r="DI812" i="1"/>
  <c r="DJ812" i="1" s="1"/>
  <c r="DL812" i="1" s="1"/>
  <c r="DE812" i="1"/>
  <c r="DG812" i="1" s="1"/>
  <c r="CZ812" i="1"/>
  <c r="DB812" i="1" s="1"/>
  <c r="CT812" i="1"/>
  <c r="CU812" i="1" s="1"/>
  <c r="CW812" i="1" s="1"/>
  <c r="CL812" i="1"/>
  <c r="CJ812" i="1"/>
  <c r="CI812" i="1"/>
  <c r="CH812" i="1"/>
  <c r="CG812" i="1"/>
  <c r="BO812" i="1"/>
  <c r="BP812" i="1" s="1"/>
  <c r="DS811" i="1"/>
  <c r="DT811" i="1" s="1"/>
  <c r="DI811" i="1"/>
  <c r="DJ811" i="1" s="1"/>
  <c r="DL811" i="1" s="1"/>
  <c r="DE811" i="1"/>
  <c r="DG811" i="1" s="1"/>
  <c r="CZ811" i="1"/>
  <c r="DB811" i="1" s="1"/>
  <c r="CT811" i="1"/>
  <c r="CU811" i="1" s="1"/>
  <c r="CW811" i="1" s="1"/>
  <c r="CL811" i="1"/>
  <c r="CJ811" i="1"/>
  <c r="CI811" i="1"/>
  <c r="CH811" i="1"/>
  <c r="CG811" i="1"/>
  <c r="BO811" i="1"/>
  <c r="BP811" i="1" s="1"/>
  <c r="DS810" i="1"/>
  <c r="DT810" i="1" s="1"/>
  <c r="DI810" i="1"/>
  <c r="DJ810" i="1" s="1"/>
  <c r="DL810" i="1" s="1"/>
  <c r="DE810" i="1"/>
  <c r="DG810" i="1" s="1"/>
  <c r="CZ810" i="1"/>
  <c r="DB810" i="1" s="1"/>
  <c r="CT810" i="1"/>
  <c r="CU810" i="1" s="1"/>
  <c r="CW810" i="1" s="1"/>
  <c r="CL810" i="1"/>
  <c r="CJ810" i="1"/>
  <c r="CI810" i="1"/>
  <c r="CH810" i="1"/>
  <c r="CG810" i="1"/>
  <c r="BO810" i="1"/>
  <c r="BP810" i="1" s="1"/>
  <c r="DS809" i="1"/>
  <c r="DT809" i="1" s="1"/>
  <c r="DI809" i="1"/>
  <c r="DJ809" i="1" s="1"/>
  <c r="DL809" i="1" s="1"/>
  <c r="DE809" i="1"/>
  <c r="DG809" i="1" s="1"/>
  <c r="CZ809" i="1"/>
  <c r="DB809" i="1" s="1"/>
  <c r="CT809" i="1"/>
  <c r="CU809" i="1" s="1"/>
  <c r="CW809" i="1" s="1"/>
  <c r="CL809" i="1"/>
  <c r="CJ809" i="1"/>
  <c r="CI809" i="1"/>
  <c r="CH809" i="1"/>
  <c r="CG809" i="1"/>
  <c r="BO809" i="1"/>
  <c r="BP809" i="1" s="1"/>
  <c r="DS808" i="1"/>
  <c r="DT808" i="1" s="1"/>
  <c r="DI808" i="1"/>
  <c r="DJ808" i="1" s="1"/>
  <c r="DL808" i="1" s="1"/>
  <c r="DE808" i="1"/>
  <c r="DG808" i="1" s="1"/>
  <c r="CZ808" i="1"/>
  <c r="DB808" i="1" s="1"/>
  <c r="CT808" i="1"/>
  <c r="CU808" i="1" s="1"/>
  <c r="CW808" i="1" s="1"/>
  <c r="CL808" i="1"/>
  <c r="CJ808" i="1"/>
  <c r="CI808" i="1"/>
  <c r="CH808" i="1"/>
  <c r="CG808" i="1"/>
  <c r="BO808" i="1"/>
  <c r="BP808" i="1" s="1"/>
  <c r="DS807" i="1"/>
  <c r="DT807" i="1" s="1"/>
  <c r="DI807" i="1"/>
  <c r="DJ807" i="1" s="1"/>
  <c r="DL807" i="1" s="1"/>
  <c r="DE807" i="1"/>
  <c r="DG807" i="1" s="1"/>
  <c r="CZ807" i="1"/>
  <c r="DB807" i="1" s="1"/>
  <c r="CT807" i="1"/>
  <c r="CU807" i="1" s="1"/>
  <c r="CW807" i="1" s="1"/>
  <c r="CL807" i="1"/>
  <c r="CJ807" i="1"/>
  <c r="CI807" i="1"/>
  <c r="CH807" i="1"/>
  <c r="CG807" i="1"/>
  <c r="BO807" i="1"/>
  <c r="BP807" i="1" s="1"/>
  <c r="DS806" i="1"/>
  <c r="DT806" i="1" s="1"/>
  <c r="DI806" i="1"/>
  <c r="DJ806" i="1" s="1"/>
  <c r="DL806" i="1" s="1"/>
  <c r="DE806" i="1"/>
  <c r="DG806" i="1" s="1"/>
  <c r="CZ806" i="1"/>
  <c r="DB806" i="1" s="1"/>
  <c r="CT806" i="1"/>
  <c r="CU806" i="1" s="1"/>
  <c r="CW806" i="1" s="1"/>
  <c r="CL806" i="1"/>
  <c r="CJ806" i="1"/>
  <c r="CI806" i="1"/>
  <c r="CH806" i="1"/>
  <c r="CG806" i="1"/>
  <c r="CB806" i="1"/>
  <c r="CC806" i="1" s="1"/>
  <c r="CE806" i="1" s="1"/>
  <c r="BO806" i="1"/>
  <c r="BP806" i="1" s="1"/>
  <c r="DS805" i="1"/>
  <c r="DT805" i="1" s="1"/>
  <c r="DI805" i="1"/>
  <c r="DJ805" i="1" s="1"/>
  <c r="DL805" i="1" s="1"/>
  <c r="DE805" i="1"/>
  <c r="DG805" i="1" s="1"/>
  <c r="CZ805" i="1"/>
  <c r="DB805" i="1" s="1"/>
  <c r="CT805" i="1"/>
  <c r="CU805" i="1" s="1"/>
  <c r="CW805" i="1" s="1"/>
  <c r="CL805" i="1"/>
  <c r="CJ805" i="1"/>
  <c r="CI805" i="1"/>
  <c r="CH805" i="1"/>
  <c r="CG805" i="1"/>
  <c r="BO805" i="1"/>
  <c r="BP805" i="1" s="1"/>
  <c r="DS804" i="1"/>
  <c r="DI804" i="1"/>
  <c r="DJ804" i="1" s="1"/>
  <c r="DL804" i="1" s="1"/>
  <c r="DE804" i="1"/>
  <c r="DG804" i="1" s="1"/>
  <c r="CZ804" i="1"/>
  <c r="DB804" i="1" s="1"/>
  <c r="CT804" i="1"/>
  <c r="CU804" i="1" s="1"/>
  <c r="CW804" i="1" s="1"/>
  <c r="CL804" i="1"/>
  <c r="CJ804" i="1"/>
  <c r="CI804" i="1"/>
  <c r="CH804" i="1"/>
  <c r="CG804" i="1"/>
  <c r="CB804" i="1"/>
  <c r="CC804" i="1" s="1"/>
  <c r="CE804" i="1" s="1"/>
  <c r="BO804" i="1"/>
  <c r="BP804" i="1" s="1"/>
  <c r="DS803" i="1"/>
  <c r="DI803" i="1"/>
  <c r="DJ803" i="1" s="1"/>
  <c r="DL803" i="1" s="1"/>
  <c r="DE803" i="1"/>
  <c r="DG803" i="1" s="1"/>
  <c r="CZ803" i="1"/>
  <c r="DB803" i="1" s="1"/>
  <c r="CT803" i="1"/>
  <c r="CU803" i="1" s="1"/>
  <c r="CW803" i="1" s="1"/>
  <c r="CL803" i="1"/>
  <c r="CJ803" i="1"/>
  <c r="CI803" i="1"/>
  <c r="CH803" i="1"/>
  <c r="CG803" i="1"/>
  <c r="BO803" i="1"/>
  <c r="BP803" i="1" s="1"/>
  <c r="DS802" i="1"/>
  <c r="DT802" i="1" s="1"/>
  <c r="DI802" i="1"/>
  <c r="DJ802" i="1" s="1"/>
  <c r="DL802" i="1" s="1"/>
  <c r="DE802" i="1"/>
  <c r="DG802" i="1" s="1"/>
  <c r="CZ802" i="1"/>
  <c r="DB802" i="1" s="1"/>
  <c r="CT802" i="1"/>
  <c r="CU802" i="1" s="1"/>
  <c r="CW802" i="1" s="1"/>
  <c r="CL802" i="1"/>
  <c r="CJ802" i="1"/>
  <c r="CI802" i="1"/>
  <c r="CH802" i="1"/>
  <c r="CG802" i="1"/>
  <c r="BO802" i="1"/>
  <c r="BP802" i="1" s="1"/>
  <c r="DS801" i="1"/>
  <c r="DT801" i="1" s="1"/>
  <c r="DI801" i="1"/>
  <c r="DJ801" i="1" s="1"/>
  <c r="DL801" i="1" s="1"/>
  <c r="DE801" i="1"/>
  <c r="DG801" i="1" s="1"/>
  <c r="CZ801" i="1"/>
  <c r="DB801" i="1" s="1"/>
  <c r="CT801" i="1"/>
  <c r="CU801" i="1" s="1"/>
  <c r="CW801" i="1" s="1"/>
  <c r="CL801" i="1"/>
  <c r="CJ801" i="1"/>
  <c r="CI801" i="1"/>
  <c r="CH801" i="1"/>
  <c r="CG801" i="1"/>
  <c r="BO801" i="1"/>
  <c r="BP801" i="1" s="1"/>
  <c r="DS800" i="1"/>
  <c r="DT800" i="1" s="1"/>
  <c r="DI800" i="1"/>
  <c r="DJ800" i="1" s="1"/>
  <c r="DL800" i="1" s="1"/>
  <c r="DE800" i="1"/>
  <c r="DG800" i="1" s="1"/>
  <c r="CZ800" i="1"/>
  <c r="DB800" i="1" s="1"/>
  <c r="CT800" i="1"/>
  <c r="CU800" i="1" s="1"/>
  <c r="CW800" i="1" s="1"/>
  <c r="CL800" i="1"/>
  <c r="CJ800" i="1"/>
  <c r="CI800" i="1"/>
  <c r="CH800" i="1"/>
  <c r="CG800" i="1"/>
  <c r="BO800" i="1"/>
  <c r="BP800" i="1" s="1"/>
  <c r="DS799" i="1"/>
  <c r="DT799" i="1" s="1"/>
  <c r="DI799" i="1"/>
  <c r="DJ799" i="1" s="1"/>
  <c r="DL799" i="1" s="1"/>
  <c r="DE799" i="1"/>
  <c r="DG799" i="1" s="1"/>
  <c r="CZ799" i="1"/>
  <c r="DB799" i="1" s="1"/>
  <c r="CT799" i="1"/>
  <c r="CU799" i="1" s="1"/>
  <c r="CW799" i="1" s="1"/>
  <c r="CL799" i="1"/>
  <c r="CJ799" i="1"/>
  <c r="CI799" i="1"/>
  <c r="CH799" i="1"/>
  <c r="CG799" i="1"/>
  <c r="BO799" i="1"/>
  <c r="BP799" i="1" s="1"/>
  <c r="DS798" i="1"/>
  <c r="DT798" i="1" s="1"/>
  <c r="DI798" i="1"/>
  <c r="DJ798" i="1" s="1"/>
  <c r="DL798" i="1" s="1"/>
  <c r="DE798" i="1"/>
  <c r="DG798" i="1" s="1"/>
  <c r="CZ798" i="1"/>
  <c r="DB798" i="1" s="1"/>
  <c r="CT798" i="1"/>
  <c r="CU798" i="1" s="1"/>
  <c r="CW798" i="1" s="1"/>
  <c r="CL798" i="1"/>
  <c r="CJ798" i="1"/>
  <c r="CI798" i="1"/>
  <c r="CH798" i="1"/>
  <c r="CG798" i="1"/>
  <c r="BO798" i="1"/>
  <c r="BP798" i="1" s="1"/>
  <c r="DS797" i="1"/>
  <c r="DT797" i="1" s="1"/>
  <c r="DI797" i="1"/>
  <c r="DJ797" i="1" s="1"/>
  <c r="DL797" i="1" s="1"/>
  <c r="DE797" i="1"/>
  <c r="DG797" i="1" s="1"/>
  <c r="CZ797" i="1"/>
  <c r="DB797" i="1" s="1"/>
  <c r="CT797" i="1"/>
  <c r="CU797" i="1" s="1"/>
  <c r="CW797" i="1" s="1"/>
  <c r="CL797" i="1"/>
  <c r="CJ797" i="1"/>
  <c r="CI797" i="1"/>
  <c r="CH797" i="1"/>
  <c r="CG797" i="1"/>
  <c r="BO797" i="1"/>
  <c r="BP797" i="1" s="1"/>
  <c r="DS796" i="1"/>
  <c r="DT796" i="1" s="1"/>
  <c r="DI796" i="1"/>
  <c r="DJ796" i="1" s="1"/>
  <c r="DL796" i="1" s="1"/>
  <c r="DE796" i="1"/>
  <c r="DG796" i="1" s="1"/>
  <c r="CZ796" i="1"/>
  <c r="DB796" i="1" s="1"/>
  <c r="CT796" i="1"/>
  <c r="CU796" i="1" s="1"/>
  <c r="CW796" i="1" s="1"/>
  <c r="CL796" i="1"/>
  <c r="CJ796" i="1"/>
  <c r="CI796" i="1"/>
  <c r="CH796" i="1"/>
  <c r="CG796" i="1"/>
  <c r="BO796" i="1"/>
  <c r="BP796" i="1" s="1"/>
  <c r="DS795" i="1"/>
  <c r="DT795" i="1" s="1"/>
  <c r="DI795" i="1"/>
  <c r="DJ795" i="1" s="1"/>
  <c r="DL795" i="1" s="1"/>
  <c r="DE795" i="1"/>
  <c r="DG795" i="1" s="1"/>
  <c r="CZ795" i="1"/>
  <c r="DB795" i="1" s="1"/>
  <c r="CT795" i="1"/>
  <c r="CU795" i="1" s="1"/>
  <c r="CW795" i="1" s="1"/>
  <c r="CL795" i="1"/>
  <c r="CJ795" i="1"/>
  <c r="CI795" i="1"/>
  <c r="CH795" i="1"/>
  <c r="CG795" i="1"/>
  <c r="BO795" i="1"/>
  <c r="BP795" i="1" s="1"/>
  <c r="DS794" i="1"/>
  <c r="DT794" i="1" s="1"/>
  <c r="DI794" i="1"/>
  <c r="DJ794" i="1" s="1"/>
  <c r="DL794" i="1" s="1"/>
  <c r="DE794" i="1"/>
  <c r="DG794" i="1" s="1"/>
  <c r="CZ794" i="1"/>
  <c r="DB794" i="1" s="1"/>
  <c r="CT794" i="1"/>
  <c r="CU794" i="1" s="1"/>
  <c r="CW794" i="1" s="1"/>
  <c r="CL794" i="1"/>
  <c r="CJ794" i="1"/>
  <c r="CI794" i="1"/>
  <c r="CH794" i="1"/>
  <c r="CG794" i="1"/>
  <c r="BO794" i="1"/>
  <c r="BP794" i="1" s="1"/>
  <c r="DS793" i="1"/>
  <c r="DT793" i="1" s="1"/>
  <c r="DI793" i="1"/>
  <c r="DJ793" i="1" s="1"/>
  <c r="DL793" i="1" s="1"/>
  <c r="DE793" i="1"/>
  <c r="DG793" i="1" s="1"/>
  <c r="CZ793" i="1"/>
  <c r="DB793" i="1" s="1"/>
  <c r="CT793" i="1"/>
  <c r="CU793" i="1" s="1"/>
  <c r="CW793" i="1" s="1"/>
  <c r="CL793" i="1"/>
  <c r="CJ793" i="1"/>
  <c r="CI793" i="1"/>
  <c r="CH793" i="1"/>
  <c r="CG793" i="1"/>
  <c r="CA793" i="1"/>
  <c r="BO793" i="1"/>
  <c r="BP793" i="1" s="1"/>
  <c r="DS792" i="1"/>
  <c r="DI792" i="1"/>
  <c r="DJ792" i="1" s="1"/>
  <c r="DL792" i="1" s="1"/>
  <c r="DE792" i="1"/>
  <c r="DG792" i="1" s="1"/>
  <c r="CZ792" i="1"/>
  <c r="DB792" i="1" s="1"/>
  <c r="CT792" i="1"/>
  <c r="CU792" i="1" s="1"/>
  <c r="CW792" i="1" s="1"/>
  <c r="CL792" i="1"/>
  <c r="CJ792" i="1"/>
  <c r="CI792" i="1"/>
  <c r="CH792" i="1"/>
  <c r="CG792" i="1"/>
  <c r="BO792" i="1"/>
  <c r="BP792" i="1" s="1"/>
  <c r="DS791" i="1"/>
  <c r="DI791" i="1"/>
  <c r="DJ791" i="1" s="1"/>
  <c r="DL791" i="1" s="1"/>
  <c r="DE791" i="1"/>
  <c r="DG791" i="1" s="1"/>
  <c r="CZ791" i="1"/>
  <c r="DB791" i="1" s="1"/>
  <c r="CT791" i="1"/>
  <c r="CU791" i="1" s="1"/>
  <c r="CW791" i="1" s="1"/>
  <c r="CL791" i="1"/>
  <c r="CJ791" i="1"/>
  <c r="CI791" i="1"/>
  <c r="CH791" i="1"/>
  <c r="CG791" i="1"/>
  <c r="BO791" i="1"/>
  <c r="BP791" i="1" s="1"/>
  <c r="DS790" i="1"/>
  <c r="DI790" i="1"/>
  <c r="DJ790" i="1" s="1"/>
  <c r="DL790" i="1" s="1"/>
  <c r="DE790" i="1"/>
  <c r="DG790" i="1" s="1"/>
  <c r="CZ790" i="1"/>
  <c r="DB790" i="1" s="1"/>
  <c r="CT790" i="1"/>
  <c r="CU790" i="1" s="1"/>
  <c r="CW790" i="1" s="1"/>
  <c r="CL790" i="1"/>
  <c r="CJ790" i="1"/>
  <c r="CI790" i="1"/>
  <c r="CH790" i="1"/>
  <c r="CG790" i="1"/>
  <c r="BO790" i="1"/>
  <c r="BP790" i="1" s="1"/>
  <c r="DS789" i="1"/>
  <c r="DI789" i="1"/>
  <c r="DJ789" i="1" s="1"/>
  <c r="DL789" i="1" s="1"/>
  <c r="DE789" i="1"/>
  <c r="DG789" i="1" s="1"/>
  <c r="CZ789" i="1"/>
  <c r="DB789" i="1" s="1"/>
  <c r="CT789" i="1"/>
  <c r="CU789" i="1" s="1"/>
  <c r="CW789" i="1" s="1"/>
  <c r="CL789" i="1"/>
  <c r="CJ789" i="1"/>
  <c r="CI789" i="1"/>
  <c r="CH789" i="1"/>
  <c r="CG789" i="1"/>
  <c r="BO789" i="1"/>
  <c r="BP789" i="1" s="1"/>
  <c r="DS788" i="1"/>
  <c r="DT788" i="1" s="1"/>
  <c r="DI788" i="1"/>
  <c r="DJ788" i="1" s="1"/>
  <c r="DL788" i="1" s="1"/>
  <c r="DE788" i="1"/>
  <c r="DG788" i="1" s="1"/>
  <c r="CZ788" i="1"/>
  <c r="DB788" i="1" s="1"/>
  <c r="CT788" i="1"/>
  <c r="CU788" i="1" s="1"/>
  <c r="CW788" i="1" s="1"/>
  <c r="CL788" i="1"/>
  <c r="CJ788" i="1"/>
  <c r="CI788" i="1"/>
  <c r="CH788" i="1"/>
  <c r="CG788" i="1"/>
  <c r="BO788" i="1"/>
  <c r="BP788" i="1" s="1"/>
  <c r="DS787" i="1"/>
  <c r="DT787" i="1" s="1"/>
  <c r="DI787" i="1"/>
  <c r="DJ787" i="1" s="1"/>
  <c r="DL787" i="1" s="1"/>
  <c r="DE787" i="1"/>
  <c r="DG787" i="1" s="1"/>
  <c r="CZ787" i="1"/>
  <c r="DB787" i="1" s="1"/>
  <c r="CT787" i="1"/>
  <c r="CU787" i="1" s="1"/>
  <c r="CW787" i="1" s="1"/>
  <c r="CL787" i="1"/>
  <c r="CJ787" i="1"/>
  <c r="CI787" i="1"/>
  <c r="CH787" i="1"/>
  <c r="CG787" i="1"/>
  <c r="BO787" i="1"/>
  <c r="BP787" i="1" s="1"/>
  <c r="DS786" i="1"/>
  <c r="DI786" i="1"/>
  <c r="DJ786" i="1" s="1"/>
  <c r="DL786" i="1" s="1"/>
  <c r="DE786" i="1"/>
  <c r="DG786" i="1" s="1"/>
  <c r="CZ786" i="1"/>
  <c r="DB786" i="1" s="1"/>
  <c r="CT786" i="1"/>
  <c r="CU786" i="1" s="1"/>
  <c r="CW786" i="1" s="1"/>
  <c r="CL786" i="1"/>
  <c r="CJ786" i="1"/>
  <c r="CI786" i="1"/>
  <c r="CH786" i="1"/>
  <c r="CG786" i="1"/>
  <c r="BO786" i="1"/>
  <c r="BP786" i="1" s="1"/>
  <c r="DS785" i="1"/>
  <c r="DI785" i="1"/>
  <c r="DJ785" i="1" s="1"/>
  <c r="DL785" i="1" s="1"/>
  <c r="DE785" i="1"/>
  <c r="DG785" i="1" s="1"/>
  <c r="CZ785" i="1"/>
  <c r="DB785" i="1" s="1"/>
  <c r="CT785" i="1"/>
  <c r="CU785" i="1" s="1"/>
  <c r="CW785" i="1" s="1"/>
  <c r="CL785" i="1"/>
  <c r="CJ785" i="1"/>
  <c r="CI785" i="1"/>
  <c r="CH785" i="1"/>
  <c r="CG785" i="1"/>
  <c r="BO785" i="1"/>
  <c r="BP785" i="1" s="1"/>
  <c r="DS784" i="1"/>
  <c r="DI784" i="1"/>
  <c r="DJ784" i="1" s="1"/>
  <c r="DL784" i="1" s="1"/>
  <c r="DE784" i="1"/>
  <c r="DG784" i="1" s="1"/>
  <c r="CZ784" i="1"/>
  <c r="DB784" i="1" s="1"/>
  <c r="CT784" i="1"/>
  <c r="CU784" i="1" s="1"/>
  <c r="CW784" i="1" s="1"/>
  <c r="CL784" i="1"/>
  <c r="CJ784" i="1"/>
  <c r="CI784" i="1"/>
  <c r="CH784" i="1"/>
  <c r="CG784" i="1"/>
  <c r="BO784" i="1"/>
  <c r="BP784" i="1" s="1"/>
  <c r="DS783" i="1"/>
  <c r="DI783" i="1"/>
  <c r="DJ783" i="1" s="1"/>
  <c r="DL783" i="1" s="1"/>
  <c r="DE783" i="1"/>
  <c r="DG783" i="1" s="1"/>
  <c r="CZ783" i="1"/>
  <c r="DB783" i="1" s="1"/>
  <c r="CT783" i="1"/>
  <c r="CU783" i="1" s="1"/>
  <c r="CW783" i="1" s="1"/>
  <c r="CL783" i="1"/>
  <c r="CJ783" i="1"/>
  <c r="CI783" i="1"/>
  <c r="CH783" i="1"/>
  <c r="CG783" i="1"/>
  <c r="BO783" i="1"/>
  <c r="BP783" i="1" s="1"/>
  <c r="DS782" i="1"/>
  <c r="DT782" i="1" s="1"/>
  <c r="DI782" i="1"/>
  <c r="DJ782" i="1" s="1"/>
  <c r="DL782" i="1" s="1"/>
  <c r="DE782" i="1"/>
  <c r="DG782" i="1" s="1"/>
  <c r="CZ782" i="1"/>
  <c r="DB782" i="1" s="1"/>
  <c r="CT782" i="1"/>
  <c r="CU782" i="1" s="1"/>
  <c r="CW782" i="1" s="1"/>
  <c r="CL782" i="1"/>
  <c r="CJ782" i="1"/>
  <c r="CI782" i="1"/>
  <c r="CH782" i="1"/>
  <c r="CG782" i="1"/>
  <c r="BO782" i="1"/>
  <c r="BP782" i="1" s="1"/>
  <c r="DS781" i="1"/>
  <c r="DT781" i="1" s="1"/>
  <c r="DI781" i="1"/>
  <c r="DJ781" i="1" s="1"/>
  <c r="DL781" i="1" s="1"/>
  <c r="DE781" i="1"/>
  <c r="DG781" i="1" s="1"/>
  <c r="CZ781" i="1"/>
  <c r="DB781" i="1" s="1"/>
  <c r="CT781" i="1"/>
  <c r="CU781" i="1" s="1"/>
  <c r="CW781" i="1" s="1"/>
  <c r="CL781" i="1"/>
  <c r="CJ781" i="1"/>
  <c r="CI781" i="1"/>
  <c r="CH781" i="1"/>
  <c r="CG781" i="1"/>
  <c r="BO781" i="1"/>
  <c r="BP781" i="1" s="1"/>
  <c r="DS780" i="1"/>
  <c r="DT780" i="1" s="1"/>
  <c r="DI780" i="1"/>
  <c r="DJ780" i="1" s="1"/>
  <c r="DL780" i="1" s="1"/>
  <c r="DE780" i="1"/>
  <c r="DG780" i="1" s="1"/>
  <c r="CZ780" i="1"/>
  <c r="DB780" i="1" s="1"/>
  <c r="CT780" i="1"/>
  <c r="CU780" i="1" s="1"/>
  <c r="CW780" i="1" s="1"/>
  <c r="CL780" i="1"/>
  <c r="CJ780" i="1"/>
  <c r="CI780" i="1"/>
  <c r="CH780" i="1"/>
  <c r="CG780" i="1"/>
  <c r="BO780" i="1"/>
  <c r="BP780" i="1" s="1"/>
  <c r="DS779" i="1"/>
  <c r="DT779" i="1" s="1"/>
  <c r="DI779" i="1"/>
  <c r="DJ779" i="1" s="1"/>
  <c r="DL779" i="1" s="1"/>
  <c r="DE779" i="1"/>
  <c r="DG779" i="1" s="1"/>
  <c r="CZ779" i="1"/>
  <c r="DB779" i="1" s="1"/>
  <c r="CT779" i="1"/>
  <c r="CU779" i="1" s="1"/>
  <c r="CW779" i="1" s="1"/>
  <c r="CL779" i="1"/>
  <c r="CJ779" i="1"/>
  <c r="CI779" i="1"/>
  <c r="CH779" i="1"/>
  <c r="CG779" i="1"/>
  <c r="BO779" i="1"/>
  <c r="BP779" i="1" s="1"/>
  <c r="DS778" i="1"/>
  <c r="DT778" i="1" s="1"/>
  <c r="DI778" i="1"/>
  <c r="DJ778" i="1" s="1"/>
  <c r="DL778" i="1" s="1"/>
  <c r="DE778" i="1"/>
  <c r="DG778" i="1" s="1"/>
  <c r="CZ778" i="1"/>
  <c r="DB778" i="1" s="1"/>
  <c r="CT778" i="1"/>
  <c r="CU778" i="1" s="1"/>
  <c r="CW778" i="1" s="1"/>
  <c r="CL778" i="1"/>
  <c r="CJ778" i="1"/>
  <c r="CI778" i="1"/>
  <c r="CH778" i="1"/>
  <c r="CG778" i="1"/>
  <c r="CA778" i="1"/>
  <c r="BO778" i="1"/>
  <c r="BP778" i="1" s="1"/>
  <c r="DS777" i="1"/>
  <c r="DT777" i="1" s="1"/>
  <c r="DI777" i="1"/>
  <c r="DJ777" i="1" s="1"/>
  <c r="DL777" i="1" s="1"/>
  <c r="DE777" i="1"/>
  <c r="DG777" i="1" s="1"/>
  <c r="CZ777" i="1"/>
  <c r="DB777" i="1" s="1"/>
  <c r="CT777" i="1"/>
  <c r="CU777" i="1" s="1"/>
  <c r="CW777" i="1" s="1"/>
  <c r="CL777" i="1"/>
  <c r="CJ777" i="1"/>
  <c r="CI777" i="1"/>
  <c r="CH777" i="1"/>
  <c r="CG777" i="1"/>
  <c r="BO777" i="1"/>
  <c r="BP777" i="1" s="1"/>
  <c r="DS776" i="1"/>
  <c r="DT776" i="1" s="1"/>
  <c r="DI776" i="1"/>
  <c r="DJ776" i="1" s="1"/>
  <c r="DL776" i="1" s="1"/>
  <c r="DE776" i="1"/>
  <c r="DG776" i="1" s="1"/>
  <c r="CZ776" i="1"/>
  <c r="DB776" i="1" s="1"/>
  <c r="CT776" i="1"/>
  <c r="CU776" i="1" s="1"/>
  <c r="CW776" i="1" s="1"/>
  <c r="CL776" i="1"/>
  <c r="CJ776" i="1"/>
  <c r="CI776" i="1"/>
  <c r="CH776" i="1"/>
  <c r="CG776" i="1"/>
  <c r="BO776" i="1"/>
  <c r="BP776" i="1" s="1"/>
  <c r="DS775" i="1"/>
  <c r="DT775" i="1" s="1"/>
  <c r="DI775" i="1"/>
  <c r="DJ775" i="1" s="1"/>
  <c r="DL775" i="1" s="1"/>
  <c r="DE775" i="1"/>
  <c r="DG775" i="1" s="1"/>
  <c r="CZ775" i="1"/>
  <c r="DB775" i="1" s="1"/>
  <c r="CT775" i="1"/>
  <c r="CU775" i="1" s="1"/>
  <c r="CW775" i="1" s="1"/>
  <c r="CL775" i="1"/>
  <c r="CJ775" i="1"/>
  <c r="CI775" i="1"/>
  <c r="CH775" i="1"/>
  <c r="CG775" i="1"/>
  <c r="BO775" i="1"/>
  <c r="BP775" i="1" s="1"/>
  <c r="DS774" i="1"/>
  <c r="DT774" i="1" s="1"/>
  <c r="DI774" i="1"/>
  <c r="DJ774" i="1" s="1"/>
  <c r="DL774" i="1" s="1"/>
  <c r="DE774" i="1"/>
  <c r="DG774" i="1" s="1"/>
  <c r="CZ774" i="1"/>
  <c r="DB774" i="1" s="1"/>
  <c r="CT774" i="1"/>
  <c r="CU774" i="1" s="1"/>
  <c r="CW774" i="1" s="1"/>
  <c r="CL774" i="1"/>
  <c r="CJ774" i="1"/>
  <c r="CI774" i="1"/>
  <c r="CH774" i="1"/>
  <c r="CG774" i="1"/>
  <c r="BO774" i="1"/>
  <c r="BP774" i="1" s="1"/>
  <c r="DS773" i="1"/>
  <c r="DT773" i="1" s="1"/>
  <c r="DI773" i="1"/>
  <c r="DJ773" i="1" s="1"/>
  <c r="DL773" i="1" s="1"/>
  <c r="DE773" i="1"/>
  <c r="DG773" i="1" s="1"/>
  <c r="CZ773" i="1"/>
  <c r="DB773" i="1" s="1"/>
  <c r="CT773" i="1"/>
  <c r="CU773" i="1" s="1"/>
  <c r="CW773" i="1" s="1"/>
  <c r="CL773" i="1"/>
  <c r="CJ773" i="1"/>
  <c r="CI773" i="1"/>
  <c r="CH773" i="1"/>
  <c r="CG773" i="1"/>
  <c r="BO773" i="1"/>
  <c r="BP773" i="1" s="1"/>
  <c r="DS772" i="1"/>
  <c r="DT772" i="1" s="1"/>
  <c r="DI772" i="1"/>
  <c r="DJ772" i="1" s="1"/>
  <c r="DL772" i="1" s="1"/>
  <c r="DE772" i="1"/>
  <c r="DG772" i="1" s="1"/>
  <c r="CZ772" i="1"/>
  <c r="DB772" i="1" s="1"/>
  <c r="CT772" i="1"/>
  <c r="CU772" i="1" s="1"/>
  <c r="CW772" i="1" s="1"/>
  <c r="CL772" i="1"/>
  <c r="CJ772" i="1"/>
  <c r="CI772" i="1"/>
  <c r="CH772" i="1"/>
  <c r="CG772" i="1"/>
  <c r="CA772" i="1"/>
  <c r="BO772" i="1"/>
  <c r="BP772" i="1" s="1"/>
  <c r="DS771" i="1"/>
  <c r="DT771" i="1" s="1"/>
  <c r="DI771" i="1"/>
  <c r="DJ771" i="1" s="1"/>
  <c r="DL771" i="1" s="1"/>
  <c r="DE771" i="1"/>
  <c r="DG771" i="1" s="1"/>
  <c r="CZ771" i="1"/>
  <c r="DB771" i="1" s="1"/>
  <c r="CT771" i="1"/>
  <c r="CU771" i="1" s="1"/>
  <c r="CW771" i="1" s="1"/>
  <c r="CL771" i="1"/>
  <c r="CJ771" i="1"/>
  <c r="CI771" i="1"/>
  <c r="CH771" i="1"/>
  <c r="CG771" i="1"/>
  <c r="BO771" i="1"/>
  <c r="BP771" i="1" s="1"/>
  <c r="DS770" i="1"/>
  <c r="DT770" i="1" s="1"/>
  <c r="DI770" i="1"/>
  <c r="DJ770" i="1" s="1"/>
  <c r="DL770" i="1" s="1"/>
  <c r="DE770" i="1"/>
  <c r="DG770" i="1" s="1"/>
  <c r="CZ770" i="1"/>
  <c r="DB770" i="1" s="1"/>
  <c r="CT770" i="1"/>
  <c r="CU770" i="1" s="1"/>
  <c r="CW770" i="1" s="1"/>
  <c r="CL770" i="1"/>
  <c r="CJ770" i="1"/>
  <c r="CI770" i="1"/>
  <c r="CH770" i="1"/>
  <c r="CG770" i="1"/>
  <c r="BO770" i="1"/>
  <c r="BP770" i="1" s="1"/>
  <c r="DS769" i="1"/>
  <c r="DT769" i="1" s="1"/>
  <c r="DI769" i="1"/>
  <c r="DJ769" i="1" s="1"/>
  <c r="DL769" i="1" s="1"/>
  <c r="DE769" i="1"/>
  <c r="DG769" i="1" s="1"/>
  <c r="CZ769" i="1"/>
  <c r="DB769" i="1" s="1"/>
  <c r="CT769" i="1"/>
  <c r="CU769" i="1" s="1"/>
  <c r="CW769" i="1" s="1"/>
  <c r="CL769" i="1"/>
  <c r="CJ769" i="1"/>
  <c r="CI769" i="1"/>
  <c r="CH769" i="1"/>
  <c r="CG769" i="1"/>
  <c r="CA769" i="1"/>
  <c r="BO769" i="1"/>
  <c r="BP769" i="1" s="1"/>
  <c r="DS768" i="1"/>
  <c r="DI768" i="1"/>
  <c r="DJ768" i="1" s="1"/>
  <c r="DL768" i="1" s="1"/>
  <c r="DE768" i="1"/>
  <c r="DG768" i="1" s="1"/>
  <c r="CZ768" i="1"/>
  <c r="DB768" i="1" s="1"/>
  <c r="CT768" i="1"/>
  <c r="CU768" i="1" s="1"/>
  <c r="CW768" i="1" s="1"/>
  <c r="CL768" i="1"/>
  <c r="CJ768" i="1"/>
  <c r="CI768" i="1"/>
  <c r="CH768" i="1"/>
  <c r="CG768" i="1"/>
  <c r="BO768" i="1"/>
  <c r="BP768" i="1" s="1"/>
  <c r="DS767" i="1"/>
  <c r="DT767" i="1" s="1"/>
  <c r="DI767" i="1"/>
  <c r="DJ767" i="1" s="1"/>
  <c r="DL767" i="1" s="1"/>
  <c r="DE767" i="1"/>
  <c r="DG767" i="1" s="1"/>
  <c r="CZ767" i="1"/>
  <c r="DB767" i="1" s="1"/>
  <c r="CT767" i="1"/>
  <c r="CU767" i="1" s="1"/>
  <c r="CW767" i="1" s="1"/>
  <c r="CL767" i="1"/>
  <c r="CJ767" i="1"/>
  <c r="CI767" i="1"/>
  <c r="CH767" i="1"/>
  <c r="CG767" i="1"/>
  <c r="BO767" i="1"/>
  <c r="BP767" i="1" s="1"/>
  <c r="DS766" i="1"/>
  <c r="DT766" i="1" s="1"/>
  <c r="DI766" i="1"/>
  <c r="DJ766" i="1" s="1"/>
  <c r="DL766" i="1" s="1"/>
  <c r="DE766" i="1"/>
  <c r="DG766" i="1" s="1"/>
  <c r="CZ766" i="1"/>
  <c r="DB766" i="1" s="1"/>
  <c r="CT766" i="1"/>
  <c r="CU766" i="1" s="1"/>
  <c r="CW766" i="1" s="1"/>
  <c r="CL766" i="1"/>
  <c r="CJ766" i="1"/>
  <c r="CI766" i="1"/>
  <c r="CH766" i="1"/>
  <c r="CG766" i="1"/>
  <c r="CA766" i="1"/>
  <c r="BO766" i="1"/>
  <c r="BP766" i="1" s="1"/>
  <c r="DS765" i="1"/>
  <c r="DT765" i="1" s="1"/>
  <c r="DI765" i="1"/>
  <c r="DJ765" i="1" s="1"/>
  <c r="DL765" i="1" s="1"/>
  <c r="DE765" i="1"/>
  <c r="DG765" i="1" s="1"/>
  <c r="CZ765" i="1"/>
  <c r="DB765" i="1" s="1"/>
  <c r="CT765" i="1"/>
  <c r="CU765" i="1" s="1"/>
  <c r="CW765" i="1" s="1"/>
  <c r="CL765" i="1"/>
  <c r="CJ765" i="1"/>
  <c r="CI765" i="1"/>
  <c r="CH765" i="1"/>
  <c r="CG765" i="1"/>
  <c r="BO765" i="1"/>
  <c r="BP765" i="1" s="1"/>
  <c r="DS764" i="1"/>
  <c r="DT764" i="1" s="1"/>
  <c r="DI764" i="1"/>
  <c r="DJ764" i="1" s="1"/>
  <c r="DL764" i="1" s="1"/>
  <c r="DE764" i="1"/>
  <c r="DG764" i="1" s="1"/>
  <c r="CZ764" i="1"/>
  <c r="DB764" i="1" s="1"/>
  <c r="CT764" i="1"/>
  <c r="CU764" i="1" s="1"/>
  <c r="CW764" i="1" s="1"/>
  <c r="CL764" i="1"/>
  <c r="CJ764" i="1"/>
  <c r="CI764" i="1"/>
  <c r="CH764" i="1"/>
  <c r="CG764" i="1"/>
  <c r="BO764" i="1"/>
  <c r="BP764" i="1" s="1"/>
  <c r="DS763" i="1"/>
  <c r="DT763" i="1" s="1"/>
  <c r="DI763" i="1"/>
  <c r="DJ763" i="1" s="1"/>
  <c r="DL763" i="1" s="1"/>
  <c r="DE763" i="1"/>
  <c r="DG763" i="1" s="1"/>
  <c r="CZ763" i="1"/>
  <c r="DB763" i="1" s="1"/>
  <c r="CT763" i="1"/>
  <c r="CU763" i="1" s="1"/>
  <c r="CW763" i="1" s="1"/>
  <c r="CL763" i="1"/>
  <c r="CJ763" i="1"/>
  <c r="CI763" i="1"/>
  <c r="CH763" i="1"/>
  <c r="CG763" i="1"/>
  <c r="BO763" i="1"/>
  <c r="BP763" i="1" s="1"/>
  <c r="DS762" i="1"/>
  <c r="DT762" i="1" s="1"/>
  <c r="DI762" i="1"/>
  <c r="DJ762" i="1" s="1"/>
  <c r="DL762" i="1" s="1"/>
  <c r="DE762" i="1"/>
  <c r="DG762" i="1" s="1"/>
  <c r="CZ762" i="1"/>
  <c r="DB762" i="1" s="1"/>
  <c r="CT762" i="1"/>
  <c r="CU762" i="1" s="1"/>
  <c r="CW762" i="1" s="1"/>
  <c r="CL762" i="1"/>
  <c r="CJ762" i="1"/>
  <c r="CI762" i="1"/>
  <c r="CH762" i="1"/>
  <c r="CG762" i="1"/>
  <c r="BO762" i="1"/>
  <c r="BP762" i="1" s="1"/>
  <c r="DS761" i="1"/>
  <c r="DI761" i="1"/>
  <c r="DJ761" i="1" s="1"/>
  <c r="DL761" i="1" s="1"/>
  <c r="DE761" i="1"/>
  <c r="DG761" i="1" s="1"/>
  <c r="CZ761" i="1"/>
  <c r="DB761" i="1" s="1"/>
  <c r="CT761" i="1"/>
  <c r="CU761" i="1" s="1"/>
  <c r="CW761" i="1" s="1"/>
  <c r="CL761" i="1"/>
  <c r="CJ761" i="1"/>
  <c r="CI761" i="1"/>
  <c r="CH761" i="1"/>
  <c r="CG761" i="1"/>
  <c r="CA761" i="1"/>
  <c r="BO761" i="1"/>
  <c r="BP761" i="1" s="1"/>
  <c r="DS760" i="1"/>
  <c r="DT760" i="1" s="1"/>
  <c r="DI760" i="1"/>
  <c r="DJ760" i="1" s="1"/>
  <c r="DL760" i="1" s="1"/>
  <c r="DE760" i="1"/>
  <c r="DG760" i="1" s="1"/>
  <c r="CZ760" i="1"/>
  <c r="DB760" i="1" s="1"/>
  <c r="CT760" i="1"/>
  <c r="CU760" i="1" s="1"/>
  <c r="CW760" i="1" s="1"/>
  <c r="CL760" i="1"/>
  <c r="CJ760" i="1"/>
  <c r="CI760" i="1"/>
  <c r="CH760" i="1"/>
  <c r="CG760" i="1"/>
  <c r="BO760" i="1"/>
  <c r="BP760" i="1" s="1"/>
  <c r="DS759" i="1"/>
  <c r="DT759" i="1" s="1"/>
  <c r="DI759" i="1"/>
  <c r="DJ759" i="1" s="1"/>
  <c r="DL759" i="1" s="1"/>
  <c r="DE759" i="1"/>
  <c r="DG759" i="1" s="1"/>
  <c r="CZ759" i="1"/>
  <c r="DB759" i="1" s="1"/>
  <c r="CT759" i="1"/>
  <c r="CU759" i="1" s="1"/>
  <c r="CW759" i="1" s="1"/>
  <c r="CL759" i="1"/>
  <c r="CJ759" i="1"/>
  <c r="CI759" i="1"/>
  <c r="CH759" i="1"/>
  <c r="CG759" i="1"/>
  <c r="BO759" i="1"/>
  <c r="BP759" i="1" s="1"/>
  <c r="DS758" i="1"/>
  <c r="DT758" i="1" s="1"/>
  <c r="DI758" i="1"/>
  <c r="DJ758" i="1" s="1"/>
  <c r="DL758" i="1" s="1"/>
  <c r="DE758" i="1"/>
  <c r="DG758" i="1" s="1"/>
  <c r="CZ758" i="1"/>
  <c r="DB758" i="1" s="1"/>
  <c r="CT758" i="1"/>
  <c r="CU758" i="1" s="1"/>
  <c r="CW758" i="1" s="1"/>
  <c r="CL758" i="1"/>
  <c r="CJ758" i="1"/>
  <c r="CI758" i="1"/>
  <c r="CH758" i="1"/>
  <c r="CG758" i="1"/>
  <c r="BO758" i="1"/>
  <c r="BP758" i="1" s="1"/>
  <c r="DS757" i="1"/>
  <c r="DT757" i="1" s="1"/>
  <c r="DI757" i="1"/>
  <c r="DJ757" i="1" s="1"/>
  <c r="DL757" i="1" s="1"/>
  <c r="DE757" i="1"/>
  <c r="DG757" i="1" s="1"/>
  <c r="CZ757" i="1"/>
  <c r="DB757" i="1" s="1"/>
  <c r="CT757" i="1"/>
  <c r="CU757" i="1" s="1"/>
  <c r="CW757" i="1" s="1"/>
  <c r="CL757" i="1"/>
  <c r="CJ757" i="1"/>
  <c r="CI757" i="1"/>
  <c r="CH757" i="1"/>
  <c r="CG757" i="1"/>
  <c r="BO757" i="1"/>
  <c r="BP757" i="1" s="1"/>
  <c r="DS756" i="1"/>
  <c r="DT756" i="1" s="1"/>
  <c r="DI756" i="1"/>
  <c r="DJ756" i="1" s="1"/>
  <c r="DL756" i="1" s="1"/>
  <c r="DE756" i="1"/>
  <c r="DG756" i="1" s="1"/>
  <c r="CZ756" i="1"/>
  <c r="DB756" i="1" s="1"/>
  <c r="CT756" i="1"/>
  <c r="CU756" i="1" s="1"/>
  <c r="CW756" i="1" s="1"/>
  <c r="CL756" i="1"/>
  <c r="CJ756" i="1"/>
  <c r="CI756" i="1"/>
  <c r="CH756" i="1"/>
  <c r="CG756" i="1"/>
  <c r="BO756" i="1"/>
  <c r="BP756" i="1" s="1"/>
  <c r="DS755" i="1"/>
  <c r="DI755" i="1"/>
  <c r="DJ755" i="1" s="1"/>
  <c r="DL755" i="1" s="1"/>
  <c r="DE755" i="1"/>
  <c r="DG755" i="1" s="1"/>
  <c r="CZ755" i="1"/>
  <c r="DB755" i="1" s="1"/>
  <c r="CT755" i="1"/>
  <c r="CU755" i="1" s="1"/>
  <c r="CW755" i="1" s="1"/>
  <c r="CL755" i="1"/>
  <c r="CJ755" i="1"/>
  <c r="CI755" i="1"/>
  <c r="CH755" i="1"/>
  <c r="CG755" i="1"/>
  <c r="BO755" i="1"/>
  <c r="BP755" i="1" s="1"/>
  <c r="DS754" i="1"/>
  <c r="DI754" i="1"/>
  <c r="DJ754" i="1" s="1"/>
  <c r="DL754" i="1" s="1"/>
  <c r="DE754" i="1"/>
  <c r="DG754" i="1" s="1"/>
  <c r="CZ754" i="1"/>
  <c r="DB754" i="1" s="1"/>
  <c r="CT754" i="1"/>
  <c r="CU754" i="1" s="1"/>
  <c r="CW754" i="1" s="1"/>
  <c r="CL754" i="1"/>
  <c r="CJ754" i="1"/>
  <c r="CI754" i="1"/>
  <c r="CH754" i="1"/>
  <c r="CG754" i="1"/>
  <c r="BO754" i="1"/>
  <c r="BP754" i="1" s="1"/>
  <c r="DS753" i="1"/>
  <c r="DI753" i="1"/>
  <c r="DJ753" i="1" s="1"/>
  <c r="DL753" i="1" s="1"/>
  <c r="DE753" i="1"/>
  <c r="DG753" i="1" s="1"/>
  <c r="CZ753" i="1"/>
  <c r="DB753" i="1" s="1"/>
  <c r="CT753" i="1"/>
  <c r="CU753" i="1" s="1"/>
  <c r="CW753" i="1" s="1"/>
  <c r="CL753" i="1"/>
  <c r="CJ753" i="1"/>
  <c r="CI753" i="1"/>
  <c r="CH753" i="1"/>
  <c r="CG753" i="1"/>
  <c r="BO753" i="1"/>
  <c r="BP753" i="1" s="1"/>
  <c r="DS752" i="1"/>
  <c r="DI752" i="1"/>
  <c r="DJ752" i="1" s="1"/>
  <c r="DL752" i="1" s="1"/>
  <c r="DE752" i="1"/>
  <c r="DG752" i="1" s="1"/>
  <c r="CZ752" i="1"/>
  <c r="DB752" i="1" s="1"/>
  <c r="CT752" i="1"/>
  <c r="CU752" i="1" s="1"/>
  <c r="CW752" i="1" s="1"/>
  <c r="CL752" i="1"/>
  <c r="CJ752" i="1"/>
  <c r="CI752" i="1"/>
  <c r="CH752" i="1"/>
  <c r="CG752" i="1"/>
  <c r="CA752" i="1"/>
  <c r="BO752" i="1"/>
  <c r="BP752" i="1" s="1"/>
  <c r="DS751" i="1"/>
  <c r="DI751" i="1"/>
  <c r="DJ751" i="1" s="1"/>
  <c r="DL751" i="1" s="1"/>
  <c r="DE751" i="1"/>
  <c r="DG751" i="1" s="1"/>
  <c r="CZ751" i="1"/>
  <c r="DB751" i="1" s="1"/>
  <c r="CT751" i="1"/>
  <c r="CU751" i="1" s="1"/>
  <c r="CW751" i="1" s="1"/>
  <c r="CL751" i="1"/>
  <c r="CJ751" i="1"/>
  <c r="CI751" i="1"/>
  <c r="CH751" i="1"/>
  <c r="CG751" i="1"/>
  <c r="BO751" i="1"/>
  <c r="BP751" i="1" s="1"/>
  <c r="DS750" i="1"/>
  <c r="DI750" i="1"/>
  <c r="DJ750" i="1" s="1"/>
  <c r="DL750" i="1" s="1"/>
  <c r="DE750" i="1"/>
  <c r="DG750" i="1" s="1"/>
  <c r="CZ750" i="1"/>
  <c r="DB750" i="1" s="1"/>
  <c r="CT750" i="1"/>
  <c r="CU750" i="1" s="1"/>
  <c r="CW750" i="1" s="1"/>
  <c r="CL750" i="1"/>
  <c r="CJ750" i="1"/>
  <c r="CI750" i="1"/>
  <c r="CH750" i="1"/>
  <c r="CG750" i="1"/>
  <c r="BO750" i="1"/>
  <c r="BP750" i="1" s="1"/>
  <c r="DS749" i="1"/>
  <c r="DI749" i="1"/>
  <c r="DJ749" i="1" s="1"/>
  <c r="DL749" i="1" s="1"/>
  <c r="DE749" i="1"/>
  <c r="DG749" i="1" s="1"/>
  <c r="CZ749" i="1"/>
  <c r="DB749" i="1" s="1"/>
  <c r="CT749" i="1"/>
  <c r="CU749" i="1" s="1"/>
  <c r="CW749" i="1" s="1"/>
  <c r="CL749" i="1"/>
  <c r="CJ749" i="1"/>
  <c r="CI749" i="1"/>
  <c r="CH749" i="1"/>
  <c r="CG749" i="1"/>
  <c r="BO749" i="1"/>
  <c r="BP749" i="1" s="1"/>
  <c r="DS748" i="1"/>
  <c r="DI748" i="1"/>
  <c r="DJ748" i="1" s="1"/>
  <c r="DL748" i="1" s="1"/>
  <c r="DE748" i="1"/>
  <c r="DG748" i="1" s="1"/>
  <c r="CZ748" i="1"/>
  <c r="DB748" i="1" s="1"/>
  <c r="CT748" i="1"/>
  <c r="CU748" i="1" s="1"/>
  <c r="CW748" i="1" s="1"/>
  <c r="CL748" i="1"/>
  <c r="CJ748" i="1"/>
  <c r="CI748" i="1"/>
  <c r="CH748" i="1"/>
  <c r="CG748" i="1"/>
  <c r="BO748" i="1"/>
  <c r="BP748" i="1" s="1"/>
  <c r="DS747" i="1"/>
  <c r="DT747" i="1" s="1"/>
  <c r="DI747" i="1"/>
  <c r="DJ747" i="1" s="1"/>
  <c r="DL747" i="1" s="1"/>
  <c r="DE747" i="1"/>
  <c r="DG747" i="1" s="1"/>
  <c r="CZ747" i="1"/>
  <c r="DB747" i="1" s="1"/>
  <c r="CT747" i="1"/>
  <c r="CU747" i="1" s="1"/>
  <c r="CW747" i="1" s="1"/>
  <c r="CL747" i="1"/>
  <c r="CJ747" i="1"/>
  <c r="CI747" i="1"/>
  <c r="CH747" i="1"/>
  <c r="CG747" i="1"/>
  <c r="BO747" i="1"/>
  <c r="BP747" i="1" s="1"/>
  <c r="DS746" i="1"/>
  <c r="DI746" i="1"/>
  <c r="DJ746" i="1" s="1"/>
  <c r="DL746" i="1" s="1"/>
  <c r="DE746" i="1"/>
  <c r="DG746" i="1" s="1"/>
  <c r="CZ746" i="1"/>
  <c r="DB746" i="1" s="1"/>
  <c r="CT746" i="1"/>
  <c r="CU746" i="1" s="1"/>
  <c r="CW746" i="1" s="1"/>
  <c r="CL746" i="1"/>
  <c r="CJ746" i="1"/>
  <c r="CI746" i="1"/>
  <c r="CH746" i="1"/>
  <c r="CG746" i="1"/>
  <c r="BO746" i="1"/>
  <c r="BP746" i="1" s="1"/>
  <c r="DS745" i="1"/>
  <c r="DI745" i="1"/>
  <c r="DJ745" i="1" s="1"/>
  <c r="DL745" i="1" s="1"/>
  <c r="DE745" i="1"/>
  <c r="DG745" i="1" s="1"/>
  <c r="CZ745" i="1"/>
  <c r="DB745" i="1" s="1"/>
  <c r="CT745" i="1"/>
  <c r="CU745" i="1" s="1"/>
  <c r="CW745" i="1" s="1"/>
  <c r="CL745" i="1"/>
  <c r="CJ745" i="1"/>
  <c r="CI745" i="1"/>
  <c r="CH745" i="1"/>
  <c r="CG745" i="1"/>
  <c r="BO745" i="1"/>
  <c r="BP745" i="1" s="1"/>
  <c r="DS744" i="1"/>
  <c r="DI744" i="1"/>
  <c r="DJ744" i="1" s="1"/>
  <c r="DL744" i="1" s="1"/>
  <c r="DE744" i="1"/>
  <c r="DG744" i="1" s="1"/>
  <c r="CZ744" i="1"/>
  <c r="DB744" i="1" s="1"/>
  <c r="CT744" i="1"/>
  <c r="CU744" i="1" s="1"/>
  <c r="CW744" i="1" s="1"/>
  <c r="CL744" i="1"/>
  <c r="CJ744" i="1"/>
  <c r="CI744" i="1"/>
  <c r="CH744" i="1"/>
  <c r="CG744" i="1"/>
  <c r="BO744" i="1"/>
  <c r="BP744" i="1" s="1"/>
  <c r="DS743" i="1"/>
  <c r="DI743" i="1"/>
  <c r="DJ743" i="1" s="1"/>
  <c r="DL743" i="1" s="1"/>
  <c r="DE743" i="1"/>
  <c r="DG743" i="1" s="1"/>
  <c r="CZ743" i="1"/>
  <c r="DB743" i="1" s="1"/>
  <c r="CT743" i="1"/>
  <c r="CU743" i="1" s="1"/>
  <c r="CW743" i="1" s="1"/>
  <c r="CL743" i="1"/>
  <c r="CJ743" i="1"/>
  <c r="CI743" i="1"/>
  <c r="CH743" i="1"/>
  <c r="CG743" i="1"/>
  <c r="BO743" i="1"/>
  <c r="BP743" i="1" s="1"/>
  <c r="DS742" i="1"/>
  <c r="DI742" i="1"/>
  <c r="DJ742" i="1" s="1"/>
  <c r="DL742" i="1" s="1"/>
  <c r="DE742" i="1"/>
  <c r="DG742" i="1" s="1"/>
  <c r="CZ742" i="1"/>
  <c r="DB742" i="1" s="1"/>
  <c r="CT742" i="1"/>
  <c r="CU742" i="1" s="1"/>
  <c r="CW742" i="1" s="1"/>
  <c r="CL742" i="1"/>
  <c r="CJ742" i="1"/>
  <c r="CI742" i="1"/>
  <c r="CH742" i="1"/>
  <c r="CG742" i="1"/>
  <c r="BO742" i="1"/>
  <c r="BP742" i="1" s="1"/>
  <c r="DS741" i="1"/>
  <c r="DI741" i="1"/>
  <c r="DJ741" i="1" s="1"/>
  <c r="DL741" i="1" s="1"/>
  <c r="DE741" i="1"/>
  <c r="DG741" i="1" s="1"/>
  <c r="CZ741" i="1"/>
  <c r="DB741" i="1" s="1"/>
  <c r="CT741" i="1"/>
  <c r="CU741" i="1" s="1"/>
  <c r="CW741" i="1" s="1"/>
  <c r="CL741" i="1"/>
  <c r="CJ741" i="1"/>
  <c r="CI741" i="1"/>
  <c r="CH741" i="1"/>
  <c r="CG741" i="1"/>
  <c r="BO741" i="1"/>
  <c r="BP741" i="1" s="1"/>
  <c r="DS740" i="1"/>
  <c r="DT740" i="1" s="1"/>
  <c r="DI740" i="1"/>
  <c r="DJ740" i="1" s="1"/>
  <c r="DL740" i="1" s="1"/>
  <c r="DE740" i="1"/>
  <c r="DG740" i="1" s="1"/>
  <c r="CZ740" i="1"/>
  <c r="DB740" i="1" s="1"/>
  <c r="CT740" i="1"/>
  <c r="CU740" i="1" s="1"/>
  <c r="CW740" i="1" s="1"/>
  <c r="CL740" i="1"/>
  <c r="CJ740" i="1"/>
  <c r="CI740" i="1"/>
  <c r="CH740" i="1"/>
  <c r="CG740" i="1"/>
  <c r="BO740" i="1"/>
  <c r="BP740" i="1" s="1"/>
  <c r="DS739" i="1"/>
  <c r="DT739" i="1" s="1"/>
  <c r="DI739" i="1"/>
  <c r="DJ739" i="1" s="1"/>
  <c r="DL739" i="1" s="1"/>
  <c r="DE739" i="1"/>
  <c r="DG739" i="1" s="1"/>
  <c r="CZ739" i="1"/>
  <c r="DB739" i="1" s="1"/>
  <c r="CT739" i="1"/>
  <c r="CU739" i="1" s="1"/>
  <c r="CW739" i="1" s="1"/>
  <c r="CL739" i="1"/>
  <c r="CJ739" i="1"/>
  <c r="CI739" i="1"/>
  <c r="CH739" i="1"/>
  <c r="CG739" i="1"/>
  <c r="BO739" i="1"/>
  <c r="BP739" i="1" s="1"/>
  <c r="DS738" i="1"/>
  <c r="DT738" i="1" s="1"/>
  <c r="DI738" i="1"/>
  <c r="DJ738" i="1" s="1"/>
  <c r="DL738" i="1" s="1"/>
  <c r="DE738" i="1"/>
  <c r="DG738" i="1" s="1"/>
  <c r="CZ738" i="1"/>
  <c r="DB738" i="1" s="1"/>
  <c r="CT738" i="1"/>
  <c r="CU738" i="1" s="1"/>
  <c r="CW738" i="1" s="1"/>
  <c r="CL738" i="1"/>
  <c r="CJ738" i="1"/>
  <c r="CI738" i="1"/>
  <c r="CH738" i="1"/>
  <c r="CG738" i="1"/>
  <c r="BO738" i="1"/>
  <c r="BP738" i="1" s="1"/>
  <c r="DS737" i="1"/>
  <c r="DT737" i="1" s="1"/>
  <c r="DI737" i="1"/>
  <c r="DJ737" i="1" s="1"/>
  <c r="DL737" i="1" s="1"/>
  <c r="DE737" i="1"/>
  <c r="DG737" i="1" s="1"/>
  <c r="CZ737" i="1"/>
  <c r="DB737" i="1" s="1"/>
  <c r="CT737" i="1"/>
  <c r="CU737" i="1" s="1"/>
  <c r="CW737" i="1" s="1"/>
  <c r="CL737" i="1"/>
  <c r="CJ737" i="1"/>
  <c r="CI737" i="1"/>
  <c r="CH737" i="1"/>
  <c r="CG737" i="1"/>
  <c r="BO737" i="1"/>
  <c r="BP737" i="1" s="1"/>
  <c r="DS736" i="1"/>
  <c r="DI736" i="1"/>
  <c r="DJ736" i="1" s="1"/>
  <c r="DL736" i="1" s="1"/>
  <c r="DE736" i="1"/>
  <c r="DG736" i="1" s="1"/>
  <c r="CZ736" i="1"/>
  <c r="DB736" i="1" s="1"/>
  <c r="CT736" i="1"/>
  <c r="CU736" i="1" s="1"/>
  <c r="CW736" i="1" s="1"/>
  <c r="CL736" i="1"/>
  <c r="CJ736" i="1"/>
  <c r="CI736" i="1"/>
  <c r="CH736" i="1"/>
  <c r="CG736" i="1"/>
  <c r="BO736" i="1"/>
  <c r="BP736" i="1" s="1"/>
  <c r="DS735" i="1"/>
  <c r="DI735" i="1"/>
  <c r="DJ735" i="1" s="1"/>
  <c r="DL735" i="1" s="1"/>
  <c r="DE735" i="1"/>
  <c r="DG735" i="1" s="1"/>
  <c r="CZ735" i="1"/>
  <c r="DB735" i="1" s="1"/>
  <c r="CT735" i="1"/>
  <c r="CU735" i="1" s="1"/>
  <c r="CW735" i="1" s="1"/>
  <c r="CL735" i="1"/>
  <c r="CJ735" i="1"/>
  <c r="CI735" i="1"/>
  <c r="CH735" i="1"/>
  <c r="CG735" i="1"/>
  <c r="BO735" i="1"/>
  <c r="BP735" i="1" s="1"/>
  <c r="DS734" i="1"/>
  <c r="DI734" i="1"/>
  <c r="DJ734" i="1" s="1"/>
  <c r="DL734" i="1" s="1"/>
  <c r="DE734" i="1"/>
  <c r="DG734" i="1" s="1"/>
  <c r="CZ734" i="1"/>
  <c r="DB734" i="1" s="1"/>
  <c r="CT734" i="1"/>
  <c r="CU734" i="1" s="1"/>
  <c r="CW734" i="1" s="1"/>
  <c r="CL734" i="1"/>
  <c r="CJ734" i="1"/>
  <c r="CI734" i="1"/>
  <c r="CH734" i="1"/>
  <c r="CG734" i="1"/>
  <c r="BO734" i="1"/>
  <c r="BP734" i="1" s="1"/>
  <c r="DS733" i="1"/>
  <c r="DI733" i="1"/>
  <c r="DJ733" i="1" s="1"/>
  <c r="DL733" i="1" s="1"/>
  <c r="DE733" i="1"/>
  <c r="DG733" i="1" s="1"/>
  <c r="CZ733" i="1"/>
  <c r="DB733" i="1" s="1"/>
  <c r="CT733" i="1"/>
  <c r="CU733" i="1" s="1"/>
  <c r="CW733" i="1" s="1"/>
  <c r="CL733" i="1"/>
  <c r="CJ733" i="1"/>
  <c r="CI733" i="1"/>
  <c r="CH733" i="1"/>
  <c r="CG733" i="1"/>
  <c r="BO733" i="1"/>
  <c r="BP733" i="1" s="1"/>
  <c r="DS732" i="1"/>
  <c r="DI732" i="1"/>
  <c r="DJ732" i="1" s="1"/>
  <c r="DL732" i="1" s="1"/>
  <c r="DE732" i="1"/>
  <c r="DG732" i="1" s="1"/>
  <c r="CZ732" i="1"/>
  <c r="DB732" i="1" s="1"/>
  <c r="CT732" i="1"/>
  <c r="CU732" i="1" s="1"/>
  <c r="CW732" i="1" s="1"/>
  <c r="CL732" i="1"/>
  <c r="CJ732" i="1"/>
  <c r="CI732" i="1"/>
  <c r="CH732" i="1"/>
  <c r="CG732" i="1"/>
  <c r="BO732" i="1"/>
  <c r="BP732" i="1" s="1"/>
  <c r="DS731" i="1"/>
  <c r="DI731" i="1"/>
  <c r="DJ731" i="1" s="1"/>
  <c r="DL731" i="1" s="1"/>
  <c r="DE731" i="1"/>
  <c r="DG731" i="1" s="1"/>
  <c r="CZ731" i="1"/>
  <c r="DB731" i="1" s="1"/>
  <c r="CT731" i="1"/>
  <c r="CU731" i="1" s="1"/>
  <c r="CW731" i="1" s="1"/>
  <c r="CL731" i="1"/>
  <c r="CJ731" i="1"/>
  <c r="CI731" i="1"/>
  <c r="CH731" i="1"/>
  <c r="CG731" i="1"/>
  <c r="BO731" i="1"/>
  <c r="BP731" i="1" s="1"/>
  <c r="DS730" i="1"/>
  <c r="DT730" i="1" s="1"/>
  <c r="DI730" i="1"/>
  <c r="DJ730" i="1" s="1"/>
  <c r="DL730" i="1" s="1"/>
  <c r="DE730" i="1"/>
  <c r="DG730" i="1" s="1"/>
  <c r="CZ730" i="1"/>
  <c r="DB730" i="1" s="1"/>
  <c r="CT730" i="1"/>
  <c r="CU730" i="1" s="1"/>
  <c r="CW730" i="1" s="1"/>
  <c r="CL730" i="1"/>
  <c r="CJ730" i="1"/>
  <c r="CI730" i="1"/>
  <c r="CH730" i="1"/>
  <c r="CG730" i="1"/>
  <c r="BO730" i="1"/>
  <c r="BP730" i="1" s="1"/>
  <c r="DS729" i="1"/>
  <c r="DT729" i="1" s="1"/>
  <c r="DI729" i="1"/>
  <c r="DJ729" i="1" s="1"/>
  <c r="DL729" i="1" s="1"/>
  <c r="DE729" i="1"/>
  <c r="DG729" i="1" s="1"/>
  <c r="CZ729" i="1"/>
  <c r="DB729" i="1" s="1"/>
  <c r="CT729" i="1"/>
  <c r="CU729" i="1" s="1"/>
  <c r="CW729" i="1" s="1"/>
  <c r="CL729" i="1"/>
  <c r="CJ729" i="1"/>
  <c r="CI729" i="1"/>
  <c r="CH729" i="1"/>
  <c r="CG729" i="1"/>
  <c r="BO729" i="1"/>
  <c r="BP729" i="1" s="1"/>
  <c r="DS728" i="1"/>
  <c r="DT728" i="1" s="1"/>
  <c r="DI728" i="1"/>
  <c r="DJ728" i="1" s="1"/>
  <c r="DL728" i="1" s="1"/>
  <c r="DE728" i="1"/>
  <c r="DG728" i="1" s="1"/>
  <c r="CZ728" i="1"/>
  <c r="DB728" i="1" s="1"/>
  <c r="CT728" i="1"/>
  <c r="CU728" i="1" s="1"/>
  <c r="CW728" i="1" s="1"/>
  <c r="CL728" i="1"/>
  <c r="CJ728" i="1"/>
  <c r="CI728" i="1"/>
  <c r="CH728" i="1"/>
  <c r="CG728" i="1"/>
  <c r="BO728" i="1"/>
  <c r="BP728" i="1" s="1"/>
  <c r="DS727" i="1"/>
  <c r="DI727" i="1"/>
  <c r="DJ727" i="1" s="1"/>
  <c r="DL727" i="1" s="1"/>
  <c r="DE727" i="1"/>
  <c r="DG727" i="1" s="1"/>
  <c r="CZ727" i="1"/>
  <c r="DB727" i="1" s="1"/>
  <c r="CT727" i="1"/>
  <c r="CU727" i="1" s="1"/>
  <c r="CW727" i="1" s="1"/>
  <c r="CL727" i="1"/>
  <c r="CJ727" i="1"/>
  <c r="CI727" i="1"/>
  <c r="CH727" i="1"/>
  <c r="CG727" i="1"/>
  <c r="BO727" i="1"/>
  <c r="BP727" i="1" s="1"/>
  <c r="DS726" i="1"/>
  <c r="DI726" i="1"/>
  <c r="DJ726" i="1" s="1"/>
  <c r="DL726" i="1" s="1"/>
  <c r="DE726" i="1"/>
  <c r="DG726" i="1" s="1"/>
  <c r="CZ726" i="1"/>
  <c r="DB726" i="1" s="1"/>
  <c r="CT726" i="1"/>
  <c r="CU726" i="1" s="1"/>
  <c r="CW726" i="1" s="1"/>
  <c r="CL726" i="1"/>
  <c r="CJ726" i="1"/>
  <c r="CI726" i="1"/>
  <c r="CH726" i="1"/>
  <c r="CG726" i="1"/>
  <c r="BO726" i="1"/>
  <c r="BP726" i="1" s="1"/>
  <c r="DS725" i="1"/>
  <c r="DT725" i="1" s="1"/>
  <c r="DI725" i="1"/>
  <c r="DJ725" i="1" s="1"/>
  <c r="DL725" i="1" s="1"/>
  <c r="DE725" i="1"/>
  <c r="DG725" i="1" s="1"/>
  <c r="CZ725" i="1"/>
  <c r="DB725" i="1" s="1"/>
  <c r="CT725" i="1"/>
  <c r="CU725" i="1" s="1"/>
  <c r="CW725" i="1" s="1"/>
  <c r="CL725" i="1"/>
  <c r="CJ725" i="1"/>
  <c r="CI725" i="1"/>
  <c r="CH725" i="1"/>
  <c r="CG725" i="1"/>
  <c r="BO725" i="1"/>
  <c r="BP725" i="1" s="1"/>
  <c r="DS724" i="1"/>
  <c r="DT724" i="1" s="1"/>
  <c r="DI724" i="1"/>
  <c r="DJ724" i="1" s="1"/>
  <c r="DL724" i="1" s="1"/>
  <c r="DE724" i="1"/>
  <c r="DG724" i="1" s="1"/>
  <c r="CZ724" i="1"/>
  <c r="DB724" i="1" s="1"/>
  <c r="CT724" i="1"/>
  <c r="CU724" i="1" s="1"/>
  <c r="CW724" i="1" s="1"/>
  <c r="CL724" i="1"/>
  <c r="CJ724" i="1"/>
  <c r="CI724" i="1"/>
  <c r="CH724" i="1"/>
  <c r="CG724" i="1"/>
  <c r="BO724" i="1"/>
  <c r="BP724" i="1" s="1"/>
  <c r="DS723" i="1"/>
  <c r="DT723" i="1" s="1"/>
  <c r="DI723" i="1"/>
  <c r="DJ723" i="1" s="1"/>
  <c r="DL723" i="1" s="1"/>
  <c r="DE723" i="1"/>
  <c r="DG723" i="1" s="1"/>
  <c r="CZ723" i="1"/>
  <c r="DB723" i="1" s="1"/>
  <c r="CT723" i="1"/>
  <c r="CU723" i="1" s="1"/>
  <c r="CW723" i="1" s="1"/>
  <c r="CL723" i="1"/>
  <c r="CJ723" i="1"/>
  <c r="CI723" i="1"/>
  <c r="CH723" i="1"/>
  <c r="CG723" i="1"/>
  <c r="BO723" i="1"/>
  <c r="BP723" i="1" s="1"/>
  <c r="DS722" i="1"/>
  <c r="DT722" i="1" s="1"/>
  <c r="DI722" i="1"/>
  <c r="DJ722" i="1" s="1"/>
  <c r="DL722" i="1" s="1"/>
  <c r="DE722" i="1"/>
  <c r="DG722" i="1" s="1"/>
  <c r="CZ722" i="1"/>
  <c r="DB722" i="1" s="1"/>
  <c r="CT722" i="1"/>
  <c r="CU722" i="1" s="1"/>
  <c r="CW722" i="1" s="1"/>
  <c r="CL722" i="1"/>
  <c r="CJ722" i="1"/>
  <c r="CI722" i="1"/>
  <c r="CH722" i="1"/>
  <c r="CG722" i="1"/>
  <c r="BO722" i="1"/>
  <c r="BP722" i="1" s="1"/>
  <c r="DS721" i="1"/>
  <c r="DT721" i="1" s="1"/>
  <c r="DI721" i="1"/>
  <c r="DJ721" i="1" s="1"/>
  <c r="DL721" i="1" s="1"/>
  <c r="DE721" i="1"/>
  <c r="DG721" i="1" s="1"/>
  <c r="CZ721" i="1"/>
  <c r="DB721" i="1" s="1"/>
  <c r="CT721" i="1"/>
  <c r="CU721" i="1" s="1"/>
  <c r="CW721" i="1" s="1"/>
  <c r="CL721" i="1"/>
  <c r="CJ721" i="1"/>
  <c r="CI721" i="1"/>
  <c r="CH721" i="1"/>
  <c r="CG721" i="1"/>
  <c r="BO721" i="1"/>
  <c r="BP721" i="1" s="1"/>
  <c r="DS720" i="1"/>
  <c r="DI720" i="1"/>
  <c r="DJ720" i="1" s="1"/>
  <c r="DL720" i="1" s="1"/>
  <c r="DE720" i="1"/>
  <c r="DG720" i="1" s="1"/>
  <c r="CZ720" i="1"/>
  <c r="DB720" i="1" s="1"/>
  <c r="CT720" i="1"/>
  <c r="CU720" i="1" s="1"/>
  <c r="CW720" i="1" s="1"/>
  <c r="CL720" i="1"/>
  <c r="CJ720" i="1"/>
  <c r="CI720" i="1"/>
  <c r="CH720" i="1"/>
  <c r="CG720" i="1"/>
  <c r="BO720" i="1"/>
  <c r="BP720" i="1" s="1"/>
  <c r="DS719" i="1"/>
  <c r="DT719" i="1" s="1"/>
  <c r="DI719" i="1"/>
  <c r="DJ719" i="1" s="1"/>
  <c r="DL719" i="1" s="1"/>
  <c r="DE719" i="1"/>
  <c r="DG719" i="1" s="1"/>
  <c r="CZ719" i="1"/>
  <c r="DB719" i="1" s="1"/>
  <c r="CT719" i="1"/>
  <c r="CU719" i="1" s="1"/>
  <c r="CW719" i="1" s="1"/>
  <c r="CL719" i="1"/>
  <c r="CJ719" i="1"/>
  <c r="CI719" i="1"/>
  <c r="CH719" i="1"/>
  <c r="CG719" i="1"/>
  <c r="BO719" i="1"/>
  <c r="BP719" i="1" s="1"/>
  <c r="DS718" i="1"/>
  <c r="DT718" i="1" s="1"/>
  <c r="DI718" i="1"/>
  <c r="DJ718" i="1" s="1"/>
  <c r="DL718" i="1" s="1"/>
  <c r="DE718" i="1"/>
  <c r="DG718" i="1" s="1"/>
  <c r="CZ718" i="1"/>
  <c r="DB718" i="1" s="1"/>
  <c r="CT718" i="1"/>
  <c r="CU718" i="1" s="1"/>
  <c r="CW718" i="1" s="1"/>
  <c r="CL718" i="1"/>
  <c r="CJ718" i="1"/>
  <c r="CI718" i="1"/>
  <c r="CH718" i="1"/>
  <c r="CG718" i="1"/>
  <c r="BO718" i="1"/>
  <c r="BP718" i="1" s="1"/>
  <c r="DS717" i="1"/>
  <c r="DT717" i="1" s="1"/>
  <c r="DI717" i="1"/>
  <c r="DJ717" i="1" s="1"/>
  <c r="DL717" i="1" s="1"/>
  <c r="DE717" i="1"/>
  <c r="DG717" i="1" s="1"/>
  <c r="CZ717" i="1"/>
  <c r="DB717" i="1" s="1"/>
  <c r="CT717" i="1"/>
  <c r="CU717" i="1" s="1"/>
  <c r="CW717" i="1" s="1"/>
  <c r="CL717" i="1"/>
  <c r="CJ717" i="1"/>
  <c r="CI717" i="1"/>
  <c r="CH717" i="1"/>
  <c r="CG717" i="1"/>
  <c r="BO717" i="1"/>
  <c r="BP717" i="1" s="1"/>
  <c r="DS716" i="1"/>
  <c r="DT716" i="1" s="1"/>
  <c r="DI716" i="1"/>
  <c r="DJ716" i="1" s="1"/>
  <c r="DL716" i="1" s="1"/>
  <c r="DE716" i="1"/>
  <c r="DG716" i="1" s="1"/>
  <c r="CZ716" i="1"/>
  <c r="DB716" i="1" s="1"/>
  <c r="CT716" i="1"/>
  <c r="CU716" i="1" s="1"/>
  <c r="CW716" i="1" s="1"/>
  <c r="CL716" i="1"/>
  <c r="CJ716" i="1"/>
  <c r="CI716" i="1"/>
  <c r="CH716" i="1"/>
  <c r="CG716" i="1"/>
  <c r="BO716" i="1"/>
  <c r="BP716" i="1" s="1"/>
  <c r="DS715" i="1"/>
  <c r="DT715" i="1" s="1"/>
  <c r="DI715" i="1"/>
  <c r="DJ715" i="1" s="1"/>
  <c r="DL715" i="1" s="1"/>
  <c r="DE715" i="1"/>
  <c r="DG715" i="1" s="1"/>
  <c r="CZ715" i="1"/>
  <c r="DB715" i="1" s="1"/>
  <c r="CT715" i="1"/>
  <c r="CU715" i="1" s="1"/>
  <c r="CW715" i="1" s="1"/>
  <c r="CL715" i="1"/>
  <c r="CJ715" i="1"/>
  <c r="CI715" i="1"/>
  <c r="CH715" i="1"/>
  <c r="CG715" i="1"/>
  <c r="BO715" i="1"/>
  <c r="BP715" i="1" s="1"/>
  <c r="DS714" i="1"/>
  <c r="DT714" i="1" s="1"/>
  <c r="DI714" i="1"/>
  <c r="DJ714" i="1" s="1"/>
  <c r="DL714" i="1" s="1"/>
  <c r="DE714" i="1"/>
  <c r="DG714" i="1" s="1"/>
  <c r="CZ714" i="1"/>
  <c r="DB714" i="1" s="1"/>
  <c r="CT714" i="1"/>
  <c r="CU714" i="1" s="1"/>
  <c r="CW714" i="1" s="1"/>
  <c r="CL714" i="1"/>
  <c r="CJ714" i="1"/>
  <c r="CI714" i="1"/>
  <c r="CH714" i="1"/>
  <c r="CG714" i="1"/>
  <c r="BO714" i="1"/>
  <c r="BP714" i="1" s="1"/>
  <c r="DS713" i="1"/>
  <c r="DT713" i="1" s="1"/>
  <c r="DI713" i="1"/>
  <c r="DJ713" i="1" s="1"/>
  <c r="DL713" i="1" s="1"/>
  <c r="DE713" i="1"/>
  <c r="DG713" i="1" s="1"/>
  <c r="CZ713" i="1"/>
  <c r="DB713" i="1" s="1"/>
  <c r="CT713" i="1"/>
  <c r="CU713" i="1" s="1"/>
  <c r="CW713" i="1" s="1"/>
  <c r="CL713" i="1"/>
  <c r="CJ713" i="1"/>
  <c r="CI713" i="1"/>
  <c r="CH713" i="1"/>
  <c r="CG713" i="1"/>
  <c r="BO713" i="1"/>
  <c r="BP713" i="1" s="1"/>
  <c r="DS712" i="1"/>
  <c r="DT712" i="1" s="1"/>
  <c r="DI712" i="1"/>
  <c r="DJ712" i="1" s="1"/>
  <c r="DL712" i="1" s="1"/>
  <c r="DE712" i="1"/>
  <c r="DG712" i="1" s="1"/>
  <c r="CZ712" i="1"/>
  <c r="DB712" i="1" s="1"/>
  <c r="CT712" i="1"/>
  <c r="CU712" i="1" s="1"/>
  <c r="CW712" i="1" s="1"/>
  <c r="CL712" i="1"/>
  <c r="CJ712" i="1"/>
  <c r="CI712" i="1"/>
  <c r="CH712" i="1"/>
  <c r="CG712" i="1"/>
  <c r="BO712" i="1"/>
  <c r="BP712" i="1" s="1"/>
  <c r="DS711" i="1"/>
  <c r="DT711" i="1" s="1"/>
  <c r="DI711" i="1"/>
  <c r="DJ711" i="1" s="1"/>
  <c r="DL711" i="1" s="1"/>
  <c r="DE711" i="1"/>
  <c r="DG711" i="1" s="1"/>
  <c r="CZ711" i="1"/>
  <c r="DB711" i="1" s="1"/>
  <c r="CT711" i="1"/>
  <c r="CU711" i="1" s="1"/>
  <c r="CW711" i="1" s="1"/>
  <c r="CL711" i="1"/>
  <c r="CJ711" i="1"/>
  <c r="CI711" i="1"/>
  <c r="CH711" i="1"/>
  <c r="CG711" i="1"/>
  <c r="BO711" i="1"/>
  <c r="BP711" i="1" s="1"/>
  <c r="DS710" i="1"/>
  <c r="DI710" i="1"/>
  <c r="DJ710" i="1" s="1"/>
  <c r="DL710" i="1" s="1"/>
  <c r="DE710" i="1"/>
  <c r="DG710" i="1" s="1"/>
  <c r="CZ710" i="1"/>
  <c r="DB710" i="1" s="1"/>
  <c r="CT710" i="1"/>
  <c r="CU710" i="1" s="1"/>
  <c r="CW710" i="1" s="1"/>
  <c r="CL710" i="1"/>
  <c r="CJ710" i="1"/>
  <c r="CI710" i="1"/>
  <c r="CH710" i="1"/>
  <c r="CG710" i="1"/>
  <c r="BO710" i="1"/>
  <c r="BP710" i="1" s="1"/>
  <c r="DS709" i="1"/>
  <c r="DI709" i="1"/>
  <c r="DJ709" i="1" s="1"/>
  <c r="DL709" i="1" s="1"/>
  <c r="DE709" i="1"/>
  <c r="DG709" i="1" s="1"/>
  <c r="CZ709" i="1"/>
  <c r="DB709" i="1" s="1"/>
  <c r="CT709" i="1"/>
  <c r="CU709" i="1" s="1"/>
  <c r="CW709" i="1" s="1"/>
  <c r="CL709" i="1"/>
  <c r="CJ709" i="1"/>
  <c r="CI709" i="1"/>
  <c r="CH709" i="1"/>
  <c r="CG709" i="1"/>
  <c r="BO709" i="1"/>
  <c r="BP709" i="1" s="1"/>
  <c r="DS708" i="1"/>
  <c r="DI708" i="1"/>
  <c r="DJ708" i="1" s="1"/>
  <c r="DL708" i="1" s="1"/>
  <c r="DE708" i="1"/>
  <c r="DG708" i="1" s="1"/>
  <c r="CZ708" i="1"/>
  <c r="DB708" i="1" s="1"/>
  <c r="CT708" i="1"/>
  <c r="CU708" i="1" s="1"/>
  <c r="CW708" i="1" s="1"/>
  <c r="CL708" i="1"/>
  <c r="CJ708" i="1"/>
  <c r="CI708" i="1"/>
  <c r="CH708" i="1"/>
  <c r="CG708" i="1"/>
  <c r="BO708" i="1"/>
  <c r="BP708" i="1" s="1"/>
  <c r="DS707" i="1"/>
  <c r="DI707" i="1"/>
  <c r="DJ707" i="1" s="1"/>
  <c r="DL707" i="1" s="1"/>
  <c r="DE707" i="1"/>
  <c r="DG707" i="1" s="1"/>
  <c r="CZ707" i="1"/>
  <c r="DB707" i="1" s="1"/>
  <c r="CT707" i="1"/>
  <c r="CU707" i="1" s="1"/>
  <c r="CW707" i="1" s="1"/>
  <c r="CL707" i="1"/>
  <c r="CJ707" i="1"/>
  <c r="CI707" i="1"/>
  <c r="CH707" i="1"/>
  <c r="CG707" i="1"/>
  <c r="BO707" i="1"/>
  <c r="BP707" i="1" s="1"/>
  <c r="DS706" i="1"/>
  <c r="DT706" i="1" s="1"/>
  <c r="DI706" i="1"/>
  <c r="DJ706" i="1" s="1"/>
  <c r="DL706" i="1" s="1"/>
  <c r="DE706" i="1"/>
  <c r="DG706" i="1" s="1"/>
  <c r="CZ706" i="1"/>
  <c r="DB706" i="1" s="1"/>
  <c r="CT706" i="1"/>
  <c r="CU706" i="1" s="1"/>
  <c r="CW706" i="1" s="1"/>
  <c r="CL706" i="1"/>
  <c r="CJ706" i="1"/>
  <c r="CI706" i="1"/>
  <c r="CH706" i="1"/>
  <c r="CG706" i="1"/>
  <c r="BO706" i="1"/>
  <c r="BP706" i="1" s="1"/>
  <c r="DS705" i="1"/>
  <c r="DI705" i="1"/>
  <c r="DJ705" i="1" s="1"/>
  <c r="DL705" i="1" s="1"/>
  <c r="DE705" i="1"/>
  <c r="DG705" i="1" s="1"/>
  <c r="CZ705" i="1"/>
  <c r="DB705" i="1" s="1"/>
  <c r="CT705" i="1"/>
  <c r="CU705" i="1" s="1"/>
  <c r="CW705" i="1" s="1"/>
  <c r="CL705" i="1"/>
  <c r="CJ705" i="1"/>
  <c r="CI705" i="1"/>
  <c r="CH705" i="1"/>
  <c r="CG705" i="1"/>
  <c r="BO705" i="1"/>
  <c r="BP705" i="1" s="1"/>
  <c r="DS704" i="1"/>
  <c r="DT704" i="1" s="1"/>
  <c r="DI704" i="1"/>
  <c r="DJ704" i="1" s="1"/>
  <c r="DL704" i="1" s="1"/>
  <c r="DE704" i="1"/>
  <c r="DG704" i="1" s="1"/>
  <c r="CZ704" i="1"/>
  <c r="DB704" i="1" s="1"/>
  <c r="CT704" i="1"/>
  <c r="CU704" i="1" s="1"/>
  <c r="CW704" i="1" s="1"/>
  <c r="CL704" i="1"/>
  <c r="CJ704" i="1"/>
  <c r="CI704" i="1"/>
  <c r="CH704" i="1"/>
  <c r="CG704" i="1"/>
  <c r="BO704" i="1"/>
  <c r="BP704" i="1" s="1"/>
  <c r="DS703" i="1"/>
  <c r="DT703" i="1" s="1"/>
  <c r="DI703" i="1"/>
  <c r="DJ703" i="1" s="1"/>
  <c r="DL703" i="1" s="1"/>
  <c r="DE703" i="1"/>
  <c r="DG703" i="1" s="1"/>
  <c r="CZ703" i="1"/>
  <c r="DB703" i="1" s="1"/>
  <c r="CT703" i="1"/>
  <c r="CU703" i="1" s="1"/>
  <c r="CW703" i="1" s="1"/>
  <c r="CL703" i="1"/>
  <c r="CJ703" i="1"/>
  <c r="CI703" i="1"/>
  <c r="CH703" i="1"/>
  <c r="CG703" i="1"/>
  <c r="BO703" i="1"/>
  <c r="BP703" i="1" s="1"/>
  <c r="DS702" i="1"/>
  <c r="DT702" i="1" s="1"/>
  <c r="DI702" i="1"/>
  <c r="DJ702" i="1" s="1"/>
  <c r="DL702" i="1" s="1"/>
  <c r="DE702" i="1"/>
  <c r="DG702" i="1" s="1"/>
  <c r="CZ702" i="1"/>
  <c r="DB702" i="1" s="1"/>
  <c r="CT702" i="1"/>
  <c r="CU702" i="1" s="1"/>
  <c r="CW702" i="1" s="1"/>
  <c r="CL702" i="1"/>
  <c r="CJ702" i="1"/>
  <c r="CI702" i="1"/>
  <c r="CH702" i="1"/>
  <c r="CG702" i="1"/>
  <c r="BO702" i="1"/>
  <c r="BP702" i="1" s="1"/>
  <c r="DS701" i="1"/>
  <c r="DT701" i="1" s="1"/>
  <c r="DI701" i="1"/>
  <c r="DJ701" i="1" s="1"/>
  <c r="DL701" i="1" s="1"/>
  <c r="DE701" i="1"/>
  <c r="DG701" i="1" s="1"/>
  <c r="CZ701" i="1"/>
  <c r="DB701" i="1" s="1"/>
  <c r="CT701" i="1"/>
  <c r="CU701" i="1" s="1"/>
  <c r="CW701" i="1" s="1"/>
  <c r="CL701" i="1"/>
  <c r="CJ701" i="1"/>
  <c r="CI701" i="1"/>
  <c r="CH701" i="1"/>
  <c r="CG701" i="1"/>
  <c r="BO701" i="1"/>
  <c r="BP701" i="1" s="1"/>
  <c r="DS700" i="1"/>
  <c r="DT700" i="1" s="1"/>
  <c r="DI700" i="1"/>
  <c r="DJ700" i="1" s="1"/>
  <c r="DL700" i="1" s="1"/>
  <c r="DE700" i="1"/>
  <c r="DG700" i="1" s="1"/>
  <c r="CZ700" i="1"/>
  <c r="DB700" i="1" s="1"/>
  <c r="CT700" i="1"/>
  <c r="CU700" i="1" s="1"/>
  <c r="CW700" i="1" s="1"/>
  <c r="CL700" i="1"/>
  <c r="CJ700" i="1"/>
  <c r="CI700" i="1"/>
  <c r="CH700" i="1"/>
  <c r="CG700" i="1"/>
  <c r="BO700" i="1"/>
  <c r="BP700" i="1" s="1"/>
  <c r="DS699" i="1"/>
  <c r="DI699" i="1"/>
  <c r="DJ699" i="1" s="1"/>
  <c r="DL699" i="1" s="1"/>
  <c r="DE699" i="1"/>
  <c r="DG699" i="1" s="1"/>
  <c r="CZ699" i="1"/>
  <c r="DB699" i="1" s="1"/>
  <c r="CT699" i="1"/>
  <c r="CU699" i="1" s="1"/>
  <c r="CW699" i="1" s="1"/>
  <c r="CL699" i="1"/>
  <c r="CJ699" i="1"/>
  <c r="CI699" i="1"/>
  <c r="CH699" i="1"/>
  <c r="CG699" i="1"/>
  <c r="BO699" i="1"/>
  <c r="BP699" i="1" s="1"/>
  <c r="DS698" i="1"/>
  <c r="DT698" i="1" s="1"/>
  <c r="DI698" i="1"/>
  <c r="DJ698" i="1" s="1"/>
  <c r="DL698" i="1" s="1"/>
  <c r="DE698" i="1"/>
  <c r="DG698" i="1" s="1"/>
  <c r="CZ698" i="1"/>
  <c r="DB698" i="1" s="1"/>
  <c r="CT698" i="1"/>
  <c r="CU698" i="1" s="1"/>
  <c r="CW698" i="1" s="1"/>
  <c r="CL698" i="1"/>
  <c r="CJ698" i="1"/>
  <c r="CI698" i="1"/>
  <c r="CH698" i="1"/>
  <c r="CG698" i="1"/>
  <c r="BO698" i="1"/>
  <c r="BP698" i="1" s="1"/>
  <c r="DS697" i="1"/>
  <c r="DT697" i="1" s="1"/>
  <c r="DI697" i="1"/>
  <c r="DJ697" i="1" s="1"/>
  <c r="DL697" i="1" s="1"/>
  <c r="DE697" i="1"/>
  <c r="DG697" i="1" s="1"/>
  <c r="CZ697" i="1"/>
  <c r="DB697" i="1" s="1"/>
  <c r="CT697" i="1"/>
  <c r="CU697" i="1" s="1"/>
  <c r="CW697" i="1" s="1"/>
  <c r="CL697" i="1"/>
  <c r="CJ697" i="1"/>
  <c r="CI697" i="1"/>
  <c r="CH697" i="1"/>
  <c r="CG697" i="1"/>
  <c r="BO697" i="1"/>
  <c r="BP697" i="1" s="1"/>
  <c r="DS696" i="1"/>
  <c r="DT696" i="1" s="1"/>
  <c r="DI696" i="1"/>
  <c r="DJ696" i="1" s="1"/>
  <c r="DL696" i="1" s="1"/>
  <c r="DE696" i="1"/>
  <c r="DG696" i="1" s="1"/>
  <c r="CZ696" i="1"/>
  <c r="DB696" i="1" s="1"/>
  <c r="CT696" i="1"/>
  <c r="CU696" i="1" s="1"/>
  <c r="CW696" i="1" s="1"/>
  <c r="CL696" i="1"/>
  <c r="CJ696" i="1"/>
  <c r="CI696" i="1"/>
  <c r="CH696" i="1"/>
  <c r="CG696" i="1"/>
  <c r="BO696" i="1"/>
  <c r="BP696" i="1" s="1"/>
  <c r="DS695" i="1"/>
  <c r="DT695" i="1" s="1"/>
  <c r="DI695" i="1"/>
  <c r="DJ695" i="1" s="1"/>
  <c r="DL695" i="1" s="1"/>
  <c r="DE695" i="1"/>
  <c r="DG695" i="1" s="1"/>
  <c r="CZ695" i="1"/>
  <c r="DB695" i="1" s="1"/>
  <c r="CT695" i="1"/>
  <c r="CU695" i="1" s="1"/>
  <c r="CW695" i="1" s="1"/>
  <c r="CL695" i="1"/>
  <c r="CJ695" i="1"/>
  <c r="CI695" i="1"/>
  <c r="CH695" i="1"/>
  <c r="CG695" i="1"/>
  <c r="BO695" i="1"/>
  <c r="BP695" i="1" s="1"/>
  <c r="DS694" i="1"/>
  <c r="DT694" i="1" s="1"/>
  <c r="DI694" i="1"/>
  <c r="DJ694" i="1" s="1"/>
  <c r="DL694" i="1" s="1"/>
  <c r="DE694" i="1"/>
  <c r="DG694" i="1" s="1"/>
  <c r="CZ694" i="1"/>
  <c r="DB694" i="1" s="1"/>
  <c r="CT694" i="1"/>
  <c r="CU694" i="1" s="1"/>
  <c r="CW694" i="1" s="1"/>
  <c r="CL694" i="1"/>
  <c r="CJ694" i="1"/>
  <c r="CI694" i="1"/>
  <c r="CH694" i="1"/>
  <c r="CG694" i="1"/>
  <c r="BO694" i="1"/>
  <c r="BP694" i="1" s="1"/>
  <c r="DS693" i="1"/>
  <c r="DT693" i="1" s="1"/>
  <c r="DI693" i="1"/>
  <c r="DJ693" i="1" s="1"/>
  <c r="DL693" i="1" s="1"/>
  <c r="DE693" i="1"/>
  <c r="DG693" i="1" s="1"/>
  <c r="CZ693" i="1"/>
  <c r="DB693" i="1" s="1"/>
  <c r="CT693" i="1"/>
  <c r="CU693" i="1" s="1"/>
  <c r="CW693" i="1" s="1"/>
  <c r="CL693" i="1"/>
  <c r="CJ693" i="1"/>
  <c r="CI693" i="1"/>
  <c r="CH693" i="1"/>
  <c r="CG693" i="1"/>
  <c r="BO693" i="1"/>
  <c r="BP693" i="1" s="1"/>
  <c r="DS692" i="1"/>
  <c r="DT692" i="1" s="1"/>
  <c r="DI692" i="1"/>
  <c r="DJ692" i="1" s="1"/>
  <c r="DL692" i="1" s="1"/>
  <c r="DE692" i="1"/>
  <c r="DG692" i="1" s="1"/>
  <c r="CZ692" i="1"/>
  <c r="DB692" i="1" s="1"/>
  <c r="CT692" i="1"/>
  <c r="CU692" i="1" s="1"/>
  <c r="CW692" i="1" s="1"/>
  <c r="CL692" i="1"/>
  <c r="CJ692" i="1"/>
  <c r="CI692" i="1"/>
  <c r="CH692" i="1"/>
  <c r="CG692" i="1"/>
  <c r="BO692" i="1"/>
  <c r="BP692" i="1" s="1"/>
  <c r="DS691" i="1"/>
  <c r="DT691" i="1" s="1"/>
  <c r="DI691" i="1"/>
  <c r="DJ691" i="1" s="1"/>
  <c r="DL691" i="1" s="1"/>
  <c r="DE691" i="1"/>
  <c r="DG691" i="1" s="1"/>
  <c r="CZ691" i="1"/>
  <c r="DB691" i="1" s="1"/>
  <c r="CT691" i="1"/>
  <c r="CU691" i="1" s="1"/>
  <c r="CW691" i="1" s="1"/>
  <c r="CL691" i="1"/>
  <c r="CJ691" i="1"/>
  <c r="CI691" i="1"/>
  <c r="CH691" i="1"/>
  <c r="CG691" i="1"/>
  <c r="BO691" i="1"/>
  <c r="BP691" i="1" s="1"/>
  <c r="DS690" i="1"/>
  <c r="DI690" i="1"/>
  <c r="DJ690" i="1" s="1"/>
  <c r="DL690" i="1" s="1"/>
  <c r="DE690" i="1"/>
  <c r="DG690" i="1" s="1"/>
  <c r="CZ690" i="1"/>
  <c r="DB690" i="1" s="1"/>
  <c r="CT690" i="1"/>
  <c r="CU690" i="1" s="1"/>
  <c r="CW690" i="1" s="1"/>
  <c r="CL690" i="1"/>
  <c r="CJ690" i="1"/>
  <c r="CI690" i="1"/>
  <c r="CH690" i="1"/>
  <c r="CG690" i="1"/>
  <c r="BO690" i="1"/>
  <c r="BP690" i="1" s="1"/>
  <c r="DS689" i="1"/>
  <c r="DI689" i="1"/>
  <c r="DJ689" i="1" s="1"/>
  <c r="DL689" i="1" s="1"/>
  <c r="DE689" i="1"/>
  <c r="DG689" i="1" s="1"/>
  <c r="CZ689" i="1"/>
  <c r="DB689" i="1" s="1"/>
  <c r="CT689" i="1"/>
  <c r="CU689" i="1" s="1"/>
  <c r="CW689" i="1" s="1"/>
  <c r="CL689" i="1"/>
  <c r="CJ689" i="1"/>
  <c r="CI689" i="1"/>
  <c r="CH689" i="1"/>
  <c r="CG689" i="1"/>
  <c r="BO689" i="1"/>
  <c r="BP689" i="1" s="1"/>
  <c r="DS688" i="1"/>
  <c r="DT688" i="1" s="1"/>
  <c r="DI688" i="1"/>
  <c r="DJ688" i="1" s="1"/>
  <c r="DL688" i="1" s="1"/>
  <c r="DE688" i="1"/>
  <c r="DG688" i="1" s="1"/>
  <c r="CZ688" i="1"/>
  <c r="DB688" i="1" s="1"/>
  <c r="CT688" i="1"/>
  <c r="CU688" i="1" s="1"/>
  <c r="CW688" i="1" s="1"/>
  <c r="CL688" i="1"/>
  <c r="CJ688" i="1"/>
  <c r="CI688" i="1"/>
  <c r="CH688" i="1"/>
  <c r="CG688" i="1"/>
  <c r="BO688" i="1"/>
  <c r="BP688" i="1" s="1"/>
  <c r="DS687" i="1"/>
  <c r="DI687" i="1"/>
  <c r="DJ687" i="1" s="1"/>
  <c r="DL687" i="1" s="1"/>
  <c r="DE687" i="1"/>
  <c r="DG687" i="1" s="1"/>
  <c r="CZ687" i="1"/>
  <c r="DB687" i="1" s="1"/>
  <c r="CT687" i="1"/>
  <c r="CU687" i="1" s="1"/>
  <c r="CW687" i="1" s="1"/>
  <c r="CL687" i="1"/>
  <c r="CJ687" i="1"/>
  <c r="CI687" i="1"/>
  <c r="CH687" i="1"/>
  <c r="CG687" i="1"/>
  <c r="BO687" i="1"/>
  <c r="BP687" i="1" s="1"/>
  <c r="DS686" i="1"/>
  <c r="DT686" i="1" s="1"/>
  <c r="DI686" i="1"/>
  <c r="DJ686" i="1" s="1"/>
  <c r="DL686" i="1" s="1"/>
  <c r="DE686" i="1"/>
  <c r="DG686" i="1" s="1"/>
  <c r="CZ686" i="1"/>
  <c r="DB686" i="1" s="1"/>
  <c r="CT686" i="1"/>
  <c r="CU686" i="1" s="1"/>
  <c r="CW686" i="1" s="1"/>
  <c r="CL686" i="1"/>
  <c r="CJ686" i="1"/>
  <c r="CI686" i="1"/>
  <c r="CH686" i="1"/>
  <c r="CG686" i="1"/>
  <c r="BO686" i="1"/>
  <c r="BP686" i="1" s="1"/>
  <c r="DS685" i="1"/>
  <c r="DT685" i="1" s="1"/>
  <c r="DI685" i="1"/>
  <c r="DJ685" i="1" s="1"/>
  <c r="DL685" i="1" s="1"/>
  <c r="DE685" i="1"/>
  <c r="DG685" i="1" s="1"/>
  <c r="CZ685" i="1"/>
  <c r="DB685" i="1" s="1"/>
  <c r="CT685" i="1"/>
  <c r="CU685" i="1" s="1"/>
  <c r="CW685" i="1" s="1"/>
  <c r="CL685" i="1"/>
  <c r="CJ685" i="1"/>
  <c r="CI685" i="1"/>
  <c r="CH685" i="1"/>
  <c r="CG685" i="1"/>
  <c r="BO685" i="1"/>
  <c r="BP685" i="1" s="1"/>
  <c r="DS684" i="1"/>
  <c r="DT684" i="1" s="1"/>
  <c r="DI684" i="1"/>
  <c r="DJ684" i="1" s="1"/>
  <c r="DL684" i="1" s="1"/>
  <c r="DE684" i="1"/>
  <c r="DG684" i="1" s="1"/>
  <c r="CZ684" i="1"/>
  <c r="DB684" i="1" s="1"/>
  <c r="CT684" i="1"/>
  <c r="CU684" i="1" s="1"/>
  <c r="CW684" i="1" s="1"/>
  <c r="CL684" i="1"/>
  <c r="CJ684" i="1"/>
  <c r="CI684" i="1"/>
  <c r="CH684" i="1"/>
  <c r="CG684" i="1"/>
  <c r="BO684" i="1"/>
  <c r="BP684" i="1" s="1"/>
  <c r="DS683" i="1"/>
  <c r="DI683" i="1"/>
  <c r="DJ683" i="1" s="1"/>
  <c r="DL683" i="1" s="1"/>
  <c r="DE683" i="1"/>
  <c r="DG683" i="1" s="1"/>
  <c r="CZ683" i="1"/>
  <c r="DB683" i="1" s="1"/>
  <c r="CT683" i="1"/>
  <c r="CU683" i="1" s="1"/>
  <c r="CW683" i="1" s="1"/>
  <c r="CL683" i="1"/>
  <c r="CJ683" i="1"/>
  <c r="CI683" i="1"/>
  <c r="CH683" i="1"/>
  <c r="CG683" i="1"/>
  <c r="BO683" i="1"/>
  <c r="BP683" i="1" s="1"/>
  <c r="DS682" i="1"/>
  <c r="DT682" i="1" s="1"/>
  <c r="DI682" i="1"/>
  <c r="DJ682" i="1" s="1"/>
  <c r="DL682" i="1" s="1"/>
  <c r="DE682" i="1"/>
  <c r="DG682" i="1" s="1"/>
  <c r="CZ682" i="1"/>
  <c r="DB682" i="1" s="1"/>
  <c r="CT682" i="1"/>
  <c r="CU682" i="1" s="1"/>
  <c r="CW682" i="1" s="1"/>
  <c r="CL682" i="1"/>
  <c r="CJ682" i="1"/>
  <c r="CI682" i="1"/>
  <c r="CH682" i="1"/>
  <c r="CG682" i="1"/>
  <c r="BO682" i="1"/>
  <c r="BP682" i="1" s="1"/>
  <c r="DS681" i="1"/>
  <c r="DT681" i="1" s="1"/>
  <c r="DI681" i="1"/>
  <c r="DJ681" i="1" s="1"/>
  <c r="DL681" i="1" s="1"/>
  <c r="DE681" i="1"/>
  <c r="DG681" i="1" s="1"/>
  <c r="CZ681" i="1"/>
  <c r="DB681" i="1" s="1"/>
  <c r="CT681" i="1"/>
  <c r="CU681" i="1" s="1"/>
  <c r="CW681" i="1" s="1"/>
  <c r="CL681" i="1"/>
  <c r="CJ681" i="1"/>
  <c r="CI681" i="1"/>
  <c r="CH681" i="1"/>
  <c r="CG681" i="1"/>
  <c r="BO681" i="1"/>
  <c r="BP681" i="1" s="1"/>
  <c r="DS680" i="1"/>
  <c r="DT680" i="1" s="1"/>
  <c r="DI680" i="1"/>
  <c r="DJ680" i="1" s="1"/>
  <c r="DL680" i="1" s="1"/>
  <c r="DE680" i="1"/>
  <c r="DG680" i="1" s="1"/>
  <c r="CZ680" i="1"/>
  <c r="DB680" i="1" s="1"/>
  <c r="CT680" i="1"/>
  <c r="CU680" i="1" s="1"/>
  <c r="CW680" i="1" s="1"/>
  <c r="CL680" i="1"/>
  <c r="CJ680" i="1"/>
  <c r="CI680" i="1"/>
  <c r="CH680" i="1"/>
  <c r="CG680" i="1"/>
  <c r="BO680" i="1"/>
  <c r="BP680" i="1" s="1"/>
  <c r="DS679" i="1"/>
  <c r="DI679" i="1"/>
  <c r="DJ679" i="1" s="1"/>
  <c r="DL679" i="1" s="1"/>
  <c r="DE679" i="1"/>
  <c r="DG679" i="1" s="1"/>
  <c r="CZ679" i="1"/>
  <c r="DB679" i="1" s="1"/>
  <c r="CT679" i="1"/>
  <c r="CU679" i="1" s="1"/>
  <c r="CW679" i="1" s="1"/>
  <c r="CL679" i="1"/>
  <c r="CJ679" i="1"/>
  <c r="CI679" i="1"/>
  <c r="CH679" i="1"/>
  <c r="CG679" i="1"/>
  <c r="BO679" i="1"/>
  <c r="BP679" i="1" s="1"/>
  <c r="DS678" i="1"/>
  <c r="DI678" i="1"/>
  <c r="DJ678" i="1" s="1"/>
  <c r="DL678" i="1" s="1"/>
  <c r="DE678" i="1"/>
  <c r="DG678" i="1" s="1"/>
  <c r="CZ678" i="1"/>
  <c r="DB678" i="1" s="1"/>
  <c r="CT678" i="1"/>
  <c r="CU678" i="1" s="1"/>
  <c r="CW678" i="1" s="1"/>
  <c r="CL678" i="1"/>
  <c r="CJ678" i="1"/>
  <c r="CI678" i="1"/>
  <c r="CH678" i="1"/>
  <c r="CG678" i="1"/>
  <c r="BO678" i="1"/>
  <c r="BP678" i="1" s="1"/>
  <c r="DS677" i="1"/>
  <c r="DI677" i="1"/>
  <c r="DJ677" i="1" s="1"/>
  <c r="DL677" i="1" s="1"/>
  <c r="DE677" i="1"/>
  <c r="DG677" i="1" s="1"/>
  <c r="CZ677" i="1"/>
  <c r="DB677" i="1" s="1"/>
  <c r="CT677" i="1"/>
  <c r="CU677" i="1" s="1"/>
  <c r="CW677" i="1" s="1"/>
  <c r="CL677" i="1"/>
  <c r="CJ677" i="1"/>
  <c r="CI677" i="1"/>
  <c r="CH677" i="1"/>
  <c r="CG677" i="1"/>
  <c r="BO677" i="1"/>
  <c r="BP677" i="1" s="1"/>
  <c r="DS676" i="1"/>
  <c r="DT676" i="1" s="1"/>
  <c r="DI676" i="1"/>
  <c r="DJ676" i="1" s="1"/>
  <c r="DL676" i="1" s="1"/>
  <c r="DE676" i="1"/>
  <c r="DG676" i="1" s="1"/>
  <c r="CZ676" i="1"/>
  <c r="DB676" i="1" s="1"/>
  <c r="CT676" i="1"/>
  <c r="CU676" i="1" s="1"/>
  <c r="CW676" i="1" s="1"/>
  <c r="CL676" i="1"/>
  <c r="CJ676" i="1"/>
  <c r="CI676" i="1"/>
  <c r="CH676" i="1"/>
  <c r="CG676" i="1"/>
  <c r="BO676" i="1"/>
  <c r="BP676" i="1" s="1"/>
  <c r="DS675" i="1"/>
  <c r="DT675" i="1" s="1"/>
  <c r="DI675" i="1"/>
  <c r="DJ675" i="1" s="1"/>
  <c r="DL675" i="1" s="1"/>
  <c r="DE675" i="1"/>
  <c r="DG675" i="1" s="1"/>
  <c r="CZ675" i="1"/>
  <c r="DB675" i="1" s="1"/>
  <c r="CT675" i="1"/>
  <c r="CU675" i="1" s="1"/>
  <c r="CW675" i="1" s="1"/>
  <c r="CL675" i="1"/>
  <c r="CJ675" i="1"/>
  <c r="CI675" i="1"/>
  <c r="CH675" i="1"/>
  <c r="CG675" i="1"/>
  <c r="BO675" i="1"/>
  <c r="BP675" i="1" s="1"/>
  <c r="DS674" i="1"/>
  <c r="DT674" i="1" s="1"/>
  <c r="DI674" i="1"/>
  <c r="DJ674" i="1" s="1"/>
  <c r="DL674" i="1" s="1"/>
  <c r="DE674" i="1"/>
  <c r="DG674" i="1" s="1"/>
  <c r="CZ674" i="1"/>
  <c r="DB674" i="1" s="1"/>
  <c r="CT674" i="1"/>
  <c r="CU674" i="1" s="1"/>
  <c r="CW674" i="1" s="1"/>
  <c r="CL674" i="1"/>
  <c r="CJ674" i="1"/>
  <c r="CI674" i="1"/>
  <c r="CH674" i="1"/>
  <c r="CG674" i="1"/>
  <c r="BO674" i="1"/>
  <c r="BP674" i="1" s="1"/>
  <c r="DS673" i="1"/>
  <c r="DT673" i="1" s="1"/>
  <c r="DI673" i="1"/>
  <c r="DJ673" i="1" s="1"/>
  <c r="DL673" i="1" s="1"/>
  <c r="DE673" i="1"/>
  <c r="DG673" i="1" s="1"/>
  <c r="CZ673" i="1"/>
  <c r="DB673" i="1" s="1"/>
  <c r="CT673" i="1"/>
  <c r="CU673" i="1" s="1"/>
  <c r="CW673" i="1" s="1"/>
  <c r="CL673" i="1"/>
  <c r="CJ673" i="1"/>
  <c r="CI673" i="1"/>
  <c r="CH673" i="1"/>
  <c r="CG673" i="1"/>
  <c r="CA673" i="1"/>
  <c r="BO673" i="1"/>
  <c r="BP673" i="1" s="1"/>
  <c r="DS672" i="1"/>
  <c r="DT672" i="1" s="1"/>
  <c r="DI672" i="1"/>
  <c r="DJ672" i="1" s="1"/>
  <c r="DL672" i="1" s="1"/>
  <c r="DE672" i="1"/>
  <c r="DG672" i="1" s="1"/>
  <c r="CZ672" i="1"/>
  <c r="DB672" i="1" s="1"/>
  <c r="CT672" i="1"/>
  <c r="CU672" i="1" s="1"/>
  <c r="CW672" i="1" s="1"/>
  <c r="CL672" i="1"/>
  <c r="CJ672" i="1"/>
  <c r="CI672" i="1"/>
  <c r="CH672" i="1"/>
  <c r="CG672" i="1"/>
  <c r="BO672" i="1"/>
  <c r="BP672" i="1" s="1"/>
  <c r="DS671" i="1"/>
  <c r="DT671" i="1" s="1"/>
  <c r="DI671" i="1"/>
  <c r="DJ671" i="1" s="1"/>
  <c r="DL671" i="1" s="1"/>
  <c r="DE671" i="1"/>
  <c r="DG671" i="1" s="1"/>
  <c r="CZ671" i="1"/>
  <c r="DB671" i="1" s="1"/>
  <c r="CT671" i="1"/>
  <c r="CU671" i="1" s="1"/>
  <c r="CW671" i="1" s="1"/>
  <c r="CL671" i="1"/>
  <c r="CJ671" i="1"/>
  <c r="CI671" i="1"/>
  <c r="CH671" i="1"/>
  <c r="CG671" i="1"/>
  <c r="BO671" i="1"/>
  <c r="BP671" i="1" s="1"/>
  <c r="DS670" i="1"/>
  <c r="DT670" i="1" s="1"/>
  <c r="DI670" i="1"/>
  <c r="DJ670" i="1" s="1"/>
  <c r="DL670" i="1" s="1"/>
  <c r="DE670" i="1"/>
  <c r="DG670" i="1" s="1"/>
  <c r="CZ670" i="1"/>
  <c r="DB670" i="1" s="1"/>
  <c r="CT670" i="1"/>
  <c r="CU670" i="1" s="1"/>
  <c r="CW670" i="1" s="1"/>
  <c r="CL670" i="1"/>
  <c r="CJ670" i="1"/>
  <c r="CI670" i="1"/>
  <c r="CH670" i="1"/>
  <c r="CG670" i="1"/>
  <c r="BO670" i="1"/>
  <c r="BP670" i="1" s="1"/>
  <c r="DS669" i="1"/>
  <c r="DT669" i="1" s="1"/>
  <c r="DI669" i="1"/>
  <c r="DJ669" i="1" s="1"/>
  <c r="DL669" i="1" s="1"/>
  <c r="DE669" i="1"/>
  <c r="DG669" i="1" s="1"/>
  <c r="CZ669" i="1"/>
  <c r="DB669" i="1" s="1"/>
  <c r="CT669" i="1"/>
  <c r="CU669" i="1" s="1"/>
  <c r="CW669" i="1" s="1"/>
  <c r="CL669" i="1"/>
  <c r="CJ669" i="1"/>
  <c r="CI669" i="1"/>
  <c r="CH669" i="1"/>
  <c r="CG669" i="1"/>
  <c r="CA669" i="1"/>
  <c r="BO669" i="1"/>
  <c r="BP669" i="1" s="1"/>
  <c r="DS668" i="1"/>
  <c r="DT668" i="1" s="1"/>
  <c r="DI668" i="1"/>
  <c r="DJ668" i="1" s="1"/>
  <c r="DL668" i="1" s="1"/>
  <c r="DE668" i="1"/>
  <c r="DG668" i="1" s="1"/>
  <c r="CZ668" i="1"/>
  <c r="DB668" i="1" s="1"/>
  <c r="CT668" i="1"/>
  <c r="CU668" i="1" s="1"/>
  <c r="CW668" i="1" s="1"/>
  <c r="CL668" i="1"/>
  <c r="CJ668" i="1"/>
  <c r="CI668" i="1"/>
  <c r="CH668" i="1"/>
  <c r="CG668" i="1"/>
  <c r="BO668" i="1"/>
  <c r="BP668" i="1" s="1"/>
  <c r="DS667" i="1"/>
  <c r="DI667" i="1"/>
  <c r="DJ667" i="1" s="1"/>
  <c r="DL667" i="1" s="1"/>
  <c r="DE667" i="1"/>
  <c r="DG667" i="1" s="1"/>
  <c r="CZ667" i="1"/>
  <c r="DB667" i="1" s="1"/>
  <c r="CT667" i="1"/>
  <c r="CU667" i="1" s="1"/>
  <c r="CW667" i="1" s="1"/>
  <c r="CL667" i="1"/>
  <c r="CJ667" i="1"/>
  <c r="CI667" i="1"/>
  <c r="CH667" i="1"/>
  <c r="CG667" i="1"/>
  <c r="BO667" i="1"/>
  <c r="BP667" i="1" s="1"/>
  <c r="DS666" i="1"/>
  <c r="DI666" i="1"/>
  <c r="DJ666" i="1" s="1"/>
  <c r="DL666" i="1" s="1"/>
  <c r="DE666" i="1"/>
  <c r="DG666" i="1" s="1"/>
  <c r="CZ666" i="1"/>
  <c r="DB666" i="1" s="1"/>
  <c r="CT666" i="1"/>
  <c r="CU666" i="1" s="1"/>
  <c r="CW666" i="1" s="1"/>
  <c r="CL666" i="1"/>
  <c r="CJ666" i="1"/>
  <c r="CI666" i="1"/>
  <c r="CH666" i="1"/>
  <c r="CG666" i="1"/>
  <c r="BO666" i="1"/>
  <c r="BP666" i="1" s="1"/>
  <c r="DS665" i="1"/>
  <c r="DT665" i="1" s="1"/>
  <c r="DI665" i="1"/>
  <c r="DJ665" i="1" s="1"/>
  <c r="DL665" i="1" s="1"/>
  <c r="DE665" i="1"/>
  <c r="DG665" i="1" s="1"/>
  <c r="CZ665" i="1"/>
  <c r="DB665" i="1" s="1"/>
  <c r="CT665" i="1"/>
  <c r="CU665" i="1" s="1"/>
  <c r="CW665" i="1" s="1"/>
  <c r="CL665" i="1"/>
  <c r="CJ665" i="1"/>
  <c r="CI665" i="1"/>
  <c r="CH665" i="1"/>
  <c r="CG665" i="1"/>
  <c r="BO665" i="1"/>
  <c r="BP665" i="1" s="1"/>
  <c r="DS664" i="1"/>
  <c r="DT664" i="1" s="1"/>
  <c r="DI664" i="1"/>
  <c r="DJ664" i="1" s="1"/>
  <c r="DL664" i="1" s="1"/>
  <c r="DE664" i="1"/>
  <c r="DG664" i="1" s="1"/>
  <c r="CZ664" i="1"/>
  <c r="DB664" i="1" s="1"/>
  <c r="CT664" i="1"/>
  <c r="CU664" i="1" s="1"/>
  <c r="CW664" i="1" s="1"/>
  <c r="CL664" i="1"/>
  <c r="CJ664" i="1"/>
  <c r="CI664" i="1"/>
  <c r="CH664" i="1"/>
  <c r="CG664" i="1"/>
  <c r="BO664" i="1"/>
  <c r="BP664" i="1" s="1"/>
  <c r="DS663" i="1"/>
  <c r="DT663" i="1" s="1"/>
  <c r="DI663" i="1"/>
  <c r="DJ663" i="1" s="1"/>
  <c r="DL663" i="1" s="1"/>
  <c r="DE663" i="1"/>
  <c r="DG663" i="1" s="1"/>
  <c r="CZ663" i="1"/>
  <c r="DB663" i="1" s="1"/>
  <c r="CT663" i="1"/>
  <c r="CU663" i="1" s="1"/>
  <c r="CW663" i="1" s="1"/>
  <c r="CL663" i="1"/>
  <c r="CJ663" i="1"/>
  <c r="CI663" i="1"/>
  <c r="CH663" i="1"/>
  <c r="CG663" i="1"/>
  <c r="BO663" i="1"/>
  <c r="BP663" i="1" s="1"/>
  <c r="DS662" i="1"/>
  <c r="DT662" i="1" s="1"/>
  <c r="DI662" i="1"/>
  <c r="DJ662" i="1" s="1"/>
  <c r="DL662" i="1" s="1"/>
  <c r="DE662" i="1"/>
  <c r="DG662" i="1" s="1"/>
  <c r="CZ662" i="1"/>
  <c r="DB662" i="1" s="1"/>
  <c r="CT662" i="1"/>
  <c r="CU662" i="1" s="1"/>
  <c r="CW662" i="1" s="1"/>
  <c r="CL662" i="1"/>
  <c r="CJ662" i="1"/>
  <c r="CI662" i="1"/>
  <c r="CH662" i="1"/>
  <c r="CG662" i="1"/>
  <c r="CA662" i="1"/>
  <c r="BO662" i="1"/>
  <c r="BP662" i="1" s="1"/>
  <c r="DS661" i="1"/>
  <c r="DT661" i="1" s="1"/>
  <c r="DI661" i="1"/>
  <c r="DJ661" i="1" s="1"/>
  <c r="DL661" i="1" s="1"/>
  <c r="DE661" i="1"/>
  <c r="DG661" i="1" s="1"/>
  <c r="CZ661" i="1"/>
  <c r="DB661" i="1" s="1"/>
  <c r="CT661" i="1"/>
  <c r="CU661" i="1" s="1"/>
  <c r="CW661" i="1" s="1"/>
  <c r="CL661" i="1"/>
  <c r="CJ661" i="1"/>
  <c r="CI661" i="1"/>
  <c r="CH661" i="1"/>
  <c r="CG661" i="1"/>
  <c r="CA661" i="1"/>
  <c r="BO661" i="1"/>
  <c r="BP661" i="1" s="1"/>
  <c r="DS660" i="1"/>
  <c r="DT660" i="1" s="1"/>
  <c r="DI660" i="1"/>
  <c r="DJ660" i="1" s="1"/>
  <c r="DL660" i="1" s="1"/>
  <c r="DE660" i="1"/>
  <c r="DG660" i="1" s="1"/>
  <c r="CZ660" i="1"/>
  <c r="DB660" i="1" s="1"/>
  <c r="CT660" i="1"/>
  <c r="CU660" i="1" s="1"/>
  <c r="CW660" i="1" s="1"/>
  <c r="CL660" i="1"/>
  <c r="CJ660" i="1"/>
  <c r="CI660" i="1"/>
  <c r="CH660" i="1"/>
  <c r="CG660" i="1"/>
  <c r="BO660" i="1"/>
  <c r="BP660" i="1" s="1"/>
  <c r="DS659" i="1"/>
  <c r="DT659" i="1" s="1"/>
  <c r="DI659" i="1"/>
  <c r="DJ659" i="1" s="1"/>
  <c r="DL659" i="1" s="1"/>
  <c r="DE659" i="1"/>
  <c r="DG659" i="1" s="1"/>
  <c r="CZ659" i="1"/>
  <c r="DB659" i="1" s="1"/>
  <c r="CT659" i="1"/>
  <c r="CU659" i="1" s="1"/>
  <c r="CW659" i="1" s="1"/>
  <c r="CL659" i="1"/>
  <c r="CJ659" i="1"/>
  <c r="CI659" i="1"/>
  <c r="CH659" i="1"/>
  <c r="CG659" i="1"/>
  <c r="BO659" i="1"/>
  <c r="BP659" i="1" s="1"/>
  <c r="DS658" i="1"/>
  <c r="DI658" i="1"/>
  <c r="DJ658" i="1" s="1"/>
  <c r="DL658" i="1" s="1"/>
  <c r="DE658" i="1"/>
  <c r="DG658" i="1" s="1"/>
  <c r="CZ658" i="1"/>
  <c r="DB658" i="1" s="1"/>
  <c r="CT658" i="1"/>
  <c r="CU658" i="1" s="1"/>
  <c r="CW658" i="1" s="1"/>
  <c r="CL658" i="1"/>
  <c r="CJ658" i="1"/>
  <c r="CI658" i="1"/>
  <c r="CH658" i="1"/>
  <c r="CG658" i="1"/>
  <c r="CA658" i="1"/>
  <c r="BO658" i="1"/>
  <c r="BP658" i="1" s="1"/>
  <c r="DS657" i="1"/>
  <c r="DT657" i="1" s="1"/>
  <c r="DI657" i="1"/>
  <c r="DJ657" i="1" s="1"/>
  <c r="DL657" i="1" s="1"/>
  <c r="DE657" i="1"/>
  <c r="DG657" i="1" s="1"/>
  <c r="CZ657" i="1"/>
  <c r="DB657" i="1" s="1"/>
  <c r="CT657" i="1"/>
  <c r="CU657" i="1" s="1"/>
  <c r="CW657" i="1" s="1"/>
  <c r="CL657" i="1"/>
  <c r="CJ657" i="1"/>
  <c r="CI657" i="1"/>
  <c r="CH657" i="1"/>
  <c r="CG657" i="1"/>
  <c r="CA657" i="1"/>
  <c r="BO657" i="1"/>
  <c r="BP657" i="1" s="1"/>
  <c r="DS656" i="1"/>
  <c r="DT656" i="1" s="1"/>
  <c r="DI656" i="1"/>
  <c r="DJ656" i="1" s="1"/>
  <c r="DL656" i="1" s="1"/>
  <c r="DE656" i="1"/>
  <c r="DG656" i="1" s="1"/>
  <c r="CZ656" i="1"/>
  <c r="DB656" i="1" s="1"/>
  <c r="CT656" i="1"/>
  <c r="CU656" i="1" s="1"/>
  <c r="CW656" i="1" s="1"/>
  <c r="CL656" i="1"/>
  <c r="CJ656" i="1"/>
  <c r="CI656" i="1"/>
  <c r="CH656" i="1"/>
  <c r="CG656" i="1"/>
  <c r="BO656" i="1"/>
  <c r="BP656" i="1" s="1"/>
  <c r="DS655" i="1"/>
  <c r="DT655" i="1" s="1"/>
  <c r="DI655" i="1"/>
  <c r="DJ655" i="1" s="1"/>
  <c r="DL655" i="1" s="1"/>
  <c r="DE655" i="1"/>
  <c r="DG655" i="1" s="1"/>
  <c r="CZ655" i="1"/>
  <c r="DB655" i="1" s="1"/>
  <c r="CT655" i="1"/>
  <c r="CU655" i="1" s="1"/>
  <c r="CW655" i="1" s="1"/>
  <c r="CL655" i="1"/>
  <c r="CJ655" i="1"/>
  <c r="CI655" i="1"/>
  <c r="CH655" i="1"/>
  <c r="CG655" i="1"/>
  <c r="BO655" i="1"/>
  <c r="BP655" i="1" s="1"/>
  <c r="DS654" i="1"/>
  <c r="DT654" i="1" s="1"/>
  <c r="DI654" i="1"/>
  <c r="DJ654" i="1" s="1"/>
  <c r="DL654" i="1" s="1"/>
  <c r="DE654" i="1"/>
  <c r="DG654" i="1" s="1"/>
  <c r="CZ654" i="1"/>
  <c r="DB654" i="1" s="1"/>
  <c r="CT654" i="1"/>
  <c r="CU654" i="1" s="1"/>
  <c r="CW654" i="1" s="1"/>
  <c r="CL654" i="1"/>
  <c r="CJ654" i="1"/>
  <c r="CI654" i="1"/>
  <c r="CH654" i="1"/>
  <c r="CG654" i="1"/>
  <c r="BO654" i="1"/>
  <c r="BP654" i="1" s="1"/>
  <c r="DS653" i="1"/>
  <c r="DT653" i="1" s="1"/>
  <c r="DI653" i="1"/>
  <c r="DJ653" i="1" s="1"/>
  <c r="DL653" i="1" s="1"/>
  <c r="DE653" i="1"/>
  <c r="DG653" i="1" s="1"/>
  <c r="CZ653" i="1"/>
  <c r="DB653" i="1" s="1"/>
  <c r="CT653" i="1"/>
  <c r="CU653" i="1" s="1"/>
  <c r="CW653" i="1" s="1"/>
  <c r="CL653" i="1"/>
  <c r="CJ653" i="1"/>
  <c r="CI653" i="1"/>
  <c r="CH653" i="1"/>
  <c r="CG653" i="1"/>
  <c r="BO653" i="1"/>
  <c r="BP653" i="1" s="1"/>
  <c r="DS652" i="1"/>
  <c r="DT652" i="1" s="1"/>
  <c r="DI652" i="1"/>
  <c r="DJ652" i="1" s="1"/>
  <c r="DL652" i="1" s="1"/>
  <c r="DE652" i="1"/>
  <c r="DG652" i="1" s="1"/>
  <c r="CZ652" i="1"/>
  <c r="DB652" i="1" s="1"/>
  <c r="CT652" i="1"/>
  <c r="CU652" i="1" s="1"/>
  <c r="CW652" i="1" s="1"/>
  <c r="CL652" i="1"/>
  <c r="CJ652" i="1"/>
  <c r="CI652" i="1"/>
  <c r="CH652" i="1"/>
  <c r="CG652" i="1"/>
  <c r="BO652" i="1"/>
  <c r="BP652" i="1" s="1"/>
  <c r="DS651" i="1"/>
  <c r="DT651" i="1" s="1"/>
  <c r="DI651" i="1"/>
  <c r="DJ651" i="1" s="1"/>
  <c r="DL651" i="1" s="1"/>
  <c r="DE651" i="1"/>
  <c r="DG651" i="1" s="1"/>
  <c r="CZ651" i="1"/>
  <c r="DB651" i="1" s="1"/>
  <c r="CT651" i="1"/>
  <c r="CU651" i="1" s="1"/>
  <c r="CW651" i="1" s="1"/>
  <c r="CL651" i="1"/>
  <c r="CJ651" i="1"/>
  <c r="CI651" i="1"/>
  <c r="CH651" i="1"/>
  <c r="CG651" i="1"/>
  <c r="BO651" i="1"/>
  <c r="BP651" i="1" s="1"/>
  <c r="DS650" i="1"/>
  <c r="DT650" i="1" s="1"/>
  <c r="DI650" i="1"/>
  <c r="DJ650" i="1" s="1"/>
  <c r="DL650" i="1" s="1"/>
  <c r="DE650" i="1"/>
  <c r="DG650" i="1" s="1"/>
  <c r="CZ650" i="1"/>
  <c r="DB650" i="1" s="1"/>
  <c r="CT650" i="1"/>
  <c r="CU650" i="1" s="1"/>
  <c r="CW650" i="1" s="1"/>
  <c r="CL650" i="1"/>
  <c r="CJ650" i="1"/>
  <c r="CI650" i="1"/>
  <c r="CH650" i="1"/>
  <c r="CG650" i="1"/>
  <c r="BO650" i="1"/>
  <c r="BP650" i="1" s="1"/>
  <c r="DS649" i="1"/>
  <c r="DI649" i="1"/>
  <c r="DJ649" i="1" s="1"/>
  <c r="DL649" i="1" s="1"/>
  <c r="DE649" i="1"/>
  <c r="DG649" i="1" s="1"/>
  <c r="CZ649" i="1"/>
  <c r="DB649" i="1" s="1"/>
  <c r="CT649" i="1"/>
  <c r="CU649" i="1" s="1"/>
  <c r="CW649" i="1" s="1"/>
  <c r="CL649" i="1"/>
  <c r="CJ649" i="1"/>
  <c r="CI649" i="1"/>
  <c r="CH649" i="1"/>
  <c r="CG649" i="1"/>
  <c r="CA649" i="1"/>
  <c r="BO649" i="1"/>
  <c r="BP649" i="1" s="1"/>
  <c r="DS648" i="1"/>
  <c r="DI648" i="1"/>
  <c r="DJ648" i="1" s="1"/>
  <c r="DL648" i="1" s="1"/>
  <c r="DE648" i="1"/>
  <c r="DG648" i="1" s="1"/>
  <c r="CZ648" i="1"/>
  <c r="DB648" i="1" s="1"/>
  <c r="CT648" i="1"/>
  <c r="CU648" i="1" s="1"/>
  <c r="CW648" i="1" s="1"/>
  <c r="CL648" i="1"/>
  <c r="CJ648" i="1"/>
  <c r="CI648" i="1"/>
  <c r="CH648" i="1"/>
  <c r="CG648" i="1"/>
  <c r="BO648" i="1"/>
  <c r="BP648" i="1" s="1"/>
  <c r="DS647" i="1"/>
  <c r="DI647" i="1"/>
  <c r="DJ647" i="1" s="1"/>
  <c r="DL647" i="1" s="1"/>
  <c r="DE647" i="1"/>
  <c r="DG647" i="1" s="1"/>
  <c r="CZ647" i="1"/>
  <c r="DB647" i="1" s="1"/>
  <c r="CT647" i="1"/>
  <c r="CU647" i="1" s="1"/>
  <c r="CW647" i="1" s="1"/>
  <c r="CL647" i="1"/>
  <c r="CJ647" i="1"/>
  <c r="CI647" i="1"/>
  <c r="CH647" i="1"/>
  <c r="CG647" i="1"/>
  <c r="BO647" i="1"/>
  <c r="BP647" i="1" s="1"/>
  <c r="DS646" i="1"/>
  <c r="DT646" i="1" s="1"/>
  <c r="DI646" i="1"/>
  <c r="DJ646" i="1" s="1"/>
  <c r="DL646" i="1" s="1"/>
  <c r="DE646" i="1"/>
  <c r="DG646" i="1" s="1"/>
  <c r="CZ646" i="1"/>
  <c r="DB646" i="1" s="1"/>
  <c r="CT646" i="1"/>
  <c r="CU646" i="1" s="1"/>
  <c r="CW646" i="1" s="1"/>
  <c r="CL646" i="1"/>
  <c r="CJ646" i="1"/>
  <c r="CI646" i="1"/>
  <c r="CH646" i="1"/>
  <c r="CG646" i="1"/>
  <c r="BO646" i="1"/>
  <c r="BP646" i="1" s="1"/>
  <c r="DS645" i="1"/>
  <c r="DT645" i="1" s="1"/>
  <c r="DI645" i="1"/>
  <c r="DJ645" i="1" s="1"/>
  <c r="DL645" i="1" s="1"/>
  <c r="DE645" i="1"/>
  <c r="DG645" i="1" s="1"/>
  <c r="CZ645" i="1"/>
  <c r="DB645" i="1" s="1"/>
  <c r="CT645" i="1"/>
  <c r="CU645" i="1" s="1"/>
  <c r="CW645" i="1" s="1"/>
  <c r="CL645" i="1"/>
  <c r="CJ645" i="1"/>
  <c r="CI645" i="1"/>
  <c r="CH645" i="1"/>
  <c r="CG645" i="1"/>
  <c r="BO645" i="1"/>
  <c r="BP645" i="1" s="1"/>
  <c r="DS644" i="1"/>
  <c r="DI644" i="1"/>
  <c r="DJ644" i="1" s="1"/>
  <c r="DL644" i="1" s="1"/>
  <c r="DE644" i="1"/>
  <c r="DG644" i="1" s="1"/>
  <c r="CZ644" i="1"/>
  <c r="DB644" i="1" s="1"/>
  <c r="CT644" i="1"/>
  <c r="CU644" i="1" s="1"/>
  <c r="CW644" i="1" s="1"/>
  <c r="CL644" i="1"/>
  <c r="CJ644" i="1"/>
  <c r="CI644" i="1"/>
  <c r="CH644" i="1"/>
  <c r="CG644" i="1"/>
  <c r="BO644" i="1"/>
  <c r="BP644" i="1" s="1"/>
  <c r="DS643" i="1"/>
  <c r="DI643" i="1"/>
  <c r="DJ643" i="1" s="1"/>
  <c r="DL643" i="1" s="1"/>
  <c r="DE643" i="1"/>
  <c r="DG643" i="1" s="1"/>
  <c r="CZ643" i="1"/>
  <c r="DB643" i="1" s="1"/>
  <c r="CT643" i="1"/>
  <c r="CU643" i="1" s="1"/>
  <c r="CW643" i="1" s="1"/>
  <c r="CL643" i="1"/>
  <c r="CJ643" i="1"/>
  <c r="CI643" i="1"/>
  <c r="CH643" i="1"/>
  <c r="CG643" i="1"/>
  <c r="BO643" i="1"/>
  <c r="BP643" i="1" s="1"/>
  <c r="DS642" i="1"/>
  <c r="DT642" i="1" s="1"/>
  <c r="DI642" i="1"/>
  <c r="DJ642" i="1" s="1"/>
  <c r="DL642" i="1" s="1"/>
  <c r="DE642" i="1"/>
  <c r="DG642" i="1" s="1"/>
  <c r="CZ642" i="1"/>
  <c r="DB642" i="1" s="1"/>
  <c r="CT642" i="1"/>
  <c r="CU642" i="1" s="1"/>
  <c r="CW642" i="1" s="1"/>
  <c r="CL642" i="1"/>
  <c r="CJ642" i="1"/>
  <c r="CI642" i="1"/>
  <c r="CH642" i="1"/>
  <c r="CG642" i="1"/>
  <c r="BO642" i="1"/>
  <c r="BP642" i="1" s="1"/>
  <c r="DS641" i="1"/>
  <c r="DT641" i="1" s="1"/>
  <c r="DI641" i="1"/>
  <c r="DJ641" i="1" s="1"/>
  <c r="DL641" i="1" s="1"/>
  <c r="DE641" i="1"/>
  <c r="DG641" i="1" s="1"/>
  <c r="CZ641" i="1"/>
  <c r="DB641" i="1" s="1"/>
  <c r="CT641" i="1"/>
  <c r="CU641" i="1" s="1"/>
  <c r="CW641" i="1" s="1"/>
  <c r="CL641" i="1"/>
  <c r="CJ641" i="1"/>
  <c r="CI641" i="1"/>
  <c r="CH641" i="1"/>
  <c r="CG641" i="1"/>
  <c r="BO641" i="1"/>
  <c r="BP641" i="1" s="1"/>
  <c r="DS640" i="1"/>
  <c r="DI640" i="1"/>
  <c r="DJ640" i="1" s="1"/>
  <c r="DL640" i="1" s="1"/>
  <c r="DE640" i="1"/>
  <c r="DG640" i="1" s="1"/>
  <c r="CZ640" i="1"/>
  <c r="DB640" i="1" s="1"/>
  <c r="CT640" i="1"/>
  <c r="CU640" i="1" s="1"/>
  <c r="CW640" i="1" s="1"/>
  <c r="CL640" i="1"/>
  <c r="CJ640" i="1"/>
  <c r="CI640" i="1"/>
  <c r="CH640" i="1"/>
  <c r="CG640" i="1"/>
  <c r="BO640" i="1"/>
  <c r="BP640" i="1" s="1"/>
  <c r="DS639" i="1"/>
  <c r="DT639" i="1" s="1"/>
  <c r="DI639" i="1"/>
  <c r="DJ639" i="1" s="1"/>
  <c r="DL639" i="1" s="1"/>
  <c r="DE639" i="1"/>
  <c r="DG639" i="1" s="1"/>
  <c r="CZ639" i="1"/>
  <c r="DB639" i="1" s="1"/>
  <c r="CT639" i="1"/>
  <c r="CU639" i="1" s="1"/>
  <c r="CW639" i="1" s="1"/>
  <c r="CL639" i="1"/>
  <c r="CJ639" i="1"/>
  <c r="CI639" i="1"/>
  <c r="CH639" i="1"/>
  <c r="CG639" i="1"/>
  <c r="BO639" i="1"/>
  <c r="BP639" i="1" s="1"/>
  <c r="DS638" i="1"/>
  <c r="DI638" i="1"/>
  <c r="DJ638" i="1" s="1"/>
  <c r="DL638" i="1" s="1"/>
  <c r="DE638" i="1"/>
  <c r="DG638" i="1" s="1"/>
  <c r="CZ638" i="1"/>
  <c r="DB638" i="1" s="1"/>
  <c r="CT638" i="1"/>
  <c r="CU638" i="1" s="1"/>
  <c r="CW638" i="1" s="1"/>
  <c r="CL638" i="1"/>
  <c r="CJ638" i="1"/>
  <c r="CI638" i="1"/>
  <c r="CH638" i="1"/>
  <c r="CG638" i="1"/>
  <c r="BO638" i="1"/>
  <c r="BP638" i="1" s="1"/>
  <c r="DS637" i="1"/>
  <c r="DI637" i="1"/>
  <c r="DJ637" i="1" s="1"/>
  <c r="DL637" i="1" s="1"/>
  <c r="DE637" i="1"/>
  <c r="DG637" i="1" s="1"/>
  <c r="CZ637" i="1"/>
  <c r="DB637" i="1" s="1"/>
  <c r="CT637" i="1"/>
  <c r="CU637" i="1" s="1"/>
  <c r="CW637" i="1" s="1"/>
  <c r="CL637" i="1"/>
  <c r="CJ637" i="1"/>
  <c r="CI637" i="1"/>
  <c r="CH637" i="1"/>
  <c r="CG637" i="1"/>
  <c r="BO637" i="1"/>
  <c r="BP637" i="1" s="1"/>
  <c r="DS636" i="1"/>
  <c r="DI636" i="1"/>
  <c r="DJ636" i="1" s="1"/>
  <c r="DL636" i="1" s="1"/>
  <c r="DE636" i="1"/>
  <c r="DG636" i="1" s="1"/>
  <c r="CZ636" i="1"/>
  <c r="DB636" i="1" s="1"/>
  <c r="CT636" i="1"/>
  <c r="CU636" i="1" s="1"/>
  <c r="CW636" i="1" s="1"/>
  <c r="CL636" i="1"/>
  <c r="CJ636" i="1"/>
  <c r="CI636" i="1"/>
  <c r="CH636" i="1"/>
  <c r="CG636" i="1"/>
  <c r="CA636" i="1"/>
  <c r="BO636" i="1"/>
  <c r="BP636" i="1" s="1"/>
  <c r="DS635" i="1"/>
  <c r="DI635" i="1"/>
  <c r="DJ635" i="1" s="1"/>
  <c r="DL635" i="1" s="1"/>
  <c r="DE635" i="1"/>
  <c r="DG635" i="1" s="1"/>
  <c r="CZ635" i="1"/>
  <c r="DB635" i="1" s="1"/>
  <c r="CT635" i="1"/>
  <c r="CU635" i="1" s="1"/>
  <c r="CW635" i="1" s="1"/>
  <c r="CL635" i="1"/>
  <c r="CJ635" i="1"/>
  <c r="CI635" i="1"/>
  <c r="CH635" i="1"/>
  <c r="CG635" i="1"/>
  <c r="BO635" i="1"/>
  <c r="BP635" i="1" s="1"/>
  <c r="DS634" i="1"/>
  <c r="DI634" i="1"/>
  <c r="DJ634" i="1" s="1"/>
  <c r="DL634" i="1" s="1"/>
  <c r="DE634" i="1"/>
  <c r="DG634" i="1" s="1"/>
  <c r="CZ634" i="1"/>
  <c r="DB634" i="1" s="1"/>
  <c r="CT634" i="1"/>
  <c r="CU634" i="1" s="1"/>
  <c r="CW634" i="1" s="1"/>
  <c r="CL634" i="1"/>
  <c r="CJ634" i="1"/>
  <c r="CI634" i="1"/>
  <c r="CH634" i="1"/>
  <c r="CG634" i="1"/>
  <c r="BO634" i="1"/>
  <c r="BP634" i="1" s="1"/>
  <c r="DS633" i="1"/>
  <c r="DI633" i="1"/>
  <c r="DJ633" i="1" s="1"/>
  <c r="DL633" i="1" s="1"/>
  <c r="DE633" i="1"/>
  <c r="DG633" i="1" s="1"/>
  <c r="CZ633" i="1"/>
  <c r="DB633" i="1" s="1"/>
  <c r="CT633" i="1"/>
  <c r="CU633" i="1" s="1"/>
  <c r="CW633" i="1" s="1"/>
  <c r="CL633" i="1"/>
  <c r="CJ633" i="1"/>
  <c r="CI633" i="1"/>
  <c r="CH633" i="1"/>
  <c r="CG633" i="1"/>
  <c r="BO633" i="1"/>
  <c r="BP633" i="1" s="1"/>
  <c r="DS632" i="1"/>
  <c r="DT632" i="1" s="1"/>
  <c r="DI632" i="1"/>
  <c r="DJ632" i="1" s="1"/>
  <c r="DL632" i="1" s="1"/>
  <c r="DE632" i="1"/>
  <c r="DG632" i="1" s="1"/>
  <c r="CZ632" i="1"/>
  <c r="DB632" i="1" s="1"/>
  <c r="CT632" i="1"/>
  <c r="CU632" i="1" s="1"/>
  <c r="CW632" i="1" s="1"/>
  <c r="CL632" i="1"/>
  <c r="CJ632" i="1"/>
  <c r="CI632" i="1"/>
  <c r="CH632" i="1"/>
  <c r="CG632" i="1"/>
  <c r="BO632" i="1"/>
  <c r="BP632" i="1" s="1"/>
  <c r="DS631" i="1"/>
  <c r="DI631" i="1"/>
  <c r="DJ631" i="1" s="1"/>
  <c r="DL631" i="1" s="1"/>
  <c r="DE631" i="1"/>
  <c r="DG631" i="1" s="1"/>
  <c r="CZ631" i="1"/>
  <c r="DB631" i="1" s="1"/>
  <c r="CT631" i="1"/>
  <c r="CU631" i="1" s="1"/>
  <c r="CW631" i="1" s="1"/>
  <c r="CL631" i="1"/>
  <c r="CJ631" i="1"/>
  <c r="CI631" i="1"/>
  <c r="CH631" i="1"/>
  <c r="CG631" i="1"/>
  <c r="CA631" i="1"/>
  <c r="BO631" i="1"/>
  <c r="BP631" i="1" s="1"/>
  <c r="DS630" i="1"/>
  <c r="DI630" i="1"/>
  <c r="DJ630" i="1" s="1"/>
  <c r="DL630" i="1" s="1"/>
  <c r="DE630" i="1"/>
  <c r="DG630" i="1" s="1"/>
  <c r="CZ630" i="1"/>
  <c r="DB630" i="1" s="1"/>
  <c r="CT630" i="1"/>
  <c r="CU630" i="1" s="1"/>
  <c r="CW630" i="1" s="1"/>
  <c r="CL630" i="1"/>
  <c r="CJ630" i="1"/>
  <c r="CI630" i="1"/>
  <c r="CH630" i="1"/>
  <c r="CG630" i="1"/>
  <c r="CB630" i="1"/>
  <c r="CC630" i="1" s="1"/>
  <c r="CE630" i="1" s="1"/>
  <c r="BO630" i="1"/>
  <c r="BP630" i="1" s="1"/>
  <c r="DS629" i="1"/>
  <c r="DI629" i="1"/>
  <c r="DJ629" i="1" s="1"/>
  <c r="DL629" i="1" s="1"/>
  <c r="DE629" i="1"/>
  <c r="DG629" i="1" s="1"/>
  <c r="CZ629" i="1"/>
  <c r="DB629" i="1" s="1"/>
  <c r="CT629" i="1"/>
  <c r="CU629" i="1" s="1"/>
  <c r="CW629" i="1" s="1"/>
  <c r="CL629" i="1"/>
  <c r="CJ629" i="1"/>
  <c r="CI629" i="1"/>
  <c r="CH629" i="1"/>
  <c r="CG629" i="1"/>
  <c r="CB629" i="1"/>
  <c r="CC629" i="1" s="1"/>
  <c r="CE629" i="1" s="1"/>
  <c r="BO629" i="1"/>
  <c r="BP629" i="1" s="1"/>
  <c r="DS628" i="1"/>
  <c r="DT628" i="1" s="1"/>
  <c r="DI628" i="1"/>
  <c r="DJ628" i="1" s="1"/>
  <c r="DL628" i="1" s="1"/>
  <c r="DE628" i="1"/>
  <c r="DG628" i="1" s="1"/>
  <c r="CZ628" i="1"/>
  <c r="DB628" i="1" s="1"/>
  <c r="CT628" i="1"/>
  <c r="CU628" i="1" s="1"/>
  <c r="CW628" i="1" s="1"/>
  <c r="CL628" i="1"/>
  <c r="CJ628" i="1"/>
  <c r="CI628" i="1"/>
  <c r="CH628" i="1"/>
  <c r="CG628" i="1"/>
  <c r="BO628" i="1"/>
  <c r="BP628" i="1" s="1"/>
  <c r="DS627" i="1"/>
  <c r="DT627" i="1" s="1"/>
  <c r="DI627" i="1"/>
  <c r="DJ627" i="1" s="1"/>
  <c r="DL627" i="1" s="1"/>
  <c r="DE627" i="1"/>
  <c r="DG627" i="1" s="1"/>
  <c r="CZ627" i="1"/>
  <c r="DB627" i="1" s="1"/>
  <c r="CT627" i="1"/>
  <c r="CU627" i="1" s="1"/>
  <c r="CW627" i="1" s="1"/>
  <c r="CL627" i="1"/>
  <c r="CJ627" i="1"/>
  <c r="CI627" i="1"/>
  <c r="CH627" i="1"/>
  <c r="CG627" i="1"/>
  <c r="BO627" i="1"/>
  <c r="BP627" i="1" s="1"/>
  <c r="DS626" i="1"/>
  <c r="DI626" i="1"/>
  <c r="DJ626" i="1" s="1"/>
  <c r="DL626" i="1" s="1"/>
  <c r="DE626" i="1"/>
  <c r="DG626" i="1" s="1"/>
  <c r="CZ626" i="1"/>
  <c r="DB626" i="1" s="1"/>
  <c r="CT626" i="1"/>
  <c r="CU626" i="1" s="1"/>
  <c r="CW626" i="1" s="1"/>
  <c r="CL626" i="1"/>
  <c r="CJ626" i="1"/>
  <c r="CI626" i="1"/>
  <c r="CH626" i="1"/>
  <c r="CG626" i="1"/>
  <c r="BO626" i="1"/>
  <c r="BP626" i="1" s="1"/>
  <c r="DS625" i="1"/>
  <c r="DT625" i="1" s="1"/>
  <c r="DI625" i="1"/>
  <c r="DJ625" i="1" s="1"/>
  <c r="DL625" i="1" s="1"/>
  <c r="DE625" i="1"/>
  <c r="DG625" i="1" s="1"/>
  <c r="CZ625" i="1"/>
  <c r="DB625" i="1" s="1"/>
  <c r="CT625" i="1"/>
  <c r="CU625" i="1" s="1"/>
  <c r="CW625" i="1" s="1"/>
  <c r="CL625" i="1"/>
  <c r="CJ625" i="1"/>
  <c r="CI625" i="1"/>
  <c r="CH625" i="1"/>
  <c r="CG625" i="1"/>
  <c r="BO625" i="1"/>
  <c r="BP625" i="1" s="1"/>
  <c r="DS624" i="1"/>
  <c r="DI624" i="1"/>
  <c r="DJ624" i="1" s="1"/>
  <c r="DL624" i="1" s="1"/>
  <c r="DE624" i="1"/>
  <c r="DG624" i="1" s="1"/>
  <c r="CZ624" i="1"/>
  <c r="DB624" i="1" s="1"/>
  <c r="CT624" i="1"/>
  <c r="CU624" i="1" s="1"/>
  <c r="CW624" i="1" s="1"/>
  <c r="CL624" i="1"/>
  <c r="CJ624" i="1"/>
  <c r="CI624" i="1"/>
  <c r="CH624" i="1"/>
  <c r="CG624" i="1"/>
  <c r="BO624" i="1"/>
  <c r="BP624" i="1" s="1"/>
  <c r="DS623" i="1"/>
  <c r="DI623" i="1"/>
  <c r="DJ623" i="1" s="1"/>
  <c r="DL623" i="1" s="1"/>
  <c r="DE623" i="1"/>
  <c r="DG623" i="1" s="1"/>
  <c r="CZ623" i="1"/>
  <c r="DB623" i="1" s="1"/>
  <c r="CT623" i="1"/>
  <c r="CU623" i="1" s="1"/>
  <c r="CW623" i="1" s="1"/>
  <c r="CL623" i="1"/>
  <c r="CJ623" i="1"/>
  <c r="CI623" i="1"/>
  <c r="CH623" i="1"/>
  <c r="CG623" i="1"/>
  <c r="BO623" i="1"/>
  <c r="BP623" i="1" s="1"/>
  <c r="DS622" i="1"/>
  <c r="DI622" i="1"/>
  <c r="DJ622" i="1" s="1"/>
  <c r="DL622" i="1" s="1"/>
  <c r="DE622" i="1"/>
  <c r="DG622" i="1" s="1"/>
  <c r="CZ622" i="1"/>
  <c r="DB622" i="1" s="1"/>
  <c r="CT622" i="1"/>
  <c r="CU622" i="1" s="1"/>
  <c r="CW622" i="1" s="1"/>
  <c r="CL622" i="1"/>
  <c r="CJ622" i="1"/>
  <c r="CI622" i="1"/>
  <c r="CH622" i="1"/>
  <c r="CG622" i="1"/>
  <c r="BO622" i="1"/>
  <c r="BP622" i="1" s="1"/>
  <c r="DS621" i="1"/>
  <c r="DT621" i="1" s="1"/>
  <c r="DI621" i="1"/>
  <c r="DJ621" i="1" s="1"/>
  <c r="DL621" i="1" s="1"/>
  <c r="DE621" i="1"/>
  <c r="DG621" i="1" s="1"/>
  <c r="CZ621" i="1"/>
  <c r="DB621" i="1" s="1"/>
  <c r="CT621" i="1"/>
  <c r="CU621" i="1" s="1"/>
  <c r="CW621" i="1" s="1"/>
  <c r="CL621" i="1"/>
  <c r="CJ621" i="1"/>
  <c r="CI621" i="1"/>
  <c r="CH621" i="1"/>
  <c r="CG621" i="1"/>
  <c r="BO621" i="1"/>
  <c r="BP621" i="1" s="1"/>
  <c r="DS620" i="1"/>
  <c r="DI620" i="1"/>
  <c r="DJ620" i="1" s="1"/>
  <c r="DL620" i="1" s="1"/>
  <c r="DE620" i="1"/>
  <c r="DG620" i="1" s="1"/>
  <c r="CZ620" i="1"/>
  <c r="DB620" i="1" s="1"/>
  <c r="CT620" i="1"/>
  <c r="CU620" i="1" s="1"/>
  <c r="CW620" i="1" s="1"/>
  <c r="CL620" i="1"/>
  <c r="CJ620" i="1"/>
  <c r="CI620" i="1"/>
  <c r="CH620" i="1"/>
  <c r="CG620" i="1"/>
  <c r="BO620" i="1"/>
  <c r="BP620" i="1" s="1"/>
  <c r="DS619" i="1"/>
  <c r="DT619" i="1" s="1"/>
  <c r="DI619" i="1"/>
  <c r="DJ619" i="1" s="1"/>
  <c r="DL619" i="1" s="1"/>
  <c r="DE619" i="1"/>
  <c r="DG619" i="1" s="1"/>
  <c r="CZ619" i="1"/>
  <c r="DB619" i="1" s="1"/>
  <c r="CT619" i="1"/>
  <c r="CU619" i="1" s="1"/>
  <c r="CW619" i="1" s="1"/>
  <c r="CL619" i="1"/>
  <c r="CJ619" i="1"/>
  <c r="CI619" i="1"/>
  <c r="CH619" i="1"/>
  <c r="CG619" i="1"/>
  <c r="BO619" i="1"/>
  <c r="BP619" i="1" s="1"/>
  <c r="DS618" i="1"/>
  <c r="DT618" i="1" s="1"/>
  <c r="DI618" i="1"/>
  <c r="DJ618" i="1" s="1"/>
  <c r="DL618" i="1" s="1"/>
  <c r="DE618" i="1"/>
  <c r="DG618" i="1" s="1"/>
  <c r="CZ618" i="1"/>
  <c r="DB618" i="1" s="1"/>
  <c r="CT618" i="1"/>
  <c r="CU618" i="1" s="1"/>
  <c r="CW618" i="1" s="1"/>
  <c r="CL618" i="1"/>
  <c r="CJ618" i="1"/>
  <c r="CI618" i="1"/>
  <c r="CH618" i="1"/>
  <c r="CG618" i="1"/>
  <c r="BO618" i="1"/>
  <c r="BP618" i="1" s="1"/>
  <c r="DS617" i="1"/>
  <c r="DT617" i="1" s="1"/>
  <c r="DI617" i="1"/>
  <c r="DJ617" i="1" s="1"/>
  <c r="DL617" i="1" s="1"/>
  <c r="DE617" i="1"/>
  <c r="DG617" i="1" s="1"/>
  <c r="CZ617" i="1"/>
  <c r="DB617" i="1" s="1"/>
  <c r="CT617" i="1"/>
  <c r="CU617" i="1" s="1"/>
  <c r="CW617" i="1" s="1"/>
  <c r="CL617" i="1"/>
  <c r="CJ617" i="1"/>
  <c r="CI617" i="1"/>
  <c r="CH617" i="1"/>
  <c r="CG617" i="1"/>
  <c r="CA617" i="1"/>
  <c r="BO617" i="1"/>
  <c r="BP617" i="1" s="1"/>
  <c r="DS616" i="1"/>
  <c r="DT616" i="1" s="1"/>
  <c r="DI616" i="1"/>
  <c r="DJ616" i="1" s="1"/>
  <c r="DL616" i="1" s="1"/>
  <c r="DE616" i="1"/>
  <c r="DG616" i="1" s="1"/>
  <c r="CZ616" i="1"/>
  <c r="DB616" i="1" s="1"/>
  <c r="CT616" i="1"/>
  <c r="CU616" i="1" s="1"/>
  <c r="CW616" i="1" s="1"/>
  <c r="CL616" i="1"/>
  <c r="CJ616" i="1"/>
  <c r="CI616" i="1"/>
  <c r="CH616" i="1"/>
  <c r="CG616" i="1"/>
  <c r="BO616" i="1"/>
  <c r="BP616" i="1" s="1"/>
  <c r="DS615" i="1"/>
  <c r="DT615" i="1" s="1"/>
  <c r="DI615" i="1"/>
  <c r="DJ615" i="1" s="1"/>
  <c r="DL615" i="1" s="1"/>
  <c r="DE615" i="1"/>
  <c r="DG615" i="1" s="1"/>
  <c r="CZ615" i="1"/>
  <c r="DB615" i="1" s="1"/>
  <c r="CT615" i="1"/>
  <c r="CU615" i="1" s="1"/>
  <c r="CW615" i="1" s="1"/>
  <c r="CL615" i="1"/>
  <c r="CJ615" i="1"/>
  <c r="CI615" i="1"/>
  <c r="CH615" i="1"/>
  <c r="CG615" i="1"/>
  <c r="BO615" i="1"/>
  <c r="BP615" i="1" s="1"/>
  <c r="DS614" i="1"/>
  <c r="DI614" i="1"/>
  <c r="DJ614" i="1" s="1"/>
  <c r="DL614" i="1" s="1"/>
  <c r="DE614" i="1"/>
  <c r="DG614" i="1" s="1"/>
  <c r="CZ614" i="1"/>
  <c r="DB614" i="1" s="1"/>
  <c r="CT614" i="1"/>
  <c r="CU614" i="1" s="1"/>
  <c r="CW614" i="1" s="1"/>
  <c r="CL614" i="1"/>
  <c r="CJ614" i="1"/>
  <c r="CI614" i="1"/>
  <c r="CH614" i="1"/>
  <c r="CG614" i="1"/>
  <c r="CA614" i="1"/>
  <c r="BO614" i="1"/>
  <c r="BP614" i="1" s="1"/>
  <c r="DS613" i="1"/>
  <c r="DT613" i="1" s="1"/>
  <c r="DI613" i="1"/>
  <c r="DJ613" i="1" s="1"/>
  <c r="DL613" i="1" s="1"/>
  <c r="DE613" i="1"/>
  <c r="DG613" i="1" s="1"/>
  <c r="CZ613" i="1"/>
  <c r="DB613" i="1" s="1"/>
  <c r="CT613" i="1"/>
  <c r="CU613" i="1" s="1"/>
  <c r="CW613" i="1" s="1"/>
  <c r="CL613" i="1"/>
  <c r="CJ613" i="1"/>
  <c r="CI613" i="1"/>
  <c r="CH613" i="1"/>
  <c r="CG613" i="1"/>
  <c r="CA613" i="1"/>
  <c r="BO613" i="1"/>
  <c r="BP613" i="1" s="1"/>
  <c r="DS612" i="1"/>
  <c r="DI612" i="1"/>
  <c r="DJ612" i="1" s="1"/>
  <c r="DL612" i="1" s="1"/>
  <c r="DE612" i="1"/>
  <c r="DG612" i="1" s="1"/>
  <c r="CZ612" i="1"/>
  <c r="DB612" i="1" s="1"/>
  <c r="CT612" i="1"/>
  <c r="CU612" i="1" s="1"/>
  <c r="CW612" i="1" s="1"/>
  <c r="CL612" i="1"/>
  <c r="CJ612" i="1"/>
  <c r="CI612" i="1"/>
  <c r="CH612" i="1"/>
  <c r="CG612" i="1"/>
  <c r="BO612" i="1"/>
  <c r="BP612" i="1" s="1"/>
  <c r="DS611" i="1"/>
  <c r="DI611" i="1"/>
  <c r="DJ611" i="1" s="1"/>
  <c r="DL611" i="1" s="1"/>
  <c r="DE611" i="1"/>
  <c r="DG611" i="1" s="1"/>
  <c r="CZ611" i="1"/>
  <c r="DB611" i="1" s="1"/>
  <c r="CT611" i="1"/>
  <c r="CU611" i="1" s="1"/>
  <c r="CW611" i="1" s="1"/>
  <c r="CL611" i="1"/>
  <c r="CJ611" i="1"/>
  <c r="CI611" i="1"/>
  <c r="CH611" i="1"/>
  <c r="CG611" i="1"/>
  <c r="BO611" i="1"/>
  <c r="BP611" i="1" s="1"/>
  <c r="DS610" i="1"/>
  <c r="DI610" i="1"/>
  <c r="DJ610" i="1" s="1"/>
  <c r="DL610" i="1" s="1"/>
  <c r="DE610" i="1"/>
  <c r="DG610" i="1" s="1"/>
  <c r="CZ610" i="1"/>
  <c r="DB610" i="1" s="1"/>
  <c r="CT610" i="1"/>
  <c r="CU610" i="1" s="1"/>
  <c r="CW610" i="1" s="1"/>
  <c r="CL610" i="1"/>
  <c r="CJ610" i="1"/>
  <c r="CI610" i="1"/>
  <c r="CH610" i="1"/>
  <c r="CG610" i="1"/>
  <c r="BO610" i="1"/>
  <c r="BP610" i="1" s="1"/>
  <c r="DS609" i="1"/>
  <c r="DI609" i="1"/>
  <c r="DJ609" i="1" s="1"/>
  <c r="DL609" i="1" s="1"/>
  <c r="DE609" i="1"/>
  <c r="DG609" i="1" s="1"/>
  <c r="CZ609" i="1"/>
  <c r="DB609" i="1" s="1"/>
  <c r="CT609" i="1"/>
  <c r="CU609" i="1" s="1"/>
  <c r="CW609" i="1" s="1"/>
  <c r="CL609" i="1"/>
  <c r="CJ609" i="1"/>
  <c r="CI609" i="1"/>
  <c r="CH609" i="1"/>
  <c r="CG609" i="1"/>
  <c r="CB609" i="1"/>
  <c r="CC609" i="1" s="1"/>
  <c r="CE609" i="1" s="1"/>
  <c r="BO609" i="1"/>
  <c r="BP609" i="1" s="1"/>
  <c r="DS608" i="1"/>
  <c r="DI608" i="1"/>
  <c r="DJ608" i="1" s="1"/>
  <c r="DL608" i="1" s="1"/>
  <c r="DE608" i="1"/>
  <c r="DG608" i="1" s="1"/>
  <c r="CZ608" i="1"/>
  <c r="DB608" i="1" s="1"/>
  <c r="CT608" i="1"/>
  <c r="CU608" i="1" s="1"/>
  <c r="CW608" i="1" s="1"/>
  <c r="CL608" i="1"/>
  <c r="CJ608" i="1"/>
  <c r="CI608" i="1"/>
  <c r="CH608" i="1"/>
  <c r="CG608" i="1"/>
  <c r="BO608" i="1"/>
  <c r="BP608" i="1" s="1"/>
  <c r="DS607" i="1"/>
  <c r="DT607" i="1" s="1"/>
  <c r="DI607" i="1"/>
  <c r="DJ607" i="1" s="1"/>
  <c r="DL607" i="1" s="1"/>
  <c r="DE607" i="1"/>
  <c r="DG607" i="1" s="1"/>
  <c r="CZ607" i="1"/>
  <c r="DB607" i="1" s="1"/>
  <c r="CT607" i="1"/>
  <c r="CU607" i="1" s="1"/>
  <c r="CW607" i="1" s="1"/>
  <c r="CL607" i="1"/>
  <c r="CJ607" i="1"/>
  <c r="CI607" i="1"/>
  <c r="CH607" i="1"/>
  <c r="CG607" i="1"/>
  <c r="CA607" i="1"/>
  <c r="BO607" i="1"/>
  <c r="BP607" i="1" s="1"/>
  <c r="DS606" i="1"/>
  <c r="DT606" i="1" s="1"/>
  <c r="DI606" i="1"/>
  <c r="DJ606" i="1" s="1"/>
  <c r="DL606" i="1" s="1"/>
  <c r="DE606" i="1"/>
  <c r="DG606" i="1" s="1"/>
  <c r="CZ606" i="1"/>
  <c r="DB606" i="1" s="1"/>
  <c r="CT606" i="1"/>
  <c r="CU606" i="1" s="1"/>
  <c r="CW606" i="1" s="1"/>
  <c r="CL606" i="1"/>
  <c r="CJ606" i="1"/>
  <c r="CI606" i="1"/>
  <c r="CH606" i="1"/>
  <c r="CG606" i="1"/>
  <c r="BO606" i="1"/>
  <c r="BP606" i="1" s="1"/>
  <c r="DS605" i="1"/>
  <c r="DT605" i="1" s="1"/>
  <c r="DI605" i="1"/>
  <c r="DJ605" i="1" s="1"/>
  <c r="DL605" i="1" s="1"/>
  <c r="DE605" i="1"/>
  <c r="DG605" i="1" s="1"/>
  <c r="CZ605" i="1"/>
  <c r="DB605" i="1" s="1"/>
  <c r="CT605" i="1"/>
  <c r="CU605" i="1" s="1"/>
  <c r="CW605" i="1" s="1"/>
  <c r="CL605" i="1"/>
  <c r="CJ605" i="1"/>
  <c r="CI605" i="1"/>
  <c r="CH605" i="1"/>
  <c r="CG605" i="1"/>
  <c r="BO605" i="1"/>
  <c r="BP605" i="1" s="1"/>
  <c r="DS604" i="1"/>
  <c r="DI604" i="1"/>
  <c r="DJ604" i="1" s="1"/>
  <c r="DL604" i="1" s="1"/>
  <c r="DE604" i="1"/>
  <c r="DG604" i="1" s="1"/>
  <c r="CZ604" i="1"/>
  <c r="DB604" i="1" s="1"/>
  <c r="CT604" i="1"/>
  <c r="CU604" i="1" s="1"/>
  <c r="CW604" i="1" s="1"/>
  <c r="CL604" i="1"/>
  <c r="CJ604" i="1"/>
  <c r="CI604" i="1"/>
  <c r="CH604" i="1"/>
  <c r="CG604" i="1"/>
  <c r="BO604" i="1"/>
  <c r="BP604" i="1" s="1"/>
  <c r="DS603" i="1"/>
  <c r="DI603" i="1"/>
  <c r="DJ603" i="1" s="1"/>
  <c r="DL603" i="1" s="1"/>
  <c r="DE603" i="1"/>
  <c r="DG603" i="1" s="1"/>
  <c r="CZ603" i="1"/>
  <c r="DB603" i="1" s="1"/>
  <c r="CT603" i="1"/>
  <c r="CU603" i="1" s="1"/>
  <c r="CW603" i="1" s="1"/>
  <c r="CL603" i="1"/>
  <c r="CJ603" i="1"/>
  <c r="CI603" i="1"/>
  <c r="CH603" i="1"/>
  <c r="CG603" i="1"/>
  <c r="BO603" i="1"/>
  <c r="BP603" i="1" s="1"/>
  <c r="DS602" i="1"/>
  <c r="DT602" i="1" s="1"/>
  <c r="DI602" i="1"/>
  <c r="DJ602" i="1" s="1"/>
  <c r="DL602" i="1" s="1"/>
  <c r="DE602" i="1"/>
  <c r="DG602" i="1" s="1"/>
  <c r="CZ602" i="1"/>
  <c r="DB602" i="1" s="1"/>
  <c r="CT602" i="1"/>
  <c r="CU602" i="1" s="1"/>
  <c r="CW602" i="1" s="1"/>
  <c r="CL602" i="1"/>
  <c r="CJ602" i="1"/>
  <c r="CI602" i="1"/>
  <c r="CH602" i="1"/>
  <c r="CG602" i="1"/>
  <c r="BO602" i="1"/>
  <c r="BP602" i="1" s="1"/>
  <c r="DS601" i="1"/>
  <c r="DT601" i="1" s="1"/>
  <c r="DI601" i="1"/>
  <c r="DJ601" i="1" s="1"/>
  <c r="DL601" i="1" s="1"/>
  <c r="DE601" i="1"/>
  <c r="DG601" i="1" s="1"/>
  <c r="CZ601" i="1"/>
  <c r="DB601" i="1" s="1"/>
  <c r="CT601" i="1"/>
  <c r="CU601" i="1" s="1"/>
  <c r="CW601" i="1" s="1"/>
  <c r="CL601" i="1"/>
  <c r="CJ601" i="1"/>
  <c r="CI601" i="1"/>
  <c r="CH601" i="1"/>
  <c r="CG601" i="1"/>
  <c r="BO601" i="1"/>
  <c r="BP601" i="1" s="1"/>
  <c r="DS600" i="1"/>
  <c r="DT600" i="1" s="1"/>
  <c r="DI600" i="1"/>
  <c r="DJ600" i="1" s="1"/>
  <c r="DL600" i="1" s="1"/>
  <c r="DE600" i="1"/>
  <c r="DG600" i="1" s="1"/>
  <c r="CZ600" i="1"/>
  <c r="DB600" i="1" s="1"/>
  <c r="CT600" i="1"/>
  <c r="CU600" i="1" s="1"/>
  <c r="CW600" i="1" s="1"/>
  <c r="CL600" i="1"/>
  <c r="CJ600" i="1"/>
  <c r="CI600" i="1"/>
  <c r="CH600" i="1"/>
  <c r="CG600" i="1"/>
  <c r="BO600" i="1"/>
  <c r="BP600" i="1" s="1"/>
  <c r="DS599" i="1"/>
  <c r="DT599" i="1" s="1"/>
  <c r="DI599" i="1"/>
  <c r="DJ599" i="1" s="1"/>
  <c r="DL599" i="1" s="1"/>
  <c r="DE599" i="1"/>
  <c r="DG599" i="1" s="1"/>
  <c r="CZ599" i="1"/>
  <c r="DB599" i="1" s="1"/>
  <c r="CT599" i="1"/>
  <c r="CU599" i="1" s="1"/>
  <c r="CW599" i="1" s="1"/>
  <c r="CL599" i="1"/>
  <c r="CJ599" i="1"/>
  <c r="CI599" i="1"/>
  <c r="CH599" i="1"/>
  <c r="CG599" i="1"/>
  <c r="BO599" i="1"/>
  <c r="BP599" i="1" s="1"/>
  <c r="DS598" i="1"/>
  <c r="DI598" i="1"/>
  <c r="DJ598" i="1" s="1"/>
  <c r="DL598" i="1" s="1"/>
  <c r="DE598" i="1"/>
  <c r="DG598" i="1" s="1"/>
  <c r="CZ598" i="1"/>
  <c r="DB598" i="1" s="1"/>
  <c r="CT598" i="1"/>
  <c r="CU598" i="1" s="1"/>
  <c r="CW598" i="1" s="1"/>
  <c r="CL598" i="1"/>
  <c r="CJ598" i="1"/>
  <c r="CI598" i="1"/>
  <c r="CH598" i="1"/>
  <c r="CG598" i="1"/>
  <c r="BO598" i="1"/>
  <c r="BP598" i="1" s="1"/>
  <c r="DS597" i="1"/>
  <c r="DI597" i="1"/>
  <c r="DJ597" i="1" s="1"/>
  <c r="DL597" i="1" s="1"/>
  <c r="DE597" i="1"/>
  <c r="DG597" i="1" s="1"/>
  <c r="CZ597" i="1"/>
  <c r="DB597" i="1" s="1"/>
  <c r="CT597" i="1"/>
  <c r="CU597" i="1" s="1"/>
  <c r="CW597" i="1" s="1"/>
  <c r="CL597" i="1"/>
  <c r="CJ597" i="1"/>
  <c r="CI597" i="1"/>
  <c r="CH597" i="1"/>
  <c r="CG597" i="1"/>
  <c r="BO597" i="1"/>
  <c r="BP597" i="1" s="1"/>
  <c r="DS596" i="1"/>
  <c r="DI596" i="1"/>
  <c r="DJ596" i="1" s="1"/>
  <c r="DL596" i="1" s="1"/>
  <c r="DE596" i="1"/>
  <c r="DG596" i="1" s="1"/>
  <c r="CZ596" i="1"/>
  <c r="DB596" i="1" s="1"/>
  <c r="CT596" i="1"/>
  <c r="CU596" i="1" s="1"/>
  <c r="CW596" i="1" s="1"/>
  <c r="CL596" i="1"/>
  <c r="CJ596" i="1"/>
  <c r="CI596" i="1"/>
  <c r="CH596" i="1"/>
  <c r="CG596" i="1"/>
  <c r="BO596" i="1"/>
  <c r="BP596" i="1" s="1"/>
  <c r="DS595" i="1"/>
  <c r="DI595" i="1"/>
  <c r="DJ595" i="1" s="1"/>
  <c r="DL595" i="1" s="1"/>
  <c r="DE595" i="1"/>
  <c r="DG595" i="1" s="1"/>
  <c r="CZ595" i="1"/>
  <c r="DB595" i="1" s="1"/>
  <c r="CT595" i="1"/>
  <c r="CU595" i="1" s="1"/>
  <c r="CW595" i="1" s="1"/>
  <c r="CL595" i="1"/>
  <c r="CJ595" i="1"/>
  <c r="CI595" i="1"/>
  <c r="CH595" i="1"/>
  <c r="CG595" i="1"/>
  <c r="BO595" i="1"/>
  <c r="BP595" i="1" s="1"/>
  <c r="DS594" i="1"/>
  <c r="DI594" i="1"/>
  <c r="DJ594" i="1" s="1"/>
  <c r="DL594" i="1" s="1"/>
  <c r="DE594" i="1"/>
  <c r="DG594" i="1" s="1"/>
  <c r="CZ594" i="1"/>
  <c r="DB594" i="1" s="1"/>
  <c r="CT594" i="1"/>
  <c r="CU594" i="1" s="1"/>
  <c r="CW594" i="1" s="1"/>
  <c r="CL594" i="1"/>
  <c r="CJ594" i="1"/>
  <c r="CI594" i="1"/>
  <c r="CH594" i="1"/>
  <c r="CG594" i="1"/>
  <c r="BO594" i="1"/>
  <c r="BP594" i="1" s="1"/>
  <c r="DS593" i="1"/>
  <c r="DT593" i="1" s="1"/>
  <c r="DI593" i="1"/>
  <c r="DJ593" i="1" s="1"/>
  <c r="DL593" i="1" s="1"/>
  <c r="DE593" i="1"/>
  <c r="DG593" i="1" s="1"/>
  <c r="CZ593" i="1"/>
  <c r="DB593" i="1" s="1"/>
  <c r="CT593" i="1"/>
  <c r="CU593" i="1" s="1"/>
  <c r="CW593" i="1" s="1"/>
  <c r="CL593" i="1"/>
  <c r="CJ593" i="1"/>
  <c r="CI593" i="1"/>
  <c r="CH593" i="1"/>
  <c r="CG593" i="1"/>
  <c r="BO593" i="1"/>
  <c r="BP593" i="1" s="1"/>
  <c r="DS592" i="1"/>
  <c r="DT592" i="1" s="1"/>
  <c r="DI592" i="1"/>
  <c r="DJ592" i="1" s="1"/>
  <c r="DL592" i="1" s="1"/>
  <c r="DE592" i="1"/>
  <c r="DG592" i="1" s="1"/>
  <c r="CZ592" i="1"/>
  <c r="DB592" i="1" s="1"/>
  <c r="CT592" i="1"/>
  <c r="CU592" i="1" s="1"/>
  <c r="CW592" i="1" s="1"/>
  <c r="CL592" i="1"/>
  <c r="CJ592" i="1"/>
  <c r="CI592" i="1"/>
  <c r="CH592" i="1"/>
  <c r="CG592" i="1"/>
  <c r="BO592" i="1"/>
  <c r="BP592" i="1" s="1"/>
  <c r="DS591" i="1"/>
  <c r="DT591" i="1" s="1"/>
  <c r="DI591" i="1"/>
  <c r="DJ591" i="1" s="1"/>
  <c r="DL591" i="1" s="1"/>
  <c r="DE591" i="1"/>
  <c r="DG591" i="1" s="1"/>
  <c r="CZ591" i="1"/>
  <c r="DB591" i="1" s="1"/>
  <c r="CT591" i="1"/>
  <c r="CU591" i="1" s="1"/>
  <c r="CW591" i="1" s="1"/>
  <c r="CL591" i="1"/>
  <c r="CJ591" i="1"/>
  <c r="CI591" i="1"/>
  <c r="CH591" i="1"/>
  <c r="CG591" i="1"/>
  <c r="BO591" i="1"/>
  <c r="BP591" i="1" s="1"/>
  <c r="DS590" i="1"/>
  <c r="DT590" i="1" s="1"/>
  <c r="DI590" i="1"/>
  <c r="DJ590" i="1" s="1"/>
  <c r="DL590" i="1" s="1"/>
  <c r="DE590" i="1"/>
  <c r="DG590" i="1" s="1"/>
  <c r="CZ590" i="1"/>
  <c r="DB590" i="1" s="1"/>
  <c r="CT590" i="1"/>
  <c r="CU590" i="1" s="1"/>
  <c r="CW590" i="1" s="1"/>
  <c r="CL590" i="1"/>
  <c r="CJ590" i="1"/>
  <c r="CI590" i="1"/>
  <c r="CH590" i="1"/>
  <c r="CG590" i="1"/>
  <c r="BO590" i="1"/>
  <c r="BP590" i="1" s="1"/>
  <c r="DS589" i="1"/>
  <c r="DT589" i="1" s="1"/>
  <c r="DI589" i="1"/>
  <c r="DJ589" i="1" s="1"/>
  <c r="DL589" i="1" s="1"/>
  <c r="DE589" i="1"/>
  <c r="DG589" i="1" s="1"/>
  <c r="CZ589" i="1"/>
  <c r="DB589" i="1" s="1"/>
  <c r="CT589" i="1"/>
  <c r="CU589" i="1" s="1"/>
  <c r="CW589" i="1" s="1"/>
  <c r="CL589" i="1"/>
  <c r="CJ589" i="1"/>
  <c r="CI589" i="1"/>
  <c r="CH589" i="1"/>
  <c r="CG589" i="1"/>
  <c r="BO589" i="1"/>
  <c r="BP589" i="1" s="1"/>
  <c r="DS588" i="1"/>
  <c r="DT588" i="1" s="1"/>
  <c r="DI588" i="1"/>
  <c r="DJ588" i="1" s="1"/>
  <c r="DL588" i="1" s="1"/>
  <c r="DE588" i="1"/>
  <c r="DG588" i="1" s="1"/>
  <c r="CZ588" i="1"/>
  <c r="DB588" i="1" s="1"/>
  <c r="CT588" i="1"/>
  <c r="CU588" i="1" s="1"/>
  <c r="CW588" i="1" s="1"/>
  <c r="CL588" i="1"/>
  <c r="CJ588" i="1"/>
  <c r="CI588" i="1"/>
  <c r="CH588" i="1"/>
  <c r="CG588" i="1"/>
  <c r="BO588" i="1"/>
  <c r="BP588" i="1" s="1"/>
  <c r="DS587" i="1"/>
  <c r="DT587" i="1" s="1"/>
  <c r="DI587" i="1"/>
  <c r="DJ587" i="1" s="1"/>
  <c r="DL587" i="1" s="1"/>
  <c r="DE587" i="1"/>
  <c r="DG587" i="1" s="1"/>
  <c r="CZ587" i="1"/>
  <c r="DB587" i="1" s="1"/>
  <c r="CT587" i="1"/>
  <c r="CU587" i="1" s="1"/>
  <c r="CW587" i="1" s="1"/>
  <c r="CL587" i="1"/>
  <c r="CJ587" i="1"/>
  <c r="CI587" i="1"/>
  <c r="CH587" i="1"/>
  <c r="CG587" i="1"/>
  <c r="BO587" i="1"/>
  <c r="BP587" i="1" s="1"/>
  <c r="DS586" i="1"/>
  <c r="DT586" i="1" s="1"/>
  <c r="DI586" i="1"/>
  <c r="DJ586" i="1" s="1"/>
  <c r="DL586" i="1" s="1"/>
  <c r="DE586" i="1"/>
  <c r="DG586" i="1" s="1"/>
  <c r="CZ586" i="1"/>
  <c r="DB586" i="1" s="1"/>
  <c r="CT586" i="1"/>
  <c r="CU586" i="1" s="1"/>
  <c r="CW586" i="1" s="1"/>
  <c r="CL586" i="1"/>
  <c r="CJ586" i="1"/>
  <c r="CI586" i="1"/>
  <c r="CH586" i="1"/>
  <c r="CG586" i="1"/>
  <c r="BO586" i="1"/>
  <c r="BP586" i="1" s="1"/>
  <c r="DS585" i="1"/>
  <c r="DT585" i="1" s="1"/>
  <c r="DI585" i="1"/>
  <c r="DJ585" i="1" s="1"/>
  <c r="DL585" i="1" s="1"/>
  <c r="DE585" i="1"/>
  <c r="DG585" i="1" s="1"/>
  <c r="CZ585" i="1"/>
  <c r="DB585" i="1" s="1"/>
  <c r="CT585" i="1"/>
  <c r="CU585" i="1" s="1"/>
  <c r="CW585" i="1" s="1"/>
  <c r="CL585" i="1"/>
  <c r="CJ585" i="1"/>
  <c r="CI585" i="1"/>
  <c r="CH585" i="1"/>
  <c r="CG585" i="1"/>
  <c r="BO585" i="1"/>
  <c r="BP585" i="1" s="1"/>
  <c r="DS584" i="1"/>
  <c r="DT584" i="1" s="1"/>
  <c r="DI584" i="1"/>
  <c r="DJ584" i="1" s="1"/>
  <c r="DL584" i="1" s="1"/>
  <c r="DE584" i="1"/>
  <c r="DG584" i="1" s="1"/>
  <c r="CZ584" i="1"/>
  <c r="DB584" i="1" s="1"/>
  <c r="CT584" i="1"/>
  <c r="CU584" i="1" s="1"/>
  <c r="CW584" i="1" s="1"/>
  <c r="CL584" i="1"/>
  <c r="CJ584" i="1"/>
  <c r="CI584" i="1"/>
  <c r="CH584" i="1"/>
  <c r="CG584" i="1"/>
  <c r="BO584" i="1"/>
  <c r="BP584" i="1" s="1"/>
  <c r="DS583" i="1"/>
  <c r="DT583" i="1" s="1"/>
  <c r="DI583" i="1"/>
  <c r="DJ583" i="1" s="1"/>
  <c r="DL583" i="1" s="1"/>
  <c r="DE583" i="1"/>
  <c r="DG583" i="1" s="1"/>
  <c r="CZ583" i="1"/>
  <c r="DB583" i="1" s="1"/>
  <c r="CT583" i="1"/>
  <c r="CU583" i="1" s="1"/>
  <c r="CW583" i="1" s="1"/>
  <c r="CL583" i="1"/>
  <c r="CJ583" i="1"/>
  <c r="CI583" i="1"/>
  <c r="CH583" i="1"/>
  <c r="CG583" i="1"/>
  <c r="BO583" i="1"/>
  <c r="BP583" i="1" s="1"/>
  <c r="DS582" i="1"/>
  <c r="DT582" i="1" s="1"/>
  <c r="DI582" i="1"/>
  <c r="DJ582" i="1" s="1"/>
  <c r="DL582" i="1" s="1"/>
  <c r="DE582" i="1"/>
  <c r="DG582" i="1" s="1"/>
  <c r="CZ582" i="1"/>
  <c r="DB582" i="1" s="1"/>
  <c r="CT582" i="1"/>
  <c r="CU582" i="1" s="1"/>
  <c r="CW582" i="1" s="1"/>
  <c r="CL582" i="1"/>
  <c r="CJ582" i="1"/>
  <c r="CI582" i="1"/>
  <c r="CH582" i="1"/>
  <c r="CG582" i="1"/>
  <c r="CA582" i="1"/>
  <c r="BO582" i="1"/>
  <c r="BP582" i="1" s="1"/>
  <c r="DS581" i="1"/>
  <c r="DT581" i="1" s="1"/>
  <c r="DI581" i="1"/>
  <c r="DJ581" i="1" s="1"/>
  <c r="DL581" i="1" s="1"/>
  <c r="DE581" i="1"/>
  <c r="DG581" i="1" s="1"/>
  <c r="CZ581" i="1"/>
  <c r="DB581" i="1" s="1"/>
  <c r="CT581" i="1"/>
  <c r="CU581" i="1" s="1"/>
  <c r="CW581" i="1" s="1"/>
  <c r="CL581" i="1"/>
  <c r="CJ581" i="1"/>
  <c r="CI581" i="1"/>
  <c r="CH581" i="1"/>
  <c r="CG581" i="1"/>
  <c r="BO581" i="1"/>
  <c r="BP581" i="1" s="1"/>
  <c r="DS580" i="1"/>
  <c r="DT580" i="1" s="1"/>
  <c r="DI580" i="1"/>
  <c r="DJ580" i="1" s="1"/>
  <c r="DL580" i="1" s="1"/>
  <c r="DE580" i="1"/>
  <c r="DG580" i="1" s="1"/>
  <c r="CZ580" i="1"/>
  <c r="DB580" i="1" s="1"/>
  <c r="CT580" i="1"/>
  <c r="CU580" i="1" s="1"/>
  <c r="CW580" i="1" s="1"/>
  <c r="CL580" i="1"/>
  <c r="CJ580" i="1"/>
  <c r="CI580" i="1"/>
  <c r="CH580" i="1"/>
  <c r="CG580" i="1"/>
  <c r="BO580" i="1"/>
  <c r="BP580" i="1" s="1"/>
  <c r="DS579" i="1"/>
  <c r="DT579" i="1" s="1"/>
  <c r="DI579" i="1"/>
  <c r="DJ579" i="1" s="1"/>
  <c r="DL579" i="1" s="1"/>
  <c r="DE579" i="1"/>
  <c r="DG579" i="1" s="1"/>
  <c r="CZ579" i="1"/>
  <c r="DB579" i="1" s="1"/>
  <c r="CT579" i="1"/>
  <c r="CU579" i="1" s="1"/>
  <c r="CW579" i="1" s="1"/>
  <c r="CL579" i="1"/>
  <c r="CJ579" i="1"/>
  <c r="CI579" i="1"/>
  <c r="CH579" i="1"/>
  <c r="CG579" i="1"/>
  <c r="BO579" i="1"/>
  <c r="BP579" i="1" s="1"/>
  <c r="DS578" i="1"/>
  <c r="DT578" i="1" s="1"/>
  <c r="DI578" i="1"/>
  <c r="DJ578" i="1" s="1"/>
  <c r="DL578" i="1" s="1"/>
  <c r="DE578" i="1"/>
  <c r="DG578" i="1" s="1"/>
  <c r="CZ578" i="1"/>
  <c r="DB578" i="1" s="1"/>
  <c r="CT578" i="1"/>
  <c r="CU578" i="1" s="1"/>
  <c r="CW578" i="1" s="1"/>
  <c r="CL578" i="1"/>
  <c r="CJ578" i="1"/>
  <c r="CI578" i="1"/>
  <c r="CH578" i="1"/>
  <c r="CG578" i="1"/>
  <c r="CB578" i="1"/>
  <c r="CC578" i="1" s="1"/>
  <c r="CE578" i="1" s="1"/>
  <c r="BO578" i="1"/>
  <c r="BP578" i="1" s="1"/>
  <c r="DS577" i="1"/>
  <c r="DT577" i="1" s="1"/>
  <c r="DI577" i="1"/>
  <c r="DJ577" i="1" s="1"/>
  <c r="DL577" i="1" s="1"/>
  <c r="DE577" i="1"/>
  <c r="DG577" i="1" s="1"/>
  <c r="CZ577" i="1"/>
  <c r="DB577" i="1" s="1"/>
  <c r="CT577" i="1"/>
  <c r="CU577" i="1" s="1"/>
  <c r="CW577" i="1" s="1"/>
  <c r="CL577" i="1"/>
  <c r="CJ577" i="1"/>
  <c r="CI577" i="1"/>
  <c r="CH577" i="1"/>
  <c r="CG577" i="1"/>
  <c r="BO577" i="1"/>
  <c r="BP577" i="1" s="1"/>
  <c r="DS576" i="1"/>
  <c r="DT576" i="1" s="1"/>
  <c r="DI576" i="1"/>
  <c r="DJ576" i="1" s="1"/>
  <c r="DL576" i="1" s="1"/>
  <c r="DE576" i="1"/>
  <c r="DG576" i="1" s="1"/>
  <c r="CZ576" i="1"/>
  <c r="DB576" i="1" s="1"/>
  <c r="CT576" i="1"/>
  <c r="CU576" i="1" s="1"/>
  <c r="CW576" i="1" s="1"/>
  <c r="CL576" i="1"/>
  <c r="CJ576" i="1"/>
  <c r="CI576" i="1"/>
  <c r="CH576" i="1"/>
  <c r="CG576" i="1"/>
  <c r="CA576" i="1"/>
  <c r="BO576" i="1"/>
  <c r="BP576" i="1" s="1"/>
  <c r="DS575" i="1"/>
  <c r="DT575" i="1" s="1"/>
  <c r="DI575" i="1"/>
  <c r="DJ575" i="1" s="1"/>
  <c r="DL575" i="1" s="1"/>
  <c r="DE575" i="1"/>
  <c r="DG575" i="1" s="1"/>
  <c r="CZ575" i="1"/>
  <c r="DB575" i="1" s="1"/>
  <c r="CT575" i="1"/>
  <c r="CU575" i="1" s="1"/>
  <c r="CW575" i="1" s="1"/>
  <c r="CL575" i="1"/>
  <c r="CJ575" i="1"/>
  <c r="CI575" i="1"/>
  <c r="CH575" i="1"/>
  <c r="CG575" i="1"/>
  <c r="BO575" i="1"/>
  <c r="BP575" i="1" s="1"/>
  <c r="DS574" i="1"/>
  <c r="DT574" i="1" s="1"/>
  <c r="DI574" i="1"/>
  <c r="DJ574" i="1" s="1"/>
  <c r="DL574" i="1" s="1"/>
  <c r="DE574" i="1"/>
  <c r="DG574" i="1" s="1"/>
  <c r="CZ574" i="1"/>
  <c r="DB574" i="1" s="1"/>
  <c r="CT574" i="1"/>
  <c r="CU574" i="1" s="1"/>
  <c r="CW574" i="1" s="1"/>
  <c r="CL574" i="1"/>
  <c r="CJ574" i="1"/>
  <c r="CI574" i="1"/>
  <c r="CH574" i="1"/>
  <c r="CG574" i="1"/>
  <c r="BO574" i="1"/>
  <c r="BP574" i="1" s="1"/>
  <c r="DS573" i="1"/>
  <c r="DT573" i="1" s="1"/>
  <c r="DI573" i="1"/>
  <c r="DJ573" i="1" s="1"/>
  <c r="DL573" i="1" s="1"/>
  <c r="DE573" i="1"/>
  <c r="DG573" i="1" s="1"/>
  <c r="CZ573" i="1"/>
  <c r="DB573" i="1" s="1"/>
  <c r="CT573" i="1"/>
  <c r="CU573" i="1" s="1"/>
  <c r="CW573" i="1" s="1"/>
  <c r="CL573" i="1"/>
  <c r="CJ573" i="1"/>
  <c r="CI573" i="1"/>
  <c r="CH573" i="1"/>
  <c r="CG573" i="1"/>
  <c r="BO573" i="1"/>
  <c r="BP573" i="1" s="1"/>
  <c r="DS572" i="1"/>
  <c r="DT572" i="1" s="1"/>
  <c r="DI572" i="1"/>
  <c r="DJ572" i="1" s="1"/>
  <c r="DL572" i="1" s="1"/>
  <c r="DE572" i="1"/>
  <c r="DG572" i="1" s="1"/>
  <c r="CZ572" i="1"/>
  <c r="DB572" i="1" s="1"/>
  <c r="CT572" i="1"/>
  <c r="CU572" i="1" s="1"/>
  <c r="CW572" i="1" s="1"/>
  <c r="CL572" i="1"/>
  <c r="CJ572" i="1"/>
  <c r="CI572" i="1"/>
  <c r="CH572" i="1"/>
  <c r="CG572" i="1"/>
  <c r="BO572" i="1"/>
  <c r="BP572" i="1" s="1"/>
  <c r="DS571" i="1"/>
  <c r="DT571" i="1" s="1"/>
  <c r="DI571" i="1"/>
  <c r="DJ571" i="1" s="1"/>
  <c r="DL571" i="1" s="1"/>
  <c r="DE571" i="1"/>
  <c r="DG571" i="1" s="1"/>
  <c r="CZ571" i="1"/>
  <c r="DB571" i="1" s="1"/>
  <c r="CT571" i="1"/>
  <c r="CU571" i="1" s="1"/>
  <c r="CW571" i="1" s="1"/>
  <c r="CL571" i="1"/>
  <c r="CJ571" i="1"/>
  <c r="CI571" i="1"/>
  <c r="CH571" i="1"/>
  <c r="CG571" i="1"/>
  <c r="BO571" i="1"/>
  <c r="BP571" i="1" s="1"/>
  <c r="DS570" i="1"/>
  <c r="DT570" i="1" s="1"/>
  <c r="DI570" i="1"/>
  <c r="DJ570" i="1" s="1"/>
  <c r="DL570" i="1" s="1"/>
  <c r="DE570" i="1"/>
  <c r="DG570" i="1" s="1"/>
  <c r="CZ570" i="1"/>
  <c r="DB570" i="1" s="1"/>
  <c r="CT570" i="1"/>
  <c r="CU570" i="1" s="1"/>
  <c r="CW570" i="1" s="1"/>
  <c r="CL570" i="1"/>
  <c r="CJ570" i="1"/>
  <c r="CI570" i="1"/>
  <c r="CH570" i="1"/>
  <c r="CG570" i="1"/>
  <c r="BO570" i="1"/>
  <c r="BP570" i="1" s="1"/>
  <c r="DS569" i="1"/>
  <c r="DT569" i="1" s="1"/>
  <c r="DI569" i="1"/>
  <c r="DJ569" i="1" s="1"/>
  <c r="DL569" i="1" s="1"/>
  <c r="DE569" i="1"/>
  <c r="DG569" i="1" s="1"/>
  <c r="CZ569" i="1"/>
  <c r="DB569" i="1" s="1"/>
  <c r="CT569" i="1"/>
  <c r="CU569" i="1" s="1"/>
  <c r="CW569" i="1" s="1"/>
  <c r="CL569" i="1"/>
  <c r="CJ569" i="1"/>
  <c r="CI569" i="1"/>
  <c r="CH569" i="1"/>
  <c r="CG569" i="1"/>
  <c r="BO569" i="1"/>
  <c r="BP569" i="1" s="1"/>
  <c r="DS568" i="1"/>
  <c r="DT568" i="1" s="1"/>
  <c r="DI568" i="1"/>
  <c r="DJ568" i="1" s="1"/>
  <c r="DL568" i="1" s="1"/>
  <c r="DE568" i="1"/>
  <c r="DG568" i="1" s="1"/>
  <c r="CZ568" i="1"/>
  <c r="DB568" i="1" s="1"/>
  <c r="CT568" i="1"/>
  <c r="CU568" i="1" s="1"/>
  <c r="CW568" i="1" s="1"/>
  <c r="CL568" i="1"/>
  <c r="CJ568" i="1"/>
  <c r="CI568" i="1"/>
  <c r="CH568" i="1"/>
  <c r="CG568" i="1"/>
  <c r="BO568" i="1"/>
  <c r="BP568" i="1" s="1"/>
  <c r="DS567" i="1"/>
  <c r="DT567" i="1" s="1"/>
  <c r="DI567" i="1"/>
  <c r="DJ567" i="1" s="1"/>
  <c r="DL567" i="1" s="1"/>
  <c r="DE567" i="1"/>
  <c r="DG567" i="1" s="1"/>
  <c r="CZ567" i="1"/>
  <c r="DB567" i="1" s="1"/>
  <c r="CT567" i="1"/>
  <c r="CU567" i="1" s="1"/>
  <c r="CW567" i="1" s="1"/>
  <c r="CL567" i="1"/>
  <c r="CJ567" i="1"/>
  <c r="CI567" i="1"/>
  <c r="CH567" i="1"/>
  <c r="CG567" i="1"/>
  <c r="BO567" i="1"/>
  <c r="BP567" i="1" s="1"/>
  <c r="DS566" i="1"/>
  <c r="DI566" i="1"/>
  <c r="DJ566" i="1" s="1"/>
  <c r="DL566" i="1" s="1"/>
  <c r="DE566" i="1"/>
  <c r="DG566" i="1" s="1"/>
  <c r="CZ566" i="1"/>
  <c r="DB566" i="1" s="1"/>
  <c r="CT566" i="1"/>
  <c r="CU566" i="1" s="1"/>
  <c r="CW566" i="1" s="1"/>
  <c r="CL566" i="1"/>
  <c r="CJ566" i="1"/>
  <c r="CI566" i="1"/>
  <c r="CH566" i="1"/>
  <c r="CG566" i="1"/>
  <c r="BO566" i="1"/>
  <c r="BP566" i="1" s="1"/>
  <c r="DS565" i="1"/>
  <c r="DI565" i="1"/>
  <c r="DJ565" i="1" s="1"/>
  <c r="DL565" i="1" s="1"/>
  <c r="DE565" i="1"/>
  <c r="DG565" i="1" s="1"/>
  <c r="CZ565" i="1"/>
  <c r="DB565" i="1" s="1"/>
  <c r="CT565" i="1"/>
  <c r="CU565" i="1" s="1"/>
  <c r="CW565" i="1" s="1"/>
  <c r="CL565" i="1"/>
  <c r="CJ565" i="1"/>
  <c r="CI565" i="1"/>
  <c r="CH565" i="1"/>
  <c r="CG565" i="1"/>
  <c r="CA565" i="1"/>
  <c r="BO565" i="1"/>
  <c r="BP565" i="1" s="1"/>
  <c r="DS564" i="1"/>
  <c r="DT564" i="1" s="1"/>
  <c r="DI564" i="1"/>
  <c r="DJ564" i="1" s="1"/>
  <c r="DL564" i="1" s="1"/>
  <c r="DE564" i="1"/>
  <c r="DG564" i="1" s="1"/>
  <c r="CZ564" i="1"/>
  <c r="DB564" i="1" s="1"/>
  <c r="CT564" i="1"/>
  <c r="CU564" i="1" s="1"/>
  <c r="CW564" i="1" s="1"/>
  <c r="CL564" i="1"/>
  <c r="CJ564" i="1"/>
  <c r="CI564" i="1"/>
  <c r="CH564" i="1"/>
  <c r="CG564" i="1"/>
  <c r="BO564" i="1"/>
  <c r="BP564" i="1" s="1"/>
  <c r="DS563" i="1"/>
  <c r="DI563" i="1"/>
  <c r="DJ563" i="1" s="1"/>
  <c r="DL563" i="1" s="1"/>
  <c r="DE563" i="1"/>
  <c r="DG563" i="1" s="1"/>
  <c r="CZ563" i="1"/>
  <c r="DB563" i="1" s="1"/>
  <c r="CT563" i="1"/>
  <c r="CU563" i="1" s="1"/>
  <c r="CW563" i="1" s="1"/>
  <c r="CL563" i="1"/>
  <c r="CJ563" i="1"/>
  <c r="CI563" i="1"/>
  <c r="CH563" i="1"/>
  <c r="CG563" i="1"/>
  <c r="BO563" i="1"/>
  <c r="BP563" i="1" s="1"/>
  <c r="DS562" i="1"/>
  <c r="DT562" i="1" s="1"/>
  <c r="DI562" i="1"/>
  <c r="DJ562" i="1" s="1"/>
  <c r="DL562" i="1" s="1"/>
  <c r="DE562" i="1"/>
  <c r="DG562" i="1" s="1"/>
  <c r="CZ562" i="1"/>
  <c r="DB562" i="1" s="1"/>
  <c r="CT562" i="1"/>
  <c r="CU562" i="1" s="1"/>
  <c r="CW562" i="1" s="1"/>
  <c r="CL562" i="1"/>
  <c r="CJ562" i="1"/>
  <c r="CI562" i="1"/>
  <c r="CH562" i="1"/>
  <c r="CG562" i="1"/>
  <c r="CB562" i="1"/>
  <c r="CC562" i="1" s="1"/>
  <c r="CE562" i="1" s="1"/>
  <c r="BO562" i="1"/>
  <c r="BP562" i="1" s="1"/>
  <c r="DS561" i="1"/>
  <c r="DT561" i="1" s="1"/>
  <c r="DI561" i="1"/>
  <c r="DJ561" i="1" s="1"/>
  <c r="DL561" i="1" s="1"/>
  <c r="DE561" i="1"/>
  <c r="DG561" i="1" s="1"/>
  <c r="CZ561" i="1"/>
  <c r="DB561" i="1" s="1"/>
  <c r="CT561" i="1"/>
  <c r="CU561" i="1" s="1"/>
  <c r="CW561" i="1" s="1"/>
  <c r="CL561" i="1"/>
  <c r="CJ561" i="1"/>
  <c r="CI561" i="1"/>
  <c r="CH561" i="1"/>
  <c r="CG561" i="1"/>
  <c r="BO561" i="1"/>
  <c r="BP561" i="1" s="1"/>
  <c r="DS560" i="1"/>
  <c r="DT560" i="1" s="1"/>
  <c r="DI560" i="1"/>
  <c r="DJ560" i="1" s="1"/>
  <c r="DL560" i="1" s="1"/>
  <c r="DE560" i="1"/>
  <c r="DG560" i="1" s="1"/>
  <c r="CZ560" i="1"/>
  <c r="DB560" i="1" s="1"/>
  <c r="CT560" i="1"/>
  <c r="CU560" i="1" s="1"/>
  <c r="CW560" i="1" s="1"/>
  <c r="CL560" i="1"/>
  <c r="CJ560" i="1"/>
  <c r="CI560" i="1"/>
  <c r="CH560" i="1"/>
  <c r="CG560" i="1"/>
  <c r="BO560" i="1"/>
  <c r="BP560" i="1" s="1"/>
  <c r="DS559" i="1"/>
  <c r="DT559" i="1" s="1"/>
  <c r="DI559" i="1"/>
  <c r="DJ559" i="1" s="1"/>
  <c r="DL559" i="1" s="1"/>
  <c r="DE559" i="1"/>
  <c r="DG559" i="1" s="1"/>
  <c r="CZ559" i="1"/>
  <c r="DB559" i="1" s="1"/>
  <c r="CT559" i="1"/>
  <c r="CU559" i="1" s="1"/>
  <c r="CW559" i="1" s="1"/>
  <c r="CL559" i="1"/>
  <c r="CJ559" i="1"/>
  <c r="CI559" i="1"/>
  <c r="CH559" i="1"/>
  <c r="CG559" i="1"/>
  <c r="BO559" i="1"/>
  <c r="BP559" i="1" s="1"/>
  <c r="DS558" i="1"/>
  <c r="DT558" i="1" s="1"/>
  <c r="DI558" i="1"/>
  <c r="DJ558" i="1" s="1"/>
  <c r="DL558" i="1" s="1"/>
  <c r="DE558" i="1"/>
  <c r="DG558" i="1" s="1"/>
  <c r="CZ558" i="1"/>
  <c r="DB558" i="1" s="1"/>
  <c r="CT558" i="1"/>
  <c r="CU558" i="1" s="1"/>
  <c r="CW558" i="1" s="1"/>
  <c r="CL558" i="1"/>
  <c r="CJ558" i="1"/>
  <c r="CI558" i="1"/>
  <c r="CH558" i="1"/>
  <c r="CG558" i="1"/>
  <c r="BO558" i="1"/>
  <c r="BP558" i="1" s="1"/>
  <c r="DS557" i="1"/>
  <c r="DT557" i="1" s="1"/>
  <c r="DI557" i="1"/>
  <c r="DJ557" i="1" s="1"/>
  <c r="DL557" i="1" s="1"/>
  <c r="DE557" i="1"/>
  <c r="DG557" i="1" s="1"/>
  <c r="CZ557" i="1"/>
  <c r="DB557" i="1" s="1"/>
  <c r="CT557" i="1"/>
  <c r="CU557" i="1" s="1"/>
  <c r="CW557" i="1" s="1"/>
  <c r="CL557" i="1"/>
  <c r="CJ557" i="1"/>
  <c r="CI557" i="1"/>
  <c r="CH557" i="1"/>
  <c r="CG557" i="1"/>
  <c r="CA557" i="1"/>
  <c r="BO557" i="1"/>
  <c r="BP557" i="1" s="1"/>
  <c r="DS556" i="1"/>
  <c r="DT556" i="1" s="1"/>
  <c r="DI556" i="1"/>
  <c r="DJ556" i="1" s="1"/>
  <c r="DL556" i="1" s="1"/>
  <c r="DE556" i="1"/>
  <c r="DG556" i="1" s="1"/>
  <c r="CZ556" i="1"/>
  <c r="DB556" i="1" s="1"/>
  <c r="CT556" i="1"/>
  <c r="CU556" i="1" s="1"/>
  <c r="CW556" i="1" s="1"/>
  <c r="CL556" i="1"/>
  <c r="CJ556" i="1"/>
  <c r="CI556" i="1"/>
  <c r="CH556" i="1"/>
  <c r="CG556" i="1"/>
  <c r="BO556" i="1"/>
  <c r="BP556" i="1" s="1"/>
  <c r="DS555" i="1"/>
  <c r="DT555" i="1" s="1"/>
  <c r="DI555" i="1"/>
  <c r="DJ555" i="1" s="1"/>
  <c r="DL555" i="1" s="1"/>
  <c r="DE555" i="1"/>
  <c r="DG555" i="1" s="1"/>
  <c r="CZ555" i="1"/>
  <c r="DB555" i="1" s="1"/>
  <c r="CT555" i="1"/>
  <c r="CU555" i="1" s="1"/>
  <c r="CW555" i="1" s="1"/>
  <c r="CL555" i="1"/>
  <c r="CJ555" i="1"/>
  <c r="CI555" i="1"/>
  <c r="CH555" i="1"/>
  <c r="CG555" i="1"/>
  <c r="BO555" i="1"/>
  <c r="BP555" i="1" s="1"/>
  <c r="DS554" i="1"/>
  <c r="DT554" i="1" s="1"/>
  <c r="DI554" i="1"/>
  <c r="DJ554" i="1" s="1"/>
  <c r="DL554" i="1" s="1"/>
  <c r="DE554" i="1"/>
  <c r="DG554" i="1" s="1"/>
  <c r="CZ554" i="1"/>
  <c r="DB554" i="1" s="1"/>
  <c r="CT554" i="1"/>
  <c r="CU554" i="1" s="1"/>
  <c r="CW554" i="1" s="1"/>
  <c r="CL554" i="1"/>
  <c r="CJ554" i="1"/>
  <c r="CI554" i="1"/>
  <c r="CH554" i="1"/>
  <c r="CG554" i="1"/>
  <c r="BO554" i="1"/>
  <c r="BP554" i="1" s="1"/>
  <c r="DS553" i="1"/>
  <c r="DT553" i="1" s="1"/>
  <c r="DI553" i="1"/>
  <c r="DJ553" i="1" s="1"/>
  <c r="DL553" i="1" s="1"/>
  <c r="DE553" i="1"/>
  <c r="DG553" i="1" s="1"/>
  <c r="CZ553" i="1"/>
  <c r="DB553" i="1" s="1"/>
  <c r="CT553" i="1"/>
  <c r="CU553" i="1" s="1"/>
  <c r="CW553" i="1" s="1"/>
  <c r="CL553" i="1"/>
  <c r="CJ553" i="1"/>
  <c r="CI553" i="1"/>
  <c r="CH553" i="1"/>
  <c r="CG553" i="1"/>
  <c r="BO553" i="1"/>
  <c r="BP553" i="1" s="1"/>
  <c r="DS552" i="1"/>
  <c r="DT552" i="1" s="1"/>
  <c r="DI552" i="1"/>
  <c r="DJ552" i="1" s="1"/>
  <c r="DL552" i="1" s="1"/>
  <c r="DE552" i="1"/>
  <c r="DG552" i="1" s="1"/>
  <c r="CZ552" i="1"/>
  <c r="DB552" i="1" s="1"/>
  <c r="CT552" i="1"/>
  <c r="CU552" i="1" s="1"/>
  <c r="CW552" i="1" s="1"/>
  <c r="CL552" i="1"/>
  <c r="CJ552" i="1"/>
  <c r="CI552" i="1"/>
  <c r="CH552" i="1"/>
  <c r="CG552" i="1"/>
  <c r="BO552" i="1"/>
  <c r="BP552" i="1" s="1"/>
  <c r="DS551" i="1"/>
  <c r="DI551" i="1"/>
  <c r="DJ551" i="1" s="1"/>
  <c r="DL551" i="1" s="1"/>
  <c r="DE551" i="1"/>
  <c r="DG551" i="1" s="1"/>
  <c r="CZ551" i="1"/>
  <c r="DB551" i="1" s="1"/>
  <c r="CT551" i="1"/>
  <c r="CU551" i="1" s="1"/>
  <c r="CW551" i="1" s="1"/>
  <c r="CL551" i="1"/>
  <c r="CJ551" i="1"/>
  <c r="CI551" i="1"/>
  <c r="CH551" i="1"/>
  <c r="CG551" i="1"/>
  <c r="BO551" i="1"/>
  <c r="BP551" i="1" s="1"/>
  <c r="DS550" i="1"/>
  <c r="DI550" i="1"/>
  <c r="DJ550" i="1" s="1"/>
  <c r="DL550" i="1" s="1"/>
  <c r="DE550" i="1"/>
  <c r="DG550" i="1" s="1"/>
  <c r="CZ550" i="1"/>
  <c r="DB550" i="1" s="1"/>
  <c r="CT550" i="1"/>
  <c r="CU550" i="1" s="1"/>
  <c r="CW550" i="1" s="1"/>
  <c r="CL550" i="1"/>
  <c r="CJ550" i="1"/>
  <c r="CI550" i="1"/>
  <c r="CH550" i="1"/>
  <c r="CG550" i="1"/>
  <c r="CB550" i="1"/>
  <c r="CC550" i="1" s="1"/>
  <c r="CE550" i="1" s="1"/>
  <c r="BO550" i="1"/>
  <c r="BP550" i="1" s="1"/>
  <c r="DS549" i="1"/>
  <c r="DI549" i="1"/>
  <c r="DJ549" i="1" s="1"/>
  <c r="DL549" i="1" s="1"/>
  <c r="DE549" i="1"/>
  <c r="DG549" i="1" s="1"/>
  <c r="CZ549" i="1"/>
  <c r="DB549" i="1" s="1"/>
  <c r="CT549" i="1"/>
  <c r="CU549" i="1" s="1"/>
  <c r="CW549" i="1" s="1"/>
  <c r="CL549" i="1"/>
  <c r="CJ549" i="1"/>
  <c r="CI549" i="1"/>
  <c r="CH549" i="1"/>
  <c r="CG549" i="1"/>
  <c r="BO549" i="1"/>
  <c r="BP549" i="1" s="1"/>
  <c r="DS548" i="1"/>
  <c r="DI548" i="1"/>
  <c r="DJ548" i="1" s="1"/>
  <c r="DL548" i="1" s="1"/>
  <c r="DE548" i="1"/>
  <c r="DG548" i="1" s="1"/>
  <c r="CZ548" i="1"/>
  <c r="DB548" i="1" s="1"/>
  <c r="CT548" i="1"/>
  <c r="CU548" i="1" s="1"/>
  <c r="CW548" i="1" s="1"/>
  <c r="CL548" i="1"/>
  <c r="CJ548" i="1"/>
  <c r="CI548" i="1"/>
  <c r="CH548" i="1"/>
  <c r="CG548" i="1"/>
  <c r="BO548" i="1"/>
  <c r="BP548" i="1" s="1"/>
  <c r="DS547" i="1"/>
  <c r="DT547" i="1" s="1"/>
  <c r="DI547" i="1"/>
  <c r="DJ547" i="1" s="1"/>
  <c r="DL547" i="1" s="1"/>
  <c r="DE547" i="1"/>
  <c r="DG547" i="1" s="1"/>
  <c r="CZ547" i="1"/>
  <c r="DB547" i="1" s="1"/>
  <c r="CT547" i="1"/>
  <c r="CU547" i="1" s="1"/>
  <c r="CW547" i="1" s="1"/>
  <c r="CL547" i="1"/>
  <c r="CJ547" i="1"/>
  <c r="CI547" i="1"/>
  <c r="CH547" i="1"/>
  <c r="CG547" i="1"/>
  <c r="BO547" i="1"/>
  <c r="BP547" i="1" s="1"/>
  <c r="DS546" i="1"/>
  <c r="DT546" i="1" s="1"/>
  <c r="DI546" i="1"/>
  <c r="DJ546" i="1" s="1"/>
  <c r="DL546" i="1" s="1"/>
  <c r="DE546" i="1"/>
  <c r="DG546" i="1" s="1"/>
  <c r="CZ546" i="1"/>
  <c r="DB546" i="1" s="1"/>
  <c r="CT546" i="1"/>
  <c r="CU546" i="1" s="1"/>
  <c r="CW546" i="1" s="1"/>
  <c r="CL546" i="1"/>
  <c r="CJ546" i="1"/>
  <c r="CI546" i="1"/>
  <c r="CH546" i="1"/>
  <c r="CG546" i="1"/>
  <c r="CB546" i="1"/>
  <c r="CC546" i="1" s="1"/>
  <c r="CE546" i="1" s="1"/>
  <c r="BO546" i="1"/>
  <c r="BP546" i="1" s="1"/>
  <c r="DS545" i="1"/>
  <c r="DT545" i="1" s="1"/>
  <c r="DI545" i="1"/>
  <c r="DJ545" i="1" s="1"/>
  <c r="DL545" i="1" s="1"/>
  <c r="DE545" i="1"/>
  <c r="DG545" i="1" s="1"/>
  <c r="CZ545" i="1"/>
  <c r="DB545" i="1" s="1"/>
  <c r="CT545" i="1"/>
  <c r="CU545" i="1" s="1"/>
  <c r="CW545" i="1" s="1"/>
  <c r="CL545" i="1"/>
  <c r="CJ545" i="1"/>
  <c r="CI545" i="1"/>
  <c r="CH545" i="1"/>
  <c r="CG545" i="1"/>
  <c r="BO545" i="1"/>
  <c r="BP545" i="1" s="1"/>
  <c r="DS544" i="1"/>
  <c r="DT544" i="1" s="1"/>
  <c r="DI544" i="1"/>
  <c r="DJ544" i="1" s="1"/>
  <c r="DL544" i="1" s="1"/>
  <c r="DE544" i="1"/>
  <c r="DG544" i="1" s="1"/>
  <c r="CZ544" i="1"/>
  <c r="DB544" i="1" s="1"/>
  <c r="CT544" i="1"/>
  <c r="CU544" i="1" s="1"/>
  <c r="CW544" i="1" s="1"/>
  <c r="CL544" i="1"/>
  <c r="CJ544" i="1"/>
  <c r="CI544" i="1"/>
  <c r="CH544" i="1"/>
  <c r="CG544" i="1"/>
  <c r="CA544" i="1"/>
  <c r="BO544" i="1"/>
  <c r="BP544" i="1" s="1"/>
  <c r="DS543" i="1"/>
  <c r="DI543" i="1"/>
  <c r="DJ543" i="1" s="1"/>
  <c r="DL543" i="1" s="1"/>
  <c r="DE543" i="1"/>
  <c r="DG543" i="1" s="1"/>
  <c r="CZ543" i="1"/>
  <c r="DB543" i="1" s="1"/>
  <c r="CT543" i="1"/>
  <c r="CU543" i="1" s="1"/>
  <c r="CW543" i="1" s="1"/>
  <c r="CL543" i="1"/>
  <c r="CJ543" i="1"/>
  <c r="CI543" i="1"/>
  <c r="CH543" i="1"/>
  <c r="CG543" i="1"/>
  <c r="BO543" i="1"/>
  <c r="BP543" i="1" s="1"/>
  <c r="DS542" i="1"/>
  <c r="DI542" i="1"/>
  <c r="DJ542" i="1" s="1"/>
  <c r="DL542" i="1" s="1"/>
  <c r="DE542" i="1"/>
  <c r="DG542" i="1" s="1"/>
  <c r="CZ542" i="1"/>
  <c r="DB542" i="1" s="1"/>
  <c r="CT542" i="1"/>
  <c r="CU542" i="1" s="1"/>
  <c r="CW542" i="1" s="1"/>
  <c r="CL542" i="1"/>
  <c r="CJ542" i="1"/>
  <c r="CI542" i="1"/>
  <c r="CH542" i="1"/>
  <c r="CG542" i="1"/>
  <c r="BO542" i="1"/>
  <c r="BP542" i="1" s="1"/>
  <c r="DS541" i="1"/>
  <c r="DT541" i="1" s="1"/>
  <c r="DI541" i="1"/>
  <c r="DJ541" i="1" s="1"/>
  <c r="DL541" i="1" s="1"/>
  <c r="DE541" i="1"/>
  <c r="DG541" i="1" s="1"/>
  <c r="CZ541" i="1"/>
  <c r="DB541" i="1" s="1"/>
  <c r="CT541" i="1"/>
  <c r="CU541" i="1" s="1"/>
  <c r="CW541" i="1" s="1"/>
  <c r="CL541" i="1"/>
  <c r="CJ541" i="1"/>
  <c r="CI541" i="1"/>
  <c r="CH541" i="1"/>
  <c r="CG541" i="1"/>
  <c r="BO541" i="1"/>
  <c r="BP541" i="1" s="1"/>
  <c r="DS540" i="1"/>
  <c r="DT540" i="1" s="1"/>
  <c r="DI540" i="1"/>
  <c r="DJ540" i="1" s="1"/>
  <c r="DL540" i="1" s="1"/>
  <c r="DE540" i="1"/>
  <c r="DG540" i="1" s="1"/>
  <c r="CZ540" i="1"/>
  <c r="DB540" i="1" s="1"/>
  <c r="CT540" i="1"/>
  <c r="CU540" i="1" s="1"/>
  <c r="CW540" i="1" s="1"/>
  <c r="CL540" i="1"/>
  <c r="CJ540" i="1"/>
  <c r="CI540" i="1"/>
  <c r="CH540" i="1"/>
  <c r="CG540" i="1"/>
  <c r="BO540" i="1"/>
  <c r="BP540" i="1" s="1"/>
  <c r="DS539" i="1"/>
  <c r="DT539" i="1" s="1"/>
  <c r="DI539" i="1"/>
  <c r="DJ539" i="1" s="1"/>
  <c r="DL539" i="1" s="1"/>
  <c r="DE539" i="1"/>
  <c r="DG539" i="1" s="1"/>
  <c r="CZ539" i="1"/>
  <c r="DB539" i="1" s="1"/>
  <c r="CT539" i="1"/>
  <c r="CU539" i="1" s="1"/>
  <c r="CW539" i="1" s="1"/>
  <c r="CL539" i="1"/>
  <c r="CJ539" i="1"/>
  <c r="CI539" i="1"/>
  <c r="CH539" i="1"/>
  <c r="CG539" i="1"/>
  <c r="BO539" i="1"/>
  <c r="BP539" i="1" s="1"/>
  <c r="DS538" i="1"/>
  <c r="DT538" i="1" s="1"/>
  <c r="DI538" i="1"/>
  <c r="DJ538" i="1" s="1"/>
  <c r="DL538" i="1" s="1"/>
  <c r="DE538" i="1"/>
  <c r="DG538" i="1" s="1"/>
  <c r="CZ538" i="1"/>
  <c r="DB538" i="1" s="1"/>
  <c r="CT538" i="1"/>
  <c r="CU538" i="1" s="1"/>
  <c r="CW538" i="1" s="1"/>
  <c r="CL538" i="1"/>
  <c r="CJ538" i="1"/>
  <c r="CI538" i="1"/>
  <c r="CH538" i="1"/>
  <c r="CG538" i="1"/>
  <c r="CA538" i="1"/>
  <c r="BO538" i="1"/>
  <c r="BP538" i="1" s="1"/>
  <c r="DS537" i="1"/>
  <c r="DT537" i="1" s="1"/>
  <c r="DI537" i="1"/>
  <c r="DJ537" i="1" s="1"/>
  <c r="DL537" i="1" s="1"/>
  <c r="DE537" i="1"/>
  <c r="DG537" i="1" s="1"/>
  <c r="CZ537" i="1"/>
  <c r="DB537" i="1" s="1"/>
  <c r="CT537" i="1"/>
  <c r="CU537" i="1" s="1"/>
  <c r="CW537" i="1" s="1"/>
  <c r="CL537" i="1"/>
  <c r="CJ537" i="1"/>
  <c r="CI537" i="1"/>
  <c r="CH537" i="1"/>
  <c r="CG537" i="1"/>
  <c r="BO537" i="1"/>
  <c r="BP537" i="1" s="1"/>
  <c r="DS536" i="1"/>
  <c r="DT536" i="1" s="1"/>
  <c r="DI536" i="1"/>
  <c r="DJ536" i="1" s="1"/>
  <c r="DL536" i="1" s="1"/>
  <c r="DE536" i="1"/>
  <c r="DG536" i="1" s="1"/>
  <c r="CZ536" i="1"/>
  <c r="DB536" i="1" s="1"/>
  <c r="CT536" i="1"/>
  <c r="CU536" i="1" s="1"/>
  <c r="CW536" i="1" s="1"/>
  <c r="CL536" i="1"/>
  <c r="CJ536" i="1"/>
  <c r="CI536" i="1"/>
  <c r="CH536" i="1"/>
  <c r="CG536" i="1"/>
  <c r="CA536" i="1"/>
  <c r="BO536" i="1"/>
  <c r="BP536" i="1" s="1"/>
  <c r="DS535" i="1"/>
  <c r="DT535" i="1" s="1"/>
  <c r="DI535" i="1"/>
  <c r="DJ535" i="1" s="1"/>
  <c r="DL535" i="1" s="1"/>
  <c r="DE535" i="1"/>
  <c r="DG535" i="1" s="1"/>
  <c r="CZ535" i="1"/>
  <c r="DB535" i="1" s="1"/>
  <c r="CT535" i="1"/>
  <c r="CU535" i="1" s="1"/>
  <c r="CW535" i="1" s="1"/>
  <c r="CL535" i="1"/>
  <c r="CJ535" i="1"/>
  <c r="CI535" i="1"/>
  <c r="CH535" i="1"/>
  <c r="CG535" i="1"/>
  <c r="CA535" i="1"/>
  <c r="BO535" i="1"/>
  <c r="BP535" i="1" s="1"/>
  <c r="DS534" i="1"/>
  <c r="DT534" i="1" s="1"/>
  <c r="DI534" i="1"/>
  <c r="DJ534" i="1" s="1"/>
  <c r="DL534" i="1" s="1"/>
  <c r="DE534" i="1"/>
  <c r="DG534" i="1" s="1"/>
  <c r="CZ534" i="1"/>
  <c r="DB534" i="1" s="1"/>
  <c r="CT534" i="1"/>
  <c r="CU534" i="1" s="1"/>
  <c r="CW534" i="1" s="1"/>
  <c r="CL534" i="1"/>
  <c r="CJ534" i="1"/>
  <c r="CI534" i="1"/>
  <c r="CH534" i="1"/>
  <c r="CG534" i="1"/>
  <c r="BO534" i="1"/>
  <c r="BP534" i="1" s="1"/>
  <c r="DS533" i="1"/>
  <c r="DT533" i="1" s="1"/>
  <c r="DI533" i="1"/>
  <c r="DJ533" i="1" s="1"/>
  <c r="DL533" i="1" s="1"/>
  <c r="DE533" i="1"/>
  <c r="DG533" i="1" s="1"/>
  <c r="CZ533" i="1"/>
  <c r="DB533" i="1" s="1"/>
  <c r="CT533" i="1"/>
  <c r="CU533" i="1" s="1"/>
  <c r="CW533" i="1" s="1"/>
  <c r="CL533" i="1"/>
  <c r="CJ533" i="1"/>
  <c r="CI533" i="1"/>
  <c r="CH533" i="1"/>
  <c r="CG533" i="1"/>
  <c r="BO533" i="1"/>
  <c r="BP533" i="1" s="1"/>
  <c r="DS532" i="1"/>
  <c r="DI532" i="1"/>
  <c r="DJ532" i="1" s="1"/>
  <c r="DL532" i="1" s="1"/>
  <c r="DE532" i="1"/>
  <c r="DG532" i="1" s="1"/>
  <c r="CZ532" i="1"/>
  <c r="DB532" i="1" s="1"/>
  <c r="CT532" i="1"/>
  <c r="CU532" i="1" s="1"/>
  <c r="CW532" i="1" s="1"/>
  <c r="CL532" i="1"/>
  <c r="CJ532" i="1"/>
  <c r="CI532" i="1"/>
  <c r="CH532" i="1"/>
  <c r="CG532" i="1"/>
  <c r="BO532" i="1"/>
  <c r="BP532" i="1" s="1"/>
  <c r="DS531" i="1"/>
  <c r="DI531" i="1"/>
  <c r="DJ531" i="1" s="1"/>
  <c r="DL531" i="1" s="1"/>
  <c r="DE531" i="1"/>
  <c r="DG531" i="1" s="1"/>
  <c r="CZ531" i="1"/>
  <c r="DB531" i="1" s="1"/>
  <c r="CT531" i="1"/>
  <c r="CU531" i="1" s="1"/>
  <c r="CW531" i="1" s="1"/>
  <c r="CL531" i="1"/>
  <c r="CJ531" i="1"/>
  <c r="CI531" i="1"/>
  <c r="CH531" i="1"/>
  <c r="CG531" i="1"/>
  <c r="BO531" i="1"/>
  <c r="BP531" i="1" s="1"/>
  <c r="DS530" i="1"/>
  <c r="DT530" i="1" s="1"/>
  <c r="DI530" i="1"/>
  <c r="DJ530" i="1" s="1"/>
  <c r="DL530" i="1" s="1"/>
  <c r="DE530" i="1"/>
  <c r="DG530" i="1" s="1"/>
  <c r="CZ530" i="1"/>
  <c r="DB530" i="1" s="1"/>
  <c r="CT530" i="1"/>
  <c r="CU530" i="1" s="1"/>
  <c r="CW530" i="1" s="1"/>
  <c r="CL530" i="1"/>
  <c r="CJ530" i="1"/>
  <c r="CI530" i="1"/>
  <c r="CH530" i="1"/>
  <c r="CG530" i="1"/>
  <c r="BO530" i="1"/>
  <c r="BP530" i="1" s="1"/>
  <c r="DS529" i="1"/>
  <c r="DT529" i="1" s="1"/>
  <c r="DI529" i="1"/>
  <c r="DJ529" i="1" s="1"/>
  <c r="DL529" i="1" s="1"/>
  <c r="DE529" i="1"/>
  <c r="DG529" i="1" s="1"/>
  <c r="CZ529" i="1"/>
  <c r="DB529" i="1" s="1"/>
  <c r="CT529" i="1"/>
  <c r="CU529" i="1" s="1"/>
  <c r="CW529" i="1" s="1"/>
  <c r="CL529" i="1"/>
  <c r="CJ529" i="1"/>
  <c r="CI529" i="1"/>
  <c r="CH529" i="1"/>
  <c r="CG529" i="1"/>
  <c r="BO529" i="1"/>
  <c r="BP529" i="1" s="1"/>
  <c r="DS528" i="1"/>
  <c r="DT528" i="1" s="1"/>
  <c r="DI528" i="1"/>
  <c r="DJ528" i="1" s="1"/>
  <c r="DL528" i="1" s="1"/>
  <c r="DE528" i="1"/>
  <c r="DG528" i="1" s="1"/>
  <c r="CZ528" i="1"/>
  <c r="DB528" i="1" s="1"/>
  <c r="CT528" i="1"/>
  <c r="CU528" i="1" s="1"/>
  <c r="CW528" i="1" s="1"/>
  <c r="CL528" i="1"/>
  <c r="CJ528" i="1"/>
  <c r="CI528" i="1"/>
  <c r="CH528" i="1"/>
  <c r="CG528" i="1"/>
  <c r="BO528" i="1"/>
  <c r="BP528" i="1" s="1"/>
  <c r="DS527" i="1"/>
  <c r="DI527" i="1"/>
  <c r="DJ527" i="1" s="1"/>
  <c r="DL527" i="1" s="1"/>
  <c r="DE527" i="1"/>
  <c r="DG527" i="1" s="1"/>
  <c r="CZ527" i="1"/>
  <c r="DB527" i="1" s="1"/>
  <c r="CT527" i="1"/>
  <c r="CU527" i="1" s="1"/>
  <c r="CW527" i="1" s="1"/>
  <c r="CL527" i="1"/>
  <c r="CJ527" i="1"/>
  <c r="CI527" i="1"/>
  <c r="CH527" i="1"/>
  <c r="CG527" i="1"/>
  <c r="BO527" i="1"/>
  <c r="BP527" i="1" s="1"/>
  <c r="DS526" i="1"/>
  <c r="DI526" i="1"/>
  <c r="DJ526" i="1" s="1"/>
  <c r="DL526" i="1" s="1"/>
  <c r="DE526" i="1"/>
  <c r="DG526" i="1" s="1"/>
  <c r="CZ526" i="1"/>
  <c r="DB526" i="1" s="1"/>
  <c r="CT526" i="1"/>
  <c r="CU526" i="1" s="1"/>
  <c r="CW526" i="1" s="1"/>
  <c r="CL526" i="1"/>
  <c r="CJ526" i="1"/>
  <c r="CI526" i="1"/>
  <c r="CH526" i="1"/>
  <c r="CG526" i="1"/>
  <c r="BO526" i="1"/>
  <c r="BP526" i="1" s="1"/>
  <c r="DS525" i="1"/>
  <c r="DT525" i="1" s="1"/>
  <c r="DI525" i="1"/>
  <c r="DJ525" i="1" s="1"/>
  <c r="DL525" i="1" s="1"/>
  <c r="DE525" i="1"/>
  <c r="DG525" i="1" s="1"/>
  <c r="CZ525" i="1"/>
  <c r="DB525" i="1" s="1"/>
  <c r="CT525" i="1"/>
  <c r="CU525" i="1" s="1"/>
  <c r="CW525" i="1" s="1"/>
  <c r="CL525" i="1"/>
  <c r="CJ525" i="1"/>
  <c r="CI525" i="1"/>
  <c r="CH525" i="1"/>
  <c r="CG525" i="1"/>
  <c r="BO525" i="1"/>
  <c r="BP525" i="1" s="1"/>
  <c r="DS524" i="1"/>
  <c r="DT524" i="1" s="1"/>
  <c r="DI524" i="1"/>
  <c r="DJ524" i="1" s="1"/>
  <c r="DL524" i="1" s="1"/>
  <c r="DE524" i="1"/>
  <c r="DG524" i="1" s="1"/>
  <c r="CZ524" i="1"/>
  <c r="DB524" i="1" s="1"/>
  <c r="CT524" i="1"/>
  <c r="CU524" i="1" s="1"/>
  <c r="CW524" i="1" s="1"/>
  <c r="CL524" i="1"/>
  <c r="CJ524" i="1"/>
  <c r="CI524" i="1"/>
  <c r="CH524" i="1"/>
  <c r="CG524" i="1"/>
  <c r="BO524" i="1"/>
  <c r="BP524" i="1" s="1"/>
  <c r="DS523" i="1"/>
  <c r="DT523" i="1" s="1"/>
  <c r="DI523" i="1"/>
  <c r="DJ523" i="1" s="1"/>
  <c r="DL523" i="1" s="1"/>
  <c r="DE523" i="1"/>
  <c r="DG523" i="1" s="1"/>
  <c r="CZ523" i="1"/>
  <c r="DB523" i="1" s="1"/>
  <c r="CT523" i="1"/>
  <c r="CU523" i="1" s="1"/>
  <c r="CW523" i="1" s="1"/>
  <c r="CL523" i="1"/>
  <c r="CJ523" i="1"/>
  <c r="CI523" i="1"/>
  <c r="CH523" i="1"/>
  <c r="CG523" i="1"/>
  <c r="BO523" i="1"/>
  <c r="BP523" i="1" s="1"/>
  <c r="DS522" i="1"/>
  <c r="DI522" i="1"/>
  <c r="DJ522" i="1" s="1"/>
  <c r="DL522" i="1" s="1"/>
  <c r="DE522" i="1"/>
  <c r="DG522" i="1" s="1"/>
  <c r="CZ522" i="1"/>
  <c r="DB522" i="1" s="1"/>
  <c r="CT522" i="1"/>
  <c r="CU522" i="1" s="1"/>
  <c r="CW522" i="1" s="1"/>
  <c r="CL522" i="1"/>
  <c r="CJ522" i="1"/>
  <c r="CI522" i="1"/>
  <c r="CH522" i="1"/>
  <c r="CG522" i="1"/>
  <c r="BO522" i="1"/>
  <c r="BP522" i="1" s="1"/>
  <c r="DS521" i="1"/>
  <c r="DI521" i="1"/>
  <c r="DJ521" i="1" s="1"/>
  <c r="DL521" i="1" s="1"/>
  <c r="DE521" i="1"/>
  <c r="DG521" i="1" s="1"/>
  <c r="CZ521" i="1"/>
  <c r="DB521" i="1" s="1"/>
  <c r="CT521" i="1"/>
  <c r="CU521" i="1" s="1"/>
  <c r="CW521" i="1" s="1"/>
  <c r="CL521" i="1"/>
  <c r="CJ521" i="1"/>
  <c r="CI521" i="1"/>
  <c r="CH521" i="1"/>
  <c r="CG521" i="1"/>
  <c r="BO521" i="1"/>
  <c r="BP521" i="1" s="1"/>
  <c r="DS520" i="1"/>
  <c r="DI520" i="1"/>
  <c r="DJ520" i="1" s="1"/>
  <c r="DL520" i="1" s="1"/>
  <c r="DE520" i="1"/>
  <c r="DG520" i="1" s="1"/>
  <c r="CZ520" i="1"/>
  <c r="DB520" i="1" s="1"/>
  <c r="CT520" i="1"/>
  <c r="CU520" i="1" s="1"/>
  <c r="CW520" i="1" s="1"/>
  <c r="CL520" i="1"/>
  <c r="CJ520" i="1"/>
  <c r="CI520" i="1"/>
  <c r="CH520" i="1"/>
  <c r="CG520" i="1"/>
  <c r="CA520" i="1"/>
  <c r="BO520" i="1"/>
  <c r="BP520" i="1" s="1"/>
  <c r="DS519" i="1"/>
  <c r="DI519" i="1"/>
  <c r="DJ519" i="1" s="1"/>
  <c r="DL519" i="1" s="1"/>
  <c r="DE519" i="1"/>
  <c r="DG519" i="1" s="1"/>
  <c r="CZ519" i="1"/>
  <c r="DB519" i="1" s="1"/>
  <c r="CT519" i="1"/>
  <c r="CU519" i="1" s="1"/>
  <c r="CW519" i="1" s="1"/>
  <c r="CL519" i="1"/>
  <c r="CJ519" i="1"/>
  <c r="CI519" i="1"/>
  <c r="CH519" i="1"/>
  <c r="CG519" i="1"/>
  <c r="CA519" i="1"/>
  <c r="BO519" i="1"/>
  <c r="BP519" i="1" s="1"/>
  <c r="DS518" i="1"/>
  <c r="DI518" i="1"/>
  <c r="DJ518" i="1" s="1"/>
  <c r="DL518" i="1" s="1"/>
  <c r="DE518" i="1"/>
  <c r="DG518" i="1" s="1"/>
  <c r="CZ518" i="1"/>
  <c r="DB518" i="1" s="1"/>
  <c r="CT518" i="1"/>
  <c r="CU518" i="1" s="1"/>
  <c r="CW518" i="1" s="1"/>
  <c r="CL518" i="1"/>
  <c r="CJ518" i="1"/>
  <c r="CI518" i="1"/>
  <c r="CH518" i="1"/>
  <c r="CG518" i="1"/>
  <c r="CB518" i="1"/>
  <c r="CC518" i="1" s="1"/>
  <c r="CE518" i="1" s="1"/>
  <c r="BO518" i="1"/>
  <c r="BP518" i="1" s="1"/>
  <c r="DS517" i="1"/>
  <c r="DI517" i="1"/>
  <c r="DJ517" i="1" s="1"/>
  <c r="DL517" i="1" s="1"/>
  <c r="DE517" i="1"/>
  <c r="DG517" i="1" s="1"/>
  <c r="CZ517" i="1"/>
  <c r="DB517" i="1" s="1"/>
  <c r="CT517" i="1"/>
  <c r="CU517" i="1" s="1"/>
  <c r="CW517" i="1" s="1"/>
  <c r="CL517" i="1"/>
  <c r="CJ517" i="1"/>
  <c r="CI517" i="1"/>
  <c r="CH517" i="1"/>
  <c r="CG517" i="1"/>
  <c r="BO517" i="1"/>
  <c r="BP517" i="1" s="1"/>
  <c r="DS516" i="1"/>
  <c r="DT516" i="1" s="1"/>
  <c r="DI516" i="1"/>
  <c r="DJ516" i="1" s="1"/>
  <c r="DL516" i="1" s="1"/>
  <c r="DE516" i="1"/>
  <c r="DG516" i="1" s="1"/>
  <c r="CZ516" i="1"/>
  <c r="DB516" i="1" s="1"/>
  <c r="CT516" i="1"/>
  <c r="CU516" i="1" s="1"/>
  <c r="CW516" i="1" s="1"/>
  <c r="CL516" i="1"/>
  <c r="CJ516" i="1"/>
  <c r="CI516" i="1"/>
  <c r="CH516" i="1"/>
  <c r="CG516" i="1"/>
  <c r="BO516" i="1"/>
  <c r="BP516" i="1" s="1"/>
  <c r="DS515" i="1"/>
  <c r="DT515" i="1" s="1"/>
  <c r="DI515" i="1"/>
  <c r="DJ515" i="1" s="1"/>
  <c r="DL515" i="1" s="1"/>
  <c r="DE515" i="1"/>
  <c r="DG515" i="1" s="1"/>
  <c r="CZ515" i="1"/>
  <c r="DB515" i="1" s="1"/>
  <c r="CT515" i="1"/>
  <c r="CU515" i="1" s="1"/>
  <c r="CW515" i="1" s="1"/>
  <c r="CL515" i="1"/>
  <c r="CJ515" i="1"/>
  <c r="CI515" i="1"/>
  <c r="CH515" i="1"/>
  <c r="CG515" i="1"/>
  <c r="BO515" i="1"/>
  <c r="BP515" i="1" s="1"/>
  <c r="DS514" i="1"/>
  <c r="DT514" i="1" s="1"/>
  <c r="DI514" i="1"/>
  <c r="DJ514" i="1" s="1"/>
  <c r="DL514" i="1" s="1"/>
  <c r="DE514" i="1"/>
  <c r="DG514" i="1" s="1"/>
  <c r="CZ514" i="1"/>
  <c r="DB514" i="1" s="1"/>
  <c r="CT514" i="1"/>
  <c r="CU514" i="1" s="1"/>
  <c r="CW514" i="1" s="1"/>
  <c r="CL514" i="1"/>
  <c r="CJ514" i="1"/>
  <c r="CI514" i="1"/>
  <c r="CH514" i="1"/>
  <c r="CG514" i="1"/>
  <c r="BO514" i="1"/>
  <c r="BP514" i="1" s="1"/>
  <c r="DS513" i="1"/>
  <c r="DI513" i="1"/>
  <c r="DJ513" i="1" s="1"/>
  <c r="DL513" i="1" s="1"/>
  <c r="DE513" i="1"/>
  <c r="DG513" i="1" s="1"/>
  <c r="CZ513" i="1"/>
  <c r="DB513" i="1" s="1"/>
  <c r="CT513" i="1"/>
  <c r="CU513" i="1" s="1"/>
  <c r="CW513" i="1" s="1"/>
  <c r="CL513" i="1"/>
  <c r="CJ513" i="1"/>
  <c r="CI513" i="1"/>
  <c r="CH513" i="1"/>
  <c r="CG513" i="1"/>
  <c r="BO513" i="1"/>
  <c r="BP513" i="1" s="1"/>
  <c r="DS512" i="1"/>
  <c r="DT512" i="1" s="1"/>
  <c r="DI512" i="1"/>
  <c r="DJ512" i="1" s="1"/>
  <c r="DL512" i="1" s="1"/>
  <c r="DE512" i="1"/>
  <c r="DG512" i="1" s="1"/>
  <c r="CZ512" i="1"/>
  <c r="DB512" i="1" s="1"/>
  <c r="CT512" i="1"/>
  <c r="CU512" i="1" s="1"/>
  <c r="CW512" i="1" s="1"/>
  <c r="CL512" i="1"/>
  <c r="CJ512" i="1"/>
  <c r="CI512" i="1"/>
  <c r="CH512" i="1"/>
  <c r="CG512" i="1"/>
  <c r="BO512" i="1"/>
  <c r="BP512" i="1" s="1"/>
  <c r="DS511" i="1"/>
  <c r="DT511" i="1" s="1"/>
  <c r="DI511" i="1"/>
  <c r="DJ511" i="1" s="1"/>
  <c r="DL511" i="1" s="1"/>
  <c r="DE511" i="1"/>
  <c r="DG511" i="1" s="1"/>
  <c r="CZ511" i="1"/>
  <c r="DB511" i="1" s="1"/>
  <c r="CT511" i="1"/>
  <c r="CU511" i="1" s="1"/>
  <c r="CW511" i="1" s="1"/>
  <c r="CL511" i="1"/>
  <c r="CJ511" i="1"/>
  <c r="CI511" i="1"/>
  <c r="CH511" i="1"/>
  <c r="CG511" i="1"/>
  <c r="CA511" i="1"/>
  <c r="BO511" i="1"/>
  <c r="BP511" i="1" s="1"/>
  <c r="DS510" i="1"/>
  <c r="DT510" i="1" s="1"/>
  <c r="DI510" i="1"/>
  <c r="DJ510" i="1" s="1"/>
  <c r="DL510" i="1" s="1"/>
  <c r="DE510" i="1"/>
  <c r="DG510" i="1" s="1"/>
  <c r="CZ510" i="1"/>
  <c r="DB510" i="1" s="1"/>
  <c r="CT510" i="1"/>
  <c r="CU510" i="1" s="1"/>
  <c r="CW510" i="1" s="1"/>
  <c r="CL510" i="1"/>
  <c r="CJ510" i="1"/>
  <c r="CI510" i="1"/>
  <c r="CH510" i="1"/>
  <c r="CG510" i="1"/>
  <c r="CA510" i="1"/>
  <c r="BO510" i="1"/>
  <c r="BP510" i="1" s="1"/>
  <c r="DS509" i="1"/>
  <c r="DT509" i="1" s="1"/>
  <c r="DI509" i="1"/>
  <c r="DJ509" i="1" s="1"/>
  <c r="DL509" i="1" s="1"/>
  <c r="DE509" i="1"/>
  <c r="DG509" i="1" s="1"/>
  <c r="CZ509" i="1"/>
  <c r="DB509" i="1" s="1"/>
  <c r="CT509" i="1"/>
  <c r="CU509" i="1" s="1"/>
  <c r="CW509" i="1" s="1"/>
  <c r="CL509" i="1"/>
  <c r="CJ509" i="1"/>
  <c r="CI509" i="1"/>
  <c r="CH509" i="1"/>
  <c r="CG509" i="1"/>
  <c r="BO509" i="1"/>
  <c r="BP509" i="1" s="1"/>
  <c r="DS508" i="1"/>
  <c r="DT508" i="1" s="1"/>
  <c r="DI508" i="1"/>
  <c r="DJ508" i="1" s="1"/>
  <c r="DL508" i="1" s="1"/>
  <c r="DE508" i="1"/>
  <c r="DG508" i="1" s="1"/>
  <c r="CZ508" i="1"/>
  <c r="DB508" i="1" s="1"/>
  <c r="CT508" i="1"/>
  <c r="CU508" i="1" s="1"/>
  <c r="CW508" i="1" s="1"/>
  <c r="CL508" i="1"/>
  <c r="CJ508" i="1"/>
  <c r="CI508" i="1"/>
  <c r="CH508" i="1"/>
  <c r="CG508" i="1"/>
  <c r="BO508" i="1"/>
  <c r="BP508" i="1" s="1"/>
  <c r="DS507" i="1"/>
  <c r="DT507" i="1" s="1"/>
  <c r="DI507" i="1"/>
  <c r="DJ507" i="1" s="1"/>
  <c r="DL507" i="1" s="1"/>
  <c r="DE507" i="1"/>
  <c r="DG507" i="1" s="1"/>
  <c r="CZ507" i="1"/>
  <c r="DB507" i="1" s="1"/>
  <c r="CT507" i="1"/>
  <c r="CU507" i="1" s="1"/>
  <c r="CW507" i="1" s="1"/>
  <c r="CL507" i="1"/>
  <c r="CJ507" i="1"/>
  <c r="CI507" i="1"/>
  <c r="CH507" i="1"/>
  <c r="CG507" i="1"/>
  <c r="BO507" i="1"/>
  <c r="BP507" i="1" s="1"/>
  <c r="DS506" i="1"/>
  <c r="DT506" i="1" s="1"/>
  <c r="DI506" i="1"/>
  <c r="DJ506" i="1" s="1"/>
  <c r="DL506" i="1" s="1"/>
  <c r="DE506" i="1"/>
  <c r="DG506" i="1" s="1"/>
  <c r="CZ506" i="1"/>
  <c r="DB506" i="1" s="1"/>
  <c r="CT506" i="1"/>
  <c r="CU506" i="1" s="1"/>
  <c r="CW506" i="1" s="1"/>
  <c r="CL506" i="1"/>
  <c r="CJ506" i="1"/>
  <c r="CI506" i="1"/>
  <c r="CH506" i="1"/>
  <c r="CG506" i="1"/>
  <c r="BO506" i="1"/>
  <c r="BP506" i="1" s="1"/>
  <c r="DS505" i="1"/>
  <c r="DI505" i="1"/>
  <c r="DJ505" i="1" s="1"/>
  <c r="DL505" i="1" s="1"/>
  <c r="DE505" i="1"/>
  <c r="DG505" i="1" s="1"/>
  <c r="CZ505" i="1"/>
  <c r="DB505" i="1" s="1"/>
  <c r="CT505" i="1"/>
  <c r="CU505" i="1" s="1"/>
  <c r="CW505" i="1" s="1"/>
  <c r="CL505" i="1"/>
  <c r="CJ505" i="1"/>
  <c r="CI505" i="1"/>
  <c r="CH505" i="1"/>
  <c r="CG505" i="1"/>
  <c r="BO505" i="1"/>
  <c r="BP505" i="1" s="1"/>
  <c r="DS504" i="1"/>
  <c r="DT504" i="1" s="1"/>
  <c r="DI504" i="1"/>
  <c r="DJ504" i="1" s="1"/>
  <c r="DL504" i="1" s="1"/>
  <c r="DE504" i="1"/>
  <c r="DG504" i="1" s="1"/>
  <c r="CZ504" i="1"/>
  <c r="DB504" i="1" s="1"/>
  <c r="CT504" i="1"/>
  <c r="CU504" i="1" s="1"/>
  <c r="CW504" i="1" s="1"/>
  <c r="CL504" i="1"/>
  <c r="CJ504" i="1"/>
  <c r="CI504" i="1"/>
  <c r="CH504" i="1"/>
  <c r="CG504" i="1"/>
  <c r="BO504" i="1"/>
  <c r="BP504" i="1" s="1"/>
  <c r="DS503" i="1"/>
  <c r="DT503" i="1" s="1"/>
  <c r="DI503" i="1"/>
  <c r="DJ503" i="1" s="1"/>
  <c r="DL503" i="1" s="1"/>
  <c r="DE503" i="1"/>
  <c r="DG503" i="1" s="1"/>
  <c r="CZ503" i="1"/>
  <c r="DB503" i="1" s="1"/>
  <c r="CT503" i="1"/>
  <c r="CU503" i="1" s="1"/>
  <c r="CW503" i="1" s="1"/>
  <c r="CL503" i="1"/>
  <c r="CJ503" i="1"/>
  <c r="CI503" i="1"/>
  <c r="CH503" i="1"/>
  <c r="CG503" i="1"/>
  <c r="BO503" i="1"/>
  <c r="BP503" i="1" s="1"/>
  <c r="DS502" i="1"/>
  <c r="DT502" i="1" s="1"/>
  <c r="DI502" i="1"/>
  <c r="DJ502" i="1" s="1"/>
  <c r="DL502" i="1" s="1"/>
  <c r="DE502" i="1"/>
  <c r="DG502" i="1" s="1"/>
  <c r="CZ502" i="1"/>
  <c r="DB502" i="1" s="1"/>
  <c r="CT502" i="1"/>
  <c r="CU502" i="1" s="1"/>
  <c r="CW502" i="1" s="1"/>
  <c r="CL502" i="1"/>
  <c r="CJ502" i="1"/>
  <c r="CI502" i="1"/>
  <c r="CH502" i="1"/>
  <c r="CG502" i="1"/>
  <c r="BO502" i="1"/>
  <c r="BP502" i="1" s="1"/>
  <c r="DS501" i="1"/>
  <c r="DT501" i="1" s="1"/>
  <c r="DI501" i="1"/>
  <c r="DJ501" i="1" s="1"/>
  <c r="DL501" i="1" s="1"/>
  <c r="DE501" i="1"/>
  <c r="DG501" i="1" s="1"/>
  <c r="CZ501" i="1"/>
  <c r="DB501" i="1" s="1"/>
  <c r="CT501" i="1"/>
  <c r="CU501" i="1" s="1"/>
  <c r="CW501" i="1" s="1"/>
  <c r="CL501" i="1"/>
  <c r="CJ501" i="1"/>
  <c r="CI501" i="1"/>
  <c r="CH501" i="1"/>
  <c r="CG501" i="1"/>
  <c r="BO501" i="1"/>
  <c r="BP501" i="1" s="1"/>
  <c r="DS500" i="1"/>
  <c r="DT500" i="1" s="1"/>
  <c r="DI500" i="1"/>
  <c r="DJ500" i="1" s="1"/>
  <c r="DL500" i="1" s="1"/>
  <c r="DE500" i="1"/>
  <c r="DG500" i="1" s="1"/>
  <c r="CZ500" i="1"/>
  <c r="DB500" i="1" s="1"/>
  <c r="CT500" i="1"/>
  <c r="CU500" i="1" s="1"/>
  <c r="CW500" i="1" s="1"/>
  <c r="CL500" i="1"/>
  <c r="CJ500" i="1"/>
  <c r="CI500" i="1"/>
  <c r="CH500" i="1"/>
  <c r="CG500" i="1"/>
  <c r="BO500" i="1"/>
  <c r="BP500" i="1" s="1"/>
  <c r="DS499" i="1"/>
  <c r="DT499" i="1" s="1"/>
  <c r="DI499" i="1"/>
  <c r="DJ499" i="1" s="1"/>
  <c r="DL499" i="1" s="1"/>
  <c r="DE499" i="1"/>
  <c r="DG499" i="1" s="1"/>
  <c r="CZ499" i="1"/>
  <c r="DB499" i="1" s="1"/>
  <c r="CT499" i="1"/>
  <c r="CU499" i="1" s="1"/>
  <c r="CW499" i="1" s="1"/>
  <c r="CL499" i="1"/>
  <c r="CJ499" i="1"/>
  <c r="CI499" i="1"/>
  <c r="CH499" i="1"/>
  <c r="CG499" i="1"/>
  <c r="BO499" i="1"/>
  <c r="BP499" i="1" s="1"/>
  <c r="DS498" i="1"/>
  <c r="DT498" i="1" s="1"/>
  <c r="DI498" i="1"/>
  <c r="DJ498" i="1" s="1"/>
  <c r="DL498" i="1" s="1"/>
  <c r="DE498" i="1"/>
  <c r="DG498" i="1" s="1"/>
  <c r="CZ498" i="1"/>
  <c r="DB498" i="1" s="1"/>
  <c r="CT498" i="1"/>
  <c r="CU498" i="1" s="1"/>
  <c r="CW498" i="1" s="1"/>
  <c r="CL498" i="1"/>
  <c r="CJ498" i="1"/>
  <c r="CI498" i="1"/>
  <c r="CH498" i="1"/>
  <c r="CG498" i="1"/>
  <c r="BO498" i="1"/>
  <c r="BP498" i="1" s="1"/>
  <c r="DS497" i="1"/>
  <c r="DT497" i="1" s="1"/>
  <c r="DI497" i="1"/>
  <c r="DJ497" i="1" s="1"/>
  <c r="DL497" i="1" s="1"/>
  <c r="DE497" i="1"/>
  <c r="DG497" i="1" s="1"/>
  <c r="CZ497" i="1"/>
  <c r="DB497" i="1" s="1"/>
  <c r="CT497" i="1"/>
  <c r="CU497" i="1" s="1"/>
  <c r="CW497" i="1" s="1"/>
  <c r="CL497" i="1"/>
  <c r="CJ497" i="1"/>
  <c r="CI497" i="1"/>
  <c r="CH497" i="1"/>
  <c r="CG497" i="1"/>
  <c r="BO497" i="1"/>
  <c r="BP497" i="1" s="1"/>
  <c r="DS496" i="1"/>
  <c r="DT496" i="1" s="1"/>
  <c r="DI496" i="1"/>
  <c r="DJ496" i="1" s="1"/>
  <c r="DL496" i="1" s="1"/>
  <c r="DE496" i="1"/>
  <c r="DG496" i="1" s="1"/>
  <c r="CZ496" i="1"/>
  <c r="DB496" i="1" s="1"/>
  <c r="CT496" i="1"/>
  <c r="CU496" i="1" s="1"/>
  <c r="CW496" i="1" s="1"/>
  <c r="CL496" i="1"/>
  <c r="CJ496" i="1"/>
  <c r="CI496" i="1"/>
  <c r="CH496" i="1"/>
  <c r="CG496" i="1"/>
  <c r="BO496" i="1"/>
  <c r="BP496" i="1" s="1"/>
  <c r="DS495" i="1"/>
  <c r="DT495" i="1" s="1"/>
  <c r="DI495" i="1"/>
  <c r="DJ495" i="1" s="1"/>
  <c r="DL495" i="1" s="1"/>
  <c r="DE495" i="1"/>
  <c r="DG495" i="1" s="1"/>
  <c r="CZ495" i="1"/>
  <c r="DB495" i="1" s="1"/>
  <c r="CT495" i="1"/>
  <c r="CU495" i="1" s="1"/>
  <c r="CW495" i="1" s="1"/>
  <c r="CL495" i="1"/>
  <c r="CJ495" i="1"/>
  <c r="CI495" i="1"/>
  <c r="CH495" i="1"/>
  <c r="CG495" i="1"/>
  <c r="CA495" i="1"/>
  <c r="BO495" i="1"/>
  <c r="BP495" i="1" s="1"/>
  <c r="DS494" i="1"/>
  <c r="DT494" i="1" s="1"/>
  <c r="DI494" i="1"/>
  <c r="DJ494" i="1" s="1"/>
  <c r="DL494" i="1" s="1"/>
  <c r="DE494" i="1"/>
  <c r="DG494" i="1" s="1"/>
  <c r="CZ494" i="1"/>
  <c r="DB494" i="1" s="1"/>
  <c r="CT494" i="1"/>
  <c r="CU494" i="1" s="1"/>
  <c r="CW494" i="1" s="1"/>
  <c r="CL494" i="1"/>
  <c r="CJ494" i="1"/>
  <c r="CI494" i="1"/>
  <c r="CH494" i="1"/>
  <c r="CG494" i="1"/>
  <c r="CA494" i="1"/>
  <c r="BO494" i="1"/>
  <c r="BP494" i="1" s="1"/>
  <c r="DS493" i="1"/>
  <c r="DT493" i="1" s="1"/>
  <c r="DI493" i="1"/>
  <c r="DJ493" i="1" s="1"/>
  <c r="DL493" i="1" s="1"/>
  <c r="DE493" i="1"/>
  <c r="DG493" i="1" s="1"/>
  <c r="CZ493" i="1"/>
  <c r="DB493" i="1" s="1"/>
  <c r="CT493" i="1"/>
  <c r="CU493" i="1" s="1"/>
  <c r="CW493" i="1" s="1"/>
  <c r="CL493" i="1"/>
  <c r="CJ493" i="1"/>
  <c r="CI493" i="1"/>
  <c r="CH493" i="1"/>
  <c r="CG493" i="1"/>
  <c r="BO493" i="1"/>
  <c r="BP493" i="1" s="1"/>
  <c r="DS492" i="1"/>
  <c r="DT492" i="1" s="1"/>
  <c r="DI492" i="1"/>
  <c r="DJ492" i="1" s="1"/>
  <c r="DL492" i="1" s="1"/>
  <c r="DE492" i="1"/>
  <c r="DG492" i="1" s="1"/>
  <c r="CZ492" i="1"/>
  <c r="DB492" i="1" s="1"/>
  <c r="CT492" i="1"/>
  <c r="CU492" i="1" s="1"/>
  <c r="CW492" i="1" s="1"/>
  <c r="CL492" i="1"/>
  <c r="CJ492" i="1"/>
  <c r="CI492" i="1"/>
  <c r="CH492" i="1"/>
  <c r="CG492" i="1"/>
  <c r="BO492" i="1"/>
  <c r="BP492" i="1" s="1"/>
  <c r="DS491" i="1"/>
  <c r="DT491" i="1" s="1"/>
  <c r="DI491" i="1"/>
  <c r="DJ491" i="1" s="1"/>
  <c r="DL491" i="1" s="1"/>
  <c r="DE491" i="1"/>
  <c r="DG491" i="1" s="1"/>
  <c r="CZ491" i="1"/>
  <c r="DB491" i="1" s="1"/>
  <c r="CT491" i="1"/>
  <c r="CU491" i="1" s="1"/>
  <c r="CW491" i="1" s="1"/>
  <c r="CL491" i="1"/>
  <c r="CJ491" i="1"/>
  <c r="CI491" i="1"/>
  <c r="CH491" i="1"/>
  <c r="CG491" i="1"/>
  <c r="CB491" i="1"/>
  <c r="CC491" i="1" s="1"/>
  <c r="CE491" i="1" s="1"/>
  <c r="BO491" i="1"/>
  <c r="BP491" i="1" s="1"/>
  <c r="DS490" i="1"/>
  <c r="DT490" i="1" s="1"/>
  <c r="DI490" i="1"/>
  <c r="DJ490" i="1" s="1"/>
  <c r="DL490" i="1" s="1"/>
  <c r="DE490" i="1"/>
  <c r="DG490" i="1" s="1"/>
  <c r="CZ490" i="1"/>
  <c r="DB490" i="1" s="1"/>
  <c r="CT490" i="1"/>
  <c r="CU490" i="1" s="1"/>
  <c r="CW490" i="1" s="1"/>
  <c r="CL490" i="1"/>
  <c r="CJ490" i="1"/>
  <c r="CI490" i="1"/>
  <c r="CH490" i="1"/>
  <c r="CG490" i="1"/>
  <c r="BO490" i="1"/>
  <c r="BP490" i="1" s="1"/>
  <c r="DS489" i="1"/>
  <c r="DT489" i="1" s="1"/>
  <c r="DI489" i="1"/>
  <c r="DJ489" i="1" s="1"/>
  <c r="DL489" i="1" s="1"/>
  <c r="DE489" i="1"/>
  <c r="DG489" i="1" s="1"/>
  <c r="CZ489" i="1"/>
  <c r="DB489" i="1" s="1"/>
  <c r="CT489" i="1"/>
  <c r="CU489" i="1" s="1"/>
  <c r="CW489" i="1" s="1"/>
  <c r="CL489" i="1"/>
  <c r="CJ489" i="1"/>
  <c r="CI489" i="1"/>
  <c r="CH489" i="1"/>
  <c r="CG489" i="1"/>
  <c r="BO489" i="1"/>
  <c r="BP489" i="1" s="1"/>
  <c r="DS488" i="1"/>
  <c r="DT488" i="1" s="1"/>
  <c r="DI488" i="1"/>
  <c r="DJ488" i="1" s="1"/>
  <c r="DL488" i="1" s="1"/>
  <c r="DE488" i="1"/>
  <c r="DG488" i="1" s="1"/>
  <c r="CZ488" i="1"/>
  <c r="DB488" i="1" s="1"/>
  <c r="CT488" i="1"/>
  <c r="CU488" i="1" s="1"/>
  <c r="CW488" i="1" s="1"/>
  <c r="CL488" i="1"/>
  <c r="CJ488" i="1"/>
  <c r="CI488" i="1"/>
  <c r="CH488" i="1"/>
  <c r="CG488" i="1"/>
  <c r="BO488" i="1"/>
  <c r="BP488" i="1" s="1"/>
  <c r="DS487" i="1"/>
  <c r="DI487" i="1"/>
  <c r="DJ487" i="1" s="1"/>
  <c r="DL487" i="1" s="1"/>
  <c r="DE487" i="1"/>
  <c r="DG487" i="1" s="1"/>
  <c r="CZ487" i="1"/>
  <c r="DB487" i="1" s="1"/>
  <c r="CT487" i="1"/>
  <c r="CU487" i="1" s="1"/>
  <c r="CW487" i="1" s="1"/>
  <c r="CL487" i="1"/>
  <c r="CJ487" i="1"/>
  <c r="CI487" i="1"/>
  <c r="CH487" i="1"/>
  <c r="CG487" i="1"/>
  <c r="CB487" i="1"/>
  <c r="CC487" i="1" s="1"/>
  <c r="CE487" i="1" s="1"/>
  <c r="BO487" i="1"/>
  <c r="BP487" i="1" s="1"/>
  <c r="DS486" i="1"/>
  <c r="DI486" i="1"/>
  <c r="DJ486" i="1" s="1"/>
  <c r="DL486" i="1" s="1"/>
  <c r="DE486" i="1"/>
  <c r="DG486" i="1" s="1"/>
  <c r="CZ486" i="1"/>
  <c r="DB486" i="1" s="1"/>
  <c r="CT486" i="1"/>
  <c r="CU486" i="1" s="1"/>
  <c r="CW486" i="1" s="1"/>
  <c r="CL486" i="1"/>
  <c r="CJ486" i="1"/>
  <c r="CI486" i="1"/>
  <c r="CH486" i="1"/>
  <c r="CG486" i="1"/>
  <c r="BO486" i="1"/>
  <c r="BP486" i="1" s="1"/>
  <c r="DS485" i="1"/>
  <c r="DT485" i="1" s="1"/>
  <c r="DI485" i="1"/>
  <c r="DJ485" i="1" s="1"/>
  <c r="DL485" i="1" s="1"/>
  <c r="DE485" i="1"/>
  <c r="DG485" i="1" s="1"/>
  <c r="CZ485" i="1"/>
  <c r="DB485" i="1" s="1"/>
  <c r="CT485" i="1"/>
  <c r="CU485" i="1" s="1"/>
  <c r="CW485" i="1" s="1"/>
  <c r="CL485" i="1"/>
  <c r="CJ485" i="1"/>
  <c r="CI485" i="1"/>
  <c r="CH485" i="1"/>
  <c r="CG485" i="1"/>
  <c r="BO485" i="1"/>
  <c r="BP485" i="1" s="1"/>
  <c r="DS484" i="1"/>
  <c r="DT484" i="1" s="1"/>
  <c r="DI484" i="1"/>
  <c r="DJ484" i="1" s="1"/>
  <c r="DL484" i="1" s="1"/>
  <c r="DE484" i="1"/>
  <c r="DG484" i="1" s="1"/>
  <c r="CZ484" i="1"/>
  <c r="DB484" i="1" s="1"/>
  <c r="CT484" i="1"/>
  <c r="CU484" i="1" s="1"/>
  <c r="CW484" i="1" s="1"/>
  <c r="CL484" i="1"/>
  <c r="CJ484" i="1"/>
  <c r="CI484" i="1"/>
  <c r="CH484" i="1"/>
  <c r="CG484" i="1"/>
  <c r="BO484" i="1"/>
  <c r="BP484" i="1" s="1"/>
  <c r="DS483" i="1"/>
  <c r="DT483" i="1" s="1"/>
  <c r="DI483" i="1"/>
  <c r="DJ483" i="1" s="1"/>
  <c r="DL483" i="1" s="1"/>
  <c r="DE483" i="1"/>
  <c r="DG483" i="1" s="1"/>
  <c r="CZ483" i="1"/>
  <c r="DB483" i="1" s="1"/>
  <c r="CT483" i="1"/>
  <c r="CU483" i="1" s="1"/>
  <c r="CW483" i="1" s="1"/>
  <c r="CL483" i="1"/>
  <c r="CJ483" i="1"/>
  <c r="CI483" i="1"/>
  <c r="CH483" i="1"/>
  <c r="CG483" i="1"/>
  <c r="BO483" i="1"/>
  <c r="BP483" i="1" s="1"/>
  <c r="DS482" i="1"/>
  <c r="DT482" i="1" s="1"/>
  <c r="DI482" i="1"/>
  <c r="DJ482" i="1" s="1"/>
  <c r="DL482" i="1" s="1"/>
  <c r="DE482" i="1"/>
  <c r="DG482" i="1" s="1"/>
  <c r="CZ482" i="1"/>
  <c r="DB482" i="1" s="1"/>
  <c r="CT482" i="1"/>
  <c r="CU482" i="1" s="1"/>
  <c r="CW482" i="1" s="1"/>
  <c r="CL482" i="1"/>
  <c r="CJ482" i="1"/>
  <c r="CI482" i="1"/>
  <c r="CH482" i="1"/>
  <c r="CG482" i="1"/>
  <c r="BO482" i="1"/>
  <c r="BP482" i="1" s="1"/>
  <c r="DS481" i="1"/>
  <c r="DI481" i="1"/>
  <c r="DJ481" i="1" s="1"/>
  <c r="DL481" i="1" s="1"/>
  <c r="DE481" i="1"/>
  <c r="DG481" i="1" s="1"/>
  <c r="CZ481" i="1"/>
  <c r="DB481" i="1" s="1"/>
  <c r="CT481" i="1"/>
  <c r="CU481" i="1" s="1"/>
  <c r="CW481" i="1" s="1"/>
  <c r="CL481" i="1"/>
  <c r="CJ481" i="1"/>
  <c r="CI481" i="1"/>
  <c r="CH481" i="1"/>
  <c r="CG481" i="1"/>
  <c r="BO481" i="1"/>
  <c r="BP481" i="1" s="1"/>
  <c r="DS480" i="1"/>
  <c r="DI480" i="1"/>
  <c r="DJ480" i="1" s="1"/>
  <c r="DL480" i="1" s="1"/>
  <c r="DE480" i="1"/>
  <c r="DG480" i="1" s="1"/>
  <c r="CZ480" i="1"/>
  <c r="DB480" i="1" s="1"/>
  <c r="CT480" i="1"/>
  <c r="CU480" i="1" s="1"/>
  <c r="CW480" i="1" s="1"/>
  <c r="CL480" i="1"/>
  <c r="CJ480" i="1"/>
  <c r="CI480" i="1"/>
  <c r="CH480" i="1"/>
  <c r="CG480" i="1"/>
  <c r="BO480" i="1"/>
  <c r="BP480" i="1" s="1"/>
  <c r="DS479" i="1"/>
  <c r="DT479" i="1" s="1"/>
  <c r="DI479" i="1"/>
  <c r="DJ479" i="1" s="1"/>
  <c r="DL479" i="1" s="1"/>
  <c r="DE479" i="1"/>
  <c r="DG479" i="1" s="1"/>
  <c r="CZ479" i="1"/>
  <c r="DB479" i="1" s="1"/>
  <c r="CT479" i="1"/>
  <c r="CU479" i="1" s="1"/>
  <c r="CW479" i="1" s="1"/>
  <c r="CL479" i="1"/>
  <c r="CJ479" i="1"/>
  <c r="CI479" i="1"/>
  <c r="CH479" i="1"/>
  <c r="CG479" i="1"/>
  <c r="BO479" i="1"/>
  <c r="BP479" i="1" s="1"/>
  <c r="DS478" i="1"/>
  <c r="DT478" i="1" s="1"/>
  <c r="DI478" i="1"/>
  <c r="DJ478" i="1" s="1"/>
  <c r="DL478" i="1" s="1"/>
  <c r="DE478" i="1"/>
  <c r="DG478" i="1" s="1"/>
  <c r="CZ478" i="1"/>
  <c r="DB478" i="1" s="1"/>
  <c r="CT478" i="1"/>
  <c r="CU478" i="1" s="1"/>
  <c r="CW478" i="1" s="1"/>
  <c r="CL478" i="1"/>
  <c r="CJ478" i="1"/>
  <c r="CI478" i="1"/>
  <c r="CH478" i="1"/>
  <c r="CG478" i="1"/>
  <c r="BO478" i="1"/>
  <c r="BP478" i="1" s="1"/>
  <c r="DS477" i="1"/>
  <c r="DI477" i="1"/>
  <c r="DJ477" i="1" s="1"/>
  <c r="DL477" i="1" s="1"/>
  <c r="DE477" i="1"/>
  <c r="DG477" i="1" s="1"/>
  <c r="CZ477" i="1"/>
  <c r="DB477" i="1" s="1"/>
  <c r="CT477" i="1"/>
  <c r="CU477" i="1" s="1"/>
  <c r="CW477" i="1" s="1"/>
  <c r="CL477" i="1"/>
  <c r="CJ477" i="1"/>
  <c r="CI477" i="1"/>
  <c r="CH477" i="1"/>
  <c r="CG477" i="1"/>
  <c r="BO477" i="1"/>
  <c r="BP477" i="1" s="1"/>
  <c r="DS476" i="1"/>
  <c r="DI476" i="1"/>
  <c r="DJ476" i="1" s="1"/>
  <c r="DL476" i="1" s="1"/>
  <c r="DE476" i="1"/>
  <c r="DG476" i="1" s="1"/>
  <c r="CZ476" i="1"/>
  <c r="DB476" i="1" s="1"/>
  <c r="CT476" i="1"/>
  <c r="CU476" i="1" s="1"/>
  <c r="CW476" i="1" s="1"/>
  <c r="CL476" i="1"/>
  <c r="CJ476" i="1"/>
  <c r="CI476" i="1"/>
  <c r="CH476" i="1"/>
  <c r="CG476" i="1"/>
  <c r="CB476" i="1"/>
  <c r="CC476" i="1" s="1"/>
  <c r="CE476" i="1" s="1"/>
  <c r="BO476" i="1"/>
  <c r="BP476" i="1" s="1"/>
  <c r="DS475" i="1"/>
  <c r="DI475" i="1"/>
  <c r="DJ475" i="1" s="1"/>
  <c r="DL475" i="1" s="1"/>
  <c r="DE475" i="1"/>
  <c r="DG475" i="1" s="1"/>
  <c r="CZ475" i="1"/>
  <c r="DB475" i="1" s="1"/>
  <c r="CT475" i="1"/>
  <c r="CU475" i="1" s="1"/>
  <c r="CW475" i="1" s="1"/>
  <c r="CL475" i="1"/>
  <c r="CJ475" i="1"/>
  <c r="CI475" i="1"/>
  <c r="CH475" i="1"/>
  <c r="CG475" i="1"/>
  <c r="BO475" i="1"/>
  <c r="BP475" i="1" s="1"/>
  <c r="DS474" i="1"/>
  <c r="DT474" i="1" s="1"/>
  <c r="DI474" i="1"/>
  <c r="DJ474" i="1" s="1"/>
  <c r="DL474" i="1" s="1"/>
  <c r="DE474" i="1"/>
  <c r="DG474" i="1" s="1"/>
  <c r="CZ474" i="1"/>
  <c r="DB474" i="1" s="1"/>
  <c r="CT474" i="1"/>
  <c r="CU474" i="1" s="1"/>
  <c r="CW474" i="1" s="1"/>
  <c r="CL474" i="1"/>
  <c r="CJ474" i="1"/>
  <c r="CI474" i="1"/>
  <c r="CH474" i="1"/>
  <c r="CG474" i="1"/>
  <c r="BO474" i="1"/>
  <c r="BP474" i="1" s="1"/>
  <c r="DS473" i="1"/>
  <c r="DI473" i="1"/>
  <c r="DJ473" i="1" s="1"/>
  <c r="DL473" i="1" s="1"/>
  <c r="DE473" i="1"/>
  <c r="DG473" i="1" s="1"/>
  <c r="CZ473" i="1"/>
  <c r="DB473" i="1" s="1"/>
  <c r="CT473" i="1"/>
  <c r="CU473" i="1" s="1"/>
  <c r="CW473" i="1" s="1"/>
  <c r="CL473" i="1"/>
  <c r="CJ473" i="1"/>
  <c r="CI473" i="1"/>
  <c r="CH473" i="1"/>
  <c r="CG473" i="1"/>
  <c r="BO473" i="1"/>
  <c r="BP473" i="1" s="1"/>
  <c r="DS472" i="1"/>
  <c r="DT472" i="1" s="1"/>
  <c r="DI472" i="1"/>
  <c r="DJ472" i="1" s="1"/>
  <c r="DL472" i="1" s="1"/>
  <c r="DE472" i="1"/>
  <c r="DG472" i="1" s="1"/>
  <c r="CZ472" i="1"/>
  <c r="DB472" i="1" s="1"/>
  <c r="CT472" i="1"/>
  <c r="CU472" i="1" s="1"/>
  <c r="CW472" i="1" s="1"/>
  <c r="CL472" i="1"/>
  <c r="CJ472" i="1"/>
  <c r="CI472" i="1"/>
  <c r="CH472" i="1"/>
  <c r="CG472" i="1"/>
  <c r="BO472" i="1"/>
  <c r="BP472" i="1" s="1"/>
  <c r="DS471" i="1"/>
  <c r="DT471" i="1" s="1"/>
  <c r="DI471" i="1"/>
  <c r="DJ471" i="1" s="1"/>
  <c r="DL471" i="1" s="1"/>
  <c r="DE471" i="1"/>
  <c r="DG471" i="1" s="1"/>
  <c r="CZ471" i="1"/>
  <c r="DB471" i="1" s="1"/>
  <c r="CT471" i="1"/>
  <c r="CU471" i="1" s="1"/>
  <c r="CW471" i="1" s="1"/>
  <c r="CL471" i="1"/>
  <c r="CJ471" i="1"/>
  <c r="CI471" i="1"/>
  <c r="CH471" i="1"/>
  <c r="CG471" i="1"/>
  <c r="BO471" i="1"/>
  <c r="BP471" i="1" s="1"/>
  <c r="DS470" i="1"/>
  <c r="DT470" i="1" s="1"/>
  <c r="DI470" i="1"/>
  <c r="DJ470" i="1" s="1"/>
  <c r="DL470" i="1" s="1"/>
  <c r="DE470" i="1"/>
  <c r="DG470" i="1" s="1"/>
  <c r="CZ470" i="1"/>
  <c r="DB470" i="1" s="1"/>
  <c r="CT470" i="1"/>
  <c r="CU470" i="1" s="1"/>
  <c r="CW470" i="1" s="1"/>
  <c r="CL470" i="1"/>
  <c r="CJ470" i="1"/>
  <c r="CI470" i="1"/>
  <c r="CH470" i="1"/>
  <c r="CG470" i="1"/>
  <c r="BO470" i="1"/>
  <c r="BP470" i="1" s="1"/>
  <c r="DS469" i="1"/>
  <c r="DT469" i="1" s="1"/>
  <c r="DI469" i="1"/>
  <c r="DJ469" i="1" s="1"/>
  <c r="DL469" i="1" s="1"/>
  <c r="DE469" i="1"/>
  <c r="DG469" i="1" s="1"/>
  <c r="CZ469" i="1"/>
  <c r="DB469" i="1" s="1"/>
  <c r="CT469" i="1"/>
  <c r="CU469" i="1" s="1"/>
  <c r="CW469" i="1" s="1"/>
  <c r="CL469" i="1"/>
  <c r="CJ469" i="1"/>
  <c r="CI469" i="1"/>
  <c r="CH469" i="1"/>
  <c r="CG469" i="1"/>
  <c r="BO469" i="1"/>
  <c r="BP469" i="1" s="1"/>
  <c r="DS468" i="1"/>
  <c r="DI468" i="1"/>
  <c r="DJ468" i="1" s="1"/>
  <c r="DL468" i="1" s="1"/>
  <c r="DE468" i="1"/>
  <c r="DG468" i="1" s="1"/>
  <c r="CZ468" i="1"/>
  <c r="DB468" i="1" s="1"/>
  <c r="CT468" i="1"/>
  <c r="CU468" i="1" s="1"/>
  <c r="CW468" i="1" s="1"/>
  <c r="CL468" i="1"/>
  <c r="CJ468" i="1"/>
  <c r="CI468" i="1"/>
  <c r="CH468" i="1"/>
  <c r="CG468" i="1"/>
  <c r="BO468" i="1"/>
  <c r="BP468" i="1" s="1"/>
  <c r="DS467" i="1"/>
  <c r="DI467" i="1"/>
  <c r="DJ467" i="1" s="1"/>
  <c r="DL467" i="1" s="1"/>
  <c r="DE467" i="1"/>
  <c r="DG467" i="1" s="1"/>
  <c r="CZ467" i="1"/>
  <c r="DB467" i="1" s="1"/>
  <c r="CT467" i="1"/>
  <c r="CU467" i="1" s="1"/>
  <c r="CW467" i="1" s="1"/>
  <c r="CL467" i="1"/>
  <c r="CJ467" i="1"/>
  <c r="CI467" i="1"/>
  <c r="CH467" i="1"/>
  <c r="CG467" i="1"/>
  <c r="BO467" i="1"/>
  <c r="BP467" i="1" s="1"/>
  <c r="DS466" i="1"/>
  <c r="DI466" i="1"/>
  <c r="DJ466" i="1" s="1"/>
  <c r="DL466" i="1" s="1"/>
  <c r="DE466" i="1"/>
  <c r="DG466" i="1" s="1"/>
  <c r="CZ466" i="1"/>
  <c r="DB466" i="1" s="1"/>
  <c r="CT466" i="1"/>
  <c r="CU466" i="1" s="1"/>
  <c r="CW466" i="1" s="1"/>
  <c r="CL466" i="1"/>
  <c r="CJ466" i="1"/>
  <c r="CI466" i="1"/>
  <c r="CH466" i="1"/>
  <c r="CG466" i="1"/>
  <c r="BO466" i="1"/>
  <c r="BP466" i="1" s="1"/>
  <c r="DS465" i="1"/>
  <c r="DT465" i="1" s="1"/>
  <c r="DI465" i="1"/>
  <c r="DJ465" i="1" s="1"/>
  <c r="DL465" i="1" s="1"/>
  <c r="DE465" i="1"/>
  <c r="DG465" i="1" s="1"/>
  <c r="CZ465" i="1"/>
  <c r="DB465" i="1" s="1"/>
  <c r="CT465" i="1"/>
  <c r="CU465" i="1" s="1"/>
  <c r="CW465" i="1" s="1"/>
  <c r="CL465" i="1"/>
  <c r="CJ465" i="1"/>
  <c r="CI465" i="1"/>
  <c r="CH465" i="1"/>
  <c r="CG465" i="1"/>
  <c r="BO465" i="1"/>
  <c r="BP465" i="1" s="1"/>
  <c r="DS464" i="1"/>
  <c r="DT464" i="1" s="1"/>
  <c r="DI464" i="1"/>
  <c r="DJ464" i="1" s="1"/>
  <c r="DL464" i="1" s="1"/>
  <c r="DE464" i="1"/>
  <c r="DG464" i="1" s="1"/>
  <c r="CZ464" i="1"/>
  <c r="DB464" i="1" s="1"/>
  <c r="CT464" i="1"/>
  <c r="CU464" i="1" s="1"/>
  <c r="CW464" i="1" s="1"/>
  <c r="CL464" i="1"/>
  <c r="CJ464" i="1"/>
  <c r="CI464" i="1"/>
  <c r="CH464" i="1"/>
  <c r="CG464" i="1"/>
  <c r="CB464" i="1"/>
  <c r="CC464" i="1" s="1"/>
  <c r="CE464" i="1" s="1"/>
  <c r="BO464" i="1"/>
  <c r="BP464" i="1" s="1"/>
  <c r="DS463" i="1"/>
  <c r="DT463" i="1" s="1"/>
  <c r="DI463" i="1"/>
  <c r="DJ463" i="1" s="1"/>
  <c r="DL463" i="1" s="1"/>
  <c r="DE463" i="1"/>
  <c r="DG463" i="1" s="1"/>
  <c r="CZ463" i="1"/>
  <c r="DB463" i="1" s="1"/>
  <c r="CT463" i="1"/>
  <c r="CU463" i="1" s="1"/>
  <c r="CW463" i="1" s="1"/>
  <c r="CL463" i="1"/>
  <c r="CJ463" i="1"/>
  <c r="CI463" i="1"/>
  <c r="CH463" i="1"/>
  <c r="CG463" i="1"/>
  <c r="BO463" i="1"/>
  <c r="BP463" i="1" s="1"/>
  <c r="DS462" i="1"/>
  <c r="DI462" i="1"/>
  <c r="DJ462" i="1" s="1"/>
  <c r="DL462" i="1" s="1"/>
  <c r="DE462" i="1"/>
  <c r="DG462" i="1" s="1"/>
  <c r="CZ462" i="1"/>
  <c r="DB462" i="1" s="1"/>
  <c r="CT462" i="1"/>
  <c r="CU462" i="1" s="1"/>
  <c r="CW462" i="1" s="1"/>
  <c r="CL462" i="1"/>
  <c r="CJ462" i="1"/>
  <c r="CI462" i="1"/>
  <c r="CH462" i="1"/>
  <c r="CG462" i="1"/>
  <c r="BO462" i="1"/>
  <c r="BP462" i="1" s="1"/>
  <c r="DS461" i="1"/>
  <c r="DT461" i="1" s="1"/>
  <c r="DI461" i="1"/>
  <c r="DJ461" i="1" s="1"/>
  <c r="DL461" i="1" s="1"/>
  <c r="DE461" i="1"/>
  <c r="DG461" i="1" s="1"/>
  <c r="CZ461" i="1"/>
  <c r="DB461" i="1" s="1"/>
  <c r="CT461" i="1"/>
  <c r="CU461" i="1" s="1"/>
  <c r="CW461" i="1" s="1"/>
  <c r="CL461" i="1"/>
  <c r="CJ461" i="1"/>
  <c r="CI461" i="1"/>
  <c r="CH461" i="1"/>
  <c r="CG461" i="1"/>
  <c r="BO461" i="1"/>
  <c r="BP461" i="1" s="1"/>
  <c r="DS460" i="1"/>
  <c r="DT460" i="1" s="1"/>
  <c r="DI460" i="1"/>
  <c r="DJ460" i="1" s="1"/>
  <c r="DL460" i="1" s="1"/>
  <c r="DE460" i="1"/>
  <c r="DG460" i="1" s="1"/>
  <c r="CZ460" i="1"/>
  <c r="DB460" i="1" s="1"/>
  <c r="CT460" i="1"/>
  <c r="CU460" i="1" s="1"/>
  <c r="CW460" i="1" s="1"/>
  <c r="CL460" i="1"/>
  <c r="CJ460" i="1"/>
  <c r="CI460" i="1"/>
  <c r="CH460" i="1"/>
  <c r="CG460" i="1"/>
  <c r="BO460" i="1"/>
  <c r="BP460" i="1" s="1"/>
  <c r="DS459" i="1"/>
  <c r="DT459" i="1" s="1"/>
  <c r="DI459" i="1"/>
  <c r="DJ459" i="1" s="1"/>
  <c r="DL459" i="1" s="1"/>
  <c r="DE459" i="1"/>
  <c r="DG459" i="1" s="1"/>
  <c r="CZ459" i="1"/>
  <c r="DB459" i="1" s="1"/>
  <c r="CT459" i="1"/>
  <c r="CU459" i="1" s="1"/>
  <c r="CW459" i="1" s="1"/>
  <c r="CL459" i="1"/>
  <c r="CJ459" i="1"/>
  <c r="CI459" i="1"/>
  <c r="CH459" i="1"/>
  <c r="CG459" i="1"/>
  <c r="CA459" i="1"/>
  <c r="BO459" i="1"/>
  <c r="BP459" i="1" s="1"/>
  <c r="DS458" i="1"/>
  <c r="DT458" i="1" s="1"/>
  <c r="DI458" i="1"/>
  <c r="DJ458" i="1" s="1"/>
  <c r="DL458" i="1" s="1"/>
  <c r="DE458" i="1"/>
  <c r="DG458" i="1" s="1"/>
  <c r="CZ458" i="1"/>
  <c r="DB458" i="1" s="1"/>
  <c r="CT458" i="1"/>
  <c r="CU458" i="1" s="1"/>
  <c r="CW458" i="1" s="1"/>
  <c r="CL458" i="1"/>
  <c r="CJ458" i="1"/>
  <c r="CI458" i="1"/>
  <c r="CH458" i="1"/>
  <c r="CG458" i="1"/>
  <c r="BO458" i="1"/>
  <c r="BP458" i="1" s="1"/>
  <c r="DS457" i="1"/>
  <c r="DI457" i="1"/>
  <c r="DJ457" i="1" s="1"/>
  <c r="DL457" i="1" s="1"/>
  <c r="DE457" i="1"/>
  <c r="DG457" i="1" s="1"/>
  <c r="CZ457" i="1"/>
  <c r="DB457" i="1" s="1"/>
  <c r="CT457" i="1"/>
  <c r="CU457" i="1" s="1"/>
  <c r="CW457" i="1" s="1"/>
  <c r="CL457" i="1"/>
  <c r="CJ457" i="1"/>
  <c r="CI457" i="1"/>
  <c r="CH457" i="1"/>
  <c r="CG457" i="1"/>
  <c r="BO457" i="1"/>
  <c r="BP457" i="1" s="1"/>
  <c r="DS456" i="1"/>
  <c r="DT456" i="1" s="1"/>
  <c r="DI456" i="1"/>
  <c r="DJ456" i="1" s="1"/>
  <c r="DL456" i="1" s="1"/>
  <c r="DE456" i="1"/>
  <c r="DG456" i="1" s="1"/>
  <c r="CZ456" i="1"/>
  <c r="DB456" i="1" s="1"/>
  <c r="CT456" i="1"/>
  <c r="CU456" i="1" s="1"/>
  <c r="CW456" i="1" s="1"/>
  <c r="CL456" i="1"/>
  <c r="CJ456" i="1"/>
  <c r="CI456" i="1"/>
  <c r="CH456" i="1"/>
  <c r="CG456" i="1"/>
  <c r="BO456" i="1"/>
  <c r="BP456" i="1" s="1"/>
  <c r="DS455" i="1"/>
  <c r="DT455" i="1" s="1"/>
  <c r="DI455" i="1"/>
  <c r="DJ455" i="1" s="1"/>
  <c r="DL455" i="1" s="1"/>
  <c r="DE455" i="1"/>
  <c r="DG455" i="1" s="1"/>
  <c r="CZ455" i="1"/>
  <c r="DB455" i="1" s="1"/>
  <c r="CT455" i="1"/>
  <c r="CU455" i="1" s="1"/>
  <c r="CW455" i="1" s="1"/>
  <c r="CL455" i="1"/>
  <c r="CJ455" i="1"/>
  <c r="CI455" i="1"/>
  <c r="CH455" i="1"/>
  <c r="CG455" i="1"/>
  <c r="BO455" i="1"/>
  <c r="BP455" i="1" s="1"/>
  <c r="DS454" i="1"/>
  <c r="DI454" i="1"/>
  <c r="DJ454" i="1" s="1"/>
  <c r="DL454" i="1" s="1"/>
  <c r="DE454" i="1"/>
  <c r="DG454" i="1" s="1"/>
  <c r="CZ454" i="1"/>
  <c r="DB454" i="1" s="1"/>
  <c r="CT454" i="1"/>
  <c r="CU454" i="1" s="1"/>
  <c r="CW454" i="1" s="1"/>
  <c r="CL454" i="1"/>
  <c r="CJ454" i="1"/>
  <c r="CI454" i="1"/>
  <c r="CH454" i="1"/>
  <c r="CG454" i="1"/>
  <c r="BO454" i="1"/>
  <c r="BP454" i="1" s="1"/>
  <c r="DS453" i="1"/>
  <c r="DI453" i="1"/>
  <c r="DJ453" i="1" s="1"/>
  <c r="DL453" i="1" s="1"/>
  <c r="DE453" i="1"/>
  <c r="DG453" i="1" s="1"/>
  <c r="CZ453" i="1"/>
  <c r="DB453" i="1" s="1"/>
  <c r="CT453" i="1"/>
  <c r="CU453" i="1" s="1"/>
  <c r="CW453" i="1" s="1"/>
  <c r="CL453" i="1"/>
  <c r="CJ453" i="1"/>
  <c r="CI453" i="1"/>
  <c r="CH453" i="1"/>
  <c r="CG453" i="1"/>
  <c r="BO453" i="1"/>
  <c r="BP453" i="1" s="1"/>
  <c r="DS452" i="1"/>
  <c r="DI452" i="1"/>
  <c r="DJ452" i="1" s="1"/>
  <c r="DL452" i="1" s="1"/>
  <c r="DE452" i="1"/>
  <c r="DG452" i="1" s="1"/>
  <c r="CZ452" i="1"/>
  <c r="DB452" i="1" s="1"/>
  <c r="CT452" i="1"/>
  <c r="CU452" i="1" s="1"/>
  <c r="CW452" i="1" s="1"/>
  <c r="CL452" i="1"/>
  <c r="CJ452" i="1"/>
  <c r="CI452" i="1"/>
  <c r="CH452" i="1"/>
  <c r="CG452" i="1"/>
  <c r="BO452" i="1"/>
  <c r="BP452" i="1" s="1"/>
  <c r="DS451" i="1"/>
  <c r="DT451" i="1" s="1"/>
  <c r="DI451" i="1"/>
  <c r="DJ451" i="1" s="1"/>
  <c r="DL451" i="1" s="1"/>
  <c r="DE451" i="1"/>
  <c r="DG451" i="1" s="1"/>
  <c r="CZ451" i="1"/>
  <c r="DB451" i="1" s="1"/>
  <c r="CT451" i="1"/>
  <c r="CU451" i="1" s="1"/>
  <c r="CW451" i="1" s="1"/>
  <c r="CL451" i="1"/>
  <c r="CJ451" i="1"/>
  <c r="CI451" i="1"/>
  <c r="CH451" i="1"/>
  <c r="CG451" i="1"/>
  <c r="CB451" i="1"/>
  <c r="CC451" i="1" s="1"/>
  <c r="CE451" i="1" s="1"/>
  <c r="BO451" i="1"/>
  <c r="BP451" i="1" s="1"/>
  <c r="DS450" i="1"/>
  <c r="DT450" i="1" s="1"/>
  <c r="DI450" i="1"/>
  <c r="DJ450" i="1" s="1"/>
  <c r="DL450" i="1" s="1"/>
  <c r="DE450" i="1"/>
  <c r="DG450" i="1" s="1"/>
  <c r="CZ450" i="1"/>
  <c r="DB450" i="1" s="1"/>
  <c r="CT450" i="1"/>
  <c r="CU450" i="1" s="1"/>
  <c r="CW450" i="1" s="1"/>
  <c r="CL450" i="1"/>
  <c r="CJ450" i="1"/>
  <c r="CI450" i="1"/>
  <c r="CH450" i="1"/>
  <c r="CG450" i="1"/>
  <c r="BO450" i="1"/>
  <c r="BP450" i="1" s="1"/>
  <c r="DS449" i="1"/>
  <c r="DT449" i="1" s="1"/>
  <c r="DI449" i="1"/>
  <c r="DJ449" i="1" s="1"/>
  <c r="DL449" i="1" s="1"/>
  <c r="DE449" i="1"/>
  <c r="DG449" i="1" s="1"/>
  <c r="CZ449" i="1"/>
  <c r="DB449" i="1" s="1"/>
  <c r="CT449" i="1"/>
  <c r="CU449" i="1" s="1"/>
  <c r="CW449" i="1" s="1"/>
  <c r="CL449" i="1"/>
  <c r="CJ449" i="1"/>
  <c r="CI449" i="1"/>
  <c r="CH449" i="1"/>
  <c r="CG449" i="1"/>
  <c r="BO449" i="1"/>
  <c r="BP449" i="1" s="1"/>
  <c r="DS448" i="1"/>
  <c r="DT448" i="1" s="1"/>
  <c r="DI448" i="1"/>
  <c r="DJ448" i="1" s="1"/>
  <c r="DL448" i="1" s="1"/>
  <c r="DE448" i="1"/>
  <c r="DG448" i="1" s="1"/>
  <c r="CZ448" i="1"/>
  <c r="DB448" i="1" s="1"/>
  <c r="CT448" i="1"/>
  <c r="CU448" i="1" s="1"/>
  <c r="CW448" i="1" s="1"/>
  <c r="CL448" i="1"/>
  <c r="CJ448" i="1"/>
  <c r="CI448" i="1"/>
  <c r="CH448" i="1"/>
  <c r="CG448" i="1"/>
  <c r="BO448" i="1"/>
  <c r="BP448" i="1" s="1"/>
  <c r="DS447" i="1"/>
  <c r="DT447" i="1" s="1"/>
  <c r="DI447" i="1"/>
  <c r="DJ447" i="1" s="1"/>
  <c r="DL447" i="1" s="1"/>
  <c r="DE447" i="1"/>
  <c r="DG447" i="1" s="1"/>
  <c r="CZ447" i="1"/>
  <c r="DB447" i="1" s="1"/>
  <c r="CT447" i="1"/>
  <c r="CU447" i="1" s="1"/>
  <c r="CW447" i="1" s="1"/>
  <c r="CL447" i="1"/>
  <c r="CJ447" i="1"/>
  <c r="CI447" i="1"/>
  <c r="CH447" i="1"/>
  <c r="CG447" i="1"/>
  <c r="BO447" i="1"/>
  <c r="BP447" i="1" s="1"/>
  <c r="DS446" i="1"/>
  <c r="DT446" i="1" s="1"/>
  <c r="DI446" i="1"/>
  <c r="DJ446" i="1" s="1"/>
  <c r="DL446" i="1" s="1"/>
  <c r="DE446" i="1"/>
  <c r="DG446" i="1" s="1"/>
  <c r="CZ446" i="1"/>
  <c r="DB446" i="1" s="1"/>
  <c r="CT446" i="1"/>
  <c r="CU446" i="1" s="1"/>
  <c r="CW446" i="1" s="1"/>
  <c r="CL446" i="1"/>
  <c r="CJ446" i="1"/>
  <c r="CI446" i="1"/>
  <c r="CH446" i="1"/>
  <c r="CG446" i="1"/>
  <c r="BO446" i="1"/>
  <c r="BP446" i="1" s="1"/>
  <c r="DS445" i="1"/>
  <c r="DT445" i="1" s="1"/>
  <c r="DI445" i="1"/>
  <c r="DJ445" i="1" s="1"/>
  <c r="DL445" i="1" s="1"/>
  <c r="DE445" i="1"/>
  <c r="DG445" i="1" s="1"/>
  <c r="CZ445" i="1"/>
  <c r="DB445" i="1" s="1"/>
  <c r="CT445" i="1"/>
  <c r="CU445" i="1" s="1"/>
  <c r="CW445" i="1" s="1"/>
  <c r="CL445" i="1"/>
  <c r="CJ445" i="1"/>
  <c r="CI445" i="1"/>
  <c r="CH445" i="1"/>
  <c r="CG445" i="1"/>
  <c r="BO445" i="1"/>
  <c r="BP445" i="1" s="1"/>
  <c r="DS444" i="1"/>
  <c r="DT444" i="1" s="1"/>
  <c r="DI444" i="1"/>
  <c r="DJ444" i="1" s="1"/>
  <c r="DL444" i="1" s="1"/>
  <c r="DE444" i="1"/>
  <c r="DG444" i="1" s="1"/>
  <c r="CZ444" i="1"/>
  <c r="DB444" i="1" s="1"/>
  <c r="CT444" i="1"/>
  <c r="CU444" i="1" s="1"/>
  <c r="CW444" i="1" s="1"/>
  <c r="CL444" i="1"/>
  <c r="CJ444" i="1"/>
  <c r="CI444" i="1"/>
  <c r="CH444" i="1"/>
  <c r="CG444" i="1"/>
  <c r="BO444" i="1"/>
  <c r="BP444" i="1" s="1"/>
  <c r="DS443" i="1"/>
  <c r="DT443" i="1" s="1"/>
  <c r="DI443" i="1"/>
  <c r="DJ443" i="1" s="1"/>
  <c r="DL443" i="1" s="1"/>
  <c r="DE443" i="1"/>
  <c r="DG443" i="1" s="1"/>
  <c r="CZ443" i="1"/>
  <c r="DB443" i="1" s="1"/>
  <c r="CT443" i="1"/>
  <c r="CU443" i="1" s="1"/>
  <c r="CW443" i="1" s="1"/>
  <c r="CL443" i="1"/>
  <c r="CJ443" i="1"/>
  <c r="CI443" i="1"/>
  <c r="CH443" i="1"/>
  <c r="CG443" i="1"/>
  <c r="CA443" i="1"/>
  <c r="BO443" i="1"/>
  <c r="BP443" i="1" s="1"/>
  <c r="DS442" i="1"/>
  <c r="DT442" i="1" s="1"/>
  <c r="DI442" i="1"/>
  <c r="DJ442" i="1" s="1"/>
  <c r="DL442" i="1" s="1"/>
  <c r="DE442" i="1"/>
  <c r="DG442" i="1" s="1"/>
  <c r="CZ442" i="1"/>
  <c r="DB442" i="1" s="1"/>
  <c r="CT442" i="1"/>
  <c r="CU442" i="1" s="1"/>
  <c r="CW442" i="1" s="1"/>
  <c r="CL442" i="1"/>
  <c r="CJ442" i="1"/>
  <c r="CI442" i="1"/>
  <c r="CH442" i="1"/>
  <c r="CG442" i="1"/>
  <c r="BO442" i="1"/>
  <c r="BP442" i="1" s="1"/>
  <c r="DS441" i="1"/>
  <c r="DI441" i="1"/>
  <c r="DJ441" i="1" s="1"/>
  <c r="DL441" i="1" s="1"/>
  <c r="DE441" i="1"/>
  <c r="DG441" i="1" s="1"/>
  <c r="CZ441" i="1"/>
  <c r="DB441" i="1" s="1"/>
  <c r="CT441" i="1"/>
  <c r="CU441" i="1" s="1"/>
  <c r="CW441" i="1" s="1"/>
  <c r="CL441" i="1"/>
  <c r="CJ441" i="1"/>
  <c r="CI441" i="1"/>
  <c r="CH441" i="1"/>
  <c r="CG441" i="1"/>
  <c r="BO441" i="1"/>
  <c r="BP441" i="1" s="1"/>
  <c r="DS440" i="1"/>
  <c r="DI440" i="1"/>
  <c r="DJ440" i="1" s="1"/>
  <c r="DL440" i="1" s="1"/>
  <c r="DE440" i="1"/>
  <c r="DG440" i="1" s="1"/>
  <c r="CZ440" i="1"/>
  <c r="DB440" i="1" s="1"/>
  <c r="CT440" i="1"/>
  <c r="CU440" i="1" s="1"/>
  <c r="CW440" i="1" s="1"/>
  <c r="CL440" i="1"/>
  <c r="CJ440" i="1"/>
  <c r="CI440" i="1"/>
  <c r="CH440" i="1"/>
  <c r="CG440" i="1"/>
  <c r="BO440" i="1"/>
  <c r="BP440" i="1" s="1"/>
  <c r="DS439" i="1"/>
  <c r="DI439" i="1"/>
  <c r="DJ439" i="1" s="1"/>
  <c r="DL439" i="1" s="1"/>
  <c r="DE439" i="1"/>
  <c r="DG439" i="1" s="1"/>
  <c r="CZ439" i="1"/>
  <c r="DB439" i="1" s="1"/>
  <c r="CT439" i="1"/>
  <c r="CU439" i="1" s="1"/>
  <c r="CW439" i="1" s="1"/>
  <c r="CL439" i="1"/>
  <c r="CJ439" i="1"/>
  <c r="CI439" i="1"/>
  <c r="CH439" i="1"/>
  <c r="CG439" i="1"/>
  <c r="BO439" i="1"/>
  <c r="BP439" i="1" s="1"/>
  <c r="DS438" i="1"/>
  <c r="DT438" i="1" s="1"/>
  <c r="DI438" i="1"/>
  <c r="DJ438" i="1" s="1"/>
  <c r="DL438" i="1" s="1"/>
  <c r="DE438" i="1"/>
  <c r="DG438" i="1" s="1"/>
  <c r="CZ438" i="1"/>
  <c r="DB438" i="1" s="1"/>
  <c r="CT438" i="1"/>
  <c r="CU438" i="1" s="1"/>
  <c r="CW438" i="1" s="1"/>
  <c r="CL438" i="1"/>
  <c r="CJ438" i="1"/>
  <c r="CI438" i="1"/>
  <c r="CH438" i="1"/>
  <c r="CG438" i="1"/>
  <c r="BO438" i="1"/>
  <c r="BP438" i="1" s="1"/>
  <c r="DS437" i="1"/>
  <c r="DT437" i="1" s="1"/>
  <c r="DI437" i="1"/>
  <c r="DJ437" i="1" s="1"/>
  <c r="DL437" i="1" s="1"/>
  <c r="DE437" i="1"/>
  <c r="DG437" i="1" s="1"/>
  <c r="CZ437" i="1"/>
  <c r="DB437" i="1" s="1"/>
  <c r="CT437" i="1"/>
  <c r="CU437" i="1" s="1"/>
  <c r="CW437" i="1" s="1"/>
  <c r="CL437" i="1"/>
  <c r="CJ437" i="1"/>
  <c r="CI437" i="1"/>
  <c r="CH437" i="1"/>
  <c r="CG437" i="1"/>
  <c r="BO437" i="1"/>
  <c r="BP437" i="1" s="1"/>
  <c r="DS436" i="1"/>
  <c r="DT436" i="1" s="1"/>
  <c r="DI436" i="1"/>
  <c r="DJ436" i="1" s="1"/>
  <c r="DL436" i="1" s="1"/>
  <c r="DE436" i="1"/>
  <c r="DG436" i="1" s="1"/>
  <c r="CZ436" i="1"/>
  <c r="DB436" i="1" s="1"/>
  <c r="CT436" i="1"/>
  <c r="CU436" i="1" s="1"/>
  <c r="CW436" i="1" s="1"/>
  <c r="CL436" i="1"/>
  <c r="CJ436" i="1"/>
  <c r="CI436" i="1"/>
  <c r="CH436" i="1"/>
  <c r="CG436" i="1"/>
  <c r="BO436" i="1"/>
  <c r="BP436" i="1" s="1"/>
  <c r="DS435" i="1"/>
  <c r="DT435" i="1" s="1"/>
  <c r="DI435" i="1"/>
  <c r="DJ435" i="1" s="1"/>
  <c r="DL435" i="1" s="1"/>
  <c r="DE435" i="1"/>
  <c r="DG435" i="1" s="1"/>
  <c r="CZ435" i="1"/>
  <c r="DB435" i="1" s="1"/>
  <c r="CT435" i="1"/>
  <c r="CU435" i="1" s="1"/>
  <c r="CW435" i="1" s="1"/>
  <c r="CL435" i="1"/>
  <c r="CJ435" i="1"/>
  <c r="CI435" i="1"/>
  <c r="CH435" i="1"/>
  <c r="CG435" i="1"/>
  <c r="BO435" i="1"/>
  <c r="BP435" i="1" s="1"/>
  <c r="DS434" i="1"/>
  <c r="DI434" i="1"/>
  <c r="DJ434" i="1" s="1"/>
  <c r="DL434" i="1" s="1"/>
  <c r="DE434" i="1"/>
  <c r="DG434" i="1" s="1"/>
  <c r="CZ434" i="1"/>
  <c r="DB434" i="1" s="1"/>
  <c r="CT434" i="1"/>
  <c r="CU434" i="1" s="1"/>
  <c r="CW434" i="1" s="1"/>
  <c r="CL434" i="1"/>
  <c r="CJ434" i="1"/>
  <c r="CI434" i="1"/>
  <c r="CH434" i="1"/>
  <c r="CG434" i="1"/>
  <c r="CB434" i="1"/>
  <c r="CC434" i="1" s="1"/>
  <c r="CE434" i="1" s="1"/>
  <c r="BO434" i="1"/>
  <c r="BP434" i="1" s="1"/>
  <c r="DS433" i="1"/>
  <c r="DI433" i="1"/>
  <c r="DJ433" i="1" s="1"/>
  <c r="DL433" i="1" s="1"/>
  <c r="DE433" i="1"/>
  <c r="DG433" i="1" s="1"/>
  <c r="CZ433" i="1"/>
  <c r="DB433" i="1" s="1"/>
  <c r="CT433" i="1"/>
  <c r="CU433" i="1" s="1"/>
  <c r="CW433" i="1" s="1"/>
  <c r="CL433" i="1"/>
  <c r="CJ433" i="1"/>
  <c r="CI433" i="1"/>
  <c r="CH433" i="1"/>
  <c r="CG433" i="1"/>
  <c r="BO433" i="1"/>
  <c r="BP433" i="1" s="1"/>
  <c r="DS432" i="1"/>
  <c r="DI432" i="1"/>
  <c r="DJ432" i="1" s="1"/>
  <c r="DL432" i="1" s="1"/>
  <c r="DE432" i="1"/>
  <c r="DG432" i="1" s="1"/>
  <c r="CZ432" i="1"/>
  <c r="DB432" i="1" s="1"/>
  <c r="CT432" i="1"/>
  <c r="CU432" i="1" s="1"/>
  <c r="CW432" i="1" s="1"/>
  <c r="CL432" i="1"/>
  <c r="CJ432" i="1"/>
  <c r="CI432" i="1"/>
  <c r="CH432" i="1"/>
  <c r="CG432" i="1"/>
  <c r="BO432" i="1"/>
  <c r="BP432" i="1" s="1"/>
  <c r="DS431" i="1"/>
  <c r="DI431" i="1"/>
  <c r="DJ431" i="1" s="1"/>
  <c r="DL431" i="1" s="1"/>
  <c r="DE431" i="1"/>
  <c r="DG431" i="1" s="1"/>
  <c r="CZ431" i="1"/>
  <c r="DB431" i="1" s="1"/>
  <c r="CT431" i="1"/>
  <c r="CU431" i="1" s="1"/>
  <c r="CW431" i="1" s="1"/>
  <c r="CL431" i="1"/>
  <c r="CJ431" i="1"/>
  <c r="CI431" i="1"/>
  <c r="CH431" i="1"/>
  <c r="CG431" i="1"/>
  <c r="CB431" i="1"/>
  <c r="CC431" i="1" s="1"/>
  <c r="CE431" i="1" s="1"/>
  <c r="BO431" i="1"/>
  <c r="BP431" i="1" s="1"/>
  <c r="DS430" i="1"/>
  <c r="DT430" i="1" s="1"/>
  <c r="DI430" i="1"/>
  <c r="DJ430" i="1" s="1"/>
  <c r="DL430" i="1" s="1"/>
  <c r="DE430" i="1"/>
  <c r="DG430" i="1" s="1"/>
  <c r="CZ430" i="1"/>
  <c r="DB430" i="1" s="1"/>
  <c r="CT430" i="1"/>
  <c r="CU430" i="1" s="1"/>
  <c r="CW430" i="1" s="1"/>
  <c r="CL430" i="1"/>
  <c r="CJ430" i="1"/>
  <c r="CI430" i="1"/>
  <c r="CH430" i="1"/>
  <c r="CG430" i="1"/>
  <c r="BO430" i="1"/>
  <c r="BP430" i="1" s="1"/>
  <c r="DS429" i="1"/>
  <c r="DT429" i="1" s="1"/>
  <c r="DI429" i="1"/>
  <c r="DJ429" i="1" s="1"/>
  <c r="DL429" i="1" s="1"/>
  <c r="DE429" i="1"/>
  <c r="DG429" i="1" s="1"/>
  <c r="CZ429" i="1"/>
  <c r="DB429" i="1" s="1"/>
  <c r="CT429" i="1"/>
  <c r="CU429" i="1" s="1"/>
  <c r="CW429" i="1" s="1"/>
  <c r="CL429" i="1"/>
  <c r="CJ429" i="1"/>
  <c r="CI429" i="1"/>
  <c r="CH429" i="1"/>
  <c r="CG429" i="1"/>
  <c r="BO429" i="1"/>
  <c r="BP429" i="1" s="1"/>
  <c r="DS428" i="1"/>
  <c r="DT428" i="1" s="1"/>
  <c r="DI428" i="1"/>
  <c r="DJ428" i="1" s="1"/>
  <c r="DL428" i="1" s="1"/>
  <c r="DE428" i="1"/>
  <c r="DG428" i="1" s="1"/>
  <c r="CZ428" i="1"/>
  <c r="DB428" i="1" s="1"/>
  <c r="CT428" i="1"/>
  <c r="CU428" i="1" s="1"/>
  <c r="CW428" i="1" s="1"/>
  <c r="CL428" i="1"/>
  <c r="CJ428" i="1"/>
  <c r="CI428" i="1"/>
  <c r="CH428" i="1"/>
  <c r="CG428" i="1"/>
  <c r="BO428" i="1"/>
  <c r="BP428" i="1" s="1"/>
  <c r="DS427" i="1"/>
  <c r="DT427" i="1" s="1"/>
  <c r="DI427" i="1"/>
  <c r="DJ427" i="1" s="1"/>
  <c r="DL427" i="1" s="1"/>
  <c r="DE427" i="1"/>
  <c r="DG427" i="1" s="1"/>
  <c r="CZ427" i="1"/>
  <c r="DB427" i="1" s="1"/>
  <c r="CT427" i="1"/>
  <c r="CU427" i="1" s="1"/>
  <c r="CW427" i="1" s="1"/>
  <c r="CL427" i="1"/>
  <c r="CJ427" i="1"/>
  <c r="CI427" i="1"/>
  <c r="CH427" i="1"/>
  <c r="CG427" i="1"/>
  <c r="BO427" i="1"/>
  <c r="BP427" i="1" s="1"/>
  <c r="DS426" i="1"/>
  <c r="DT426" i="1" s="1"/>
  <c r="DI426" i="1"/>
  <c r="DJ426" i="1" s="1"/>
  <c r="DL426" i="1" s="1"/>
  <c r="DE426" i="1"/>
  <c r="DG426" i="1" s="1"/>
  <c r="CZ426" i="1"/>
  <c r="DB426" i="1" s="1"/>
  <c r="CT426" i="1"/>
  <c r="CU426" i="1" s="1"/>
  <c r="CW426" i="1" s="1"/>
  <c r="CL426" i="1"/>
  <c r="CJ426" i="1"/>
  <c r="CI426" i="1"/>
  <c r="CH426" i="1"/>
  <c r="CG426" i="1"/>
  <c r="BO426" i="1"/>
  <c r="BP426" i="1" s="1"/>
  <c r="DS425" i="1"/>
  <c r="DT425" i="1" s="1"/>
  <c r="DI425" i="1"/>
  <c r="DJ425" i="1" s="1"/>
  <c r="DL425" i="1" s="1"/>
  <c r="DE425" i="1"/>
  <c r="DG425" i="1" s="1"/>
  <c r="CZ425" i="1"/>
  <c r="DB425" i="1" s="1"/>
  <c r="CT425" i="1"/>
  <c r="CU425" i="1" s="1"/>
  <c r="CW425" i="1" s="1"/>
  <c r="CL425" i="1"/>
  <c r="CJ425" i="1"/>
  <c r="CI425" i="1"/>
  <c r="CH425" i="1"/>
  <c r="CG425" i="1"/>
  <c r="BO425" i="1"/>
  <c r="BP425" i="1" s="1"/>
  <c r="DS424" i="1"/>
  <c r="DT424" i="1" s="1"/>
  <c r="DI424" i="1"/>
  <c r="DJ424" i="1" s="1"/>
  <c r="DL424" i="1" s="1"/>
  <c r="DE424" i="1"/>
  <c r="DG424" i="1" s="1"/>
  <c r="CZ424" i="1"/>
  <c r="DB424" i="1" s="1"/>
  <c r="CT424" i="1"/>
  <c r="CU424" i="1" s="1"/>
  <c r="CW424" i="1" s="1"/>
  <c r="CL424" i="1"/>
  <c r="CJ424" i="1"/>
  <c r="CI424" i="1"/>
  <c r="CH424" i="1"/>
  <c r="CG424" i="1"/>
  <c r="BO424" i="1"/>
  <c r="BP424" i="1" s="1"/>
  <c r="DS423" i="1"/>
  <c r="DT423" i="1" s="1"/>
  <c r="DI423" i="1"/>
  <c r="DJ423" i="1" s="1"/>
  <c r="DL423" i="1" s="1"/>
  <c r="DE423" i="1"/>
  <c r="DG423" i="1" s="1"/>
  <c r="CZ423" i="1"/>
  <c r="DB423" i="1" s="1"/>
  <c r="CT423" i="1"/>
  <c r="CU423" i="1" s="1"/>
  <c r="CW423" i="1" s="1"/>
  <c r="CL423" i="1"/>
  <c r="CJ423" i="1"/>
  <c r="CI423" i="1"/>
  <c r="CH423" i="1"/>
  <c r="CG423" i="1"/>
  <c r="BO423" i="1"/>
  <c r="BP423" i="1" s="1"/>
  <c r="DS422" i="1"/>
  <c r="DT422" i="1" s="1"/>
  <c r="DI422" i="1"/>
  <c r="DJ422" i="1" s="1"/>
  <c r="DL422" i="1" s="1"/>
  <c r="DE422" i="1"/>
  <c r="DG422" i="1" s="1"/>
  <c r="CZ422" i="1"/>
  <c r="DB422" i="1" s="1"/>
  <c r="CT422" i="1"/>
  <c r="CU422" i="1" s="1"/>
  <c r="CW422" i="1" s="1"/>
  <c r="CL422" i="1"/>
  <c r="CJ422" i="1"/>
  <c r="CI422" i="1"/>
  <c r="CH422" i="1"/>
  <c r="CG422" i="1"/>
  <c r="BO422" i="1"/>
  <c r="BP422" i="1" s="1"/>
  <c r="DS421" i="1"/>
  <c r="DT421" i="1" s="1"/>
  <c r="DI421" i="1"/>
  <c r="DJ421" i="1" s="1"/>
  <c r="DL421" i="1" s="1"/>
  <c r="DE421" i="1"/>
  <c r="DG421" i="1" s="1"/>
  <c r="CZ421" i="1"/>
  <c r="DB421" i="1" s="1"/>
  <c r="CT421" i="1"/>
  <c r="CU421" i="1" s="1"/>
  <c r="CW421" i="1" s="1"/>
  <c r="CL421" i="1"/>
  <c r="CJ421" i="1"/>
  <c r="CI421" i="1"/>
  <c r="CH421" i="1"/>
  <c r="CG421" i="1"/>
  <c r="BO421" i="1"/>
  <c r="BP421" i="1" s="1"/>
  <c r="DS420" i="1"/>
  <c r="DT420" i="1" s="1"/>
  <c r="DI420" i="1"/>
  <c r="DJ420" i="1" s="1"/>
  <c r="DL420" i="1" s="1"/>
  <c r="DE420" i="1"/>
  <c r="DG420" i="1" s="1"/>
  <c r="CZ420" i="1"/>
  <c r="DB420" i="1" s="1"/>
  <c r="CT420" i="1"/>
  <c r="CU420" i="1" s="1"/>
  <c r="CW420" i="1" s="1"/>
  <c r="CL420" i="1"/>
  <c r="CJ420" i="1"/>
  <c r="CI420" i="1"/>
  <c r="CH420" i="1"/>
  <c r="CG420" i="1"/>
  <c r="BO420" i="1"/>
  <c r="BP420" i="1" s="1"/>
  <c r="DS419" i="1"/>
  <c r="DT419" i="1" s="1"/>
  <c r="DI419" i="1"/>
  <c r="DJ419" i="1" s="1"/>
  <c r="DL419" i="1" s="1"/>
  <c r="DE419" i="1"/>
  <c r="DG419" i="1" s="1"/>
  <c r="CZ419" i="1"/>
  <c r="DB419" i="1" s="1"/>
  <c r="CT419" i="1"/>
  <c r="CU419" i="1" s="1"/>
  <c r="CW419" i="1" s="1"/>
  <c r="CL419" i="1"/>
  <c r="CJ419" i="1"/>
  <c r="CI419" i="1"/>
  <c r="CH419" i="1"/>
  <c r="CG419" i="1"/>
  <c r="BO419" i="1"/>
  <c r="BP419" i="1" s="1"/>
  <c r="DS418" i="1"/>
  <c r="DT418" i="1" s="1"/>
  <c r="DI418" i="1"/>
  <c r="DJ418" i="1" s="1"/>
  <c r="DL418" i="1" s="1"/>
  <c r="DE418" i="1"/>
  <c r="DG418" i="1" s="1"/>
  <c r="CZ418" i="1"/>
  <c r="DB418" i="1" s="1"/>
  <c r="CT418" i="1"/>
  <c r="CU418" i="1" s="1"/>
  <c r="CW418" i="1" s="1"/>
  <c r="CL418" i="1"/>
  <c r="CJ418" i="1"/>
  <c r="CI418" i="1"/>
  <c r="CH418" i="1"/>
  <c r="CG418" i="1"/>
  <c r="CB418" i="1"/>
  <c r="CC418" i="1" s="1"/>
  <c r="CE418" i="1" s="1"/>
  <c r="BO418" i="1"/>
  <c r="BP418" i="1" s="1"/>
  <c r="DS417" i="1"/>
  <c r="DT417" i="1" s="1"/>
  <c r="DI417" i="1"/>
  <c r="DJ417" i="1" s="1"/>
  <c r="DL417" i="1" s="1"/>
  <c r="DE417" i="1"/>
  <c r="DG417" i="1" s="1"/>
  <c r="CZ417" i="1"/>
  <c r="DB417" i="1" s="1"/>
  <c r="CT417" i="1"/>
  <c r="CU417" i="1" s="1"/>
  <c r="CW417" i="1" s="1"/>
  <c r="CL417" i="1"/>
  <c r="CJ417" i="1"/>
  <c r="CI417" i="1"/>
  <c r="CH417" i="1"/>
  <c r="CG417" i="1"/>
  <c r="BO417" i="1"/>
  <c r="BP417" i="1" s="1"/>
  <c r="DS416" i="1"/>
  <c r="DT416" i="1" s="1"/>
  <c r="DI416" i="1"/>
  <c r="DJ416" i="1" s="1"/>
  <c r="DL416" i="1" s="1"/>
  <c r="DE416" i="1"/>
  <c r="DG416" i="1" s="1"/>
  <c r="CZ416" i="1"/>
  <c r="DB416" i="1" s="1"/>
  <c r="CT416" i="1"/>
  <c r="CU416" i="1" s="1"/>
  <c r="CW416" i="1" s="1"/>
  <c r="CL416" i="1"/>
  <c r="CJ416" i="1"/>
  <c r="CI416" i="1"/>
  <c r="CH416" i="1"/>
  <c r="CG416" i="1"/>
  <c r="BO416" i="1"/>
  <c r="BP416" i="1" s="1"/>
  <c r="DS415" i="1"/>
  <c r="DT415" i="1" s="1"/>
  <c r="DI415" i="1"/>
  <c r="DJ415" i="1" s="1"/>
  <c r="DL415" i="1" s="1"/>
  <c r="DE415" i="1"/>
  <c r="DG415" i="1" s="1"/>
  <c r="CZ415" i="1"/>
  <c r="DB415" i="1" s="1"/>
  <c r="CT415" i="1"/>
  <c r="CU415" i="1" s="1"/>
  <c r="CW415" i="1" s="1"/>
  <c r="CL415" i="1"/>
  <c r="CJ415" i="1"/>
  <c r="CI415" i="1"/>
  <c r="CH415" i="1"/>
  <c r="CG415" i="1"/>
  <c r="BO415" i="1"/>
  <c r="BP415" i="1" s="1"/>
  <c r="DS414" i="1"/>
  <c r="DT414" i="1" s="1"/>
  <c r="DI414" i="1"/>
  <c r="DJ414" i="1" s="1"/>
  <c r="DL414" i="1" s="1"/>
  <c r="DE414" i="1"/>
  <c r="DG414" i="1" s="1"/>
  <c r="CZ414" i="1"/>
  <c r="DB414" i="1" s="1"/>
  <c r="CT414" i="1"/>
  <c r="CU414" i="1" s="1"/>
  <c r="CW414" i="1" s="1"/>
  <c r="CL414" i="1"/>
  <c r="CJ414" i="1"/>
  <c r="CI414" i="1"/>
  <c r="CH414" i="1"/>
  <c r="CG414" i="1"/>
  <c r="BO414" i="1"/>
  <c r="BP414" i="1" s="1"/>
  <c r="DS413" i="1"/>
  <c r="DT413" i="1" s="1"/>
  <c r="DI413" i="1"/>
  <c r="DJ413" i="1" s="1"/>
  <c r="DL413" i="1" s="1"/>
  <c r="DE413" i="1"/>
  <c r="DG413" i="1" s="1"/>
  <c r="CZ413" i="1"/>
  <c r="DB413" i="1" s="1"/>
  <c r="CT413" i="1"/>
  <c r="CU413" i="1" s="1"/>
  <c r="CW413" i="1" s="1"/>
  <c r="CL413" i="1"/>
  <c r="CJ413" i="1"/>
  <c r="CI413" i="1"/>
  <c r="CH413" i="1"/>
  <c r="CG413" i="1"/>
  <c r="CB413" i="1"/>
  <c r="CC413" i="1" s="1"/>
  <c r="CE413" i="1" s="1"/>
  <c r="BO413" i="1"/>
  <c r="BP413" i="1" s="1"/>
  <c r="DS412" i="1"/>
  <c r="DT412" i="1" s="1"/>
  <c r="DI412" i="1"/>
  <c r="DJ412" i="1" s="1"/>
  <c r="DL412" i="1" s="1"/>
  <c r="DE412" i="1"/>
  <c r="DG412" i="1" s="1"/>
  <c r="CZ412" i="1"/>
  <c r="DB412" i="1" s="1"/>
  <c r="CT412" i="1"/>
  <c r="CU412" i="1" s="1"/>
  <c r="CW412" i="1" s="1"/>
  <c r="CL412" i="1"/>
  <c r="CJ412" i="1"/>
  <c r="CI412" i="1"/>
  <c r="CH412" i="1"/>
  <c r="CG412" i="1"/>
  <c r="BO412" i="1"/>
  <c r="BP412" i="1" s="1"/>
  <c r="DS411" i="1"/>
  <c r="DT411" i="1" s="1"/>
  <c r="DI411" i="1"/>
  <c r="DJ411" i="1" s="1"/>
  <c r="DL411" i="1" s="1"/>
  <c r="DE411" i="1"/>
  <c r="DG411" i="1" s="1"/>
  <c r="CZ411" i="1"/>
  <c r="DB411" i="1" s="1"/>
  <c r="CT411" i="1"/>
  <c r="CU411" i="1" s="1"/>
  <c r="CW411" i="1" s="1"/>
  <c r="CL411" i="1"/>
  <c r="CJ411" i="1"/>
  <c r="CI411" i="1"/>
  <c r="CH411" i="1"/>
  <c r="CG411" i="1"/>
  <c r="BO411" i="1"/>
  <c r="BP411" i="1" s="1"/>
  <c r="DS410" i="1"/>
  <c r="DT410" i="1" s="1"/>
  <c r="DI410" i="1"/>
  <c r="DJ410" i="1" s="1"/>
  <c r="DL410" i="1" s="1"/>
  <c r="DE410" i="1"/>
  <c r="DG410" i="1" s="1"/>
  <c r="CZ410" i="1"/>
  <c r="DB410" i="1" s="1"/>
  <c r="CT410" i="1"/>
  <c r="CU410" i="1" s="1"/>
  <c r="CW410" i="1" s="1"/>
  <c r="CL410" i="1"/>
  <c r="CJ410" i="1"/>
  <c r="CI410" i="1"/>
  <c r="CH410" i="1"/>
  <c r="CG410" i="1"/>
  <c r="BO410" i="1"/>
  <c r="BP410" i="1" s="1"/>
  <c r="DS409" i="1"/>
  <c r="DT409" i="1" s="1"/>
  <c r="DI409" i="1"/>
  <c r="DJ409" i="1" s="1"/>
  <c r="DL409" i="1" s="1"/>
  <c r="DE409" i="1"/>
  <c r="DG409" i="1" s="1"/>
  <c r="CZ409" i="1"/>
  <c r="DB409" i="1" s="1"/>
  <c r="CT409" i="1"/>
  <c r="CU409" i="1" s="1"/>
  <c r="CW409" i="1" s="1"/>
  <c r="CL409" i="1"/>
  <c r="CJ409" i="1"/>
  <c r="CI409" i="1"/>
  <c r="CH409" i="1"/>
  <c r="CG409" i="1"/>
  <c r="BO409" i="1"/>
  <c r="BP409" i="1" s="1"/>
  <c r="DS408" i="1"/>
  <c r="DT408" i="1" s="1"/>
  <c r="DI408" i="1"/>
  <c r="DJ408" i="1" s="1"/>
  <c r="DL408" i="1" s="1"/>
  <c r="DE408" i="1"/>
  <c r="DG408" i="1" s="1"/>
  <c r="CZ408" i="1"/>
  <c r="DB408" i="1" s="1"/>
  <c r="CT408" i="1"/>
  <c r="CU408" i="1" s="1"/>
  <c r="CW408" i="1" s="1"/>
  <c r="CL408" i="1"/>
  <c r="CJ408" i="1"/>
  <c r="CI408" i="1"/>
  <c r="CH408" i="1"/>
  <c r="CG408" i="1"/>
  <c r="BO408" i="1"/>
  <c r="BP408" i="1" s="1"/>
  <c r="DS407" i="1"/>
  <c r="DT407" i="1" s="1"/>
  <c r="DI407" i="1"/>
  <c r="DJ407" i="1" s="1"/>
  <c r="DL407" i="1" s="1"/>
  <c r="DE407" i="1"/>
  <c r="DG407" i="1" s="1"/>
  <c r="CZ407" i="1"/>
  <c r="DB407" i="1" s="1"/>
  <c r="CT407" i="1"/>
  <c r="CU407" i="1" s="1"/>
  <c r="CW407" i="1" s="1"/>
  <c r="CL407" i="1"/>
  <c r="CJ407" i="1"/>
  <c r="CI407" i="1"/>
  <c r="CH407" i="1"/>
  <c r="CG407" i="1"/>
  <c r="BO407" i="1"/>
  <c r="BP407" i="1" s="1"/>
  <c r="DS406" i="1"/>
  <c r="DT406" i="1" s="1"/>
  <c r="DI406" i="1"/>
  <c r="DJ406" i="1" s="1"/>
  <c r="DL406" i="1" s="1"/>
  <c r="DE406" i="1"/>
  <c r="DG406" i="1" s="1"/>
  <c r="CZ406" i="1"/>
  <c r="DB406" i="1" s="1"/>
  <c r="CT406" i="1"/>
  <c r="CU406" i="1" s="1"/>
  <c r="CW406" i="1" s="1"/>
  <c r="CL406" i="1"/>
  <c r="CJ406" i="1"/>
  <c r="CI406" i="1"/>
  <c r="CH406" i="1"/>
  <c r="CG406" i="1"/>
  <c r="BO406" i="1"/>
  <c r="BP406" i="1" s="1"/>
  <c r="DS405" i="1"/>
  <c r="DT405" i="1" s="1"/>
  <c r="DI405" i="1"/>
  <c r="DJ405" i="1" s="1"/>
  <c r="DL405" i="1" s="1"/>
  <c r="DE405" i="1"/>
  <c r="DG405" i="1" s="1"/>
  <c r="CZ405" i="1"/>
  <c r="DB405" i="1" s="1"/>
  <c r="CT405" i="1"/>
  <c r="CU405" i="1" s="1"/>
  <c r="CW405" i="1" s="1"/>
  <c r="CL405" i="1"/>
  <c r="CJ405" i="1"/>
  <c r="CI405" i="1"/>
  <c r="CH405" i="1"/>
  <c r="CG405" i="1"/>
  <c r="BO405" i="1"/>
  <c r="BP405" i="1" s="1"/>
  <c r="DS404" i="1"/>
  <c r="DT404" i="1" s="1"/>
  <c r="DI404" i="1"/>
  <c r="DJ404" i="1" s="1"/>
  <c r="DL404" i="1" s="1"/>
  <c r="DE404" i="1"/>
  <c r="DG404" i="1" s="1"/>
  <c r="CZ404" i="1"/>
  <c r="DB404" i="1" s="1"/>
  <c r="CT404" i="1"/>
  <c r="CU404" i="1" s="1"/>
  <c r="CW404" i="1" s="1"/>
  <c r="CL404" i="1"/>
  <c r="CJ404" i="1"/>
  <c r="CI404" i="1"/>
  <c r="CH404" i="1"/>
  <c r="CG404" i="1"/>
  <c r="BO404" i="1"/>
  <c r="BP404" i="1" s="1"/>
  <c r="DS403" i="1"/>
  <c r="DI403" i="1"/>
  <c r="DJ403" i="1" s="1"/>
  <c r="DL403" i="1" s="1"/>
  <c r="DE403" i="1"/>
  <c r="DG403" i="1" s="1"/>
  <c r="CZ403" i="1"/>
  <c r="DB403" i="1" s="1"/>
  <c r="CT403" i="1"/>
  <c r="CU403" i="1" s="1"/>
  <c r="CW403" i="1" s="1"/>
  <c r="CL403" i="1"/>
  <c r="CJ403" i="1"/>
  <c r="CI403" i="1"/>
  <c r="CH403" i="1"/>
  <c r="CG403" i="1"/>
  <c r="BO403" i="1"/>
  <c r="BP403" i="1" s="1"/>
  <c r="DS402" i="1"/>
  <c r="DI402" i="1"/>
  <c r="DJ402" i="1" s="1"/>
  <c r="DL402" i="1" s="1"/>
  <c r="DE402" i="1"/>
  <c r="DG402" i="1" s="1"/>
  <c r="CZ402" i="1"/>
  <c r="DB402" i="1" s="1"/>
  <c r="CT402" i="1"/>
  <c r="CU402" i="1" s="1"/>
  <c r="CW402" i="1" s="1"/>
  <c r="CL402" i="1"/>
  <c r="CJ402" i="1"/>
  <c r="CI402" i="1"/>
  <c r="CH402" i="1"/>
  <c r="CG402" i="1"/>
  <c r="BO402" i="1"/>
  <c r="BP402" i="1" s="1"/>
  <c r="DS401" i="1"/>
  <c r="DI401" i="1"/>
  <c r="DJ401" i="1" s="1"/>
  <c r="DL401" i="1" s="1"/>
  <c r="DE401" i="1"/>
  <c r="DG401" i="1" s="1"/>
  <c r="CZ401" i="1"/>
  <c r="DB401" i="1" s="1"/>
  <c r="CT401" i="1"/>
  <c r="CU401" i="1" s="1"/>
  <c r="CW401" i="1" s="1"/>
  <c r="CL401" i="1"/>
  <c r="CJ401" i="1"/>
  <c r="CI401" i="1"/>
  <c r="CH401" i="1"/>
  <c r="CG401" i="1"/>
  <c r="BO401" i="1"/>
  <c r="BP401" i="1" s="1"/>
  <c r="DS400" i="1"/>
  <c r="DT400" i="1" s="1"/>
  <c r="DI400" i="1"/>
  <c r="DJ400" i="1" s="1"/>
  <c r="DL400" i="1" s="1"/>
  <c r="DE400" i="1"/>
  <c r="DG400" i="1" s="1"/>
  <c r="CZ400" i="1"/>
  <c r="DB400" i="1" s="1"/>
  <c r="CT400" i="1"/>
  <c r="CU400" i="1" s="1"/>
  <c r="CW400" i="1" s="1"/>
  <c r="CL400" i="1"/>
  <c r="CJ400" i="1"/>
  <c r="CI400" i="1"/>
  <c r="CH400" i="1"/>
  <c r="CG400" i="1"/>
  <c r="BO400" i="1"/>
  <c r="BP400" i="1" s="1"/>
  <c r="DS399" i="1"/>
  <c r="DT399" i="1" s="1"/>
  <c r="DI399" i="1"/>
  <c r="DJ399" i="1" s="1"/>
  <c r="DL399" i="1" s="1"/>
  <c r="DE399" i="1"/>
  <c r="DG399" i="1" s="1"/>
  <c r="CZ399" i="1"/>
  <c r="DB399" i="1" s="1"/>
  <c r="CT399" i="1"/>
  <c r="CU399" i="1" s="1"/>
  <c r="CW399" i="1" s="1"/>
  <c r="CL399" i="1"/>
  <c r="CJ399" i="1"/>
  <c r="CI399" i="1"/>
  <c r="CH399" i="1"/>
  <c r="CG399" i="1"/>
  <c r="BO399" i="1"/>
  <c r="BP399" i="1" s="1"/>
  <c r="DS398" i="1"/>
  <c r="DT398" i="1" s="1"/>
  <c r="DI398" i="1"/>
  <c r="DJ398" i="1" s="1"/>
  <c r="DL398" i="1" s="1"/>
  <c r="DE398" i="1"/>
  <c r="DG398" i="1" s="1"/>
  <c r="CZ398" i="1"/>
  <c r="DB398" i="1" s="1"/>
  <c r="CT398" i="1"/>
  <c r="CU398" i="1" s="1"/>
  <c r="CW398" i="1" s="1"/>
  <c r="CL398" i="1"/>
  <c r="CJ398" i="1"/>
  <c r="CI398" i="1"/>
  <c r="CH398" i="1"/>
  <c r="CG398" i="1"/>
  <c r="BO398" i="1"/>
  <c r="BP398" i="1" s="1"/>
  <c r="DS397" i="1"/>
  <c r="DT397" i="1" s="1"/>
  <c r="DI397" i="1"/>
  <c r="DJ397" i="1" s="1"/>
  <c r="DL397" i="1" s="1"/>
  <c r="DE397" i="1"/>
  <c r="DG397" i="1" s="1"/>
  <c r="CZ397" i="1"/>
  <c r="DB397" i="1" s="1"/>
  <c r="CT397" i="1"/>
  <c r="CU397" i="1" s="1"/>
  <c r="CW397" i="1" s="1"/>
  <c r="CL397" i="1"/>
  <c r="CJ397" i="1"/>
  <c r="CI397" i="1"/>
  <c r="CH397" i="1"/>
  <c r="CG397" i="1"/>
  <c r="BO397" i="1"/>
  <c r="BP397" i="1" s="1"/>
  <c r="DS396" i="1"/>
  <c r="DT396" i="1" s="1"/>
  <c r="DI396" i="1"/>
  <c r="DJ396" i="1" s="1"/>
  <c r="DL396" i="1" s="1"/>
  <c r="DE396" i="1"/>
  <c r="DG396" i="1" s="1"/>
  <c r="CZ396" i="1"/>
  <c r="DB396" i="1" s="1"/>
  <c r="CT396" i="1"/>
  <c r="CU396" i="1" s="1"/>
  <c r="CW396" i="1" s="1"/>
  <c r="CL396" i="1"/>
  <c r="CJ396" i="1"/>
  <c r="CI396" i="1"/>
  <c r="CH396" i="1"/>
  <c r="CG396" i="1"/>
  <c r="CA396" i="1"/>
  <c r="BO396" i="1"/>
  <c r="BP396" i="1" s="1"/>
  <c r="DS395" i="1"/>
  <c r="DT395" i="1" s="1"/>
  <c r="DI395" i="1"/>
  <c r="DJ395" i="1" s="1"/>
  <c r="DL395" i="1" s="1"/>
  <c r="DE395" i="1"/>
  <c r="DG395" i="1" s="1"/>
  <c r="CZ395" i="1"/>
  <c r="DB395" i="1" s="1"/>
  <c r="CT395" i="1"/>
  <c r="CU395" i="1" s="1"/>
  <c r="CW395" i="1" s="1"/>
  <c r="CL395" i="1"/>
  <c r="CJ395" i="1"/>
  <c r="CI395" i="1"/>
  <c r="CH395" i="1"/>
  <c r="CG395" i="1"/>
  <c r="BO395" i="1"/>
  <c r="BP395" i="1" s="1"/>
  <c r="DS394" i="1"/>
  <c r="DT394" i="1" s="1"/>
  <c r="DI394" i="1"/>
  <c r="DJ394" i="1" s="1"/>
  <c r="DL394" i="1" s="1"/>
  <c r="DE394" i="1"/>
  <c r="DG394" i="1" s="1"/>
  <c r="CZ394" i="1"/>
  <c r="DB394" i="1" s="1"/>
  <c r="CT394" i="1"/>
  <c r="CU394" i="1" s="1"/>
  <c r="CW394" i="1" s="1"/>
  <c r="CL394" i="1"/>
  <c r="CJ394" i="1"/>
  <c r="CI394" i="1"/>
  <c r="CH394" i="1"/>
  <c r="CG394" i="1"/>
  <c r="BO394" i="1"/>
  <c r="BP394" i="1" s="1"/>
  <c r="DS393" i="1"/>
  <c r="DI393" i="1"/>
  <c r="DJ393" i="1" s="1"/>
  <c r="DL393" i="1" s="1"/>
  <c r="DE393" i="1"/>
  <c r="DG393" i="1" s="1"/>
  <c r="CZ393" i="1"/>
  <c r="DB393" i="1" s="1"/>
  <c r="CT393" i="1"/>
  <c r="CU393" i="1" s="1"/>
  <c r="CW393" i="1" s="1"/>
  <c r="CL393" i="1"/>
  <c r="CJ393" i="1"/>
  <c r="CI393" i="1"/>
  <c r="CH393" i="1"/>
  <c r="CG393" i="1"/>
  <c r="CB393" i="1"/>
  <c r="CC393" i="1" s="1"/>
  <c r="CE393" i="1" s="1"/>
  <c r="BO393" i="1"/>
  <c r="BP393" i="1" s="1"/>
  <c r="DS392" i="1"/>
  <c r="DI392" i="1"/>
  <c r="DJ392" i="1" s="1"/>
  <c r="DL392" i="1" s="1"/>
  <c r="DE392" i="1"/>
  <c r="DG392" i="1" s="1"/>
  <c r="CZ392" i="1"/>
  <c r="DB392" i="1" s="1"/>
  <c r="CT392" i="1"/>
  <c r="CU392" i="1" s="1"/>
  <c r="CW392" i="1" s="1"/>
  <c r="CL392" i="1"/>
  <c r="CJ392" i="1"/>
  <c r="CI392" i="1"/>
  <c r="CH392" i="1"/>
  <c r="CG392" i="1"/>
  <c r="BO392" i="1"/>
  <c r="BP392" i="1" s="1"/>
  <c r="DS391" i="1"/>
  <c r="DT391" i="1" s="1"/>
  <c r="DI391" i="1"/>
  <c r="DJ391" i="1" s="1"/>
  <c r="DL391" i="1" s="1"/>
  <c r="DE391" i="1"/>
  <c r="DG391" i="1" s="1"/>
  <c r="CZ391" i="1"/>
  <c r="DB391" i="1" s="1"/>
  <c r="CT391" i="1"/>
  <c r="CU391" i="1" s="1"/>
  <c r="CW391" i="1" s="1"/>
  <c r="CL391" i="1"/>
  <c r="CJ391" i="1"/>
  <c r="CI391" i="1"/>
  <c r="CH391" i="1"/>
  <c r="CG391" i="1"/>
  <c r="BO391" i="1"/>
  <c r="BP391" i="1" s="1"/>
  <c r="DS390" i="1"/>
  <c r="DI390" i="1"/>
  <c r="DJ390" i="1" s="1"/>
  <c r="DL390" i="1" s="1"/>
  <c r="DE390" i="1"/>
  <c r="DG390" i="1" s="1"/>
  <c r="CZ390" i="1"/>
  <c r="DB390" i="1" s="1"/>
  <c r="CT390" i="1"/>
  <c r="CU390" i="1" s="1"/>
  <c r="CW390" i="1" s="1"/>
  <c r="CL390" i="1"/>
  <c r="CJ390" i="1"/>
  <c r="CI390" i="1"/>
  <c r="CH390" i="1"/>
  <c r="CG390" i="1"/>
  <c r="BO390" i="1"/>
  <c r="BP390" i="1" s="1"/>
  <c r="DS389" i="1"/>
  <c r="DI389" i="1"/>
  <c r="DJ389" i="1" s="1"/>
  <c r="DL389" i="1" s="1"/>
  <c r="DE389" i="1"/>
  <c r="DG389" i="1" s="1"/>
  <c r="CZ389" i="1"/>
  <c r="DB389" i="1" s="1"/>
  <c r="CT389" i="1"/>
  <c r="CU389" i="1" s="1"/>
  <c r="CW389" i="1" s="1"/>
  <c r="CL389" i="1"/>
  <c r="CJ389" i="1"/>
  <c r="CI389" i="1"/>
  <c r="CH389" i="1"/>
  <c r="CG389" i="1"/>
  <c r="BO389" i="1"/>
  <c r="BP389" i="1" s="1"/>
  <c r="DS388" i="1"/>
  <c r="DI388" i="1"/>
  <c r="DJ388" i="1" s="1"/>
  <c r="DL388" i="1" s="1"/>
  <c r="DE388" i="1"/>
  <c r="DG388" i="1" s="1"/>
  <c r="CZ388" i="1"/>
  <c r="DB388" i="1" s="1"/>
  <c r="CT388" i="1"/>
  <c r="CU388" i="1" s="1"/>
  <c r="CW388" i="1" s="1"/>
  <c r="CL388" i="1"/>
  <c r="CJ388" i="1"/>
  <c r="CI388" i="1"/>
  <c r="CH388" i="1"/>
  <c r="CG388" i="1"/>
  <c r="BO388" i="1"/>
  <c r="BP388" i="1" s="1"/>
  <c r="DS387" i="1"/>
  <c r="DT387" i="1" s="1"/>
  <c r="DI387" i="1"/>
  <c r="DJ387" i="1" s="1"/>
  <c r="DL387" i="1" s="1"/>
  <c r="DE387" i="1"/>
  <c r="DG387" i="1" s="1"/>
  <c r="CZ387" i="1"/>
  <c r="DB387" i="1" s="1"/>
  <c r="CT387" i="1"/>
  <c r="CU387" i="1" s="1"/>
  <c r="CW387" i="1" s="1"/>
  <c r="CL387" i="1"/>
  <c r="CJ387" i="1"/>
  <c r="CI387" i="1"/>
  <c r="CH387" i="1"/>
  <c r="CG387" i="1"/>
  <c r="BO387" i="1"/>
  <c r="BP387" i="1" s="1"/>
  <c r="DS386" i="1"/>
  <c r="DT386" i="1" s="1"/>
  <c r="DI386" i="1"/>
  <c r="DJ386" i="1" s="1"/>
  <c r="DL386" i="1" s="1"/>
  <c r="DE386" i="1"/>
  <c r="DG386" i="1" s="1"/>
  <c r="CZ386" i="1"/>
  <c r="DB386" i="1" s="1"/>
  <c r="CT386" i="1"/>
  <c r="CU386" i="1" s="1"/>
  <c r="CW386" i="1" s="1"/>
  <c r="CL386" i="1"/>
  <c r="CJ386" i="1"/>
  <c r="CI386" i="1"/>
  <c r="CH386" i="1"/>
  <c r="CG386" i="1"/>
  <c r="BO386" i="1"/>
  <c r="BP386" i="1" s="1"/>
  <c r="DS385" i="1"/>
  <c r="DI385" i="1"/>
  <c r="DJ385" i="1" s="1"/>
  <c r="DL385" i="1" s="1"/>
  <c r="DE385" i="1"/>
  <c r="DG385" i="1" s="1"/>
  <c r="CZ385" i="1"/>
  <c r="DB385" i="1" s="1"/>
  <c r="CT385" i="1"/>
  <c r="CU385" i="1" s="1"/>
  <c r="CW385" i="1" s="1"/>
  <c r="CL385" i="1"/>
  <c r="CJ385" i="1"/>
  <c r="CI385" i="1"/>
  <c r="CH385" i="1"/>
  <c r="CG385" i="1"/>
  <c r="BO385" i="1"/>
  <c r="BP385" i="1" s="1"/>
  <c r="DS384" i="1"/>
  <c r="DI384" i="1"/>
  <c r="DJ384" i="1" s="1"/>
  <c r="DL384" i="1" s="1"/>
  <c r="DE384" i="1"/>
  <c r="DG384" i="1" s="1"/>
  <c r="CZ384" i="1"/>
  <c r="DB384" i="1" s="1"/>
  <c r="CT384" i="1"/>
  <c r="CU384" i="1" s="1"/>
  <c r="CW384" i="1" s="1"/>
  <c r="CL384" i="1"/>
  <c r="CJ384" i="1"/>
  <c r="CI384" i="1"/>
  <c r="CH384" i="1"/>
  <c r="CG384" i="1"/>
  <c r="BO384" i="1"/>
  <c r="BP384" i="1" s="1"/>
  <c r="DS383" i="1"/>
  <c r="DI383" i="1"/>
  <c r="DJ383" i="1" s="1"/>
  <c r="DL383" i="1" s="1"/>
  <c r="DE383" i="1"/>
  <c r="DG383" i="1" s="1"/>
  <c r="CZ383" i="1"/>
  <c r="DB383" i="1" s="1"/>
  <c r="CT383" i="1"/>
  <c r="CU383" i="1" s="1"/>
  <c r="CW383" i="1" s="1"/>
  <c r="CL383" i="1"/>
  <c r="CJ383" i="1"/>
  <c r="CI383" i="1"/>
  <c r="CH383" i="1"/>
  <c r="CG383" i="1"/>
  <c r="BO383" i="1"/>
  <c r="BP383" i="1" s="1"/>
  <c r="DS382" i="1"/>
  <c r="DI382" i="1"/>
  <c r="DJ382" i="1" s="1"/>
  <c r="DL382" i="1" s="1"/>
  <c r="DE382" i="1"/>
  <c r="DG382" i="1" s="1"/>
  <c r="CZ382" i="1"/>
  <c r="DB382" i="1" s="1"/>
  <c r="CT382" i="1"/>
  <c r="CU382" i="1" s="1"/>
  <c r="CW382" i="1" s="1"/>
  <c r="CL382" i="1"/>
  <c r="CJ382" i="1"/>
  <c r="CI382" i="1"/>
  <c r="CH382" i="1"/>
  <c r="CG382" i="1"/>
  <c r="BO382" i="1"/>
  <c r="BP382" i="1" s="1"/>
  <c r="DS381" i="1"/>
  <c r="DT381" i="1" s="1"/>
  <c r="DI381" i="1"/>
  <c r="DJ381" i="1" s="1"/>
  <c r="DL381" i="1" s="1"/>
  <c r="DE381" i="1"/>
  <c r="DG381" i="1" s="1"/>
  <c r="CZ381" i="1"/>
  <c r="DB381" i="1" s="1"/>
  <c r="CT381" i="1"/>
  <c r="CU381" i="1" s="1"/>
  <c r="CW381" i="1" s="1"/>
  <c r="CL381" i="1"/>
  <c r="CJ381" i="1"/>
  <c r="CI381" i="1"/>
  <c r="CH381" i="1"/>
  <c r="CG381" i="1"/>
  <c r="BO381" i="1"/>
  <c r="BP381" i="1" s="1"/>
  <c r="DS380" i="1"/>
  <c r="DT380" i="1" s="1"/>
  <c r="DI380" i="1"/>
  <c r="DJ380" i="1" s="1"/>
  <c r="DL380" i="1" s="1"/>
  <c r="DE380" i="1"/>
  <c r="DG380" i="1" s="1"/>
  <c r="CZ380" i="1"/>
  <c r="DB380" i="1" s="1"/>
  <c r="CT380" i="1"/>
  <c r="CU380" i="1" s="1"/>
  <c r="CW380" i="1" s="1"/>
  <c r="CL380" i="1"/>
  <c r="CJ380" i="1"/>
  <c r="CI380" i="1"/>
  <c r="CH380" i="1"/>
  <c r="CG380" i="1"/>
  <c r="BO380" i="1"/>
  <c r="BP380" i="1" s="1"/>
  <c r="DS379" i="1"/>
  <c r="DI379" i="1"/>
  <c r="DJ379" i="1" s="1"/>
  <c r="DL379" i="1" s="1"/>
  <c r="DE379" i="1"/>
  <c r="DG379" i="1" s="1"/>
  <c r="CZ379" i="1"/>
  <c r="DB379" i="1" s="1"/>
  <c r="CT379" i="1"/>
  <c r="CU379" i="1" s="1"/>
  <c r="CW379" i="1" s="1"/>
  <c r="CL379" i="1"/>
  <c r="CJ379" i="1"/>
  <c r="CI379" i="1"/>
  <c r="CH379" i="1"/>
  <c r="CG379" i="1"/>
  <c r="BO379" i="1"/>
  <c r="BP379" i="1" s="1"/>
  <c r="DS378" i="1"/>
  <c r="DT378" i="1" s="1"/>
  <c r="DI378" i="1"/>
  <c r="DJ378" i="1" s="1"/>
  <c r="DL378" i="1" s="1"/>
  <c r="DE378" i="1"/>
  <c r="DG378" i="1" s="1"/>
  <c r="CZ378" i="1"/>
  <c r="DB378" i="1" s="1"/>
  <c r="CT378" i="1"/>
  <c r="CU378" i="1" s="1"/>
  <c r="CW378" i="1" s="1"/>
  <c r="CL378" i="1"/>
  <c r="CJ378" i="1"/>
  <c r="CI378" i="1"/>
  <c r="CH378" i="1"/>
  <c r="CG378" i="1"/>
  <c r="BO378" i="1"/>
  <c r="BP378" i="1" s="1"/>
  <c r="DS377" i="1"/>
  <c r="DT377" i="1" s="1"/>
  <c r="DI377" i="1"/>
  <c r="DJ377" i="1" s="1"/>
  <c r="DL377" i="1" s="1"/>
  <c r="DE377" i="1"/>
  <c r="DG377" i="1" s="1"/>
  <c r="CZ377" i="1"/>
  <c r="DB377" i="1" s="1"/>
  <c r="CT377" i="1"/>
  <c r="CU377" i="1" s="1"/>
  <c r="CW377" i="1" s="1"/>
  <c r="CL377" i="1"/>
  <c r="CJ377" i="1"/>
  <c r="CI377" i="1"/>
  <c r="CH377" i="1"/>
  <c r="CG377" i="1"/>
  <c r="BO377" i="1"/>
  <c r="BP377" i="1" s="1"/>
  <c r="DS376" i="1"/>
  <c r="DI376" i="1"/>
  <c r="DJ376" i="1" s="1"/>
  <c r="DL376" i="1" s="1"/>
  <c r="DE376" i="1"/>
  <c r="DG376" i="1" s="1"/>
  <c r="CZ376" i="1"/>
  <c r="DB376" i="1" s="1"/>
  <c r="CT376" i="1"/>
  <c r="CU376" i="1" s="1"/>
  <c r="CW376" i="1" s="1"/>
  <c r="CL376" i="1"/>
  <c r="CJ376" i="1"/>
  <c r="CI376" i="1"/>
  <c r="CH376" i="1"/>
  <c r="CG376" i="1"/>
  <c r="BO376" i="1"/>
  <c r="BP376" i="1" s="1"/>
  <c r="DS375" i="1"/>
  <c r="DI375" i="1"/>
  <c r="DJ375" i="1" s="1"/>
  <c r="DL375" i="1" s="1"/>
  <c r="DE375" i="1"/>
  <c r="DG375" i="1" s="1"/>
  <c r="CZ375" i="1"/>
  <c r="DB375" i="1" s="1"/>
  <c r="CT375" i="1"/>
  <c r="CU375" i="1" s="1"/>
  <c r="CW375" i="1" s="1"/>
  <c r="CL375" i="1"/>
  <c r="CJ375" i="1"/>
  <c r="CI375" i="1"/>
  <c r="CH375" i="1"/>
  <c r="CG375" i="1"/>
  <c r="BO375" i="1"/>
  <c r="BP375" i="1" s="1"/>
  <c r="DS374" i="1"/>
  <c r="DI374" i="1"/>
  <c r="DJ374" i="1" s="1"/>
  <c r="DL374" i="1" s="1"/>
  <c r="DE374" i="1"/>
  <c r="DG374" i="1" s="1"/>
  <c r="CZ374" i="1"/>
  <c r="DB374" i="1" s="1"/>
  <c r="CT374" i="1"/>
  <c r="CU374" i="1" s="1"/>
  <c r="CW374" i="1" s="1"/>
  <c r="CL374" i="1"/>
  <c r="CJ374" i="1"/>
  <c r="CI374" i="1"/>
  <c r="CH374" i="1"/>
  <c r="CG374" i="1"/>
  <c r="BO374" i="1"/>
  <c r="BP374" i="1" s="1"/>
  <c r="DS373" i="1"/>
  <c r="DI373" i="1"/>
  <c r="DJ373" i="1" s="1"/>
  <c r="DL373" i="1" s="1"/>
  <c r="DE373" i="1"/>
  <c r="DG373" i="1" s="1"/>
  <c r="CZ373" i="1"/>
  <c r="DB373" i="1" s="1"/>
  <c r="CT373" i="1"/>
  <c r="CU373" i="1" s="1"/>
  <c r="CW373" i="1" s="1"/>
  <c r="CL373" i="1"/>
  <c r="CJ373" i="1"/>
  <c r="CI373" i="1"/>
  <c r="CH373" i="1"/>
  <c r="CG373" i="1"/>
  <c r="BO373" i="1"/>
  <c r="BP373" i="1" s="1"/>
  <c r="DS372" i="1"/>
  <c r="DI372" i="1"/>
  <c r="DJ372" i="1" s="1"/>
  <c r="DL372" i="1" s="1"/>
  <c r="DE372" i="1"/>
  <c r="DG372" i="1" s="1"/>
  <c r="CZ372" i="1"/>
  <c r="DB372" i="1" s="1"/>
  <c r="CT372" i="1"/>
  <c r="CU372" i="1" s="1"/>
  <c r="CW372" i="1" s="1"/>
  <c r="CL372" i="1"/>
  <c r="CJ372" i="1"/>
  <c r="CI372" i="1"/>
  <c r="CH372" i="1"/>
  <c r="CG372" i="1"/>
  <c r="BO372" i="1"/>
  <c r="BP372" i="1" s="1"/>
  <c r="DS371" i="1"/>
  <c r="DI371" i="1"/>
  <c r="DJ371" i="1" s="1"/>
  <c r="DL371" i="1" s="1"/>
  <c r="DE371" i="1"/>
  <c r="DG371" i="1" s="1"/>
  <c r="CZ371" i="1"/>
  <c r="DB371" i="1" s="1"/>
  <c r="CT371" i="1"/>
  <c r="CU371" i="1" s="1"/>
  <c r="CW371" i="1" s="1"/>
  <c r="CL371" i="1"/>
  <c r="CJ371" i="1"/>
  <c r="CI371" i="1"/>
  <c r="CH371" i="1"/>
  <c r="CG371" i="1"/>
  <c r="BO371" i="1"/>
  <c r="BP371" i="1" s="1"/>
  <c r="DS370" i="1"/>
  <c r="DT370" i="1" s="1"/>
  <c r="DI370" i="1"/>
  <c r="DJ370" i="1" s="1"/>
  <c r="DL370" i="1" s="1"/>
  <c r="DE370" i="1"/>
  <c r="DG370" i="1" s="1"/>
  <c r="CZ370" i="1"/>
  <c r="DB370" i="1" s="1"/>
  <c r="CT370" i="1"/>
  <c r="CU370" i="1" s="1"/>
  <c r="CW370" i="1" s="1"/>
  <c r="CL370" i="1"/>
  <c r="CJ370" i="1"/>
  <c r="CI370" i="1"/>
  <c r="CH370" i="1"/>
  <c r="CG370" i="1"/>
  <c r="BO370" i="1"/>
  <c r="BP370" i="1" s="1"/>
  <c r="DS369" i="1"/>
  <c r="DT369" i="1" s="1"/>
  <c r="DI369" i="1"/>
  <c r="DJ369" i="1" s="1"/>
  <c r="DL369" i="1" s="1"/>
  <c r="DE369" i="1"/>
  <c r="DG369" i="1" s="1"/>
  <c r="CZ369" i="1"/>
  <c r="DB369" i="1" s="1"/>
  <c r="CT369" i="1"/>
  <c r="CU369" i="1" s="1"/>
  <c r="CW369" i="1" s="1"/>
  <c r="CL369" i="1"/>
  <c r="CJ369" i="1"/>
  <c r="CI369" i="1"/>
  <c r="CH369" i="1"/>
  <c r="CG369" i="1"/>
  <c r="CB369" i="1"/>
  <c r="CC369" i="1" s="1"/>
  <c r="CE369" i="1" s="1"/>
  <c r="BO369" i="1"/>
  <c r="BP369" i="1" s="1"/>
  <c r="DS368" i="1"/>
  <c r="DT368" i="1" s="1"/>
  <c r="DI368" i="1"/>
  <c r="DJ368" i="1" s="1"/>
  <c r="DL368" i="1" s="1"/>
  <c r="DE368" i="1"/>
  <c r="DG368" i="1" s="1"/>
  <c r="CZ368" i="1"/>
  <c r="DB368" i="1" s="1"/>
  <c r="CT368" i="1"/>
  <c r="CU368" i="1" s="1"/>
  <c r="CW368" i="1" s="1"/>
  <c r="CL368" i="1"/>
  <c r="CJ368" i="1"/>
  <c r="CI368" i="1"/>
  <c r="CH368" i="1"/>
  <c r="CG368" i="1"/>
  <c r="BO368" i="1"/>
  <c r="BP368" i="1" s="1"/>
  <c r="DS367" i="1"/>
  <c r="DT367" i="1" s="1"/>
  <c r="DI367" i="1"/>
  <c r="DJ367" i="1" s="1"/>
  <c r="DL367" i="1" s="1"/>
  <c r="DE367" i="1"/>
  <c r="DG367" i="1" s="1"/>
  <c r="CZ367" i="1"/>
  <c r="DB367" i="1" s="1"/>
  <c r="CT367" i="1"/>
  <c r="CU367" i="1" s="1"/>
  <c r="CW367" i="1" s="1"/>
  <c r="CL367" i="1"/>
  <c r="CJ367" i="1"/>
  <c r="CI367" i="1"/>
  <c r="CH367" i="1"/>
  <c r="CG367" i="1"/>
  <c r="BO367" i="1"/>
  <c r="BP367" i="1" s="1"/>
  <c r="DS366" i="1"/>
  <c r="DT366" i="1" s="1"/>
  <c r="DI366" i="1"/>
  <c r="DJ366" i="1" s="1"/>
  <c r="DL366" i="1" s="1"/>
  <c r="DE366" i="1"/>
  <c r="DG366" i="1" s="1"/>
  <c r="CZ366" i="1"/>
  <c r="DB366" i="1" s="1"/>
  <c r="CT366" i="1"/>
  <c r="CU366" i="1" s="1"/>
  <c r="CW366" i="1" s="1"/>
  <c r="CL366" i="1"/>
  <c r="CJ366" i="1"/>
  <c r="CI366" i="1"/>
  <c r="CH366" i="1"/>
  <c r="CG366" i="1"/>
  <c r="BO366" i="1"/>
  <c r="BP366" i="1" s="1"/>
  <c r="DS365" i="1"/>
  <c r="DI365" i="1"/>
  <c r="DJ365" i="1" s="1"/>
  <c r="DL365" i="1" s="1"/>
  <c r="DE365" i="1"/>
  <c r="DG365" i="1" s="1"/>
  <c r="CZ365" i="1"/>
  <c r="DB365" i="1" s="1"/>
  <c r="CT365" i="1"/>
  <c r="CU365" i="1" s="1"/>
  <c r="CW365" i="1" s="1"/>
  <c r="CL365" i="1"/>
  <c r="CJ365" i="1"/>
  <c r="CI365" i="1"/>
  <c r="CH365" i="1"/>
  <c r="CG365" i="1"/>
  <c r="BO365" i="1"/>
  <c r="BP365" i="1" s="1"/>
  <c r="DS364" i="1"/>
  <c r="DI364" i="1"/>
  <c r="DJ364" i="1" s="1"/>
  <c r="DL364" i="1" s="1"/>
  <c r="DE364" i="1"/>
  <c r="DG364" i="1" s="1"/>
  <c r="CZ364" i="1"/>
  <c r="DB364" i="1" s="1"/>
  <c r="CT364" i="1"/>
  <c r="CU364" i="1" s="1"/>
  <c r="CW364" i="1" s="1"/>
  <c r="CL364" i="1"/>
  <c r="CJ364" i="1"/>
  <c r="CI364" i="1"/>
  <c r="CH364" i="1"/>
  <c r="CG364" i="1"/>
  <c r="BO364" i="1"/>
  <c r="BP364" i="1" s="1"/>
  <c r="DS363" i="1"/>
  <c r="DI363" i="1"/>
  <c r="DJ363" i="1" s="1"/>
  <c r="DL363" i="1" s="1"/>
  <c r="DE363" i="1"/>
  <c r="DG363" i="1" s="1"/>
  <c r="CZ363" i="1"/>
  <c r="DB363" i="1" s="1"/>
  <c r="CT363" i="1"/>
  <c r="CU363" i="1" s="1"/>
  <c r="CW363" i="1" s="1"/>
  <c r="CL363" i="1"/>
  <c r="CJ363" i="1"/>
  <c r="CI363" i="1"/>
  <c r="CH363" i="1"/>
  <c r="CG363" i="1"/>
  <c r="BO363" i="1"/>
  <c r="BP363" i="1" s="1"/>
  <c r="DS362" i="1"/>
  <c r="DT362" i="1" s="1"/>
  <c r="DI362" i="1"/>
  <c r="DJ362" i="1" s="1"/>
  <c r="DL362" i="1" s="1"/>
  <c r="DE362" i="1"/>
  <c r="DG362" i="1" s="1"/>
  <c r="CZ362" i="1"/>
  <c r="DB362" i="1" s="1"/>
  <c r="CT362" i="1"/>
  <c r="CU362" i="1" s="1"/>
  <c r="CW362" i="1" s="1"/>
  <c r="CL362" i="1"/>
  <c r="CJ362" i="1"/>
  <c r="CI362" i="1"/>
  <c r="CH362" i="1"/>
  <c r="CG362" i="1"/>
  <c r="BO362" i="1"/>
  <c r="BP362" i="1" s="1"/>
  <c r="DS361" i="1"/>
  <c r="DT361" i="1" s="1"/>
  <c r="DI361" i="1"/>
  <c r="DJ361" i="1" s="1"/>
  <c r="DL361" i="1" s="1"/>
  <c r="DE361" i="1"/>
  <c r="DG361" i="1" s="1"/>
  <c r="CZ361" i="1"/>
  <c r="DB361" i="1" s="1"/>
  <c r="CT361" i="1"/>
  <c r="CU361" i="1" s="1"/>
  <c r="CW361" i="1" s="1"/>
  <c r="CL361" i="1"/>
  <c r="CJ361" i="1"/>
  <c r="CI361" i="1"/>
  <c r="CH361" i="1"/>
  <c r="CG361" i="1"/>
  <c r="CB361" i="1"/>
  <c r="CC361" i="1" s="1"/>
  <c r="CE361" i="1" s="1"/>
  <c r="BO361" i="1"/>
  <c r="BP361" i="1" s="1"/>
  <c r="DS360" i="1"/>
  <c r="DT360" i="1" s="1"/>
  <c r="DI360" i="1"/>
  <c r="DJ360" i="1" s="1"/>
  <c r="DL360" i="1" s="1"/>
  <c r="DE360" i="1"/>
  <c r="DG360" i="1" s="1"/>
  <c r="CZ360" i="1"/>
  <c r="DB360" i="1" s="1"/>
  <c r="CT360" i="1"/>
  <c r="CU360" i="1" s="1"/>
  <c r="CW360" i="1" s="1"/>
  <c r="CL360" i="1"/>
  <c r="CJ360" i="1"/>
  <c r="CI360" i="1"/>
  <c r="CH360" i="1"/>
  <c r="CG360" i="1"/>
  <c r="BO360" i="1"/>
  <c r="BP360" i="1" s="1"/>
  <c r="DS359" i="1"/>
  <c r="DT359" i="1" s="1"/>
  <c r="DI359" i="1"/>
  <c r="DJ359" i="1" s="1"/>
  <c r="DL359" i="1" s="1"/>
  <c r="DE359" i="1"/>
  <c r="DG359" i="1" s="1"/>
  <c r="CZ359" i="1"/>
  <c r="DB359" i="1" s="1"/>
  <c r="CT359" i="1"/>
  <c r="CU359" i="1" s="1"/>
  <c r="CW359" i="1" s="1"/>
  <c r="CL359" i="1"/>
  <c r="CJ359" i="1"/>
  <c r="CI359" i="1"/>
  <c r="CH359" i="1"/>
  <c r="CG359" i="1"/>
  <c r="BO359" i="1"/>
  <c r="BP359" i="1" s="1"/>
  <c r="DS358" i="1"/>
  <c r="DT358" i="1" s="1"/>
  <c r="DI358" i="1"/>
  <c r="DJ358" i="1" s="1"/>
  <c r="DL358" i="1" s="1"/>
  <c r="DE358" i="1"/>
  <c r="DG358" i="1" s="1"/>
  <c r="CZ358" i="1"/>
  <c r="DB358" i="1" s="1"/>
  <c r="CT358" i="1"/>
  <c r="CU358" i="1" s="1"/>
  <c r="CW358" i="1" s="1"/>
  <c r="CL358" i="1"/>
  <c r="CJ358" i="1"/>
  <c r="CI358" i="1"/>
  <c r="CH358" i="1"/>
  <c r="CG358" i="1"/>
  <c r="BO358" i="1"/>
  <c r="BP358" i="1" s="1"/>
  <c r="DS357" i="1"/>
  <c r="DT357" i="1" s="1"/>
  <c r="DI357" i="1"/>
  <c r="DJ357" i="1" s="1"/>
  <c r="DL357" i="1" s="1"/>
  <c r="DE357" i="1"/>
  <c r="DG357" i="1" s="1"/>
  <c r="CZ357" i="1"/>
  <c r="DB357" i="1" s="1"/>
  <c r="CT357" i="1"/>
  <c r="CU357" i="1" s="1"/>
  <c r="CW357" i="1" s="1"/>
  <c r="CL357" i="1"/>
  <c r="CJ357" i="1"/>
  <c r="CI357" i="1"/>
  <c r="CH357" i="1"/>
  <c r="CG357" i="1"/>
  <c r="BO357" i="1"/>
  <c r="BP357" i="1" s="1"/>
  <c r="DS356" i="1"/>
  <c r="DT356" i="1" s="1"/>
  <c r="DI356" i="1"/>
  <c r="DJ356" i="1" s="1"/>
  <c r="DL356" i="1" s="1"/>
  <c r="DE356" i="1"/>
  <c r="DG356" i="1" s="1"/>
  <c r="CZ356" i="1"/>
  <c r="DB356" i="1" s="1"/>
  <c r="CT356" i="1"/>
  <c r="CU356" i="1" s="1"/>
  <c r="CW356" i="1" s="1"/>
  <c r="CL356" i="1"/>
  <c r="CJ356" i="1"/>
  <c r="CI356" i="1"/>
  <c r="CH356" i="1"/>
  <c r="CG356" i="1"/>
  <c r="CB356" i="1"/>
  <c r="CC356" i="1" s="1"/>
  <c r="CE356" i="1" s="1"/>
  <c r="BO356" i="1"/>
  <c r="BP356" i="1" s="1"/>
  <c r="DS355" i="1"/>
  <c r="DT355" i="1" s="1"/>
  <c r="DI355" i="1"/>
  <c r="DJ355" i="1" s="1"/>
  <c r="DL355" i="1" s="1"/>
  <c r="DE355" i="1"/>
  <c r="DG355" i="1" s="1"/>
  <c r="CZ355" i="1"/>
  <c r="DB355" i="1" s="1"/>
  <c r="CT355" i="1"/>
  <c r="CU355" i="1" s="1"/>
  <c r="CW355" i="1" s="1"/>
  <c r="CL355" i="1"/>
  <c r="CJ355" i="1"/>
  <c r="CI355" i="1"/>
  <c r="CH355" i="1"/>
  <c r="CG355" i="1"/>
  <c r="BO355" i="1"/>
  <c r="BP355" i="1" s="1"/>
  <c r="DS354" i="1"/>
  <c r="DT354" i="1" s="1"/>
  <c r="DI354" i="1"/>
  <c r="DJ354" i="1" s="1"/>
  <c r="DL354" i="1" s="1"/>
  <c r="DE354" i="1"/>
  <c r="DG354" i="1" s="1"/>
  <c r="CZ354" i="1"/>
  <c r="DB354" i="1" s="1"/>
  <c r="CT354" i="1"/>
  <c r="CU354" i="1" s="1"/>
  <c r="CW354" i="1" s="1"/>
  <c r="CL354" i="1"/>
  <c r="CJ354" i="1"/>
  <c r="CI354" i="1"/>
  <c r="CH354" i="1"/>
  <c r="CG354" i="1"/>
  <c r="BO354" i="1"/>
  <c r="BP354" i="1" s="1"/>
  <c r="DS353" i="1"/>
  <c r="DT353" i="1" s="1"/>
  <c r="DI353" i="1"/>
  <c r="DJ353" i="1" s="1"/>
  <c r="DL353" i="1" s="1"/>
  <c r="DE353" i="1"/>
  <c r="DG353" i="1" s="1"/>
  <c r="CZ353" i="1"/>
  <c r="DB353" i="1" s="1"/>
  <c r="CT353" i="1"/>
  <c r="CU353" i="1" s="1"/>
  <c r="CW353" i="1" s="1"/>
  <c r="CL353" i="1"/>
  <c r="CJ353" i="1"/>
  <c r="CI353" i="1"/>
  <c r="CH353" i="1"/>
  <c r="CG353" i="1"/>
  <c r="CB353" i="1"/>
  <c r="CC353" i="1" s="1"/>
  <c r="CE353" i="1" s="1"/>
  <c r="BO353" i="1"/>
  <c r="BP353" i="1" s="1"/>
  <c r="DS352" i="1"/>
  <c r="DT352" i="1" s="1"/>
  <c r="DI352" i="1"/>
  <c r="DJ352" i="1" s="1"/>
  <c r="DL352" i="1" s="1"/>
  <c r="DE352" i="1"/>
  <c r="DG352" i="1" s="1"/>
  <c r="CZ352" i="1"/>
  <c r="DB352" i="1" s="1"/>
  <c r="CT352" i="1"/>
  <c r="CU352" i="1" s="1"/>
  <c r="CW352" i="1" s="1"/>
  <c r="CL352" i="1"/>
  <c r="CJ352" i="1"/>
  <c r="CI352" i="1"/>
  <c r="CH352" i="1"/>
  <c r="CG352" i="1"/>
  <c r="CA352" i="1"/>
  <c r="BO352" i="1"/>
  <c r="BP352" i="1" s="1"/>
  <c r="DS351" i="1"/>
  <c r="DT351" i="1" s="1"/>
  <c r="DI351" i="1"/>
  <c r="DJ351" i="1" s="1"/>
  <c r="DL351" i="1" s="1"/>
  <c r="DE351" i="1"/>
  <c r="DG351" i="1" s="1"/>
  <c r="CZ351" i="1"/>
  <c r="DB351" i="1" s="1"/>
  <c r="CT351" i="1"/>
  <c r="CU351" i="1" s="1"/>
  <c r="CW351" i="1" s="1"/>
  <c r="CL351" i="1"/>
  <c r="CJ351" i="1"/>
  <c r="CI351" i="1"/>
  <c r="CH351" i="1"/>
  <c r="CG351" i="1"/>
  <c r="BO351" i="1"/>
  <c r="BP351" i="1" s="1"/>
  <c r="DS350" i="1"/>
  <c r="DT350" i="1" s="1"/>
  <c r="DI350" i="1"/>
  <c r="DJ350" i="1" s="1"/>
  <c r="DL350" i="1" s="1"/>
  <c r="DE350" i="1"/>
  <c r="DG350" i="1" s="1"/>
  <c r="CZ350" i="1"/>
  <c r="DB350" i="1" s="1"/>
  <c r="CT350" i="1"/>
  <c r="CU350" i="1" s="1"/>
  <c r="CW350" i="1" s="1"/>
  <c r="CL350" i="1"/>
  <c r="CJ350" i="1"/>
  <c r="CI350" i="1"/>
  <c r="CH350" i="1"/>
  <c r="CG350" i="1"/>
  <c r="BO350" i="1"/>
  <c r="BP350" i="1" s="1"/>
  <c r="DS349" i="1"/>
  <c r="DT349" i="1" s="1"/>
  <c r="DI349" i="1"/>
  <c r="DJ349" i="1" s="1"/>
  <c r="DL349" i="1" s="1"/>
  <c r="DE349" i="1"/>
  <c r="DG349" i="1" s="1"/>
  <c r="CZ349" i="1"/>
  <c r="DB349" i="1" s="1"/>
  <c r="CT349" i="1"/>
  <c r="CU349" i="1" s="1"/>
  <c r="CW349" i="1" s="1"/>
  <c r="CL349" i="1"/>
  <c r="CJ349" i="1"/>
  <c r="CI349" i="1"/>
  <c r="CH349" i="1"/>
  <c r="CG349" i="1"/>
  <c r="BO349" i="1"/>
  <c r="BP349" i="1" s="1"/>
  <c r="DS348" i="1"/>
  <c r="DT348" i="1" s="1"/>
  <c r="DI348" i="1"/>
  <c r="DJ348" i="1" s="1"/>
  <c r="DL348" i="1" s="1"/>
  <c r="DE348" i="1"/>
  <c r="DG348" i="1" s="1"/>
  <c r="CZ348" i="1"/>
  <c r="DB348" i="1" s="1"/>
  <c r="CT348" i="1"/>
  <c r="CU348" i="1" s="1"/>
  <c r="CW348" i="1" s="1"/>
  <c r="CL348" i="1"/>
  <c r="CJ348" i="1"/>
  <c r="CI348" i="1"/>
  <c r="CH348" i="1"/>
  <c r="CG348" i="1"/>
  <c r="CB348" i="1"/>
  <c r="CC348" i="1" s="1"/>
  <c r="CE348" i="1" s="1"/>
  <c r="BO348" i="1"/>
  <c r="BP348" i="1" s="1"/>
  <c r="DS347" i="1"/>
  <c r="DT347" i="1" s="1"/>
  <c r="DI347" i="1"/>
  <c r="DJ347" i="1" s="1"/>
  <c r="DL347" i="1" s="1"/>
  <c r="DE347" i="1"/>
  <c r="DG347" i="1" s="1"/>
  <c r="CZ347" i="1"/>
  <c r="DB347" i="1" s="1"/>
  <c r="CT347" i="1"/>
  <c r="CU347" i="1" s="1"/>
  <c r="CW347" i="1" s="1"/>
  <c r="CL347" i="1"/>
  <c r="CJ347" i="1"/>
  <c r="CI347" i="1"/>
  <c r="CH347" i="1"/>
  <c r="CG347" i="1"/>
  <c r="BO347" i="1"/>
  <c r="BP347" i="1" s="1"/>
  <c r="DS346" i="1"/>
  <c r="DT346" i="1" s="1"/>
  <c r="DI346" i="1"/>
  <c r="DJ346" i="1" s="1"/>
  <c r="DL346" i="1" s="1"/>
  <c r="DE346" i="1"/>
  <c r="DG346" i="1" s="1"/>
  <c r="CZ346" i="1"/>
  <c r="DB346" i="1" s="1"/>
  <c r="CT346" i="1"/>
  <c r="CU346" i="1" s="1"/>
  <c r="CW346" i="1" s="1"/>
  <c r="CL346" i="1"/>
  <c r="CJ346" i="1"/>
  <c r="CI346" i="1"/>
  <c r="CH346" i="1"/>
  <c r="CG346" i="1"/>
  <c r="CB346" i="1"/>
  <c r="CC346" i="1" s="1"/>
  <c r="CE346" i="1" s="1"/>
  <c r="BO346" i="1"/>
  <c r="BP346" i="1" s="1"/>
  <c r="DS345" i="1"/>
  <c r="DT345" i="1" s="1"/>
  <c r="DI345" i="1"/>
  <c r="DJ345" i="1" s="1"/>
  <c r="DL345" i="1" s="1"/>
  <c r="DE345" i="1"/>
  <c r="DG345" i="1" s="1"/>
  <c r="CZ345" i="1"/>
  <c r="DB345" i="1" s="1"/>
  <c r="CT345" i="1"/>
  <c r="CU345" i="1" s="1"/>
  <c r="CW345" i="1" s="1"/>
  <c r="CL345" i="1"/>
  <c r="CJ345" i="1"/>
  <c r="CI345" i="1"/>
  <c r="CH345" i="1"/>
  <c r="CG345" i="1"/>
  <c r="CB345" i="1"/>
  <c r="CC345" i="1" s="1"/>
  <c r="CE345" i="1" s="1"/>
  <c r="BO345" i="1"/>
  <c r="BP345" i="1" s="1"/>
  <c r="DS344" i="1"/>
  <c r="DT344" i="1" s="1"/>
  <c r="DI344" i="1"/>
  <c r="DJ344" i="1" s="1"/>
  <c r="DL344" i="1" s="1"/>
  <c r="DE344" i="1"/>
  <c r="DG344" i="1" s="1"/>
  <c r="CZ344" i="1"/>
  <c r="DB344" i="1" s="1"/>
  <c r="CT344" i="1"/>
  <c r="CU344" i="1" s="1"/>
  <c r="CW344" i="1" s="1"/>
  <c r="CL344" i="1"/>
  <c r="CJ344" i="1"/>
  <c r="CI344" i="1"/>
  <c r="CH344" i="1"/>
  <c r="CG344" i="1"/>
  <c r="BO344" i="1"/>
  <c r="BP344" i="1" s="1"/>
  <c r="DS343" i="1"/>
  <c r="DT343" i="1" s="1"/>
  <c r="DI343" i="1"/>
  <c r="DJ343" i="1" s="1"/>
  <c r="DL343" i="1" s="1"/>
  <c r="DE343" i="1"/>
  <c r="DG343" i="1" s="1"/>
  <c r="CZ343" i="1"/>
  <c r="DB343" i="1" s="1"/>
  <c r="CT343" i="1"/>
  <c r="CU343" i="1" s="1"/>
  <c r="CW343" i="1" s="1"/>
  <c r="CL343" i="1"/>
  <c r="CJ343" i="1"/>
  <c r="CI343" i="1"/>
  <c r="CH343" i="1"/>
  <c r="CG343" i="1"/>
  <c r="CB343" i="1"/>
  <c r="CC343" i="1" s="1"/>
  <c r="CE343" i="1" s="1"/>
  <c r="BO343" i="1"/>
  <c r="BP343" i="1" s="1"/>
  <c r="DS342" i="1"/>
  <c r="DT342" i="1" s="1"/>
  <c r="DI342" i="1"/>
  <c r="DJ342" i="1" s="1"/>
  <c r="DL342" i="1" s="1"/>
  <c r="DE342" i="1"/>
  <c r="DG342" i="1" s="1"/>
  <c r="CZ342" i="1"/>
  <c r="DB342" i="1" s="1"/>
  <c r="CT342" i="1"/>
  <c r="CU342" i="1" s="1"/>
  <c r="CW342" i="1" s="1"/>
  <c r="CL342" i="1"/>
  <c r="CJ342" i="1"/>
  <c r="CI342" i="1"/>
  <c r="CH342" i="1"/>
  <c r="CG342" i="1"/>
  <c r="BO342" i="1"/>
  <c r="BP342" i="1" s="1"/>
  <c r="DS341" i="1"/>
  <c r="DT341" i="1" s="1"/>
  <c r="DI341" i="1"/>
  <c r="DJ341" i="1" s="1"/>
  <c r="DL341" i="1" s="1"/>
  <c r="DE341" i="1"/>
  <c r="DG341" i="1" s="1"/>
  <c r="CZ341" i="1"/>
  <c r="DB341" i="1" s="1"/>
  <c r="CT341" i="1"/>
  <c r="CU341" i="1" s="1"/>
  <c r="CW341" i="1" s="1"/>
  <c r="CL341" i="1"/>
  <c r="CJ341" i="1"/>
  <c r="CI341" i="1"/>
  <c r="CH341" i="1"/>
  <c r="CG341" i="1"/>
  <c r="CA341" i="1"/>
  <c r="BO341" i="1"/>
  <c r="BP341" i="1" s="1"/>
  <c r="DS340" i="1"/>
  <c r="DT340" i="1" s="1"/>
  <c r="DI340" i="1"/>
  <c r="DJ340" i="1" s="1"/>
  <c r="DL340" i="1" s="1"/>
  <c r="DE340" i="1"/>
  <c r="DG340" i="1" s="1"/>
  <c r="CZ340" i="1"/>
  <c r="DB340" i="1" s="1"/>
  <c r="CT340" i="1"/>
  <c r="CU340" i="1" s="1"/>
  <c r="CW340" i="1" s="1"/>
  <c r="CL340" i="1"/>
  <c r="CJ340" i="1"/>
  <c r="CI340" i="1"/>
  <c r="CH340" i="1"/>
  <c r="CG340" i="1"/>
  <c r="BO340" i="1"/>
  <c r="BP340" i="1" s="1"/>
  <c r="DS339" i="1"/>
  <c r="DT339" i="1" s="1"/>
  <c r="DI339" i="1"/>
  <c r="DJ339" i="1" s="1"/>
  <c r="DL339" i="1" s="1"/>
  <c r="DE339" i="1"/>
  <c r="DG339" i="1" s="1"/>
  <c r="CZ339" i="1"/>
  <c r="DB339" i="1" s="1"/>
  <c r="CT339" i="1"/>
  <c r="CU339" i="1" s="1"/>
  <c r="CW339" i="1" s="1"/>
  <c r="CL339" i="1"/>
  <c r="CJ339" i="1"/>
  <c r="CI339" i="1"/>
  <c r="CH339" i="1"/>
  <c r="CG339" i="1"/>
  <c r="CB339" i="1"/>
  <c r="CC339" i="1" s="1"/>
  <c r="CE339" i="1" s="1"/>
  <c r="BO339" i="1"/>
  <c r="BP339" i="1" s="1"/>
  <c r="DS338" i="1"/>
  <c r="DT338" i="1" s="1"/>
  <c r="DI338" i="1"/>
  <c r="DJ338" i="1" s="1"/>
  <c r="DL338" i="1" s="1"/>
  <c r="DE338" i="1"/>
  <c r="DG338" i="1" s="1"/>
  <c r="CZ338" i="1"/>
  <c r="DB338" i="1" s="1"/>
  <c r="CT338" i="1"/>
  <c r="CU338" i="1" s="1"/>
  <c r="CW338" i="1" s="1"/>
  <c r="CL338" i="1"/>
  <c r="CJ338" i="1"/>
  <c r="CI338" i="1"/>
  <c r="CH338" i="1"/>
  <c r="CG338" i="1"/>
  <c r="BO338" i="1"/>
  <c r="BP338" i="1" s="1"/>
  <c r="DS337" i="1"/>
  <c r="DT337" i="1" s="1"/>
  <c r="DI337" i="1"/>
  <c r="DJ337" i="1" s="1"/>
  <c r="DL337" i="1" s="1"/>
  <c r="DE337" i="1"/>
  <c r="DG337" i="1" s="1"/>
  <c r="CZ337" i="1"/>
  <c r="DB337" i="1" s="1"/>
  <c r="CT337" i="1"/>
  <c r="CU337" i="1" s="1"/>
  <c r="CW337" i="1" s="1"/>
  <c r="CL337" i="1"/>
  <c r="CJ337" i="1"/>
  <c r="CI337" i="1"/>
  <c r="CH337" i="1"/>
  <c r="CG337" i="1"/>
  <c r="BO337" i="1"/>
  <c r="BP337" i="1" s="1"/>
  <c r="DS336" i="1"/>
  <c r="DT336" i="1" s="1"/>
  <c r="DI336" i="1"/>
  <c r="DJ336" i="1" s="1"/>
  <c r="DL336" i="1" s="1"/>
  <c r="DE336" i="1"/>
  <c r="DG336" i="1" s="1"/>
  <c r="CZ336" i="1"/>
  <c r="DB336" i="1" s="1"/>
  <c r="CT336" i="1"/>
  <c r="CU336" i="1" s="1"/>
  <c r="CW336" i="1" s="1"/>
  <c r="CL336" i="1"/>
  <c r="CJ336" i="1"/>
  <c r="CI336" i="1"/>
  <c r="CH336" i="1"/>
  <c r="CG336" i="1"/>
  <c r="BO336" i="1"/>
  <c r="BP336" i="1" s="1"/>
  <c r="DS335" i="1"/>
  <c r="DI335" i="1"/>
  <c r="DJ335" i="1" s="1"/>
  <c r="DL335" i="1" s="1"/>
  <c r="DE335" i="1"/>
  <c r="DG335" i="1" s="1"/>
  <c r="CZ335" i="1"/>
  <c r="DB335" i="1" s="1"/>
  <c r="CT335" i="1"/>
  <c r="CU335" i="1" s="1"/>
  <c r="CW335" i="1" s="1"/>
  <c r="CL335" i="1"/>
  <c r="CJ335" i="1"/>
  <c r="CI335" i="1"/>
  <c r="CH335" i="1"/>
  <c r="CG335" i="1"/>
  <c r="BO335" i="1"/>
  <c r="BP335" i="1" s="1"/>
  <c r="DS334" i="1"/>
  <c r="DI334" i="1"/>
  <c r="DJ334" i="1" s="1"/>
  <c r="DL334" i="1" s="1"/>
  <c r="DE334" i="1"/>
  <c r="DG334" i="1" s="1"/>
  <c r="CZ334" i="1"/>
  <c r="DB334" i="1" s="1"/>
  <c r="CT334" i="1"/>
  <c r="CU334" i="1" s="1"/>
  <c r="CW334" i="1" s="1"/>
  <c r="CL334" i="1"/>
  <c r="CJ334" i="1"/>
  <c r="CI334" i="1"/>
  <c r="CH334" i="1"/>
  <c r="CG334" i="1"/>
  <c r="BO334" i="1"/>
  <c r="BP334" i="1" s="1"/>
  <c r="DS333" i="1"/>
  <c r="DT333" i="1" s="1"/>
  <c r="DI333" i="1"/>
  <c r="DJ333" i="1" s="1"/>
  <c r="DL333" i="1" s="1"/>
  <c r="DE333" i="1"/>
  <c r="DG333" i="1" s="1"/>
  <c r="CZ333" i="1"/>
  <c r="DB333" i="1" s="1"/>
  <c r="CT333" i="1"/>
  <c r="CU333" i="1" s="1"/>
  <c r="CW333" i="1" s="1"/>
  <c r="CL333" i="1"/>
  <c r="CJ333" i="1"/>
  <c r="CI333" i="1"/>
  <c r="CH333" i="1"/>
  <c r="CG333" i="1"/>
  <c r="BO333" i="1"/>
  <c r="BP333" i="1" s="1"/>
  <c r="DS332" i="1"/>
  <c r="DI332" i="1"/>
  <c r="DJ332" i="1" s="1"/>
  <c r="DL332" i="1" s="1"/>
  <c r="DE332" i="1"/>
  <c r="DG332" i="1" s="1"/>
  <c r="CZ332" i="1"/>
  <c r="DB332" i="1" s="1"/>
  <c r="CT332" i="1"/>
  <c r="CU332" i="1" s="1"/>
  <c r="CW332" i="1" s="1"/>
  <c r="CL332" i="1"/>
  <c r="CJ332" i="1"/>
  <c r="CI332" i="1"/>
  <c r="CH332" i="1"/>
  <c r="CG332" i="1"/>
  <c r="BO332" i="1"/>
  <c r="BP332" i="1" s="1"/>
  <c r="DS331" i="1"/>
  <c r="DI331" i="1"/>
  <c r="DJ331" i="1" s="1"/>
  <c r="DL331" i="1" s="1"/>
  <c r="DE331" i="1"/>
  <c r="DG331" i="1" s="1"/>
  <c r="CZ331" i="1"/>
  <c r="DB331" i="1" s="1"/>
  <c r="CT331" i="1"/>
  <c r="CU331" i="1" s="1"/>
  <c r="CW331" i="1" s="1"/>
  <c r="CL331" i="1"/>
  <c r="CJ331" i="1"/>
  <c r="CI331" i="1"/>
  <c r="CH331" i="1"/>
  <c r="CG331" i="1"/>
  <c r="CB331" i="1"/>
  <c r="CC331" i="1" s="1"/>
  <c r="CE331" i="1" s="1"/>
  <c r="BO331" i="1"/>
  <c r="BP331" i="1" s="1"/>
  <c r="DS330" i="1"/>
  <c r="DI330" i="1"/>
  <c r="DJ330" i="1" s="1"/>
  <c r="DL330" i="1" s="1"/>
  <c r="DE330" i="1"/>
  <c r="DG330" i="1" s="1"/>
  <c r="CZ330" i="1"/>
  <c r="DB330" i="1" s="1"/>
  <c r="CT330" i="1"/>
  <c r="CU330" i="1" s="1"/>
  <c r="CW330" i="1" s="1"/>
  <c r="CL330" i="1"/>
  <c r="CJ330" i="1"/>
  <c r="CI330" i="1"/>
  <c r="CH330" i="1"/>
  <c r="CG330" i="1"/>
  <c r="BO330" i="1"/>
  <c r="BP330" i="1" s="1"/>
  <c r="DS329" i="1"/>
  <c r="DI329" i="1"/>
  <c r="DJ329" i="1" s="1"/>
  <c r="DL329" i="1" s="1"/>
  <c r="DE329" i="1"/>
  <c r="DG329" i="1" s="1"/>
  <c r="CZ329" i="1"/>
  <c r="DB329" i="1" s="1"/>
  <c r="CT329" i="1"/>
  <c r="CU329" i="1" s="1"/>
  <c r="CW329" i="1" s="1"/>
  <c r="CL329" i="1"/>
  <c r="CJ329" i="1"/>
  <c r="CI329" i="1"/>
  <c r="CH329" i="1"/>
  <c r="CG329" i="1"/>
  <c r="BO329" i="1"/>
  <c r="BP329" i="1" s="1"/>
  <c r="DS328" i="1"/>
  <c r="DT328" i="1" s="1"/>
  <c r="DI328" i="1"/>
  <c r="DJ328" i="1" s="1"/>
  <c r="DL328" i="1" s="1"/>
  <c r="DE328" i="1"/>
  <c r="DG328" i="1" s="1"/>
  <c r="CZ328" i="1"/>
  <c r="DB328" i="1" s="1"/>
  <c r="CT328" i="1"/>
  <c r="CU328" i="1" s="1"/>
  <c r="CW328" i="1" s="1"/>
  <c r="CL328" i="1"/>
  <c r="CJ328" i="1"/>
  <c r="CI328" i="1"/>
  <c r="CH328" i="1"/>
  <c r="CG328" i="1"/>
  <c r="BO328" i="1"/>
  <c r="BP328" i="1" s="1"/>
  <c r="DS327" i="1"/>
  <c r="DT327" i="1" s="1"/>
  <c r="DI327" i="1"/>
  <c r="DJ327" i="1" s="1"/>
  <c r="DL327" i="1" s="1"/>
  <c r="DE327" i="1"/>
  <c r="DG327" i="1" s="1"/>
  <c r="CZ327" i="1"/>
  <c r="DB327" i="1" s="1"/>
  <c r="CT327" i="1"/>
  <c r="CU327" i="1" s="1"/>
  <c r="CW327" i="1" s="1"/>
  <c r="CL327" i="1"/>
  <c r="CJ327" i="1"/>
  <c r="CI327" i="1"/>
  <c r="CH327" i="1"/>
  <c r="CG327" i="1"/>
  <c r="BO327" i="1"/>
  <c r="BP327" i="1" s="1"/>
  <c r="DS326" i="1"/>
  <c r="DT326" i="1" s="1"/>
  <c r="DI326" i="1"/>
  <c r="DJ326" i="1" s="1"/>
  <c r="DL326" i="1" s="1"/>
  <c r="DE326" i="1"/>
  <c r="DG326" i="1" s="1"/>
  <c r="CZ326" i="1"/>
  <c r="DB326" i="1" s="1"/>
  <c r="CT326" i="1"/>
  <c r="CU326" i="1" s="1"/>
  <c r="CW326" i="1" s="1"/>
  <c r="CL326" i="1"/>
  <c r="CJ326" i="1"/>
  <c r="CI326" i="1"/>
  <c r="CH326" i="1"/>
  <c r="CG326" i="1"/>
  <c r="BO326" i="1"/>
  <c r="BP326" i="1" s="1"/>
  <c r="DS325" i="1"/>
  <c r="DI325" i="1"/>
  <c r="DJ325" i="1" s="1"/>
  <c r="DL325" i="1" s="1"/>
  <c r="DE325" i="1"/>
  <c r="DG325" i="1" s="1"/>
  <c r="CZ325" i="1"/>
  <c r="DB325" i="1" s="1"/>
  <c r="CT325" i="1"/>
  <c r="CU325" i="1" s="1"/>
  <c r="CW325" i="1" s="1"/>
  <c r="CL325" i="1"/>
  <c r="CJ325" i="1"/>
  <c r="CI325" i="1"/>
  <c r="CH325" i="1"/>
  <c r="CG325" i="1"/>
  <c r="BO325" i="1"/>
  <c r="BP325" i="1" s="1"/>
  <c r="DS324" i="1"/>
  <c r="DI324" i="1"/>
  <c r="DJ324" i="1" s="1"/>
  <c r="DL324" i="1" s="1"/>
  <c r="DE324" i="1"/>
  <c r="DG324" i="1" s="1"/>
  <c r="CZ324" i="1"/>
  <c r="DB324" i="1" s="1"/>
  <c r="CT324" i="1"/>
  <c r="CU324" i="1" s="1"/>
  <c r="CW324" i="1" s="1"/>
  <c r="CL324" i="1"/>
  <c r="CJ324" i="1"/>
  <c r="CI324" i="1"/>
  <c r="CH324" i="1"/>
  <c r="CG324" i="1"/>
  <c r="BO324" i="1"/>
  <c r="BP324" i="1" s="1"/>
  <c r="DS323" i="1"/>
  <c r="DT323" i="1" s="1"/>
  <c r="DI323" i="1"/>
  <c r="DJ323" i="1" s="1"/>
  <c r="DL323" i="1" s="1"/>
  <c r="DE323" i="1"/>
  <c r="DG323" i="1" s="1"/>
  <c r="CZ323" i="1"/>
  <c r="DB323" i="1" s="1"/>
  <c r="CT323" i="1"/>
  <c r="CU323" i="1" s="1"/>
  <c r="CW323" i="1" s="1"/>
  <c r="CL323" i="1"/>
  <c r="CJ323" i="1"/>
  <c r="CI323" i="1"/>
  <c r="CH323" i="1"/>
  <c r="CG323" i="1"/>
  <c r="CA323" i="1"/>
  <c r="BO323" i="1"/>
  <c r="BP323" i="1" s="1"/>
  <c r="DS322" i="1"/>
  <c r="DT322" i="1" s="1"/>
  <c r="DI322" i="1"/>
  <c r="DJ322" i="1" s="1"/>
  <c r="DL322" i="1" s="1"/>
  <c r="DE322" i="1"/>
  <c r="DG322" i="1" s="1"/>
  <c r="CZ322" i="1"/>
  <c r="DB322" i="1" s="1"/>
  <c r="CT322" i="1"/>
  <c r="CU322" i="1" s="1"/>
  <c r="CW322" i="1" s="1"/>
  <c r="CL322" i="1"/>
  <c r="CJ322" i="1"/>
  <c r="CI322" i="1"/>
  <c r="CH322" i="1"/>
  <c r="CG322" i="1"/>
  <c r="BO322" i="1"/>
  <c r="BP322" i="1" s="1"/>
  <c r="DS321" i="1"/>
  <c r="DI321" i="1"/>
  <c r="DJ321" i="1" s="1"/>
  <c r="DL321" i="1" s="1"/>
  <c r="DE321" i="1"/>
  <c r="DG321" i="1" s="1"/>
  <c r="CZ321" i="1"/>
  <c r="DB321" i="1" s="1"/>
  <c r="CT321" i="1"/>
  <c r="CU321" i="1" s="1"/>
  <c r="CW321" i="1" s="1"/>
  <c r="CL321" i="1"/>
  <c r="CJ321" i="1"/>
  <c r="CI321" i="1"/>
  <c r="CH321" i="1"/>
  <c r="CG321" i="1"/>
  <c r="BO321" i="1"/>
  <c r="BP321" i="1" s="1"/>
  <c r="DS320" i="1"/>
  <c r="DI320" i="1"/>
  <c r="DJ320" i="1" s="1"/>
  <c r="DL320" i="1" s="1"/>
  <c r="DE320" i="1"/>
  <c r="DG320" i="1" s="1"/>
  <c r="CZ320" i="1"/>
  <c r="DB320" i="1" s="1"/>
  <c r="CT320" i="1"/>
  <c r="CU320" i="1" s="1"/>
  <c r="CW320" i="1" s="1"/>
  <c r="CL320" i="1"/>
  <c r="CJ320" i="1"/>
  <c r="CI320" i="1"/>
  <c r="CH320" i="1"/>
  <c r="CG320" i="1"/>
  <c r="BO320" i="1"/>
  <c r="BP320" i="1" s="1"/>
  <c r="DS319" i="1"/>
  <c r="DI319" i="1"/>
  <c r="DJ319" i="1" s="1"/>
  <c r="DL319" i="1" s="1"/>
  <c r="DE319" i="1"/>
  <c r="DG319" i="1" s="1"/>
  <c r="CZ319" i="1"/>
  <c r="DB319" i="1" s="1"/>
  <c r="CT319" i="1"/>
  <c r="CU319" i="1" s="1"/>
  <c r="CW319" i="1" s="1"/>
  <c r="CL319" i="1"/>
  <c r="CJ319" i="1"/>
  <c r="CI319" i="1"/>
  <c r="CH319" i="1"/>
  <c r="CG319" i="1"/>
  <c r="CB319" i="1"/>
  <c r="CC319" i="1" s="1"/>
  <c r="CE319" i="1" s="1"/>
  <c r="BO319" i="1"/>
  <c r="BP319" i="1" s="1"/>
  <c r="DS318" i="1"/>
  <c r="DI318" i="1"/>
  <c r="DJ318" i="1" s="1"/>
  <c r="DL318" i="1" s="1"/>
  <c r="DE318" i="1"/>
  <c r="DG318" i="1" s="1"/>
  <c r="CZ318" i="1"/>
  <c r="DB318" i="1" s="1"/>
  <c r="CT318" i="1"/>
  <c r="CU318" i="1" s="1"/>
  <c r="CW318" i="1" s="1"/>
  <c r="CL318" i="1"/>
  <c r="CJ318" i="1"/>
  <c r="CI318" i="1"/>
  <c r="CH318" i="1"/>
  <c r="CG318" i="1"/>
  <c r="BO318" i="1"/>
  <c r="BP318" i="1" s="1"/>
  <c r="DS317" i="1"/>
  <c r="DT317" i="1" s="1"/>
  <c r="DI317" i="1"/>
  <c r="DJ317" i="1" s="1"/>
  <c r="DL317" i="1" s="1"/>
  <c r="DE317" i="1"/>
  <c r="DG317" i="1" s="1"/>
  <c r="CZ317" i="1"/>
  <c r="DB317" i="1" s="1"/>
  <c r="CT317" i="1"/>
  <c r="CU317" i="1" s="1"/>
  <c r="CW317" i="1" s="1"/>
  <c r="CL317" i="1"/>
  <c r="CJ317" i="1"/>
  <c r="CI317" i="1"/>
  <c r="CH317" i="1"/>
  <c r="CG317" i="1"/>
  <c r="BO317" i="1"/>
  <c r="BP317" i="1" s="1"/>
  <c r="DS316" i="1"/>
  <c r="DT316" i="1" s="1"/>
  <c r="DI316" i="1"/>
  <c r="DJ316" i="1" s="1"/>
  <c r="DL316" i="1" s="1"/>
  <c r="DE316" i="1"/>
  <c r="DG316" i="1" s="1"/>
  <c r="CZ316" i="1"/>
  <c r="DB316" i="1" s="1"/>
  <c r="CT316" i="1"/>
  <c r="CU316" i="1" s="1"/>
  <c r="CW316" i="1" s="1"/>
  <c r="CL316" i="1"/>
  <c r="CJ316" i="1"/>
  <c r="CI316" i="1"/>
  <c r="CH316" i="1"/>
  <c r="CG316" i="1"/>
  <c r="BO316" i="1"/>
  <c r="BP316" i="1" s="1"/>
  <c r="DS315" i="1"/>
  <c r="DT315" i="1" s="1"/>
  <c r="DI315" i="1"/>
  <c r="DJ315" i="1" s="1"/>
  <c r="DL315" i="1" s="1"/>
  <c r="DE315" i="1"/>
  <c r="DG315" i="1" s="1"/>
  <c r="CZ315" i="1"/>
  <c r="DB315" i="1" s="1"/>
  <c r="CT315" i="1"/>
  <c r="CU315" i="1" s="1"/>
  <c r="CW315" i="1" s="1"/>
  <c r="CL315" i="1"/>
  <c r="CJ315" i="1"/>
  <c r="CI315" i="1"/>
  <c r="CH315" i="1"/>
  <c r="CG315" i="1"/>
  <c r="BO315" i="1"/>
  <c r="BP315" i="1" s="1"/>
  <c r="DS314" i="1"/>
  <c r="DT314" i="1" s="1"/>
  <c r="DI314" i="1"/>
  <c r="DJ314" i="1" s="1"/>
  <c r="DL314" i="1" s="1"/>
  <c r="DE314" i="1"/>
  <c r="DG314" i="1" s="1"/>
  <c r="CZ314" i="1"/>
  <c r="DB314" i="1" s="1"/>
  <c r="CT314" i="1"/>
  <c r="CU314" i="1" s="1"/>
  <c r="CW314" i="1" s="1"/>
  <c r="CL314" i="1"/>
  <c r="CJ314" i="1"/>
  <c r="CI314" i="1"/>
  <c r="CH314" i="1"/>
  <c r="CG314" i="1"/>
  <c r="CB314" i="1"/>
  <c r="CC314" i="1" s="1"/>
  <c r="CE314" i="1" s="1"/>
  <c r="BO314" i="1"/>
  <c r="BP314" i="1" s="1"/>
  <c r="DS313" i="1"/>
  <c r="DT313" i="1" s="1"/>
  <c r="DI313" i="1"/>
  <c r="DJ313" i="1" s="1"/>
  <c r="DL313" i="1" s="1"/>
  <c r="DE313" i="1"/>
  <c r="DG313" i="1" s="1"/>
  <c r="CZ313" i="1"/>
  <c r="DB313" i="1" s="1"/>
  <c r="CT313" i="1"/>
  <c r="CU313" i="1" s="1"/>
  <c r="CW313" i="1" s="1"/>
  <c r="CL313" i="1"/>
  <c r="CJ313" i="1"/>
  <c r="CI313" i="1"/>
  <c r="CH313" i="1"/>
  <c r="CG313" i="1"/>
  <c r="BO313" i="1"/>
  <c r="BP313" i="1" s="1"/>
  <c r="DS312" i="1"/>
  <c r="DI312" i="1"/>
  <c r="DJ312" i="1" s="1"/>
  <c r="DL312" i="1" s="1"/>
  <c r="DE312" i="1"/>
  <c r="DG312" i="1" s="1"/>
  <c r="CZ312" i="1"/>
  <c r="DB312" i="1" s="1"/>
  <c r="CT312" i="1"/>
  <c r="CU312" i="1" s="1"/>
  <c r="CW312" i="1" s="1"/>
  <c r="CL312" i="1"/>
  <c r="CJ312" i="1"/>
  <c r="CI312" i="1"/>
  <c r="CH312" i="1"/>
  <c r="CG312" i="1"/>
  <c r="BO312" i="1"/>
  <c r="BP312" i="1" s="1"/>
  <c r="DS311" i="1"/>
  <c r="DI311" i="1"/>
  <c r="DJ311" i="1" s="1"/>
  <c r="DL311" i="1" s="1"/>
  <c r="DE311" i="1"/>
  <c r="DG311" i="1" s="1"/>
  <c r="CZ311" i="1"/>
  <c r="DB311" i="1" s="1"/>
  <c r="CT311" i="1"/>
  <c r="CU311" i="1" s="1"/>
  <c r="CW311" i="1" s="1"/>
  <c r="CL311" i="1"/>
  <c r="CJ311" i="1"/>
  <c r="CI311" i="1"/>
  <c r="CH311" i="1"/>
  <c r="CG311" i="1"/>
  <c r="BO311" i="1"/>
  <c r="BP311" i="1" s="1"/>
  <c r="DS310" i="1"/>
  <c r="DI310" i="1"/>
  <c r="DJ310" i="1" s="1"/>
  <c r="DL310" i="1" s="1"/>
  <c r="DE310" i="1"/>
  <c r="DG310" i="1" s="1"/>
  <c r="CZ310" i="1"/>
  <c r="DB310" i="1" s="1"/>
  <c r="CT310" i="1"/>
  <c r="CU310" i="1" s="1"/>
  <c r="CW310" i="1" s="1"/>
  <c r="CL310" i="1"/>
  <c r="CJ310" i="1"/>
  <c r="CI310" i="1"/>
  <c r="CH310" i="1"/>
  <c r="CG310" i="1"/>
  <c r="CB310" i="1"/>
  <c r="CC310" i="1" s="1"/>
  <c r="CE310" i="1" s="1"/>
  <c r="BO310" i="1"/>
  <c r="BP310" i="1" s="1"/>
  <c r="DS309" i="1"/>
  <c r="DI309" i="1"/>
  <c r="DJ309" i="1" s="1"/>
  <c r="DL309" i="1" s="1"/>
  <c r="DE309" i="1"/>
  <c r="DG309" i="1" s="1"/>
  <c r="CZ309" i="1"/>
  <c r="DB309" i="1" s="1"/>
  <c r="CT309" i="1"/>
  <c r="CU309" i="1" s="1"/>
  <c r="CW309" i="1" s="1"/>
  <c r="CL309" i="1"/>
  <c r="CJ309" i="1"/>
  <c r="CI309" i="1"/>
  <c r="CH309" i="1"/>
  <c r="CG309" i="1"/>
  <c r="BO309" i="1"/>
  <c r="BP309" i="1" s="1"/>
  <c r="DS308" i="1"/>
  <c r="DT308" i="1" s="1"/>
  <c r="DI308" i="1"/>
  <c r="DJ308" i="1" s="1"/>
  <c r="DL308" i="1" s="1"/>
  <c r="DE308" i="1"/>
  <c r="DG308" i="1" s="1"/>
  <c r="CZ308" i="1"/>
  <c r="DB308" i="1" s="1"/>
  <c r="CT308" i="1"/>
  <c r="CU308" i="1" s="1"/>
  <c r="CW308" i="1" s="1"/>
  <c r="CL308" i="1"/>
  <c r="CJ308" i="1"/>
  <c r="CI308" i="1"/>
  <c r="CH308" i="1"/>
  <c r="CG308" i="1"/>
  <c r="BO308" i="1"/>
  <c r="BP308" i="1" s="1"/>
  <c r="DS307" i="1"/>
  <c r="DT307" i="1" s="1"/>
  <c r="DI307" i="1"/>
  <c r="DJ307" i="1" s="1"/>
  <c r="DL307" i="1" s="1"/>
  <c r="DE307" i="1"/>
  <c r="DG307" i="1" s="1"/>
  <c r="CZ307" i="1"/>
  <c r="DB307" i="1" s="1"/>
  <c r="CT307" i="1"/>
  <c r="CU307" i="1" s="1"/>
  <c r="CW307" i="1" s="1"/>
  <c r="CL307" i="1"/>
  <c r="CJ307" i="1"/>
  <c r="CI307" i="1"/>
  <c r="CH307" i="1"/>
  <c r="CG307" i="1"/>
  <c r="BO307" i="1"/>
  <c r="BP307" i="1" s="1"/>
  <c r="DS306" i="1"/>
  <c r="DI306" i="1"/>
  <c r="DJ306" i="1" s="1"/>
  <c r="DL306" i="1" s="1"/>
  <c r="DE306" i="1"/>
  <c r="DG306" i="1" s="1"/>
  <c r="CZ306" i="1"/>
  <c r="DB306" i="1" s="1"/>
  <c r="CT306" i="1"/>
  <c r="CU306" i="1" s="1"/>
  <c r="CW306" i="1" s="1"/>
  <c r="CL306" i="1"/>
  <c r="CJ306" i="1"/>
  <c r="CI306" i="1"/>
  <c r="CH306" i="1"/>
  <c r="CG306" i="1"/>
  <c r="BO306" i="1"/>
  <c r="BP306" i="1" s="1"/>
  <c r="DS305" i="1"/>
  <c r="DI305" i="1"/>
  <c r="DJ305" i="1" s="1"/>
  <c r="DL305" i="1" s="1"/>
  <c r="DE305" i="1"/>
  <c r="DG305" i="1" s="1"/>
  <c r="CZ305" i="1"/>
  <c r="DB305" i="1" s="1"/>
  <c r="CT305" i="1"/>
  <c r="CU305" i="1" s="1"/>
  <c r="CW305" i="1" s="1"/>
  <c r="CL305" i="1"/>
  <c r="CJ305" i="1"/>
  <c r="CI305" i="1"/>
  <c r="CH305" i="1"/>
  <c r="CG305" i="1"/>
  <c r="CA305" i="1"/>
  <c r="BO305" i="1"/>
  <c r="BP305" i="1" s="1"/>
  <c r="DS304" i="1"/>
  <c r="DT304" i="1" s="1"/>
  <c r="DI304" i="1"/>
  <c r="DJ304" i="1" s="1"/>
  <c r="DL304" i="1" s="1"/>
  <c r="DE304" i="1"/>
  <c r="DG304" i="1" s="1"/>
  <c r="CZ304" i="1"/>
  <c r="DB304" i="1" s="1"/>
  <c r="CT304" i="1"/>
  <c r="CU304" i="1" s="1"/>
  <c r="CW304" i="1" s="1"/>
  <c r="CL304" i="1"/>
  <c r="CJ304" i="1"/>
  <c r="CI304" i="1"/>
  <c r="CH304" i="1"/>
  <c r="CG304" i="1"/>
  <c r="BO304" i="1"/>
  <c r="BP304" i="1" s="1"/>
  <c r="DS303" i="1"/>
  <c r="DT303" i="1" s="1"/>
  <c r="DI303" i="1"/>
  <c r="DJ303" i="1" s="1"/>
  <c r="DL303" i="1" s="1"/>
  <c r="DE303" i="1"/>
  <c r="DG303" i="1" s="1"/>
  <c r="CZ303" i="1"/>
  <c r="DB303" i="1" s="1"/>
  <c r="CT303" i="1"/>
  <c r="CU303" i="1" s="1"/>
  <c r="CW303" i="1" s="1"/>
  <c r="CL303" i="1"/>
  <c r="CJ303" i="1"/>
  <c r="CI303" i="1"/>
  <c r="CH303" i="1"/>
  <c r="CG303" i="1"/>
  <c r="BO303" i="1"/>
  <c r="BP303" i="1" s="1"/>
  <c r="DS302" i="1"/>
  <c r="DI302" i="1"/>
  <c r="DJ302" i="1" s="1"/>
  <c r="DL302" i="1" s="1"/>
  <c r="DE302" i="1"/>
  <c r="DG302" i="1" s="1"/>
  <c r="CZ302" i="1"/>
  <c r="DB302" i="1" s="1"/>
  <c r="CT302" i="1"/>
  <c r="CU302" i="1" s="1"/>
  <c r="CW302" i="1" s="1"/>
  <c r="CL302" i="1"/>
  <c r="CJ302" i="1"/>
  <c r="CI302" i="1"/>
  <c r="CH302" i="1"/>
  <c r="CG302" i="1"/>
  <c r="CB302" i="1"/>
  <c r="CC302" i="1" s="1"/>
  <c r="CE302" i="1" s="1"/>
  <c r="BO302" i="1"/>
  <c r="BP302" i="1" s="1"/>
  <c r="DS301" i="1"/>
  <c r="DI301" i="1"/>
  <c r="DJ301" i="1" s="1"/>
  <c r="DL301" i="1" s="1"/>
  <c r="DE301" i="1"/>
  <c r="DG301" i="1" s="1"/>
  <c r="CZ301" i="1"/>
  <c r="DB301" i="1" s="1"/>
  <c r="CT301" i="1"/>
  <c r="CU301" i="1" s="1"/>
  <c r="CW301" i="1" s="1"/>
  <c r="CL301" i="1"/>
  <c r="CJ301" i="1"/>
  <c r="CI301" i="1"/>
  <c r="CH301" i="1"/>
  <c r="CG301" i="1"/>
  <c r="BO301" i="1"/>
  <c r="BP301" i="1" s="1"/>
  <c r="DS300" i="1"/>
  <c r="DI300" i="1"/>
  <c r="DJ300" i="1" s="1"/>
  <c r="DL300" i="1" s="1"/>
  <c r="DE300" i="1"/>
  <c r="DG300" i="1" s="1"/>
  <c r="CZ300" i="1"/>
  <c r="DB300" i="1" s="1"/>
  <c r="CT300" i="1"/>
  <c r="CU300" i="1" s="1"/>
  <c r="CW300" i="1" s="1"/>
  <c r="CL300" i="1"/>
  <c r="CJ300" i="1"/>
  <c r="CI300" i="1"/>
  <c r="CH300" i="1"/>
  <c r="CG300" i="1"/>
  <c r="BO300" i="1"/>
  <c r="BP300" i="1" s="1"/>
  <c r="DS299" i="1"/>
  <c r="DI299" i="1"/>
  <c r="DJ299" i="1" s="1"/>
  <c r="DL299" i="1" s="1"/>
  <c r="DE299" i="1"/>
  <c r="DG299" i="1" s="1"/>
  <c r="CZ299" i="1"/>
  <c r="DB299" i="1" s="1"/>
  <c r="CT299" i="1"/>
  <c r="CU299" i="1" s="1"/>
  <c r="CW299" i="1" s="1"/>
  <c r="CL299" i="1"/>
  <c r="CJ299" i="1"/>
  <c r="CI299" i="1"/>
  <c r="CH299" i="1"/>
  <c r="CG299" i="1"/>
  <c r="BO299" i="1"/>
  <c r="BP299" i="1" s="1"/>
  <c r="DS298" i="1"/>
  <c r="DT298" i="1" s="1"/>
  <c r="DI298" i="1"/>
  <c r="DJ298" i="1" s="1"/>
  <c r="DL298" i="1" s="1"/>
  <c r="DE298" i="1"/>
  <c r="DG298" i="1" s="1"/>
  <c r="CZ298" i="1"/>
  <c r="DB298" i="1" s="1"/>
  <c r="CT298" i="1"/>
  <c r="CU298" i="1" s="1"/>
  <c r="CW298" i="1" s="1"/>
  <c r="CL298" i="1"/>
  <c r="CJ298" i="1"/>
  <c r="CI298" i="1"/>
  <c r="CH298" i="1"/>
  <c r="CG298" i="1"/>
  <c r="CB298" i="1"/>
  <c r="CC298" i="1" s="1"/>
  <c r="CE298" i="1" s="1"/>
  <c r="BO298" i="1"/>
  <c r="BP298" i="1" s="1"/>
  <c r="DS297" i="1"/>
  <c r="DT297" i="1" s="1"/>
  <c r="DI297" i="1"/>
  <c r="DJ297" i="1" s="1"/>
  <c r="DL297" i="1" s="1"/>
  <c r="DE297" i="1"/>
  <c r="DG297" i="1" s="1"/>
  <c r="CZ297" i="1"/>
  <c r="DB297" i="1" s="1"/>
  <c r="CT297" i="1"/>
  <c r="CU297" i="1" s="1"/>
  <c r="CW297" i="1" s="1"/>
  <c r="CL297" i="1"/>
  <c r="CJ297" i="1"/>
  <c r="CI297" i="1"/>
  <c r="CH297" i="1"/>
  <c r="CG297" i="1"/>
  <c r="BO297" i="1"/>
  <c r="BP297" i="1" s="1"/>
  <c r="DS296" i="1"/>
  <c r="DT296" i="1" s="1"/>
  <c r="DI296" i="1"/>
  <c r="DJ296" i="1" s="1"/>
  <c r="DL296" i="1" s="1"/>
  <c r="DE296" i="1"/>
  <c r="DG296" i="1" s="1"/>
  <c r="CZ296" i="1"/>
  <c r="DB296" i="1" s="1"/>
  <c r="CT296" i="1"/>
  <c r="CU296" i="1" s="1"/>
  <c r="CW296" i="1" s="1"/>
  <c r="CL296" i="1"/>
  <c r="CJ296" i="1"/>
  <c r="CI296" i="1"/>
  <c r="CH296" i="1"/>
  <c r="CG296" i="1"/>
  <c r="BO296" i="1"/>
  <c r="BP296" i="1" s="1"/>
  <c r="DS295" i="1"/>
  <c r="DT295" i="1" s="1"/>
  <c r="DI295" i="1"/>
  <c r="DJ295" i="1" s="1"/>
  <c r="DL295" i="1" s="1"/>
  <c r="DE295" i="1"/>
  <c r="DG295" i="1" s="1"/>
  <c r="CZ295" i="1"/>
  <c r="DB295" i="1" s="1"/>
  <c r="CT295" i="1"/>
  <c r="CU295" i="1" s="1"/>
  <c r="CW295" i="1" s="1"/>
  <c r="CL295" i="1"/>
  <c r="CJ295" i="1"/>
  <c r="CI295" i="1"/>
  <c r="CH295" i="1"/>
  <c r="CG295" i="1"/>
  <c r="BO295" i="1"/>
  <c r="BP295" i="1" s="1"/>
  <c r="DS294" i="1"/>
  <c r="DT294" i="1" s="1"/>
  <c r="DI294" i="1"/>
  <c r="DJ294" i="1" s="1"/>
  <c r="DL294" i="1" s="1"/>
  <c r="DE294" i="1"/>
  <c r="DG294" i="1" s="1"/>
  <c r="CZ294" i="1"/>
  <c r="DB294" i="1" s="1"/>
  <c r="CT294" i="1"/>
  <c r="CU294" i="1" s="1"/>
  <c r="CW294" i="1" s="1"/>
  <c r="CL294" i="1"/>
  <c r="CJ294" i="1"/>
  <c r="CI294" i="1"/>
  <c r="CH294" i="1"/>
  <c r="CG294" i="1"/>
  <c r="CB294" i="1"/>
  <c r="CC294" i="1" s="1"/>
  <c r="CE294" i="1" s="1"/>
  <c r="BO294" i="1"/>
  <c r="BP294" i="1" s="1"/>
  <c r="DS293" i="1"/>
  <c r="DT293" i="1" s="1"/>
  <c r="DI293" i="1"/>
  <c r="DJ293" i="1" s="1"/>
  <c r="DL293" i="1" s="1"/>
  <c r="DE293" i="1"/>
  <c r="DG293" i="1" s="1"/>
  <c r="CZ293" i="1"/>
  <c r="DB293" i="1" s="1"/>
  <c r="CT293" i="1"/>
  <c r="CU293" i="1" s="1"/>
  <c r="CW293" i="1" s="1"/>
  <c r="CL293" i="1"/>
  <c r="CJ293" i="1"/>
  <c r="CI293" i="1"/>
  <c r="CH293" i="1"/>
  <c r="CG293" i="1"/>
  <c r="BO293" i="1"/>
  <c r="BP293" i="1" s="1"/>
  <c r="DS292" i="1"/>
  <c r="DT292" i="1" s="1"/>
  <c r="DI292" i="1"/>
  <c r="DJ292" i="1" s="1"/>
  <c r="DL292" i="1" s="1"/>
  <c r="DE292" i="1"/>
  <c r="DG292" i="1" s="1"/>
  <c r="CZ292" i="1"/>
  <c r="DB292" i="1" s="1"/>
  <c r="CT292" i="1"/>
  <c r="CU292" i="1" s="1"/>
  <c r="CW292" i="1" s="1"/>
  <c r="CL292" i="1"/>
  <c r="CJ292" i="1"/>
  <c r="CI292" i="1"/>
  <c r="CH292" i="1"/>
  <c r="CG292" i="1"/>
  <c r="BO292" i="1"/>
  <c r="BP292" i="1" s="1"/>
  <c r="DS291" i="1"/>
  <c r="DT291" i="1" s="1"/>
  <c r="DI291" i="1"/>
  <c r="DJ291" i="1" s="1"/>
  <c r="DL291" i="1" s="1"/>
  <c r="DE291" i="1"/>
  <c r="DG291" i="1" s="1"/>
  <c r="CZ291" i="1"/>
  <c r="DB291" i="1" s="1"/>
  <c r="CT291" i="1"/>
  <c r="CU291" i="1" s="1"/>
  <c r="CW291" i="1" s="1"/>
  <c r="CL291" i="1"/>
  <c r="CJ291" i="1"/>
  <c r="CI291" i="1"/>
  <c r="CH291" i="1"/>
  <c r="CG291" i="1"/>
  <c r="BO291" i="1"/>
  <c r="BP291" i="1" s="1"/>
  <c r="DS290" i="1"/>
  <c r="DT290" i="1" s="1"/>
  <c r="DI290" i="1"/>
  <c r="DJ290" i="1" s="1"/>
  <c r="DL290" i="1" s="1"/>
  <c r="DE290" i="1"/>
  <c r="DG290" i="1" s="1"/>
  <c r="CZ290" i="1"/>
  <c r="DB290" i="1" s="1"/>
  <c r="CT290" i="1"/>
  <c r="CU290" i="1" s="1"/>
  <c r="CW290" i="1" s="1"/>
  <c r="CL290" i="1"/>
  <c r="CJ290" i="1"/>
  <c r="CI290" i="1"/>
  <c r="CH290" i="1"/>
  <c r="CG290" i="1"/>
  <c r="BO290" i="1"/>
  <c r="BP290" i="1" s="1"/>
  <c r="DS289" i="1"/>
  <c r="DT289" i="1" s="1"/>
  <c r="DI289" i="1"/>
  <c r="DJ289" i="1" s="1"/>
  <c r="DL289" i="1" s="1"/>
  <c r="DE289" i="1"/>
  <c r="DG289" i="1" s="1"/>
  <c r="CZ289" i="1"/>
  <c r="DB289" i="1" s="1"/>
  <c r="CT289" i="1"/>
  <c r="CU289" i="1" s="1"/>
  <c r="CW289" i="1" s="1"/>
  <c r="CL289" i="1"/>
  <c r="CJ289" i="1"/>
  <c r="CI289" i="1"/>
  <c r="CH289" i="1"/>
  <c r="CG289" i="1"/>
  <c r="CA289" i="1"/>
  <c r="BO289" i="1"/>
  <c r="BP289" i="1" s="1"/>
  <c r="DS288" i="1"/>
  <c r="DT288" i="1" s="1"/>
  <c r="DI288" i="1"/>
  <c r="DJ288" i="1" s="1"/>
  <c r="DL288" i="1" s="1"/>
  <c r="DE288" i="1"/>
  <c r="DG288" i="1" s="1"/>
  <c r="CZ288" i="1"/>
  <c r="DB288" i="1" s="1"/>
  <c r="CT288" i="1"/>
  <c r="CU288" i="1" s="1"/>
  <c r="CW288" i="1" s="1"/>
  <c r="CL288" i="1"/>
  <c r="CJ288" i="1"/>
  <c r="CI288" i="1"/>
  <c r="CH288" i="1"/>
  <c r="CG288" i="1"/>
  <c r="BO288" i="1"/>
  <c r="BP288" i="1" s="1"/>
  <c r="DS287" i="1"/>
  <c r="DT287" i="1" s="1"/>
  <c r="DI287" i="1"/>
  <c r="DJ287" i="1" s="1"/>
  <c r="DL287" i="1" s="1"/>
  <c r="DE287" i="1"/>
  <c r="DG287" i="1" s="1"/>
  <c r="CZ287" i="1"/>
  <c r="DB287" i="1" s="1"/>
  <c r="CT287" i="1"/>
  <c r="CU287" i="1" s="1"/>
  <c r="CW287" i="1" s="1"/>
  <c r="CL287" i="1"/>
  <c r="CJ287" i="1"/>
  <c r="CI287" i="1"/>
  <c r="CH287" i="1"/>
  <c r="CG287" i="1"/>
  <c r="BO287" i="1"/>
  <c r="BP287" i="1" s="1"/>
  <c r="DS286" i="1"/>
  <c r="DT286" i="1" s="1"/>
  <c r="DI286" i="1"/>
  <c r="DJ286" i="1" s="1"/>
  <c r="DL286" i="1" s="1"/>
  <c r="DE286" i="1"/>
  <c r="DG286" i="1" s="1"/>
  <c r="CZ286" i="1"/>
  <c r="DB286" i="1" s="1"/>
  <c r="CT286" i="1"/>
  <c r="CU286" i="1" s="1"/>
  <c r="CW286" i="1" s="1"/>
  <c r="CL286" i="1"/>
  <c r="CJ286" i="1"/>
  <c r="CI286" i="1"/>
  <c r="CH286" i="1"/>
  <c r="CG286" i="1"/>
  <c r="CB286" i="1"/>
  <c r="CC286" i="1" s="1"/>
  <c r="CE286" i="1" s="1"/>
  <c r="BO286" i="1"/>
  <c r="BP286" i="1" s="1"/>
  <c r="DS285" i="1"/>
  <c r="DT285" i="1" s="1"/>
  <c r="DI285" i="1"/>
  <c r="DJ285" i="1" s="1"/>
  <c r="DL285" i="1" s="1"/>
  <c r="DE285" i="1"/>
  <c r="DG285" i="1" s="1"/>
  <c r="CZ285" i="1"/>
  <c r="DB285" i="1" s="1"/>
  <c r="CT285" i="1"/>
  <c r="CU285" i="1" s="1"/>
  <c r="CW285" i="1" s="1"/>
  <c r="CL285" i="1"/>
  <c r="CJ285" i="1"/>
  <c r="CI285" i="1"/>
  <c r="CH285" i="1"/>
  <c r="CG285" i="1"/>
  <c r="BO285" i="1"/>
  <c r="BP285" i="1" s="1"/>
  <c r="DS284" i="1"/>
  <c r="DT284" i="1" s="1"/>
  <c r="DI284" i="1"/>
  <c r="DJ284" i="1" s="1"/>
  <c r="DL284" i="1" s="1"/>
  <c r="DE284" i="1"/>
  <c r="DG284" i="1" s="1"/>
  <c r="CZ284" i="1"/>
  <c r="DB284" i="1" s="1"/>
  <c r="CT284" i="1"/>
  <c r="CU284" i="1" s="1"/>
  <c r="CW284" i="1" s="1"/>
  <c r="CL284" i="1"/>
  <c r="CJ284" i="1"/>
  <c r="CI284" i="1"/>
  <c r="CH284" i="1"/>
  <c r="CG284" i="1"/>
  <c r="BO284" i="1"/>
  <c r="BP284" i="1" s="1"/>
  <c r="DS283" i="1"/>
  <c r="DT283" i="1" s="1"/>
  <c r="DI283" i="1"/>
  <c r="DJ283" i="1" s="1"/>
  <c r="DL283" i="1" s="1"/>
  <c r="DE283" i="1"/>
  <c r="DG283" i="1" s="1"/>
  <c r="CZ283" i="1"/>
  <c r="DB283" i="1" s="1"/>
  <c r="CT283" i="1"/>
  <c r="CU283" i="1" s="1"/>
  <c r="CW283" i="1" s="1"/>
  <c r="CL283" i="1"/>
  <c r="CJ283" i="1"/>
  <c r="CI283" i="1"/>
  <c r="CH283" i="1"/>
  <c r="CG283" i="1"/>
  <c r="BO283" i="1"/>
  <c r="BP283" i="1" s="1"/>
  <c r="DS282" i="1"/>
  <c r="DI282" i="1"/>
  <c r="DJ282" i="1" s="1"/>
  <c r="DL282" i="1" s="1"/>
  <c r="DE282" i="1"/>
  <c r="DG282" i="1" s="1"/>
  <c r="CZ282" i="1"/>
  <c r="DB282" i="1" s="1"/>
  <c r="CT282" i="1"/>
  <c r="CU282" i="1" s="1"/>
  <c r="CW282" i="1" s="1"/>
  <c r="CL282" i="1"/>
  <c r="CJ282" i="1"/>
  <c r="CI282" i="1"/>
  <c r="CH282" i="1"/>
  <c r="CG282" i="1"/>
  <c r="CB282" i="1"/>
  <c r="CC282" i="1" s="1"/>
  <c r="CE282" i="1" s="1"/>
  <c r="BO282" i="1"/>
  <c r="BP282" i="1" s="1"/>
  <c r="DS281" i="1"/>
  <c r="DT281" i="1" s="1"/>
  <c r="DI281" i="1"/>
  <c r="DJ281" i="1" s="1"/>
  <c r="DL281" i="1" s="1"/>
  <c r="DE281" i="1"/>
  <c r="DG281" i="1" s="1"/>
  <c r="CZ281" i="1"/>
  <c r="DB281" i="1" s="1"/>
  <c r="CT281" i="1"/>
  <c r="CU281" i="1" s="1"/>
  <c r="CW281" i="1" s="1"/>
  <c r="CL281" i="1"/>
  <c r="CJ281" i="1"/>
  <c r="CI281" i="1"/>
  <c r="CH281" i="1"/>
  <c r="CG281" i="1"/>
  <c r="BO281" i="1"/>
  <c r="BP281" i="1" s="1"/>
  <c r="DS280" i="1"/>
  <c r="DT280" i="1" s="1"/>
  <c r="DI280" i="1"/>
  <c r="DJ280" i="1" s="1"/>
  <c r="DL280" i="1" s="1"/>
  <c r="DE280" i="1"/>
  <c r="DG280" i="1" s="1"/>
  <c r="CZ280" i="1"/>
  <c r="DB280" i="1" s="1"/>
  <c r="CT280" i="1"/>
  <c r="CU280" i="1" s="1"/>
  <c r="CW280" i="1" s="1"/>
  <c r="CL280" i="1"/>
  <c r="CJ280" i="1"/>
  <c r="CI280" i="1"/>
  <c r="CH280" i="1"/>
  <c r="CG280" i="1"/>
  <c r="BO280" i="1"/>
  <c r="BP280" i="1" s="1"/>
  <c r="DS279" i="1"/>
  <c r="DT279" i="1" s="1"/>
  <c r="DI279" i="1"/>
  <c r="DJ279" i="1" s="1"/>
  <c r="DL279" i="1" s="1"/>
  <c r="DE279" i="1"/>
  <c r="DG279" i="1" s="1"/>
  <c r="CZ279" i="1"/>
  <c r="DB279" i="1" s="1"/>
  <c r="CT279" i="1"/>
  <c r="CU279" i="1" s="1"/>
  <c r="CW279" i="1" s="1"/>
  <c r="CL279" i="1"/>
  <c r="CJ279" i="1"/>
  <c r="CI279" i="1"/>
  <c r="CH279" i="1"/>
  <c r="CG279" i="1"/>
  <c r="BO279" i="1"/>
  <c r="BP279" i="1" s="1"/>
  <c r="DS278" i="1"/>
  <c r="DT278" i="1" s="1"/>
  <c r="DI278" i="1"/>
  <c r="DJ278" i="1" s="1"/>
  <c r="DL278" i="1" s="1"/>
  <c r="DE278" i="1"/>
  <c r="DG278" i="1" s="1"/>
  <c r="CZ278" i="1"/>
  <c r="DB278" i="1" s="1"/>
  <c r="CT278" i="1"/>
  <c r="CU278" i="1" s="1"/>
  <c r="CW278" i="1" s="1"/>
  <c r="CL278" i="1"/>
  <c r="CJ278" i="1"/>
  <c r="CI278" i="1"/>
  <c r="CH278" i="1"/>
  <c r="CG278" i="1"/>
  <c r="BO278" i="1"/>
  <c r="BP278" i="1" s="1"/>
  <c r="DS277" i="1"/>
  <c r="DT277" i="1" s="1"/>
  <c r="DI277" i="1"/>
  <c r="DJ277" i="1" s="1"/>
  <c r="DL277" i="1" s="1"/>
  <c r="DE277" i="1"/>
  <c r="DG277" i="1" s="1"/>
  <c r="CZ277" i="1"/>
  <c r="DB277" i="1" s="1"/>
  <c r="CT277" i="1"/>
  <c r="CU277" i="1" s="1"/>
  <c r="CW277" i="1" s="1"/>
  <c r="CL277" i="1"/>
  <c r="CJ277" i="1"/>
  <c r="CI277" i="1"/>
  <c r="CH277" i="1"/>
  <c r="CG277" i="1"/>
  <c r="BO277" i="1"/>
  <c r="BP277" i="1" s="1"/>
  <c r="DS276" i="1"/>
  <c r="DT276" i="1" s="1"/>
  <c r="DI276" i="1"/>
  <c r="DJ276" i="1" s="1"/>
  <c r="DL276" i="1" s="1"/>
  <c r="DE276" i="1"/>
  <c r="DG276" i="1" s="1"/>
  <c r="CZ276" i="1"/>
  <c r="DB276" i="1" s="1"/>
  <c r="CT276" i="1"/>
  <c r="CU276" i="1" s="1"/>
  <c r="CW276" i="1" s="1"/>
  <c r="CL276" i="1"/>
  <c r="CJ276" i="1"/>
  <c r="CI276" i="1"/>
  <c r="CH276" i="1"/>
  <c r="CG276" i="1"/>
  <c r="BO276" i="1"/>
  <c r="BP276" i="1" s="1"/>
  <c r="DS275" i="1"/>
  <c r="DT275" i="1" s="1"/>
  <c r="DI275" i="1"/>
  <c r="DJ275" i="1" s="1"/>
  <c r="DL275" i="1" s="1"/>
  <c r="DE275" i="1"/>
  <c r="DG275" i="1" s="1"/>
  <c r="CZ275" i="1"/>
  <c r="DB275" i="1" s="1"/>
  <c r="CT275" i="1"/>
  <c r="CU275" i="1" s="1"/>
  <c r="CW275" i="1" s="1"/>
  <c r="CL275" i="1"/>
  <c r="CJ275" i="1"/>
  <c r="CI275" i="1"/>
  <c r="CH275" i="1"/>
  <c r="CG275" i="1"/>
  <c r="BO275" i="1"/>
  <c r="BP275" i="1" s="1"/>
  <c r="DS274" i="1"/>
  <c r="DT274" i="1" s="1"/>
  <c r="DI274" i="1"/>
  <c r="DJ274" i="1" s="1"/>
  <c r="DL274" i="1" s="1"/>
  <c r="DE274" i="1"/>
  <c r="DG274" i="1" s="1"/>
  <c r="CZ274" i="1"/>
  <c r="DB274" i="1" s="1"/>
  <c r="CT274" i="1"/>
  <c r="CU274" i="1" s="1"/>
  <c r="CW274" i="1" s="1"/>
  <c r="CL274" i="1"/>
  <c r="CJ274" i="1"/>
  <c r="CI274" i="1"/>
  <c r="CH274" i="1"/>
  <c r="CG274" i="1"/>
  <c r="BO274" i="1"/>
  <c r="BP274" i="1" s="1"/>
  <c r="DS273" i="1"/>
  <c r="DI273" i="1"/>
  <c r="DJ273" i="1" s="1"/>
  <c r="DL273" i="1" s="1"/>
  <c r="DE273" i="1"/>
  <c r="DG273" i="1" s="1"/>
  <c r="CZ273" i="1"/>
  <c r="DB273" i="1" s="1"/>
  <c r="CT273" i="1"/>
  <c r="CU273" i="1" s="1"/>
  <c r="CW273" i="1" s="1"/>
  <c r="CL273" i="1"/>
  <c r="CJ273" i="1"/>
  <c r="CI273" i="1"/>
  <c r="CH273" i="1"/>
  <c r="CG273" i="1"/>
  <c r="BO273" i="1"/>
  <c r="BP273" i="1" s="1"/>
  <c r="DS272" i="1"/>
  <c r="DI272" i="1"/>
  <c r="DJ272" i="1" s="1"/>
  <c r="DL272" i="1" s="1"/>
  <c r="DE272" i="1"/>
  <c r="DG272" i="1" s="1"/>
  <c r="CZ272" i="1"/>
  <c r="DB272" i="1" s="1"/>
  <c r="CT272" i="1"/>
  <c r="CU272" i="1" s="1"/>
  <c r="CW272" i="1" s="1"/>
  <c r="CL272" i="1"/>
  <c r="CJ272" i="1"/>
  <c r="CI272" i="1"/>
  <c r="CH272" i="1"/>
  <c r="CG272" i="1"/>
  <c r="CB272" i="1"/>
  <c r="CC272" i="1" s="1"/>
  <c r="CE272" i="1" s="1"/>
  <c r="BO272" i="1"/>
  <c r="BP272" i="1" s="1"/>
  <c r="DS271" i="1"/>
  <c r="DI271" i="1"/>
  <c r="DJ271" i="1" s="1"/>
  <c r="DL271" i="1" s="1"/>
  <c r="DE271" i="1"/>
  <c r="DG271" i="1" s="1"/>
  <c r="CZ271" i="1"/>
  <c r="DB271" i="1" s="1"/>
  <c r="CT271" i="1"/>
  <c r="CU271" i="1" s="1"/>
  <c r="CW271" i="1" s="1"/>
  <c r="CL271" i="1"/>
  <c r="CJ271" i="1"/>
  <c r="CI271" i="1"/>
  <c r="CH271" i="1"/>
  <c r="CG271" i="1"/>
  <c r="BO271" i="1"/>
  <c r="BP271" i="1" s="1"/>
  <c r="DS270" i="1"/>
  <c r="DI270" i="1"/>
  <c r="DJ270" i="1" s="1"/>
  <c r="DL270" i="1" s="1"/>
  <c r="DE270" i="1"/>
  <c r="DG270" i="1" s="1"/>
  <c r="CZ270" i="1"/>
  <c r="DB270" i="1" s="1"/>
  <c r="CT270" i="1"/>
  <c r="CU270" i="1" s="1"/>
  <c r="CW270" i="1" s="1"/>
  <c r="CL270" i="1"/>
  <c r="CJ270" i="1"/>
  <c r="CI270" i="1"/>
  <c r="CH270" i="1"/>
  <c r="CG270" i="1"/>
  <c r="BO270" i="1"/>
  <c r="BP270" i="1" s="1"/>
  <c r="DS269" i="1"/>
  <c r="DI269" i="1"/>
  <c r="DJ269" i="1" s="1"/>
  <c r="DL269" i="1" s="1"/>
  <c r="DE269" i="1"/>
  <c r="DG269" i="1" s="1"/>
  <c r="CZ269" i="1"/>
  <c r="DB269" i="1" s="1"/>
  <c r="CT269" i="1"/>
  <c r="CU269" i="1" s="1"/>
  <c r="CW269" i="1" s="1"/>
  <c r="CL269" i="1"/>
  <c r="CJ269" i="1"/>
  <c r="CI269" i="1"/>
  <c r="CH269" i="1"/>
  <c r="CG269" i="1"/>
  <c r="BO269" i="1"/>
  <c r="BP269" i="1" s="1"/>
  <c r="DS268" i="1"/>
  <c r="DI268" i="1"/>
  <c r="DJ268" i="1" s="1"/>
  <c r="DL268" i="1" s="1"/>
  <c r="DE268" i="1"/>
  <c r="DG268" i="1" s="1"/>
  <c r="CZ268" i="1"/>
  <c r="DB268" i="1" s="1"/>
  <c r="CT268" i="1"/>
  <c r="CU268" i="1" s="1"/>
  <c r="CW268" i="1" s="1"/>
  <c r="CL268" i="1"/>
  <c r="CJ268" i="1"/>
  <c r="CI268" i="1"/>
  <c r="CH268" i="1"/>
  <c r="CG268" i="1"/>
  <c r="BO268" i="1"/>
  <c r="BP268" i="1" s="1"/>
  <c r="DS267" i="1"/>
  <c r="DT267" i="1" s="1"/>
  <c r="DI267" i="1"/>
  <c r="DJ267" i="1" s="1"/>
  <c r="DL267" i="1" s="1"/>
  <c r="DE267" i="1"/>
  <c r="DG267" i="1" s="1"/>
  <c r="CZ267" i="1"/>
  <c r="DB267" i="1" s="1"/>
  <c r="CT267" i="1"/>
  <c r="CU267" i="1" s="1"/>
  <c r="CW267" i="1" s="1"/>
  <c r="CL267" i="1"/>
  <c r="CJ267" i="1"/>
  <c r="CI267" i="1"/>
  <c r="CH267" i="1"/>
  <c r="CG267" i="1"/>
  <c r="BO267" i="1"/>
  <c r="BP267" i="1" s="1"/>
  <c r="DS266" i="1"/>
  <c r="DT266" i="1" s="1"/>
  <c r="DI266" i="1"/>
  <c r="DJ266" i="1" s="1"/>
  <c r="DL266" i="1" s="1"/>
  <c r="DE266" i="1"/>
  <c r="DG266" i="1" s="1"/>
  <c r="CZ266" i="1"/>
  <c r="DB266" i="1" s="1"/>
  <c r="CT266" i="1"/>
  <c r="CU266" i="1" s="1"/>
  <c r="CW266" i="1" s="1"/>
  <c r="CL266" i="1"/>
  <c r="CJ266" i="1"/>
  <c r="CI266" i="1"/>
  <c r="CH266" i="1"/>
  <c r="CG266" i="1"/>
  <c r="BO266" i="1"/>
  <c r="BP266" i="1" s="1"/>
  <c r="DS265" i="1"/>
  <c r="DT265" i="1" s="1"/>
  <c r="DI265" i="1"/>
  <c r="DJ265" i="1" s="1"/>
  <c r="DL265" i="1" s="1"/>
  <c r="DE265" i="1"/>
  <c r="DG265" i="1" s="1"/>
  <c r="CZ265" i="1"/>
  <c r="DB265" i="1" s="1"/>
  <c r="CT265" i="1"/>
  <c r="CU265" i="1" s="1"/>
  <c r="CW265" i="1" s="1"/>
  <c r="CL265" i="1"/>
  <c r="CJ265" i="1"/>
  <c r="CI265" i="1"/>
  <c r="CH265" i="1"/>
  <c r="CG265" i="1"/>
  <c r="BO265" i="1"/>
  <c r="BP265" i="1" s="1"/>
  <c r="DS264" i="1"/>
  <c r="DT264" i="1" s="1"/>
  <c r="DI264" i="1"/>
  <c r="DJ264" i="1" s="1"/>
  <c r="DL264" i="1" s="1"/>
  <c r="DE264" i="1"/>
  <c r="DG264" i="1" s="1"/>
  <c r="CZ264" i="1"/>
  <c r="DB264" i="1" s="1"/>
  <c r="CT264" i="1"/>
  <c r="CU264" i="1" s="1"/>
  <c r="CW264" i="1" s="1"/>
  <c r="CL264" i="1"/>
  <c r="CJ264" i="1"/>
  <c r="CI264" i="1"/>
  <c r="CH264" i="1"/>
  <c r="CG264" i="1"/>
  <c r="CB264" i="1"/>
  <c r="CC264" i="1" s="1"/>
  <c r="CE264" i="1" s="1"/>
  <c r="BO264" i="1"/>
  <c r="BP264" i="1" s="1"/>
  <c r="DS263" i="1"/>
  <c r="DT263" i="1" s="1"/>
  <c r="DI263" i="1"/>
  <c r="DJ263" i="1" s="1"/>
  <c r="DL263" i="1" s="1"/>
  <c r="DE263" i="1"/>
  <c r="DG263" i="1" s="1"/>
  <c r="CZ263" i="1"/>
  <c r="DB263" i="1" s="1"/>
  <c r="CT263" i="1"/>
  <c r="CU263" i="1" s="1"/>
  <c r="CW263" i="1" s="1"/>
  <c r="CL263" i="1"/>
  <c r="CJ263" i="1"/>
  <c r="CI263" i="1"/>
  <c r="CH263" i="1"/>
  <c r="CG263" i="1"/>
  <c r="CB263" i="1"/>
  <c r="CC263" i="1" s="1"/>
  <c r="CE263" i="1" s="1"/>
  <c r="BO263" i="1"/>
  <c r="BP263" i="1" s="1"/>
  <c r="DS262" i="1"/>
  <c r="DT262" i="1" s="1"/>
  <c r="DI262" i="1"/>
  <c r="DJ262" i="1" s="1"/>
  <c r="DL262" i="1" s="1"/>
  <c r="DE262" i="1"/>
  <c r="DG262" i="1" s="1"/>
  <c r="CZ262" i="1"/>
  <c r="DB262" i="1" s="1"/>
  <c r="CT262" i="1"/>
  <c r="CU262" i="1" s="1"/>
  <c r="CW262" i="1" s="1"/>
  <c r="CL262" i="1"/>
  <c r="CJ262" i="1"/>
  <c r="CI262" i="1"/>
  <c r="CH262" i="1"/>
  <c r="CG262" i="1"/>
  <c r="BO262" i="1"/>
  <c r="BP262" i="1" s="1"/>
  <c r="DS261" i="1"/>
  <c r="DT261" i="1" s="1"/>
  <c r="DI261" i="1"/>
  <c r="DJ261" i="1" s="1"/>
  <c r="DL261" i="1" s="1"/>
  <c r="DE261" i="1"/>
  <c r="DG261" i="1" s="1"/>
  <c r="CZ261" i="1"/>
  <c r="DB261" i="1" s="1"/>
  <c r="CT261" i="1"/>
  <c r="CU261" i="1" s="1"/>
  <c r="CW261" i="1" s="1"/>
  <c r="CL261" i="1"/>
  <c r="CJ261" i="1"/>
  <c r="CI261" i="1"/>
  <c r="CH261" i="1"/>
  <c r="CG261" i="1"/>
  <c r="BO261" i="1"/>
  <c r="BP261" i="1" s="1"/>
  <c r="DS260" i="1"/>
  <c r="DT260" i="1" s="1"/>
  <c r="DI260" i="1"/>
  <c r="DJ260" i="1" s="1"/>
  <c r="DL260" i="1" s="1"/>
  <c r="DE260" i="1"/>
  <c r="DG260" i="1" s="1"/>
  <c r="CZ260" i="1"/>
  <c r="DB260" i="1" s="1"/>
  <c r="CT260" i="1"/>
  <c r="CU260" i="1" s="1"/>
  <c r="CW260" i="1" s="1"/>
  <c r="CL260" i="1"/>
  <c r="CJ260" i="1"/>
  <c r="CI260" i="1"/>
  <c r="CH260" i="1"/>
  <c r="CG260" i="1"/>
  <c r="CB260" i="1"/>
  <c r="CC260" i="1" s="1"/>
  <c r="CE260" i="1" s="1"/>
  <c r="BO260" i="1"/>
  <c r="BP260" i="1" s="1"/>
  <c r="DS259" i="1"/>
  <c r="DT259" i="1" s="1"/>
  <c r="DI259" i="1"/>
  <c r="DJ259" i="1" s="1"/>
  <c r="DL259" i="1" s="1"/>
  <c r="DE259" i="1"/>
  <c r="DG259" i="1" s="1"/>
  <c r="CZ259" i="1"/>
  <c r="DB259" i="1" s="1"/>
  <c r="CT259" i="1"/>
  <c r="CU259" i="1" s="1"/>
  <c r="CW259" i="1" s="1"/>
  <c r="CL259" i="1"/>
  <c r="CJ259" i="1"/>
  <c r="CI259" i="1"/>
  <c r="CH259" i="1"/>
  <c r="CG259" i="1"/>
  <c r="BO259" i="1"/>
  <c r="BP259" i="1" s="1"/>
  <c r="DS258" i="1"/>
  <c r="DT258" i="1" s="1"/>
  <c r="DI258" i="1"/>
  <c r="DJ258" i="1" s="1"/>
  <c r="DL258" i="1" s="1"/>
  <c r="DE258" i="1"/>
  <c r="DG258" i="1" s="1"/>
  <c r="CZ258" i="1"/>
  <c r="DB258" i="1" s="1"/>
  <c r="CT258" i="1"/>
  <c r="CU258" i="1" s="1"/>
  <c r="CW258" i="1" s="1"/>
  <c r="CL258" i="1"/>
  <c r="CJ258" i="1"/>
  <c r="CI258" i="1"/>
  <c r="CH258" i="1"/>
  <c r="CG258" i="1"/>
  <c r="BO258" i="1"/>
  <c r="BP258" i="1" s="1"/>
  <c r="DS257" i="1"/>
  <c r="DI257" i="1"/>
  <c r="DJ257" i="1" s="1"/>
  <c r="DL257" i="1" s="1"/>
  <c r="DE257" i="1"/>
  <c r="DG257" i="1" s="1"/>
  <c r="CZ257" i="1"/>
  <c r="DB257" i="1" s="1"/>
  <c r="CT257" i="1"/>
  <c r="CU257" i="1" s="1"/>
  <c r="CW257" i="1" s="1"/>
  <c r="CL257" i="1"/>
  <c r="CJ257" i="1"/>
  <c r="CI257" i="1"/>
  <c r="CH257" i="1"/>
  <c r="CG257" i="1"/>
  <c r="CB257" i="1"/>
  <c r="CC257" i="1" s="1"/>
  <c r="CE257" i="1" s="1"/>
  <c r="BO257" i="1"/>
  <c r="BP257" i="1" s="1"/>
  <c r="DS256" i="1"/>
  <c r="DI256" i="1"/>
  <c r="DJ256" i="1" s="1"/>
  <c r="DL256" i="1" s="1"/>
  <c r="DE256" i="1"/>
  <c r="DG256" i="1" s="1"/>
  <c r="CZ256" i="1"/>
  <c r="DB256" i="1" s="1"/>
  <c r="CT256" i="1"/>
  <c r="CU256" i="1" s="1"/>
  <c r="CW256" i="1" s="1"/>
  <c r="CL256" i="1"/>
  <c r="CJ256" i="1"/>
  <c r="CI256" i="1"/>
  <c r="CH256" i="1"/>
  <c r="CG256" i="1"/>
  <c r="BO256" i="1"/>
  <c r="BP256" i="1" s="1"/>
  <c r="DS255" i="1"/>
  <c r="DI255" i="1"/>
  <c r="DJ255" i="1" s="1"/>
  <c r="DL255" i="1" s="1"/>
  <c r="DE255" i="1"/>
  <c r="DG255" i="1" s="1"/>
  <c r="CZ255" i="1"/>
  <c r="DB255" i="1" s="1"/>
  <c r="CT255" i="1"/>
  <c r="CU255" i="1" s="1"/>
  <c r="CW255" i="1" s="1"/>
  <c r="CL255" i="1"/>
  <c r="CJ255" i="1"/>
  <c r="CI255" i="1"/>
  <c r="CH255" i="1"/>
  <c r="CG255" i="1"/>
  <c r="BO255" i="1"/>
  <c r="BP255" i="1" s="1"/>
  <c r="DS254" i="1"/>
  <c r="DI254" i="1"/>
  <c r="DJ254" i="1" s="1"/>
  <c r="DL254" i="1" s="1"/>
  <c r="DE254" i="1"/>
  <c r="DG254" i="1" s="1"/>
  <c r="CZ254" i="1"/>
  <c r="DB254" i="1" s="1"/>
  <c r="CT254" i="1"/>
  <c r="CU254" i="1" s="1"/>
  <c r="CW254" i="1" s="1"/>
  <c r="CL254" i="1"/>
  <c r="CJ254" i="1"/>
  <c r="CI254" i="1"/>
  <c r="CH254" i="1"/>
  <c r="CG254" i="1"/>
  <c r="BO254" i="1"/>
  <c r="BP254" i="1" s="1"/>
  <c r="DS253" i="1"/>
  <c r="DT253" i="1" s="1"/>
  <c r="DI253" i="1"/>
  <c r="DJ253" i="1" s="1"/>
  <c r="DL253" i="1" s="1"/>
  <c r="DE253" i="1"/>
  <c r="DG253" i="1" s="1"/>
  <c r="CZ253" i="1"/>
  <c r="DB253" i="1" s="1"/>
  <c r="CT253" i="1"/>
  <c r="CU253" i="1" s="1"/>
  <c r="CW253" i="1" s="1"/>
  <c r="CL253" i="1"/>
  <c r="CJ253" i="1"/>
  <c r="CI253" i="1"/>
  <c r="CH253" i="1"/>
  <c r="CG253" i="1"/>
  <c r="CB253" i="1"/>
  <c r="CC253" i="1" s="1"/>
  <c r="CE253" i="1" s="1"/>
  <c r="BO253" i="1"/>
  <c r="BP253" i="1" s="1"/>
  <c r="DS252" i="1"/>
  <c r="DT252" i="1" s="1"/>
  <c r="DI252" i="1"/>
  <c r="DJ252" i="1" s="1"/>
  <c r="DL252" i="1" s="1"/>
  <c r="DE252" i="1"/>
  <c r="DG252" i="1" s="1"/>
  <c r="CZ252" i="1"/>
  <c r="DB252" i="1" s="1"/>
  <c r="CT252" i="1"/>
  <c r="CU252" i="1" s="1"/>
  <c r="CW252" i="1" s="1"/>
  <c r="CL252" i="1"/>
  <c r="CJ252" i="1"/>
  <c r="CI252" i="1"/>
  <c r="CH252" i="1"/>
  <c r="CG252" i="1"/>
  <c r="BO252" i="1"/>
  <c r="BP252" i="1" s="1"/>
  <c r="DS251" i="1"/>
  <c r="DI251" i="1"/>
  <c r="DJ251" i="1" s="1"/>
  <c r="DL251" i="1" s="1"/>
  <c r="DE251" i="1"/>
  <c r="DG251" i="1" s="1"/>
  <c r="CZ251" i="1"/>
  <c r="DB251" i="1" s="1"/>
  <c r="CT251" i="1"/>
  <c r="CU251" i="1" s="1"/>
  <c r="CW251" i="1" s="1"/>
  <c r="CL251" i="1"/>
  <c r="CJ251" i="1"/>
  <c r="CI251" i="1"/>
  <c r="CH251" i="1"/>
  <c r="CG251" i="1"/>
  <c r="CB251" i="1"/>
  <c r="CC251" i="1" s="1"/>
  <c r="CE251" i="1" s="1"/>
  <c r="BO251" i="1"/>
  <c r="BP251" i="1" s="1"/>
  <c r="DS250" i="1"/>
  <c r="DI250" i="1"/>
  <c r="DJ250" i="1" s="1"/>
  <c r="DL250" i="1" s="1"/>
  <c r="DE250" i="1"/>
  <c r="DG250" i="1" s="1"/>
  <c r="CZ250" i="1"/>
  <c r="DB250" i="1" s="1"/>
  <c r="CT250" i="1"/>
  <c r="CU250" i="1" s="1"/>
  <c r="CW250" i="1" s="1"/>
  <c r="CL250" i="1"/>
  <c r="CJ250" i="1"/>
  <c r="CI250" i="1"/>
  <c r="CH250" i="1"/>
  <c r="CG250" i="1"/>
  <c r="CB250" i="1"/>
  <c r="CC250" i="1" s="1"/>
  <c r="CE250" i="1" s="1"/>
  <c r="BO250" i="1"/>
  <c r="BP250" i="1" s="1"/>
  <c r="DS249" i="1"/>
  <c r="DI249" i="1"/>
  <c r="DJ249" i="1" s="1"/>
  <c r="DL249" i="1" s="1"/>
  <c r="DE249" i="1"/>
  <c r="DG249" i="1" s="1"/>
  <c r="CZ249" i="1"/>
  <c r="DB249" i="1" s="1"/>
  <c r="CT249" i="1"/>
  <c r="CU249" i="1" s="1"/>
  <c r="CW249" i="1" s="1"/>
  <c r="CL249" i="1"/>
  <c r="CJ249" i="1"/>
  <c r="CI249" i="1"/>
  <c r="CH249" i="1"/>
  <c r="CG249" i="1"/>
  <c r="CB249" i="1"/>
  <c r="CC249" i="1" s="1"/>
  <c r="CE249" i="1" s="1"/>
  <c r="BO249" i="1"/>
  <c r="BP249" i="1" s="1"/>
  <c r="DS248" i="1"/>
  <c r="DT248" i="1" s="1"/>
  <c r="DI248" i="1"/>
  <c r="DJ248" i="1" s="1"/>
  <c r="DL248" i="1" s="1"/>
  <c r="DE248" i="1"/>
  <c r="DG248" i="1" s="1"/>
  <c r="CZ248" i="1"/>
  <c r="DB248" i="1" s="1"/>
  <c r="CT248" i="1"/>
  <c r="CU248" i="1" s="1"/>
  <c r="CW248" i="1" s="1"/>
  <c r="CL248" i="1"/>
  <c r="CJ248" i="1"/>
  <c r="CI248" i="1"/>
  <c r="CH248" i="1"/>
  <c r="CG248" i="1"/>
  <c r="BO248" i="1"/>
  <c r="BP248" i="1" s="1"/>
  <c r="DS247" i="1"/>
  <c r="DI247" i="1"/>
  <c r="DJ247" i="1" s="1"/>
  <c r="DL247" i="1" s="1"/>
  <c r="DE247" i="1"/>
  <c r="DG247" i="1" s="1"/>
  <c r="CZ247" i="1"/>
  <c r="DB247" i="1" s="1"/>
  <c r="CT247" i="1"/>
  <c r="CU247" i="1" s="1"/>
  <c r="CW247" i="1" s="1"/>
  <c r="CL247" i="1"/>
  <c r="CJ247" i="1"/>
  <c r="CI247" i="1"/>
  <c r="CH247" i="1"/>
  <c r="CG247" i="1"/>
  <c r="BO247" i="1"/>
  <c r="BP247" i="1" s="1"/>
  <c r="DS246" i="1"/>
  <c r="DT246" i="1" s="1"/>
  <c r="DI246" i="1"/>
  <c r="DJ246" i="1" s="1"/>
  <c r="DL246" i="1" s="1"/>
  <c r="DE246" i="1"/>
  <c r="DG246" i="1" s="1"/>
  <c r="CZ246" i="1"/>
  <c r="DB246" i="1" s="1"/>
  <c r="CT246" i="1"/>
  <c r="CU246" i="1" s="1"/>
  <c r="CW246" i="1" s="1"/>
  <c r="CL246" i="1"/>
  <c r="CJ246" i="1"/>
  <c r="CI246" i="1"/>
  <c r="CH246" i="1"/>
  <c r="CG246" i="1"/>
  <c r="BO246" i="1"/>
  <c r="BP246" i="1" s="1"/>
  <c r="DS245" i="1"/>
  <c r="DT245" i="1" s="1"/>
  <c r="DI245" i="1"/>
  <c r="DJ245" i="1" s="1"/>
  <c r="DL245" i="1" s="1"/>
  <c r="DE245" i="1"/>
  <c r="DG245" i="1" s="1"/>
  <c r="CZ245" i="1"/>
  <c r="DB245" i="1" s="1"/>
  <c r="CT245" i="1"/>
  <c r="CU245" i="1" s="1"/>
  <c r="CW245" i="1" s="1"/>
  <c r="CL245" i="1"/>
  <c r="CJ245" i="1"/>
  <c r="CI245" i="1"/>
  <c r="CH245" i="1"/>
  <c r="CG245" i="1"/>
  <c r="BO245" i="1"/>
  <c r="BP245" i="1" s="1"/>
  <c r="DS244" i="1"/>
  <c r="DT244" i="1" s="1"/>
  <c r="DI244" i="1"/>
  <c r="DJ244" i="1" s="1"/>
  <c r="DL244" i="1" s="1"/>
  <c r="DE244" i="1"/>
  <c r="DG244" i="1" s="1"/>
  <c r="CZ244" i="1"/>
  <c r="DB244" i="1" s="1"/>
  <c r="CT244" i="1"/>
  <c r="CU244" i="1" s="1"/>
  <c r="CW244" i="1" s="1"/>
  <c r="CL244" i="1"/>
  <c r="CJ244" i="1"/>
  <c r="CI244" i="1"/>
  <c r="CH244" i="1"/>
  <c r="CG244" i="1"/>
  <c r="CB244" i="1"/>
  <c r="CC244" i="1" s="1"/>
  <c r="CE244" i="1" s="1"/>
  <c r="BO244" i="1"/>
  <c r="BP244" i="1" s="1"/>
  <c r="DS243" i="1"/>
  <c r="DT243" i="1" s="1"/>
  <c r="DI243" i="1"/>
  <c r="DJ243" i="1" s="1"/>
  <c r="DL243" i="1" s="1"/>
  <c r="DE243" i="1"/>
  <c r="DG243" i="1" s="1"/>
  <c r="CZ243" i="1"/>
  <c r="DB243" i="1" s="1"/>
  <c r="CT243" i="1"/>
  <c r="CU243" i="1" s="1"/>
  <c r="CW243" i="1" s="1"/>
  <c r="CL243" i="1"/>
  <c r="CJ243" i="1"/>
  <c r="CI243" i="1"/>
  <c r="CH243" i="1"/>
  <c r="CG243" i="1"/>
  <c r="BO243" i="1"/>
  <c r="BP243" i="1" s="1"/>
  <c r="DS242" i="1"/>
  <c r="DT242" i="1" s="1"/>
  <c r="DI242" i="1"/>
  <c r="DJ242" i="1" s="1"/>
  <c r="DL242" i="1" s="1"/>
  <c r="DE242" i="1"/>
  <c r="DG242" i="1" s="1"/>
  <c r="CZ242" i="1"/>
  <c r="DB242" i="1" s="1"/>
  <c r="CT242" i="1"/>
  <c r="CU242" i="1" s="1"/>
  <c r="CW242" i="1" s="1"/>
  <c r="CL242" i="1"/>
  <c r="CJ242" i="1"/>
  <c r="CI242" i="1"/>
  <c r="CH242" i="1"/>
  <c r="CG242" i="1"/>
  <c r="BO242" i="1"/>
  <c r="BP242" i="1" s="1"/>
  <c r="DS241" i="1"/>
  <c r="DT241" i="1" s="1"/>
  <c r="DI241" i="1"/>
  <c r="DJ241" i="1" s="1"/>
  <c r="DL241" i="1" s="1"/>
  <c r="DE241" i="1"/>
  <c r="DG241" i="1" s="1"/>
  <c r="CZ241" i="1"/>
  <c r="DB241" i="1" s="1"/>
  <c r="CT241" i="1"/>
  <c r="CU241" i="1" s="1"/>
  <c r="CW241" i="1" s="1"/>
  <c r="CL241" i="1"/>
  <c r="CJ241" i="1"/>
  <c r="CI241" i="1"/>
  <c r="CH241" i="1"/>
  <c r="CG241" i="1"/>
  <c r="CB241" i="1"/>
  <c r="CC241" i="1" s="1"/>
  <c r="CE241" i="1" s="1"/>
  <c r="BO241" i="1"/>
  <c r="BP241" i="1" s="1"/>
  <c r="DS240" i="1"/>
  <c r="DT240" i="1" s="1"/>
  <c r="DI240" i="1"/>
  <c r="DJ240" i="1" s="1"/>
  <c r="DL240" i="1" s="1"/>
  <c r="DE240" i="1"/>
  <c r="DG240" i="1" s="1"/>
  <c r="CZ240" i="1"/>
  <c r="DB240" i="1" s="1"/>
  <c r="CT240" i="1"/>
  <c r="CU240" i="1" s="1"/>
  <c r="CW240" i="1" s="1"/>
  <c r="CL240" i="1"/>
  <c r="CJ240" i="1"/>
  <c r="CI240" i="1"/>
  <c r="CH240" i="1"/>
  <c r="CG240" i="1"/>
  <c r="BO240" i="1"/>
  <c r="BP240" i="1" s="1"/>
  <c r="DS239" i="1"/>
  <c r="DT239" i="1" s="1"/>
  <c r="DI239" i="1"/>
  <c r="DJ239" i="1" s="1"/>
  <c r="DL239" i="1" s="1"/>
  <c r="DE239" i="1"/>
  <c r="DG239" i="1" s="1"/>
  <c r="CZ239" i="1"/>
  <c r="DB239" i="1" s="1"/>
  <c r="CT239" i="1"/>
  <c r="CU239" i="1" s="1"/>
  <c r="CW239" i="1" s="1"/>
  <c r="CL239" i="1"/>
  <c r="CJ239" i="1"/>
  <c r="CI239" i="1"/>
  <c r="CH239" i="1"/>
  <c r="CG239" i="1"/>
  <c r="CB239" i="1"/>
  <c r="CC239" i="1" s="1"/>
  <c r="CE239" i="1" s="1"/>
  <c r="BO239" i="1"/>
  <c r="BP239" i="1" s="1"/>
  <c r="DS238" i="1"/>
  <c r="DI238" i="1"/>
  <c r="DJ238" i="1" s="1"/>
  <c r="DL238" i="1" s="1"/>
  <c r="DE238" i="1"/>
  <c r="DG238" i="1" s="1"/>
  <c r="CZ238" i="1"/>
  <c r="DB238" i="1" s="1"/>
  <c r="CT238" i="1"/>
  <c r="CU238" i="1" s="1"/>
  <c r="CW238" i="1" s="1"/>
  <c r="CL238" i="1"/>
  <c r="CJ238" i="1"/>
  <c r="CI238" i="1"/>
  <c r="CH238" i="1"/>
  <c r="CG238" i="1"/>
  <c r="BO238" i="1"/>
  <c r="BP238" i="1" s="1"/>
  <c r="DS237" i="1"/>
  <c r="DT237" i="1" s="1"/>
  <c r="DI237" i="1"/>
  <c r="DJ237" i="1" s="1"/>
  <c r="DL237" i="1" s="1"/>
  <c r="DE237" i="1"/>
  <c r="DG237" i="1" s="1"/>
  <c r="CZ237" i="1"/>
  <c r="DB237" i="1" s="1"/>
  <c r="CT237" i="1"/>
  <c r="CU237" i="1" s="1"/>
  <c r="CW237" i="1" s="1"/>
  <c r="CL237" i="1"/>
  <c r="CJ237" i="1"/>
  <c r="CI237" i="1"/>
  <c r="CH237" i="1"/>
  <c r="CG237" i="1"/>
  <c r="BO237" i="1"/>
  <c r="BP237" i="1" s="1"/>
  <c r="DS236" i="1"/>
  <c r="DT236" i="1" s="1"/>
  <c r="DI236" i="1"/>
  <c r="DJ236" i="1" s="1"/>
  <c r="DL236" i="1" s="1"/>
  <c r="DE236" i="1"/>
  <c r="DG236" i="1" s="1"/>
  <c r="CZ236" i="1"/>
  <c r="DB236" i="1" s="1"/>
  <c r="CT236" i="1"/>
  <c r="CU236" i="1" s="1"/>
  <c r="CW236" i="1" s="1"/>
  <c r="CL236" i="1"/>
  <c r="CJ236" i="1"/>
  <c r="CI236" i="1"/>
  <c r="CH236" i="1"/>
  <c r="CG236" i="1"/>
  <c r="BO236" i="1"/>
  <c r="BP236" i="1" s="1"/>
  <c r="DS235" i="1"/>
  <c r="DT235" i="1" s="1"/>
  <c r="DI235" i="1"/>
  <c r="DJ235" i="1" s="1"/>
  <c r="DL235" i="1" s="1"/>
  <c r="DE235" i="1"/>
  <c r="DG235" i="1" s="1"/>
  <c r="CZ235" i="1"/>
  <c r="DB235" i="1" s="1"/>
  <c r="CT235" i="1"/>
  <c r="CU235" i="1" s="1"/>
  <c r="CW235" i="1" s="1"/>
  <c r="CL235" i="1"/>
  <c r="CJ235" i="1"/>
  <c r="CI235" i="1"/>
  <c r="CH235" i="1"/>
  <c r="CG235" i="1"/>
  <c r="BO235" i="1"/>
  <c r="BP235" i="1" s="1"/>
  <c r="DS234" i="1"/>
  <c r="DT234" i="1" s="1"/>
  <c r="DI234" i="1"/>
  <c r="DJ234" i="1" s="1"/>
  <c r="DL234" i="1" s="1"/>
  <c r="DE234" i="1"/>
  <c r="DG234" i="1" s="1"/>
  <c r="CZ234" i="1"/>
  <c r="DB234" i="1" s="1"/>
  <c r="CT234" i="1"/>
  <c r="CU234" i="1" s="1"/>
  <c r="CW234" i="1" s="1"/>
  <c r="CL234" i="1"/>
  <c r="CJ234" i="1"/>
  <c r="CI234" i="1"/>
  <c r="CH234" i="1"/>
  <c r="CG234" i="1"/>
  <c r="BO234" i="1"/>
  <c r="BP234" i="1" s="1"/>
  <c r="DS233" i="1"/>
  <c r="DT233" i="1" s="1"/>
  <c r="DI233" i="1"/>
  <c r="DJ233" i="1" s="1"/>
  <c r="DL233" i="1" s="1"/>
  <c r="DE233" i="1"/>
  <c r="DG233" i="1" s="1"/>
  <c r="CZ233" i="1"/>
  <c r="DB233" i="1" s="1"/>
  <c r="CT233" i="1"/>
  <c r="CU233" i="1" s="1"/>
  <c r="CW233" i="1" s="1"/>
  <c r="CL233" i="1"/>
  <c r="CJ233" i="1"/>
  <c r="CI233" i="1"/>
  <c r="CH233" i="1"/>
  <c r="CG233" i="1"/>
  <c r="BO233" i="1"/>
  <c r="BP233" i="1" s="1"/>
  <c r="DS232" i="1"/>
  <c r="DT232" i="1" s="1"/>
  <c r="DI232" i="1"/>
  <c r="DJ232" i="1" s="1"/>
  <c r="DL232" i="1" s="1"/>
  <c r="DE232" i="1"/>
  <c r="DG232" i="1" s="1"/>
  <c r="CZ232" i="1"/>
  <c r="DB232" i="1" s="1"/>
  <c r="CT232" i="1"/>
  <c r="CU232" i="1" s="1"/>
  <c r="CW232" i="1" s="1"/>
  <c r="CL232" i="1"/>
  <c r="CJ232" i="1"/>
  <c r="CI232" i="1"/>
  <c r="CH232" i="1"/>
  <c r="CG232" i="1"/>
  <c r="CB232" i="1"/>
  <c r="CC232" i="1" s="1"/>
  <c r="CE232" i="1" s="1"/>
  <c r="BO232" i="1"/>
  <c r="BP232" i="1" s="1"/>
  <c r="DS231" i="1"/>
  <c r="DT231" i="1" s="1"/>
  <c r="DI231" i="1"/>
  <c r="DJ231" i="1" s="1"/>
  <c r="DL231" i="1" s="1"/>
  <c r="DE231" i="1"/>
  <c r="DG231" i="1" s="1"/>
  <c r="CZ231" i="1"/>
  <c r="DB231" i="1" s="1"/>
  <c r="CT231" i="1"/>
  <c r="CU231" i="1" s="1"/>
  <c r="CW231" i="1" s="1"/>
  <c r="CL231" i="1"/>
  <c r="CJ231" i="1"/>
  <c r="CI231" i="1"/>
  <c r="CH231" i="1"/>
  <c r="CG231" i="1"/>
  <c r="CB231" i="1"/>
  <c r="CC231" i="1" s="1"/>
  <c r="CE231" i="1" s="1"/>
  <c r="BO231" i="1"/>
  <c r="BP231" i="1" s="1"/>
  <c r="DS230" i="1"/>
  <c r="DT230" i="1" s="1"/>
  <c r="DI230" i="1"/>
  <c r="DJ230" i="1" s="1"/>
  <c r="DL230" i="1" s="1"/>
  <c r="DE230" i="1"/>
  <c r="DG230" i="1" s="1"/>
  <c r="CZ230" i="1"/>
  <c r="DB230" i="1" s="1"/>
  <c r="CT230" i="1"/>
  <c r="CU230" i="1" s="1"/>
  <c r="CW230" i="1" s="1"/>
  <c r="CL230" i="1"/>
  <c r="CJ230" i="1"/>
  <c r="CI230" i="1"/>
  <c r="CH230" i="1"/>
  <c r="CG230" i="1"/>
  <c r="BO230" i="1"/>
  <c r="BP230" i="1" s="1"/>
  <c r="DS229" i="1"/>
  <c r="DI229" i="1"/>
  <c r="DJ229" i="1" s="1"/>
  <c r="DL229" i="1" s="1"/>
  <c r="DE229" i="1"/>
  <c r="DG229" i="1" s="1"/>
  <c r="CZ229" i="1"/>
  <c r="DB229" i="1" s="1"/>
  <c r="CT229" i="1"/>
  <c r="CU229" i="1" s="1"/>
  <c r="CW229" i="1" s="1"/>
  <c r="CL229" i="1"/>
  <c r="CJ229" i="1"/>
  <c r="CI229" i="1"/>
  <c r="CH229" i="1"/>
  <c r="CG229" i="1"/>
  <c r="BO229" i="1"/>
  <c r="BP229" i="1" s="1"/>
  <c r="DS228" i="1"/>
  <c r="DT228" i="1" s="1"/>
  <c r="DI228" i="1"/>
  <c r="DJ228" i="1" s="1"/>
  <c r="DL228" i="1" s="1"/>
  <c r="DE228" i="1"/>
  <c r="DG228" i="1" s="1"/>
  <c r="CZ228" i="1"/>
  <c r="DB228" i="1" s="1"/>
  <c r="CT228" i="1"/>
  <c r="CU228" i="1" s="1"/>
  <c r="CW228" i="1" s="1"/>
  <c r="CL228" i="1"/>
  <c r="CJ228" i="1"/>
  <c r="CI228" i="1"/>
  <c r="CH228" i="1"/>
  <c r="CG228" i="1"/>
  <c r="BO228" i="1"/>
  <c r="BP228" i="1" s="1"/>
  <c r="DS227" i="1"/>
  <c r="DT227" i="1" s="1"/>
  <c r="DI227" i="1"/>
  <c r="DJ227" i="1" s="1"/>
  <c r="DL227" i="1" s="1"/>
  <c r="DE227" i="1"/>
  <c r="DG227" i="1" s="1"/>
  <c r="CZ227" i="1"/>
  <c r="DB227" i="1" s="1"/>
  <c r="CT227" i="1"/>
  <c r="CU227" i="1" s="1"/>
  <c r="CW227" i="1" s="1"/>
  <c r="CL227" i="1"/>
  <c r="CJ227" i="1"/>
  <c r="CI227" i="1"/>
  <c r="CH227" i="1"/>
  <c r="CG227" i="1"/>
  <c r="CB227" i="1"/>
  <c r="CC227" i="1" s="1"/>
  <c r="CE227" i="1" s="1"/>
  <c r="BO227" i="1"/>
  <c r="BP227" i="1" s="1"/>
  <c r="DS226" i="1"/>
  <c r="DT226" i="1" s="1"/>
  <c r="DI226" i="1"/>
  <c r="DJ226" i="1" s="1"/>
  <c r="DL226" i="1" s="1"/>
  <c r="DE226" i="1"/>
  <c r="DG226" i="1" s="1"/>
  <c r="CZ226" i="1"/>
  <c r="DB226" i="1" s="1"/>
  <c r="CT226" i="1"/>
  <c r="CU226" i="1" s="1"/>
  <c r="CW226" i="1" s="1"/>
  <c r="CL226" i="1"/>
  <c r="CJ226" i="1"/>
  <c r="CI226" i="1"/>
  <c r="CH226" i="1"/>
  <c r="CG226" i="1"/>
  <c r="BO226" i="1"/>
  <c r="BP226" i="1" s="1"/>
  <c r="DS225" i="1"/>
  <c r="DT225" i="1" s="1"/>
  <c r="DI225" i="1"/>
  <c r="DJ225" i="1" s="1"/>
  <c r="DL225" i="1" s="1"/>
  <c r="DE225" i="1"/>
  <c r="DG225" i="1" s="1"/>
  <c r="CZ225" i="1"/>
  <c r="DB225" i="1" s="1"/>
  <c r="CT225" i="1"/>
  <c r="CU225" i="1" s="1"/>
  <c r="CW225" i="1" s="1"/>
  <c r="CL225" i="1"/>
  <c r="CJ225" i="1"/>
  <c r="CI225" i="1"/>
  <c r="CH225" i="1"/>
  <c r="CG225" i="1"/>
  <c r="BO225" i="1"/>
  <c r="BP225" i="1" s="1"/>
  <c r="DS224" i="1"/>
  <c r="DT224" i="1" s="1"/>
  <c r="DI224" i="1"/>
  <c r="DJ224" i="1" s="1"/>
  <c r="DL224" i="1" s="1"/>
  <c r="DE224" i="1"/>
  <c r="DG224" i="1" s="1"/>
  <c r="CZ224" i="1"/>
  <c r="DB224" i="1" s="1"/>
  <c r="CT224" i="1"/>
  <c r="CU224" i="1" s="1"/>
  <c r="CW224" i="1" s="1"/>
  <c r="CL224" i="1"/>
  <c r="CJ224" i="1"/>
  <c r="CI224" i="1"/>
  <c r="CH224" i="1"/>
  <c r="CG224" i="1"/>
  <c r="BO224" i="1"/>
  <c r="BP224" i="1" s="1"/>
  <c r="DS223" i="1"/>
  <c r="DT223" i="1" s="1"/>
  <c r="DI223" i="1"/>
  <c r="DJ223" i="1" s="1"/>
  <c r="DL223" i="1" s="1"/>
  <c r="DE223" i="1"/>
  <c r="DG223" i="1" s="1"/>
  <c r="CZ223" i="1"/>
  <c r="DB223" i="1" s="1"/>
  <c r="CT223" i="1"/>
  <c r="CU223" i="1" s="1"/>
  <c r="CW223" i="1" s="1"/>
  <c r="CL223" i="1"/>
  <c r="CJ223" i="1"/>
  <c r="CI223" i="1"/>
  <c r="CH223" i="1"/>
  <c r="CG223" i="1"/>
  <c r="BO223" i="1"/>
  <c r="BP223" i="1" s="1"/>
  <c r="DS222" i="1"/>
  <c r="DT222" i="1" s="1"/>
  <c r="DI222" i="1"/>
  <c r="DJ222" i="1" s="1"/>
  <c r="DL222" i="1" s="1"/>
  <c r="DE222" i="1"/>
  <c r="DG222" i="1" s="1"/>
  <c r="CZ222" i="1"/>
  <c r="DB222" i="1" s="1"/>
  <c r="CT222" i="1"/>
  <c r="CU222" i="1" s="1"/>
  <c r="CW222" i="1" s="1"/>
  <c r="CL222" i="1"/>
  <c r="CJ222" i="1"/>
  <c r="CI222" i="1"/>
  <c r="CH222" i="1"/>
  <c r="CG222" i="1"/>
  <c r="BO222" i="1"/>
  <c r="BP222" i="1" s="1"/>
  <c r="DS221" i="1"/>
  <c r="DT221" i="1" s="1"/>
  <c r="DI221" i="1"/>
  <c r="DJ221" i="1" s="1"/>
  <c r="DL221" i="1" s="1"/>
  <c r="DE221" i="1"/>
  <c r="DG221" i="1" s="1"/>
  <c r="CZ221" i="1"/>
  <c r="DB221" i="1" s="1"/>
  <c r="CT221" i="1"/>
  <c r="CU221" i="1" s="1"/>
  <c r="CW221" i="1" s="1"/>
  <c r="CL221" i="1"/>
  <c r="CJ221" i="1"/>
  <c r="CI221" i="1"/>
  <c r="CH221" i="1"/>
  <c r="CG221" i="1"/>
  <c r="BO221" i="1"/>
  <c r="BP221" i="1" s="1"/>
  <c r="DS220" i="1"/>
  <c r="DT220" i="1" s="1"/>
  <c r="DI220" i="1"/>
  <c r="DJ220" i="1" s="1"/>
  <c r="DL220" i="1" s="1"/>
  <c r="DE220" i="1"/>
  <c r="DG220" i="1" s="1"/>
  <c r="CZ220" i="1"/>
  <c r="DB220" i="1" s="1"/>
  <c r="CT220" i="1"/>
  <c r="CU220" i="1" s="1"/>
  <c r="CW220" i="1" s="1"/>
  <c r="CL220" i="1"/>
  <c r="CJ220" i="1"/>
  <c r="CI220" i="1"/>
  <c r="CH220" i="1"/>
  <c r="CG220" i="1"/>
  <c r="BO220" i="1"/>
  <c r="BP220" i="1" s="1"/>
  <c r="DS219" i="1"/>
  <c r="DT219" i="1" s="1"/>
  <c r="DI219" i="1"/>
  <c r="DJ219" i="1" s="1"/>
  <c r="DL219" i="1" s="1"/>
  <c r="DE219" i="1"/>
  <c r="DG219" i="1" s="1"/>
  <c r="CZ219" i="1"/>
  <c r="DB219" i="1" s="1"/>
  <c r="CT219" i="1"/>
  <c r="CU219" i="1" s="1"/>
  <c r="CW219" i="1" s="1"/>
  <c r="CL219" i="1"/>
  <c r="CJ219" i="1"/>
  <c r="CI219" i="1"/>
  <c r="CH219" i="1"/>
  <c r="CG219" i="1"/>
  <c r="BO219" i="1"/>
  <c r="BP219" i="1" s="1"/>
  <c r="DS218" i="1"/>
  <c r="DT218" i="1" s="1"/>
  <c r="DI218" i="1"/>
  <c r="DJ218" i="1" s="1"/>
  <c r="DL218" i="1" s="1"/>
  <c r="DE218" i="1"/>
  <c r="DG218" i="1" s="1"/>
  <c r="CZ218" i="1"/>
  <c r="DB218" i="1" s="1"/>
  <c r="CT218" i="1"/>
  <c r="CU218" i="1" s="1"/>
  <c r="CW218" i="1" s="1"/>
  <c r="CL218" i="1"/>
  <c r="CJ218" i="1"/>
  <c r="CI218" i="1"/>
  <c r="CH218" i="1"/>
  <c r="CG218" i="1"/>
  <c r="BO218" i="1"/>
  <c r="BP218" i="1" s="1"/>
  <c r="DS217" i="1"/>
  <c r="DT217" i="1" s="1"/>
  <c r="DI217" i="1"/>
  <c r="DJ217" i="1" s="1"/>
  <c r="DL217" i="1" s="1"/>
  <c r="DE217" i="1"/>
  <c r="DG217" i="1" s="1"/>
  <c r="CZ217" i="1"/>
  <c r="DB217" i="1" s="1"/>
  <c r="CT217" i="1"/>
  <c r="CU217" i="1" s="1"/>
  <c r="CW217" i="1" s="1"/>
  <c r="CL217" i="1"/>
  <c r="CJ217" i="1"/>
  <c r="CI217" i="1"/>
  <c r="CH217" i="1"/>
  <c r="CG217" i="1"/>
  <c r="CB217" i="1"/>
  <c r="CC217" i="1" s="1"/>
  <c r="CE217" i="1" s="1"/>
  <c r="BO217" i="1"/>
  <c r="BP217" i="1" s="1"/>
  <c r="DS216" i="1"/>
  <c r="DT216" i="1" s="1"/>
  <c r="DI216" i="1"/>
  <c r="DJ216" i="1" s="1"/>
  <c r="DL216" i="1" s="1"/>
  <c r="DE216" i="1"/>
  <c r="DG216" i="1" s="1"/>
  <c r="CZ216" i="1"/>
  <c r="DB216" i="1" s="1"/>
  <c r="CT216" i="1"/>
  <c r="CU216" i="1" s="1"/>
  <c r="CW216" i="1" s="1"/>
  <c r="CL216" i="1"/>
  <c r="CJ216" i="1"/>
  <c r="CI216" i="1"/>
  <c r="CH216" i="1"/>
  <c r="CG216" i="1"/>
  <c r="BO216" i="1"/>
  <c r="BP216" i="1" s="1"/>
  <c r="DS215" i="1"/>
  <c r="DT215" i="1" s="1"/>
  <c r="DI215" i="1"/>
  <c r="DJ215" i="1" s="1"/>
  <c r="DL215" i="1" s="1"/>
  <c r="DE215" i="1"/>
  <c r="DG215" i="1" s="1"/>
  <c r="CZ215" i="1"/>
  <c r="DB215" i="1" s="1"/>
  <c r="CT215" i="1"/>
  <c r="CU215" i="1" s="1"/>
  <c r="CW215" i="1" s="1"/>
  <c r="CL215" i="1"/>
  <c r="CJ215" i="1"/>
  <c r="CI215" i="1"/>
  <c r="CH215" i="1"/>
  <c r="CG215" i="1"/>
  <c r="BO215" i="1"/>
  <c r="BP215" i="1" s="1"/>
  <c r="DS214" i="1"/>
  <c r="DI214" i="1"/>
  <c r="DJ214" i="1" s="1"/>
  <c r="DL214" i="1" s="1"/>
  <c r="DE214" i="1"/>
  <c r="DG214" i="1" s="1"/>
  <c r="CZ214" i="1"/>
  <c r="DB214" i="1" s="1"/>
  <c r="CT214" i="1"/>
  <c r="CU214" i="1" s="1"/>
  <c r="CW214" i="1" s="1"/>
  <c r="CL214" i="1"/>
  <c r="CJ214" i="1"/>
  <c r="CI214" i="1"/>
  <c r="CH214" i="1"/>
  <c r="CG214" i="1"/>
  <c r="BO214" i="1"/>
  <c r="BP214" i="1" s="1"/>
  <c r="DS213" i="1"/>
  <c r="DI213" i="1"/>
  <c r="DJ213" i="1" s="1"/>
  <c r="DL213" i="1" s="1"/>
  <c r="DE213" i="1"/>
  <c r="DG213" i="1" s="1"/>
  <c r="CZ213" i="1"/>
  <c r="DB213" i="1" s="1"/>
  <c r="CT213" i="1"/>
  <c r="CU213" i="1" s="1"/>
  <c r="CW213" i="1" s="1"/>
  <c r="CL213" i="1"/>
  <c r="CJ213" i="1"/>
  <c r="CI213" i="1"/>
  <c r="CH213" i="1"/>
  <c r="CG213" i="1"/>
  <c r="BO213" i="1"/>
  <c r="BP213" i="1" s="1"/>
  <c r="DS212" i="1"/>
  <c r="DI212" i="1"/>
  <c r="DJ212" i="1" s="1"/>
  <c r="DL212" i="1" s="1"/>
  <c r="DE212" i="1"/>
  <c r="DG212" i="1" s="1"/>
  <c r="CZ212" i="1"/>
  <c r="DB212" i="1" s="1"/>
  <c r="CT212" i="1"/>
  <c r="CU212" i="1" s="1"/>
  <c r="CW212" i="1" s="1"/>
  <c r="CL212" i="1"/>
  <c r="CJ212" i="1"/>
  <c r="CI212" i="1"/>
  <c r="CH212" i="1"/>
  <c r="CG212" i="1"/>
  <c r="CB212" i="1"/>
  <c r="CC212" i="1" s="1"/>
  <c r="CE212" i="1" s="1"/>
  <c r="BO212" i="1"/>
  <c r="BP212" i="1" s="1"/>
  <c r="DS211" i="1"/>
  <c r="DT211" i="1" s="1"/>
  <c r="DI211" i="1"/>
  <c r="DJ211" i="1" s="1"/>
  <c r="DL211" i="1" s="1"/>
  <c r="DE211" i="1"/>
  <c r="DG211" i="1" s="1"/>
  <c r="CZ211" i="1"/>
  <c r="DB211" i="1" s="1"/>
  <c r="CT211" i="1"/>
  <c r="CU211" i="1" s="1"/>
  <c r="CW211" i="1" s="1"/>
  <c r="CL211" i="1"/>
  <c r="CJ211" i="1"/>
  <c r="CI211" i="1"/>
  <c r="CH211" i="1"/>
  <c r="CG211" i="1"/>
  <c r="BO211" i="1"/>
  <c r="BP211" i="1" s="1"/>
  <c r="DS210" i="1"/>
  <c r="DT210" i="1" s="1"/>
  <c r="DI210" i="1"/>
  <c r="DJ210" i="1" s="1"/>
  <c r="DL210" i="1" s="1"/>
  <c r="DE210" i="1"/>
  <c r="DG210" i="1" s="1"/>
  <c r="CZ210" i="1"/>
  <c r="DB210" i="1" s="1"/>
  <c r="CT210" i="1"/>
  <c r="CU210" i="1" s="1"/>
  <c r="CW210" i="1" s="1"/>
  <c r="CL210" i="1"/>
  <c r="CJ210" i="1"/>
  <c r="CI210" i="1"/>
  <c r="CH210" i="1"/>
  <c r="CG210" i="1"/>
  <c r="BO210" i="1"/>
  <c r="BP210" i="1" s="1"/>
  <c r="DS209" i="1"/>
  <c r="DT209" i="1" s="1"/>
  <c r="DI209" i="1"/>
  <c r="DJ209" i="1" s="1"/>
  <c r="DL209" i="1" s="1"/>
  <c r="DE209" i="1"/>
  <c r="DG209" i="1" s="1"/>
  <c r="CZ209" i="1"/>
  <c r="DB209" i="1" s="1"/>
  <c r="CT209" i="1"/>
  <c r="CU209" i="1" s="1"/>
  <c r="CW209" i="1" s="1"/>
  <c r="CL209" i="1"/>
  <c r="CJ209" i="1"/>
  <c r="CI209" i="1"/>
  <c r="CH209" i="1"/>
  <c r="CG209" i="1"/>
  <c r="CB209" i="1"/>
  <c r="CC209" i="1" s="1"/>
  <c r="CE209" i="1" s="1"/>
  <c r="BO209" i="1"/>
  <c r="BP209" i="1" s="1"/>
  <c r="DS208" i="1"/>
  <c r="DI208" i="1"/>
  <c r="DJ208" i="1" s="1"/>
  <c r="DL208" i="1" s="1"/>
  <c r="DE208" i="1"/>
  <c r="DG208" i="1" s="1"/>
  <c r="CZ208" i="1"/>
  <c r="DB208" i="1" s="1"/>
  <c r="CT208" i="1"/>
  <c r="CU208" i="1" s="1"/>
  <c r="CW208" i="1" s="1"/>
  <c r="CL208" i="1"/>
  <c r="CJ208" i="1"/>
  <c r="CI208" i="1"/>
  <c r="CH208" i="1"/>
  <c r="CG208" i="1"/>
  <c r="BO208" i="1"/>
  <c r="BP208" i="1" s="1"/>
  <c r="DS207" i="1"/>
  <c r="DI207" i="1"/>
  <c r="DJ207" i="1" s="1"/>
  <c r="DL207" i="1" s="1"/>
  <c r="DE207" i="1"/>
  <c r="DG207" i="1" s="1"/>
  <c r="CZ207" i="1"/>
  <c r="DB207" i="1" s="1"/>
  <c r="CT207" i="1"/>
  <c r="CU207" i="1" s="1"/>
  <c r="CW207" i="1" s="1"/>
  <c r="CL207" i="1"/>
  <c r="CJ207" i="1"/>
  <c r="CI207" i="1"/>
  <c r="CH207" i="1"/>
  <c r="CG207" i="1"/>
  <c r="BO207" i="1"/>
  <c r="BP207" i="1" s="1"/>
  <c r="DS206" i="1"/>
  <c r="DI206" i="1"/>
  <c r="DJ206" i="1" s="1"/>
  <c r="DL206" i="1" s="1"/>
  <c r="DE206" i="1"/>
  <c r="DG206" i="1" s="1"/>
  <c r="CZ206" i="1"/>
  <c r="DB206" i="1" s="1"/>
  <c r="CT206" i="1"/>
  <c r="CU206" i="1" s="1"/>
  <c r="CW206" i="1" s="1"/>
  <c r="CL206" i="1"/>
  <c r="CJ206" i="1"/>
  <c r="CI206" i="1"/>
  <c r="CH206" i="1"/>
  <c r="CG206" i="1"/>
  <c r="BO206" i="1"/>
  <c r="BP206" i="1" s="1"/>
  <c r="DS205" i="1"/>
  <c r="DI205" i="1"/>
  <c r="DJ205" i="1" s="1"/>
  <c r="DL205" i="1" s="1"/>
  <c r="DE205" i="1"/>
  <c r="DG205" i="1" s="1"/>
  <c r="CZ205" i="1"/>
  <c r="DB205" i="1" s="1"/>
  <c r="CT205" i="1"/>
  <c r="CU205" i="1" s="1"/>
  <c r="CW205" i="1" s="1"/>
  <c r="CL205" i="1"/>
  <c r="CJ205" i="1"/>
  <c r="CI205" i="1"/>
  <c r="CH205" i="1"/>
  <c r="CG205" i="1"/>
  <c r="BO205" i="1"/>
  <c r="BP205" i="1" s="1"/>
  <c r="DS204" i="1"/>
  <c r="DI204" i="1"/>
  <c r="DJ204" i="1" s="1"/>
  <c r="DL204" i="1" s="1"/>
  <c r="DE204" i="1"/>
  <c r="DG204" i="1" s="1"/>
  <c r="CZ204" i="1"/>
  <c r="DB204" i="1" s="1"/>
  <c r="CT204" i="1"/>
  <c r="CU204" i="1" s="1"/>
  <c r="CW204" i="1" s="1"/>
  <c r="CL204" i="1"/>
  <c r="CJ204" i="1"/>
  <c r="CI204" i="1"/>
  <c r="CH204" i="1"/>
  <c r="CG204" i="1"/>
  <c r="BO204" i="1"/>
  <c r="BP204" i="1" s="1"/>
  <c r="DS203" i="1"/>
  <c r="DI203" i="1"/>
  <c r="DJ203" i="1" s="1"/>
  <c r="DL203" i="1" s="1"/>
  <c r="DE203" i="1"/>
  <c r="DG203" i="1" s="1"/>
  <c r="CZ203" i="1"/>
  <c r="DB203" i="1" s="1"/>
  <c r="CT203" i="1"/>
  <c r="CU203" i="1" s="1"/>
  <c r="CW203" i="1" s="1"/>
  <c r="CL203" i="1"/>
  <c r="CJ203" i="1"/>
  <c r="CI203" i="1"/>
  <c r="CH203" i="1"/>
  <c r="CG203" i="1"/>
  <c r="BO203" i="1"/>
  <c r="BP203" i="1" s="1"/>
  <c r="DS202" i="1"/>
  <c r="DI202" i="1"/>
  <c r="DJ202" i="1" s="1"/>
  <c r="DL202" i="1" s="1"/>
  <c r="DE202" i="1"/>
  <c r="DG202" i="1" s="1"/>
  <c r="CZ202" i="1"/>
  <c r="DB202" i="1" s="1"/>
  <c r="CT202" i="1"/>
  <c r="CU202" i="1" s="1"/>
  <c r="CW202" i="1" s="1"/>
  <c r="CL202" i="1"/>
  <c r="CJ202" i="1"/>
  <c r="CI202" i="1"/>
  <c r="CH202" i="1"/>
  <c r="CG202" i="1"/>
  <c r="BO202" i="1"/>
  <c r="BP202" i="1" s="1"/>
  <c r="DS201" i="1"/>
  <c r="DT201" i="1" s="1"/>
  <c r="DI201" i="1"/>
  <c r="DJ201" i="1" s="1"/>
  <c r="DL201" i="1" s="1"/>
  <c r="DE201" i="1"/>
  <c r="DG201" i="1" s="1"/>
  <c r="CZ201" i="1"/>
  <c r="DB201" i="1" s="1"/>
  <c r="CT201" i="1"/>
  <c r="CU201" i="1" s="1"/>
  <c r="CW201" i="1" s="1"/>
  <c r="CL201" i="1"/>
  <c r="CJ201" i="1"/>
  <c r="CI201" i="1"/>
  <c r="CH201" i="1"/>
  <c r="CG201" i="1"/>
  <c r="BO201" i="1"/>
  <c r="BP201" i="1" s="1"/>
  <c r="DS200" i="1"/>
  <c r="DI200" i="1"/>
  <c r="DJ200" i="1" s="1"/>
  <c r="DL200" i="1" s="1"/>
  <c r="DE200" i="1"/>
  <c r="DG200" i="1" s="1"/>
  <c r="CZ200" i="1"/>
  <c r="DB200" i="1" s="1"/>
  <c r="CT200" i="1"/>
  <c r="CU200" i="1" s="1"/>
  <c r="CW200" i="1" s="1"/>
  <c r="CL200" i="1"/>
  <c r="CJ200" i="1"/>
  <c r="CI200" i="1"/>
  <c r="CH200" i="1"/>
  <c r="CG200" i="1"/>
  <c r="BO200" i="1"/>
  <c r="BP200" i="1" s="1"/>
  <c r="DS199" i="1"/>
  <c r="DI199" i="1"/>
  <c r="DJ199" i="1" s="1"/>
  <c r="DL199" i="1" s="1"/>
  <c r="DE199" i="1"/>
  <c r="DG199" i="1" s="1"/>
  <c r="CZ199" i="1"/>
  <c r="DB199" i="1" s="1"/>
  <c r="CT199" i="1"/>
  <c r="CU199" i="1" s="1"/>
  <c r="CW199" i="1" s="1"/>
  <c r="CL199" i="1"/>
  <c r="CJ199" i="1"/>
  <c r="CI199" i="1"/>
  <c r="CH199" i="1"/>
  <c r="CG199" i="1"/>
  <c r="BO199" i="1"/>
  <c r="BP199" i="1" s="1"/>
  <c r="DS198" i="1"/>
  <c r="DI198" i="1"/>
  <c r="DJ198" i="1" s="1"/>
  <c r="DL198" i="1" s="1"/>
  <c r="DE198" i="1"/>
  <c r="DG198" i="1" s="1"/>
  <c r="CZ198" i="1"/>
  <c r="DB198" i="1" s="1"/>
  <c r="CT198" i="1"/>
  <c r="CU198" i="1" s="1"/>
  <c r="CW198" i="1" s="1"/>
  <c r="CL198" i="1"/>
  <c r="CJ198" i="1"/>
  <c r="CI198" i="1"/>
  <c r="CH198" i="1"/>
  <c r="CG198" i="1"/>
  <c r="BO198" i="1"/>
  <c r="BP198" i="1" s="1"/>
  <c r="DS197" i="1"/>
  <c r="DI197" i="1"/>
  <c r="DJ197" i="1" s="1"/>
  <c r="DL197" i="1" s="1"/>
  <c r="DE197" i="1"/>
  <c r="DG197" i="1" s="1"/>
  <c r="CZ197" i="1"/>
  <c r="DB197" i="1" s="1"/>
  <c r="CT197" i="1"/>
  <c r="CU197" i="1" s="1"/>
  <c r="CW197" i="1" s="1"/>
  <c r="CL197" i="1"/>
  <c r="CJ197" i="1"/>
  <c r="CI197" i="1"/>
  <c r="CH197" i="1"/>
  <c r="CG197" i="1"/>
  <c r="BO197" i="1"/>
  <c r="BP197" i="1" s="1"/>
  <c r="DS196" i="1"/>
  <c r="DI196" i="1"/>
  <c r="DJ196" i="1" s="1"/>
  <c r="DL196" i="1" s="1"/>
  <c r="DE196" i="1"/>
  <c r="DG196" i="1" s="1"/>
  <c r="CZ196" i="1"/>
  <c r="DB196" i="1" s="1"/>
  <c r="CT196" i="1"/>
  <c r="CU196" i="1" s="1"/>
  <c r="CW196" i="1" s="1"/>
  <c r="CL196" i="1"/>
  <c r="CJ196" i="1"/>
  <c r="CI196" i="1"/>
  <c r="CH196" i="1"/>
  <c r="CG196" i="1"/>
  <c r="BO196" i="1"/>
  <c r="BP196" i="1" s="1"/>
  <c r="DS195" i="1"/>
  <c r="DT195" i="1" s="1"/>
  <c r="DI195" i="1"/>
  <c r="DJ195" i="1" s="1"/>
  <c r="DL195" i="1" s="1"/>
  <c r="DE195" i="1"/>
  <c r="DG195" i="1" s="1"/>
  <c r="CZ195" i="1"/>
  <c r="DB195" i="1" s="1"/>
  <c r="CT195" i="1"/>
  <c r="CU195" i="1" s="1"/>
  <c r="CW195" i="1" s="1"/>
  <c r="CL195" i="1"/>
  <c r="CJ195" i="1"/>
  <c r="CI195" i="1"/>
  <c r="CH195" i="1"/>
  <c r="CG195" i="1"/>
  <c r="BO195" i="1"/>
  <c r="BP195" i="1" s="1"/>
  <c r="DS194" i="1"/>
  <c r="DT194" i="1" s="1"/>
  <c r="DI194" i="1"/>
  <c r="DJ194" i="1" s="1"/>
  <c r="DL194" i="1" s="1"/>
  <c r="DE194" i="1"/>
  <c r="DG194" i="1" s="1"/>
  <c r="CZ194" i="1"/>
  <c r="DB194" i="1" s="1"/>
  <c r="CT194" i="1"/>
  <c r="CU194" i="1" s="1"/>
  <c r="CW194" i="1" s="1"/>
  <c r="CL194" i="1"/>
  <c r="CJ194" i="1"/>
  <c r="CI194" i="1"/>
  <c r="CH194" i="1"/>
  <c r="CG194" i="1"/>
  <c r="BO194" i="1"/>
  <c r="BP194" i="1" s="1"/>
  <c r="DS193" i="1"/>
  <c r="DI193" i="1"/>
  <c r="DJ193" i="1" s="1"/>
  <c r="DL193" i="1" s="1"/>
  <c r="DE193" i="1"/>
  <c r="DG193" i="1" s="1"/>
  <c r="CZ193" i="1"/>
  <c r="DB193" i="1" s="1"/>
  <c r="CT193" i="1"/>
  <c r="CU193" i="1" s="1"/>
  <c r="CW193" i="1" s="1"/>
  <c r="CL193" i="1"/>
  <c r="CJ193" i="1"/>
  <c r="CI193" i="1"/>
  <c r="CH193" i="1"/>
  <c r="CG193" i="1"/>
  <c r="BO193" i="1"/>
  <c r="BP193" i="1" s="1"/>
  <c r="DS192" i="1"/>
  <c r="DI192" i="1"/>
  <c r="DJ192" i="1" s="1"/>
  <c r="DL192" i="1" s="1"/>
  <c r="DE192" i="1"/>
  <c r="DG192" i="1" s="1"/>
  <c r="CZ192" i="1"/>
  <c r="DB192" i="1" s="1"/>
  <c r="CT192" i="1"/>
  <c r="CU192" i="1" s="1"/>
  <c r="CW192" i="1" s="1"/>
  <c r="CL192" i="1"/>
  <c r="CJ192" i="1"/>
  <c r="CI192" i="1"/>
  <c r="CH192" i="1"/>
  <c r="CG192" i="1"/>
  <c r="CA192" i="1"/>
  <c r="BO192" i="1"/>
  <c r="BP192" i="1" s="1"/>
  <c r="DS191" i="1"/>
  <c r="DI191" i="1"/>
  <c r="DJ191" i="1" s="1"/>
  <c r="DL191" i="1" s="1"/>
  <c r="DE191" i="1"/>
  <c r="DG191" i="1" s="1"/>
  <c r="CZ191" i="1"/>
  <c r="DB191" i="1" s="1"/>
  <c r="CT191" i="1"/>
  <c r="CU191" i="1" s="1"/>
  <c r="CW191" i="1" s="1"/>
  <c r="CL191" i="1"/>
  <c r="CJ191" i="1"/>
  <c r="CI191" i="1"/>
  <c r="CH191" i="1"/>
  <c r="CG191" i="1"/>
  <c r="BO191" i="1"/>
  <c r="BP191" i="1" s="1"/>
  <c r="DS190" i="1"/>
  <c r="DI190" i="1"/>
  <c r="DJ190" i="1" s="1"/>
  <c r="DL190" i="1" s="1"/>
  <c r="DE190" i="1"/>
  <c r="DG190" i="1" s="1"/>
  <c r="CZ190" i="1"/>
  <c r="DB190" i="1" s="1"/>
  <c r="CT190" i="1"/>
  <c r="CU190" i="1" s="1"/>
  <c r="CW190" i="1" s="1"/>
  <c r="CL190" i="1"/>
  <c r="CJ190" i="1"/>
  <c r="CI190" i="1"/>
  <c r="CH190" i="1"/>
  <c r="CG190" i="1"/>
  <c r="CB190" i="1"/>
  <c r="CC190" i="1" s="1"/>
  <c r="CE190" i="1" s="1"/>
  <c r="BO190" i="1"/>
  <c r="BP190" i="1" s="1"/>
  <c r="DS189" i="1"/>
  <c r="DI189" i="1"/>
  <c r="DJ189" i="1" s="1"/>
  <c r="DL189" i="1" s="1"/>
  <c r="DE189" i="1"/>
  <c r="DG189" i="1" s="1"/>
  <c r="CZ189" i="1"/>
  <c r="DB189" i="1" s="1"/>
  <c r="CT189" i="1"/>
  <c r="CU189" i="1" s="1"/>
  <c r="CW189" i="1" s="1"/>
  <c r="CL189" i="1"/>
  <c r="CJ189" i="1"/>
  <c r="CI189" i="1"/>
  <c r="CH189" i="1"/>
  <c r="CG189" i="1"/>
  <c r="CB189" i="1"/>
  <c r="CC189" i="1" s="1"/>
  <c r="CE189" i="1" s="1"/>
  <c r="BO189" i="1"/>
  <c r="BP189" i="1" s="1"/>
  <c r="DS188" i="1"/>
  <c r="DT188" i="1" s="1"/>
  <c r="DI188" i="1"/>
  <c r="DJ188" i="1" s="1"/>
  <c r="DL188" i="1" s="1"/>
  <c r="DE188" i="1"/>
  <c r="DG188" i="1" s="1"/>
  <c r="CZ188" i="1"/>
  <c r="DB188" i="1" s="1"/>
  <c r="CT188" i="1"/>
  <c r="CU188" i="1" s="1"/>
  <c r="CW188" i="1" s="1"/>
  <c r="CL188" i="1"/>
  <c r="CJ188" i="1"/>
  <c r="CI188" i="1"/>
  <c r="CH188" i="1"/>
  <c r="CG188" i="1"/>
  <c r="BO188" i="1"/>
  <c r="BP188" i="1" s="1"/>
  <c r="DS187" i="1"/>
  <c r="DT187" i="1" s="1"/>
  <c r="DI187" i="1"/>
  <c r="DJ187" i="1" s="1"/>
  <c r="DL187" i="1" s="1"/>
  <c r="DE187" i="1"/>
  <c r="DG187" i="1" s="1"/>
  <c r="CZ187" i="1"/>
  <c r="DB187" i="1" s="1"/>
  <c r="CT187" i="1"/>
  <c r="CU187" i="1" s="1"/>
  <c r="CW187" i="1" s="1"/>
  <c r="CL187" i="1"/>
  <c r="CJ187" i="1"/>
  <c r="CI187" i="1"/>
  <c r="CH187" i="1"/>
  <c r="CG187" i="1"/>
  <c r="BO187" i="1"/>
  <c r="BP187" i="1" s="1"/>
  <c r="DS186" i="1"/>
  <c r="DT186" i="1" s="1"/>
  <c r="DI186" i="1"/>
  <c r="DJ186" i="1" s="1"/>
  <c r="DL186" i="1" s="1"/>
  <c r="DE186" i="1"/>
  <c r="DG186" i="1" s="1"/>
  <c r="CZ186" i="1"/>
  <c r="DB186" i="1" s="1"/>
  <c r="CT186" i="1"/>
  <c r="CU186" i="1" s="1"/>
  <c r="CW186" i="1" s="1"/>
  <c r="CL186" i="1"/>
  <c r="CJ186" i="1"/>
  <c r="CI186" i="1"/>
  <c r="CH186" i="1"/>
  <c r="CG186" i="1"/>
  <c r="BO186" i="1"/>
  <c r="BP186" i="1" s="1"/>
  <c r="DS185" i="1"/>
  <c r="DI185" i="1"/>
  <c r="DJ185" i="1" s="1"/>
  <c r="DL185" i="1" s="1"/>
  <c r="DE185" i="1"/>
  <c r="DG185" i="1" s="1"/>
  <c r="CZ185" i="1"/>
  <c r="DB185" i="1" s="1"/>
  <c r="CT185" i="1"/>
  <c r="CU185" i="1" s="1"/>
  <c r="CW185" i="1" s="1"/>
  <c r="CL185" i="1"/>
  <c r="CJ185" i="1"/>
  <c r="CI185" i="1"/>
  <c r="CH185" i="1"/>
  <c r="CG185" i="1"/>
  <c r="BO185" i="1"/>
  <c r="BP185" i="1" s="1"/>
  <c r="DS184" i="1"/>
  <c r="DI184" i="1"/>
  <c r="DJ184" i="1" s="1"/>
  <c r="DL184" i="1" s="1"/>
  <c r="DE184" i="1"/>
  <c r="DG184" i="1" s="1"/>
  <c r="CZ184" i="1"/>
  <c r="DB184" i="1" s="1"/>
  <c r="CT184" i="1"/>
  <c r="CU184" i="1" s="1"/>
  <c r="CW184" i="1" s="1"/>
  <c r="CL184" i="1"/>
  <c r="CJ184" i="1"/>
  <c r="CI184" i="1"/>
  <c r="CH184" i="1"/>
  <c r="CG184" i="1"/>
  <c r="BO184" i="1"/>
  <c r="BP184" i="1" s="1"/>
  <c r="DS183" i="1"/>
  <c r="DT183" i="1" s="1"/>
  <c r="DI183" i="1"/>
  <c r="DJ183" i="1" s="1"/>
  <c r="DL183" i="1" s="1"/>
  <c r="DE183" i="1"/>
  <c r="DG183" i="1" s="1"/>
  <c r="CZ183" i="1"/>
  <c r="DB183" i="1" s="1"/>
  <c r="CT183" i="1"/>
  <c r="CU183" i="1" s="1"/>
  <c r="CW183" i="1" s="1"/>
  <c r="CL183" i="1"/>
  <c r="CJ183" i="1"/>
  <c r="CI183" i="1"/>
  <c r="CH183" i="1"/>
  <c r="CG183" i="1"/>
  <c r="BO183" i="1"/>
  <c r="BP183" i="1" s="1"/>
  <c r="DS182" i="1"/>
  <c r="DI182" i="1"/>
  <c r="DJ182" i="1" s="1"/>
  <c r="DL182" i="1" s="1"/>
  <c r="DE182" i="1"/>
  <c r="DG182" i="1" s="1"/>
  <c r="CZ182" i="1"/>
  <c r="DB182" i="1" s="1"/>
  <c r="CT182" i="1"/>
  <c r="CU182" i="1" s="1"/>
  <c r="CW182" i="1" s="1"/>
  <c r="CL182" i="1"/>
  <c r="CJ182" i="1"/>
  <c r="CI182" i="1"/>
  <c r="CH182" i="1"/>
  <c r="CG182" i="1"/>
  <c r="BO182" i="1"/>
  <c r="BP182" i="1" s="1"/>
  <c r="DS181" i="1"/>
  <c r="DT181" i="1" s="1"/>
  <c r="DI181" i="1"/>
  <c r="DJ181" i="1" s="1"/>
  <c r="DL181" i="1" s="1"/>
  <c r="DE181" i="1"/>
  <c r="DG181" i="1" s="1"/>
  <c r="CZ181" i="1"/>
  <c r="DB181" i="1" s="1"/>
  <c r="CT181" i="1"/>
  <c r="CU181" i="1" s="1"/>
  <c r="CW181" i="1" s="1"/>
  <c r="CL181" i="1"/>
  <c r="CJ181" i="1"/>
  <c r="CI181" i="1"/>
  <c r="CH181" i="1"/>
  <c r="CG181" i="1"/>
  <c r="BO181" i="1"/>
  <c r="BP181" i="1" s="1"/>
  <c r="DS180" i="1"/>
  <c r="DT180" i="1" s="1"/>
  <c r="DI180" i="1"/>
  <c r="DJ180" i="1" s="1"/>
  <c r="DL180" i="1" s="1"/>
  <c r="DE180" i="1"/>
  <c r="DG180" i="1" s="1"/>
  <c r="CZ180" i="1"/>
  <c r="DB180" i="1" s="1"/>
  <c r="CT180" i="1"/>
  <c r="CU180" i="1" s="1"/>
  <c r="CW180" i="1" s="1"/>
  <c r="CL180" i="1"/>
  <c r="CJ180" i="1"/>
  <c r="CI180" i="1"/>
  <c r="CH180" i="1"/>
  <c r="CG180" i="1"/>
  <c r="CA180" i="1"/>
  <c r="BO180" i="1"/>
  <c r="BP180" i="1" s="1"/>
  <c r="DS179" i="1"/>
  <c r="DT179" i="1" s="1"/>
  <c r="DI179" i="1"/>
  <c r="DJ179" i="1" s="1"/>
  <c r="DL179" i="1" s="1"/>
  <c r="DE179" i="1"/>
  <c r="DG179" i="1" s="1"/>
  <c r="CZ179" i="1"/>
  <c r="DB179" i="1" s="1"/>
  <c r="CT179" i="1"/>
  <c r="CU179" i="1" s="1"/>
  <c r="CW179" i="1" s="1"/>
  <c r="CL179" i="1"/>
  <c r="CJ179" i="1"/>
  <c r="CI179" i="1"/>
  <c r="CH179" i="1"/>
  <c r="CG179" i="1"/>
  <c r="BO179" i="1"/>
  <c r="BP179" i="1" s="1"/>
  <c r="DS178" i="1"/>
  <c r="DT178" i="1" s="1"/>
  <c r="DI178" i="1"/>
  <c r="DJ178" i="1" s="1"/>
  <c r="DL178" i="1" s="1"/>
  <c r="DE178" i="1"/>
  <c r="DG178" i="1" s="1"/>
  <c r="CZ178" i="1"/>
  <c r="DB178" i="1" s="1"/>
  <c r="CT178" i="1"/>
  <c r="CU178" i="1" s="1"/>
  <c r="CW178" i="1" s="1"/>
  <c r="CL178" i="1"/>
  <c r="CJ178" i="1"/>
  <c r="CI178" i="1"/>
  <c r="CH178" i="1"/>
  <c r="CG178" i="1"/>
  <c r="BO178" i="1"/>
  <c r="BP178" i="1" s="1"/>
  <c r="DS177" i="1"/>
  <c r="DT177" i="1" s="1"/>
  <c r="DI177" i="1"/>
  <c r="DJ177" i="1" s="1"/>
  <c r="DL177" i="1" s="1"/>
  <c r="DE177" i="1"/>
  <c r="DG177" i="1" s="1"/>
  <c r="CZ177" i="1"/>
  <c r="DB177" i="1" s="1"/>
  <c r="CT177" i="1"/>
  <c r="CU177" i="1" s="1"/>
  <c r="CW177" i="1" s="1"/>
  <c r="CL177" i="1"/>
  <c r="CJ177" i="1"/>
  <c r="CI177" i="1"/>
  <c r="CH177" i="1"/>
  <c r="CG177" i="1"/>
  <c r="CB177" i="1"/>
  <c r="CC177" i="1" s="1"/>
  <c r="CE177" i="1" s="1"/>
  <c r="BO177" i="1"/>
  <c r="BP177" i="1" s="1"/>
  <c r="DS176" i="1"/>
  <c r="DT176" i="1" s="1"/>
  <c r="DI176" i="1"/>
  <c r="DJ176" i="1" s="1"/>
  <c r="DL176" i="1" s="1"/>
  <c r="DE176" i="1"/>
  <c r="DG176" i="1" s="1"/>
  <c r="CZ176" i="1"/>
  <c r="DB176" i="1" s="1"/>
  <c r="CT176" i="1"/>
  <c r="CU176" i="1" s="1"/>
  <c r="CW176" i="1" s="1"/>
  <c r="CL176" i="1"/>
  <c r="CJ176" i="1"/>
  <c r="CI176" i="1"/>
  <c r="CH176" i="1"/>
  <c r="CG176" i="1"/>
  <c r="BO176" i="1"/>
  <c r="BP176" i="1" s="1"/>
  <c r="DS175" i="1"/>
  <c r="DI175" i="1"/>
  <c r="DJ175" i="1" s="1"/>
  <c r="DL175" i="1" s="1"/>
  <c r="DE175" i="1"/>
  <c r="DG175" i="1" s="1"/>
  <c r="CZ175" i="1"/>
  <c r="DB175" i="1" s="1"/>
  <c r="CT175" i="1"/>
  <c r="CU175" i="1" s="1"/>
  <c r="CW175" i="1" s="1"/>
  <c r="CL175" i="1"/>
  <c r="CJ175" i="1"/>
  <c r="CI175" i="1"/>
  <c r="CH175" i="1"/>
  <c r="CG175" i="1"/>
  <c r="BO175" i="1"/>
  <c r="BP175" i="1" s="1"/>
  <c r="DS174" i="1"/>
  <c r="DT174" i="1" s="1"/>
  <c r="DI174" i="1"/>
  <c r="DJ174" i="1" s="1"/>
  <c r="DL174" i="1" s="1"/>
  <c r="DE174" i="1"/>
  <c r="DG174" i="1" s="1"/>
  <c r="CZ174" i="1"/>
  <c r="DB174" i="1" s="1"/>
  <c r="CT174" i="1"/>
  <c r="CU174" i="1" s="1"/>
  <c r="CW174" i="1" s="1"/>
  <c r="CL174" i="1"/>
  <c r="CJ174" i="1"/>
  <c r="CI174" i="1"/>
  <c r="CH174" i="1"/>
  <c r="CG174" i="1"/>
  <c r="BO174" i="1"/>
  <c r="BP174" i="1" s="1"/>
  <c r="DS173" i="1"/>
  <c r="DT173" i="1" s="1"/>
  <c r="DI173" i="1"/>
  <c r="DJ173" i="1" s="1"/>
  <c r="DL173" i="1" s="1"/>
  <c r="DE173" i="1"/>
  <c r="DG173" i="1" s="1"/>
  <c r="CZ173" i="1"/>
  <c r="DB173" i="1" s="1"/>
  <c r="CT173" i="1"/>
  <c r="CU173" i="1" s="1"/>
  <c r="CW173" i="1" s="1"/>
  <c r="CL173" i="1"/>
  <c r="CJ173" i="1"/>
  <c r="CI173" i="1"/>
  <c r="CH173" i="1"/>
  <c r="CG173" i="1"/>
  <c r="CB173" i="1"/>
  <c r="CC173" i="1" s="1"/>
  <c r="CE173" i="1" s="1"/>
  <c r="BO173" i="1"/>
  <c r="BP173" i="1" s="1"/>
  <c r="DS172" i="1"/>
  <c r="DT172" i="1" s="1"/>
  <c r="DI172" i="1"/>
  <c r="DJ172" i="1" s="1"/>
  <c r="DL172" i="1" s="1"/>
  <c r="DE172" i="1"/>
  <c r="DG172" i="1" s="1"/>
  <c r="CZ172" i="1"/>
  <c r="DB172" i="1" s="1"/>
  <c r="CT172" i="1"/>
  <c r="CU172" i="1" s="1"/>
  <c r="CW172" i="1" s="1"/>
  <c r="CL172" i="1"/>
  <c r="CJ172" i="1"/>
  <c r="CI172" i="1"/>
  <c r="CH172" i="1"/>
  <c r="CG172" i="1"/>
  <c r="BO172" i="1"/>
  <c r="BP172" i="1" s="1"/>
  <c r="DS171" i="1"/>
  <c r="DT171" i="1" s="1"/>
  <c r="DI171" i="1"/>
  <c r="DJ171" i="1" s="1"/>
  <c r="DL171" i="1" s="1"/>
  <c r="DE171" i="1"/>
  <c r="DG171" i="1" s="1"/>
  <c r="CZ171" i="1"/>
  <c r="DB171" i="1" s="1"/>
  <c r="CT171" i="1"/>
  <c r="CU171" i="1" s="1"/>
  <c r="CW171" i="1" s="1"/>
  <c r="CL171" i="1"/>
  <c r="CJ171" i="1"/>
  <c r="CI171" i="1"/>
  <c r="CH171" i="1"/>
  <c r="CG171" i="1"/>
  <c r="BO171" i="1"/>
  <c r="BP171" i="1" s="1"/>
  <c r="DS170" i="1"/>
  <c r="DT170" i="1" s="1"/>
  <c r="DI170" i="1"/>
  <c r="DJ170" i="1" s="1"/>
  <c r="DL170" i="1" s="1"/>
  <c r="DE170" i="1"/>
  <c r="DG170" i="1" s="1"/>
  <c r="CZ170" i="1"/>
  <c r="DB170" i="1" s="1"/>
  <c r="CT170" i="1"/>
  <c r="CU170" i="1" s="1"/>
  <c r="CW170" i="1" s="1"/>
  <c r="CL170" i="1"/>
  <c r="CJ170" i="1"/>
  <c r="CI170" i="1"/>
  <c r="CH170" i="1"/>
  <c r="CG170" i="1"/>
  <c r="CA170" i="1"/>
  <c r="BO170" i="1"/>
  <c r="BP170" i="1" s="1"/>
  <c r="DS169" i="1"/>
  <c r="DT169" i="1" s="1"/>
  <c r="DI169" i="1"/>
  <c r="DJ169" i="1" s="1"/>
  <c r="DL169" i="1" s="1"/>
  <c r="DE169" i="1"/>
  <c r="DG169" i="1" s="1"/>
  <c r="CZ169" i="1"/>
  <c r="DB169" i="1" s="1"/>
  <c r="CT169" i="1"/>
  <c r="CU169" i="1" s="1"/>
  <c r="CW169" i="1" s="1"/>
  <c r="CL169" i="1"/>
  <c r="CJ169" i="1"/>
  <c r="CI169" i="1"/>
  <c r="CH169" i="1"/>
  <c r="CG169" i="1"/>
  <c r="BO169" i="1"/>
  <c r="BP169" i="1" s="1"/>
  <c r="DS168" i="1"/>
  <c r="DI168" i="1"/>
  <c r="DJ168" i="1" s="1"/>
  <c r="DL168" i="1" s="1"/>
  <c r="DE168" i="1"/>
  <c r="DG168" i="1" s="1"/>
  <c r="CZ168" i="1"/>
  <c r="DB168" i="1" s="1"/>
  <c r="CT168" i="1"/>
  <c r="CU168" i="1" s="1"/>
  <c r="CW168" i="1" s="1"/>
  <c r="CL168" i="1"/>
  <c r="CJ168" i="1"/>
  <c r="CI168" i="1"/>
  <c r="CH168" i="1"/>
  <c r="CG168" i="1"/>
  <c r="BO168" i="1"/>
  <c r="BP168" i="1" s="1"/>
  <c r="DS167" i="1"/>
  <c r="DT167" i="1" s="1"/>
  <c r="DI167" i="1"/>
  <c r="DJ167" i="1" s="1"/>
  <c r="DL167" i="1" s="1"/>
  <c r="DE167" i="1"/>
  <c r="DG167" i="1" s="1"/>
  <c r="CZ167" i="1"/>
  <c r="DB167" i="1" s="1"/>
  <c r="CT167" i="1"/>
  <c r="CU167" i="1" s="1"/>
  <c r="CW167" i="1" s="1"/>
  <c r="CL167" i="1"/>
  <c r="CJ167" i="1"/>
  <c r="CI167" i="1"/>
  <c r="CH167" i="1"/>
  <c r="CG167" i="1"/>
  <c r="BO167" i="1"/>
  <c r="BP167" i="1" s="1"/>
  <c r="DS166" i="1"/>
  <c r="DT166" i="1" s="1"/>
  <c r="DI166" i="1"/>
  <c r="DJ166" i="1" s="1"/>
  <c r="DL166" i="1" s="1"/>
  <c r="DE166" i="1"/>
  <c r="DG166" i="1" s="1"/>
  <c r="CZ166" i="1"/>
  <c r="DB166" i="1" s="1"/>
  <c r="CT166" i="1"/>
  <c r="CU166" i="1" s="1"/>
  <c r="CW166" i="1" s="1"/>
  <c r="CL166" i="1"/>
  <c r="CJ166" i="1"/>
  <c r="CI166" i="1"/>
  <c r="CH166" i="1"/>
  <c r="CG166" i="1"/>
  <c r="BO166" i="1"/>
  <c r="BP166" i="1" s="1"/>
  <c r="DS165" i="1"/>
  <c r="DT165" i="1" s="1"/>
  <c r="DI165" i="1"/>
  <c r="DJ165" i="1" s="1"/>
  <c r="DL165" i="1" s="1"/>
  <c r="DE165" i="1"/>
  <c r="DG165" i="1" s="1"/>
  <c r="CZ165" i="1"/>
  <c r="DB165" i="1" s="1"/>
  <c r="CT165" i="1"/>
  <c r="CU165" i="1" s="1"/>
  <c r="CW165" i="1" s="1"/>
  <c r="CL165" i="1"/>
  <c r="CJ165" i="1"/>
  <c r="CI165" i="1"/>
  <c r="CH165" i="1"/>
  <c r="CG165" i="1"/>
  <c r="BO165" i="1"/>
  <c r="BP165" i="1" s="1"/>
  <c r="DS164" i="1"/>
  <c r="DI164" i="1"/>
  <c r="DJ164" i="1" s="1"/>
  <c r="DL164" i="1" s="1"/>
  <c r="DE164" i="1"/>
  <c r="DG164" i="1" s="1"/>
  <c r="CZ164" i="1"/>
  <c r="DB164" i="1" s="1"/>
  <c r="CT164" i="1"/>
  <c r="CU164" i="1" s="1"/>
  <c r="CW164" i="1" s="1"/>
  <c r="CL164" i="1"/>
  <c r="CJ164" i="1"/>
  <c r="CI164" i="1"/>
  <c r="CH164" i="1"/>
  <c r="CG164" i="1"/>
  <c r="BO164" i="1"/>
  <c r="BP164" i="1" s="1"/>
  <c r="DS163" i="1"/>
  <c r="DT163" i="1" s="1"/>
  <c r="DI163" i="1"/>
  <c r="DJ163" i="1" s="1"/>
  <c r="DL163" i="1" s="1"/>
  <c r="DE163" i="1"/>
  <c r="DG163" i="1" s="1"/>
  <c r="CZ163" i="1"/>
  <c r="DB163" i="1" s="1"/>
  <c r="CT163" i="1"/>
  <c r="CU163" i="1" s="1"/>
  <c r="CW163" i="1" s="1"/>
  <c r="CL163" i="1"/>
  <c r="CJ163" i="1"/>
  <c r="CI163" i="1"/>
  <c r="CH163" i="1"/>
  <c r="CG163" i="1"/>
  <c r="BO163" i="1"/>
  <c r="BP163" i="1" s="1"/>
  <c r="DS162" i="1"/>
  <c r="DI162" i="1"/>
  <c r="DJ162" i="1" s="1"/>
  <c r="DL162" i="1" s="1"/>
  <c r="DE162" i="1"/>
  <c r="DG162" i="1" s="1"/>
  <c r="CZ162" i="1"/>
  <c r="DB162" i="1" s="1"/>
  <c r="CT162" i="1"/>
  <c r="CU162" i="1" s="1"/>
  <c r="CW162" i="1" s="1"/>
  <c r="CL162" i="1"/>
  <c r="CJ162" i="1"/>
  <c r="CI162" i="1"/>
  <c r="CH162" i="1"/>
  <c r="CG162" i="1"/>
  <c r="BO162" i="1"/>
  <c r="BP162" i="1" s="1"/>
  <c r="DS161" i="1"/>
  <c r="DT161" i="1" s="1"/>
  <c r="DI161" i="1"/>
  <c r="DJ161" i="1" s="1"/>
  <c r="DL161" i="1" s="1"/>
  <c r="DE161" i="1"/>
  <c r="DG161" i="1" s="1"/>
  <c r="CZ161" i="1"/>
  <c r="DB161" i="1" s="1"/>
  <c r="CT161" i="1"/>
  <c r="CU161" i="1" s="1"/>
  <c r="CW161" i="1" s="1"/>
  <c r="CL161" i="1"/>
  <c r="CJ161" i="1"/>
  <c r="CI161" i="1"/>
  <c r="CH161" i="1"/>
  <c r="CG161" i="1"/>
  <c r="BO161" i="1"/>
  <c r="BP161" i="1" s="1"/>
  <c r="DS160" i="1"/>
  <c r="DT160" i="1" s="1"/>
  <c r="DI160" i="1"/>
  <c r="DJ160" i="1" s="1"/>
  <c r="DL160" i="1" s="1"/>
  <c r="DE160" i="1"/>
  <c r="DG160" i="1" s="1"/>
  <c r="CZ160" i="1"/>
  <c r="DB160" i="1" s="1"/>
  <c r="CT160" i="1"/>
  <c r="CU160" i="1" s="1"/>
  <c r="CW160" i="1" s="1"/>
  <c r="CL160" i="1"/>
  <c r="CJ160" i="1"/>
  <c r="CI160" i="1"/>
  <c r="CH160" i="1"/>
  <c r="CG160" i="1"/>
  <c r="BO160" i="1"/>
  <c r="BP160" i="1" s="1"/>
  <c r="DS159" i="1"/>
  <c r="DT159" i="1" s="1"/>
  <c r="DI159" i="1"/>
  <c r="DJ159" i="1" s="1"/>
  <c r="DL159" i="1" s="1"/>
  <c r="DE159" i="1"/>
  <c r="DG159" i="1" s="1"/>
  <c r="CZ159" i="1"/>
  <c r="DB159" i="1" s="1"/>
  <c r="CT159" i="1"/>
  <c r="CU159" i="1" s="1"/>
  <c r="CW159" i="1" s="1"/>
  <c r="CL159" i="1"/>
  <c r="CJ159" i="1"/>
  <c r="CI159" i="1"/>
  <c r="CH159" i="1"/>
  <c r="CG159" i="1"/>
  <c r="BO159" i="1"/>
  <c r="BP159" i="1" s="1"/>
  <c r="DS158" i="1"/>
  <c r="DT158" i="1" s="1"/>
  <c r="DI158" i="1"/>
  <c r="DJ158" i="1" s="1"/>
  <c r="DL158" i="1" s="1"/>
  <c r="DE158" i="1"/>
  <c r="DG158" i="1" s="1"/>
  <c r="CZ158" i="1"/>
  <c r="DB158" i="1" s="1"/>
  <c r="CT158" i="1"/>
  <c r="CU158" i="1" s="1"/>
  <c r="CW158" i="1" s="1"/>
  <c r="CL158" i="1"/>
  <c r="CJ158" i="1"/>
  <c r="CI158" i="1"/>
  <c r="CH158" i="1"/>
  <c r="CG158" i="1"/>
  <c r="BO158" i="1"/>
  <c r="BP158" i="1" s="1"/>
  <c r="DS157" i="1"/>
  <c r="DT157" i="1" s="1"/>
  <c r="DI157" i="1"/>
  <c r="DJ157" i="1" s="1"/>
  <c r="DL157" i="1" s="1"/>
  <c r="DE157" i="1"/>
  <c r="DG157" i="1" s="1"/>
  <c r="CZ157" i="1"/>
  <c r="DB157" i="1" s="1"/>
  <c r="CT157" i="1"/>
  <c r="CU157" i="1" s="1"/>
  <c r="CW157" i="1" s="1"/>
  <c r="CL157" i="1"/>
  <c r="CJ157" i="1"/>
  <c r="CI157" i="1"/>
  <c r="CH157" i="1"/>
  <c r="CG157" i="1"/>
  <c r="BO157" i="1"/>
  <c r="BP157" i="1" s="1"/>
  <c r="DS156" i="1"/>
  <c r="DT156" i="1" s="1"/>
  <c r="DI156" i="1"/>
  <c r="DJ156" i="1" s="1"/>
  <c r="DL156" i="1" s="1"/>
  <c r="DE156" i="1"/>
  <c r="DG156" i="1" s="1"/>
  <c r="CZ156" i="1"/>
  <c r="DB156" i="1" s="1"/>
  <c r="CT156" i="1"/>
  <c r="CU156" i="1" s="1"/>
  <c r="CW156" i="1" s="1"/>
  <c r="CL156" i="1"/>
  <c r="CJ156" i="1"/>
  <c r="CI156" i="1"/>
  <c r="CH156" i="1"/>
  <c r="CG156" i="1"/>
  <c r="BO156" i="1"/>
  <c r="BP156" i="1" s="1"/>
  <c r="DS155" i="1"/>
  <c r="DI155" i="1"/>
  <c r="DJ155" i="1" s="1"/>
  <c r="DL155" i="1" s="1"/>
  <c r="DE155" i="1"/>
  <c r="DG155" i="1" s="1"/>
  <c r="CZ155" i="1"/>
  <c r="DB155" i="1" s="1"/>
  <c r="CT155" i="1"/>
  <c r="CU155" i="1" s="1"/>
  <c r="CW155" i="1" s="1"/>
  <c r="CL155" i="1"/>
  <c r="CJ155" i="1"/>
  <c r="CI155" i="1"/>
  <c r="CH155" i="1"/>
  <c r="CG155" i="1"/>
  <c r="BO155" i="1"/>
  <c r="BP155" i="1" s="1"/>
  <c r="DS154" i="1"/>
  <c r="DT154" i="1" s="1"/>
  <c r="DI154" i="1"/>
  <c r="DJ154" i="1" s="1"/>
  <c r="DL154" i="1" s="1"/>
  <c r="DE154" i="1"/>
  <c r="DG154" i="1" s="1"/>
  <c r="CZ154" i="1"/>
  <c r="DB154" i="1" s="1"/>
  <c r="CT154" i="1"/>
  <c r="CU154" i="1" s="1"/>
  <c r="CW154" i="1" s="1"/>
  <c r="CL154" i="1"/>
  <c r="CJ154" i="1"/>
  <c r="CI154" i="1"/>
  <c r="CH154" i="1"/>
  <c r="CG154" i="1"/>
  <c r="BO154" i="1"/>
  <c r="BP154" i="1" s="1"/>
  <c r="DS153" i="1"/>
  <c r="DI153" i="1"/>
  <c r="DJ153" i="1" s="1"/>
  <c r="DL153" i="1" s="1"/>
  <c r="DE153" i="1"/>
  <c r="DG153" i="1" s="1"/>
  <c r="CZ153" i="1"/>
  <c r="DB153" i="1" s="1"/>
  <c r="CT153" i="1"/>
  <c r="CU153" i="1" s="1"/>
  <c r="CW153" i="1" s="1"/>
  <c r="CL153" i="1"/>
  <c r="CJ153" i="1"/>
  <c r="CI153" i="1"/>
  <c r="CH153" i="1"/>
  <c r="CG153" i="1"/>
  <c r="BO153" i="1"/>
  <c r="BP153" i="1" s="1"/>
  <c r="DS152" i="1"/>
  <c r="DT152" i="1" s="1"/>
  <c r="DI152" i="1"/>
  <c r="DJ152" i="1" s="1"/>
  <c r="DL152" i="1" s="1"/>
  <c r="DE152" i="1"/>
  <c r="DG152" i="1" s="1"/>
  <c r="CZ152" i="1"/>
  <c r="DB152" i="1" s="1"/>
  <c r="CT152" i="1"/>
  <c r="CU152" i="1" s="1"/>
  <c r="CW152" i="1" s="1"/>
  <c r="CL152" i="1"/>
  <c r="CJ152" i="1"/>
  <c r="CI152" i="1"/>
  <c r="CH152" i="1"/>
  <c r="CG152" i="1"/>
  <c r="BO152" i="1"/>
  <c r="BP152" i="1" s="1"/>
  <c r="DS151" i="1"/>
  <c r="DI151" i="1"/>
  <c r="DJ151" i="1" s="1"/>
  <c r="DL151" i="1" s="1"/>
  <c r="DE151" i="1"/>
  <c r="DG151" i="1" s="1"/>
  <c r="CZ151" i="1"/>
  <c r="DB151" i="1" s="1"/>
  <c r="CT151" i="1"/>
  <c r="CU151" i="1" s="1"/>
  <c r="CW151" i="1" s="1"/>
  <c r="CL151" i="1"/>
  <c r="CJ151" i="1"/>
  <c r="CI151" i="1"/>
  <c r="CH151" i="1"/>
  <c r="CG151" i="1"/>
  <c r="BO151" i="1"/>
  <c r="BP151" i="1" s="1"/>
  <c r="DS150" i="1"/>
  <c r="DI150" i="1"/>
  <c r="DJ150" i="1" s="1"/>
  <c r="DL150" i="1" s="1"/>
  <c r="DE150" i="1"/>
  <c r="DG150" i="1" s="1"/>
  <c r="CZ150" i="1"/>
  <c r="DB150" i="1" s="1"/>
  <c r="CT150" i="1"/>
  <c r="CU150" i="1" s="1"/>
  <c r="CW150" i="1" s="1"/>
  <c r="CL150" i="1"/>
  <c r="CJ150" i="1"/>
  <c r="CI150" i="1"/>
  <c r="CH150" i="1"/>
  <c r="CG150" i="1"/>
  <c r="BO150" i="1"/>
  <c r="BP150" i="1" s="1"/>
  <c r="DS149" i="1"/>
  <c r="DT149" i="1" s="1"/>
  <c r="DI149" i="1"/>
  <c r="DJ149" i="1" s="1"/>
  <c r="DL149" i="1" s="1"/>
  <c r="DE149" i="1"/>
  <c r="DG149" i="1" s="1"/>
  <c r="CZ149" i="1"/>
  <c r="DB149" i="1" s="1"/>
  <c r="CT149" i="1"/>
  <c r="CU149" i="1" s="1"/>
  <c r="CW149" i="1" s="1"/>
  <c r="CL149" i="1"/>
  <c r="CJ149" i="1"/>
  <c r="CI149" i="1"/>
  <c r="CH149" i="1"/>
  <c r="CG149" i="1"/>
  <c r="BO149" i="1"/>
  <c r="BP149" i="1" s="1"/>
  <c r="DS148" i="1"/>
  <c r="DI148" i="1"/>
  <c r="DJ148" i="1" s="1"/>
  <c r="DL148" i="1" s="1"/>
  <c r="DE148" i="1"/>
  <c r="DG148" i="1" s="1"/>
  <c r="CZ148" i="1"/>
  <c r="DB148" i="1" s="1"/>
  <c r="CT148" i="1"/>
  <c r="CU148" i="1" s="1"/>
  <c r="CW148" i="1" s="1"/>
  <c r="CL148" i="1"/>
  <c r="CJ148" i="1"/>
  <c r="CI148" i="1"/>
  <c r="CH148" i="1"/>
  <c r="CG148" i="1"/>
  <c r="BO148" i="1"/>
  <c r="BP148" i="1" s="1"/>
  <c r="DS147" i="1"/>
  <c r="DI147" i="1"/>
  <c r="DJ147" i="1" s="1"/>
  <c r="DL147" i="1" s="1"/>
  <c r="DE147" i="1"/>
  <c r="DG147" i="1" s="1"/>
  <c r="CZ147" i="1"/>
  <c r="DB147" i="1" s="1"/>
  <c r="CT147" i="1"/>
  <c r="CU147" i="1" s="1"/>
  <c r="CW147" i="1" s="1"/>
  <c r="CL147" i="1"/>
  <c r="CJ147" i="1"/>
  <c r="CI147" i="1"/>
  <c r="CH147" i="1"/>
  <c r="CG147" i="1"/>
  <c r="BO147" i="1"/>
  <c r="BP147" i="1" s="1"/>
  <c r="DS146" i="1"/>
  <c r="DI146" i="1"/>
  <c r="DJ146" i="1" s="1"/>
  <c r="DL146" i="1" s="1"/>
  <c r="DE146" i="1"/>
  <c r="DG146" i="1" s="1"/>
  <c r="CZ146" i="1"/>
  <c r="DB146" i="1" s="1"/>
  <c r="CT146" i="1"/>
  <c r="CU146" i="1" s="1"/>
  <c r="CW146" i="1" s="1"/>
  <c r="CL146" i="1"/>
  <c r="CJ146" i="1"/>
  <c r="CI146" i="1"/>
  <c r="CH146" i="1"/>
  <c r="CG146" i="1"/>
  <c r="BO146" i="1"/>
  <c r="BP146" i="1" s="1"/>
  <c r="DS145" i="1"/>
  <c r="DI145" i="1"/>
  <c r="DJ145" i="1" s="1"/>
  <c r="DL145" i="1" s="1"/>
  <c r="DE145" i="1"/>
  <c r="DG145" i="1" s="1"/>
  <c r="CZ145" i="1"/>
  <c r="DB145" i="1" s="1"/>
  <c r="CT145" i="1"/>
  <c r="CU145" i="1" s="1"/>
  <c r="CW145" i="1" s="1"/>
  <c r="CL145" i="1"/>
  <c r="CJ145" i="1"/>
  <c r="CI145" i="1"/>
  <c r="CH145" i="1"/>
  <c r="CG145" i="1"/>
  <c r="BO145" i="1"/>
  <c r="BP145" i="1" s="1"/>
  <c r="DS144" i="1"/>
  <c r="DT144" i="1" s="1"/>
  <c r="DI144" i="1"/>
  <c r="DJ144" i="1" s="1"/>
  <c r="DL144" i="1" s="1"/>
  <c r="DE144" i="1"/>
  <c r="DG144" i="1" s="1"/>
  <c r="CZ144" i="1"/>
  <c r="DB144" i="1" s="1"/>
  <c r="CT144" i="1"/>
  <c r="CU144" i="1" s="1"/>
  <c r="CW144" i="1" s="1"/>
  <c r="CL144" i="1"/>
  <c r="CJ144" i="1"/>
  <c r="CI144" i="1"/>
  <c r="CH144" i="1"/>
  <c r="CG144" i="1"/>
  <c r="BO144" i="1"/>
  <c r="BP144" i="1" s="1"/>
  <c r="DS143" i="1"/>
  <c r="DT143" i="1" s="1"/>
  <c r="DI143" i="1"/>
  <c r="DJ143" i="1" s="1"/>
  <c r="DL143" i="1" s="1"/>
  <c r="DE143" i="1"/>
  <c r="DG143" i="1" s="1"/>
  <c r="CZ143" i="1"/>
  <c r="DB143" i="1" s="1"/>
  <c r="CT143" i="1"/>
  <c r="CU143" i="1" s="1"/>
  <c r="CW143" i="1" s="1"/>
  <c r="CL143" i="1"/>
  <c r="CJ143" i="1"/>
  <c r="CI143" i="1"/>
  <c r="CH143" i="1"/>
  <c r="CG143" i="1"/>
  <c r="BO143" i="1"/>
  <c r="BP143" i="1" s="1"/>
  <c r="DS142" i="1"/>
  <c r="DT142" i="1" s="1"/>
  <c r="DI142" i="1"/>
  <c r="DJ142" i="1" s="1"/>
  <c r="DL142" i="1" s="1"/>
  <c r="DE142" i="1"/>
  <c r="DG142" i="1" s="1"/>
  <c r="CZ142" i="1"/>
  <c r="DB142" i="1" s="1"/>
  <c r="CT142" i="1"/>
  <c r="CU142" i="1" s="1"/>
  <c r="CW142" i="1" s="1"/>
  <c r="CL142" i="1"/>
  <c r="CJ142" i="1"/>
  <c r="CI142" i="1"/>
  <c r="CH142" i="1"/>
  <c r="CG142" i="1"/>
  <c r="BO142" i="1"/>
  <c r="BP142" i="1" s="1"/>
  <c r="DS141" i="1"/>
  <c r="DI141" i="1"/>
  <c r="DJ141" i="1" s="1"/>
  <c r="DL141" i="1" s="1"/>
  <c r="DE141" i="1"/>
  <c r="DG141" i="1" s="1"/>
  <c r="CZ141" i="1"/>
  <c r="DB141" i="1" s="1"/>
  <c r="CT141" i="1"/>
  <c r="CU141" i="1" s="1"/>
  <c r="CW141" i="1" s="1"/>
  <c r="CL141" i="1"/>
  <c r="CJ141" i="1"/>
  <c r="CI141" i="1"/>
  <c r="CH141" i="1"/>
  <c r="CG141" i="1"/>
  <c r="BO141" i="1"/>
  <c r="BP141" i="1" s="1"/>
  <c r="DS140" i="1"/>
  <c r="DT140" i="1" s="1"/>
  <c r="DI140" i="1"/>
  <c r="DJ140" i="1" s="1"/>
  <c r="DL140" i="1" s="1"/>
  <c r="DE140" i="1"/>
  <c r="DG140" i="1" s="1"/>
  <c r="CZ140" i="1"/>
  <c r="DB140" i="1" s="1"/>
  <c r="CT140" i="1"/>
  <c r="CU140" i="1" s="1"/>
  <c r="CW140" i="1" s="1"/>
  <c r="CL140" i="1"/>
  <c r="CJ140" i="1"/>
  <c r="CI140" i="1"/>
  <c r="CH140" i="1"/>
  <c r="CG140" i="1"/>
  <c r="BO140" i="1"/>
  <c r="BP140" i="1" s="1"/>
  <c r="DS139" i="1"/>
  <c r="DT139" i="1" s="1"/>
  <c r="DI139" i="1"/>
  <c r="DJ139" i="1" s="1"/>
  <c r="DL139" i="1" s="1"/>
  <c r="DE139" i="1"/>
  <c r="DG139" i="1" s="1"/>
  <c r="CZ139" i="1"/>
  <c r="DB139" i="1" s="1"/>
  <c r="CT139" i="1"/>
  <c r="CU139" i="1" s="1"/>
  <c r="CW139" i="1" s="1"/>
  <c r="CL139" i="1"/>
  <c r="CJ139" i="1"/>
  <c r="CI139" i="1"/>
  <c r="CH139" i="1"/>
  <c r="CG139" i="1"/>
  <c r="BO139" i="1"/>
  <c r="BP139" i="1" s="1"/>
  <c r="DS138" i="1"/>
  <c r="DT138" i="1" s="1"/>
  <c r="DI138" i="1"/>
  <c r="DJ138" i="1" s="1"/>
  <c r="DL138" i="1" s="1"/>
  <c r="DE138" i="1"/>
  <c r="DG138" i="1" s="1"/>
  <c r="CZ138" i="1"/>
  <c r="DB138" i="1" s="1"/>
  <c r="CT138" i="1"/>
  <c r="CU138" i="1" s="1"/>
  <c r="CW138" i="1" s="1"/>
  <c r="CL138" i="1"/>
  <c r="CJ138" i="1"/>
  <c r="CI138" i="1"/>
  <c r="CH138" i="1"/>
  <c r="CG138" i="1"/>
  <c r="BO138" i="1"/>
  <c r="BP138" i="1" s="1"/>
  <c r="DS137" i="1"/>
  <c r="DT137" i="1" s="1"/>
  <c r="DI137" i="1"/>
  <c r="DJ137" i="1" s="1"/>
  <c r="DL137" i="1" s="1"/>
  <c r="DE137" i="1"/>
  <c r="DG137" i="1" s="1"/>
  <c r="CZ137" i="1"/>
  <c r="DB137" i="1" s="1"/>
  <c r="CT137" i="1"/>
  <c r="CU137" i="1" s="1"/>
  <c r="CW137" i="1" s="1"/>
  <c r="CL137" i="1"/>
  <c r="CJ137" i="1"/>
  <c r="CI137" i="1"/>
  <c r="CH137" i="1"/>
  <c r="CG137" i="1"/>
  <c r="BO137" i="1"/>
  <c r="BP137" i="1" s="1"/>
  <c r="DS136" i="1"/>
  <c r="DT136" i="1" s="1"/>
  <c r="DI136" i="1"/>
  <c r="DJ136" i="1" s="1"/>
  <c r="DL136" i="1" s="1"/>
  <c r="DE136" i="1"/>
  <c r="DG136" i="1" s="1"/>
  <c r="CZ136" i="1"/>
  <c r="DB136" i="1" s="1"/>
  <c r="CT136" i="1"/>
  <c r="CU136" i="1" s="1"/>
  <c r="CW136" i="1" s="1"/>
  <c r="CL136" i="1"/>
  <c r="CJ136" i="1"/>
  <c r="CI136" i="1"/>
  <c r="CH136" i="1"/>
  <c r="CG136" i="1"/>
  <c r="BO136" i="1"/>
  <c r="BP136" i="1" s="1"/>
  <c r="DS135" i="1"/>
  <c r="DT135" i="1" s="1"/>
  <c r="DI135" i="1"/>
  <c r="DJ135" i="1" s="1"/>
  <c r="DL135" i="1" s="1"/>
  <c r="DE135" i="1"/>
  <c r="DG135" i="1" s="1"/>
  <c r="CZ135" i="1"/>
  <c r="DB135" i="1" s="1"/>
  <c r="CT135" i="1"/>
  <c r="CU135" i="1" s="1"/>
  <c r="CW135" i="1" s="1"/>
  <c r="CL135" i="1"/>
  <c r="CJ135" i="1"/>
  <c r="CI135" i="1"/>
  <c r="CH135" i="1"/>
  <c r="CG135" i="1"/>
  <c r="BO135" i="1"/>
  <c r="BP135" i="1" s="1"/>
  <c r="DS134" i="1"/>
  <c r="DI134" i="1"/>
  <c r="DJ134" i="1" s="1"/>
  <c r="DL134" i="1" s="1"/>
  <c r="DE134" i="1"/>
  <c r="DG134" i="1" s="1"/>
  <c r="CZ134" i="1"/>
  <c r="DB134" i="1" s="1"/>
  <c r="CT134" i="1"/>
  <c r="CU134" i="1" s="1"/>
  <c r="CW134" i="1" s="1"/>
  <c r="CL134" i="1"/>
  <c r="CJ134" i="1"/>
  <c r="CI134" i="1"/>
  <c r="CH134" i="1"/>
  <c r="CG134" i="1"/>
  <c r="CA134" i="1"/>
  <c r="BO134" i="1"/>
  <c r="BP134" i="1" s="1"/>
  <c r="DS133" i="1"/>
  <c r="DI133" i="1"/>
  <c r="DJ133" i="1" s="1"/>
  <c r="DL133" i="1" s="1"/>
  <c r="DE133" i="1"/>
  <c r="DG133" i="1" s="1"/>
  <c r="CZ133" i="1"/>
  <c r="DB133" i="1" s="1"/>
  <c r="CT133" i="1"/>
  <c r="CU133" i="1" s="1"/>
  <c r="CW133" i="1" s="1"/>
  <c r="CL133" i="1"/>
  <c r="CJ133" i="1"/>
  <c r="CI133" i="1"/>
  <c r="CH133" i="1"/>
  <c r="CG133" i="1"/>
  <c r="BO133" i="1"/>
  <c r="BP133" i="1" s="1"/>
  <c r="DS132" i="1"/>
  <c r="DI132" i="1"/>
  <c r="DJ132" i="1" s="1"/>
  <c r="DL132" i="1" s="1"/>
  <c r="DE132" i="1"/>
  <c r="DG132" i="1" s="1"/>
  <c r="CZ132" i="1"/>
  <c r="DB132" i="1" s="1"/>
  <c r="CT132" i="1"/>
  <c r="CU132" i="1" s="1"/>
  <c r="CW132" i="1" s="1"/>
  <c r="CL132" i="1"/>
  <c r="CJ132" i="1"/>
  <c r="CI132" i="1"/>
  <c r="CH132" i="1"/>
  <c r="CG132" i="1"/>
  <c r="BO132" i="1"/>
  <c r="BP132" i="1" s="1"/>
  <c r="DS131" i="1"/>
  <c r="DT131" i="1" s="1"/>
  <c r="DI131" i="1"/>
  <c r="DJ131" i="1" s="1"/>
  <c r="DL131" i="1" s="1"/>
  <c r="DE131" i="1"/>
  <c r="DG131" i="1" s="1"/>
  <c r="CZ131" i="1"/>
  <c r="DB131" i="1" s="1"/>
  <c r="CT131" i="1"/>
  <c r="CU131" i="1" s="1"/>
  <c r="CW131" i="1" s="1"/>
  <c r="CL131" i="1"/>
  <c r="CJ131" i="1"/>
  <c r="CI131" i="1"/>
  <c r="CH131" i="1"/>
  <c r="CG131" i="1"/>
  <c r="BO131" i="1"/>
  <c r="BP131" i="1" s="1"/>
  <c r="DS130" i="1"/>
  <c r="DI130" i="1"/>
  <c r="DJ130" i="1" s="1"/>
  <c r="DL130" i="1" s="1"/>
  <c r="DE130" i="1"/>
  <c r="DG130" i="1" s="1"/>
  <c r="CZ130" i="1"/>
  <c r="DB130" i="1" s="1"/>
  <c r="CT130" i="1"/>
  <c r="CU130" i="1" s="1"/>
  <c r="CW130" i="1" s="1"/>
  <c r="CL130" i="1"/>
  <c r="CJ130" i="1"/>
  <c r="CI130" i="1"/>
  <c r="CH130" i="1"/>
  <c r="CG130" i="1"/>
  <c r="BO130" i="1"/>
  <c r="BP130" i="1" s="1"/>
  <c r="DS129" i="1"/>
  <c r="DI129" i="1"/>
  <c r="DJ129" i="1" s="1"/>
  <c r="DL129" i="1" s="1"/>
  <c r="DE129" i="1"/>
  <c r="DG129" i="1" s="1"/>
  <c r="CZ129" i="1"/>
  <c r="DB129" i="1" s="1"/>
  <c r="CT129" i="1"/>
  <c r="CU129" i="1" s="1"/>
  <c r="CW129" i="1" s="1"/>
  <c r="CL129" i="1"/>
  <c r="CJ129" i="1"/>
  <c r="CI129" i="1"/>
  <c r="CH129" i="1"/>
  <c r="CG129" i="1"/>
  <c r="BO129" i="1"/>
  <c r="BP129" i="1" s="1"/>
  <c r="DS128" i="1"/>
  <c r="DI128" i="1"/>
  <c r="DJ128" i="1" s="1"/>
  <c r="DL128" i="1" s="1"/>
  <c r="DE128" i="1"/>
  <c r="DG128" i="1" s="1"/>
  <c r="CZ128" i="1"/>
  <c r="DB128" i="1" s="1"/>
  <c r="CT128" i="1"/>
  <c r="CU128" i="1" s="1"/>
  <c r="CW128" i="1" s="1"/>
  <c r="CL128" i="1"/>
  <c r="CJ128" i="1"/>
  <c r="CI128" i="1"/>
  <c r="CH128" i="1"/>
  <c r="CG128" i="1"/>
  <c r="BO128" i="1"/>
  <c r="BP128" i="1" s="1"/>
  <c r="DS127" i="1"/>
  <c r="DT127" i="1" s="1"/>
  <c r="DI127" i="1"/>
  <c r="DJ127" i="1" s="1"/>
  <c r="DL127" i="1" s="1"/>
  <c r="DE127" i="1"/>
  <c r="DG127" i="1" s="1"/>
  <c r="CZ127" i="1"/>
  <c r="DB127" i="1" s="1"/>
  <c r="CT127" i="1"/>
  <c r="CU127" i="1" s="1"/>
  <c r="CW127" i="1" s="1"/>
  <c r="CL127" i="1"/>
  <c r="CJ127" i="1"/>
  <c r="CI127" i="1"/>
  <c r="CH127" i="1"/>
  <c r="CG127" i="1"/>
  <c r="BO127" i="1"/>
  <c r="BP127" i="1" s="1"/>
  <c r="DS126" i="1"/>
  <c r="DI126" i="1"/>
  <c r="DJ126" i="1" s="1"/>
  <c r="DL126" i="1" s="1"/>
  <c r="DE126" i="1"/>
  <c r="DG126" i="1" s="1"/>
  <c r="CZ126" i="1"/>
  <c r="DB126" i="1" s="1"/>
  <c r="CT126" i="1"/>
  <c r="CU126" i="1" s="1"/>
  <c r="CW126" i="1" s="1"/>
  <c r="CL126" i="1"/>
  <c r="CJ126" i="1"/>
  <c r="CI126" i="1"/>
  <c r="CH126" i="1"/>
  <c r="CG126" i="1"/>
  <c r="BO126" i="1"/>
  <c r="BP126" i="1" s="1"/>
  <c r="DS125" i="1"/>
  <c r="DI125" i="1"/>
  <c r="DJ125" i="1" s="1"/>
  <c r="DL125" i="1" s="1"/>
  <c r="DE125" i="1"/>
  <c r="DG125" i="1" s="1"/>
  <c r="CZ125" i="1"/>
  <c r="DB125" i="1" s="1"/>
  <c r="CT125" i="1"/>
  <c r="CU125" i="1" s="1"/>
  <c r="CW125" i="1" s="1"/>
  <c r="CL125" i="1"/>
  <c r="CJ125" i="1"/>
  <c r="CI125" i="1"/>
  <c r="CH125" i="1"/>
  <c r="CG125" i="1"/>
  <c r="BO125" i="1"/>
  <c r="BP125" i="1" s="1"/>
  <c r="DS124" i="1"/>
  <c r="DI124" i="1"/>
  <c r="DJ124" i="1" s="1"/>
  <c r="DL124" i="1" s="1"/>
  <c r="DE124" i="1"/>
  <c r="DG124" i="1" s="1"/>
  <c r="CZ124" i="1"/>
  <c r="DB124" i="1" s="1"/>
  <c r="CT124" i="1"/>
  <c r="CU124" i="1" s="1"/>
  <c r="CW124" i="1" s="1"/>
  <c r="CL124" i="1"/>
  <c r="CJ124" i="1"/>
  <c r="CI124" i="1"/>
  <c r="CH124" i="1"/>
  <c r="CG124" i="1"/>
  <c r="BO124" i="1"/>
  <c r="BP124" i="1" s="1"/>
  <c r="DS123" i="1"/>
  <c r="DI123" i="1"/>
  <c r="DJ123" i="1" s="1"/>
  <c r="DL123" i="1" s="1"/>
  <c r="DE123" i="1"/>
  <c r="DG123" i="1" s="1"/>
  <c r="CZ123" i="1"/>
  <c r="DB123" i="1" s="1"/>
  <c r="CT123" i="1"/>
  <c r="CU123" i="1" s="1"/>
  <c r="CW123" i="1" s="1"/>
  <c r="CL123" i="1"/>
  <c r="CJ123" i="1"/>
  <c r="CI123" i="1"/>
  <c r="CH123" i="1"/>
  <c r="CG123" i="1"/>
  <c r="BO123" i="1"/>
  <c r="BP123" i="1" s="1"/>
  <c r="DS122" i="1"/>
  <c r="DT122" i="1" s="1"/>
  <c r="DI122" i="1"/>
  <c r="DJ122" i="1" s="1"/>
  <c r="DL122" i="1" s="1"/>
  <c r="DE122" i="1"/>
  <c r="DG122" i="1" s="1"/>
  <c r="CZ122" i="1"/>
  <c r="DB122" i="1" s="1"/>
  <c r="CT122" i="1"/>
  <c r="CU122" i="1" s="1"/>
  <c r="CW122" i="1" s="1"/>
  <c r="CL122" i="1"/>
  <c r="CJ122" i="1"/>
  <c r="CI122" i="1"/>
  <c r="CH122" i="1"/>
  <c r="CG122" i="1"/>
  <c r="BO122" i="1"/>
  <c r="BP122" i="1" s="1"/>
  <c r="DS121" i="1"/>
  <c r="DI121" i="1"/>
  <c r="DJ121" i="1" s="1"/>
  <c r="DL121" i="1" s="1"/>
  <c r="DE121" i="1"/>
  <c r="DG121" i="1" s="1"/>
  <c r="CZ121" i="1"/>
  <c r="DB121" i="1" s="1"/>
  <c r="CT121" i="1"/>
  <c r="CU121" i="1" s="1"/>
  <c r="CW121" i="1" s="1"/>
  <c r="CL121" i="1"/>
  <c r="CJ121" i="1"/>
  <c r="CI121" i="1"/>
  <c r="CH121" i="1"/>
  <c r="CG121" i="1"/>
  <c r="BO121" i="1"/>
  <c r="BP121" i="1" s="1"/>
  <c r="DS120" i="1"/>
  <c r="DI120" i="1"/>
  <c r="DJ120" i="1" s="1"/>
  <c r="DL120" i="1" s="1"/>
  <c r="DE120" i="1"/>
  <c r="DG120" i="1" s="1"/>
  <c r="CZ120" i="1"/>
  <c r="DB120" i="1" s="1"/>
  <c r="CT120" i="1"/>
  <c r="CU120" i="1" s="1"/>
  <c r="CW120" i="1" s="1"/>
  <c r="CL120" i="1"/>
  <c r="CJ120" i="1"/>
  <c r="CI120" i="1"/>
  <c r="CH120" i="1"/>
  <c r="CG120" i="1"/>
  <c r="BO120" i="1"/>
  <c r="BP120" i="1" s="1"/>
  <c r="DS119" i="1"/>
  <c r="DI119" i="1"/>
  <c r="DJ119" i="1" s="1"/>
  <c r="DL119" i="1" s="1"/>
  <c r="DE119" i="1"/>
  <c r="DG119" i="1" s="1"/>
  <c r="CZ119" i="1"/>
  <c r="DB119" i="1" s="1"/>
  <c r="CT119" i="1"/>
  <c r="CU119" i="1" s="1"/>
  <c r="CW119" i="1" s="1"/>
  <c r="CL119" i="1"/>
  <c r="CJ119" i="1"/>
  <c r="CI119" i="1"/>
  <c r="CH119" i="1"/>
  <c r="CG119" i="1"/>
  <c r="CB119" i="1"/>
  <c r="CC119" i="1" s="1"/>
  <c r="CE119" i="1" s="1"/>
  <c r="BO119" i="1"/>
  <c r="BP119" i="1" s="1"/>
  <c r="DS118" i="1"/>
  <c r="DI118" i="1"/>
  <c r="DJ118" i="1" s="1"/>
  <c r="DL118" i="1" s="1"/>
  <c r="DE118" i="1"/>
  <c r="DG118" i="1" s="1"/>
  <c r="CZ118" i="1"/>
  <c r="DB118" i="1" s="1"/>
  <c r="CT118" i="1"/>
  <c r="CU118" i="1" s="1"/>
  <c r="CW118" i="1" s="1"/>
  <c r="CL118" i="1"/>
  <c r="CJ118" i="1"/>
  <c r="CI118" i="1"/>
  <c r="CH118" i="1"/>
  <c r="CG118" i="1"/>
  <c r="BO118" i="1"/>
  <c r="BP118" i="1" s="1"/>
  <c r="DS117" i="1"/>
  <c r="DT117" i="1" s="1"/>
  <c r="DI117" i="1"/>
  <c r="DJ117" i="1" s="1"/>
  <c r="DL117" i="1" s="1"/>
  <c r="DE117" i="1"/>
  <c r="DG117" i="1" s="1"/>
  <c r="CZ117" i="1"/>
  <c r="DB117" i="1" s="1"/>
  <c r="CT117" i="1"/>
  <c r="CU117" i="1" s="1"/>
  <c r="CW117" i="1" s="1"/>
  <c r="CL117" i="1"/>
  <c r="CJ117" i="1"/>
  <c r="CI117" i="1"/>
  <c r="CH117" i="1"/>
  <c r="CG117" i="1"/>
  <c r="BO117" i="1"/>
  <c r="BP117" i="1" s="1"/>
  <c r="DS116" i="1"/>
  <c r="DT116" i="1" s="1"/>
  <c r="DI116" i="1"/>
  <c r="DJ116" i="1" s="1"/>
  <c r="DL116" i="1" s="1"/>
  <c r="DE116" i="1"/>
  <c r="DG116" i="1" s="1"/>
  <c r="CZ116" i="1"/>
  <c r="DB116" i="1" s="1"/>
  <c r="CT116" i="1"/>
  <c r="CU116" i="1" s="1"/>
  <c r="CW116" i="1" s="1"/>
  <c r="CL116" i="1"/>
  <c r="CJ116" i="1"/>
  <c r="CI116" i="1"/>
  <c r="CH116" i="1"/>
  <c r="CG116" i="1"/>
  <c r="BO116" i="1"/>
  <c r="BP116" i="1" s="1"/>
  <c r="DS115" i="1"/>
  <c r="DI115" i="1"/>
  <c r="DJ115" i="1" s="1"/>
  <c r="DL115" i="1" s="1"/>
  <c r="DE115" i="1"/>
  <c r="DG115" i="1" s="1"/>
  <c r="CZ115" i="1"/>
  <c r="DB115" i="1" s="1"/>
  <c r="CT115" i="1"/>
  <c r="CU115" i="1" s="1"/>
  <c r="CW115" i="1" s="1"/>
  <c r="CL115" i="1"/>
  <c r="CJ115" i="1"/>
  <c r="CI115" i="1"/>
  <c r="CH115" i="1"/>
  <c r="CG115" i="1"/>
  <c r="CB115" i="1"/>
  <c r="CC115" i="1" s="1"/>
  <c r="CE115" i="1" s="1"/>
  <c r="BO115" i="1"/>
  <c r="BP115" i="1" s="1"/>
  <c r="DS114" i="1"/>
  <c r="DI114" i="1"/>
  <c r="DJ114" i="1" s="1"/>
  <c r="DL114" i="1" s="1"/>
  <c r="DE114" i="1"/>
  <c r="DG114" i="1" s="1"/>
  <c r="CZ114" i="1"/>
  <c r="DB114" i="1" s="1"/>
  <c r="CT114" i="1"/>
  <c r="CU114" i="1" s="1"/>
  <c r="CW114" i="1" s="1"/>
  <c r="CL114" i="1"/>
  <c r="CJ114" i="1"/>
  <c r="CI114" i="1"/>
  <c r="CH114" i="1"/>
  <c r="CG114" i="1"/>
  <c r="CA114" i="1"/>
  <c r="BO114" i="1"/>
  <c r="BP114" i="1" s="1"/>
  <c r="DS113" i="1"/>
  <c r="DI113" i="1"/>
  <c r="DJ113" i="1" s="1"/>
  <c r="DL113" i="1" s="1"/>
  <c r="DE113" i="1"/>
  <c r="DG113" i="1" s="1"/>
  <c r="CZ113" i="1"/>
  <c r="DB113" i="1" s="1"/>
  <c r="CT113" i="1"/>
  <c r="CU113" i="1" s="1"/>
  <c r="CW113" i="1" s="1"/>
  <c r="CL113" i="1"/>
  <c r="CJ113" i="1"/>
  <c r="CI113" i="1"/>
  <c r="CH113" i="1"/>
  <c r="CG113" i="1"/>
  <c r="BO113" i="1"/>
  <c r="BP113" i="1" s="1"/>
  <c r="DS112" i="1"/>
  <c r="DI112" i="1"/>
  <c r="DJ112" i="1" s="1"/>
  <c r="DL112" i="1" s="1"/>
  <c r="DE112" i="1"/>
  <c r="DG112" i="1" s="1"/>
  <c r="CZ112" i="1"/>
  <c r="DB112" i="1" s="1"/>
  <c r="CT112" i="1"/>
  <c r="CU112" i="1" s="1"/>
  <c r="CW112" i="1" s="1"/>
  <c r="CL112" i="1"/>
  <c r="CJ112" i="1"/>
  <c r="CI112" i="1"/>
  <c r="CH112" i="1"/>
  <c r="CG112" i="1"/>
  <c r="CA112" i="1"/>
  <c r="BO112" i="1"/>
  <c r="BP112" i="1" s="1"/>
  <c r="DS111" i="1"/>
  <c r="DI111" i="1"/>
  <c r="DJ111" i="1" s="1"/>
  <c r="DL111" i="1" s="1"/>
  <c r="DE111" i="1"/>
  <c r="DG111" i="1" s="1"/>
  <c r="CZ111" i="1"/>
  <c r="DB111" i="1" s="1"/>
  <c r="CT111" i="1"/>
  <c r="CU111" i="1" s="1"/>
  <c r="CW111" i="1" s="1"/>
  <c r="CL111" i="1"/>
  <c r="CJ111" i="1"/>
  <c r="CI111" i="1"/>
  <c r="CH111" i="1"/>
  <c r="CG111" i="1"/>
  <c r="BO111" i="1"/>
  <c r="BP111" i="1" s="1"/>
  <c r="DS110" i="1"/>
  <c r="DI110" i="1"/>
  <c r="DJ110" i="1" s="1"/>
  <c r="DL110" i="1" s="1"/>
  <c r="DE110" i="1"/>
  <c r="DG110" i="1" s="1"/>
  <c r="CZ110" i="1"/>
  <c r="DB110" i="1" s="1"/>
  <c r="CT110" i="1"/>
  <c r="CU110" i="1" s="1"/>
  <c r="CW110" i="1" s="1"/>
  <c r="CL110" i="1"/>
  <c r="CJ110" i="1"/>
  <c r="CI110" i="1"/>
  <c r="CH110" i="1"/>
  <c r="CG110" i="1"/>
  <c r="BO110" i="1"/>
  <c r="BP110" i="1" s="1"/>
  <c r="DS109" i="1"/>
  <c r="DI109" i="1"/>
  <c r="DJ109" i="1" s="1"/>
  <c r="DL109" i="1" s="1"/>
  <c r="DE109" i="1"/>
  <c r="DG109" i="1" s="1"/>
  <c r="CZ109" i="1"/>
  <c r="DB109" i="1" s="1"/>
  <c r="CT109" i="1"/>
  <c r="CU109" i="1" s="1"/>
  <c r="CW109" i="1" s="1"/>
  <c r="CL109" i="1"/>
  <c r="CJ109" i="1"/>
  <c r="CI109" i="1"/>
  <c r="CH109" i="1"/>
  <c r="CG109" i="1"/>
  <c r="BO109" i="1"/>
  <c r="BP109" i="1" s="1"/>
  <c r="DS108" i="1"/>
  <c r="DI108" i="1"/>
  <c r="DJ108" i="1" s="1"/>
  <c r="DL108" i="1" s="1"/>
  <c r="DE108" i="1"/>
  <c r="DG108" i="1" s="1"/>
  <c r="CZ108" i="1"/>
  <c r="DB108" i="1" s="1"/>
  <c r="CT108" i="1"/>
  <c r="CU108" i="1" s="1"/>
  <c r="CW108" i="1" s="1"/>
  <c r="CL108" i="1"/>
  <c r="CJ108" i="1"/>
  <c r="CI108" i="1"/>
  <c r="CH108" i="1"/>
  <c r="CG108" i="1"/>
  <c r="BO108" i="1"/>
  <c r="BP108" i="1" s="1"/>
  <c r="DS107" i="1"/>
  <c r="DI107" i="1"/>
  <c r="DJ107" i="1" s="1"/>
  <c r="DL107" i="1" s="1"/>
  <c r="DE107" i="1"/>
  <c r="DG107" i="1" s="1"/>
  <c r="CZ107" i="1"/>
  <c r="DB107" i="1" s="1"/>
  <c r="CT107" i="1"/>
  <c r="CU107" i="1" s="1"/>
  <c r="CW107" i="1" s="1"/>
  <c r="CL107" i="1"/>
  <c r="CJ107" i="1"/>
  <c r="CI107" i="1"/>
  <c r="CH107" i="1"/>
  <c r="CG107" i="1"/>
  <c r="BO107" i="1"/>
  <c r="BP107" i="1" s="1"/>
  <c r="DS106" i="1"/>
  <c r="DI106" i="1"/>
  <c r="DJ106" i="1" s="1"/>
  <c r="DL106" i="1" s="1"/>
  <c r="DE106" i="1"/>
  <c r="DG106" i="1" s="1"/>
  <c r="CZ106" i="1"/>
  <c r="DB106" i="1" s="1"/>
  <c r="CT106" i="1"/>
  <c r="CU106" i="1" s="1"/>
  <c r="CW106" i="1" s="1"/>
  <c r="CL106" i="1"/>
  <c r="CJ106" i="1"/>
  <c r="CI106" i="1"/>
  <c r="CH106" i="1"/>
  <c r="CG106" i="1"/>
  <c r="BO106" i="1"/>
  <c r="BP106" i="1" s="1"/>
  <c r="DS105" i="1"/>
  <c r="DT105" i="1" s="1"/>
  <c r="DI105" i="1"/>
  <c r="DJ105" i="1" s="1"/>
  <c r="DL105" i="1" s="1"/>
  <c r="DE105" i="1"/>
  <c r="DG105" i="1" s="1"/>
  <c r="CZ105" i="1"/>
  <c r="DB105" i="1" s="1"/>
  <c r="CT105" i="1"/>
  <c r="CU105" i="1" s="1"/>
  <c r="CW105" i="1" s="1"/>
  <c r="CL105" i="1"/>
  <c r="CJ105" i="1"/>
  <c r="CI105" i="1"/>
  <c r="CH105" i="1"/>
  <c r="CG105" i="1"/>
  <c r="BO105" i="1"/>
  <c r="BP105" i="1" s="1"/>
  <c r="DS104" i="1"/>
  <c r="DI104" i="1"/>
  <c r="DJ104" i="1" s="1"/>
  <c r="DL104" i="1" s="1"/>
  <c r="DE104" i="1"/>
  <c r="DG104" i="1" s="1"/>
  <c r="CZ104" i="1"/>
  <c r="DB104" i="1" s="1"/>
  <c r="CT104" i="1"/>
  <c r="CU104" i="1" s="1"/>
  <c r="CW104" i="1" s="1"/>
  <c r="CL104" i="1"/>
  <c r="CJ104" i="1"/>
  <c r="CI104" i="1"/>
  <c r="CH104" i="1"/>
  <c r="CG104" i="1"/>
  <c r="BO104" i="1"/>
  <c r="BP104" i="1" s="1"/>
  <c r="DS103" i="1"/>
  <c r="DT103" i="1" s="1"/>
  <c r="DI103" i="1"/>
  <c r="DJ103" i="1" s="1"/>
  <c r="DL103" i="1" s="1"/>
  <c r="DE103" i="1"/>
  <c r="DG103" i="1" s="1"/>
  <c r="CZ103" i="1"/>
  <c r="DB103" i="1" s="1"/>
  <c r="CT103" i="1"/>
  <c r="CU103" i="1" s="1"/>
  <c r="CW103" i="1" s="1"/>
  <c r="CL103" i="1"/>
  <c r="CJ103" i="1"/>
  <c r="CI103" i="1"/>
  <c r="CH103" i="1"/>
  <c r="CG103" i="1"/>
  <c r="BO103" i="1"/>
  <c r="BP103" i="1" s="1"/>
  <c r="DS102" i="1"/>
  <c r="DI102" i="1"/>
  <c r="DJ102" i="1" s="1"/>
  <c r="DL102" i="1" s="1"/>
  <c r="DE102" i="1"/>
  <c r="DG102" i="1" s="1"/>
  <c r="CZ102" i="1"/>
  <c r="DB102" i="1" s="1"/>
  <c r="CT102" i="1"/>
  <c r="CU102" i="1" s="1"/>
  <c r="CW102" i="1" s="1"/>
  <c r="CL102" i="1"/>
  <c r="CJ102" i="1"/>
  <c r="CI102" i="1"/>
  <c r="CH102" i="1"/>
  <c r="CG102" i="1"/>
  <c r="CA102" i="1"/>
  <c r="BO102" i="1"/>
  <c r="BP102" i="1" s="1"/>
  <c r="DS101" i="1"/>
  <c r="DI101" i="1"/>
  <c r="DJ101" i="1" s="1"/>
  <c r="DL101" i="1" s="1"/>
  <c r="DE101" i="1"/>
  <c r="DG101" i="1" s="1"/>
  <c r="CZ101" i="1"/>
  <c r="DB101" i="1" s="1"/>
  <c r="CT101" i="1"/>
  <c r="CU101" i="1" s="1"/>
  <c r="CW101" i="1" s="1"/>
  <c r="CL101" i="1"/>
  <c r="CJ101" i="1"/>
  <c r="CI101" i="1"/>
  <c r="CH101" i="1"/>
  <c r="CG101" i="1"/>
  <c r="BO101" i="1"/>
  <c r="BP101" i="1" s="1"/>
  <c r="DS100" i="1"/>
  <c r="DI100" i="1"/>
  <c r="DJ100" i="1" s="1"/>
  <c r="DL100" i="1" s="1"/>
  <c r="DE100" i="1"/>
  <c r="DG100" i="1" s="1"/>
  <c r="CZ100" i="1"/>
  <c r="DB100" i="1" s="1"/>
  <c r="CT100" i="1"/>
  <c r="CU100" i="1" s="1"/>
  <c r="CW100" i="1" s="1"/>
  <c r="CL100" i="1"/>
  <c r="CJ100" i="1"/>
  <c r="CI100" i="1"/>
  <c r="CH100" i="1"/>
  <c r="CG100" i="1"/>
  <c r="BO100" i="1"/>
  <c r="BP100" i="1" s="1"/>
  <c r="DS99" i="1"/>
  <c r="DI99" i="1"/>
  <c r="DJ99" i="1" s="1"/>
  <c r="DL99" i="1" s="1"/>
  <c r="DE99" i="1"/>
  <c r="DG99" i="1" s="1"/>
  <c r="CZ99" i="1"/>
  <c r="DB99" i="1" s="1"/>
  <c r="CT99" i="1"/>
  <c r="CU99" i="1" s="1"/>
  <c r="CW99" i="1" s="1"/>
  <c r="CL99" i="1"/>
  <c r="CJ99" i="1"/>
  <c r="CI99" i="1"/>
  <c r="CH99" i="1"/>
  <c r="CG99" i="1"/>
  <c r="BO99" i="1"/>
  <c r="BP99" i="1" s="1"/>
  <c r="DS98" i="1"/>
  <c r="DT98" i="1" s="1"/>
  <c r="DI98" i="1"/>
  <c r="DJ98" i="1" s="1"/>
  <c r="DL98" i="1" s="1"/>
  <c r="DE98" i="1"/>
  <c r="DG98" i="1" s="1"/>
  <c r="CZ98" i="1"/>
  <c r="DB98" i="1" s="1"/>
  <c r="CT98" i="1"/>
  <c r="CU98" i="1" s="1"/>
  <c r="CW98" i="1" s="1"/>
  <c r="CL98" i="1"/>
  <c r="CJ98" i="1"/>
  <c r="CI98" i="1"/>
  <c r="CH98" i="1"/>
  <c r="CG98" i="1"/>
  <c r="CA98" i="1"/>
  <c r="BO98" i="1"/>
  <c r="BP98" i="1" s="1"/>
  <c r="DS97" i="1"/>
  <c r="DT97" i="1" s="1"/>
  <c r="DI97" i="1"/>
  <c r="DJ97" i="1" s="1"/>
  <c r="DL97" i="1" s="1"/>
  <c r="DE97" i="1"/>
  <c r="DG97" i="1" s="1"/>
  <c r="CZ97" i="1"/>
  <c r="DB97" i="1" s="1"/>
  <c r="CT97" i="1"/>
  <c r="CU97" i="1" s="1"/>
  <c r="CW97" i="1" s="1"/>
  <c r="CL97" i="1"/>
  <c r="CJ97" i="1"/>
  <c r="CI97" i="1"/>
  <c r="CH97" i="1"/>
  <c r="CG97" i="1"/>
  <c r="BO97" i="1"/>
  <c r="BP97" i="1" s="1"/>
  <c r="DS96" i="1"/>
  <c r="DI96" i="1"/>
  <c r="DJ96" i="1" s="1"/>
  <c r="DL96" i="1" s="1"/>
  <c r="DE96" i="1"/>
  <c r="DG96" i="1" s="1"/>
  <c r="CZ96" i="1"/>
  <c r="DB96" i="1" s="1"/>
  <c r="CT96" i="1"/>
  <c r="CU96" i="1" s="1"/>
  <c r="CW96" i="1" s="1"/>
  <c r="CL96" i="1"/>
  <c r="CJ96" i="1"/>
  <c r="CI96" i="1"/>
  <c r="CH96" i="1"/>
  <c r="CG96" i="1"/>
  <c r="BO96" i="1"/>
  <c r="BP96" i="1" s="1"/>
  <c r="DS95" i="1"/>
  <c r="DT95" i="1" s="1"/>
  <c r="DI95" i="1"/>
  <c r="DJ95" i="1" s="1"/>
  <c r="DL95" i="1" s="1"/>
  <c r="DE95" i="1"/>
  <c r="DG95" i="1" s="1"/>
  <c r="CZ95" i="1"/>
  <c r="DB95" i="1" s="1"/>
  <c r="CT95" i="1"/>
  <c r="CU95" i="1" s="1"/>
  <c r="CW95" i="1" s="1"/>
  <c r="CL95" i="1"/>
  <c r="CJ95" i="1"/>
  <c r="CI95" i="1"/>
  <c r="CH95" i="1"/>
  <c r="CG95" i="1"/>
  <c r="BO95" i="1"/>
  <c r="BP95" i="1" s="1"/>
  <c r="DS94" i="1"/>
  <c r="DT94" i="1" s="1"/>
  <c r="DI94" i="1"/>
  <c r="DJ94" i="1" s="1"/>
  <c r="DL94" i="1" s="1"/>
  <c r="DE94" i="1"/>
  <c r="DG94" i="1" s="1"/>
  <c r="CZ94" i="1"/>
  <c r="DB94" i="1" s="1"/>
  <c r="CT94" i="1"/>
  <c r="CU94" i="1" s="1"/>
  <c r="CW94" i="1" s="1"/>
  <c r="CL94" i="1"/>
  <c r="CJ94" i="1"/>
  <c r="CI94" i="1"/>
  <c r="CH94" i="1"/>
  <c r="CG94" i="1"/>
  <c r="CA94" i="1"/>
  <c r="BO94" i="1"/>
  <c r="BP94" i="1" s="1"/>
  <c r="DS93" i="1"/>
  <c r="DT93" i="1" s="1"/>
  <c r="DI93" i="1"/>
  <c r="DJ93" i="1" s="1"/>
  <c r="DL93" i="1" s="1"/>
  <c r="DE93" i="1"/>
  <c r="DG93" i="1" s="1"/>
  <c r="CZ93" i="1"/>
  <c r="DB93" i="1" s="1"/>
  <c r="CT93" i="1"/>
  <c r="CU93" i="1" s="1"/>
  <c r="CW93" i="1" s="1"/>
  <c r="CL93" i="1"/>
  <c r="CJ93" i="1"/>
  <c r="CI93" i="1"/>
  <c r="CH93" i="1"/>
  <c r="CG93" i="1"/>
  <c r="BO93" i="1"/>
  <c r="BP93" i="1" s="1"/>
  <c r="DS92" i="1"/>
  <c r="DT92" i="1" s="1"/>
  <c r="DI92" i="1"/>
  <c r="DJ92" i="1" s="1"/>
  <c r="DL92" i="1" s="1"/>
  <c r="DE92" i="1"/>
  <c r="DG92" i="1" s="1"/>
  <c r="CZ92" i="1"/>
  <c r="DB92" i="1" s="1"/>
  <c r="CT92" i="1"/>
  <c r="CU92" i="1" s="1"/>
  <c r="CW92" i="1" s="1"/>
  <c r="CL92" i="1"/>
  <c r="CJ92" i="1"/>
  <c r="CI92" i="1"/>
  <c r="CH92" i="1"/>
  <c r="CG92" i="1"/>
  <c r="BO92" i="1"/>
  <c r="BP92" i="1" s="1"/>
  <c r="DS91" i="1"/>
  <c r="DT91" i="1" s="1"/>
  <c r="DI91" i="1"/>
  <c r="DJ91" i="1" s="1"/>
  <c r="DL91" i="1" s="1"/>
  <c r="DE91" i="1"/>
  <c r="DG91" i="1" s="1"/>
  <c r="CZ91" i="1"/>
  <c r="DB91" i="1" s="1"/>
  <c r="CT91" i="1"/>
  <c r="CU91" i="1" s="1"/>
  <c r="CW91" i="1" s="1"/>
  <c r="CL91" i="1"/>
  <c r="CJ91" i="1"/>
  <c r="CI91" i="1"/>
  <c r="CH91" i="1"/>
  <c r="CG91" i="1"/>
  <c r="BO91" i="1"/>
  <c r="BP91" i="1" s="1"/>
  <c r="DS90" i="1"/>
  <c r="DT90" i="1" s="1"/>
  <c r="DI90" i="1"/>
  <c r="DJ90" i="1" s="1"/>
  <c r="DL90" i="1" s="1"/>
  <c r="DE90" i="1"/>
  <c r="DG90" i="1" s="1"/>
  <c r="CZ90" i="1"/>
  <c r="DB90" i="1" s="1"/>
  <c r="CT90" i="1"/>
  <c r="CU90" i="1" s="1"/>
  <c r="CW90" i="1" s="1"/>
  <c r="CL90" i="1"/>
  <c r="CJ90" i="1"/>
  <c r="CI90" i="1"/>
  <c r="CH90" i="1"/>
  <c r="CG90" i="1"/>
  <c r="BO90" i="1"/>
  <c r="BP90" i="1" s="1"/>
  <c r="DS89" i="1"/>
  <c r="DI89" i="1"/>
  <c r="DJ89" i="1" s="1"/>
  <c r="DL89" i="1" s="1"/>
  <c r="DE89" i="1"/>
  <c r="DG89" i="1" s="1"/>
  <c r="CZ89" i="1"/>
  <c r="DB89" i="1" s="1"/>
  <c r="CT89" i="1"/>
  <c r="CU89" i="1" s="1"/>
  <c r="CW89" i="1" s="1"/>
  <c r="CL89" i="1"/>
  <c r="CJ89" i="1"/>
  <c r="CI89" i="1"/>
  <c r="CH89" i="1"/>
  <c r="CG89" i="1"/>
  <c r="BO89" i="1"/>
  <c r="BP89" i="1" s="1"/>
  <c r="DS88" i="1"/>
  <c r="DI88" i="1"/>
  <c r="DJ88" i="1" s="1"/>
  <c r="DL88" i="1" s="1"/>
  <c r="DE88" i="1"/>
  <c r="DG88" i="1" s="1"/>
  <c r="CZ88" i="1"/>
  <c r="DB88" i="1" s="1"/>
  <c r="CT88" i="1"/>
  <c r="CU88" i="1" s="1"/>
  <c r="CW88" i="1" s="1"/>
  <c r="CL88" i="1"/>
  <c r="CJ88" i="1"/>
  <c r="CI88" i="1"/>
  <c r="CH88" i="1"/>
  <c r="CG88" i="1"/>
  <c r="BO88" i="1"/>
  <c r="BP88" i="1" s="1"/>
  <c r="DS87" i="1"/>
  <c r="DI87" i="1"/>
  <c r="DJ87" i="1" s="1"/>
  <c r="DL87" i="1" s="1"/>
  <c r="DE87" i="1"/>
  <c r="DG87" i="1" s="1"/>
  <c r="CZ87" i="1"/>
  <c r="DB87" i="1" s="1"/>
  <c r="CT87" i="1"/>
  <c r="CU87" i="1" s="1"/>
  <c r="CW87" i="1" s="1"/>
  <c r="CL87" i="1"/>
  <c r="CJ87" i="1"/>
  <c r="CI87" i="1"/>
  <c r="CH87" i="1"/>
  <c r="CG87" i="1"/>
  <c r="BO87" i="1"/>
  <c r="BP87" i="1" s="1"/>
  <c r="DS86" i="1"/>
  <c r="DI86" i="1"/>
  <c r="DJ86" i="1" s="1"/>
  <c r="DL86" i="1" s="1"/>
  <c r="DE86" i="1"/>
  <c r="DG86" i="1" s="1"/>
  <c r="CZ86" i="1"/>
  <c r="DB86" i="1" s="1"/>
  <c r="CT86" i="1"/>
  <c r="CU86" i="1" s="1"/>
  <c r="CW86" i="1" s="1"/>
  <c r="CL86" i="1"/>
  <c r="CJ86" i="1"/>
  <c r="CI86" i="1"/>
  <c r="CH86" i="1"/>
  <c r="CG86" i="1"/>
  <c r="BO86" i="1"/>
  <c r="BP86" i="1" s="1"/>
  <c r="DS85" i="1"/>
  <c r="DI85" i="1"/>
  <c r="DJ85" i="1" s="1"/>
  <c r="DL85" i="1" s="1"/>
  <c r="DE85" i="1"/>
  <c r="DG85" i="1" s="1"/>
  <c r="CZ85" i="1"/>
  <c r="DB85" i="1" s="1"/>
  <c r="CT85" i="1"/>
  <c r="CU85" i="1" s="1"/>
  <c r="CW85" i="1" s="1"/>
  <c r="CL85" i="1"/>
  <c r="CJ85" i="1"/>
  <c r="CI85" i="1"/>
  <c r="CH85" i="1"/>
  <c r="CG85" i="1"/>
  <c r="BO85" i="1"/>
  <c r="BP85" i="1" s="1"/>
  <c r="DS84" i="1"/>
  <c r="DI84" i="1"/>
  <c r="DJ84" i="1" s="1"/>
  <c r="DL84" i="1" s="1"/>
  <c r="DE84" i="1"/>
  <c r="DG84" i="1" s="1"/>
  <c r="CZ84" i="1"/>
  <c r="DB84" i="1" s="1"/>
  <c r="CT84" i="1"/>
  <c r="CU84" i="1" s="1"/>
  <c r="CW84" i="1" s="1"/>
  <c r="CL84" i="1"/>
  <c r="CJ84" i="1"/>
  <c r="CI84" i="1"/>
  <c r="CH84" i="1"/>
  <c r="CG84" i="1"/>
  <c r="BO84" i="1"/>
  <c r="BP84" i="1" s="1"/>
  <c r="DS83" i="1"/>
  <c r="DI83" i="1"/>
  <c r="DJ83" i="1" s="1"/>
  <c r="DL83" i="1" s="1"/>
  <c r="DE83" i="1"/>
  <c r="DG83" i="1" s="1"/>
  <c r="CZ83" i="1"/>
  <c r="DB83" i="1" s="1"/>
  <c r="CT83" i="1"/>
  <c r="CU83" i="1" s="1"/>
  <c r="CW83" i="1" s="1"/>
  <c r="CL83" i="1"/>
  <c r="CJ83" i="1"/>
  <c r="CI83" i="1"/>
  <c r="CH83" i="1"/>
  <c r="CG83" i="1"/>
  <c r="BO83" i="1"/>
  <c r="BP83" i="1" s="1"/>
  <c r="DS82" i="1"/>
  <c r="DI82" i="1"/>
  <c r="DJ82" i="1" s="1"/>
  <c r="DL82" i="1" s="1"/>
  <c r="DE82" i="1"/>
  <c r="DG82" i="1" s="1"/>
  <c r="CZ82" i="1"/>
  <c r="DB82" i="1" s="1"/>
  <c r="CT82" i="1"/>
  <c r="CU82" i="1" s="1"/>
  <c r="CW82" i="1" s="1"/>
  <c r="CL82" i="1"/>
  <c r="CJ82" i="1"/>
  <c r="CI82" i="1"/>
  <c r="CH82" i="1"/>
  <c r="CG82" i="1"/>
  <c r="BO82" i="1"/>
  <c r="BP82" i="1" s="1"/>
  <c r="DS81" i="1"/>
  <c r="DT81" i="1" s="1"/>
  <c r="DI81" i="1"/>
  <c r="DJ81" i="1" s="1"/>
  <c r="DL81" i="1" s="1"/>
  <c r="DE81" i="1"/>
  <c r="DG81" i="1" s="1"/>
  <c r="CZ81" i="1"/>
  <c r="DB81" i="1" s="1"/>
  <c r="CT81" i="1"/>
  <c r="CU81" i="1" s="1"/>
  <c r="CW81" i="1" s="1"/>
  <c r="CL81" i="1"/>
  <c r="CJ81" i="1"/>
  <c r="CI81" i="1"/>
  <c r="CH81" i="1"/>
  <c r="CG81" i="1"/>
  <c r="BO81" i="1"/>
  <c r="BP81" i="1" s="1"/>
  <c r="DS80" i="1"/>
  <c r="DI80" i="1"/>
  <c r="DJ80" i="1" s="1"/>
  <c r="DL80" i="1" s="1"/>
  <c r="DE80" i="1"/>
  <c r="DG80" i="1" s="1"/>
  <c r="CZ80" i="1"/>
  <c r="DB80" i="1" s="1"/>
  <c r="CT80" i="1"/>
  <c r="CU80" i="1" s="1"/>
  <c r="CW80" i="1" s="1"/>
  <c r="CL80" i="1"/>
  <c r="CJ80" i="1"/>
  <c r="CI80" i="1"/>
  <c r="CH80" i="1"/>
  <c r="CG80" i="1"/>
  <c r="BO80" i="1"/>
  <c r="BP80" i="1" s="1"/>
  <c r="DS79" i="1"/>
  <c r="DI79" i="1"/>
  <c r="DJ79" i="1" s="1"/>
  <c r="DL79" i="1" s="1"/>
  <c r="DE79" i="1"/>
  <c r="DG79" i="1" s="1"/>
  <c r="CZ79" i="1"/>
  <c r="DB79" i="1" s="1"/>
  <c r="CT79" i="1"/>
  <c r="CU79" i="1" s="1"/>
  <c r="CW79" i="1" s="1"/>
  <c r="CL79" i="1"/>
  <c r="CJ79" i="1"/>
  <c r="CI79" i="1"/>
  <c r="CH79" i="1"/>
  <c r="CG79" i="1"/>
  <c r="BO79" i="1"/>
  <c r="BP79" i="1" s="1"/>
  <c r="DS78" i="1"/>
  <c r="DT78" i="1" s="1"/>
  <c r="DI78" i="1"/>
  <c r="DJ78" i="1" s="1"/>
  <c r="DL78" i="1" s="1"/>
  <c r="DE78" i="1"/>
  <c r="DG78" i="1" s="1"/>
  <c r="CZ78" i="1"/>
  <c r="DB78" i="1" s="1"/>
  <c r="CT78" i="1"/>
  <c r="CU78" i="1" s="1"/>
  <c r="CW78" i="1" s="1"/>
  <c r="CL78" i="1"/>
  <c r="CJ78" i="1"/>
  <c r="CI78" i="1"/>
  <c r="CH78" i="1"/>
  <c r="CG78" i="1"/>
  <c r="BO78" i="1"/>
  <c r="BP78" i="1" s="1"/>
  <c r="DS77" i="1"/>
  <c r="DI77" i="1"/>
  <c r="DJ77" i="1" s="1"/>
  <c r="DL77" i="1" s="1"/>
  <c r="DE77" i="1"/>
  <c r="DG77" i="1" s="1"/>
  <c r="CZ77" i="1"/>
  <c r="DB77" i="1" s="1"/>
  <c r="CT77" i="1"/>
  <c r="CU77" i="1" s="1"/>
  <c r="CW77" i="1" s="1"/>
  <c r="CL77" i="1"/>
  <c r="CJ77" i="1"/>
  <c r="CI77" i="1"/>
  <c r="CH77" i="1"/>
  <c r="CG77" i="1"/>
  <c r="BO77" i="1"/>
  <c r="BP77" i="1" s="1"/>
  <c r="DS76" i="1"/>
  <c r="DT76" i="1" s="1"/>
  <c r="DI76" i="1"/>
  <c r="DJ76" i="1" s="1"/>
  <c r="DL76" i="1" s="1"/>
  <c r="DE76" i="1"/>
  <c r="DG76" i="1" s="1"/>
  <c r="CZ76" i="1"/>
  <c r="DB76" i="1" s="1"/>
  <c r="CT76" i="1"/>
  <c r="CU76" i="1" s="1"/>
  <c r="CW76" i="1" s="1"/>
  <c r="CL76" i="1"/>
  <c r="CJ76" i="1"/>
  <c r="CI76" i="1"/>
  <c r="CH76" i="1"/>
  <c r="CG76" i="1"/>
  <c r="BO76" i="1"/>
  <c r="BP76" i="1" s="1"/>
  <c r="DS75" i="1"/>
  <c r="DT75" i="1" s="1"/>
  <c r="DI75" i="1"/>
  <c r="DJ75" i="1" s="1"/>
  <c r="DL75" i="1" s="1"/>
  <c r="DE75" i="1"/>
  <c r="DG75" i="1" s="1"/>
  <c r="CZ75" i="1"/>
  <c r="DB75" i="1" s="1"/>
  <c r="CT75" i="1"/>
  <c r="CU75" i="1" s="1"/>
  <c r="CW75" i="1" s="1"/>
  <c r="CL75" i="1"/>
  <c r="CJ75" i="1"/>
  <c r="CI75" i="1"/>
  <c r="CH75" i="1"/>
  <c r="CG75" i="1"/>
  <c r="BO75" i="1"/>
  <c r="BP75" i="1" s="1"/>
  <c r="DS74" i="1"/>
  <c r="DT74" i="1" s="1"/>
  <c r="DI74" i="1"/>
  <c r="DJ74" i="1" s="1"/>
  <c r="DL74" i="1" s="1"/>
  <c r="DE74" i="1"/>
  <c r="DG74" i="1" s="1"/>
  <c r="CZ74" i="1"/>
  <c r="DB74" i="1" s="1"/>
  <c r="CT74" i="1"/>
  <c r="CU74" i="1" s="1"/>
  <c r="CW74" i="1" s="1"/>
  <c r="CL74" i="1"/>
  <c r="CJ74" i="1"/>
  <c r="CI74" i="1"/>
  <c r="CH74" i="1"/>
  <c r="CG74" i="1"/>
  <c r="CA74" i="1"/>
  <c r="BO74" i="1"/>
  <c r="BP74" i="1" s="1"/>
  <c r="DS73" i="1"/>
  <c r="DI73" i="1"/>
  <c r="DJ73" i="1" s="1"/>
  <c r="DL73" i="1" s="1"/>
  <c r="DE73" i="1"/>
  <c r="DG73" i="1" s="1"/>
  <c r="CZ73" i="1"/>
  <c r="DB73" i="1" s="1"/>
  <c r="CT73" i="1"/>
  <c r="CU73" i="1" s="1"/>
  <c r="CW73" i="1" s="1"/>
  <c r="CL73" i="1"/>
  <c r="CJ73" i="1"/>
  <c r="CI73" i="1"/>
  <c r="CH73" i="1"/>
  <c r="CG73" i="1"/>
  <c r="BO73" i="1"/>
  <c r="BP73" i="1" s="1"/>
  <c r="DS72" i="1"/>
  <c r="DI72" i="1"/>
  <c r="DJ72" i="1" s="1"/>
  <c r="DL72" i="1" s="1"/>
  <c r="DE72" i="1"/>
  <c r="DG72" i="1" s="1"/>
  <c r="CZ72" i="1"/>
  <c r="DB72" i="1" s="1"/>
  <c r="CT72" i="1"/>
  <c r="CU72" i="1" s="1"/>
  <c r="CW72" i="1" s="1"/>
  <c r="CL72" i="1"/>
  <c r="CJ72" i="1"/>
  <c r="CI72" i="1"/>
  <c r="CH72" i="1"/>
  <c r="CG72" i="1"/>
  <c r="BO72" i="1"/>
  <c r="BP72" i="1" s="1"/>
  <c r="DS71" i="1"/>
  <c r="DT71" i="1" s="1"/>
  <c r="DI71" i="1"/>
  <c r="DJ71" i="1" s="1"/>
  <c r="DL71" i="1" s="1"/>
  <c r="DE71" i="1"/>
  <c r="DG71" i="1" s="1"/>
  <c r="CZ71" i="1"/>
  <c r="DB71" i="1" s="1"/>
  <c r="CT71" i="1"/>
  <c r="CU71" i="1" s="1"/>
  <c r="CW71" i="1" s="1"/>
  <c r="CL71" i="1"/>
  <c r="CJ71" i="1"/>
  <c r="CI71" i="1"/>
  <c r="CH71" i="1"/>
  <c r="CG71" i="1"/>
  <c r="BO71" i="1"/>
  <c r="BP71" i="1" s="1"/>
  <c r="DS70" i="1"/>
  <c r="DI70" i="1"/>
  <c r="DJ70" i="1" s="1"/>
  <c r="DL70" i="1" s="1"/>
  <c r="DE70" i="1"/>
  <c r="DG70" i="1" s="1"/>
  <c r="CZ70" i="1"/>
  <c r="DB70" i="1" s="1"/>
  <c r="CT70" i="1"/>
  <c r="CU70" i="1" s="1"/>
  <c r="CW70" i="1" s="1"/>
  <c r="CL70" i="1"/>
  <c r="CJ70" i="1"/>
  <c r="CI70" i="1"/>
  <c r="CH70" i="1"/>
  <c r="CG70" i="1"/>
  <c r="CA70" i="1"/>
  <c r="BO70" i="1"/>
  <c r="BP70" i="1" s="1"/>
  <c r="DS69" i="1"/>
  <c r="DI69" i="1"/>
  <c r="DJ69" i="1" s="1"/>
  <c r="DL69" i="1" s="1"/>
  <c r="DE69" i="1"/>
  <c r="DG69" i="1" s="1"/>
  <c r="CZ69" i="1"/>
  <c r="DB69" i="1" s="1"/>
  <c r="CT69" i="1"/>
  <c r="CU69" i="1" s="1"/>
  <c r="CW69" i="1" s="1"/>
  <c r="CL69" i="1"/>
  <c r="CJ69" i="1"/>
  <c r="CI69" i="1"/>
  <c r="CH69" i="1"/>
  <c r="CG69" i="1"/>
  <c r="BO69" i="1"/>
  <c r="BP69" i="1" s="1"/>
  <c r="DS68" i="1"/>
  <c r="DI68" i="1"/>
  <c r="DJ68" i="1" s="1"/>
  <c r="DL68" i="1" s="1"/>
  <c r="DE68" i="1"/>
  <c r="DG68" i="1" s="1"/>
  <c r="CZ68" i="1"/>
  <c r="DB68" i="1" s="1"/>
  <c r="CT68" i="1"/>
  <c r="CU68" i="1" s="1"/>
  <c r="CW68" i="1" s="1"/>
  <c r="CL68" i="1"/>
  <c r="CJ68" i="1"/>
  <c r="CI68" i="1"/>
  <c r="CH68" i="1"/>
  <c r="CG68" i="1"/>
  <c r="BO68" i="1"/>
  <c r="BP68" i="1" s="1"/>
  <c r="DS67" i="1"/>
  <c r="DT67" i="1" s="1"/>
  <c r="DI67" i="1"/>
  <c r="DJ67" i="1" s="1"/>
  <c r="DL67" i="1" s="1"/>
  <c r="DE67" i="1"/>
  <c r="DG67" i="1" s="1"/>
  <c r="CZ67" i="1"/>
  <c r="DB67" i="1" s="1"/>
  <c r="CT67" i="1"/>
  <c r="CU67" i="1" s="1"/>
  <c r="CW67" i="1" s="1"/>
  <c r="CL67" i="1"/>
  <c r="CJ67" i="1"/>
  <c r="CI67" i="1"/>
  <c r="CH67" i="1"/>
  <c r="CG67" i="1"/>
  <c r="BO67" i="1"/>
  <c r="BP67" i="1" s="1"/>
  <c r="DS66" i="1"/>
  <c r="DI66" i="1"/>
  <c r="DJ66" i="1" s="1"/>
  <c r="DL66" i="1" s="1"/>
  <c r="DE66" i="1"/>
  <c r="DG66" i="1" s="1"/>
  <c r="CZ66" i="1"/>
  <c r="DB66" i="1" s="1"/>
  <c r="CT66" i="1"/>
  <c r="CU66" i="1" s="1"/>
  <c r="CW66" i="1" s="1"/>
  <c r="CL66" i="1"/>
  <c r="CJ66" i="1"/>
  <c r="CI66" i="1"/>
  <c r="CH66" i="1"/>
  <c r="CG66" i="1"/>
  <c r="CA66" i="1"/>
  <c r="BO66" i="1"/>
  <c r="BP66" i="1" s="1"/>
  <c r="DS65" i="1"/>
  <c r="DT65" i="1" s="1"/>
  <c r="DI65" i="1"/>
  <c r="DJ65" i="1" s="1"/>
  <c r="DL65" i="1" s="1"/>
  <c r="DE65" i="1"/>
  <c r="DG65" i="1" s="1"/>
  <c r="CZ65" i="1"/>
  <c r="DB65" i="1" s="1"/>
  <c r="CT65" i="1"/>
  <c r="CU65" i="1" s="1"/>
  <c r="CW65" i="1" s="1"/>
  <c r="CL65" i="1"/>
  <c r="CJ65" i="1"/>
  <c r="CI65" i="1"/>
  <c r="CH65" i="1"/>
  <c r="CG65" i="1"/>
  <c r="BO65" i="1"/>
  <c r="BP65" i="1" s="1"/>
  <c r="DS64" i="1"/>
  <c r="DI64" i="1"/>
  <c r="DJ64" i="1" s="1"/>
  <c r="DL64" i="1" s="1"/>
  <c r="DE64" i="1"/>
  <c r="DG64" i="1" s="1"/>
  <c r="CZ64" i="1"/>
  <c r="DB64" i="1" s="1"/>
  <c r="CT64" i="1"/>
  <c r="CU64" i="1" s="1"/>
  <c r="CW64" i="1" s="1"/>
  <c r="CL64" i="1"/>
  <c r="CJ64" i="1"/>
  <c r="CI64" i="1"/>
  <c r="CH64" i="1"/>
  <c r="CG64" i="1"/>
  <c r="BO64" i="1"/>
  <c r="BP64" i="1" s="1"/>
  <c r="DS63" i="1"/>
  <c r="DT63" i="1" s="1"/>
  <c r="DI63" i="1"/>
  <c r="DJ63" i="1" s="1"/>
  <c r="DL63" i="1" s="1"/>
  <c r="DE63" i="1"/>
  <c r="DG63" i="1" s="1"/>
  <c r="CZ63" i="1"/>
  <c r="DB63" i="1" s="1"/>
  <c r="CT63" i="1"/>
  <c r="CU63" i="1" s="1"/>
  <c r="CW63" i="1" s="1"/>
  <c r="CL63" i="1"/>
  <c r="CJ63" i="1"/>
  <c r="CI63" i="1"/>
  <c r="CH63" i="1"/>
  <c r="CG63" i="1"/>
  <c r="BO63" i="1"/>
  <c r="BP63" i="1" s="1"/>
  <c r="DS62" i="1"/>
  <c r="DI62" i="1"/>
  <c r="DJ62" i="1" s="1"/>
  <c r="DL62" i="1" s="1"/>
  <c r="DE62" i="1"/>
  <c r="DG62" i="1" s="1"/>
  <c r="CZ62" i="1"/>
  <c r="DB62" i="1" s="1"/>
  <c r="CT62" i="1"/>
  <c r="CU62" i="1" s="1"/>
  <c r="CW62" i="1" s="1"/>
  <c r="CL62" i="1"/>
  <c r="CJ62" i="1"/>
  <c r="CI62" i="1"/>
  <c r="CH62" i="1"/>
  <c r="CG62" i="1"/>
  <c r="BO62" i="1"/>
  <c r="BP62" i="1" s="1"/>
  <c r="DS61" i="1"/>
  <c r="DI61" i="1"/>
  <c r="DJ61" i="1" s="1"/>
  <c r="DL61" i="1" s="1"/>
  <c r="DE61" i="1"/>
  <c r="DG61" i="1" s="1"/>
  <c r="CZ61" i="1"/>
  <c r="DB61" i="1" s="1"/>
  <c r="CT61" i="1"/>
  <c r="CU61" i="1" s="1"/>
  <c r="CW61" i="1" s="1"/>
  <c r="CL61" i="1"/>
  <c r="CJ61" i="1"/>
  <c r="CI61" i="1"/>
  <c r="CH61" i="1"/>
  <c r="CG61" i="1"/>
  <c r="BO61" i="1"/>
  <c r="BP61" i="1" s="1"/>
  <c r="DS60" i="1"/>
  <c r="DT60" i="1" s="1"/>
  <c r="DI60" i="1"/>
  <c r="DJ60" i="1" s="1"/>
  <c r="DL60" i="1" s="1"/>
  <c r="DE60" i="1"/>
  <c r="DG60" i="1" s="1"/>
  <c r="CZ60" i="1"/>
  <c r="DB60" i="1" s="1"/>
  <c r="CT60" i="1"/>
  <c r="CU60" i="1" s="1"/>
  <c r="CW60" i="1" s="1"/>
  <c r="CL60" i="1"/>
  <c r="CJ60" i="1"/>
  <c r="CI60" i="1"/>
  <c r="CH60" i="1"/>
  <c r="CG60" i="1"/>
  <c r="BO60" i="1"/>
  <c r="BP60" i="1" s="1"/>
  <c r="DS59" i="1"/>
  <c r="DT59" i="1" s="1"/>
  <c r="DI59" i="1"/>
  <c r="DJ59" i="1" s="1"/>
  <c r="DL59" i="1" s="1"/>
  <c r="DE59" i="1"/>
  <c r="DG59" i="1" s="1"/>
  <c r="CZ59" i="1"/>
  <c r="DB59" i="1" s="1"/>
  <c r="CT59" i="1"/>
  <c r="CU59" i="1" s="1"/>
  <c r="CW59" i="1" s="1"/>
  <c r="CL59" i="1"/>
  <c r="CJ59" i="1"/>
  <c r="CI59" i="1"/>
  <c r="CH59" i="1"/>
  <c r="CG59" i="1"/>
  <c r="BO59" i="1"/>
  <c r="BP59" i="1" s="1"/>
  <c r="DS58" i="1"/>
  <c r="DT58" i="1" s="1"/>
  <c r="DI58" i="1"/>
  <c r="DJ58" i="1" s="1"/>
  <c r="DL58" i="1" s="1"/>
  <c r="DE58" i="1"/>
  <c r="DG58" i="1" s="1"/>
  <c r="CZ58" i="1"/>
  <c r="DB58" i="1" s="1"/>
  <c r="CT58" i="1"/>
  <c r="CU58" i="1" s="1"/>
  <c r="CW58" i="1" s="1"/>
  <c r="CL58" i="1"/>
  <c r="CJ58" i="1"/>
  <c r="CI58" i="1"/>
  <c r="CH58" i="1"/>
  <c r="CG58" i="1"/>
  <c r="CA58" i="1"/>
  <c r="BO58" i="1"/>
  <c r="BP58" i="1" s="1"/>
  <c r="DS57" i="1"/>
  <c r="DI57" i="1"/>
  <c r="DJ57" i="1" s="1"/>
  <c r="DL57" i="1" s="1"/>
  <c r="DE57" i="1"/>
  <c r="DG57" i="1" s="1"/>
  <c r="CZ57" i="1"/>
  <c r="DB57" i="1" s="1"/>
  <c r="CT57" i="1"/>
  <c r="CU57" i="1" s="1"/>
  <c r="CW57" i="1" s="1"/>
  <c r="CL57" i="1"/>
  <c r="CJ57" i="1"/>
  <c r="CI57" i="1"/>
  <c r="CH57" i="1"/>
  <c r="CG57" i="1"/>
  <c r="BO57" i="1"/>
  <c r="BP57" i="1" s="1"/>
  <c r="DS56" i="1"/>
  <c r="DI56" i="1"/>
  <c r="DJ56" i="1" s="1"/>
  <c r="DL56" i="1" s="1"/>
  <c r="DE56" i="1"/>
  <c r="DG56" i="1" s="1"/>
  <c r="CZ56" i="1"/>
  <c r="DB56" i="1" s="1"/>
  <c r="CT56" i="1"/>
  <c r="CU56" i="1" s="1"/>
  <c r="CW56" i="1" s="1"/>
  <c r="CL56" i="1"/>
  <c r="CJ56" i="1"/>
  <c r="CI56" i="1"/>
  <c r="CH56" i="1"/>
  <c r="CG56" i="1"/>
  <c r="BO56" i="1"/>
  <c r="BP56" i="1" s="1"/>
  <c r="DS55" i="1"/>
  <c r="DT55" i="1" s="1"/>
  <c r="DI55" i="1"/>
  <c r="DJ55" i="1" s="1"/>
  <c r="DL55" i="1" s="1"/>
  <c r="DE55" i="1"/>
  <c r="DG55" i="1" s="1"/>
  <c r="CZ55" i="1"/>
  <c r="DB55" i="1" s="1"/>
  <c r="CT55" i="1"/>
  <c r="CU55" i="1" s="1"/>
  <c r="CW55" i="1" s="1"/>
  <c r="CL55" i="1"/>
  <c r="CJ55" i="1"/>
  <c r="CI55" i="1"/>
  <c r="CH55" i="1"/>
  <c r="CG55" i="1"/>
  <c r="BO55" i="1"/>
  <c r="BP55" i="1" s="1"/>
  <c r="DS54" i="1"/>
  <c r="DI54" i="1"/>
  <c r="DJ54" i="1" s="1"/>
  <c r="DL54" i="1" s="1"/>
  <c r="DE54" i="1"/>
  <c r="DG54" i="1" s="1"/>
  <c r="CZ54" i="1"/>
  <c r="DB54" i="1" s="1"/>
  <c r="CT54" i="1"/>
  <c r="CU54" i="1" s="1"/>
  <c r="CW54" i="1" s="1"/>
  <c r="CL54" i="1"/>
  <c r="CJ54" i="1"/>
  <c r="CI54" i="1"/>
  <c r="CH54" i="1"/>
  <c r="CG54" i="1"/>
  <c r="CA54" i="1"/>
  <c r="BO54" i="1"/>
  <c r="BP54" i="1" s="1"/>
  <c r="DS53" i="1"/>
  <c r="DI53" i="1"/>
  <c r="DJ53" i="1" s="1"/>
  <c r="DL53" i="1" s="1"/>
  <c r="DE53" i="1"/>
  <c r="DG53" i="1" s="1"/>
  <c r="CZ53" i="1"/>
  <c r="DB53" i="1" s="1"/>
  <c r="CT53" i="1"/>
  <c r="CU53" i="1" s="1"/>
  <c r="CW53" i="1" s="1"/>
  <c r="CL53" i="1"/>
  <c r="CJ53" i="1"/>
  <c r="CI53" i="1"/>
  <c r="CH53" i="1"/>
  <c r="CG53" i="1"/>
  <c r="BO53" i="1"/>
  <c r="BP53" i="1" s="1"/>
  <c r="DS52" i="1"/>
  <c r="DI52" i="1"/>
  <c r="DJ52" i="1" s="1"/>
  <c r="DL52" i="1" s="1"/>
  <c r="DE52" i="1"/>
  <c r="DG52" i="1" s="1"/>
  <c r="CZ52" i="1"/>
  <c r="DB52" i="1" s="1"/>
  <c r="CT52" i="1"/>
  <c r="CU52" i="1" s="1"/>
  <c r="CW52" i="1" s="1"/>
  <c r="CL52" i="1"/>
  <c r="CJ52" i="1"/>
  <c r="CI52" i="1"/>
  <c r="CH52" i="1"/>
  <c r="CG52" i="1"/>
  <c r="BO52" i="1"/>
  <c r="BP52" i="1" s="1"/>
  <c r="DS51" i="1"/>
  <c r="DT51" i="1" s="1"/>
  <c r="DI51" i="1"/>
  <c r="DJ51" i="1" s="1"/>
  <c r="DL51" i="1" s="1"/>
  <c r="DE51" i="1"/>
  <c r="DG51" i="1" s="1"/>
  <c r="CZ51" i="1"/>
  <c r="DB51" i="1" s="1"/>
  <c r="CT51" i="1"/>
  <c r="CU51" i="1" s="1"/>
  <c r="CW51" i="1" s="1"/>
  <c r="CL51" i="1"/>
  <c r="CJ51" i="1"/>
  <c r="CI51" i="1"/>
  <c r="CH51" i="1"/>
  <c r="CG51" i="1"/>
  <c r="BO51" i="1"/>
  <c r="BP51" i="1" s="1"/>
  <c r="DS50" i="1"/>
  <c r="DT50" i="1" s="1"/>
  <c r="DI50" i="1"/>
  <c r="DJ50" i="1" s="1"/>
  <c r="DL50" i="1" s="1"/>
  <c r="DE50" i="1"/>
  <c r="DG50" i="1" s="1"/>
  <c r="CZ50" i="1"/>
  <c r="DB50" i="1" s="1"/>
  <c r="CT50" i="1"/>
  <c r="CU50" i="1" s="1"/>
  <c r="CW50" i="1" s="1"/>
  <c r="CL50" i="1"/>
  <c r="CJ50" i="1"/>
  <c r="CI50" i="1"/>
  <c r="CH50" i="1"/>
  <c r="CG50" i="1"/>
  <c r="CA50" i="1"/>
  <c r="BO50" i="1"/>
  <c r="BP50" i="1" s="1"/>
  <c r="DS49" i="1"/>
  <c r="DT49" i="1" s="1"/>
  <c r="DI49" i="1"/>
  <c r="DJ49" i="1" s="1"/>
  <c r="DL49" i="1" s="1"/>
  <c r="DE49" i="1"/>
  <c r="DG49" i="1" s="1"/>
  <c r="CZ49" i="1"/>
  <c r="DB49" i="1" s="1"/>
  <c r="CT49" i="1"/>
  <c r="CU49" i="1" s="1"/>
  <c r="CW49" i="1" s="1"/>
  <c r="CL49" i="1"/>
  <c r="CJ49" i="1"/>
  <c r="CI49" i="1"/>
  <c r="CH49" i="1"/>
  <c r="CG49" i="1"/>
  <c r="BO49" i="1"/>
  <c r="BP49" i="1" s="1"/>
  <c r="DS48" i="1"/>
  <c r="DI48" i="1"/>
  <c r="DJ48" i="1" s="1"/>
  <c r="DL48" i="1" s="1"/>
  <c r="DE48" i="1"/>
  <c r="DG48" i="1" s="1"/>
  <c r="CZ48" i="1"/>
  <c r="DB48" i="1" s="1"/>
  <c r="CT48" i="1"/>
  <c r="CU48" i="1" s="1"/>
  <c r="CW48" i="1" s="1"/>
  <c r="CL48" i="1"/>
  <c r="CJ48" i="1"/>
  <c r="CI48" i="1"/>
  <c r="CH48" i="1"/>
  <c r="CG48" i="1"/>
  <c r="BO48" i="1"/>
  <c r="BP48" i="1" s="1"/>
  <c r="DS47" i="1"/>
  <c r="DI47" i="1"/>
  <c r="DJ47" i="1" s="1"/>
  <c r="DL47" i="1" s="1"/>
  <c r="DE47" i="1"/>
  <c r="DG47" i="1" s="1"/>
  <c r="CZ47" i="1"/>
  <c r="DB47" i="1" s="1"/>
  <c r="CT47" i="1"/>
  <c r="CU47" i="1" s="1"/>
  <c r="CW47" i="1" s="1"/>
  <c r="CL47" i="1"/>
  <c r="CJ47" i="1"/>
  <c r="CI47" i="1"/>
  <c r="CH47" i="1"/>
  <c r="CG47" i="1"/>
  <c r="BO47" i="1"/>
  <c r="BP47" i="1" s="1"/>
  <c r="DS46" i="1"/>
  <c r="DT46" i="1" s="1"/>
  <c r="DI46" i="1"/>
  <c r="DJ46" i="1" s="1"/>
  <c r="DL46" i="1" s="1"/>
  <c r="DE46" i="1"/>
  <c r="DG46" i="1" s="1"/>
  <c r="CZ46" i="1"/>
  <c r="DB46" i="1" s="1"/>
  <c r="CT46" i="1"/>
  <c r="CU46" i="1" s="1"/>
  <c r="CW46" i="1" s="1"/>
  <c r="CL46" i="1"/>
  <c r="CJ46" i="1"/>
  <c r="CI46" i="1"/>
  <c r="CH46" i="1"/>
  <c r="CG46" i="1"/>
  <c r="BO46" i="1"/>
  <c r="BP46" i="1" s="1"/>
  <c r="DS45" i="1"/>
  <c r="DI45" i="1"/>
  <c r="DJ45" i="1" s="1"/>
  <c r="DL45" i="1" s="1"/>
  <c r="DE45" i="1"/>
  <c r="DG45" i="1" s="1"/>
  <c r="CZ45" i="1"/>
  <c r="DB45" i="1" s="1"/>
  <c r="CT45" i="1"/>
  <c r="CU45" i="1" s="1"/>
  <c r="CW45" i="1" s="1"/>
  <c r="CL45" i="1"/>
  <c r="CJ45" i="1"/>
  <c r="CI45" i="1"/>
  <c r="CH45" i="1"/>
  <c r="CG45" i="1"/>
  <c r="BO45" i="1"/>
  <c r="BP45" i="1" s="1"/>
  <c r="DS44" i="1"/>
  <c r="DI44" i="1"/>
  <c r="DJ44" i="1" s="1"/>
  <c r="DL44" i="1" s="1"/>
  <c r="DE44" i="1"/>
  <c r="DG44" i="1" s="1"/>
  <c r="CZ44" i="1"/>
  <c r="DB44" i="1" s="1"/>
  <c r="CT44" i="1"/>
  <c r="CU44" i="1" s="1"/>
  <c r="CW44" i="1" s="1"/>
  <c r="CL44" i="1"/>
  <c r="CJ44" i="1"/>
  <c r="CI44" i="1"/>
  <c r="CH44" i="1"/>
  <c r="CG44" i="1"/>
  <c r="BO44" i="1"/>
  <c r="BP44" i="1" s="1"/>
  <c r="DS43" i="1"/>
  <c r="DT43" i="1" s="1"/>
  <c r="DI43" i="1"/>
  <c r="DJ43" i="1" s="1"/>
  <c r="DL43" i="1" s="1"/>
  <c r="DE43" i="1"/>
  <c r="DG43" i="1" s="1"/>
  <c r="CZ43" i="1"/>
  <c r="DB43" i="1" s="1"/>
  <c r="CT43" i="1"/>
  <c r="CU43" i="1" s="1"/>
  <c r="CW43" i="1" s="1"/>
  <c r="CL43" i="1"/>
  <c r="CJ43" i="1"/>
  <c r="CI43" i="1"/>
  <c r="CH43" i="1"/>
  <c r="CG43" i="1"/>
  <c r="BO43" i="1"/>
  <c r="BP43" i="1" s="1"/>
  <c r="DS42" i="1"/>
  <c r="DT42" i="1" s="1"/>
  <c r="DI42" i="1"/>
  <c r="DJ42" i="1" s="1"/>
  <c r="DL42" i="1" s="1"/>
  <c r="DE42" i="1"/>
  <c r="DG42" i="1" s="1"/>
  <c r="CZ42" i="1"/>
  <c r="DB42" i="1" s="1"/>
  <c r="CT42" i="1"/>
  <c r="CU42" i="1" s="1"/>
  <c r="CW42" i="1" s="1"/>
  <c r="CL42" i="1"/>
  <c r="CJ42" i="1"/>
  <c r="CI42" i="1"/>
  <c r="CH42" i="1"/>
  <c r="CG42" i="1"/>
  <c r="CA42" i="1"/>
  <c r="BO42" i="1"/>
  <c r="BP42" i="1" s="1"/>
  <c r="DS41" i="1"/>
  <c r="DT41" i="1" s="1"/>
  <c r="DI41" i="1"/>
  <c r="DJ41" i="1" s="1"/>
  <c r="DL41" i="1" s="1"/>
  <c r="DE41" i="1"/>
  <c r="DG41" i="1" s="1"/>
  <c r="CZ41" i="1"/>
  <c r="DB41" i="1" s="1"/>
  <c r="CT41" i="1"/>
  <c r="CU41" i="1" s="1"/>
  <c r="CW41" i="1" s="1"/>
  <c r="CL41" i="1"/>
  <c r="CJ41" i="1"/>
  <c r="CI41" i="1"/>
  <c r="CH41" i="1"/>
  <c r="CG41" i="1"/>
  <c r="BO41" i="1"/>
  <c r="BP41" i="1" s="1"/>
  <c r="DS40" i="1"/>
  <c r="DI40" i="1"/>
  <c r="DJ40" i="1" s="1"/>
  <c r="DL40" i="1" s="1"/>
  <c r="DE40" i="1"/>
  <c r="DG40" i="1" s="1"/>
  <c r="CZ40" i="1"/>
  <c r="DB40" i="1" s="1"/>
  <c r="CT40" i="1"/>
  <c r="CU40" i="1" s="1"/>
  <c r="CW40" i="1" s="1"/>
  <c r="CL40" i="1"/>
  <c r="CJ40" i="1"/>
  <c r="CI40" i="1"/>
  <c r="CH40" i="1"/>
  <c r="CG40" i="1"/>
  <c r="BO40" i="1"/>
  <c r="BP40" i="1" s="1"/>
  <c r="DS39" i="1"/>
  <c r="DT39" i="1" s="1"/>
  <c r="DI39" i="1"/>
  <c r="DJ39" i="1" s="1"/>
  <c r="DL39" i="1" s="1"/>
  <c r="DE39" i="1"/>
  <c r="DG39" i="1" s="1"/>
  <c r="CZ39" i="1"/>
  <c r="DB39" i="1" s="1"/>
  <c r="CT39" i="1"/>
  <c r="CU39" i="1" s="1"/>
  <c r="CW39" i="1" s="1"/>
  <c r="CL39" i="1"/>
  <c r="CJ39" i="1"/>
  <c r="CI39" i="1"/>
  <c r="CH39" i="1"/>
  <c r="CG39" i="1"/>
  <c r="BO39" i="1"/>
  <c r="BP39" i="1" s="1"/>
  <c r="DS38" i="1"/>
  <c r="DT38" i="1" s="1"/>
  <c r="DI38" i="1"/>
  <c r="DJ38" i="1" s="1"/>
  <c r="DL38" i="1" s="1"/>
  <c r="DE38" i="1"/>
  <c r="DG38" i="1" s="1"/>
  <c r="CZ38" i="1"/>
  <c r="DB38" i="1" s="1"/>
  <c r="CT38" i="1"/>
  <c r="CU38" i="1" s="1"/>
  <c r="CW38" i="1" s="1"/>
  <c r="CL38" i="1"/>
  <c r="CJ38" i="1"/>
  <c r="CI38" i="1"/>
  <c r="CH38" i="1"/>
  <c r="CG38" i="1"/>
  <c r="BO38" i="1"/>
  <c r="BP38" i="1" s="1"/>
  <c r="DS37" i="1"/>
  <c r="DT37" i="1" s="1"/>
  <c r="DI37" i="1"/>
  <c r="DJ37" i="1" s="1"/>
  <c r="DL37" i="1" s="1"/>
  <c r="DE37" i="1"/>
  <c r="DG37" i="1" s="1"/>
  <c r="CZ37" i="1"/>
  <c r="DB37" i="1" s="1"/>
  <c r="CT37" i="1"/>
  <c r="CU37" i="1" s="1"/>
  <c r="CW37" i="1" s="1"/>
  <c r="CL37" i="1"/>
  <c r="CJ37" i="1"/>
  <c r="CI37" i="1"/>
  <c r="CH37" i="1"/>
  <c r="CG37" i="1"/>
  <c r="BO37" i="1"/>
  <c r="BP37" i="1" s="1"/>
  <c r="DS36" i="1"/>
  <c r="DT36" i="1" s="1"/>
  <c r="DI36" i="1"/>
  <c r="DJ36" i="1" s="1"/>
  <c r="DL36" i="1" s="1"/>
  <c r="DE36" i="1"/>
  <c r="DG36" i="1" s="1"/>
  <c r="CZ36" i="1"/>
  <c r="DB36" i="1" s="1"/>
  <c r="CT36" i="1"/>
  <c r="CU36" i="1" s="1"/>
  <c r="CW36" i="1" s="1"/>
  <c r="CL36" i="1"/>
  <c r="CJ36" i="1"/>
  <c r="CI36" i="1"/>
  <c r="CH36" i="1"/>
  <c r="CG36" i="1"/>
  <c r="BO36" i="1"/>
  <c r="BP36" i="1" s="1"/>
  <c r="DS35" i="1"/>
  <c r="DI35" i="1"/>
  <c r="DJ35" i="1" s="1"/>
  <c r="DL35" i="1" s="1"/>
  <c r="DE35" i="1"/>
  <c r="DG35" i="1" s="1"/>
  <c r="CZ35" i="1"/>
  <c r="DB35" i="1" s="1"/>
  <c r="CT35" i="1"/>
  <c r="CU35" i="1" s="1"/>
  <c r="CW35" i="1" s="1"/>
  <c r="CL35" i="1"/>
  <c r="CJ35" i="1"/>
  <c r="CI35" i="1"/>
  <c r="CH35" i="1"/>
  <c r="CG35" i="1"/>
  <c r="BO35" i="1"/>
  <c r="BP35" i="1" s="1"/>
  <c r="DS34" i="1"/>
  <c r="DI34" i="1"/>
  <c r="DJ34" i="1" s="1"/>
  <c r="DL34" i="1" s="1"/>
  <c r="DE34" i="1"/>
  <c r="DG34" i="1" s="1"/>
  <c r="CZ34" i="1"/>
  <c r="DB34" i="1" s="1"/>
  <c r="CT34" i="1"/>
  <c r="CU34" i="1" s="1"/>
  <c r="CW34" i="1" s="1"/>
  <c r="CL34" i="1"/>
  <c r="CJ34" i="1"/>
  <c r="CI34" i="1"/>
  <c r="CH34" i="1"/>
  <c r="CG34" i="1"/>
  <c r="BO34" i="1"/>
  <c r="BP34" i="1" s="1"/>
  <c r="DS33" i="1"/>
  <c r="DT33" i="1" s="1"/>
  <c r="DI33" i="1"/>
  <c r="DJ33" i="1" s="1"/>
  <c r="DL33" i="1" s="1"/>
  <c r="DE33" i="1"/>
  <c r="DG33" i="1" s="1"/>
  <c r="CZ33" i="1"/>
  <c r="DB33" i="1" s="1"/>
  <c r="CT33" i="1"/>
  <c r="CU33" i="1" s="1"/>
  <c r="CW33" i="1" s="1"/>
  <c r="CL33" i="1"/>
  <c r="CJ33" i="1"/>
  <c r="CI33" i="1"/>
  <c r="CH33" i="1"/>
  <c r="CG33" i="1"/>
  <c r="BO33" i="1"/>
  <c r="BP33" i="1" s="1"/>
  <c r="DS32" i="1"/>
  <c r="DI32" i="1"/>
  <c r="DJ32" i="1" s="1"/>
  <c r="DL32" i="1" s="1"/>
  <c r="DE32" i="1"/>
  <c r="DG32" i="1" s="1"/>
  <c r="CZ32" i="1"/>
  <c r="DB32" i="1" s="1"/>
  <c r="CT32" i="1"/>
  <c r="CU32" i="1" s="1"/>
  <c r="CW32" i="1" s="1"/>
  <c r="CL32" i="1"/>
  <c r="CJ32" i="1"/>
  <c r="CI32" i="1"/>
  <c r="CH32" i="1"/>
  <c r="CG32" i="1"/>
  <c r="BO32" i="1"/>
  <c r="BP32" i="1" s="1"/>
  <c r="DS31" i="1"/>
  <c r="DI31" i="1"/>
  <c r="DJ31" i="1" s="1"/>
  <c r="DL31" i="1" s="1"/>
  <c r="DE31" i="1"/>
  <c r="DG31" i="1" s="1"/>
  <c r="CZ31" i="1"/>
  <c r="DB31" i="1" s="1"/>
  <c r="CT31" i="1"/>
  <c r="CU31" i="1" s="1"/>
  <c r="CW31" i="1" s="1"/>
  <c r="CL31" i="1"/>
  <c r="CJ31" i="1"/>
  <c r="CI31" i="1"/>
  <c r="CH31" i="1"/>
  <c r="CG31" i="1"/>
  <c r="BO31" i="1"/>
  <c r="BP31" i="1" s="1"/>
  <c r="DS30" i="1"/>
  <c r="DT30" i="1" s="1"/>
  <c r="DI30" i="1"/>
  <c r="DJ30" i="1" s="1"/>
  <c r="DL30" i="1" s="1"/>
  <c r="DE30" i="1"/>
  <c r="DG30" i="1" s="1"/>
  <c r="CZ30" i="1"/>
  <c r="DB30" i="1" s="1"/>
  <c r="CT30" i="1"/>
  <c r="CU30" i="1" s="1"/>
  <c r="CW30" i="1" s="1"/>
  <c r="CL30" i="1"/>
  <c r="CJ30" i="1"/>
  <c r="CI30" i="1"/>
  <c r="CH30" i="1"/>
  <c r="CG30" i="1"/>
  <c r="BO30" i="1"/>
  <c r="BP30" i="1" s="1"/>
  <c r="DS29" i="1"/>
  <c r="DI29" i="1"/>
  <c r="DJ29" i="1" s="1"/>
  <c r="DL29" i="1" s="1"/>
  <c r="DE29" i="1"/>
  <c r="DG29" i="1" s="1"/>
  <c r="CZ29" i="1"/>
  <c r="DB29" i="1" s="1"/>
  <c r="CT29" i="1"/>
  <c r="CU29" i="1" s="1"/>
  <c r="CW29" i="1" s="1"/>
  <c r="CL29" i="1"/>
  <c r="CJ29" i="1"/>
  <c r="CI29" i="1"/>
  <c r="CH29" i="1"/>
  <c r="CG29" i="1"/>
  <c r="BO29" i="1"/>
  <c r="BP29" i="1" s="1"/>
  <c r="DS28" i="1"/>
  <c r="DT28" i="1" s="1"/>
  <c r="DI28" i="1"/>
  <c r="DJ28" i="1" s="1"/>
  <c r="DL28" i="1" s="1"/>
  <c r="DE28" i="1"/>
  <c r="DG28" i="1" s="1"/>
  <c r="CZ28" i="1"/>
  <c r="DB28" i="1" s="1"/>
  <c r="CT28" i="1"/>
  <c r="CU28" i="1" s="1"/>
  <c r="CW28" i="1" s="1"/>
  <c r="CL28" i="1"/>
  <c r="CJ28" i="1"/>
  <c r="CI28" i="1"/>
  <c r="CH28" i="1"/>
  <c r="CG28" i="1"/>
  <c r="BO28" i="1"/>
  <c r="BP28" i="1" s="1"/>
  <c r="DS27" i="1"/>
  <c r="DT27" i="1" s="1"/>
  <c r="DI27" i="1"/>
  <c r="DJ27" i="1" s="1"/>
  <c r="DL27" i="1" s="1"/>
  <c r="DE27" i="1"/>
  <c r="DG27" i="1" s="1"/>
  <c r="CZ27" i="1"/>
  <c r="DB27" i="1" s="1"/>
  <c r="CT27" i="1"/>
  <c r="CU27" i="1" s="1"/>
  <c r="CW27" i="1" s="1"/>
  <c r="CL27" i="1"/>
  <c r="CJ27" i="1"/>
  <c r="CI27" i="1"/>
  <c r="CH27" i="1"/>
  <c r="CG27" i="1"/>
  <c r="BO27" i="1"/>
  <c r="BP27" i="1" s="1"/>
  <c r="DS26" i="1"/>
  <c r="DT26" i="1" s="1"/>
  <c r="DI26" i="1"/>
  <c r="DJ26" i="1" s="1"/>
  <c r="DL26" i="1" s="1"/>
  <c r="DE26" i="1"/>
  <c r="DG26" i="1" s="1"/>
  <c r="CZ26" i="1"/>
  <c r="DB26" i="1" s="1"/>
  <c r="CT26" i="1"/>
  <c r="CU26" i="1" s="1"/>
  <c r="CW26" i="1" s="1"/>
  <c r="CL26" i="1"/>
  <c r="CJ26" i="1"/>
  <c r="CI26" i="1"/>
  <c r="CH26" i="1"/>
  <c r="CG26" i="1"/>
  <c r="CA26" i="1"/>
  <c r="BO26" i="1"/>
  <c r="BP26" i="1" s="1"/>
  <c r="DS25" i="1"/>
  <c r="DI25" i="1"/>
  <c r="DJ25" i="1" s="1"/>
  <c r="DL25" i="1" s="1"/>
  <c r="DE25" i="1"/>
  <c r="DG25" i="1" s="1"/>
  <c r="CZ25" i="1"/>
  <c r="DB25" i="1" s="1"/>
  <c r="CT25" i="1"/>
  <c r="CU25" i="1" s="1"/>
  <c r="CW25" i="1" s="1"/>
  <c r="CL25" i="1"/>
  <c r="CJ25" i="1"/>
  <c r="CI25" i="1"/>
  <c r="CH25" i="1"/>
  <c r="CG25" i="1"/>
  <c r="BO25" i="1"/>
  <c r="BP25" i="1" s="1"/>
  <c r="DS24" i="1"/>
  <c r="DT24" i="1" s="1"/>
  <c r="DI24" i="1"/>
  <c r="DJ24" i="1" s="1"/>
  <c r="DL24" i="1" s="1"/>
  <c r="DE24" i="1"/>
  <c r="DG24" i="1" s="1"/>
  <c r="CZ24" i="1"/>
  <c r="DB24" i="1" s="1"/>
  <c r="CT24" i="1"/>
  <c r="CU24" i="1" s="1"/>
  <c r="CW24" i="1" s="1"/>
  <c r="CL24" i="1"/>
  <c r="CJ24" i="1"/>
  <c r="CI24" i="1"/>
  <c r="CH24" i="1"/>
  <c r="CG24" i="1"/>
  <c r="BO24" i="1"/>
  <c r="BP24" i="1" s="1"/>
  <c r="DS23" i="1"/>
  <c r="DT23" i="1" s="1"/>
  <c r="DI23" i="1"/>
  <c r="DJ23" i="1" s="1"/>
  <c r="DL23" i="1" s="1"/>
  <c r="DE23" i="1"/>
  <c r="DG23" i="1" s="1"/>
  <c r="CZ23" i="1"/>
  <c r="DB23" i="1" s="1"/>
  <c r="CT23" i="1"/>
  <c r="CU23" i="1" s="1"/>
  <c r="CW23" i="1" s="1"/>
  <c r="CL23" i="1"/>
  <c r="CJ23" i="1"/>
  <c r="CI23" i="1"/>
  <c r="CH23" i="1"/>
  <c r="CG23" i="1"/>
  <c r="BO23" i="1"/>
  <c r="BP23" i="1" s="1"/>
  <c r="DS22" i="1"/>
  <c r="DT22" i="1" s="1"/>
  <c r="DI22" i="1"/>
  <c r="DJ22" i="1" s="1"/>
  <c r="DL22" i="1" s="1"/>
  <c r="DE22" i="1"/>
  <c r="DG22" i="1" s="1"/>
  <c r="CZ22" i="1"/>
  <c r="DB22" i="1" s="1"/>
  <c r="CT22" i="1"/>
  <c r="CU22" i="1" s="1"/>
  <c r="CW22" i="1" s="1"/>
  <c r="CL22" i="1"/>
  <c r="CJ22" i="1"/>
  <c r="CI22" i="1"/>
  <c r="CH22" i="1"/>
  <c r="CG22" i="1"/>
  <c r="CA22" i="1"/>
  <c r="BO22" i="1"/>
  <c r="BP22" i="1" s="1"/>
  <c r="DS21" i="1"/>
  <c r="DI21" i="1"/>
  <c r="DJ21" i="1" s="1"/>
  <c r="DL21" i="1" s="1"/>
  <c r="DE21" i="1"/>
  <c r="DG21" i="1" s="1"/>
  <c r="CZ21" i="1"/>
  <c r="DB21" i="1" s="1"/>
  <c r="CT21" i="1"/>
  <c r="CU21" i="1" s="1"/>
  <c r="CW21" i="1" s="1"/>
  <c r="CL21" i="1"/>
  <c r="CJ21" i="1"/>
  <c r="CI21" i="1"/>
  <c r="CH21" i="1"/>
  <c r="CG21" i="1"/>
  <c r="BO21" i="1"/>
  <c r="BP21" i="1" s="1"/>
  <c r="DS20" i="1"/>
  <c r="DI20" i="1"/>
  <c r="DJ20" i="1" s="1"/>
  <c r="DL20" i="1" s="1"/>
  <c r="DE20" i="1"/>
  <c r="DG20" i="1" s="1"/>
  <c r="CZ20" i="1"/>
  <c r="DB20" i="1" s="1"/>
  <c r="CT20" i="1"/>
  <c r="CU20" i="1" s="1"/>
  <c r="CW20" i="1" s="1"/>
  <c r="CL20" i="1"/>
  <c r="CJ20" i="1"/>
  <c r="CI20" i="1"/>
  <c r="CH20" i="1"/>
  <c r="CG20" i="1"/>
  <c r="BO20" i="1"/>
  <c r="BP20" i="1" s="1"/>
  <c r="DS19" i="1"/>
  <c r="DT19" i="1" s="1"/>
  <c r="DI19" i="1"/>
  <c r="DJ19" i="1" s="1"/>
  <c r="DL19" i="1" s="1"/>
  <c r="DE19" i="1"/>
  <c r="DG19" i="1" s="1"/>
  <c r="CZ19" i="1"/>
  <c r="DB19" i="1" s="1"/>
  <c r="CT19" i="1"/>
  <c r="CU19" i="1" s="1"/>
  <c r="CW19" i="1" s="1"/>
  <c r="CL19" i="1"/>
  <c r="CJ19" i="1"/>
  <c r="CI19" i="1"/>
  <c r="CH19" i="1"/>
  <c r="CG19" i="1"/>
  <c r="BO19" i="1"/>
  <c r="BP19" i="1" s="1"/>
  <c r="DS18" i="1"/>
  <c r="DI18" i="1"/>
  <c r="DJ18" i="1" s="1"/>
  <c r="DL18" i="1" s="1"/>
  <c r="DE18" i="1"/>
  <c r="DG18" i="1" s="1"/>
  <c r="CZ18" i="1"/>
  <c r="DB18" i="1" s="1"/>
  <c r="CT18" i="1"/>
  <c r="CU18" i="1" s="1"/>
  <c r="CW18" i="1" s="1"/>
  <c r="CL18" i="1"/>
  <c r="CJ18" i="1"/>
  <c r="CI18" i="1"/>
  <c r="CH18" i="1"/>
  <c r="CG18" i="1"/>
  <c r="CA18" i="1"/>
  <c r="BO18" i="1"/>
  <c r="BP18" i="1" s="1"/>
  <c r="DS17" i="1"/>
  <c r="DT17" i="1" s="1"/>
  <c r="DI17" i="1"/>
  <c r="DJ17" i="1" s="1"/>
  <c r="DL17" i="1" s="1"/>
  <c r="DE17" i="1"/>
  <c r="DG17" i="1" s="1"/>
  <c r="CZ17" i="1"/>
  <c r="DB17" i="1" s="1"/>
  <c r="CT17" i="1"/>
  <c r="CU17" i="1" s="1"/>
  <c r="CW17" i="1" s="1"/>
  <c r="CL17" i="1"/>
  <c r="CJ17" i="1"/>
  <c r="CI17" i="1"/>
  <c r="CH17" i="1"/>
  <c r="CG17" i="1"/>
  <c r="BO17" i="1"/>
  <c r="BP17" i="1" s="1"/>
  <c r="DS16" i="1"/>
  <c r="DT16" i="1" s="1"/>
  <c r="DI16" i="1"/>
  <c r="DJ16" i="1" s="1"/>
  <c r="DL16" i="1" s="1"/>
  <c r="DE16" i="1"/>
  <c r="DG16" i="1" s="1"/>
  <c r="CZ16" i="1"/>
  <c r="DB16" i="1" s="1"/>
  <c r="CT16" i="1"/>
  <c r="CU16" i="1" s="1"/>
  <c r="CW16" i="1" s="1"/>
  <c r="CL16" i="1"/>
  <c r="CJ16" i="1"/>
  <c r="CI16" i="1"/>
  <c r="CH16" i="1"/>
  <c r="CG16" i="1"/>
  <c r="BO16" i="1"/>
  <c r="BP16" i="1" s="1"/>
  <c r="DS15" i="1"/>
  <c r="DT15" i="1" s="1"/>
  <c r="DI15" i="1"/>
  <c r="DJ15" i="1" s="1"/>
  <c r="DL15" i="1" s="1"/>
  <c r="DE15" i="1"/>
  <c r="DG15" i="1" s="1"/>
  <c r="CZ15" i="1"/>
  <c r="DB15" i="1" s="1"/>
  <c r="CT15" i="1"/>
  <c r="CU15" i="1" s="1"/>
  <c r="CW15" i="1" s="1"/>
  <c r="CL15" i="1"/>
  <c r="CJ15" i="1"/>
  <c r="CI15" i="1"/>
  <c r="CH15" i="1"/>
  <c r="CG15" i="1"/>
  <c r="BO15" i="1"/>
  <c r="BP15" i="1" s="1"/>
  <c r="DS14" i="1"/>
  <c r="DI14" i="1"/>
  <c r="DJ14" i="1" s="1"/>
  <c r="DL14" i="1" s="1"/>
  <c r="DE14" i="1"/>
  <c r="DG14" i="1" s="1"/>
  <c r="CZ14" i="1"/>
  <c r="DB14" i="1" s="1"/>
  <c r="CT14" i="1"/>
  <c r="CU14" i="1" s="1"/>
  <c r="CW14" i="1" s="1"/>
  <c r="CL14" i="1"/>
  <c r="CJ14" i="1"/>
  <c r="CI14" i="1"/>
  <c r="CH14" i="1"/>
  <c r="CG14" i="1"/>
  <c r="CA14" i="1"/>
  <c r="BO14" i="1"/>
  <c r="BP14" i="1" s="1"/>
  <c r="DS13" i="1"/>
  <c r="DI13" i="1"/>
  <c r="DJ13" i="1" s="1"/>
  <c r="DL13" i="1" s="1"/>
  <c r="DE13" i="1"/>
  <c r="DG13" i="1" s="1"/>
  <c r="CZ13" i="1"/>
  <c r="DB13" i="1" s="1"/>
  <c r="CT13" i="1"/>
  <c r="CU13" i="1" s="1"/>
  <c r="CW13" i="1" s="1"/>
  <c r="CL13" i="1"/>
  <c r="CJ13" i="1"/>
  <c r="CI13" i="1"/>
  <c r="CH13" i="1"/>
  <c r="CG13" i="1"/>
  <c r="BO13" i="1"/>
  <c r="BP13" i="1" s="1"/>
  <c r="DS12" i="1"/>
  <c r="DT12" i="1" s="1"/>
  <c r="DI12" i="1"/>
  <c r="DJ12" i="1" s="1"/>
  <c r="DL12" i="1" s="1"/>
  <c r="DE12" i="1"/>
  <c r="DG12" i="1" s="1"/>
  <c r="CZ12" i="1"/>
  <c r="DB12" i="1" s="1"/>
  <c r="CT12" i="1"/>
  <c r="CU12" i="1" s="1"/>
  <c r="CW12" i="1" s="1"/>
  <c r="CL12" i="1"/>
  <c r="CJ12" i="1"/>
  <c r="CI12" i="1"/>
  <c r="CH12" i="1"/>
  <c r="CG12" i="1"/>
  <c r="BO12" i="1"/>
  <c r="BP12" i="1" s="1"/>
  <c r="DS11" i="1"/>
  <c r="DI11" i="1"/>
  <c r="DJ11" i="1" s="1"/>
  <c r="DL11" i="1" s="1"/>
  <c r="DE11" i="1"/>
  <c r="DG11" i="1" s="1"/>
  <c r="CZ11" i="1"/>
  <c r="DB11" i="1" s="1"/>
  <c r="CT11" i="1"/>
  <c r="CU11" i="1" s="1"/>
  <c r="CW11" i="1" s="1"/>
  <c r="CL11" i="1"/>
  <c r="CJ11" i="1"/>
  <c r="CI11" i="1"/>
  <c r="CH11" i="1"/>
  <c r="CG11" i="1"/>
  <c r="BO11" i="1"/>
  <c r="BP11" i="1" s="1"/>
  <c r="DS10" i="1"/>
  <c r="DT10" i="1" s="1"/>
  <c r="DI10" i="1"/>
  <c r="DJ10" i="1" s="1"/>
  <c r="DL10" i="1" s="1"/>
  <c r="DE10" i="1"/>
  <c r="DG10" i="1" s="1"/>
  <c r="CZ10" i="1"/>
  <c r="DB10" i="1" s="1"/>
  <c r="CT10" i="1"/>
  <c r="CU10" i="1" s="1"/>
  <c r="CW10" i="1" s="1"/>
  <c r="CL10" i="1"/>
  <c r="CJ10" i="1"/>
  <c r="CI10" i="1"/>
  <c r="CH10" i="1"/>
  <c r="CG10" i="1"/>
  <c r="BO10" i="1"/>
  <c r="BP10" i="1" s="1"/>
  <c r="DS9" i="1"/>
  <c r="DI9" i="1"/>
  <c r="DJ9" i="1" s="1"/>
  <c r="DL9" i="1" s="1"/>
  <c r="DE9" i="1"/>
  <c r="DG9" i="1" s="1"/>
  <c r="CZ9" i="1"/>
  <c r="DB9" i="1" s="1"/>
  <c r="CT9" i="1"/>
  <c r="CU9" i="1" s="1"/>
  <c r="CW9" i="1" s="1"/>
  <c r="CL9" i="1"/>
  <c r="CJ9" i="1"/>
  <c r="CI9" i="1"/>
  <c r="CH9" i="1"/>
  <c r="CG9" i="1"/>
  <c r="BO9" i="1"/>
  <c r="BP9" i="1" s="1"/>
  <c r="DS8" i="1"/>
  <c r="DI8" i="1"/>
  <c r="DJ8" i="1" s="1"/>
  <c r="DL8" i="1" s="1"/>
  <c r="DE8" i="1"/>
  <c r="DG8" i="1" s="1"/>
  <c r="CZ8" i="1"/>
  <c r="DB8" i="1" s="1"/>
  <c r="CT8" i="1"/>
  <c r="CU8" i="1" s="1"/>
  <c r="CW8" i="1" s="1"/>
  <c r="CL8" i="1"/>
  <c r="CJ8" i="1"/>
  <c r="CI8" i="1"/>
  <c r="CH8" i="1"/>
  <c r="CG8" i="1"/>
  <c r="BO8" i="1"/>
  <c r="BP8" i="1" s="1"/>
  <c r="DS7" i="1"/>
  <c r="DT7" i="1" s="1"/>
  <c r="DI7" i="1"/>
  <c r="DJ7" i="1" s="1"/>
  <c r="DL7" i="1" s="1"/>
  <c r="DE7" i="1"/>
  <c r="DG7" i="1" s="1"/>
  <c r="CZ7" i="1"/>
  <c r="DB7" i="1" s="1"/>
  <c r="CT7" i="1"/>
  <c r="CU7" i="1" s="1"/>
  <c r="CW7" i="1" s="1"/>
  <c r="CL7" i="1"/>
  <c r="CJ7" i="1"/>
  <c r="CI7" i="1"/>
  <c r="CH7" i="1"/>
  <c r="CG7" i="1"/>
  <c r="BO7" i="1"/>
  <c r="BP7" i="1" s="1"/>
  <c r="DS6" i="1"/>
  <c r="DT6" i="1" s="1"/>
  <c r="DI6" i="1"/>
  <c r="DJ6" i="1" s="1"/>
  <c r="DL6" i="1" s="1"/>
  <c r="DE6" i="1"/>
  <c r="DG6" i="1" s="1"/>
  <c r="CZ6" i="1"/>
  <c r="DB6" i="1" s="1"/>
  <c r="CT6" i="1"/>
  <c r="CU6" i="1" s="1"/>
  <c r="CW6" i="1" s="1"/>
  <c r="CL6" i="1"/>
  <c r="CJ6" i="1"/>
  <c r="CI6" i="1"/>
  <c r="CH6" i="1"/>
  <c r="CG6" i="1"/>
  <c r="BO6" i="1"/>
  <c r="BP6" i="1" s="1"/>
  <c r="DS5" i="1"/>
  <c r="DI5" i="1"/>
  <c r="DJ5" i="1" s="1"/>
  <c r="DL5" i="1" s="1"/>
  <c r="DE5" i="1"/>
  <c r="DG5" i="1" s="1"/>
  <c r="CZ5" i="1"/>
  <c r="DB5" i="1" s="1"/>
  <c r="CT5" i="1"/>
  <c r="CU5" i="1" s="1"/>
  <c r="CW5" i="1" s="1"/>
  <c r="CL5" i="1"/>
  <c r="CJ5" i="1"/>
  <c r="CI5" i="1"/>
  <c r="CH5" i="1"/>
  <c r="CG5" i="1"/>
  <c r="CA5" i="1"/>
  <c r="BO5" i="1"/>
  <c r="BP5" i="1" s="1"/>
  <c r="DS4" i="1"/>
  <c r="DT4" i="1" s="1"/>
  <c r="DI4" i="1"/>
  <c r="DJ4" i="1" s="1"/>
  <c r="DL4" i="1" s="1"/>
  <c r="DE4" i="1"/>
  <c r="DG4" i="1" s="1"/>
  <c r="CZ4" i="1"/>
  <c r="DB4" i="1" s="1"/>
  <c r="CT4" i="1"/>
  <c r="CU4" i="1" s="1"/>
  <c r="CW4" i="1" s="1"/>
  <c r="CL4" i="1"/>
  <c r="CJ4" i="1"/>
  <c r="CI4" i="1"/>
  <c r="CH4" i="1"/>
  <c r="CG4" i="1"/>
  <c r="BO4" i="1"/>
  <c r="BP4" i="1" s="1"/>
  <c r="DT29" i="1" l="1"/>
  <c r="DT517" i="1"/>
  <c r="DT155" i="1"/>
  <c r="DT332" i="1"/>
  <c r="DT379" i="1"/>
  <c r="DT620" i="1"/>
  <c r="DT640" i="1"/>
  <c r="DT683" i="1"/>
  <c r="DT699" i="1"/>
  <c r="DT707" i="1"/>
  <c r="DT56" i="1"/>
  <c r="DT649" i="1"/>
  <c r="DT68" i="1"/>
  <c r="DT162" i="1"/>
  <c r="DT321" i="1"/>
  <c r="DT335" i="1"/>
  <c r="DT614" i="1"/>
  <c r="DT835" i="1"/>
  <c r="DT851" i="1"/>
  <c r="DT863" i="1"/>
  <c r="DT89" i="1"/>
  <c r="DT99" i="1"/>
  <c r="DT128" i="1"/>
  <c r="DT153" i="1"/>
  <c r="DT238" i="1"/>
  <c r="DT329" i="1"/>
  <c r="DT334" i="1"/>
  <c r="DT457" i="1"/>
  <c r="DT480" i="1"/>
  <c r="DT626" i="1"/>
  <c r="DT667" i="1"/>
  <c r="DT705" i="1"/>
  <c r="DT830" i="1"/>
  <c r="DT937" i="1"/>
  <c r="DT513" i="1"/>
  <c r="DT473" i="1"/>
  <c r="DT531" i="1"/>
  <c r="DT563" i="1"/>
  <c r="DT820" i="1"/>
  <c r="DT856" i="1"/>
  <c r="DT898" i="1"/>
  <c r="DT1006" i="1"/>
  <c r="DT475" i="1"/>
  <c r="DT622" i="1"/>
  <c r="DT783" i="1"/>
  <c r="DT791" i="1"/>
  <c r="DT838" i="1"/>
  <c r="DT175" i="1"/>
  <c r="DT299" i="1"/>
  <c r="DT439" i="1"/>
  <c r="CM37" i="1"/>
  <c r="CN37" i="1" s="1"/>
  <c r="CO37" i="1" s="1"/>
  <c r="CP37" i="1" s="1"/>
  <c r="CR37" i="1" s="1"/>
  <c r="CM41" i="1"/>
  <c r="CN41" i="1" s="1"/>
  <c r="CO41" i="1" s="1"/>
  <c r="CP41" i="1" s="1"/>
  <c r="CR41" i="1" s="1"/>
  <c r="DT549" i="1"/>
  <c r="DT753" i="1"/>
  <c r="CM5" i="1"/>
  <c r="CN5" i="1" s="1"/>
  <c r="CM9" i="1"/>
  <c r="CN9" i="1" s="1"/>
  <c r="CO9" i="1" s="1"/>
  <c r="CP9" i="1" s="1"/>
  <c r="CR9" i="1" s="1"/>
  <c r="CM13" i="1"/>
  <c r="CN13" i="1" s="1"/>
  <c r="CO13" i="1" s="1"/>
  <c r="CP13" i="1" s="1"/>
  <c r="CR13" i="1" s="1"/>
  <c r="CM29" i="1"/>
  <c r="CN29" i="1" s="1"/>
  <c r="CM33" i="1"/>
  <c r="CN33" i="1" s="1"/>
  <c r="DT318" i="1"/>
  <c r="DT466" i="1"/>
  <c r="CM6" i="1"/>
  <c r="CN6" i="1" s="1"/>
  <c r="CO6" i="1" s="1"/>
  <c r="CP6" i="1" s="1"/>
  <c r="CR6" i="1" s="1"/>
  <c r="CM10" i="1"/>
  <c r="CN10" i="1" s="1"/>
  <c r="CO10" i="1" s="1"/>
  <c r="CP10" i="1" s="1"/>
  <c r="CR10" i="1" s="1"/>
  <c r="CM26" i="1"/>
  <c r="CN26" i="1" s="1"/>
  <c r="CO26" i="1" s="1"/>
  <c r="CP26" i="1" s="1"/>
  <c r="CR26" i="1" s="1"/>
  <c r="CM30" i="1"/>
  <c r="CN30" i="1" s="1"/>
  <c r="CO30" i="1" s="1"/>
  <c r="CP30" i="1" s="1"/>
  <c r="CR30" i="1" s="1"/>
  <c r="CM34" i="1"/>
  <c r="CN34" i="1" s="1"/>
  <c r="CO34" i="1" s="1"/>
  <c r="CP34" i="1" s="1"/>
  <c r="CR34" i="1" s="1"/>
  <c r="CM38" i="1"/>
  <c r="CN38" i="1" s="1"/>
  <c r="CM58" i="1"/>
  <c r="CN58" i="1" s="1"/>
  <c r="CO58" i="1" s="1"/>
  <c r="CP58" i="1" s="1"/>
  <c r="CR58" i="1" s="1"/>
  <c r="DT311" i="1"/>
  <c r="DT643" i="1"/>
  <c r="DT825" i="1"/>
  <c r="CM8" i="1"/>
  <c r="CN8" i="1" s="1"/>
  <c r="CO8" i="1" s="1"/>
  <c r="CP8" i="1" s="1"/>
  <c r="CR8" i="1" s="1"/>
  <c r="CM12" i="1"/>
  <c r="CN12" i="1" s="1"/>
  <c r="CO12" i="1" s="1"/>
  <c r="CP12" i="1" s="1"/>
  <c r="CR12" i="1" s="1"/>
  <c r="CM28" i="1"/>
  <c r="CN28" i="1" s="1"/>
  <c r="CO28" i="1" s="1"/>
  <c r="CP28" i="1" s="1"/>
  <c r="CR28" i="1" s="1"/>
  <c r="CM32" i="1"/>
  <c r="CN32" i="1" s="1"/>
  <c r="CM36" i="1"/>
  <c r="CN36" i="1" s="1"/>
  <c r="CO36" i="1" s="1"/>
  <c r="CP36" i="1" s="1"/>
  <c r="CR36" i="1" s="1"/>
  <c r="CM40" i="1"/>
  <c r="CN40" i="1" s="1"/>
  <c r="CO40" i="1" s="1"/>
  <c r="CP40" i="1" s="1"/>
  <c r="CR40" i="1" s="1"/>
  <c r="CM7" i="1"/>
  <c r="CN7" i="1" s="1"/>
  <c r="CO7" i="1" s="1"/>
  <c r="CP7" i="1" s="1"/>
  <c r="CR7" i="1" s="1"/>
  <c r="CM11" i="1"/>
  <c r="CN11" i="1" s="1"/>
  <c r="CM27" i="1"/>
  <c r="CN27" i="1" s="1"/>
  <c r="CO27" i="1" s="1"/>
  <c r="CP27" i="1" s="1"/>
  <c r="CR27" i="1" s="1"/>
  <c r="CM31" i="1"/>
  <c r="CN31" i="1" s="1"/>
  <c r="CO31" i="1" s="1"/>
  <c r="CP31" i="1" s="1"/>
  <c r="CR31" i="1" s="1"/>
  <c r="CM35" i="1"/>
  <c r="CN35" i="1" s="1"/>
  <c r="CO35" i="1" s="1"/>
  <c r="CP35" i="1" s="1"/>
  <c r="CR35" i="1" s="1"/>
  <c r="CM39" i="1"/>
  <c r="CN39" i="1" s="1"/>
  <c r="CO39" i="1" s="1"/>
  <c r="CP39" i="1" s="1"/>
  <c r="CR39" i="1" s="1"/>
  <c r="CM59" i="1"/>
  <c r="CN59" i="1" s="1"/>
  <c r="CO59" i="1" s="1"/>
  <c r="CP59" i="1" s="1"/>
  <c r="CR59" i="1" s="1"/>
  <c r="DT301" i="1"/>
  <c r="DT401" i="1"/>
  <c r="DT608" i="1"/>
  <c r="DT816" i="1"/>
  <c r="DT860" i="1"/>
  <c r="DT864" i="1"/>
  <c r="DT880" i="1"/>
  <c r="DT1012" i="1"/>
  <c r="CM60" i="1"/>
  <c r="CN60" i="1" s="1"/>
  <c r="CO60" i="1" s="1"/>
  <c r="CP60" i="1" s="1"/>
  <c r="CR60" i="1" s="1"/>
  <c r="CM61" i="1"/>
  <c r="CN61" i="1" s="1"/>
  <c r="CM62" i="1"/>
  <c r="CN62" i="1" s="1"/>
  <c r="CM63" i="1"/>
  <c r="CN63" i="1" s="1"/>
  <c r="CO63" i="1" s="1"/>
  <c r="CP63" i="1" s="1"/>
  <c r="CR63" i="1" s="1"/>
  <c r="CM64" i="1"/>
  <c r="CN64" i="1" s="1"/>
  <c r="CO64" i="1" s="1"/>
  <c r="CP64" i="1" s="1"/>
  <c r="CR64" i="1" s="1"/>
  <c r="CM65" i="1"/>
  <c r="CN65" i="1" s="1"/>
  <c r="CO65" i="1" s="1"/>
  <c r="CP65" i="1" s="1"/>
  <c r="CR65" i="1" s="1"/>
  <c r="CM94" i="1"/>
  <c r="CN94" i="1" s="1"/>
  <c r="CO94" i="1" s="1"/>
  <c r="CP94" i="1" s="1"/>
  <c r="CR94" i="1" s="1"/>
  <c r="CM95" i="1"/>
  <c r="CN95" i="1" s="1"/>
  <c r="CM96" i="1"/>
  <c r="CN96" i="1" s="1"/>
  <c r="CO96" i="1" s="1"/>
  <c r="CP96" i="1" s="1"/>
  <c r="CR96" i="1" s="1"/>
  <c r="CM97" i="1"/>
  <c r="CN97" i="1" s="1"/>
  <c r="CM114" i="1"/>
  <c r="CN114" i="1" s="1"/>
  <c r="CM170" i="1"/>
  <c r="CN170" i="1" s="1"/>
  <c r="CO170" i="1" s="1"/>
  <c r="CP170" i="1" s="1"/>
  <c r="CR170" i="1" s="1"/>
  <c r="CM171" i="1"/>
  <c r="CN171" i="1" s="1"/>
  <c r="CO171" i="1" s="1"/>
  <c r="CP171" i="1" s="1"/>
  <c r="CR171" i="1" s="1"/>
  <c r="CM172" i="1"/>
  <c r="CN172" i="1" s="1"/>
  <c r="CO172" i="1" s="1"/>
  <c r="CP172" i="1" s="1"/>
  <c r="CR172" i="1" s="1"/>
  <c r="CM189" i="1"/>
  <c r="CN189" i="1" s="1"/>
  <c r="CM212" i="1"/>
  <c r="CN212" i="1" s="1"/>
  <c r="CO212" i="1" s="1"/>
  <c r="CP212" i="1" s="1"/>
  <c r="CR212" i="1" s="1"/>
  <c r="CM213" i="1"/>
  <c r="CN213" i="1" s="1"/>
  <c r="CO213" i="1" s="1"/>
  <c r="CP213" i="1" s="1"/>
  <c r="CR213" i="1" s="1"/>
  <c r="CM214" i="1"/>
  <c r="CN214" i="1" s="1"/>
  <c r="CO214" i="1" s="1"/>
  <c r="CP214" i="1" s="1"/>
  <c r="CR214" i="1" s="1"/>
  <c r="CM215" i="1"/>
  <c r="CN215" i="1" s="1"/>
  <c r="CO215" i="1" s="1"/>
  <c r="CP215" i="1" s="1"/>
  <c r="CR215" i="1" s="1"/>
  <c r="CM216" i="1"/>
  <c r="CN216" i="1" s="1"/>
  <c r="CM232" i="1"/>
  <c r="CN232" i="1" s="1"/>
  <c r="CO232" i="1" s="1"/>
  <c r="CP232" i="1" s="1"/>
  <c r="CR232" i="1" s="1"/>
  <c r="CM233" i="1"/>
  <c r="CN233" i="1" s="1"/>
  <c r="CO233" i="1" s="1"/>
  <c r="CP233" i="1" s="1"/>
  <c r="CR233" i="1" s="1"/>
  <c r="CM234" i="1"/>
  <c r="CN234" i="1" s="1"/>
  <c r="CM235" i="1"/>
  <c r="CN235" i="1" s="1"/>
  <c r="CO235" i="1" s="1"/>
  <c r="CP235" i="1" s="1"/>
  <c r="CR235" i="1" s="1"/>
  <c r="CM236" i="1"/>
  <c r="CN236" i="1" s="1"/>
  <c r="CO236" i="1" s="1"/>
  <c r="CP236" i="1" s="1"/>
  <c r="CR236" i="1" s="1"/>
  <c r="CM237" i="1"/>
  <c r="CN237" i="1" s="1"/>
  <c r="CO237" i="1" s="1"/>
  <c r="CP237" i="1" s="1"/>
  <c r="CR237" i="1" s="1"/>
  <c r="CM238" i="1"/>
  <c r="CN238" i="1" s="1"/>
  <c r="CM249" i="1"/>
  <c r="CN249" i="1" s="1"/>
  <c r="CO249" i="1" s="1"/>
  <c r="CP249" i="1" s="1"/>
  <c r="CR249" i="1" s="1"/>
  <c r="DT254" i="1"/>
  <c r="CM257" i="1"/>
  <c r="CN257" i="1" s="1"/>
  <c r="CO257" i="1" s="1"/>
  <c r="CP257" i="1" s="1"/>
  <c r="CR257" i="1" s="1"/>
  <c r="CM258" i="1"/>
  <c r="CN258" i="1" s="1"/>
  <c r="CO258" i="1" s="1"/>
  <c r="CP258" i="1" s="1"/>
  <c r="CR258" i="1" s="1"/>
  <c r="CM259" i="1"/>
  <c r="CN259" i="1" s="1"/>
  <c r="CO259" i="1" s="1"/>
  <c r="CP259" i="1" s="1"/>
  <c r="CR259" i="1" s="1"/>
  <c r="DT268" i="1"/>
  <c r="DT271" i="1"/>
  <c r="CM272" i="1"/>
  <c r="CN272" i="1" s="1"/>
  <c r="CO272" i="1" s="1"/>
  <c r="CP272" i="1" s="1"/>
  <c r="CR272" i="1" s="1"/>
  <c r="CM273" i="1"/>
  <c r="CN273" i="1" s="1"/>
  <c r="CO273" i="1" s="1"/>
  <c r="CP273" i="1" s="1"/>
  <c r="CR273" i="1" s="1"/>
  <c r="CM274" i="1"/>
  <c r="CN274" i="1" s="1"/>
  <c r="CO274" i="1" s="1"/>
  <c r="CP274" i="1" s="1"/>
  <c r="CR274" i="1" s="1"/>
  <c r="CM275" i="1"/>
  <c r="CN275" i="1" s="1"/>
  <c r="CO275" i="1" s="1"/>
  <c r="CP275" i="1" s="1"/>
  <c r="CR275" i="1" s="1"/>
  <c r="CM276" i="1"/>
  <c r="CN276" i="1" s="1"/>
  <c r="CO276" i="1" s="1"/>
  <c r="CP276" i="1" s="1"/>
  <c r="CR276" i="1" s="1"/>
  <c r="CM277" i="1"/>
  <c r="CN277" i="1" s="1"/>
  <c r="CO277" i="1" s="1"/>
  <c r="CP277" i="1" s="1"/>
  <c r="CR277" i="1" s="1"/>
  <c r="CM278" i="1"/>
  <c r="CN278" i="1" s="1"/>
  <c r="CO278" i="1" s="1"/>
  <c r="CP278" i="1" s="1"/>
  <c r="CR278" i="1" s="1"/>
  <c r="CM279" i="1"/>
  <c r="CN279" i="1" s="1"/>
  <c r="CO279" i="1" s="1"/>
  <c r="CP279" i="1" s="1"/>
  <c r="CR279" i="1" s="1"/>
  <c r="CM280" i="1"/>
  <c r="CN280" i="1" s="1"/>
  <c r="CM281" i="1"/>
  <c r="CN281" i="1" s="1"/>
  <c r="CO281" i="1" s="1"/>
  <c r="CP281" i="1" s="1"/>
  <c r="CR281" i="1" s="1"/>
  <c r="CM294" i="1"/>
  <c r="CN294" i="1" s="1"/>
  <c r="CO294" i="1" s="1"/>
  <c r="CP294" i="1" s="1"/>
  <c r="CR294" i="1" s="1"/>
  <c r="DT249" i="1"/>
  <c r="DT431" i="1"/>
  <c r="DT565" i="1"/>
  <c r="DT636" i="1"/>
  <c r="CM295" i="1"/>
  <c r="CN295" i="1" s="1"/>
  <c r="CO295" i="1" s="1"/>
  <c r="CP295" i="1" s="1"/>
  <c r="CR295" i="1" s="1"/>
  <c r="CM296" i="1"/>
  <c r="CN296" i="1" s="1"/>
  <c r="CM297" i="1"/>
  <c r="CN297" i="1" s="1"/>
  <c r="DT305" i="1"/>
  <c r="DT309" i="1"/>
  <c r="CM310" i="1"/>
  <c r="CN310" i="1" s="1"/>
  <c r="CM311" i="1"/>
  <c r="CN311" i="1" s="1"/>
  <c r="CO311" i="1" s="1"/>
  <c r="CP311" i="1" s="1"/>
  <c r="CR311" i="1" s="1"/>
  <c r="CM312" i="1"/>
  <c r="CN312" i="1" s="1"/>
  <c r="CO312" i="1" s="1"/>
  <c r="CP312" i="1" s="1"/>
  <c r="CR312" i="1" s="1"/>
  <c r="CM313" i="1"/>
  <c r="CN313" i="1" s="1"/>
  <c r="DT324" i="1"/>
  <c r="CM331" i="1"/>
  <c r="CN331" i="1" s="1"/>
  <c r="CO331" i="1" s="1"/>
  <c r="CP331" i="1" s="1"/>
  <c r="CR331" i="1" s="1"/>
  <c r="CM332" i="1"/>
  <c r="CN332" i="1" s="1"/>
  <c r="CO332" i="1" s="1"/>
  <c r="CP332" i="1" s="1"/>
  <c r="CR332" i="1" s="1"/>
  <c r="CM333" i="1"/>
  <c r="CN333" i="1" s="1"/>
  <c r="CO333" i="1" s="1"/>
  <c r="CP333" i="1" s="1"/>
  <c r="CR333" i="1" s="1"/>
  <c r="CM334" i="1"/>
  <c r="CN334" i="1" s="1"/>
  <c r="CM335" i="1"/>
  <c r="CN335" i="1" s="1"/>
  <c r="CO335" i="1" s="1"/>
  <c r="CP335" i="1" s="1"/>
  <c r="CR335" i="1" s="1"/>
  <c r="CM336" i="1"/>
  <c r="CN336" i="1" s="1"/>
  <c r="CO336" i="1" s="1"/>
  <c r="CP336" i="1" s="1"/>
  <c r="CR336" i="1" s="1"/>
  <c r="CM337" i="1"/>
  <c r="CN337" i="1" s="1"/>
  <c r="CO337" i="1" s="1"/>
  <c r="CP337" i="1" s="1"/>
  <c r="CR337" i="1" s="1"/>
  <c r="CM338" i="1"/>
  <c r="CN338" i="1" s="1"/>
  <c r="CM345" i="1"/>
  <c r="CN345" i="1" s="1"/>
  <c r="CO345" i="1" s="1"/>
  <c r="CP345" i="1" s="1"/>
  <c r="CR345" i="1" s="1"/>
  <c r="CM353" i="1"/>
  <c r="CN353" i="1" s="1"/>
  <c r="CO353" i="1" s="1"/>
  <c r="CP353" i="1" s="1"/>
  <c r="CR353" i="1" s="1"/>
  <c r="CM354" i="1"/>
  <c r="CN354" i="1" s="1"/>
  <c r="CO354" i="1" s="1"/>
  <c r="CP354" i="1" s="1"/>
  <c r="CR354" i="1" s="1"/>
  <c r="CM355" i="1"/>
  <c r="CN355" i="1" s="1"/>
  <c r="DT371" i="1"/>
  <c r="DT373" i="1"/>
  <c r="DT384" i="1"/>
  <c r="DT388" i="1"/>
  <c r="CM393" i="1"/>
  <c r="CN393" i="1" s="1"/>
  <c r="CO393" i="1" s="1"/>
  <c r="CP393" i="1" s="1"/>
  <c r="CR393" i="1" s="1"/>
  <c r="CM394" i="1"/>
  <c r="CN394" i="1" s="1"/>
  <c r="CO394" i="1" s="1"/>
  <c r="CP394" i="1" s="1"/>
  <c r="CR394" i="1" s="1"/>
  <c r="CM395" i="1"/>
  <c r="CN395" i="1" s="1"/>
  <c r="CO395" i="1" s="1"/>
  <c r="CP395" i="1" s="1"/>
  <c r="CR395" i="1" s="1"/>
  <c r="CM431" i="1"/>
  <c r="CN431" i="1" s="1"/>
  <c r="CM432" i="1"/>
  <c r="CN432" i="1" s="1"/>
  <c r="CO432" i="1" s="1"/>
  <c r="CP432" i="1" s="1"/>
  <c r="CR432" i="1" s="1"/>
  <c r="CM433" i="1"/>
  <c r="CN433" i="1" s="1"/>
  <c r="CO433" i="1" s="1"/>
  <c r="CP433" i="1" s="1"/>
  <c r="CR433" i="1" s="1"/>
  <c r="DT452" i="1"/>
  <c r="CM459" i="1"/>
  <c r="CN459" i="1" s="1"/>
  <c r="CM460" i="1"/>
  <c r="CN460" i="1" s="1"/>
  <c r="CO460" i="1" s="1"/>
  <c r="CP460" i="1" s="1"/>
  <c r="CR460" i="1" s="1"/>
  <c r="CM461" i="1"/>
  <c r="CN461" i="1" s="1"/>
  <c r="CO461" i="1" s="1"/>
  <c r="CP461" i="1" s="1"/>
  <c r="CR461" i="1" s="1"/>
  <c r="CM462" i="1"/>
  <c r="CN462" i="1" s="1"/>
  <c r="CO462" i="1" s="1"/>
  <c r="CP462" i="1" s="1"/>
  <c r="CR462" i="1" s="1"/>
  <c r="CM463" i="1"/>
  <c r="CN463" i="1" s="1"/>
  <c r="CM491" i="1"/>
  <c r="CN491" i="1" s="1"/>
  <c r="CO491" i="1" s="1"/>
  <c r="CP491" i="1" s="1"/>
  <c r="CR491" i="1" s="1"/>
  <c r="CM492" i="1"/>
  <c r="CN492" i="1" s="1"/>
  <c r="CO492" i="1" s="1"/>
  <c r="CP492" i="1" s="1"/>
  <c r="CR492" i="1" s="1"/>
  <c r="CM493" i="1"/>
  <c r="CN493" i="1" s="1"/>
  <c r="CO493" i="1" s="1"/>
  <c r="CP493" i="1" s="1"/>
  <c r="CR493" i="1" s="1"/>
  <c r="CM511" i="1"/>
  <c r="CN511" i="1" s="1"/>
  <c r="CO511" i="1" s="1"/>
  <c r="CP511" i="1" s="1"/>
  <c r="CR511" i="1" s="1"/>
  <c r="CM512" i="1"/>
  <c r="CN512" i="1" s="1"/>
  <c r="CO512" i="1" s="1"/>
  <c r="CP512" i="1" s="1"/>
  <c r="CR512" i="1" s="1"/>
  <c r="CM513" i="1"/>
  <c r="CN513" i="1" s="1"/>
  <c r="CO513" i="1" s="1"/>
  <c r="CP513" i="1" s="1"/>
  <c r="CR513" i="1" s="1"/>
  <c r="CM514" i="1"/>
  <c r="CN514" i="1" s="1"/>
  <c r="CM515" i="1"/>
  <c r="CN515" i="1" s="1"/>
  <c r="CM516" i="1"/>
  <c r="CN516" i="1" s="1"/>
  <c r="CO516" i="1" s="1"/>
  <c r="CP516" i="1" s="1"/>
  <c r="CR516" i="1" s="1"/>
  <c r="CM517" i="1"/>
  <c r="CN517" i="1" s="1"/>
  <c r="CO517" i="1" s="1"/>
  <c r="CP517" i="1" s="1"/>
  <c r="CR517" i="1" s="1"/>
  <c r="DT520" i="1"/>
  <c r="DT526" i="1"/>
  <c r="CM535" i="1"/>
  <c r="CN535" i="1" s="1"/>
  <c r="CO535" i="1" s="1"/>
  <c r="CP535" i="1" s="1"/>
  <c r="CR535" i="1" s="1"/>
  <c r="CM546" i="1"/>
  <c r="CN546" i="1" s="1"/>
  <c r="CO546" i="1" s="1"/>
  <c r="CP546" i="1" s="1"/>
  <c r="CR546" i="1" s="1"/>
  <c r="CM547" i="1"/>
  <c r="CN547" i="1" s="1"/>
  <c r="CO547" i="1" s="1"/>
  <c r="CP547" i="1" s="1"/>
  <c r="CR547" i="1" s="1"/>
  <c r="CM548" i="1"/>
  <c r="CN548" i="1" s="1"/>
  <c r="CM549" i="1"/>
  <c r="CN549" i="1" s="1"/>
  <c r="CO549" i="1" s="1"/>
  <c r="CP549" i="1" s="1"/>
  <c r="CR549" i="1" s="1"/>
  <c r="CM565" i="1"/>
  <c r="CN565" i="1" s="1"/>
  <c r="CO565" i="1" s="1"/>
  <c r="CP565" i="1" s="1"/>
  <c r="CR565" i="1" s="1"/>
  <c r="CM566" i="1"/>
  <c r="CN566" i="1" s="1"/>
  <c r="CM567" i="1"/>
  <c r="CN567" i="1" s="1"/>
  <c r="CM568" i="1"/>
  <c r="CN568" i="1" s="1"/>
  <c r="CO568" i="1" s="1"/>
  <c r="CP568" i="1" s="1"/>
  <c r="CR568" i="1" s="1"/>
  <c r="CM569" i="1"/>
  <c r="CN569" i="1" s="1"/>
  <c r="CO569" i="1" s="1"/>
  <c r="CP569" i="1" s="1"/>
  <c r="CR569" i="1" s="1"/>
  <c r="CM570" i="1"/>
  <c r="CN570" i="1" s="1"/>
  <c r="CO570" i="1" s="1"/>
  <c r="CP570" i="1" s="1"/>
  <c r="CR570" i="1" s="1"/>
  <c r="CM571" i="1"/>
  <c r="CN571" i="1" s="1"/>
  <c r="CM572" i="1"/>
  <c r="CN572" i="1" s="1"/>
  <c r="CM573" i="1"/>
  <c r="CN573" i="1" s="1"/>
  <c r="CO573" i="1" s="1"/>
  <c r="CP573" i="1" s="1"/>
  <c r="CR573" i="1" s="1"/>
  <c r="CM574" i="1"/>
  <c r="CN574" i="1" s="1"/>
  <c r="CO574" i="1" s="1"/>
  <c r="CP574" i="1" s="1"/>
  <c r="CR574" i="1" s="1"/>
  <c r="CM575" i="1"/>
  <c r="CN575" i="1" s="1"/>
  <c r="DT594" i="1"/>
  <c r="DT603" i="1"/>
  <c r="DT633" i="1"/>
  <c r="DT677" i="1"/>
  <c r="DT689" i="1"/>
  <c r="DT720" i="1"/>
  <c r="DT731" i="1"/>
  <c r="DT741" i="1"/>
  <c r="DT745" i="1"/>
  <c r="DT748" i="1"/>
  <c r="DT751" i="1"/>
  <c r="DT932" i="1"/>
  <c r="DT940" i="1"/>
  <c r="DT964" i="1"/>
  <c r="DT965" i="1"/>
  <c r="DT977" i="1"/>
  <c r="DT978" i="1"/>
  <c r="DT1002" i="1"/>
  <c r="DT1005" i="1"/>
  <c r="DT761" i="1"/>
  <c r="DT874" i="1"/>
  <c r="DT886" i="1"/>
  <c r="DT953" i="1"/>
  <c r="DT957" i="1"/>
  <c r="DT434" i="1"/>
  <c r="DT104" i="1"/>
  <c r="DT363" i="1"/>
  <c r="DT486" i="1"/>
  <c r="DT630" i="1"/>
  <c r="DT896" i="1"/>
  <c r="DT899" i="1"/>
  <c r="DT903" i="1"/>
  <c r="DT912" i="1"/>
  <c r="DT927" i="1"/>
  <c r="DT961" i="1"/>
  <c r="DT985" i="1"/>
  <c r="DT989" i="1"/>
  <c r="DT1016" i="1"/>
  <c r="DT1042" i="1"/>
  <c r="DT1043" i="1"/>
  <c r="DT1046" i="1"/>
  <c r="CM609" i="1"/>
  <c r="CN609" i="1" s="1"/>
  <c r="CO609" i="1" s="1"/>
  <c r="CP609" i="1" s="1"/>
  <c r="CR609" i="1" s="1"/>
  <c r="CM610" i="1"/>
  <c r="CN610" i="1" s="1"/>
  <c r="CM611" i="1"/>
  <c r="CN611" i="1" s="1"/>
  <c r="CM612" i="1"/>
  <c r="CN612" i="1" s="1"/>
  <c r="CO612" i="1" s="1"/>
  <c r="CP612" i="1" s="1"/>
  <c r="CR612" i="1" s="1"/>
  <c r="CM629" i="1"/>
  <c r="CN629" i="1" s="1"/>
  <c r="CO629" i="1" s="1"/>
  <c r="CP629" i="1" s="1"/>
  <c r="CR629" i="1" s="1"/>
  <c r="CM649" i="1"/>
  <c r="CN649" i="1" s="1"/>
  <c r="CO649" i="1" s="1"/>
  <c r="CP649" i="1" s="1"/>
  <c r="CR649" i="1" s="1"/>
  <c r="CM650" i="1"/>
  <c r="CN650" i="1" s="1"/>
  <c r="CM651" i="1"/>
  <c r="CN651" i="1" s="1"/>
  <c r="CO651" i="1" s="1"/>
  <c r="CP651" i="1" s="1"/>
  <c r="CR651" i="1" s="1"/>
  <c r="CM652" i="1"/>
  <c r="CN652" i="1" s="1"/>
  <c r="CO652" i="1" s="1"/>
  <c r="CP652" i="1" s="1"/>
  <c r="CR652" i="1" s="1"/>
  <c r="CM653" i="1"/>
  <c r="CN653" i="1" s="1"/>
  <c r="CM654" i="1"/>
  <c r="CN654" i="1" s="1"/>
  <c r="CM655" i="1"/>
  <c r="CN655" i="1" s="1"/>
  <c r="CO655" i="1" s="1"/>
  <c r="CP655" i="1" s="1"/>
  <c r="CR655" i="1" s="1"/>
  <c r="CM656" i="1"/>
  <c r="CN656" i="1" s="1"/>
  <c r="CO656" i="1" s="1"/>
  <c r="CP656" i="1" s="1"/>
  <c r="CR656" i="1" s="1"/>
  <c r="CM662" i="1"/>
  <c r="CN662" i="1" s="1"/>
  <c r="CO662" i="1" s="1"/>
  <c r="CP662" i="1" s="1"/>
  <c r="CR662" i="1" s="1"/>
  <c r="CM663" i="1"/>
  <c r="CN663" i="1" s="1"/>
  <c r="CM664" i="1"/>
  <c r="CN664" i="1" s="1"/>
  <c r="CO664" i="1" s="1"/>
  <c r="CP664" i="1" s="1"/>
  <c r="CR664" i="1" s="1"/>
  <c r="CM665" i="1"/>
  <c r="CN665" i="1" s="1"/>
  <c r="CO665" i="1" s="1"/>
  <c r="CP665" i="1" s="1"/>
  <c r="CR665" i="1" s="1"/>
  <c r="CM666" i="1"/>
  <c r="CN666" i="1" s="1"/>
  <c r="CO666" i="1" s="1"/>
  <c r="CP666" i="1" s="1"/>
  <c r="CR666" i="1" s="1"/>
  <c r="CM667" i="1"/>
  <c r="CN667" i="1" s="1"/>
  <c r="CM668" i="1"/>
  <c r="CN668" i="1" s="1"/>
  <c r="CO668" i="1" s="1"/>
  <c r="CP668" i="1" s="1"/>
  <c r="CR668" i="1" s="1"/>
  <c r="CM761" i="1"/>
  <c r="CN761" i="1" s="1"/>
  <c r="CO761" i="1" s="1"/>
  <c r="CP761" i="1" s="1"/>
  <c r="CR761" i="1" s="1"/>
  <c r="CM762" i="1"/>
  <c r="CN762" i="1" s="1"/>
  <c r="CO762" i="1" s="1"/>
  <c r="CP762" i="1" s="1"/>
  <c r="CR762" i="1" s="1"/>
  <c r="CM763" i="1"/>
  <c r="CN763" i="1" s="1"/>
  <c r="CM764" i="1"/>
  <c r="CN764" i="1" s="1"/>
  <c r="CO764" i="1" s="1"/>
  <c r="CP764" i="1" s="1"/>
  <c r="CR764" i="1" s="1"/>
  <c r="CM765" i="1"/>
  <c r="CN765" i="1" s="1"/>
  <c r="CO765" i="1" s="1"/>
  <c r="CP765" i="1" s="1"/>
  <c r="CR765" i="1" s="1"/>
  <c r="CM778" i="1"/>
  <c r="CN778" i="1" s="1"/>
  <c r="CO778" i="1" s="1"/>
  <c r="CP778" i="1" s="1"/>
  <c r="CR778" i="1" s="1"/>
  <c r="CM779" i="1"/>
  <c r="CN779" i="1" s="1"/>
  <c r="CM780" i="1"/>
  <c r="CN780" i="1" s="1"/>
  <c r="CO780" i="1" s="1"/>
  <c r="CP780" i="1" s="1"/>
  <c r="CR780" i="1" s="1"/>
  <c r="CM781" i="1"/>
  <c r="CN781" i="1" s="1"/>
  <c r="CO781" i="1" s="1"/>
  <c r="CP781" i="1" s="1"/>
  <c r="CR781" i="1" s="1"/>
  <c r="CM782" i="1"/>
  <c r="CN782" i="1" s="1"/>
  <c r="CO782" i="1" s="1"/>
  <c r="CP782" i="1" s="1"/>
  <c r="CR782" i="1" s="1"/>
  <c r="CM783" i="1"/>
  <c r="CN783" i="1" s="1"/>
  <c r="CM784" i="1"/>
  <c r="CN784" i="1" s="1"/>
  <c r="CO784" i="1" s="1"/>
  <c r="CP784" i="1" s="1"/>
  <c r="CR784" i="1" s="1"/>
  <c r="CM785" i="1"/>
  <c r="CN785" i="1" s="1"/>
  <c r="CO785" i="1" s="1"/>
  <c r="CP785" i="1" s="1"/>
  <c r="CR785" i="1" s="1"/>
  <c r="CM786" i="1"/>
  <c r="CN786" i="1" s="1"/>
  <c r="CM787" i="1"/>
  <c r="CN787" i="1" s="1"/>
  <c r="CO787" i="1" s="1"/>
  <c r="CP787" i="1" s="1"/>
  <c r="CR787" i="1" s="1"/>
  <c r="CM788" i="1"/>
  <c r="CN788" i="1" s="1"/>
  <c r="CO788" i="1" s="1"/>
  <c r="CP788" i="1" s="1"/>
  <c r="CR788" i="1" s="1"/>
  <c r="CM789" i="1"/>
  <c r="CN789" i="1" s="1"/>
  <c r="CO789" i="1" s="1"/>
  <c r="CP789" i="1" s="1"/>
  <c r="CR789" i="1" s="1"/>
  <c r="CM790" i="1"/>
  <c r="CN790" i="1" s="1"/>
  <c r="CO790" i="1" s="1"/>
  <c r="CP790" i="1" s="1"/>
  <c r="CR790" i="1" s="1"/>
  <c r="CM791" i="1"/>
  <c r="CN791" i="1" s="1"/>
  <c r="CM792" i="1"/>
  <c r="CN792" i="1" s="1"/>
  <c r="CM871" i="1"/>
  <c r="CN871" i="1" s="1"/>
  <c r="CO871" i="1" s="1"/>
  <c r="CP871" i="1" s="1"/>
  <c r="CR871" i="1" s="1"/>
  <c r="CM872" i="1"/>
  <c r="CN872" i="1" s="1"/>
  <c r="CO872" i="1" s="1"/>
  <c r="CP872" i="1" s="1"/>
  <c r="CR872" i="1" s="1"/>
  <c r="CM873" i="1"/>
  <c r="CN873" i="1" s="1"/>
  <c r="CM874" i="1"/>
  <c r="CN874" i="1" s="1"/>
  <c r="CO874" i="1" s="1"/>
  <c r="CP874" i="1" s="1"/>
  <c r="CR874" i="1" s="1"/>
  <c r="CM883" i="1"/>
  <c r="CN883" i="1" s="1"/>
  <c r="CO883" i="1" s="1"/>
  <c r="CP883" i="1" s="1"/>
  <c r="CR883" i="1" s="1"/>
  <c r="CM884" i="1"/>
  <c r="CN884" i="1" s="1"/>
  <c r="CO884" i="1" s="1"/>
  <c r="CP884" i="1" s="1"/>
  <c r="CR884" i="1" s="1"/>
  <c r="CM885" i="1"/>
  <c r="CN885" i="1" s="1"/>
  <c r="CM886" i="1"/>
  <c r="CN886" i="1" s="1"/>
  <c r="CO886" i="1" s="1"/>
  <c r="CP886" i="1" s="1"/>
  <c r="CR886" i="1" s="1"/>
  <c r="CM887" i="1"/>
  <c r="CN887" i="1" s="1"/>
  <c r="CO887" i="1" s="1"/>
  <c r="CP887" i="1" s="1"/>
  <c r="CR887" i="1" s="1"/>
  <c r="CM951" i="1"/>
  <c r="CN951" i="1" s="1"/>
  <c r="CO951" i="1" s="1"/>
  <c r="CP951" i="1" s="1"/>
  <c r="CR951" i="1" s="1"/>
  <c r="CM952" i="1"/>
  <c r="CN952" i="1" s="1"/>
  <c r="CM953" i="1"/>
  <c r="CN953" i="1" s="1"/>
  <c r="CO953" i="1" s="1"/>
  <c r="CP953" i="1" s="1"/>
  <c r="CR953" i="1" s="1"/>
  <c r="CM954" i="1"/>
  <c r="CN954" i="1" s="1"/>
  <c r="CO954" i="1" s="1"/>
  <c r="CP954" i="1" s="1"/>
  <c r="CR954" i="1" s="1"/>
  <c r="CM955" i="1"/>
  <c r="CN955" i="1" s="1"/>
  <c r="CO955" i="1" s="1"/>
  <c r="CP955" i="1" s="1"/>
  <c r="CR955" i="1" s="1"/>
  <c r="CM956" i="1"/>
  <c r="CN956" i="1" s="1"/>
  <c r="CM957" i="1"/>
  <c r="CN957" i="1" s="1"/>
  <c r="CO957" i="1" s="1"/>
  <c r="CP957" i="1" s="1"/>
  <c r="CR957" i="1" s="1"/>
  <c r="CM958" i="1"/>
  <c r="CN958" i="1" s="1"/>
  <c r="CO958" i="1" s="1"/>
  <c r="CP958" i="1" s="1"/>
  <c r="CR958" i="1" s="1"/>
  <c r="CM984" i="1"/>
  <c r="CN984" i="1" s="1"/>
  <c r="CM1014" i="1"/>
  <c r="CN1014" i="1" s="1"/>
  <c r="CM1015" i="1"/>
  <c r="CN1015" i="1" s="1"/>
  <c r="CO1015" i="1" s="1"/>
  <c r="CP1015" i="1" s="1"/>
  <c r="CR1015" i="1" s="1"/>
  <c r="CM1021" i="1"/>
  <c r="CN1021" i="1" s="1"/>
  <c r="CO1021" i="1" s="1"/>
  <c r="CP1021" i="1" s="1"/>
  <c r="CR1021" i="1" s="1"/>
  <c r="CM1035" i="1"/>
  <c r="CN1035" i="1" s="1"/>
  <c r="CO1035" i="1" s="1"/>
  <c r="CP1035" i="1" s="1"/>
  <c r="CR1035" i="1" s="1"/>
  <c r="CM1036" i="1"/>
  <c r="CN1036" i="1" s="1"/>
  <c r="CM1037" i="1"/>
  <c r="CN1037" i="1" s="1"/>
  <c r="CM1038" i="1"/>
  <c r="CN1038" i="1" s="1"/>
  <c r="CO1038" i="1" s="1"/>
  <c r="CP1038" i="1" s="1"/>
  <c r="CR1038" i="1" s="1"/>
  <c r="CM607" i="1"/>
  <c r="CN607" i="1" s="1"/>
  <c r="CO607" i="1" s="1"/>
  <c r="CP607" i="1" s="1"/>
  <c r="CR607" i="1" s="1"/>
  <c r="CM608" i="1"/>
  <c r="CN608" i="1" s="1"/>
  <c r="CM617" i="1"/>
  <c r="CN617" i="1" s="1"/>
  <c r="CO617" i="1" s="1"/>
  <c r="CP617" i="1" s="1"/>
  <c r="CR617" i="1" s="1"/>
  <c r="CM618" i="1"/>
  <c r="CN618" i="1" s="1"/>
  <c r="CO618" i="1" s="1"/>
  <c r="CP618" i="1" s="1"/>
  <c r="CR618" i="1" s="1"/>
  <c r="CM619" i="1"/>
  <c r="CN619" i="1" s="1"/>
  <c r="CO619" i="1" s="1"/>
  <c r="CP619" i="1" s="1"/>
  <c r="CR619" i="1" s="1"/>
  <c r="CM620" i="1"/>
  <c r="CN620" i="1" s="1"/>
  <c r="CM621" i="1"/>
  <c r="CN621" i="1" s="1"/>
  <c r="CO621" i="1" s="1"/>
  <c r="CP621" i="1" s="1"/>
  <c r="CR621" i="1" s="1"/>
  <c r="CM622" i="1"/>
  <c r="CN622" i="1" s="1"/>
  <c r="CO622" i="1" s="1"/>
  <c r="CP622" i="1" s="1"/>
  <c r="CR622" i="1" s="1"/>
  <c r="CM623" i="1"/>
  <c r="CN623" i="1" s="1"/>
  <c r="CO623" i="1" s="1"/>
  <c r="CP623" i="1" s="1"/>
  <c r="CR623" i="1" s="1"/>
  <c r="CM624" i="1"/>
  <c r="CN624" i="1" s="1"/>
  <c r="CM625" i="1"/>
  <c r="CN625" i="1" s="1"/>
  <c r="CO625" i="1" s="1"/>
  <c r="CP625" i="1" s="1"/>
  <c r="CR625" i="1" s="1"/>
  <c r="CM626" i="1"/>
  <c r="CN626" i="1" s="1"/>
  <c r="CO626" i="1" s="1"/>
  <c r="CP626" i="1" s="1"/>
  <c r="CR626" i="1" s="1"/>
  <c r="CM627" i="1"/>
  <c r="CN627" i="1" s="1"/>
  <c r="CO627" i="1" s="1"/>
  <c r="CP627" i="1" s="1"/>
  <c r="CR627" i="1" s="1"/>
  <c r="CM628" i="1"/>
  <c r="CN628" i="1" s="1"/>
  <c r="CM636" i="1"/>
  <c r="CN636" i="1" s="1"/>
  <c r="CO636" i="1" s="1"/>
  <c r="CP636" i="1" s="1"/>
  <c r="CR636" i="1" s="1"/>
  <c r="CM637" i="1"/>
  <c r="CN637" i="1" s="1"/>
  <c r="CO637" i="1" s="1"/>
  <c r="CP637" i="1" s="1"/>
  <c r="CR637" i="1" s="1"/>
  <c r="CM638" i="1"/>
  <c r="CN638" i="1" s="1"/>
  <c r="CO638" i="1" s="1"/>
  <c r="CP638" i="1" s="1"/>
  <c r="CR638" i="1" s="1"/>
  <c r="CM639" i="1"/>
  <c r="CN639" i="1" s="1"/>
  <c r="CM640" i="1"/>
  <c r="CN640" i="1" s="1"/>
  <c r="CO640" i="1" s="1"/>
  <c r="CP640" i="1" s="1"/>
  <c r="CR640" i="1" s="1"/>
  <c r="CM641" i="1"/>
  <c r="CN641" i="1" s="1"/>
  <c r="CO641" i="1" s="1"/>
  <c r="CP641" i="1" s="1"/>
  <c r="CR641" i="1" s="1"/>
  <c r="CM642" i="1"/>
  <c r="CN642" i="1" s="1"/>
  <c r="CO642" i="1" s="1"/>
  <c r="CP642" i="1" s="1"/>
  <c r="CR642" i="1" s="1"/>
  <c r="CM643" i="1"/>
  <c r="CN643" i="1" s="1"/>
  <c r="CM644" i="1"/>
  <c r="CN644" i="1" s="1"/>
  <c r="CO644" i="1" s="1"/>
  <c r="CP644" i="1" s="1"/>
  <c r="CR644" i="1" s="1"/>
  <c r="CM645" i="1"/>
  <c r="CN645" i="1" s="1"/>
  <c r="CO645" i="1" s="1"/>
  <c r="CP645" i="1" s="1"/>
  <c r="CR645" i="1" s="1"/>
  <c r="CM646" i="1"/>
  <c r="CN646" i="1" s="1"/>
  <c r="CM647" i="1"/>
  <c r="CN647" i="1" s="1"/>
  <c r="CM648" i="1"/>
  <c r="CN648" i="1" s="1"/>
  <c r="CO648" i="1" s="1"/>
  <c r="CP648" i="1" s="1"/>
  <c r="CR648" i="1" s="1"/>
  <c r="CM661" i="1"/>
  <c r="CN661" i="1" s="1"/>
  <c r="CO661" i="1" s="1"/>
  <c r="CP661" i="1" s="1"/>
  <c r="CR661" i="1" s="1"/>
  <c r="CM752" i="1"/>
  <c r="CN752" i="1" s="1"/>
  <c r="CO752" i="1" s="1"/>
  <c r="CP752" i="1" s="1"/>
  <c r="CR752" i="1" s="1"/>
  <c r="CM753" i="1"/>
  <c r="CN753" i="1" s="1"/>
  <c r="CM754" i="1"/>
  <c r="CN754" i="1" s="1"/>
  <c r="CO754" i="1" s="1"/>
  <c r="CP754" i="1" s="1"/>
  <c r="CR754" i="1" s="1"/>
  <c r="CM755" i="1"/>
  <c r="CN755" i="1" s="1"/>
  <c r="CO755" i="1" s="1"/>
  <c r="CP755" i="1" s="1"/>
  <c r="CR755" i="1" s="1"/>
  <c r="CM756" i="1"/>
  <c r="CN756" i="1" s="1"/>
  <c r="CO756" i="1" s="1"/>
  <c r="CP756" i="1" s="1"/>
  <c r="CR756" i="1" s="1"/>
  <c r="CM757" i="1"/>
  <c r="CN757" i="1" s="1"/>
  <c r="CM758" i="1"/>
  <c r="CN758" i="1" s="1"/>
  <c r="CO758" i="1" s="1"/>
  <c r="CP758" i="1" s="1"/>
  <c r="CR758" i="1" s="1"/>
  <c r="CM759" i="1"/>
  <c r="CN759" i="1" s="1"/>
  <c r="CO759" i="1" s="1"/>
  <c r="CP759" i="1" s="1"/>
  <c r="CR759" i="1" s="1"/>
  <c r="CM760" i="1"/>
  <c r="CN760" i="1" s="1"/>
  <c r="CO760" i="1" s="1"/>
  <c r="CP760" i="1" s="1"/>
  <c r="CR760" i="1" s="1"/>
  <c r="CM772" i="1"/>
  <c r="CN772" i="1" s="1"/>
  <c r="CO772" i="1" s="1"/>
  <c r="CP772" i="1" s="1"/>
  <c r="CR772" i="1" s="1"/>
  <c r="CM773" i="1"/>
  <c r="CN773" i="1" s="1"/>
  <c r="CO773" i="1" s="1"/>
  <c r="CP773" i="1" s="1"/>
  <c r="CR773" i="1" s="1"/>
  <c r="CM774" i="1"/>
  <c r="CN774" i="1" s="1"/>
  <c r="CO774" i="1" s="1"/>
  <c r="CP774" i="1" s="1"/>
  <c r="CR774" i="1" s="1"/>
  <c r="CM775" i="1"/>
  <c r="CN775" i="1" s="1"/>
  <c r="CO775" i="1" s="1"/>
  <c r="CP775" i="1" s="1"/>
  <c r="CR775" i="1" s="1"/>
  <c r="CM776" i="1"/>
  <c r="CN776" i="1" s="1"/>
  <c r="CM777" i="1"/>
  <c r="CN777" i="1" s="1"/>
  <c r="CO777" i="1" s="1"/>
  <c r="CP777" i="1" s="1"/>
  <c r="CR777" i="1" s="1"/>
  <c r="CM806" i="1"/>
  <c r="CN806" i="1" s="1"/>
  <c r="CO806" i="1" s="1"/>
  <c r="CP806" i="1" s="1"/>
  <c r="CR806" i="1" s="1"/>
  <c r="CM807" i="1"/>
  <c r="CN807" i="1" s="1"/>
  <c r="CO807" i="1" s="1"/>
  <c r="CP807" i="1" s="1"/>
  <c r="CR807" i="1" s="1"/>
  <c r="CM808" i="1"/>
  <c r="CN808" i="1" s="1"/>
  <c r="CM809" i="1"/>
  <c r="CN809" i="1" s="1"/>
  <c r="CO809" i="1" s="1"/>
  <c r="CP809" i="1" s="1"/>
  <c r="CR809" i="1" s="1"/>
  <c r="CM810" i="1"/>
  <c r="CN810" i="1" s="1"/>
  <c r="CO810" i="1" s="1"/>
  <c r="CP810" i="1" s="1"/>
  <c r="CR810" i="1" s="1"/>
  <c r="CM811" i="1"/>
  <c r="CN811" i="1" s="1"/>
  <c r="CO811" i="1" s="1"/>
  <c r="CP811" i="1" s="1"/>
  <c r="CR811" i="1" s="1"/>
  <c r="CM812" i="1"/>
  <c r="CN812" i="1" s="1"/>
  <c r="CO812" i="1" s="1"/>
  <c r="CP812" i="1" s="1"/>
  <c r="CR812" i="1" s="1"/>
  <c r="CM813" i="1"/>
  <c r="CN813" i="1" s="1"/>
  <c r="CO813" i="1" s="1"/>
  <c r="CP813" i="1" s="1"/>
  <c r="CR813" i="1" s="1"/>
  <c r="CM814" i="1"/>
  <c r="CN814" i="1" s="1"/>
  <c r="CO814" i="1" s="1"/>
  <c r="CP814" i="1" s="1"/>
  <c r="CR814" i="1" s="1"/>
  <c r="CM815" i="1"/>
  <c r="CN815" i="1" s="1"/>
  <c r="CO815" i="1" s="1"/>
  <c r="CP815" i="1" s="1"/>
  <c r="CR815" i="1" s="1"/>
  <c r="CM816" i="1"/>
  <c r="CN816" i="1" s="1"/>
  <c r="CM817" i="1"/>
  <c r="CN817" i="1" s="1"/>
  <c r="CO817" i="1" s="1"/>
  <c r="CP817" i="1" s="1"/>
  <c r="CR817" i="1" s="1"/>
  <c r="CM818" i="1"/>
  <c r="CN818" i="1" s="1"/>
  <c r="CO818" i="1" s="1"/>
  <c r="CP818" i="1" s="1"/>
  <c r="CR818" i="1" s="1"/>
  <c r="CM819" i="1"/>
  <c r="CN819" i="1" s="1"/>
  <c r="CM820" i="1"/>
  <c r="CN820" i="1" s="1"/>
  <c r="CM821" i="1"/>
  <c r="CN821" i="1" s="1"/>
  <c r="CO821" i="1" s="1"/>
  <c r="CP821" i="1" s="1"/>
  <c r="CR821" i="1" s="1"/>
  <c r="CM822" i="1"/>
  <c r="CN822" i="1" s="1"/>
  <c r="CO822" i="1" s="1"/>
  <c r="CP822" i="1" s="1"/>
  <c r="CR822" i="1" s="1"/>
  <c r="CM823" i="1"/>
  <c r="CN823" i="1" s="1"/>
  <c r="CO823" i="1" s="1"/>
  <c r="CP823" i="1" s="1"/>
  <c r="CR823" i="1" s="1"/>
  <c r="CM824" i="1"/>
  <c r="CN824" i="1" s="1"/>
  <c r="CM825" i="1"/>
  <c r="CN825" i="1" s="1"/>
  <c r="CO825" i="1" s="1"/>
  <c r="CP825" i="1" s="1"/>
  <c r="CR825" i="1" s="1"/>
  <c r="CM826" i="1"/>
  <c r="CN826" i="1" s="1"/>
  <c r="CO826" i="1" s="1"/>
  <c r="CP826" i="1" s="1"/>
  <c r="CR826" i="1" s="1"/>
  <c r="CM827" i="1"/>
  <c r="CN827" i="1" s="1"/>
  <c r="CM828" i="1"/>
  <c r="CN828" i="1" s="1"/>
  <c r="CM829" i="1"/>
  <c r="CN829" i="1" s="1"/>
  <c r="CO829" i="1" s="1"/>
  <c r="CP829" i="1" s="1"/>
  <c r="CR829" i="1" s="1"/>
  <c r="CM830" i="1"/>
  <c r="CN830" i="1" s="1"/>
  <c r="CO830" i="1" s="1"/>
  <c r="CP830" i="1" s="1"/>
  <c r="CR830" i="1" s="1"/>
  <c r="CM831" i="1"/>
  <c r="CN831" i="1" s="1"/>
  <c r="CO831" i="1" s="1"/>
  <c r="CP831" i="1" s="1"/>
  <c r="CR831" i="1" s="1"/>
  <c r="CM832" i="1"/>
  <c r="CN832" i="1" s="1"/>
  <c r="CM833" i="1"/>
  <c r="CN833" i="1" s="1"/>
  <c r="CO833" i="1" s="1"/>
  <c r="CP833" i="1" s="1"/>
  <c r="CR833" i="1" s="1"/>
  <c r="CM834" i="1"/>
  <c r="CN834" i="1" s="1"/>
  <c r="CO834" i="1" s="1"/>
  <c r="CP834" i="1" s="1"/>
  <c r="CR834" i="1" s="1"/>
  <c r="CM835" i="1"/>
  <c r="CN835" i="1" s="1"/>
  <c r="CM836" i="1"/>
  <c r="CN836" i="1" s="1"/>
  <c r="CM837" i="1"/>
  <c r="CN837" i="1" s="1"/>
  <c r="CO837" i="1" s="1"/>
  <c r="CP837" i="1" s="1"/>
  <c r="CR837" i="1" s="1"/>
  <c r="CM838" i="1"/>
  <c r="CN838" i="1" s="1"/>
  <c r="CO838" i="1" s="1"/>
  <c r="CP838" i="1" s="1"/>
  <c r="CR838" i="1" s="1"/>
  <c r="CM839" i="1"/>
  <c r="CN839" i="1" s="1"/>
  <c r="CO839" i="1" s="1"/>
  <c r="CP839" i="1" s="1"/>
  <c r="CR839" i="1" s="1"/>
  <c r="CM840" i="1"/>
  <c r="CN840" i="1" s="1"/>
  <c r="CM841" i="1"/>
  <c r="CN841" i="1" s="1"/>
  <c r="CO841" i="1" s="1"/>
  <c r="CP841" i="1" s="1"/>
  <c r="CR841" i="1" s="1"/>
  <c r="CM842" i="1"/>
  <c r="CN842" i="1" s="1"/>
  <c r="CO842" i="1" s="1"/>
  <c r="CP842" i="1" s="1"/>
  <c r="CR842" i="1" s="1"/>
  <c r="CM843" i="1"/>
  <c r="CN843" i="1" s="1"/>
  <c r="CM844" i="1"/>
  <c r="CN844" i="1" s="1"/>
  <c r="CM845" i="1"/>
  <c r="CN845" i="1" s="1"/>
  <c r="CO845" i="1" s="1"/>
  <c r="CP845" i="1" s="1"/>
  <c r="CR845" i="1" s="1"/>
  <c r="CM846" i="1"/>
  <c r="CN846" i="1" s="1"/>
  <c r="CO846" i="1" s="1"/>
  <c r="CP846" i="1" s="1"/>
  <c r="CR846" i="1" s="1"/>
  <c r="CM847" i="1"/>
  <c r="CN847" i="1" s="1"/>
  <c r="CO847" i="1" s="1"/>
  <c r="CP847" i="1" s="1"/>
  <c r="CR847" i="1" s="1"/>
  <c r="CM848" i="1"/>
  <c r="CN848" i="1" s="1"/>
  <c r="CM849" i="1"/>
  <c r="CN849" i="1" s="1"/>
  <c r="CO849" i="1" s="1"/>
  <c r="CP849" i="1" s="1"/>
  <c r="CR849" i="1" s="1"/>
  <c r="CM850" i="1"/>
  <c r="CN850" i="1" s="1"/>
  <c r="CO850" i="1" s="1"/>
  <c r="CP850" i="1" s="1"/>
  <c r="CR850" i="1" s="1"/>
  <c r="CM851" i="1"/>
  <c r="CN851" i="1" s="1"/>
  <c r="CO851" i="1" s="1"/>
  <c r="CP851" i="1" s="1"/>
  <c r="CR851" i="1" s="1"/>
  <c r="CM852" i="1"/>
  <c r="CN852" i="1" s="1"/>
  <c r="CM853" i="1"/>
  <c r="CN853" i="1" s="1"/>
  <c r="CO853" i="1" s="1"/>
  <c r="CP853" i="1" s="1"/>
  <c r="CR853" i="1" s="1"/>
  <c r="CM854" i="1"/>
  <c r="CN854" i="1" s="1"/>
  <c r="CO854" i="1" s="1"/>
  <c r="CP854" i="1" s="1"/>
  <c r="CR854" i="1" s="1"/>
  <c r="CM855" i="1"/>
  <c r="CN855" i="1" s="1"/>
  <c r="CO855" i="1" s="1"/>
  <c r="CP855" i="1" s="1"/>
  <c r="CR855" i="1" s="1"/>
  <c r="CM856" i="1"/>
  <c r="CN856" i="1" s="1"/>
  <c r="CM857" i="1"/>
  <c r="CN857" i="1" s="1"/>
  <c r="CO857" i="1" s="1"/>
  <c r="CP857" i="1" s="1"/>
  <c r="CR857" i="1" s="1"/>
  <c r="CM858" i="1"/>
  <c r="CN858" i="1" s="1"/>
  <c r="CO858" i="1" s="1"/>
  <c r="CP858" i="1" s="1"/>
  <c r="CR858" i="1" s="1"/>
  <c r="CM859" i="1"/>
  <c r="CN859" i="1" s="1"/>
  <c r="CO859" i="1" s="1"/>
  <c r="CP859" i="1" s="1"/>
  <c r="CR859" i="1" s="1"/>
  <c r="CM860" i="1"/>
  <c r="CN860" i="1" s="1"/>
  <c r="CO860" i="1" s="1"/>
  <c r="CP860" i="1" s="1"/>
  <c r="CR860" i="1" s="1"/>
  <c r="CM861" i="1"/>
  <c r="CN861" i="1" s="1"/>
  <c r="CO861" i="1" s="1"/>
  <c r="CP861" i="1" s="1"/>
  <c r="CR861" i="1" s="1"/>
  <c r="CM862" i="1"/>
  <c r="CN862" i="1" s="1"/>
  <c r="CO862" i="1" s="1"/>
  <c r="CP862" i="1" s="1"/>
  <c r="CR862" i="1" s="1"/>
  <c r="CM863" i="1"/>
  <c r="CN863" i="1" s="1"/>
  <c r="CO863" i="1" s="1"/>
  <c r="CP863" i="1" s="1"/>
  <c r="CR863" i="1" s="1"/>
  <c r="CM864" i="1"/>
  <c r="CN864" i="1" s="1"/>
  <c r="CM865" i="1"/>
  <c r="CN865" i="1" s="1"/>
  <c r="CO865" i="1" s="1"/>
  <c r="CP865" i="1" s="1"/>
  <c r="CR865" i="1" s="1"/>
  <c r="CM866" i="1"/>
  <c r="CN866" i="1" s="1"/>
  <c r="CO866" i="1" s="1"/>
  <c r="CP866" i="1" s="1"/>
  <c r="CR866" i="1" s="1"/>
  <c r="CM867" i="1"/>
  <c r="CN867" i="1" s="1"/>
  <c r="CO867" i="1" s="1"/>
  <c r="CP867" i="1" s="1"/>
  <c r="CR867" i="1" s="1"/>
  <c r="CM868" i="1"/>
  <c r="CN868" i="1" s="1"/>
  <c r="CM869" i="1"/>
  <c r="CN869" i="1" s="1"/>
  <c r="CO869" i="1" s="1"/>
  <c r="CP869" i="1" s="1"/>
  <c r="CR869" i="1" s="1"/>
  <c r="CM870" i="1"/>
  <c r="CN870" i="1" s="1"/>
  <c r="CO870" i="1" s="1"/>
  <c r="CP870" i="1" s="1"/>
  <c r="CR870" i="1" s="1"/>
  <c r="CM879" i="1"/>
  <c r="CN879" i="1" s="1"/>
  <c r="CO879" i="1" s="1"/>
  <c r="CP879" i="1" s="1"/>
  <c r="CR879" i="1" s="1"/>
  <c r="CM880" i="1"/>
  <c r="CN880" i="1" s="1"/>
  <c r="CM881" i="1"/>
  <c r="CN881" i="1" s="1"/>
  <c r="CO881" i="1" s="1"/>
  <c r="CP881" i="1" s="1"/>
  <c r="CR881" i="1" s="1"/>
  <c r="CM882" i="1"/>
  <c r="CN882" i="1" s="1"/>
  <c r="CO882" i="1" s="1"/>
  <c r="CP882" i="1" s="1"/>
  <c r="CR882" i="1" s="1"/>
  <c r="CM14" i="1"/>
  <c r="CN14" i="1" s="1"/>
  <c r="CO14" i="1" s="1"/>
  <c r="CP14" i="1" s="1"/>
  <c r="CR14" i="1" s="1"/>
  <c r="CM15" i="1"/>
  <c r="CN15" i="1" s="1"/>
  <c r="CO15" i="1" s="1"/>
  <c r="CP15" i="1" s="1"/>
  <c r="CR15" i="1" s="1"/>
  <c r="CM16" i="1"/>
  <c r="CN16" i="1" s="1"/>
  <c r="CO16" i="1" s="1"/>
  <c r="CP16" i="1" s="1"/>
  <c r="CR16" i="1" s="1"/>
  <c r="CM17" i="1"/>
  <c r="CN17" i="1" s="1"/>
  <c r="CO17" i="1" s="1"/>
  <c r="CP17" i="1" s="1"/>
  <c r="CR17" i="1" s="1"/>
  <c r="CM42" i="1"/>
  <c r="CN42" i="1" s="1"/>
  <c r="CO42" i="1" s="1"/>
  <c r="CP42" i="1" s="1"/>
  <c r="CR42" i="1" s="1"/>
  <c r="CM45" i="1"/>
  <c r="CN45" i="1" s="1"/>
  <c r="CM46" i="1"/>
  <c r="CN46" i="1" s="1"/>
  <c r="CO46" i="1" s="1"/>
  <c r="CP46" i="1" s="1"/>
  <c r="CR46" i="1" s="1"/>
  <c r="CM47" i="1"/>
  <c r="CN47" i="1" s="1"/>
  <c r="CO47" i="1" s="1"/>
  <c r="CP47" i="1" s="1"/>
  <c r="CR47" i="1" s="1"/>
  <c r="CM48" i="1"/>
  <c r="CN48" i="1" s="1"/>
  <c r="CO48" i="1" s="1"/>
  <c r="CP48" i="1" s="1"/>
  <c r="CR48" i="1" s="1"/>
  <c r="CM66" i="1"/>
  <c r="CN66" i="1" s="1"/>
  <c r="CM100" i="1"/>
  <c r="CN100" i="1" s="1"/>
  <c r="CO100" i="1" s="1"/>
  <c r="CP100" i="1" s="1"/>
  <c r="CR100" i="1" s="1"/>
  <c r="CM118" i="1"/>
  <c r="CN118" i="1" s="1"/>
  <c r="CO118" i="1" s="1"/>
  <c r="CP118" i="1" s="1"/>
  <c r="CR118" i="1" s="1"/>
  <c r="CM173" i="1"/>
  <c r="CN173" i="1" s="1"/>
  <c r="CO173" i="1" s="1"/>
  <c r="CP173" i="1" s="1"/>
  <c r="CR173" i="1" s="1"/>
  <c r="CM174" i="1"/>
  <c r="CN174" i="1" s="1"/>
  <c r="CM190" i="1"/>
  <c r="CN190" i="1" s="1"/>
  <c r="CO190" i="1" s="1"/>
  <c r="CP190" i="1" s="1"/>
  <c r="CR190" i="1" s="1"/>
  <c r="CM218" i="1"/>
  <c r="CN218" i="1" s="1"/>
  <c r="CO218" i="1" s="1"/>
  <c r="CP218" i="1" s="1"/>
  <c r="CR218" i="1" s="1"/>
  <c r="CM219" i="1"/>
  <c r="CN219" i="1" s="1"/>
  <c r="CO219" i="1" s="1"/>
  <c r="CP219" i="1" s="1"/>
  <c r="CR219" i="1" s="1"/>
  <c r="CM223" i="1"/>
  <c r="CN223" i="1" s="1"/>
  <c r="CM226" i="1"/>
  <c r="CN226" i="1" s="1"/>
  <c r="CO226" i="1" s="1"/>
  <c r="CP226" i="1" s="1"/>
  <c r="CR226" i="1" s="1"/>
  <c r="CM240" i="1"/>
  <c r="CN240" i="1" s="1"/>
  <c r="CO240" i="1" s="1"/>
  <c r="CP240" i="1" s="1"/>
  <c r="CR240" i="1" s="1"/>
  <c r="CM464" i="1"/>
  <c r="CN464" i="1" s="1"/>
  <c r="CO464" i="1" s="1"/>
  <c r="CP464" i="1" s="1"/>
  <c r="CR464" i="1" s="1"/>
  <c r="CM465" i="1"/>
  <c r="CN465" i="1" s="1"/>
  <c r="CM466" i="1"/>
  <c r="CN466" i="1" s="1"/>
  <c r="CO466" i="1" s="1"/>
  <c r="CP466" i="1" s="1"/>
  <c r="CR466" i="1" s="1"/>
  <c r="CM467" i="1"/>
  <c r="CN467" i="1" s="1"/>
  <c r="CO467" i="1" s="1"/>
  <c r="CP467" i="1" s="1"/>
  <c r="CR467" i="1" s="1"/>
  <c r="CM468" i="1"/>
  <c r="CN468" i="1" s="1"/>
  <c r="CO468" i="1" s="1"/>
  <c r="CP468" i="1" s="1"/>
  <c r="CR468" i="1" s="1"/>
  <c r="CM469" i="1"/>
  <c r="CN469" i="1" s="1"/>
  <c r="CM470" i="1"/>
  <c r="CN470" i="1" s="1"/>
  <c r="CO470" i="1" s="1"/>
  <c r="CP470" i="1" s="1"/>
  <c r="CR470" i="1" s="1"/>
  <c r="CM471" i="1"/>
  <c r="CN471" i="1" s="1"/>
  <c r="CO471" i="1" s="1"/>
  <c r="CP471" i="1" s="1"/>
  <c r="CR471" i="1" s="1"/>
  <c r="CM472" i="1"/>
  <c r="CN472" i="1" s="1"/>
  <c r="CO472" i="1" s="1"/>
  <c r="CP472" i="1" s="1"/>
  <c r="CR472" i="1" s="1"/>
  <c r="CM473" i="1"/>
  <c r="CN473" i="1" s="1"/>
  <c r="CO473" i="1" s="1"/>
  <c r="CP473" i="1" s="1"/>
  <c r="CR473" i="1" s="1"/>
  <c r="CM474" i="1"/>
  <c r="CN474" i="1" s="1"/>
  <c r="CO474" i="1" s="1"/>
  <c r="CP474" i="1" s="1"/>
  <c r="CR474" i="1" s="1"/>
  <c r="CM475" i="1"/>
  <c r="CN475" i="1" s="1"/>
  <c r="CO475" i="1" s="1"/>
  <c r="CP475" i="1" s="1"/>
  <c r="CR475" i="1" s="1"/>
  <c r="CM536" i="1"/>
  <c r="CN536" i="1" s="1"/>
  <c r="CO536" i="1" s="1"/>
  <c r="CP536" i="1" s="1"/>
  <c r="CR536" i="1" s="1"/>
  <c r="CM551" i="1"/>
  <c r="CN551" i="1" s="1"/>
  <c r="CM552" i="1"/>
  <c r="CN552" i="1" s="1"/>
  <c r="CO552" i="1" s="1"/>
  <c r="CP552" i="1" s="1"/>
  <c r="CR552" i="1" s="1"/>
  <c r="CM555" i="1"/>
  <c r="CN555" i="1" s="1"/>
  <c r="CO555" i="1" s="1"/>
  <c r="CP555" i="1" s="1"/>
  <c r="CR555" i="1" s="1"/>
  <c r="CM43" i="1"/>
  <c r="CN43" i="1" s="1"/>
  <c r="CO43" i="1" s="1"/>
  <c r="CP43" i="1" s="1"/>
  <c r="CR43" i="1" s="1"/>
  <c r="CM44" i="1"/>
  <c r="CN44" i="1" s="1"/>
  <c r="CO44" i="1" s="1"/>
  <c r="CP44" i="1" s="1"/>
  <c r="CR44" i="1" s="1"/>
  <c r="CM67" i="1"/>
  <c r="CN67" i="1" s="1"/>
  <c r="CO67" i="1" s="1"/>
  <c r="CP67" i="1" s="1"/>
  <c r="CR67" i="1" s="1"/>
  <c r="CM68" i="1"/>
  <c r="CN68" i="1" s="1"/>
  <c r="CO68" i="1" s="1"/>
  <c r="CP68" i="1" s="1"/>
  <c r="CR68" i="1" s="1"/>
  <c r="CM69" i="1"/>
  <c r="CN69" i="1" s="1"/>
  <c r="CO69" i="1" s="1"/>
  <c r="CP69" i="1" s="1"/>
  <c r="CR69" i="1" s="1"/>
  <c r="CM101" i="1"/>
  <c r="CN101" i="1" s="1"/>
  <c r="CO101" i="1" s="1"/>
  <c r="CP101" i="1" s="1"/>
  <c r="CR101" i="1" s="1"/>
  <c r="CM115" i="1"/>
  <c r="CN115" i="1" s="1"/>
  <c r="CO115" i="1" s="1"/>
  <c r="CP115" i="1" s="1"/>
  <c r="CR115" i="1" s="1"/>
  <c r="CM116" i="1"/>
  <c r="CN116" i="1" s="1"/>
  <c r="CO116" i="1" s="1"/>
  <c r="CP116" i="1" s="1"/>
  <c r="CR116" i="1" s="1"/>
  <c r="CM117" i="1"/>
  <c r="CN117" i="1" s="1"/>
  <c r="CM175" i="1"/>
  <c r="CN175" i="1" s="1"/>
  <c r="CO175" i="1" s="1"/>
  <c r="CP175" i="1" s="1"/>
  <c r="CR175" i="1" s="1"/>
  <c r="CM176" i="1"/>
  <c r="CN176" i="1" s="1"/>
  <c r="CO176" i="1" s="1"/>
  <c r="CP176" i="1" s="1"/>
  <c r="CR176" i="1" s="1"/>
  <c r="CM217" i="1"/>
  <c r="CN217" i="1" s="1"/>
  <c r="CO217" i="1" s="1"/>
  <c r="CP217" i="1" s="1"/>
  <c r="CR217" i="1" s="1"/>
  <c r="CM220" i="1"/>
  <c r="CN220" i="1" s="1"/>
  <c r="CO220" i="1" s="1"/>
  <c r="CP220" i="1" s="1"/>
  <c r="CR220" i="1" s="1"/>
  <c r="CM225" i="1"/>
  <c r="CN225" i="1" s="1"/>
  <c r="CO225" i="1" s="1"/>
  <c r="CP225" i="1" s="1"/>
  <c r="CR225" i="1" s="1"/>
  <c r="CM260" i="1"/>
  <c r="CN260" i="1" s="1"/>
  <c r="CO260" i="1" s="1"/>
  <c r="CP260" i="1" s="1"/>
  <c r="CR260" i="1" s="1"/>
  <c r="CM284" i="1"/>
  <c r="CN284" i="1" s="1"/>
  <c r="CO284" i="1" s="1"/>
  <c r="CP284" i="1" s="1"/>
  <c r="CR284" i="1" s="1"/>
  <c r="CM299" i="1"/>
  <c r="CN299" i="1" s="1"/>
  <c r="CO299" i="1" s="1"/>
  <c r="CP299" i="1" s="1"/>
  <c r="CR299" i="1" s="1"/>
  <c r="CM300" i="1"/>
  <c r="CN300" i="1" s="1"/>
  <c r="CM315" i="1"/>
  <c r="CN315" i="1" s="1"/>
  <c r="CO315" i="1" s="1"/>
  <c r="CP315" i="1" s="1"/>
  <c r="CR315" i="1" s="1"/>
  <c r="CM316" i="1"/>
  <c r="CN316" i="1" s="1"/>
  <c r="CO316" i="1" s="1"/>
  <c r="CP316" i="1" s="1"/>
  <c r="CR316" i="1" s="1"/>
  <c r="CM518" i="1"/>
  <c r="CN518" i="1" s="1"/>
  <c r="CO518" i="1" s="1"/>
  <c r="CP518" i="1" s="1"/>
  <c r="CR518" i="1" s="1"/>
  <c r="CM550" i="1"/>
  <c r="CN550" i="1" s="1"/>
  <c r="CM556" i="1"/>
  <c r="CN556" i="1" s="1"/>
  <c r="CO556" i="1" s="1"/>
  <c r="CP556" i="1" s="1"/>
  <c r="CR556" i="1" s="1"/>
  <c r="CM576" i="1"/>
  <c r="CN576" i="1" s="1"/>
  <c r="CO576" i="1" s="1"/>
  <c r="CP576" i="1" s="1"/>
  <c r="CR576" i="1" s="1"/>
  <c r="CM19" i="1"/>
  <c r="CN19" i="1" s="1"/>
  <c r="CO19" i="1" s="1"/>
  <c r="CP19" i="1" s="1"/>
  <c r="CR19" i="1" s="1"/>
  <c r="CM20" i="1"/>
  <c r="CN20" i="1" s="1"/>
  <c r="CM50" i="1"/>
  <c r="CN50" i="1" s="1"/>
  <c r="CO50" i="1" s="1"/>
  <c r="CP50" i="1" s="1"/>
  <c r="CR50" i="1" s="1"/>
  <c r="CM51" i="1"/>
  <c r="CN51" i="1" s="1"/>
  <c r="CO51" i="1" s="1"/>
  <c r="CP51" i="1" s="1"/>
  <c r="CR51" i="1" s="1"/>
  <c r="CM53" i="1"/>
  <c r="CN53" i="1" s="1"/>
  <c r="CO53" i="1" s="1"/>
  <c r="CP53" i="1" s="1"/>
  <c r="CR53" i="1" s="1"/>
  <c r="CM70" i="1"/>
  <c r="CN70" i="1" s="1"/>
  <c r="CM71" i="1"/>
  <c r="CN71" i="1" s="1"/>
  <c r="CO71" i="1" s="1"/>
  <c r="CP71" i="1" s="1"/>
  <c r="CR71" i="1" s="1"/>
  <c r="CM72" i="1"/>
  <c r="CN72" i="1" s="1"/>
  <c r="CO72" i="1" s="1"/>
  <c r="CP72" i="1" s="1"/>
  <c r="CR72" i="1" s="1"/>
  <c r="CM73" i="1"/>
  <c r="CN73" i="1" s="1"/>
  <c r="CO73" i="1" s="1"/>
  <c r="CP73" i="1" s="1"/>
  <c r="CR73" i="1" s="1"/>
  <c r="CM103" i="1"/>
  <c r="CN103" i="1" s="1"/>
  <c r="CM104" i="1"/>
  <c r="CN104" i="1" s="1"/>
  <c r="CO104" i="1" s="1"/>
  <c r="CP104" i="1" s="1"/>
  <c r="CR104" i="1" s="1"/>
  <c r="CM105" i="1"/>
  <c r="CN105" i="1" s="1"/>
  <c r="CO105" i="1" s="1"/>
  <c r="CP105" i="1" s="1"/>
  <c r="CR105" i="1" s="1"/>
  <c r="CM108" i="1"/>
  <c r="CN108" i="1" s="1"/>
  <c r="CO108" i="1" s="1"/>
  <c r="CP108" i="1" s="1"/>
  <c r="CR108" i="1" s="1"/>
  <c r="CM109" i="1"/>
  <c r="CN109" i="1" s="1"/>
  <c r="CO109" i="1" s="1"/>
  <c r="CP109" i="1" s="1"/>
  <c r="CR109" i="1" s="1"/>
  <c r="CM120" i="1"/>
  <c r="CN120" i="1" s="1"/>
  <c r="CO120" i="1" s="1"/>
  <c r="CP120" i="1" s="1"/>
  <c r="CR120" i="1" s="1"/>
  <c r="CM122" i="1"/>
  <c r="CN122" i="1" s="1"/>
  <c r="CO122" i="1" s="1"/>
  <c r="CP122" i="1" s="1"/>
  <c r="CR122" i="1" s="1"/>
  <c r="CM123" i="1"/>
  <c r="CN123" i="1" s="1"/>
  <c r="CO123" i="1" s="1"/>
  <c r="CP123" i="1" s="1"/>
  <c r="CR123" i="1" s="1"/>
  <c r="CM124" i="1"/>
  <c r="CN124" i="1" s="1"/>
  <c r="CO124" i="1" s="1"/>
  <c r="CP124" i="1" s="1"/>
  <c r="CR124" i="1" s="1"/>
  <c r="CM126" i="1"/>
  <c r="CN126" i="1" s="1"/>
  <c r="CO126" i="1" s="1"/>
  <c r="CP126" i="1" s="1"/>
  <c r="CR126" i="1" s="1"/>
  <c r="CM128" i="1"/>
  <c r="CN128" i="1" s="1"/>
  <c r="CO128" i="1" s="1"/>
  <c r="CP128" i="1" s="1"/>
  <c r="CR128" i="1" s="1"/>
  <c r="CM131" i="1"/>
  <c r="CN131" i="1" s="1"/>
  <c r="CO131" i="1" s="1"/>
  <c r="CP131" i="1" s="1"/>
  <c r="CR131" i="1" s="1"/>
  <c r="CM192" i="1"/>
  <c r="CN192" i="1" s="1"/>
  <c r="CO192" i="1" s="1"/>
  <c r="CP192" i="1" s="1"/>
  <c r="CR192" i="1" s="1"/>
  <c r="CM197" i="1"/>
  <c r="CN197" i="1" s="1"/>
  <c r="CO197" i="1" s="1"/>
  <c r="CP197" i="1" s="1"/>
  <c r="CR197" i="1" s="1"/>
  <c r="CM200" i="1"/>
  <c r="CN200" i="1" s="1"/>
  <c r="CO200" i="1" s="1"/>
  <c r="CP200" i="1" s="1"/>
  <c r="CR200" i="1" s="1"/>
  <c r="CM204" i="1"/>
  <c r="CN204" i="1" s="1"/>
  <c r="CM205" i="1"/>
  <c r="CN205" i="1" s="1"/>
  <c r="CO205" i="1" s="1"/>
  <c r="CP205" i="1" s="1"/>
  <c r="CR205" i="1" s="1"/>
  <c r="CM207" i="1"/>
  <c r="CN207" i="1" s="1"/>
  <c r="CO207" i="1" s="1"/>
  <c r="CP207" i="1" s="1"/>
  <c r="CR207" i="1" s="1"/>
  <c r="CM208" i="1"/>
  <c r="CN208" i="1" s="1"/>
  <c r="CO208" i="1" s="1"/>
  <c r="CP208" i="1" s="1"/>
  <c r="CR208" i="1" s="1"/>
  <c r="CM227" i="1"/>
  <c r="CN227" i="1" s="1"/>
  <c r="CO227" i="1" s="1"/>
  <c r="CP227" i="1" s="1"/>
  <c r="CR227" i="1" s="1"/>
  <c r="CM229" i="1"/>
  <c r="CN229" i="1" s="1"/>
  <c r="CO229" i="1" s="1"/>
  <c r="CP229" i="1" s="1"/>
  <c r="CR229" i="1" s="1"/>
  <c r="CM242" i="1"/>
  <c r="CN242" i="1" s="1"/>
  <c r="CO242" i="1" s="1"/>
  <c r="CP242" i="1" s="1"/>
  <c r="CR242" i="1" s="1"/>
  <c r="CM243" i="1"/>
  <c r="CN243" i="1" s="1"/>
  <c r="CO243" i="1" s="1"/>
  <c r="CP243" i="1" s="1"/>
  <c r="CR243" i="1" s="1"/>
  <c r="CM319" i="1"/>
  <c r="CN319" i="1" s="1"/>
  <c r="CO319" i="1" s="1"/>
  <c r="CP319" i="1" s="1"/>
  <c r="CR319" i="1" s="1"/>
  <c r="CM320" i="1"/>
  <c r="CN320" i="1" s="1"/>
  <c r="CM341" i="1"/>
  <c r="CN341" i="1" s="1"/>
  <c r="CO341" i="1" s="1"/>
  <c r="CP341" i="1" s="1"/>
  <c r="CR341" i="1" s="1"/>
  <c r="CM342" i="1"/>
  <c r="CN342" i="1" s="1"/>
  <c r="CO342" i="1" s="1"/>
  <c r="CP342" i="1" s="1"/>
  <c r="CR342" i="1" s="1"/>
  <c r="CM348" i="1"/>
  <c r="CN348" i="1" s="1"/>
  <c r="CM361" i="1"/>
  <c r="CN361" i="1" s="1"/>
  <c r="CO361" i="1" s="1"/>
  <c r="CP361" i="1" s="1"/>
  <c r="CR361" i="1" s="1"/>
  <c r="CM363" i="1"/>
  <c r="CN363" i="1" s="1"/>
  <c r="CO363" i="1" s="1"/>
  <c r="CP363" i="1" s="1"/>
  <c r="CR363" i="1" s="1"/>
  <c r="CM366" i="1"/>
  <c r="CN366" i="1" s="1"/>
  <c r="CO366" i="1" s="1"/>
  <c r="CP366" i="1" s="1"/>
  <c r="CR366" i="1" s="1"/>
  <c r="CM367" i="1"/>
  <c r="CN367" i="1" s="1"/>
  <c r="CO367" i="1" s="1"/>
  <c r="CP367" i="1" s="1"/>
  <c r="CR367" i="1" s="1"/>
  <c r="CM368" i="1"/>
  <c r="CN368" i="1" s="1"/>
  <c r="CM413" i="1"/>
  <c r="CN413" i="1" s="1"/>
  <c r="CO413" i="1" s="1"/>
  <c r="CP413" i="1" s="1"/>
  <c r="CR413" i="1" s="1"/>
  <c r="CM414" i="1"/>
  <c r="CN414" i="1" s="1"/>
  <c r="CO414" i="1" s="1"/>
  <c r="CP414" i="1" s="1"/>
  <c r="CR414" i="1" s="1"/>
  <c r="CM416" i="1"/>
  <c r="CN416" i="1" s="1"/>
  <c r="CO416" i="1" s="1"/>
  <c r="CP416" i="1" s="1"/>
  <c r="CR416" i="1" s="1"/>
  <c r="CM417" i="1"/>
  <c r="CN417" i="1" s="1"/>
  <c r="CO417" i="1" s="1"/>
  <c r="CP417" i="1" s="1"/>
  <c r="CR417" i="1" s="1"/>
  <c r="CM443" i="1"/>
  <c r="CN443" i="1" s="1"/>
  <c r="CO443" i="1" s="1"/>
  <c r="CP443" i="1" s="1"/>
  <c r="CR443" i="1" s="1"/>
  <c r="CM445" i="1"/>
  <c r="CN445" i="1" s="1"/>
  <c r="CO445" i="1" s="1"/>
  <c r="CP445" i="1" s="1"/>
  <c r="CR445" i="1" s="1"/>
  <c r="CM448" i="1"/>
  <c r="CN448" i="1" s="1"/>
  <c r="CM449" i="1"/>
  <c r="CN449" i="1" s="1"/>
  <c r="CM450" i="1"/>
  <c r="CN450" i="1" s="1"/>
  <c r="CO450" i="1" s="1"/>
  <c r="CP450" i="1" s="1"/>
  <c r="CR450" i="1" s="1"/>
  <c r="CM476" i="1"/>
  <c r="CN476" i="1" s="1"/>
  <c r="CO476" i="1" s="1"/>
  <c r="CP476" i="1" s="1"/>
  <c r="CR476" i="1" s="1"/>
  <c r="CM478" i="1"/>
  <c r="CN478" i="1" s="1"/>
  <c r="CO478" i="1" s="1"/>
  <c r="CP478" i="1" s="1"/>
  <c r="CR478" i="1" s="1"/>
  <c r="CM480" i="1"/>
  <c r="CN480" i="1" s="1"/>
  <c r="CM482" i="1"/>
  <c r="CN482" i="1" s="1"/>
  <c r="CO482" i="1" s="1"/>
  <c r="CP482" i="1" s="1"/>
  <c r="CR482" i="1" s="1"/>
  <c r="CM485" i="1"/>
  <c r="CN485" i="1" s="1"/>
  <c r="CO485" i="1" s="1"/>
  <c r="CP485" i="1" s="1"/>
  <c r="CR485" i="1" s="1"/>
  <c r="CM486" i="1"/>
  <c r="CN486" i="1" s="1"/>
  <c r="CO486" i="1" s="1"/>
  <c r="CP486" i="1" s="1"/>
  <c r="CR486" i="1" s="1"/>
  <c r="CM495" i="1"/>
  <c r="CN495" i="1" s="1"/>
  <c r="CM497" i="1"/>
  <c r="CN497" i="1" s="1"/>
  <c r="CO497" i="1" s="1"/>
  <c r="CP497" i="1" s="1"/>
  <c r="CR497" i="1" s="1"/>
  <c r="CM498" i="1"/>
  <c r="CN498" i="1" s="1"/>
  <c r="CO498" i="1" s="1"/>
  <c r="CP498" i="1" s="1"/>
  <c r="CR498" i="1" s="1"/>
  <c r="CM502" i="1"/>
  <c r="CN502" i="1" s="1"/>
  <c r="CO502" i="1" s="1"/>
  <c r="CP502" i="1" s="1"/>
  <c r="CR502" i="1" s="1"/>
  <c r="CM503" i="1"/>
  <c r="CN503" i="1" s="1"/>
  <c r="CM505" i="1"/>
  <c r="CN505" i="1" s="1"/>
  <c r="CO505" i="1" s="1"/>
  <c r="CP505" i="1" s="1"/>
  <c r="CR505" i="1" s="1"/>
  <c r="CM508" i="1"/>
  <c r="CN508" i="1" s="1"/>
  <c r="CO508" i="1" s="1"/>
  <c r="CP508" i="1" s="1"/>
  <c r="CR508" i="1" s="1"/>
  <c r="CM509" i="1"/>
  <c r="CN509" i="1" s="1"/>
  <c r="CO509" i="1" s="1"/>
  <c r="CP509" i="1" s="1"/>
  <c r="CR509" i="1" s="1"/>
  <c r="CM519" i="1"/>
  <c r="CN519" i="1" s="1"/>
  <c r="CM538" i="1"/>
  <c r="CN538" i="1" s="1"/>
  <c r="CO538" i="1" s="1"/>
  <c r="CP538" i="1" s="1"/>
  <c r="CR538" i="1" s="1"/>
  <c r="CM540" i="1"/>
  <c r="CN540" i="1" s="1"/>
  <c r="CO540" i="1" s="1"/>
  <c r="CP540" i="1" s="1"/>
  <c r="CR540" i="1" s="1"/>
  <c r="CM542" i="1"/>
  <c r="CN542" i="1" s="1"/>
  <c r="CM543" i="1"/>
  <c r="CN543" i="1" s="1"/>
  <c r="CM557" i="1"/>
  <c r="CN557" i="1" s="1"/>
  <c r="CO557" i="1" s="1"/>
  <c r="CP557" i="1" s="1"/>
  <c r="CR557" i="1" s="1"/>
  <c r="CM558" i="1"/>
  <c r="CN558" i="1" s="1"/>
  <c r="CO558" i="1" s="1"/>
  <c r="CP558" i="1" s="1"/>
  <c r="CR558" i="1" s="1"/>
  <c r="CM579" i="1"/>
  <c r="CN579" i="1" s="1"/>
  <c r="CO579" i="1" s="1"/>
  <c r="CP579" i="1" s="1"/>
  <c r="CR579" i="1" s="1"/>
  <c r="CM580" i="1"/>
  <c r="CN580" i="1" s="1"/>
  <c r="CM49" i="1"/>
  <c r="CN49" i="1" s="1"/>
  <c r="CO49" i="1" s="1"/>
  <c r="CP49" i="1" s="1"/>
  <c r="CR49" i="1" s="1"/>
  <c r="CM98" i="1"/>
  <c r="CN98" i="1" s="1"/>
  <c r="CO98" i="1" s="1"/>
  <c r="CP98" i="1" s="1"/>
  <c r="CR98" i="1" s="1"/>
  <c r="CM99" i="1"/>
  <c r="CN99" i="1" s="1"/>
  <c r="CO99" i="1" s="1"/>
  <c r="CP99" i="1" s="1"/>
  <c r="CR99" i="1" s="1"/>
  <c r="CM191" i="1"/>
  <c r="CN191" i="1" s="1"/>
  <c r="CO191" i="1" s="1"/>
  <c r="CP191" i="1" s="1"/>
  <c r="CR191" i="1" s="1"/>
  <c r="CM221" i="1"/>
  <c r="CN221" i="1" s="1"/>
  <c r="CO221" i="1" s="1"/>
  <c r="CP221" i="1" s="1"/>
  <c r="CR221" i="1" s="1"/>
  <c r="CM222" i="1"/>
  <c r="CN222" i="1" s="1"/>
  <c r="CO222" i="1" s="1"/>
  <c r="CP222" i="1" s="1"/>
  <c r="CR222" i="1" s="1"/>
  <c r="CM224" i="1"/>
  <c r="CN224" i="1" s="1"/>
  <c r="CO224" i="1" s="1"/>
  <c r="CP224" i="1" s="1"/>
  <c r="CR224" i="1" s="1"/>
  <c r="CM239" i="1"/>
  <c r="CN239" i="1" s="1"/>
  <c r="CM250" i="1"/>
  <c r="CN250" i="1" s="1"/>
  <c r="CO250" i="1" s="1"/>
  <c r="CP250" i="1" s="1"/>
  <c r="CR250" i="1" s="1"/>
  <c r="CM261" i="1"/>
  <c r="CN261" i="1" s="1"/>
  <c r="CO261" i="1" s="1"/>
  <c r="CP261" i="1" s="1"/>
  <c r="CR261" i="1" s="1"/>
  <c r="CM262" i="1"/>
  <c r="CN262" i="1" s="1"/>
  <c r="CO262" i="1" s="1"/>
  <c r="CP262" i="1" s="1"/>
  <c r="CR262" i="1" s="1"/>
  <c r="CM282" i="1"/>
  <c r="CN282" i="1" s="1"/>
  <c r="CM283" i="1"/>
  <c r="CN283" i="1" s="1"/>
  <c r="CM285" i="1"/>
  <c r="CN285" i="1" s="1"/>
  <c r="CO285" i="1" s="1"/>
  <c r="CP285" i="1" s="1"/>
  <c r="CR285" i="1" s="1"/>
  <c r="CM298" i="1"/>
  <c r="CN298" i="1" s="1"/>
  <c r="CO298" i="1" s="1"/>
  <c r="CP298" i="1" s="1"/>
  <c r="CR298" i="1" s="1"/>
  <c r="CM301" i="1"/>
  <c r="CN301" i="1" s="1"/>
  <c r="CM314" i="1"/>
  <c r="CN314" i="1" s="1"/>
  <c r="CO314" i="1" s="1"/>
  <c r="CP314" i="1" s="1"/>
  <c r="CR314" i="1" s="1"/>
  <c r="CM317" i="1"/>
  <c r="CN317" i="1" s="1"/>
  <c r="CO317" i="1" s="1"/>
  <c r="CP317" i="1" s="1"/>
  <c r="CR317" i="1" s="1"/>
  <c r="CM318" i="1"/>
  <c r="CN318" i="1" s="1"/>
  <c r="CO318" i="1" s="1"/>
  <c r="CP318" i="1" s="1"/>
  <c r="CR318" i="1" s="1"/>
  <c r="CM339" i="1"/>
  <c r="CN339" i="1" s="1"/>
  <c r="CM340" i="1"/>
  <c r="CN340" i="1" s="1"/>
  <c r="CO340" i="1" s="1"/>
  <c r="CP340" i="1" s="1"/>
  <c r="CR340" i="1" s="1"/>
  <c r="CM346" i="1"/>
  <c r="CN346" i="1" s="1"/>
  <c r="CO346" i="1" s="1"/>
  <c r="CP346" i="1" s="1"/>
  <c r="CR346" i="1" s="1"/>
  <c r="CM347" i="1"/>
  <c r="CN347" i="1" s="1"/>
  <c r="CO347" i="1" s="1"/>
  <c r="CP347" i="1" s="1"/>
  <c r="CR347" i="1" s="1"/>
  <c r="CM356" i="1"/>
  <c r="CN356" i="1" s="1"/>
  <c r="CO356" i="1" s="1"/>
  <c r="CP356" i="1" s="1"/>
  <c r="CR356" i="1" s="1"/>
  <c r="CM357" i="1"/>
  <c r="CN357" i="1" s="1"/>
  <c r="CO357" i="1" s="1"/>
  <c r="CP357" i="1" s="1"/>
  <c r="CR357" i="1" s="1"/>
  <c r="CM358" i="1"/>
  <c r="CN358" i="1" s="1"/>
  <c r="CO358" i="1" s="1"/>
  <c r="CP358" i="1" s="1"/>
  <c r="CR358" i="1" s="1"/>
  <c r="CM359" i="1"/>
  <c r="CN359" i="1" s="1"/>
  <c r="CO359" i="1" s="1"/>
  <c r="CP359" i="1" s="1"/>
  <c r="CR359" i="1" s="1"/>
  <c r="CM360" i="1"/>
  <c r="CN360" i="1" s="1"/>
  <c r="CM396" i="1"/>
  <c r="CN396" i="1" s="1"/>
  <c r="CO396" i="1" s="1"/>
  <c r="CP396" i="1" s="1"/>
  <c r="CR396" i="1" s="1"/>
  <c r="CM397" i="1"/>
  <c r="CN397" i="1" s="1"/>
  <c r="CO397" i="1" s="1"/>
  <c r="CP397" i="1" s="1"/>
  <c r="CR397" i="1" s="1"/>
  <c r="CM398" i="1"/>
  <c r="CN398" i="1" s="1"/>
  <c r="CO398" i="1" s="1"/>
  <c r="CP398" i="1" s="1"/>
  <c r="CR398" i="1" s="1"/>
  <c r="CM399" i="1"/>
  <c r="CN399" i="1" s="1"/>
  <c r="CO399" i="1" s="1"/>
  <c r="CP399" i="1" s="1"/>
  <c r="CR399" i="1" s="1"/>
  <c r="CM400" i="1"/>
  <c r="CN400" i="1" s="1"/>
  <c r="CO400" i="1" s="1"/>
  <c r="CP400" i="1" s="1"/>
  <c r="CR400" i="1" s="1"/>
  <c r="CM401" i="1"/>
  <c r="CN401" i="1" s="1"/>
  <c r="CO401" i="1" s="1"/>
  <c r="CP401" i="1" s="1"/>
  <c r="CR401" i="1" s="1"/>
  <c r="CM402" i="1"/>
  <c r="CN402" i="1" s="1"/>
  <c r="CO402" i="1" s="1"/>
  <c r="CP402" i="1" s="1"/>
  <c r="CR402" i="1" s="1"/>
  <c r="CM403" i="1"/>
  <c r="CN403" i="1" s="1"/>
  <c r="CM404" i="1"/>
  <c r="CN404" i="1" s="1"/>
  <c r="CO404" i="1" s="1"/>
  <c r="CP404" i="1" s="1"/>
  <c r="CR404" i="1" s="1"/>
  <c r="CM405" i="1"/>
  <c r="CN405" i="1" s="1"/>
  <c r="CO405" i="1" s="1"/>
  <c r="CP405" i="1" s="1"/>
  <c r="CR405" i="1" s="1"/>
  <c r="CM406" i="1"/>
  <c r="CN406" i="1" s="1"/>
  <c r="CM407" i="1"/>
  <c r="CN407" i="1" s="1"/>
  <c r="CO407" i="1" s="1"/>
  <c r="CP407" i="1" s="1"/>
  <c r="CR407" i="1" s="1"/>
  <c r="CM408" i="1"/>
  <c r="CN408" i="1" s="1"/>
  <c r="CO408" i="1" s="1"/>
  <c r="CP408" i="1" s="1"/>
  <c r="CR408" i="1" s="1"/>
  <c r="CM409" i="1"/>
  <c r="CN409" i="1" s="1"/>
  <c r="CO409" i="1" s="1"/>
  <c r="CP409" i="1" s="1"/>
  <c r="CR409" i="1" s="1"/>
  <c r="CM410" i="1"/>
  <c r="CN410" i="1" s="1"/>
  <c r="CO410" i="1" s="1"/>
  <c r="CP410" i="1" s="1"/>
  <c r="CR410" i="1" s="1"/>
  <c r="CM411" i="1"/>
  <c r="CN411" i="1" s="1"/>
  <c r="CM412" i="1"/>
  <c r="CN412" i="1" s="1"/>
  <c r="CO412" i="1" s="1"/>
  <c r="CP412" i="1" s="1"/>
  <c r="CR412" i="1" s="1"/>
  <c r="CM434" i="1"/>
  <c r="CN434" i="1" s="1"/>
  <c r="CO434" i="1" s="1"/>
  <c r="CP434" i="1" s="1"/>
  <c r="CR434" i="1" s="1"/>
  <c r="CM435" i="1"/>
  <c r="CN435" i="1" s="1"/>
  <c r="CM436" i="1"/>
  <c r="CN436" i="1" s="1"/>
  <c r="CM437" i="1"/>
  <c r="CN437" i="1" s="1"/>
  <c r="CO437" i="1" s="1"/>
  <c r="CP437" i="1" s="1"/>
  <c r="CR437" i="1" s="1"/>
  <c r="CM438" i="1"/>
  <c r="CN438" i="1" s="1"/>
  <c r="CO438" i="1" s="1"/>
  <c r="CP438" i="1" s="1"/>
  <c r="CR438" i="1" s="1"/>
  <c r="CM439" i="1"/>
  <c r="CN439" i="1" s="1"/>
  <c r="CO439" i="1" s="1"/>
  <c r="CP439" i="1" s="1"/>
  <c r="CR439" i="1" s="1"/>
  <c r="CM440" i="1"/>
  <c r="CN440" i="1" s="1"/>
  <c r="CO440" i="1" s="1"/>
  <c r="CP440" i="1" s="1"/>
  <c r="CR440" i="1" s="1"/>
  <c r="CM441" i="1"/>
  <c r="CN441" i="1" s="1"/>
  <c r="CO441" i="1" s="1"/>
  <c r="CP441" i="1" s="1"/>
  <c r="CR441" i="1" s="1"/>
  <c r="CM442" i="1"/>
  <c r="CN442" i="1" s="1"/>
  <c r="CO442" i="1" s="1"/>
  <c r="CP442" i="1" s="1"/>
  <c r="CR442" i="1" s="1"/>
  <c r="CM494" i="1"/>
  <c r="CN494" i="1" s="1"/>
  <c r="CO494" i="1" s="1"/>
  <c r="CP494" i="1" s="1"/>
  <c r="CR494" i="1" s="1"/>
  <c r="CM537" i="1"/>
  <c r="CN537" i="1" s="1"/>
  <c r="CM553" i="1"/>
  <c r="CN553" i="1" s="1"/>
  <c r="CO553" i="1" s="1"/>
  <c r="CP553" i="1" s="1"/>
  <c r="CR553" i="1" s="1"/>
  <c r="CM554" i="1"/>
  <c r="CN554" i="1" s="1"/>
  <c r="CO554" i="1" s="1"/>
  <c r="CP554" i="1" s="1"/>
  <c r="CR554" i="1" s="1"/>
  <c r="CM577" i="1"/>
  <c r="CN577" i="1" s="1"/>
  <c r="CM18" i="1"/>
  <c r="CN18" i="1" s="1"/>
  <c r="CO18" i="1" s="1"/>
  <c r="CP18" i="1" s="1"/>
  <c r="CR18" i="1" s="1"/>
  <c r="CM21" i="1"/>
  <c r="CN21" i="1" s="1"/>
  <c r="CO21" i="1" s="1"/>
  <c r="CP21" i="1" s="1"/>
  <c r="CR21" i="1" s="1"/>
  <c r="CM52" i="1"/>
  <c r="CN52" i="1" s="1"/>
  <c r="CO52" i="1" s="1"/>
  <c r="CP52" i="1" s="1"/>
  <c r="CR52" i="1" s="1"/>
  <c r="CM102" i="1"/>
  <c r="CN102" i="1" s="1"/>
  <c r="CM106" i="1"/>
  <c r="CN106" i="1" s="1"/>
  <c r="CM107" i="1"/>
  <c r="CN107" i="1" s="1"/>
  <c r="CO107" i="1" s="1"/>
  <c r="CP107" i="1" s="1"/>
  <c r="CR107" i="1" s="1"/>
  <c r="CM110" i="1"/>
  <c r="CN110" i="1" s="1"/>
  <c r="CO110" i="1" s="1"/>
  <c r="CP110" i="1" s="1"/>
  <c r="CR110" i="1" s="1"/>
  <c r="CM111" i="1"/>
  <c r="CN111" i="1" s="1"/>
  <c r="CO111" i="1" s="1"/>
  <c r="CP111" i="1" s="1"/>
  <c r="CR111" i="1" s="1"/>
  <c r="CM119" i="1"/>
  <c r="CN119" i="1" s="1"/>
  <c r="CM121" i="1"/>
  <c r="CN121" i="1" s="1"/>
  <c r="CO121" i="1" s="1"/>
  <c r="CP121" i="1" s="1"/>
  <c r="CR121" i="1" s="1"/>
  <c r="CM125" i="1"/>
  <c r="CN125" i="1" s="1"/>
  <c r="CO125" i="1" s="1"/>
  <c r="CP125" i="1" s="1"/>
  <c r="CR125" i="1" s="1"/>
  <c r="CM127" i="1"/>
  <c r="CN127" i="1" s="1"/>
  <c r="CO127" i="1" s="1"/>
  <c r="CP127" i="1" s="1"/>
  <c r="CR127" i="1" s="1"/>
  <c r="CM129" i="1"/>
  <c r="CN129" i="1" s="1"/>
  <c r="CO129" i="1" s="1"/>
  <c r="CP129" i="1" s="1"/>
  <c r="CR129" i="1" s="1"/>
  <c r="CM130" i="1"/>
  <c r="CN130" i="1" s="1"/>
  <c r="CO130" i="1" s="1"/>
  <c r="CP130" i="1" s="1"/>
  <c r="CR130" i="1" s="1"/>
  <c r="CM132" i="1"/>
  <c r="CN132" i="1" s="1"/>
  <c r="CO132" i="1" s="1"/>
  <c r="CP132" i="1" s="1"/>
  <c r="CR132" i="1" s="1"/>
  <c r="CM133" i="1"/>
  <c r="CN133" i="1" s="1"/>
  <c r="CO133" i="1" s="1"/>
  <c r="CP133" i="1" s="1"/>
  <c r="CR133" i="1" s="1"/>
  <c r="CM177" i="1"/>
  <c r="CN177" i="1" s="1"/>
  <c r="CM178" i="1"/>
  <c r="CN178" i="1" s="1"/>
  <c r="CO178" i="1" s="1"/>
  <c r="CP178" i="1" s="1"/>
  <c r="CR178" i="1" s="1"/>
  <c r="CM179" i="1"/>
  <c r="CN179" i="1" s="1"/>
  <c r="CO179" i="1" s="1"/>
  <c r="CP179" i="1" s="1"/>
  <c r="CR179" i="1" s="1"/>
  <c r="CM193" i="1"/>
  <c r="CN193" i="1" s="1"/>
  <c r="CO193" i="1" s="1"/>
  <c r="CP193" i="1" s="1"/>
  <c r="CR193" i="1" s="1"/>
  <c r="CM194" i="1"/>
  <c r="CN194" i="1" s="1"/>
  <c r="CM195" i="1"/>
  <c r="CN195" i="1" s="1"/>
  <c r="CO195" i="1" s="1"/>
  <c r="CP195" i="1" s="1"/>
  <c r="CR195" i="1" s="1"/>
  <c r="CM196" i="1"/>
  <c r="CN196" i="1" s="1"/>
  <c r="CO196" i="1" s="1"/>
  <c r="CP196" i="1" s="1"/>
  <c r="CR196" i="1" s="1"/>
  <c r="CM198" i="1"/>
  <c r="CN198" i="1" s="1"/>
  <c r="CO198" i="1" s="1"/>
  <c r="CP198" i="1" s="1"/>
  <c r="CR198" i="1" s="1"/>
  <c r="CM199" i="1"/>
  <c r="CN199" i="1" s="1"/>
  <c r="CO199" i="1" s="1"/>
  <c r="CP199" i="1" s="1"/>
  <c r="CR199" i="1" s="1"/>
  <c r="CM201" i="1"/>
  <c r="CN201" i="1" s="1"/>
  <c r="CO201" i="1" s="1"/>
  <c r="CP201" i="1" s="1"/>
  <c r="CR201" i="1" s="1"/>
  <c r="CM202" i="1"/>
  <c r="CN202" i="1" s="1"/>
  <c r="CO202" i="1" s="1"/>
  <c r="CP202" i="1" s="1"/>
  <c r="CR202" i="1" s="1"/>
  <c r="CM203" i="1"/>
  <c r="CN203" i="1" s="1"/>
  <c r="CO203" i="1" s="1"/>
  <c r="CP203" i="1" s="1"/>
  <c r="CR203" i="1" s="1"/>
  <c r="CM206" i="1"/>
  <c r="CN206" i="1" s="1"/>
  <c r="CO206" i="1" s="1"/>
  <c r="CP206" i="1" s="1"/>
  <c r="CR206" i="1" s="1"/>
  <c r="CM228" i="1"/>
  <c r="CN228" i="1" s="1"/>
  <c r="CO228" i="1" s="1"/>
  <c r="CP228" i="1" s="1"/>
  <c r="CR228" i="1" s="1"/>
  <c r="CM230" i="1"/>
  <c r="CN230" i="1" s="1"/>
  <c r="CO230" i="1" s="1"/>
  <c r="CP230" i="1" s="1"/>
  <c r="CR230" i="1" s="1"/>
  <c r="CM241" i="1"/>
  <c r="CN241" i="1" s="1"/>
  <c r="CO241" i="1" s="1"/>
  <c r="CP241" i="1" s="1"/>
  <c r="CR241" i="1" s="1"/>
  <c r="CM251" i="1"/>
  <c r="CN251" i="1" s="1"/>
  <c r="CM252" i="1"/>
  <c r="CN252" i="1" s="1"/>
  <c r="CO252" i="1" s="1"/>
  <c r="CP252" i="1" s="1"/>
  <c r="CR252" i="1" s="1"/>
  <c r="CM263" i="1"/>
  <c r="CN263" i="1" s="1"/>
  <c r="CO263" i="1" s="1"/>
  <c r="CP263" i="1" s="1"/>
  <c r="CR263" i="1" s="1"/>
  <c r="CM286" i="1"/>
  <c r="CN286" i="1" s="1"/>
  <c r="CO286" i="1" s="1"/>
  <c r="CP286" i="1" s="1"/>
  <c r="CR286" i="1" s="1"/>
  <c r="CM287" i="1"/>
  <c r="CN287" i="1" s="1"/>
  <c r="CM288" i="1"/>
  <c r="CN288" i="1" s="1"/>
  <c r="CO288" i="1" s="1"/>
  <c r="CP288" i="1" s="1"/>
  <c r="CR288" i="1" s="1"/>
  <c r="CM302" i="1"/>
  <c r="CN302" i="1" s="1"/>
  <c r="CO302" i="1" s="1"/>
  <c r="CP302" i="1" s="1"/>
  <c r="CR302" i="1" s="1"/>
  <c r="CM303" i="1"/>
  <c r="CN303" i="1" s="1"/>
  <c r="CO303" i="1" s="1"/>
  <c r="CP303" i="1" s="1"/>
  <c r="CR303" i="1" s="1"/>
  <c r="CM304" i="1"/>
  <c r="CN304" i="1" s="1"/>
  <c r="CM321" i="1"/>
  <c r="CN321" i="1" s="1"/>
  <c r="CO321" i="1" s="1"/>
  <c r="CP321" i="1" s="1"/>
  <c r="CR321" i="1" s="1"/>
  <c r="CM322" i="1"/>
  <c r="CN322" i="1" s="1"/>
  <c r="CO322" i="1" s="1"/>
  <c r="CP322" i="1" s="1"/>
  <c r="CR322" i="1" s="1"/>
  <c r="CM349" i="1"/>
  <c r="CN349" i="1" s="1"/>
  <c r="CM350" i="1"/>
  <c r="CN350" i="1" s="1"/>
  <c r="CM351" i="1"/>
  <c r="CN351" i="1" s="1"/>
  <c r="CO351" i="1" s="1"/>
  <c r="CP351" i="1" s="1"/>
  <c r="CR351" i="1" s="1"/>
  <c r="CM362" i="1"/>
  <c r="CN362" i="1" s="1"/>
  <c r="CO362" i="1" s="1"/>
  <c r="CP362" i="1" s="1"/>
  <c r="CR362" i="1" s="1"/>
  <c r="CM364" i="1"/>
  <c r="CN364" i="1" s="1"/>
  <c r="CO364" i="1" s="1"/>
  <c r="CP364" i="1" s="1"/>
  <c r="CR364" i="1" s="1"/>
  <c r="CM365" i="1"/>
  <c r="CN365" i="1" s="1"/>
  <c r="CO365" i="1" s="1"/>
  <c r="CP365" i="1" s="1"/>
  <c r="CR365" i="1" s="1"/>
  <c r="CM415" i="1"/>
  <c r="CN415" i="1" s="1"/>
  <c r="CO415" i="1" s="1"/>
  <c r="CP415" i="1" s="1"/>
  <c r="CR415" i="1" s="1"/>
  <c r="CM444" i="1"/>
  <c r="CN444" i="1" s="1"/>
  <c r="CO444" i="1" s="1"/>
  <c r="CP444" i="1" s="1"/>
  <c r="CR444" i="1" s="1"/>
  <c r="CM446" i="1"/>
  <c r="CN446" i="1" s="1"/>
  <c r="CO446" i="1" s="1"/>
  <c r="CP446" i="1" s="1"/>
  <c r="CR446" i="1" s="1"/>
  <c r="CM447" i="1"/>
  <c r="CN447" i="1" s="1"/>
  <c r="CO447" i="1" s="1"/>
  <c r="CP447" i="1" s="1"/>
  <c r="CR447" i="1" s="1"/>
  <c r="CM477" i="1"/>
  <c r="CN477" i="1" s="1"/>
  <c r="CO477" i="1" s="1"/>
  <c r="CP477" i="1" s="1"/>
  <c r="CR477" i="1" s="1"/>
  <c r="CM479" i="1"/>
  <c r="CN479" i="1" s="1"/>
  <c r="CO479" i="1" s="1"/>
  <c r="CP479" i="1" s="1"/>
  <c r="CR479" i="1" s="1"/>
  <c r="CM481" i="1"/>
  <c r="CN481" i="1" s="1"/>
  <c r="CO481" i="1" s="1"/>
  <c r="CP481" i="1" s="1"/>
  <c r="CR481" i="1" s="1"/>
  <c r="CM483" i="1"/>
  <c r="CN483" i="1" s="1"/>
  <c r="CM484" i="1"/>
  <c r="CN484" i="1" s="1"/>
  <c r="CO484" i="1" s="1"/>
  <c r="CP484" i="1" s="1"/>
  <c r="CR484" i="1" s="1"/>
  <c r="CM496" i="1"/>
  <c r="CN496" i="1" s="1"/>
  <c r="CO496" i="1" s="1"/>
  <c r="CP496" i="1" s="1"/>
  <c r="CR496" i="1" s="1"/>
  <c r="CM499" i="1"/>
  <c r="CN499" i="1" s="1"/>
  <c r="CO499" i="1" s="1"/>
  <c r="CP499" i="1" s="1"/>
  <c r="CR499" i="1" s="1"/>
  <c r="CM500" i="1"/>
  <c r="CN500" i="1" s="1"/>
  <c r="CO500" i="1" s="1"/>
  <c r="CP500" i="1" s="1"/>
  <c r="CR500" i="1" s="1"/>
  <c r="CM501" i="1"/>
  <c r="CN501" i="1" s="1"/>
  <c r="CO501" i="1" s="1"/>
  <c r="CP501" i="1" s="1"/>
  <c r="CR501" i="1" s="1"/>
  <c r="CM504" i="1"/>
  <c r="CN504" i="1" s="1"/>
  <c r="CO504" i="1" s="1"/>
  <c r="CP504" i="1" s="1"/>
  <c r="CR504" i="1" s="1"/>
  <c r="CM506" i="1"/>
  <c r="CN506" i="1" s="1"/>
  <c r="CO506" i="1" s="1"/>
  <c r="CP506" i="1" s="1"/>
  <c r="CR506" i="1" s="1"/>
  <c r="CM507" i="1"/>
  <c r="CN507" i="1" s="1"/>
  <c r="CM539" i="1"/>
  <c r="CN539" i="1" s="1"/>
  <c r="CO539" i="1" s="1"/>
  <c r="CP539" i="1" s="1"/>
  <c r="CR539" i="1" s="1"/>
  <c r="CM541" i="1"/>
  <c r="CN541" i="1" s="1"/>
  <c r="CO541" i="1" s="1"/>
  <c r="CP541" i="1" s="1"/>
  <c r="CR541" i="1" s="1"/>
  <c r="CM559" i="1"/>
  <c r="CN559" i="1" s="1"/>
  <c r="CM560" i="1"/>
  <c r="CN560" i="1" s="1"/>
  <c r="CM561" i="1"/>
  <c r="CN561" i="1" s="1"/>
  <c r="CO561" i="1" s="1"/>
  <c r="CP561" i="1" s="1"/>
  <c r="CR561" i="1" s="1"/>
  <c r="CM578" i="1"/>
  <c r="CN578" i="1" s="1"/>
  <c r="CO578" i="1" s="1"/>
  <c r="CP578" i="1" s="1"/>
  <c r="CR578" i="1" s="1"/>
  <c r="CM581" i="1"/>
  <c r="CN581" i="1" s="1"/>
  <c r="CO581" i="1" s="1"/>
  <c r="CP581" i="1" s="1"/>
  <c r="CR581" i="1" s="1"/>
  <c r="CM613" i="1"/>
  <c r="CN613" i="1" s="1"/>
  <c r="CO613" i="1" s="1"/>
  <c r="CP613" i="1" s="1"/>
  <c r="CR613" i="1" s="1"/>
  <c r="CM630" i="1"/>
  <c r="CN630" i="1" s="1"/>
  <c r="CO630" i="1" s="1"/>
  <c r="CP630" i="1" s="1"/>
  <c r="CR630" i="1" s="1"/>
  <c r="CM657" i="1"/>
  <c r="CN657" i="1" s="1"/>
  <c r="CO657" i="1" s="1"/>
  <c r="CP657" i="1" s="1"/>
  <c r="CR657" i="1" s="1"/>
  <c r="CM669" i="1"/>
  <c r="CN669" i="1" s="1"/>
  <c r="CO669" i="1" s="1"/>
  <c r="CP669" i="1" s="1"/>
  <c r="CR669" i="1" s="1"/>
  <c r="CM670" i="1"/>
  <c r="CN670" i="1" s="1"/>
  <c r="CM671" i="1"/>
  <c r="CN671" i="1" s="1"/>
  <c r="CO671" i="1" s="1"/>
  <c r="CP671" i="1" s="1"/>
  <c r="CR671" i="1" s="1"/>
  <c r="CM672" i="1"/>
  <c r="CN672" i="1" s="1"/>
  <c r="CO672" i="1" s="1"/>
  <c r="CP672" i="1" s="1"/>
  <c r="CR672" i="1" s="1"/>
  <c r="CM4" i="1"/>
  <c r="CN4" i="1" s="1"/>
  <c r="CO4" i="1" s="1"/>
  <c r="CP4" i="1" s="1"/>
  <c r="CR4" i="1" s="1"/>
  <c r="CM22" i="1"/>
  <c r="CN22" i="1" s="1"/>
  <c r="CM23" i="1"/>
  <c r="CN23" i="1" s="1"/>
  <c r="CO23" i="1" s="1"/>
  <c r="CP23" i="1" s="1"/>
  <c r="CR23" i="1" s="1"/>
  <c r="CM24" i="1"/>
  <c r="CN24" i="1" s="1"/>
  <c r="CO24" i="1" s="1"/>
  <c r="CP24" i="1" s="1"/>
  <c r="CR24" i="1" s="1"/>
  <c r="CM25" i="1"/>
  <c r="CN25" i="1" s="1"/>
  <c r="CO25" i="1" s="1"/>
  <c r="CP25" i="1" s="1"/>
  <c r="CR25" i="1" s="1"/>
  <c r="CM54" i="1"/>
  <c r="CN54" i="1" s="1"/>
  <c r="CO54" i="1" s="1"/>
  <c r="CP54" i="1" s="1"/>
  <c r="CR54" i="1" s="1"/>
  <c r="CM55" i="1"/>
  <c r="CN55" i="1" s="1"/>
  <c r="CO55" i="1" s="1"/>
  <c r="CP55" i="1" s="1"/>
  <c r="CR55" i="1" s="1"/>
  <c r="CM56" i="1"/>
  <c r="CN56" i="1" s="1"/>
  <c r="CO56" i="1" s="1"/>
  <c r="CP56" i="1" s="1"/>
  <c r="CR56" i="1" s="1"/>
  <c r="CM57" i="1"/>
  <c r="CN57" i="1" s="1"/>
  <c r="CO57" i="1" s="1"/>
  <c r="CP57" i="1" s="1"/>
  <c r="CR57" i="1" s="1"/>
  <c r="CM74" i="1"/>
  <c r="CN74" i="1" s="1"/>
  <c r="CO74" i="1" s="1"/>
  <c r="CP74" i="1" s="1"/>
  <c r="CR74" i="1" s="1"/>
  <c r="CM75" i="1"/>
  <c r="CN75" i="1" s="1"/>
  <c r="CO75" i="1" s="1"/>
  <c r="CP75" i="1" s="1"/>
  <c r="CR75" i="1" s="1"/>
  <c r="CM76" i="1"/>
  <c r="CN76" i="1" s="1"/>
  <c r="CO76" i="1" s="1"/>
  <c r="CP76" i="1" s="1"/>
  <c r="CR76" i="1" s="1"/>
  <c r="CM77" i="1"/>
  <c r="CN77" i="1" s="1"/>
  <c r="CO77" i="1" s="1"/>
  <c r="CP77" i="1" s="1"/>
  <c r="CR77" i="1" s="1"/>
  <c r="CM78" i="1"/>
  <c r="CN78" i="1" s="1"/>
  <c r="CO78" i="1" s="1"/>
  <c r="CP78" i="1" s="1"/>
  <c r="CR78" i="1" s="1"/>
  <c r="CM79" i="1"/>
  <c r="CN79" i="1" s="1"/>
  <c r="CO79" i="1" s="1"/>
  <c r="CP79" i="1" s="1"/>
  <c r="CR79" i="1" s="1"/>
  <c r="CM80" i="1"/>
  <c r="CN80" i="1" s="1"/>
  <c r="CO80" i="1" s="1"/>
  <c r="CP80" i="1" s="1"/>
  <c r="CR80" i="1" s="1"/>
  <c r="CM81" i="1"/>
  <c r="CN81" i="1" s="1"/>
  <c r="CO81" i="1" s="1"/>
  <c r="CP81" i="1" s="1"/>
  <c r="CR81" i="1" s="1"/>
  <c r="CM82" i="1"/>
  <c r="CN82" i="1" s="1"/>
  <c r="CO82" i="1" s="1"/>
  <c r="CP82" i="1" s="1"/>
  <c r="CR82" i="1" s="1"/>
  <c r="CM83" i="1"/>
  <c r="CN83" i="1" s="1"/>
  <c r="CO83" i="1" s="1"/>
  <c r="CP83" i="1" s="1"/>
  <c r="CR83" i="1" s="1"/>
  <c r="CM84" i="1"/>
  <c r="CN84" i="1" s="1"/>
  <c r="CO84" i="1" s="1"/>
  <c r="CP84" i="1" s="1"/>
  <c r="CR84" i="1" s="1"/>
  <c r="CM85" i="1"/>
  <c r="CN85" i="1" s="1"/>
  <c r="CO85" i="1" s="1"/>
  <c r="CP85" i="1" s="1"/>
  <c r="CR85" i="1" s="1"/>
  <c r="CM86" i="1"/>
  <c r="CN86" i="1" s="1"/>
  <c r="CO86" i="1" s="1"/>
  <c r="CP86" i="1" s="1"/>
  <c r="CR86" i="1" s="1"/>
  <c r="CM943" i="1"/>
  <c r="CN943" i="1" s="1"/>
  <c r="CO943" i="1" s="1"/>
  <c r="CP943" i="1" s="1"/>
  <c r="CR943" i="1" s="1"/>
  <c r="CM944" i="1"/>
  <c r="CN944" i="1" s="1"/>
  <c r="CO944" i="1" s="1"/>
  <c r="CP944" i="1" s="1"/>
  <c r="CR944" i="1" s="1"/>
  <c r="CM945" i="1"/>
  <c r="CN945" i="1" s="1"/>
  <c r="CO945" i="1" s="1"/>
  <c r="CP945" i="1" s="1"/>
  <c r="CR945" i="1" s="1"/>
  <c r="CM946" i="1"/>
  <c r="CN946" i="1" s="1"/>
  <c r="CM947" i="1"/>
  <c r="CN947" i="1" s="1"/>
  <c r="CO947" i="1" s="1"/>
  <c r="CP947" i="1" s="1"/>
  <c r="CR947" i="1" s="1"/>
  <c r="CM948" i="1"/>
  <c r="CN948" i="1" s="1"/>
  <c r="CO948" i="1" s="1"/>
  <c r="CP948" i="1" s="1"/>
  <c r="CR948" i="1" s="1"/>
  <c r="CM949" i="1"/>
  <c r="CN949" i="1" s="1"/>
  <c r="CO949" i="1" s="1"/>
  <c r="CP949" i="1" s="1"/>
  <c r="CR949" i="1" s="1"/>
  <c r="CM950" i="1"/>
  <c r="CN950" i="1" s="1"/>
  <c r="CM981" i="1"/>
  <c r="CN981" i="1" s="1"/>
  <c r="CO981" i="1" s="1"/>
  <c r="CP981" i="1" s="1"/>
  <c r="CR981" i="1" s="1"/>
  <c r="CM982" i="1"/>
  <c r="CN982" i="1" s="1"/>
  <c r="CO982" i="1" s="1"/>
  <c r="CP982" i="1" s="1"/>
  <c r="CR982" i="1" s="1"/>
  <c r="CM983" i="1"/>
  <c r="CN983" i="1" s="1"/>
  <c r="CO983" i="1" s="1"/>
  <c r="CP983" i="1" s="1"/>
  <c r="CR983" i="1" s="1"/>
  <c r="CM1008" i="1"/>
  <c r="CN1008" i="1" s="1"/>
  <c r="CM1009" i="1"/>
  <c r="CN1009" i="1" s="1"/>
  <c r="CO1009" i="1" s="1"/>
  <c r="CP1009" i="1" s="1"/>
  <c r="CR1009" i="1" s="1"/>
  <c r="CM1010" i="1"/>
  <c r="CN1010" i="1" s="1"/>
  <c r="CO1010" i="1" s="1"/>
  <c r="CP1010" i="1" s="1"/>
  <c r="CR1010" i="1" s="1"/>
  <c r="CM1011" i="1"/>
  <c r="CN1011" i="1" s="1"/>
  <c r="CM1012" i="1"/>
  <c r="CN1012" i="1" s="1"/>
  <c r="CM1013" i="1"/>
  <c r="CN1013" i="1" s="1"/>
  <c r="CO1013" i="1" s="1"/>
  <c r="CP1013" i="1" s="1"/>
  <c r="CR1013" i="1" s="1"/>
  <c r="CM1018" i="1"/>
  <c r="CN1018" i="1" s="1"/>
  <c r="CO1018" i="1" s="1"/>
  <c r="CP1018" i="1" s="1"/>
  <c r="CR1018" i="1" s="1"/>
  <c r="CM1019" i="1"/>
  <c r="CN1019" i="1" s="1"/>
  <c r="CO1019" i="1" s="1"/>
  <c r="CP1019" i="1" s="1"/>
  <c r="CR1019" i="1" s="1"/>
  <c r="CM1020" i="1"/>
  <c r="CN1020" i="1" s="1"/>
  <c r="CM1030" i="1"/>
  <c r="CN1030" i="1" s="1"/>
  <c r="CO1030" i="1" s="1"/>
  <c r="CP1030" i="1" s="1"/>
  <c r="CR1030" i="1" s="1"/>
  <c r="CM1031" i="1"/>
  <c r="CN1031" i="1" s="1"/>
  <c r="CO1031" i="1" s="1"/>
  <c r="CP1031" i="1" s="1"/>
  <c r="CR1031" i="1" s="1"/>
  <c r="CM1032" i="1"/>
  <c r="CN1032" i="1" s="1"/>
  <c r="CM1033" i="1"/>
  <c r="CN1033" i="1" s="1"/>
  <c r="CM1034" i="1"/>
  <c r="CN1034" i="1" s="1"/>
  <c r="CO1034" i="1" s="1"/>
  <c r="CP1034" i="1" s="1"/>
  <c r="CR1034" i="1" s="1"/>
  <c r="CM766" i="1"/>
  <c r="CN766" i="1" s="1"/>
  <c r="CO766" i="1" s="1"/>
  <c r="CP766" i="1" s="1"/>
  <c r="CR766" i="1" s="1"/>
  <c r="CM767" i="1"/>
  <c r="CN767" i="1" s="1"/>
  <c r="CO767" i="1" s="1"/>
  <c r="CP767" i="1" s="1"/>
  <c r="CR767" i="1" s="1"/>
  <c r="CM768" i="1"/>
  <c r="CN768" i="1" s="1"/>
  <c r="CO768" i="1" s="1"/>
  <c r="CP768" i="1" s="1"/>
  <c r="CR768" i="1" s="1"/>
  <c r="CM793" i="1"/>
  <c r="CN793" i="1" s="1"/>
  <c r="CO793" i="1" s="1"/>
  <c r="CP793" i="1" s="1"/>
  <c r="CR793" i="1" s="1"/>
  <c r="CM794" i="1"/>
  <c r="CN794" i="1" s="1"/>
  <c r="CO794" i="1" s="1"/>
  <c r="CP794" i="1" s="1"/>
  <c r="CR794" i="1" s="1"/>
  <c r="CM795" i="1"/>
  <c r="CN795" i="1" s="1"/>
  <c r="CO795" i="1" s="1"/>
  <c r="CP795" i="1" s="1"/>
  <c r="CR795" i="1" s="1"/>
  <c r="CM796" i="1"/>
  <c r="CN796" i="1" s="1"/>
  <c r="CM797" i="1"/>
  <c r="CN797" i="1" s="1"/>
  <c r="CO797" i="1" s="1"/>
  <c r="CP797" i="1" s="1"/>
  <c r="CR797" i="1" s="1"/>
  <c r="CM798" i="1"/>
  <c r="CN798" i="1" s="1"/>
  <c r="CO798" i="1" s="1"/>
  <c r="CP798" i="1" s="1"/>
  <c r="CR798" i="1" s="1"/>
  <c r="CM799" i="1"/>
  <c r="CN799" i="1" s="1"/>
  <c r="CO799" i="1" s="1"/>
  <c r="CP799" i="1" s="1"/>
  <c r="CR799" i="1" s="1"/>
  <c r="CM800" i="1"/>
  <c r="CN800" i="1" s="1"/>
  <c r="CM801" i="1"/>
  <c r="CN801" i="1" s="1"/>
  <c r="CO801" i="1" s="1"/>
  <c r="CP801" i="1" s="1"/>
  <c r="CR801" i="1" s="1"/>
  <c r="CM802" i="1"/>
  <c r="CN802" i="1" s="1"/>
  <c r="CO802" i="1" s="1"/>
  <c r="CP802" i="1" s="1"/>
  <c r="CR802" i="1" s="1"/>
  <c r="CM803" i="1"/>
  <c r="CN803" i="1" s="1"/>
  <c r="CO803" i="1" s="1"/>
  <c r="CP803" i="1" s="1"/>
  <c r="CR803" i="1" s="1"/>
  <c r="CM875" i="1"/>
  <c r="CN875" i="1" s="1"/>
  <c r="CM888" i="1"/>
  <c r="CN888" i="1" s="1"/>
  <c r="CO888" i="1" s="1"/>
  <c r="CP888" i="1" s="1"/>
  <c r="CR888" i="1" s="1"/>
  <c r="CM889" i="1"/>
  <c r="CN889" i="1" s="1"/>
  <c r="CO889" i="1" s="1"/>
  <c r="CP889" i="1" s="1"/>
  <c r="CR889" i="1" s="1"/>
  <c r="CM890" i="1"/>
  <c r="CN890" i="1" s="1"/>
  <c r="CO890" i="1" s="1"/>
  <c r="CP890" i="1" s="1"/>
  <c r="CR890" i="1" s="1"/>
  <c r="CM891" i="1"/>
  <c r="CN891" i="1" s="1"/>
  <c r="CO891" i="1" s="1"/>
  <c r="CP891" i="1" s="1"/>
  <c r="CR891" i="1" s="1"/>
  <c r="CM892" i="1"/>
  <c r="CN892" i="1" s="1"/>
  <c r="CO892" i="1" s="1"/>
  <c r="CP892" i="1" s="1"/>
  <c r="CR892" i="1" s="1"/>
  <c r="CM893" i="1"/>
  <c r="CN893" i="1" s="1"/>
  <c r="CO893" i="1" s="1"/>
  <c r="CP893" i="1" s="1"/>
  <c r="CR893" i="1" s="1"/>
  <c r="CM894" i="1"/>
  <c r="CN894" i="1" s="1"/>
  <c r="CO894" i="1" s="1"/>
  <c r="CP894" i="1" s="1"/>
  <c r="CR894" i="1" s="1"/>
  <c r="CM895" i="1"/>
  <c r="CN895" i="1" s="1"/>
  <c r="CM896" i="1"/>
  <c r="CN896" i="1" s="1"/>
  <c r="CO896" i="1" s="1"/>
  <c r="CP896" i="1" s="1"/>
  <c r="CR896" i="1" s="1"/>
  <c r="CM897" i="1"/>
  <c r="CN897" i="1" s="1"/>
  <c r="CO897" i="1" s="1"/>
  <c r="CP897" i="1" s="1"/>
  <c r="CR897" i="1" s="1"/>
  <c r="CM898" i="1"/>
  <c r="CN898" i="1" s="1"/>
  <c r="CO898" i="1" s="1"/>
  <c r="CP898" i="1" s="1"/>
  <c r="CR898" i="1" s="1"/>
  <c r="CM899" i="1"/>
  <c r="CN899" i="1" s="1"/>
  <c r="CM900" i="1"/>
  <c r="CN900" i="1" s="1"/>
  <c r="CO900" i="1" s="1"/>
  <c r="CP900" i="1" s="1"/>
  <c r="CR900" i="1" s="1"/>
  <c r="CM901" i="1"/>
  <c r="CN901" i="1" s="1"/>
  <c r="CO901" i="1" s="1"/>
  <c r="CP901" i="1" s="1"/>
  <c r="CR901" i="1" s="1"/>
  <c r="CM902" i="1"/>
  <c r="CN902" i="1" s="1"/>
  <c r="CO902" i="1" s="1"/>
  <c r="CP902" i="1" s="1"/>
  <c r="CR902" i="1" s="1"/>
  <c r="CM903" i="1"/>
  <c r="CN903" i="1" s="1"/>
  <c r="CM904" i="1"/>
  <c r="CN904" i="1" s="1"/>
  <c r="CO904" i="1" s="1"/>
  <c r="CP904" i="1" s="1"/>
  <c r="CR904" i="1" s="1"/>
  <c r="CM905" i="1"/>
  <c r="CN905" i="1" s="1"/>
  <c r="CO905" i="1" s="1"/>
  <c r="CP905" i="1" s="1"/>
  <c r="CR905" i="1" s="1"/>
  <c r="CM906" i="1"/>
  <c r="CN906" i="1" s="1"/>
  <c r="CO906" i="1" s="1"/>
  <c r="CP906" i="1" s="1"/>
  <c r="CR906" i="1" s="1"/>
  <c r="CM907" i="1"/>
  <c r="CN907" i="1" s="1"/>
  <c r="CM908" i="1"/>
  <c r="CN908" i="1" s="1"/>
  <c r="CO908" i="1" s="1"/>
  <c r="CP908" i="1" s="1"/>
  <c r="CR908" i="1" s="1"/>
  <c r="CM909" i="1"/>
  <c r="CN909" i="1" s="1"/>
  <c r="CO909" i="1" s="1"/>
  <c r="CP909" i="1" s="1"/>
  <c r="CR909" i="1" s="1"/>
  <c r="CM910" i="1"/>
  <c r="CN910" i="1" s="1"/>
  <c r="CO910" i="1" s="1"/>
  <c r="CP910" i="1" s="1"/>
  <c r="CR910" i="1" s="1"/>
  <c r="CM911" i="1"/>
  <c r="CN911" i="1" s="1"/>
  <c r="CM912" i="1"/>
  <c r="CN912" i="1" s="1"/>
  <c r="CO912" i="1" s="1"/>
  <c r="CP912" i="1" s="1"/>
  <c r="CR912" i="1" s="1"/>
  <c r="CM913" i="1"/>
  <c r="CN913" i="1" s="1"/>
  <c r="CO913" i="1" s="1"/>
  <c r="CP913" i="1" s="1"/>
  <c r="CR913" i="1" s="1"/>
  <c r="CM914" i="1"/>
  <c r="CN914" i="1" s="1"/>
  <c r="CO914" i="1" s="1"/>
  <c r="CP914" i="1" s="1"/>
  <c r="CR914" i="1" s="1"/>
  <c r="CM915" i="1"/>
  <c r="CN915" i="1" s="1"/>
  <c r="CM916" i="1"/>
  <c r="CN916" i="1" s="1"/>
  <c r="CO916" i="1" s="1"/>
  <c r="CP916" i="1" s="1"/>
  <c r="CR916" i="1" s="1"/>
  <c r="CM917" i="1"/>
  <c r="CN917" i="1" s="1"/>
  <c r="CO917" i="1" s="1"/>
  <c r="CP917" i="1" s="1"/>
  <c r="CR917" i="1" s="1"/>
  <c r="CM918" i="1"/>
  <c r="CN918" i="1" s="1"/>
  <c r="CO918" i="1" s="1"/>
  <c r="CP918" i="1" s="1"/>
  <c r="CR918" i="1" s="1"/>
  <c r="CM919" i="1"/>
  <c r="CN919" i="1" s="1"/>
  <c r="CM920" i="1"/>
  <c r="CN920" i="1" s="1"/>
  <c r="CO920" i="1" s="1"/>
  <c r="CP920" i="1" s="1"/>
  <c r="CR920" i="1" s="1"/>
  <c r="CM921" i="1"/>
  <c r="CN921" i="1" s="1"/>
  <c r="CO921" i="1" s="1"/>
  <c r="CP921" i="1" s="1"/>
  <c r="CR921" i="1" s="1"/>
  <c r="CM922" i="1"/>
  <c r="CN922" i="1" s="1"/>
  <c r="CO922" i="1" s="1"/>
  <c r="CP922" i="1" s="1"/>
  <c r="CR922" i="1" s="1"/>
  <c r="CM923" i="1"/>
  <c r="CN923" i="1" s="1"/>
  <c r="CM924" i="1"/>
  <c r="CN924" i="1" s="1"/>
  <c r="CO924" i="1" s="1"/>
  <c r="CP924" i="1" s="1"/>
  <c r="CR924" i="1" s="1"/>
  <c r="CM925" i="1"/>
  <c r="CN925" i="1" s="1"/>
  <c r="CO925" i="1" s="1"/>
  <c r="CP925" i="1" s="1"/>
  <c r="CR925" i="1" s="1"/>
  <c r="CM926" i="1"/>
  <c r="CN926" i="1" s="1"/>
  <c r="CO926" i="1" s="1"/>
  <c r="CP926" i="1" s="1"/>
  <c r="CR926" i="1" s="1"/>
  <c r="CM927" i="1"/>
  <c r="CN927" i="1" s="1"/>
  <c r="CM928" i="1"/>
  <c r="CN928" i="1" s="1"/>
  <c r="CO928" i="1" s="1"/>
  <c r="CP928" i="1" s="1"/>
  <c r="CR928" i="1" s="1"/>
  <c r="CM959" i="1"/>
  <c r="CN959" i="1" s="1"/>
  <c r="CO959" i="1" s="1"/>
  <c r="CP959" i="1" s="1"/>
  <c r="CR959" i="1" s="1"/>
  <c r="CM960" i="1"/>
  <c r="CN960" i="1" s="1"/>
  <c r="CO960" i="1" s="1"/>
  <c r="CP960" i="1" s="1"/>
  <c r="CR960" i="1" s="1"/>
  <c r="CM961" i="1"/>
  <c r="CN961" i="1" s="1"/>
  <c r="CM985" i="1"/>
  <c r="CN985" i="1" s="1"/>
  <c r="CO985" i="1" s="1"/>
  <c r="CP985" i="1" s="1"/>
  <c r="CR985" i="1" s="1"/>
  <c r="CM986" i="1"/>
  <c r="CN986" i="1" s="1"/>
  <c r="CO986" i="1" s="1"/>
  <c r="CP986" i="1" s="1"/>
  <c r="CR986" i="1" s="1"/>
  <c r="CM987" i="1"/>
  <c r="CN987" i="1" s="1"/>
  <c r="CM988" i="1"/>
  <c r="CN988" i="1" s="1"/>
  <c r="CM989" i="1"/>
  <c r="CN989" i="1" s="1"/>
  <c r="CO989" i="1" s="1"/>
  <c r="CP989" i="1" s="1"/>
  <c r="CR989" i="1" s="1"/>
  <c r="CM990" i="1"/>
  <c r="CN990" i="1" s="1"/>
  <c r="CO990" i="1" s="1"/>
  <c r="CP990" i="1" s="1"/>
  <c r="CR990" i="1" s="1"/>
  <c r="CM991" i="1"/>
  <c r="CN991" i="1" s="1"/>
  <c r="CO991" i="1" s="1"/>
  <c r="CP991" i="1" s="1"/>
  <c r="CR991" i="1" s="1"/>
  <c r="CM1016" i="1"/>
  <c r="CN1016" i="1" s="1"/>
  <c r="CM1022" i="1"/>
  <c r="CN1022" i="1" s="1"/>
  <c r="CO1022" i="1" s="1"/>
  <c r="CP1022" i="1" s="1"/>
  <c r="CR1022" i="1" s="1"/>
  <c r="CM1023" i="1"/>
  <c r="CN1023" i="1" s="1"/>
  <c r="CO1023" i="1" s="1"/>
  <c r="CP1023" i="1" s="1"/>
  <c r="CR1023" i="1" s="1"/>
  <c r="CM1024" i="1"/>
  <c r="CN1024" i="1" s="1"/>
  <c r="CO1024" i="1" s="1"/>
  <c r="CP1024" i="1" s="1"/>
  <c r="CR1024" i="1" s="1"/>
  <c r="CM1025" i="1"/>
  <c r="CN1025" i="1" s="1"/>
  <c r="CM1026" i="1"/>
  <c r="CN1026" i="1" s="1"/>
  <c r="CO1026" i="1" s="1"/>
  <c r="CP1026" i="1" s="1"/>
  <c r="CR1026" i="1" s="1"/>
  <c r="CM1027" i="1"/>
  <c r="CN1027" i="1" s="1"/>
  <c r="CO1027" i="1" s="1"/>
  <c r="CP1027" i="1" s="1"/>
  <c r="CR1027" i="1" s="1"/>
  <c r="CM1039" i="1"/>
  <c r="CN1039" i="1" s="1"/>
  <c r="CM1040" i="1"/>
  <c r="CN1040" i="1" s="1"/>
  <c r="CM1041" i="1"/>
  <c r="CN1041" i="1" s="1"/>
  <c r="CO1041" i="1" s="1"/>
  <c r="CP1041" i="1" s="1"/>
  <c r="CR1041" i="1" s="1"/>
  <c r="CM1042" i="1"/>
  <c r="CN1042" i="1" s="1"/>
  <c r="CO1042" i="1" s="1"/>
  <c r="CP1042" i="1" s="1"/>
  <c r="CR1042" i="1" s="1"/>
  <c r="CM1043" i="1"/>
  <c r="CN1043" i="1" s="1"/>
  <c r="CO1043" i="1" s="1"/>
  <c r="CP1043" i="1" s="1"/>
  <c r="CR1043" i="1" s="1"/>
  <c r="CM1044" i="1"/>
  <c r="CN1044" i="1" s="1"/>
  <c r="CM1045" i="1"/>
  <c r="CN1045" i="1" s="1"/>
  <c r="CO1045" i="1" s="1"/>
  <c r="CP1045" i="1" s="1"/>
  <c r="CR1045" i="1" s="1"/>
  <c r="CM1046" i="1"/>
  <c r="CN1046" i="1" s="1"/>
  <c r="CO1046" i="1" s="1"/>
  <c r="CP1046" i="1" s="1"/>
  <c r="CR1046" i="1" s="1"/>
  <c r="CM87" i="1"/>
  <c r="CN87" i="1" s="1"/>
  <c r="CO87" i="1" s="1"/>
  <c r="CP87" i="1" s="1"/>
  <c r="CR87" i="1" s="1"/>
  <c r="CM88" i="1"/>
  <c r="CN88" i="1" s="1"/>
  <c r="CO88" i="1" s="1"/>
  <c r="CP88" i="1" s="1"/>
  <c r="CR88" i="1" s="1"/>
  <c r="CM89" i="1"/>
  <c r="CN89" i="1" s="1"/>
  <c r="CO89" i="1" s="1"/>
  <c r="CP89" i="1" s="1"/>
  <c r="CR89" i="1" s="1"/>
  <c r="CM90" i="1"/>
  <c r="CN90" i="1" s="1"/>
  <c r="CO90" i="1" s="1"/>
  <c r="CP90" i="1" s="1"/>
  <c r="CR90" i="1" s="1"/>
  <c r="CM91" i="1"/>
  <c r="CN91" i="1" s="1"/>
  <c r="CO91" i="1" s="1"/>
  <c r="CP91" i="1" s="1"/>
  <c r="CR91" i="1" s="1"/>
  <c r="CM92" i="1"/>
  <c r="CN92" i="1" s="1"/>
  <c r="CO92" i="1" s="1"/>
  <c r="CP92" i="1" s="1"/>
  <c r="CR92" i="1" s="1"/>
  <c r="CM93" i="1"/>
  <c r="CN93" i="1" s="1"/>
  <c r="CO93" i="1" s="1"/>
  <c r="CP93" i="1" s="1"/>
  <c r="CR93" i="1" s="1"/>
  <c r="CM112" i="1"/>
  <c r="CN112" i="1" s="1"/>
  <c r="CO112" i="1" s="1"/>
  <c r="CP112" i="1" s="1"/>
  <c r="CR112" i="1" s="1"/>
  <c r="CM113" i="1"/>
  <c r="CN113" i="1" s="1"/>
  <c r="CO113" i="1" s="1"/>
  <c r="CP113" i="1" s="1"/>
  <c r="CR113" i="1" s="1"/>
  <c r="CM134" i="1"/>
  <c r="CN134" i="1" s="1"/>
  <c r="CO134" i="1" s="1"/>
  <c r="CP134" i="1" s="1"/>
  <c r="CR134" i="1" s="1"/>
  <c r="CM135" i="1"/>
  <c r="CN135" i="1" s="1"/>
  <c r="CO135" i="1" s="1"/>
  <c r="CP135" i="1" s="1"/>
  <c r="CR135" i="1" s="1"/>
  <c r="CM136" i="1"/>
  <c r="CN136" i="1" s="1"/>
  <c r="CO136" i="1" s="1"/>
  <c r="CP136" i="1" s="1"/>
  <c r="CR136" i="1" s="1"/>
  <c r="CM137" i="1"/>
  <c r="CN137" i="1" s="1"/>
  <c r="CO137" i="1" s="1"/>
  <c r="CP137" i="1" s="1"/>
  <c r="CR137" i="1" s="1"/>
  <c r="CM138" i="1"/>
  <c r="CN138" i="1" s="1"/>
  <c r="CM139" i="1"/>
  <c r="CN139" i="1" s="1"/>
  <c r="CO139" i="1" s="1"/>
  <c r="CP139" i="1" s="1"/>
  <c r="CR139" i="1" s="1"/>
  <c r="CM140" i="1"/>
  <c r="CN140" i="1" s="1"/>
  <c r="CO140" i="1" s="1"/>
  <c r="CP140" i="1" s="1"/>
  <c r="CR140" i="1" s="1"/>
  <c r="CM141" i="1"/>
  <c r="CN141" i="1" s="1"/>
  <c r="CO141" i="1" s="1"/>
  <c r="CP141" i="1" s="1"/>
  <c r="CR141" i="1" s="1"/>
  <c r="CM142" i="1"/>
  <c r="CN142" i="1" s="1"/>
  <c r="CO142" i="1" s="1"/>
  <c r="CP142" i="1" s="1"/>
  <c r="CR142" i="1" s="1"/>
  <c r="CM143" i="1"/>
  <c r="CN143" i="1" s="1"/>
  <c r="CO143" i="1" s="1"/>
  <c r="CP143" i="1" s="1"/>
  <c r="CR143" i="1" s="1"/>
  <c r="CM144" i="1"/>
  <c r="CN144" i="1" s="1"/>
  <c r="CO144" i="1" s="1"/>
  <c r="CP144" i="1" s="1"/>
  <c r="CR144" i="1" s="1"/>
  <c r="CM145" i="1"/>
  <c r="CN145" i="1" s="1"/>
  <c r="CO145" i="1" s="1"/>
  <c r="CP145" i="1" s="1"/>
  <c r="CR145" i="1" s="1"/>
  <c r="CM146" i="1"/>
  <c r="CN146" i="1" s="1"/>
  <c r="CO146" i="1" s="1"/>
  <c r="CP146" i="1" s="1"/>
  <c r="CR146" i="1" s="1"/>
  <c r="CM147" i="1"/>
  <c r="CN147" i="1" s="1"/>
  <c r="CO147" i="1" s="1"/>
  <c r="CP147" i="1" s="1"/>
  <c r="CR147" i="1" s="1"/>
  <c r="CM148" i="1"/>
  <c r="CN148" i="1" s="1"/>
  <c r="CO148" i="1" s="1"/>
  <c r="CP148" i="1" s="1"/>
  <c r="CR148" i="1" s="1"/>
  <c r="CM149" i="1"/>
  <c r="CN149" i="1" s="1"/>
  <c r="CO149" i="1" s="1"/>
  <c r="CP149" i="1" s="1"/>
  <c r="CR149" i="1" s="1"/>
  <c r="CM150" i="1"/>
  <c r="CN150" i="1" s="1"/>
  <c r="CO150" i="1" s="1"/>
  <c r="CP150" i="1" s="1"/>
  <c r="CR150" i="1" s="1"/>
  <c r="CM151" i="1"/>
  <c r="CN151" i="1" s="1"/>
  <c r="CO151" i="1" s="1"/>
  <c r="CP151" i="1" s="1"/>
  <c r="CR151" i="1" s="1"/>
  <c r="CM152" i="1"/>
  <c r="CN152" i="1" s="1"/>
  <c r="CO152" i="1" s="1"/>
  <c r="CP152" i="1" s="1"/>
  <c r="CR152" i="1" s="1"/>
  <c r="CM153" i="1"/>
  <c r="CN153" i="1" s="1"/>
  <c r="CO153" i="1" s="1"/>
  <c r="CP153" i="1" s="1"/>
  <c r="CR153" i="1" s="1"/>
  <c r="CM154" i="1"/>
  <c r="CN154" i="1" s="1"/>
  <c r="CM155" i="1"/>
  <c r="CN155" i="1" s="1"/>
  <c r="CO155" i="1" s="1"/>
  <c r="CP155" i="1" s="1"/>
  <c r="CR155" i="1" s="1"/>
  <c r="CM156" i="1"/>
  <c r="CN156" i="1" s="1"/>
  <c r="CO156" i="1" s="1"/>
  <c r="CP156" i="1" s="1"/>
  <c r="CR156" i="1" s="1"/>
  <c r="CM157" i="1"/>
  <c r="CN157" i="1" s="1"/>
  <c r="CO157" i="1" s="1"/>
  <c r="CP157" i="1" s="1"/>
  <c r="CR157" i="1" s="1"/>
  <c r="CM158" i="1"/>
  <c r="CN158" i="1" s="1"/>
  <c r="CM159" i="1"/>
  <c r="CN159" i="1" s="1"/>
  <c r="CO159" i="1" s="1"/>
  <c r="CP159" i="1" s="1"/>
  <c r="CR159" i="1" s="1"/>
  <c r="CM160" i="1"/>
  <c r="CN160" i="1" s="1"/>
  <c r="CO160" i="1" s="1"/>
  <c r="CP160" i="1" s="1"/>
  <c r="CR160" i="1" s="1"/>
  <c r="CM161" i="1"/>
  <c r="CN161" i="1" s="1"/>
  <c r="CM162" i="1"/>
  <c r="CN162" i="1" s="1"/>
  <c r="CO162" i="1" s="1"/>
  <c r="CP162" i="1" s="1"/>
  <c r="CR162" i="1" s="1"/>
  <c r="CM163" i="1"/>
  <c r="CN163" i="1" s="1"/>
  <c r="CO163" i="1" s="1"/>
  <c r="CP163" i="1" s="1"/>
  <c r="CR163" i="1" s="1"/>
  <c r="CM164" i="1"/>
  <c r="CN164" i="1" s="1"/>
  <c r="CO164" i="1" s="1"/>
  <c r="CP164" i="1" s="1"/>
  <c r="CR164" i="1" s="1"/>
  <c r="CM165" i="1"/>
  <c r="CN165" i="1" s="1"/>
  <c r="CO165" i="1" s="1"/>
  <c r="CP165" i="1" s="1"/>
  <c r="CR165" i="1" s="1"/>
  <c r="CM166" i="1"/>
  <c r="CN166" i="1" s="1"/>
  <c r="CO166" i="1" s="1"/>
  <c r="CP166" i="1" s="1"/>
  <c r="CR166" i="1" s="1"/>
  <c r="CM167" i="1"/>
  <c r="CN167" i="1" s="1"/>
  <c r="CO167" i="1" s="1"/>
  <c r="CP167" i="1" s="1"/>
  <c r="CR167" i="1" s="1"/>
  <c r="CM168" i="1"/>
  <c r="CN168" i="1" s="1"/>
  <c r="CO168" i="1" s="1"/>
  <c r="CP168" i="1" s="1"/>
  <c r="CR168" i="1" s="1"/>
  <c r="CM169" i="1"/>
  <c r="CN169" i="1" s="1"/>
  <c r="CO169" i="1" s="1"/>
  <c r="CP169" i="1" s="1"/>
  <c r="CR169" i="1" s="1"/>
  <c r="CM180" i="1"/>
  <c r="CN180" i="1" s="1"/>
  <c r="CO180" i="1" s="1"/>
  <c r="CP180" i="1" s="1"/>
  <c r="CR180" i="1" s="1"/>
  <c r="CM181" i="1"/>
  <c r="CN181" i="1" s="1"/>
  <c r="CO181" i="1" s="1"/>
  <c r="CP181" i="1" s="1"/>
  <c r="CR181" i="1" s="1"/>
  <c r="CM182" i="1"/>
  <c r="CN182" i="1" s="1"/>
  <c r="CO182" i="1" s="1"/>
  <c r="CP182" i="1" s="1"/>
  <c r="CR182" i="1" s="1"/>
  <c r="CM183" i="1"/>
  <c r="CN183" i="1" s="1"/>
  <c r="CM184" i="1"/>
  <c r="CN184" i="1" s="1"/>
  <c r="CO184" i="1" s="1"/>
  <c r="CP184" i="1" s="1"/>
  <c r="CR184" i="1" s="1"/>
  <c r="CM185" i="1"/>
  <c r="CN185" i="1" s="1"/>
  <c r="CO185" i="1" s="1"/>
  <c r="CP185" i="1" s="1"/>
  <c r="CR185" i="1" s="1"/>
  <c r="CM186" i="1"/>
  <c r="CN186" i="1" s="1"/>
  <c r="CO186" i="1" s="1"/>
  <c r="CP186" i="1" s="1"/>
  <c r="CR186" i="1" s="1"/>
  <c r="CM187" i="1"/>
  <c r="CN187" i="1" s="1"/>
  <c r="CO187" i="1" s="1"/>
  <c r="CP187" i="1" s="1"/>
  <c r="CR187" i="1" s="1"/>
  <c r="CM188" i="1"/>
  <c r="CN188" i="1" s="1"/>
  <c r="CO188" i="1" s="1"/>
  <c r="CP188" i="1" s="1"/>
  <c r="CR188" i="1" s="1"/>
  <c r="CM209" i="1"/>
  <c r="CN209" i="1" s="1"/>
  <c r="CO209" i="1" s="1"/>
  <c r="CP209" i="1" s="1"/>
  <c r="CR209" i="1" s="1"/>
  <c r="CM210" i="1"/>
  <c r="CN210" i="1" s="1"/>
  <c r="CO210" i="1" s="1"/>
  <c r="CP210" i="1" s="1"/>
  <c r="CR210" i="1" s="1"/>
  <c r="CM211" i="1"/>
  <c r="CN211" i="1" s="1"/>
  <c r="CO211" i="1" s="1"/>
  <c r="CP211" i="1" s="1"/>
  <c r="CR211" i="1" s="1"/>
  <c r="CM231" i="1"/>
  <c r="CN231" i="1" s="1"/>
  <c r="CO231" i="1" s="1"/>
  <c r="CP231" i="1" s="1"/>
  <c r="CR231" i="1" s="1"/>
  <c r="CM244" i="1"/>
  <c r="CN244" i="1" s="1"/>
  <c r="CO244" i="1" s="1"/>
  <c r="CP244" i="1" s="1"/>
  <c r="CR244" i="1" s="1"/>
  <c r="CM245" i="1"/>
  <c r="CN245" i="1" s="1"/>
  <c r="CO245" i="1" s="1"/>
  <c r="CP245" i="1" s="1"/>
  <c r="CR245" i="1" s="1"/>
  <c r="CM246" i="1"/>
  <c r="CN246" i="1" s="1"/>
  <c r="CM247" i="1"/>
  <c r="CN247" i="1" s="1"/>
  <c r="CO247" i="1" s="1"/>
  <c r="CP247" i="1" s="1"/>
  <c r="CR247" i="1" s="1"/>
  <c r="CM248" i="1"/>
  <c r="CN248" i="1" s="1"/>
  <c r="CO248" i="1" s="1"/>
  <c r="CP248" i="1" s="1"/>
  <c r="CR248" i="1" s="1"/>
  <c r="CM253" i="1"/>
  <c r="CN253" i="1" s="1"/>
  <c r="CO253" i="1" s="1"/>
  <c r="CP253" i="1" s="1"/>
  <c r="CR253" i="1" s="1"/>
  <c r="CM254" i="1"/>
  <c r="CN254" i="1" s="1"/>
  <c r="CO254" i="1" s="1"/>
  <c r="CP254" i="1" s="1"/>
  <c r="CR254" i="1" s="1"/>
  <c r="CM255" i="1"/>
  <c r="CN255" i="1" s="1"/>
  <c r="CM256" i="1"/>
  <c r="CN256" i="1" s="1"/>
  <c r="CO256" i="1" s="1"/>
  <c r="CP256" i="1" s="1"/>
  <c r="CR256" i="1" s="1"/>
  <c r="CM264" i="1"/>
  <c r="CN264" i="1" s="1"/>
  <c r="CO264" i="1" s="1"/>
  <c r="CP264" i="1" s="1"/>
  <c r="CR264" i="1" s="1"/>
  <c r="CM265" i="1"/>
  <c r="CN265" i="1" s="1"/>
  <c r="CO265" i="1" s="1"/>
  <c r="CP265" i="1" s="1"/>
  <c r="CR265" i="1" s="1"/>
  <c r="CM266" i="1"/>
  <c r="CN266" i="1" s="1"/>
  <c r="CM267" i="1"/>
  <c r="CN267" i="1" s="1"/>
  <c r="CO267" i="1" s="1"/>
  <c r="CP267" i="1" s="1"/>
  <c r="CR267" i="1" s="1"/>
  <c r="CM268" i="1"/>
  <c r="CN268" i="1" s="1"/>
  <c r="CO268" i="1" s="1"/>
  <c r="CP268" i="1" s="1"/>
  <c r="CR268" i="1" s="1"/>
  <c r="CM269" i="1"/>
  <c r="CN269" i="1" s="1"/>
  <c r="CO269" i="1" s="1"/>
  <c r="CP269" i="1" s="1"/>
  <c r="CR269" i="1" s="1"/>
  <c r="CM270" i="1"/>
  <c r="CN270" i="1" s="1"/>
  <c r="CO270" i="1" s="1"/>
  <c r="CP270" i="1" s="1"/>
  <c r="CR270" i="1" s="1"/>
  <c r="CM271" i="1"/>
  <c r="CN271" i="1" s="1"/>
  <c r="CO271" i="1" s="1"/>
  <c r="CP271" i="1" s="1"/>
  <c r="CR271" i="1" s="1"/>
  <c r="CM289" i="1"/>
  <c r="CN289" i="1" s="1"/>
  <c r="CO289" i="1" s="1"/>
  <c r="CP289" i="1" s="1"/>
  <c r="CR289" i="1" s="1"/>
  <c r="CM290" i="1"/>
  <c r="CN290" i="1" s="1"/>
  <c r="CO290" i="1" s="1"/>
  <c r="CP290" i="1" s="1"/>
  <c r="CR290" i="1" s="1"/>
  <c r="CM291" i="1"/>
  <c r="CN291" i="1" s="1"/>
  <c r="CM292" i="1"/>
  <c r="CN292" i="1" s="1"/>
  <c r="CO292" i="1" s="1"/>
  <c r="CP292" i="1" s="1"/>
  <c r="CR292" i="1" s="1"/>
  <c r="CM293" i="1"/>
  <c r="CN293" i="1" s="1"/>
  <c r="CO293" i="1" s="1"/>
  <c r="CP293" i="1" s="1"/>
  <c r="CR293" i="1" s="1"/>
  <c r="CM305" i="1"/>
  <c r="CN305" i="1" s="1"/>
  <c r="CO305" i="1" s="1"/>
  <c r="CP305" i="1" s="1"/>
  <c r="CR305" i="1" s="1"/>
  <c r="CM306" i="1"/>
  <c r="CN306" i="1" s="1"/>
  <c r="CM307" i="1"/>
  <c r="CN307" i="1" s="1"/>
  <c r="CO307" i="1" s="1"/>
  <c r="CP307" i="1" s="1"/>
  <c r="CR307" i="1" s="1"/>
  <c r="CM308" i="1"/>
  <c r="CN308" i="1" s="1"/>
  <c r="CO308" i="1" s="1"/>
  <c r="CP308" i="1" s="1"/>
  <c r="CR308" i="1" s="1"/>
  <c r="CM309" i="1"/>
  <c r="CN309" i="1" s="1"/>
  <c r="CO309" i="1" s="1"/>
  <c r="CP309" i="1" s="1"/>
  <c r="CR309" i="1" s="1"/>
  <c r="CM323" i="1"/>
  <c r="CN323" i="1" s="1"/>
  <c r="CM324" i="1"/>
  <c r="CN324" i="1" s="1"/>
  <c r="CO324" i="1" s="1"/>
  <c r="CP324" i="1" s="1"/>
  <c r="CR324" i="1" s="1"/>
  <c r="CM325" i="1"/>
  <c r="CN325" i="1" s="1"/>
  <c r="CO325" i="1" s="1"/>
  <c r="CP325" i="1" s="1"/>
  <c r="CR325" i="1" s="1"/>
  <c r="CM326" i="1"/>
  <c r="CN326" i="1" s="1"/>
  <c r="CO326" i="1" s="1"/>
  <c r="CP326" i="1" s="1"/>
  <c r="CR326" i="1" s="1"/>
  <c r="CM327" i="1"/>
  <c r="CN327" i="1" s="1"/>
  <c r="CM328" i="1"/>
  <c r="CN328" i="1" s="1"/>
  <c r="CO328" i="1" s="1"/>
  <c r="CP328" i="1" s="1"/>
  <c r="CR328" i="1" s="1"/>
  <c r="CM329" i="1"/>
  <c r="CN329" i="1" s="1"/>
  <c r="CO329" i="1" s="1"/>
  <c r="CP329" i="1" s="1"/>
  <c r="CR329" i="1" s="1"/>
  <c r="CM330" i="1"/>
  <c r="CN330" i="1" s="1"/>
  <c r="CO330" i="1" s="1"/>
  <c r="CP330" i="1" s="1"/>
  <c r="CR330" i="1" s="1"/>
  <c r="CM343" i="1"/>
  <c r="CN343" i="1" s="1"/>
  <c r="CO343" i="1" s="1"/>
  <c r="CP343" i="1" s="1"/>
  <c r="CR343" i="1" s="1"/>
  <c r="CM344" i="1"/>
  <c r="CN344" i="1" s="1"/>
  <c r="CO344" i="1" s="1"/>
  <c r="CP344" i="1" s="1"/>
  <c r="CR344" i="1" s="1"/>
  <c r="CM352" i="1"/>
  <c r="CN352" i="1" s="1"/>
  <c r="CO352" i="1" s="1"/>
  <c r="CP352" i="1" s="1"/>
  <c r="CR352" i="1" s="1"/>
  <c r="CM369" i="1"/>
  <c r="CN369" i="1" s="1"/>
  <c r="CM370" i="1"/>
  <c r="CN370" i="1" s="1"/>
  <c r="CO370" i="1" s="1"/>
  <c r="CP370" i="1" s="1"/>
  <c r="CR370" i="1" s="1"/>
  <c r="CM371" i="1"/>
  <c r="CN371" i="1" s="1"/>
  <c r="CO371" i="1" s="1"/>
  <c r="CP371" i="1" s="1"/>
  <c r="CR371" i="1" s="1"/>
  <c r="CM372" i="1"/>
  <c r="CN372" i="1" s="1"/>
  <c r="CO372" i="1" s="1"/>
  <c r="CP372" i="1" s="1"/>
  <c r="CR372" i="1" s="1"/>
  <c r="CM373" i="1"/>
  <c r="CN373" i="1" s="1"/>
  <c r="CO373" i="1" s="1"/>
  <c r="CP373" i="1" s="1"/>
  <c r="CR373" i="1" s="1"/>
  <c r="CM374" i="1"/>
  <c r="CN374" i="1" s="1"/>
  <c r="CM375" i="1"/>
  <c r="CN375" i="1" s="1"/>
  <c r="CO375" i="1" s="1"/>
  <c r="CP375" i="1" s="1"/>
  <c r="CR375" i="1" s="1"/>
  <c r="CM376" i="1"/>
  <c r="CN376" i="1" s="1"/>
  <c r="CO376" i="1" s="1"/>
  <c r="CP376" i="1" s="1"/>
  <c r="CR376" i="1" s="1"/>
  <c r="CM377" i="1"/>
  <c r="CN377" i="1" s="1"/>
  <c r="CO377" i="1" s="1"/>
  <c r="CP377" i="1" s="1"/>
  <c r="CR377" i="1" s="1"/>
  <c r="CM378" i="1"/>
  <c r="CN378" i="1" s="1"/>
  <c r="CO378" i="1" s="1"/>
  <c r="CP378" i="1" s="1"/>
  <c r="CR378" i="1" s="1"/>
  <c r="CM379" i="1"/>
  <c r="CN379" i="1" s="1"/>
  <c r="CO379" i="1" s="1"/>
  <c r="CP379" i="1" s="1"/>
  <c r="CR379" i="1" s="1"/>
  <c r="CM380" i="1"/>
  <c r="CN380" i="1" s="1"/>
  <c r="CO380" i="1" s="1"/>
  <c r="CP380" i="1" s="1"/>
  <c r="CR380" i="1" s="1"/>
  <c r="CM381" i="1"/>
  <c r="CN381" i="1" s="1"/>
  <c r="CO381" i="1" s="1"/>
  <c r="CP381" i="1" s="1"/>
  <c r="CR381" i="1" s="1"/>
  <c r="CM382" i="1"/>
  <c r="CN382" i="1" s="1"/>
  <c r="CO382" i="1" s="1"/>
  <c r="CP382" i="1" s="1"/>
  <c r="CR382" i="1" s="1"/>
  <c r="CM383" i="1"/>
  <c r="CN383" i="1" s="1"/>
  <c r="CO383" i="1" s="1"/>
  <c r="CP383" i="1" s="1"/>
  <c r="CR383" i="1" s="1"/>
  <c r="CM384" i="1"/>
  <c r="CN384" i="1" s="1"/>
  <c r="CO384" i="1" s="1"/>
  <c r="CP384" i="1" s="1"/>
  <c r="CR384" i="1" s="1"/>
  <c r="CM385" i="1"/>
  <c r="CN385" i="1" s="1"/>
  <c r="CO385" i="1" s="1"/>
  <c r="CP385" i="1" s="1"/>
  <c r="CR385" i="1" s="1"/>
  <c r="CM386" i="1"/>
  <c r="CN386" i="1" s="1"/>
  <c r="CM387" i="1"/>
  <c r="CN387" i="1" s="1"/>
  <c r="CO387" i="1" s="1"/>
  <c r="CP387" i="1" s="1"/>
  <c r="CR387" i="1" s="1"/>
  <c r="CM388" i="1"/>
  <c r="CN388" i="1" s="1"/>
  <c r="CO388" i="1" s="1"/>
  <c r="CP388" i="1" s="1"/>
  <c r="CR388" i="1" s="1"/>
  <c r="CM389" i="1"/>
  <c r="CN389" i="1" s="1"/>
  <c r="CO389" i="1" s="1"/>
  <c r="CP389" i="1" s="1"/>
  <c r="CR389" i="1" s="1"/>
  <c r="CM390" i="1"/>
  <c r="CN390" i="1" s="1"/>
  <c r="CO390" i="1" s="1"/>
  <c r="CP390" i="1" s="1"/>
  <c r="CR390" i="1" s="1"/>
  <c r="CM391" i="1"/>
  <c r="CN391" i="1" s="1"/>
  <c r="CO391" i="1" s="1"/>
  <c r="CP391" i="1" s="1"/>
  <c r="CR391" i="1" s="1"/>
  <c r="CM392" i="1"/>
  <c r="CN392" i="1" s="1"/>
  <c r="CO392" i="1" s="1"/>
  <c r="CP392" i="1" s="1"/>
  <c r="CR392" i="1" s="1"/>
  <c r="CM418" i="1"/>
  <c r="CN418" i="1" s="1"/>
  <c r="CO418" i="1" s="1"/>
  <c r="CP418" i="1" s="1"/>
  <c r="CR418" i="1" s="1"/>
  <c r="CM419" i="1"/>
  <c r="CN419" i="1" s="1"/>
  <c r="CM420" i="1"/>
  <c r="CN420" i="1" s="1"/>
  <c r="CO420" i="1" s="1"/>
  <c r="CP420" i="1" s="1"/>
  <c r="CR420" i="1" s="1"/>
  <c r="CM421" i="1"/>
  <c r="CN421" i="1" s="1"/>
  <c r="CO421" i="1" s="1"/>
  <c r="CP421" i="1" s="1"/>
  <c r="CR421" i="1" s="1"/>
  <c r="CM422" i="1"/>
  <c r="CN422" i="1" s="1"/>
  <c r="CO422" i="1" s="1"/>
  <c r="CP422" i="1" s="1"/>
  <c r="CR422" i="1" s="1"/>
  <c r="CM423" i="1"/>
  <c r="CN423" i="1" s="1"/>
  <c r="CO423" i="1" s="1"/>
  <c r="CP423" i="1" s="1"/>
  <c r="CR423" i="1" s="1"/>
  <c r="CM424" i="1"/>
  <c r="CN424" i="1" s="1"/>
  <c r="CO424" i="1" s="1"/>
  <c r="CP424" i="1" s="1"/>
  <c r="CR424" i="1" s="1"/>
  <c r="CM425" i="1"/>
  <c r="CN425" i="1" s="1"/>
  <c r="CO425" i="1" s="1"/>
  <c r="CP425" i="1" s="1"/>
  <c r="CR425" i="1" s="1"/>
  <c r="CM426" i="1"/>
  <c r="CN426" i="1" s="1"/>
  <c r="CO426" i="1" s="1"/>
  <c r="CP426" i="1" s="1"/>
  <c r="CR426" i="1" s="1"/>
  <c r="CM427" i="1"/>
  <c r="CN427" i="1" s="1"/>
  <c r="CO427" i="1" s="1"/>
  <c r="CP427" i="1" s="1"/>
  <c r="CR427" i="1" s="1"/>
  <c r="CM428" i="1"/>
  <c r="CN428" i="1" s="1"/>
  <c r="CO428" i="1" s="1"/>
  <c r="CP428" i="1" s="1"/>
  <c r="CR428" i="1" s="1"/>
  <c r="CM429" i="1"/>
  <c r="CN429" i="1" s="1"/>
  <c r="CO429" i="1" s="1"/>
  <c r="CP429" i="1" s="1"/>
  <c r="CR429" i="1" s="1"/>
  <c r="CM430" i="1"/>
  <c r="CN430" i="1" s="1"/>
  <c r="CO430" i="1" s="1"/>
  <c r="CP430" i="1" s="1"/>
  <c r="CR430" i="1" s="1"/>
  <c r="CM451" i="1"/>
  <c r="CN451" i="1" s="1"/>
  <c r="CM452" i="1"/>
  <c r="CN452" i="1" s="1"/>
  <c r="CO452" i="1" s="1"/>
  <c r="CP452" i="1" s="1"/>
  <c r="CR452" i="1" s="1"/>
  <c r="CM453" i="1"/>
  <c r="CN453" i="1" s="1"/>
  <c r="CO453" i="1" s="1"/>
  <c r="CP453" i="1" s="1"/>
  <c r="CR453" i="1" s="1"/>
  <c r="CM454" i="1"/>
  <c r="CN454" i="1" s="1"/>
  <c r="CM455" i="1"/>
  <c r="CN455" i="1" s="1"/>
  <c r="CO455" i="1" s="1"/>
  <c r="CP455" i="1" s="1"/>
  <c r="CR455" i="1" s="1"/>
  <c r="CM456" i="1"/>
  <c r="CN456" i="1" s="1"/>
  <c r="CO456" i="1" s="1"/>
  <c r="CP456" i="1" s="1"/>
  <c r="CR456" i="1" s="1"/>
  <c r="CM457" i="1"/>
  <c r="CN457" i="1" s="1"/>
  <c r="CO457" i="1" s="1"/>
  <c r="CP457" i="1" s="1"/>
  <c r="CR457" i="1" s="1"/>
  <c r="CM458" i="1"/>
  <c r="CN458" i="1" s="1"/>
  <c r="CM487" i="1"/>
  <c r="CN487" i="1" s="1"/>
  <c r="CO487" i="1" s="1"/>
  <c r="CP487" i="1" s="1"/>
  <c r="CR487" i="1" s="1"/>
  <c r="CM488" i="1"/>
  <c r="CN488" i="1" s="1"/>
  <c r="CO488" i="1" s="1"/>
  <c r="CP488" i="1" s="1"/>
  <c r="CR488" i="1" s="1"/>
  <c r="CM489" i="1"/>
  <c r="CN489" i="1" s="1"/>
  <c r="CO489" i="1" s="1"/>
  <c r="CP489" i="1" s="1"/>
  <c r="CR489" i="1" s="1"/>
  <c r="CM490" i="1"/>
  <c r="CN490" i="1" s="1"/>
  <c r="CO490" i="1" s="1"/>
  <c r="CP490" i="1" s="1"/>
  <c r="CR490" i="1" s="1"/>
  <c r="CM510" i="1"/>
  <c r="CN510" i="1" s="1"/>
  <c r="CM520" i="1"/>
  <c r="CN520" i="1" s="1"/>
  <c r="CO520" i="1" s="1"/>
  <c r="CP520" i="1" s="1"/>
  <c r="CR520" i="1" s="1"/>
  <c r="CM521" i="1"/>
  <c r="CN521" i="1" s="1"/>
  <c r="CO521" i="1" s="1"/>
  <c r="CP521" i="1" s="1"/>
  <c r="CR521" i="1" s="1"/>
  <c r="CM522" i="1"/>
  <c r="CN522" i="1" s="1"/>
  <c r="CO522" i="1" s="1"/>
  <c r="CP522" i="1" s="1"/>
  <c r="CR522" i="1" s="1"/>
  <c r="CM523" i="1"/>
  <c r="CN523" i="1" s="1"/>
  <c r="CO523" i="1" s="1"/>
  <c r="CP523" i="1" s="1"/>
  <c r="CR523" i="1" s="1"/>
  <c r="CM524" i="1"/>
  <c r="CN524" i="1" s="1"/>
  <c r="CO524" i="1" s="1"/>
  <c r="CP524" i="1" s="1"/>
  <c r="CR524" i="1" s="1"/>
  <c r="CM525" i="1"/>
  <c r="CN525" i="1" s="1"/>
  <c r="CO525" i="1" s="1"/>
  <c r="CP525" i="1" s="1"/>
  <c r="CR525" i="1" s="1"/>
  <c r="CM526" i="1"/>
  <c r="CN526" i="1" s="1"/>
  <c r="CO526" i="1" s="1"/>
  <c r="CP526" i="1" s="1"/>
  <c r="CR526" i="1" s="1"/>
  <c r="CM527" i="1"/>
  <c r="CN527" i="1" s="1"/>
  <c r="CM528" i="1"/>
  <c r="CN528" i="1" s="1"/>
  <c r="CO528" i="1" s="1"/>
  <c r="CP528" i="1" s="1"/>
  <c r="CR528" i="1" s="1"/>
  <c r="CM529" i="1"/>
  <c r="CN529" i="1" s="1"/>
  <c r="CO529" i="1" s="1"/>
  <c r="CP529" i="1" s="1"/>
  <c r="CR529" i="1" s="1"/>
  <c r="CM530" i="1"/>
  <c r="CN530" i="1" s="1"/>
  <c r="CO530" i="1" s="1"/>
  <c r="CP530" i="1" s="1"/>
  <c r="CR530" i="1" s="1"/>
  <c r="CM531" i="1"/>
  <c r="CN531" i="1" s="1"/>
  <c r="CO531" i="1" s="1"/>
  <c r="CP531" i="1" s="1"/>
  <c r="CR531" i="1" s="1"/>
  <c r="CM532" i="1"/>
  <c r="CN532" i="1" s="1"/>
  <c r="CO532" i="1" s="1"/>
  <c r="CP532" i="1" s="1"/>
  <c r="CR532" i="1" s="1"/>
  <c r="CM533" i="1"/>
  <c r="CN533" i="1" s="1"/>
  <c r="CO533" i="1" s="1"/>
  <c r="CP533" i="1" s="1"/>
  <c r="CR533" i="1" s="1"/>
  <c r="CM534" i="1"/>
  <c r="CN534" i="1" s="1"/>
  <c r="CO534" i="1" s="1"/>
  <c r="CP534" i="1" s="1"/>
  <c r="CR534" i="1" s="1"/>
  <c r="CM544" i="1"/>
  <c r="CN544" i="1" s="1"/>
  <c r="CM545" i="1"/>
  <c r="CN545" i="1" s="1"/>
  <c r="CO545" i="1" s="1"/>
  <c r="CP545" i="1" s="1"/>
  <c r="CR545" i="1" s="1"/>
  <c r="CM562" i="1"/>
  <c r="CN562" i="1" s="1"/>
  <c r="CO562" i="1" s="1"/>
  <c r="CP562" i="1" s="1"/>
  <c r="CR562" i="1" s="1"/>
  <c r="CM563" i="1"/>
  <c r="CN563" i="1" s="1"/>
  <c r="CO563" i="1" s="1"/>
  <c r="CP563" i="1" s="1"/>
  <c r="CR563" i="1" s="1"/>
  <c r="CM564" i="1"/>
  <c r="CN564" i="1" s="1"/>
  <c r="CM582" i="1"/>
  <c r="CN582" i="1" s="1"/>
  <c r="CO582" i="1" s="1"/>
  <c r="CP582" i="1" s="1"/>
  <c r="CR582" i="1" s="1"/>
  <c r="CM583" i="1"/>
  <c r="CN583" i="1" s="1"/>
  <c r="CO583" i="1" s="1"/>
  <c r="CP583" i="1" s="1"/>
  <c r="CR583" i="1" s="1"/>
  <c r="CM584" i="1"/>
  <c r="CN584" i="1" s="1"/>
  <c r="CO584" i="1" s="1"/>
  <c r="CP584" i="1" s="1"/>
  <c r="CR584" i="1" s="1"/>
  <c r="CM585" i="1"/>
  <c r="CN585" i="1" s="1"/>
  <c r="CM586" i="1"/>
  <c r="CN586" i="1" s="1"/>
  <c r="CO586" i="1" s="1"/>
  <c r="CP586" i="1" s="1"/>
  <c r="CR586" i="1" s="1"/>
  <c r="CM587" i="1"/>
  <c r="CN587" i="1" s="1"/>
  <c r="CO587" i="1" s="1"/>
  <c r="CP587" i="1" s="1"/>
  <c r="CR587" i="1" s="1"/>
  <c r="CM588" i="1"/>
  <c r="CN588" i="1" s="1"/>
  <c r="CO588" i="1" s="1"/>
  <c r="CP588" i="1" s="1"/>
  <c r="CR588" i="1" s="1"/>
  <c r="CM589" i="1"/>
  <c r="CN589" i="1" s="1"/>
  <c r="CM590" i="1"/>
  <c r="CN590" i="1" s="1"/>
  <c r="CO590" i="1" s="1"/>
  <c r="CP590" i="1" s="1"/>
  <c r="CR590" i="1" s="1"/>
  <c r="CM591" i="1"/>
  <c r="CN591" i="1" s="1"/>
  <c r="CO591" i="1" s="1"/>
  <c r="CP591" i="1" s="1"/>
  <c r="CR591" i="1" s="1"/>
  <c r="CM592" i="1"/>
  <c r="CN592" i="1" s="1"/>
  <c r="CO592" i="1" s="1"/>
  <c r="CP592" i="1" s="1"/>
  <c r="CR592" i="1" s="1"/>
  <c r="CM593" i="1"/>
  <c r="CN593" i="1" s="1"/>
  <c r="CM594" i="1"/>
  <c r="CN594" i="1" s="1"/>
  <c r="CO594" i="1" s="1"/>
  <c r="CP594" i="1" s="1"/>
  <c r="CR594" i="1" s="1"/>
  <c r="CM595" i="1"/>
  <c r="CN595" i="1" s="1"/>
  <c r="CO595" i="1" s="1"/>
  <c r="CP595" i="1" s="1"/>
  <c r="CR595" i="1" s="1"/>
  <c r="CM596" i="1"/>
  <c r="CN596" i="1" s="1"/>
  <c r="CO596" i="1" s="1"/>
  <c r="CP596" i="1" s="1"/>
  <c r="CR596" i="1" s="1"/>
  <c r="CM597" i="1"/>
  <c r="CN597" i="1" s="1"/>
  <c r="CM598" i="1"/>
  <c r="CN598" i="1" s="1"/>
  <c r="CO598" i="1" s="1"/>
  <c r="CP598" i="1" s="1"/>
  <c r="CR598" i="1" s="1"/>
  <c r="CM599" i="1"/>
  <c r="CN599" i="1" s="1"/>
  <c r="CO599" i="1" s="1"/>
  <c r="CP599" i="1" s="1"/>
  <c r="CR599" i="1" s="1"/>
  <c r="CM600" i="1"/>
  <c r="CN600" i="1" s="1"/>
  <c r="CO600" i="1" s="1"/>
  <c r="CP600" i="1" s="1"/>
  <c r="CR600" i="1" s="1"/>
  <c r="CM601" i="1"/>
  <c r="CN601" i="1" s="1"/>
  <c r="CM602" i="1"/>
  <c r="CN602" i="1" s="1"/>
  <c r="CO602" i="1" s="1"/>
  <c r="CP602" i="1" s="1"/>
  <c r="CR602" i="1" s="1"/>
  <c r="CM603" i="1"/>
  <c r="CN603" i="1" s="1"/>
  <c r="CO603" i="1" s="1"/>
  <c r="CP603" i="1" s="1"/>
  <c r="CR603" i="1" s="1"/>
  <c r="CM604" i="1"/>
  <c r="CN604" i="1" s="1"/>
  <c r="CM605" i="1"/>
  <c r="CN605" i="1" s="1"/>
  <c r="CM606" i="1"/>
  <c r="CN606" i="1" s="1"/>
  <c r="CO606" i="1" s="1"/>
  <c r="CP606" i="1" s="1"/>
  <c r="CR606" i="1" s="1"/>
  <c r="CM614" i="1"/>
  <c r="CN614" i="1" s="1"/>
  <c r="CO614" i="1" s="1"/>
  <c r="CP614" i="1" s="1"/>
  <c r="CR614" i="1" s="1"/>
  <c r="CM615" i="1"/>
  <c r="CN615" i="1" s="1"/>
  <c r="CO615" i="1" s="1"/>
  <c r="CP615" i="1" s="1"/>
  <c r="CR615" i="1" s="1"/>
  <c r="CM616" i="1"/>
  <c r="CN616" i="1" s="1"/>
  <c r="CM631" i="1"/>
  <c r="CN631" i="1" s="1"/>
  <c r="CO631" i="1" s="1"/>
  <c r="CP631" i="1" s="1"/>
  <c r="CR631" i="1" s="1"/>
  <c r="CM632" i="1"/>
  <c r="CN632" i="1" s="1"/>
  <c r="CO632" i="1" s="1"/>
  <c r="CP632" i="1" s="1"/>
  <c r="CR632" i="1" s="1"/>
  <c r="CM633" i="1"/>
  <c r="CN633" i="1" s="1"/>
  <c r="CM634" i="1"/>
  <c r="CN634" i="1" s="1"/>
  <c r="CO634" i="1" s="1"/>
  <c r="CP634" i="1" s="1"/>
  <c r="CR634" i="1" s="1"/>
  <c r="CM635" i="1"/>
  <c r="CN635" i="1" s="1"/>
  <c r="CO635" i="1" s="1"/>
  <c r="CP635" i="1" s="1"/>
  <c r="CR635" i="1" s="1"/>
  <c r="CM658" i="1"/>
  <c r="CN658" i="1" s="1"/>
  <c r="CO658" i="1" s="1"/>
  <c r="CP658" i="1" s="1"/>
  <c r="CR658" i="1" s="1"/>
  <c r="CM659" i="1"/>
  <c r="CN659" i="1" s="1"/>
  <c r="CM660" i="1"/>
  <c r="CN660" i="1" s="1"/>
  <c r="CO660" i="1" s="1"/>
  <c r="CP660" i="1" s="1"/>
  <c r="CR660" i="1" s="1"/>
  <c r="CM673" i="1"/>
  <c r="CN673" i="1" s="1"/>
  <c r="CO673" i="1" s="1"/>
  <c r="CP673" i="1" s="1"/>
  <c r="CR673" i="1" s="1"/>
  <c r="CM674" i="1"/>
  <c r="CN674" i="1" s="1"/>
  <c r="CO674" i="1" s="1"/>
  <c r="CP674" i="1" s="1"/>
  <c r="CR674" i="1" s="1"/>
  <c r="CM675" i="1"/>
  <c r="CN675" i="1" s="1"/>
  <c r="CO675" i="1" s="1"/>
  <c r="CP675" i="1" s="1"/>
  <c r="CR675" i="1" s="1"/>
  <c r="CM676" i="1"/>
  <c r="CN676" i="1" s="1"/>
  <c r="CO676" i="1" s="1"/>
  <c r="CP676" i="1" s="1"/>
  <c r="CR676" i="1" s="1"/>
  <c r="CM677" i="1"/>
  <c r="CN677" i="1" s="1"/>
  <c r="CO677" i="1" s="1"/>
  <c r="CP677" i="1" s="1"/>
  <c r="CR677" i="1" s="1"/>
  <c r="CM678" i="1"/>
  <c r="CN678" i="1" s="1"/>
  <c r="CO678" i="1" s="1"/>
  <c r="CP678" i="1" s="1"/>
  <c r="CR678" i="1" s="1"/>
  <c r="CM679" i="1"/>
  <c r="CN679" i="1" s="1"/>
  <c r="CO679" i="1" s="1"/>
  <c r="CP679" i="1" s="1"/>
  <c r="CR679" i="1" s="1"/>
  <c r="CM680" i="1"/>
  <c r="CN680" i="1" s="1"/>
  <c r="CO680" i="1" s="1"/>
  <c r="CP680" i="1" s="1"/>
  <c r="CR680" i="1" s="1"/>
  <c r="CM681" i="1"/>
  <c r="CN681" i="1" s="1"/>
  <c r="CO681" i="1" s="1"/>
  <c r="CP681" i="1" s="1"/>
  <c r="CR681" i="1" s="1"/>
  <c r="CM682" i="1"/>
  <c r="CN682" i="1" s="1"/>
  <c r="CO682" i="1" s="1"/>
  <c r="CP682" i="1" s="1"/>
  <c r="CR682" i="1" s="1"/>
  <c r="CM683" i="1"/>
  <c r="CN683" i="1" s="1"/>
  <c r="CO683" i="1" s="1"/>
  <c r="CP683" i="1" s="1"/>
  <c r="CR683" i="1" s="1"/>
  <c r="CM684" i="1"/>
  <c r="CN684" i="1" s="1"/>
  <c r="CM685" i="1"/>
  <c r="CN685" i="1" s="1"/>
  <c r="CO685" i="1" s="1"/>
  <c r="CP685" i="1" s="1"/>
  <c r="CR685" i="1" s="1"/>
  <c r="CM686" i="1"/>
  <c r="CN686" i="1" s="1"/>
  <c r="CO686" i="1" s="1"/>
  <c r="CP686" i="1" s="1"/>
  <c r="CR686" i="1" s="1"/>
  <c r="CM687" i="1"/>
  <c r="CN687" i="1" s="1"/>
  <c r="CM688" i="1"/>
  <c r="CN688" i="1" s="1"/>
  <c r="CM689" i="1"/>
  <c r="CN689" i="1" s="1"/>
  <c r="CO689" i="1" s="1"/>
  <c r="CP689" i="1" s="1"/>
  <c r="CR689" i="1" s="1"/>
  <c r="CM690" i="1"/>
  <c r="CN690" i="1" s="1"/>
  <c r="CO690" i="1" s="1"/>
  <c r="CP690" i="1" s="1"/>
  <c r="CR690" i="1" s="1"/>
  <c r="CM691" i="1"/>
  <c r="CN691" i="1" s="1"/>
  <c r="CO691" i="1" s="1"/>
  <c r="CP691" i="1" s="1"/>
  <c r="CR691" i="1" s="1"/>
  <c r="CM692" i="1"/>
  <c r="CN692" i="1" s="1"/>
  <c r="CO692" i="1" s="1"/>
  <c r="CP692" i="1" s="1"/>
  <c r="CR692" i="1" s="1"/>
  <c r="CM693" i="1"/>
  <c r="CN693" i="1" s="1"/>
  <c r="CO693" i="1" s="1"/>
  <c r="CP693" i="1" s="1"/>
  <c r="CR693" i="1" s="1"/>
  <c r="CM694" i="1"/>
  <c r="CN694" i="1" s="1"/>
  <c r="CO694" i="1" s="1"/>
  <c r="CP694" i="1" s="1"/>
  <c r="CR694" i="1" s="1"/>
  <c r="CM695" i="1"/>
  <c r="CN695" i="1" s="1"/>
  <c r="CO695" i="1" s="1"/>
  <c r="CP695" i="1" s="1"/>
  <c r="CR695" i="1" s="1"/>
  <c r="CM696" i="1"/>
  <c r="CN696" i="1" s="1"/>
  <c r="CM697" i="1"/>
  <c r="CN697" i="1" s="1"/>
  <c r="CO697" i="1" s="1"/>
  <c r="CP697" i="1" s="1"/>
  <c r="CR697" i="1" s="1"/>
  <c r="CM698" i="1"/>
  <c r="CN698" i="1" s="1"/>
  <c r="CO698" i="1" s="1"/>
  <c r="CP698" i="1" s="1"/>
  <c r="CR698" i="1" s="1"/>
  <c r="CM699" i="1"/>
  <c r="CN699" i="1" s="1"/>
  <c r="CO699" i="1" s="1"/>
  <c r="CP699" i="1" s="1"/>
  <c r="CR699" i="1" s="1"/>
  <c r="CM700" i="1"/>
  <c r="CN700" i="1" s="1"/>
  <c r="CO700" i="1" s="1"/>
  <c r="CP700" i="1" s="1"/>
  <c r="CR700" i="1" s="1"/>
  <c r="CM701" i="1"/>
  <c r="CN701" i="1" s="1"/>
  <c r="CO701" i="1" s="1"/>
  <c r="CP701" i="1" s="1"/>
  <c r="CR701" i="1" s="1"/>
  <c r="CM702" i="1"/>
  <c r="CN702" i="1" s="1"/>
  <c r="CO702" i="1" s="1"/>
  <c r="CP702" i="1" s="1"/>
  <c r="CR702" i="1" s="1"/>
  <c r="CM703" i="1"/>
  <c r="CN703" i="1" s="1"/>
  <c r="CM704" i="1"/>
  <c r="CN704" i="1" s="1"/>
  <c r="CM705" i="1"/>
  <c r="CN705" i="1" s="1"/>
  <c r="CO705" i="1" s="1"/>
  <c r="CP705" i="1" s="1"/>
  <c r="CR705" i="1" s="1"/>
  <c r="CM706" i="1"/>
  <c r="CN706" i="1" s="1"/>
  <c r="CO706" i="1" s="1"/>
  <c r="CP706" i="1" s="1"/>
  <c r="CR706" i="1" s="1"/>
  <c r="CM707" i="1"/>
  <c r="CN707" i="1" s="1"/>
  <c r="CM708" i="1"/>
  <c r="CN708" i="1" s="1"/>
  <c r="CM709" i="1"/>
  <c r="CN709" i="1" s="1"/>
  <c r="CO709" i="1" s="1"/>
  <c r="CP709" i="1" s="1"/>
  <c r="CR709" i="1" s="1"/>
  <c r="CM710" i="1"/>
  <c r="CN710" i="1" s="1"/>
  <c r="CO710" i="1" s="1"/>
  <c r="CP710" i="1" s="1"/>
  <c r="CR710" i="1" s="1"/>
  <c r="CM711" i="1"/>
  <c r="CN711" i="1" s="1"/>
  <c r="CO711" i="1" s="1"/>
  <c r="CP711" i="1" s="1"/>
  <c r="CR711" i="1" s="1"/>
  <c r="CM712" i="1"/>
  <c r="CN712" i="1" s="1"/>
  <c r="CM713" i="1"/>
  <c r="CN713" i="1" s="1"/>
  <c r="CO713" i="1" s="1"/>
  <c r="CP713" i="1" s="1"/>
  <c r="CR713" i="1" s="1"/>
  <c r="CM714" i="1"/>
  <c r="CN714" i="1" s="1"/>
  <c r="CO714" i="1" s="1"/>
  <c r="CP714" i="1" s="1"/>
  <c r="CR714" i="1" s="1"/>
  <c r="CM715" i="1"/>
  <c r="CN715" i="1" s="1"/>
  <c r="CO715" i="1" s="1"/>
  <c r="CP715" i="1" s="1"/>
  <c r="CR715" i="1" s="1"/>
  <c r="CM716" i="1"/>
  <c r="CN716" i="1" s="1"/>
  <c r="CO716" i="1" s="1"/>
  <c r="CP716" i="1" s="1"/>
  <c r="CR716" i="1" s="1"/>
  <c r="CM717" i="1"/>
  <c r="CN717" i="1" s="1"/>
  <c r="CO717" i="1" s="1"/>
  <c r="CP717" i="1" s="1"/>
  <c r="CR717" i="1" s="1"/>
  <c r="CM718" i="1"/>
  <c r="CN718" i="1" s="1"/>
  <c r="CO718" i="1" s="1"/>
  <c r="CP718" i="1" s="1"/>
  <c r="CR718" i="1" s="1"/>
  <c r="CM719" i="1"/>
  <c r="CN719" i="1" s="1"/>
  <c r="CM720" i="1"/>
  <c r="CN720" i="1" s="1"/>
  <c r="CM721" i="1"/>
  <c r="CN721" i="1" s="1"/>
  <c r="CO721" i="1" s="1"/>
  <c r="CP721" i="1" s="1"/>
  <c r="CR721" i="1" s="1"/>
  <c r="CM722" i="1"/>
  <c r="CN722" i="1" s="1"/>
  <c r="CO722" i="1" s="1"/>
  <c r="CP722" i="1" s="1"/>
  <c r="CR722" i="1" s="1"/>
  <c r="CM723" i="1"/>
  <c r="CN723" i="1" s="1"/>
  <c r="CO723" i="1" s="1"/>
  <c r="CP723" i="1" s="1"/>
  <c r="CR723" i="1" s="1"/>
  <c r="CM724" i="1"/>
  <c r="CN724" i="1" s="1"/>
  <c r="CM725" i="1"/>
  <c r="CN725" i="1" s="1"/>
  <c r="CO725" i="1" s="1"/>
  <c r="CP725" i="1" s="1"/>
  <c r="CR725" i="1" s="1"/>
  <c r="CM726" i="1"/>
  <c r="CN726" i="1" s="1"/>
  <c r="CO726" i="1" s="1"/>
  <c r="CP726" i="1" s="1"/>
  <c r="CR726" i="1" s="1"/>
  <c r="CM727" i="1"/>
  <c r="CN727" i="1" s="1"/>
  <c r="CO727" i="1" s="1"/>
  <c r="CP727" i="1" s="1"/>
  <c r="CR727" i="1" s="1"/>
  <c r="CM728" i="1"/>
  <c r="CN728" i="1" s="1"/>
  <c r="CM729" i="1"/>
  <c r="CN729" i="1" s="1"/>
  <c r="CO729" i="1" s="1"/>
  <c r="CP729" i="1" s="1"/>
  <c r="CR729" i="1" s="1"/>
  <c r="CM730" i="1"/>
  <c r="CN730" i="1" s="1"/>
  <c r="CO730" i="1" s="1"/>
  <c r="CP730" i="1" s="1"/>
  <c r="CR730" i="1" s="1"/>
  <c r="CM731" i="1"/>
  <c r="CN731" i="1" s="1"/>
  <c r="CO731" i="1" s="1"/>
  <c r="CP731" i="1" s="1"/>
  <c r="CR731" i="1" s="1"/>
  <c r="CM732" i="1"/>
  <c r="CN732" i="1" s="1"/>
  <c r="CM733" i="1"/>
  <c r="CN733" i="1" s="1"/>
  <c r="CO733" i="1" s="1"/>
  <c r="CP733" i="1" s="1"/>
  <c r="CR733" i="1" s="1"/>
  <c r="CM734" i="1"/>
  <c r="CN734" i="1" s="1"/>
  <c r="CO734" i="1" s="1"/>
  <c r="CP734" i="1" s="1"/>
  <c r="CR734" i="1" s="1"/>
  <c r="CM735" i="1"/>
  <c r="CN735" i="1" s="1"/>
  <c r="CO735" i="1" s="1"/>
  <c r="CP735" i="1" s="1"/>
  <c r="CR735" i="1" s="1"/>
  <c r="CM736" i="1"/>
  <c r="CN736" i="1" s="1"/>
  <c r="CM737" i="1"/>
  <c r="CN737" i="1" s="1"/>
  <c r="CO737" i="1" s="1"/>
  <c r="CP737" i="1" s="1"/>
  <c r="CR737" i="1" s="1"/>
  <c r="CM738" i="1"/>
  <c r="CN738" i="1" s="1"/>
  <c r="CO738" i="1" s="1"/>
  <c r="CP738" i="1" s="1"/>
  <c r="CR738" i="1" s="1"/>
  <c r="CM739" i="1"/>
  <c r="CN739" i="1" s="1"/>
  <c r="CO739" i="1" s="1"/>
  <c r="CP739" i="1" s="1"/>
  <c r="CR739" i="1" s="1"/>
  <c r="CM740" i="1"/>
  <c r="CN740" i="1" s="1"/>
  <c r="CO740" i="1" s="1"/>
  <c r="CP740" i="1" s="1"/>
  <c r="CR740" i="1" s="1"/>
  <c r="CM741" i="1"/>
  <c r="CN741" i="1" s="1"/>
  <c r="CO741" i="1" s="1"/>
  <c r="CP741" i="1" s="1"/>
  <c r="CR741" i="1" s="1"/>
  <c r="CM742" i="1"/>
  <c r="CN742" i="1" s="1"/>
  <c r="CO742" i="1" s="1"/>
  <c r="CP742" i="1" s="1"/>
  <c r="CR742" i="1" s="1"/>
  <c r="CM743" i="1"/>
  <c r="CN743" i="1" s="1"/>
  <c r="CO743" i="1" s="1"/>
  <c r="CP743" i="1" s="1"/>
  <c r="CR743" i="1" s="1"/>
  <c r="CM744" i="1"/>
  <c r="CN744" i="1" s="1"/>
  <c r="CM745" i="1"/>
  <c r="CN745" i="1" s="1"/>
  <c r="CO745" i="1" s="1"/>
  <c r="CP745" i="1" s="1"/>
  <c r="CR745" i="1" s="1"/>
  <c r="CM746" i="1"/>
  <c r="CN746" i="1" s="1"/>
  <c r="CO746" i="1" s="1"/>
  <c r="CP746" i="1" s="1"/>
  <c r="CR746" i="1" s="1"/>
  <c r="CM747" i="1"/>
  <c r="CN747" i="1" s="1"/>
  <c r="CO747" i="1" s="1"/>
  <c r="CP747" i="1" s="1"/>
  <c r="CR747" i="1" s="1"/>
  <c r="CM748" i="1"/>
  <c r="CN748" i="1" s="1"/>
  <c r="CO748" i="1" s="1"/>
  <c r="CP748" i="1" s="1"/>
  <c r="CR748" i="1" s="1"/>
  <c r="CM749" i="1"/>
  <c r="CN749" i="1" s="1"/>
  <c r="CO749" i="1" s="1"/>
  <c r="CP749" i="1" s="1"/>
  <c r="CR749" i="1" s="1"/>
  <c r="CM750" i="1"/>
  <c r="CN750" i="1" s="1"/>
  <c r="CO750" i="1" s="1"/>
  <c r="CP750" i="1" s="1"/>
  <c r="CR750" i="1" s="1"/>
  <c r="CM751" i="1"/>
  <c r="CN751" i="1" s="1"/>
  <c r="CO751" i="1" s="1"/>
  <c r="CP751" i="1" s="1"/>
  <c r="CR751" i="1" s="1"/>
  <c r="CM769" i="1"/>
  <c r="CN769" i="1" s="1"/>
  <c r="CO769" i="1" s="1"/>
  <c r="CP769" i="1" s="1"/>
  <c r="CR769" i="1" s="1"/>
  <c r="CM770" i="1"/>
  <c r="CN770" i="1" s="1"/>
  <c r="CO770" i="1" s="1"/>
  <c r="CP770" i="1" s="1"/>
  <c r="CR770" i="1" s="1"/>
  <c r="CM771" i="1"/>
  <c r="CN771" i="1" s="1"/>
  <c r="CO771" i="1" s="1"/>
  <c r="CP771" i="1" s="1"/>
  <c r="CR771" i="1" s="1"/>
  <c r="CM804" i="1"/>
  <c r="CN804" i="1" s="1"/>
  <c r="CO804" i="1" s="1"/>
  <c r="CP804" i="1" s="1"/>
  <c r="CR804" i="1" s="1"/>
  <c r="CM805" i="1"/>
  <c r="CN805" i="1" s="1"/>
  <c r="CM876" i="1"/>
  <c r="CN876" i="1" s="1"/>
  <c r="CO876" i="1" s="1"/>
  <c r="CP876" i="1" s="1"/>
  <c r="CR876" i="1" s="1"/>
  <c r="CM877" i="1"/>
  <c r="CN877" i="1" s="1"/>
  <c r="CO877" i="1" s="1"/>
  <c r="CP877" i="1" s="1"/>
  <c r="CR877" i="1" s="1"/>
  <c r="CM878" i="1"/>
  <c r="CN878" i="1" s="1"/>
  <c r="CM929" i="1"/>
  <c r="CN929" i="1" s="1"/>
  <c r="CM930" i="1"/>
  <c r="CN930" i="1" s="1"/>
  <c r="CO930" i="1" s="1"/>
  <c r="CP930" i="1" s="1"/>
  <c r="CR930" i="1" s="1"/>
  <c r="CM931" i="1"/>
  <c r="CN931" i="1" s="1"/>
  <c r="CO931" i="1" s="1"/>
  <c r="CP931" i="1" s="1"/>
  <c r="CR931" i="1" s="1"/>
  <c r="CM932" i="1"/>
  <c r="CN932" i="1" s="1"/>
  <c r="CO932" i="1" s="1"/>
  <c r="CP932" i="1" s="1"/>
  <c r="CR932" i="1" s="1"/>
  <c r="CM933" i="1"/>
  <c r="CN933" i="1" s="1"/>
  <c r="CM934" i="1"/>
  <c r="CN934" i="1" s="1"/>
  <c r="CO934" i="1" s="1"/>
  <c r="CP934" i="1" s="1"/>
  <c r="CR934" i="1" s="1"/>
  <c r="CM935" i="1"/>
  <c r="CN935" i="1" s="1"/>
  <c r="CO935" i="1" s="1"/>
  <c r="CP935" i="1" s="1"/>
  <c r="CR935" i="1" s="1"/>
  <c r="CM936" i="1"/>
  <c r="CN936" i="1" s="1"/>
  <c r="CO936" i="1" s="1"/>
  <c r="CP936" i="1" s="1"/>
  <c r="CR936" i="1" s="1"/>
  <c r="CM937" i="1"/>
  <c r="CN937" i="1" s="1"/>
  <c r="CM938" i="1"/>
  <c r="CN938" i="1" s="1"/>
  <c r="CO938" i="1" s="1"/>
  <c r="CP938" i="1" s="1"/>
  <c r="CR938" i="1" s="1"/>
  <c r="CM939" i="1"/>
  <c r="CN939" i="1" s="1"/>
  <c r="CO939" i="1" s="1"/>
  <c r="CP939" i="1" s="1"/>
  <c r="CR939" i="1" s="1"/>
  <c r="CM940" i="1"/>
  <c r="CN940" i="1" s="1"/>
  <c r="CO940" i="1" s="1"/>
  <c r="CP940" i="1" s="1"/>
  <c r="CR940" i="1" s="1"/>
  <c r="CM941" i="1"/>
  <c r="CN941" i="1" s="1"/>
  <c r="CM942" i="1"/>
  <c r="CN942" i="1" s="1"/>
  <c r="CO942" i="1" s="1"/>
  <c r="CP942" i="1" s="1"/>
  <c r="CR942" i="1" s="1"/>
  <c r="CM962" i="1"/>
  <c r="CN962" i="1" s="1"/>
  <c r="CO962" i="1" s="1"/>
  <c r="CP962" i="1" s="1"/>
  <c r="CR962" i="1" s="1"/>
  <c r="CM963" i="1"/>
  <c r="CN963" i="1" s="1"/>
  <c r="CO963" i="1" s="1"/>
  <c r="CP963" i="1" s="1"/>
  <c r="CR963" i="1" s="1"/>
  <c r="CM964" i="1"/>
  <c r="CN964" i="1" s="1"/>
  <c r="CM965" i="1"/>
  <c r="CN965" i="1" s="1"/>
  <c r="CO965" i="1" s="1"/>
  <c r="CP965" i="1" s="1"/>
  <c r="CR965" i="1" s="1"/>
  <c r="CM966" i="1"/>
  <c r="CN966" i="1" s="1"/>
  <c r="CO966" i="1" s="1"/>
  <c r="CP966" i="1" s="1"/>
  <c r="CR966" i="1" s="1"/>
  <c r="CM967" i="1"/>
  <c r="CN967" i="1" s="1"/>
  <c r="CM968" i="1"/>
  <c r="CN968" i="1" s="1"/>
  <c r="CM969" i="1"/>
  <c r="CN969" i="1" s="1"/>
  <c r="CO969" i="1" s="1"/>
  <c r="CP969" i="1" s="1"/>
  <c r="CR969" i="1" s="1"/>
  <c r="CM970" i="1"/>
  <c r="CN970" i="1" s="1"/>
  <c r="CO970" i="1" s="1"/>
  <c r="CP970" i="1" s="1"/>
  <c r="CR970" i="1" s="1"/>
  <c r="CM971" i="1"/>
  <c r="CN971" i="1" s="1"/>
  <c r="CO971" i="1" s="1"/>
  <c r="CP971" i="1" s="1"/>
  <c r="CR971" i="1" s="1"/>
  <c r="CM972" i="1"/>
  <c r="CN972" i="1" s="1"/>
  <c r="CM973" i="1"/>
  <c r="CN973" i="1" s="1"/>
  <c r="CO973" i="1" s="1"/>
  <c r="CP973" i="1" s="1"/>
  <c r="CR973" i="1" s="1"/>
  <c r="CM974" i="1"/>
  <c r="CN974" i="1" s="1"/>
  <c r="CO974" i="1" s="1"/>
  <c r="CP974" i="1" s="1"/>
  <c r="CR974" i="1" s="1"/>
  <c r="CM975" i="1"/>
  <c r="CN975" i="1" s="1"/>
  <c r="CO975" i="1" s="1"/>
  <c r="CP975" i="1" s="1"/>
  <c r="CR975" i="1" s="1"/>
  <c r="CM976" i="1"/>
  <c r="CN976" i="1" s="1"/>
  <c r="CO976" i="1" s="1"/>
  <c r="CP976" i="1" s="1"/>
  <c r="CR976" i="1" s="1"/>
  <c r="CM977" i="1"/>
  <c r="CN977" i="1" s="1"/>
  <c r="CO977" i="1" s="1"/>
  <c r="CP977" i="1" s="1"/>
  <c r="CR977" i="1" s="1"/>
  <c r="CM978" i="1"/>
  <c r="CN978" i="1" s="1"/>
  <c r="CO978" i="1" s="1"/>
  <c r="CP978" i="1" s="1"/>
  <c r="CR978" i="1" s="1"/>
  <c r="CM979" i="1"/>
  <c r="CN979" i="1" s="1"/>
  <c r="CO979" i="1" s="1"/>
  <c r="CP979" i="1" s="1"/>
  <c r="CR979" i="1" s="1"/>
  <c r="CM980" i="1"/>
  <c r="CN980" i="1" s="1"/>
  <c r="CO980" i="1" s="1"/>
  <c r="CP980" i="1" s="1"/>
  <c r="CR980" i="1" s="1"/>
  <c r="CM992" i="1"/>
  <c r="CN992" i="1" s="1"/>
  <c r="CO992" i="1" s="1"/>
  <c r="CP992" i="1" s="1"/>
  <c r="CR992" i="1" s="1"/>
  <c r="CM993" i="1"/>
  <c r="CN993" i="1" s="1"/>
  <c r="CO993" i="1" s="1"/>
  <c r="CP993" i="1" s="1"/>
  <c r="CR993" i="1" s="1"/>
  <c r="CM994" i="1"/>
  <c r="CN994" i="1" s="1"/>
  <c r="CO994" i="1" s="1"/>
  <c r="CP994" i="1" s="1"/>
  <c r="CR994" i="1" s="1"/>
  <c r="CM995" i="1"/>
  <c r="CN995" i="1" s="1"/>
  <c r="CM996" i="1"/>
  <c r="CN996" i="1" s="1"/>
  <c r="CO996" i="1" s="1"/>
  <c r="CP996" i="1" s="1"/>
  <c r="CR996" i="1" s="1"/>
  <c r="CM997" i="1"/>
  <c r="CN997" i="1" s="1"/>
  <c r="CO997" i="1" s="1"/>
  <c r="CP997" i="1" s="1"/>
  <c r="CR997" i="1" s="1"/>
  <c r="CM998" i="1"/>
  <c r="CN998" i="1" s="1"/>
  <c r="CO998" i="1" s="1"/>
  <c r="CP998" i="1" s="1"/>
  <c r="CR998" i="1" s="1"/>
  <c r="CM999" i="1"/>
  <c r="CN999" i="1" s="1"/>
  <c r="CO999" i="1" s="1"/>
  <c r="CP999" i="1" s="1"/>
  <c r="CR999" i="1" s="1"/>
  <c r="CM1000" i="1"/>
  <c r="CN1000" i="1" s="1"/>
  <c r="CO1000" i="1" s="1"/>
  <c r="CP1000" i="1" s="1"/>
  <c r="CR1000" i="1" s="1"/>
  <c r="CM1001" i="1"/>
  <c r="CN1001" i="1" s="1"/>
  <c r="CO1001" i="1" s="1"/>
  <c r="CP1001" i="1" s="1"/>
  <c r="CR1001" i="1" s="1"/>
  <c r="CM1002" i="1"/>
  <c r="CN1002" i="1" s="1"/>
  <c r="CO1002" i="1" s="1"/>
  <c r="CP1002" i="1" s="1"/>
  <c r="CR1002" i="1" s="1"/>
  <c r="CM1003" i="1"/>
  <c r="CN1003" i="1" s="1"/>
  <c r="CO1003" i="1" s="1"/>
  <c r="CP1003" i="1" s="1"/>
  <c r="CR1003" i="1" s="1"/>
  <c r="CM1004" i="1"/>
  <c r="CN1004" i="1" s="1"/>
  <c r="CO1004" i="1" s="1"/>
  <c r="CP1004" i="1" s="1"/>
  <c r="CR1004" i="1" s="1"/>
  <c r="CM1005" i="1"/>
  <c r="CN1005" i="1" s="1"/>
  <c r="CO1005" i="1" s="1"/>
  <c r="CP1005" i="1" s="1"/>
  <c r="CR1005" i="1" s="1"/>
  <c r="CM1006" i="1"/>
  <c r="CN1006" i="1" s="1"/>
  <c r="CO1006" i="1" s="1"/>
  <c r="CP1006" i="1" s="1"/>
  <c r="CR1006" i="1" s="1"/>
  <c r="CM1007" i="1"/>
  <c r="CN1007" i="1" s="1"/>
  <c r="CO1007" i="1" s="1"/>
  <c r="CP1007" i="1" s="1"/>
  <c r="CR1007" i="1" s="1"/>
  <c r="CM1017" i="1"/>
  <c r="CN1017" i="1" s="1"/>
  <c r="CO1017" i="1" s="1"/>
  <c r="CP1017" i="1" s="1"/>
  <c r="CR1017" i="1" s="1"/>
  <c r="CM1028" i="1"/>
  <c r="CN1028" i="1" s="1"/>
  <c r="CO1028" i="1" s="1"/>
  <c r="CP1028" i="1" s="1"/>
  <c r="CR1028" i="1" s="1"/>
  <c r="CM1029" i="1"/>
  <c r="CN1029" i="1" s="1"/>
  <c r="CO1029" i="1" s="1"/>
  <c r="CP1029" i="1" s="1"/>
  <c r="CR1029" i="1" s="1"/>
  <c r="DT742" i="1"/>
  <c r="DT1003" i="1"/>
  <c r="DT754" i="1"/>
  <c r="DT518" i="1"/>
  <c r="DT196" i="1"/>
  <c r="DT897" i="1"/>
  <c r="DT255" i="1"/>
  <c r="DT687" i="1"/>
  <c r="DT930" i="1"/>
  <c r="DT9" i="1"/>
  <c r="DT35" i="1"/>
  <c r="DT462" i="1"/>
  <c r="DT644" i="1"/>
  <c r="DT839" i="1"/>
  <c r="DT229" i="1"/>
  <c r="DT481" i="1"/>
  <c r="DT519" i="1"/>
  <c r="DT986" i="1"/>
  <c r="DT45" i="1"/>
  <c r="DT47" i="1"/>
  <c r="DT300" i="1"/>
  <c r="DT666" i="1"/>
  <c r="DT792" i="1"/>
  <c r="DT57" i="1"/>
  <c r="DT77" i="1"/>
  <c r="DT141" i="1"/>
  <c r="DT150" i="1"/>
  <c r="DT151" i="1"/>
  <c r="DT168" i="1"/>
  <c r="DT247" i="1"/>
  <c r="DT306" i="1"/>
  <c r="DT325" i="1"/>
  <c r="DT372" i="1"/>
  <c r="DT374" i="1"/>
  <c r="DT385" i="1"/>
  <c r="DT521" i="1"/>
  <c r="DT527" i="1"/>
  <c r="DT532" i="1"/>
  <c r="DT604" i="1"/>
  <c r="DT690" i="1"/>
  <c r="DT933" i="1"/>
  <c r="DT963" i="1"/>
  <c r="DT955" i="1"/>
  <c r="DT868" i="1"/>
  <c r="DT1034" i="1"/>
  <c r="DT631" i="1"/>
  <c r="DT658" i="1"/>
  <c r="DT992" i="1"/>
  <c r="DT310" i="1"/>
  <c r="DT312" i="1"/>
  <c r="DT566" i="1"/>
  <c r="DT752" i="1"/>
  <c r="DT755" i="1"/>
  <c r="DT833" i="1"/>
  <c r="DT848" i="1"/>
  <c r="DT114" i="1"/>
  <c r="DT282" i="1"/>
  <c r="DT629" i="1"/>
  <c r="DT1036" i="1"/>
  <c r="DT189" i="1"/>
  <c r="DT18" i="1"/>
  <c r="DT21" i="1"/>
  <c r="DT73" i="1"/>
  <c r="DT125" i="1"/>
  <c r="DT302" i="1"/>
  <c r="DT910" i="1"/>
  <c r="DT913" i="1"/>
  <c r="DT914" i="1"/>
  <c r="CB1016" i="1"/>
  <c r="CC1016" i="1" s="1"/>
  <c r="CE1016" i="1" s="1"/>
  <c r="CA294" i="1"/>
  <c r="DT11" i="1"/>
  <c r="DT272" i="1"/>
  <c r="DT915" i="1"/>
  <c r="DT974" i="1"/>
  <c r="DT85" i="1"/>
  <c r="DT269" i="1"/>
  <c r="DT402" i="1"/>
  <c r="DT550" i="1"/>
  <c r="DT595" i="1"/>
  <c r="DT1037" i="1"/>
  <c r="DT112" i="1"/>
  <c r="DT13" i="1"/>
  <c r="DT53" i="1"/>
  <c r="DT101" i="1"/>
  <c r="DT109" i="1"/>
  <c r="DT204" i="1"/>
  <c r="DT212" i="1"/>
  <c r="DT904" i="1"/>
  <c r="DT61" i="1"/>
  <c r="DT133" i="1"/>
  <c r="DT202" i="1"/>
  <c r="DT25" i="1"/>
  <c r="DT467" i="1"/>
  <c r="DT928" i="1"/>
  <c r="DT64" i="1"/>
  <c r="DT164" i="1"/>
  <c r="DT190" i="1"/>
  <c r="DT197" i="1"/>
  <c r="DT250" i="1"/>
  <c r="DT256" i="1"/>
  <c r="DT364" i="1"/>
  <c r="DT476" i="1"/>
  <c r="DT836" i="1"/>
  <c r="DT887" i="1"/>
  <c r="CB749" i="1"/>
  <c r="CC749" i="1" s="1"/>
  <c r="CE749" i="1" s="1"/>
  <c r="CB775" i="1"/>
  <c r="CC775" i="1" s="1"/>
  <c r="CE775" i="1" s="1"/>
  <c r="DT789" i="1"/>
  <c r="CB934" i="1"/>
  <c r="CC934" i="1" s="1"/>
  <c r="CE934" i="1" s="1"/>
  <c r="CB939" i="1"/>
  <c r="CC939" i="1" s="1"/>
  <c r="CE939" i="1" s="1"/>
  <c r="CB963" i="1"/>
  <c r="CC963" i="1" s="1"/>
  <c r="CE963" i="1" s="1"/>
  <c r="CB1027" i="1"/>
  <c r="CC1027" i="1" s="1"/>
  <c r="CE1027" i="1" s="1"/>
  <c r="CB15" i="1"/>
  <c r="CC15" i="1" s="1"/>
  <c r="CE15" i="1" s="1"/>
  <c r="CA314" i="1"/>
  <c r="CA353" i="1"/>
  <c r="CB362" i="1"/>
  <c r="CC362" i="1" s="1"/>
  <c r="CE362" i="1" s="1"/>
  <c r="CB450" i="1"/>
  <c r="CC450" i="1" s="1"/>
  <c r="CE450" i="1" s="1"/>
  <c r="CA563" i="1"/>
  <c r="CA600" i="1"/>
  <c r="CA602" i="1"/>
  <c r="CA653" i="1"/>
  <c r="CB8" i="1"/>
  <c r="CC8" i="1" s="1"/>
  <c r="CE8" i="1" s="1"/>
  <c r="DT52" i="1"/>
  <c r="DT69" i="1"/>
  <c r="DT83" i="1"/>
  <c r="DT126" i="1"/>
  <c r="CA128" i="1"/>
  <c r="CA154" i="1"/>
  <c r="CA181" i="1"/>
  <c r="CA279" i="1"/>
  <c r="CA315" i="1"/>
  <c r="CA316" i="1"/>
  <c r="CA338" i="1"/>
  <c r="CB342" i="1"/>
  <c r="CC342" i="1" s="1"/>
  <c r="CE342" i="1" s="1"/>
  <c r="CB360" i="1"/>
  <c r="CC360" i="1" s="1"/>
  <c r="CE360" i="1" s="1"/>
  <c r="CA373" i="1"/>
  <c r="DT375" i="1"/>
  <c r="CA382" i="1"/>
  <c r="CA387" i="1"/>
  <c r="DT392" i="1"/>
  <c r="DT440" i="1"/>
  <c r="CB447" i="1"/>
  <c r="CC447" i="1" s="1"/>
  <c r="CE447" i="1" s="1"/>
  <c r="DT453" i="1"/>
  <c r="CB472" i="1"/>
  <c r="CC472" i="1" s="1"/>
  <c r="CE472" i="1" s="1"/>
  <c r="CA486" i="1"/>
  <c r="CB503" i="1"/>
  <c r="CC503" i="1" s="1"/>
  <c r="CE503" i="1" s="1"/>
  <c r="CB507" i="1"/>
  <c r="CC507" i="1" s="1"/>
  <c r="CE507" i="1" s="1"/>
  <c r="CA516" i="1"/>
  <c r="CA517" i="1"/>
  <c r="CB524" i="1"/>
  <c r="CC524" i="1" s="1"/>
  <c r="CE524" i="1" s="1"/>
  <c r="DT548" i="1"/>
  <c r="CB549" i="1"/>
  <c r="CC549" i="1" s="1"/>
  <c r="CE549" i="1" s="1"/>
  <c r="CA555" i="1"/>
  <c r="CB561" i="1"/>
  <c r="CC561" i="1" s="1"/>
  <c r="CE561" i="1" s="1"/>
  <c r="CA567" i="1"/>
  <c r="CB571" i="1"/>
  <c r="CC571" i="1" s="1"/>
  <c r="CE571" i="1" s="1"/>
  <c r="DR591" i="1"/>
  <c r="CB595" i="1"/>
  <c r="CC595" i="1" s="1"/>
  <c r="CE595" i="1" s="1"/>
  <c r="CA599" i="1"/>
  <c r="CA601" i="1"/>
  <c r="CA608" i="1"/>
  <c r="CB646" i="1"/>
  <c r="CC646" i="1" s="1"/>
  <c r="CE646" i="1" s="1"/>
  <c r="CB665" i="1"/>
  <c r="CC665" i="1" s="1"/>
  <c r="CE665" i="1" s="1"/>
  <c r="DT746" i="1"/>
  <c r="CB783" i="1"/>
  <c r="CC783" i="1" s="1"/>
  <c r="CE783" i="1" s="1"/>
  <c r="DT784" i="1"/>
  <c r="CA787" i="1"/>
  <c r="DR843" i="1"/>
  <c r="CB856" i="1"/>
  <c r="CC856" i="1" s="1"/>
  <c r="CE856" i="1" s="1"/>
  <c r="CA916" i="1"/>
  <c r="CB983" i="1"/>
  <c r="CC983" i="1" s="1"/>
  <c r="CE983" i="1" s="1"/>
  <c r="CA1013" i="1"/>
  <c r="CB43" i="1"/>
  <c r="CC43" i="1" s="1"/>
  <c r="CE43" i="1" s="1"/>
  <c r="CB51" i="1"/>
  <c r="CC51" i="1" s="1"/>
  <c r="CE51" i="1" s="1"/>
  <c r="CO216" i="1"/>
  <c r="CP216" i="1" s="1"/>
  <c r="CR216" i="1" s="1"/>
  <c r="CB317" i="1"/>
  <c r="CC317" i="1" s="1"/>
  <c r="CE317" i="1" s="1"/>
  <c r="CA322" i="1"/>
  <c r="CB330" i="1"/>
  <c r="CC330" i="1" s="1"/>
  <c r="CE330" i="1" s="1"/>
  <c r="CA344" i="1"/>
  <c r="CA368" i="1"/>
  <c r="CA370" i="1"/>
  <c r="CB388" i="1"/>
  <c r="CC388" i="1" s="1"/>
  <c r="CE388" i="1" s="1"/>
  <c r="CB390" i="1"/>
  <c r="CC390" i="1" s="1"/>
  <c r="CE390" i="1" s="1"/>
  <c r="CA543" i="1"/>
  <c r="CA551" i="1"/>
  <c r="CA590" i="1"/>
  <c r="CO32" i="1"/>
  <c r="CP32" i="1" s="1"/>
  <c r="CR32" i="1" s="1"/>
  <c r="CB67" i="1"/>
  <c r="CC67" i="1" s="1"/>
  <c r="CE67" i="1" s="1"/>
  <c r="DT79" i="1"/>
  <c r="DT87" i="1"/>
  <c r="CB95" i="1"/>
  <c r="CC95" i="1" s="1"/>
  <c r="CE95" i="1" s="1"/>
  <c r="DT107" i="1"/>
  <c r="CA146" i="1"/>
  <c r="CO174" i="1"/>
  <c r="CP174" i="1" s="1"/>
  <c r="CR174" i="1" s="1"/>
  <c r="CA185" i="1"/>
  <c r="CA228" i="1"/>
  <c r="DT31" i="1"/>
  <c r="CA38" i="1"/>
  <c r="CB39" i="1"/>
  <c r="CC39" i="1" s="1"/>
  <c r="CE39" i="1" s="1"/>
  <c r="CA46" i="1"/>
  <c r="CB47" i="1"/>
  <c r="CC47" i="1" s="1"/>
  <c r="CE47" i="1" s="1"/>
  <c r="DT96" i="1"/>
  <c r="CA126" i="1"/>
  <c r="DT129" i="1"/>
  <c r="DT147" i="1"/>
  <c r="CA158" i="1"/>
  <c r="CB259" i="1"/>
  <c r="CC259" i="1" s="1"/>
  <c r="CE259" i="1" s="1"/>
  <c r="CB290" i="1"/>
  <c r="CC290" i="1" s="1"/>
  <c r="CE290" i="1" s="1"/>
  <c r="CA291" i="1"/>
  <c r="CA292" i="1"/>
  <c r="CA297" i="1"/>
  <c r="CA320" i="1"/>
  <c r="CA324" i="1"/>
  <c r="CB327" i="1"/>
  <c r="CC327" i="1" s="1"/>
  <c r="CE327" i="1" s="1"/>
  <c r="CB332" i="1"/>
  <c r="CC332" i="1" s="1"/>
  <c r="CE332" i="1" s="1"/>
  <c r="CB350" i="1"/>
  <c r="CC350" i="1" s="1"/>
  <c r="CE350" i="1" s="1"/>
  <c r="CB371" i="1"/>
  <c r="CC371" i="1" s="1"/>
  <c r="CE371" i="1" s="1"/>
  <c r="CB375" i="1"/>
  <c r="CC375" i="1" s="1"/>
  <c r="CE375" i="1" s="1"/>
  <c r="CB379" i="1"/>
  <c r="CC379" i="1" s="1"/>
  <c r="CE379" i="1" s="1"/>
  <c r="CB397" i="1"/>
  <c r="CC397" i="1" s="1"/>
  <c r="CE397" i="1" s="1"/>
  <c r="CA409" i="1"/>
  <c r="CB460" i="1"/>
  <c r="CC460" i="1" s="1"/>
  <c r="CE460" i="1" s="1"/>
  <c r="CB484" i="1"/>
  <c r="CC484" i="1" s="1"/>
  <c r="CE484" i="1" s="1"/>
  <c r="DT487" i="1"/>
  <c r="CB498" i="1"/>
  <c r="CC498" i="1" s="1"/>
  <c r="CE498" i="1" s="1"/>
  <c r="CB502" i="1"/>
  <c r="CC502" i="1" s="1"/>
  <c r="CE502" i="1" s="1"/>
  <c r="DT522" i="1"/>
  <c r="CB523" i="1"/>
  <c r="CC523" i="1" s="1"/>
  <c r="CE523" i="1" s="1"/>
  <c r="CB553" i="1"/>
  <c r="CC553" i="1" s="1"/>
  <c r="CE553" i="1" s="1"/>
  <c r="DR609" i="1"/>
  <c r="DT609" i="1"/>
  <c r="DT611" i="1"/>
  <c r="CB615" i="1"/>
  <c r="CC615" i="1" s="1"/>
  <c r="CE615" i="1" s="1"/>
  <c r="DT623" i="1"/>
  <c r="DT768" i="1"/>
  <c r="CB811" i="1"/>
  <c r="CC811" i="1" s="1"/>
  <c r="CE811" i="1" s="1"/>
  <c r="CB864" i="1"/>
  <c r="CC864" i="1" s="1"/>
  <c r="CE864" i="1" s="1"/>
  <c r="CB881" i="1"/>
  <c r="CC881" i="1" s="1"/>
  <c r="CE881" i="1" s="1"/>
  <c r="DT881" i="1"/>
  <c r="CB882" i="1"/>
  <c r="CC882" i="1" s="1"/>
  <c r="CE882" i="1" s="1"/>
  <c r="CA895" i="1"/>
  <c r="CB900" i="1"/>
  <c r="CC900" i="1" s="1"/>
  <c r="CE900" i="1" s="1"/>
  <c r="DT900" i="1"/>
  <c r="DT934" i="1"/>
  <c r="CB935" i="1"/>
  <c r="CC935" i="1" s="1"/>
  <c r="CE935" i="1" s="1"/>
  <c r="CB966" i="1"/>
  <c r="CC966" i="1" s="1"/>
  <c r="CE966" i="1" s="1"/>
  <c r="DT966" i="1"/>
  <c r="DT971" i="1"/>
  <c r="CB982" i="1"/>
  <c r="CC982" i="1" s="1"/>
  <c r="CE982" i="1" s="1"/>
  <c r="CA995" i="1"/>
  <c r="CA997" i="1"/>
  <c r="DT132" i="1"/>
  <c r="CA410" i="1"/>
  <c r="CB410" i="1"/>
  <c r="CC410" i="1" s="1"/>
  <c r="CE410" i="1" s="1"/>
  <c r="CB19" i="1"/>
  <c r="CC19" i="1" s="1"/>
  <c r="CE19" i="1" s="1"/>
  <c r="CA377" i="1"/>
  <c r="CA503" i="1"/>
  <c r="CA584" i="1"/>
  <c r="CA630" i="1"/>
  <c r="CA650" i="1"/>
  <c r="DR655" i="1"/>
  <c r="CA674" i="1"/>
  <c r="CB6" i="1"/>
  <c r="CC6" i="1" s="1"/>
  <c r="CE6" i="1" s="1"/>
  <c r="DT8" i="1"/>
  <c r="CO20" i="1"/>
  <c r="CP20" i="1" s="1"/>
  <c r="CR20" i="1" s="1"/>
  <c r="CB75" i="1"/>
  <c r="CC75" i="1" s="1"/>
  <c r="CE75" i="1" s="1"/>
  <c r="DT82" i="1"/>
  <c r="CB103" i="1"/>
  <c r="CC103" i="1" s="1"/>
  <c r="CE103" i="1" s="1"/>
  <c r="DT106" i="1"/>
  <c r="DT115" i="1"/>
  <c r="CA122" i="1"/>
  <c r="CA130" i="1"/>
  <c r="CA144" i="1"/>
  <c r="CA152" i="1"/>
  <c r="CA178" i="1"/>
  <c r="CA179" i="1"/>
  <c r="CB11" i="1"/>
  <c r="CC11" i="1" s="1"/>
  <c r="CE11" i="1" s="1"/>
  <c r="CA30" i="1"/>
  <c r="CB31" i="1"/>
  <c r="CC31" i="1" s="1"/>
  <c r="CE31" i="1" s="1"/>
  <c r="CA34" i="1"/>
  <c r="CB35" i="1"/>
  <c r="CC35" i="1" s="1"/>
  <c r="CE35" i="1" s="1"/>
  <c r="CA62" i="1"/>
  <c r="CB63" i="1"/>
  <c r="CC63" i="1" s="1"/>
  <c r="CE63" i="1" s="1"/>
  <c r="DT66" i="1"/>
  <c r="CA78" i="1"/>
  <c r="CB79" i="1"/>
  <c r="CC79" i="1" s="1"/>
  <c r="CE79" i="1" s="1"/>
  <c r="CA82" i="1"/>
  <c r="CB83" i="1"/>
  <c r="CC83" i="1" s="1"/>
  <c r="CE83" i="1" s="1"/>
  <c r="CA86" i="1"/>
  <c r="CB87" i="1"/>
  <c r="CC87" i="1" s="1"/>
  <c r="CE87" i="1" s="1"/>
  <c r="CA90" i="1"/>
  <c r="CB91" i="1"/>
  <c r="CC91" i="1" s="1"/>
  <c r="CE91" i="1" s="1"/>
  <c r="CA106" i="1"/>
  <c r="CB107" i="1"/>
  <c r="CC107" i="1" s="1"/>
  <c r="CE107" i="1" s="1"/>
  <c r="CA110" i="1"/>
  <c r="CB111" i="1"/>
  <c r="CC111" i="1" s="1"/>
  <c r="CE111" i="1" s="1"/>
  <c r="CA116" i="1"/>
  <c r="DT118" i="1"/>
  <c r="CA120" i="1"/>
  <c r="DT123" i="1"/>
  <c r="CA138" i="1"/>
  <c r="CA142" i="1"/>
  <c r="DT145" i="1"/>
  <c r="CA150" i="1"/>
  <c r="CA160" i="1"/>
  <c r="CA168" i="1"/>
  <c r="CA172" i="1"/>
  <c r="CB218" i="1"/>
  <c r="CC218" i="1" s="1"/>
  <c r="CE218" i="1" s="1"/>
  <c r="CA220" i="1"/>
  <c r="CB248" i="1"/>
  <c r="CC248" i="1" s="1"/>
  <c r="CE248" i="1" s="1"/>
  <c r="CA310" i="1"/>
  <c r="CA313" i="1"/>
  <c r="CA321" i="1"/>
  <c r="CA414" i="1"/>
  <c r="CA416" i="1"/>
  <c r="CB426" i="1"/>
  <c r="CC426" i="1" s="1"/>
  <c r="CE426" i="1" s="1"/>
  <c r="CA435" i="1"/>
  <c r="CB435" i="1"/>
  <c r="CC435" i="1" s="1"/>
  <c r="CE435" i="1" s="1"/>
  <c r="CB468" i="1"/>
  <c r="CC468" i="1" s="1"/>
  <c r="CE468" i="1" s="1"/>
  <c r="CB486" i="1"/>
  <c r="CC486" i="1" s="1"/>
  <c r="CE486" i="1" s="1"/>
  <c r="CA487" i="1"/>
  <c r="CB514" i="1"/>
  <c r="CC514" i="1" s="1"/>
  <c r="CE514" i="1" s="1"/>
  <c r="CB517" i="1"/>
  <c r="CC517" i="1" s="1"/>
  <c r="CE517" i="1" s="1"/>
  <c r="CB527" i="1"/>
  <c r="CC527" i="1" s="1"/>
  <c r="CE527" i="1" s="1"/>
  <c r="CA527" i="1"/>
  <c r="CB572" i="1"/>
  <c r="CC572" i="1" s="1"/>
  <c r="CE572" i="1" s="1"/>
  <c r="CB594" i="1"/>
  <c r="CC594" i="1" s="1"/>
  <c r="CE594" i="1" s="1"/>
  <c r="CB601" i="1"/>
  <c r="CC601" i="1" s="1"/>
  <c r="CE601" i="1" s="1"/>
  <c r="CB606" i="1"/>
  <c r="CC606" i="1" s="1"/>
  <c r="CE606" i="1" s="1"/>
  <c r="DT678" i="1"/>
  <c r="CA810" i="1"/>
  <c r="CA899" i="1"/>
  <c r="CA963" i="1"/>
  <c r="CB981" i="1"/>
  <c r="CC981" i="1" s="1"/>
  <c r="CE981" i="1" s="1"/>
  <c r="CA982" i="1"/>
  <c r="CB985" i="1"/>
  <c r="CC985" i="1" s="1"/>
  <c r="CE985" i="1" s="1"/>
  <c r="CA986" i="1"/>
  <c r="CB995" i="1"/>
  <c r="CC995" i="1" s="1"/>
  <c r="CE995" i="1" s="1"/>
  <c r="CB997" i="1"/>
  <c r="CC997" i="1" s="1"/>
  <c r="CE997" i="1" s="1"/>
  <c r="CA1008" i="1"/>
  <c r="DT1018" i="1"/>
  <c r="CB55" i="1"/>
  <c r="CC55" i="1" s="1"/>
  <c r="CE55" i="1" s="1"/>
  <c r="CB71" i="1"/>
  <c r="CC71" i="1" s="1"/>
  <c r="CE71" i="1" s="1"/>
  <c r="CB99" i="1"/>
  <c r="CC99" i="1" s="1"/>
  <c r="CE99" i="1" s="1"/>
  <c r="CB123" i="1"/>
  <c r="CC123" i="1" s="1"/>
  <c r="CE123" i="1" s="1"/>
  <c r="CA182" i="1"/>
  <c r="CA183" i="1"/>
  <c r="CA194" i="1"/>
  <c r="CA298" i="1"/>
  <c r="CA336" i="1"/>
  <c r="CA984" i="1"/>
  <c r="DT72" i="1"/>
  <c r="DT100" i="1"/>
  <c r="DT120" i="1"/>
  <c r="CA7" i="1"/>
  <c r="CB23" i="1"/>
  <c r="CC23" i="1" s="1"/>
  <c r="CE23" i="1" s="1"/>
  <c r="CA118" i="1"/>
  <c r="CA136" i="1"/>
  <c r="CA162" i="1"/>
  <c r="CA195" i="1"/>
  <c r="CA571" i="1"/>
  <c r="CA616" i="1"/>
  <c r="CB27" i="1"/>
  <c r="CC27" i="1" s="1"/>
  <c r="CE27" i="1" s="1"/>
  <c r="CB59" i="1"/>
  <c r="CC59" i="1" s="1"/>
  <c r="CE59" i="1" s="1"/>
  <c r="CA208" i="1"/>
  <c r="CB301" i="1"/>
  <c r="CC301" i="1" s="1"/>
  <c r="CE301" i="1" s="1"/>
  <c r="CA346" i="1"/>
  <c r="CA502" i="1"/>
  <c r="CB528" i="1"/>
  <c r="CC528" i="1" s="1"/>
  <c r="CE528" i="1" s="1"/>
  <c r="CA528" i="1"/>
  <c r="CA575" i="1"/>
  <c r="CA610" i="1"/>
  <c r="CB637" i="1"/>
  <c r="CC637" i="1" s="1"/>
  <c r="CE637" i="1" s="1"/>
  <c r="DR639" i="1"/>
  <c r="CA646" i="1"/>
  <c r="DT817" i="1"/>
  <c r="CA850" i="1"/>
  <c r="CA851" i="1"/>
  <c r="CA852" i="1"/>
  <c r="CB868" i="1"/>
  <c r="CC868" i="1" s="1"/>
  <c r="CE868" i="1" s="1"/>
  <c r="CA919" i="1"/>
  <c r="CA965" i="1"/>
  <c r="CA967" i="1"/>
  <c r="CA983" i="1"/>
  <c r="DR992" i="1"/>
  <c r="CA166" i="1"/>
  <c r="CA174" i="1"/>
  <c r="DT182" i="1"/>
  <c r="CA184" i="1"/>
  <c r="DT184" i="1"/>
  <c r="CB185" i="1"/>
  <c r="CC185" i="1" s="1"/>
  <c r="CE185" i="1" s="1"/>
  <c r="DT192" i="1"/>
  <c r="CB193" i="1"/>
  <c r="CC193" i="1" s="1"/>
  <c r="CE193" i="1" s="1"/>
  <c r="DT193" i="1"/>
  <c r="CA196" i="1"/>
  <c r="CA197" i="1"/>
  <c r="DT199" i="1"/>
  <c r="CB207" i="1"/>
  <c r="CC207" i="1" s="1"/>
  <c r="CE207" i="1" s="1"/>
  <c r="CA210" i="1"/>
  <c r="CB229" i="1"/>
  <c r="CC229" i="1" s="1"/>
  <c r="CE229" i="1" s="1"/>
  <c r="CA242" i="1"/>
  <c r="CA243" i="1"/>
  <c r="CA271" i="1"/>
  <c r="CB273" i="1"/>
  <c r="CC273" i="1" s="1"/>
  <c r="CE273" i="1" s="1"/>
  <c r="CB277" i="1"/>
  <c r="CC277" i="1" s="1"/>
  <c r="CE277" i="1" s="1"/>
  <c r="CA283" i="1"/>
  <c r="CA284" i="1"/>
  <c r="CB293" i="1"/>
  <c r="CC293" i="1" s="1"/>
  <c r="CE293" i="1" s="1"/>
  <c r="CB306" i="1"/>
  <c r="CC306" i="1" s="1"/>
  <c r="CE306" i="1" s="1"/>
  <c r="CA307" i="1"/>
  <c r="CA308" i="1"/>
  <c r="CB318" i="1"/>
  <c r="CC318" i="1" s="1"/>
  <c r="CE318" i="1" s="1"/>
  <c r="DT319" i="1"/>
  <c r="CB323" i="1"/>
  <c r="CC323" i="1" s="1"/>
  <c r="CE323" i="1" s="1"/>
  <c r="DT330" i="1"/>
  <c r="DR336" i="1"/>
  <c r="CB337" i="1"/>
  <c r="CC337" i="1" s="1"/>
  <c r="CE337" i="1" s="1"/>
  <c r="CB381" i="1"/>
  <c r="CC381" i="1" s="1"/>
  <c r="CE381" i="1" s="1"/>
  <c r="DT389" i="1"/>
  <c r="CA413" i="1"/>
  <c r="CA427" i="1"/>
  <c r="CB499" i="1"/>
  <c r="CC499" i="1" s="1"/>
  <c r="CE499" i="1" s="1"/>
  <c r="DR516" i="1"/>
  <c r="CB519" i="1"/>
  <c r="CC519" i="1" s="1"/>
  <c r="CE519" i="1" s="1"/>
  <c r="CB520" i="1"/>
  <c r="CC520" i="1" s="1"/>
  <c r="CE520" i="1" s="1"/>
  <c r="CB531" i="1"/>
  <c r="CC531" i="1" s="1"/>
  <c r="CE531" i="1" s="1"/>
  <c r="CB535" i="1"/>
  <c r="CC535" i="1" s="1"/>
  <c r="CE535" i="1" s="1"/>
  <c r="CB536" i="1"/>
  <c r="CC536" i="1" s="1"/>
  <c r="CE536" i="1" s="1"/>
  <c r="CA539" i="1"/>
  <c r="DT542" i="1"/>
  <c r="CB543" i="1"/>
  <c r="CC543" i="1" s="1"/>
  <c r="CE543" i="1" s="1"/>
  <c r="CB554" i="1"/>
  <c r="CC554" i="1" s="1"/>
  <c r="CE554" i="1" s="1"/>
  <c r="CB565" i="1"/>
  <c r="CC565" i="1" s="1"/>
  <c r="CE565" i="1" s="1"/>
  <c r="CB566" i="1"/>
  <c r="CC566" i="1" s="1"/>
  <c r="CE566" i="1" s="1"/>
  <c r="CB570" i="1"/>
  <c r="CC570" i="1" s="1"/>
  <c r="CE570" i="1" s="1"/>
  <c r="CB576" i="1"/>
  <c r="CC576" i="1" s="1"/>
  <c r="CE576" i="1" s="1"/>
  <c r="CB579" i="1"/>
  <c r="CC579" i="1" s="1"/>
  <c r="CE579" i="1" s="1"/>
  <c r="CB588" i="1"/>
  <c r="CC588" i="1" s="1"/>
  <c r="CE588" i="1" s="1"/>
  <c r="CB607" i="1"/>
  <c r="CC607" i="1" s="1"/>
  <c r="CE607" i="1" s="1"/>
  <c r="CB613" i="1"/>
  <c r="CC613" i="1" s="1"/>
  <c r="CE613" i="1" s="1"/>
  <c r="CB627" i="1"/>
  <c r="CC627" i="1" s="1"/>
  <c r="CE627" i="1" s="1"/>
  <c r="CB634" i="1"/>
  <c r="CC634" i="1" s="1"/>
  <c r="CE634" i="1" s="1"/>
  <c r="DT634" i="1"/>
  <c r="CB636" i="1"/>
  <c r="CC636" i="1" s="1"/>
  <c r="CE636" i="1" s="1"/>
  <c r="DT637" i="1"/>
  <c r="DT647" i="1"/>
  <c r="CB673" i="1"/>
  <c r="CC673" i="1" s="1"/>
  <c r="CE673" i="1" s="1"/>
  <c r="DT708" i="1"/>
  <c r="DT726" i="1"/>
  <c r="DT735" i="1"/>
  <c r="DT749" i="1"/>
  <c r="CB763" i="1"/>
  <c r="CC763" i="1" s="1"/>
  <c r="CE763" i="1" s="1"/>
  <c r="DT803" i="1"/>
  <c r="CA804" i="1"/>
  <c r="DT826" i="1"/>
  <c r="DR857" i="1"/>
  <c r="CB857" i="1"/>
  <c r="CC857" i="1" s="1"/>
  <c r="CE857" i="1" s="1"/>
  <c r="CB858" i="1"/>
  <c r="CC858" i="1" s="1"/>
  <c r="CE858" i="1" s="1"/>
  <c r="CB861" i="1"/>
  <c r="CC861" i="1" s="1"/>
  <c r="CE861" i="1" s="1"/>
  <c r="DT861" i="1"/>
  <c r="CB863" i="1"/>
  <c r="CC863" i="1" s="1"/>
  <c r="CE863" i="1" s="1"/>
  <c r="CB880" i="1"/>
  <c r="CC880" i="1" s="1"/>
  <c r="CE880" i="1" s="1"/>
  <c r="CB887" i="1"/>
  <c r="CC887" i="1" s="1"/>
  <c r="CE887" i="1" s="1"/>
  <c r="CB889" i="1"/>
  <c r="CC889" i="1" s="1"/>
  <c r="CE889" i="1" s="1"/>
  <c r="DT890" i="1"/>
  <c r="CB932" i="1"/>
  <c r="CC932" i="1" s="1"/>
  <c r="CE932" i="1" s="1"/>
  <c r="DT941" i="1"/>
  <c r="DT946" i="1"/>
  <c r="CB947" i="1"/>
  <c r="CC947" i="1" s="1"/>
  <c r="CE947" i="1" s="1"/>
  <c r="DT979" i="1"/>
  <c r="DT987" i="1"/>
  <c r="DT990" i="1"/>
  <c r="CA991" i="1"/>
  <c r="CB1007" i="1"/>
  <c r="CC1007" i="1" s="1"/>
  <c r="CE1007" i="1" s="1"/>
  <c r="DT1013" i="1"/>
  <c r="DT1017" i="1"/>
  <c r="CB1032" i="1"/>
  <c r="CC1032" i="1" s="1"/>
  <c r="CE1032" i="1" s="1"/>
  <c r="CB1036" i="1"/>
  <c r="CC1036" i="1" s="1"/>
  <c r="CE1036" i="1" s="1"/>
  <c r="DT1044" i="1"/>
  <c r="CB1025" i="1"/>
  <c r="CC1025" i="1" s="1"/>
  <c r="CE1025" i="1" s="1"/>
  <c r="CB1026" i="1"/>
  <c r="CC1026" i="1" s="1"/>
  <c r="CE1026" i="1" s="1"/>
  <c r="CA1027" i="1"/>
  <c r="CA275" i="1"/>
  <c r="CA282" i="1"/>
  <c r="CB285" i="1"/>
  <c r="CC285" i="1" s="1"/>
  <c r="CE285" i="1" s="1"/>
  <c r="CA299" i="1"/>
  <c r="CA300" i="1"/>
  <c r="CB309" i="1"/>
  <c r="CC309" i="1" s="1"/>
  <c r="CE309" i="1" s="1"/>
  <c r="CB326" i="1"/>
  <c r="CC326" i="1" s="1"/>
  <c r="CE326" i="1" s="1"/>
  <c r="CB328" i="1"/>
  <c r="CC328" i="1" s="1"/>
  <c r="CE328" i="1" s="1"/>
  <c r="CB334" i="1"/>
  <c r="CC334" i="1" s="1"/>
  <c r="CE334" i="1" s="1"/>
  <c r="CA347" i="1"/>
  <c r="CA351" i="1"/>
  <c r="CB358" i="1"/>
  <c r="CC358" i="1" s="1"/>
  <c r="CE358" i="1" s="1"/>
  <c r="CA364" i="1"/>
  <c r="CB365" i="1"/>
  <c r="CC365" i="1" s="1"/>
  <c r="CE365" i="1" s="1"/>
  <c r="CA374" i="1"/>
  <c r="CA378" i="1"/>
  <c r="DT382" i="1"/>
  <c r="CB384" i="1"/>
  <c r="CC384" i="1" s="1"/>
  <c r="CE384" i="1" s="1"/>
  <c r="CB392" i="1"/>
  <c r="CC392" i="1" s="1"/>
  <c r="CE392" i="1" s="1"/>
  <c r="CB394" i="1"/>
  <c r="CC394" i="1" s="1"/>
  <c r="CE394" i="1" s="1"/>
  <c r="CA400" i="1"/>
  <c r="CB401" i="1"/>
  <c r="CC401" i="1" s="1"/>
  <c r="CE401" i="1" s="1"/>
  <c r="CB403" i="1"/>
  <c r="CC403" i="1" s="1"/>
  <c r="CE403" i="1" s="1"/>
  <c r="CB405" i="1"/>
  <c r="CC405" i="1" s="1"/>
  <c r="CE405" i="1" s="1"/>
  <c r="CB407" i="1"/>
  <c r="CC407" i="1" s="1"/>
  <c r="CE407" i="1" s="1"/>
  <c r="CA420" i="1"/>
  <c r="CB421" i="1"/>
  <c r="CC421" i="1" s="1"/>
  <c r="CE421" i="1" s="1"/>
  <c r="DT432" i="1"/>
  <c r="CB442" i="1"/>
  <c r="CC442" i="1" s="1"/>
  <c r="CE442" i="1" s="1"/>
  <c r="CA451" i="1"/>
  <c r="CB480" i="1"/>
  <c r="CC480" i="1" s="1"/>
  <c r="CE480" i="1" s="1"/>
  <c r="CB490" i="1"/>
  <c r="CC490" i="1" s="1"/>
  <c r="CE490" i="1" s="1"/>
  <c r="CB494" i="1"/>
  <c r="CC494" i="1" s="1"/>
  <c r="CE494" i="1" s="1"/>
  <c r="CB495" i="1"/>
  <c r="CC495" i="1" s="1"/>
  <c r="CE495" i="1" s="1"/>
  <c r="DT505" i="1"/>
  <c r="CB506" i="1"/>
  <c r="CC506" i="1" s="1"/>
  <c r="CE506" i="1" s="1"/>
  <c r="CB510" i="1"/>
  <c r="CC510" i="1" s="1"/>
  <c r="CE510" i="1" s="1"/>
  <c r="CB511" i="1"/>
  <c r="CC511" i="1" s="1"/>
  <c r="CE511" i="1" s="1"/>
  <c r="CB532" i="1"/>
  <c r="CC532" i="1" s="1"/>
  <c r="CE532" i="1" s="1"/>
  <c r="CB538" i="1"/>
  <c r="CC538" i="1" s="1"/>
  <c r="CE538" i="1" s="1"/>
  <c r="CB540" i="1"/>
  <c r="CC540" i="1" s="1"/>
  <c r="CE540" i="1" s="1"/>
  <c r="CA541" i="1"/>
  <c r="DR543" i="1"/>
  <c r="CB557" i="1"/>
  <c r="CC557" i="1" s="1"/>
  <c r="CE557" i="1" s="1"/>
  <c r="CB558" i="1"/>
  <c r="CC558" i="1" s="1"/>
  <c r="CE558" i="1" s="1"/>
  <c r="CA559" i="1"/>
  <c r="CA568" i="1"/>
  <c r="CA574" i="1"/>
  <c r="DR576" i="1"/>
  <c r="CB580" i="1"/>
  <c r="CC580" i="1" s="1"/>
  <c r="CE580" i="1" s="1"/>
  <c r="CB582" i="1"/>
  <c r="CC582" i="1" s="1"/>
  <c r="CE582" i="1" s="1"/>
  <c r="CA583" i="1"/>
  <c r="CA587" i="1"/>
  <c r="CB589" i="1"/>
  <c r="CC589" i="1" s="1"/>
  <c r="CE589" i="1" s="1"/>
  <c r="CB590" i="1"/>
  <c r="CC590" i="1" s="1"/>
  <c r="CE590" i="1" s="1"/>
  <c r="CA591" i="1"/>
  <c r="CA604" i="1"/>
  <c r="CA605" i="1"/>
  <c r="DR607" i="1"/>
  <c r="CB608" i="1"/>
  <c r="CC608" i="1" s="1"/>
  <c r="CE608" i="1" s="1"/>
  <c r="CA609" i="1"/>
  <c r="CB611" i="1"/>
  <c r="CC611" i="1" s="1"/>
  <c r="CE611" i="1" s="1"/>
  <c r="CA612" i="1"/>
  <c r="CB617" i="1"/>
  <c r="CC617" i="1" s="1"/>
  <c r="CE617" i="1" s="1"/>
  <c r="DR628" i="1"/>
  <c r="CB628" i="1"/>
  <c r="CC628" i="1" s="1"/>
  <c r="CE628" i="1" s="1"/>
  <c r="CA632" i="1"/>
  <c r="CB644" i="1"/>
  <c r="CC644" i="1" s="1"/>
  <c r="CE644" i="1" s="1"/>
  <c r="CB649" i="1"/>
  <c r="CC649" i="1" s="1"/>
  <c r="CE649" i="1" s="1"/>
  <c r="DR651" i="1"/>
  <c r="CA666" i="1"/>
  <c r="CB676" i="1"/>
  <c r="CC676" i="1" s="1"/>
  <c r="CE676" i="1" s="1"/>
  <c r="DR682" i="1"/>
  <c r="DT732" i="1"/>
  <c r="DT743" i="1"/>
  <c r="CB745" i="1"/>
  <c r="CC745" i="1" s="1"/>
  <c r="CE745" i="1" s="1"/>
  <c r="CB746" i="1"/>
  <c r="CC746" i="1" s="1"/>
  <c r="CE746" i="1" s="1"/>
  <c r="CB757" i="1"/>
  <c r="CC757" i="1" s="1"/>
  <c r="CE757" i="1" s="1"/>
  <c r="CA758" i="1"/>
  <c r="CA781" i="1"/>
  <c r="CB789" i="1"/>
  <c r="CC789" i="1" s="1"/>
  <c r="CE789" i="1" s="1"/>
  <c r="CA790" i="1"/>
  <c r="DR833" i="1"/>
  <c r="DT865" i="1"/>
  <c r="DT875" i="1"/>
  <c r="CB884" i="1"/>
  <c r="CC884" i="1" s="1"/>
  <c r="CE884" i="1" s="1"/>
  <c r="DR924" i="1"/>
  <c r="DR926" i="1"/>
  <c r="CB928" i="1"/>
  <c r="CC928" i="1" s="1"/>
  <c r="CE928" i="1" s="1"/>
  <c r="CB933" i="1"/>
  <c r="CC933" i="1" s="1"/>
  <c r="CE933" i="1" s="1"/>
  <c r="DR936" i="1"/>
  <c r="CB938" i="1"/>
  <c r="CC938" i="1" s="1"/>
  <c r="CE938" i="1" s="1"/>
  <c r="CB943" i="1"/>
  <c r="CC943" i="1" s="1"/>
  <c r="CE943" i="1" s="1"/>
  <c r="DT959" i="1"/>
  <c r="CB989" i="1"/>
  <c r="CC989" i="1" s="1"/>
  <c r="CE989" i="1" s="1"/>
  <c r="CA994" i="1"/>
  <c r="CA1002" i="1"/>
  <c r="CB1012" i="1"/>
  <c r="CC1012" i="1" s="1"/>
  <c r="CE1012" i="1" s="1"/>
  <c r="CB1020" i="1"/>
  <c r="CC1020" i="1" s="1"/>
  <c r="CE1020" i="1" s="1"/>
  <c r="CB1038" i="1"/>
  <c r="CC1038" i="1" s="1"/>
  <c r="CE1038" i="1" s="1"/>
  <c r="CA665" i="1"/>
  <c r="DT744" i="1"/>
  <c r="DR783" i="1"/>
  <c r="DT786" i="1"/>
  <c r="CB810" i="1"/>
  <c r="CC810" i="1" s="1"/>
  <c r="CE810" i="1" s="1"/>
  <c r="DT818" i="1"/>
  <c r="DR837" i="1"/>
  <c r="DR839" i="1"/>
  <c r="DR900" i="1"/>
  <c r="DR905" i="1"/>
  <c r="DR930" i="1"/>
  <c r="DR940" i="1"/>
  <c r="DR963" i="1"/>
  <c r="DR966" i="1"/>
  <c r="CA989" i="1"/>
  <c r="DR997" i="1"/>
  <c r="CA1017" i="1"/>
  <c r="CA1032" i="1"/>
  <c r="CB1035" i="1"/>
  <c r="CC1035" i="1" s="1"/>
  <c r="CE1035" i="1" s="1"/>
  <c r="DT1040" i="1"/>
  <c r="CB1041" i="1"/>
  <c r="CC1041" i="1" s="1"/>
  <c r="CE1041" i="1" s="1"/>
  <c r="DT1041" i="1"/>
  <c r="CB1042" i="1"/>
  <c r="CC1042" i="1" s="1"/>
  <c r="CE1042" i="1" s="1"/>
  <c r="CA12" i="1"/>
  <c r="CA16" i="1"/>
  <c r="CA20" i="1"/>
  <c r="CA24" i="1"/>
  <c r="CA28" i="1"/>
  <c r="CA32" i="1"/>
  <c r="CA36" i="1"/>
  <c r="CA40" i="1"/>
  <c r="CA44" i="1"/>
  <c r="CA48" i="1"/>
  <c r="CA52" i="1"/>
  <c r="CA56" i="1"/>
  <c r="CA60" i="1"/>
  <c r="CA64" i="1"/>
  <c r="CA68" i="1"/>
  <c r="CA72" i="1"/>
  <c r="CA76" i="1"/>
  <c r="CA80" i="1"/>
  <c r="CA84" i="1"/>
  <c r="CA88" i="1"/>
  <c r="CA92" i="1"/>
  <c r="CA96" i="1"/>
  <c r="CA100" i="1"/>
  <c r="CA104" i="1"/>
  <c r="CA108" i="1"/>
  <c r="CA111" i="1"/>
  <c r="CO114" i="1"/>
  <c r="CP114" i="1" s="1"/>
  <c r="CR114" i="1" s="1"/>
  <c r="DR118" i="1"/>
  <c r="CA119" i="1"/>
  <c r="DR122" i="1"/>
  <c r="CA124" i="1"/>
  <c r="CA140" i="1"/>
  <c r="CA156" i="1"/>
  <c r="CA171" i="1"/>
  <c r="CB181" i="1"/>
  <c r="CC181" i="1" s="1"/>
  <c r="CE181" i="1" s="1"/>
  <c r="CA186" i="1"/>
  <c r="CA187" i="1"/>
  <c r="DT191" i="1"/>
  <c r="CA198" i="1"/>
  <c r="CA204" i="1"/>
  <c r="DT207" i="1"/>
  <c r="CB213" i="1"/>
  <c r="CC213" i="1" s="1"/>
  <c r="CE213" i="1" s="1"/>
  <c r="CB215" i="1"/>
  <c r="CC215" i="1" s="1"/>
  <c r="CE215" i="1" s="1"/>
  <c r="CB216" i="1"/>
  <c r="CC216" i="1" s="1"/>
  <c r="CE216" i="1" s="1"/>
  <c r="CB223" i="1"/>
  <c r="CC223" i="1" s="1"/>
  <c r="CE223" i="1" s="1"/>
  <c r="CB225" i="1"/>
  <c r="CC225" i="1" s="1"/>
  <c r="CE225" i="1" s="1"/>
  <c r="DR237" i="1"/>
  <c r="CB237" i="1"/>
  <c r="CC237" i="1" s="1"/>
  <c r="CE237" i="1" s="1"/>
  <c r="CB238" i="1"/>
  <c r="CC238" i="1" s="1"/>
  <c r="CE238" i="1" s="1"/>
  <c r="CB243" i="1"/>
  <c r="CC243" i="1" s="1"/>
  <c r="CE243" i="1" s="1"/>
  <c r="CB245" i="1"/>
  <c r="CC245" i="1" s="1"/>
  <c r="CE245" i="1" s="1"/>
  <c r="CA246" i="1"/>
  <c r="CB254" i="1"/>
  <c r="CC254" i="1" s="1"/>
  <c r="CE254" i="1" s="1"/>
  <c r="CA258" i="1"/>
  <c r="CA259" i="1"/>
  <c r="CB266" i="1"/>
  <c r="CC266" i="1" s="1"/>
  <c r="CE266" i="1" s="1"/>
  <c r="CB267" i="1"/>
  <c r="CC267" i="1" s="1"/>
  <c r="CE267" i="1" s="1"/>
  <c r="CA280" i="1"/>
  <c r="DR281" i="1"/>
  <c r="CB281" i="1"/>
  <c r="CC281" i="1" s="1"/>
  <c r="CE281" i="1" s="1"/>
  <c r="CA285" i="1"/>
  <c r="CA290" i="1"/>
  <c r="CB291" i="1"/>
  <c r="CC291" i="1" s="1"/>
  <c r="CE291" i="1" s="1"/>
  <c r="CA295" i="1"/>
  <c r="CA296" i="1"/>
  <c r="CB297" i="1"/>
  <c r="CC297" i="1" s="1"/>
  <c r="CE297" i="1" s="1"/>
  <c r="CA301" i="1"/>
  <c r="CA306" i="1"/>
  <c r="CB307" i="1"/>
  <c r="CC307" i="1" s="1"/>
  <c r="CE307" i="1" s="1"/>
  <c r="CA311" i="1"/>
  <c r="CA312" i="1"/>
  <c r="CB313" i="1"/>
  <c r="CC313" i="1" s="1"/>
  <c r="CE313" i="1" s="1"/>
  <c r="CA317" i="1"/>
  <c r="CA319" i="1"/>
  <c r="CB322" i="1"/>
  <c r="CC322" i="1" s="1"/>
  <c r="CE322" i="1" s="1"/>
  <c r="CB324" i="1"/>
  <c r="CC324" i="1" s="1"/>
  <c r="CE324" i="1" s="1"/>
  <c r="CA328" i="1"/>
  <c r="CA332" i="1"/>
  <c r="CB338" i="1"/>
  <c r="CC338" i="1" s="1"/>
  <c r="CE338" i="1" s="1"/>
  <c r="CA340" i="1"/>
  <c r="CB344" i="1"/>
  <c r="CC344" i="1" s="1"/>
  <c r="CE344" i="1" s="1"/>
  <c r="CB347" i="1"/>
  <c r="CC347" i="1" s="1"/>
  <c r="CE347" i="1" s="1"/>
  <c r="CA354" i="1"/>
  <c r="CA358" i="1"/>
  <c r="CA362" i="1"/>
  <c r="CB364" i="1"/>
  <c r="CC364" i="1" s="1"/>
  <c r="CE364" i="1" s="1"/>
  <c r="CA366" i="1"/>
  <c r="CO368" i="1"/>
  <c r="CP368" i="1" s="1"/>
  <c r="CR368" i="1" s="1"/>
  <c r="CB374" i="1"/>
  <c r="CC374" i="1" s="1"/>
  <c r="CE374" i="1" s="1"/>
  <c r="CB378" i="1"/>
  <c r="CC378" i="1" s="1"/>
  <c r="CE378" i="1" s="1"/>
  <c r="CA383" i="1"/>
  <c r="CA385" i="1"/>
  <c r="CA389" i="1"/>
  <c r="CA390" i="1"/>
  <c r="CA394" i="1"/>
  <c r="CB396" i="1"/>
  <c r="CC396" i="1" s="1"/>
  <c r="CE396" i="1" s="1"/>
  <c r="CA398" i="1"/>
  <c r="CA402" i="1"/>
  <c r="CA404" i="1"/>
  <c r="CA406" i="1"/>
  <c r="CA408" i="1"/>
  <c r="CA417" i="1"/>
  <c r="CA422" i="1"/>
  <c r="CB438" i="1"/>
  <c r="CC438" i="1" s="1"/>
  <c r="CE438" i="1" s="1"/>
  <c r="CA439" i="1"/>
  <c r="CB454" i="1"/>
  <c r="CC454" i="1" s="1"/>
  <c r="CE454" i="1" s="1"/>
  <c r="CA455" i="1"/>
  <c r="CO458" i="1"/>
  <c r="CP458" i="1" s="1"/>
  <c r="CR458" i="1" s="1"/>
  <c r="CB516" i="1"/>
  <c r="CC516" i="1" s="1"/>
  <c r="CE516" i="1" s="1"/>
  <c r="CB541" i="1"/>
  <c r="CC541" i="1" s="1"/>
  <c r="CE541" i="1" s="1"/>
  <c r="CB544" i="1"/>
  <c r="CC544" i="1" s="1"/>
  <c r="CE544" i="1" s="1"/>
  <c r="CB545" i="1"/>
  <c r="CC545" i="1" s="1"/>
  <c r="CE545" i="1" s="1"/>
  <c r="CB555" i="1"/>
  <c r="CC555" i="1" s="1"/>
  <c r="CE555" i="1" s="1"/>
  <c r="CB563" i="1"/>
  <c r="CC563" i="1" s="1"/>
  <c r="CE563" i="1" s="1"/>
  <c r="CB568" i="1"/>
  <c r="CC568" i="1" s="1"/>
  <c r="CE568" i="1" s="1"/>
  <c r="CA570" i="1"/>
  <c r="DR572" i="1"/>
  <c r="CB574" i="1"/>
  <c r="CC574" i="1" s="1"/>
  <c r="CE574" i="1" s="1"/>
  <c r="CB575" i="1"/>
  <c r="CC575" i="1" s="1"/>
  <c r="CE575" i="1" s="1"/>
  <c r="CA580" i="1"/>
  <c r="CB584" i="1"/>
  <c r="CC584" i="1" s="1"/>
  <c r="CE584" i="1" s="1"/>
  <c r="CB587" i="1"/>
  <c r="CC587" i="1" s="1"/>
  <c r="CE587" i="1" s="1"/>
  <c r="CA592" i="1"/>
  <c r="CB599" i="1"/>
  <c r="CC599" i="1" s="1"/>
  <c r="CE599" i="1" s="1"/>
  <c r="CB600" i="1"/>
  <c r="CC600" i="1" s="1"/>
  <c r="CE600" i="1" s="1"/>
  <c r="CB602" i="1"/>
  <c r="CC602" i="1" s="1"/>
  <c r="CE602" i="1" s="1"/>
  <c r="CB604" i="1"/>
  <c r="CC604" i="1" s="1"/>
  <c r="CE604" i="1" s="1"/>
  <c r="CB610" i="1"/>
  <c r="CC610" i="1" s="1"/>
  <c r="CE610" i="1" s="1"/>
  <c r="CB614" i="1"/>
  <c r="CC614" i="1" s="1"/>
  <c r="CE614" i="1" s="1"/>
  <c r="CA645" i="1"/>
  <c r="CB654" i="1"/>
  <c r="CC654" i="1" s="1"/>
  <c r="CE654" i="1" s="1"/>
  <c r="DR687" i="1"/>
  <c r="DR690" i="1"/>
  <c r="CB744" i="1"/>
  <c r="CC744" i="1" s="1"/>
  <c r="CE744" i="1" s="1"/>
  <c r="CA748" i="1"/>
  <c r="CA756" i="1"/>
  <c r="CA765" i="1"/>
  <c r="CB767" i="1"/>
  <c r="CC767" i="1" s="1"/>
  <c r="CE767" i="1" s="1"/>
  <c r="CA771" i="1"/>
  <c r="CB773" i="1"/>
  <c r="CC773" i="1" s="1"/>
  <c r="CE773" i="1" s="1"/>
  <c r="CA774" i="1"/>
  <c r="CA785" i="1"/>
  <c r="DT790" i="1"/>
  <c r="CB791" i="1"/>
  <c r="CC791" i="1" s="1"/>
  <c r="CE791" i="1" s="1"/>
  <c r="CA794" i="1"/>
  <c r="CA799" i="1"/>
  <c r="CA803" i="1"/>
  <c r="DR835" i="1"/>
  <c r="DR845" i="1"/>
  <c r="DR847" i="1"/>
  <c r="CB865" i="1"/>
  <c r="CC865" i="1" s="1"/>
  <c r="CE865" i="1" s="1"/>
  <c r="CB866" i="1"/>
  <c r="CC866" i="1" s="1"/>
  <c r="CE866" i="1" s="1"/>
  <c r="CB869" i="1"/>
  <c r="CC869" i="1" s="1"/>
  <c r="CE869" i="1" s="1"/>
  <c r="CB872" i="1"/>
  <c r="CC872" i="1" s="1"/>
  <c r="CE872" i="1" s="1"/>
  <c r="CA879" i="1"/>
  <c r="CB885" i="1"/>
  <c r="CC885" i="1" s="1"/>
  <c r="CE885" i="1" s="1"/>
  <c r="CB892" i="1"/>
  <c r="CC892" i="1" s="1"/>
  <c r="CE892" i="1" s="1"/>
  <c r="CB893" i="1"/>
  <c r="CC893" i="1" s="1"/>
  <c r="CE893" i="1" s="1"/>
  <c r="CB894" i="1"/>
  <c r="CC894" i="1" s="1"/>
  <c r="CE894" i="1" s="1"/>
  <c r="CB897" i="1"/>
  <c r="CC897" i="1" s="1"/>
  <c r="CE897" i="1" s="1"/>
  <c r="DR912" i="1"/>
  <c r="CA917" i="1"/>
  <c r="DR928" i="1"/>
  <c r="CB930" i="1"/>
  <c r="CC930" i="1" s="1"/>
  <c r="CE930" i="1" s="1"/>
  <c r="CB931" i="1"/>
  <c r="CC931" i="1" s="1"/>
  <c r="CE931" i="1" s="1"/>
  <c r="DR938" i="1"/>
  <c r="CB940" i="1"/>
  <c r="CC940" i="1" s="1"/>
  <c r="CE940" i="1" s="1"/>
  <c r="CB941" i="1"/>
  <c r="CC941" i="1" s="1"/>
  <c r="CE941" i="1" s="1"/>
  <c r="CB951" i="1"/>
  <c r="CC951" i="1" s="1"/>
  <c r="CE951" i="1" s="1"/>
  <c r="CB959" i="1"/>
  <c r="CC959" i="1" s="1"/>
  <c r="CE959" i="1" s="1"/>
  <c r="CA961" i="1"/>
  <c r="CB967" i="1"/>
  <c r="CC967" i="1" s="1"/>
  <c r="CE967" i="1" s="1"/>
  <c r="CA969" i="1"/>
  <c r="CA970" i="1"/>
  <c r="CA972" i="1"/>
  <c r="DR993" i="1"/>
  <c r="CB994" i="1"/>
  <c r="CC994" i="1" s="1"/>
  <c r="CE994" i="1" s="1"/>
  <c r="CB1004" i="1"/>
  <c r="CC1004" i="1" s="1"/>
  <c r="CE1004" i="1" s="1"/>
  <c r="CB1024" i="1"/>
  <c r="CC1024" i="1" s="1"/>
  <c r="CE1024" i="1" s="1"/>
  <c r="CB1045" i="1"/>
  <c r="CC1045" i="1" s="1"/>
  <c r="CE1045" i="1" s="1"/>
  <c r="CB1046" i="1"/>
  <c r="CC1046" i="1" s="1"/>
  <c r="CE1046" i="1" s="1"/>
  <c r="DT111" i="1"/>
  <c r="DT119" i="1"/>
  <c r="DT148" i="1"/>
  <c r="DT84" i="1"/>
  <c r="DT88" i="1"/>
  <c r="CO194" i="1"/>
  <c r="CP194" i="1" s="1"/>
  <c r="CR194" i="1" s="1"/>
  <c r="DR226" i="1"/>
  <c r="CA302" i="1"/>
  <c r="CB341" i="1"/>
  <c r="CC341" i="1" s="1"/>
  <c r="CE341" i="1" s="1"/>
  <c r="CA524" i="1"/>
  <c r="CA531" i="1"/>
  <c r="CA532" i="1"/>
  <c r="CA546" i="1"/>
  <c r="CA579" i="1"/>
  <c r="DR584" i="1"/>
  <c r="CA589" i="1"/>
  <c r="CA627" i="1"/>
  <c r="CA629" i="1"/>
  <c r="DT20" i="1"/>
  <c r="DT32" i="1"/>
  <c r="DT40" i="1"/>
  <c r="DT44" i="1"/>
  <c r="DT48" i="1"/>
  <c r="DT80" i="1"/>
  <c r="DT108" i="1"/>
  <c r="DT124" i="1"/>
  <c r="CA189" i="1"/>
  <c r="CA286" i="1"/>
  <c r="CA318" i="1"/>
  <c r="CB352" i="1"/>
  <c r="CC352" i="1" s="1"/>
  <c r="CE352" i="1" s="1"/>
  <c r="DR371" i="1"/>
  <c r="CA375" i="1"/>
  <c r="CA379" i="1"/>
  <c r="CA381" i="1"/>
  <c r="CB409" i="1"/>
  <c r="CC409" i="1" s="1"/>
  <c r="CE409" i="1" s="1"/>
  <c r="CB414" i="1"/>
  <c r="CC414" i="1" s="1"/>
  <c r="CE414" i="1" s="1"/>
  <c r="CB427" i="1"/>
  <c r="CC427" i="1" s="1"/>
  <c r="CE427" i="1" s="1"/>
  <c r="CB443" i="1"/>
  <c r="CC443" i="1" s="1"/>
  <c r="CE443" i="1" s="1"/>
  <c r="CO454" i="1"/>
  <c r="CP454" i="1" s="1"/>
  <c r="CR454" i="1" s="1"/>
  <c r="CB459" i="1"/>
  <c r="CC459" i="1" s="1"/>
  <c r="CE459" i="1" s="1"/>
  <c r="CA490" i="1"/>
  <c r="CA491" i="1"/>
  <c r="CA498" i="1"/>
  <c r="CA499" i="1"/>
  <c r="CA506" i="1"/>
  <c r="CA507" i="1"/>
  <c r="CA523" i="1"/>
  <c r="CB539" i="1"/>
  <c r="CC539" i="1" s="1"/>
  <c r="CE539" i="1" s="1"/>
  <c r="CA553" i="1"/>
  <c r="CA561" i="1"/>
  <c r="DR568" i="1"/>
  <c r="CA594" i="1"/>
  <c r="DR606" i="1"/>
  <c r="CA611" i="1"/>
  <c r="CA615" i="1"/>
  <c r="CB4" i="1"/>
  <c r="CC4" i="1" s="1"/>
  <c r="CE4" i="1" s="1"/>
  <c r="CO5" i="1"/>
  <c r="CP5" i="1" s="1"/>
  <c r="CR5" i="1" s="1"/>
  <c r="DT5" i="1"/>
  <c r="CA9" i="1"/>
  <c r="CB10" i="1"/>
  <c r="CC10" i="1" s="1"/>
  <c r="CE10" i="1" s="1"/>
  <c r="CO22" i="1"/>
  <c r="CP22" i="1" s="1"/>
  <c r="CR22" i="1" s="1"/>
  <c r="CO38" i="1"/>
  <c r="CP38" i="1" s="1"/>
  <c r="CR38" i="1" s="1"/>
  <c r="CO62" i="1"/>
  <c r="CP62" i="1" s="1"/>
  <c r="CR62" i="1" s="1"/>
  <c r="CO66" i="1"/>
  <c r="CP66" i="1" s="1"/>
  <c r="CR66" i="1" s="1"/>
  <c r="CO70" i="1"/>
  <c r="CP70" i="1" s="1"/>
  <c r="CR70" i="1" s="1"/>
  <c r="CO102" i="1"/>
  <c r="CP102" i="1" s="1"/>
  <c r="CR102" i="1" s="1"/>
  <c r="CO106" i="1"/>
  <c r="CP106" i="1" s="1"/>
  <c r="CR106" i="1" s="1"/>
  <c r="CA132" i="1"/>
  <c r="CA148" i="1"/>
  <c r="CO158" i="1"/>
  <c r="CP158" i="1" s="1"/>
  <c r="CR158" i="1" s="1"/>
  <c r="CA164" i="1"/>
  <c r="CA188" i="1"/>
  <c r="CA191" i="1"/>
  <c r="CB197" i="1"/>
  <c r="CC197" i="1" s="1"/>
  <c r="CE197" i="1" s="1"/>
  <c r="CB199" i="1"/>
  <c r="CC199" i="1" s="1"/>
  <c r="CE199" i="1" s="1"/>
  <c r="CB200" i="1"/>
  <c r="CC200" i="1" s="1"/>
  <c r="CE200" i="1" s="1"/>
  <c r="DT200" i="1"/>
  <c r="CB201" i="1"/>
  <c r="CC201" i="1" s="1"/>
  <c r="CE201" i="1" s="1"/>
  <c r="DR202" i="1"/>
  <c r="CB202" i="1"/>
  <c r="CC202" i="1" s="1"/>
  <c r="CE202" i="1" s="1"/>
  <c r="CA214" i="1"/>
  <c r="CB233" i="1"/>
  <c r="CC233" i="1" s="1"/>
  <c r="CE233" i="1" s="1"/>
  <c r="CB234" i="1"/>
  <c r="CC234" i="1" s="1"/>
  <c r="CE234" i="1" s="1"/>
  <c r="CB247" i="1"/>
  <c r="CC247" i="1" s="1"/>
  <c r="CE247" i="1" s="1"/>
  <c r="CB261" i="1"/>
  <c r="CC261" i="1" s="1"/>
  <c r="CE261" i="1" s="1"/>
  <c r="CA262" i="1"/>
  <c r="CA268" i="1"/>
  <c r="CB275" i="1"/>
  <c r="CC275" i="1" s="1"/>
  <c r="CE275" i="1" s="1"/>
  <c r="CB276" i="1"/>
  <c r="CC276" i="1" s="1"/>
  <c r="CE276" i="1" s="1"/>
  <c r="CB283" i="1"/>
  <c r="CC283" i="1" s="1"/>
  <c r="CE283" i="1" s="1"/>
  <c r="CA287" i="1"/>
  <c r="CA288" i="1"/>
  <c r="CB289" i="1"/>
  <c r="CC289" i="1" s="1"/>
  <c r="CE289" i="1" s="1"/>
  <c r="CA293" i="1"/>
  <c r="CB299" i="1"/>
  <c r="CC299" i="1" s="1"/>
  <c r="CE299" i="1" s="1"/>
  <c r="CA303" i="1"/>
  <c r="CA304" i="1"/>
  <c r="CB305" i="1"/>
  <c r="CC305" i="1" s="1"/>
  <c r="CE305" i="1" s="1"/>
  <c r="CA309" i="1"/>
  <c r="CB315" i="1"/>
  <c r="CC315" i="1" s="1"/>
  <c r="CE315" i="1" s="1"/>
  <c r="CB320" i="1"/>
  <c r="CC320" i="1" s="1"/>
  <c r="CE320" i="1" s="1"/>
  <c r="CA326" i="1"/>
  <c r="CA327" i="1"/>
  <c r="CA330" i="1"/>
  <c r="CA331" i="1"/>
  <c r="CA334" i="1"/>
  <c r="CA335" i="1"/>
  <c r="DR340" i="1"/>
  <c r="CA342" i="1"/>
  <c r="CA343" i="1"/>
  <c r="CA348" i="1"/>
  <c r="DR349" i="1"/>
  <c r="CA357" i="1"/>
  <c r="CA360" i="1"/>
  <c r="CA361" i="1"/>
  <c r="CB367" i="1"/>
  <c r="CC367" i="1" s="1"/>
  <c r="CE367" i="1" s="1"/>
  <c r="CB370" i="1"/>
  <c r="CC370" i="1" s="1"/>
  <c r="CE370" i="1" s="1"/>
  <c r="CB373" i="1"/>
  <c r="CC373" i="1" s="1"/>
  <c r="CE373" i="1" s="1"/>
  <c r="CB377" i="1"/>
  <c r="CC377" i="1" s="1"/>
  <c r="CE377" i="1" s="1"/>
  <c r="CA380" i="1"/>
  <c r="CB386" i="1"/>
  <c r="CC386" i="1" s="1"/>
  <c r="CE386" i="1" s="1"/>
  <c r="CA388" i="1"/>
  <c r="CB389" i="1"/>
  <c r="CC389" i="1" s="1"/>
  <c r="CE389" i="1" s="1"/>
  <c r="CA392" i="1"/>
  <c r="CA393" i="1"/>
  <c r="CB399" i="1"/>
  <c r="CC399" i="1" s="1"/>
  <c r="CE399" i="1" s="1"/>
  <c r="CA401" i="1"/>
  <c r="CB402" i="1"/>
  <c r="CC402" i="1" s="1"/>
  <c r="CE402" i="1" s="1"/>
  <c r="CA403" i="1"/>
  <c r="CB404" i="1"/>
  <c r="CC404" i="1" s="1"/>
  <c r="CE404" i="1" s="1"/>
  <c r="CA405" i="1"/>
  <c r="CB406" i="1"/>
  <c r="CC406" i="1" s="1"/>
  <c r="CE406" i="1" s="1"/>
  <c r="CA407" i="1"/>
  <c r="CA412" i="1"/>
  <c r="CB417" i="1"/>
  <c r="CC417" i="1" s="1"/>
  <c r="CE417" i="1" s="1"/>
  <c r="CA418" i="1"/>
  <c r="CA421" i="1"/>
  <c r="CB422" i="1"/>
  <c r="CC422" i="1" s="1"/>
  <c r="CE422" i="1" s="1"/>
  <c r="CB430" i="1"/>
  <c r="CC430" i="1" s="1"/>
  <c r="CE430" i="1" s="1"/>
  <c r="CA431" i="1"/>
  <c r="CB439" i="1"/>
  <c r="CC439" i="1" s="1"/>
  <c r="CE439" i="1" s="1"/>
  <c r="CB446" i="1"/>
  <c r="CC446" i="1" s="1"/>
  <c r="CE446" i="1" s="1"/>
  <c r="CA447" i="1"/>
  <c r="CB455" i="1"/>
  <c r="CC455" i="1" s="1"/>
  <c r="CE455" i="1" s="1"/>
  <c r="CB551" i="1"/>
  <c r="CC551" i="1" s="1"/>
  <c r="CE551" i="1" s="1"/>
  <c r="CB559" i="1"/>
  <c r="CC559" i="1" s="1"/>
  <c r="CE559" i="1" s="1"/>
  <c r="CB567" i="1"/>
  <c r="CC567" i="1" s="1"/>
  <c r="CE567" i="1" s="1"/>
  <c r="CA572" i="1"/>
  <c r="CA578" i="1"/>
  <c r="DR580" i="1"/>
  <c r="CB583" i="1"/>
  <c r="CC583" i="1" s="1"/>
  <c r="CE583" i="1" s="1"/>
  <c r="DR592" i="1"/>
  <c r="DR597" i="1"/>
  <c r="CB597" i="1"/>
  <c r="CC597" i="1" s="1"/>
  <c r="CE597" i="1" s="1"/>
  <c r="CB612" i="1"/>
  <c r="CC612" i="1" s="1"/>
  <c r="CE612" i="1" s="1"/>
  <c r="CB616" i="1"/>
  <c r="CC616" i="1" s="1"/>
  <c r="CE616" i="1" s="1"/>
  <c r="CA626" i="1"/>
  <c r="CB631" i="1"/>
  <c r="CC631" i="1" s="1"/>
  <c r="CE631" i="1" s="1"/>
  <c r="CA637" i="1"/>
  <c r="CA638" i="1"/>
  <c r="DR643" i="1"/>
  <c r="DR647" i="1"/>
  <c r="CB650" i="1"/>
  <c r="CC650" i="1" s="1"/>
  <c r="CE650" i="1" s="1"/>
  <c r="CB653" i="1"/>
  <c r="CC653" i="1" s="1"/>
  <c r="CE653" i="1" s="1"/>
  <c r="CB656" i="1"/>
  <c r="CC656" i="1" s="1"/>
  <c r="CE656" i="1" s="1"/>
  <c r="CB660" i="1"/>
  <c r="CC660" i="1" s="1"/>
  <c r="CE660" i="1" s="1"/>
  <c r="CB664" i="1"/>
  <c r="CC664" i="1" s="1"/>
  <c r="CE664" i="1" s="1"/>
  <c r="CB666" i="1"/>
  <c r="CC666" i="1" s="1"/>
  <c r="CE666" i="1" s="1"/>
  <c r="CB668" i="1"/>
  <c r="CC668" i="1" s="1"/>
  <c r="CE668" i="1" s="1"/>
  <c r="DR675" i="1"/>
  <c r="CA753" i="1"/>
  <c r="CB759" i="1"/>
  <c r="CC759" i="1" s="1"/>
  <c r="CE759" i="1" s="1"/>
  <c r="CA762" i="1"/>
  <c r="CA777" i="1"/>
  <c r="CB779" i="1"/>
  <c r="CC779" i="1" s="1"/>
  <c r="CE779" i="1" s="1"/>
  <c r="CA782" i="1"/>
  <c r="DT785" i="1"/>
  <c r="CA788" i="1"/>
  <c r="CA797" i="1"/>
  <c r="CA801" i="1"/>
  <c r="CA811" i="1"/>
  <c r="DR826" i="1"/>
  <c r="DR829" i="1"/>
  <c r="DR831" i="1"/>
  <c r="DR841" i="1"/>
  <c r="CB853" i="1"/>
  <c r="CC853" i="1" s="1"/>
  <c r="CE853" i="1" s="1"/>
  <c r="CB854" i="1"/>
  <c r="CC854" i="1" s="1"/>
  <c r="CE854" i="1" s="1"/>
  <c r="CB855" i="1"/>
  <c r="CC855" i="1" s="1"/>
  <c r="CE855" i="1" s="1"/>
  <c r="DR860" i="1"/>
  <c r="CB860" i="1"/>
  <c r="CC860" i="1" s="1"/>
  <c r="CE860" i="1" s="1"/>
  <c r="CB871" i="1"/>
  <c r="CC871" i="1" s="1"/>
  <c r="CE871" i="1" s="1"/>
  <c r="CB874" i="1"/>
  <c r="CC874" i="1" s="1"/>
  <c r="CE874" i="1" s="1"/>
  <c r="CB899" i="1"/>
  <c r="CC899" i="1" s="1"/>
  <c r="CE899" i="1" s="1"/>
  <c r="DR908" i="1"/>
  <c r="CB924" i="1"/>
  <c r="CC924" i="1" s="1"/>
  <c r="CE924" i="1" s="1"/>
  <c r="CB925" i="1"/>
  <c r="CC925" i="1" s="1"/>
  <c r="CE925" i="1" s="1"/>
  <c r="CB926" i="1"/>
  <c r="CC926" i="1" s="1"/>
  <c r="CE926" i="1" s="1"/>
  <c r="CB927" i="1"/>
  <c r="CC927" i="1" s="1"/>
  <c r="CE927" i="1" s="1"/>
  <c r="DR932" i="1"/>
  <c r="DR934" i="1"/>
  <c r="CB936" i="1"/>
  <c r="CC936" i="1" s="1"/>
  <c r="CE936" i="1" s="1"/>
  <c r="CB937" i="1"/>
  <c r="CC937" i="1" s="1"/>
  <c r="CE937" i="1" s="1"/>
  <c r="CA947" i="1"/>
  <c r="DR954" i="1"/>
  <c r="CA968" i="1"/>
  <c r="CA971" i="1"/>
  <c r="DR972" i="1"/>
  <c r="DR981" i="1"/>
  <c r="DR982" i="1"/>
  <c r="DR983" i="1"/>
  <c r="DR984" i="1"/>
  <c r="DR985" i="1"/>
  <c r="DR986" i="1"/>
  <c r="CA988" i="1"/>
  <c r="CB991" i="1"/>
  <c r="CC991" i="1" s="1"/>
  <c r="CE991" i="1" s="1"/>
  <c r="CA993" i="1"/>
  <c r="CA1012" i="1"/>
  <c r="CB1013" i="1"/>
  <c r="CC1013" i="1" s="1"/>
  <c r="CE1013" i="1" s="1"/>
  <c r="CA1020" i="1"/>
  <c r="CB1028" i="1"/>
  <c r="CC1028" i="1" s="1"/>
  <c r="CE1028" i="1" s="1"/>
  <c r="CA1036" i="1"/>
  <c r="CA1038" i="1"/>
  <c r="CB121" i="1"/>
  <c r="CC121" i="1" s="1"/>
  <c r="CE121" i="1" s="1"/>
  <c r="CA121" i="1"/>
  <c r="DR18" i="1"/>
  <c r="DR22" i="1"/>
  <c r="DR26" i="1"/>
  <c r="DR30" i="1"/>
  <c r="DR38" i="1"/>
  <c r="DR46" i="1"/>
  <c r="DR50" i="1"/>
  <c r="DR54" i="1"/>
  <c r="DR62" i="1"/>
  <c r="DR78" i="1"/>
  <c r="DR82" i="1"/>
  <c r="DR86" i="1"/>
  <c r="DR90" i="1"/>
  <c r="DR94" i="1"/>
  <c r="DR102" i="1"/>
  <c r="CB113" i="1"/>
  <c r="CC113" i="1" s="1"/>
  <c r="CE113" i="1" s="1"/>
  <c r="CA113" i="1"/>
  <c r="CA4" i="1"/>
  <c r="CB7" i="1"/>
  <c r="CC7" i="1" s="1"/>
  <c r="CE7" i="1" s="1"/>
  <c r="CA8" i="1"/>
  <c r="CA11" i="1"/>
  <c r="CB13" i="1"/>
  <c r="CC13" i="1" s="1"/>
  <c r="CE13" i="1" s="1"/>
  <c r="CA13" i="1"/>
  <c r="CA15" i="1"/>
  <c r="CB17" i="1"/>
  <c r="CC17" i="1" s="1"/>
  <c r="CE17" i="1" s="1"/>
  <c r="CA17" i="1"/>
  <c r="CA19" i="1"/>
  <c r="CB21" i="1"/>
  <c r="CC21" i="1" s="1"/>
  <c r="CE21" i="1" s="1"/>
  <c r="CA21" i="1"/>
  <c r="CA23" i="1"/>
  <c r="CB25" i="1"/>
  <c r="CC25" i="1" s="1"/>
  <c r="CE25" i="1" s="1"/>
  <c r="CA25" i="1"/>
  <c r="CA27" i="1"/>
  <c r="CB29" i="1"/>
  <c r="CC29" i="1" s="1"/>
  <c r="CE29" i="1" s="1"/>
  <c r="CA29" i="1"/>
  <c r="CA31" i="1"/>
  <c r="CB33" i="1"/>
  <c r="CC33" i="1" s="1"/>
  <c r="CE33" i="1" s="1"/>
  <c r="CA33" i="1"/>
  <c r="CA35" i="1"/>
  <c r="CB37" i="1"/>
  <c r="CC37" i="1" s="1"/>
  <c r="CE37" i="1" s="1"/>
  <c r="CA37" i="1"/>
  <c r="CA39" i="1"/>
  <c r="CB41" i="1"/>
  <c r="CC41" i="1" s="1"/>
  <c r="CE41" i="1" s="1"/>
  <c r="CA41" i="1"/>
  <c r="CA43" i="1"/>
  <c r="CB45" i="1"/>
  <c r="CC45" i="1" s="1"/>
  <c r="CE45" i="1" s="1"/>
  <c r="CA45" i="1"/>
  <c r="CA47" i="1"/>
  <c r="CB49" i="1"/>
  <c r="CC49" i="1" s="1"/>
  <c r="CE49" i="1" s="1"/>
  <c r="CA49" i="1"/>
  <c r="CA51" i="1"/>
  <c r="CB53" i="1"/>
  <c r="CC53" i="1" s="1"/>
  <c r="CE53" i="1" s="1"/>
  <c r="CA53" i="1"/>
  <c r="CA55" i="1"/>
  <c r="CB57" i="1"/>
  <c r="CC57" i="1" s="1"/>
  <c r="CE57" i="1" s="1"/>
  <c r="CA57" i="1"/>
  <c r="CA59" i="1"/>
  <c r="CB61" i="1"/>
  <c r="CC61" i="1" s="1"/>
  <c r="CE61" i="1" s="1"/>
  <c r="CA61" i="1"/>
  <c r="CA63" i="1"/>
  <c r="CB65" i="1"/>
  <c r="CC65" i="1" s="1"/>
  <c r="CE65" i="1" s="1"/>
  <c r="CA65" i="1"/>
  <c r="CA67" i="1"/>
  <c r="CB69" i="1"/>
  <c r="CC69" i="1" s="1"/>
  <c r="CE69" i="1" s="1"/>
  <c r="CA69" i="1"/>
  <c r="CA71" i="1"/>
  <c r="CB73" i="1"/>
  <c r="CC73" i="1" s="1"/>
  <c r="CE73" i="1" s="1"/>
  <c r="CA73" i="1"/>
  <c r="CA75" i="1"/>
  <c r="CB77" i="1"/>
  <c r="CC77" i="1" s="1"/>
  <c r="CE77" i="1" s="1"/>
  <c r="CA77" i="1"/>
  <c r="CA79" i="1"/>
  <c r="CB81" i="1"/>
  <c r="CC81" i="1" s="1"/>
  <c r="CE81" i="1" s="1"/>
  <c r="CA81" i="1"/>
  <c r="CA83" i="1"/>
  <c r="CB85" i="1"/>
  <c r="CC85" i="1" s="1"/>
  <c r="CE85" i="1" s="1"/>
  <c r="CA85" i="1"/>
  <c r="CA87" i="1"/>
  <c r="CB89" i="1"/>
  <c r="CC89" i="1" s="1"/>
  <c r="CE89" i="1" s="1"/>
  <c r="CA89" i="1"/>
  <c r="CA91" i="1"/>
  <c r="CB93" i="1"/>
  <c r="CC93" i="1" s="1"/>
  <c r="CE93" i="1" s="1"/>
  <c r="CA93" i="1"/>
  <c r="CA95" i="1"/>
  <c r="CB97" i="1"/>
  <c r="CC97" i="1" s="1"/>
  <c r="CE97" i="1" s="1"/>
  <c r="CA97" i="1"/>
  <c r="CA99" i="1"/>
  <c r="CB101" i="1"/>
  <c r="CC101" i="1" s="1"/>
  <c r="CE101" i="1" s="1"/>
  <c r="CA101" i="1"/>
  <c r="CA103" i="1"/>
  <c r="CB105" i="1"/>
  <c r="CC105" i="1" s="1"/>
  <c r="CE105" i="1" s="1"/>
  <c r="CA105" i="1"/>
  <c r="CA107" i="1"/>
  <c r="CB109" i="1"/>
  <c r="CC109" i="1" s="1"/>
  <c r="CE109" i="1" s="1"/>
  <c r="CA109" i="1"/>
  <c r="DT113" i="1"/>
  <c r="CA123" i="1"/>
  <c r="CB131" i="1"/>
  <c r="CC131" i="1" s="1"/>
  <c r="CE131" i="1" s="1"/>
  <c r="CA131" i="1"/>
  <c r="CB139" i="1"/>
  <c r="CC139" i="1" s="1"/>
  <c r="CE139" i="1" s="1"/>
  <c r="CA139" i="1"/>
  <c r="CB147" i="1"/>
  <c r="CC147" i="1" s="1"/>
  <c r="CE147" i="1" s="1"/>
  <c r="CA147" i="1"/>
  <c r="CB155" i="1"/>
  <c r="CC155" i="1" s="1"/>
  <c r="CE155" i="1" s="1"/>
  <c r="CA155" i="1"/>
  <c r="CB163" i="1"/>
  <c r="CC163" i="1" s="1"/>
  <c r="CE163" i="1" s="1"/>
  <c r="CA163" i="1"/>
  <c r="DT185" i="1"/>
  <c r="CB5" i="1"/>
  <c r="CC5" i="1" s="1"/>
  <c r="CE5" i="1" s="1"/>
  <c r="DR6" i="1"/>
  <c r="CA6" i="1"/>
  <c r="CB9" i="1"/>
  <c r="CC9" i="1" s="1"/>
  <c r="CE9" i="1" s="1"/>
  <c r="DR10" i="1"/>
  <c r="CA10" i="1"/>
  <c r="CB14" i="1"/>
  <c r="CC14" i="1" s="1"/>
  <c r="CE14" i="1" s="1"/>
  <c r="DT14" i="1"/>
  <c r="CB18" i="1"/>
  <c r="CC18" i="1" s="1"/>
  <c r="CE18" i="1" s="1"/>
  <c r="CB22" i="1"/>
  <c r="CC22" i="1" s="1"/>
  <c r="CE22" i="1" s="1"/>
  <c r="CB26" i="1"/>
  <c r="CC26" i="1" s="1"/>
  <c r="CE26" i="1" s="1"/>
  <c r="CO29" i="1"/>
  <c r="CP29" i="1" s="1"/>
  <c r="CR29" i="1" s="1"/>
  <c r="CB30" i="1"/>
  <c r="CC30" i="1" s="1"/>
  <c r="CE30" i="1" s="1"/>
  <c r="CO33" i="1"/>
  <c r="CP33" i="1" s="1"/>
  <c r="CR33" i="1" s="1"/>
  <c r="CB34" i="1"/>
  <c r="CC34" i="1" s="1"/>
  <c r="CE34" i="1" s="1"/>
  <c r="DT34" i="1"/>
  <c r="CB38" i="1"/>
  <c r="CC38" i="1" s="1"/>
  <c r="CE38" i="1" s="1"/>
  <c r="CB42" i="1"/>
  <c r="CC42" i="1" s="1"/>
  <c r="CE42" i="1" s="1"/>
  <c r="CO45" i="1"/>
  <c r="CP45" i="1" s="1"/>
  <c r="CR45" i="1" s="1"/>
  <c r="CB46" i="1"/>
  <c r="CC46" i="1" s="1"/>
  <c r="CE46" i="1" s="1"/>
  <c r="CB50" i="1"/>
  <c r="CC50" i="1" s="1"/>
  <c r="CE50" i="1" s="1"/>
  <c r="CB54" i="1"/>
  <c r="CC54" i="1" s="1"/>
  <c r="CE54" i="1" s="1"/>
  <c r="DT54" i="1"/>
  <c r="CB58" i="1"/>
  <c r="CC58" i="1" s="1"/>
  <c r="CE58" i="1" s="1"/>
  <c r="CO61" i="1"/>
  <c r="CP61" i="1" s="1"/>
  <c r="CR61" i="1" s="1"/>
  <c r="CB62" i="1"/>
  <c r="CC62" i="1" s="1"/>
  <c r="CE62" i="1" s="1"/>
  <c r="DT62" i="1"/>
  <c r="CB66" i="1"/>
  <c r="CC66" i="1" s="1"/>
  <c r="CE66" i="1" s="1"/>
  <c r="CB70" i="1"/>
  <c r="CC70" i="1" s="1"/>
  <c r="CE70" i="1" s="1"/>
  <c r="DT70" i="1"/>
  <c r="CB74" i="1"/>
  <c r="CC74" i="1" s="1"/>
  <c r="CE74" i="1" s="1"/>
  <c r="CB78" i="1"/>
  <c r="CC78" i="1" s="1"/>
  <c r="CE78" i="1" s="1"/>
  <c r="CB82" i="1"/>
  <c r="CC82" i="1" s="1"/>
  <c r="CE82" i="1" s="1"/>
  <c r="CB86" i="1"/>
  <c r="CC86" i="1" s="1"/>
  <c r="CE86" i="1" s="1"/>
  <c r="DT86" i="1"/>
  <c r="CB90" i="1"/>
  <c r="CC90" i="1" s="1"/>
  <c r="CE90" i="1" s="1"/>
  <c r="CB94" i="1"/>
  <c r="CC94" i="1" s="1"/>
  <c r="CE94" i="1" s="1"/>
  <c r="CO97" i="1"/>
  <c r="CP97" i="1" s="1"/>
  <c r="CR97" i="1" s="1"/>
  <c r="CB98" i="1"/>
  <c r="CC98" i="1" s="1"/>
  <c r="CE98" i="1" s="1"/>
  <c r="CB102" i="1"/>
  <c r="CC102" i="1" s="1"/>
  <c r="CE102" i="1" s="1"/>
  <c r="DT102" i="1"/>
  <c r="CB106" i="1"/>
  <c r="CC106" i="1" s="1"/>
  <c r="CE106" i="1" s="1"/>
  <c r="DR114" i="1"/>
  <c r="CA115" i="1"/>
  <c r="CB117" i="1"/>
  <c r="CC117" i="1" s="1"/>
  <c r="CE117" i="1" s="1"/>
  <c r="CA117" i="1"/>
  <c r="DT121" i="1"/>
  <c r="CB127" i="1"/>
  <c r="CC127" i="1" s="1"/>
  <c r="CE127" i="1" s="1"/>
  <c r="CA127" i="1"/>
  <c r="CB135" i="1"/>
  <c r="CC135" i="1" s="1"/>
  <c r="CE135" i="1" s="1"/>
  <c r="CA135" i="1"/>
  <c r="CB143" i="1"/>
  <c r="CC143" i="1" s="1"/>
  <c r="CE143" i="1" s="1"/>
  <c r="CA143" i="1"/>
  <c r="CB151" i="1"/>
  <c r="CC151" i="1" s="1"/>
  <c r="CE151" i="1" s="1"/>
  <c r="CA151" i="1"/>
  <c r="CB159" i="1"/>
  <c r="CC159" i="1" s="1"/>
  <c r="CE159" i="1" s="1"/>
  <c r="CA159" i="1"/>
  <c r="CB167" i="1"/>
  <c r="CC167" i="1" s="1"/>
  <c r="CE167" i="1" s="1"/>
  <c r="CA167" i="1"/>
  <c r="CA173" i="1"/>
  <c r="CB355" i="1"/>
  <c r="CC355" i="1" s="1"/>
  <c r="CE355" i="1" s="1"/>
  <c r="CA355" i="1"/>
  <c r="DR14" i="1"/>
  <c r="DR34" i="1"/>
  <c r="DR42" i="1"/>
  <c r="DR58" i="1"/>
  <c r="DR66" i="1"/>
  <c r="DR70" i="1"/>
  <c r="DR74" i="1"/>
  <c r="DR98" i="1"/>
  <c r="DR106" i="1"/>
  <c r="DR110" i="1"/>
  <c r="CO138" i="1"/>
  <c r="CP138" i="1" s="1"/>
  <c r="CR138" i="1" s="1"/>
  <c r="CO154" i="1"/>
  <c r="CP154" i="1" s="1"/>
  <c r="CR154" i="1" s="1"/>
  <c r="CB349" i="1"/>
  <c r="CC349" i="1" s="1"/>
  <c r="CE349" i="1" s="1"/>
  <c r="CA349" i="1"/>
  <c r="CA419" i="1"/>
  <c r="CB419" i="1"/>
  <c r="CC419" i="1" s="1"/>
  <c r="CE419" i="1" s="1"/>
  <c r="CA425" i="1"/>
  <c r="CB425" i="1"/>
  <c r="CC425" i="1" s="1"/>
  <c r="CE425" i="1" s="1"/>
  <c r="CA441" i="1"/>
  <c r="CB441" i="1"/>
  <c r="CC441" i="1" s="1"/>
  <c r="CE441" i="1" s="1"/>
  <c r="CA457" i="1"/>
  <c r="CB457" i="1"/>
  <c r="CC457" i="1" s="1"/>
  <c r="CE457" i="1" s="1"/>
  <c r="CB125" i="1"/>
  <c r="CC125" i="1" s="1"/>
  <c r="CE125" i="1" s="1"/>
  <c r="CA125" i="1"/>
  <c r="CB129" i="1"/>
  <c r="CC129" i="1" s="1"/>
  <c r="CE129" i="1" s="1"/>
  <c r="CA129" i="1"/>
  <c r="CB133" i="1"/>
  <c r="CC133" i="1" s="1"/>
  <c r="CE133" i="1" s="1"/>
  <c r="CA133" i="1"/>
  <c r="CB137" i="1"/>
  <c r="CC137" i="1" s="1"/>
  <c r="CE137" i="1" s="1"/>
  <c r="CA137" i="1"/>
  <c r="CB141" i="1"/>
  <c r="CC141" i="1" s="1"/>
  <c r="CE141" i="1" s="1"/>
  <c r="CA141" i="1"/>
  <c r="CB145" i="1"/>
  <c r="CC145" i="1" s="1"/>
  <c r="CE145" i="1" s="1"/>
  <c r="CA145" i="1"/>
  <c r="CB149" i="1"/>
  <c r="CC149" i="1" s="1"/>
  <c r="CE149" i="1" s="1"/>
  <c r="CA149" i="1"/>
  <c r="CB153" i="1"/>
  <c r="CC153" i="1" s="1"/>
  <c r="CE153" i="1" s="1"/>
  <c r="CA153" i="1"/>
  <c r="CB157" i="1"/>
  <c r="CC157" i="1" s="1"/>
  <c r="CE157" i="1" s="1"/>
  <c r="CA157" i="1"/>
  <c r="CB161" i="1"/>
  <c r="CC161" i="1" s="1"/>
  <c r="CE161" i="1" s="1"/>
  <c r="CA161" i="1"/>
  <c r="CB165" i="1"/>
  <c r="CC165" i="1" s="1"/>
  <c r="CE165" i="1" s="1"/>
  <c r="CA165" i="1"/>
  <c r="CB169" i="1"/>
  <c r="CC169" i="1" s="1"/>
  <c r="CE169" i="1" s="1"/>
  <c r="CA169" i="1"/>
  <c r="CB255" i="1"/>
  <c r="CC255" i="1" s="1"/>
  <c r="CE255" i="1" s="1"/>
  <c r="CB287" i="1"/>
  <c r="CC287" i="1" s="1"/>
  <c r="CE287" i="1" s="1"/>
  <c r="CB303" i="1"/>
  <c r="CC303" i="1" s="1"/>
  <c r="CE303" i="1" s="1"/>
  <c r="CB325" i="1"/>
  <c r="CC325" i="1" s="1"/>
  <c r="CE325" i="1" s="1"/>
  <c r="CA325" i="1"/>
  <c r="CB329" i="1"/>
  <c r="CC329" i="1" s="1"/>
  <c r="CE329" i="1" s="1"/>
  <c r="CA329" i="1"/>
  <c r="CB333" i="1"/>
  <c r="CC333" i="1" s="1"/>
  <c r="CE333" i="1" s="1"/>
  <c r="CA333" i="1"/>
  <c r="CB366" i="1"/>
  <c r="CC366" i="1" s="1"/>
  <c r="CE366" i="1" s="1"/>
  <c r="CB385" i="1"/>
  <c r="CC385" i="1" s="1"/>
  <c r="CE385" i="1" s="1"/>
  <c r="CB398" i="1"/>
  <c r="CC398" i="1" s="1"/>
  <c r="CE398" i="1" s="1"/>
  <c r="CA423" i="1"/>
  <c r="CB423" i="1"/>
  <c r="CC423" i="1" s="1"/>
  <c r="CE423" i="1" s="1"/>
  <c r="CA429" i="1"/>
  <c r="CB429" i="1"/>
  <c r="CC429" i="1" s="1"/>
  <c r="CE429" i="1" s="1"/>
  <c r="CA445" i="1"/>
  <c r="CB445" i="1"/>
  <c r="CC445" i="1" s="1"/>
  <c r="CE445" i="1" s="1"/>
  <c r="CA463" i="1"/>
  <c r="CB463" i="1"/>
  <c r="CC463" i="1" s="1"/>
  <c r="CE463" i="1" s="1"/>
  <c r="CA465" i="1"/>
  <c r="CB465" i="1"/>
  <c r="CC465" i="1" s="1"/>
  <c r="CE465" i="1" s="1"/>
  <c r="CA479" i="1"/>
  <c r="CB479" i="1"/>
  <c r="CC479" i="1" s="1"/>
  <c r="CE479" i="1" s="1"/>
  <c r="CA481" i="1"/>
  <c r="CB481" i="1"/>
  <c r="CC481" i="1" s="1"/>
  <c r="CE481" i="1" s="1"/>
  <c r="CB488" i="1"/>
  <c r="CC488" i="1" s="1"/>
  <c r="CE488" i="1" s="1"/>
  <c r="CA488" i="1"/>
  <c r="CB496" i="1"/>
  <c r="CC496" i="1" s="1"/>
  <c r="CE496" i="1" s="1"/>
  <c r="CA496" i="1"/>
  <c r="CB504" i="1"/>
  <c r="CC504" i="1" s="1"/>
  <c r="CE504" i="1" s="1"/>
  <c r="CA504" i="1"/>
  <c r="CB512" i="1"/>
  <c r="CC512" i="1" s="1"/>
  <c r="CE512" i="1" s="1"/>
  <c r="CA512" i="1"/>
  <c r="CA515" i="1"/>
  <c r="CB515" i="1"/>
  <c r="CC515" i="1" s="1"/>
  <c r="CE515" i="1" s="1"/>
  <c r="CB110" i="1"/>
  <c r="CC110" i="1" s="1"/>
  <c r="CE110" i="1" s="1"/>
  <c r="DT110" i="1"/>
  <c r="CB114" i="1"/>
  <c r="CC114" i="1" s="1"/>
  <c r="CE114" i="1" s="1"/>
  <c r="CO117" i="1"/>
  <c r="CP117" i="1" s="1"/>
  <c r="CR117" i="1" s="1"/>
  <c r="CB118" i="1"/>
  <c r="CC118" i="1" s="1"/>
  <c r="CE118" i="1" s="1"/>
  <c r="CB122" i="1"/>
  <c r="CC122" i="1" s="1"/>
  <c r="CE122" i="1" s="1"/>
  <c r="CB126" i="1"/>
  <c r="CC126" i="1" s="1"/>
  <c r="CE126" i="1" s="1"/>
  <c r="CB130" i="1"/>
  <c r="CC130" i="1" s="1"/>
  <c r="CE130" i="1" s="1"/>
  <c r="DT130" i="1"/>
  <c r="CB134" i="1"/>
  <c r="CC134" i="1" s="1"/>
  <c r="CE134" i="1" s="1"/>
  <c r="DT134" i="1"/>
  <c r="CB138" i="1"/>
  <c r="CC138" i="1" s="1"/>
  <c r="CE138" i="1" s="1"/>
  <c r="CB142" i="1"/>
  <c r="CC142" i="1" s="1"/>
  <c r="CE142" i="1" s="1"/>
  <c r="CB146" i="1"/>
  <c r="CC146" i="1" s="1"/>
  <c r="CE146" i="1" s="1"/>
  <c r="DT146" i="1"/>
  <c r="CB150" i="1"/>
  <c r="CC150" i="1" s="1"/>
  <c r="CE150" i="1" s="1"/>
  <c r="CB154" i="1"/>
  <c r="CC154" i="1" s="1"/>
  <c r="CE154" i="1" s="1"/>
  <c r="CB158" i="1"/>
  <c r="CC158" i="1" s="1"/>
  <c r="CE158" i="1" s="1"/>
  <c r="CO161" i="1"/>
  <c r="CP161" i="1" s="1"/>
  <c r="CR161" i="1" s="1"/>
  <c r="CB162" i="1"/>
  <c r="CC162" i="1" s="1"/>
  <c r="CE162" i="1" s="1"/>
  <c r="CB166" i="1"/>
  <c r="CC166" i="1" s="1"/>
  <c r="CE166" i="1" s="1"/>
  <c r="CB170" i="1"/>
  <c r="CC170" i="1" s="1"/>
  <c r="CE170" i="1" s="1"/>
  <c r="CB174" i="1"/>
  <c r="CC174" i="1" s="1"/>
  <c r="CE174" i="1" s="1"/>
  <c r="CA176" i="1"/>
  <c r="CA177" i="1"/>
  <c r="CA193" i="1"/>
  <c r="CB228" i="1"/>
  <c r="CC228" i="1" s="1"/>
  <c r="CE228" i="1" s="1"/>
  <c r="CO238" i="1"/>
  <c r="CP238" i="1" s="1"/>
  <c r="CR238" i="1" s="1"/>
  <c r="CO246" i="1"/>
  <c r="CP246" i="1" s="1"/>
  <c r="CR246" i="1" s="1"/>
  <c r="CB295" i="1"/>
  <c r="CC295" i="1" s="1"/>
  <c r="CE295" i="1" s="1"/>
  <c r="CB311" i="1"/>
  <c r="CC311" i="1" s="1"/>
  <c r="CE311" i="1" s="1"/>
  <c r="CB351" i="1"/>
  <c r="CC351" i="1" s="1"/>
  <c r="CE351" i="1" s="1"/>
  <c r="CB357" i="1"/>
  <c r="CC357" i="1" s="1"/>
  <c r="CE357" i="1" s="1"/>
  <c r="CB359" i="1"/>
  <c r="CC359" i="1" s="1"/>
  <c r="CE359" i="1" s="1"/>
  <c r="CA359" i="1"/>
  <c r="CB363" i="1"/>
  <c r="CC363" i="1" s="1"/>
  <c r="CE363" i="1" s="1"/>
  <c r="CA363" i="1"/>
  <c r="CB391" i="1"/>
  <c r="CC391" i="1" s="1"/>
  <c r="CE391" i="1" s="1"/>
  <c r="CA391" i="1"/>
  <c r="CB395" i="1"/>
  <c r="CC395" i="1" s="1"/>
  <c r="CE395" i="1" s="1"/>
  <c r="CA395" i="1"/>
  <c r="CA415" i="1"/>
  <c r="CB415" i="1"/>
  <c r="CC415" i="1" s="1"/>
  <c r="CE415" i="1" s="1"/>
  <c r="CA437" i="1"/>
  <c r="CB437" i="1"/>
  <c r="CC437" i="1" s="1"/>
  <c r="CE437" i="1" s="1"/>
  <c r="CA453" i="1"/>
  <c r="CB453" i="1"/>
  <c r="CC453" i="1" s="1"/>
  <c r="CE453" i="1" s="1"/>
  <c r="CA211" i="1"/>
  <c r="CB211" i="1"/>
  <c r="CC211" i="1" s="1"/>
  <c r="CE211" i="1" s="1"/>
  <c r="DR229" i="1"/>
  <c r="DR233" i="1"/>
  <c r="CB372" i="1"/>
  <c r="CC372" i="1" s="1"/>
  <c r="CE372" i="1" s="1"/>
  <c r="CA372" i="1"/>
  <c r="CB376" i="1"/>
  <c r="CC376" i="1" s="1"/>
  <c r="CE376" i="1" s="1"/>
  <c r="CA376" i="1"/>
  <c r="CA411" i="1"/>
  <c r="CB411" i="1"/>
  <c r="CC411" i="1" s="1"/>
  <c r="CE411" i="1" s="1"/>
  <c r="CA433" i="1"/>
  <c r="CB433" i="1"/>
  <c r="CC433" i="1" s="1"/>
  <c r="CE433" i="1" s="1"/>
  <c r="CA449" i="1"/>
  <c r="CB449" i="1"/>
  <c r="CC449" i="1" s="1"/>
  <c r="CE449" i="1" s="1"/>
  <c r="CB522" i="1"/>
  <c r="CC522" i="1" s="1"/>
  <c r="CE522" i="1" s="1"/>
  <c r="CA522" i="1"/>
  <c r="CB530" i="1"/>
  <c r="CC530" i="1" s="1"/>
  <c r="CE530" i="1" s="1"/>
  <c r="CA530" i="1"/>
  <c r="CA547" i="1"/>
  <c r="CB547" i="1"/>
  <c r="CC547" i="1" s="1"/>
  <c r="CE547" i="1" s="1"/>
  <c r="CB569" i="1"/>
  <c r="CC569" i="1" s="1"/>
  <c r="CE569" i="1" s="1"/>
  <c r="CA569" i="1"/>
  <c r="CB585" i="1"/>
  <c r="CC585" i="1" s="1"/>
  <c r="CE585" i="1" s="1"/>
  <c r="CA585" i="1"/>
  <c r="CB596" i="1"/>
  <c r="CC596" i="1" s="1"/>
  <c r="CE596" i="1" s="1"/>
  <c r="CA596" i="1"/>
  <c r="CB620" i="1"/>
  <c r="CC620" i="1" s="1"/>
  <c r="CE620" i="1" s="1"/>
  <c r="CA620" i="1"/>
  <c r="CB622" i="1"/>
  <c r="CC622" i="1" s="1"/>
  <c r="CE622" i="1" s="1"/>
  <c r="CA622" i="1"/>
  <c r="CB624" i="1"/>
  <c r="CC624" i="1" s="1"/>
  <c r="CE624" i="1" s="1"/>
  <c r="CA624" i="1"/>
  <c r="CO11" i="1"/>
  <c r="CP11" i="1" s="1"/>
  <c r="CR11" i="1" s="1"/>
  <c r="CB12" i="1"/>
  <c r="CC12" i="1" s="1"/>
  <c r="CE12" i="1" s="1"/>
  <c r="CB16" i="1"/>
  <c r="CC16" i="1" s="1"/>
  <c r="CE16" i="1" s="1"/>
  <c r="CB20" i="1"/>
  <c r="CC20" i="1" s="1"/>
  <c r="CE20" i="1" s="1"/>
  <c r="CB24" i="1"/>
  <c r="CC24" i="1" s="1"/>
  <c r="CE24" i="1" s="1"/>
  <c r="CB28" i="1"/>
  <c r="CC28" i="1" s="1"/>
  <c r="CE28" i="1" s="1"/>
  <c r="CB32" i="1"/>
  <c r="CC32" i="1" s="1"/>
  <c r="CE32" i="1" s="1"/>
  <c r="CB36" i="1"/>
  <c r="CC36" i="1" s="1"/>
  <c r="CE36" i="1" s="1"/>
  <c r="CB40" i="1"/>
  <c r="CC40" i="1" s="1"/>
  <c r="CE40" i="1" s="1"/>
  <c r="CB44" i="1"/>
  <c r="CC44" i="1" s="1"/>
  <c r="CE44" i="1" s="1"/>
  <c r="CB48" i="1"/>
  <c r="CC48" i="1" s="1"/>
  <c r="CE48" i="1" s="1"/>
  <c r="CB52" i="1"/>
  <c r="CC52" i="1" s="1"/>
  <c r="CE52" i="1" s="1"/>
  <c r="CB56" i="1"/>
  <c r="CC56" i="1" s="1"/>
  <c r="CE56" i="1" s="1"/>
  <c r="CB60" i="1"/>
  <c r="CC60" i="1" s="1"/>
  <c r="CE60" i="1" s="1"/>
  <c r="CB64" i="1"/>
  <c r="CC64" i="1" s="1"/>
  <c r="CE64" i="1" s="1"/>
  <c r="CB68" i="1"/>
  <c r="CC68" i="1" s="1"/>
  <c r="CE68" i="1" s="1"/>
  <c r="CB72" i="1"/>
  <c r="CC72" i="1" s="1"/>
  <c r="CE72" i="1" s="1"/>
  <c r="CB76" i="1"/>
  <c r="CC76" i="1" s="1"/>
  <c r="CE76" i="1" s="1"/>
  <c r="CB80" i="1"/>
  <c r="CC80" i="1" s="1"/>
  <c r="CE80" i="1" s="1"/>
  <c r="CB84" i="1"/>
  <c r="CC84" i="1" s="1"/>
  <c r="CE84" i="1" s="1"/>
  <c r="CB88" i="1"/>
  <c r="CC88" i="1" s="1"/>
  <c r="CE88" i="1" s="1"/>
  <c r="CB92" i="1"/>
  <c r="CC92" i="1" s="1"/>
  <c r="CE92" i="1" s="1"/>
  <c r="CO95" i="1"/>
  <c r="CP95" i="1" s="1"/>
  <c r="CR95" i="1" s="1"/>
  <c r="CB96" i="1"/>
  <c r="CC96" i="1" s="1"/>
  <c r="CE96" i="1" s="1"/>
  <c r="CB100" i="1"/>
  <c r="CC100" i="1" s="1"/>
  <c r="CE100" i="1" s="1"/>
  <c r="CO103" i="1"/>
  <c r="CP103" i="1" s="1"/>
  <c r="CR103" i="1" s="1"/>
  <c r="CB104" i="1"/>
  <c r="CC104" i="1" s="1"/>
  <c r="CE104" i="1" s="1"/>
  <c r="CB108" i="1"/>
  <c r="CC108" i="1" s="1"/>
  <c r="CE108" i="1" s="1"/>
  <c r="CB112" i="1"/>
  <c r="CC112" i="1" s="1"/>
  <c r="CE112" i="1" s="1"/>
  <c r="CB116" i="1"/>
  <c r="CC116" i="1" s="1"/>
  <c r="CE116" i="1" s="1"/>
  <c r="CO119" i="1"/>
  <c r="CP119" i="1" s="1"/>
  <c r="CR119" i="1" s="1"/>
  <c r="CB120" i="1"/>
  <c r="CC120" i="1" s="1"/>
  <c r="CE120" i="1" s="1"/>
  <c r="CB124" i="1"/>
  <c r="CC124" i="1" s="1"/>
  <c r="CE124" i="1" s="1"/>
  <c r="CB128" i="1"/>
  <c r="CC128" i="1" s="1"/>
  <c r="CE128" i="1" s="1"/>
  <c r="CB132" i="1"/>
  <c r="CC132" i="1" s="1"/>
  <c r="CE132" i="1" s="1"/>
  <c r="CB136" i="1"/>
  <c r="CC136" i="1" s="1"/>
  <c r="CE136" i="1" s="1"/>
  <c r="CB140" i="1"/>
  <c r="CC140" i="1" s="1"/>
  <c r="CE140" i="1" s="1"/>
  <c r="CB144" i="1"/>
  <c r="CC144" i="1" s="1"/>
  <c r="CE144" i="1" s="1"/>
  <c r="CB148" i="1"/>
  <c r="CC148" i="1" s="1"/>
  <c r="CE148" i="1" s="1"/>
  <c r="CB152" i="1"/>
  <c r="CC152" i="1" s="1"/>
  <c r="CE152" i="1" s="1"/>
  <c r="CB156" i="1"/>
  <c r="CC156" i="1" s="1"/>
  <c r="CE156" i="1" s="1"/>
  <c r="CB160" i="1"/>
  <c r="CC160" i="1" s="1"/>
  <c r="CE160" i="1" s="1"/>
  <c r="CB164" i="1"/>
  <c r="CC164" i="1" s="1"/>
  <c r="CE164" i="1" s="1"/>
  <c r="CB168" i="1"/>
  <c r="CC168" i="1" s="1"/>
  <c r="CE168" i="1" s="1"/>
  <c r="CA175" i="1"/>
  <c r="CB178" i="1"/>
  <c r="CC178" i="1" s="1"/>
  <c r="CE178" i="1" s="1"/>
  <c r="CB182" i="1"/>
  <c r="CC182" i="1" s="1"/>
  <c r="CE182" i="1" s="1"/>
  <c r="CB186" i="1"/>
  <c r="CC186" i="1" s="1"/>
  <c r="CE186" i="1" s="1"/>
  <c r="DT198" i="1"/>
  <c r="CB203" i="1"/>
  <c r="CC203" i="1" s="1"/>
  <c r="CE203" i="1" s="1"/>
  <c r="DT203" i="1"/>
  <c r="DR206" i="1"/>
  <c r="CB206" i="1"/>
  <c r="CC206" i="1" s="1"/>
  <c r="CE206" i="1" s="1"/>
  <c r="CA215" i="1"/>
  <c r="CA216" i="1"/>
  <c r="DR221" i="1"/>
  <c r="CB221" i="1"/>
  <c r="CC221" i="1" s="1"/>
  <c r="CE221" i="1" s="1"/>
  <c r="CA226" i="1"/>
  <c r="CA230" i="1"/>
  <c r="CO234" i="1"/>
  <c r="CP234" i="1" s="1"/>
  <c r="CR234" i="1" s="1"/>
  <c r="CB235" i="1"/>
  <c r="CC235" i="1" s="1"/>
  <c r="CE235" i="1" s="1"/>
  <c r="CA240" i="1"/>
  <c r="CA244" i="1"/>
  <c r="CA256" i="1"/>
  <c r="CA260" i="1"/>
  <c r="CA263" i="1"/>
  <c r="CA264" i="1"/>
  <c r="CO266" i="1"/>
  <c r="CP266" i="1" s="1"/>
  <c r="CR266" i="1" s="1"/>
  <c r="CA272" i="1"/>
  <c r="CA274" i="1"/>
  <c r="CA276" i="1"/>
  <c r="CB279" i="1"/>
  <c r="CC279" i="1" s="1"/>
  <c r="CE279" i="1" s="1"/>
  <c r="CO280" i="1"/>
  <c r="CP280" i="1" s="1"/>
  <c r="CR280" i="1" s="1"/>
  <c r="CB284" i="1"/>
  <c r="CC284" i="1" s="1"/>
  <c r="CE284" i="1" s="1"/>
  <c r="CB288" i="1"/>
  <c r="CC288" i="1" s="1"/>
  <c r="CE288" i="1" s="1"/>
  <c r="CB292" i="1"/>
  <c r="CC292" i="1" s="1"/>
  <c r="CE292" i="1" s="1"/>
  <c r="CB296" i="1"/>
  <c r="CC296" i="1" s="1"/>
  <c r="CE296" i="1" s="1"/>
  <c r="CB300" i="1"/>
  <c r="CC300" i="1" s="1"/>
  <c r="CE300" i="1" s="1"/>
  <c r="CB304" i="1"/>
  <c r="CC304" i="1" s="1"/>
  <c r="CE304" i="1" s="1"/>
  <c r="CB308" i="1"/>
  <c r="CC308" i="1" s="1"/>
  <c r="CE308" i="1" s="1"/>
  <c r="CB312" i="1"/>
  <c r="CC312" i="1" s="1"/>
  <c r="CE312" i="1" s="1"/>
  <c r="CB316" i="1"/>
  <c r="CC316" i="1" s="1"/>
  <c r="CE316" i="1" s="1"/>
  <c r="DR319" i="1"/>
  <c r="DR330" i="1"/>
  <c r="DR334" i="1"/>
  <c r="DR335" i="1"/>
  <c r="CB335" i="1"/>
  <c r="CC335" i="1" s="1"/>
  <c r="CE335" i="1" s="1"/>
  <c r="CA339" i="1"/>
  <c r="CO350" i="1"/>
  <c r="CP350" i="1" s="1"/>
  <c r="CR350" i="1" s="1"/>
  <c r="CB354" i="1"/>
  <c r="CC354" i="1" s="1"/>
  <c r="CE354" i="1" s="1"/>
  <c r="CA367" i="1"/>
  <c r="CO369" i="1"/>
  <c r="CP369" i="1" s="1"/>
  <c r="CR369" i="1" s="1"/>
  <c r="CA371" i="1"/>
  <c r="DR382" i="1"/>
  <c r="CB382" i="1"/>
  <c r="CC382" i="1" s="1"/>
  <c r="CE382" i="1" s="1"/>
  <c r="CA386" i="1"/>
  <c r="CA399" i="1"/>
  <c r="CB408" i="1"/>
  <c r="CC408" i="1" s="1"/>
  <c r="CE408" i="1" s="1"/>
  <c r="CB412" i="1"/>
  <c r="CC412" i="1" s="1"/>
  <c r="CE412" i="1" s="1"/>
  <c r="CB416" i="1"/>
  <c r="CC416" i="1" s="1"/>
  <c r="CE416" i="1" s="1"/>
  <c r="CB420" i="1"/>
  <c r="CC420" i="1" s="1"/>
  <c r="CE420" i="1" s="1"/>
  <c r="CO436" i="1"/>
  <c r="CP436" i="1" s="1"/>
  <c r="CR436" i="1" s="1"/>
  <c r="CO448" i="1"/>
  <c r="CP448" i="1" s="1"/>
  <c r="CR448" i="1" s="1"/>
  <c r="CA458" i="1"/>
  <c r="CB458" i="1"/>
  <c r="CC458" i="1" s="1"/>
  <c r="CE458" i="1" s="1"/>
  <c r="CA467" i="1"/>
  <c r="CB467" i="1"/>
  <c r="CC467" i="1" s="1"/>
  <c r="CE467" i="1" s="1"/>
  <c r="CA469" i="1"/>
  <c r="CB469" i="1"/>
  <c r="CC469" i="1" s="1"/>
  <c r="CE469" i="1" s="1"/>
  <c r="CA483" i="1"/>
  <c r="CB483" i="1"/>
  <c r="CC483" i="1" s="1"/>
  <c r="CE483" i="1" s="1"/>
  <c r="CB485" i="1"/>
  <c r="CC485" i="1" s="1"/>
  <c r="CE485" i="1" s="1"/>
  <c r="CA485" i="1"/>
  <c r="CB493" i="1"/>
  <c r="CC493" i="1" s="1"/>
  <c r="CE493" i="1" s="1"/>
  <c r="CA493" i="1"/>
  <c r="CB501" i="1"/>
  <c r="CC501" i="1" s="1"/>
  <c r="CE501" i="1" s="1"/>
  <c r="CA501" i="1"/>
  <c r="CB509" i="1"/>
  <c r="CC509" i="1" s="1"/>
  <c r="CE509" i="1" s="1"/>
  <c r="CA509" i="1"/>
  <c r="CB521" i="1"/>
  <c r="CC521" i="1" s="1"/>
  <c r="CE521" i="1" s="1"/>
  <c r="CA521" i="1"/>
  <c r="CB529" i="1"/>
  <c r="CC529" i="1" s="1"/>
  <c r="CE529" i="1" s="1"/>
  <c r="CA529" i="1"/>
  <c r="CB537" i="1"/>
  <c r="CC537" i="1" s="1"/>
  <c r="CE537" i="1" s="1"/>
  <c r="CA537" i="1"/>
  <c r="CB542" i="1"/>
  <c r="CC542" i="1" s="1"/>
  <c r="CE542" i="1" s="1"/>
  <c r="CA542" i="1"/>
  <c r="CA556" i="1"/>
  <c r="CB556" i="1"/>
  <c r="CC556" i="1" s="1"/>
  <c r="CE556" i="1" s="1"/>
  <c r="CA564" i="1"/>
  <c r="CB564" i="1"/>
  <c r="CC564" i="1" s="1"/>
  <c r="CE564" i="1" s="1"/>
  <c r="CB581" i="1"/>
  <c r="CC581" i="1" s="1"/>
  <c r="CE581" i="1" s="1"/>
  <c r="CA581" i="1"/>
  <c r="CA598" i="1"/>
  <c r="CB598" i="1"/>
  <c r="CC598" i="1" s="1"/>
  <c r="CE598" i="1" s="1"/>
  <c r="DT251" i="1"/>
  <c r="DR266" i="1"/>
  <c r="DR274" i="1"/>
  <c r="DR329" i="1"/>
  <c r="DR338" i="1"/>
  <c r="DR344" i="1"/>
  <c r="DR364" i="1"/>
  <c r="CA424" i="1"/>
  <c r="CB424" i="1"/>
  <c r="CC424" i="1" s="1"/>
  <c r="CE424" i="1" s="1"/>
  <c r="CA471" i="1"/>
  <c r="CB471" i="1"/>
  <c r="CC471" i="1" s="1"/>
  <c r="CE471" i="1" s="1"/>
  <c r="CA473" i="1"/>
  <c r="CB473" i="1"/>
  <c r="CC473" i="1" s="1"/>
  <c r="CE473" i="1" s="1"/>
  <c r="CB492" i="1"/>
  <c r="CC492" i="1" s="1"/>
  <c r="CE492" i="1" s="1"/>
  <c r="CA492" i="1"/>
  <c r="CB500" i="1"/>
  <c r="CC500" i="1" s="1"/>
  <c r="CE500" i="1" s="1"/>
  <c r="CA500" i="1"/>
  <c r="CB508" i="1"/>
  <c r="CC508" i="1" s="1"/>
  <c r="CE508" i="1" s="1"/>
  <c r="CA508" i="1"/>
  <c r="CB526" i="1"/>
  <c r="CC526" i="1" s="1"/>
  <c r="CE526" i="1" s="1"/>
  <c r="CA526" i="1"/>
  <c r="CB534" i="1"/>
  <c r="CC534" i="1" s="1"/>
  <c r="CE534" i="1" s="1"/>
  <c r="CA534" i="1"/>
  <c r="CB548" i="1"/>
  <c r="CC548" i="1" s="1"/>
  <c r="CE548" i="1" s="1"/>
  <c r="CA548" i="1"/>
  <c r="CB577" i="1"/>
  <c r="CC577" i="1" s="1"/>
  <c r="CE577" i="1" s="1"/>
  <c r="CA577" i="1"/>
  <c r="CA593" i="1"/>
  <c r="CB593" i="1"/>
  <c r="CC593" i="1" s="1"/>
  <c r="CE593" i="1" s="1"/>
  <c r="CO177" i="1"/>
  <c r="CP177" i="1" s="1"/>
  <c r="CR177" i="1" s="1"/>
  <c r="CO183" i="1"/>
  <c r="CP183" i="1" s="1"/>
  <c r="CR183" i="1" s="1"/>
  <c r="CO189" i="1"/>
  <c r="CP189" i="1" s="1"/>
  <c r="CR189" i="1" s="1"/>
  <c r="CA190" i="1"/>
  <c r="CB194" i="1"/>
  <c r="CC194" i="1" s="1"/>
  <c r="CE194" i="1" s="1"/>
  <c r="CA199" i="1"/>
  <c r="CA200" i="1"/>
  <c r="CO204" i="1"/>
  <c r="CP204" i="1" s="1"/>
  <c r="CR204" i="1" s="1"/>
  <c r="CB205" i="1"/>
  <c r="CC205" i="1" s="1"/>
  <c r="CE205" i="1" s="1"/>
  <c r="DR207" i="1"/>
  <c r="CA212" i="1"/>
  <c r="DT214" i="1"/>
  <c r="CB219" i="1"/>
  <c r="CC219" i="1" s="1"/>
  <c r="CE219" i="1" s="1"/>
  <c r="CB222" i="1"/>
  <c r="CC222" i="1" s="1"/>
  <c r="CE222" i="1" s="1"/>
  <c r="CA224" i="1"/>
  <c r="CA227" i="1"/>
  <c r="CA231" i="1"/>
  <c r="CA232" i="1"/>
  <c r="CA236" i="1"/>
  <c r="CA247" i="1"/>
  <c r="CA248" i="1"/>
  <c r="CA252" i="1"/>
  <c r="CB265" i="1"/>
  <c r="CC265" i="1" s="1"/>
  <c r="CE265" i="1" s="1"/>
  <c r="CB269" i="1"/>
  <c r="CC269" i="1" s="1"/>
  <c r="CE269" i="1" s="1"/>
  <c r="CA270" i="1"/>
  <c r="CB271" i="1"/>
  <c r="CC271" i="1" s="1"/>
  <c r="CE271" i="1" s="1"/>
  <c r="CA278" i="1"/>
  <c r="CB280" i="1"/>
  <c r="CC280" i="1" s="1"/>
  <c r="CE280" i="1" s="1"/>
  <c r="DR283" i="1"/>
  <c r="DR287" i="1"/>
  <c r="DR291" i="1"/>
  <c r="DR295" i="1"/>
  <c r="DR299" i="1"/>
  <c r="DR303" i="1"/>
  <c r="DR307" i="1"/>
  <c r="DR311" i="1"/>
  <c r="DR315" i="1"/>
  <c r="CB321" i="1"/>
  <c r="CC321" i="1" s="1"/>
  <c r="CE321" i="1" s="1"/>
  <c r="DR328" i="1"/>
  <c r="CB336" i="1"/>
  <c r="CC336" i="1" s="1"/>
  <c r="CE336" i="1" s="1"/>
  <c r="CA337" i="1"/>
  <c r="CB340" i="1"/>
  <c r="CC340" i="1" s="1"/>
  <c r="CE340" i="1" s="1"/>
  <c r="CA345" i="1"/>
  <c r="CO349" i="1"/>
  <c r="CP349" i="1" s="1"/>
  <c r="CR349" i="1" s="1"/>
  <c r="CA350" i="1"/>
  <c r="DR352" i="1"/>
  <c r="CO355" i="1"/>
  <c r="CP355" i="1" s="1"/>
  <c r="CR355" i="1" s="1"/>
  <c r="CA356" i="1"/>
  <c r="CA365" i="1"/>
  <c r="CB368" i="1"/>
  <c r="CC368" i="1" s="1"/>
  <c r="CE368" i="1" s="1"/>
  <c r="CA369" i="1"/>
  <c r="DR380" i="1"/>
  <c r="CB380" i="1"/>
  <c r="CC380" i="1" s="1"/>
  <c r="CE380" i="1" s="1"/>
  <c r="CB383" i="1"/>
  <c r="CC383" i="1" s="1"/>
  <c r="CE383" i="1" s="1"/>
  <c r="CA384" i="1"/>
  <c r="CO386" i="1"/>
  <c r="CP386" i="1" s="1"/>
  <c r="CR386" i="1" s="1"/>
  <c r="CB387" i="1"/>
  <c r="CC387" i="1" s="1"/>
  <c r="CE387" i="1" s="1"/>
  <c r="DR388" i="1"/>
  <c r="DR389" i="1"/>
  <c r="CA397" i="1"/>
  <c r="CB400" i="1"/>
  <c r="CC400" i="1" s="1"/>
  <c r="CE400" i="1" s="1"/>
  <c r="CO403" i="1"/>
  <c r="CP403" i="1" s="1"/>
  <c r="CR403" i="1" s="1"/>
  <c r="DR404" i="1"/>
  <c r="CO406" i="1"/>
  <c r="CP406" i="1" s="1"/>
  <c r="CR406" i="1" s="1"/>
  <c r="CO411" i="1"/>
  <c r="CP411" i="1" s="1"/>
  <c r="CR411" i="1" s="1"/>
  <c r="CO419" i="1"/>
  <c r="CP419" i="1" s="1"/>
  <c r="CR419" i="1" s="1"/>
  <c r="CB428" i="1"/>
  <c r="CC428" i="1" s="1"/>
  <c r="CE428" i="1" s="1"/>
  <c r="CB432" i="1"/>
  <c r="CC432" i="1" s="1"/>
  <c r="CE432" i="1" s="1"/>
  <c r="CB436" i="1"/>
  <c r="CC436" i="1" s="1"/>
  <c r="CE436" i="1" s="1"/>
  <c r="CB440" i="1"/>
  <c r="CC440" i="1" s="1"/>
  <c r="CE440" i="1" s="1"/>
  <c r="CB444" i="1"/>
  <c r="CC444" i="1" s="1"/>
  <c r="CE444" i="1" s="1"/>
  <c r="CB448" i="1"/>
  <c r="CC448" i="1" s="1"/>
  <c r="CE448" i="1" s="1"/>
  <c r="CB452" i="1"/>
  <c r="CC452" i="1" s="1"/>
  <c r="CE452" i="1" s="1"/>
  <c r="CB456" i="1"/>
  <c r="CC456" i="1" s="1"/>
  <c r="CE456" i="1" s="1"/>
  <c r="CA461" i="1"/>
  <c r="CB461" i="1"/>
  <c r="CC461" i="1" s="1"/>
  <c r="CE461" i="1" s="1"/>
  <c r="CA475" i="1"/>
  <c r="CB475" i="1"/>
  <c r="CC475" i="1" s="1"/>
  <c r="CE475" i="1" s="1"/>
  <c r="CA477" i="1"/>
  <c r="CB477" i="1"/>
  <c r="CC477" i="1" s="1"/>
  <c r="CE477" i="1" s="1"/>
  <c r="CB489" i="1"/>
  <c r="CC489" i="1" s="1"/>
  <c r="CE489" i="1" s="1"/>
  <c r="CA489" i="1"/>
  <c r="CB497" i="1"/>
  <c r="CC497" i="1" s="1"/>
  <c r="CE497" i="1" s="1"/>
  <c r="CA497" i="1"/>
  <c r="CB505" i="1"/>
  <c r="CC505" i="1" s="1"/>
  <c r="CE505" i="1" s="1"/>
  <c r="CA505" i="1"/>
  <c r="CB513" i="1"/>
  <c r="CC513" i="1" s="1"/>
  <c r="CE513" i="1" s="1"/>
  <c r="CA513" i="1"/>
  <c r="CB525" i="1"/>
  <c r="CC525" i="1" s="1"/>
  <c r="CE525" i="1" s="1"/>
  <c r="CA525" i="1"/>
  <c r="CB533" i="1"/>
  <c r="CC533" i="1" s="1"/>
  <c r="CE533" i="1" s="1"/>
  <c r="CA533" i="1"/>
  <c r="CA552" i="1"/>
  <c r="CB552" i="1"/>
  <c r="CC552" i="1" s="1"/>
  <c r="CE552" i="1" s="1"/>
  <c r="CA560" i="1"/>
  <c r="CB560" i="1"/>
  <c r="CC560" i="1" s="1"/>
  <c r="CE560" i="1" s="1"/>
  <c r="CB573" i="1"/>
  <c r="CC573" i="1" s="1"/>
  <c r="CE573" i="1" s="1"/>
  <c r="CA573" i="1"/>
  <c r="CB586" i="1"/>
  <c r="CC586" i="1" s="1"/>
  <c r="CE586" i="1" s="1"/>
  <c r="CA586" i="1"/>
  <c r="CB603" i="1"/>
  <c r="CC603" i="1" s="1"/>
  <c r="CE603" i="1" s="1"/>
  <c r="CA603" i="1"/>
  <c r="CA462" i="1"/>
  <c r="CB462" i="1"/>
  <c r="CC462" i="1" s="1"/>
  <c r="CE462" i="1" s="1"/>
  <c r="CA466" i="1"/>
  <c r="CB466" i="1"/>
  <c r="CC466" i="1" s="1"/>
  <c r="CE466" i="1" s="1"/>
  <c r="CA470" i="1"/>
  <c r="CB470" i="1"/>
  <c r="CC470" i="1" s="1"/>
  <c r="CE470" i="1" s="1"/>
  <c r="CA474" i="1"/>
  <c r="CB474" i="1"/>
  <c r="CC474" i="1" s="1"/>
  <c r="CE474" i="1" s="1"/>
  <c r="CA478" i="1"/>
  <c r="CB478" i="1"/>
  <c r="CC478" i="1" s="1"/>
  <c r="CE478" i="1" s="1"/>
  <c r="CA482" i="1"/>
  <c r="CB482" i="1"/>
  <c r="CC482" i="1" s="1"/>
  <c r="CE482" i="1" s="1"/>
  <c r="CO495" i="1"/>
  <c r="CP495" i="1" s="1"/>
  <c r="CR495" i="1" s="1"/>
  <c r="CO503" i="1"/>
  <c r="CP503" i="1" s="1"/>
  <c r="CR503" i="1" s="1"/>
  <c r="CO507" i="1"/>
  <c r="CP507" i="1" s="1"/>
  <c r="CR507" i="1" s="1"/>
  <c r="DT543" i="1"/>
  <c r="DR552" i="1"/>
  <c r="DR556" i="1"/>
  <c r="DR560" i="1"/>
  <c r="DR564" i="1"/>
  <c r="CA619" i="1"/>
  <c r="CB619" i="1"/>
  <c r="CC619" i="1" s="1"/>
  <c r="CE619" i="1" s="1"/>
  <c r="CB621" i="1"/>
  <c r="CC621" i="1" s="1"/>
  <c r="CE621" i="1" s="1"/>
  <c r="CA621" i="1"/>
  <c r="CB623" i="1"/>
  <c r="CC623" i="1" s="1"/>
  <c r="CE623" i="1" s="1"/>
  <c r="CA623" i="1"/>
  <c r="CB625" i="1"/>
  <c r="CC625" i="1" s="1"/>
  <c r="CE625" i="1" s="1"/>
  <c r="CA625" i="1"/>
  <c r="CB642" i="1"/>
  <c r="CC642" i="1" s="1"/>
  <c r="CE642" i="1" s="1"/>
  <c r="CA642" i="1"/>
  <c r="CA805" i="1"/>
  <c r="CB805" i="1"/>
  <c r="CC805" i="1" s="1"/>
  <c r="CE805" i="1" s="1"/>
  <c r="CO320" i="1"/>
  <c r="CP320" i="1" s="1"/>
  <c r="CR320" i="1" s="1"/>
  <c r="DR322" i="1"/>
  <c r="DR348" i="1"/>
  <c r="CO348" i="1"/>
  <c r="CP348" i="1" s="1"/>
  <c r="CR348" i="1" s="1"/>
  <c r="DR353" i="1"/>
  <c r="CO360" i="1"/>
  <c r="CP360" i="1" s="1"/>
  <c r="CR360" i="1" s="1"/>
  <c r="DR363" i="1"/>
  <c r="CO374" i="1"/>
  <c r="CP374" i="1" s="1"/>
  <c r="CR374" i="1" s="1"/>
  <c r="DR379" i="1"/>
  <c r="DR395" i="1"/>
  <c r="CA426" i="1"/>
  <c r="CA430" i="1"/>
  <c r="CA434" i="1"/>
  <c r="CA438" i="1"/>
  <c r="CA442" i="1"/>
  <c r="CA446" i="1"/>
  <c r="CO449" i="1"/>
  <c r="CP449" i="1" s="1"/>
  <c r="CR449" i="1" s="1"/>
  <c r="CA450" i="1"/>
  <c r="CA454" i="1"/>
  <c r="CO465" i="1"/>
  <c r="CP465" i="1" s="1"/>
  <c r="CR465" i="1" s="1"/>
  <c r="CO469" i="1"/>
  <c r="CP469" i="1" s="1"/>
  <c r="CR469" i="1" s="1"/>
  <c r="DR485" i="1"/>
  <c r="DR489" i="1"/>
  <c r="DR493" i="1"/>
  <c r="DR497" i="1"/>
  <c r="DR501" i="1"/>
  <c r="DR505" i="1"/>
  <c r="DR509" i="1"/>
  <c r="DR513" i="1"/>
  <c r="CA514" i="1"/>
  <c r="DR518" i="1"/>
  <c r="DR522" i="1"/>
  <c r="DR526" i="1"/>
  <c r="DR530" i="1"/>
  <c r="DR534" i="1"/>
  <c r="DR540" i="1"/>
  <c r="DR545" i="1"/>
  <c r="DR548" i="1"/>
  <c r="CA549" i="1"/>
  <c r="DR550" i="1"/>
  <c r="DR554" i="1"/>
  <c r="DR558" i="1"/>
  <c r="DR562" i="1"/>
  <c r="DR566" i="1"/>
  <c r="DR570" i="1"/>
  <c r="DR574" i="1"/>
  <c r="DR578" i="1"/>
  <c r="DR582" i="1"/>
  <c r="CA588" i="1"/>
  <c r="CB591" i="1"/>
  <c r="CC591" i="1" s="1"/>
  <c r="CE591" i="1" s="1"/>
  <c r="CB592" i="1"/>
  <c r="CC592" i="1" s="1"/>
  <c r="CE592" i="1" s="1"/>
  <c r="CA595" i="1"/>
  <c r="CA597" i="1"/>
  <c r="DR599" i="1"/>
  <c r="DR600" i="1"/>
  <c r="CB605" i="1"/>
  <c r="CC605" i="1" s="1"/>
  <c r="CE605" i="1" s="1"/>
  <c r="CA606" i="1"/>
  <c r="CA618" i="1"/>
  <c r="CB618" i="1"/>
  <c r="CC618" i="1" s="1"/>
  <c r="CE618" i="1" s="1"/>
  <c r="CA635" i="1"/>
  <c r="CB635" i="1"/>
  <c r="CC635" i="1" s="1"/>
  <c r="CE635" i="1" s="1"/>
  <c r="CB641" i="1"/>
  <c r="CC641" i="1" s="1"/>
  <c r="CE641" i="1" s="1"/>
  <c r="CA641" i="1"/>
  <c r="CA428" i="1"/>
  <c r="CO431" i="1"/>
  <c r="CP431" i="1" s="1"/>
  <c r="CR431" i="1" s="1"/>
  <c r="CA432" i="1"/>
  <c r="CO435" i="1"/>
  <c r="CP435" i="1" s="1"/>
  <c r="CR435" i="1" s="1"/>
  <c r="CA436" i="1"/>
  <c r="CA440" i="1"/>
  <c r="CA444" i="1"/>
  <c r="CA448" i="1"/>
  <c r="CO451" i="1"/>
  <c r="CP451" i="1" s="1"/>
  <c r="CR451" i="1" s="1"/>
  <c r="CA452" i="1"/>
  <c r="CA456" i="1"/>
  <c r="CO480" i="1"/>
  <c r="CP480" i="1" s="1"/>
  <c r="CR480" i="1" s="1"/>
  <c r="DR487" i="1"/>
  <c r="DR491" i="1"/>
  <c r="DR495" i="1"/>
  <c r="DR499" i="1"/>
  <c r="DR503" i="1"/>
  <c r="DR507" i="1"/>
  <c r="CO510" i="1"/>
  <c r="CP510" i="1" s="1"/>
  <c r="CR510" i="1" s="1"/>
  <c r="DR511" i="1"/>
  <c r="DR514" i="1"/>
  <c r="CO514" i="1"/>
  <c r="CP514" i="1" s="1"/>
  <c r="CR514" i="1" s="1"/>
  <c r="CA518" i="1"/>
  <c r="CO519" i="1"/>
  <c r="CP519" i="1" s="1"/>
  <c r="CR519" i="1" s="1"/>
  <c r="DR520" i="1"/>
  <c r="DR524" i="1"/>
  <c r="CO527" i="1"/>
  <c r="CP527" i="1" s="1"/>
  <c r="CR527" i="1" s="1"/>
  <c r="DR532" i="1"/>
  <c r="DR536" i="1"/>
  <c r="DR538" i="1"/>
  <c r="CA540" i="1"/>
  <c r="DR544" i="1"/>
  <c r="CA545" i="1"/>
  <c r="DR549" i="1"/>
  <c r="CA550" i="1"/>
  <c r="CA554" i="1"/>
  <c r="DR557" i="1"/>
  <c r="CA558" i="1"/>
  <c r="CA562" i="1"/>
  <c r="DR565" i="1"/>
  <c r="CA566" i="1"/>
  <c r="CB633" i="1"/>
  <c r="CC633" i="1" s="1"/>
  <c r="CE633" i="1" s="1"/>
  <c r="CA633" i="1"/>
  <c r="CB670" i="1"/>
  <c r="CC670" i="1" s="1"/>
  <c r="CE670" i="1" s="1"/>
  <c r="CA670" i="1"/>
  <c r="CA808" i="1"/>
  <c r="CB808" i="1"/>
  <c r="CC808" i="1" s="1"/>
  <c r="CE808" i="1" s="1"/>
  <c r="CO611" i="1"/>
  <c r="CP611" i="1" s="1"/>
  <c r="CR611" i="1" s="1"/>
  <c r="DR619" i="1"/>
  <c r="DR627" i="1"/>
  <c r="DR659" i="1"/>
  <c r="CO707" i="1"/>
  <c r="CP707" i="1" s="1"/>
  <c r="CR707" i="1" s="1"/>
  <c r="CO744" i="1"/>
  <c r="CP744" i="1" s="1"/>
  <c r="CR744" i="1" s="1"/>
  <c r="CB812" i="1"/>
  <c r="CC812" i="1" s="1"/>
  <c r="CE812" i="1" s="1"/>
  <c r="CA812" i="1"/>
  <c r="CB813" i="1"/>
  <c r="CC813" i="1" s="1"/>
  <c r="CE813" i="1" s="1"/>
  <c r="CA813" i="1"/>
  <c r="CB849" i="1"/>
  <c r="CC849" i="1" s="1"/>
  <c r="CE849" i="1" s="1"/>
  <c r="CA849" i="1"/>
  <c r="CA896" i="1"/>
  <c r="CB896" i="1"/>
  <c r="CC896" i="1" s="1"/>
  <c r="CE896" i="1" s="1"/>
  <c r="CO459" i="1"/>
  <c r="CP459" i="1" s="1"/>
  <c r="CR459" i="1" s="1"/>
  <c r="CA460" i="1"/>
  <c r="CO463" i="1"/>
  <c r="CP463" i="1" s="1"/>
  <c r="CR463" i="1" s="1"/>
  <c r="CA464" i="1"/>
  <c r="CA468" i="1"/>
  <c r="CA472" i="1"/>
  <c r="CA476" i="1"/>
  <c r="CA480" i="1"/>
  <c r="CO483" i="1"/>
  <c r="CP483" i="1" s="1"/>
  <c r="CR483" i="1" s="1"/>
  <c r="CA484" i="1"/>
  <c r="DR486" i="1"/>
  <c r="DR488" i="1"/>
  <c r="DR490" i="1"/>
  <c r="DR494" i="1"/>
  <c r="DR496" i="1"/>
  <c r="DR498" i="1"/>
  <c r="DR500" i="1"/>
  <c r="DR502" i="1"/>
  <c r="DR504" i="1"/>
  <c r="DR506" i="1"/>
  <c r="DR508" i="1"/>
  <c r="DR510" i="1"/>
  <c r="DR512" i="1"/>
  <c r="CO515" i="1"/>
  <c r="CP515" i="1" s="1"/>
  <c r="CR515" i="1" s="1"/>
  <c r="DR519" i="1"/>
  <c r="DR521" i="1"/>
  <c r="DR523" i="1"/>
  <c r="DR525" i="1"/>
  <c r="DR527" i="1"/>
  <c r="DR529" i="1"/>
  <c r="DR531" i="1"/>
  <c r="DR533" i="1"/>
  <c r="DR535" i="1"/>
  <c r="DR537" i="1"/>
  <c r="DR541" i="1"/>
  <c r="DR542" i="1"/>
  <c r="DR546" i="1"/>
  <c r="DR551" i="1"/>
  <c r="DT551" i="1"/>
  <c r="DR555" i="1"/>
  <c r="DR559" i="1"/>
  <c r="DR563" i="1"/>
  <c r="DR567" i="1"/>
  <c r="DR571" i="1"/>
  <c r="DR575" i="1"/>
  <c r="DR579" i="1"/>
  <c r="DR583" i="1"/>
  <c r="DR587" i="1"/>
  <c r="DR588" i="1"/>
  <c r="DR603" i="1"/>
  <c r="DR604" i="1"/>
  <c r="DR621" i="1"/>
  <c r="DR623" i="1"/>
  <c r="DR625" i="1"/>
  <c r="CB626" i="1"/>
  <c r="CC626" i="1" s="1"/>
  <c r="CE626" i="1" s="1"/>
  <c r="CO628" i="1"/>
  <c r="CP628" i="1" s="1"/>
  <c r="CR628" i="1" s="1"/>
  <c r="CO633" i="1"/>
  <c r="CP633" i="1" s="1"/>
  <c r="CR633" i="1" s="1"/>
  <c r="CA634" i="1"/>
  <c r="DR635" i="1"/>
  <c r="DR636" i="1"/>
  <c r="DR642" i="1"/>
  <c r="CB645" i="1"/>
  <c r="CC645" i="1" s="1"/>
  <c r="CE645" i="1" s="1"/>
  <c r="CA654" i="1"/>
  <c r="CB662" i="1"/>
  <c r="CC662" i="1" s="1"/>
  <c r="CE662" i="1" s="1"/>
  <c r="DR667" i="1"/>
  <c r="CB672" i="1"/>
  <c r="CC672" i="1" s="1"/>
  <c r="CE672" i="1" s="1"/>
  <c r="DR678" i="1"/>
  <c r="CO684" i="1"/>
  <c r="CP684" i="1" s="1"/>
  <c r="CR684" i="1" s="1"/>
  <c r="CO687" i="1"/>
  <c r="CP687" i="1" s="1"/>
  <c r="CR687" i="1" s="1"/>
  <c r="CO703" i="1"/>
  <c r="CP703" i="1" s="1"/>
  <c r="CR703" i="1" s="1"/>
  <c r="CO708" i="1"/>
  <c r="CP708" i="1" s="1"/>
  <c r="CR708" i="1" s="1"/>
  <c r="CO719" i="1"/>
  <c r="CP719" i="1" s="1"/>
  <c r="CR719" i="1" s="1"/>
  <c r="CO753" i="1"/>
  <c r="CP753" i="1" s="1"/>
  <c r="CR753" i="1" s="1"/>
  <c r="CB807" i="1"/>
  <c r="CC807" i="1" s="1"/>
  <c r="CE807" i="1" s="1"/>
  <c r="DR569" i="1"/>
  <c r="DR573" i="1"/>
  <c r="DR577" i="1"/>
  <c r="DR595" i="1"/>
  <c r="DR596" i="1"/>
  <c r="DT598" i="1"/>
  <c r="DR611" i="1"/>
  <c r="DR613" i="1"/>
  <c r="DR615" i="1"/>
  <c r="DR617" i="1"/>
  <c r="CA628" i="1"/>
  <c r="CB632" i="1"/>
  <c r="CC632" i="1" s="1"/>
  <c r="CE632" i="1" s="1"/>
  <c r="CB638" i="1"/>
  <c r="CC638" i="1" s="1"/>
  <c r="CE638" i="1" s="1"/>
  <c r="DR646" i="1"/>
  <c r="DR650" i="1"/>
  <c r="CO653" i="1"/>
  <c r="CP653" i="1" s="1"/>
  <c r="CR653" i="1" s="1"/>
  <c r="DR654" i="1"/>
  <c r="CB658" i="1"/>
  <c r="CC658" i="1" s="1"/>
  <c r="CE658" i="1" s="1"/>
  <c r="DR674" i="1"/>
  <c r="DR679" i="1"/>
  <c r="DT710" i="1"/>
  <c r="DT727" i="1"/>
  <c r="DT750" i="1"/>
  <c r="CA809" i="1"/>
  <c r="CB809" i="1"/>
  <c r="CC809" i="1" s="1"/>
  <c r="CE809" i="1" s="1"/>
  <c r="CB640" i="1"/>
  <c r="CC640" i="1" s="1"/>
  <c r="CE640" i="1" s="1"/>
  <c r="CB648" i="1"/>
  <c r="CC648" i="1" s="1"/>
  <c r="CE648" i="1" s="1"/>
  <c r="DT648" i="1"/>
  <c r="CB652" i="1"/>
  <c r="CC652" i="1" s="1"/>
  <c r="CE652" i="1" s="1"/>
  <c r="CB657" i="1"/>
  <c r="CC657" i="1" s="1"/>
  <c r="CE657" i="1" s="1"/>
  <c r="DR658" i="1"/>
  <c r="CB661" i="1"/>
  <c r="CC661" i="1" s="1"/>
  <c r="CE661" i="1" s="1"/>
  <c r="DR662" i="1"/>
  <c r="DR663" i="1"/>
  <c r="DR666" i="1"/>
  <c r="CB669" i="1"/>
  <c r="CC669" i="1" s="1"/>
  <c r="CE669" i="1" s="1"/>
  <c r="DR670" i="1"/>
  <c r="DR671" i="1"/>
  <c r="CB674" i="1"/>
  <c r="CC674" i="1" s="1"/>
  <c r="CE674" i="1" s="1"/>
  <c r="DT679" i="1"/>
  <c r="DR686" i="1"/>
  <c r="CO688" i="1"/>
  <c r="CP688" i="1" s="1"/>
  <c r="CR688" i="1" s="1"/>
  <c r="CO696" i="1"/>
  <c r="CP696" i="1" s="1"/>
  <c r="CR696" i="1" s="1"/>
  <c r="CO704" i="1"/>
  <c r="CP704" i="1" s="1"/>
  <c r="CR704" i="1" s="1"/>
  <c r="DT709" i="1"/>
  <c r="CO712" i="1"/>
  <c r="CP712" i="1" s="1"/>
  <c r="CR712" i="1" s="1"/>
  <c r="CO720" i="1"/>
  <c r="CP720" i="1" s="1"/>
  <c r="CR720" i="1" s="1"/>
  <c r="CO728" i="1"/>
  <c r="CP728" i="1" s="1"/>
  <c r="CR728" i="1" s="1"/>
  <c r="DT733" i="1"/>
  <c r="CO736" i="1"/>
  <c r="CP736" i="1" s="1"/>
  <c r="CR736" i="1" s="1"/>
  <c r="DT736" i="1"/>
  <c r="CA745" i="1"/>
  <c r="CA750" i="1"/>
  <c r="CA755" i="1"/>
  <c r="CO757" i="1"/>
  <c r="CP757" i="1" s="1"/>
  <c r="CR757" i="1" s="1"/>
  <c r="CA759" i="1"/>
  <c r="CB761" i="1"/>
  <c r="CC761" i="1" s="1"/>
  <c r="CE761" i="1" s="1"/>
  <c r="CO763" i="1"/>
  <c r="CP763" i="1" s="1"/>
  <c r="CR763" i="1" s="1"/>
  <c r="CA764" i="1"/>
  <c r="CA767" i="1"/>
  <c r="CB769" i="1"/>
  <c r="CC769" i="1" s="1"/>
  <c r="CE769" i="1" s="1"/>
  <c r="CA770" i="1"/>
  <c r="DR771" i="1"/>
  <c r="CA773" i="1"/>
  <c r="CA776" i="1"/>
  <c r="CA779" i="1"/>
  <c r="CB781" i="1"/>
  <c r="CC781" i="1" s="1"/>
  <c r="CE781" i="1" s="1"/>
  <c r="CO783" i="1"/>
  <c r="CP783" i="1" s="1"/>
  <c r="CR783" i="1" s="1"/>
  <c r="CA784" i="1"/>
  <c r="CO786" i="1"/>
  <c r="CP786" i="1" s="1"/>
  <c r="CR786" i="1" s="1"/>
  <c r="CB787" i="1"/>
  <c r="CC787" i="1" s="1"/>
  <c r="CE787" i="1" s="1"/>
  <c r="CA791" i="1"/>
  <c r="CO792" i="1"/>
  <c r="CP792" i="1" s="1"/>
  <c r="CR792" i="1" s="1"/>
  <c r="CB793" i="1"/>
  <c r="CC793" i="1" s="1"/>
  <c r="CE793" i="1" s="1"/>
  <c r="CO796" i="1"/>
  <c r="CP796" i="1" s="1"/>
  <c r="CR796" i="1" s="1"/>
  <c r="CA798" i="1"/>
  <c r="CO800" i="1"/>
  <c r="CP800" i="1" s="1"/>
  <c r="CR800" i="1" s="1"/>
  <c r="CA802" i="1"/>
  <c r="CA806" i="1"/>
  <c r="CB851" i="1"/>
  <c r="CC851" i="1" s="1"/>
  <c r="CE851" i="1" s="1"/>
  <c r="CA855" i="1"/>
  <c r="CO864" i="1"/>
  <c r="CP864" i="1" s="1"/>
  <c r="CR864" i="1" s="1"/>
  <c r="DT882" i="1"/>
  <c r="CO895" i="1"/>
  <c r="CP895" i="1" s="1"/>
  <c r="CR895" i="1" s="1"/>
  <c r="CB975" i="1"/>
  <c r="CC975" i="1" s="1"/>
  <c r="CE975" i="1" s="1"/>
  <c r="CA975" i="1"/>
  <c r="CB987" i="1"/>
  <c r="CC987" i="1" s="1"/>
  <c r="CE987" i="1" s="1"/>
  <c r="CA987" i="1"/>
  <c r="CB996" i="1"/>
  <c r="CC996" i="1" s="1"/>
  <c r="CE996" i="1" s="1"/>
  <c r="CA996" i="1"/>
  <c r="DR767" i="1"/>
  <c r="DR804" i="1"/>
  <c r="DR813" i="1"/>
  <c r="DR825" i="1"/>
  <c r="DR827" i="1"/>
  <c r="DR855" i="1"/>
  <c r="DR858" i="1"/>
  <c r="DR882" i="1"/>
  <c r="DR890" i="1"/>
  <c r="BP960" i="1"/>
  <c r="DT960" i="1"/>
  <c r="BP968" i="1"/>
  <c r="DT968" i="1"/>
  <c r="CO724" i="1"/>
  <c r="CP724" i="1" s="1"/>
  <c r="CR724" i="1" s="1"/>
  <c r="CO732" i="1"/>
  <c r="CP732" i="1" s="1"/>
  <c r="CR732" i="1" s="1"/>
  <c r="DT734" i="1"/>
  <c r="CA751" i="1"/>
  <c r="CA754" i="1"/>
  <c r="CA757" i="1"/>
  <c r="CA760" i="1"/>
  <c r="CA763" i="1"/>
  <c r="CB765" i="1"/>
  <c r="CC765" i="1" s="1"/>
  <c r="CE765" i="1" s="1"/>
  <c r="CA768" i="1"/>
  <c r="CB771" i="1"/>
  <c r="CC771" i="1" s="1"/>
  <c r="CE771" i="1" s="1"/>
  <c r="CA775" i="1"/>
  <c r="CO776" i="1"/>
  <c r="CP776" i="1" s="1"/>
  <c r="CR776" i="1" s="1"/>
  <c r="CB777" i="1"/>
  <c r="CC777" i="1" s="1"/>
  <c r="CE777" i="1" s="1"/>
  <c r="CO779" i="1"/>
  <c r="CP779" i="1" s="1"/>
  <c r="CR779" i="1" s="1"/>
  <c r="CA780" i="1"/>
  <c r="CA783" i="1"/>
  <c r="CB785" i="1"/>
  <c r="CC785" i="1" s="1"/>
  <c r="CE785" i="1" s="1"/>
  <c r="CA786" i="1"/>
  <c r="DR787" i="1"/>
  <c r="CA789" i="1"/>
  <c r="CO791" i="1"/>
  <c r="CP791" i="1" s="1"/>
  <c r="CR791" i="1" s="1"/>
  <c r="CA792" i="1"/>
  <c r="CA795" i="1"/>
  <c r="CA796" i="1"/>
  <c r="CA800" i="1"/>
  <c r="CO805" i="1"/>
  <c r="CP805" i="1" s="1"/>
  <c r="CR805" i="1" s="1"/>
  <c r="CA807" i="1"/>
  <c r="CO808" i="1"/>
  <c r="CP808" i="1" s="1"/>
  <c r="CR808" i="1" s="1"/>
  <c r="DR812" i="1"/>
  <c r="CB850" i="1"/>
  <c r="CC850" i="1" s="1"/>
  <c r="CE850" i="1" s="1"/>
  <c r="CB852" i="1"/>
  <c r="CC852" i="1" s="1"/>
  <c r="CE852" i="1" s="1"/>
  <c r="CO856" i="1"/>
  <c r="CP856" i="1" s="1"/>
  <c r="CR856" i="1" s="1"/>
  <c r="DT866" i="1"/>
  <c r="CA891" i="1"/>
  <c r="CB891" i="1"/>
  <c r="CC891" i="1" s="1"/>
  <c r="CE891" i="1" s="1"/>
  <c r="CB895" i="1"/>
  <c r="CC895" i="1" s="1"/>
  <c r="CE895" i="1" s="1"/>
  <c r="CA955" i="1"/>
  <c r="CB955" i="1"/>
  <c r="CC955" i="1" s="1"/>
  <c r="CE955" i="1" s="1"/>
  <c r="DT827" i="1"/>
  <c r="DR828" i="1"/>
  <c r="DR830" i="1"/>
  <c r="DR832" i="1"/>
  <c r="DR834" i="1"/>
  <c r="DR836" i="1"/>
  <c r="DT837" i="1"/>
  <c r="DR838" i="1"/>
  <c r="DR840" i="1"/>
  <c r="DR842" i="1"/>
  <c r="DR844" i="1"/>
  <c r="DR846" i="1"/>
  <c r="DR848" i="1"/>
  <c r="DR849" i="1"/>
  <c r="DR850" i="1"/>
  <c r="DR852" i="1"/>
  <c r="CA859" i="1"/>
  <c r="CA863" i="1"/>
  <c r="CA867" i="1"/>
  <c r="CO868" i="1"/>
  <c r="CP868" i="1" s="1"/>
  <c r="CR868" i="1" s="1"/>
  <c r="CB870" i="1"/>
  <c r="CC870" i="1" s="1"/>
  <c r="CE870" i="1" s="1"/>
  <c r="CB877" i="1"/>
  <c r="CC877" i="1" s="1"/>
  <c r="CE877" i="1" s="1"/>
  <c r="CA883" i="1"/>
  <c r="CO885" i="1"/>
  <c r="CP885" i="1" s="1"/>
  <c r="CR885" i="1" s="1"/>
  <c r="CA886" i="1"/>
  <c r="DT889" i="1"/>
  <c r="CA894" i="1"/>
  <c r="CA898" i="1"/>
  <c r="CA900" i="1"/>
  <c r="CA915" i="1"/>
  <c r="CA918" i="1"/>
  <c r="DR921" i="1"/>
  <c r="DT935" i="1"/>
  <c r="CB974" i="1"/>
  <c r="CC974" i="1" s="1"/>
  <c r="CE974" i="1" s="1"/>
  <c r="CA974" i="1"/>
  <c r="CB977" i="1"/>
  <c r="CC977" i="1" s="1"/>
  <c r="CE977" i="1" s="1"/>
  <c r="CA977" i="1"/>
  <c r="CB979" i="1"/>
  <c r="CC979" i="1" s="1"/>
  <c r="CE979" i="1" s="1"/>
  <c r="CA979" i="1"/>
  <c r="CB998" i="1"/>
  <c r="CC998" i="1" s="1"/>
  <c r="CE998" i="1" s="1"/>
  <c r="CA998" i="1"/>
  <c r="CO899" i="1"/>
  <c r="CP899" i="1" s="1"/>
  <c r="CR899" i="1" s="1"/>
  <c r="CO907" i="1"/>
  <c r="CP907" i="1" s="1"/>
  <c r="CR907" i="1" s="1"/>
  <c r="CO911" i="1"/>
  <c r="CP911" i="1" s="1"/>
  <c r="CR911" i="1" s="1"/>
  <c r="CO919" i="1"/>
  <c r="CP919" i="1" s="1"/>
  <c r="CR919" i="1" s="1"/>
  <c r="DR943" i="1"/>
  <c r="DR944" i="1"/>
  <c r="CA964" i="1"/>
  <c r="CB964" i="1"/>
  <c r="CC964" i="1" s="1"/>
  <c r="CE964" i="1" s="1"/>
  <c r="CO968" i="1"/>
  <c r="CP968" i="1" s="1"/>
  <c r="CR968" i="1" s="1"/>
  <c r="CB973" i="1"/>
  <c r="CC973" i="1" s="1"/>
  <c r="CE973" i="1" s="1"/>
  <c r="CA973" i="1"/>
  <c r="CB990" i="1"/>
  <c r="CC990" i="1" s="1"/>
  <c r="CE990" i="1" s="1"/>
  <c r="CA990" i="1"/>
  <c r="CB1009" i="1"/>
  <c r="CC1009" i="1" s="1"/>
  <c r="CE1009" i="1" s="1"/>
  <c r="CA1009" i="1"/>
  <c r="CA1040" i="1"/>
  <c r="CB1040" i="1"/>
  <c r="CC1040" i="1" s="1"/>
  <c r="CE1040" i="1" s="1"/>
  <c r="CB862" i="1"/>
  <c r="CC862" i="1" s="1"/>
  <c r="CE862" i="1" s="1"/>
  <c r="CB873" i="1"/>
  <c r="CC873" i="1" s="1"/>
  <c r="CE873" i="1" s="1"/>
  <c r="CO873" i="1"/>
  <c r="CP873" i="1" s="1"/>
  <c r="CR873" i="1" s="1"/>
  <c r="CO875" i="1"/>
  <c r="CP875" i="1" s="1"/>
  <c r="CR875" i="1" s="1"/>
  <c r="CB878" i="1"/>
  <c r="CC878" i="1" s="1"/>
  <c r="CE878" i="1" s="1"/>
  <c r="DR880" i="1"/>
  <c r="CO880" i="1"/>
  <c r="CP880" i="1" s="1"/>
  <c r="CR880" i="1" s="1"/>
  <c r="CA882" i="1"/>
  <c r="CA887" i="1"/>
  <c r="DR888" i="1"/>
  <c r="DT888" i="1"/>
  <c r="CA890" i="1"/>
  <c r="CA892" i="1"/>
  <c r="CO903" i="1"/>
  <c r="CP903" i="1" s="1"/>
  <c r="CR903" i="1" s="1"/>
  <c r="CO915" i="1"/>
  <c r="CP915" i="1" s="1"/>
  <c r="CR915" i="1" s="1"/>
  <c r="DT929" i="1"/>
  <c r="CO946" i="1"/>
  <c r="CP946" i="1" s="1"/>
  <c r="CR946" i="1" s="1"/>
  <c r="DR947" i="1"/>
  <c r="CB972" i="1"/>
  <c r="CC972" i="1" s="1"/>
  <c r="CE972" i="1" s="1"/>
  <c r="CB976" i="1"/>
  <c r="CC976" i="1" s="1"/>
  <c r="CE976" i="1" s="1"/>
  <c r="CA976" i="1"/>
  <c r="CB978" i="1"/>
  <c r="CC978" i="1" s="1"/>
  <c r="CE978" i="1" s="1"/>
  <c r="CA978" i="1"/>
  <c r="CB980" i="1"/>
  <c r="CC980" i="1" s="1"/>
  <c r="CE980" i="1" s="1"/>
  <c r="CA980" i="1"/>
  <c r="DR923" i="1"/>
  <c r="DR925" i="1"/>
  <c r="DR927" i="1"/>
  <c r="DR929" i="1"/>
  <c r="DR931" i="1"/>
  <c r="DR933" i="1"/>
  <c r="DR935" i="1"/>
  <c r="DT936" i="1"/>
  <c r="DR937" i="1"/>
  <c r="DR939" i="1"/>
  <c r="DR941" i="1"/>
  <c r="CO950" i="1"/>
  <c r="CP950" i="1" s="1"/>
  <c r="CR950" i="1" s="1"/>
  <c r="DR959" i="1"/>
  <c r="CB961" i="1"/>
  <c r="CC961" i="1" s="1"/>
  <c r="CE961" i="1" s="1"/>
  <c r="CA962" i="1"/>
  <c r="CB970" i="1"/>
  <c r="CC970" i="1" s="1"/>
  <c r="CE970" i="1" s="1"/>
  <c r="CB971" i="1"/>
  <c r="CC971" i="1" s="1"/>
  <c r="CE971" i="1" s="1"/>
  <c r="CB986" i="1"/>
  <c r="CC986" i="1" s="1"/>
  <c r="CE986" i="1" s="1"/>
  <c r="DR989" i="1"/>
  <c r="DR991" i="1"/>
  <c r="CB1002" i="1"/>
  <c r="CC1002" i="1" s="1"/>
  <c r="CE1002" i="1" s="1"/>
  <c r="CB1021" i="1"/>
  <c r="CC1021" i="1" s="1"/>
  <c r="CE1021" i="1" s="1"/>
  <c r="CB1034" i="1"/>
  <c r="CC1034" i="1" s="1"/>
  <c r="CE1034" i="1" s="1"/>
  <c r="CA1034" i="1"/>
  <c r="DR973" i="1"/>
  <c r="DR974" i="1"/>
  <c r="DR975" i="1"/>
  <c r="DR976" i="1"/>
  <c r="DR990" i="1"/>
  <c r="DR1009" i="1"/>
  <c r="CB965" i="1"/>
  <c r="CC965" i="1" s="1"/>
  <c r="CE965" i="1" s="1"/>
  <c r="CA966" i="1"/>
  <c r="CB969" i="1"/>
  <c r="CC969" i="1" s="1"/>
  <c r="CE969" i="1" s="1"/>
  <c r="DR977" i="1"/>
  <c r="DR978" i="1"/>
  <c r="DR979" i="1"/>
  <c r="DR980" i="1"/>
  <c r="CB988" i="1"/>
  <c r="CC988" i="1" s="1"/>
  <c r="CE988" i="1" s="1"/>
  <c r="DR995" i="1"/>
  <c r="CB999" i="1"/>
  <c r="CC999" i="1" s="1"/>
  <c r="CE999" i="1" s="1"/>
  <c r="CB1000" i="1"/>
  <c r="CC1000" i="1" s="1"/>
  <c r="CE1000" i="1" s="1"/>
  <c r="CA1001" i="1"/>
  <c r="CA1005" i="1"/>
  <c r="DR987" i="1"/>
  <c r="DR988" i="1"/>
  <c r="CB992" i="1"/>
  <c r="CC992" i="1" s="1"/>
  <c r="CE992" i="1" s="1"/>
  <c r="CB993" i="1"/>
  <c r="CC993" i="1" s="1"/>
  <c r="CE993" i="1" s="1"/>
  <c r="DR994" i="1"/>
  <c r="CB1003" i="1"/>
  <c r="CC1003" i="1" s="1"/>
  <c r="CE1003" i="1" s="1"/>
  <c r="CB1006" i="1"/>
  <c r="CC1006" i="1" s="1"/>
  <c r="CE1006" i="1" s="1"/>
  <c r="DR1008" i="1"/>
  <c r="CO1008" i="1"/>
  <c r="CP1008" i="1" s="1"/>
  <c r="CR1008" i="1" s="1"/>
  <c r="CB1010" i="1"/>
  <c r="CC1010" i="1" s="1"/>
  <c r="CE1010" i="1" s="1"/>
  <c r="CO1012" i="1"/>
  <c r="CP1012" i="1" s="1"/>
  <c r="CR1012" i="1" s="1"/>
  <c r="DR1013" i="1"/>
  <c r="DR1017" i="1"/>
  <c r="DR1020" i="1"/>
  <c r="CO1020" i="1"/>
  <c r="CP1020" i="1" s="1"/>
  <c r="CR1020" i="1" s="1"/>
  <c r="CA1024" i="1"/>
  <c r="DR1028" i="1"/>
  <c r="CO1032" i="1"/>
  <c r="CP1032" i="1" s="1"/>
  <c r="CR1032" i="1" s="1"/>
  <c r="CO1037" i="1"/>
  <c r="CP1037" i="1" s="1"/>
  <c r="CR1037" i="1" s="1"/>
  <c r="CA1041" i="1"/>
  <c r="CB1044" i="1"/>
  <c r="CC1044" i="1" s="1"/>
  <c r="CE1044" i="1" s="1"/>
  <c r="CO1011" i="1"/>
  <c r="CP1011" i="1" s="1"/>
  <c r="CR1011" i="1" s="1"/>
  <c r="CO1016" i="1"/>
  <c r="CP1016" i="1" s="1"/>
  <c r="CR1016" i="1" s="1"/>
  <c r="DR1021" i="1"/>
  <c r="CA1031" i="1"/>
  <c r="CO1033" i="1"/>
  <c r="CP1033" i="1" s="1"/>
  <c r="CR1033" i="1" s="1"/>
  <c r="DR1036" i="1"/>
  <c r="CB1039" i="1"/>
  <c r="CC1039" i="1" s="1"/>
  <c r="CE1039" i="1" s="1"/>
  <c r="CA1045" i="1"/>
  <c r="DR1032" i="1"/>
  <c r="CB1043" i="1"/>
  <c r="CC1043" i="1" s="1"/>
  <c r="CE1043" i="1" s="1"/>
  <c r="DT1045" i="1"/>
  <c r="DR320" i="1"/>
  <c r="DR325" i="1"/>
  <c r="DR238" i="1"/>
  <c r="DR265" i="1"/>
  <c r="DR269" i="1"/>
  <c r="DR285" i="1"/>
  <c r="DR293" i="1"/>
  <c r="DR305" i="1"/>
  <c r="DR317" i="1"/>
  <c r="DR397" i="1"/>
  <c r="DR624" i="1"/>
  <c r="DR1016" i="1"/>
  <c r="DR1027" i="1"/>
  <c r="DR201" i="1"/>
  <c r="DR218" i="1"/>
  <c r="DR331" i="1"/>
  <c r="DR339" i="1"/>
  <c r="DR343" i="1"/>
  <c r="DR351" i="1"/>
  <c r="DR369" i="1"/>
  <c r="DR377" i="1"/>
  <c r="DR384" i="1"/>
  <c r="DR385" i="1"/>
  <c r="DR393" i="1"/>
  <c r="DR398" i="1"/>
  <c r="DR407" i="1"/>
  <c r="DR683" i="1"/>
  <c r="DR256" i="1"/>
  <c r="DR289" i="1"/>
  <c r="DR297" i="1"/>
  <c r="DR301" i="1"/>
  <c r="DR309" i="1"/>
  <c r="DR313" i="1"/>
  <c r="DR210" i="1"/>
  <c r="DR702" i="1"/>
  <c r="DR705" i="1"/>
  <c r="DR721" i="1"/>
  <c r="DR734" i="1"/>
  <c r="DR737" i="1"/>
  <c r="DR875" i="1"/>
  <c r="DR962" i="1"/>
  <c r="DR586" i="1"/>
  <c r="DR594" i="1"/>
  <c r="DR602" i="1"/>
  <c r="DR614" i="1"/>
  <c r="DR633" i="1"/>
  <c r="DR763" i="1"/>
  <c r="DR779" i="1"/>
  <c r="DR796" i="1"/>
  <c r="DR809" i="1"/>
  <c r="DR901" i="1"/>
  <c r="DR904" i="1"/>
  <c r="DR907" i="1"/>
  <c r="DR911" i="1"/>
  <c r="DR589" i="1"/>
  <c r="DR706" i="1"/>
  <c r="DR722" i="1"/>
  <c r="DR738" i="1"/>
  <c r="DR759" i="1"/>
  <c r="DR775" i="1"/>
  <c r="DR791" i="1"/>
  <c r="DR1011" i="1"/>
  <c r="DR1035" i="1"/>
  <c r="DR326" i="1"/>
  <c r="DR585" i="1"/>
  <c r="DR254" i="1"/>
  <c r="DR324" i="1"/>
  <c r="DR332" i="1"/>
  <c r="DR372" i="1"/>
  <c r="DR373" i="1"/>
  <c r="DR492" i="1"/>
  <c r="DR528" i="1"/>
  <c r="DR539" i="1"/>
  <c r="DR561" i="1"/>
  <c r="DR581" i="1"/>
  <c r="DR224" i="1"/>
  <c r="DR234" i="1"/>
  <c r="DR361" i="1"/>
  <c r="DR366" i="1"/>
  <c r="DR547" i="1"/>
  <c r="DR205" i="1"/>
  <c r="DR245" i="1"/>
  <c r="DR249" i="1"/>
  <c r="DR280" i="1"/>
  <c r="DR327" i="1"/>
  <c r="DR345" i="1"/>
  <c r="DR356" i="1"/>
  <c r="DR359" i="1"/>
  <c r="DR337" i="1"/>
  <c r="DR553" i="1"/>
  <c r="DR691" i="1"/>
  <c r="DR261" i="1"/>
  <c r="DR273" i="1"/>
  <c r="DR323" i="1"/>
  <c r="DR354" i="1"/>
  <c r="DR405" i="1"/>
  <c r="DR515" i="1"/>
  <c r="DR517" i="1"/>
  <c r="DR258" i="1"/>
  <c r="DR126" i="1"/>
  <c r="DR130" i="1"/>
  <c r="DR134" i="1"/>
  <c r="DR138" i="1"/>
  <c r="DR142" i="1"/>
  <c r="DR146" i="1"/>
  <c r="DR150" i="1"/>
  <c r="DR154" i="1"/>
  <c r="DR158" i="1"/>
  <c r="DR162" i="1"/>
  <c r="DR166" i="1"/>
  <c r="DR170" i="1"/>
  <c r="DR213" i="1"/>
  <c r="DR217" i="1"/>
  <c r="DR222" i="1"/>
  <c r="DR240" i="1"/>
  <c r="DR242" i="1"/>
  <c r="DR250" i="1"/>
  <c r="DR253" i="1"/>
  <c r="DR276" i="1"/>
  <c r="DR282" i="1"/>
  <c r="DR286" i="1"/>
  <c r="DR290" i="1"/>
  <c r="DR294" i="1"/>
  <c r="DR298" i="1"/>
  <c r="DR302" i="1"/>
  <c r="DR306" i="1"/>
  <c r="DR310" i="1"/>
  <c r="DR314" i="1"/>
  <c r="DR318" i="1"/>
  <c r="DR341" i="1"/>
  <c r="DR346" i="1"/>
  <c r="DR357" i="1"/>
  <c r="DR362" i="1"/>
  <c r="DR368" i="1"/>
  <c r="DR370" i="1"/>
  <c r="DR375" i="1"/>
  <c r="DR378" i="1"/>
  <c r="DR386" i="1"/>
  <c r="DR399" i="1"/>
  <c r="DR402" i="1"/>
  <c r="DR605" i="1"/>
  <c r="DR616" i="1"/>
  <c r="DR620" i="1"/>
  <c r="DR626" i="1"/>
  <c r="DR630" i="1"/>
  <c r="DR634" i="1"/>
  <c r="DR638" i="1"/>
  <c r="DR998" i="1"/>
  <c r="DR1024" i="1"/>
  <c r="DR1039" i="1"/>
  <c r="DR1044" i="1"/>
  <c r="DR1045" i="1"/>
  <c r="DR608" i="1"/>
  <c r="DR612" i="1"/>
  <c r="DR631" i="1"/>
  <c r="DR757" i="1"/>
  <c r="DR761" i="1"/>
  <c r="DR765" i="1"/>
  <c r="DR769" i="1"/>
  <c r="DR773" i="1"/>
  <c r="DR777" i="1"/>
  <c r="DR781" i="1"/>
  <c r="DR785" i="1"/>
  <c r="DR789" i="1"/>
  <c r="DR793" i="1"/>
  <c r="DR806" i="1"/>
  <c r="DR856" i="1"/>
  <c r="DR862" i="1"/>
  <c r="DR868" i="1"/>
  <c r="DR877" i="1"/>
  <c r="DR878" i="1"/>
  <c r="DR879" i="1"/>
  <c r="DR887" i="1"/>
  <c r="DR892" i="1"/>
  <c r="DR894" i="1"/>
  <c r="DR953" i="1"/>
  <c r="DR958" i="1"/>
  <c r="DR965" i="1"/>
  <c r="DR970" i="1"/>
  <c r="DR971" i="1"/>
  <c r="DR1030" i="1"/>
  <c r="DR387" i="1"/>
  <c r="DR391" i="1"/>
  <c r="DR400" i="1"/>
  <c r="DR406" i="1"/>
  <c r="DR693" i="1"/>
  <c r="DR709" i="1"/>
  <c r="DR725" i="1"/>
  <c r="DR741" i="1"/>
  <c r="DR747" i="1"/>
  <c r="DR798" i="1"/>
  <c r="DR867" i="1"/>
  <c r="DR883" i="1"/>
  <c r="DR957" i="1"/>
  <c r="DR1037" i="1"/>
  <c r="DR1038" i="1"/>
  <c r="DR321" i="1"/>
  <c r="DR7" i="1"/>
  <c r="DR11" i="1"/>
  <c r="DR15" i="1"/>
  <c r="DR19" i="1"/>
  <c r="DR23" i="1"/>
  <c r="DR27" i="1"/>
  <c r="DR31" i="1"/>
  <c r="DR35" i="1"/>
  <c r="DR39" i="1"/>
  <c r="DR43" i="1"/>
  <c r="DR47" i="1"/>
  <c r="DR51" i="1"/>
  <c r="DR55" i="1"/>
  <c r="DR59" i="1"/>
  <c r="DR63" i="1"/>
  <c r="DR67" i="1"/>
  <c r="DR71" i="1"/>
  <c r="DR75" i="1"/>
  <c r="DR79" i="1"/>
  <c r="DR83" i="1"/>
  <c r="DR87" i="1"/>
  <c r="DR91" i="1"/>
  <c r="DR95" i="1"/>
  <c r="DR99" i="1"/>
  <c r="DR103" i="1"/>
  <c r="DR107" i="1"/>
  <c r="DR111" i="1"/>
  <c r="DR115" i="1"/>
  <c r="DR119" i="1"/>
  <c r="DR123" i="1"/>
  <c r="DR127" i="1"/>
  <c r="DR131" i="1"/>
  <c r="DR135" i="1"/>
  <c r="DR139" i="1"/>
  <c r="DR143" i="1"/>
  <c r="DR147" i="1"/>
  <c r="DR151" i="1"/>
  <c r="DR155" i="1"/>
  <c r="DR159" i="1"/>
  <c r="DR163" i="1"/>
  <c r="DR167" i="1"/>
  <c r="DR180" i="1"/>
  <c r="DR188" i="1"/>
  <c r="DR196" i="1"/>
  <c r="DR198" i="1"/>
  <c r="DR204" i="1"/>
  <c r="DR216" i="1"/>
  <c r="DR223" i="1"/>
  <c r="DR232" i="1"/>
  <c r="DR239" i="1"/>
  <c r="DR248" i="1"/>
  <c r="DR255" i="1"/>
  <c r="DR275" i="1"/>
  <c r="DR278" i="1"/>
  <c r="DR601" i="1"/>
  <c r="DR333" i="1"/>
  <c r="DR5" i="1"/>
  <c r="DR9" i="1"/>
  <c r="DR13" i="1"/>
  <c r="DR17" i="1"/>
  <c r="DR21" i="1"/>
  <c r="DR25" i="1"/>
  <c r="DR29" i="1"/>
  <c r="DR33" i="1"/>
  <c r="DR37" i="1"/>
  <c r="DR41" i="1"/>
  <c r="DR45" i="1"/>
  <c r="DR49" i="1"/>
  <c r="DR53" i="1"/>
  <c r="DR57" i="1"/>
  <c r="DR61" i="1"/>
  <c r="DR65" i="1"/>
  <c r="DR69" i="1"/>
  <c r="DR73" i="1"/>
  <c r="DR77" i="1"/>
  <c r="DR81" i="1"/>
  <c r="DR85" i="1"/>
  <c r="DR89" i="1"/>
  <c r="DR93" i="1"/>
  <c r="DR97" i="1"/>
  <c r="DR101" i="1"/>
  <c r="DR105" i="1"/>
  <c r="DR109" i="1"/>
  <c r="DR113" i="1"/>
  <c r="DR117" i="1"/>
  <c r="DR121" i="1"/>
  <c r="DR125" i="1"/>
  <c r="DR129" i="1"/>
  <c r="DR133" i="1"/>
  <c r="DR137" i="1"/>
  <c r="DR141" i="1"/>
  <c r="DR145" i="1"/>
  <c r="DR149" i="1"/>
  <c r="DR153" i="1"/>
  <c r="DR157" i="1"/>
  <c r="DR161" i="1"/>
  <c r="DR165" i="1"/>
  <c r="DR169" i="1"/>
  <c r="DR176" i="1"/>
  <c r="DR184" i="1"/>
  <c r="DR192" i="1"/>
  <c r="DR200" i="1"/>
  <c r="DR208" i="1"/>
  <c r="DR209" i="1"/>
  <c r="DR212" i="1"/>
  <c r="DR214" i="1"/>
  <c r="DR220" i="1"/>
  <c r="DR225" i="1"/>
  <c r="DR228" i="1"/>
  <c r="DR230" i="1"/>
  <c r="DR236" i="1"/>
  <c r="DR241" i="1"/>
  <c r="DR244" i="1"/>
  <c r="DR246" i="1"/>
  <c r="DR252" i="1"/>
  <c r="DR257" i="1"/>
  <c r="DR260" i="1"/>
  <c r="DR262" i="1"/>
  <c r="DR268" i="1"/>
  <c r="DR270" i="1"/>
  <c r="DR272" i="1"/>
  <c r="DR277" i="1"/>
  <c r="DR284" i="1"/>
  <c r="DR288" i="1"/>
  <c r="DR292" i="1"/>
  <c r="DR296" i="1"/>
  <c r="DR300" i="1"/>
  <c r="DR304" i="1"/>
  <c r="DR308" i="1"/>
  <c r="DR312" i="1"/>
  <c r="DR316" i="1"/>
  <c r="DR342" i="1"/>
  <c r="DR347" i="1"/>
  <c r="DR350" i="1"/>
  <c r="DR355" i="1"/>
  <c r="DR358" i="1"/>
  <c r="DR360" i="1"/>
  <c r="DR365" i="1"/>
  <c r="DR367" i="1"/>
  <c r="DR374" i="1"/>
  <c r="DR376" i="1"/>
  <c r="DR381" i="1"/>
  <c r="DR383" i="1"/>
  <c r="DR390" i="1"/>
  <c r="DR392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425" i="1"/>
  <c r="DR426" i="1"/>
  <c r="DR427" i="1"/>
  <c r="DR428" i="1"/>
  <c r="DR429" i="1"/>
  <c r="DR430" i="1"/>
  <c r="DR431" i="1"/>
  <c r="DR432" i="1"/>
  <c r="DR433" i="1"/>
  <c r="DR434" i="1"/>
  <c r="DR435" i="1"/>
  <c r="DR436" i="1"/>
  <c r="DR437" i="1"/>
  <c r="DR438" i="1"/>
  <c r="DR439" i="1"/>
  <c r="DR440" i="1"/>
  <c r="DR441" i="1"/>
  <c r="DR442" i="1"/>
  <c r="DR443" i="1"/>
  <c r="DR444" i="1"/>
  <c r="DR445" i="1"/>
  <c r="DR446" i="1"/>
  <c r="DR447" i="1"/>
  <c r="DR448" i="1"/>
  <c r="DR449" i="1"/>
  <c r="DR450" i="1"/>
  <c r="DR451" i="1"/>
  <c r="DR452" i="1"/>
  <c r="DR453" i="1"/>
  <c r="DR454" i="1"/>
  <c r="DR455" i="1"/>
  <c r="DR456" i="1"/>
  <c r="DR457" i="1"/>
  <c r="DR458" i="1"/>
  <c r="DR459" i="1"/>
  <c r="DR460" i="1"/>
  <c r="DR461" i="1"/>
  <c r="DR462" i="1"/>
  <c r="DR463" i="1"/>
  <c r="DR464" i="1"/>
  <c r="DR465" i="1"/>
  <c r="DR466" i="1"/>
  <c r="DR467" i="1"/>
  <c r="DR468" i="1"/>
  <c r="DR469" i="1"/>
  <c r="DR470" i="1"/>
  <c r="DR471" i="1"/>
  <c r="DR472" i="1"/>
  <c r="DR473" i="1"/>
  <c r="DR474" i="1"/>
  <c r="DR475" i="1"/>
  <c r="DR476" i="1"/>
  <c r="DR477" i="1"/>
  <c r="DR478" i="1"/>
  <c r="DR479" i="1"/>
  <c r="DR480" i="1"/>
  <c r="DR481" i="1"/>
  <c r="DR482" i="1"/>
  <c r="DR483" i="1"/>
  <c r="DR484" i="1"/>
  <c r="DR590" i="1"/>
  <c r="DR622" i="1"/>
  <c r="DR4" i="1"/>
  <c r="DR8" i="1"/>
  <c r="DR12" i="1"/>
  <c r="DR16" i="1"/>
  <c r="DR20" i="1"/>
  <c r="DR24" i="1"/>
  <c r="DR28" i="1"/>
  <c r="DR32" i="1"/>
  <c r="DR36" i="1"/>
  <c r="DR40" i="1"/>
  <c r="DR44" i="1"/>
  <c r="DR48" i="1"/>
  <c r="DR52" i="1"/>
  <c r="DR56" i="1"/>
  <c r="DR60" i="1"/>
  <c r="DR64" i="1"/>
  <c r="DR68" i="1"/>
  <c r="DR72" i="1"/>
  <c r="DR76" i="1"/>
  <c r="DR80" i="1"/>
  <c r="DR84" i="1"/>
  <c r="DR88" i="1"/>
  <c r="DR92" i="1"/>
  <c r="DR96" i="1"/>
  <c r="DR100" i="1"/>
  <c r="DR104" i="1"/>
  <c r="DR108" i="1"/>
  <c r="DR112" i="1"/>
  <c r="DR116" i="1"/>
  <c r="DR120" i="1"/>
  <c r="DR124" i="1"/>
  <c r="DR128" i="1"/>
  <c r="DR132" i="1"/>
  <c r="DR136" i="1"/>
  <c r="DR140" i="1"/>
  <c r="DR144" i="1"/>
  <c r="DR148" i="1"/>
  <c r="DR152" i="1"/>
  <c r="DR156" i="1"/>
  <c r="DR160" i="1"/>
  <c r="DR164" i="1"/>
  <c r="DR168" i="1"/>
  <c r="DR211" i="1"/>
  <c r="DR227" i="1"/>
  <c r="DR243" i="1"/>
  <c r="DR259" i="1"/>
  <c r="DR264" i="1"/>
  <c r="DR267" i="1"/>
  <c r="DR271" i="1"/>
  <c r="DR745" i="1"/>
  <c r="DR805" i="1"/>
  <c r="DR808" i="1"/>
  <c r="DR394" i="1"/>
  <c r="DR396" i="1"/>
  <c r="DR401" i="1"/>
  <c r="DR403" i="1"/>
  <c r="DR593" i="1"/>
  <c r="DR598" i="1"/>
  <c r="DR610" i="1"/>
  <c r="DR618" i="1"/>
  <c r="DR629" i="1"/>
  <c r="DR632" i="1"/>
  <c r="DR637" i="1"/>
  <c r="DR698" i="1"/>
  <c r="DR701" i="1"/>
  <c r="DR714" i="1"/>
  <c r="DR717" i="1"/>
  <c r="DR730" i="1"/>
  <c r="DR733" i="1"/>
  <c r="DR744" i="1"/>
  <c r="DR756" i="1"/>
  <c r="DR758" i="1"/>
  <c r="DR760" i="1"/>
  <c r="DR762" i="1"/>
  <c r="DR764" i="1"/>
  <c r="DR766" i="1"/>
  <c r="DR768" i="1"/>
  <c r="DR770" i="1"/>
  <c r="DR772" i="1"/>
  <c r="DR774" i="1"/>
  <c r="DR776" i="1"/>
  <c r="DR778" i="1"/>
  <c r="DR780" i="1"/>
  <c r="DR782" i="1"/>
  <c r="DR784" i="1"/>
  <c r="DR786" i="1"/>
  <c r="DR788" i="1"/>
  <c r="DR790" i="1"/>
  <c r="DR792" i="1"/>
  <c r="DR794" i="1"/>
  <c r="DR802" i="1"/>
  <c r="DR811" i="1"/>
  <c r="DR814" i="1"/>
  <c r="DR815" i="1"/>
  <c r="DR851" i="1"/>
  <c r="DR870" i="1"/>
  <c r="DR872" i="1"/>
  <c r="DR873" i="1"/>
  <c r="DR694" i="1"/>
  <c r="DR697" i="1"/>
  <c r="DR710" i="1"/>
  <c r="DR713" i="1"/>
  <c r="DR726" i="1"/>
  <c r="DR729" i="1"/>
  <c r="DR742" i="1"/>
  <c r="DR749" i="1"/>
  <c r="DR800" i="1"/>
  <c r="DR859" i="1"/>
  <c r="DR864" i="1"/>
  <c r="DR865" i="1"/>
  <c r="DR881" i="1"/>
  <c r="DR884" i="1"/>
  <c r="DR893" i="1"/>
  <c r="DR955" i="1"/>
  <c r="DR996" i="1"/>
  <c r="DR1012" i="1"/>
  <c r="DR1043" i="1"/>
  <c r="DR1046" i="1"/>
  <c r="DR795" i="1"/>
  <c r="DR797" i="1"/>
  <c r="DR799" i="1"/>
  <c r="DR801" i="1"/>
  <c r="DR803" i="1"/>
  <c r="DR807" i="1"/>
  <c r="DR810" i="1"/>
  <c r="DR853" i="1"/>
  <c r="DR854" i="1"/>
  <c r="DR863" i="1"/>
  <c r="DR869" i="1"/>
  <c r="DR871" i="1"/>
  <c r="DR876" i="1"/>
  <c r="DR886" i="1"/>
  <c r="DR891" i="1"/>
  <c r="DR895" i="1"/>
  <c r="DR896" i="1"/>
  <c r="DR903" i="1"/>
  <c r="DR906" i="1"/>
  <c r="DR910" i="1"/>
  <c r="DR914" i="1"/>
  <c r="DR942" i="1"/>
  <c r="DR949" i="1"/>
  <c r="DR950" i="1"/>
  <c r="DR951" i="1"/>
  <c r="DR956" i="1"/>
  <c r="DR1004" i="1"/>
  <c r="DR1015" i="1"/>
  <c r="DR1023" i="1"/>
  <c r="DR1041" i="1"/>
  <c r="DR1042" i="1"/>
  <c r="DR898" i="1"/>
  <c r="DR899" i="1"/>
  <c r="DR902" i="1"/>
  <c r="DR909" i="1"/>
  <c r="DR913" i="1"/>
  <c r="DR945" i="1"/>
  <c r="DR946" i="1"/>
  <c r="DR948" i="1"/>
  <c r="DR952" i="1"/>
  <c r="DR964" i="1"/>
  <c r="DR1006" i="1"/>
  <c r="DR1029" i="1"/>
  <c r="DR1031" i="1"/>
  <c r="DR1033" i="1"/>
  <c r="DR1034" i="1"/>
  <c r="DR172" i="1"/>
  <c r="CB171" i="1"/>
  <c r="CC171" i="1" s="1"/>
  <c r="CE171" i="1" s="1"/>
  <c r="DR173" i="1"/>
  <c r="CB175" i="1"/>
  <c r="CC175" i="1" s="1"/>
  <c r="CE175" i="1" s="1"/>
  <c r="DR177" i="1"/>
  <c r="CB179" i="1"/>
  <c r="CC179" i="1" s="1"/>
  <c r="CE179" i="1" s="1"/>
  <c r="DR181" i="1"/>
  <c r="CB183" i="1"/>
  <c r="CC183" i="1" s="1"/>
  <c r="CE183" i="1" s="1"/>
  <c r="DR185" i="1"/>
  <c r="CB187" i="1"/>
  <c r="CC187" i="1" s="1"/>
  <c r="CE187" i="1" s="1"/>
  <c r="DR189" i="1"/>
  <c r="CB191" i="1"/>
  <c r="CC191" i="1" s="1"/>
  <c r="CE191" i="1" s="1"/>
  <c r="DR193" i="1"/>
  <c r="CB195" i="1"/>
  <c r="CC195" i="1" s="1"/>
  <c r="CE195" i="1" s="1"/>
  <c r="DR197" i="1"/>
  <c r="CB198" i="1"/>
  <c r="CC198" i="1" s="1"/>
  <c r="CE198" i="1" s="1"/>
  <c r="DT205" i="1"/>
  <c r="DT208" i="1"/>
  <c r="CB214" i="1"/>
  <c r="CC214" i="1" s="1"/>
  <c r="CE214" i="1" s="1"/>
  <c r="CB230" i="1"/>
  <c r="CC230" i="1" s="1"/>
  <c r="CE230" i="1" s="1"/>
  <c r="CB246" i="1"/>
  <c r="CC246" i="1" s="1"/>
  <c r="CE246" i="1" s="1"/>
  <c r="CB262" i="1"/>
  <c r="CC262" i="1" s="1"/>
  <c r="CE262" i="1" s="1"/>
  <c r="CB278" i="1"/>
  <c r="CC278" i="1" s="1"/>
  <c r="CE278" i="1" s="1"/>
  <c r="CO334" i="1"/>
  <c r="CP334" i="1" s="1"/>
  <c r="CR334" i="1" s="1"/>
  <c r="DT206" i="1"/>
  <c r="DT257" i="1"/>
  <c r="DT270" i="1"/>
  <c r="DR171" i="1"/>
  <c r="DR175" i="1"/>
  <c r="DR179" i="1"/>
  <c r="DR183" i="1"/>
  <c r="DR187" i="1"/>
  <c r="DR191" i="1"/>
  <c r="DR195" i="1"/>
  <c r="DR199" i="1"/>
  <c r="CA202" i="1"/>
  <c r="CA203" i="1"/>
  <c r="CB204" i="1"/>
  <c r="CC204" i="1" s="1"/>
  <c r="CE204" i="1" s="1"/>
  <c r="DT213" i="1"/>
  <c r="DR215" i="1"/>
  <c r="CA218" i="1"/>
  <c r="CA219" i="1"/>
  <c r="CB220" i="1"/>
  <c r="CC220" i="1" s="1"/>
  <c r="CE220" i="1" s="1"/>
  <c r="DR231" i="1"/>
  <c r="CA234" i="1"/>
  <c r="CA235" i="1"/>
  <c r="CB236" i="1"/>
  <c r="CC236" i="1" s="1"/>
  <c r="CE236" i="1" s="1"/>
  <c r="DR247" i="1"/>
  <c r="CA250" i="1"/>
  <c r="CA251" i="1"/>
  <c r="CO251" i="1"/>
  <c r="CP251" i="1" s="1"/>
  <c r="CR251" i="1" s="1"/>
  <c r="CB252" i="1"/>
  <c r="CC252" i="1" s="1"/>
  <c r="CE252" i="1" s="1"/>
  <c r="DR263" i="1"/>
  <c r="CA266" i="1"/>
  <c r="CA267" i="1"/>
  <c r="CB268" i="1"/>
  <c r="CC268" i="1" s="1"/>
  <c r="CE268" i="1" s="1"/>
  <c r="CB270" i="1"/>
  <c r="CC270" i="1" s="1"/>
  <c r="CE270" i="1" s="1"/>
  <c r="DR279" i="1"/>
  <c r="CO282" i="1"/>
  <c r="CP282" i="1" s="1"/>
  <c r="CR282" i="1" s="1"/>
  <c r="CO283" i="1"/>
  <c r="CP283" i="1" s="1"/>
  <c r="CR283" i="1" s="1"/>
  <c r="CO287" i="1"/>
  <c r="CP287" i="1" s="1"/>
  <c r="CR287" i="1" s="1"/>
  <c r="CO291" i="1"/>
  <c r="CP291" i="1" s="1"/>
  <c r="CR291" i="1" s="1"/>
  <c r="CO296" i="1"/>
  <c r="CP296" i="1" s="1"/>
  <c r="CR296" i="1" s="1"/>
  <c r="CO297" i="1"/>
  <c r="CP297" i="1" s="1"/>
  <c r="CR297" i="1" s="1"/>
  <c r="CO300" i="1"/>
  <c r="CP300" i="1" s="1"/>
  <c r="CR300" i="1" s="1"/>
  <c r="CO301" i="1"/>
  <c r="CP301" i="1" s="1"/>
  <c r="CR301" i="1" s="1"/>
  <c r="CO304" i="1"/>
  <c r="CP304" i="1" s="1"/>
  <c r="CR304" i="1" s="1"/>
  <c r="CO306" i="1"/>
  <c r="CP306" i="1" s="1"/>
  <c r="CR306" i="1" s="1"/>
  <c r="CO310" i="1"/>
  <c r="CP310" i="1" s="1"/>
  <c r="CR310" i="1" s="1"/>
  <c r="CO313" i="1"/>
  <c r="CP313" i="1" s="1"/>
  <c r="CR313" i="1" s="1"/>
  <c r="CO338" i="1"/>
  <c r="CP338" i="1" s="1"/>
  <c r="CR338" i="1" s="1"/>
  <c r="DT273" i="1"/>
  <c r="CB172" i="1"/>
  <c r="CC172" i="1" s="1"/>
  <c r="CE172" i="1" s="1"/>
  <c r="DR174" i="1"/>
  <c r="CB176" i="1"/>
  <c r="CC176" i="1" s="1"/>
  <c r="CE176" i="1" s="1"/>
  <c r="DR178" i="1"/>
  <c r="CB180" i="1"/>
  <c r="CC180" i="1" s="1"/>
  <c r="CE180" i="1" s="1"/>
  <c r="DR182" i="1"/>
  <c r="CB184" i="1"/>
  <c r="CC184" i="1" s="1"/>
  <c r="CE184" i="1" s="1"/>
  <c r="DR186" i="1"/>
  <c r="CB188" i="1"/>
  <c r="CC188" i="1" s="1"/>
  <c r="CE188" i="1" s="1"/>
  <c r="DR190" i="1"/>
  <c r="CB192" i="1"/>
  <c r="CC192" i="1" s="1"/>
  <c r="CE192" i="1" s="1"/>
  <c r="DR194" i="1"/>
  <c r="CB196" i="1"/>
  <c r="CC196" i="1" s="1"/>
  <c r="CE196" i="1" s="1"/>
  <c r="DR203" i="1"/>
  <c r="CA206" i="1"/>
  <c r="CA207" i="1"/>
  <c r="CB208" i="1"/>
  <c r="CC208" i="1" s="1"/>
  <c r="CE208" i="1" s="1"/>
  <c r="CB210" i="1"/>
  <c r="CC210" i="1" s="1"/>
  <c r="CE210" i="1" s="1"/>
  <c r="DR219" i="1"/>
  <c r="CA222" i="1"/>
  <c r="CA223" i="1"/>
  <c r="CO223" i="1"/>
  <c r="CP223" i="1" s="1"/>
  <c r="CR223" i="1" s="1"/>
  <c r="CB224" i="1"/>
  <c r="CC224" i="1" s="1"/>
  <c r="CE224" i="1" s="1"/>
  <c r="CB226" i="1"/>
  <c r="CC226" i="1" s="1"/>
  <c r="CE226" i="1" s="1"/>
  <c r="DR235" i="1"/>
  <c r="CA238" i="1"/>
  <c r="CA239" i="1"/>
  <c r="CO239" i="1"/>
  <c r="CP239" i="1" s="1"/>
  <c r="CR239" i="1" s="1"/>
  <c r="CB240" i="1"/>
  <c r="CC240" i="1" s="1"/>
  <c r="CE240" i="1" s="1"/>
  <c r="CB242" i="1"/>
  <c r="CC242" i="1" s="1"/>
  <c r="CE242" i="1" s="1"/>
  <c r="DR251" i="1"/>
  <c r="CA254" i="1"/>
  <c r="CA255" i="1"/>
  <c r="CO255" i="1"/>
  <c r="CP255" i="1" s="1"/>
  <c r="CR255" i="1" s="1"/>
  <c r="CB256" i="1"/>
  <c r="CC256" i="1" s="1"/>
  <c r="CE256" i="1" s="1"/>
  <c r="CB258" i="1"/>
  <c r="CC258" i="1" s="1"/>
  <c r="CE258" i="1" s="1"/>
  <c r="CB274" i="1"/>
  <c r="CC274" i="1" s="1"/>
  <c r="CE274" i="1" s="1"/>
  <c r="CA201" i="1"/>
  <c r="CA205" i="1"/>
  <c r="CA209" i="1"/>
  <c r="CA213" i="1"/>
  <c r="CA217" i="1"/>
  <c r="CA221" i="1"/>
  <c r="CA225" i="1"/>
  <c r="CA229" i="1"/>
  <c r="CA233" i="1"/>
  <c r="CA237" i="1"/>
  <c r="CA241" i="1"/>
  <c r="CA245" i="1"/>
  <c r="CA249" i="1"/>
  <c r="CA253" i="1"/>
  <c r="CA257" i="1"/>
  <c r="CA261" i="1"/>
  <c r="CA265" i="1"/>
  <c r="CA269" i="1"/>
  <c r="CA273" i="1"/>
  <c r="CA277" i="1"/>
  <c r="CA281" i="1"/>
  <c r="CO323" i="1"/>
  <c r="CP323" i="1" s="1"/>
  <c r="CR323" i="1" s="1"/>
  <c r="CO327" i="1"/>
  <c r="CP327" i="1" s="1"/>
  <c r="CR327" i="1" s="1"/>
  <c r="CO339" i="1"/>
  <c r="CP339" i="1" s="1"/>
  <c r="CR339" i="1" s="1"/>
  <c r="DT320" i="1"/>
  <c r="DT331" i="1"/>
  <c r="DT365" i="1"/>
  <c r="DT376" i="1"/>
  <c r="DT383" i="1"/>
  <c r="DT390" i="1"/>
  <c r="DT393" i="1"/>
  <c r="DT403" i="1"/>
  <c r="DT433" i="1"/>
  <c r="DT441" i="1"/>
  <c r="DT454" i="1"/>
  <c r="DT468" i="1"/>
  <c r="DT477" i="1"/>
  <c r="DT597" i="1"/>
  <c r="CB643" i="1"/>
  <c r="CC643" i="1" s="1"/>
  <c r="CE643" i="1" s="1"/>
  <c r="CA643" i="1"/>
  <c r="CB659" i="1"/>
  <c r="CC659" i="1" s="1"/>
  <c r="CE659" i="1" s="1"/>
  <c r="CA659" i="1"/>
  <c r="CB675" i="1"/>
  <c r="CC675" i="1" s="1"/>
  <c r="CE675" i="1" s="1"/>
  <c r="CA675" i="1"/>
  <c r="CA683" i="1"/>
  <c r="CB683" i="1"/>
  <c r="CC683" i="1" s="1"/>
  <c r="CE683" i="1" s="1"/>
  <c r="CA699" i="1"/>
  <c r="CB699" i="1"/>
  <c r="CC699" i="1" s="1"/>
  <c r="CE699" i="1" s="1"/>
  <c r="CA715" i="1"/>
  <c r="CB715" i="1"/>
  <c r="CC715" i="1" s="1"/>
  <c r="CE715" i="1" s="1"/>
  <c r="CA731" i="1"/>
  <c r="CB731" i="1"/>
  <c r="CC731" i="1" s="1"/>
  <c r="CE731" i="1" s="1"/>
  <c r="CB647" i="1"/>
  <c r="CC647" i="1" s="1"/>
  <c r="CE647" i="1" s="1"/>
  <c r="CA647" i="1"/>
  <c r="CB663" i="1"/>
  <c r="CC663" i="1" s="1"/>
  <c r="CE663" i="1" s="1"/>
  <c r="CA663" i="1"/>
  <c r="CA687" i="1"/>
  <c r="CB687" i="1"/>
  <c r="CC687" i="1" s="1"/>
  <c r="CE687" i="1" s="1"/>
  <c r="CA703" i="1"/>
  <c r="CB703" i="1"/>
  <c r="CC703" i="1" s="1"/>
  <c r="CE703" i="1" s="1"/>
  <c r="CA719" i="1"/>
  <c r="CB719" i="1"/>
  <c r="CC719" i="1" s="1"/>
  <c r="CE719" i="1" s="1"/>
  <c r="CA735" i="1"/>
  <c r="CB735" i="1"/>
  <c r="CC735" i="1" s="1"/>
  <c r="CE735" i="1" s="1"/>
  <c r="CO537" i="1"/>
  <c r="CP537" i="1" s="1"/>
  <c r="CR537" i="1" s="1"/>
  <c r="CO542" i="1"/>
  <c r="CP542" i="1" s="1"/>
  <c r="CR542" i="1" s="1"/>
  <c r="CO543" i="1"/>
  <c r="CP543" i="1" s="1"/>
  <c r="CR543" i="1" s="1"/>
  <c r="CO544" i="1"/>
  <c r="CP544" i="1" s="1"/>
  <c r="CR544" i="1" s="1"/>
  <c r="CO548" i="1"/>
  <c r="CP548" i="1" s="1"/>
  <c r="CR548" i="1" s="1"/>
  <c r="CO550" i="1"/>
  <c r="CP550" i="1" s="1"/>
  <c r="CR550" i="1" s="1"/>
  <c r="CO551" i="1"/>
  <c r="CP551" i="1" s="1"/>
  <c r="CR551" i="1" s="1"/>
  <c r="CO559" i="1"/>
  <c r="CP559" i="1" s="1"/>
  <c r="CR559" i="1" s="1"/>
  <c r="CO560" i="1"/>
  <c r="CP560" i="1" s="1"/>
  <c r="CR560" i="1" s="1"/>
  <c r="CO564" i="1"/>
  <c r="CP564" i="1" s="1"/>
  <c r="CR564" i="1" s="1"/>
  <c r="CO566" i="1"/>
  <c r="CP566" i="1" s="1"/>
  <c r="CR566" i="1" s="1"/>
  <c r="CO567" i="1"/>
  <c r="CP567" i="1" s="1"/>
  <c r="CR567" i="1" s="1"/>
  <c r="CO571" i="1"/>
  <c r="CP571" i="1" s="1"/>
  <c r="CR571" i="1" s="1"/>
  <c r="CO572" i="1"/>
  <c r="CP572" i="1" s="1"/>
  <c r="CR572" i="1" s="1"/>
  <c r="CO575" i="1"/>
  <c r="CP575" i="1" s="1"/>
  <c r="CR575" i="1" s="1"/>
  <c r="CO577" i="1"/>
  <c r="CP577" i="1" s="1"/>
  <c r="CR577" i="1" s="1"/>
  <c r="CO580" i="1"/>
  <c r="CP580" i="1" s="1"/>
  <c r="CR580" i="1" s="1"/>
  <c r="CO585" i="1"/>
  <c r="CP585" i="1" s="1"/>
  <c r="CR585" i="1" s="1"/>
  <c r="CO604" i="1"/>
  <c r="CP604" i="1" s="1"/>
  <c r="CR604" i="1" s="1"/>
  <c r="CB651" i="1"/>
  <c r="CC651" i="1" s="1"/>
  <c r="CE651" i="1" s="1"/>
  <c r="CA651" i="1"/>
  <c r="CB667" i="1"/>
  <c r="CC667" i="1" s="1"/>
  <c r="CE667" i="1" s="1"/>
  <c r="CA667" i="1"/>
  <c r="CA691" i="1"/>
  <c r="CB691" i="1"/>
  <c r="CC691" i="1" s="1"/>
  <c r="CE691" i="1" s="1"/>
  <c r="CA707" i="1"/>
  <c r="CB707" i="1"/>
  <c r="CC707" i="1" s="1"/>
  <c r="CE707" i="1" s="1"/>
  <c r="CA723" i="1"/>
  <c r="CB723" i="1"/>
  <c r="CC723" i="1" s="1"/>
  <c r="CE723" i="1" s="1"/>
  <c r="CA739" i="1"/>
  <c r="CB739" i="1"/>
  <c r="CC739" i="1" s="1"/>
  <c r="CE739" i="1" s="1"/>
  <c r="CO589" i="1"/>
  <c r="CP589" i="1" s="1"/>
  <c r="CR589" i="1" s="1"/>
  <c r="CO593" i="1"/>
  <c r="CP593" i="1" s="1"/>
  <c r="CR593" i="1" s="1"/>
  <c r="DT596" i="1"/>
  <c r="CO597" i="1"/>
  <c r="CP597" i="1" s="1"/>
  <c r="CR597" i="1" s="1"/>
  <c r="CO601" i="1"/>
  <c r="CP601" i="1" s="1"/>
  <c r="CR601" i="1" s="1"/>
  <c r="CO605" i="1"/>
  <c r="CP605" i="1" s="1"/>
  <c r="CR605" i="1" s="1"/>
  <c r="CO608" i="1"/>
  <c r="CP608" i="1" s="1"/>
  <c r="CR608" i="1" s="1"/>
  <c r="CO610" i="1"/>
  <c r="CP610" i="1" s="1"/>
  <c r="CR610" i="1" s="1"/>
  <c r="CO616" i="1"/>
  <c r="CP616" i="1" s="1"/>
  <c r="CR616" i="1" s="1"/>
  <c r="CO620" i="1"/>
  <c r="CP620" i="1" s="1"/>
  <c r="CR620" i="1" s="1"/>
  <c r="CO624" i="1"/>
  <c r="CP624" i="1" s="1"/>
  <c r="CR624" i="1" s="1"/>
  <c r="CB639" i="1"/>
  <c r="CC639" i="1" s="1"/>
  <c r="CE639" i="1" s="1"/>
  <c r="CA639" i="1"/>
  <c r="CB655" i="1"/>
  <c r="CC655" i="1" s="1"/>
  <c r="CE655" i="1" s="1"/>
  <c r="CA655" i="1"/>
  <c r="CB671" i="1"/>
  <c r="CC671" i="1" s="1"/>
  <c r="CE671" i="1" s="1"/>
  <c r="CA671" i="1"/>
  <c r="CA679" i="1"/>
  <c r="CB679" i="1"/>
  <c r="CC679" i="1" s="1"/>
  <c r="CE679" i="1" s="1"/>
  <c r="CA695" i="1"/>
  <c r="CB695" i="1"/>
  <c r="CC695" i="1" s="1"/>
  <c r="CE695" i="1" s="1"/>
  <c r="CA711" i="1"/>
  <c r="CB711" i="1"/>
  <c r="CC711" i="1" s="1"/>
  <c r="CE711" i="1" s="1"/>
  <c r="CA727" i="1"/>
  <c r="CB727" i="1"/>
  <c r="CC727" i="1" s="1"/>
  <c r="CE727" i="1" s="1"/>
  <c r="CA743" i="1"/>
  <c r="CB743" i="1"/>
  <c r="CC743" i="1" s="1"/>
  <c r="CE743" i="1" s="1"/>
  <c r="CA680" i="1"/>
  <c r="CB680" i="1"/>
  <c r="CC680" i="1" s="1"/>
  <c r="CE680" i="1" s="1"/>
  <c r="CA684" i="1"/>
  <c r="CB684" i="1"/>
  <c r="CC684" i="1" s="1"/>
  <c r="CE684" i="1" s="1"/>
  <c r="CA688" i="1"/>
  <c r="CB688" i="1"/>
  <c r="CC688" i="1" s="1"/>
  <c r="CE688" i="1" s="1"/>
  <c r="CA692" i="1"/>
  <c r="CB692" i="1"/>
  <c r="CC692" i="1" s="1"/>
  <c r="CE692" i="1" s="1"/>
  <c r="CA696" i="1"/>
  <c r="CB696" i="1"/>
  <c r="CC696" i="1" s="1"/>
  <c r="CE696" i="1" s="1"/>
  <c r="CA700" i="1"/>
  <c r="CB700" i="1"/>
  <c r="CC700" i="1" s="1"/>
  <c r="CE700" i="1" s="1"/>
  <c r="CA704" i="1"/>
  <c r="CB704" i="1"/>
  <c r="CC704" i="1" s="1"/>
  <c r="CE704" i="1" s="1"/>
  <c r="CA708" i="1"/>
  <c r="CB708" i="1"/>
  <c r="CC708" i="1" s="1"/>
  <c r="CE708" i="1" s="1"/>
  <c r="CA712" i="1"/>
  <c r="CB712" i="1"/>
  <c r="CC712" i="1" s="1"/>
  <c r="CE712" i="1" s="1"/>
  <c r="CA716" i="1"/>
  <c r="CB716" i="1"/>
  <c r="CC716" i="1" s="1"/>
  <c r="CE716" i="1" s="1"/>
  <c r="CA720" i="1"/>
  <c r="CB720" i="1"/>
  <c r="CC720" i="1" s="1"/>
  <c r="CE720" i="1" s="1"/>
  <c r="CA724" i="1"/>
  <c r="CB724" i="1"/>
  <c r="CC724" i="1" s="1"/>
  <c r="CE724" i="1" s="1"/>
  <c r="CA728" i="1"/>
  <c r="CB728" i="1"/>
  <c r="CC728" i="1" s="1"/>
  <c r="CE728" i="1" s="1"/>
  <c r="CA732" i="1"/>
  <c r="CB732" i="1"/>
  <c r="CC732" i="1" s="1"/>
  <c r="CE732" i="1" s="1"/>
  <c r="CA736" i="1"/>
  <c r="CB736" i="1"/>
  <c r="CC736" i="1" s="1"/>
  <c r="CE736" i="1" s="1"/>
  <c r="CA740" i="1"/>
  <c r="CB740" i="1"/>
  <c r="CC740" i="1" s="1"/>
  <c r="CE740" i="1" s="1"/>
  <c r="CO639" i="1"/>
  <c r="CP639" i="1" s="1"/>
  <c r="CR639" i="1" s="1"/>
  <c r="CA640" i="1"/>
  <c r="DR641" i="1"/>
  <c r="CO643" i="1"/>
  <c r="CP643" i="1" s="1"/>
  <c r="CR643" i="1" s="1"/>
  <c r="CA644" i="1"/>
  <c r="DR645" i="1"/>
  <c r="CO647" i="1"/>
  <c r="CP647" i="1" s="1"/>
  <c r="CR647" i="1" s="1"/>
  <c r="CA648" i="1"/>
  <c r="DR649" i="1"/>
  <c r="CA652" i="1"/>
  <c r="DR653" i="1"/>
  <c r="CA656" i="1"/>
  <c r="DR657" i="1"/>
  <c r="CO659" i="1"/>
  <c r="CP659" i="1" s="1"/>
  <c r="CR659" i="1" s="1"/>
  <c r="CA660" i="1"/>
  <c r="DR661" i="1"/>
  <c r="CO663" i="1"/>
  <c r="CP663" i="1" s="1"/>
  <c r="CR663" i="1" s="1"/>
  <c r="CA664" i="1"/>
  <c r="DR665" i="1"/>
  <c r="CO667" i="1"/>
  <c r="CP667" i="1" s="1"/>
  <c r="CR667" i="1" s="1"/>
  <c r="CA668" i="1"/>
  <c r="DR669" i="1"/>
  <c r="CA672" i="1"/>
  <c r="DR673" i="1"/>
  <c r="CA676" i="1"/>
  <c r="DR677" i="1"/>
  <c r="CA678" i="1"/>
  <c r="CB678" i="1"/>
  <c r="CC678" i="1" s="1"/>
  <c r="CE678" i="1" s="1"/>
  <c r="DR681" i="1"/>
  <c r="CA682" i="1"/>
  <c r="CB682" i="1"/>
  <c r="CC682" i="1" s="1"/>
  <c r="CE682" i="1" s="1"/>
  <c r="DR685" i="1"/>
  <c r="CA686" i="1"/>
  <c r="CB686" i="1"/>
  <c r="CC686" i="1" s="1"/>
  <c r="CE686" i="1" s="1"/>
  <c r="DR689" i="1"/>
  <c r="CA690" i="1"/>
  <c r="CB690" i="1"/>
  <c r="CC690" i="1" s="1"/>
  <c r="CE690" i="1" s="1"/>
  <c r="CA694" i="1"/>
  <c r="CB694" i="1"/>
  <c r="CC694" i="1" s="1"/>
  <c r="CE694" i="1" s="1"/>
  <c r="DR696" i="1"/>
  <c r="CA698" i="1"/>
  <c r="CB698" i="1"/>
  <c r="CC698" i="1" s="1"/>
  <c r="CE698" i="1" s="1"/>
  <c r="DR700" i="1"/>
  <c r="CA702" i="1"/>
  <c r="CB702" i="1"/>
  <c r="CC702" i="1" s="1"/>
  <c r="CE702" i="1" s="1"/>
  <c r="DR704" i="1"/>
  <c r="CA706" i="1"/>
  <c r="CB706" i="1"/>
  <c r="CC706" i="1" s="1"/>
  <c r="CE706" i="1" s="1"/>
  <c r="DR708" i="1"/>
  <c r="CA710" i="1"/>
  <c r="CB710" i="1"/>
  <c r="CC710" i="1" s="1"/>
  <c r="CE710" i="1" s="1"/>
  <c r="DR712" i="1"/>
  <c r="CA714" i="1"/>
  <c r="CB714" i="1"/>
  <c r="CC714" i="1" s="1"/>
  <c r="CE714" i="1" s="1"/>
  <c r="DR716" i="1"/>
  <c r="CA718" i="1"/>
  <c r="CB718" i="1"/>
  <c r="CC718" i="1" s="1"/>
  <c r="CE718" i="1" s="1"/>
  <c r="DR720" i="1"/>
  <c r="CA722" i="1"/>
  <c r="CB722" i="1"/>
  <c r="CC722" i="1" s="1"/>
  <c r="CE722" i="1" s="1"/>
  <c r="DR724" i="1"/>
  <c r="CA726" i="1"/>
  <c r="CB726" i="1"/>
  <c r="CC726" i="1" s="1"/>
  <c r="CE726" i="1" s="1"/>
  <c r="DR728" i="1"/>
  <c r="CA730" i="1"/>
  <c r="CB730" i="1"/>
  <c r="CC730" i="1" s="1"/>
  <c r="CE730" i="1" s="1"/>
  <c r="DR732" i="1"/>
  <c r="CA734" i="1"/>
  <c r="CB734" i="1"/>
  <c r="CC734" i="1" s="1"/>
  <c r="CE734" i="1" s="1"/>
  <c r="DR736" i="1"/>
  <c r="CA738" i="1"/>
  <c r="CB738" i="1"/>
  <c r="CC738" i="1" s="1"/>
  <c r="CE738" i="1" s="1"/>
  <c r="DR740" i="1"/>
  <c r="CA742" i="1"/>
  <c r="CB742" i="1"/>
  <c r="CC742" i="1" s="1"/>
  <c r="CE742" i="1" s="1"/>
  <c r="DR746" i="1"/>
  <c r="DT610" i="1"/>
  <c r="DT612" i="1"/>
  <c r="DT624" i="1"/>
  <c r="DT635" i="1"/>
  <c r="DT638" i="1"/>
  <c r="DR640" i="1"/>
  <c r="DR644" i="1"/>
  <c r="CO646" i="1"/>
  <c r="CP646" i="1" s="1"/>
  <c r="CR646" i="1" s="1"/>
  <c r="DR648" i="1"/>
  <c r="CO650" i="1"/>
  <c r="CP650" i="1" s="1"/>
  <c r="CR650" i="1" s="1"/>
  <c r="DR652" i="1"/>
  <c r="CO654" i="1"/>
  <c r="CP654" i="1" s="1"/>
  <c r="CR654" i="1" s="1"/>
  <c r="DR656" i="1"/>
  <c r="DR660" i="1"/>
  <c r="DR664" i="1"/>
  <c r="DR668" i="1"/>
  <c r="CO670" i="1"/>
  <c r="CP670" i="1" s="1"/>
  <c r="CR670" i="1" s="1"/>
  <c r="DR672" i="1"/>
  <c r="DR676" i="1"/>
  <c r="CA677" i="1"/>
  <c r="CB677" i="1"/>
  <c r="CC677" i="1" s="1"/>
  <c r="CE677" i="1" s="1"/>
  <c r="DR680" i="1"/>
  <c r="CA681" i="1"/>
  <c r="CB681" i="1"/>
  <c r="CC681" i="1" s="1"/>
  <c r="CE681" i="1" s="1"/>
  <c r="DR684" i="1"/>
  <c r="CA685" i="1"/>
  <c r="CB685" i="1"/>
  <c r="CC685" i="1" s="1"/>
  <c r="CE685" i="1" s="1"/>
  <c r="DR688" i="1"/>
  <c r="CA689" i="1"/>
  <c r="CB689" i="1"/>
  <c r="CC689" i="1" s="1"/>
  <c r="CE689" i="1" s="1"/>
  <c r="DR692" i="1"/>
  <c r="CA693" i="1"/>
  <c r="CB693" i="1"/>
  <c r="CC693" i="1" s="1"/>
  <c r="CE693" i="1" s="1"/>
  <c r="DR695" i="1"/>
  <c r="CA697" i="1"/>
  <c r="CB697" i="1"/>
  <c r="CC697" i="1" s="1"/>
  <c r="CE697" i="1" s="1"/>
  <c r="DR699" i="1"/>
  <c r="CA701" i="1"/>
  <c r="CB701" i="1"/>
  <c r="CC701" i="1" s="1"/>
  <c r="CE701" i="1" s="1"/>
  <c r="DR703" i="1"/>
  <c r="CA705" i="1"/>
  <c r="CB705" i="1"/>
  <c r="CC705" i="1" s="1"/>
  <c r="CE705" i="1" s="1"/>
  <c r="DR707" i="1"/>
  <c r="CA709" i="1"/>
  <c r="CB709" i="1"/>
  <c r="CC709" i="1" s="1"/>
  <c r="CE709" i="1" s="1"/>
  <c r="DR711" i="1"/>
  <c r="CA713" i="1"/>
  <c r="CB713" i="1"/>
  <c r="CC713" i="1" s="1"/>
  <c r="CE713" i="1" s="1"/>
  <c r="DR715" i="1"/>
  <c r="CA717" i="1"/>
  <c r="CB717" i="1"/>
  <c r="CC717" i="1" s="1"/>
  <c r="CE717" i="1" s="1"/>
  <c r="DR719" i="1"/>
  <c r="CA721" i="1"/>
  <c r="CB721" i="1"/>
  <c r="CC721" i="1" s="1"/>
  <c r="CE721" i="1" s="1"/>
  <c r="DR723" i="1"/>
  <c r="CA725" i="1"/>
  <c r="CB725" i="1"/>
  <c r="CC725" i="1" s="1"/>
  <c r="CE725" i="1" s="1"/>
  <c r="DR727" i="1"/>
  <c r="CA729" i="1"/>
  <c r="CB729" i="1"/>
  <c r="CC729" i="1" s="1"/>
  <c r="CE729" i="1" s="1"/>
  <c r="DR731" i="1"/>
  <c r="CA733" i="1"/>
  <c r="CB733" i="1"/>
  <c r="CC733" i="1" s="1"/>
  <c r="CE733" i="1" s="1"/>
  <c r="DR735" i="1"/>
  <c r="CA737" i="1"/>
  <c r="CB737" i="1"/>
  <c r="CC737" i="1" s="1"/>
  <c r="CE737" i="1" s="1"/>
  <c r="DR739" i="1"/>
  <c r="CA741" i="1"/>
  <c r="CB741" i="1"/>
  <c r="CC741" i="1" s="1"/>
  <c r="CE741" i="1" s="1"/>
  <c r="DR743" i="1"/>
  <c r="CA747" i="1"/>
  <c r="CB747" i="1"/>
  <c r="CC747" i="1" s="1"/>
  <c r="CE747" i="1" s="1"/>
  <c r="CA744" i="1"/>
  <c r="DR748" i="1"/>
  <c r="CB750" i="1"/>
  <c r="CC750" i="1" s="1"/>
  <c r="CE750" i="1" s="1"/>
  <c r="DR751" i="1"/>
  <c r="CB752" i="1"/>
  <c r="CC752" i="1" s="1"/>
  <c r="CE752" i="1" s="1"/>
  <c r="DR753" i="1"/>
  <c r="CB754" i="1"/>
  <c r="CC754" i="1" s="1"/>
  <c r="CE754" i="1" s="1"/>
  <c r="DR755" i="1"/>
  <c r="CB756" i="1"/>
  <c r="CC756" i="1" s="1"/>
  <c r="CE756" i="1" s="1"/>
  <c r="CB760" i="1"/>
  <c r="CC760" i="1" s="1"/>
  <c r="CE760" i="1" s="1"/>
  <c r="CB764" i="1"/>
  <c r="CC764" i="1" s="1"/>
  <c r="CE764" i="1" s="1"/>
  <c r="CB768" i="1"/>
  <c r="CC768" i="1" s="1"/>
  <c r="CE768" i="1" s="1"/>
  <c r="CB772" i="1"/>
  <c r="CC772" i="1" s="1"/>
  <c r="CE772" i="1" s="1"/>
  <c r="CB776" i="1"/>
  <c r="CC776" i="1" s="1"/>
  <c r="CE776" i="1" s="1"/>
  <c r="CB780" i="1"/>
  <c r="CC780" i="1" s="1"/>
  <c r="CE780" i="1" s="1"/>
  <c r="CB784" i="1"/>
  <c r="CC784" i="1" s="1"/>
  <c r="CE784" i="1" s="1"/>
  <c r="CB788" i="1"/>
  <c r="CC788" i="1" s="1"/>
  <c r="CE788" i="1" s="1"/>
  <c r="CB792" i="1"/>
  <c r="CC792" i="1" s="1"/>
  <c r="CE792" i="1" s="1"/>
  <c r="CB795" i="1"/>
  <c r="CC795" i="1" s="1"/>
  <c r="CE795" i="1" s="1"/>
  <c r="CB797" i="1"/>
  <c r="CC797" i="1" s="1"/>
  <c r="CE797" i="1" s="1"/>
  <c r="CB799" i="1"/>
  <c r="CC799" i="1" s="1"/>
  <c r="CE799" i="1" s="1"/>
  <c r="CB801" i="1"/>
  <c r="CC801" i="1" s="1"/>
  <c r="CE801" i="1" s="1"/>
  <c r="CB803" i="1"/>
  <c r="CC803" i="1" s="1"/>
  <c r="CE803" i="1" s="1"/>
  <c r="CB814" i="1"/>
  <c r="CC814" i="1" s="1"/>
  <c r="CE814" i="1" s="1"/>
  <c r="CA814" i="1"/>
  <c r="CA746" i="1"/>
  <c r="CB748" i="1"/>
  <c r="CC748" i="1" s="1"/>
  <c r="CE748" i="1" s="1"/>
  <c r="CA749" i="1"/>
  <c r="DR750" i="1"/>
  <c r="CB751" i="1"/>
  <c r="CC751" i="1" s="1"/>
  <c r="CE751" i="1" s="1"/>
  <c r="DR752" i="1"/>
  <c r="CB753" i="1"/>
  <c r="CC753" i="1" s="1"/>
  <c r="CE753" i="1" s="1"/>
  <c r="DR754" i="1"/>
  <c r="CB755" i="1"/>
  <c r="CC755" i="1" s="1"/>
  <c r="CE755" i="1" s="1"/>
  <c r="CB758" i="1"/>
  <c r="CC758" i="1" s="1"/>
  <c r="CE758" i="1" s="1"/>
  <c r="CB762" i="1"/>
  <c r="CC762" i="1" s="1"/>
  <c r="CE762" i="1" s="1"/>
  <c r="CB766" i="1"/>
  <c r="CC766" i="1" s="1"/>
  <c r="CE766" i="1" s="1"/>
  <c r="CB770" i="1"/>
  <c r="CC770" i="1" s="1"/>
  <c r="CE770" i="1" s="1"/>
  <c r="CB774" i="1"/>
  <c r="CC774" i="1" s="1"/>
  <c r="CE774" i="1" s="1"/>
  <c r="CB778" i="1"/>
  <c r="CC778" i="1" s="1"/>
  <c r="CE778" i="1" s="1"/>
  <c r="CB782" i="1"/>
  <c r="CC782" i="1" s="1"/>
  <c r="CE782" i="1" s="1"/>
  <c r="CB786" i="1"/>
  <c r="CC786" i="1" s="1"/>
  <c r="CE786" i="1" s="1"/>
  <c r="CB790" i="1"/>
  <c r="CC790" i="1" s="1"/>
  <c r="CE790" i="1" s="1"/>
  <c r="CB794" i="1"/>
  <c r="CC794" i="1" s="1"/>
  <c r="CE794" i="1" s="1"/>
  <c r="CB796" i="1"/>
  <c r="CC796" i="1" s="1"/>
  <c r="CE796" i="1" s="1"/>
  <c r="CB798" i="1"/>
  <c r="CC798" i="1" s="1"/>
  <c r="CE798" i="1" s="1"/>
  <c r="CB800" i="1"/>
  <c r="CC800" i="1" s="1"/>
  <c r="CE800" i="1" s="1"/>
  <c r="CB802" i="1"/>
  <c r="CC802" i="1" s="1"/>
  <c r="CE802" i="1" s="1"/>
  <c r="CB815" i="1"/>
  <c r="CC815" i="1" s="1"/>
  <c r="CE815" i="1" s="1"/>
  <c r="CA815" i="1"/>
  <c r="DT804" i="1"/>
  <c r="DR816" i="1"/>
  <c r="CB816" i="1"/>
  <c r="CC816" i="1" s="1"/>
  <c r="CE816" i="1" s="1"/>
  <c r="CA816" i="1"/>
  <c r="DR817" i="1"/>
  <c r="CB817" i="1"/>
  <c r="CC817" i="1" s="1"/>
  <c r="CE817" i="1" s="1"/>
  <c r="CA817" i="1"/>
  <c r="DR818" i="1"/>
  <c r="CB818" i="1"/>
  <c r="CC818" i="1" s="1"/>
  <c r="CE818" i="1" s="1"/>
  <c r="CA818" i="1"/>
  <c r="DR819" i="1"/>
  <c r="CB819" i="1"/>
  <c r="CC819" i="1" s="1"/>
  <c r="CE819" i="1" s="1"/>
  <c r="CA819" i="1"/>
  <c r="DR820" i="1"/>
  <c r="CB820" i="1"/>
  <c r="CC820" i="1" s="1"/>
  <c r="CE820" i="1" s="1"/>
  <c r="CA820" i="1"/>
  <c r="DR821" i="1"/>
  <c r="CB821" i="1"/>
  <c r="CC821" i="1" s="1"/>
  <c r="CE821" i="1" s="1"/>
  <c r="CA821" i="1"/>
  <c r="DR822" i="1"/>
  <c r="CB822" i="1"/>
  <c r="CC822" i="1" s="1"/>
  <c r="CE822" i="1" s="1"/>
  <c r="CA822" i="1"/>
  <c r="DR823" i="1"/>
  <c r="CB823" i="1"/>
  <c r="CC823" i="1" s="1"/>
  <c r="CE823" i="1" s="1"/>
  <c r="CA823" i="1"/>
  <c r="DR824" i="1"/>
  <c r="CB824" i="1"/>
  <c r="CC824" i="1" s="1"/>
  <c r="CE824" i="1" s="1"/>
  <c r="CA824" i="1"/>
  <c r="CB825" i="1"/>
  <c r="CC825" i="1" s="1"/>
  <c r="CE825" i="1" s="1"/>
  <c r="CA825" i="1"/>
  <c r="CB826" i="1"/>
  <c r="CC826" i="1" s="1"/>
  <c r="CE826" i="1" s="1"/>
  <c r="CA826" i="1"/>
  <c r="CB827" i="1"/>
  <c r="CC827" i="1" s="1"/>
  <c r="CE827" i="1" s="1"/>
  <c r="CA827" i="1"/>
  <c r="CB828" i="1"/>
  <c r="CC828" i="1" s="1"/>
  <c r="CE828" i="1" s="1"/>
  <c r="CA828" i="1"/>
  <c r="CB829" i="1"/>
  <c r="CC829" i="1" s="1"/>
  <c r="CE829" i="1" s="1"/>
  <c r="CA829" i="1"/>
  <c r="CB830" i="1"/>
  <c r="CC830" i="1" s="1"/>
  <c r="CE830" i="1" s="1"/>
  <c r="CA830" i="1"/>
  <c r="CB831" i="1"/>
  <c r="CC831" i="1" s="1"/>
  <c r="CE831" i="1" s="1"/>
  <c r="CA831" i="1"/>
  <c r="CB832" i="1"/>
  <c r="CC832" i="1" s="1"/>
  <c r="CE832" i="1" s="1"/>
  <c r="CA832" i="1"/>
  <c r="CB833" i="1"/>
  <c r="CC833" i="1" s="1"/>
  <c r="CE833" i="1" s="1"/>
  <c r="CA833" i="1"/>
  <c r="CB834" i="1"/>
  <c r="CC834" i="1" s="1"/>
  <c r="CE834" i="1" s="1"/>
  <c r="CA834" i="1"/>
  <c r="CB835" i="1"/>
  <c r="CC835" i="1" s="1"/>
  <c r="CE835" i="1" s="1"/>
  <c r="CA835" i="1"/>
  <c r="CB836" i="1"/>
  <c r="CC836" i="1" s="1"/>
  <c r="CE836" i="1" s="1"/>
  <c r="CA836" i="1"/>
  <c r="CB837" i="1"/>
  <c r="CC837" i="1" s="1"/>
  <c r="CE837" i="1" s="1"/>
  <c r="CA837" i="1"/>
  <c r="CB838" i="1"/>
  <c r="CC838" i="1" s="1"/>
  <c r="CE838" i="1" s="1"/>
  <c r="CA838" i="1"/>
  <c r="CB839" i="1"/>
  <c r="CC839" i="1" s="1"/>
  <c r="CE839" i="1" s="1"/>
  <c r="CA839" i="1"/>
  <c r="CB840" i="1"/>
  <c r="CC840" i="1" s="1"/>
  <c r="CE840" i="1" s="1"/>
  <c r="CA840" i="1"/>
  <c r="CB841" i="1"/>
  <c r="CC841" i="1" s="1"/>
  <c r="CE841" i="1" s="1"/>
  <c r="CA841" i="1"/>
  <c r="CB842" i="1"/>
  <c r="CC842" i="1" s="1"/>
  <c r="CE842" i="1" s="1"/>
  <c r="CA842" i="1"/>
  <c r="CB843" i="1"/>
  <c r="CC843" i="1" s="1"/>
  <c r="CE843" i="1" s="1"/>
  <c r="CA843" i="1"/>
  <c r="CB844" i="1"/>
  <c r="CC844" i="1" s="1"/>
  <c r="CE844" i="1" s="1"/>
  <c r="CA844" i="1"/>
  <c r="CB845" i="1"/>
  <c r="CC845" i="1" s="1"/>
  <c r="CE845" i="1" s="1"/>
  <c r="CA845" i="1"/>
  <c r="CB846" i="1"/>
  <c r="CC846" i="1" s="1"/>
  <c r="CE846" i="1" s="1"/>
  <c r="CA846" i="1"/>
  <c r="CB847" i="1"/>
  <c r="CC847" i="1" s="1"/>
  <c r="CE847" i="1" s="1"/>
  <c r="CA847" i="1"/>
  <c r="CB848" i="1"/>
  <c r="CC848" i="1" s="1"/>
  <c r="CE848" i="1" s="1"/>
  <c r="CA848" i="1"/>
  <c r="CA904" i="1"/>
  <c r="CB904" i="1"/>
  <c r="CC904" i="1" s="1"/>
  <c r="CE904" i="1" s="1"/>
  <c r="CA909" i="1"/>
  <c r="CB909" i="1"/>
  <c r="CC909" i="1" s="1"/>
  <c r="CE909" i="1" s="1"/>
  <c r="CA866" i="1"/>
  <c r="CB867" i="1"/>
  <c r="CC867" i="1" s="1"/>
  <c r="CE867" i="1" s="1"/>
  <c r="CA874" i="1"/>
  <c r="CO816" i="1"/>
  <c r="CP816" i="1" s="1"/>
  <c r="CR816" i="1" s="1"/>
  <c r="CO819" i="1"/>
  <c r="CP819" i="1" s="1"/>
  <c r="CR819" i="1" s="1"/>
  <c r="CO820" i="1"/>
  <c r="CP820" i="1" s="1"/>
  <c r="CR820" i="1" s="1"/>
  <c r="CO824" i="1"/>
  <c r="CP824" i="1" s="1"/>
  <c r="CR824" i="1" s="1"/>
  <c r="CO827" i="1"/>
  <c r="CP827" i="1" s="1"/>
  <c r="CR827" i="1" s="1"/>
  <c r="CO828" i="1"/>
  <c r="CP828" i="1" s="1"/>
  <c r="CR828" i="1" s="1"/>
  <c r="CO832" i="1"/>
  <c r="CP832" i="1" s="1"/>
  <c r="CR832" i="1" s="1"/>
  <c r="CO835" i="1"/>
  <c r="CP835" i="1" s="1"/>
  <c r="CR835" i="1" s="1"/>
  <c r="CO836" i="1"/>
  <c r="CP836" i="1" s="1"/>
  <c r="CR836" i="1" s="1"/>
  <c r="CO840" i="1"/>
  <c r="CP840" i="1" s="1"/>
  <c r="CR840" i="1" s="1"/>
  <c r="CO843" i="1"/>
  <c r="CP843" i="1" s="1"/>
  <c r="CR843" i="1" s="1"/>
  <c r="CO844" i="1"/>
  <c r="CP844" i="1" s="1"/>
  <c r="CR844" i="1" s="1"/>
  <c r="CO848" i="1"/>
  <c r="CP848" i="1" s="1"/>
  <c r="CR848" i="1" s="1"/>
  <c r="CO852" i="1"/>
  <c r="CP852" i="1" s="1"/>
  <c r="CR852" i="1" s="1"/>
  <c r="CA858" i="1"/>
  <c r="CB859" i="1"/>
  <c r="CC859" i="1" s="1"/>
  <c r="CE859" i="1" s="1"/>
  <c r="DR861" i="1"/>
  <c r="DR866" i="1"/>
  <c r="CA913" i="1"/>
  <c r="CB913" i="1"/>
  <c r="CC913" i="1" s="1"/>
  <c r="CE913" i="1" s="1"/>
  <c r="DR889" i="1"/>
  <c r="CB890" i="1"/>
  <c r="CC890" i="1" s="1"/>
  <c r="CE890" i="1" s="1"/>
  <c r="CA905" i="1"/>
  <c r="CB905" i="1"/>
  <c r="CC905" i="1" s="1"/>
  <c r="CE905" i="1" s="1"/>
  <c r="CA906" i="1"/>
  <c r="CB906" i="1"/>
  <c r="CC906" i="1" s="1"/>
  <c r="CE906" i="1" s="1"/>
  <c r="CA910" i="1"/>
  <c r="CB910" i="1"/>
  <c r="CC910" i="1" s="1"/>
  <c r="CE910" i="1" s="1"/>
  <c r="CA914" i="1"/>
  <c r="CB914" i="1"/>
  <c r="CC914" i="1" s="1"/>
  <c r="CE914" i="1" s="1"/>
  <c r="DR874" i="1"/>
  <c r="CB875" i="1"/>
  <c r="CC875" i="1" s="1"/>
  <c r="CE875" i="1" s="1"/>
  <c r="DT876" i="1"/>
  <c r="CO878" i="1"/>
  <c r="CP878" i="1" s="1"/>
  <c r="CR878" i="1" s="1"/>
  <c r="CA901" i="1"/>
  <c r="CB901" i="1"/>
  <c r="CC901" i="1" s="1"/>
  <c r="CE901" i="1" s="1"/>
  <c r="CA902" i="1"/>
  <c r="CB902" i="1"/>
  <c r="CC902" i="1" s="1"/>
  <c r="CE902" i="1" s="1"/>
  <c r="CA907" i="1"/>
  <c r="CB907" i="1"/>
  <c r="CC907" i="1" s="1"/>
  <c r="CE907" i="1" s="1"/>
  <c r="CA911" i="1"/>
  <c r="CB911" i="1"/>
  <c r="CC911" i="1" s="1"/>
  <c r="CE911" i="1" s="1"/>
  <c r="CA854" i="1"/>
  <c r="CA862" i="1"/>
  <c r="CA870" i="1"/>
  <c r="CA878" i="1"/>
  <c r="DR885" i="1"/>
  <c r="CB886" i="1"/>
  <c r="CC886" i="1" s="1"/>
  <c r="CE886" i="1" s="1"/>
  <c r="DR897" i="1"/>
  <c r="CB898" i="1"/>
  <c r="CC898" i="1" s="1"/>
  <c r="CE898" i="1" s="1"/>
  <c r="CA903" i="1"/>
  <c r="CB903" i="1"/>
  <c r="CC903" i="1" s="1"/>
  <c r="CE903" i="1" s="1"/>
  <c r="CA908" i="1"/>
  <c r="CB908" i="1"/>
  <c r="CC908" i="1" s="1"/>
  <c r="CE908" i="1" s="1"/>
  <c r="CA912" i="1"/>
  <c r="CB912" i="1"/>
  <c r="CC912" i="1" s="1"/>
  <c r="CE912" i="1" s="1"/>
  <c r="CB953" i="1"/>
  <c r="CC953" i="1" s="1"/>
  <c r="CE953" i="1" s="1"/>
  <c r="CA953" i="1"/>
  <c r="CB944" i="1"/>
  <c r="CC944" i="1" s="1"/>
  <c r="CE944" i="1" s="1"/>
  <c r="CA944" i="1"/>
  <c r="CA946" i="1"/>
  <c r="CB946" i="1"/>
  <c r="CC946" i="1" s="1"/>
  <c r="CE946" i="1" s="1"/>
  <c r="CA853" i="1"/>
  <c r="CA857" i="1"/>
  <c r="CA861" i="1"/>
  <c r="CA865" i="1"/>
  <c r="CA869" i="1"/>
  <c r="CA873" i="1"/>
  <c r="CA877" i="1"/>
  <c r="CA881" i="1"/>
  <c r="CA885" i="1"/>
  <c r="CA889" i="1"/>
  <c r="CA893" i="1"/>
  <c r="CA897" i="1"/>
  <c r="CA856" i="1"/>
  <c r="CA860" i="1"/>
  <c r="CA864" i="1"/>
  <c r="CA868" i="1"/>
  <c r="CA872" i="1"/>
  <c r="CA876" i="1"/>
  <c r="CA880" i="1"/>
  <c r="CA884" i="1"/>
  <c r="CA888" i="1"/>
  <c r="DT901" i="1"/>
  <c r="DT905" i="1"/>
  <c r="DR915" i="1"/>
  <c r="CB916" i="1"/>
  <c r="CC916" i="1" s="1"/>
  <c r="CE916" i="1" s="1"/>
  <c r="DR917" i="1"/>
  <c r="CB918" i="1"/>
  <c r="CC918" i="1" s="1"/>
  <c r="CE918" i="1" s="1"/>
  <c r="DR919" i="1"/>
  <c r="CB920" i="1"/>
  <c r="CC920" i="1" s="1"/>
  <c r="CE920" i="1" s="1"/>
  <c r="CA920" i="1"/>
  <c r="CB922" i="1"/>
  <c r="CC922" i="1" s="1"/>
  <c r="CE922" i="1" s="1"/>
  <c r="CA922" i="1"/>
  <c r="CA942" i="1"/>
  <c r="CB942" i="1"/>
  <c r="CC942" i="1" s="1"/>
  <c r="CE942" i="1" s="1"/>
  <c r="CB952" i="1"/>
  <c r="CC952" i="1" s="1"/>
  <c r="CE952" i="1" s="1"/>
  <c r="CA952" i="1"/>
  <c r="CA954" i="1"/>
  <c r="CB954" i="1"/>
  <c r="CC954" i="1" s="1"/>
  <c r="CE954" i="1" s="1"/>
  <c r="CO961" i="1"/>
  <c r="CP961" i="1" s="1"/>
  <c r="CR961" i="1" s="1"/>
  <c r="CO967" i="1"/>
  <c r="CP967" i="1" s="1"/>
  <c r="CR967" i="1" s="1"/>
  <c r="CB915" i="1"/>
  <c r="CC915" i="1" s="1"/>
  <c r="CE915" i="1" s="1"/>
  <c r="DR916" i="1"/>
  <c r="CB917" i="1"/>
  <c r="CC917" i="1" s="1"/>
  <c r="CE917" i="1" s="1"/>
  <c r="DR918" i="1"/>
  <c r="CB919" i="1"/>
  <c r="CC919" i="1" s="1"/>
  <c r="CE919" i="1" s="1"/>
  <c r="CB921" i="1"/>
  <c r="CC921" i="1" s="1"/>
  <c r="CE921" i="1" s="1"/>
  <c r="CA921" i="1"/>
  <c r="CB923" i="1"/>
  <c r="CC923" i="1" s="1"/>
  <c r="CE923" i="1" s="1"/>
  <c r="CA923" i="1"/>
  <c r="CB945" i="1"/>
  <c r="CC945" i="1" s="1"/>
  <c r="CE945" i="1" s="1"/>
  <c r="CA945" i="1"/>
  <c r="CB948" i="1"/>
  <c r="CC948" i="1" s="1"/>
  <c r="CE948" i="1" s="1"/>
  <c r="CA948" i="1"/>
  <c r="CA950" i="1"/>
  <c r="CB950" i="1"/>
  <c r="CC950" i="1" s="1"/>
  <c r="CE950" i="1" s="1"/>
  <c r="CB956" i="1"/>
  <c r="CC956" i="1" s="1"/>
  <c r="CE956" i="1" s="1"/>
  <c r="CA956" i="1"/>
  <c r="CA958" i="1"/>
  <c r="CB958" i="1"/>
  <c r="CC958" i="1" s="1"/>
  <c r="CE958" i="1" s="1"/>
  <c r="BP967" i="1"/>
  <c r="DT967" i="1"/>
  <c r="DR920" i="1"/>
  <c r="DR922" i="1"/>
  <c r="CB949" i="1"/>
  <c r="CC949" i="1" s="1"/>
  <c r="CE949" i="1" s="1"/>
  <c r="CA949" i="1"/>
  <c r="CB957" i="1"/>
  <c r="CC957" i="1" s="1"/>
  <c r="CE957" i="1" s="1"/>
  <c r="CA957" i="1"/>
  <c r="CA960" i="1"/>
  <c r="CB960" i="1"/>
  <c r="CC960" i="1" s="1"/>
  <c r="CE960" i="1" s="1"/>
  <c r="DT942" i="1"/>
  <c r="CO964" i="1"/>
  <c r="CP964" i="1" s="1"/>
  <c r="CR964" i="1" s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DT947" i="1"/>
  <c r="CO923" i="1"/>
  <c r="CP923" i="1" s="1"/>
  <c r="CR923" i="1" s="1"/>
  <c r="CO927" i="1"/>
  <c r="CP927" i="1" s="1"/>
  <c r="CR927" i="1" s="1"/>
  <c r="CO929" i="1"/>
  <c r="CP929" i="1" s="1"/>
  <c r="CR929" i="1" s="1"/>
  <c r="CO933" i="1"/>
  <c r="CP933" i="1" s="1"/>
  <c r="CR933" i="1" s="1"/>
  <c r="CO937" i="1"/>
  <c r="CP937" i="1" s="1"/>
  <c r="CR937" i="1" s="1"/>
  <c r="CO941" i="1"/>
  <c r="CP941" i="1" s="1"/>
  <c r="CR941" i="1" s="1"/>
  <c r="CO952" i="1"/>
  <c r="CP952" i="1" s="1"/>
  <c r="CR952" i="1" s="1"/>
  <c r="CO956" i="1"/>
  <c r="CP956" i="1" s="1"/>
  <c r="CR956" i="1" s="1"/>
  <c r="DR961" i="1"/>
  <c r="CB968" i="1"/>
  <c r="CC968" i="1" s="1"/>
  <c r="CE968" i="1" s="1"/>
  <c r="BP969" i="1"/>
  <c r="DT969" i="1"/>
  <c r="CO987" i="1"/>
  <c r="CP987" i="1" s="1"/>
  <c r="CR987" i="1" s="1"/>
  <c r="CO972" i="1"/>
  <c r="CP972" i="1" s="1"/>
  <c r="CR972" i="1" s="1"/>
  <c r="CO984" i="1"/>
  <c r="CP984" i="1" s="1"/>
  <c r="CR984" i="1" s="1"/>
  <c r="DT972" i="1"/>
  <c r="DT975" i="1"/>
  <c r="DT980" i="1"/>
  <c r="DT981" i="1"/>
  <c r="DT982" i="1"/>
  <c r="DT983" i="1"/>
  <c r="DT988" i="1"/>
  <c r="DT991" i="1"/>
  <c r="CA1000" i="1"/>
  <c r="DR1002" i="1"/>
  <c r="CA1003" i="1"/>
  <c r="CO988" i="1"/>
  <c r="CP988" i="1" s="1"/>
  <c r="CR988" i="1" s="1"/>
  <c r="CA999" i="1"/>
  <c r="DR1001" i="1"/>
  <c r="CB1005" i="1"/>
  <c r="CC1005" i="1" s="1"/>
  <c r="CE1005" i="1" s="1"/>
  <c r="CA1007" i="1"/>
  <c r="CO995" i="1"/>
  <c r="CP995" i="1" s="1"/>
  <c r="CR995" i="1" s="1"/>
  <c r="CA1011" i="1"/>
  <c r="CB1011" i="1"/>
  <c r="CC1011" i="1" s="1"/>
  <c r="CE1011" i="1" s="1"/>
  <c r="CA1023" i="1"/>
  <c r="CB1023" i="1"/>
  <c r="CC1023" i="1" s="1"/>
  <c r="CE1023" i="1" s="1"/>
  <c r="CA1015" i="1"/>
  <c r="CB1015" i="1"/>
  <c r="CC1015" i="1" s="1"/>
  <c r="CE1015" i="1" s="1"/>
  <c r="BP1019" i="1"/>
  <c r="DT1019" i="1"/>
  <c r="CA1019" i="1"/>
  <c r="CB1019" i="1"/>
  <c r="CC1019" i="1" s="1"/>
  <c r="CE1019" i="1" s="1"/>
  <c r="DR1000" i="1"/>
  <c r="DR1003" i="1"/>
  <c r="DR1005" i="1"/>
  <c r="DR1007" i="1"/>
  <c r="DR1022" i="1"/>
  <c r="CA1022" i="1"/>
  <c r="DR999" i="1"/>
  <c r="CB1001" i="1"/>
  <c r="CC1001" i="1" s="1"/>
  <c r="CE1001" i="1" s="1"/>
  <c r="CA1004" i="1"/>
  <c r="CA1006" i="1"/>
  <c r="DR1010" i="1"/>
  <c r="CA1010" i="1"/>
  <c r="DR1014" i="1"/>
  <c r="CA1014" i="1"/>
  <c r="CO1014" i="1"/>
  <c r="CP1014" i="1" s="1"/>
  <c r="CR1014" i="1" s="1"/>
  <c r="DR1018" i="1"/>
  <c r="CA1018" i="1"/>
  <c r="CO1025" i="1"/>
  <c r="CP1025" i="1" s="1"/>
  <c r="CR1025" i="1" s="1"/>
  <c r="CA1029" i="1"/>
  <c r="CB1029" i="1"/>
  <c r="CC1029" i="1" s="1"/>
  <c r="CE1029" i="1" s="1"/>
  <c r="DR1025" i="1"/>
  <c r="CA1025" i="1"/>
  <c r="DR1026" i="1"/>
  <c r="CA1026" i="1"/>
  <c r="CO1036" i="1"/>
  <c r="CP1036" i="1" s="1"/>
  <c r="CR1036" i="1" s="1"/>
  <c r="CB1037" i="1"/>
  <c r="CC1037" i="1" s="1"/>
  <c r="CE1037" i="1" s="1"/>
  <c r="CA1037" i="1"/>
  <c r="CB1033" i="1"/>
  <c r="CC1033" i="1" s="1"/>
  <c r="CE1033" i="1" s="1"/>
  <c r="CA1033" i="1"/>
  <c r="CB1030" i="1"/>
  <c r="CC1030" i="1" s="1"/>
  <c r="CE1030" i="1" s="1"/>
  <c r="CB1031" i="1"/>
  <c r="CC1031" i="1" s="1"/>
  <c r="CE1031" i="1" s="1"/>
  <c r="DR1040" i="1"/>
  <c r="CO1040" i="1"/>
  <c r="CP1040" i="1" s="1"/>
  <c r="CR1040" i="1" s="1"/>
  <c r="CO1039" i="1"/>
  <c r="CP1039" i="1" s="1"/>
  <c r="CR1039" i="1" s="1"/>
  <c r="DT1039" i="1"/>
  <c r="DT1038" i="1"/>
  <c r="CA1042" i="1"/>
  <c r="CA1044" i="1"/>
  <c r="CO1044" i="1"/>
  <c r="CP1044" i="1" s="1"/>
  <c r="CR1044" i="1" s="1"/>
  <c r="CA1043" i="1"/>
  <c r="CA1046" i="1"/>
  <c r="CJ3" i="1"/>
  <c r="CI3" i="1"/>
  <c r="CH3" i="1"/>
  <c r="CG3" i="1"/>
  <c r="BO3" i="1"/>
  <c r="BP3" i="1" s="1"/>
  <c r="DR968" i="1" l="1"/>
  <c r="DR1019" i="1"/>
  <c r="DR969" i="1"/>
  <c r="DR967" i="1"/>
  <c r="DR960" i="1"/>
  <c r="CM3" i="1"/>
  <c r="CN3" i="1" s="1"/>
  <c r="DK1026" i="1"/>
  <c r="DM1026" i="1" s="1"/>
  <c r="DF1026" i="1"/>
  <c r="DH1026" i="1" s="1"/>
  <c r="DA1026" i="1"/>
  <c r="DC1026" i="1" s="1"/>
  <c r="CV1026" i="1"/>
  <c r="CX1026" i="1" s="1"/>
  <c r="CQ1026" i="1"/>
  <c r="CS1026" i="1" s="1"/>
  <c r="CD1026" i="1"/>
  <c r="CF1026" i="1" s="1"/>
  <c r="DK918" i="1"/>
  <c r="DM918" i="1" s="1"/>
  <c r="DF918" i="1"/>
  <c r="DH918" i="1" s="1"/>
  <c r="DA918" i="1"/>
  <c r="DC918" i="1" s="1"/>
  <c r="CV918" i="1"/>
  <c r="CX918" i="1" s="1"/>
  <c r="CQ918" i="1"/>
  <c r="CS918" i="1" s="1"/>
  <c r="CD918" i="1"/>
  <c r="CF918" i="1" s="1"/>
  <c r="DK821" i="1"/>
  <c r="DM821" i="1" s="1"/>
  <c r="DA821" i="1"/>
  <c r="DC821" i="1" s="1"/>
  <c r="CV821" i="1"/>
  <c r="CX821" i="1" s="1"/>
  <c r="CQ821" i="1"/>
  <c r="CS821" i="1" s="1"/>
  <c r="CD821" i="1"/>
  <c r="CF821" i="1" s="1"/>
  <c r="DF821" i="1"/>
  <c r="DH821" i="1" s="1"/>
  <c r="DK817" i="1"/>
  <c r="DM817" i="1" s="1"/>
  <c r="DF817" i="1"/>
  <c r="DH817" i="1" s="1"/>
  <c r="CV817" i="1"/>
  <c r="CX817" i="1" s="1"/>
  <c r="CQ817" i="1"/>
  <c r="CS817" i="1" s="1"/>
  <c r="DA817" i="1"/>
  <c r="DC817" i="1" s="1"/>
  <c r="CD817" i="1"/>
  <c r="CF817" i="1" s="1"/>
  <c r="DK715" i="1"/>
  <c r="DM715" i="1" s="1"/>
  <c r="DF715" i="1"/>
  <c r="DH715" i="1" s="1"/>
  <c r="CV715" i="1"/>
  <c r="CX715" i="1" s="1"/>
  <c r="CQ715" i="1"/>
  <c r="CS715" i="1" s="1"/>
  <c r="DA715" i="1"/>
  <c r="DC715" i="1" s="1"/>
  <c r="CD715" i="1"/>
  <c r="CF715" i="1" s="1"/>
  <c r="DK684" i="1"/>
  <c r="DM684" i="1" s="1"/>
  <c r="DF684" i="1"/>
  <c r="DH684" i="1" s="1"/>
  <c r="DA684" i="1"/>
  <c r="DC684" i="1" s="1"/>
  <c r="CV684" i="1"/>
  <c r="CX684" i="1" s="1"/>
  <c r="CQ684" i="1"/>
  <c r="CS684" i="1" s="1"/>
  <c r="CD684" i="1"/>
  <c r="CF684" i="1" s="1"/>
  <c r="DK664" i="1"/>
  <c r="DM664" i="1" s="1"/>
  <c r="DF664" i="1"/>
  <c r="DH664" i="1" s="1"/>
  <c r="DA664" i="1"/>
  <c r="DC664" i="1" s="1"/>
  <c r="CQ664" i="1"/>
  <c r="CS664" i="1" s="1"/>
  <c r="CV664" i="1"/>
  <c r="CX664" i="1" s="1"/>
  <c r="CD664" i="1"/>
  <c r="CF664" i="1" s="1"/>
  <c r="DK640" i="1"/>
  <c r="DM640" i="1" s="1"/>
  <c r="DF640" i="1"/>
  <c r="DH640" i="1" s="1"/>
  <c r="DA640" i="1"/>
  <c r="DC640" i="1" s="1"/>
  <c r="CQ640" i="1"/>
  <c r="CS640" i="1" s="1"/>
  <c r="CV640" i="1"/>
  <c r="CX640" i="1" s="1"/>
  <c r="CD640" i="1"/>
  <c r="CF640" i="1" s="1"/>
  <c r="DK720" i="1"/>
  <c r="DM720" i="1" s="1"/>
  <c r="DF720" i="1"/>
  <c r="DH720" i="1" s="1"/>
  <c r="DA720" i="1"/>
  <c r="DC720" i="1" s="1"/>
  <c r="CQ720" i="1"/>
  <c r="CS720" i="1" s="1"/>
  <c r="CV720" i="1"/>
  <c r="CX720" i="1" s="1"/>
  <c r="CD720" i="1"/>
  <c r="CF720" i="1" s="1"/>
  <c r="DK704" i="1"/>
  <c r="DM704" i="1" s="1"/>
  <c r="DF704" i="1"/>
  <c r="DH704" i="1" s="1"/>
  <c r="DA704" i="1"/>
  <c r="DC704" i="1" s="1"/>
  <c r="CQ704" i="1"/>
  <c r="CS704" i="1" s="1"/>
  <c r="CV704" i="1"/>
  <c r="CX704" i="1" s="1"/>
  <c r="CD704" i="1"/>
  <c r="CF704" i="1" s="1"/>
  <c r="DK645" i="1"/>
  <c r="DM645" i="1" s="1"/>
  <c r="DA645" i="1"/>
  <c r="DC645" i="1" s="1"/>
  <c r="CV645" i="1"/>
  <c r="CX645" i="1" s="1"/>
  <c r="CQ645" i="1"/>
  <c r="CS645" i="1" s="1"/>
  <c r="CD645" i="1"/>
  <c r="CF645" i="1" s="1"/>
  <c r="DF645" i="1"/>
  <c r="DH645" i="1" s="1"/>
  <c r="DK182" i="1"/>
  <c r="DM182" i="1" s="1"/>
  <c r="DF182" i="1"/>
  <c r="DH182" i="1" s="1"/>
  <c r="DA182" i="1"/>
  <c r="DC182" i="1" s="1"/>
  <c r="CQ182" i="1"/>
  <c r="CS182" i="1" s="1"/>
  <c r="CV182" i="1"/>
  <c r="CX182" i="1" s="1"/>
  <c r="CD182" i="1"/>
  <c r="CF182" i="1" s="1"/>
  <c r="DK175" i="1"/>
  <c r="DM175" i="1" s="1"/>
  <c r="DF175" i="1"/>
  <c r="DH175" i="1" s="1"/>
  <c r="DA175" i="1"/>
  <c r="DC175" i="1" s="1"/>
  <c r="CV175" i="1"/>
  <c r="CX175" i="1" s="1"/>
  <c r="CQ175" i="1"/>
  <c r="CS175" i="1" s="1"/>
  <c r="CD175" i="1"/>
  <c r="CF175" i="1" s="1"/>
  <c r="DA197" i="1"/>
  <c r="DC197" i="1" s="1"/>
  <c r="CV197" i="1"/>
  <c r="CX197" i="1" s="1"/>
  <c r="CQ197" i="1"/>
  <c r="CS197" i="1" s="1"/>
  <c r="CD197" i="1"/>
  <c r="CF197" i="1" s="1"/>
  <c r="DF197" i="1"/>
  <c r="DH197" i="1" s="1"/>
  <c r="DK197" i="1"/>
  <c r="DM197" i="1" s="1"/>
  <c r="DK1033" i="1"/>
  <c r="DM1033" i="1" s="1"/>
  <c r="CV1033" i="1"/>
  <c r="CX1033" i="1" s="1"/>
  <c r="CQ1033" i="1"/>
  <c r="CS1033" i="1" s="1"/>
  <c r="DF1033" i="1"/>
  <c r="DH1033" i="1" s="1"/>
  <c r="DA1033" i="1"/>
  <c r="DC1033" i="1" s="1"/>
  <c r="CD1033" i="1"/>
  <c r="CF1033" i="1" s="1"/>
  <c r="DK899" i="1"/>
  <c r="DM899" i="1" s="1"/>
  <c r="DF899" i="1"/>
  <c r="DH899" i="1" s="1"/>
  <c r="CV899" i="1"/>
  <c r="CX899" i="1" s="1"/>
  <c r="CQ899" i="1"/>
  <c r="CS899" i="1" s="1"/>
  <c r="DA899" i="1"/>
  <c r="DC899" i="1" s="1"/>
  <c r="CD899" i="1"/>
  <c r="CF899" i="1" s="1"/>
  <c r="DK903" i="1"/>
  <c r="DM903" i="1" s="1"/>
  <c r="DF903" i="1"/>
  <c r="DH903" i="1" s="1"/>
  <c r="CV903" i="1"/>
  <c r="CX903" i="1" s="1"/>
  <c r="CQ903" i="1"/>
  <c r="CS903" i="1" s="1"/>
  <c r="CD903" i="1"/>
  <c r="CF903" i="1" s="1"/>
  <c r="DA903" i="1"/>
  <c r="DC903" i="1" s="1"/>
  <c r="DK797" i="1"/>
  <c r="DM797" i="1" s="1"/>
  <c r="DA797" i="1"/>
  <c r="DC797" i="1" s="1"/>
  <c r="CV797" i="1"/>
  <c r="CX797" i="1" s="1"/>
  <c r="CQ797" i="1"/>
  <c r="CS797" i="1" s="1"/>
  <c r="DF797" i="1"/>
  <c r="DH797" i="1" s="1"/>
  <c r="CD797" i="1"/>
  <c r="CF797" i="1" s="1"/>
  <c r="DK729" i="1"/>
  <c r="DM729" i="1" s="1"/>
  <c r="CV729" i="1"/>
  <c r="CX729" i="1" s="1"/>
  <c r="CQ729" i="1"/>
  <c r="CS729" i="1" s="1"/>
  <c r="DF729" i="1"/>
  <c r="DH729" i="1" s="1"/>
  <c r="DA729" i="1"/>
  <c r="DC729" i="1" s="1"/>
  <c r="CD729" i="1"/>
  <c r="CF729" i="1" s="1"/>
  <c r="DK811" i="1"/>
  <c r="DM811" i="1" s="1"/>
  <c r="DF811" i="1"/>
  <c r="DH811" i="1" s="1"/>
  <c r="CV811" i="1"/>
  <c r="CX811" i="1" s="1"/>
  <c r="CQ811" i="1"/>
  <c r="CS811" i="1" s="1"/>
  <c r="DA811" i="1"/>
  <c r="DC811" i="1" s="1"/>
  <c r="CD811" i="1"/>
  <c r="CF811" i="1" s="1"/>
  <c r="DK758" i="1"/>
  <c r="DM758" i="1" s="1"/>
  <c r="DF758" i="1"/>
  <c r="DH758" i="1" s="1"/>
  <c r="DA758" i="1"/>
  <c r="DC758" i="1" s="1"/>
  <c r="CQ758" i="1"/>
  <c r="CS758" i="1" s="1"/>
  <c r="CV758" i="1"/>
  <c r="CX758" i="1" s="1"/>
  <c r="CD758" i="1"/>
  <c r="CF758" i="1" s="1"/>
  <c r="DK618" i="1"/>
  <c r="DM618" i="1" s="1"/>
  <c r="DF618" i="1"/>
  <c r="DH618" i="1" s="1"/>
  <c r="DA618" i="1"/>
  <c r="DC618" i="1" s="1"/>
  <c r="CV618" i="1"/>
  <c r="CX618" i="1" s="1"/>
  <c r="CD618" i="1"/>
  <c r="CF618" i="1" s="1"/>
  <c r="CQ618" i="1"/>
  <c r="CS618" i="1" s="1"/>
  <c r="DK227" i="1"/>
  <c r="DM227" i="1" s="1"/>
  <c r="DF227" i="1"/>
  <c r="DH227" i="1" s="1"/>
  <c r="DA227" i="1"/>
  <c r="DC227" i="1" s="1"/>
  <c r="CV227" i="1"/>
  <c r="CX227" i="1" s="1"/>
  <c r="CQ227" i="1"/>
  <c r="CS227" i="1" s="1"/>
  <c r="CD227" i="1"/>
  <c r="CF227" i="1" s="1"/>
  <c r="DK128" i="1"/>
  <c r="DM128" i="1" s="1"/>
  <c r="DF128" i="1"/>
  <c r="DH128" i="1" s="1"/>
  <c r="DA128" i="1"/>
  <c r="DC128" i="1" s="1"/>
  <c r="CV128" i="1"/>
  <c r="CX128" i="1" s="1"/>
  <c r="CQ128" i="1"/>
  <c r="CS128" i="1" s="1"/>
  <c r="CD128" i="1"/>
  <c r="CF128" i="1" s="1"/>
  <c r="DK80" i="1"/>
  <c r="DM80" i="1" s="1"/>
  <c r="DF80" i="1"/>
  <c r="DH80" i="1" s="1"/>
  <c r="DA80" i="1"/>
  <c r="DC80" i="1" s="1"/>
  <c r="CV80" i="1"/>
  <c r="CX80" i="1" s="1"/>
  <c r="CQ80" i="1"/>
  <c r="CS80" i="1" s="1"/>
  <c r="CD80" i="1"/>
  <c r="CF80" i="1" s="1"/>
  <c r="DK622" i="1"/>
  <c r="DM622" i="1" s="1"/>
  <c r="DF622" i="1"/>
  <c r="DH622" i="1" s="1"/>
  <c r="DA622" i="1"/>
  <c r="DC622" i="1" s="1"/>
  <c r="CQ622" i="1"/>
  <c r="CS622" i="1" s="1"/>
  <c r="CV622" i="1"/>
  <c r="CX622" i="1" s="1"/>
  <c r="CD622" i="1"/>
  <c r="CF622" i="1" s="1"/>
  <c r="DK474" i="1"/>
  <c r="DM474" i="1" s="1"/>
  <c r="DF474" i="1"/>
  <c r="DH474" i="1" s="1"/>
  <c r="CV474" i="1"/>
  <c r="CX474" i="1" s="1"/>
  <c r="CD474" i="1"/>
  <c r="CF474" i="1" s="1"/>
  <c r="DA474" i="1"/>
  <c r="DC474" i="1" s="1"/>
  <c r="CQ474" i="1"/>
  <c r="CS474" i="1" s="1"/>
  <c r="DK458" i="1"/>
  <c r="DM458" i="1" s="1"/>
  <c r="DF458" i="1"/>
  <c r="DH458" i="1" s="1"/>
  <c r="CV458" i="1"/>
  <c r="CX458" i="1" s="1"/>
  <c r="DA458" i="1"/>
  <c r="DC458" i="1" s="1"/>
  <c r="CD458" i="1"/>
  <c r="CF458" i="1" s="1"/>
  <c r="CQ458" i="1"/>
  <c r="CS458" i="1" s="1"/>
  <c r="DK442" i="1"/>
  <c r="DM442" i="1" s="1"/>
  <c r="DF442" i="1"/>
  <c r="DH442" i="1" s="1"/>
  <c r="CV442" i="1"/>
  <c r="CX442" i="1" s="1"/>
  <c r="DA442" i="1"/>
  <c r="DC442" i="1" s="1"/>
  <c r="CD442" i="1"/>
  <c r="CF442" i="1" s="1"/>
  <c r="CQ442" i="1"/>
  <c r="CS442" i="1" s="1"/>
  <c r="DK430" i="1"/>
  <c r="DM430" i="1" s="1"/>
  <c r="DF430" i="1"/>
  <c r="DH430" i="1" s="1"/>
  <c r="DA430" i="1"/>
  <c r="DC430" i="1" s="1"/>
  <c r="CV430" i="1"/>
  <c r="CX430" i="1" s="1"/>
  <c r="CQ430" i="1"/>
  <c r="CS430" i="1" s="1"/>
  <c r="CD430" i="1"/>
  <c r="CF430" i="1" s="1"/>
  <c r="DK414" i="1"/>
  <c r="DM414" i="1" s="1"/>
  <c r="DF414" i="1"/>
  <c r="DH414" i="1" s="1"/>
  <c r="DA414" i="1"/>
  <c r="DC414" i="1" s="1"/>
  <c r="CV414" i="1"/>
  <c r="CX414" i="1" s="1"/>
  <c r="CQ414" i="1"/>
  <c r="CS414" i="1" s="1"/>
  <c r="CD414" i="1"/>
  <c r="CF414" i="1" s="1"/>
  <c r="DK374" i="1"/>
  <c r="DM374" i="1" s="1"/>
  <c r="DF374" i="1"/>
  <c r="DH374" i="1" s="1"/>
  <c r="DA374" i="1"/>
  <c r="DC374" i="1" s="1"/>
  <c r="CQ374" i="1"/>
  <c r="CS374" i="1" s="1"/>
  <c r="CV374" i="1"/>
  <c r="CX374" i="1" s="1"/>
  <c r="CD374" i="1"/>
  <c r="CF374" i="1" s="1"/>
  <c r="DK304" i="1"/>
  <c r="DM304" i="1" s="1"/>
  <c r="DF304" i="1"/>
  <c r="DH304" i="1" s="1"/>
  <c r="DA304" i="1"/>
  <c r="DC304" i="1" s="1"/>
  <c r="CV304" i="1"/>
  <c r="CX304" i="1" s="1"/>
  <c r="CD304" i="1"/>
  <c r="CF304" i="1" s="1"/>
  <c r="CQ304" i="1"/>
  <c r="CS304" i="1" s="1"/>
  <c r="DK241" i="1"/>
  <c r="DM241" i="1" s="1"/>
  <c r="DF241" i="1"/>
  <c r="DH241" i="1" s="1"/>
  <c r="DA241" i="1"/>
  <c r="DC241" i="1" s="1"/>
  <c r="CV241" i="1"/>
  <c r="CX241" i="1" s="1"/>
  <c r="CQ241" i="1"/>
  <c r="CS241" i="1" s="1"/>
  <c r="CD241" i="1"/>
  <c r="CF241" i="1" s="1"/>
  <c r="DK184" i="1"/>
  <c r="DM184" i="1" s="1"/>
  <c r="DF184" i="1"/>
  <c r="DH184" i="1" s="1"/>
  <c r="DA184" i="1"/>
  <c r="DC184" i="1" s="1"/>
  <c r="CV184" i="1"/>
  <c r="CX184" i="1" s="1"/>
  <c r="CQ184" i="1"/>
  <c r="CS184" i="1" s="1"/>
  <c r="CD184" i="1"/>
  <c r="CF184" i="1" s="1"/>
  <c r="DK113" i="1"/>
  <c r="DM113" i="1" s="1"/>
  <c r="DF113" i="1"/>
  <c r="DH113" i="1" s="1"/>
  <c r="DA113" i="1"/>
  <c r="DC113" i="1" s="1"/>
  <c r="CV113" i="1"/>
  <c r="CX113" i="1" s="1"/>
  <c r="CQ113" i="1"/>
  <c r="CS113" i="1" s="1"/>
  <c r="CD113" i="1"/>
  <c r="CF113" i="1" s="1"/>
  <c r="DK65" i="1"/>
  <c r="DM65" i="1" s="1"/>
  <c r="DF65" i="1"/>
  <c r="DH65" i="1" s="1"/>
  <c r="DA65" i="1"/>
  <c r="DC65" i="1" s="1"/>
  <c r="CV65" i="1"/>
  <c r="CX65" i="1" s="1"/>
  <c r="CQ65" i="1"/>
  <c r="CS65" i="1" s="1"/>
  <c r="CD65" i="1"/>
  <c r="CF65" i="1" s="1"/>
  <c r="DA333" i="1"/>
  <c r="DC333" i="1" s="1"/>
  <c r="CV333" i="1"/>
  <c r="CX333" i="1" s="1"/>
  <c r="DK333" i="1"/>
  <c r="DM333" i="1" s="1"/>
  <c r="CQ333" i="1"/>
  <c r="CS333" i="1" s="1"/>
  <c r="CD333" i="1"/>
  <c r="CF333" i="1" s="1"/>
  <c r="DF333" i="1"/>
  <c r="DH333" i="1" s="1"/>
  <c r="DK163" i="1"/>
  <c r="DM163" i="1" s="1"/>
  <c r="DF163" i="1"/>
  <c r="DH163" i="1" s="1"/>
  <c r="DA163" i="1"/>
  <c r="DC163" i="1" s="1"/>
  <c r="CV163" i="1"/>
  <c r="CX163" i="1" s="1"/>
  <c r="CQ163" i="1"/>
  <c r="CS163" i="1" s="1"/>
  <c r="CD163" i="1"/>
  <c r="CF163" i="1" s="1"/>
  <c r="DK115" i="1"/>
  <c r="DM115" i="1" s="1"/>
  <c r="DF115" i="1"/>
  <c r="DH115" i="1" s="1"/>
  <c r="DA115" i="1"/>
  <c r="DC115" i="1" s="1"/>
  <c r="CV115" i="1"/>
  <c r="CX115" i="1" s="1"/>
  <c r="CQ115" i="1"/>
  <c r="CS115" i="1" s="1"/>
  <c r="CD115" i="1"/>
  <c r="CF115" i="1" s="1"/>
  <c r="DK51" i="1"/>
  <c r="DM51" i="1" s="1"/>
  <c r="DF51" i="1"/>
  <c r="DH51" i="1" s="1"/>
  <c r="DA51" i="1"/>
  <c r="DC51" i="1" s="1"/>
  <c r="CV51" i="1"/>
  <c r="CX51" i="1" s="1"/>
  <c r="CQ51" i="1"/>
  <c r="CS51" i="1" s="1"/>
  <c r="CD51" i="1"/>
  <c r="CF51" i="1" s="1"/>
  <c r="DK321" i="1"/>
  <c r="DM321" i="1" s="1"/>
  <c r="DF321" i="1"/>
  <c r="DH321" i="1" s="1"/>
  <c r="DA321" i="1"/>
  <c r="DC321" i="1" s="1"/>
  <c r="CV321" i="1"/>
  <c r="CX321" i="1" s="1"/>
  <c r="CQ321" i="1"/>
  <c r="CS321" i="1" s="1"/>
  <c r="CD321" i="1"/>
  <c r="CF321" i="1" s="1"/>
  <c r="DK1030" i="1"/>
  <c r="DM1030" i="1" s="1"/>
  <c r="DF1030" i="1"/>
  <c r="DH1030" i="1" s="1"/>
  <c r="DA1030" i="1"/>
  <c r="DC1030" i="1" s="1"/>
  <c r="CV1030" i="1"/>
  <c r="CX1030" i="1" s="1"/>
  <c r="CQ1030" i="1"/>
  <c r="CS1030" i="1" s="1"/>
  <c r="CD1030" i="1"/>
  <c r="CF1030" i="1" s="1"/>
  <c r="DK892" i="1"/>
  <c r="DM892" i="1" s="1"/>
  <c r="DF892" i="1"/>
  <c r="DH892" i="1" s="1"/>
  <c r="DA892" i="1"/>
  <c r="DC892" i="1" s="1"/>
  <c r="CV892" i="1"/>
  <c r="CX892" i="1" s="1"/>
  <c r="CQ892" i="1"/>
  <c r="CS892" i="1" s="1"/>
  <c r="CD892" i="1"/>
  <c r="CF892" i="1" s="1"/>
  <c r="DK765" i="1"/>
  <c r="DM765" i="1" s="1"/>
  <c r="DA765" i="1"/>
  <c r="DC765" i="1" s="1"/>
  <c r="CV765" i="1"/>
  <c r="CX765" i="1" s="1"/>
  <c r="CQ765" i="1"/>
  <c r="CS765" i="1" s="1"/>
  <c r="DF765" i="1"/>
  <c r="DH765" i="1" s="1"/>
  <c r="CD765" i="1"/>
  <c r="CF765" i="1" s="1"/>
  <c r="DK634" i="1"/>
  <c r="DM634" i="1" s="1"/>
  <c r="DF634" i="1"/>
  <c r="DH634" i="1" s="1"/>
  <c r="DA634" i="1"/>
  <c r="DC634" i="1" s="1"/>
  <c r="CV634" i="1"/>
  <c r="CX634" i="1" s="1"/>
  <c r="CD634" i="1"/>
  <c r="CF634" i="1" s="1"/>
  <c r="CQ634" i="1"/>
  <c r="CS634" i="1" s="1"/>
  <c r="DA341" i="1"/>
  <c r="DC341" i="1" s="1"/>
  <c r="CV341" i="1"/>
  <c r="CX341" i="1" s="1"/>
  <c r="CQ341" i="1"/>
  <c r="CS341" i="1" s="1"/>
  <c r="CD341" i="1"/>
  <c r="CF341" i="1" s="1"/>
  <c r="DK341" i="1"/>
  <c r="DM341" i="1" s="1"/>
  <c r="DF341" i="1"/>
  <c r="DH341" i="1" s="1"/>
  <c r="DK222" i="1"/>
  <c r="DM222" i="1" s="1"/>
  <c r="DF222" i="1"/>
  <c r="DH222" i="1" s="1"/>
  <c r="DA222" i="1"/>
  <c r="DC222" i="1" s="1"/>
  <c r="CV222" i="1"/>
  <c r="CX222" i="1" s="1"/>
  <c r="CQ222" i="1"/>
  <c r="CS222" i="1" s="1"/>
  <c r="CD222" i="1"/>
  <c r="CF222" i="1" s="1"/>
  <c r="DK134" i="1"/>
  <c r="DM134" i="1" s="1"/>
  <c r="DF134" i="1"/>
  <c r="DH134" i="1" s="1"/>
  <c r="DA134" i="1"/>
  <c r="DC134" i="1" s="1"/>
  <c r="CQ134" i="1"/>
  <c r="CS134" i="1" s="1"/>
  <c r="CD134" i="1"/>
  <c r="CF134" i="1" s="1"/>
  <c r="CV134" i="1"/>
  <c r="CX134" i="1" s="1"/>
  <c r="DK345" i="1"/>
  <c r="DM345" i="1" s="1"/>
  <c r="DA345" i="1"/>
  <c r="DC345" i="1" s="1"/>
  <c r="CV345" i="1"/>
  <c r="CX345" i="1" s="1"/>
  <c r="DF345" i="1"/>
  <c r="DH345" i="1" s="1"/>
  <c r="CQ345" i="1"/>
  <c r="CS345" i="1" s="1"/>
  <c r="CD345" i="1"/>
  <c r="CF345" i="1" s="1"/>
  <c r="DK561" i="1"/>
  <c r="DM561" i="1" s="1"/>
  <c r="DF561" i="1"/>
  <c r="DH561" i="1" s="1"/>
  <c r="CV561" i="1"/>
  <c r="CX561" i="1" s="1"/>
  <c r="CQ561" i="1"/>
  <c r="CS561" i="1" s="1"/>
  <c r="DA561" i="1"/>
  <c r="DC561" i="1" s="1"/>
  <c r="CD561" i="1"/>
  <c r="CF561" i="1" s="1"/>
  <c r="DK1011" i="1"/>
  <c r="DM1011" i="1" s="1"/>
  <c r="DF1011" i="1"/>
  <c r="DH1011" i="1" s="1"/>
  <c r="CV1011" i="1"/>
  <c r="CX1011" i="1" s="1"/>
  <c r="CQ1011" i="1"/>
  <c r="CS1011" i="1" s="1"/>
  <c r="DA1011" i="1"/>
  <c r="DC1011" i="1" s="1"/>
  <c r="CD1011" i="1"/>
  <c r="CF1011" i="1" s="1"/>
  <c r="DK763" i="1"/>
  <c r="DM763" i="1" s="1"/>
  <c r="DF763" i="1"/>
  <c r="DH763" i="1" s="1"/>
  <c r="CV763" i="1"/>
  <c r="CX763" i="1" s="1"/>
  <c r="CQ763" i="1"/>
  <c r="CS763" i="1" s="1"/>
  <c r="DA763" i="1"/>
  <c r="DC763" i="1" s="1"/>
  <c r="CD763" i="1"/>
  <c r="CF763" i="1" s="1"/>
  <c r="DK256" i="1"/>
  <c r="DM256" i="1" s="1"/>
  <c r="DF256" i="1"/>
  <c r="DH256" i="1" s="1"/>
  <c r="DA256" i="1"/>
  <c r="DC256" i="1" s="1"/>
  <c r="CV256" i="1"/>
  <c r="CX256" i="1" s="1"/>
  <c r="CD256" i="1"/>
  <c r="CF256" i="1" s="1"/>
  <c r="CQ256" i="1"/>
  <c r="CS256" i="1" s="1"/>
  <c r="DK339" i="1"/>
  <c r="DM339" i="1" s="1"/>
  <c r="DF339" i="1"/>
  <c r="DH339" i="1" s="1"/>
  <c r="DA339" i="1"/>
  <c r="DC339" i="1" s="1"/>
  <c r="CV339" i="1"/>
  <c r="CX339" i="1" s="1"/>
  <c r="CQ339" i="1"/>
  <c r="CS339" i="1" s="1"/>
  <c r="CD339" i="1"/>
  <c r="CF339" i="1" s="1"/>
  <c r="DA269" i="1"/>
  <c r="DC269" i="1" s="1"/>
  <c r="CV269" i="1"/>
  <c r="CX269" i="1" s="1"/>
  <c r="DK269" i="1"/>
  <c r="DM269" i="1" s="1"/>
  <c r="CQ269" i="1"/>
  <c r="CS269" i="1" s="1"/>
  <c r="CD269" i="1"/>
  <c r="CF269" i="1" s="1"/>
  <c r="DF269" i="1"/>
  <c r="DH269" i="1" s="1"/>
  <c r="DK1021" i="1"/>
  <c r="DM1021" i="1" s="1"/>
  <c r="DA1021" i="1"/>
  <c r="DC1021" i="1" s="1"/>
  <c r="CV1021" i="1"/>
  <c r="CX1021" i="1" s="1"/>
  <c r="CQ1021" i="1"/>
  <c r="CS1021" i="1" s="1"/>
  <c r="DF1021" i="1"/>
  <c r="DH1021" i="1" s="1"/>
  <c r="CD1021" i="1"/>
  <c r="CF1021" i="1" s="1"/>
  <c r="DK1013" i="1"/>
  <c r="DM1013" i="1" s="1"/>
  <c r="DA1013" i="1"/>
  <c r="DC1013" i="1" s="1"/>
  <c r="CV1013" i="1"/>
  <c r="CX1013" i="1" s="1"/>
  <c r="CQ1013" i="1"/>
  <c r="CS1013" i="1" s="1"/>
  <c r="CD1013" i="1"/>
  <c r="CF1013" i="1" s="1"/>
  <c r="DF1013" i="1"/>
  <c r="DH1013" i="1" s="1"/>
  <c r="DK978" i="1"/>
  <c r="DM978" i="1" s="1"/>
  <c r="DF978" i="1"/>
  <c r="DH978" i="1" s="1"/>
  <c r="DA978" i="1"/>
  <c r="DC978" i="1" s="1"/>
  <c r="CV978" i="1"/>
  <c r="CX978" i="1" s="1"/>
  <c r="CQ978" i="1"/>
  <c r="CS978" i="1" s="1"/>
  <c r="CD978" i="1"/>
  <c r="CF978" i="1" s="1"/>
  <c r="DK989" i="1"/>
  <c r="DM989" i="1" s="1"/>
  <c r="DA989" i="1"/>
  <c r="DC989" i="1" s="1"/>
  <c r="CV989" i="1"/>
  <c r="CX989" i="1" s="1"/>
  <c r="CQ989" i="1"/>
  <c r="CS989" i="1" s="1"/>
  <c r="DF989" i="1"/>
  <c r="DH989" i="1" s="1"/>
  <c r="CD989" i="1"/>
  <c r="CF989" i="1" s="1"/>
  <c r="DK947" i="1"/>
  <c r="DM947" i="1" s="1"/>
  <c r="DF947" i="1"/>
  <c r="DH947" i="1" s="1"/>
  <c r="CV947" i="1"/>
  <c r="CX947" i="1" s="1"/>
  <c r="CQ947" i="1"/>
  <c r="CS947" i="1" s="1"/>
  <c r="DA947" i="1"/>
  <c r="DC947" i="1" s="1"/>
  <c r="CD947" i="1"/>
  <c r="CF947" i="1" s="1"/>
  <c r="DK943" i="1"/>
  <c r="DM943" i="1" s="1"/>
  <c r="DF943" i="1"/>
  <c r="DH943" i="1" s="1"/>
  <c r="CV943" i="1"/>
  <c r="CX943" i="1" s="1"/>
  <c r="CQ943" i="1"/>
  <c r="CS943" i="1" s="1"/>
  <c r="CD943" i="1"/>
  <c r="CF943" i="1" s="1"/>
  <c r="DA943" i="1"/>
  <c r="DC943" i="1" s="1"/>
  <c r="DK848" i="1"/>
  <c r="DM848" i="1" s="1"/>
  <c r="DF848" i="1"/>
  <c r="DH848" i="1" s="1"/>
  <c r="DA848" i="1"/>
  <c r="DC848" i="1" s="1"/>
  <c r="CQ848" i="1"/>
  <c r="CS848" i="1" s="1"/>
  <c r="CV848" i="1"/>
  <c r="CX848" i="1" s="1"/>
  <c r="CD848" i="1"/>
  <c r="CF848" i="1" s="1"/>
  <c r="DK834" i="1"/>
  <c r="DM834" i="1" s="1"/>
  <c r="DF834" i="1"/>
  <c r="DH834" i="1" s="1"/>
  <c r="DA834" i="1"/>
  <c r="DC834" i="1" s="1"/>
  <c r="CV834" i="1"/>
  <c r="CX834" i="1" s="1"/>
  <c r="CQ834" i="1"/>
  <c r="CS834" i="1" s="1"/>
  <c r="CD834" i="1"/>
  <c r="CF834" i="1" s="1"/>
  <c r="DK825" i="1"/>
  <c r="DM825" i="1" s="1"/>
  <c r="CV825" i="1"/>
  <c r="CX825" i="1" s="1"/>
  <c r="CQ825" i="1"/>
  <c r="CS825" i="1" s="1"/>
  <c r="DF825" i="1"/>
  <c r="DH825" i="1" s="1"/>
  <c r="DA825" i="1"/>
  <c r="DC825" i="1" s="1"/>
  <c r="CD825" i="1"/>
  <c r="CF825" i="1" s="1"/>
  <c r="DK650" i="1"/>
  <c r="DM650" i="1" s="1"/>
  <c r="DF650" i="1"/>
  <c r="DH650" i="1" s="1"/>
  <c r="DA650" i="1"/>
  <c r="DC650" i="1" s="1"/>
  <c r="CV650" i="1"/>
  <c r="CX650" i="1" s="1"/>
  <c r="CD650" i="1"/>
  <c r="CF650" i="1" s="1"/>
  <c r="CQ650" i="1"/>
  <c r="CS650" i="1" s="1"/>
  <c r="DK563" i="1"/>
  <c r="DM563" i="1" s="1"/>
  <c r="DF563" i="1"/>
  <c r="DH563" i="1" s="1"/>
  <c r="DA563" i="1"/>
  <c r="DC563" i="1" s="1"/>
  <c r="CV563" i="1"/>
  <c r="CX563" i="1" s="1"/>
  <c r="CQ563" i="1"/>
  <c r="CS563" i="1" s="1"/>
  <c r="CD563" i="1"/>
  <c r="CF563" i="1" s="1"/>
  <c r="DK537" i="1"/>
  <c r="DM537" i="1" s="1"/>
  <c r="DA537" i="1"/>
  <c r="DC537" i="1" s="1"/>
  <c r="CV537" i="1"/>
  <c r="CX537" i="1" s="1"/>
  <c r="CQ537" i="1"/>
  <c r="CS537" i="1" s="1"/>
  <c r="DF537" i="1"/>
  <c r="DH537" i="1" s="1"/>
  <c r="CD537" i="1"/>
  <c r="CF537" i="1" s="1"/>
  <c r="DK521" i="1"/>
  <c r="DM521" i="1" s="1"/>
  <c r="DA521" i="1"/>
  <c r="DC521" i="1" s="1"/>
  <c r="CV521" i="1"/>
  <c r="CX521" i="1" s="1"/>
  <c r="CQ521" i="1"/>
  <c r="CS521" i="1" s="1"/>
  <c r="DF521" i="1"/>
  <c r="DH521" i="1" s="1"/>
  <c r="CD521" i="1"/>
  <c r="CF521" i="1" s="1"/>
  <c r="DK504" i="1"/>
  <c r="DM504" i="1" s="1"/>
  <c r="DF504" i="1"/>
  <c r="DH504" i="1" s="1"/>
  <c r="DA504" i="1"/>
  <c r="DC504" i="1" s="1"/>
  <c r="CV504" i="1"/>
  <c r="CX504" i="1" s="1"/>
  <c r="CD504" i="1"/>
  <c r="CF504" i="1" s="1"/>
  <c r="CQ504" i="1"/>
  <c r="CS504" i="1" s="1"/>
  <c r="DK496" i="1"/>
  <c r="DM496" i="1" s="1"/>
  <c r="DF496" i="1"/>
  <c r="DH496" i="1" s="1"/>
  <c r="DA496" i="1"/>
  <c r="DC496" i="1" s="1"/>
  <c r="CV496" i="1"/>
  <c r="CX496" i="1" s="1"/>
  <c r="CD496" i="1"/>
  <c r="CF496" i="1" s="1"/>
  <c r="CQ496" i="1"/>
  <c r="CS496" i="1" s="1"/>
  <c r="DK486" i="1"/>
  <c r="DM486" i="1" s="1"/>
  <c r="DF486" i="1"/>
  <c r="DH486" i="1" s="1"/>
  <c r="DA486" i="1"/>
  <c r="DC486" i="1" s="1"/>
  <c r="CQ486" i="1"/>
  <c r="CS486" i="1" s="1"/>
  <c r="CD486" i="1"/>
  <c r="CF486" i="1" s="1"/>
  <c r="CV486" i="1"/>
  <c r="CX486" i="1" s="1"/>
  <c r="DK627" i="1"/>
  <c r="DM627" i="1" s="1"/>
  <c r="DF627" i="1"/>
  <c r="DH627" i="1" s="1"/>
  <c r="CV627" i="1"/>
  <c r="CX627" i="1" s="1"/>
  <c r="CQ627" i="1"/>
  <c r="CS627" i="1" s="1"/>
  <c r="DA627" i="1"/>
  <c r="DC627" i="1" s="1"/>
  <c r="CD627" i="1"/>
  <c r="CF627" i="1" s="1"/>
  <c r="DK549" i="1"/>
  <c r="DM549" i="1" s="1"/>
  <c r="CV549" i="1"/>
  <c r="CX549" i="1" s="1"/>
  <c r="CQ549" i="1"/>
  <c r="CS549" i="1" s="1"/>
  <c r="CD549" i="1"/>
  <c r="CF549" i="1" s="1"/>
  <c r="DF549" i="1"/>
  <c r="DH549" i="1" s="1"/>
  <c r="DA549" i="1"/>
  <c r="DC549" i="1" s="1"/>
  <c r="DK538" i="1"/>
  <c r="DM538" i="1" s="1"/>
  <c r="DF538" i="1"/>
  <c r="DH538" i="1" s="1"/>
  <c r="CV538" i="1"/>
  <c r="CX538" i="1" s="1"/>
  <c r="CD538" i="1"/>
  <c r="CF538" i="1" s="1"/>
  <c r="DA538" i="1"/>
  <c r="DC538" i="1" s="1"/>
  <c r="CQ538" i="1"/>
  <c r="CS538" i="1" s="1"/>
  <c r="DK599" i="1"/>
  <c r="DM599" i="1" s="1"/>
  <c r="DF599" i="1"/>
  <c r="DH599" i="1" s="1"/>
  <c r="CV599" i="1"/>
  <c r="CX599" i="1" s="1"/>
  <c r="CQ599" i="1"/>
  <c r="CS599" i="1" s="1"/>
  <c r="DA599" i="1"/>
  <c r="DC599" i="1" s="1"/>
  <c r="CD599" i="1"/>
  <c r="CF599" i="1" s="1"/>
  <c r="DK578" i="1"/>
  <c r="DM578" i="1" s="1"/>
  <c r="DF578" i="1"/>
  <c r="DH578" i="1" s="1"/>
  <c r="DA578" i="1"/>
  <c r="DC578" i="1" s="1"/>
  <c r="CV578" i="1"/>
  <c r="CX578" i="1" s="1"/>
  <c r="CQ578" i="1"/>
  <c r="CS578" i="1" s="1"/>
  <c r="CD578" i="1"/>
  <c r="CF578" i="1" s="1"/>
  <c r="DK534" i="1"/>
  <c r="DM534" i="1" s="1"/>
  <c r="DF534" i="1"/>
  <c r="DH534" i="1" s="1"/>
  <c r="DA534" i="1"/>
  <c r="DC534" i="1" s="1"/>
  <c r="CQ534" i="1"/>
  <c r="CS534" i="1" s="1"/>
  <c r="CV534" i="1"/>
  <c r="CX534" i="1" s="1"/>
  <c r="CD534" i="1"/>
  <c r="CF534" i="1" s="1"/>
  <c r="DK560" i="1"/>
  <c r="DM560" i="1" s="1"/>
  <c r="DF560" i="1"/>
  <c r="DH560" i="1" s="1"/>
  <c r="DA560" i="1"/>
  <c r="DC560" i="1" s="1"/>
  <c r="CQ560" i="1"/>
  <c r="CS560" i="1" s="1"/>
  <c r="CV560" i="1"/>
  <c r="CX560" i="1" s="1"/>
  <c r="CD560" i="1"/>
  <c r="CF560" i="1" s="1"/>
  <c r="DA389" i="1"/>
  <c r="DC389" i="1" s="1"/>
  <c r="CV389" i="1"/>
  <c r="CX389" i="1" s="1"/>
  <c r="CQ389" i="1"/>
  <c r="CS389" i="1" s="1"/>
  <c r="CD389" i="1"/>
  <c r="CF389" i="1" s="1"/>
  <c r="DK389" i="1"/>
  <c r="DM389" i="1" s="1"/>
  <c r="DF389" i="1"/>
  <c r="DH389" i="1" s="1"/>
  <c r="DK335" i="1"/>
  <c r="DM335" i="1" s="1"/>
  <c r="DF335" i="1"/>
  <c r="DH335" i="1" s="1"/>
  <c r="DA335" i="1"/>
  <c r="DC335" i="1" s="1"/>
  <c r="CV335" i="1"/>
  <c r="CX335" i="1" s="1"/>
  <c r="CQ335" i="1"/>
  <c r="CS335" i="1" s="1"/>
  <c r="CD335" i="1"/>
  <c r="CF335" i="1" s="1"/>
  <c r="DK866" i="1"/>
  <c r="DM866" i="1" s="1"/>
  <c r="DF866" i="1"/>
  <c r="DH866" i="1" s="1"/>
  <c r="DA866" i="1"/>
  <c r="DC866" i="1" s="1"/>
  <c r="CV866" i="1"/>
  <c r="CX866" i="1" s="1"/>
  <c r="CQ866" i="1"/>
  <c r="CS866" i="1" s="1"/>
  <c r="CD866" i="1"/>
  <c r="CF866" i="1" s="1"/>
  <c r="DK818" i="1"/>
  <c r="DM818" i="1" s="1"/>
  <c r="DF818" i="1"/>
  <c r="DH818" i="1" s="1"/>
  <c r="DA818" i="1"/>
  <c r="DC818" i="1" s="1"/>
  <c r="CV818" i="1"/>
  <c r="CX818" i="1" s="1"/>
  <c r="CQ818" i="1"/>
  <c r="CS818" i="1" s="1"/>
  <c r="CD818" i="1"/>
  <c r="CF818" i="1" s="1"/>
  <c r="DK751" i="1"/>
  <c r="DM751" i="1" s="1"/>
  <c r="DF751" i="1"/>
  <c r="DH751" i="1" s="1"/>
  <c r="CV751" i="1"/>
  <c r="CX751" i="1" s="1"/>
  <c r="CQ751" i="1"/>
  <c r="CS751" i="1" s="1"/>
  <c r="CD751" i="1"/>
  <c r="CF751" i="1" s="1"/>
  <c r="DA751" i="1"/>
  <c r="DC751" i="1" s="1"/>
  <c r="DK719" i="1"/>
  <c r="DM719" i="1" s="1"/>
  <c r="DF719" i="1"/>
  <c r="DH719" i="1" s="1"/>
  <c r="CV719" i="1"/>
  <c r="CX719" i="1" s="1"/>
  <c r="CQ719" i="1"/>
  <c r="CS719" i="1" s="1"/>
  <c r="CD719" i="1"/>
  <c r="CF719" i="1" s="1"/>
  <c r="DA719" i="1"/>
  <c r="DC719" i="1" s="1"/>
  <c r="DK688" i="1"/>
  <c r="DM688" i="1" s="1"/>
  <c r="DF688" i="1"/>
  <c r="DH688" i="1" s="1"/>
  <c r="DA688" i="1"/>
  <c r="DC688" i="1" s="1"/>
  <c r="CQ688" i="1"/>
  <c r="CS688" i="1" s="1"/>
  <c r="CV688" i="1"/>
  <c r="CX688" i="1" s="1"/>
  <c r="CD688" i="1"/>
  <c r="CF688" i="1" s="1"/>
  <c r="DK724" i="1"/>
  <c r="DM724" i="1" s="1"/>
  <c r="DF724" i="1"/>
  <c r="DH724" i="1" s="1"/>
  <c r="DA724" i="1"/>
  <c r="DC724" i="1" s="1"/>
  <c r="CV724" i="1"/>
  <c r="CX724" i="1" s="1"/>
  <c r="CQ724" i="1"/>
  <c r="CS724" i="1" s="1"/>
  <c r="CD724" i="1"/>
  <c r="CF724" i="1" s="1"/>
  <c r="DK708" i="1"/>
  <c r="DM708" i="1" s="1"/>
  <c r="DF708" i="1"/>
  <c r="DH708" i="1" s="1"/>
  <c r="DA708" i="1"/>
  <c r="DC708" i="1" s="1"/>
  <c r="CV708" i="1"/>
  <c r="CX708" i="1" s="1"/>
  <c r="CQ708" i="1"/>
  <c r="CS708" i="1" s="1"/>
  <c r="CD708" i="1"/>
  <c r="CF708" i="1" s="1"/>
  <c r="DK681" i="1"/>
  <c r="DM681" i="1" s="1"/>
  <c r="CV681" i="1"/>
  <c r="CX681" i="1" s="1"/>
  <c r="CQ681" i="1"/>
  <c r="CS681" i="1" s="1"/>
  <c r="DF681" i="1"/>
  <c r="DH681" i="1" s="1"/>
  <c r="DA681" i="1"/>
  <c r="DC681" i="1" s="1"/>
  <c r="CD681" i="1"/>
  <c r="CF681" i="1" s="1"/>
  <c r="DK649" i="1"/>
  <c r="DM649" i="1" s="1"/>
  <c r="CV649" i="1"/>
  <c r="CX649" i="1" s="1"/>
  <c r="CQ649" i="1"/>
  <c r="CS649" i="1" s="1"/>
  <c r="DF649" i="1"/>
  <c r="DH649" i="1" s="1"/>
  <c r="DA649" i="1"/>
  <c r="DC649" i="1" s="1"/>
  <c r="CD649" i="1"/>
  <c r="CF649" i="1" s="1"/>
  <c r="DK263" i="1"/>
  <c r="DM263" i="1" s="1"/>
  <c r="DF263" i="1"/>
  <c r="DH263" i="1" s="1"/>
  <c r="DA263" i="1"/>
  <c r="DC263" i="1" s="1"/>
  <c r="CV263" i="1"/>
  <c r="CX263" i="1" s="1"/>
  <c r="CQ263" i="1"/>
  <c r="CS263" i="1" s="1"/>
  <c r="CD263" i="1"/>
  <c r="CF263" i="1" s="1"/>
  <c r="DK187" i="1"/>
  <c r="DM187" i="1" s="1"/>
  <c r="DF187" i="1"/>
  <c r="DH187" i="1" s="1"/>
  <c r="DA187" i="1"/>
  <c r="DC187" i="1" s="1"/>
  <c r="CV187" i="1"/>
  <c r="CX187" i="1" s="1"/>
  <c r="CQ187" i="1"/>
  <c r="CS187" i="1" s="1"/>
  <c r="CD187" i="1"/>
  <c r="CF187" i="1" s="1"/>
  <c r="DK171" i="1"/>
  <c r="DM171" i="1" s="1"/>
  <c r="DF171" i="1"/>
  <c r="DH171" i="1" s="1"/>
  <c r="DA171" i="1"/>
  <c r="DC171" i="1" s="1"/>
  <c r="CV171" i="1"/>
  <c r="CX171" i="1" s="1"/>
  <c r="CQ171" i="1"/>
  <c r="CS171" i="1" s="1"/>
  <c r="CD171" i="1"/>
  <c r="CF171" i="1" s="1"/>
  <c r="DK952" i="1"/>
  <c r="DM952" i="1" s="1"/>
  <c r="DF952" i="1"/>
  <c r="DH952" i="1" s="1"/>
  <c r="DA952" i="1"/>
  <c r="DC952" i="1" s="1"/>
  <c r="CQ952" i="1"/>
  <c r="CS952" i="1" s="1"/>
  <c r="CV952" i="1"/>
  <c r="CX952" i="1" s="1"/>
  <c r="CD952" i="1"/>
  <c r="CF952" i="1" s="1"/>
  <c r="DK898" i="1"/>
  <c r="DM898" i="1" s="1"/>
  <c r="DF898" i="1"/>
  <c r="DH898" i="1" s="1"/>
  <c r="DA898" i="1"/>
  <c r="DC898" i="1" s="1"/>
  <c r="CV898" i="1"/>
  <c r="CX898" i="1" s="1"/>
  <c r="CQ898" i="1"/>
  <c r="CS898" i="1" s="1"/>
  <c r="CD898" i="1"/>
  <c r="CF898" i="1" s="1"/>
  <c r="DF951" i="1"/>
  <c r="DH951" i="1" s="1"/>
  <c r="DK951" i="1"/>
  <c r="DM951" i="1" s="1"/>
  <c r="CV951" i="1"/>
  <c r="CX951" i="1" s="1"/>
  <c r="CQ951" i="1"/>
  <c r="CS951" i="1" s="1"/>
  <c r="CD951" i="1"/>
  <c r="CF951" i="1" s="1"/>
  <c r="DA951" i="1"/>
  <c r="DC951" i="1" s="1"/>
  <c r="DK896" i="1"/>
  <c r="DM896" i="1" s="1"/>
  <c r="DF896" i="1"/>
  <c r="DH896" i="1" s="1"/>
  <c r="DA896" i="1"/>
  <c r="DC896" i="1" s="1"/>
  <c r="CQ896" i="1"/>
  <c r="CS896" i="1" s="1"/>
  <c r="CV896" i="1"/>
  <c r="CX896" i="1" s="1"/>
  <c r="CD896" i="1"/>
  <c r="CF896" i="1" s="1"/>
  <c r="DK854" i="1"/>
  <c r="DM854" i="1" s="1"/>
  <c r="DF854" i="1"/>
  <c r="DH854" i="1" s="1"/>
  <c r="DA854" i="1"/>
  <c r="DC854" i="1" s="1"/>
  <c r="CV854" i="1"/>
  <c r="CX854" i="1" s="1"/>
  <c r="CQ854" i="1"/>
  <c r="CS854" i="1" s="1"/>
  <c r="CD854" i="1"/>
  <c r="CF854" i="1" s="1"/>
  <c r="DK795" i="1"/>
  <c r="DM795" i="1" s="1"/>
  <c r="DF795" i="1"/>
  <c r="DH795" i="1" s="1"/>
  <c r="CV795" i="1"/>
  <c r="CX795" i="1" s="1"/>
  <c r="CQ795" i="1"/>
  <c r="CS795" i="1" s="1"/>
  <c r="DA795" i="1"/>
  <c r="DC795" i="1" s="1"/>
  <c r="CD795" i="1"/>
  <c r="CF795" i="1" s="1"/>
  <c r="DK881" i="1"/>
  <c r="DM881" i="1" s="1"/>
  <c r="DF881" i="1"/>
  <c r="DH881" i="1" s="1"/>
  <c r="CV881" i="1"/>
  <c r="CX881" i="1" s="1"/>
  <c r="CQ881" i="1"/>
  <c r="CS881" i="1" s="1"/>
  <c r="DA881" i="1"/>
  <c r="DC881" i="1" s="1"/>
  <c r="CD881" i="1"/>
  <c r="CF881" i="1" s="1"/>
  <c r="DK726" i="1"/>
  <c r="DM726" i="1" s="1"/>
  <c r="DF726" i="1"/>
  <c r="DH726" i="1" s="1"/>
  <c r="DA726" i="1"/>
  <c r="DC726" i="1" s="1"/>
  <c r="CQ726" i="1"/>
  <c r="CS726" i="1" s="1"/>
  <c r="CV726" i="1"/>
  <c r="CX726" i="1" s="1"/>
  <c r="CD726" i="1"/>
  <c r="CF726" i="1" s="1"/>
  <c r="DK851" i="1"/>
  <c r="DM851" i="1" s="1"/>
  <c r="DF851" i="1"/>
  <c r="DH851" i="1" s="1"/>
  <c r="CV851" i="1"/>
  <c r="CX851" i="1" s="1"/>
  <c r="CQ851" i="1"/>
  <c r="CS851" i="1" s="1"/>
  <c r="DA851" i="1"/>
  <c r="DC851" i="1" s="1"/>
  <c r="CD851" i="1"/>
  <c r="CF851" i="1" s="1"/>
  <c r="DK788" i="1"/>
  <c r="DM788" i="1" s="1"/>
  <c r="DF788" i="1"/>
  <c r="DH788" i="1" s="1"/>
  <c r="DA788" i="1"/>
  <c r="DC788" i="1" s="1"/>
  <c r="CV788" i="1"/>
  <c r="CX788" i="1" s="1"/>
  <c r="CQ788" i="1"/>
  <c r="CS788" i="1" s="1"/>
  <c r="CD788" i="1"/>
  <c r="CF788" i="1" s="1"/>
  <c r="DK772" i="1"/>
  <c r="DM772" i="1" s="1"/>
  <c r="DF772" i="1"/>
  <c r="DH772" i="1" s="1"/>
  <c r="DA772" i="1"/>
  <c r="DC772" i="1" s="1"/>
  <c r="CV772" i="1"/>
  <c r="CX772" i="1" s="1"/>
  <c r="CQ772" i="1"/>
  <c r="CS772" i="1" s="1"/>
  <c r="CD772" i="1"/>
  <c r="CF772" i="1" s="1"/>
  <c r="DK756" i="1"/>
  <c r="DM756" i="1" s="1"/>
  <c r="DF756" i="1"/>
  <c r="DH756" i="1" s="1"/>
  <c r="DA756" i="1"/>
  <c r="DC756" i="1" s="1"/>
  <c r="CV756" i="1"/>
  <c r="CX756" i="1" s="1"/>
  <c r="CQ756" i="1"/>
  <c r="CS756" i="1" s="1"/>
  <c r="CD756" i="1"/>
  <c r="CF756" i="1" s="1"/>
  <c r="DA637" i="1"/>
  <c r="DC637" i="1" s="1"/>
  <c r="CV637" i="1"/>
  <c r="CX637" i="1" s="1"/>
  <c r="CQ637" i="1"/>
  <c r="CS637" i="1" s="1"/>
  <c r="DK637" i="1"/>
  <c r="DM637" i="1" s="1"/>
  <c r="DF637" i="1"/>
  <c r="DH637" i="1" s="1"/>
  <c r="CD637" i="1"/>
  <c r="CF637" i="1" s="1"/>
  <c r="DK401" i="1"/>
  <c r="DM401" i="1" s="1"/>
  <c r="DF401" i="1"/>
  <c r="DH401" i="1" s="1"/>
  <c r="DA401" i="1"/>
  <c r="DC401" i="1" s="1"/>
  <c r="CV401" i="1"/>
  <c r="CX401" i="1" s="1"/>
  <c r="CQ401" i="1"/>
  <c r="CS401" i="1" s="1"/>
  <c r="CD401" i="1"/>
  <c r="CF401" i="1" s="1"/>
  <c r="DK264" i="1"/>
  <c r="DM264" i="1" s="1"/>
  <c r="DF264" i="1"/>
  <c r="DH264" i="1" s="1"/>
  <c r="DA264" i="1"/>
  <c r="DC264" i="1" s="1"/>
  <c r="CV264" i="1"/>
  <c r="CX264" i="1" s="1"/>
  <c r="CD264" i="1"/>
  <c r="CF264" i="1" s="1"/>
  <c r="CQ264" i="1"/>
  <c r="CS264" i="1" s="1"/>
  <c r="DK156" i="1"/>
  <c r="DM156" i="1" s="1"/>
  <c r="DF156" i="1"/>
  <c r="DH156" i="1" s="1"/>
  <c r="CV156" i="1"/>
  <c r="CX156" i="1" s="1"/>
  <c r="DA156" i="1"/>
  <c r="DC156" i="1" s="1"/>
  <c r="CQ156" i="1"/>
  <c r="CS156" i="1" s="1"/>
  <c r="CD156" i="1"/>
  <c r="CF156" i="1" s="1"/>
  <c r="DK124" i="1"/>
  <c r="DM124" i="1" s="1"/>
  <c r="DF124" i="1"/>
  <c r="DH124" i="1" s="1"/>
  <c r="CV124" i="1"/>
  <c r="CX124" i="1" s="1"/>
  <c r="DA124" i="1"/>
  <c r="DC124" i="1" s="1"/>
  <c r="CQ124" i="1"/>
  <c r="CS124" i="1" s="1"/>
  <c r="CD124" i="1"/>
  <c r="CF124" i="1" s="1"/>
  <c r="DK92" i="1"/>
  <c r="DM92" i="1" s="1"/>
  <c r="DF92" i="1"/>
  <c r="DH92" i="1" s="1"/>
  <c r="CV92" i="1"/>
  <c r="CX92" i="1" s="1"/>
  <c r="DA92" i="1"/>
  <c r="DC92" i="1" s="1"/>
  <c r="CQ92" i="1"/>
  <c r="CS92" i="1" s="1"/>
  <c r="CD92" i="1"/>
  <c r="CF92" i="1" s="1"/>
  <c r="DK60" i="1"/>
  <c r="DM60" i="1" s="1"/>
  <c r="DF60" i="1"/>
  <c r="DH60" i="1" s="1"/>
  <c r="CV60" i="1"/>
  <c r="CX60" i="1" s="1"/>
  <c r="DA60" i="1"/>
  <c r="DC60" i="1" s="1"/>
  <c r="CQ60" i="1"/>
  <c r="CS60" i="1" s="1"/>
  <c r="CD60" i="1"/>
  <c r="CF60" i="1" s="1"/>
  <c r="DK28" i="1"/>
  <c r="DM28" i="1" s="1"/>
  <c r="DF28" i="1"/>
  <c r="DH28" i="1" s="1"/>
  <c r="CV28" i="1"/>
  <c r="CX28" i="1" s="1"/>
  <c r="DA28" i="1"/>
  <c r="DC28" i="1" s="1"/>
  <c r="CQ28" i="1"/>
  <c r="CS28" i="1" s="1"/>
  <c r="CD28" i="1"/>
  <c r="CF28" i="1" s="1"/>
  <c r="DK590" i="1"/>
  <c r="DM590" i="1" s="1"/>
  <c r="DF590" i="1"/>
  <c r="DH590" i="1" s="1"/>
  <c r="DA590" i="1"/>
  <c r="DC590" i="1" s="1"/>
  <c r="CQ590" i="1"/>
  <c r="CS590" i="1" s="1"/>
  <c r="CV590" i="1"/>
  <c r="CX590" i="1" s="1"/>
  <c r="CD590" i="1"/>
  <c r="CF590" i="1" s="1"/>
  <c r="DK477" i="1"/>
  <c r="DM477" i="1" s="1"/>
  <c r="CV477" i="1"/>
  <c r="CX477" i="1" s="1"/>
  <c r="DF477" i="1"/>
  <c r="DH477" i="1" s="1"/>
  <c r="CQ477" i="1"/>
  <c r="CS477" i="1" s="1"/>
  <c r="CD477" i="1"/>
  <c r="CF477" i="1" s="1"/>
  <c r="DA477" i="1"/>
  <c r="DC477" i="1" s="1"/>
  <c r="CV469" i="1"/>
  <c r="CX469" i="1" s="1"/>
  <c r="CQ469" i="1"/>
  <c r="CS469" i="1" s="1"/>
  <c r="CD469" i="1"/>
  <c r="CF469" i="1" s="1"/>
  <c r="DK469" i="1"/>
  <c r="DM469" i="1" s="1"/>
  <c r="DA469" i="1"/>
  <c r="DC469" i="1" s="1"/>
  <c r="DF469" i="1"/>
  <c r="DH469" i="1" s="1"/>
  <c r="CV461" i="1"/>
  <c r="CX461" i="1" s="1"/>
  <c r="DK461" i="1"/>
  <c r="DM461" i="1" s="1"/>
  <c r="DA461" i="1"/>
  <c r="DC461" i="1" s="1"/>
  <c r="CQ461" i="1"/>
  <c r="CS461" i="1" s="1"/>
  <c r="CD461" i="1"/>
  <c r="CF461" i="1" s="1"/>
  <c r="DF461" i="1"/>
  <c r="DH461" i="1" s="1"/>
  <c r="CV453" i="1"/>
  <c r="CX453" i="1" s="1"/>
  <c r="CQ453" i="1"/>
  <c r="CS453" i="1" s="1"/>
  <c r="CD453" i="1"/>
  <c r="CF453" i="1" s="1"/>
  <c r="DK453" i="1"/>
  <c r="DM453" i="1" s="1"/>
  <c r="DF453" i="1"/>
  <c r="DH453" i="1" s="1"/>
  <c r="DA453" i="1"/>
  <c r="DC453" i="1" s="1"/>
  <c r="DK445" i="1"/>
  <c r="DM445" i="1" s="1"/>
  <c r="CV445" i="1"/>
  <c r="CX445" i="1" s="1"/>
  <c r="DF445" i="1"/>
  <c r="DH445" i="1" s="1"/>
  <c r="CQ445" i="1"/>
  <c r="CS445" i="1" s="1"/>
  <c r="CD445" i="1"/>
  <c r="CF445" i="1" s="1"/>
  <c r="DA445" i="1"/>
  <c r="DC445" i="1" s="1"/>
  <c r="CV437" i="1"/>
  <c r="CX437" i="1" s="1"/>
  <c r="DK437" i="1"/>
  <c r="DM437" i="1" s="1"/>
  <c r="CQ437" i="1"/>
  <c r="CS437" i="1" s="1"/>
  <c r="CD437" i="1"/>
  <c r="CF437" i="1" s="1"/>
  <c r="DF437" i="1"/>
  <c r="DH437" i="1" s="1"/>
  <c r="DA437" i="1"/>
  <c r="DC437" i="1" s="1"/>
  <c r="CV429" i="1"/>
  <c r="CX429" i="1" s="1"/>
  <c r="DK429" i="1"/>
  <c r="DM429" i="1" s="1"/>
  <c r="DA429" i="1"/>
  <c r="DC429" i="1" s="1"/>
  <c r="CQ429" i="1"/>
  <c r="CS429" i="1" s="1"/>
  <c r="CD429" i="1"/>
  <c r="CF429" i="1" s="1"/>
  <c r="DF429" i="1"/>
  <c r="DH429" i="1" s="1"/>
  <c r="CV421" i="1"/>
  <c r="CX421" i="1" s="1"/>
  <c r="CQ421" i="1"/>
  <c r="CS421" i="1" s="1"/>
  <c r="CD421" i="1"/>
  <c r="CF421" i="1" s="1"/>
  <c r="DK421" i="1"/>
  <c r="DM421" i="1" s="1"/>
  <c r="DF421" i="1"/>
  <c r="DH421" i="1" s="1"/>
  <c r="DA421" i="1"/>
  <c r="DC421" i="1" s="1"/>
  <c r="DK413" i="1"/>
  <c r="DM413" i="1" s="1"/>
  <c r="CV413" i="1"/>
  <c r="CX413" i="1" s="1"/>
  <c r="DF413" i="1"/>
  <c r="DH413" i="1" s="1"/>
  <c r="CQ413" i="1"/>
  <c r="CS413" i="1" s="1"/>
  <c r="CD413" i="1"/>
  <c r="CF413" i="1" s="1"/>
  <c r="DA413" i="1"/>
  <c r="DC413" i="1" s="1"/>
  <c r="DK367" i="1"/>
  <c r="DM367" i="1" s="1"/>
  <c r="DF367" i="1"/>
  <c r="DH367" i="1" s="1"/>
  <c r="DA367" i="1"/>
  <c r="DC367" i="1" s="1"/>
  <c r="CV367" i="1"/>
  <c r="CX367" i="1" s="1"/>
  <c r="CQ367" i="1"/>
  <c r="CS367" i="1" s="1"/>
  <c r="CD367" i="1"/>
  <c r="CF367" i="1" s="1"/>
  <c r="DK316" i="1"/>
  <c r="DM316" i="1" s="1"/>
  <c r="DF316" i="1"/>
  <c r="DH316" i="1" s="1"/>
  <c r="CV316" i="1"/>
  <c r="CX316" i="1" s="1"/>
  <c r="DA316" i="1"/>
  <c r="DC316" i="1" s="1"/>
  <c r="CQ316" i="1"/>
  <c r="CS316" i="1" s="1"/>
  <c r="CD316" i="1"/>
  <c r="CF316" i="1" s="1"/>
  <c r="DK284" i="1"/>
  <c r="DM284" i="1" s="1"/>
  <c r="DF284" i="1"/>
  <c r="DH284" i="1" s="1"/>
  <c r="CV284" i="1"/>
  <c r="CX284" i="1" s="1"/>
  <c r="DA284" i="1"/>
  <c r="DC284" i="1" s="1"/>
  <c r="CQ284" i="1"/>
  <c r="CS284" i="1" s="1"/>
  <c r="CD284" i="1"/>
  <c r="CF284" i="1" s="1"/>
  <c r="DK252" i="1"/>
  <c r="DM252" i="1" s="1"/>
  <c r="DF252" i="1"/>
  <c r="DH252" i="1" s="1"/>
  <c r="CV252" i="1"/>
  <c r="CX252" i="1" s="1"/>
  <c r="DA252" i="1"/>
  <c r="DC252" i="1" s="1"/>
  <c r="CQ252" i="1"/>
  <c r="CS252" i="1" s="1"/>
  <c r="CD252" i="1"/>
  <c r="CF252" i="1" s="1"/>
  <c r="DK220" i="1"/>
  <c r="DM220" i="1" s="1"/>
  <c r="DF220" i="1"/>
  <c r="DH220" i="1" s="1"/>
  <c r="CV220" i="1"/>
  <c r="CX220" i="1" s="1"/>
  <c r="DA220" i="1"/>
  <c r="DC220" i="1" s="1"/>
  <c r="CQ220" i="1"/>
  <c r="CS220" i="1" s="1"/>
  <c r="CD220" i="1"/>
  <c r="CF220" i="1" s="1"/>
  <c r="DK176" i="1"/>
  <c r="DM176" i="1" s="1"/>
  <c r="DF176" i="1"/>
  <c r="DH176" i="1" s="1"/>
  <c r="DA176" i="1"/>
  <c r="DC176" i="1" s="1"/>
  <c r="CV176" i="1"/>
  <c r="CX176" i="1" s="1"/>
  <c r="CQ176" i="1"/>
  <c r="CS176" i="1" s="1"/>
  <c r="CD176" i="1"/>
  <c r="CF176" i="1" s="1"/>
  <c r="DA141" i="1"/>
  <c r="DC141" i="1" s="1"/>
  <c r="CV141" i="1"/>
  <c r="CX141" i="1" s="1"/>
  <c r="DK141" i="1"/>
  <c r="DM141" i="1" s="1"/>
  <c r="CQ141" i="1"/>
  <c r="CS141" i="1" s="1"/>
  <c r="DF141" i="1"/>
  <c r="DH141" i="1" s="1"/>
  <c r="CD141" i="1"/>
  <c r="CF141" i="1" s="1"/>
  <c r="DA109" i="1"/>
  <c r="DC109" i="1" s="1"/>
  <c r="CV109" i="1"/>
  <c r="CX109" i="1" s="1"/>
  <c r="DK109" i="1"/>
  <c r="DM109" i="1" s="1"/>
  <c r="CQ109" i="1"/>
  <c r="CS109" i="1" s="1"/>
  <c r="DF109" i="1"/>
  <c r="DH109" i="1" s="1"/>
  <c r="CD109" i="1"/>
  <c r="CF109" i="1" s="1"/>
  <c r="DA77" i="1"/>
  <c r="DC77" i="1" s="1"/>
  <c r="CV77" i="1"/>
  <c r="CX77" i="1" s="1"/>
  <c r="DK77" i="1"/>
  <c r="DM77" i="1" s="1"/>
  <c r="CQ77" i="1"/>
  <c r="CS77" i="1" s="1"/>
  <c r="DF77" i="1"/>
  <c r="DH77" i="1" s="1"/>
  <c r="CD77" i="1"/>
  <c r="CF77" i="1" s="1"/>
  <c r="DA45" i="1"/>
  <c r="DC45" i="1" s="1"/>
  <c r="CV45" i="1"/>
  <c r="CX45" i="1" s="1"/>
  <c r="DK45" i="1"/>
  <c r="DM45" i="1" s="1"/>
  <c r="DF45" i="1"/>
  <c r="DH45" i="1" s="1"/>
  <c r="CQ45" i="1"/>
  <c r="CS45" i="1" s="1"/>
  <c r="CD45" i="1"/>
  <c r="CF45" i="1" s="1"/>
  <c r="DK13" i="1"/>
  <c r="DM13" i="1" s="1"/>
  <c r="DA13" i="1"/>
  <c r="DC13" i="1" s="1"/>
  <c r="CV13" i="1"/>
  <c r="CX13" i="1" s="1"/>
  <c r="DF13" i="1"/>
  <c r="DH13" i="1" s="1"/>
  <c r="CQ13" i="1"/>
  <c r="CS13" i="1" s="1"/>
  <c r="CD13" i="1"/>
  <c r="CF13" i="1" s="1"/>
  <c r="DK248" i="1"/>
  <c r="DM248" i="1" s="1"/>
  <c r="DF248" i="1"/>
  <c r="DH248" i="1" s="1"/>
  <c r="DA248" i="1"/>
  <c r="DC248" i="1" s="1"/>
  <c r="CV248" i="1"/>
  <c r="CX248" i="1" s="1"/>
  <c r="CD248" i="1"/>
  <c r="CF248" i="1" s="1"/>
  <c r="CQ248" i="1"/>
  <c r="CS248" i="1" s="1"/>
  <c r="DK188" i="1"/>
  <c r="DM188" i="1" s="1"/>
  <c r="DF188" i="1"/>
  <c r="DH188" i="1" s="1"/>
  <c r="CV188" i="1"/>
  <c r="CX188" i="1" s="1"/>
  <c r="DA188" i="1"/>
  <c r="DC188" i="1" s="1"/>
  <c r="CQ188" i="1"/>
  <c r="CS188" i="1" s="1"/>
  <c r="CD188" i="1"/>
  <c r="CF188" i="1" s="1"/>
  <c r="DK143" i="1"/>
  <c r="DM143" i="1" s="1"/>
  <c r="DF143" i="1"/>
  <c r="DH143" i="1" s="1"/>
  <c r="DA143" i="1"/>
  <c r="DC143" i="1" s="1"/>
  <c r="CV143" i="1"/>
  <c r="CX143" i="1" s="1"/>
  <c r="CQ143" i="1"/>
  <c r="CS143" i="1" s="1"/>
  <c r="CD143" i="1"/>
  <c r="CF143" i="1" s="1"/>
  <c r="DK111" i="1"/>
  <c r="DM111" i="1" s="1"/>
  <c r="DF111" i="1"/>
  <c r="DH111" i="1" s="1"/>
  <c r="DA111" i="1"/>
  <c r="DC111" i="1" s="1"/>
  <c r="CV111" i="1"/>
  <c r="CX111" i="1" s="1"/>
  <c r="CQ111" i="1"/>
  <c r="CS111" i="1" s="1"/>
  <c r="CD111" i="1"/>
  <c r="CF111" i="1" s="1"/>
  <c r="DK79" i="1"/>
  <c r="DM79" i="1" s="1"/>
  <c r="DF79" i="1"/>
  <c r="DH79" i="1" s="1"/>
  <c r="DA79" i="1"/>
  <c r="DC79" i="1" s="1"/>
  <c r="CV79" i="1"/>
  <c r="CX79" i="1" s="1"/>
  <c r="CQ79" i="1"/>
  <c r="CS79" i="1" s="1"/>
  <c r="CD79" i="1"/>
  <c r="CF79" i="1" s="1"/>
  <c r="DK47" i="1"/>
  <c r="DM47" i="1" s="1"/>
  <c r="DA47" i="1"/>
  <c r="DC47" i="1" s="1"/>
  <c r="CV47" i="1"/>
  <c r="CX47" i="1" s="1"/>
  <c r="DF47" i="1"/>
  <c r="DH47" i="1" s="1"/>
  <c r="CQ47" i="1"/>
  <c r="CS47" i="1" s="1"/>
  <c r="CD47" i="1"/>
  <c r="CF47" i="1" s="1"/>
  <c r="DK15" i="1"/>
  <c r="DM15" i="1" s="1"/>
  <c r="DA15" i="1"/>
  <c r="DC15" i="1" s="1"/>
  <c r="CV15" i="1"/>
  <c r="CX15" i="1" s="1"/>
  <c r="DF15" i="1"/>
  <c r="DH15" i="1" s="1"/>
  <c r="CQ15" i="1"/>
  <c r="CS15" i="1" s="1"/>
  <c r="CD15" i="1"/>
  <c r="CF15" i="1" s="1"/>
  <c r="DK867" i="1"/>
  <c r="DM867" i="1" s="1"/>
  <c r="DF867" i="1"/>
  <c r="DH867" i="1" s="1"/>
  <c r="CV867" i="1"/>
  <c r="CX867" i="1" s="1"/>
  <c r="CQ867" i="1"/>
  <c r="CS867" i="1" s="1"/>
  <c r="DA867" i="1"/>
  <c r="DC867" i="1" s="1"/>
  <c r="CD867" i="1"/>
  <c r="CF867" i="1" s="1"/>
  <c r="DK400" i="1"/>
  <c r="DM400" i="1" s="1"/>
  <c r="DF400" i="1"/>
  <c r="DH400" i="1" s="1"/>
  <c r="DA400" i="1"/>
  <c r="DC400" i="1" s="1"/>
  <c r="CV400" i="1"/>
  <c r="CX400" i="1" s="1"/>
  <c r="CD400" i="1"/>
  <c r="CF400" i="1" s="1"/>
  <c r="CQ400" i="1"/>
  <c r="CS400" i="1" s="1"/>
  <c r="DK958" i="1"/>
  <c r="DM958" i="1" s="1"/>
  <c r="DF958" i="1"/>
  <c r="DH958" i="1" s="1"/>
  <c r="DA958" i="1"/>
  <c r="DC958" i="1" s="1"/>
  <c r="CQ958" i="1"/>
  <c r="CS958" i="1" s="1"/>
  <c r="CV958" i="1"/>
  <c r="CX958" i="1" s="1"/>
  <c r="CD958" i="1"/>
  <c r="CF958" i="1" s="1"/>
  <c r="DK868" i="1"/>
  <c r="DM868" i="1" s="1"/>
  <c r="DF868" i="1"/>
  <c r="DH868" i="1" s="1"/>
  <c r="DA868" i="1"/>
  <c r="DC868" i="1" s="1"/>
  <c r="CV868" i="1"/>
  <c r="CX868" i="1" s="1"/>
  <c r="CQ868" i="1"/>
  <c r="CS868" i="1" s="1"/>
  <c r="CD868" i="1"/>
  <c r="CF868" i="1" s="1"/>
  <c r="DK777" i="1"/>
  <c r="DM777" i="1" s="1"/>
  <c r="CV777" i="1"/>
  <c r="CX777" i="1" s="1"/>
  <c r="CQ777" i="1"/>
  <c r="CS777" i="1" s="1"/>
  <c r="DF777" i="1"/>
  <c r="DH777" i="1" s="1"/>
  <c r="DA777" i="1"/>
  <c r="DC777" i="1" s="1"/>
  <c r="CD777" i="1"/>
  <c r="CF777" i="1" s="1"/>
  <c r="DK608" i="1"/>
  <c r="DM608" i="1" s="1"/>
  <c r="DF608" i="1"/>
  <c r="DH608" i="1" s="1"/>
  <c r="DA608" i="1"/>
  <c r="DC608" i="1" s="1"/>
  <c r="CQ608" i="1"/>
  <c r="CS608" i="1" s="1"/>
  <c r="CV608" i="1"/>
  <c r="CX608" i="1" s="1"/>
  <c r="CD608" i="1"/>
  <c r="CF608" i="1" s="1"/>
  <c r="DK630" i="1"/>
  <c r="DM630" i="1" s="1"/>
  <c r="DF630" i="1"/>
  <c r="DH630" i="1" s="1"/>
  <c r="DA630" i="1"/>
  <c r="DC630" i="1" s="1"/>
  <c r="CQ630" i="1"/>
  <c r="CS630" i="1" s="1"/>
  <c r="CV630" i="1"/>
  <c r="CX630" i="1" s="1"/>
  <c r="CD630" i="1"/>
  <c r="CF630" i="1" s="1"/>
  <c r="DK378" i="1"/>
  <c r="DM378" i="1" s="1"/>
  <c r="DF378" i="1"/>
  <c r="DH378" i="1" s="1"/>
  <c r="CV378" i="1"/>
  <c r="CX378" i="1" s="1"/>
  <c r="CD378" i="1"/>
  <c r="CF378" i="1" s="1"/>
  <c r="DA378" i="1"/>
  <c r="DC378" i="1" s="1"/>
  <c r="CQ378" i="1"/>
  <c r="CS378" i="1" s="1"/>
  <c r="DK318" i="1"/>
  <c r="DM318" i="1" s="1"/>
  <c r="DF318" i="1"/>
  <c r="DH318" i="1" s="1"/>
  <c r="DA318" i="1"/>
  <c r="DC318" i="1" s="1"/>
  <c r="CV318" i="1"/>
  <c r="CX318" i="1" s="1"/>
  <c r="CQ318" i="1"/>
  <c r="CS318" i="1" s="1"/>
  <c r="CD318" i="1"/>
  <c r="CF318" i="1" s="1"/>
  <c r="DK286" i="1"/>
  <c r="DM286" i="1" s="1"/>
  <c r="DF286" i="1"/>
  <c r="DH286" i="1" s="1"/>
  <c r="DA286" i="1"/>
  <c r="DC286" i="1" s="1"/>
  <c r="CV286" i="1"/>
  <c r="CX286" i="1" s="1"/>
  <c r="CQ286" i="1"/>
  <c r="CS286" i="1" s="1"/>
  <c r="CD286" i="1"/>
  <c r="CF286" i="1" s="1"/>
  <c r="DK217" i="1"/>
  <c r="DM217" i="1" s="1"/>
  <c r="DA217" i="1"/>
  <c r="DC217" i="1" s="1"/>
  <c r="CV217" i="1"/>
  <c r="CX217" i="1" s="1"/>
  <c r="DF217" i="1"/>
  <c r="DH217" i="1" s="1"/>
  <c r="CQ217" i="1"/>
  <c r="CS217" i="1" s="1"/>
  <c r="CD217" i="1"/>
  <c r="CF217" i="1" s="1"/>
  <c r="DK146" i="1"/>
  <c r="DM146" i="1" s="1"/>
  <c r="DF146" i="1"/>
  <c r="DH146" i="1" s="1"/>
  <c r="DA146" i="1"/>
  <c r="DC146" i="1" s="1"/>
  <c r="CV146" i="1"/>
  <c r="CX146" i="1" s="1"/>
  <c r="CD146" i="1"/>
  <c r="CF146" i="1" s="1"/>
  <c r="CQ146" i="1"/>
  <c r="CS146" i="1" s="1"/>
  <c r="DK515" i="1"/>
  <c r="DM515" i="1" s="1"/>
  <c r="DF515" i="1"/>
  <c r="DH515" i="1" s="1"/>
  <c r="DA515" i="1"/>
  <c r="DC515" i="1" s="1"/>
  <c r="CV515" i="1"/>
  <c r="CX515" i="1" s="1"/>
  <c r="CQ515" i="1"/>
  <c r="CS515" i="1" s="1"/>
  <c r="CD515" i="1"/>
  <c r="CF515" i="1" s="1"/>
  <c r="DK337" i="1"/>
  <c r="DM337" i="1" s="1"/>
  <c r="DF337" i="1"/>
  <c r="DH337" i="1" s="1"/>
  <c r="DA337" i="1"/>
  <c r="DC337" i="1" s="1"/>
  <c r="CV337" i="1"/>
  <c r="CX337" i="1" s="1"/>
  <c r="CQ337" i="1"/>
  <c r="CS337" i="1" s="1"/>
  <c r="CD337" i="1"/>
  <c r="CF337" i="1" s="1"/>
  <c r="DA205" i="1"/>
  <c r="DC205" i="1" s="1"/>
  <c r="CV205" i="1"/>
  <c r="CX205" i="1" s="1"/>
  <c r="DK205" i="1"/>
  <c r="DM205" i="1" s="1"/>
  <c r="CQ205" i="1"/>
  <c r="CS205" i="1" s="1"/>
  <c r="CD205" i="1"/>
  <c r="CF205" i="1" s="1"/>
  <c r="DF205" i="1"/>
  <c r="DH205" i="1" s="1"/>
  <c r="DK539" i="1"/>
  <c r="DM539" i="1" s="1"/>
  <c r="DF539" i="1"/>
  <c r="DH539" i="1" s="1"/>
  <c r="DA539" i="1"/>
  <c r="DC539" i="1" s="1"/>
  <c r="CV539" i="1"/>
  <c r="CX539" i="1" s="1"/>
  <c r="CQ539" i="1"/>
  <c r="CS539" i="1" s="1"/>
  <c r="CD539" i="1"/>
  <c r="CF539" i="1" s="1"/>
  <c r="DK585" i="1"/>
  <c r="DM585" i="1" s="1"/>
  <c r="DA585" i="1"/>
  <c r="DC585" i="1" s="1"/>
  <c r="CV585" i="1"/>
  <c r="CX585" i="1" s="1"/>
  <c r="CQ585" i="1"/>
  <c r="CS585" i="1" s="1"/>
  <c r="DF585" i="1"/>
  <c r="DH585" i="1" s="1"/>
  <c r="CD585" i="1"/>
  <c r="CF585" i="1" s="1"/>
  <c r="DK722" i="1"/>
  <c r="DM722" i="1" s="1"/>
  <c r="DF722" i="1"/>
  <c r="DH722" i="1" s="1"/>
  <c r="DA722" i="1"/>
  <c r="DC722" i="1" s="1"/>
  <c r="CV722" i="1"/>
  <c r="CX722" i="1" s="1"/>
  <c r="CQ722" i="1"/>
  <c r="CS722" i="1" s="1"/>
  <c r="CD722" i="1"/>
  <c r="CF722" i="1" s="1"/>
  <c r="DK809" i="1"/>
  <c r="DM809" i="1" s="1"/>
  <c r="CV809" i="1"/>
  <c r="CX809" i="1" s="1"/>
  <c r="CQ809" i="1"/>
  <c r="CS809" i="1" s="1"/>
  <c r="DF809" i="1"/>
  <c r="DH809" i="1" s="1"/>
  <c r="DA809" i="1"/>
  <c r="DC809" i="1" s="1"/>
  <c r="CD809" i="1"/>
  <c r="CF809" i="1" s="1"/>
  <c r="DK586" i="1"/>
  <c r="DM586" i="1" s="1"/>
  <c r="DF586" i="1"/>
  <c r="DH586" i="1" s="1"/>
  <c r="CV586" i="1"/>
  <c r="CX586" i="1" s="1"/>
  <c r="DA586" i="1"/>
  <c r="DC586" i="1" s="1"/>
  <c r="CD586" i="1"/>
  <c r="CF586" i="1" s="1"/>
  <c r="CQ586" i="1"/>
  <c r="CS586" i="1" s="1"/>
  <c r="DK702" i="1"/>
  <c r="DM702" i="1" s="1"/>
  <c r="DF702" i="1"/>
  <c r="DH702" i="1" s="1"/>
  <c r="DA702" i="1"/>
  <c r="DC702" i="1" s="1"/>
  <c r="CQ702" i="1"/>
  <c r="CS702" i="1" s="1"/>
  <c r="CV702" i="1"/>
  <c r="CX702" i="1" s="1"/>
  <c r="CD702" i="1"/>
  <c r="CF702" i="1" s="1"/>
  <c r="DK967" i="1"/>
  <c r="DM967" i="1" s="1"/>
  <c r="DF967" i="1"/>
  <c r="DH967" i="1" s="1"/>
  <c r="CV967" i="1"/>
  <c r="CX967" i="1" s="1"/>
  <c r="CQ967" i="1"/>
  <c r="CS967" i="1" s="1"/>
  <c r="CD967" i="1"/>
  <c r="CF967" i="1" s="1"/>
  <c r="DA967" i="1"/>
  <c r="DC967" i="1" s="1"/>
  <c r="DK369" i="1"/>
  <c r="DM369" i="1" s="1"/>
  <c r="DF369" i="1"/>
  <c r="DH369" i="1" s="1"/>
  <c r="DA369" i="1"/>
  <c r="DC369" i="1" s="1"/>
  <c r="CV369" i="1"/>
  <c r="CX369" i="1" s="1"/>
  <c r="CQ369" i="1"/>
  <c r="CS369" i="1" s="1"/>
  <c r="CD369" i="1"/>
  <c r="CF369" i="1" s="1"/>
  <c r="DK1016" i="1"/>
  <c r="DM1016" i="1" s="1"/>
  <c r="DF1016" i="1"/>
  <c r="DH1016" i="1" s="1"/>
  <c r="DA1016" i="1"/>
  <c r="DC1016" i="1" s="1"/>
  <c r="CQ1016" i="1"/>
  <c r="CS1016" i="1" s="1"/>
  <c r="CV1016" i="1"/>
  <c r="CX1016" i="1" s="1"/>
  <c r="CD1016" i="1"/>
  <c r="CF1016" i="1" s="1"/>
  <c r="DK988" i="1"/>
  <c r="DM988" i="1" s="1"/>
  <c r="DF988" i="1"/>
  <c r="DH988" i="1" s="1"/>
  <c r="DA988" i="1"/>
  <c r="DC988" i="1" s="1"/>
  <c r="CV988" i="1"/>
  <c r="CX988" i="1" s="1"/>
  <c r="CQ988" i="1"/>
  <c r="CS988" i="1" s="1"/>
  <c r="CD988" i="1"/>
  <c r="CF988" i="1" s="1"/>
  <c r="DK941" i="1"/>
  <c r="DM941" i="1" s="1"/>
  <c r="DA941" i="1"/>
  <c r="DC941" i="1" s="1"/>
  <c r="CV941" i="1"/>
  <c r="CX941" i="1" s="1"/>
  <c r="CQ941" i="1"/>
  <c r="CS941" i="1" s="1"/>
  <c r="CD941" i="1"/>
  <c r="CF941" i="1" s="1"/>
  <c r="DF941" i="1"/>
  <c r="DH941" i="1" s="1"/>
  <c r="DK852" i="1"/>
  <c r="DM852" i="1" s="1"/>
  <c r="DF852" i="1"/>
  <c r="DH852" i="1" s="1"/>
  <c r="DA852" i="1"/>
  <c r="DC852" i="1" s="1"/>
  <c r="CV852" i="1"/>
  <c r="CX852" i="1" s="1"/>
  <c r="CQ852" i="1"/>
  <c r="CS852" i="1" s="1"/>
  <c r="CD852" i="1"/>
  <c r="CF852" i="1" s="1"/>
  <c r="DK838" i="1"/>
  <c r="DM838" i="1" s="1"/>
  <c r="DF838" i="1"/>
  <c r="DH838" i="1" s="1"/>
  <c r="DA838" i="1"/>
  <c r="DC838" i="1" s="1"/>
  <c r="CV838" i="1"/>
  <c r="CX838" i="1" s="1"/>
  <c r="CQ838" i="1"/>
  <c r="CS838" i="1" s="1"/>
  <c r="CD838" i="1"/>
  <c r="CF838" i="1" s="1"/>
  <c r="DK813" i="1"/>
  <c r="DM813" i="1" s="1"/>
  <c r="DA813" i="1"/>
  <c r="DC813" i="1" s="1"/>
  <c r="CV813" i="1"/>
  <c r="CX813" i="1" s="1"/>
  <c r="CQ813" i="1"/>
  <c r="CS813" i="1" s="1"/>
  <c r="CD813" i="1"/>
  <c r="CF813" i="1" s="1"/>
  <c r="DF813" i="1"/>
  <c r="DH813" i="1" s="1"/>
  <c r="DK678" i="1"/>
  <c r="DM678" i="1" s="1"/>
  <c r="DF678" i="1"/>
  <c r="DH678" i="1" s="1"/>
  <c r="DA678" i="1"/>
  <c r="DC678" i="1" s="1"/>
  <c r="CQ678" i="1"/>
  <c r="CS678" i="1" s="1"/>
  <c r="CD678" i="1"/>
  <c r="CF678" i="1" s="1"/>
  <c r="CV678" i="1"/>
  <c r="CX678" i="1" s="1"/>
  <c r="DK604" i="1"/>
  <c r="DM604" i="1" s="1"/>
  <c r="DF604" i="1"/>
  <c r="DH604" i="1" s="1"/>
  <c r="DA604" i="1"/>
  <c r="DC604" i="1" s="1"/>
  <c r="CV604" i="1"/>
  <c r="CX604" i="1" s="1"/>
  <c r="CQ604" i="1"/>
  <c r="CS604" i="1" s="1"/>
  <c r="CD604" i="1"/>
  <c r="CF604" i="1" s="1"/>
  <c r="DK575" i="1"/>
  <c r="DM575" i="1" s="1"/>
  <c r="DF575" i="1"/>
  <c r="DH575" i="1" s="1"/>
  <c r="CV575" i="1"/>
  <c r="CX575" i="1" s="1"/>
  <c r="CQ575" i="1"/>
  <c r="CS575" i="1" s="1"/>
  <c r="CD575" i="1"/>
  <c r="CF575" i="1" s="1"/>
  <c r="DA575" i="1"/>
  <c r="DC575" i="1" s="1"/>
  <c r="DK546" i="1"/>
  <c r="DM546" i="1" s="1"/>
  <c r="DF546" i="1"/>
  <c r="DH546" i="1" s="1"/>
  <c r="DA546" i="1"/>
  <c r="DC546" i="1" s="1"/>
  <c r="CV546" i="1"/>
  <c r="CX546" i="1" s="1"/>
  <c r="CQ546" i="1"/>
  <c r="CS546" i="1" s="1"/>
  <c r="CD546" i="1"/>
  <c r="CF546" i="1" s="1"/>
  <c r="DK527" i="1"/>
  <c r="DM527" i="1" s="1"/>
  <c r="DF527" i="1"/>
  <c r="DH527" i="1" s="1"/>
  <c r="CV527" i="1"/>
  <c r="CX527" i="1" s="1"/>
  <c r="CQ527" i="1"/>
  <c r="CS527" i="1" s="1"/>
  <c r="CD527" i="1"/>
  <c r="CF527" i="1" s="1"/>
  <c r="DA527" i="1"/>
  <c r="DC527" i="1" s="1"/>
  <c r="DK510" i="1"/>
  <c r="DM510" i="1" s="1"/>
  <c r="DF510" i="1"/>
  <c r="DH510" i="1" s="1"/>
  <c r="DA510" i="1"/>
  <c r="DC510" i="1" s="1"/>
  <c r="CQ510" i="1"/>
  <c r="CS510" i="1" s="1"/>
  <c r="CV510" i="1"/>
  <c r="CX510" i="1" s="1"/>
  <c r="CD510" i="1"/>
  <c r="CF510" i="1" s="1"/>
  <c r="DK502" i="1"/>
  <c r="DM502" i="1" s="1"/>
  <c r="DF502" i="1"/>
  <c r="DH502" i="1" s="1"/>
  <c r="DA502" i="1"/>
  <c r="DC502" i="1" s="1"/>
  <c r="CQ502" i="1"/>
  <c r="CS502" i="1" s="1"/>
  <c r="CV502" i="1"/>
  <c r="CX502" i="1" s="1"/>
  <c r="CD502" i="1"/>
  <c r="CF502" i="1" s="1"/>
  <c r="DK518" i="1"/>
  <c r="DM518" i="1" s="1"/>
  <c r="DF518" i="1"/>
  <c r="DH518" i="1" s="1"/>
  <c r="DA518" i="1"/>
  <c r="DC518" i="1" s="1"/>
  <c r="CQ518" i="1"/>
  <c r="CS518" i="1" s="1"/>
  <c r="CD518" i="1"/>
  <c r="CF518" i="1" s="1"/>
  <c r="CV518" i="1"/>
  <c r="CX518" i="1" s="1"/>
  <c r="DK509" i="1"/>
  <c r="DM509" i="1" s="1"/>
  <c r="CV509" i="1"/>
  <c r="CX509" i="1" s="1"/>
  <c r="CQ509" i="1"/>
  <c r="CS509" i="1" s="1"/>
  <c r="DF509" i="1"/>
  <c r="DH509" i="1" s="1"/>
  <c r="CD509" i="1"/>
  <c r="CF509" i="1" s="1"/>
  <c r="DA509" i="1"/>
  <c r="DC509" i="1" s="1"/>
  <c r="CV501" i="1"/>
  <c r="CX501" i="1" s="1"/>
  <c r="DK501" i="1"/>
  <c r="DM501" i="1" s="1"/>
  <c r="CQ501" i="1"/>
  <c r="CS501" i="1" s="1"/>
  <c r="CD501" i="1"/>
  <c r="CF501" i="1" s="1"/>
  <c r="DF501" i="1"/>
  <c r="DH501" i="1" s="1"/>
  <c r="DA501" i="1"/>
  <c r="DC501" i="1" s="1"/>
  <c r="CV493" i="1"/>
  <c r="CX493" i="1" s="1"/>
  <c r="DK493" i="1"/>
  <c r="DM493" i="1" s="1"/>
  <c r="DA493" i="1"/>
  <c r="DC493" i="1" s="1"/>
  <c r="CQ493" i="1"/>
  <c r="CS493" i="1" s="1"/>
  <c r="CD493" i="1"/>
  <c r="CF493" i="1" s="1"/>
  <c r="DF493" i="1"/>
  <c r="DH493" i="1" s="1"/>
  <c r="CV485" i="1"/>
  <c r="CX485" i="1" s="1"/>
  <c r="CQ485" i="1"/>
  <c r="CS485" i="1" s="1"/>
  <c r="CD485" i="1"/>
  <c r="CF485" i="1" s="1"/>
  <c r="DF485" i="1"/>
  <c r="DH485" i="1" s="1"/>
  <c r="DA485" i="1"/>
  <c r="DC485" i="1" s="1"/>
  <c r="DK485" i="1"/>
  <c r="DM485" i="1" s="1"/>
  <c r="DK379" i="1"/>
  <c r="DM379" i="1" s="1"/>
  <c r="DF379" i="1"/>
  <c r="DH379" i="1" s="1"/>
  <c r="DA379" i="1"/>
  <c r="DC379" i="1" s="1"/>
  <c r="CV379" i="1"/>
  <c r="CX379" i="1" s="1"/>
  <c r="CQ379" i="1"/>
  <c r="CS379" i="1" s="1"/>
  <c r="CD379" i="1"/>
  <c r="CF379" i="1" s="1"/>
  <c r="DK353" i="1"/>
  <c r="DM353" i="1" s="1"/>
  <c r="DF353" i="1"/>
  <c r="DH353" i="1" s="1"/>
  <c r="DA353" i="1"/>
  <c r="DC353" i="1" s="1"/>
  <c r="CV353" i="1"/>
  <c r="CX353" i="1" s="1"/>
  <c r="CQ353" i="1"/>
  <c r="CS353" i="1" s="1"/>
  <c r="CD353" i="1"/>
  <c r="CF353" i="1" s="1"/>
  <c r="DK556" i="1"/>
  <c r="DM556" i="1" s="1"/>
  <c r="DF556" i="1"/>
  <c r="DH556" i="1" s="1"/>
  <c r="DA556" i="1"/>
  <c r="DC556" i="1" s="1"/>
  <c r="CV556" i="1"/>
  <c r="CX556" i="1" s="1"/>
  <c r="CQ556" i="1"/>
  <c r="CS556" i="1" s="1"/>
  <c r="CD556" i="1"/>
  <c r="CF556" i="1" s="1"/>
  <c r="DK352" i="1"/>
  <c r="DM352" i="1" s="1"/>
  <c r="DF352" i="1"/>
  <c r="DH352" i="1" s="1"/>
  <c r="DA352" i="1"/>
  <c r="DC352" i="1" s="1"/>
  <c r="CV352" i="1"/>
  <c r="CX352" i="1" s="1"/>
  <c r="CD352" i="1"/>
  <c r="CF352" i="1" s="1"/>
  <c r="CQ352" i="1"/>
  <c r="CS352" i="1" s="1"/>
  <c r="DK328" i="1"/>
  <c r="DM328" i="1" s="1"/>
  <c r="DF328" i="1"/>
  <c r="DH328" i="1" s="1"/>
  <c r="DA328" i="1"/>
  <c r="DC328" i="1" s="1"/>
  <c r="CV328" i="1"/>
  <c r="CX328" i="1" s="1"/>
  <c r="CD328" i="1"/>
  <c r="CF328" i="1" s="1"/>
  <c r="CQ328" i="1"/>
  <c r="CS328" i="1" s="1"/>
  <c r="DK307" i="1"/>
  <c r="DM307" i="1" s="1"/>
  <c r="DF307" i="1"/>
  <c r="DH307" i="1" s="1"/>
  <c r="DA307" i="1"/>
  <c r="DC307" i="1" s="1"/>
  <c r="CV307" i="1"/>
  <c r="CX307" i="1" s="1"/>
  <c r="CQ307" i="1"/>
  <c r="CS307" i="1" s="1"/>
  <c r="CD307" i="1"/>
  <c r="CF307" i="1" s="1"/>
  <c r="DK291" i="1"/>
  <c r="DM291" i="1" s="1"/>
  <c r="DF291" i="1"/>
  <c r="DH291" i="1" s="1"/>
  <c r="DA291" i="1"/>
  <c r="DC291" i="1" s="1"/>
  <c r="CV291" i="1"/>
  <c r="CX291" i="1" s="1"/>
  <c r="CQ291" i="1"/>
  <c r="CS291" i="1" s="1"/>
  <c r="CD291" i="1"/>
  <c r="CF291" i="1" s="1"/>
  <c r="DK344" i="1"/>
  <c r="DM344" i="1" s="1"/>
  <c r="DF344" i="1"/>
  <c r="DH344" i="1" s="1"/>
  <c r="DA344" i="1"/>
  <c r="DC344" i="1" s="1"/>
  <c r="CV344" i="1"/>
  <c r="CX344" i="1" s="1"/>
  <c r="CD344" i="1"/>
  <c r="CF344" i="1" s="1"/>
  <c r="CQ344" i="1"/>
  <c r="CS344" i="1" s="1"/>
  <c r="DK266" i="1"/>
  <c r="DM266" i="1" s="1"/>
  <c r="DF266" i="1"/>
  <c r="DH266" i="1" s="1"/>
  <c r="CV266" i="1"/>
  <c r="CX266" i="1" s="1"/>
  <c r="CD266" i="1"/>
  <c r="CF266" i="1" s="1"/>
  <c r="DA266" i="1"/>
  <c r="DC266" i="1" s="1"/>
  <c r="CQ266" i="1"/>
  <c r="CS266" i="1" s="1"/>
  <c r="DK334" i="1"/>
  <c r="DM334" i="1" s="1"/>
  <c r="DF334" i="1"/>
  <c r="DH334" i="1" s="1"/>
  <c r="DA334" i="1"/>
  <c r="DC334" i="1" s="1"/>
  <c r="CV334" i="1"/>
  <c r="CX334" i="1" s="1"/>
  <c r="CQ334" i="1"/>
  <c r="CS334" i="1" s="1"/>
  <c r="CD334" i="1"/>
  <c r="CF334" i="1" s="1"/>
  <c r="DA229" i="1"/>
  <c r="DC229" i="1" s="1"/>
  <c r="CV229" i="1"/>
  <c r="CX229" i="1" s="1"/>
  <c r="CQ229" i="1"/>
  <c r="CS229" i="1" s="1"/>
  <c r="CD229" i="1"/>
  <c r="CF229" i="1" s="1"/>
  <c r="DF229" i="1"/>
  <c r="DH229" i="1" s="1"/>
  <c r="DK229" i="1"/>
  <c r="DM229" i="1" s="1"/>
  <c r="DK74" i="1"/>
  <c r="DM74" i="1" s="1"/>
  <c r="DF74" i="1"/>
  <c r="DH74" i="1" s="1"/>
  <c r="CV74" i="1"/>
  <c r="CX74" i="1" s="1"/>
  <c r="CD74" i="1"/>
  <c r="CF74" i="1" s="1"/>
  <c r="DA74" i="1"/>
  <c r="DC74" i="1" s="1"/>
  <c r="CQ74" i="1"/>
  <c r="CS74" i="1" s="1"/>
  <c r="DK42" i="1"/>
  <c r="DM42" i="1" s="1"/>
  <c r="DF42" i="1"/>
  <c r="DH42" i="1" s="1"/>
  <c r="CV42" i="1"/>
  <c r="CX42" i="1" s="1"/>
  <c r="DA42" i="1"/>
  <c r="DC42" i="1" s="1"/>
  <c r="CD42" i="1"/>
  <c r="CF42" i="1" s="1"/>
  <c r="CQ42" i="1"/>
  <c r="CS42" i="1" s="1"/>
  <c r="DK114" i="1"/>
  <c r="DM114" i="1" s="1"/>
  <c r="DF114" i="1"/>
  <c r="DH114" i="1" s="1"/>
  <c r="DA114" i="1"/>
  <c r="DC114" i="1" s="1"/>
  <c r="CV114" i="1"/>
  <c r="CX114" i="1" s="1"/>
  <c r="CD114" i="1"/>
  <c r="CF114" i="1" s="1"/>
  <c r="CQ114" i="1"/>
  <c r="CS114" i="1" s="1"/>
  <c r="DK102" i="1"/>
  <c r="DM102" i="1" s="1"/>
  <c r="DF102" i="1"/>
  <c r="DH102" i="1" s="1"/>
  <c r="DA102" i="1"/>
  <c r="DC102" i="1" s="1"/>
  <c r="CQ102" i="1"/>
  <c r="CS102" i="1" s="1"/>
  <c r="CD102" i="1"/>
  <c r="CF102" i="1" s="1"/>
  <c r="CV102" i="1"/>
  <c r="CX102" i="1" s="1"/>
  <c r="DK82" i="1"/>
  <c r="DM82" i="1" s="1"/>
  <c r="DF82" i="1"/>
  <c r="DH82" i="1" s="1"/>
  <c r="DA82" i="1"/>
  <c r="DC82" i="1" s="1"/>
  <c r="CV82" i="1"/>
  <c r="CX82" i="1" s="1"/>
  <c r="CD82" i="1"/>
  <c r="CF82" i="1" s="1"/>
  <c r="CQ82" i="1"/>
  <c r="CS82" i="1" s="1"/>
  <c r="DK50" i="1"/>
  <c r="DM50" i="1" s="1"/>
  <c r="DF50" i="1"/>
  <c r="DH50" i="1" s="1"/>
  <c r="DA50" i="1"/>
  <c r="DC50" i="1" s="1"/>
  <c r="CV50" i="1"/>
  <c r="CX50" i="1" s="1"/>
  <c r="CD50" i="1"/>
  <c r="CF50" i="1" s="1"/>
  <c r="CQ50" i="1"/>
  <c r="CS50" i="1" s="1"/>
  <c r="DK26" i="1"/>
  <c r="DM26" i="1" s="1"/>
  <c r="DF26" i="1"/>
  <c r="DH26" i="1" s="1"/>
  <c r="CV26" i="1"/>
  <c r="CX26" i="1" s="1"/>
  <c r="CD26" i="1"/>
  <c r="CF26" i="1" s="1"/>
  <c r="DA26" i="1"/>
  <c r="DC26" i="1" s="1"/>
  <c r="CQ26" i="1"/>
  <c r="CS26" i="1" s="1"/>
  <c r="DK986" i="1"/>
  <c r="DM986" i="1" s="1"/>
  <c r="DF986" i="1"/>
  <c r="DH986" i="1" s="1"/>
  <c r="DA986" i="1"/>
  <c r="DC986" i="1" s="1"/>
  <c r="CV986" i="1"/>
  <c r="CX986" i="1" s="1"/>
  <c r="CD986" i="1"/>
  <c r="CF986" i="1" s="1"/>
  <c r="CQ986" i="1"/>
  <c r="CS986" i="1" s="1"/>
  <c r="DK982" i="1"/>
  <c r="DM982" i="1" s="1"/>
  <c r="DF982" i="1"/>
  <c r="DH982" i="1" s="1"/>
  <c r="DA982" i="1"/>
  <c r="DC982" i="1" s="1"/>
  <c r="CV982" i="1"/>
  <c r="CX982" i="1" s="1"/>
  <c r="CQ982" i="1"/>
  <c r="CS982" i="1" s="1"/>
  <c r="CD982" i="1"/>
  <c r="CF982" i="1" s="1"/>
  <c r="DK831" i="1"/>
  <c r="DM831" i="1" s="1"/>
  <c r="DF831" i="1"/>
  <c r="DH831" i="1" s="1"/>
  <c r="CV831" i="1"/>
  <c r="CX831" i="1" s="1"/>
  <c r="CQ831" i="1"/>
  <c r="CS831" i="1" s="1"/>
  <c r="CD831" i="1"/>
  <c r="CF831" i="1" s="1"/>
  <c r="DA831" i="1"/>
  <c r="DC831" i="1" s="1"/>
  <c r="DK597" i="1"/>
  <c r="DM597" i="1" s="1"/>
  <c r="CV597" i="1"/>
  <c r="CX597" i="1" s="1"/>
  <c r="CQ597" i="1"/>
  <c r="CS597" i="1" s="1"/>
  <c r="CD597" i="1"/>
  <c r="CF597" i="1" s="1"/>
  <c r="DA597" i="1"/>
  <c r="DC597" i="1" s="1"/>
  <c r="DF597" i="1"/>
  <c r="DH597" i="1" s="1"/>
  <c r="DK584" i="1"/>
  <c r="DM584" i="1" s="1"/>
  <c r="DF584" i="1"/>
  <c r="DH584" i="1" s="1"/>
  <c r="DA584" i="1"/>
  <c r="DC584" i="1" s="1"/>
  <c r="CQ584" i="1"/>
  <c r="CS584" i="1" s="1"/>
  <c r="CV584" i="1"/>
  <c r="CX584" i="1" s="1"/>
  <c r="CD584" i="1"/>
  <c r="CF584" i="1" s="1"/>
  <c r="DK847" i="1"/>
  <c r="DM847" i="1" s="1"/>
  <c r="DF847" i="1"/>
  <c r="DH847" i="1" s="1"/>
  <c r="CV847" i="1"/>
  <c r="CX847" i="1" s="1"/>
  <c r="CQ847" i="1"/>
  <c r="CS847" i="1" s="1"/>
  <c r="CD847" i="1"/>
  <c r="CF847" i="1" s="1"/>
  <c r="DA847" i="1"/>
  <c r="DC847" i="1" s="1"/>
  <c r="DK690" i="1"/>
  <c r="DM690" i="1" s="1"/>
  <c r="DF690" i="1"/>
  <c r="DH690" i="1" s="1"/>
  <c r="DA690" i="1"/>
  <c r="DC690" i="1" s="1"/>
  <c r="CV690" i="1"/>
  <c r="CX690" i="1" s="1"/>
  <c r="CQ690" i="1"/>
  <c r="CS690" i="1" s="1"/>
  <c r="CD690" i="1"/>
  <c r="CF690" i="1" s="1"/>
  <c r="DK122" i="1"/>
  <c r="DM122" i="1" s="1"/>
  <c r="DF122" i="1"/>
  <c r="DH122" i="1" s="1"/>
  <c r="CV122" i="1"/>
  <c r="CX122" i="1" s="1"/>
  <c r="CD122" i="1"/>
  <c r="CF122" i="1" s="1"/>
  <c r="DA122" i="1"/>
  <c r="DC122" i="1" s="1"/>
  <c r="CQ122" i="1"/>
  <c r="CS122" i="1" s="1"/>
  <c r="DK997" i="1"/>
  <c r="DM997" i="1" s="1"/>
  <c r="DA997" i="1"/>
  <c r="DC997" i="1" s="1"/>
  <c r="CV997" i="1"/>
  <c r="CX997" i="1" s="1"/>
  <c r="CQ997" i="1"/>
  <c r="CS997" i="1" s="1"/>
  <c r="CD997" i="1"/>
  <c r="CF997" i="1" s="1"/>
  <c r="DF997" i="1"/>
  <c r="DH997" i="1" s="1"/>
  <c r="DK963" i="1"/>
  <c r="DM963" i="1" s="1"/>
  <c r="DF963" i="1"/>
  <c r="DH963" i="1" s="1"/>
  <c r="CV963" i="1"/>
  <c r="CX963" i="1" s="1"/>
  <c r="CQ963" i="1"/>
  <c r="CS963" i="1" s="1"/>
  <c r="DA963" i="1"/>
  <c r="DC963" i="1" s="1"/>
  <c r="CD963" i="1"/>
  <c r="CF963" i="1" s="1"/>
  <c r="DK837" i="1"/>
  <c r="DM837" i="1" s="1"/>
  <c r="DA837" i="1"/>
  <c r="DC837" i="1" s="1"/>
  <c r="CV837" i="1"/>
  <c r="CX837" i="1" s="1"/>
  <c r="CQ837" i="1"/>
  <c r="CS837" i="1" s="1"/>
  <c r="CD837" i="1"/>
  <c r="CF837" i="1" s="1"/>
  <c r="DF837" i="1"/>
  <c r="DH837" i="1" s="1"/>
  <c r="DK857" i="1"/>
  <c r="DM857" i="1" s="1"/>
  <c r="CV857" i="1"/>
  <c r="CX857" i="1" s="1"/>
  <c r="CQ857" i="1"/>
  <c r="CS857" i="1" s="1"/>
  <c r="DF857" i="1"/>
  <c r="DH857" i="1" s="1"/>
  <c r="DA857" i="1"/>
  <c r="DC857" i="1" s="1"/>
  <c r="CD857" i="1"/>
  <c r="CF857" i="1" s="1"/>
  <c r="DK336" i="1"/>
  <c r="DM336" i="1" s="1"/>
  <c r="DF336" i="1"/>
  <c r="DH336" i="1" s="1"/>
  <c r="DA336" i="1"/>
  <c r="DC336" i="1" s="1"/>
  <c r="CV336" i="1"/>
  <c r="CX336" i="1" s="1"/>
  <c r="CD336" i="1"/>
  <c r="CF336" i="1" s="1"/>
  <c r="CQ336" i="1"/>
  <c r="CS336" i="1" s="1"/>
  <c r="DK992" i="1"/>
  <c r="DM992" i="1" s="1"/>
  <c r="DF992" i="1"/>
  <c r="DH992" i="1" s="1"/>
  <c r="DA992" i="1"/>
  <c r="DC992" i="1" s="1"/>
  <c r="CQ992" i="1"/>
  <c r="CS992" i="1" s="1"/>
  <c r="CV992" i="1"/>
  <c r="CX992" i="1" s="1"/>
  <c r="CD992" i="1"/>
  <c r="CF992" i="1" s="1"/>
  <c r="DK655" i="1"/>
  <c r="DM655" i="1" s="1"/>
  <c r="DF655" i="1"/>
  <c r="DH655" i="1" s="1"/>
  <c r="CV655" i="1"/>
  <c r="CX655" i="1" s="1"/>
  <c r="CQ655" i="1"/>
  <c r="CS655" i="1" s="1"/>
  <c r="CD655" i="1"/>
  <c r="CF655" i="1" s="1"/>
  <c r="DA655" i="1"/>
  <c r="DC655" i="1" s="1"/>
  <c r="DK1018" i="1"/>
  <c r="DM1018" i="1" s="1"/>
  <c r="DF1018" i="1"/>
  <c r="DH1018" i="1" s="1"/>
  <c r="DA1018" i="1"/>
  <c r="DC1018" i="1" s="1"/>
  <c r="CV1018" i="1"/>
  <c r="CX1018" i="1" s="1"/>
  <c r="CD1018" i="1"/>
  <c r="CF1018" i="1" s="1"/>
  <c r="CQ1018" i="1"/>
  <c r="CS1018" i="1" s="1"/>
  <c r="DK1000" i="1"/>
  <c r="DM1000" i="1" s="1"/>
  <c r="DF1000" i="1"/>
  <c r="DH1000" i="1" s="1"/>
  <c r="DA1000" i="1"/>
  <c r="DC1000" i="1" s="1"/>
  <c r="CQ1000" i="1"/>
  <c r="CS1000" i="1" s="1"/>
  <c r="CV1000" i="1"/>
  <c r="CX1000" i="1" s="1"/>
  <c r="CD1000" i="1"/>
  <c r="CF1000" i="1" s="1"/>
  <c r="DK754" i="1"/>
  <c r="DM754" i="1" s="1"/>
  <c r="DF754" i="1"/>
  <c r="DH754" i="1" s="1"/>
  <c r="DA754" i="1"/>
  <c r="DC754" i="1" s="1"/>
  <c r="CV754" i="1"/>
  <c r="CX754" i="1" s="1"/>
  <c r="CQ754" i="1"/>
  <c r="CS754" i="1" s="1"/>
  <c r="CD754" i="1"/>
  <c r="CF754" i="1" s="1"/>
  <c r="DK672" i="1"/>
  <c r="DM672" i="1" s="1"/>
  <c r="DF672" i="1"/>
  <c r="DH672" i="1" s="1"/>
  <c r="DA672" i="1"/>
  <c r="DC672" i="1" s="1"/>
  <c r="CQ672" i="1"/>
  <c r="CS672" i="1" s="1"/>
  <c r="CV672" i="1"/>
  <c r="CX672" i="1" s="1"/>
  <c r="CD672" i="1"/>
  <c r="CF672" i="1" s="1"/>
  <c r="DK677" i="1"/>
  <c r="DM677" i="1" s="1"/>
  <c r="DA677" i="1"/>
  <c r="DC677" i="1" s="1"/>
  <c r="CV677" i="1"/>
  <c r="CX677" i="1" s="1"/>
  <c r="CQ677" i="1"/>
  <c r="CS677" i="1" s="1"/>
  <c r="CD677" i="1"/>
  <c r="CF677" i="1" s="1"/>
  <c r="DF677" i="1"/>
  <c r="DH677" i="1" s="1"/>
  <c r="DK661" i="1"/>
  <c r="DM661" i="1" s="1"/>
  <c r="DA661" i="1"/>
  <c r="DC661" i="1" s="1"/>
  <c r="CV661" i="1"/>
  <c r="CX661" i="1" s="1"/>
  <c r="CQ661" i="1"/>
  <c r="CS661" i="1" s="1"/>
  <c r="CD661" i="1"/>
  <c r="CF661" i="1" s="1"/>
  <c r="DF661" i="1"/>
  <c r="DH661" i="1" s="1"/>
  <c r="DK215" i="1"/>
  <c r="DM215" i="1" s="1"/>
  <c r="DF215" i="1"/>
  <c r="DH215" i="1" s="1"/>
  <c r="DA215" i="1"/>
  <c r="DC215" i="1" s="1"/>
  <c r="CV215" i="1"/>
  <c r="CX215" i="1" s="1"/>
  <c r="CQ215" i="1"/>
  <c r="CS215" i="1" s="1"/>
  <c r="CD215" i="1"/>
  <c r="CF215" i="1" s="1"/>
  <c r="DA173" i="1"/>
  <c r="DC173" i="1" s="1"/>
  <c r="CV173" i="1"/>
  <c r="CX173" i="1" s="1"/>
  <c r="DK173" i="1"/>
  <c r="DM173" i="1" s="1"/>
  <c r="CQ173" i="1"/>
  <c r="CS173" i="1" s="1"/>
  <c r="DF173" i="1"/>
  <c r="DH173" i="1" s="1"/>
  <c r="CD173" i="1"/>
  <c r="CF173" i="1" s="1"/>
  <c r="DK1023" i="1"/>
  <c r="DM1023" i="1" s="1"/>
  <c r="DF1023" i="1"/>
  <c r="DH1023" i="1" s="1"/>
  <c r="CV1023" i="1"/>
  <c r="CX1023" i="1" s="1"/>
  <c r="CQ1023" i="1"/>
  <c r="CS1023" i="1" s="1"/>
  <c r="CD1023" i="1"/>
  <c r="CF1023" i="1" s="1"/>
  <c r="DA1023" i="1"/>
  <c r="DC1023" i="1" s="1"/>
  <c r="DK886" i="1"/>
  <c r="DM886" i="1" s="1"/>
  <c r="DF886" i="1"/>
  <c r="DH886" i="1" s="1"/>
  <c r="DA886" i="1"/>
  <c r="DC886" i="1" s="1"/>
  <c r="CV886" i="1"/>
  <c r="CX886" i="1" s="1"/>
  <c r="CQ886" i="1"/>
  <c r="CS886" i="1" s="1"/>
  <c r="CD886" i="1"/>
  <c r="CF886" i="1" s="1"/>
  <c r="DK807" i="1"/>
  <c r="DM807" i="1" s="1"/>
  <c r="DF807" i="1"/>
  <c r="DH807" i="1" s="1"/>
  <c r="CV807" i="1"/>
  <c r="CX807" i="1" s="1"/>
  <c r="CQ807" i="1"/>
  <c r="CS807" i="1" s="1"/>
  <c r="CD807" i="1"/>
  <c r="CF807" i="1" s="1"/>
  <c r="DA807" i="1"/>
  <c r="DC807" i="1" s="1"/>
  <c r="DK859" i="1"/>
  <c r="DM859" i="1" s="1"/>
  <c r="DF859" i="1"/>
  <c r="DH859" i="1" s="1"/>
  <c r="CV859" i="1"/>
  <c r="CX859" i="1" s="1"/>
  <c r="CQ859" i="1"/>
  <c r="CS859" i="1" s="1"/>
  <c r="DA859" i="1"/>
  <c r="DC859" i="1" s="1"/>
  <c r="CD859" i="1"/>
  <c r="CF859" i="1" s="1"/>
  <c r="DK790" i="1"/>
  <c r="DM790" i="1" s="1"/>
  <c r="DF790" i="1"/>
  <c r="DH790" i="1" s="1"/>
  <c r="DA790" i="1"/>
  <c r="DC790" i="1" s="1"/>
  <c r="CQ790" i="1"/>
  <c r="CS790" i="1" s="1"/>
  <c r="CV790" i="1"/>
  <c r="CX790" i="1" s="1"/>
  <c r="CD790" i="1"/>
  <c r="CF790" i="1" s="1"/>
  <c r="DK766" i="1"/>
  <c r="DM766" i="1" s="1"/>
  <c r="DF766" i="1"/>
  <c r="DH766" i="1" s="1"/>
  <c r="DA766" i="1"/>
  <c r="DC766" i="1" s="1"/>
  <c r="CQ766" i="1"/>
  <c r="CS766" i="1" s="1"/>
  <c r="CV766" i="1"/>
  <c r="CX766" i="1" s="1"/>
  <c r="CD766" i="1"/>
  <c r="CF766" i="1" s="1"/>
  <c r="DK698" i="1"/>
  <c r="DM698" i="1" s="1"/>
  <c r="DF698" i="1"/>
  <c r="DH698" i="1" s="1"/>
  <c r="DA698" i="1"/>
  <c r="DC698" i="1" s="1"/>
  <c r="CV698" i="1"/>
  <c r="CX698" i="1" s="1"/>
  <c r="CD698" i="1"/>
  <c r="CF698" i="1" s="1"/>
  <c r="CQ698" i="1"/>
  <c r="CS698" i="1" s="1"/>
  <c r="DK267" i="1"/>
  <c r="DM267" i="1" s="1"/>
  <c r="DF267" i="1"/>
  <c r="DH267" i="1" s="1"/>
  <c r="DA267" i="1"/>
  <c r="DC267" i="1" s="1"/>
  <c r="CV267" i="1"/>
  <c r="CX267" i="1" s="1"/>
  <c r="CQ267" i="1"/>
  <c r="CS267" i="1" s="1"/>
  <c r="CD267" i="1"/>
  <c r="CF267" i="1" s="1"/>
  <c r="DK144" i="1"/>
  <c r="DM144" i="1" s="1"/>
  <c r="DF144" i="1"/>
  <c r="DH144" i="1" s="1"/>
  <c r="DA144" i="1"/>
  <c r="DC144" i="1" s="1"/>
  <c r="CV144" i="1"/>
  <c r="CX144" i="1" s="1"/>
  <c r="CQ144" i="1"/>
  <c r="CS144" i="1" s="1"/>
  <c r="CD144" i="1"/>
  <c r="CF144" i="1" s="1"/>
  <c r="DK64" i="1"/>
  <c r="DM64" i="1" s="1"/>
  <c r="DF64" i="1"/>
  <c r="DH64" i="1" s="1"/>
  <c r="DA64" i="1"/>
  <c r="DC64" i="1" s="1"/>
  <c r="CV64" i="1"/>
  <c r="CX64" i="1" s="1"/>
  <c r="CQ64" i="1"/>
  <c r="CS64" i="1" s="1"/>
  <c r="CD64" i="1"/>
  <c r="CF64" i="1" s="1"/>
  <c r="DK16" i="1"/>
  <c r="DM16" i="1" s="1"/>
  <c r="DF16" i="1"/>
  <c r="DH16" i="1" s="1"/>
  <c r="DA16" i="1"/>
  <c r="DC16" i="1" s="1"/>
  <c r="CV16" i="1"/>
  <c r="CX16" i="1" s="1"/>
  <c r="CQ16" i="1"/>
  <c r="CS16" i="1" s="1"/>
  <c r="CD16" i="1"/>
  <c r="CF16" i="1" s="1"/>
  <c r="DK478" i="1"/>
  <c r="DM478" i="1" s="1"/>
  <c r="DF478" i="1"/>
  <c r="DH478" i="1" s="1"/>
  <c r="DA478" i="1"/>
  <c r="DC478" i="1" s="1"/>
  <c r="CV478" i="1"/>
  <c r="CX478" i="1" s="1"/>
  <c r="CQ478" i="1"/>
  <c r="CS478" i="1" s="1"/>
  <c r="CD478" i="1"/>
  <c r="CF478" i="1" s="1"/>
  <c r="DK462" i="1"/>
  <c r="DM462" i="1" s="1"/>
  <c r="DF462" i="1"/>
  <c r="DH462" i="1" s="1"/>
  <c r="DA462" i="1"/>
  <c r="DC462" i="1" s="1"/>
  <c r="CV462" i="1"/>
  <c r="CX462" i="1" s="1"/>
  <c r="CQ462" i="1"/>
  <c r="CS462" i="1" s="1"/>
  <c r="CD462" i="1"/>
  <c r="CF462" i="1" s="1"/>
  <c r="DK450" i="1"/>
  <c r="DM450" i="1" s="1"/>
  <c r="DF450" i="1"/>
  <c r="DH450" i="1" s="1"/>
  <c r="DA450" i="1"/>
  <c r="DC450" i="1" s="1"/>
  <c r="CV450" i="1"/>
  <c r="CX450" i="1" s="1"/>
  <c r="CQ450" i="1"/>
  <c r="CS450" i="1" s="1"/>
  <c r="CD450" i="1"/>
  <c r="CF450" i="1" s="1"/>
  <c r="DK434" i="1"/>
  <c r="DM434" i="1" s="1"/>
  <c r="DF434" i="1"/>
  <c r="DH434" i="1" s="1"/>
  <c r="DA434" i="1"/>
  <c r="DC434" i="1" s="1"/>
  <c r="CV434" i="1"/>
  <c r="CX434" i="1" s="1"/>
  <c r="CQ434" i="1"/>
  <c r="CS434" i="1" s="1"/>
  <c r="CD434" i="1"/>
  <c r="CF434" i="1" s="1"/>
  <c r="DK422" i="1"/>
  <c r="DM422" i="1" s="1"/>
  <c r="DF422" i="1"/>
  <c r="DH422" i="1" s="1"/>
  <c r="DA422" i="1"/>
  <c r="DC422" i="1" s="1"/>
  <c r="CQ422" i="1"/>
  <c r="CS422" i="1" s="1"/>
  <c r="CD422" i="1"/>
  <c r="CF422" i="1" s="1"/>
  <c r="CV422" i="1"/>
  <c r="CX422" i="1" s="1"/>
  <c r="DK410" i="1"/>
  <c r="DM410" i="1" s="1"/>
  <c r="DF410" i="1"/>
  <c r="DH410" i="1" s="1"/>
  <c r="CV410" i="1"/>
  <c r="CX410" i="1" s="1"/>
  <c r="CD410" i="1"/>
  <c r="CF410" i="1" s="1"/>
  <c r="DA410" i="1"/>
  <c r="DC410" i="1" s="1"/>
  <c r="CQ410" i="1"/>
  <c r="CS410" i="1" s="1"/>
  <c r="DK342" i="1"/>
  <c r="DM342" i="1" s="1"/>
  <c r="DF342" i="1"/>
  <c r="DH342" i="1" s="1"/>
  <c r="DA342" i="1"/>
  <c r="DC342" i="1" s="1"/>
  <c r="CQ342" i="1"/>
  <c r="CS342" i="1" s="1"/>
  <c r="CV342" i="1"/>
  <c r="CX342" i="1" s="1"/>
  <c r="CD342" i="1"/>
  <c r="CF342" i="1" s="1"/>
  <c r="DK270" i="1"/>
  <c r="DM270" i="1" s="1"/>
  <c r="DF270" i="1"/>
  <c r="DH270" i="1" s="1"/>
  <c r="DA270" i="1"/>
  <c r="DC270" i="1" s="1"/>
  <c r="CV270" i="1"/>
  <c r="CX270" i="1" s="1"/>
  <c r="CQ270" i="1"/>
  <c r="CS270" i="1" s="1"/>
  <c r="CD270" i="1"/>
  <c r="CF270" i="1" s="1"/>
  <c r="DK209" i="1"/>
  <c r="DM209" i="1" s="1"/>
  <c r="DF209" i="1"/>
  <c r="DH209" i="1" s="1"/>
  <c r="DA209" i="1"/>
  <c r="DC209" i="1" s="1"/>
  <c r="CV209" i="1"/>
  <c r="CX209" i="1" s="1"/>
  <c r="CQ209" i="1"/>
  <c r="CS209" i="1" s="1"/>
  <c r="CD209" i="1"/>
  <c r="CF209" i="1" s="1"/>
  <c r="DK145" i="1"/>
  <c r="DM145" i="1" s="1"/>
  <c r="DF145" i="1"/>
  <c r="DH145" i="1" s="1"/>
  <c r="DA145" i="1"/>
  <c r="DC145" i="1" s="1"/>
  <c r="CV145" i="1"/>
  <c r="CX145" i="1" s="1"/>
  <c r="CQ145" i="1"/>
  <c r="CS145" i="1" s="1"/>
  <c r="CD145" i="1"/>
  <c r="CF145" i="1" s="1"/>
  <c r="DK81" i="1"/>
  <c r="DM81" i="1" s="1"/>
  <c r="DF81" i="1"/>
  <c r="DH81" i="1" s="1"/>
  <c r="DA81" i="1"/>
  <c r="DC81" i="1" s="1"/>
  <c r="CV81" i="1"/>
  <c r="CX81" i="1" s="1"/>
  <c r="CQ81" i="1"/>
  <c r="CS81" i="1" s="1"/>
  <c r="CD81" i="1"/>
  <c r="CF81" i="1" s="1"/>
  <c r="DF17" i="1"/>
  <c r="DH17" i="1" s="1"/>
  <c r="DA17" i="1"/>
  <c r="DC17" i="1" s="1"/>
  <c r="CV17" i="1"/>
  <c r="CX17" i="1" s="1"/>
  <c r="CQ17" i="1"/>
  <c r="CS17" i="1" s="1"/>
  <c r="CD17" i="1"/>
  <c r="CF17" i="1" s="1"/>
  <c r="DK17" i="1"/>
  <c r="DM17" i="1" s="1"/>
  <c r="DK223" i="1"/>
  <c r="DM223" i="1" s="1"/>
  <c r="DF223" i="1"/>
  <c r="DH223" i="1" s="1"/>
  <c r="DA223" i="1"/>
  <c r="DC223" i="1" s="1"/>
  <c r="CV223" i="1"/>
  <c r="CX223" i="1" s="1"/>
  <c r="CQ223" i="1"/>
  <c r="CS223" i="1" s="1"/>
  <c r="CD223" i="1"/>
  <c r="CF223" i="1" s="1"/>
  <c r="DK131" i="1"/>
  <c r="DM131" i="1" s="1"/>
  <c r="DF131" i="1"/>
  <c r="DH131" i="1" s="1"/>
  <c r="DA131" i="1"/>
  <c r="DC131" i="1" s="1"/>
  <c r="CV131" i="1"/>
  <c r="CX131" i="1" s="1"/>
  <c r="CQ131" i="1"/>
  <c r="CS131" i="1" s="1"/>
  <c r="CD131" i="1"/>
  <c r="CF131" i="1" s="1"/>
  <c r="DK83" i="1"/>
  <c r="DM83" i="1" s="1"/>
  <c r="DF83" i="1"/>
  <c r="DH83" i="1" s="1"/>
  <c r="DA83" i="1"/>
  <c r="DC83" i="1" s="1"/>
  <c r="CV83" i="1"/>
  <c r="CX83" i="1" s="1"/>
  <c r="CQ83" i="1"/>
  <c r="CS83" i="1" s="1"/>
  <c r="CD83" i="1"/>
  <c r="CF83" i="1" s="1"/>
  <c r="DK19" i="1"/>
  <c r="DM19" i="1" s="1"/>
  <c r="DA19" i="1"/>
  <c r="DC19" i="1" s="1"/>
  <c r="CV19" i="1"/>
  <c r="CX19" i="1" s="1"/>
  <c r="CQ19" i="1"/>
  <c r="CS19" i="1" s="1"/>
  <c r="DF19" i="1"/>
  <c r="DH19" i="1" s="1"/>
  <c r="CD19" i="1"/>
  <c r="CF19" i="1" s="1"/>
  <c r="DK406" i="1"/>
  <c r="DM406" i="1" s="1"/>
  <c r="DF406" i="1"/>
  <c r="DH406" i="1" s="1"/>
  <c r="DA406" i="1"/>
  <c r="DC406" i="1" s="1"/>
  <c r="CQ406" i="1"/>
  <c r="CS406" i="1" s="1"/>
  <c r="CV406" i="1"/>
  <c r="CX406" i="1" s="1"/>
  <c r="CD406" i="1"/>
  <c r="CF406" i="1" s="1"/>
  <c r="DK877" i="1"/>
  <c r="DM877" i="1" s="1"/>
  <c r="DA877" i="1"/>
  <c r="DC877" i="1" s="1"/>
  <c r="CV877" i="1"/>
  <c r="CX877" i="1" s="1"/>
  <c r="CQ877" i="1"/>
  <c r="CS877" i="1" s="1"/>
  <c r="CD877" i="1"/>
  <c r="CF877" i="1" s="1"/>
  <c r="DF877" i="1"/>
  <c r="DH877" i="1" s="1"/>
  <c r="DK612" i="1"/>
  <c r="DM612" i="1" s="1"/>
  <c r="DF612" i="1"/>
  <c r="DH612" i="1" s="1"/>
  <c r="DA612" i="1"/>
  <c r="DC612" i="1" s="1"/>
  <c r="CV612" i="1"/>
  <c r="CX612" i="1" s="1"/>
  <c r="CQ612" i="1"/>
  <c r="CS612" i="1" s="1"/>
  <c r="CD612" i="1"/>
  <c r="CF612" i="1" s="1"/>
  <c r="DK616" i="1"/>
  <c r="DM616" i="1" s="1"/>
  <c r="DF616" i="1"/>
  <c r="DH616" i="1" s="1"/>
  <c r="DA616" i="1"/>
  <c r="DC616" i="1" s="1"/>
  <c r="CQ616" i="1"/>
  <c r="CS616" i="1" s="1"/>
  <c r="CV616" i="1"/>
  <c r="CX616" i="1" s="1"/>
  <c r="CD616" i="1"/>
  <c r="CF616" i="1" s="1"/>
  <c r="DK306" i="1"/>
  <c r="DM306" i="1" s="1"/>
  <c r="DF306" i="1"/>
  <c r="DH306" i="1" s="1"/>
  <c r="DA306" i="1"/>
  <c r="DC306" i="1" s="1"/>
  <c r="CV306" i="1"/>
  <c r="CX306" i="1" s="1"/>
  <c r="CQ306" i="1"/>
  <c r="CS306" i="1" s="1"/>
  <c r="CD306" i="1"/>
  <c r="CF306" i="1" s="1"/>
  <c r="DK166" i="1"/>
  <c r="DM166" i="1" s="1"/>
  <c r="DF166" i="1"/>
  <c r="DH166" i="1" s="1"/>
  <c r="DA166" i="1"/>
  <c r="DC166" i="1" s="1"/>
  <c r="CQ166" i="1"/>
  <c r="CS166" i="1" s="1"/>
  <c r="CD166" i="1"/>
  <c r="CF166" i="1" s="1"/>
  <c r="CV166" i="1"/>
  <c r="CX166" i="1" s="1"/>
  <c r="CV517" i="1"/>
  <c r="CX517" i="1" s="1"/>
  <c r="CQ517" i="1"/>
  <c r="CS517" i="1" s="1"/>
  <c r="CD517" i="1"/>
  <c r="CF517" i="1" s="1"/>
  <c r="DK517" i="1"/>
  <c r="DM517" i="1" s="1"/>
  <c r="DA517" i="1"/>
  <c r="DC517" i="1" s="1"/>
  <c r="DF517" i="1"/>
  <c r="DH517" i="1" s="1"/>
  <c r="DA245" i="1"/>
  <c r="DC245" i="1" s="1"/>
  <c r="CV245" i="1"/>
  <c r="CX245" i="1" s="1"/>
  <c r="DK245" i="1"/>
  <c r="DM245" i="1" s="1"/>
  <c r="CQ245" i="1"/>
  <c r="CS245" i="1" s="1"/>
  <c r="CD245" i="1"/>
  <c r="CF245" i="1" s="1"/>
  <c r="DF245" i="1"/>
  <c r="DH245" i="1" s="1"/>
  <c r="DA373" i="1"/>
  <c r="DC373" i="1" s="1"/>
  <c r="CV373" i="1"/>
  <c r="CX373" i="1" s="1"/>
  <c r="DK373" i="1"/>
  <c r="DM373" i="1" s="1"/>
  <c r="CQ373" i="1"/>
  <c r="CS373" i="1" s="1"/>
  <c r="CD373" i="1"/>
  <c r="CF373" i="1" s="1"/>
  <c r="DF373" i="1"/>
  <c r="DH373" i="1" s="1"/>
  <c r="DK968" i="1"/>
  <c r="DM968" i="1" s="1"/>
  <c r="DF968" i="1"/>
  <c r="DH968" i="1" s="1"/>
  <c r="DA968" i="1"/>
  <c r="DC968" i="1" s="1"/>
  <c r="CQ968" i="1"/>
  <c r="CS968" i="1" s="1"/>
  <c r="CV968" i="1"/>
  <c r="CX968" i="1" s="1"/>
  <c r="CD968" i="1"/>
  <c r="CF968" i="1" s="1"/>
  <c r="DK594" i="1"/>
  <c r="DM594" i="1" s="1"/>
  <c r="DF594" i="1"/>
  <c r="DH594" i="1" s="1"/>
  <c r="DA594" i="1"/>
  <c r="DC594" i="1" s="1"/>
  <c r="CV594" i="1"/>
  <c r="CX594" i="1" s="1"/>
  <c r="CQ594" i="1"/>
  <c r="CS594" i="1" s="1"/>
  <c r="CD594" i="1"/>
  <c r="CF594" i="1" s="1"/>
  <c r="DA309" i="1"/>
  <c r="DC309" i="1" s="1"/>
  <c r="CV309" i="1"/>
  <c r="CX309" i="1" s="1"/>
  <c r="DK309" i="1"/>
  <c r="DM309" i="1" s="1"/>
  <c r="CQ309" i="1"/>
  <c r="CS309" i="1" s="1"/>
  <c r="CD309" i="1"/>
  <c r="CF309" i="1" s="1"/>
  <c r="DF309" i="1"/>
  <c r="DH309" i="1" s="1"/>
  <c r="DK377" i="1"/>
  <c r="DM377" i="1" s="1"/>
  <c r="DA377" i="1"/>
  <c r="DC377" i="1" s="1"/>
  <c r="CV377" i="1"/>
  <c r="CX377" i="1" s="1"/>
  <c r="DF377" i="1"/>
  <c r="DH377" i="1" s="1"/>
  <c r="CQ377" i="1"/>
  <c r="CS377" i="1" s="1"/>
  <c r="CD377" i="1"/>
  <c r="CF377" i="1" s="1"/>
  <c r="DK317" i="1"/>
  <c r="DM317" i="1" s="1"/>
  <c r="DA317" i="1"/>
  <c r="DC317" i="1" s="1"/>
  <c r="CV317" i="1"/>
  <c r="CX317" i="1" s="1"/>
  <c r="DF317" i="1"/>
  <c r="DH317" i="1" s="1"/>
  <c r="CQ317" i="1"/>
  <c r="CS317" i="1" s="1"/>
  <c r="CD317" i="1"/>
  <c r="CF317" i="1" s="1"/>
  <c r="DK98" i="1"/>
  <c r="DM98" i="1" s="1"/>
  <c r="DF98" i="1"/>
  <c r="DH98" i="1" s="1"/>
  <c r="DA98" i="1"/>
  <c r="DC98" i="1" s="1"/>
  <c r="CV98" i="1"/>
  <c r="CX98" i="1" s="1"/>
  <c r="CD98" i="1"/>
  <c r="CF98" i="1" s="1"/>
  <c r="CQ98" i="1"/>
  <c r="CS98" i="1" s="1"/>
  <c r="DK932" i="1"/>
  <c r="DM932" i="1" s="1"/>
  <c r="DF932" i="1"/>
  <c r="DH932" i="1" s="1"/>
  <c r="DA932" i="1"/>
  <c r="DC932" i="1" s="1"/>
  <c r="CV932" i="1"/>
  <c r="CX932" i="1" s="1"/>
  <c r="CQ932" i="1"/>
  <c r="CS932" i="1" s="1"/>
  <c r="CD932" i="1"/>
  <c r="CF932" i="1" s="1"/>
  <c r="DK643" i="1"/>
  <c r="DM643" i="1" s="1"/>
  <c r="DF643" i="1"/>
  <c r="DH643" i="1" s="1"/>
  <c r="CV643" i="1"/>
  <c r="CX643" i="1" s="1"/>
  <c r="CQ643" i="1"/>
  <c r="CS643" i="1" s="1"/>
  <c r="DA643" i="1"/>
  <c r="DC643" i="1" s="1"/>
  <c r="CD643" i="1"/>
  <c r="CF643" i="1" s="1"/>
  <c r="DK580" i="1"/>
  <c r="DM580" i="1" s="1"/>
  <c r="DF580" i="1"/>
  <c r="DH580" i="1" s="1"/>
  <c r="DA580" i="1"/>
  <c r="DC580" i="1" s="1"/>
  <c r="CV580" i="1"/>
  <c r="CX580" i="1" s="1"/>
  <c r="CQ580" i="1"/>
  <c r="CS580" i="1" s="1"/>
  <c r="CD580" i="1"/>
  <c r="CF580" i="1" s="1"/>
  <c r="DK349" i="1"/>
  <c r="DM349" i="1" s="1"/>
  <c r="DA349" i="1"/>
  <c r="DC349" i="1" s="1"/>
  <c r="CV349" i="1"/>
  <c r="CX349" i="1" s="1"/>
  <c r="DF349" i="1"/>
  <c r="DH349" i="1" s="1"/>
  <c r="CQ349" i="1"/>
  <c r="CS349" i="1" s="1"/>
  <c r="CD349" i="1"/>
  <c r="CF349" i="1" s="1"/>
  <c r="DK993" i="1"/>
  <c r="DM993" i="1" s="1"/>
  <c r="DF993" i="1"/>
  <c r="DH993" i="1" s="1"/>
  <c r="CV993" i="1"/>
  <c r="CX993" i="1" s="1"/>
  <c r="CQ993" i="1"/>
  <c r="CS993" i="1" s="1"/>
  <c r="DA993" i="1"/>
  <c r="DC993" i="1" s="1"/>
  <c r="CD993" i="1"/>
  <c r="CF993" i="1" s="1"/>
  <c r="DK839" i="1"/>
  <c r="DM839" i="1" s="1"/>
  <c r="DF839" i="1"/>
  <c r="DH839" i="1" s="1"/>
  <c r="CV839" i="1"/>
  <c r="CX839" i="1" s="1"/>
  <c r="CQ839" i="1"/>
  <c r="CS839" i="1" s="1"/>
  <c r="CD839" i="1"/>
  <c r="CF839" i="1" s="1"/>
  <c r="DA839" i="1"/>
  <c r="DC839" i="1" s="1"/>
  <c r="DK1007" i="1"/>
  <c r="DM1007" i="1" s="1"/>
  <c r="DF1007" i="1"/>
  <c r="DH1007" i="1" s="1"/>
  <c r="CV1007" i="1"/>
  <c r="CX1007" i="1" s="1"/>
  <c r="CQ1007" i="1"/>
  <c r="CS1007" i="1" s="1"/>
  <c r="CD1007" i="1"/>
  <c r="CF1007" i="1" s="1"/>
  <c r="DA1007" i="1"/>
  <c r="DC1007" i="1" s="1"/>
  <c r="DF919" i="1"/>
  <c r="DH919" i="1" s="1"/>
  <c r="CV919" i="1"/>
  <c r="CX919" i="1" s="1"/>
  <c r="CQ919" i="1"/>
  <c r="CS919" i="1" s="1"/>
  <c r="CD919" i="1"/>
  <c r="CF919" i="1" s="1"/>
  <c r="DK919" i="1"/>
  <c r="DM919" i="1" s="1"/>
  <c r="DA919" i="1"/>
  <c r="DC919" i="1" s="1"/>
  <c r="CV557" i="1"/>
  <c r="CX557" i="1" s="1"/>
  <c r="CQ557" i="1"/>
  <c r="CS557" i="1" s="1"/>
  <c r="DA557" i="1"/>
  <c r="DC557" i="1" s="1"/>
  <c r="CD557" i="1"/>
  <c r="CF557" i="1" s="1"/>
  <c r="DF557" i="1"/>
  <c r="DH557" i="1" s="1"/>
  <c r="DK557" i="1"/>
  <c r="DM557" i="1" s="1"/>
  <c r="DK503" i="1"/>
  <c r="DM503" i="1" s="1"/>
  <c r="DF503" i="1"/>
  <c r="DH503" i="1" s="1"/>
  <c r="CV503" i="1"/>
  <c r="CX503" i="1" s="1"/>
  <c r="DA503" i="1"/>
  <c r="DC503" i="1" s="1"/>
  <c r="CQ503" i="1"/>
  <c r="CS503" i="1" s="1"/>
  <c r="CD503" i="1"/>
  <c r="CF503" i="1" s="1"/>
  <c r="DK574" i="1"/>
  <c r="DM574" i="1" s="1"/>
  <c r="DF574" i="1"/>
  <c r="DH574" i="1" s="1"/>
  <c r="DA574" i="1"/>
  <c r="DC574" i="1" s="1"/>
  <c r="CQ574" i="1"/>
  <c r="CS574" i="1" s="1"/>
  <c r="CV574" i="1"/>
  <c r="CX574" i="1" s="1"/>
  <c r="CD574" i="1"/>
  <c r="CF574" i="1" s="1"/>
  <c r="DK558" i="1"/>
  <c r="DM558" i="1" s="1"/>
  <c r="DF558" i="1"/>
  <c r="DH558" i="1" s="1"/>
  <c r="DA558" i="1"/>
  <c r="DC558" i="1" s="1"/>
  <c r="CQ558" i="1"/>
  <c r="CS558" i="1" s="1"/>
  <c r="CV558" i="1"/>
  <c r="CX558" i="1" s="1"/>
  <c r="CD558" i="1"/>
  <c r="CF558" i="1" s="1"/>
  <c r="DK548" i="1"/>
  <c r="DM548" i="1" s="1"/>
  <c r="DF548" i="1"/>
  <c r="DH548" i="1" s="1"/>
  <c r="DA548" i="1"/>
  <c r="DC548" i="1" s="1"/>
  <c r="CV548" i="1"/>
  <c r="CX548" i="1" s="1"/>
  <c r="CQ548" i="1"/>
  <c r="CS548" i="1" s="1"/>
  <c r="CD548" i="1"/>
  <c r="CF548" i="1" s="1"/>
  <c r="DK1010" i="1"/>
  <c r="DM1010" i="1" s="1"/>
  <c r="DF1010" i="1"/>
  <c r="DH1010" i="1" s="1"/>
  <c r="DA1010" i="1"/>
  <c r="DC1010" i="1" s="1"/>
  <c r="CV1010" i="1"/>
  <c r="CX1010" i="1" s="1"/>
  <c r="CQ1010" i="1"/>
  <c r="CS1010" i="1" s="1"/>
  <c r="CD1010" i="1"/>
  <c r="CF1010" i="1" s="1"/>
  <c r="DK999" i="1"/>
  <c r="DM999" i="1" s="1"/>
  <c r="DF999" i="1"/>
  <c r="DH999" i="1" s="1"/>
  <c r="CV999" i="1"/>
  <c r="CX999" i="1" s="1"/>
  <c r="CQ999" i="1"/>
  <c r="CS999" i="1" s="1"/>
  <c r="CD999" i="1"/>
  <c r="CF999" i="1" s="1"/>
  <c r="DA999" i="1"/>
  <c r="DC999" i="1" s="1"/>
  <c r="DK1005" i="1"/>
  <c r="DM1005" i="1" s="1"/>
  <c r="DA1005" i="1"/>
  <c r="DC1005" i="1" s="1"/>
  <c r="CV1005" i="1"/>
  <c r="CX1005" i="1" s="1"/>
  <c r="CQ1005" i="1"/>
  <c r="CS1005" i="1" s="1"/>
  <c r="CD1005" i="1"/>
  <c r="CF1005" i="1" s="1"/>
  <c r="DF1005" i="1"/>
  <c r="DH1005" i="1" s="1"/>
  <c r="DK1002" i="1"/>
  <c r="DM1002" i="1" s="1"/>
  <c r="DF1002" i="1"/>
  <c r="DH1002" i="1" s="1"/>
  <c r="DA1002" i="1"/>
  <c r="DC1002" i="1" s="1"/>
  <c r="CV1002" i="1"/>
  <c r="CX1002" i="1" s="1"/>
  <c r="CD1002" i="1"/>
  <c r="CF1002" i="1" s="1"/>
  <c r="CQ1002" i="1"/>
  <c r="CS1002" i="1" s="1"/>
  <c r="DK920" i="1"/>
  <c r="DM920" i="1" s="1"/>
  <c r="DF920" i="1"/>
  <c r="DH920" i="1" s="1"/>
  <c r="DA920" i="1"/>
  <c r="DC920" i="1" s="1"/>
  <c r="CQ920" i="1"/>
  <c r="CS920" i="1" s="1"/>
  <c r="CV920" i="1"/>
  <c r="CX920" i="1" s="1"/>
  <c r="CD920" i="1"/>
  <c r="CF920" i="1" s="1"/>
  <c r="DK916" i="1"/>
  <c r="DM916" i="1" s="1"/>
  <c r="DF916" i="1"/>
  <c r="DH916" i="1" s="1"/>
  <c r="DA916" i="1"/>
  <c r="DC916" i="1" s="1"/>
  <c r="CV916" i="1"/>
  <c r="CX916" i="1" s="1"/>
  <c r="CQ916" i="1"/>
  <c r="CS916" i="1" s="1"/>
  <c r="CD916" i="1"/>
  <c r="CF916" i="1" s="1"/>
  <c r="DK861" i="1"/>
  <c r="DM861" i="1" s="1"/>
  <c r="DA861" i="1"/>
  <c r="DC861" i="1" s="1"/>
  <c r="CV861" i="1"/>
  <c r="CX861" i="1" s="1"/>
  <c r="CQ861" i="1"/>
  <c r="CS861" i="1" s="1"/>
  <c r="DF861" i="1"/>
  <c r="DH861" i="1" s="1"/>
  <c r="CD861" i="1"/>
  <c r="CF861" i="1" s="1"/>
  <c r="DK752" i="1"/>
  <c r="DM752" i="1" s="1"/>
  <c r="DF752" i="1"/>
  <c r="DH752" i="1" s="1"/>
  <c r="DA752" i="1"/>
  <c r="DC752" i="1" s="1"/>
  <c r="CQ752" i="1"/>
  <c r="CS752" i="1" s="1"/>
  <c r="CV752" i="1"/>
  <c r="CX752" i="1" s="1"/>
  <c r="CD752" i="1"/>
  <c r="CF752" i="1" s="1"/>
  <c r="DK707" i="1"/>
  <c r="DM707" i="1" s="1"/>
  <c r="DF707" i="1"/>
  <c r="DH707" i="1" s="1"/>
  <c r="CV707" i="1"/>
  <c r="CX707" i="1" s="1"/>
  <c r="CQ707" i="1"/>
  <c r="CS707" i="1" s="1"/>
  <c r="DA707" i="1"/>
  <c r="DC707" i="1" s="1"/>
  <c r="CD707" i="1"/>
  <c r="CF707" i="1" s="1"/>
  <c r="DK668" i="1"/>
  <c r="DM668" i="1" s="1"/>
  <c r="DF668" i="1"/>
  <c r="DH668" i="1" s="1"/>
  <c r="DA668" i="1"/>
  <c r="DC668" i="1" s="1"/>
  <c r="CV668" i="1"/>
  <c r="CX668" i="1" s="1"/>
  <c r="CQ668" i="1"/>
  <c r="CS668" i="1" s="1"/>
  <c r="CD668" i="1"/>
  <c r="CF668" i="1" s="1"/>
  <c r="DK652" i="1"/>
  <c r="DM652" i="1" s="1"/>
  <c r="DF652" i="1"/>
  <c r="DH652" i="1" s="1"/>
  <c r="DA652" i="1"/>
  <c r="DC652" i="1" s="1"/>
  <c r="CV652" i="1"/>
  <c r="CX652" i="1" s="1"/>
  <c r="CQ652" i="1"/>
  <c r="CS652" i="1" s="1"/>
  <c r="CD652" i="1"/>
  <c r="CF652" i="1" s="1"/>
  <c r="DK728" i="1"/>
  <c r="DM728" i="1" s="1"/>
  <c r="DF728" i="1"/>
  <c r="DH728" i="1" s="1"/>
  <c r="DA728" i="1"/>
  <c r="DC728" i="1" s="1"/>
  <c r="CQ728" i="1"/>
  <c r="CS728" i="1" s="1"/>
  <c r="CV728" i="1"/>
  <c r="CX728" i="1" s="1"/>
  <c r="CD728" i="1"/>
  <c r="CF728" i="1" s="1"/>
  <c r="DA685" i="1"/>
  <c r="DC685" i="1" s="1"/>
  <c r="CV685" i="1"/>
  <c r="CX685" i="1" s="1"/>
  <c r="CQ685" i="1"/>
  <c r="CS685" i="1" s="1"/>
  <c r="CD685" i="1"/>
  <c r="CF685" i="1" s="1"/>
  <c r="DF685" i="1"/>
  <c r="DH685" i="1" s="1"/>
  <c r="DK685" i="1"/>
  <c r="DM685" i="1" s="1"/>
  <c r="DK669" i="1"/>
  <c r="DM669" i="1" s="1"/>
  <c r="DA669" i="1"/>
  <c r="DC669" i="1" s="1"/>
  <c r="CV669" i="1"/>
  <c r="CX669" i="1" s="1"/>
  <c r="CQ669" i="1"/>
  <c r="CS669" i="1" s="1"/>
  <c r="DF669" i="1"/>
  <c r="DH669" i="1" s="1"/>
  <c r="CD669" i="1"/>
  <c r="CF669" i="1" s="1"/>
  <c r="DK194" i="1"/>
  <c r="DM194" i="1" s="1"/>
  <c r="DF194" i="1"/>
  <c r="DH194" i="1" s="1"/>
  <c r="DA194" i="1"/>
  <c r="DC194" i="1" s="1"/>
  <c r="CV194" i="1"/>
  <c r="CX194" i="1" s="1"/>
  <c r="CQ194" i="1"/>
  <c r="CS194" i="1" s="1"/>
  <c r="CD194" i="1"/>
  <c r="CF194" i="1" s="1"/>
  <c r="DK247" i="1"/>
  <c r="DM247" i="1" s="1"/>
  <c r="DF247" i="1"/>
  <c r="DH247" i="1" s="1"/>
  <c r="DA247" i="1"/>
  <c r="DC247" i="1" s="1"/>
  <c r="CV247" i="1"/>
  <c r="CX247" i="1" s="1"/>
  <c r="CQ247" i="1"/>
  <c r="CS247" i="1" s="1"/>
  <c r="CD247" i="1"/>
  <c r="CF247" i="1" s="1"/>
  <c r="DK199" i="1"/>
  <c r="DM199" i="1" s="1"/>
  <c r="DF199" i="1"/>
  <c r="DH199" i="1" s="1"/>
  <c r="DA199" i="1"/>
  <c r="DC199" i="1" s="1"/>
  <c r="CV199" i="1"/>
  <c r="CX199" i="1" s="1"/>
  <c r="CQ199" i="1"/>
  <c r="CS199" i="1" s="1"/>
  <c r="CD199" i="1"/>
  <c r="CF199" i="1" s="1"/>
  <c r="DK185" i="1"/>
  <c r="DM185" i="1" s="1"/>
  <c r="DA185" i="1"/>
  <c r="DC185" i="1" s="1"/>
  <c r="CV185" i="1"/>
  <c r="CX185" i="1" s="1"/>
  <c r="DF185" i="1"/>
  <c r="DH185" i="1" s="1"/>
  <c r="CQ185" i="1"/>
  <c r="CS185" i="1" s="1"/>
  <c r="CD185" i="1"/>
  <c r="CF185" i="1" s="1"/>
  <c r="DK172" i="1"/>
  <c r="DM172" i="1" s="1"/>
  <c r="DF172" i="1"/>
  <c r="DH172" i="1" s="1"/>
  <c r="CV172" i="1"/>
  <c r="CX172" i="1" s="1"/>
  <c r="DA172" i="1"/>
  <c r="DC172" i="1" s="1"/>
  <c r="CQ172" i="1"/>
  <c r="CS172" i="1" s="1"/>
  <c r="CD172" i="1"/>
  <c r="CF172" i="1" s="1"/>
  <c r="DK948" i="1"/>
  <c r="DM948" i="1" s="1"/>
  <c r="DF948" i="1"/>
  <c r="DH948" i="1" s="1"/>
  <c r="DA948" i="1"/>
  <c r="DC948" i="1" s="1"/>
  <c r="CV948" i="1"/>
  <c r="CX948" i="1" s="1"/>
  <c r="CQ948" i="1"/>
  <c r="CS948" i="1" s="1"/>
  <c r="CD948" i="1"/>
  <c r="CF948" i="1" s="1"/>
  <c r="DK1042" i="1"/>
  <c r="DM1042" i="1" s="1"/>
  <c r="DF1042" i="1"/>
  <c r="DH1042" i="1" s="1"/>
  <c r="DA1042" i="1"/>
  <c r="DC1042" i="1" s="1"/>
  <c r="CV1042" i="1"/>
  <c r="CX1042" i="1" s="1"/>
  <c r="CQ1042" i="1"/>
  <c r="CS1042" i="1" s="1"/>
  <c r="CD1042" i="1"/>
  <c r="CF1042" i="1" s="1"/>
  <c r="DK950" i="1"/>
  <c r="DM950" i="1" s="1"/>
  <c r="DF950" i="1"/>
  <c r="DH950" i="1" s="1"/>
  <c r="DA950" i="1"/>
  <c r="DC950" i="1" s="1"/>
  <c r="CV950" i="1"/>
  <c r="CX950" i="1" s="1"/>
  <c r="CQ950" i="1"/>
  <c r="CS950" i="1" s="1"/>
  <c r="CD950" i="1"/>
  <c r="CF950" i="1" s="1"/>
  <c r="DK895" i="1"/>
  <c r="DM895" i="1" s="1"/>
  <c r="DF895" i="1"/>
  <c r="DH895" i="1" s="1"/>
  <c r="CV895" i="1"/>
  <c r="CX895" i="1" s="1"/>
  <c r="CQ895" i="1"/>
  <c r="CS895" i="1" s="1"/>
  <c r="CD895" i="1"/>
  <c r="CF895" i="1" s="1"/>
  <c r="DA895" i="1"/>
  <c r="DC895" i="1" s="1"/>
  <c r="DK853" i="1"/>
  <c r="DM853" i="1" s="1"/>
  <c r="DA853" i="1"/>
  <c r="DC853" i="1" s="1"/>
  <c r="CV853" i="1"/>
  <c r="CX853" i="1" s="1"/>
  <c r="CQ853" i="1"/>
  <c r="CS853" i="1" s="1"/>
  <c r="CD853" i="1"/>
  <c r="CF853" i="1" s="1"/>
  <c r="DF853" i="1"/>
  <c r="DH853" i="1" s="1"/>
  <c r="DK955" i="1"/>
  <c r="DM955" i="1" s="1"/>
  <c r="DF955" i="1"/>
  <c r="DH955" i="1" s="1"/>
  <c r="CV955" i="1"/>
  <c r="CX955" i="1" s="1"/>
  <c r="CQ955" i="1"/>
  <c r="CS955" i="1" s="1"/>
  <c r="DA955" i="1"/>
  <c r="DC955" i="1" s="1"/>
  <c r="CD955" i="1"/>
  <c r="CF955" i="1" s="1"/>
  <c r="DK749" i="1"/>
  <c r="DM749" i="1" s="1"/>
  <c r="DA749" i="1"/>
  <c r="DC749" i="1" s="1"/>
  <c r="CV749" i="1"/>
  <c r="CX749" i="1" s="1"/>
  <c r="CQ749" i="1"/>
  <c r="CS749" i="1" s="1"/>
  <c r="CD749" i="1"/>
  <c r="CF749" i="1" s="1"/>
  <c r="DF749" i="1"/>
  <c r="DH749" i="1" s="1"/>
  <c r="DK873" i="1"/>
  <c r="DM873" i="1" s="1"/>
  <c r="CV873" i="1"/>
  <c r="CX873" i="1" s="1"/>
  <c r="CQ873" i="1"/>
  <c r="CS873" i="1" s="1"/>
  <c r="DF873" i="1"/>
  <c r="DH873" i="1" s="1"/>
  <c r="DA873" i="1"/>
  <c r="DC873" i="1" s="1"/>
  <c r="CD873" i="1"/>
  <c r="CF873" i="1" s="1"/>
  <c r="DK794" i="1"/>
  <c r="DM794" i="1" s="1"/>
  <c r="DF794" i="1"/>
  <c r="DH794" i="1" s="1"/>
  <c r="DA794" i="1"/>
  <c r="DC794" i="1" s="1"/>
  <c r="CV794" i="1"/>
  <c r="CX794" i="1" s="1"/>
  <c r="CD794" i="1"/>
  <c r="CF794" i="1" s="1"/>
  <c r="CQ794" i="1"/>
  <c r="CS794" i="1" s="1"/>
  <c r="DK786" i="1"/>
  <c r="DM786" i="1" s="1"/>
  <c r="DF786" i="1"/>
  <c r="DH786" i="1" s="1"/>
  <c r="DA786" i="1"/>
  <c r="DC786" i="1" s="1"/>
  <c r="CV786" i="1"/>
  <c r="CX786" i="1" s="1"/>
  <c r="CQ786" i="1"/>
  <c r="CS786" i="1" s="1"/>
  <c r="CD786" i="1"/>
  <c r="CF786" i="1" s="1"/>
  <c r="DK770" i="1"/>
  <c r="DM770" i="1" s="1"/>
  <c r="DF770" i="1"/>
  <c r="DH770" i="1" s="1"/>
  <c r="DA770" i="1"/>
  <c r="DC770" i="1" s="1"/>
  <c r="CV770" i="1"/>
  <c r="CX770" i="1" s="1"/>
  <c r="CQ770" i="1"/>
  <c r="CS770" i="1" s="1"/>
  <c r="CD770" i="1"/>
  <c r="CF770" i="1" s="1"/>
  <c r="DK744" i="1"/>
  <c r="DM744" i="1" s="1"/>
  <c r="DF744" i="1"/>
  <c r="DH744" i="1" s="1"/>
  <c r="DA744" i="1"/>
  <c r="DC744" i="1" s="1"/>
  <c r="CQ744" i="1"/>
  <c r="CS744" i="1" s="1"/>
  <c r="CV744" i="1"/>
  <c r="CX744" i="1" s="1"/>
  <c r="CD744" i="1"/>
  <c r="CF744" i="1" s="1"/>
  <c r="DK632" i="1"/>
  <c r="DM632" i="1" s="1"/>
  <c r="DF632" i="1"/>
  <c r="DH632" i="1" s="1"/>
  <c r="DA632" i="1"/>
  <c r="DC632" i="1" s="1"/>
  <c r="CQ632" i="1"/>
  <c r="CS632" i="1" s="1"/>
  <c r="CV632" i="1"/>
  <c r="CX632" i="1" s="1"/>
  <c r="CD632" i="1"/>
  <c r="CF632" i="1" s="1"/>
  <c r="DK396" i="1"/>
  <c r="DM396" i="1" s="1"/>
  <c r="DF396" i="1"/>
  <c r="DH396" i="1" s="1"/>
  <c r="CV396" i="1"/>
  <c r="CX396" i="1" s="1"/>
  <c r="DA396" i="1"/>
  <c r="DC396" i="1" s="1"/>
  <c r="CQ396" i="1"/>
  <c r="CS396" i="1" s="1"/>
  <c r="CD396" i="1"/>
  <c r="CF396" i="1" s="1"/>
  <c r="DK259" i="1"/>
  <c r="DM259" i="1" s="1"/>
  <c r="DF259" i="1"/>
  <c r="DH259" i="1" s="1"/>
  <c r="DA259" i="1"/>
  <c r="DC259" i="1" s="1"/>
  <c r="CV259" i="1"/>
  <c r="CX259" i="1" s="1"/>
  <c r="CQ259" i="1"/>
  <c r="CS259" i="1" s="1"/>
  <c r="CD259" i="1"/>
  <c r="CF259" i="1" s="1"/>
  <c r="DK152" i="1"/>
  <c r="DM152" i="1" s="1"/>
  <c r="DF152" i="1"/>
  <c r="DH152" i="1" s="1"/>
  <c r="DA152" i="1"/>
  <c r="DC152" i="1" s="1"/>
  <c r="CV152" i="1"/>
  <c r="CX152" i="1" s="1"/>
  <c r="CQ152" i="1"/>
  <c r="CS152" i="1" s="1"/>
  <c r="CD152" i="1"/>
  <c r="CF152" i="1" s="1"/>
  <c r="DK120" i="1"/>
  <c r="DM120" i="1" s="1"/>
  <c r="DF120" i="1"/>
  <c r="DH120" i="1" s="1"/>
  <c r="DA120" i="1"/>
  <c r="DC120" i="1" s="1"/>
  <c r="CV120" i="1"/>
  <c r="CX120" i="1" s="1"/>
  <c r="CQ120" i="1"/>
  <c r="CS120" i="1" s="1"/>
  <c r="CD120" i="1"/>
  <c r="CF120" i="1" s="1"/>
  <c r="DK88" i="1"/>
  <c r="DM88" i="1" s="1"/>
  <c r="DF88" i="1"/>
  <c r="DH88" i="1" s="1"/>
  <c r="DA88" i="1"/>
  <c r="DC88" i="1" s="1"/>
  <c r="CV88" i="1"/>
  <c r="CX88" i="1" s="1"/>
  <c r="CQ88" i="1"/>
  <c r="CS88" i="1" s="1"/>
  <c r="CD88" i="1"/>
  <c r="CF88" i="1" s="1"/>
  <c r="DK56" i="1"/>
  <c r="DM56" i="1" s="1"/>
  <c r="DF56" i="1"/>
  <c r="DH56" i="1" s="1"/>
  <c r="DA56" i="1"/>
  <c r="DC56" i="1" s="1"/>
  <c r="CV56" i="1"/>
  <c r="CX56" i="1" s="1"/>
  <c r="CQ56" i="1"/>
  <c r="CS56" i="1" s="1"/>
  <c r="CD56" i="1"/>
  <c r="CF56" i="1" s="1"/>
  <c r="DK24" i="1"/>
  <c r="DM24" i="1" s="1"/>
  <c r="DF24" i="1"/>
  <c r="DH24" i="1" s="1"/>
  <c r="DA24" i="1"/>
  <c r="DC24" i="1" s="1"/>
  <c r="CV24" i="1"/>
  <c r="CX24" i="1" s="1"/>
  <c r="CQ24" i="1"/>
  <c r="CS24" i="1" s="1"/>
  <c r="CD24" i="1"/>
  <c r="CF24" i="1" s="1"/>
  <c r="DK484" i="1"/>
  <c r="DM484" i="1" s="1"/>
  <c r="DF484" i="1"/>
  <c r="DH484" i="1" s="1"/>
  <c r="DA484" i="1"/>
  <c r="DC484" i="1" s="1"/>
  <c r="CV484" i="1"/>
  <c r="CX484" i="1" s="1"/>
  <c r="CQ484" i="1"/>
  <c r="CS484" i="1" s="1"/>
  <c r="CD484" i="1"/>
  <c r="CF484" i="1" s="1"/>
  <c r="DK476" i="1"/>
  <c r="DM476" i="1" s="1"/>
  <c r="DF476" i="1"/>
  <c r="DH476" i="1" s="1"/>
  <c r="DA476" i="1"/>
  <c r="DC476" i="1" s="1"/>
  <c r="CV476" i="1"/>
  <c r="CX476" i="1" s="1"/>
  <c r="CQ476" i="1"/>
  <c r="CS476" i="1" s="1"/>
  <c r="CD476" i="1"/>
  <c r="CF476" i="1" s="1"/>
  <c r="DK468" i="1"/>
  <c r="DM468" i="1" s="1"/>
  <c r="DF468" i="1"/>
  <c r="DH468" i="1" s="1"/>
  <c r="DA468" i="1"/>
  <c r="DC468" i="1" s="1"/>
  <c r="CV468" i="1"/>
  <c r="CX468" i="1" s="1"/>
  <c r="CQ468" i="1"/>
  <c r="CS468" i="1" s="1"/>
  <c r="CD468" i="1"/>
  <c r="CF468" i="1" s="1"/>
  <c r="DK460" i="1"/>
  <c r="DM460" i="1" s="1"/>
  <c r="DF460" i="1"/>
  <c r="DH460" i="1" s="1"/>
  <c r="DA460" i="1"/>
  <c r="DC460" i="1" s="1"/>
  <c r="CV460" i="1"/>
  <c r="CX460" i="1" s="1"/>
  <c r="CQ460" i="1"/>
  <c r="CS460" i="1" s="1"/>
  <c r="CD460" i="1"/>
  <c r="CF460" i="1" s="1"/>
  <c r="DK452" i="1"/>
  <c r="DM452" i="1" s="1"/>
  <c r="DF452" i="1"/>
  <c r="DH452" i="1" s="1"/>
  <c r="DA452" i="1"/>
  <c r="DC452" i="1" s="1"/>
  <c r="CV452" i="1"/>
  <c r="CX452" i="1" s="1"/>
  <c r="CQ452" i="1"/>
  <c r="CS452" i="1" s="1"/>
  <c r="CD452" i="1"/>
  <c r="CF452" i="1" s="1"/>
  <c r="DK444" i="1"/>
  <c r="DM444" i="1" s="1"/>
  <c r="DF444" i="1"/>
  <c r="DH444" i="1" s="1"/>
  <c r="DA444" i="1"/>
  <c r="DC444" i="1" s="1"/>
  <c r="CV444" i="1"/>
  <c r="CX444" i="1" s="1"/>
  <c r="CQ444" i="1"/>
  <c r="CS444" i="1" s="1"/>
  <c r="CD444" i="1"/>
  <c r="CF444" i="1" s="1"/>
  <c r="DK432" i="1"/>
  <c r="DM432" i="1" s="1"/>
  <c r="DF432" i="1"/>
  <c r="DH432" i="1" s="1"/>
  <c r="DA432" i="1"/>
  <c r="DC432" i="1" s="1"/>
  <c r="CV432" i="1"/>
  <c r="CX432" i="1" s="1"/>
  <c r="CD432" i="1"/>
  <c r="CF432" i="1" s="1"/>
  <c r="CQ432" i="1"/>
  <c r="CS432" i="1" s="1"/>
  <c r="DK424" i="1"/>
  <c r="DM424" i="1" s="1"/>
  <c r="DF424" i="1"/>
  <c r="DH424" i="1" s="1"/>
  <c r="DA424" i="1"/>
  <c r="DC424" i="1" s="1"/>
  <c r="CV424" i="1"/>
  <c r="CX424" i="1" s="1"/>
  <c r="CD424" i="1"/>
  <c r="CF424" i="1" s="1"/>
  <c r="CQ424" i="1"/>
  <c r="CS424" i="1" s="1"/>
  <c r="DK416" i="1"/>
  <c r="DM416" i="1" s="1"/>
  <c r="DF416" i="1"/>
  <c r="DH416" i="1" s="1"/>
  <c r="DA416" i="1"/>
  <c r="DC416" i="1" s="1"/>
  <c r="CV416" i="1"/>
  <c r="CX416" i="1" s="1"/>
  <c r="CD416" i="1"/>
  <c r="CF416" i="1" s="1"/>
  <c r="CQ416" i="1"/>
  <c r="CS416" i="1" s="1"/>
  <c r="DK408" i="1"/>
  <c r="DM408" i="1" s="1"/>
  <c r="DF408" i="1"/>
  <c r="DH408" i="1" s="1"/>
  <c r="DA408" i="1"/>
  <c r="DC408" i="1" s="1"/>
  <c r="CV408" i="1"/>
  <c r="CX408" i="1" s="1"/>
  <c r="CD408" i="1"/>
  <c r="CF408" i="1" s="1"/>
  <c r="CQ408" i="1"/>
  <c r="CS408" i="1" s="1"/>
  <c r="DA365" i="1"/>
  <c r="DC365" i="1" s="1"/>
  <c r="CV365" i="1"/>
  <c r="CX365" i="1" s="1"/>
  <c r="DK365" i="1"/>
  <c r="DM365" i="1" s="1"/>
  <c r="CQ365" i="1"/>
  <c r="CS365" i="1" s="1"/>
  <c r="CD365" i="1"/>
  <c r="CF365" i="1" s="1"/>
  <c r="DF365" i="1"/>
  <c r="DH365" i="1" s="1"/>
  <c r="DK312" i="1"/>
  <c r="DM312" i="1" s="1"/>
  <c r="DF312" i="1"/>
  <c r="DH312" i="1" s="1"/>
  <c r="DA312" i="1"/>
  <c r="DC312" i="1" s="1"/>
  <c r="CV312" i="1"/>
  <c r="CX312" i="1" s="1"/>
  <c r="CD312" i="1"/>
  <c r="CF312" i="1" s="1"/>
  <c r="CQ312" i="1"/>
  <c r="CS312" i="1" s="1"/>
  <c r="DA277" i="1"/>
  <c r="DC277" i="1" s="1"/>
  <c r="CV277" i="1"/>
  <c r="CX277" i="1" s="1"/>
  <c r="CQ277" i="1"/>
  <c r="CS277" i="1" s="1"/>
  <c r="CD277" i="1"/>
  <c r="CF277" i="1" s="1"/>
  <c r="DK277" i="1"/>
  <c r="DM277" i="1" s="1"/>
  <c r="DF277" i="1"/>
  <c r="DH277" i="1" s="1"/>
  <c r="DK246" i="1"/>
  <c r="DM246" i="1" s="1"/>
  <c r="DF246" i="1"/>
  <c r="DH246" i="1" s="1"/>
  <c r="DA246" i="1"/>
  <c r="DC246" i="1" s="1"/>
  <c r="CQ246" i="1"/>
  <c r="CS246" i="1" s="1"/>
  <c r="CV246" i="1"/>
  <c r="CX246" i="1" s="1"/>
  <c r="CD246" i="1"/>
  <c r="CF246" i="1" s="1"/>
  <c r="DK214" i="1"/>
  <c r="DM214" i="1" s="1"/>
  <c r="DF214" i="1"/>
  <c r="DH214" i="1" s="1"/>
  <c r="DA214" i="1"/>
  <c r="DC214" i="1" s="1"/>
  <c r="CQ214" i="1"/>
  <c r="CS214" i="1" s="1"/>
  <c r="CV214" i="1"/>
  <c r="CX214" i="1" s="1"/>
  <c r="CD214" i="1"/>
  <c r="CF214" i="1" s="1"/>
  <c r="DK169" i="1"/>
  <c r="DM169" i="1" s="1"/>
  <c r="DA169" i="1"/>
  <c r="DC169" i="1" s="1"/>
  <c r="CV169" i="1"/>
  <c r="CX169" i="1" s="1"/>
  <c r="DF169" i="1"/>
  <c r="DH169" i="1" s="1"/>
  <c r="CQ169" i="1"/>
  <c r="CS169" i="1" s="1"/>
  <c r="CD169" i="1"/>
  <c r="CF169" i="1" s="1"/>
  <c r="DK137" i="1"/>
  <c r="DM137" i="1" s="1"/>
  <c r="DA137" i="1"/>
  <c r="DC137" i="1" s="1"/>
  <c r="CV137" i="1"/>
  <c r="CX137" i="1" s="1"/>
  <c r="DF137" i="1"/>
  <c r="DH137" i="1" s="1"/>
  <c r="CQ137" i="1"/>
  <c r="CS137" i="1" s="1"/>
  <c r="CD137" i="1"/>
  <c r="CF137" i="1" s="1"/>
  <c r="DK105" i="1"/>
  <c r="DM105" i="1" s="1"/>
  <c r="DA105" i="1"/>
  <c r="DC105" i="1" s="1"/>
  <c r="CV105" i="1"/>
  <c r="CX105" i="1" s="1"/>
  <c r="DF105" i="1"/>
  <c r="DH105" i="1" s="1"/>
  <c r="CQ105" i="1"/>
  <c r="CS105" i="1" s="1"/>
  <c r="CD105" i="1"/>
  <c r="CF105" i="1" s="1"/>
  <c r="DK73" i="1"/>
  <c r="DM73" i="1" s="1"/>
  <c r="DA73" i="1"/>
  <c r="DC73" i="1" s="1"/>
  <c r="CV73" i="1"/>
  <c r="CX73" i="1" s="1"/>
  <c r="DF73" i="1"/>
  <c r="DH73" i="1" s="1"/>
  <c r="CQ73" i="1"/>
  <c r="CS73" i="1" s="1"/>
  <c r="CD73" i="1"/>
  <c r="CF73" i="1" s="1"/>
  <c r="DK41" i="1"/>
  <c r="DM41" i="1" s="1"/>
  <c r="DF41" i="1"/>
  <c r="DH41" i="1" s="1"/>
  <c r="DA41" i="1"/>
  <c r="DC41" i="1" s="1"/>
  <c r="CV41" i="1"/>
  <c r="CX41" i="1" s="1"/>
  <c r="CQ41" i="1"/>
  <c r="CS41" i="1" s="1"/>
  <c r="CD41" i="1"/>
  <c r="CF41" i="1" s="1"/>
  <c r="DF9" i="1"/>
  <c r="DH9" i="1" s="1"/>
  <c r="DA9" i="1"/>
  <c r="DC9" i="1" s="1"/>
  <c r="CV9" i="1"/>
  <c r="CX9" i="1" s="1"/>
  <c r="DK9" i="1"/>
  <c r="DM9" i="1" s="1"/>
  <c r="CQ9" i="1"/>
  <c r="CS9" i="1" s="1"/>
  <c r="CD9" i="1"/>
  <c r="CF9" i="1" s="1"/>
  <c r="DK239" i="1"/>
  <c r="DM239" i="1" s="1"/>
  <c r="DF239" i="1"/>
  <c r="DH239" i="1" s="1"/>
  <c r="DA239" i="1"/>
  <c r="DC239" i="1" s="1"/>
  <c r="CV239" i="1"/>
  <c r="CX239" i="1" s="1"/>
  <c r="CQ239" i="1"/>
  <c r="CS239" i="1" s="1"/>
  <c r="CD239" i="1"/>
  <c r="CF239" i="1" s="1"/>
  <c r="DK180" i="1"/>
  <c r="DM180" i="1" s="1"/>
  <c r="DF180" i="1"/>
  <c r="DH180" i="1" s="1"/>
  <c r="CV180" i="1"/>
  <c r="CX180" i="1" s="1"/>
  <c r="DA180" i="1"/>
  <c r="DC180" i="1" s="1"/>
  <c r="CQ180" i="1"/>
  <c r="CS180" i="1" s="1"/>
  <c r="CD180" i="1"/>
  <c r="CF180" i="1" s="1"/>
  <c r="DK139" i="1"/>
  <c r="DM139" i="1" s="1"/>
  <c r="DF139" i="1"/>
  <c r="DH139" i="1" s="1"/>
  <c r="DA139" i="1"/>
  <c r="DC139" i="1" s="1"/>
  <c r="CV139" i="1"/>
  <c r="CX139" i="1" s="1"/>
  <c r="CQ139" i="1"/>
  <c r="CS139" i="1" s="1"/>
  <c r="CD139" i="1"/>
  <c r="CF139" i="1" s="1"/>
  <c r="DK107" i="1"/>
  <c r="DM107" i="1" s="1"/>
  <c r="DF107" i="1"/>
  <c r="DH107" i="1" s="1"/>
  <c r="DA107" i="1"/>
  <c r="DC107" i="1" s="1"/>
  <c r="CV107" i="1"/>
  <c r="CX107" i="1" s="1"/>
  <c r="CQ107" i="1"/>
  <c r="CS107" i="1" s="1"/>
  <c r="CD107" i="1"/>
  <c r="CF107" i="1" s="1"/>
  <c r="DK75" i="1"/>
  <c r="DM75" i="1" s="1"/>
  <c r="DF75" i="1"/>
  <c r="DH75" i="1" s="1"/>
  <c r="DA75" i="1"/>
  <c r="DC75" i="1" s="1"/>
  <c r="CV75" i="1"/>
  <c r="CX75" i="1" s="1"/>
  <c r="CQ75" i="1"/>
  <c r="CS75" i="1" s="1"/>
  <c r="CD75" i="1"/>
  <c r="CF75" i="1" s="1"/>
  <c r="DK43" i="1"/>
  <c r="DM43" i="1" s="1"/>
  <c r="DA43" i="1"/>
  <c r="DC43" i="1" s="1"/>
  <c r="CV43" i="1"/>
  <c r="CX43" i="1" s="1"/>
  <c r="CQ43" i="1"/>
  <c r="CS43" i="1" s="1"/>
  <c r="DF43" i="1"/>
  <c r="DH43" i="1" s="1"/>
  <c r="CD43" i="1"/>
  <c r="CF43" i="1" s="1"/>
  <c r="DK11" i="1"/>
  <c r="DM11" i="1" s="1"/>
  <c r="DA11" i="1"/>
  <c r="DC11" i="1" s="1"/>
  <c r="CV11" i="1"/>
  <c r="CX11" i="1" s="1"/>
  <c r="CQ11" i="1"/>
  <c r="CS11" i="1" s="1"/>
  <c r="DF11" i="1"/>
  <c r="DH11" i="1" s="1"/>
  <c r="CD11" i="1"/>
  <c r="CF11" i="1" s="1"/>
  <c r="DK798" i="1"/>
  <c r="DM798" i="1" s="1"/>
  <c r="DF798" i="1"/>
  <c r="DH798" i="1" s="1"/>
  <c r="DA798" i="1"/>
  <c r="DC798" i="1" s="1"/>
  <c r="CQ798" i="1"/>
  <c r="CS798" i="1" s="1"/>
  <c r="CV798" i="1"/>
  <c r="CX798" i="1" s="1"/>
  <c r="CD798" i="1"/>
  <c r="CF798" i="1" s="1"/>
  <c r="DK391" i="1"/>
  <c r="DM391" i="1" s="1"/>
  <c r="DF391" i="1"/>
  <c r="DH391" i="1" s="1"/>
  <c r="DA391" i="1"/>
  <c r="DC391" i="1" s="1"/>
  <c r="CV391" i="1"/>
  <c r="CX391" i="1" s="1"/>
  <c r="CQ391" i="1"/>
  <c r="CS391" i="1" s="1"/>
  <c r="CD391" i="1"/>
  <c r="CF391" i="1" s="1"/>
  <c r="DK953" i="1"/>
  <c r="DM953" i="1" s="1"/>
  <c r="CV953" i="1"/>
  <c r="CX953" i="1" s="1"/>
  <c r="CQ953" i="1"/>
  <c r="CS953" i="1" s="1"/>
  <c r="DF953" i="1"/>
  <c r="DH953" i="1" s="1"/>
  <c r="DA953" i="1"/>
  <c r="DC953" i="1" s="1"/>
  <c r="CD953" i="1"/>
  <c r="CF953" i="1" s="1"/>
  <c r="DK862" i="1"/>
  <c r="DM862" i="1" s="1"/>
  <c r="DF862" i="1"/>
  <c r="DH862" i="1" s="1"/>
  <c r="DA862" i="1"/>
  <c r="DC862" i="1" s="1"/>
  <c r="CQ862" i="1"/>
  <c r="CS862" i="1" s="1"/>
  <c r="CV862" i="1"/>
  <c r="CX862" i="1" s="1"/>
  <c r="CD862" i="1"/>
  <c r="CF862" i="1" s="1"/>
  <c r="DK773" i="1"/>
  <c r="DM773" i="1" s="1"/>
  <c r="DA773" i="1"/>
  <c r="DC773" i="1" s="1"/>
  <c r="CV773" i="1"/>
  <c r="CX773" i="1" s="1"/>
  <c r="CQ773" i="1"/>
  <c r="CS773" i="1" s="1"/>
  <c r="CD773" i="1"/>
  <c r="CF773" i="1" s="1"/>
  <c r="DF773" i="1"/>
  <c r="DH773" i="1" s="1"/>
  <c r="DK1045" i="1"/>
  <c r="DM1045" i="1" s="1"/>
  <c r="DA1045" i="1"/>
  <c r="DC1045" i="1" s="1"/>
  <c r="CV1045" i="1"/>
  <c r="CX1045" i="1" s="1"/>
  <c r="CQ1045" i="1"/>
  <c r="CS1045" i="1" s="1"/>
  <c r="CD1045" i="1"/>
  <c r="CF1045" i="1" s="1"/>
  <c r="DF1045" i="1"/>
  <c r="DH1045" i="1" s="1"/>
  <c r="DK626" i="1"/>
  <c r="DM626" i="1" s="1"/>
  <c r="DF626" i="1"/>
  <c r="DH626" i="1" s="1"/>
  <c r="DA626" i="1"/>
  <c r="DC626" i="1" s="1"/>
  <c r="CV626" i="1"/>
  <c r="CX626" i="1" s="1"/>
  <c r="CQ626" i="1"/>
  <c r="CS626" i="1" s="1"/>
  <c r="CD626" i="1"/>
  <c r="CF626" i="1" s="1"/>
  <c r="DK375" i="1"/>
  <c r="DM375" i="1" s="1"/>
  <c r="DF375" i="1"/>
  <c r="DH375" i="1" s="1"/>
  <c r="DA375" i="1"/>
  <c r="DC375" i="1" s="1"/>
  <c r="CV375" i="1"/>
  <c r="CX375" i="1" s="1"/>
  <c r="CQ375" i="1"/>
  <c r="CS375" i="1" s="1"/>
  <c r="CD375" i="1"/>
  <c r="CF375" i="1" s="1"/>
  <c r="DK314" i="1"/>
  <c r="DM314" i="1" s="1"/>
  <c r="DF314" i="1"/>
  <c r="DH314" i="1" s="1"/>
  <c r="CV314" i="1"/>
  <c r="CX314" i="1" s="1"/>
  <c r="CD314" i="1"/>
  <c r="CF314" i="1" s="1"/>
  <c r="DA314" i="1"/>
  <c r="DC314" i="1" s="1"/>
  <c r="CQ314" i="1"/>
  <c r="CS314" i="1" s="1"/>
  <c r="DK282" i="1"/>
  <c r="DM282" i="1" s="1"/>
  <c r="DF282" i="1"/>
  <c r="DH282" i="1" s="1"/>
  <c r="CV282" i="1"/>
  <c r="CX282" i="1" s="1"/>
  <c r="CD282" i="1"/>
  <c r="CF282" i="1" s="1"/>
  <c r="DA282" i="1"/>
  <c r="DC282" i="1" s="1"/>
  <c r="CQ282" i="1"/>
  <c r="CS282" i="1" s="1"/>
  <c r="DA213" i="1"/>
  <c r="DC213" i="1" s="1"/>
  <c r="CV213" i="1"/>
  <c r="CX213" i="1" s="1"/>
  <c r="CQ213" i="1"/>
  <c r="CS213" i="1" s="1"/>
  <c r="CD213" i="1"/>
  <c r="CF213" i="1" s="1"/>
  <c r="DK213" i="1"/>
  <c r="DM213" i="1" s="1"/>
  <c r="DF213" i="1"/>
  <c r="DH213" i="1" s="1"/>
  <c r="DK142" i="1"/>
  <c r="DM142" i="1" s="1"/>
  <c r="DF142" i="1"/>
  <c r="DH142" i="1" s="1"/>
  <c r="DA142" i="1"/>
  <c r="DC142" i="1" s="1"/>
  <c r="CV142" i="1"/>
  <c r="CX142" i="1" s="1"/>
  <c r="CQ142" i="1"/>
  <c r="CS142" i="1" s="1"/>
  <c r="CD142" i="1"/>
  <c r="CF142" i="1" s="1"/>
  <c r="DA405" i="1"/>
  <c r="DC405" i="1" s="1"/>
  <c r="CV405" i="1"/>
  <c r="CX405" i="1" s="1"/>
  <c r="CQ405" i="1"/>
  <c r="CS405" i="1" s="1"/>
  <c r="CD405" i="1"/>
  <c r="CF405" i="1" s="1"/>
  <c r="DK405" i="1"/>
  <c r="DM405" i="1" s="1"/>
  <c r="DF405" i="1"/>
  <c r="DH405" i="1" s="1"/>
  <c r="DK359" i="1"/>
  <c r="DM359" i="1" s="1"/>
  <c r="DF359" i="1"/>
  <c r="DH359" i="1" s="1"/>
  <c r="DA359" i="1"/>
  <c r="DC359" i="1" s="1"/>
  <c r="CV359" i="1"/>
  <c r="CX359" i="1" s="1"/>
  <c r="CQ359" i="1"/>
  <c r="CS359" i="1" s="1"/>
  <c r="CD359" i="1"/>
  <c r="CF359" i="1" s="1"/>
  <c r="DK547" i="1"/>
  <c r="DM547" i="1" s="1"/>
  <c r="DF547" i="1"/>
  <c r="DH547" i="1" s="1"/>
  <c r="DA547" i="1"/>
  <c r="DC547" i="1" s="1"/>
  <c r="CV547" i="1"/>
  <c r="CX547" i="1" s="1"/>
  <c r="CQ547" i="1"/>
  <c r="CS547" i="1" s="1"/>
  <c r="CD547" i="1"/>
  <c r="CF547" i="1" s="1"/>
  <c r="DK528" i="1"/>
  <c r="DM528" i="1" s="1"/>
  <c r="DF528" i="1"/>
  <c r="DH528" i="1" s="1"/>
  <c r="DA528" i="1"/>
  <c r="DC528" i="1" s="1"/>
  <c r="CQ528" i="1"/>
  <c r="CS528" i="1" s="1"/>
  <c r="CV528" i="1"/>
  <c r="CX528" i="1" s="1"/>
  <c r="CD528" i="1"/>
  <c r="CF528" i="1" s="1"/>
  <c r="DK332" i="1"/>
  <c r="DM332" i="1" s="1"/>
  <c r="DF332" i="1"/>
  <c r="DH332" i="1" s="1"/>
  <c r="CV332" i="1"/>
  <c r="CX332" i="1" s="1"/>
  <c r="DA332" i="1"/>
  <c r="DC332" i="1" s="1"/>
  <c r="CQ332" i="1"/>
  <c r="CS332" i="1" s="1"/>
  <c r="CD332" i="1"/>
  <c r="CF332" i="1" s="1"/>
  <c r="DK775" i="1"/>
  <c r="DM775" i="1" s="1"/>
  <c r="DF775" i="1"/>
  <c r="DH775" i="1" s="1"/>
  <c r="CV775" i="1"/>
  <c r="CX775" i="1" s="1"/>
  <c r="CQ775" i="1"/>
  <c r="CS775" i="1" s="1"/>
  <c r="CD775" i="1"/>
  <c r="CF775" i="1" s="1"/>
  <c r="DA775" i="1"/>
  <c r="DC775" i="1" s="1"/>
  <c r="DK907" i="1"/>
  <c r="DM907" i="1" s="1"/>
  <c r="DF907" i="1"/>
  <c r="DH907" i="1" s="1"/>
  <c r="CV907" i="1"/>
  <c r="CX907" i="1" s="1"/>
  <c r="CQ907" i="1"/>
  <c r="CS907" i="1" s="1"/>
  <c r="DA907" i="1"/>
  <c r="DC907" i="1" s="1"/>
  <c r="CD907" i="1"/>
  <c r="CF907" i="1" s="1"/>
  <c r="DK614" i="1"/>
  <c r="DM614" i="1" s="1"/>
  <c r="DF614" i="1"/>
  <c r="DH614" i="1" s="1"/>
  <c r="DA614" i="1"/>
  <c r="DC614" i="1" s="1"/>
  <c r="CQ614" i="1"/>
  <c r="CS614" i="1" s="1"/>
  <c r="CD614" i="1"/>
  <c r="CF614" i="1" s="1"/>
  <c r="CV614" i="1"/>
  <c r="CX614" i="1" s="1"/>
  <c r="DK721" i="1"/>
  <c r="DM721" i="1" s="1"/>
  <c r="DF721" i="1"/>
  <c r="DH721" i="1" s="1"/>
  <c r="CV721" i="1"/>
  <c r="CX721" i="1" s="1"/>
  <c r="CQ721" i="1"/>
  <c r="CS721" i="1" s="1"/>
  <c r="DA721" i="1"/>
  <c r="DC721" i="1" s="1"/>
  <c r="CD721" i="1"/>
  <c r="CF721" i="1" s="1"/>
  <c r="DK297" i="1"/>
  <c r="DM297" i="1" s="1"/>
  <c r="DA297" i="1"/>
  <c r="DC297" i="1" s="1"/>
  <c r="CV297" i="1"/>
  <c r="CX297" i="1" s="1"/>
  <c r="DF297" i="1"/>
  <c r="DH297" i="1" s="1"/>
  <c r="CQ297" i="1"/>
  <c r="CS297" i="1" s="1"/>
  <c r="CD297" i="1"/>
  <c r="CF297" i="1" s="1"/>
  <c r="DK385" i="1"/>
  <c r="DM385" i="1" s="1"/>
  <c r="DF385" i="1"/>
  <c r="DH385" i="1" s="1"/>
  <c r="DA385" i="1"/>
  <c r="DC385" i="1" s="1"/>
  <c r="CV385" i="1"/>
  <c r="CX385" i="1" s="1"/>
  <c r="CQ385" i="1"/>
  <c r="CS385" i="1" s="1"/>
  <c r="CD385" i="1"/>
  <c r="CF385" i="1" s="1"/>
  <c r="DK218" i="1"/>
  <c r="DM218" i="1" s="1"/>
  <c r="DF218" i="1"/>
  <c r="DH218" i="1" s="1"/>
  <c r="CV218" i="1"/>
  <c r="CX218" i="1" s="1"/>
  <c r="CD218" i="1"/>
  <c r="CF218" i="1" s="1"/>
  <c r="DA218" i="1"/>
  <c r="DC218" i="1" s="1"/>
  <c r="CQ218" i="1"/>
  <c r="CS218" i="1" s="1"/>
  <c r="DA293" i="1"/>
  <c r="DC293" i="1" s="1"/>
  <c r="CV293" i="1"/>
  <c r="CX293" i="1" s="1"/>
  <c r="CQ293" i="1"/>
  <c r="CS293" i="1" s="1"/>
  <c r="CD293" i="1"/>
  <c r="CF293" i="1" s="1"/>
  <c r="DK293" i="1"/>
  <c r="DM293" i="1" s="1"/>
  <c r="DF293" i="1"/>
  <c r="DH293" i="1" s="1"/>
  <c r="DK1032" i="1"/>
  <c r="DM1032" i="1" s="1"/>
  <c r="DF1032" i="1"/>
  <c r="DH1032" i="1" s="1"/>
  <c r="DA1032" i="1"/>
  <c r="DC1032" i="1" s="1"/>
  <c r="CQ1032" i="1"/>
  <c r="CS1032" i="1" s="1"/>
  <c r="CV1032" i="1"/>
  <c r="CX1032" i="1" s="1"/>
  <c r="CD1032" i="1"/>
  <c r="CF1032" i="1" s="1"/>
  <c r="DK1020" i="1"/>
  <c r="DM1020" i="1" s="1"/>
  <c r="DF1020" i="1"/>
  <c r="DH1020" i="1" s="1"/>
  <c r="DA1020" i="1"/>
  <c r="DC1020" i="1" s="1"/>
  <c r="CV1020" i="1"/>
  <c r="CX1020" i="1" s="1"/>
  <c r="CQ1020" i="1"/>
  <c r="CS1020" i="1" s="1"/>
  <c r="CD1020" i="1"/>
  <c r="CF1020" i="1" s="1"/>
  <c r="DK939" i="1"/>
  <c r="DM939" i="1" s="1"/>
  <c r="DF939" i="1"/>
  <c r="DH939" i="1" s="1"/>
  <c r="CV939" i="1"/>
  <c r="CX939" i="1" s="1"/>
  <c r="CQ939" i="1"/>
  <c r="CS939" i="1" s="1"/>
  <c r="DA939" i="1"/>
  <c r="DC939" i="1" s="1"/>
  <c r="CD939" i="1"/>
  <c r="CF939" i="1" s="1"/>
  <c r="DK921" i="1"/>
  <c r="DM921" i="1" s="1"/>
  <c r="CV921" i="1"/>
  <c r="CX921" i="1" s="1"/>
  <c r="CQ921" i="1"/>
  <c r="CS921" i="1" s="1"/>
  <c r="DF921" i="1"/>
  <c r="DH921" i="1" s="1"/>
  <c r="DA921" i="1"/>
  <c r="DC921" i="1" s="1"/>
  <c r="CD921" i="1"/>
  <c r="CF921" i="1" s="1"/>
  <c r="DK844" i="1"/>
  <c r="DM844" i="1" s="1"/>
  <c r="DF844" i="1"/>
  <c r="DH844" i="1" s="1"/>
  <c r="DA844" i="1"/>
  <c r="DC844" i="1" s="1"/>
  <c r="CV844" i="1"/>
  <c r="CX844" i="1" s="1"/>
  <c r="CQ844" i="1"/>
  <c r="CS844" i="1" s="1"/>
  <c r="CD844" i="1"/>
  <c r="CF844" i="1" s="1"/>
  <c r="DK570" i="1"/>
  <c r="DM570" i="1" s="1"/>
  <c r="DF570" i="1"/>
  <c r="DH570" i="1" s="1"/>
  <c r="CV570" i="1"/>
  <c r="CX570" i="1" s="1"/>
  <c r="DA570" i="1"/>
  <c r="DC570" i="1" s="1"/>
  <c r="CD570" i="1"/>
  <c r="CF570" i="1" s="1"/>
  <c r="CQ570" i="1"/>
  <c r="CS570" i="1" s="1"/>
  <c r="DK554" i="1"/>
  <c r="DM554" i="1" s="1"/>
  <c r="DF554" i="1"/>
  <c r="DH554" i="1" s="1"/>
  <c r="DA554" i="1"/>
  <c r="DC554" i="1" s="1"/>
  <c r="CV554" i="1"/>
  <c r="CX554" i="1" s="1"/>
  <c r="CD554" i="1"/>
  <c r="CF554" i="1" s="1"/>
  <c r="CQ554" i="1"/>
  <c r="CS554" i="1" s="1"/>
  <c r="DK545" i="1"/>
  <c r="DM545" i="1" s="1"/>
  <c r="DF545" i="1"/>
  <c r="DH545" i="1" s="1"/>
  <c r="CV545" i="1"/>
  <c r="CX545" i="1" s="1"/>
  <c r="CQ545" i="1"/>
  <c r="CS545" i="1" s="1"/>
  <c r="DA545" i="1"/>
  <c r="DC545" i="1" s="1"/>
  <c r="CD545" i="1"/>
  <c r="CF545" i="1" s="1"/>
  <c r="DK530" i="1"/>
  <c r="DM530" i="1" s="1"/>
  <c r="DF530" i="1"/>
  <c r="DH530" i="1" s="1"/>
  <c r="DA530" i="1"/>
  <c r="DC530" i="1" s="1"/>
  <c r="CV530" i="1"/>
  <c r="CX530" i="1" s="1"/>
  <c r="CQ530" i="1"/>
  <c r="CS530" i="1" s="1"/>
  <c r="CD530" i="1"/>
  <c r="CF530" i="1" s="1"/>
  <c r="DK522" i="1"/>
  <c r="DM522" i="1" s="1"/>
  <c r="DF522" i="1"/>
  <c r="DH522" i="1" s="1"/>
  <c r="CV522" i="1"/>
  <c r="CX522" i="1" s="1"/>
  <c r="DA522" i="1"/>
  <c r="DC522" i="1" s="1"/>
  <c r="CD522" i="1"/>
  <c r="CF522" i="1" s="1"/>
  <c r="CQ522" i="1"/>
  <c r="CS522" i="1" s="1"/>
  <c r="DK395" i="1"/>
  <c r="DM395" i="1" s="1"/>
  <c r="DF395" i="1"/>
  <c r="DH395" i="1" s="1"/>
  <c r="DA395" i="1"/>
  <c r="DC395" i="1" s="1"/>
  <c r="CV395" i="1"/>
  <c r="CX395" i="1" s="1"/>
  <c r="CQ395" i="1"/>
  <c r="CS395" i="1" s="1"/>
  <c r="CD395" i="1"/>
  <c r="CF395" i="1" s="1"/>
  <c r="DK363" i="1"/>
  <c r="DM363" i="1" s="1"/>
  <c r="DF363" i="1"/>
  <c r="DH363" i="1" s="1"/>
  <c r="DA363" i="1"/>
  <c r="DC363" i="1" s="1"/>
  <c r="CV363" i="1"/>
  <c r="CX363" i="1" s="1"/>
  <c r="CQ363" i="1"/>
  <c r="CS363" i="1" s="1"/>
  <c r="CD363" i="1"/>
  <c r="CF363" i="1" s="1"/>
  <c r="DK552" i="1"/>
  <c r="DM552" i="1" s="1"/>
  <c r="DF552" i="1"/>
  <c r="DH552" i="1" s="1"/>
  <c r="DA552" i="1"/>
  <c r="DC552" i="1" s="1"/>
  <c r="CQ552" i="1"/>
  <c r="CS552" i="1" s="1"/>
  <c r="CV552" i="1"/>
  <c r="CX552" i="1" s="1"/>
  <c r="CD552" i="1"/>
  <c r="CF552" i="1" s="1"/>
  <c r="DK388" i="1"/>
  <c r="DM388" i="1" s="1"/>
  <c r="DF388" i="1"/>
  <c r="DH388" i="1" s="1"/>
  <c r="CV388" i="1"/>
  <c r="CX388" i="1" s="1"/>
  <c r="DA388" i="1"/>
  <c r="DC388" i="1" s="1"/>
  <c r="CQ388" i="1"/>
  <c r="CS388" i="1" s="1"/>
  <c r="CD388" i="1"/>
  <c r="CF388" i="1" s="1"/>
  <c r="DK303" i="1"/>
  <c r="DM303" i="1" s="1"/>
  <c r="DF303" i="1"/>
  <c r="DH303" i="1" s="1"/>
  <c r="DA303" i="1"/>
  <c r="DC303" i="1" s="1"/>
  <c r="CV303" i="1"/>
  <c r="CX303" i="1" s="1"/>
  <c r="CQ303" i="1"/>
  <c r="CS303" i="1" s="1"/>
  <c r="CD303" i="1"/>
  <c r="CF303" i="1" s="1"/>
  <c r="DK287" i="1"/>
  <c r="DM287" i="1" s="1"/>
  <c r="DF287" i="1"/>
  <c r="DH287" i="1" s="1"/>
  <c r="DA287" i="1"/>
  <c r="DC287" i="1" s="1"/>
  <c r="CV287" i="1"/>
  <c r="CX287" i="1" s="1"/>
  <c r="CQ287" i="1"/>
  <c r="CS287" i="1" s="1"/>
  <c r="CD287" i="1"/>
  <c r="CF287" i="1" s="1"/>
  <c r="DK207" i="1"/>
  <c r="DM207" i="1" s="1"/>
  <c r="DF207" i="1"/>
  <c r="DH207" i="1" s="1"/>
  <c r="DA207" i="1"/>
  <c r="DC207" i="1" s="1"/>
  <c r="CV207" i="1"/>
  <c r="CX207" i="1" s="1"/>
  <c r="CQ207" i="1"/>
  <c r="CS207" i="1" s="1"/>
  <c r="CD207" i="1"/>
  <c r="CF207" i="1" s="1"/>
  <c r="DK364" i="1"/>
  <c r="DM364" i="1" s="1"/>
  <c r="DF364" i="1"/>
  <c r="DH364" i="1" s="1"/>
  <c r="CV364" i="1"/>
  <c r="CX364" i="1" s="1"/>
  <c r="DA364" i="1"/>
  <c r="DC364" i="1" s="1"/>
  <c r="CQ364" i="1"/>
  <c r="CS364" i="1" s="1"/>
  <c r="CD364" i="1"/>
  <c r="CF364" i="1" s="1"/>
  <c r="DK338" i="1"/>
  <c r="DM338" i="1" s="1"/>
  <c r="DF338" i="1"/>
  <c r="DH338" i="1" s="1"/>
  <c r="DA338" i="1"/>
  <c r="DC338" i="1" s="1"/>
  <c r="CV338" i="1"/>
  <c r="CX338" i="1" s="1"/>
  <c r="CQ338" i="1"/>
  <c r="CS338" i="1" s="1"/>
  <c r="CD338" i="1"/>
  <c r="CF338" i="1" s="1"/>
  <c r="DK382" i="1"/>
  <c r="DM382" i="1" s="1"/>
  <c r="DF382" i="1"/>
  <c r="DH382" i="1" s="1"/>
  <c r="DA382" i="1"/>
  <c r="DC382" i="1" s="1"/>
  <c r="CV382" i="1"/>
  <c r="CX382" i="1" s="1"/>
  <c r="CQ382" i="1"/>
  <c r="CS382" i="1" s="1"/>
  <c r="CD382" i="1"/>
  <c r="CF382" i="1" s="1"/>
  <c r="DK330" i="1"/>
  <c r="DM330" i="1" s="1"/>
  <c r="DF330" i="1"/>
  <c r="DH330" i="1" s="1"/>
  <c r="CV330" i="1"/>
  <c r="CX330" i="1" s="1"/>
  <c r="CD330" i="1"/>
  <c r="CF330" i="1" s="1"/>
  <c r="DA330" i="1"/>
  <c r="DC330" i="1" s="1"/>
  <c r="CQ330" i="1"/>
  <c r="CS330" i="1" s="1"/>
  <c r="DK206" i="1"/>
  <c r="DM206" i="1" s="1"/>
  <c r="DF206" i="1"/>
  <c r="DH206" i="1" s="1"/>
  <c r="DA206" i="1"/>
  <c r="DC206" i="1" s="1"/>
  <c r="CV206" i="1"/>
  <c r="CX206" i="1" s="1"/>
  <c r="CQ206" i="1"/>
  <c r="CS206" i="1" s="1"/>
  <c r="CD206" i="1"/>
  <c r="CF206" i="1" s="1"/>
  <c r="DK110" i="1"/>
  <c r="DM110" i="1" s="1"/>
  <c r="DF110" i="1"/>
  <c r="DH110" i="1" s="1"/>
  <c r="DA110" i="1"/>
  <c r="DC110" i="1" s="1"/>
  <c r="CV110" i="1"/>
  <c r="CX110" i="1" s="1"/>
  <c r="CQ110" i="1"/>
  <c r="CS110" i="1" s="1"/>
  <c r="CD110" i="1"/>
  <c r="CF110" i="1" s="1"/>
  <c r="DK70" i="1"/>
  <c r="DM70" i="1" s="1"/>
  <c r="DF70" i="1"/>
  <c r="DH70" i="1" s="1"/>
  <c r="DA70" i="1"/>
  <c r="DC70" i="1" s="1"/>
  <c r="CQ70" i="1"/>
  <c r="CS70" i="1" s="1"/>
  <c r="CD70" i="1"/>
  <c r="CF70" i="1" s="1"/>
  <c r="CV70" i="1"/>
  <c r="CX70" i="1" s="1"/>
  <c r="DK34" i="1"/>
  <c r="DM34" i="1" s="1"/>
  <c r="DF34" i="1"/>
  <c r="DH34" i="1" s="1"/>
  <c r="DA34" i="1"/>
  <c r="DC34" i="1" s="1"/>
  <c r="CV34" i="1"/>
  <c r="CX34" i="1" s="1"/>
  <c r="CD34" i="1"/>
  <c r="CF34" i="1" s="1"/>
  <c r="CQ34" i="1"/>
  <c r="CS34" i="1" s="1"/>
  <c r="DK10" i="1"/>
  <c r="DM10" i="1" s="1"/>
  <c r="DF10" i="1"/>
  <c r="DH10" i="1" s="1"/>
  <c r="CV10" i="1"/>
  <c r="CX10" i="1" s="1"/>
  <c r="CD10" i="1"/>
  <c r="CF10" i="1" s="1"/>
  <c r="DA10" i="1"/>
  <c r="DC10" i="1" s="1"/>
  <c r="CQ10" i="1"/>
  <c r="CS10" i="1" s="1"/>
  <c r="DK6" i="1"/>
  <c r="DM6" i="1" s="1"/>
  <c r="DF6" i="1"/>
  <c r="DH6" i="1" s="1"/>
  <c r="DA6" i="1"/>
  <c r="DC6" i="1" s="1"/>
  <c r="CQ6" i="1"/>
  <c r="CS6" i="1" s="1"/>
  <c r="CD6" i="1"/>
  <c r="CF6" i="1" s="1"/>
  <c r="CV6" i="1"/>
  <c r="CX6" i="1" s="1"/>
  <c r="DK94" i="1"/>
  <c r="DM94" i="1" s="1"/>
  <c r="DF94" i="1"/>
  <c r="DH94" i="1" s="1"/>
  <c r="DA94" i="1"/>
  <c r="DC94" i="1" s="1"/>
  <c r="CV94" i="1"/>
  <c r="CX94" i="1" s="1"/>
  <c r="CQ94" i="1"/>
  <c r="CS94" i="1" s="1"/>
  <c r="CD94" i="1"/>
  <c r="CF94" i="1" s="1"/>
  <c r="DK78" i="1"/>
  <c r="DM78" i="1" s="1"/>
  <c r="DF78" i="1"/>
  <c r="DH78" i="1" s="1"/>
  <c r="DA78" i="1"/>
  <c r="DC78" i="1" s="1"/>
  <c r="CV78" i="1"/>
  <c r="CX78" i="1" s="1"/>
  <c r="CQ78" i="1"/>
  <c r="CS78" i="1" s="1"/>
  <c r="CD78" i="1"/>
  <c r="CF78" i="1" s="1"/>
  <c r="DK46" i="1"/>
  <c r="DM46" i="1" s="1"/>
  <c r="DF46" i="1"/>
  <c r="DH46" i="1" s="1"/>
  <c r="DA46" i="1"/>
  <c r="DC46" i="1" s="1"/>
  <c r="CV46" i="1"/>
  <c r="CX46" i="1" s="1"/>
  <c r="CQ46" i="1"/>
  <c r="CS46" i="1" s="1"/>
  <c r="CD46" i="1"/>
  <c r="CF46" i="1" s="1"/>
  <c r="DK22" i="1"/>
  <c r="DM22" i="1" s="1"/>
  <c r="DF22" i="1"/>
  <c r="DH22" i="1" s="1"/>
  <c r="DA22" i="1"/>
  <c r="DC22" i="1" s="1"/>
  <c r="CQ22" i="1"/>
  <c r="CS22" i="1" s="1"/>
  <c r="CV22" i="1"/>
  <c r="CX22" i="1" s="1"/>
  <c r="CD22" i="1"/>
  <c r="CF22" i="1" s="1"/>
  <c r="DK985" i="1"/>
  <c r="DM985" i="1" s="1"/>
  <c r="CV985" i="1"/>
  <c r="CX985" i="1" s="1"/>
  <c r="CQ985" i="1"/>
  <c r="CS985" i="1" s="1"/>
  <c r="DF985" i="1"/>
  <c r="DH985" i="1" s="1"/>
  <c r="DA985" i="1"/>
  <c r="DC985" i="1" s="1"/>
  <c r="CD985" i="1"/>
  <c r="CF985" i="1" s="1"/>
  <c r="DK981" i="1"/>
  <c r="DM981" i="1" s="1"/>
  <c r="DA981" i="1"/>
  <c r="DC981" i="1" s="1"/>
  <c r="CV981" i="1"/>
  <c r="CX981" i="1" s="1"/>
  <c r="CQ981" i="1"/>
  <c r="CS981" i="1" s="1"/>
  <c r="CD981" i="1"/>
  <c r="CF981" i="1" s="1"/>
  <c r="DF981" i="1"/>
  <c r="DH981" i="1" s="1"/>
  <c r="DK954" i="1"/>
  <c r="DM954" i="1" s="1"/>
  <c r="DF954" i="1"/>
  <c r="DH954" i="1" s="1"/>
  <c r="DA954" i="1"/>
  <c r="DC954" i="1" s="1"/>
  <c r="CV954" i="1"/>
  <c r="CX954" i="1" s="1"/>
  <c r="CD954" i="1"/>
  <c r="CF954" i="1" s="1"/>
  <c r="CQ954" i="1"/>
  <c r="CS954" i="1" s="1"/>
  <c r="DK829" i="1"/>
  <c r="DM829" i="1" s="1"/>
  <c r="DA829" i="1"/>
  <c r="DC829" i="1" s="1"/>
  <c r="CV829" i="1"/>
  <c r="CX829" i="1" s="1"/>
  <c r="CQ829" i="1"/>
  <c r="CS829" i="1" s="1"/>
  <c r="DF829" i="1"/>
  <c r="DH829" i="1" s="1"/>
  <c r="CD829" i="1"/>
  <c r="CF829" i="1" s="1"/>
  <c r="DK592" i="1"/>
  <c r="DM592" i="1" s="1"/>
  <c r="DF592" i="1"/>
  <c r="DH592" i="1" s="1"/>
  <c r="DA592" i="1"/>
  <c r="DC592" i="1" s="1"/>
  <c r="CQ592" i="1"/>
  <c r="CS592" i="1" s="1"/>
  <c r="CV592" i="1"/>
  <c r="CX592" i="1" s="1"/>
  <c r="CD592" i="1"/>
  <c r="CF592" i="1" s="1"/>
  <c r="DK202" i="1"/>
  <c r="DM202" i="1" s="1"/>
  <c r="DF202" i="1"/>
  <c r="DH202" i="1" s="1"/>
  <c r="CV202" i="1"/>
  <c r="CX202" i="1" s="1"/>
  <c r="CD202" i="1"/>
  <c r="CF202" i="1" s="1"/>
  <c r="DA202" i="1"/>
  <c r="DC202" i="1" s="1"/>
  <c r="CQ202" i="1"/>
  <c r="CS202" i="1" s="1"/>
  <c r="DK606" i="1"/>
  <c r="DM606" i="1" s="1"/>
  <c r="DF606" i="1"/>
  <c r="DH606" i="1" s="1"/>
  <c r="DA606" i="1"/>
  <c r="DC606" i="1" s="1"/>
  <c r="CQ606" i="1"/>
  <c r="CS606" i="1" s="1"/>
  <c r="CV606" i="1"/>
  <c r="CX606" i="1" s="1"/>
  <c r="CD606" i="1"/>
  <c r="CF606" i="1" s="1"/>
  <c r="DK928" i="1"/>
  <c r="DM928" i="1" s="1"/>
  <c r="DF928" i="1"/>
  <c r="DH928" i="1" s="1"/>
  <c r="DA928" i="1"/>
  <c r="DC928" i="1" s="1"/>
  <c r="CQ928" i="1"/>
  <c r="CS928" i="1" s="1"/>
  <c r="CV928" i="1"/>
  <c r="CX928" i="1" s="1"/>
  <c r="CD928" i="1"/>
  <c r="CF928" i="1" s="1"/>
  <c r="DK845" i="1"/>
  <c r="DM845" i="1" s="1"/>
  <c r="DA845" i="1"/>
  <c r="DC845" i="1" s="1"/>
  <c r="CV845" i="1"/>
  <c r="CX845" i="1" s="1"/>
  <c r="CQ845" i="1"/>
  <c r="CS845" i="1" s="1"/>
  <c r="CD845" i="1"/>
  <c r="CF845" i="1" s="1"/>
  <c r="DF845" i="1"/>
  <c r="DH845" i="1" s="1"/>
  <c r="DK940" i="1"/>
  <c r="DM940" i="1" s="1"/>
  <c r="DF940" i="1"/>
  <c r="DH940" i="1" s="1"/>
  <c r="DA940" i="1"/>
  <c r="DC940" i="1" s="1"/>
  <c r="CV940" i="1"/>
  <c r="CX940" i="1" s="1"/>
  <c r="CQ940" i="1"/>
  <c r="CS940" i="1" s="1"/>
  <c r="CD940" i="1"/>
  <c r="CF940" i="1" s="1"/>
  <c r="DK900" i="1"/>
  <c r="DM900" i="1" s="1"/>
  <c r="DF900" i="1"/>
  <c r="DH900" i="1" s="1"/>
  <c r="DA900" i="1"/>
  <c r="DC900" i="1" s="1"/>
  <c r="CV900" i="1"/>
  <c r="CX900" i="1" s="1"/>
  <c r="CQ900" i="1"/>
  <c r="CS900" i="1" s="1"/>
  <c r="CD900" i="1"/>
  <c r="CF900" i="1" s="1"/>
  <c r="DK607" i="1"/>
  <c r="DM607" i="1" s="1"/>
  <c r="DF607" i="1"/>
  <c r="DH607" i="1" s="1"/>
  <c r="CV607" i="1"/>
  <c r="CX607" i="1" s="1"/>
  <c r="CQ607" i="1"/>
  <c r="CS607" i="1" s="1"/>
  <c r="CD607" i="1"/>
  <c r="CF607" i="1" s="1"/>
  <c r="DA607" i="1"/>
  <c r="DC607" i="1" s="1"/>
  <c r="DF543" i="1"/>
  <c r="DH543" i="1" s="1"/>
  <c r="DK543" i="1"/>
  <c r="DM543" i="1" s="1"/>
  <c r="CV543" i="1"/>
  <c r="CX543" i="1" s="1"/>
  <c r="CQ543" i="1"/>
  <c r="CS543" i="1" s="1"/>
  <c r="CD543" i="1"/>
  <c r="CF543" i="1" s="1"/>
  <c r="DA543" i="1"/>
  <c r="DC543" i="1" s="1"/>
  <c r="DK516" i="1"/>
  <c r="DM516" i="1" s="1"/>
  <c r="DF516" i="1"/>
  <c r="DH516" i="1" s="1"/>
  <c r="DA516" i="1"/>
  <c r="DC516" i="1" s="1"/>
  <c r="CV516" i="1"/>
  <c r="CX516" i="1" s="1"/>
  <c r="CQ516" i="1"/>
  <c r="CS516" i="1" s="1"/>
  <c r="CD516" i="1"/>
  <c r="CF516" i="1" s="1"/>
  <c r="DK639" i="1"/>
  <c r="DM639" i="1" s="1"/>
  <c r="DF639" i="1"/>
  <c r="DH639" i="1" s="1"/>
  <c r="CV639" i="1"/>
  <c r="CX639" i="1" s="1"/>
  <c r="CQ639" i="1"/>
  <c r="CS639" i="1" s="1"/>
  <c r="CD639" i="1"/>
  <c r="CF639" i="1" s="1"/>
  <c r="DA639" i="1"/>
  <c r="DC639" i="1" s="1"/>
  <c r="DK843" i="1"/>
  <c r="DM843" i="1" s="1"/>
  <c r="DF843" i="1"/>
  <c r="DH843" i="1" s="1"/>
  <c r="CV843" i="1"/>
  <c r="CX843" i="1" s="1"/>
  <c r="CQ843" i="1"/>
  <c r="CS843" i="1" s="1"/>
  <c r="DA843" i="1"/>
  <c r="DC843" i="1" s="1"/>
  <c r="CD843" i="1"/>
  <c r="CF843" i="1" s="1"/>
  <c r="DK750" i="1"/>
  <c r="DM750" i="1" s="1"/>
  <c r="DF750" i="1"/>
  <c r="DH750" i="1" s="1"/>
  <c r="DA750" i="1"/>
  <c r="DC750" i="1" s="1"/>
  <c r="CQ750" i="1"/>
  <c r="CS750" i="1" s="1"/>
  <c r="CV750" i="1"/>
  <c r="CX750" i="1" s="1"/>
  <c r="CD750" i="1"/>
  <c r="CF750" i="1" s="1"/>
  <c r="DK731" i="1"/>
  <c r="DM731" i="1" s="1"/>
  <c r="DF731" i="1"/>
  <c r="DH731" i="1" s="1"/>
  <c r="CV731" i="1"/>
  <c r="CX731" i="1" s="1"/>
  <c r="CQ731" i="1"/>
  <c r="CS731" i="1" s="1"/>
  <c r="DA731" i="1"/>
  <c r="DC731" i="1" s="1"/>
  <c r="CD731" i="1"/>
  <c r="CF731" i="1" s="1"/>
  <c r="DK699" i="1"/>
  <c r="DM699" i="1" s="1"/>
  <c r="DF699" i="1"/>
  <c r="DH699" i="1" s="1"/>
  <c r="CV699" i="1"/>
  <c r="CX699" i="1" s="1"/>
  <c r="CQ699" i="1"/>
  <c r="CS699" i="1" s="1"/>
  <c r="DA699" i="1"/>
  <c r="DC699" i="1" s="1"/>
  <c r="CD699" i="1"/>
  <c r="CF699" i="1" s="1"/>
  <c r="DK656" i="1"/>
  <c r="DM656" i="1" s="1"/>
  <c r="DF656" i="1"/>
  <c r="DH656" i="1" s="1"/>
  <c r="DA656" i="1"/>
  <c r="DC656" i="1" s="1"/>
  <c r="CQ656" i="1"/>
  <c r="CS656" i="1" s="1"/>
  <c r="CV656" i="1"/>
  <c r="CX656" i="1" s="1"/>
  <c r="CD656" i="1"/>
  <c r="CF656" i="1" s="1"/>
  <c r="DK648" i="1"/>
  <c r="DM648" i="1" s="1"/>
  <c r="DF648" i="1"/>
  <c r="DH648" i="1" s="1"/>
  <c r="DA648" i="1"/>
  <c r="DC648" i="1" s="1"/>
  <c r="CQ648" i="1"/>
  <c r="CS648" i="1" s="1"/>
  <c r="CV648" i="1"/>
  <c r="CX648" i="1" s="1"/>
  <c r="CD648" i="1"/>
  <c r="CF648" i="1" s="1"/>
  <c r="DK736" i="1"/>
  <c r="DM736" i="1" s="1"/>
  <c r="DF736" i="1"/>
  <c r="DH736" i="1" s="1"/>
  <c r="DA736" i="1"/>
  <c r="DC736" i="1" s="1"/>
  <c r="CQ736" i="1"/>
  <c r="CS736" i="1" s="1"/>
  <c r="CV736" i="1"/>
  <c r="CX736" i="1" s="1"/>
  <c r="CD736" i="1"/>
  <c r="CF736" i="1" s="1"/>
  <c r="DK235" i="1"/>
  <c r="DM235" i="1" s="1"/>
  <c r="DF235" i="1"/>
  <c r="DH235" i="1" s="1"/>
  <c r="DA235" i="1"/>
  <c r="DC235" i="1" s="1"/>
  <c r="CV235" i="1"/>
  <c r="CX235" i="1" s="1"/>
  <c r="CQ235" i="1"/>
  <c r="CS235" i="1" s="1"/>
  <c r="CD235" i="1"/>
  <c r="CF235" i="1" s="1"/>
  <c r="DK203" i="1"/>
  <c r="DM203" i="1" s="1"/>
  <c r="DF203" i="1"/>
  <c r="DH203" i="1" s="1"/>
  <c r="DA203" i="1"/>
  <c r="DC203" i="1" s="1"/>
  <c r="CV203" i="1"/>
  <c r="CX203" i="1" s="1"/>
  <c r="CQ203" i="1"/>
  <c r="CS203" i="1" s="1"/>
  <c r="CD203" i="1"/>
  <c r="CF203" i="1" s="1"/>
  <c r="DK190" i="1"/>
  <c r="DM190" i="1" s="1"/>
  <c r="DF190" i="1"/>
  <c r="DH190" i="1" s="1"/>
  <c r="DA190" i="1"/>
  <c r="DC190" i="1" s="1"/>
  <c r="CV190" i="1"/>
  <c r="CX190" i="1" s="1"/>
  <c r="CQ190" i="1"/>
  <c r="CS190" i="1" s="1"/>
  <c r="CD190" i="1"/>
  <c r="CF190" i="1" s="1"/>
  <c r="DK174" i="1"/>
  <c r="DM174" i="1" s="1"/>
  <c r="DF174" i="1"/>
  <c r="DH174" i="1" s="1"/>
  <c r="DA174" i="1"/>
  <c r="DC174" i="1" s="1"/>
  <c r="CV174" i="1"/>
  <c r="CX174" i="1" s="1"/>
  <c r="CQ174" i="1"/>
  <c r="CS174" i="1" s="1"/>
  <c r="CD174" i="1"/>
  <c r="CF174" i="1" s="1"/>
  <c r="DK191" i="1"/>
  <c r="DM191" i="1" s="1"/>
  <c r="DF191" i="1"/>
  <c r="DH191" i="1" s="1"/>
  <c r="DA191" i="1"/>
  <c r="DC191" i="1" s="1"/>
  <c r="CV191" i="1"/>
  <c r="CX191" i="1" s="1"/>
  <c r="CQ191" i="1"/>
  <c r="CS191" i="1" s="1"/>
  <c r="CD191" i="1"/>
  <c r="CF191" i="1" s="1"/>
  <c r="DK189" i="1"/>
  <c r="DM189" i="1" s="1"/>
  <c r="DA189" i="1"/>
  <c r="DC189" i="1" s="1"/>
  <c r="CV189" i="1"/>
  <c r="CX189" i="1" s="1"/>
  <c r="DF189" i="1"/>
  <c r="DH189" i="1" s="1"/>
  <c r="CQ189" i="1"/>
  <c r="CS189" i="1" s="1"/>
  <c r="CD189" i="1"/>
  <c r="CF189" i="1" s="1"/>
  <c r="DA181" i="1"/>
  <c r="DC181" i="1" s="1"/>
  <c r="CV181" i="1"/>
  <c r="CX181" i="1" s="1"/>
  <c r="DK181" i="1"/>
  <c r="DM181" i="1" s="1"/>
  <c r="CQ181" i="1"/>
  <c r="CS181" i="1" s="1"/>
  <c r="DF181" i="1"/>
  <c r="DH181" i="1" s="1"/>
  <c r="CD181" i="1"/>
  <c r="CF181" i="1" s="1"/>
  <c r="DK964" i="1"/>
  <c r="DM964" i="1" s="1"/>
  <c r="DF964" i="1"/>
  <c r="DH964" i="1" s="1"/>
  <c r="DA964" i="1"/>
  <c r="DC964" i="1" s="1"/>
  <c r="CV964" i="1"/>
  <c r="CX964" i="1" s="1"/>
  <c r="CQ964" i="1"/>
  <c r="CS964" i="1" s="1"/>
  <c r="CD964" i="1"/>
  <c r="CF964" i="1" s="1"/>
  <c r="DK945" i="1"/>
  <c r="DM945" i="1" s="1"/>
  <c r="DF945" i="1"/>
  <c r="DH945" i="1" s="1"/>
  <c r="CV945" i="1"/>
  <c r="CX945" i="1" s="1"/>
  <c r="CQ945" i="1"/>
  <c r="CS945" i="1" s="1"/>
  <c r="DA945" i="1"/>
  <c r="DC945" i="1" s="1"/>
  <c r="CD945" i="1"/>
  <c r="CF945" i="1" s="1"/>
  <c r="DK956" i="1"/>
  <c r="DM956" i="1" s="1"/>
  <c r="DF956" i="1"/>
  <c r="DH956" i="1" s="1"/>
  <c r="DA956" i="1"/>
  <c r="DC956" i="1" s="1"/>
  <c r="CV956" i="1"/>
  <c r="CX956" i="1" s="1"/>
  <c r="CQ956" i="1"/>
  <c r="CS956" i="1" s="1"/>
  <c r="CD956" i="1"/>
  <c r="CF956" i="1" s="1"/>
  <c r="DK942" i="1"/>
  <c r="DM942" i="1" s="1"/>
  <c r="DF942" i="1"/>
  <c r="DH942" i="1" s="1"/>
  <c r="DA942" i="1"/>
  <c r="DC942" i="1" s="1"/>
  <c r="CQ942" i="1"/>
  <c r="CS942" i="1" s="1"/>
  <c r="CV942" i="1"/>
  <c r="CX942" i="1" s="1"/>
  <c r="CD942" i="1"/>
  <c r="CF942" i="1" s="1"/>
  <c r="DK863" i="1"/>
  <c r="DM863" i="1" s="1"/>
  <c r="DF863" i="1"/>
  <c r="DH863" i="1" s="1"/>
  <c r="CV863" i="1"/>
  <c r="CX863" i="1" s="1"/>
  <c r="CQ863" i="1"/>
  <c r="CS863" i="1" s="1"/>
  <c r="CD863" i="1"/>
  <c r="CF863" i="1" s="1"/>
  <c r="DA863" i="1"/>
  <c r="DC863" i="1" s="1"/>
  <c r="DK1012" i="1"/>
  <c r="DM1012" i="1" s="1"/>
  <c r="DF1012" i="1"/>
  <c r="DH1012" i="1" s="1"/>
  <c r="DA1012" i="1"/>
  <c r="DC1012" i="1" s="1"/>
  <c r="CV1012" i="1"/>
  <c r="CX1012" i="1" s="1"/>
  <c r="CQ1012" i="1"/>
  <c r="CS1012" i="1" s="1"/>
  <c r="CD1012" i="1"/>
  <c r="CF1012" i="1" s="1"/>
  <c r="DK884" i="1"/>
  <c r="DM884" i="1" s="1"/>
  <c r="DF884" i="1"/>
  <c r="DH884" i="1" s="1"/>
  <c r="DA884" i="1"/>
  <c r="DC884" i="1" s="1"/>
  <c r="CV884" i="1"/>
  <c r="CX884" i="1" s="1"/>
  <c r="CQ884" i="1"/>
  <c r="CS884" i="1" s="1"/>
  <c r="CD884" i="1"/>
  <c r="CF884" i="1" s="1"/>
  <c r="DK697" i="1"/>
  <c r="DM697" i="1" s="1"/>
  <c r="CV697" i="1"/>
  <c r="CX697" i="1" s="1"/>
  <c r="CQ697" i="1"/>
  <c r="CS697" i="1" s="1"/>
  <c r="DF697" i="1"/>
  <c r="DH697" i="1" s="1"/>
  <c r="DA697" i="1"/>
  <c r="DC697" i="1" s="1"/>
  <c r="CD697" i="1"/>
  <c r="CF697" i="1" s="1"/>
  <c r="DK870" i="1"/>
  <c r="DM870" i="1" s="1"/>
  <c r="DF870" i="1"/>
  <c r="DH870" i="1" s="1"/>
  <c r="DA870" i="1"/>
  <c r="DC870" i="1" s="1"/>
  <c r="CV870" i="1"/>
  <c r="CX870" i="1" s="1"/>
  <c r="CQ870" i="1"/>
  <c r="CS870" i="1" s="1"/>
  <c r="CD870" i="1"/>
  <c r="CF870" i="1" s="1"/>
  <c r="DK782" i="1"/>
  <c r="DM782" i="1" s="1"/>
  <c r="DF782" i="1"/>
  <c r="DH782" i="1" s="1"/>
  <c r="DA782" i="1"/>
  <c r="DC782" i="1" s="1"/>
  <c r="CQ782" i="1"/>
  <c r="CS782" i="1" s="1"/>
  <c r="CV782" i="1"/>
  <c r="CX782" i="1" s="1"/>
  <c r="CD782" i="1"/>
  <c r="CF782" i="1" s="1"/>
  <c r="DK774" i="1"/>
  <c r="DM774" i="1" s="1"/>
  <c r="DF774" i="1"/>
  <c r="DH774" i="1" s="1"/>
  <c r="DA774" i="1"/>
  <c r="DC774" i="1" s="1"/>
  <c r="CQ774" i="1"/>
  <c r="CS774" i="1" s="1"/>
  <c r="CD774" i="1"/>
  <c r="CF774" i="1" s="1"/>
  <c r="CV774" i="1"/>
  <c r="CX774" i="1" s="1"/>
  <c r="DK730" i="1"/>
  <c r="DM730" i="1" s="1"/>
  <c r="DF730" i="1"/>
  <c r="DH730" i="1" s="1"/>
  <c r="DA730" i="1"/>
  <c r="DC730" i="1" s="1"/>
  <c r="CV730" i="1"/>
  <c r="CX730" i="1" s="1"/>
  <c r="CD730" i="1"/>
  <c r="CF730" i="1" s="1"/>
  <c r="CQ730" i="1"/>
  <c r="CS730" i="1" s="1"/>
  <c r="DK403" i="1"/>
  <c r="DM403" i="1" s="1"/>
  <c r="DF403" i="1"/>
  <c r="DH403" i="1" s="1"/>
  <c r="DA403" i="1"/>
  <c r="DC403" i="1" s="1"/>
  <c r="CV403" i="1"/>
  <c r="CX403" i="1" s="1"/>
  <c r="CQ403" i="1"/>
  <c r="CS403" i="1" s="1"/>
  <c r="CD403" i="1"/>
  <c r="CF403" i="1" s="1"/>
  <c r="DK808" i="1"/>
  <c r="DM808" i="1" s="1"/>
  <c r="DF808" i="1"/>
  <c r="DH808" i="1" s="1"/>
  <c r="DA808" i="1"/>
  <c r="DC808" i="1" s="1"/>
  <c r="CQ808" i="1"/>
  <c r="CS808" i="1" s="1"/>
  <c r="CV808" i="1"/>
  <c r="CX808" i="1" s="1"/>
  <c r="CD808" i="1"/>
  <c r="CF808" i="1" s="1"/>
  <c r="DK160" i="1"/>
  <c r="DM160" i="1" s="1"/>
  <c r="DF160" i="1"/>
  <c r="DH160" i="1" s="1"/>
  <c r="DA160" i="1"/>
  <c r="DC160" i="1" s="1"/>
  <c r="CV160" i="1"/>
  <c r="CX160" i="1" s="1"/>
  <c r="CQ160" i="1"/>
  <c r="CS160" i="1" s="1"/>
  <c r="CD160" i="1"/>
  <c r="CF160" i="1" s="1"/>
  <c r="DK112" i="1"/>
  <c r="DM112" i="1" s="1"/>
  <c r="DF112" i="1"/>
  <c r="DH112" i="1" s="1"/>
  <c r="DA112" i="1"/>
  <c r="DC112" i="1" s="1"/>
  <c r="CV112" i="1"/>
  <c r="CX112" i="1" s="1"/>
  <c r="CQ112" i="1"/>
  <c r="CS112" i="1" s="1"/>
  <c r="CD112" i="1"/>
  <c r="CF112" i="1" s="1"/>
  <c r="DK96" i="1"/>
  <c r="DM96" i="1" s="1"/>
  <c r="DF96" i="1"/>
  <c r="DH96" i="1" s="1"/>
  <c r="DA96" i="1"/>
  <c r="DC96" i="1" s="1"/>
  <c r="CV96" i="1"/>
  <c r="CX96" i="1" s="1"/>
  <c r="CQ96" i="1"/>
  <c r="CS96" i="1" s="1"/>
  <c r="CD96" i="1"/>
  <c r="CF96" i="1" s="1"/>
  <c r="DK48" i="1"/>
  <c r="DM48" i="1" s="1"/>
  <c r="DF48" i="1"/>
  <c r="DH48" i="1" s="1"/>
  <c r="DA48" i="1"/>
  <c r="DC48" i="1" s="1"/>
  <c r="CV48" i="1"/>
  <c r="CX48" i="1" s="1"/>
  <c r="CQ48" i="1"/>
  <c r="CS48" i="1" s="1"/>
  <c r="CD48" i="1"/>
  <c r="CF48" i="1" s="1"/>
  <c r="DK32" i="1"/>
  <c r="DM32" i="1" s="1"/>
  <c r="DF32" i="1"/>
  <c r="DH32" i="1" s="1"/>
  <c r="DA32" i="1"/>
  <c r="DC32" i="1" s="1"/>
  <c r="CV32" i="1"/>
  <c r="CX32" i="1" s="1"/>
  <c r="CQ32" i="1"/>
  <c r="CS32" i="1" s="1"/>
  <c r="CD32" i="1"/>
  <c r="CF32" i="1" s="1"/>
  <c r="DK482" i="1"/>
  <c r="DM482" i="1" s="1"/>
  <c r="DF482" i="1"/>
  <c r="DH482" i="1" s="1"/>
  <c r="DA482" i="1"/>
  <c r="DC482" i="1" s="1"/>
  <c r="CV482" i="1"/>
  <c r="CX482" i="1" s="1"/>
  <c r="CQ482" i="1"/>
  <c r="CS482" i="1" s="1"/>
  <c r="CD482" i="1"/>
  <c r="CF482" i="1" s="1"/>
  <c r="DK470" i="1"/>
  <c r="DM470" i="1" s="1"/>
  <c r="DF470" i="1"/>
  <c r="DH470" i="1" s="1"/>
  <c r="DA470" i="1"/>
  <c r="DC470" i="1" s="1"/>
  <c r="CQ470" i="1"/>
  <c r="CS470" i="1" s="1"/>
  <c r="CV470" i="1"/>
  <c r="CX470" i="1" s="1"/>
  <c r="CD470" i="1"/>
  <c r="CF470" i="1" s="1"/>
  <c r="DK466" i="1"/>
  <c r="DM466" i="1" s="1"/>
  <c r="DF466" i="1"/>
  <c r="DH466" i="1" s="1"/>
  <c r="DA466" i="1"/>
  <c r="DC466" i="1" s="1"/>
  <c r="CV466" i="1"/>
  <c r="CX466" i="1" s="1"/>
  <c r="CQ466" i="1"/>
  <c r="CS466" i="1" s="1"/>
  <c r="CD466" i="1"/>
  <c r="CF466" i="1" s="1"/>
  <c r="DK454" i="1"/>
  <c r="DM454" i="1" s="1"/>
  <c r="DF454" i="1"/>
  <c r="DH454" i="1" s="1"/>
  <c r="DA454" i="1"/>
  <c r="DC454" i="1" s="1"/>
  <c r="CQ454" i="1"/>
  <c r="CS454" i="1" s="1"/>
  <c r="CD454" i="1"/>
  <c r="CF454" i="1" s="1"/>
  <c r="CV454" i="1"/>
  <c r="CX454" i="1" s="1"/>
  <c r="DK446" i="1"/>
  <c r="DM446" i="1" s="1"/>
  <c r="DF446" i="1"/>
  <c r="DH446" i="1" s="1"/>
  <c r="DA446" i="1"/>
  <c r="DC446" i="1" s="1"/>
  <c r="CV446" i="1"/>
  <c r="CX446" i="1" s="1"/>
  <c r="CQ446" i="1"/>
  <c r="CS446" i="1" s="1"/>
  <c r="CD446" i="1"/>
  <c r="CF446" i="1" s="1"/>
  <c r="DK438" i="1"/>
  <c r="DM438" i="1" s="1"/>
  <c r="DF438" i="1"/>
  <c r="DH438" i="1" s="1"/>
  <c r="DA438" i="1"/>
  <c r="DC438" i="1" s="1"/>
  <c r="CQ438" i="1"/>
  <c r="CS438" i="1" s="1"/>
  <c r="CV438" i="1"/>
  <c r="CX438" i="1" s="1"/>
  <c r="CD438" i="1"/>
  <c r="CF438" i="1" s="1"/>
  <c r="DK426" i="1"/>
  <c r="DM426" i="1" s="1"/>
  <c r="DF426" i="1"/>
  <c r="DH426" i="1" s="1"/>
  <c r="DA426" i="1"/>
  <c r="DC426" i="1" s="1"/>
  <c r="CV426" i="1"/>
  <c r="CX426" i="1" s="1"/>
  <c r="CD426" i="1"/>
  <c r="CF426" i="1" s="1"/>
  <c r="CQ426" i="1"/>
  <c r="CS426" i="1" s="1"/>
  <c r="DK418" i="1"/>
  <c r="DM418" i="1" s="1"/>
  <c r="DF418" i="1"/>
  <c r="DH418" i="1" s="1"/>
  <c r="DA418" i="1"/>
  <c r="DC418" i="1" s="1"/>
  <c r="CV418" i="1"/>
  <c r="CX418" i="1" s="1"/>
  <c r="CQ418" i="1"/>
  <c r="CS418" i="1" s="1"/>
  <c r="CD418" i="1"/>
  <c r="CF418" i="1" s="1"/>
  <c r="DK390" i="1"/>
  <c r="DM390" i="1" s="1"/>
  <c r="DF390" i="1"/>
  <c r="DH390" i="1" s="1"/>
  <c r="DA390" i="1"/>
  <c r="DC390" i="1" s="1"/>
  <c r="CQ390" i="1"/>
  <c r="CS390" i="1" s="1"/>
  <c r="CD390" i="1"/>
  <c r="CF390" i="1" s="1"/>
  <c r="CV390" i="1"/>
  <c r="CX390" i="1" s="1"/>
  <c r="DK358" i="1"/>
  <c r="DM358" i="1" s="1"/>
  <c r="DF358" i="1"/>
  <c r="DH358" i="1" s="1"/>
  <c r="DA358" i="1"/>
  <c r="DC358" i="1" s="1"/>
  <c r="CQ358" i="1"/>
  <c r="CS358" i="1" s="1"/>
  <c r="CD358" i="1"/>
  <c r="CF358" i="1" s="1"/>
  <c r="CV358" i="1"/>
  <c r="CX358" i="1" s="1"/>
  <c r="DK288" i="1"/>
  <c r="DM288" i="1" s="1"/>
  <c r="DF288" i="1"/>
  <c r="DH288" i="1" s="1"/>
  <c r="DA288" i="1"/>
  <c r="DC288" i="1" s="1"/>
  <c r="CV288" i="1"/>
  <c r="CX288" i="1" s="1"/>
  <c r="CD288" i="1"/>
  <c r="CF288" i="1" s="1"/>
  <c r="CQ288" i="1"/>
  <c r="CS288" i="1" s="1"/>
  <c r="DK257" i="1"/>
  <c r="DM257" i="1" s="1"/>
  <c r="DF257" i="1"/>
  <c r="DH257" i="1" s="1"/>
  <c r="DA257" i="1"/>
  <c r="DC257" i="1" s="1"/>
  <c r="CV257" i="1"/>
  <c r="CX257" i="1" s="1"/>
  <c r="CQ257" i="1"/>
  <c r="CS257" i="1" s="1"/>
  <c r="CD257" i="1"/>
  <c r="CF257" i="1" s="1"/>
  <c r="DK225" i="1"/>
  <c r="DM225" i="1" s="1"/>
  <c r="DF225" i="1"/>
  <c r="DH225" i="1" s="1"/>
  <c r="DA225" i="1"/>
  <c r="DC225" i="1" s="1"/>
  <c r="CV225" i="1"/>
  <c r="CX225" i="1" s="1"/>
  <c r="CQ225" i="1"/>
  <c r="CS225" i="1" s="1"/>
  <c r="CD225" i="1"/>
  <c r="CF225" i="1" s="1"/>
  <c r="DK161" i="1"/>
  <c r="DM161" i="1" s="1"/>
  <c r="DF161" i="1"/>
  <c r="DH161" i="1" s="1"/>
  <c r="DA161" i="1"/>
  <c r="DC161" i="1" s="1"/>
  <c r="CV161" i="1"/>
  <c r="CX161" i="1" s="1"/>
  <c r="CQ161" i="1"/>
  <c r="CS161" i="1" s="1"/>
  <c r="CD161" i="1"/>
  <c r="CF161" i="1" s="1"/>
  <c r="DK129" i="1"/>
  <c r="DM129" i="1" s="1"/>
  <c r="DF129" i="1"/>
  <c r="DH129" i="1" s="1"/>
  <c r="DA129" i="1"/>
  <c r="DC129" i="1" s="1"/>
  <c r="CV129" i="1"/>
  <c r="CX129" i="1" s="1"/>
  <c r="CQ129" i="1"/>
  <c r="CS129" i="1" s="1"/>
  <c r="CD129" i="1"/>
  <c r="CF129" i="1" s="1"/>
  <c r="DK97" i="1"/>
  <c r="DM97" i="1" s="1"/>
  <c r="DF97" i="1"/>
  <c r="DH97" i="1" s="1"/>
  <c r="DA97" i="1"/>
  <c r="DC97" i="1" s="1"/>
  <c r="CV97" i="1"/>
  <c r="CX97" i="1" s="1"/>
  <c r="CQ97" i="1"/>
  <c r="CS97" i="1" s="1"/>
  <c r="CD97" i="1"/>
  <c r="CF97" i="1" s="1"/>
  <c r="DK49" i="1"/>
  <c r="DM49" i="1" s="1"/>
  <c r="DF49" i="1"/>
  <c r="DH49" i="1" s="1"/>
  <c r="DA49" i="1"/>
  <c r="DC49" i="1" s="1"/>
  <c r="CV49" i="1"/>
  <c r="CX49" i="1" s="1"/>
  <c r="CQ49" i="1"/>
  <c r="CS49" i="1" s="1"/>
  <c r="CD49" i="1"/>
  <c r="CF49" i="1" s="1"/>
  <c r="DK33" i="1"/>
  <c r="DM33" i="1" s="1"/>
  <c r="DF33" i="1"/>
  <c r="DH33" i="1" s="1"/>
  <c r="DA33" i="1"/>
  <c r="DC33" i="1" s="1"/>
  <c r="CV33" i="1"/>
  <c r="CX33" i="1" s="1"/>
  <c r="CQ33" i="1"/>
  <c r="CS33" i="1" s="1"/>
  <c r="CD33" i="1"/>
  <c r="CF33" i="1" s="1"/>
  <c r="DK255" i="1"/>
  <c r="DM255" i="1" s="1"/>
  <c r="DF255" i="1"/>
  <c r="DH255" i="1" s="1"/>
  <c r="DA255" i="1"/>
  <c r="DC255" i="1" s="1"/>
  <c r="CV255" i="1"/>
  <c r="CX255" i="1" s="1"/>
  <c r="CQ255" i="1"/>
  <c r="CS255" i="1" s="1"/>
  <c r="CD255" i="1"/>
  <c r="CF255" i="1" s="1"/>
  <c r="DK196" i="1"/>
  <c r="DM196" i="1" s="1"/>
  <c r="DF196" i="1"/>
  <c r="DH196" i="1" s="1"/>
  <c r="CV196" i="1"/>
  <c r="CX196" i="1" s="1"/>
  <c r="DA196" i="1"/>
  <c r="DC196" i="1" s="1"/>
  <c r="CQ196" i="1"/>
  <c r="CS196" i="1" s="1"/>
  <c r="CD196" i="1"/>
  <c r="CF196" i="1" s="1"/>
  <c r="DK147" i="1"/>
  <c r="DM147" i="1" s="1"/>
  <c r="DF147" i="1"/>
  <c r="DH147" i="1" s="1"/>
  <c r="DA147" i="1"/>
  <c r="DC147" i="1" s="1"/>
  <c r="CV147" i="1"/>
  <c r="CX147" i="1" s="1"/>
  <c r="CQ147" i="1"/>
  <c r="CS147" i="1" s="1"/>
  <c r="CD147" i="1"/>
  <c r="CF147" i="1" s="1"/>
  <c r="DK99" i="1"/>
  <c r="DM99" i="1" s="1"/>
  <c r="DF99" i="1"/>
  <c r="DH99" i="1" s="1"/>
  <c r="DA99" i="1"/>
  <c r="DC99" i="1" s="1"/>
  <c r="CV99" i="1"/>
  <c r="CX99" i="1" s="1"/>
  <c r="CQ99" i="1"/>
  <c r="CS99" i="1" s="1"/>
  <c r="CD99" i="1"/>
  <c r="CF99" i="1" s="1"/>
  <c r="DK67" i="1"/>
  <c r="DM67" i="1" s="1"/>
  <c r="DF67" i="1"/>
  <c r="DH67" i="1" s="1"/>
  <c r="DA67" i="1"/>
  <c r="DC67" i="1" s="1"/>
  <c r="CV67" i="1"/>
  <c r="CX67" i="1" s="1"/>
  <c r="CQ67" i="1"/>
  <c r="CS67" i="1" s="1"/>
  <c r="CD67" i="1"/>
  <c r="CF67" i="1" s="1"/>
  <c r="DK35" i="1"/>
  <c r="DM35" i="1" s="1"/>
  <c r="DA35" i="1"/>
  <c r="DC35" i="1" s="1"/>
  <c r="CV35" i="1"/>
  <c r="CX35" i="1" s="1"/>
  <c r="CQ35" i="1"/>
  <c r="CS35" i="1" s="1"/>
  <c r="DF35" i="1"/>
  <c r="DH35" i="1" s="1"/>
  <c r="CD35" i="1"/>
  <c r="CF35" i="1" s="1"/>
  <c r="DK883" i="1"/>
  <c r="DM883" i="1" s="1"/>
  <c r="DF883" i="1"/>
  <c r="DH883" i="1" s="1"/>
  <c r="CV883" i="1"/>
  <c r="CX883" i="1" s="1"/>
  <c r="CQ883" i="1"/>
  <c r="CS883" i="1" s="1"/>
  <c r="DA883" i="1"/>
  <c r="DC883" i="1" s="1"/>
  <c r="CD883" i="1"/>
  <c r="CF883" i="1" s="1"/>
  <c r="DK741" i="1"/>
  <c r="DM741" i="1" s="1"/>
  <c r="DA741" i="1"/>
  <c r="DC741" i="1" s="1"/>
  <c r="CV741" i="1"/>
  <c r="CX741" i="1" s="1"/>
  <c r="CQ741" i="1"/>
  <c r="CS741" i="1" s="1"/>
  <c r="CD741" i="1"/>
  <c r="CF741" i="1" s="1"/>
  <c r="DF741" i="1"/>
  <c r="DH741" i="1" s="1"/>
  <c r="DK965" i="1"/>
  <c r="DM965" i="1" s="1"/>
  <c r="DA965" i="1"/>
  <c r="DC965" i="1" s="1"/>
  <c r="CV965" i="1"/>
  <c r="CX965" i="1" s="1"/>
  <c r="CQ965" i="1"/>
  <c r="CS965" i="1" s="1"/>
  <c r="CD965" i="1"/>
  <c r="CF965" i="1" s="1"/>
  <c r="DF965" i="1"/>
  <c r="DH965" i="1" s="1"/>
  <c r="DK806" i="1"/>
  <c r="DM806" i="1" s="1"/>
  <c r="DF806" i="1"/>
  <c r="DH806" i="1" s="1"/>
  <c r="DA806" i="1"/>
  <c r="DC806" i="1" s="1"/>
  <c r="CQ806" i="1"/>
  <c r="CS806" i="1" s="1"/>
  <c r="CD806" i="1"/>
  <c r="CF806" i="1" s="1"/>
  <c r="CV806" i="1"/>
  <c r="CX806" i="1" s="1"/>
  <c r="DK781" i="1"/>
  <c r="DM781" i="1" s="1"/>
  <c r="DA781" i="1"/>
  <c r="DC781" i="1" s="1"/>
  <c r="CV781" i="1"/>
  <c r="CX781" i="1" s="1"/>
  <c r="CQ781" i="1"/>
  <c r="CS781" i="1" s="1"/>
  <c r="CD781" i="1"/>
  <c r="CF781" i="1" s="1"/>
  <c r="DF781" i="1"/>
  <c r="DH781" i="1" s="1"/>
  <c r="DK1039" i="1"/>
  <c r="DM1039" i="1" s="1"/>
  <c r="DF1039" i="1"/>
  <c r="DH1039" i="1" s="1"/>
  <c r="CV1039" i="1"/>
  <c r="CX1039" i="1" s="1"/>
  <c r="CQ1039" i="1"/>
  <c r="CS1039" i="1" s="1"/>
  <c r="CD1039" i="1"/>
  <c r="CF1039" i="1" s="1"/>
  <c r="DA1039" i="1"/>
  <c r="DC1039" i="1" s="1"/>
  <c r="DK386" i="1"/>
  <c r="DM386" i="1" s="1"/>
  <c r="DF386" i="1"/>
  <c r="DH386" i="1" s="1"/>
  <c r="DA386" i="1"/>
  <c r="DC386" i="1" s="1"/>
  <c r="CV386" i="1"/>
  <c r="CX386" i="1" s="1"/>
  <c r="CQ386" i="1"/>
  <c r="CS386" i="1" s="1"/>
  <c r="CD386" i="1"/>
  <c r="CF386" i="1" s="1"/>
  <c r="DK368" i="1"/>
  <c r="DM368" i="1" s="1"/>
  <c r="DF368" i="1"/>
  <c r="DH368" i="1" s="1"/>
  <c r="DA368" i="1"/>
  <c r="DC368" i="1" s="1"/>
  <c r="CV368" i="1"/>
  <c r="CX368" i="1" s="1"/>
  <c r="CD368" i="1"/>
  <c r="CF368" i="1" s="1"/>
  <c r="CQ368" i="1"/>
  <c r="CS368" i="1" s="1"/>
  <c r="DK290" i="1"/>
  <c r="DM290" i="1" s="1"/>
  <c r="DF290" i="1"/>
  <c r="DH290" i="1" s="1"/>
  <c r="DA290" i="1"/>
  <c r="DC290" i="1" s="1"/>
  <c r="CV290" i="1"/>
  <c r="CX290" i="1" s="1"/>
  <c r="CQ290" i="1"/>
  <c r="CS290" i="1" s="1"/>
  <c r="CD290" i="1"/>
  <c r="CF290" i="1" s="1"/>
  <c r="DK253" i="1"/>
  <c r="DM253" i="1" s="1"/>
  <c r="DA253" i="1"/>
  <c r="DC253" i="1" s="1"/>
  <c r="CV253" i="1"/>
  <c r="CX253" i="1" s="1"/>
  <c r="DF253" i="1"/>
  <c r="DH253" i="1" s="1"/>
  <c r="CQ253" i="1"/>
  <c r="CS253" i="1" s="1"/>
  <c r="CD253" i="1"/>
  <c r="CF253" i="1" s="1"/>
  <c r="DK150" i="1"/>
  <c r="DM150" i="1" s="1"/>
  <c r="DF150" i="1"/>
  <c r="DH150" i="1" s="1"/>
  <c r="DA150" i="1"/>
  <c r="DC150" i="1" s="1"/>
  <c r="CQ150" i="1"/>
  <c r="CS150" i="1" s="1"/>
  <c r="CV150" i="1"/>
  <c r="CX150" i="1" s="1"/>
  <c r="CD150" i="1"/>
  <c r="CF150" i="1" s="1"/>
  <c r="DK323" i="1"/>
  <c r="DM323" i="1" s="1"/>
  <c r="DF323" i="1"/>
  <c r="DH323" i="1" s="1"/>
  <c r="DA323" i="1"/>
  <c r="DC323" i="1" s="1"/>
  <c r="CV323" i="1"/>
  <c r="CX323" i="1" s="1"/>
  <c r="CQ323" i="1"/>
  <c r="CS323" i="1" s="1"/>
  <c r="CD323" i="1"/>
  <c r="CF323" i="1" s="1"/>
  <c r="DK553" i="1"/>
  <c r="DM553" i="1" s="1"/>
  <c r="DA553" i="1"/>
  <c r="DC553" i="1" s="1"/>
  <c r="CV553" i="1"/>
  <c r="CX553" i="1" s="1"/>
  <c r="CQ553" i="1"/>
  <c r="CS553" i="1" s="1"/>
  <c r="DF553" i="1"/>
  <c r="DH553" i="1" s="1"/>
  <c r="CD553" i="1"/>
  <c r="CF553" i="1" s="1"/>
  <c r="DK361" i="1"/>
  <c r="DM361" i="1" s="1"/>
  <c r="DA361" i="1"/>
  <c r="DC361" i="1" s="1"/>
  <c r="CV361" i="1"/>
  <c r="CX361" i="1" s="1"/>
  <c r="DF361" i="1"/>
  <c r="DH361" i="1" s="1"/>
  <c r="CQ361" i="1"/>
  <c r="CS361" i="1" s="1"/>
  <c r="CD361" i="1"/>
  <c r="CF361" i="1" s="1"/>
  <c r="DK254" i="1"/>
  <c r="DM254" i="1" s="1"/>
  <c r="DF254" i="1"/>
  <c r="DH254" i="1" s="1"/>
  <c r="DA254" i="1"/>
  <c r="DC254" i="1" s="1"/>
  <c r="CV254" i="1"/>
  <c r="CX254" i="1" s="1"/>
  <c r="CQ254" i="1"/>
  <c r="CS254" i="1" s="1"/>
  <c r="CD254" i="1"/>
  <c r="CF254" i="1" s="1"/>
  <c r="DK738" i="1"/>
  <c r="DM738" i="1" s="1"/>
  <c r="DF738" i="1"/>
  <c r="DH738" i="1" s="1"/>
  <c r="DA738" i="1"/>
  <c r="DC738" i="1" s="1"/>
  <c r="CV738" i="1"/>
  <c r="CX738" i="1" s="1"/>
  <c r="CQ738" i="1"/>
  <c r="CS738" i="1" s="1"/>
  <c r="CD738" i="1"/>
  <c r="CF738" i="1" s="1"/>
  <c r="DK901" i="1"/>
  <c r="DM901" i="1" s="1"/>
  <c r="DA901" i="1"/>
  <c r="DC901" i="1" s="1"/>
  <c r="CV901" i="1"/>
  <c r="CX901" i="1" s="1"/>
  <c r="CQ901" i="1"/>
  <c r="CS901" i="1" s="1"/>
  <c r="CD901" i="1"/>
  <c r="CF901" i="1" s="1"/>
  <c r="DF901" i="1"/>
  <c r="DH901" i="1" s="1"/>
  <c r="DK737" i="1"/>
  <c r="DM737" i="1" s="1"/>
  <c r="DF737" i="1"/>
  <c r="DH737" i="1" s="1"/>
  <c r="CV737" i="1"/>
  <c r="CX737" i="1" s="1"/>
  <c r="CQ737" i="1"/>
  <c r="CS737" i="1" s="1"/>
  <c r="DA737" i="1"/>
  <c r="DC737" i="1" s="1"/>
  <c r="CD737" i="1"/>
  <c r="CF737" i="1" s="1"/>
  <c r="DK705" i="1"/>
  <c r="DM705" i="1" s="1"/>
  <c r="DF705" i="1"/>
  <c r="DH705" i="1" s="1"/>
  <c r="CV705" i="1"/>
  <c r="CX705" i="1" s="1"/>
  <c r="CQ705" i="1"/>
  <c r="CS705" i="1" s="1"/>
  <c r="DA705" i="1"/>
  <c r="DC705" i="1" s="1"/>
  <c r="CD705" i="1"/>
  <c r="CF705" i="1" s="1"/>
  <c r="DK398" i="1"/>
  <c r="DM398" i="1" s="1"/>
  <c r="DF398" i="1"/>
  <c r="DH398" i="1" s="1"/>
  <c r="DA398" i="1"/>
  <c r="DC398" i="1" s="1"/>
  <c r="CV398" i="1"/>
  <c r="CX398" i="1" s="1"/>
  <c r="CQ398" i="1"/>
  <c r="CS398" i="1" s="1"/>
  <c r="CD398" i="1"/>
  <c r="CF398" i="1" s="1"/>
  <c r="DK1027" i="1"/>
  <c r="DM1027" i="1" s="1"/>
  <c r="DF1027" i="1"/>
  <c r="DH1027" i="1" s="1"/>
  <c r="CV1027" i="1"/>
  <c r="CX1027" i="1" s="1"/>
  <c r="CQ1027" i="1"/>
  <c r="CS1027" i="1" s="1"/>
  <c r="DA1027" i="1"/>
  <c r="DC1027" i="1" s="1"/>
  <c r="CD1027" i="1"/>
  <c r="CF1027" i="1" s="1"/>
  <c r="DK320" i="1"/>
  <c r="DM320" i="1" s="1"/>
  <c r="DF320" i="1"/>
  <c r="DH320" i="1" s="1"/>
  <c r="DA320" i="1"/>
  <c r="DC320" i="1" s="1"/>
  <c r="CV320" i="1"/>
  <c r="CX320" i="1" s="1"/>
  <c r="CD320" i="1"/>
  <c r="CF320" i="1" s="1"/>
  <c r="CQ320" i="1"/>
  <c r="CS320" i="1" s="1"/>
  <c r="DK1008" i="1"/>
  <c r="DM1008" i="1" s="1"/>
  <c r="DF1008" i="1"/>
  <c r="DH1008" i="1" s="1"/>
  <c r="DA1008" i="1"/>
  <c r="DC1008" i="1" s="1"/>
  <c r="CQ1008" i="1"/>
  <c r="CS1008" i="1" s="1"/>
  <c r="CV1008" i="1"/>
  <c r="CX1008" i="1" s="1"/>
  <c r="CD1008" i="1"/>
  <c r="CF1008" i="1" s="1"/>
  <c r="DK995" i="1"/>
  <c r="DM995" i="1" s="1"/>
  <c r="DF995" i="1"/>
  <c r="DH995" i="1" s="1"/>
  <c r="CV995" i="1"/>
  <c r="CX995" i="1" s="1"/>
  <c r="CQ995" i="1"/>
  <c r="CS995" i="1" s="1"/>
  <c r="DA995" i="1"/>
  <c r="DC995" i="1" s="1"/>
  <c r="CD995" i="1"/>
  <c r="CF995" i="1" s="1"/>
  <c r="DK990" i="1"/>
  <c r="DM990" i="1" s="1"/>
  <c r="DF990" i="1"/>
  <c r="DH990" i="1" s="1"/>
  <c r="DA990" i="1"/>
  <c r="DC990" i="1" s="1"/>
  <c r="CQ990" i="1"/>
  <c r="CS990" i="1" s="1"/>
  <c r="CV990" i="1"/>
  <c r="CX990" i="1" s="1"/>
  <c r="CD990" i="1"/>
  <c r="CF990" i="1" s="1"/>
  <c r="DK973" i="1"/>
  <c r="DM973" i="1" s="1"/>
  <c r="DA973" i="1"/>
  <c r="DC973" i="1" s="1"/>
  <c r="CV973" i="1"/>
  <c r="CX973" i="1" s="1"/>
  <c r="CQ973" i="1"/>
  <c r="CS973" i="1" s="1"/>
  <c r="CD973" i="1"/>
  <c r="CF973" i="1" s="1"/>
  <c r="DF973" i="1"/>
  <c r="DH973" i="1" s="1"/>
  <c r="DK959" i="1"/>
  <c r="DM959" i="1" s="1"/>
  <c r="DF959" i="1"/>
  <c r="DH959" i="1" s="1"/>
  <c r="CV959" i="1"/>
  <c r="CX959" i="1" s="1"/>
  <c r="CQ959" i="1"/>
  <c r="CS959" i="1" s="1"/>
  <c r="CD959" i="1"/>
  <c r="CF959" i="1" s="1"/>
  <c r="DA959" i="1"/>
  <c r="DC959" i="1" s="1"/>
  <c r="DK929" i="1"/>
  <c r="DM929" i="1" s="1"/>
  <c r="DF929" i="1"/>
  <c r="DH929" i="1" s="1"/>
  <c r="CV929" i="1"/>
  <c r="CX929" i="1" s="1"/>
  <c r="CQ929" i="1"/>
  <c r="CS929" i="1" s="1"/>
  <c r="DA929" i="1"/>
  <c r="DC929" i="1" s="1"/>
  <c r="CD929" i="1"/>
  <c r="CF929" i="1" s="1"/>
  <c r="DK840" i="1"/>
  <c r="DM840" i="1" s="1"/>
  <c r="DF840" i="1"/>
  <c r="DH840" i="1" s="1"/>
  <c r="DA840" i="1"/>
  <c r="DC840" i="1" s="1"/>
  <c r="CQ840" i="1"/>
  <c r="CS840" i="1" s="1"/>
  <c r="CV840" i="1"/>
  <c r="CX840" i="1" s="1"/>
  <c r="CD840" i="1"/>
  <c r="CF840" i="1" s="1"/>
  <c r="DK670" i="1"/>
  <c r="DM670" i="1" s="1"/>
  <c r="DF670" i="1"/>
  <c r="DH670" i="1" s="1"/>
  <c r="DA670" i="1"/>
  <c r="DC670" i="1" s="1"/>
  <c r="CQ670" i="1"/>
  <c r="CS670" i="1" s="1"/>
  <c r="CV670" i="1"/>
  <c r="CX670" i="1" s="1"/>
  <c r="CD670" i="1"/>
  <c r="CF670" i="1" s="1"/>
  <c r="DK611" i="1"/>
  <c r="DM611" i="1" s="1"/>
  <c r="DF611" i="1"/>
  <c r="DH611" i="1" s="1"/>
  <c r="DA611" i="1"/>
  <c r="DC611" i="1" s="1"/>
  <c r="CV611" i="1"/>
  <c r="CX611" i="1" s="1"/>
  <c r="CQ611" i="1"/>
  <c r="CS611" i="1" s="1"/>
  <c r="CD611" i="1"/>
  <c r="CF611" i="1" s="1"/>
  <c r="DK577" i="1"/>
  <c r="DM577" i="1" s="1"/>
  <c r="DF577" i="1"/>
  <c r="DH577" i="1" s="1"/>
  <c r="CV577" i="1"/>
  <c r="CX577" i="1" s="1"/>
  <c r="CQ577" i="1"/>
  <c r="CS577" i="1" s="1"/>
  <c r="DA577" i="1"/>
  <c r="DC577" i="1" s="1"/>
  <c r="CD577" i="1"/>
  <c r="CF577" i="1" s="1"/>
  <c r="DK667" i="1"/>
  <c r="DM667" i="1" s="1"/>
  <c r="DF667" i="1"/>
  <c r="DH667" i="1" s="1"/>
  <c r="CV667" i="1"/>
  <c r="CX667" i="1" s="1"/>
  <c r="CQ667" i="1"/>
  <c r="CS667" i="1" s="1"/>
  <c r="DA667" i="1"/>
  <c r="DC667" i="1" s="1"/>
  <c r="CD667" i="1"/>
  <c r="CF667" i="1" s="1"/>
  <c r="DK579" i="1"/>
  <c r="DM579" i="1" s="1"/>
  <c r="DF579" i="1"/>
  <c r="DH579" i="1" s="1"/>
  <c r="DA579" i="1"/>
  <c r="DC579" i="1" s="1"/>
  <c r="CV579" i="1"/>
  <c r="CX579" i="1" s="1"/>
  <c r="CQ579" i="1"/>
  <c r="CS579" i="1" s="1"/>
  <c r="CD579" i="1"/>
  <c r="CF579" i="1" s="1"/>
  <c r="DK551" i="1"/>
  <c r="DM551" i="1" s="1"/>
  <c r="DF551" i="1"/>
  <c r="DH551" i="1" s="1"/>
  <c r="CV551" i="1"/>
  <c r="CX551" i="1" s="1"/>
  <c r="CQ551" i="1"/>
  <c r="CS551" i="1" s="1"/>
  <c r="DA551" i="1"/>
  <c r="DC551" i="1" s="1"/>
  <c r="CD551" i="1"/>
  <c r="CF551" i="1" s="1"/>
  <c r="DK529" i="1"/>
  <c r="DM529" i="1" s="1"/>
  <c r="DF529" i="1"/>
  <c r="DH529" i="1" s="1"/>
  <c r="CV529" i="1"/>
  <c r="CX529" i="1" s="1"/>
  <c r="CQ529" i="1"/>
  <c r="CS529" i="1" s="1"/>
  <c r="DA529" i="1"/>
  <c r="DC529" i="1" s="1"/>
  <c r="CD529" i="1"/>
  <c r="CF529" i="1" s="1"/>
  <c r="DK512" i="1"/>
  <c r="DM512" i="1" s="1"/>
  <c r="DF512" i="1"/>
  <c r="DH512" i="1" s="1"/>
  <c r="DA512" i="1"/>
  <c r="DC512" i="1" s="1"/>
  <c r="CQ512" i="1"/>
  <c r="CS512" i="1" s="1"/>
  <c r="CV512" i="1"/>
  <c r="CX512" i="1" s="1"/>
  <c r="CD512" i="1"/>
  <c r="CF512" i="1" s="1"/>
  <c r="DK520" i="1"/>
  <c r="DM520" i="1" s="1"/>
  <c r="DF520" i="1"/>
  <c r="DH520" i="1" s="1"/>
  <c r="DA520" i="1"/>
  <c r="DC520" i="1" s="1"/>
  <c r="CQ520" i="1"/>
  <c r="CS520" i="1" s="1"/>
  <c r="CV520" i="1"/>
  <c r="CX520" i="1" s="1"/>
  <c r="CD520" i="1"/>
  <c r="CF520" i="1" s="1"/>
  <c r="DK514" i="1"/>
  <c r="DM514" i="1" s="1"/>
  <c r="DF514" i="1"/>
  <c r="DH514" i="1" s="1"/>
  <c r="DA514" i="1"/>
  <c r="DC514" i="1" s="1"/>
  <c r="CV514" i="1"/>
  <c r="CX514" i="1" s="1"/>
  <c r="CQ514" i="1"/>
  <c r="CS514" i="1" s="1"/>
  <c r="CD514" i="1"/>
  <c r="CF514" i="1" s="1"/>
  <c r="DK562" i="1"/>
  <c r="DM562" i="1" s="1"/>
  <c r="DF562" i="1"/>
  <c r="DH562" i="1" s="1"/>
  <c r="DA562" i="1"/>
  <c r="DC562" i="1" s="1"/>
  <c r="CV562" i="1"/>
  <c r="CX562" i="1" s="1"/>
  <c r="CQ562" i="1"/>
  <c r="CS562" i="1" s="1"/>
  <c r="CD562" i="1"/>
  <c r="CF562" i="1" s="1"/>
  <c r="DK526" i="1"/>
  <c r="DM526" i="1" s="1"/>
  <c r="DF526" i="1"/>
  <c r="DH526" i="1" s="1"/>
  <c r="DA526" i="1"/>
  <c r="DC526" i="1" s="1"/>
  <c r="CQ526" i="1"/>
  <c r="CS526" i="1" s="1"/>
  <c r="CV526" i="1"/>
  <c r="CX526" i="1" s="1"/>
  <c r="CD526" i="1"/>
  <c r="CF526" i="1" s="1"/>
  <c r="DK322" i="1"/>
  <c r="DM322" i="1" s="1"/>
  <c r="DF322" i="1"/>
  <c r="DH322" i="1" s="1"/>
  <c r="DA322" i="1"/>
  <c r="DC322" i="1" s="1"/>
  <c r="CV322" i="1"/>
  <c r="CX322" i="1" s="1"/>
  <c r="CQ322" i="1"/>
  <c r="CS322" i="1" s="1"/>
  <c r="CD322" i="1"/>
  <c r="CF322" i="1" s="1"/>
  <c r="DK404" i="1"/>
  <c r="DM404" i="1" s="1"/>
  <c r="DF404" i="1"/>
  <c r="DH404" i="1" s="1"/>
  <c r="CV404" i="1"/>
  <c r="CX404" i="1" s="1"/>
  <c r="DA404" i="1"/>
  <c r="DC404" i="1" s="1"/>
  <c r="CQ404" i="1"/>
  <c r="CS404" i="1" s="1"/>
  <c r="CD404" i="1"/>
  <c r="CF404" i="1" s="1"/>
  <c r="DK380" i="1"/>
  <c r="DM380" i="1" s="1"/>
  <c r="DF380" i="1"/>
  <c r="DH380" i="1" s="1"/>
  <c r="CV380" i="1"/>
  <c r="CX380" i="1" s="1"/>
  <c r="DA380" i="1"/>
  <c r="DC380" i="1" s="1"/>
  <c r="CQ380" i="1"/>
  <c r="CS380" i="1" s="1"/>
  <c r="CD380" i="1"/>
  <c r="CF380" i="1" s="1"/>
  <c r="DK311" i="1"/>
  <c r="DM311" i="1" s="1"/>
  <c r="DF311" i="1"/>
  <c r="DH311" i="1" s="1"/>
  <c r="DA311" i="1"/>
  <c r="DC311" i="1" s="1"/>
  <c r="CV311" i="1"/>
  <c r="CX311" i="1" s="1"/>
  <c r="CQ311" i="1"/>
  <c r="CS311" i="1" s="1"/>
  <c r="CD311" i="1"/>
  <c r="CF311" i="1" s="1"/>
  <c r="DK295" i="1"/>
  <c r="DM295" i="1" s="1"/>
  <c r="DF295" i="1"/>
  <c r="DH295" i="1" s="1"/>
  <c r="DA295" i="1"/>
  <c r="DC295" i="1" s="1"/>
  <c r="CV295" i="1"/>
  <c r="CX295" i="1" s="1"/>
  <c r="CQ295" i="1"/>
  <c r="CS295" i="1" s="1"/>
  <c r="CD295" i="1"/>
  <c r="CF295" i="1" s="1"/>
  <c r="DK58" i="1"/>
  <c r="DM58" i="1" s="1"/>
  <c r="DF58" i="1"/>
  <c r="DH58" i="1" s="1"/>
  <c r="CV58" i="1"/>
  <c r="CX58" i="1" s="1"/>
  <c r="CD58" i="1"/>
  <c r="CF58" i="1" s="1"/>
  <c r="DA58" i="1"/>
  <c r="DC58" i="1" s="1"/>
  <c r="CQ58" i="1"/>
  <c r="CS58" i="1" s="1"/>
  <c r="DK86" i="1"/>
  <c r="DM86" i="1" s="1"/>
  <c r="DF86" i="1"/>
  <c r="DH86" i="1" s="1"/>
  <c r="DA86" i="1"/>
  <c r="DC86" i="1" s="1"/>
  <c r="CQ86" i="1"/>
  <c r="CS86" i="1" s="1"/>
  <c r="CV86" i="1"/>
  <c r="CX86" i="1" s="1"/>
  <c r="CD86" i="1"/>
  <c r="CF86" i="1" s="1"/>
  <c r="DK54" i="1"/>
  <c r="DM54" i="1" s="1"/>
  <c r="DF54" i="1"/>
  <c r="DH54" i="1" s="1"/>
  <c r="DA54" i="1"/>
  <c r="DC54" i="1" s="1"/>
  <c r="CQ54" i="1"/>
  <c r="CS54" i="1" s="1"/>
  <c r="CV54" i="1"/>
  <c r="CX54" i="1" s="1"/>
  <c r="CD54" i="1"/>
  <c r="CF54" i="1" s="1"/>
  <c r="DK30" i="1"/>
  <c r="DM30" i="1" s="1"/>
  <c r="DF30" i="1"/>
  <c r="DH30" i="1" s="1"/>
  <c r="DA30" i="1"/>
  <c r="DC30" i="1" s="1"/>
  <c r="CV30" i="1"/>
  <c r="CX30" i="1" s="1"/>
  <c r="CQ30" i="1"/>
  <c r="CS30" i="1" s="1"/>
  <c r="CD30" i="1"/>
  <c r="CF30" i="1" s="1"/>
  <c r="DF983" i="1"/>
  <c r="DH983" i="1" s="1"/>
  <c r="CV983" i="1"/>
  <c r="CX983" i="1" s="1"/>
  <c r="CQ983" i="1"/>
  <c r="CS983" i="1" s="1"/>
  <c r="DK983" i="1"/>
  <c r="DM983" i="1" s="1"/>
  <c r="CD983" i="1"/>
  <c r="CF983" i="1" s="1"/>
  <c r="DA983" i="1"/>
  <c r="DC983" i="1" s="1"/>
  <c r="DK860" i="1"/>
  <c r="DM860" i="1" s="1"/>
  <c r="DF860" i="1"/>
  <c r="DH860" i="1" s="1"/>
  <c r="DA860" i="1"/>
  <c r="DC860" i="1" s="1"/>
  <c r="CV860" i="1"/>
  <c r="CX860" i="1" s="1"/>
  <c r="CQ860" i="1"/>
  <c r="CS860" i="1" s="1"/>
  <c r="CD860" i="1"/>
  <c r="CF860" i="1" s="1"/>
  <c r="DK841" i="1"/>
  <c r="DM841" i="1" s="1"/>
  <c r="CV841" i="1"/>
  <c r="CX841" i="1" s="1"/>
  <c r="CQ841" i="1"/>
  <c r="CS841" i="1" s="1"/>
  <c r="DF841" i="1"/>
  <c r="DH841" i="1" s="1"/>
  <c r="DA841" i="1"/>
  <c r="DC841" i="1" s="1"/>
  <c r="CD841" i="1"/>
  <c r="CF841" i="1" s="1"/>
  <c r="DK340" i="1"/>
  <c r="DM340" i="1" s="1"/>
  <c r="DF340" i="1"/>
  <c r="DH340" i="1" s="1"/>
  <c r="CV340" i="1"/>
  <c r="CX340" i="1" s="1"/>
  <c r="DA340" i="1"/>
  <c r="DC340" i="1" s="1"/>
  <c r="CQ340" i="1"/>
  <c r="CS340" i="1" s="1"/>
  <c r="CD340" i="1"/>
  <c r="CF340" i="1" s="1"/>
  <c r="DK568" i="1"/>
  <c r="DM568" i="1" s="1"/>
  <c r="DF568" i="1"/>
  <c r="DH568" i="1" s="1"/>
  <c r="DA568" i="1"/>
  <c r="DC568" i="1" s="1"/>
  <c r="CQ568" i="1"/>
  <c r="CS568" i="1" s="1"/>
  <c r="CV568" i="1"/>
  <c r="CX568" i="1" s="1"/>
  <c r="CD568" i="1"/>
  <c r="CF568" i="1" s="1"/>
  <c r="DK912" i="1"/>
  <c r="DM912" i="1" s="1"/>
  <c r="DF912" i="1"/>
  <c r="DH912" i="1" s="1"/>
  <c r="DA912" i="1"/>
  <c r="DC912" i="1" s="1"/>
  <c r="CQ912" i="1"/>
  <c r="CS912" i="1" s="1"/>
  <c r="CV912" i="1"/>
  <c r="CX912" i="1" s="1"/>
  <c r="CD912" i="1"/>
  <c r="CF912" i="1" s="1"/>
  <c r="DK281" i="1"/>
  <c r="DM281" i="1" s="1"/>
  <c r="DA281" i="1"/>
  <c r="DC281" i="1" s="1"/>
  <c r="CV281" i="1"/>
  <c r="CX281" i="1" s="1"/>
  <c r="DF281" i="1"/>
  <c r="DH281" i="1" s="1"/>
  <c r="CQ281" i="1"/>
  <c r="CS281" i="1" s="1"/>
  <c r="CD281" i="1"/>
  <c r="CF281" i="1" s="1"/>
  <c r="DK966" i="1"/>
  <c r="DM966" i="1" s="1"/>
  <c r="DF966" i="1"/>
  <c r="DH966" i="1" s="1"/>
  <c r="DA966" i="1"/>
  <c r="DC966" i="1" s="1"/>
  <c r="CV966" i="1"/>
  <c r="CX966" i="1" s="1"/>
  <c r="CQ966" i="1"/>
  <c r="CS966" i="1" s="1"/>
  <c r="CD966" i="1"/>
  <c r="CF966" i="1" s="1"/>
  <c r="DK905" i="1"/>
  <c r="DM905" i="1" s="1"/>
  <c r="CV905" i="1"/>
  <c r="CX905" i="1" s="1"/>
  <c r="CQ905" i="1"/>
  <c r="CS905" i="1" s="1"/>
  <c r="DF905" i="1"/>
  <c r="DH905" i="1" s="1"/>
  <c r="DA905" i="1"/>
  <c r="DC905" i="1" s="1"/>
  <c r="CD905" i="1"/>
  <c r="CF905" i="1" s="1"/>
  <c r="DK936" i="1"/>
  <c r="DM936" i="1" s="1"/>
  <c r="DF936" i="1"/>
  <c r="DH936" i="1" s="1"/>
  <c r="DA936" i="1"/>
  <c r="DC936" i="1" s="1"/>
  <c r="CQ936" i="1"/>
  <c r="CS936" i="1" s="1"/>
  <c r="CV936" i="1"/>
  <c r="CX936" i="1" s="1"/>
  <c r="CD936" i="1"/>
  <c r="CF936" i="1" s="1"/>
  <c r="DK924" i="1"/>
  <c r="DM924" i="1" s="1"/>
  <c r="DF924" i="1"/>
  <c r="DH924" i="1" s="1"/>
  <c r="DA924" i="1"/>
  <c r="DC924" i="1" s="1"/>
  <c r="CV924" i="1"/>
  <c r="CX924" i="1" s="1"/>
  <c r="CQ924" i="1"/>
  <c r="CS924" i="1" s="1"/>
  <c r="CD924" i="1"/>
  <c r="CF924" i="1" s="1"/>
  <c r="DK833" i="1"/>
  <c r="DM833" i="1" s="1"/>
  <c r="DF833" i="1"/>
  <c r="DH833" i="1" s="1"/>
  <c r="CV833" i="1"/>
  <c r="CX833" i="1" s="1"/>
  <c r="CQ833" i="1"/>
  <c r="CS833" i="1" s="1"/>
  <c r="DA833" i="1"/>
  <c r="DC833" i="1" s="1"/>
  <c r="CD833" i="1"/>
  <c r="CF833" i="1" s="1"/>
  <c r="DK682" i="1"/>
  <c r="DM682" i="1" s="1"/>
  <c r="DF682" i="1"/>
  <c r="DH682" i="1" s="1"/>
  <c r="DA682" i="1"/>
  <c r="DC682" i="1" s="1"/>
  <c r="CV682" i="1"/>
  <c r="CX682" i="1" s="1"/>
  <c r="CD682" i="1"/>
  <c r="CF682" i="1" s="1"/>
  <c r="CQ682" i="1"/>
  <c r="CS682" i="1" s="1"/>
  <c r="DK628" i="1"/>
  <c r="DM628" i="1" s="1"/>
  <c r="DF628" i="1"/>
  <c r="DH628" i="1" s="1"/>
  <c r="DA628" i="1"/>
  <c r="DC628" i="1" s="1"/>
  <c r="CV628" i="1"/>
  <c r="CX628" i="1" s="1"/>
  <c r="CQ628" i="1"/>
  <c r="CS628" i="1" s="1"/>
  <c r="CD628" i="1"/>
  <c r="CF628" i="1" s="1"/>
  <c r="DK576" i="1"/>
  <c r="DM576" i="1" s="1"/>
  <c r="DF576" i="1"/>
  <c r="DH576" i="1" s="1"/>
  <c r="DA576" i="1"/>
  <c r="DC576" i="1" s="1"/>
  <c r="CQ576" i="1"/>
  <c r="CS576" i="1" s="1"/>
  <c r="CV576" i="1"/>
  <c r="CX576" i="1" s="1"/>
  <c r="CD576" i="1"/>
  <c r="CF576" i="1" s="1"/>
  <c r="DK1022" i="1"/>
  <c r="DM1022" i="1" s="1"/>
  <c r="DF1022" i="1"/>
  <c r="DH1022" i="1" s="1"/>
  <c r="DA1022" i="1"/>
  <c r="DC1022" i="1" s="1"/>
  <c r="CQ1022" i="1"/>
  <c r="CS1022" i="1" s="1"/>
  <c r="CV1022" i="1"/>
  <c r="CX1022" i="1" s="1"/>
  <c r="CD1022" i="1"/>
  <c r="CF1022" i="1" s="1"/>
  <c r="DK961" i="1"/>
  <c r="DM961" i="1" s="1"/>
  <c r="DF961" i="1"/>
  <c r="DH961" i="1" s="1"/>
  <c r="CV961" i="1"/>
  <c r="CX961" i="1" s="1"/>
  <c r="CQ961" i="1"/>
  <c r="CS961" i="1" s="1"/>
  <c r="DA961" i="1"/>
  <c r="DC961" i="1" s="1"/>
  <c r="CD961" i="1"/>
  <c r="CF961" i="1" s="1"/>
  <c r="DK922" i="1"/>
  <c r="DM922" i="1" s="1"/>
  <c r="DF922" i="1"/>
  <c r="DH922" i="1" s="1"/>
  <c r="DA922" i="1"/>
  <c r="DC922" i="1" s="1"/>
  <c r="CV922" i="1"/>
  <c r="CX922" i="1" s="1"/>
  <c r="CD922" i="1"/>
  <c r="CF922" i="1" s="1"/>
  <c r="CQ922" i="1"/>
  <c r="CS922" i="1" s="1"/>
  <c r="DK915" i="1"/>
  <c r="DM915" i="1" s="1"/>
  <c r="DF915" i="1"/>
  <c r="DH915" i="1" s="1"/>
  <c r="CV915" i="1"/>
  <c r="CX915" i="1" s="1"/>
  <c r="CQ915" i="1"/>
  <c r="CS915" i="1" s="1"/>
  <c r="DA915" i="1"/>
  <c r="DC915" i="1" s="1"/>
  <c r="CD915" i="1"/>
  <c r="CF915" i="1" s="1"/>
  <c r="DK885" i="1"/>
  <c r="DM885" i="1" s="1"/>
  <c r="DA885" i="1"/>
  <c r="DC885" i="1" s="1"/>
  <c r="CV885" i="1"/>
  <c r="CX885" i="1" s="1"/>
  <c r="CQ885" i="1"/>
  <c r="CS885" i="1" s="1"/>
  <c r="CD885" i="1"/>
  <c r="CF885" i="1" s="1"/>
  <c r="DF885" i="1"/>
  <c r="DH885" i="1" s="1"/>
  <c r="DK822" i="1"/>
  <c r="DM822" i="1" s="1"/>
  <c r="DF822" i="1"/>
  <c r="DH822" i="1" s="1"/>
  <c r="DA822" i="1"/>
  <c r="DC822" i="1" s="1"/>
  <c r="CQ822" i="1"/>
  <c r="CS822" i="1" s="1"/>
  <c r="CV822" i="1"/>
  <c r="CX822" i="1" s="1"/>
  <c r="CD822" i="1"/>
  <c r="CF822" i="1" s="1"/>
  <c r="DK755" i="1"/>
  <c r="DM755" i="1" s="1"/>
  <c r="DF755" i="1"/>
  <c r="DH755" i="1" s="1"/>
  <c r="CV755" i="1"/>
  <c r="CX755" i="1" s="1"/>
  <c r="CQ755" i="1"/>
  <c r="CS755" i="1" s="1"/>
  <c r="DA755" i="1"/>
  <c r="DC755" i="1" s="1"/>
  <c r="CD755" i="1"/>
  <c r="CF755" i="1" s="1"/>
  <c r="DK735" i="1"/>
  <c r="DM735" i="1" s="1"/>
  <c r="DF735" i="1"/>
  <c r="DH735" i="1" s="1"/>
  <c r="CV735" i="1"/>
  <c r="CX735" i="1" s="1"/>
  <c r="CQ735" i="1"/>
  <c r="CS735" i="1" s="1"/>
  <c r="CD735" i="1"/>
  <c r="CF735" i="1" s="1"/>
  <c r="DA735" i="1"/>
  <c r="DC735" i="1" s="1"/>
  <c r="DK703" i="1"/>
  <c r="DM703" i="1" s="1"/>
  <c r="DF703" i="1"/>
  <c r="DH703" i="1" s="1"/>
  <c r="CV703" i="1"/>
  <c r="CX703" i="1" s="1"/>
  <c r="CQ703" i="1"/>
  <c r="CS703" i="1" s="1"/>
  <c r="CD703" i="1"/>
  <c r="CF703" i="1" s="1"/>
  <c r="DA703" i="1"/>
  <c r="DC703" i="1" s="1"/>
  <c r="DK740" i="1"/>
  <c r="DM740" i="1" s="1"/>
  <c r="DF740" i="1"/>
  <c r="DH740" i="1" s="1"/>
  <c r="DA740" i="1"/>
  <c r="DC740" i="1" s="1"/>
  <c r="CV740" i="1"/>
  <c r="CX740" i="1" s="1"/>
  <c r="CQ740" i="1"/>
  <c r="CS740" i="1" s="1"/>
  <c r="CD740" i="1"/>
  <c r="CF740" i="1" s="1"/>
  <c r="DK665" i="1"/>
  <c r="DM665" i="1" s="1"/>
  <c r="CV665" i="1"/>
  <c r="CX665" i="1" s="1"/>
  <c r="CQ665" i="1"/>
  <c r="CS665" i="1" s="1"/>
  <c r="DF665" i="1"/>
  <c r="DH665" i="1" s="1"/>
  <c r="DA665" i="1"/>
  <c r="DC665" i="1" s="1"/>
  <c r="CD665" i="1"/>
  <c r="CF665" i="1" s="1"/>
  <c r="DK1031" i="1"/>
  <c r="DM1031" i="1" s="1"/>
  <c r="DF1031" i="1"/>
  <c r="DH1031" i="1" s="1"/>
  <c r="CV1031" i="1"/>
  <c r="CX1031" i="1" s="1"/>
  <c r="CQ1031" i="1"/>
  <c r="CS1031" i="1" s="1"/>
  <c r="CD1031" i="1"/>
  <c r="CF1031" i="1" s="1"/>
  <c r="DA1031" i="1"/>
  <c r="DC1031" i="1" s="1"/>
  <c r="DK913" i="1"/>
  <c r="DM913" i="1" s="1"/>
  <c r="DF913" i="1"/>
  <c r="DH913" i="1" s="1"/>
  <c r="CV913" i="1"/>
  <c r="CX913" i="1" s="1"/>
  <c r="CQ913" i="1"/>
  <c r="CS913" i="1" s="1"/>
  <c r="DA913" i="1"/>
  <c r="DC913" i="1" s="1"/>
  <c r="CD913" i="1"/>
  <c r="CF913" i="1" s="1"/>
  <c r="DF1015" i="1"/>
  <c r="DH1015" i="1" s="1"/>
  <c r="DK1015" i="1"/>
  <c r="DM1015" i="1" s="1"/>
  <c r="CV1015" i="1"/>
  <c r="CX1015" i="1" s="1"/>
  <c r="CQ1015" i="1"/>
  <c r="CS1015" i="1" s="1"/>
  <c r="CD1015" i="1"/>
  <c r="CF1015" i="1" s="1"/>
  <c r="DA1015" i="1"/>
  <c r="DC1015" i="1" s="1"/>
  <c r="DK914" i="1"/>
  <c r="DM914" i="1" s="1"/>
  <c r="DF914" i="1"/>
  <c r="DH914" i="1" s="1"/>
  <c r="DA914" i="1"/>
  <c r="DC914" i="1" s="1"/>
  <c r="CV914" i="1"/>
  <c r="CX914" i="1" s="1"/>
  <c r="CQ914" i="1"/>
  <c r="CS914" i="1" s="1"/>
  <c r="CD914" i="1"/>
  <c r="CF914" i="1" s="1"/>
  <c r="DK876" i="1"/>
  <c r="DM876" i="1" s="1"/>
  <c r="DF876" i="1"/>
  <c r="DH876" i="1" s="1"/>
  <c r="DA876" i="1"/>
  <c r="DC876" i="1" s="1"/>
  <c r="CV876" i="1"/>
  <c r="CX876" i="1" s="1"/>
  <c r="CQ876" i="1"/>
  <c r="CS876" i="1" s="1"/>
  <c r="CD876" i="1"/>
  <c r="CF876" i="1" s="1"/>
  <c r="DK803" i="1"/>
  <c r="DM803" i="1" s="1"/>
  <c r="DF803" i="1"/>
  <c r="DH803" i="1" s="1"/>
  <c r="CV803" i="1"/>
  <c r="CX803" i="1" s="1"/>
  <c r="CQ803" i="1"/>
  <c r="CS803" i="1" s="1"/>
  <c r="DA803" i="1"/>
  <c r="DC803" i="1" s="1"/>
  <c r="CD803" i="1"/>
  <c r="CF803" i="1" s="1"/>
  <c r="DK996" i="1"/>
  <c r="DM996" i="1" s="1"/>
  <c r="DF996" i="1"/>
  <c r="DH996" i="1" s="1"/>
  <c r="DA996" i="1"/>
  <c r="DC996" i="1" s="1"/>
  <c r="CV996" i="1"/>
  <c r="CX996" i="1" s="1"/>
  <c r="CQ996" i="1"/>
  <c r="CS996" i="1" s="1"/>
  <c r="CD996" i="1"/>
  <c r="CF996" i="1" s="1"/>
  <c r="DK800" i="1"/>
  <c r="DM800" i="1" s="1"/>
  <c r="DF800" i="1"/>
  <c r="DH800" i="1" s="1"/>
  <c r="DA800" i="1"/>
  <c r="DC800" i="1" s="1"/>
  <c r="CQ800" i="1"/>
  <c r="CS800" i="1" s="1"/>
  <c r="CV800" i="1"/>
  <c r="CX800" i="1" s="1"/>
  <c r="CD800" i="1"/>
  <c r="CF800" i="1" s="1"/>
  <c r="DK694" i="1"/>
  <c r="DM694" i="1" s="1"/>
  <c r="DF694" i="1"/>
  <c r="DH694" i="1" s="1"/>
  <c r="DA694" i="1"/>
  <c r="DC694" i="1" s="1"/>
  <c r="CQ694" i="1"/>
  <c r="CS694" i="1" s="1"/>
  <c r="CV694" i="1"/>
  <c r="CX694" i="1" s="1"/>
  <c r="CD694" i="1"/>
  <c r="CF694" i="1" s="1"/>
  <c r="DK802" i="1"/>
  <c r="DM802" i="1" s="1"/>
  <c r="DF802" i="1"/>
  <c r="DH802" i="1" s="1"/>
  <c r="DA802" i="1"/>
  <c r="DC802" i="1" s="1"/>
  <c r="CV802" i="1"/>
  <c r="CX802" i="1" s="1"/>
  <c r="CQ802" i="1"/>
  <c r="CS802" i="1" s="1"/>
  <c r="CD802" i="1"/>
  <c r="CF802" i="1" s="1"/>
  <c r="DK780" i="1"/>
  <c r="DM780" i="1" s="1"/>
  <c r="DF780" i="1"/>
  <c r="DH780" i="1" s="1"/>
  <c r="DA780" i="1"/>
  <c r="DC780" i="1" s="1"/>
  <c r="CV780" i="1"/>
  <c r="CX780" i="1" s="1"/>
  <c r="CQ780" i="1"/>
  <c r="CS780" i="1" s="1"/>
  <c r="CD780" i="1"/>
  <c r="CF780" i="1" s="1"/>
  <c r="DK764" i="1"/>
  <c r="DM764" i="1" s="1"/>
  <c r="DF764" i="1"/>
  <c r="DH764" i="1" s="1"/>
  <c r="DA764" i="1"/>
  <c r="DC764" i="1" s="1"/>
  <c r="CV764" i="1"/>
  <c r="CX764" i="1" s="1"/>
  <c r="CQ764" i="1"/>
  <c r="CS764" i="1" s="1"/>
  <c r="CD764" i="1"/>
  <c r="CF764" i="1" s="1"/>
  <c r="DK717" i="1"/>
  <c r="DM717" i="1" s="1"/>
  <c r="DA717" i="1"/>
  <c r="DC717" i="1" s="1"/>
  <c r="CV717" i="1"/>
  <c r="CX717" i="1" s="1"/>
  <c r="CQ717" i="1"/>
  <c r="CS717" i="1" s="1"/>
  <c r="CD717" i="1"/>
  <c r="CF717" i="1" s="1"/>
  <c r="DF717" i="1"/>
  <c r="DH717" i="1" s="1"/>
  <c r="DK610" i="1"/>
  <c r="DM610" i="1" s="1"/>
  <c r="DF610" i="1"/>
  <c r="DH610" i="1" s="1"/>
  <c r="DA610" i="1"/>
  <c r="DC610" i="1" s="1"/>
  <c r="CV610" i="1"/>
  <c r="CX610" i="1" s="1"/>
  <c r="CQ610" i="1"/>
  <c r="CS610" i="1" s="1"/>
  <c r="CD610" i="1"/>
  <c r="CF610" i="1" s="1"/>
  <c r="DK805" i="1"/>
  <c r="DM805" i="1" s="1"/>
  <c r="DA805" i="1"/>
  <c r="DC805" i="1" s="1"/>
  <c r="CV805" i="1"/>
  <c r="CX805" i="1" s="1"/>
  <c r="CQ805" i="1"/>
  <c r="CS805" i="1" s="1"/>
  <c r="CD805" i="1"/>
  <c r="CF805" i="1" s="1"/>
  <c r="DF805" i="1"/>
  <c r="DH805" i="1" s="1"/>
  <c r="DK211" i="1"/>
  <c r="DM211" i="1" s="1"/>
  <c r="DF211" i="1"/>
  <c r="DH211" i="1" s="1"/>
  <c r="DA211" i="1"/>
  <c r="DC211" i="1" s="1"/>
  <c r="CV211" i="1"/>
  <c r="CX211" i="1" s="1"/>
  <c r="CQ211" i="1"/>
  <c r="CS211" i="1" s="1"/>
  <c r="CD211" i="1"/>
  <c r="CF211" i="1" s="1"/>
  <c r="DK140" i="1"/>
  <c r="DM140" i="1" s="1"/>
  <c r="DF140" i="1"/>
  <c r="DH140" i="1" s="1"/>
  <c r="CV140" i="1"/>
  <c r="CX140" i="1" s="1"/>
  <c r="DA140" i="1"/>
  <c r="DC140" i="1" s="1"/>
  <c r="CQ140" i="1"/>
  <c r="CS140" i="1" s="1"/>
  <c r="CD140" i="1"/>
  <c r="CF140" i="1" s="1"/>
  <c r="DK108" i="1"/>
  <c r="DM108" i="1" s="1"/>
  <c r="DF108" i="1"/>
  <c r="DH108" i="1" s="1"/>
  <c r="CV108" i="1"/>
  <c r="CX108" i="1" s="1"/>
  <c r="DA108" i="1"/>
  <c r="DC108" i="1" s="1"/>
  <c r="CQ108" i="1"/>
  <c r="CS108" i="1" s="1"/>
  <c r="CD108" i="1"/>
  <c r="CF108" i="1" s="1"/>
  <c r="DK76" i="1"/>
  <c r="DM76" i="1" s="1"/>
  <c r="DF76" i="1"/>
  <c r="DH76" i="1" s="1"/>
  <c r="CV76" i="1"/>
  <c r="CX76" i="1" s="1"/>
  <c r="DA76" i="1"/>
  <c r="DC76" i="1" s="1"/>
  <c r="CQ76" i="1"/>
  <c r="CS76" i="1" s="1"/>
  <c r="CD76" i="1"/>
  <c r="CF76" i="1" s="1"/>
  <c r="DK44" i="1"/>
  <c r="DM44" i="1" s="1"/>
  <c r="DF44" i="1"/>
  <c r="DH44" i="1" s="1"/>
  <c r="CV44" i="1"/>
  <c r="CX44" i="1" s="1"/>
  <c r="DA44" i="1"/>
  <c r="DC44" i="1" s="1"/>
  <c r="CQ44" i="1"/>
  <c r="CS44" i="1" s="1"/>
  <c r="CD44" i="1"/>
  <c r="CF44" i="1" s="1"/>
  <c r="DK12" i="1"/>
  <c r="DM12" i="1" s="1"/>
  <c r="DF12" i="1"/>
  <c r="DH12" i="1" s="1"/>
  <c r="CV12" i="1"/>
  <c r="CX12" i="1" s="1"/>
  <c r="DA12" i="1"/>
  <c r="DC12" i="1" s="1"/>
  <c r="CQ12" i="1"/>
  <c r="CS12" i="1" s="1"/>
  <c r="CD12" i="1"/>
  <c r="CF12" i="1" s="1"/>
  <c r="DK481" i="1"/>
  <c r="DM481" i="1" s="1"/>
  <c r="DF481" i="1"/>
  <c r="DH481" i="1" s="1"/>
  <c r="CV481" i="1"/>
  <c r="CX481" i="1" s="1"/>
  <c r="DA481" i="1"/>
  <c r="DC481" i="1" s="1"/>
  <c r="CQ481" i="1"/>
  <c r="CS481" i="1" s="1"/>
  <c r="CD481" i="1"/>
  <c r="CF481" i="1" s="1"/>
  <c r="DK473" i="1"/>
  <c r="DM473" i="1" s="1"/>
  <c r="DA473" i="1"/>
  <c r="DC473" i="1" s="1"/>
  <c r="CV473" i="1"/>
  <c r="CX473" i="1" s="1"/>
  <c r="DF473" i="1"/>
  <c r="DH473" i="1" s="1"/>
  <c r="CQ473" i="1"/>
  <c r="CS473" i="1" s="1"/>
  <c r="CD473" i="1"/>
  <c r="CF473" i="1" s="1"/>
  <c r="DK465" i="1"/>
  <c r="DM465" i="1" s="1"/>
  <c r="DF465" i="1"/>
  <c r="DH465" i="1" s="1"/>
  <c r="CV465" i="1"/>
  <c r="CX465" i="1" s="1"/>
  <c r="DA465" i="1"/>
  <c r="DC465" i="1" s="1"/>
  <c r="CQ465" i="1"/>
  <c r="CS465" i="1" s="1"/>
  <c r="CD465" i="1"/>
  <c r="CF465" i="1" s="1"/>
  <c r="DK457" i="1"/>
  <c r="DM457" i="1" s="1"/>
  <c r="DA457" i="1"/>
  <c r="DC457" i="1" s="1"/>
  <c r="CV457" i="1"/>
  <c r="CX457" i="1" s="1"/>
  <c r="DF457" i="1"/>
  <c r="DH457" i="1" s="1"/>
  <c r="CQ457" i="1"/>
  <c r="CS457" i="1" s="1"/>
  <c r="CD457" i="1"/>
  <c r="CF457" i="1" s="1"/>
  <c r="DK449" i="1"/>
  <c r="DM449" i="1" s="1"/>
  <c r="DF449" i="1"/>
  <c r="DH449" i="1" s="1"/>
  <c r="CV449" i="1"/>
  <c r="CX449" i="1" s="1"/>
  <c r="DA449" i="1"/>
  <c r="DC449" i="1" s="1"/>
  <c r="CQ449" i="1"/>
  <c r="CS449" i="1" s="1"/>
  <c r="CD449" i="1"/>
  <c r="CF449" i="1" s="1"/>
  <c r="DK441" i="1"/>
  <c r="DM441" i="1" s="1"/>
  <c r="DA441" i="1"/>
  <c r="DC441" i="1" s="1"/>
  <c r="CV441" i="1"/>
  <c r="CX441" i="1" s="1"/>
  <c r="DF441" i="1"/>
  <c r="DH441" i="1" s="1"/>
  <c r="CQ441" i="1"/>
  <c r="CS441" i="1" s="1"/>
  <c r="CD441" i="1"/>
  <c r="CF441" i="1" s="1"/>
  <c r="DK433" i="1"/>
  <c r="DM433" i="1" s="1"/>
  <c r="DF433" i="1"/>
  <c r="DH433" i="1" s="1"/>
  <c r="CV433" i="1"/>
  <c r="CX433" i="1" s="1"/>
  <c r="DA433" i="1"/>
  <c r="DC433" i="1" s="1"/>
  <c r="CQ433" i="1"/>
  <c r="CS433" i="1" s="1"/>
  <c r="CD433" i="1"/>
  <c r="CF433" i="1" s="1"/>
  <c r="DK425" i="1"/>
  <c r="DM425" i="1" s="1"/>
  <c r="DA425" i="1"/>
  <c r="DC425" i="1" s="1"/>
  <c r="CV425" i="1"/>
  <c r="CX425" i="1" s="1"/>
  <c r="DF425" i="1"/>
  <c r="DH425" i="1" s="1"/>
  <c r="CQ425" i="1"/>
  <c r="CS425" i="1" s="1"/>
  <c r="CD425" i="1"/>
  <c r="CF425" i="1" s="1"/>
  <c r="DK417" i="1"/>
  <c r="DM417" i="1" s="1"/>
  <c r="DF417" i="1"/>
  <c r="DH417" i="1" s="1"/>
  <c r="CV417" i="1"/>
  <c r="CX417" i="1" s="1"/>
  <c r="DA417" i="1"/>
  <c r="DC417" i="1" s="1"/>
  <c r="CQ417" i="1"/>
  <c r="CS417" i="1" s="1"/>
  <c r="CD417" i="1"/>
  <c r="CF417" i="1" s="1"/>
  <c r="DK409" i="1"/>
  <c r="DM409" i="1" s="1"/>
  <c r="DA409" i="1"/>
  <c r="DC409" i="1" s="1"/>
  <c r="CV409" i="1"/>
  <c r="CX409" i="1" s="1"/>
  <c r="DF409" i="1"/>
  <c r="DH409" i="1" s="1"/>
  <c r="CQ409" i="1"/>
  <c r="CS409" i="1" s="1"/>
  <c r="CD409" i="1"/>
  <c r="CF409" i="1" s="1"/>
  <c r="DK383" i="1"/>
  <c r="DM383" i="1" s="1"/>
  <c r="DF383" i="1"/>
  <c r="DH383" i="1" s="1"/>
  <c r="DA383" i="1"/>
  <c r="DC383" i="1" s="1"/>
  <c r="CV383" i="1"/>
  <c r="CX383" i="1" s="1"/>
  <c r="CQ383" i="1"/>
  <c r="CS383" i="1" s="1"/>
  <c r="CD383" i="1"/>
  <c r="CF383" i="1" s="1"/>
  <c r="DK355" i="1"/>
  <c r="DM355" i="1" s="1"/>
  <c r="DF355" i="1"/>
  <c r="DH355" i="1" s="1"/>
  <c r="DA355" i="1"/>
  <c r="DC355" i="1" s="1"/>
  <c r="CV355" i="1"/>
  <c r="CX355" i="1" s="1"/>
  <c r="CQ355" i="1"/>
  <c r="CS355" i="1" s="1"/>
  <c r="CD355" i="1"/>
  <c r="CF355" i="1" s="1"/>
  <c r="DK300" i="1"/>
  <c r="DM300" i="1" s="1"/>
  <c r="DF300" i="1"/>
  <c r="DH300" i="1" s="1"/>
  <c r="CV300" i="1"/>
  <c r="CX300" i="1" s="1"/>
  <c r="DA300" i="1"/>
  <c r="DC300" i="1" s="1"/>
  <c r="CQ300" i="1"/>
  <c r="CS300" i="1" s="1"/>
  <c r="CD300" i="1"/>
  <c r="CF300" i="1" s="1"/>
  <c r="DK268" i="1"/>
  <c r="DM268" i="1" s="1"/>
  <c r="DF268" i="1"/>
  <c r="DH268" i="1" s="1"/>
  <c r="CV268" i="1"/>
  <c r="CX268" i="1" s="1"/>
  <c r="DA268" i="1"/>
  <c r="DC268" i="1" s="1"/>
  <c r="CQ268" i="1"/>
  <c r="CS268" i="1" s="1"/>
  <c r="CD268" i="1"/>
  <c r="CF268" i="1" s="1"/>
  <c r="DK236" i="1"/>
  <c r="DM236" i="1" s="1"/>
  <c r="DF236" i="1"/>
  <c r="DH236" i="1" s="1"/>
  <c r="CV236" i="1"/>
  <c r="CX236" i="1" s="1"/>
  <c r="DA236" i="1"/>
  <c r="DC236" i="1" s="1"/>
  <c r="CQ236" i="1"/>
  <c r="CS236" i="1" s="1"/>
  <c r="CD236" i="1"/>
  <c r="CF236" i="1" s="1"/>
  <c r="DK208" i="1"/>
  <c r="DM208" i="1" s="1"/>
  <c r="DF208" i="1"/>
  <c r="DH208" i="1" s="1"/>
  <c r="DA208" i="1"/>
  <c r="DC208" i="1" s="1"/>
  <c r="CV208" i="1"/>
  <c r="CX208" i="1" s="1"/>
  <c r="CD208" i="1"/>
  <c r="CF208" i="1" s="1"/>
  <c r="CQ208" i="1"/>
  <c r="CS208" i="1" s="1"/>
  <c r="DK157" i="1"/>
  <c r="DM157" i="1" s="1"/>
  <c r="DA157" i="1"/>
  <c r="DC157" i="1" s="1"/>
  <c r="CV157" i="1"/>
  <c r="CX157" i="1" s="1"/>
  <c r="DF157" i="1"/>
  <c r="DH157" i="1" s="1"/>
  <c r="CQ157" i="1"/>
  <c r="CS157" i="1" s="1"/>
  <c r="CD157" i="1"/>
  <c r="CF157" i="1" s="1"/>
  <c r="DK125" i="1"/>
  <c r="DM125" i="1" s="1"/>
  <c r="DA125" i="1"/>
  <c r="DC125" i="1" s="1"/>
  <c r="CV125" i="1"/>
  <c r="CX125" i="1" s="1"/>
  <c r="DF125" i="1"/>
  <c r="DH125" i="1" s="1"/>
  <c r="CQ125" i="1"/>
  <c r="CS125" i="1" s="1"/>
  <c r="CD125" i="1"/>
  <c r="CF125" i="1" s="1"/>
  <c r="DK93" i="1"/>
  <c r="DM93" i="1" s="1"/>
  <c r="DA93" i="1"/>
  <c r="DC93" i="1" s="1"/>
  <c r="CV93" i="1"/>
  <c r="CX93" i="1" s="1"/>
  <c r="DF93" i="1"/>
  <c r="DH93" i="1" s="1"/>
  <c r="CQ93" i="1"/>
  <c r="CS93" i="1" s="1"/>
  <c r="CD93" i="1"/>
  <c r="CF93" i="1" s="1"/>
  <c r="DK61" i="1"/>
  <c r="DM61" i="1" s="1"/>
  <c r="DA61" i="1"/>
  <c r="DC61" i="1" s="1"/>
  <c r="CV61" i="1"/>
  <c r="CX61" i="1" s="1"/>
  <c r="DF61" i="1"/>
  <c r="DH61" i="1" s="1"/>
  <c r="CQ61" i="1"/>
  <c r="CS61" i="1" s="1"/>
  <c r="CD61" i="1"/>
  <c r="CF61" i="1" s="1"/>
  <c r="DK29" i="1"/>
  <c r="DM29" i="1" s="1"/>
  <c r="DA29" i="1"/>
  <c r="DC29" i="1" s="1"/>
  <c r="CV29" i="1"/>
  <c r="CX29" i="1" s="1"/>
  <c r="DF29" i="1"/>
  <c r="DH29" i="1" s="1"/>
  <c r="CQ29" i="1"/>
  <c r="CS29" i="1" s="1"/>
  <c r="CD29" i="1"/>
  <c r="CF29" i="1" s="1"/>
  <c r="DK601" i="1"/>
  <c r="DM601" i="1" s="1"/>
  <c r="DA601" i="1"/>
  <c r="DC601" i="1" s="1"/>
  <c r="CV601" i="1"/>
  <c r="CX601" i="1" s="1"/>
  <c r="CQ601" i="1"/>
  <c r="CS601" i="1" s="1"/>
  <c r="DF601" i="1"/>
  <c r="DH601" i="1" s="1"/>
  <c r="CD601" i="1"/>
  <c r="CF601" i="1" s="1"/>
  <c r="DK216" i="1"/>
  <c r="DM216" i="1" s="1"/>
  <c r="DF216" i="1"/>
  <c r="DH216" i="1" s="1"/>
  <c r="DA216" i="1"/>
  <c r="DC216" i="1" s="1"/>
  <c r="CV216" i="1"/>
  <c r="CX216" i="1" s="1"/>
  <c r="CD216" i="1"/>
  <c r="CF216" i="1" s="1"/>
  <c r="CQ216" i="1"/>
  <c r="CS216" i="1" s="1"/>
  <c r="DK159" i="1"/>
  <c r="DM159" i="1" s="1"/>
  <c r="DF159" i="1"/>
  <c r="DH159" i="1" s="1"/>
  <c r="DA159" i="1"/>
  <c r="DC159" i="1" s="1"/>
  <c r="CV159" i="1"/>
  <c r="CX159" i="1" s="1"/>
  <c r="CQ159" i="1"/>
  <c r="CS159" i="1" s="1"/>
  <c r="CD159" i="1"/>
  <c r="CF159" i="1" s="1"/>
  <c r="DK127" i="1"/>
  <c r="DM127" i="1" s="1"/>
  <c r="DF127" i="1"/>
  <c r="DH127" i="1" s="1"/>
  <c r="DA127" i="1"/>
  <c r="DC127" i="1" s="1"/>
  <c r="CV127" i="1"/>
  <c r="CX127" i="1" s="1"/>
  <c r="CQ127" i="1"/>
  <c r="CS127" i="1" s="1"/>
  <c r="CD127" i="1"/>
  <c r="CF127" i="1" s="1"/>
  <c r="DK95" i="1"/>
  <c r="DM95" i="1" s="1"/>
  <c r="DF95" i="1"/>
  <c r="DH95" i="1" s="1"/>
  <c r="DA95" i="1"/>
  <c r="DC95" i="1" s="1"/>
  <c r="CV95" i="1"/>
  <c r="CX95" i="1" s="1"/>
  <c r="CQ95" i="1"/>
  <c r="CS95" i="1" s="1"/>
  <c r="CD95" i="1"/>
  <c r="CF95" i="1" s="1"/>
  <c r="DK63" i="1"/>
  <c r="DM63" i="1" s="1"/>
  <c r="DF63" i="1"/>
  <c r="DH63" i="1" s="1"/>
  <c r="DA63" i="1"/>
  <c r="DC63" i="1" s="1"/>
  <c r="CV63" i="1"/>
  <c r="CX63" i="1" s="1"/>
  <c r="CQ63" i="1"/>
  <c r="CS63" i="1" s="1"/>
  <c r="CD63" i="1"/>
  <c r="CF63" i="1" s="1"/>
  <c r="DK31" i="1"/>
  <c r="DM31" i="1" s="1"/>
  <c r="DA31" i="1"/>
  <c r="DC31" i="1" s="1"/>
  <c r="CV31" i="1"/>
  <c r="CX31" i="1" s="1"/>
  <c r="DF31" i="1"/>
  <c r="DH31" i="1" s="1"/>
  <c r="CQ31" i="1"/>
  <c r="CS31" i="1" s="1"/>
  <c r="CD31" i="1"/>
  <c r="CF31" i="1" s="1"/>
  <c r="DK1038" i="1"/>
  <c r="DM1038" i="1" s="1"/>
  <c r="DF1038" i="1"/>
  <c r="DH1038" i="1" s="1"/>
  <c r="DA1038" i="1"/>
  <c r="DC1038" i="1" s="1"/>
  <c r="CQ1038" i="1"/>
  <c r="CS1038" i="1" s="1"/>
  <c r="CV1038" i="1"/>
  <c r="CX1038" i="1" s="1"/>
  <c r="CD1038" i="1"/>
  <c r="CF1038" i="1" s="1"/>
  <c r="DK725" i="1"/>
  <c r="DM725" i="1" s="1"/>
  <c r="DA725" i="1"/>
  <c r="DC725" i="1" s="1"/>
  <c r="CV725" i="1"/>
  <c r="CX725" i="1" s="1"/>
  <c r="CQ725" i="1"/>
  <c r="CS725" i="1" s="1"/>
  <c r="CD725" i="1"/>
  <c r="CF725" i="1" s="1"/>
  <c r="DF725" i="1"/>
  <c r="DH725" i="1" s="1"/>
  <c r="DK1019" i="1"/>
  <c r="DM1019" i="1" s="1"/>
  <c r="DF1019" i="1"/>
  <c r="DH1019" i="1" s="1"/>
  <c r="CV1019" i="1"/>
  <c r="CX1019" i="1" s="1"/>
  <c r="CQ1019" i="1"/>
  <c r="CS1019" i="1" s="1"/>
  <c r="DA1019" i="1"/>
  <c r="DC1019" i="1" s="1"/>
  <c r="CD1019" i="1"/>
  <c r="CF1019" i="1" s="1"/>
  <c r="DF887" i="1"/>
  <c r="DH887" i="1" s="1"/>
  <c r="DK887" i="1"/>
  <c r="DM887" i="1" s="1"/>
  <c r="CV887" i="1"/>
  <c r="CX887" i="1" s="1"/>
  <c r="CQ887" i="1"/>
  <c r="CS887" i="1" s="1"/>
  <c r="CD887" i="1"/>
  <c r="CF887" i="1" s="1"/>
  <c r="DA887" i="1"/>
  <c r="DC887" i="1" s="1"/>
  <c r="DK793" i="1"/>
  <c r="DM793" i="1" s="1"/>
  <c r="CV793" i="1"/>
  <c r="CX793" i="1" s="1"/>
  <c r="CQ793" i="1"/>
  <c r="CS793" i="1" s="1"/>
  <c r="DF793" i="1"/>
  <c r="DH793" i="1" s="1"/>
  <c r="DA793" i="1"/>
  <c r="DC793" i="1" s="1"/>
  <c r="CD793" i="1"/>
  <c r="CF793" i="1" s="1"/>
  <c r="DK761" i="1"/>
  <c r="DM761" i="1" s="1"/>
  <c r="CV761" i="1"/>
  <c r="CX761" i="1" s="1"/>
  <c r="CQ761" i="1"/>
  <c r="CS761" i="1" s="1"/>
  <c r="DF761" i="1"/>
  <c r="DH761" i="1" s="1"/>
  <c r="DA761" i="1"/>
  <c r="DC761" i="1" s="1"/>
  <c r="CD761" i="1"/>
  <c r="CF761" i="1" s="1"/>
  <c r="DK1024" i="1"/>
  <c r="DM1024" i="1" s="1"/>
  <c r="DF1024" i="1"/>
  <c r="DH1024" i="1" s="1"/>
  <c r="DA1024" i="1"/>
  <c r="DC1024" i="1" s="1"/>
  <c r="CQ1024" i="1"/>
  <c r="CS1024" i="1" s="1"/>
  <c r="CV1024" i="1"/>
  <c r="CX1024" i="1" s="1"/>
  <c r="CD1024" i="1"/>
  <c r="CF1024" i="1" s="1"/>
  <c r="DK605" i="1"/>
  <c r="DM605" i="1" s="1"/>
  <c r="CV605" i="1"/>
  <c r="CX605" i="1" s="1"/>
  <c r="CQ605" i="1"/>
  <c r="CS605" i="1" s="1"/>
  <c r="DF605" i="1"/>
  <c r="DH605" i="1" s="1"/>
  <c r="CD605" i="1"/>
  <c r="CF605" i="1" s="1"/>
  <c r="DA605" i="1"/>
  <c r="DC605" i="1" s="1"/>
  <c r="DK362" i="1"/>
  <c r="DM362" i="1" s="1"/>
  <c r="DF362" i="1"/>
  <c r="DH362" i="1" s="1"/>
  <c r="CV362" i="1"/>
  <c r="CX362" i="1" s="1"/>
  <c r="DA362" i="1"/>
  <c r="DC362" i="1" s="1"/>
  <c r="CD362" i="1"/>
  <c r="CF362" i="1" s="1"/>
  <c r="CQ362" i="1"/>
  <c r="CS362" i="1" s="1"/>
  <c r="DK302" i="1"/>
  <c r="DM302" i="1" s="1"/>
  <c r="DF302" i="1"/>
  <c r="DH302" i="1" s="1"/>
  <c r="DA302" i="1"/>
  <c r="DC302" i="1" s="1"/>
  <c r="CV302" i="1"/>
  <c r="CX302" i="1" s="1"/>
  <c r="CQ302" i="1"/>
  <c r="CS302" i="1" s="1"/>
  <c r="CD302" i="1"/>
  <c r="CF302" i="1" s="1"/>
  <c r="DK250" i="1"/>
  <c r="DM250" i="1" s="1"/>
  <c r="DF250" i="1"/>
  <c r="DH250" i="1" s="1"/>
  <c r="CV250" i="1"/>
  <c r="CX250" i="1" s="1"/>
  <c r="CD250" i="1"/>
  <c r="CF250" i="1" s="1"/>
  <c r="DA250" i="1"/>
  <c r="DC250" i="1" s="1"/>
  <c r="CQ250" i="1"/>
  <c r="CS250" i="1" s="1"/>
  <c r="DK162" i="1"/>
  <c r="DM162" i="1" s="1"/>
  <c r="DF162" i="1"/>
  <c r="DH162" i="1" s="1"/>
  <c r="DA162" i="1"/>
  <c r="DC162" i="1" s="1"/>
  <c r="CV162" i="1"/>
  <c r="CX162" i="1" s="1"/>
  <c r="CD162" i="1"/>
  <c r="CF162" i="1" s="1"/>
  <c r="CQ162" i="1"/>
  <c r="CS162" i="1" s="1"/>
  <c r="DK130" i="1"/>
  <c r="DM130" i="1" s="1"/>
  <c r="DF130" i="1"/>
  <c r="DH130" i="1" s="1"/>
  <c r="DA130" i="1"/>
  <c r="DC130" i="1" s="1"/>
  <c r="CV130" i="1"/>
  <c r="CX130" i="1" s="1"/>
  <c r="CD130" i="1"/>
  <c r="CF130" i="1" s="1"/>
  <c r="CQ130" i="1"/>
  <c r="CS130" i="1" s="1"/>
  <c r="DK273" i="1"/>
  <c r="DM273" i="1" s="1"/>
  <c r="DF273" i="1"/>
  <c r="DH273" i="1" s="1"/>
  <c r="DA273" i="1"/>
  <c r="DC273" i="1" s="1"/>
  <c r="CV273" i="1"/>
  <c r="CX273" i="1" s="1"/>
  <c r="CQ273" i="1"/>
  <c r="CS273" i="1" s="1"/>
  <c r="CD273" i="1"/>
  <c r="CF273" i="1" s="1"/>
  <c r="DK327" i="1"/>
  <c r="DM327" i="1" s="1"/>
  <c r="DF327" i="1"/>
  <c r="DH327" i="1" s="1"/>
  <c r="DA327" i="1"/>
  <c r="DC327" i="1" s="1"/>
  <c r="CV327" i="1"/>
  <c r="CX327" i="1" s="1"/>
  <c r="CQ327" i="1"/>
  <c r="CS327" i="1" s="1"/>
  <c r="CD327" i="1"/>
  <c r="CF327" i="1" s="1"/>
  <c r="DK234" i="1"/>
  <c r="DM234" i="1" s="1"/>
  <c r="DF234" i="1"/>
  <c r="DH234" i="1" s="1"/>
  <c r="CV234" i="1"/>
  <c r="CX234" i="1" s="1"/>
  <c r="DA234" i="1"/>
  <c r="DC234" i="1" s="1"/>
  <c r="CD234" i="1"/>
  <c r="CF234" i="1" s="1"/>
  <c r="CQ234" i="1"/>
  <c r="CS234" i="1" s="1"/>
  <c r="DK372" i="1"/>
  <c r="DM372" i="1" s="1"/>
  <c r="DF372" i="1"/>
  <c r="DH372" i="1" s="1"/>
  <c r="CV372" i="1"/>
  <c r="CX372" i="1" s="1"/>
  <c r="DA372" i="1"/>
  <c r="DC372" i="1" s="1"/>
  <c r="CQ372" i="1"/>
  <c r="CS372" i="1" s="1"/>
  <c r="CD372" i="1"/>
  <c r="CF372" i="1" s="1"/>
  <c r="DF791" i="1"/>
  <c r="DH791" i="1" s="1"/>
  <c r="CV791" i="1"/>
  <c r="CX791" i="1" s="1"/>
  <c r="CQ791" i="1"/>
  <c r="CS791" i="1" s="1"/>
  <c r="CD791" i="1"/>
  <c r="CF791" i="1" s="1"/>
  <c r="DK791" i="1"/>
  <c r="DM791" i="1" s="1"/>
  <c r="DA791" i="1"/>
  <c r="DC791" i="1" s="1"/>
  <c r="DK911" i="1"/>
  <c r="DM911" i="1" s="1"/>
  <c r="DF911" i="1"/>
  <c r="DH911" i="1" s="1"/>
  <c r="CV911" i="1"/>
  <c r="CX911" i="1" s="1"/>
  <c r="CQ911" i="1"/>
  <c r="CS911" i="1" s="1"/>
  <c r="CD911" i="1"/>
  <c r="CF911" i="1" s="1"/>
  <c r="DA911" i="1"/>
  <c r="DC911" i="1" s="1"/>
  <c r="DK633" i="1"/>
  <c r="DM633" i="1" s="1"/>
  <c r="CV633" i="1"/>
  <c r="CX633" i="1" s="1"/>
  <c r="CQ633" i="1"/>
  <c r="CS633" i="1" s="1"/>
  <c r="DF633" i="1"/>
  <c r="DH633" i="1" s="1"/>
  <c r="DA633" i="1"/>
  <c r="DC633" i="1" s="1"/>
  <c r="CD633" i="1"/>
  <c r="CF633" i="1" s="1"/>
  <c r="DK734" i="1"/>
  <c r="DM734" i="1" s="1"/>
  <c r="DF734" i="1"/>
  <c r="DH734" i="1" s="1"/>
  <c r="DA734" i="1"/>
  <c r="DC734" i="1" s="1"/>
  <c r="CQ734" i="1"/>
  <c r="CS734" i="1" s="1"/>
  <c r="CV734" i="1"/>
  <c r="CX734" i="1" s="1"/>
  <c r="CD734" i="1"/>
  <c r="CF734" i="1" s="1"/>
  <c r="DA301" i="1"/>
  <c r="DC301" i="1" s="1"/>
  <c r="CV301" i="1"/>
  <c r="CX301" i="1" s="1"/>
  <c r="DK301" i="1"/>
  <c r="DM301" i="1" s="1"/>
  <c r="CQ301" i="1"/>
  <c r="CS301" i="1" s="1"/>
  <c r="CD301" i="1"/>
  <c r="CF301" i="1" s="1"/>
  <c r="DF301" i="1"/>
  <c r="DH301" i="1" s="1"/>
  <c r="DK393" i="1"/>
  <c r="DM393" i="1" s="1"/>
  <c r="DA393" i="1"/>
  <c r="DC393" i="1" s="1"/>
  <c r="CV393" i="1"/>
  <c r="CX393" i="1" s="1"/>
  <c r="DF393" i="1"/>
  <c r="DH393" i="1" s="1"/>
  <c r="CQ393" i="1"/>
  <c r="CS393" i="1" s="1"/>
  <c r="CD393" i="1"/>
  <c r="CF393" i="1" s="1"/>
  <c r="DK331" i="1"/>
  <c r="DM331" i="1" s="1"/>
  <c r="DF331" i="1"/>
  <c r="DH331" i="1" s="1"/>
  <c r="DA331" i="1"/>
  <c r="DC331" i="1" s="1"/>
  <c r="CV331" i="1"/>
  <c r="CX331" i="1" s="1"/>
  <c r="CQ331" i="1"/>
  <c r="CS331" i="1" s="1"/>
  <c r="CD331" i="1"/>
  <c r="CF331" i="1" s="1"/>
  <c r="DK305" i="1"/>
  <c r="DM305" i="1" s="1"/>
  <c r="DF305" i="1"/>
  <c r="DH305" i="1" s="1"/>
  <c r="DA305" i="1"/>
  <c r="DC305" i="1" s="1"/>
  <c r="CV305" i="1"/>
  <c r="CX305" i="1" s="1"/>
  <c r="CQ305" i="1"/>
  <c r="CS305" i="1" s="1"/>
  <c r="CD305" i="1"/>
  <c r="CF305" i="1" s="1"/>
  <c r="DK265" i="1"/>
  <c r="DM265" i="1" s="1"/>
  <c r="DA265" i="1"/>
  <c r="DC265" i="1" s="1"/>
  <c r="CV265" i="1"/>
  <c r="CX265" i="1" s="1"/>
  <c r="DF265" i="1"/>
  <c r="DH265" i="1" s="1"/>
  <c r="CQ265" i="1"/>
  <c r="CS265" i="1" s="1"/>
  <c r="CD265" i="1"/>
  <c r="CF265" i="1" s="1"/>
  <c r="DK977" i="1"/>
  <c r="DM977" i="1" s="1"/>
  <c r="DF977" i="1"/>
  <c r="DH977" i="1" s="1"/>
  <c r="CV977" i="1"/>
  <c r="CX977" i="1" s="1"/>
  <c r="CQ977" i="1"/>
  <c r="CS977" i="1" s="1"/>
  <c r="DA977" i="1"/>
  <c r="DC977" i="1" s="1"/>
  <c r="CD977" i="1"/>
  <c r="CF977" i="1" s="1"/>
  <c r="DK976" i="1"/>
  <c r="DM976" i="1" s="1"/>
  <c r="DF976" i="1"/>
  <c r="DH976" i="1" s="1"/>
  <c r="DA976" i="1"/>
  <c r="DC976" i="1" s="1"/>
  <c r="CQ976" i="1"/>
  <c r="CS976" i="1" s="1"/>
  <c r="CV976" i="1"/>
  <c r="CX976" i="1" s="1"/>
  <c r="CD976" i="1"/>
  <c r="CF976" i="1" s="1"/>
  <c r="DK935" i="1"/>
  <c r="DM935" i="1" s="1"/>
  <c r="DF935" i="1"/>
  <c r="DH935" i="1" s="1"/>
  <c r="CV935" i="1"/>
  <c r="CX935" i="1" s="1"/>
  <c r="CQ935" i="1"/>
  <c r="CS935" i="1" s="1"/>
  <c r="CD935" i="1"/>
  <c r="CF935" i="1" s="1"/>
  <c r="DA935" i="1"/>
  <c r="DC935" i="1" s="1"/>
  <c r="DK927" i="1"/>
  <c r="DM927" i="1" s="1"/>
  <c r="DF927" i="1"/>
  <c r="DH927" i="1" s="1"/>
  <c r="CV927" i="1"/>
  <c r="CX927" i="1" s="1"/>
  <c r="CQ927" i="1"/>
  <c r="CS927" i="1" s="1"/>
  <c r="CD927" i="1"/>
  <c r="CF927" i="1" s="1"/>
  <c r="DA927" i="1"/>
  <c r="DC927" i="1" s="1"/>
  <c r="DK880" i="1"/>
  <c r="DM880" i="1" s="1"/>
  <c r="DF880" i="1"/>
  <c r="DH880" i="1" s="1"/>
  <c r="DA880" i="1"/>
  <c r="DC880" i="1" s="1"/>
  <c r="CQ880" i="1"/>
  <c r="CS880" i="1" s="1"/>
  <c r="CV880" i="1"/>
  <c r="CX880" i="1" s="1"/>
  <c r="CD880" i="1"/>
  <c r="CF880" i="1" s="1"/>
  <c r="DK846" i="1"/>
  <c r="DM846" i="1" s="1"/>
  <c r="DF846" i="1"/>
  <c r="DH846" i="1" s="1"/>
  <c r="DA846" i="1"/>
  <c r="DC846" i="1" s="1"/>
  <c r="CQ846" i="1"/>
  <c r="CS846" i="1" s="1"/>
  <c r="CV846" i="1"/>
  <c r="CX846" i="1" s="1"/>
  <c r="CD846" i="1"/>
  <c r="CF846" i="1" s="1"/>
  <c r="DK832" i="1"/>
  <c r="DM832" i="1" s="1"/>
  <c r="DF832" i="1"/>
  <c r="DH832" i="1" s="1"/>
  <c r="DA832" i="1"/>
  <c r="DC832" i="1" s="1"/>
  <c r="CQ832" i="1"/>
  <c r="CS832" i="1" s="1"/>
  <c r="CV832" i="1"/>
  <c r="CX832" i="1" s="1"/>
  <c r="CD832" i="1"/>
  <c r="CF832" i="1" s="1"/>
  <c r="DK812" i="1"/>
  <c r="DM812" i="1" s="1"/>
  <c r="DF812" i="1"/>
  <c r="DH812" i="1" s="1"/>
  <c r="DA812" i="1"/>
  <c r="DC812" i="1" s="1"/>
  <c r="CV812" i="1"/>
  <c r="CX812" i="1" s="1"/>
  <c r="CQ812" i="1"/>
  <c r="CS812" i="1" s="1"/>
  <c r="CD812" i="1"/>
  <c r="CF812" i="1" s="1"/>
  <c r="DK858" i="1"/>
  <c r="DM858" i="1" s="1"/>
  <c r="DF858" i="1"/>
  <c r="DH858" i="1" s="1"/>
  <c r="DA858" i="1"/>
  <c r="DC858" i="1" s="1"/>
  <c r="CV858" i="1"/>
  <c r="CX858" i="1" s="1"/>
  <c r="CD858" i="1"/>
  <c r="CF858" i="1" s="1"/>
  <c r="CQ858" i="1"/>
  <c r="CS858" i="1" s="1"/>
  <c r="DK767" i="1"/>
  <c r="DM767" i="1" s="1"/>
  <c r="DF767" i="1"/>
  <c r="DH767" i="1" s="1"/>
  <c r="CV767" i="1"/>
  <c r="CX767" i="1" s="1"/>
  <c r="CQ767" i="1"/>
  <c r="CS767" i="1" s="1"/>
  <c r="CD767" i="1"/>
  <c r="CF767" i="1" s="1"/>
  <c r="DA767" i="1"/>
  <c r="DC767" i="1" s="1"/>
  <c r="DK771" i="1"/>
  <c r="DM771" i="1" s="1"/>
  <c r="DF771" i="1"/>
  <c r="DH771" i="1" s="1"/>
  <c r="CV771" i="1"/>
  <c r="CX771" i="1" s="1"/>
  <c r="CQ771" i="1"/>
  <c r="CS771" i="1" s="1"/>
  <c r="DA771" i="1"/>
  <c r="DC771" i="1" s="1"/>
  <c r="CD771" i="1"/>
  <c r="CF771" i="1" s="1"/>
  <c r="DK686" i="1"/>
  <c r="DM686" i="1" s="1"/>
  <c r="DF686" i="1"/>
  <c r="DH686" i="1" s="1"/>
  <c r="DA686" i="1"/>
  <c r="DC686" i="1" s="1"/>
  <c r="CQ686" i="1"/>
  <c r="CS686" i="1" s="1"/>
  <c r="CV686" i="1"/>
  <c r="CX686" i="1" s="1"/>
  <c r="CD686" i="1"/>
  <c r="CF686" i="1" s="1"/>
  <c r="DK663" i="1"/>
  <c r="DM663" i="1" s="1"/>
  <c r="DF663" i="1"/>
  <c r="DH663" i="1" s="1"/>
  <c r="CV663" i="1"/>
  <c r="CX663" i="1" s="1"/>
  <c r="CQ663" i="1"/>
  <c r="CS663" i="1" s="1"/>
  <c r="CD663" i="1"/>
  <c r="CF663" i="1" s="1"/>
  <c r="DA663" i="1"/>
  <c r="DC663" i="1" s="1"/>
  <c r="DK658" i="1"/>
  <c r="DM658" i="1" s="1"/>
  <c r="DF658" i="1"/>
  <c r="DH658" i="1" s="1"/>
  <c r="DA658" i="1"/>
  <c r="DC658" i="1" s="1"/>
  <c r="CV658" i="1"/>
  <c r="CX658" i="1" s="1"/>
  <c r="CQ658" i="1"/>
  <c r="CS658" i="1" s="1"/>
  <c r="CD658" i="1"/>
  <c r="CF658" i="1" s="1"/>
  <c r="DK617" i="1"/>
  <c r="DM617" i="1" s="1"/>
  <c r="DA617" i="1"/>
  <c r="DC617" i="1" s="1"/>
  <c r="CV617" i="1"/>
  <c r="CX617" i="1" s="1"/>
  <c r="CQ617" i="1"/>
  <c r="CS617" i="1" s="1"/>
  <c r="DF617" i="1"/>
  <c r="DH617" i="1" s="1"/>
  <c r="CD617" i="1"/>
  <c r="CF617" i="1" s="1"/>
  <c r="CV573" i="1"/>
  <c r="CX573" i="1" s="1"/>
  <c r="CQ573" i="1"/>
  <c r="CS573" i="1" s="1"/>
  <c r="DK573" i="1"/>
  <c r="DM573" i="1" s="1"/>
  <c r="DF573" i="1"/>
  <c r="DH573" i="1" s="1"/>
  <c r="CD573" i="1"/>
  <c r="CF573" i="1" s="1"/>
  <c r="DA573" i="1"/>
  <c r="DC573" i="1" s="1"/>
  <c r="DK625" i="1"/>
  <c r="DM625" i="1" s="1"/>
  <c r="DF625" i="1"/>
  <c r="DH625" i="1" s="1"/>
  <c r="CV625" i="1"/>
  <c r="CX625" i="1" s="1"/>
  <c r="CQ625" i="1"/>
  <c r="CS625" i="1" s="1"/>
  <c r="DA625" i="1"/>
  <c r="DC625" i="1" s="1"/>
  <c r="CD625" i="1"/>
  <c r="CF625" i="1" s="1"/>
  <c r="DK588" i="1"/>
  <c r="DM588" i="1" s="1"/>
  <c r="DF588" i="1"/>
  <c r="DH588" i="1" s="1"/>
  <c r="DA588" i="1"/>
  <c r="DC588" i="1" s="1"/>
  <c r="CV588" i="1"/>
  <c r="CX588" i="1" s="1"/>
  <c r="CQ588" i="1"/>
  <c r="CS588" i="1" s="1"/>
  <c r="CD588" i="1"/>
  <c r="CF588" i="1" s="1"/>
  <c r="DK559" i="1"/>
  <c r="DM559" i="1" s="1"/>
  <c r="DF559" i="1"/>
  <c r="DH559" i="1" s="1"/>
  <c r="CV559" i="1"/>
  <c r="CX559" i="1" s="1"/>
  <c r="CQ559" i="1"/>
  <c r="CS559" i="1" s="1"/>
  <c r="CD559" i="1"/>
  <c r="CF559" i="1" s="1"/>
  <c r="DA559" i="1"/>
  <c r="DC559" i="1" s="1"/>
  <c r="DK535" i="1"/>
  <c r="DM535" i="1" s="1"/>
  <c r="DF535" i="1"/>
  <c r="DH535" i="1" s="1"/>
  <c r="CV535" i="1"/>
  <c r="CX535" i="1" s="1"/>
  <c r="CQ535" i="1"/>
  <c r="CS535" i="1" s="1"/>
  <c r="DA535" i="1"/>
  <c r="DC535" i="1" s="1"/>
  <c r="CD535" i="1"/>
  <c r="CF535" i="1" s="1"/>
  <c r="DK519" i="1"/>
  <c r="DM519" i="1" s="1"/>
  <c r="DF519" i="1"/>
  <c r="DH519" i="1" s="1"/>
  <c r="CV519" i="1"/>
  <c r="CX519" i="1" s="1"/>
  <c r="CQ519" i="1"/>
  <c r="CS519" i="1" s="1"/>
  <c r="DA519" i="1"/>
  <c r="DC519" i="1" s="1"/>
  <c r="CD519" i="1"/>
  <c r="CF519" i="1" s="1"/>
  <c r="DK494" i="1"/>
  <c r="DM494" i="1" s="1"/>
  <c r="DF494" i="1"/>
  <c r="DH494" i="1" s="1"/>
  <c r="DA494" i="1"/>
  <c r="DC494" i="1" s="1"/>
  <c r="CV494" i="1"/>
  <c r="CX494" i="1" s="1"/>
  <c r="CQ494" i="1"/>
  <c r="CS494" i="1" s="1"/>
  <c r="CD494" i="1"/>
  <c r="CF494" i="1" s="1"/>
  <c r="DK536" i="1"/>
  <c r="DM536" i="1" s="1"/>
  <c r="DF536" i="1"/>
  <c r="DH536" i="1" s="1"/>
  <c r="DA536" i="1"/>
  <c r="DC536" i="1" s="1"/>
  <c r="CQ536" i="1"/>
  <c r="CS536" i="1" s="1"/>
  <c r="CV536" i="1"/>
  <c r="CX536" i="1" s="1"/>
  <c r="CD536" i="1"/>
  <c r="CF536" i="1" s="1"/>
  <c r="DK511" i="1"/>
  <c r="DM511" i="1" s="1"/>
  <c r="DF511" i="1"/>
  <c r="DH511" i="1" s="1"/>
  <c r="CV511" i="1"/>
  <c r="CX511" i="1" s="1"/>
  <c r="CQ511" i="1"/>
  <c r="CS511" i="1" s="1"/>
  <c r="CD511" i="1"/>
  <c r="CF511" i="1" s="1"/>
  <c r="DA511" i="1"/>
  <c r="DC511" i="1" s="1"/>
  <c r="DK495" i="1"/>
  <c r="DM495" i="1" s="1"/>
  <c r="DF495" i="1"/>
  <c r="DH495" i="1" s="1"/>
  <c r="CV495" i="1"/>
  <c r="CX495" i="1" s="1"/>
  <c r="CQ495" i="1"/>
  <c r="CS495" i="1" s="1"/>
  <c r="CD495" i="1"/>
  <c r="CF495" i="1" s="1"/>
  <c r="DA495" i="1"/>
  <c r="DC495" i="1" s="1"/>
  <c r="DK487" i="1"/>
  <c r="DM487" i="1" s="1"/>
  <c r="DF487" i="1"/>
  <c r="DH487" i="1" s="1"/>
  <c r="CV487" i="1"/>
  <c r="CX487" i="1" s="1"/>
  <c r="DA487" i="1"/>
  <c r="DC487" i="1" s="1"/>
  <c r="CQ487" i="1"/>
  <c r="CS487" i="1" s="1"/>
  <c r="CD487" i="1"/>
  <c r="CF487" i="1" s="1"/>
  <c r="DK1040" i="1"/>
  <c r="DM1040" i="1" s="1"/>
  <c r="DF1040" i="1"/>
  <c r="DH1040" i="1" s="1"/>
  <c r="DA1040" i="1"/>
  <c r="DC1040" i="1" s="1"/>
  <c r="CQ1040" i="1"/>
  <c r="CS1040" i="1" s="1"/>
  <c r="CV1040" i="1"/>
  <c r="CX1040" i="1" s="1"/>
  <c r="CD1040" i="1"/>
  <c r="CF1040" i="1" s="1"/>
  <c r="DK1025" i="1"/>
  <c r="DM1025" i="1" s="1"/>
  <c r="DF1025" i="1"/>
  <c r="DH1025" i="1" s="1"/>
  <c r="CV1025" i="1"/>
  <c r="CX1025" i="1" s="1"/>
  <c r="CQ1025" i="1"/>
  <c r="CS1025" i="1" s="1"/>
  <c r="DA1025" i="1"/>
  <c r="DC1025" i="1" s="1"/>
  <c r="CD1025" i="1"/>
  <c r="CF1025" i="1" s="1"/>
  <c r="DK889" i="1"/>
  <c r="DM889" i="1" s="1"/>
  <c r="CV889" i="1"/>
  <c r="CX889" i="1" s="1"/>
  <c r="CQ889" i="1"/>
  <c r="CS889" i="1" s="1"/>
  <c r="DF889" i="1"/>
  <c r="DH889" i="1" s="1"/>
  <c r="DA889" i="1"/>
  <c r="DC889" i="1" s="1"/>
  <c r="CD889" i="1"/>
  <c r="CF889" i="1" s="1"/>
  <c r="DF823" i="1"/>
  <c r="DH823" i="1" s="1"/>
  <c r="DK823" i="1"/>
  <c r="DM823" i="1" s="1"/>
  <c r="CV823" i="1"/>
  <c r="CX823" i="1" s="1"/>
  <c r="CQ823" i="1"/>
  <c r="CS823" i="1" s="1"/>
  <c r="CD823" i="1"/>
  <c r="CF823" i="1" s="1"/>
  <c r="DA823" i="1"/>
  <c r="DC823" i="1" s="1"/>
  <c r="DK819" i="1"/>
  <c r="DM819" i="1" s="1"/>
  <c r="DF819" i="1"/>
  <c r="DH819" i="1" s="1"/>
  <c r="CV819" i="1"/>
  <c r="CX819" i="1" s="1"/>
  <c r="CQ819" i="1"/>
  <c r="CS819" i="1" s="1"/>
  <c r="DA819" i="1"/>
  <c r="DC819" i="1" s="1"/>
  <c r="CD819" i="1"/>
  <c r="CF819" i="1" s="1"/>
  <c r="DK739" i="1"/>
  <c r="DM739" i="1" s="1"/>
  <c r="DF739" i="1"/>
  <c r="DH739" i="1" s="1"/>
  <c r="CV739" i="1"/>
  <c r="CX739" i="1" s="1"/>
  <c r="CQ739" i="1"/>
  <c r="CS739" i="1" s="1"/>
  <c r="DA739" i="1"/>
  <c r="DC739" i="1" s="1"/>
  <c r="CD739" i="1"/>
  <c r="CF739" i="1" s="1"/>
  <c r="DK723" i="1"/>
  <c r="DM723" i="1" s="1"/>
  <c r="DF723" i="1"/>
  <c r="DH723" i="1" s="1"/>
  <c r="CV723" i="1"/>
  <c r="CX723" i="1" s="1"/>
  <c r="CQ723" i="1"/>
  <c r="CS723" i="1" s="1"/>
  <c r="DA723" i="1"/>
  <c r="DC723" i="1" s="1"/>
  <c r="CD723" i="1"/>
  <c r="CF723" i="1" s="1"/>
  <c r="DK692" i="1"/>
  <c r="DM692" i="1" s="1"/>
  <c r="DF692" i="1"/>
  <c r="DH692" i="1" s="1"/>
  <c r="DA692" i="1"/>
  <c r="DC692" i="1" s="1"/>
  <c r="CV692" i="1"/>
  <c r="CX692" i="1" s="1"/>
  <c r="CQ692" i="1"/>
  <c r="CS692" i="1" s="1"/>
  <c r="CD692" i="1"/>
  <c r="CF692" i="1" s="1"/>
  <c r="DK676" i="1"/>
  <c r="DM676" i="1" s="1"/>
  <c r="DF676" i="1"/>
  <c r="DH676" i="1" s="1"/>
  <c r="DA676" i="1"/>
  <c r="DC676" i="1" s="1"/>
  <c r="CV676" i="1"/>
  <c r="CX676" i="1" s="1"/>
  <c r="CQ676" i="1"/>
  <c r="CS676" i="1" s="1"/>
  <c r="CD676" i="1"/>
  <c r="CF676" i="1" s="1"/>
  <c r="DK660" i="1"/>
  <c r="DM660" i="1" s="1"/>
  <c r="DF660" i="1"/>
  <c r="DH660" i="1" s="1"/>
  <c r="DA660" i="1"/>
  <c r="DC660" i="1" s="1"/>
  <c r="CV660" i="1"/>
  <c r="CX660" i="1" s="1"/>
  <c r="CQ660" i="1"/>
  <c r="CS660" i="1" s="1"/>
  <c r="CD660" i="1"/>
  <c r="CF660" i="1" s="1"/>
  <c r="DK644" i="1"/>
  <c r="DM644" i="1" s="1"/>
  <c r="DF644" i="1"/>
  <c r="DH644" i="1" s="1"/>
  <c r="DA644" i="1"/>
  <c r="DC644" i="1" s="1"/>
  <c r="CV644" i="1"/>
  <c r="CX644" i="1" s="1"/>
  <c r="CQ644" i="1"/>
  <c r="CS644" i="1" s="1"/>
  <c r="CD644" i="1"/>
  <c r="CF644" i="1" s="1"/>
  <c r="DK746" i="1"/>
  <c r="DM746" i="1" s="1"/>
  <c r="DF746" i="1"/>
  <c r="DH746" i="1" s="1"/>
  <c r="DA746" i="1"/>
  <c r="DC746" i="1" s="1"/>
  <c r="CV746" i="1"/>
  <c r="CX746" i="1" s="1"/>
  <c r="CD746" i="1"/>
  <c r="CF746" i="1" s="1"/>
  <c r="CQ746" i="1"/>
  <c r="CS746" i="1" s="1"/>
  <c r="DK712" i="1"/>
  <c r="DM712" i="1" s="1"/>
  <c r="DF712" i="1"/>
  <c r="DH712" i="1" s="1"/>
  <c r="DA712" i="1"/>
  <c r="DC712" i="1" s="1"/>
  <c r="CQ712" i="1"/>
  <c r="CS712" i="1" s="1"/>
  <c r="CV712" i="1"/>
  <c r="CX712" i="1" s="1"/>
  <c r="CD712" i="1"/>
  <c r="CF712" i="1" s="1"/>
  <c r="DK696" i="1"/>
  <c r="DM696" i="1" s="1"/>
  <c r="DF696" i="1"/>
  <c r="DH696" i="1" s="1"/>
  <c r="DA696" i="1"/>
  <c r="DC696" i="1" s="1"/>
  <c r="CQ696" i="1"/>
  <c r="CS696" i="1" s="1"/>
  <c r="CV696" i="1"/>
  <c r="CX696" i="1" s="1"/>
  <c r="CD696" i="1"/>
  <c r="CF696" i="1" s="1"/>
  <c r="DA653" i="1"/>
  <c r="DC653" i="1" s="1"/>
  <c r="CV653" i="1"/>
  <c r="CX653" i="1" s="1"/>
  <c r="CQ653" i="1"/>
  <c r="CS653" i="1" s="1"/>
  <c r="CD653" i="1"/>
  <c r="CF653" i="1" s="1"/>
  <c r="DK653" i="1"/>
  <c r="DM653" i="1" s="1"/>
  <c r="DF653" i="1"/>
  <c r="DH653" i="1" s="1"/>
  <c r="DK251" i="1"/>
  <c r="DM251" i="1" s="1"/>
  <c r="DF251" i="1"/>
  <c r="DH251" i="1" s="1"/>
  <c r="DA251" i="1"/>
  <c r="DC251" i="1" s="1"/>
  <c r="CV251" i="1"/>
  <c r="CX251" i="1" s="1"/>
  <c r="CQ251" i="1"/>
  <c r="CS251" i="1" s="1"/>
  <c r="CD251" i="1"/>
  <c r="CF251" i="1" s="1"/>
  <c r="DK219" i="1"/>
  <c r="DM219" i="1" s="1"/>
  <c r="DF219" i="1"/>
  <c r="DH219" i="1" s="1"/>
  <c r="DA219" i="1"/>
  <c r="DC219" i="1" s="1"/>
  <c r="CV219" i="1"/>
  <c r="CX219" i="1" s="1"/>
  <c r="CQ219" i="1"/>
  <c r="CS219" i="1" s="1"/>
  <c r="CD219" i="1"/>
  <c r="CF219" i="1" s="1"/>
  <c r="DK186" i="1"/>
  <c r="DM186" i="1" s="1"/>
  <c r="DF186" i="1"/>
  <c r="DH186" i="1" s="1"/>
  <c r="CV186" i="1"/>
  <c r="CX186" i="1" s="1"/>
  <c r="CD186" i="1"/>
  <c r="CF186" i="1" s="1"/>
  <c r="DA186" i="1"/>
  <c r="DC186" i="1" s="1"/>
  <c r="CQ186" i="1"/>
  <c r="CS186" i="1" s="1"/>
  <c r="DK178" i="1"/>
  <c r="DM178" i="1" s="1"/>
  <c r="DF178" i="1"/>
  <c r="DH178" i="1" s="1"/>
  <c r="DA178" i="1"/>
  <c r="DC178" i="1" s="1"/>
  <c r="CV178" i="1"/>
  <c r="CX178" i="1" s="1"/>
  <c r="CD178" i="1"/>
  <c r="CF178" i="1" s="1"/>
  <c r="CQ178" i="1"/>
  <c r="CS178" i="1" s="1"/>
  <c r="DK183" i="1"/>
  <c r="DM183" i="1" s="1"/>
  <c r="DF183" i="1"/>
  <c r="DH183" i="1" s="1"/>
  <c r="DA183" i="1"/>
  <c r="DC183" i="1" s="1"/>
  <c r="CV183" i="1"/>
  <c r="CX183" i="1" s="1"/>
  <c r="CQ183" i="1"/>
  <c r="CS183" i="1" s="1"/>
  <c r="CD183" i="1"/>
  <c r="CF183" i="1" s="1"/>
  <c r="DK193" i="1"/>
  <c r="DM193" i="1" s="1"/>
  <c r="DF193" i="1"/>
  <c r="DH193" i="1" s="1"/>
  <c r="DA193" i="1"/>
  <c r="DC193" i="1" s="1"/>
  <c r="CV193" i="1"/>
  <c r="CX193" i="1" s="1"/>
  <c r="CQ193" i="1"/>
  <c r="CS193" i="1" s="1"/>
  <c r="CD193" i="1"/>
  <c r="CF193" i="1" s="1"/>
  <c r="DK177" i="1"/>
  <c r="DM177" i="1" s="1"/>
  <c r="DF177" i="1"/>
  <c r="DH177" i="1" s="1"/>
  <c r="DA177" i="1"/>
  <c r="DC177" i="1" s="1"/>
  <c r="CV177" i="1"/>
  <c r="CX177" i="1" s="1"/>
  <c r="CQ177" i="1"/>
  <c r="CS177" i="1" s="1"/>
  <c r="CD177" i="1"/>
  <c r="CF177" i="1" s="1"/>
  <c r="DK1029" i="1"/>
  <c r="DM1029" i="1" s="1"/>
  <c r="DA1029" i="1"/>
  <c r="DC1029" i="1" s="1"/>
  <c r="CV1029" i="1"/>
  <c r="CX1029" i="1" s="1"/>
  <c r="CQ1029" i="1"/>
  <c r="CS1029" i="1" s="1"/>
  <c r="CD1029" i="1"/>
  <c r="CF1029" i="1" s="1"/>
  <c r="DF1029" i="1"/>
  <c r="DH1029" i="1" s="1"/>
  <c r="DK909" i="1"/>
  <c r="DM909" i="1" s="1"/>
  <c r="DA909" i="1"/>
  <c r="DC909" i="1" s="1"/>
  <c r="CV909" i="1"/>
  <c r="CX909" i="1" s="1"/>
  <c r="CQ909" i="1"/>
  <c r="CS909" i="1" s="1"/>
  <c r="CD909" i="1"/>
  <c r="CF909" i="1" s="1"/>
  <c r="DF909" i="1"/>
  <c r="DH909" i="1" s="1"/>
  <c r="DK1004" i="1"/>
  <c r="DM1004" i="1" s="1"/>
  <c r="DF1004" i="1"/>
  <c r="DH1004" i="1" s="1"/>
  <c r="DA1004" i="1"/>
  <c r="DC1004" i="1" s="1"/>
  <c r="CV1004" i="1"/>
  <c r="CX1004" i="1" s="1"/>
  <c r="CQ1004" i="1"/>
  <c r="CS1004" i="1" s="1"/>
  <c r="CD1004" i="1"/>
  <c r="CF1004" i="1" s="1"/>
  <c r="DK910" i="1"/>
  <c r="DM910" i="1" s="1"/>
  <c r="DF910" i="1"/>
  <c r="DH910" i="1" s="1"/>
  <c r="DA910" i="1"/>
  <c r="DC910" i="1" s="1"/>
  <c r="CQ910" i="1"/>
  <c r="CS910" i="1" s="1"/>
  <c r="CV910" i="1"/>
  <c r="CX910" i="1" s="1"/>
  <c r="CD910" i="1"/>
  <c r="CF910" i="1" s="1"/>
  <c r="DK871" i="1"/>
  <c r="DM871" i="1" s="1"/>
  <c r="DF871" i="1"/>
  <c r="DH871" i="1" s="1"/>
  <c r="CV871" i="1"/>
  <c r="CX871" i="1" s="1"/>
  <c r="CQ871" i="1"/>
  <c r="CS871" i="1" s="1"/>
  <c r="CD871" i="1"/>
  <c r="CF871" i="1" s="1"/>
  <c r="DA871" i="1"/>
  <c r="DC871" i="1" s="1"/>
  <c r="DK801" i="1"/>
  <c r="DM801" i="1" s="1"/>
  <c r="DF801" i="1"/>
  <c r="DH801" i="1" s="1"/>
  <c r="CV801" i="1"/>
  <c r="CX801" i="1" s="1"/>
  <c r="CQ801" i="1"/>
  <c r="CS801" i="1" s="1"/>
  <c r="DA801" i="1"/>
  <c r="DC801" i="1" s="1"/>
  <c r="CD801" i="1"/>
  <c r="CF801" i="1" s="1"/>
  <c r="DK1046" i="1"/>
  <c r="DM1046" i="1" s="1"/>
  <c r="DF1046" i="1"/>
  <c r="DH1046" i="1" s="1"/>
  <c r="DA1046" i="1"/>
  <c r="DC1046" i="1" s="1"/>
  <c r="CV1046" i="1"/>
  <c r="CX1046" i="1" s="1"/>
  <c r="CQ1046" i="1"/>
  <c r="CS1046" i="1" s="1"/>
  <c r="CD1046" i="1"/>
  <c r="CF1046" i="1" s="1"/>
  <c r="DK865" i="1"/>
  <c r="DM865" i="1" s="1"/>
  <c r="DF865" i="1"/>
  <c r="DH865" i="1" s="1"/>
  <c r="CV865" i="1"/>
  <c r="CX865" i="1" s="1"/>
  <c r="CQ865" i="1"/>
  <c r="CS865" i="1" s="1"/>
  <c r="DA865" i="1"/>
  <c r="DC865" i="1" s="1"/>
  <c r="CD865" i="1"/>
  <c r="CF865" i="1" s="1"/>
  <c r="DK713" i="1"/>
  <c r="DM713" i="1" s="1"/>
  <c r="CV713" i="1"/>
  <c r="CX713" i="1" s="1"/>
  <c r="CQ713" i="1"/>
  <c r="CS713" i="1" s="1"/>
  <c r="DF713" i="1"/>
  <c r="DH713" i="1" s="1"/>
  <c r="DA713" i="1"/>
  <c r="DC713" i="1" s="1"/>
  <c r="CD713" i="1"/>
  <c r="CF713" i="1" s="1"/>
  <c r="DK815" i="1"/>
  <c r="DM815" i="1" s="1"/>
  <c r="DF815" i="1"/>
  <c r="DH815" i="1" s="1"/>
  <c r="CV815" i="1"/>
  <c r="CX815" i="1" s="1"/>
  <c r="CQ815" i="1"/>
  <c r="CS815" i="1" s="1"/>
  <c r="CD815" i="1"/>
  <c r="CF815" i="1" s="1"/>
  <c r="DA815" i="1"/>
  <c r="DC815" i="1" s="1"/>
  <c r="DK778" i="1"/>
  <c r="DM778" i="1" s="1"/>
  <c r="DF778" i="1"/>
  <c r="DH778" i="1" s="1"/>
  <c r="DA778" i="1"/>
  <c r="DC778" i="1" s="1"/>
  <c r="CV778" i="1"/>
  <c r="CX778" i="1" s="1"/>
  <c r="CD778" i="1"/>
  <c r="CF778" i="1" s="1"/>
  <c r="CQ778" i="1"/>
  <c r="CS778" i="1" s="1"/>
  <c r="DK762" i="1"/>
  <c r="DM762" i="1" s="1"/>
  <c r="DF762" i="1"/>
  <c r="DH762" i="1" s="1"/>
  <c r="DA762" i="1"/>
  <c r="DC762" i="1" s="1"/>
  <c r="CV762" i="1"/>
  <c r="CX762" i="1" s="1"/>
  <c r="CD762" i="1"/>
  <c r="CF762" i="1" s="1"/>
  <c r="CQ762" i="1"/>
  <c r="CS762" i="1" s="1"/>
  <c r="DK714" i="1"/>
  <c r="DM714" i="1" s="1"/>
  <c r="DF714" i="1"/>
  <c r="DH714" i="1" s="1"/>
  <c r="DA714" i="1"/>
  <c r="DC714" i="1" s="1"/>
  <c r="CV714" i="1"/>
  <c r="CX714" i="1" s="1"/>
  <c r="CD714" i="1"/>
  <c r="CF714" i="1" s="1"/>
  <c r="CQ714" i="1"/>
  <c r="CS714" i="1" s="1"/>
  <c r="DK598" i="1"/>
  <c r="DM598" i="1" s="1"/>
  <c r="DF598" i="1"/>
  <c r="DH598" i="1" s="1"/>
  <c r="DA598" i="1"/>
  <c r="DC598" i="1" s="1"/>
  <c r="CQ598" i="1"/>
  <c r="CS598" i="1" s="1"/>
  <c r="CV598" i="1"/>
  <c r="CX598" i="1" s="1"/>
  <c r="CD598" i="1"/>
  <c r="CF598" i="1" s="1"/>
  <c r="DK745" i="1"/>
  <c r="DM745" i="1" s="1"/>
  <c r="CV745" i="1"/>
  <c r="CX745" i="1" s="1"/>
  <c r="CQ745" i="1"/>
  <c r="CS745" i="1" s="1"/>
  <c r="DF745" i="1"/>
  <c r="DH745" i="1" s="1"/>
  <c r="DA745" i="1"/>
  <c r="DC745" i="1" s="1"/>
  <c r="CD745" i="1"/>
  <c r="CF745" i="1" s="1"/>
  <c r="DK168" i="1"/>
  <c r="DM168" i="1" s="1"/>
  <c r="DF168" i="1"/>
  <c r="DH168" i="1" s="1"/>
  <c r="DA168" i="1"/>
  <c r="DC168" i="1" s="1"/>
  <c r="CV168" i="1"/>
  <c r="CX168" i="1" s="1"/>
  <c r="CQ168" i="1"/>
  <c r="CS168" i="1" s="1"/>
  <c r="CD168" i="1"/>
  <c r="CF168" i="1" s="1"/>
  <c r="DK136" i="1"/>
  <c r="DM136" i="1" s="1"/>
  <c r="DF136" i="1"/>
  <c r="DH136" i="1" s="1"/>
  <c r="DA136" i="1"/>
  <c r="DC136" i="1" s="1"/>
  <c r="CV136" i="1"/>
  <c r="CX136" i="1" s="1"/>
  <c r="CQ136" i="1"/>
  <c r="CS136" i="1" s="1"/>
  <c r="CD136" i="1"/>
  <c r="CF136" i="1" s="1"/>
  <c r="DK104" i="1"/>
  <c r="DM104" i="1" s="1"/>
  <c r="DF104" i="1"/>
  <c r="DH104" i="1" s="1"/>
  <c r="DA104" i="1"/>
  <c r="DC104" i="1" s="1"/>
  <c r="CV104" i="1"/>
  <c r="CX104" i="1" s="1"/>
  <c r="CQ104" i="1"/>
  <c r="CS104" i="1" s="1"/>
  <c r="CD104" i="1"/>
  <c r="CF104" i="1" s="1"/>
  <c r="DK72" i="1"/>
  <c r="DM72" i="1" s="1"/>
  <c r="DF72" i="1"/>
  <c r="DH72" i="1" s="1"/>
  <c r="DA72" i="1"/>
  <c r="DC72" i="1" s="1"/>
  <c r="CV72" i="1"/>
  <c r="CX72" i="1" s="1"/>
  <c r="CQ72" i="1"/>
  <c r="CS72" i="1" s="1"/>
  <c r="CD72" i="1"/>
  <c r="CF72" i="1" s="1"/>
  <c r="DK40" i="1"/>
  <c r="DM40" i="1" s="1"/>
  <c r="DF40" i="1"/>
  <c r="DH40" i="1" s="1"/>
  <c r="DA40" i="1"/>
  <c r="DC40" i="1" s="1"/>
  <c r="CV40" i="1"/>
  <c r="CX40" i="1" s="1"/>
  <c r="CQ40" i="1"/>
  <c r="CS40" i="1" s="1"/>
  <c r="CD40" i="1"/>
  <c r="CF40" i="1" s="1"/>
  <c r="DK8" i="1"/>
  <c r="DM8" i="1" s="1"/>
  <c r="DF8" i="1"/>
  <c r="DH8" i="1" s="1"/>
  <c r="DA8" i="1"/>
  <c r="DC8" i="1" s="1"/>
  <c r="CV8" i="1"/>
  <c r="CX8" i="1" s="1"/>
  <c r="CQ8" i="1"/>
  <c r="CS8" i="1" s="1"/>
  <c r="CD8" i="1"/>
  <c r="CF8" i="1" s="1"/>
  <c r="DK480" i="1"/>
  <c r="DM480" i="1" s="1"/>
  <c r="DF480" i="1"/>
  <c r="DH480" i="1" s="1"/>
  <c r="DA480" i="1"/>
  <c r="DC480" i="1" s="1"/>
  <c r="CV480" i="1"/>
  <c r="CX480" i="1" s="1"/>
  <c r="CD480" i="1"/>
  <c r="CF480" i="1" s="1"/>
  <c r="CQ480" i="1"/>
  <c r="CS480" i="1" s="1"/>
  <c r="DK472" i="1"/>
  <c r="DM472" i="1" s="1"/>
  <c r="DF472" i="1"/>
  <c r="DH472" i="1" s="1"/>
  <c r="DA472" i="1"/>
  <c r="DC472" i="1" s="1"/>
  <c r="CV472" i="1"/>
  <c r="CX472" i="1" s="1"/>
  <c r="CD472" i="1"/>
  <c r="CF472" i="1" s="1"/>
  <c r="CQ472" i="1"/>
  <c r="CS472" i="1" s="1"/>
  <c r="DK464" i="1"/>
  <c r="DM464" i="1" s="1"/>
  <c r="DF464" i="1"/>
  <c r="DH464" i="1" s="1"/>
  <c r="DA464" i="1"/>
  <c r="DC464" i="1" s="1"/>
  <c r="CV464" i="1"/>
  <c r="CX464" i="1" s="1"/>
  <c r="CD464" i="1"/>
  <c r="CF464" i="1" s="1"/>
  <c r="CQ464" i="1"/>
  <c r="CS464" i="1" s="1"/>
  <c r="DK456" i="1"/>
  <c r="DM456" i="1" s="1"/>
  <c r="DF456" i="1"/>
  <c r="DH456" i="1" s="1"/>
  <c r="DA456" i="1"/>
  <c r="DC456" i="1" s="1"/>
  <c r="CV456" i="1"/>
  <c r="CX456" i="1" s="1"/>
  <c r="CD456" i="1"/>
  <c r="CF456" i="1" s="1"/>
  <c r="CQ456" i="1"/>
  <c r="CS456" i="1" s="1"/>
  <c r="DK448" i="1"/>
  <c r="DM448" i="1" s="1"/>
  <c r="DF448" i="1"/>
  <c r="DH448" i="1" s="1"/>
  <c r="DA448" i="1"/>
  <c r="DC448" i="1" s="1"/>
  <c r="CV448" i="1"/>
  <c r="CX448" i="1" s="1"/>
  <c r="CD448" i="1"/>
  <c r="CF448" i="1" s="1"/>
  <c r="CQ448" i="1"/>
  <c r="CS448" i="1" s="1"/>
  <c r="DK440" i="1"/>
  <c r="DM440" i="1" s="1"/>
  <c r="DF440" i="1"/>
  <c r="DH440" i="1" s="1"/>
  <c r="DA440" i="1"/>
  <c r="DC440" i="1" s="1"/>
  <c r="CV440" i="1"/>
  <c r="CX440" i="1" s="1"/>
  <c r="CD440" i="1"/>
  <c r="CF440" i="1" s="1"/>
  <c r="CQ440" i="1"/>
  <c r="CS440" i="1" s="1"/>
  <c r="DK436" i="1"/>
  <c r="DM436" i="1" s="1"/>
  <c r="DF436" i="1"/>
  <c r="DH436" i="1" s="1"/>
  <c r="DA436" i="1"/>
  <c r="DC436" i="1" s="1"/>
  <c r="CV436" i="1"/>
  <c r="CX436" i="1" s="1"/>
  <c r="CQ436" i="1"/>
  <c r="CS436" i="1" s="1"/>
  <c r="CD436" i="1"/>
  <c r="CF436" i="1" s="1"/>
  <c r="DK428" i="1"/>
  <c r="DM428" i="1" s="1"/>
  <c r="DF428" i="1"/>
  <c r="DH428" i="1" s="1"/>
  <c r="DA428" i="1"/>
  <c r="DC428" i="1" s="1"/>
  <c r="CV428" i="1"/>
  <c r="CX428" i="1" s="1"/>
  <c r="CQ428" i="1"/>
  <c r="CS428" i="1" s="1"/>
  <c r="CD428" i="1"/>
  <c r="CF428" i="1" s="1"/>
  <c r="DK420" i="1"/>
  <c r="DM420" i="1" s="1"/>
  <c r="DF420" i="1"/>
  <c r="DH420" i="1" s="1"/>
  <c r="DA420" i="1"/>
  <c r="DC420" i="1" s="1"/>
  <c r="CV420" i="1"/>
  <c r="CX420" i="1" s="1"/>
  <c r="CQ420" i="1"/>
  <c r="CS420" i="1" s="1"/>
  <c r="CD420" i="1"/>
  <c r="CF420" i="1" s="1"/>
  <c r="DK412" i="1"/>
  <c r="DM412" i="1" s="1"/>
  <c r="DF412" i="1"/>
  <c r="DH412" i="1" s="1"/>
  <c r="DA412" i="1"/>
  <c r="DC412" i="1" s="1"/>
  <c r="CV412" i="1"/>
  <c r="CX412" i="1" s="1"/>
  <c r="CQ412" i="1"/>
  <c r="CS412" i="1" s="1"/>
  <c r="CD412" i="1"/>
  <c r="CF412" i="1" s="1"/>
  <c r="DK381" i="1"/>
  <c r="DM381" i="1" s="1"/>
  <c r="DA381" i="1"/>
  <c r="DC381" i="1" s="1"/>
  <c r="CV381" i="1"/>
  <c r="CX381" i="1" s="1"/>
  <c r="DF381" i="1"/>
  <c r="DH381" i="1" s="1"/>
  <c r="CQ381" i="1"/>
  <c r="CS381" i="1" s="1"/>
  <c r="CD381" i="1"/>
  <c r="CF381" i="1" s="1"/>
  <c r="DK350" i="1"/>
  <c r="DM350" i="1" s="1"/>
  <c r="DF350" i="1"/>
  <c r="DH350" i="1" s="1"/>
  <c r="DA350" i="1"/>
  <c r="DC350" i="1" s="1"/>
  <c r="CV350" i="1"/>
  <c r="CX350" i="1" s="1"/>
  <c r="CQ350" i="1"/>
  <c r="CS350" i="1" s="1"/>
  <c r="CD350" i="1"/>
  <c r="CF350" i="1" s="1"/>
  <c r="DK296" i="1"/>
  <c r="DM296" i="1" s="1"/>
  <c r="DF296" i="1"/>
  <c r="DH296" i="1" s="1"/>
  <c r="DA296" i="1"/>
  <c r="DC296" i="1" s="1"/>
  <c r="CV296" i="1"/>
  <c r="CX296" i="1" s="1"/>
  <c r="CD296" i="1"/>
  <c r="CF296" i="1" s="1"/>
  <c r="CQ296" i="1"/>
  <c r="CS296" i="1" s="1"/>
  <c r="DK262" i="1"/>
  <c r="DM262" i="1" s="1"/>
  <c r="DF262" i="1"/>
  <c r="DH262" i="1" s="1"/>
  <c r="DA262" i="1"/>
  <c r="DC262" i="1" s="1"/>
  <c r="CQ262" i="1"/>
  <c r="CS262" i="1" s="1"/>
  <c r="CD262" i="1"/>
  <c r="CF262" i="1" s="1"/>
  <c r="CV262" i="1"/>
  <c r="CX262" i="1" s="1"/>
  <c r="DK230" i="1"/>
  <c r="DM230" i="1" s="1"/>
  <c r="DF230" i="1"/>
  <c r="DH230" i="1" s="1"/>
  <c r="DA230" i="1"/>
  <c r="DC230" i="1" s="1"/>
  <c r="CQ230" i="1"/>
  <c r="CS230" i="1" s="1"/>
  <c r="CD230" i="1"/>
  <c r="CF230" i="1" s="1"/>
  <c r="CV230" i="1"/>
  <c r="CX230" i="1" s="1"/>
  <c r="DK200" i="1"/>
  <c r="DM200" i="1" s="1"/>
  <c r="DF200" i="1"/>
  <c r="DH200" i="1" s="1"/>
  <c r="DA200" i="1"/>
  <c r="DC200" i="1" s="1"/>
  <c r="CV200" i="1"/>
  <c r="CX200" i="1" s="1"/>
  <c r="CD200" i="1"/>
  <c r="CF200" i="1" s="1"/>
  <c r="CQ200" i="1"/>
  <c r="CS200" i="1" s="1"/>
  <c r="DK153" i="1"/>
  <c r="DM153" i="1" s="1"/>
  <c r="DA153" i="1"/>
  <c r="DC153" i="1" s="1"/>
  <c r="CV153" i="1"/>
  <c r="CX153" i="1" s="1"/>
  <c r="DF153" i="1"/>
  <c r="DH153" i="1" s="1"/>
  <c r="CQ153" i="1"/>
  <c r="CS153" i="1" s="1"/>
  <c r="CD153" i="1"/>
  <c r="CF153" i="1" s="1"/>
  <c r="DK121" i="1"/>
  <c r="DM121" i="1" s="1"/>
  <c r="DA121" i="1"/>
  <c r="DC121" i="1" s="1"/>
  <c r="CV121" i="1"/>
  <c r="CX121" i="1" s="1"/>
  <c r="DF121" i="1"/>
  <c r="DH121" i="1" s="1"/>
  <c r="CQ121" i="1"/>
  <c r="CS121" i="1" s="1"/>
  <c r="CD121" i="1"/>
  <c r="CF121" i="1" s="1"/>
  <c r="DK89" i="1"/>
  <c r="DM89" i="1" s="1"/>
  <c r="DA89" i="1"/>
  <c r="DC89" i="1" s="1"/>
  <c r="CV89" i="1"/>
  <c r="CX89" i="1" s="1"/>
  <c r="DF89" i="1"/>
  <c r="DH89" i="1" s="1"/>
  <c r="CQ89" i="1"/>
  <c r="CS89" i="1" s="1"/>
  <c r="CD89" i="1"/>
  <c r="CF89" i="1" s="1"/>
  <c r="DK57" i="1"/>
  <c r="DM57" i="1" s="1"/>
  <c r="DA57" i="1"/>
  <c r="DC57" i="1" s="1"/>
  <c r="CV57" i="1"/>
  <c r="CX57" i="1" s="1"/>
  <c r="DF57" i="1"/>
  <c r="DH57" i="1" s="1"/>
  <c r="CQ57" i="1"/>
  <c r="CS57" i="1" s="1"/>
  <c r="CD57" i="1"/>
  <c r="CF57" i="1" s="1"/>
  <c r="DF25" i="1"/>
  <c r="DH25" i="1" s="1"/>
  <c r="DA25" i="1"/>
  <c r="DC25" i="1" s="1"/>
  <c r="CV25" i="1"/>
  <c r="CX25" i="1" s="1"/>
  <c r="CQ25" i="1"/>
  <c r="CS25" i="1" s="1"/>
  <c r="DK25" i="1"/>
  <c r="DM25" i="1" s="1"/>
  <c r="CD25" i="1"/>
  <c r="CF25" i="1" s="1"/>
  <c r="DK278" i="1"/>
  <c r="DM278" i="1" s="1"/>
  <c r="DF278" i="1"/>
  <c r="DH278" i="1" s="1"/>
  <c r="DA278" i="1"/>
  <c r="DC278" i="1" s="1"/>
  <c r="CQ278" i="1"/>
  <c r="CS278" i="1" s="1"/>
  <c r="CV278" i="1"/>
  <c r="CX278" i="1" s="1"/>
  <c r="CD278" i="1"/>
  <c r="CF278" i="1" s="1"/>
  <c r="DK204" i="1"/>
  <c r="DM204" i="1" s="1"/>
  <c r="DF204" i="1"/>
  <c r="DH204" i="1" s="1"/>
  <c r="CV204" i="1"/>
  <c r="CX204" i="1" s="1"/>
  <c r="DA204" i="1"/>
  <c r="DC204" i="1" s="1"/>
  <c r="CQ204" i="1"/>
  <c r="CS204" i="1" s="1"/>
  <c r="CD204" i="1"/>
  <c r="CF204" i="1" s="1"/>
  <c r="DK155" i="1"/>
  <c r="DM155" i="1" s="1"/>
  <c r="DF155" i="1"/>
  <c r="DH155" i="1" s="1"/>
  <c r="DA155" i="1"/>
  <c r="DC155" i="1" s="1"/>
  <c r="CV155" i="1"/>
  <c r="CX155" i="1" s="1"/>
  <c r="CQ155" i="1"/>
  <c r="CS155" i="1" s="1"/>
  <c r="CD155" i="1"/>
  <c r="CF155" i="1" s="1"/>
  <c r="DK123" i="1"/>
  <c r="DM123" i="1" s="1"/>
  <c r="DF123" i="1"/>
  <c r="DH123" i="1" s="1"/>
  <c r="DA123" i="1"/>
  <c r="DC123" i="1" s="1"/>
  <c r="CV123" i="1"/>
  <c r="CX123" i="1" s="1"/>
  <c r="CQ123" i="1"/>
  <c r="CS123" i="1" s="1"/>
  <c r="CD123" i="1"/>
  <c r="CF123" i="1" s="1"/>
  <c r="DK91" i="1"/>
  <c r="DM91" i="1" s="1"/>
  <c r="DF91" i="1"/>
  <c r="DH91" i="1" s="1"/>
  <c r="DA91" i="1"/>
  <c r="DC91" i="1" s="1"/>
  <c r="CV91" i="1"/>
  <c r="CX91" i="1" s="1"/>
  <c r="CQ91" i="1"/>
  <c r="CS91" i="1" s="1"/>
  <c r="CD91" i="1"/>
  <c r="CF91" i="1" s="1"/>
  <c r="DK59" i="1"/>
  <c r="DM59" i="1" s="1"/>
  <c r="DF59" i="1"/>
  <c r="DH59" i="1" s="1"/>
  <c r="DA59" i="1"/>
  <c r="DC59" i="1" s="1"/>
  <c r="CV59" i="1"/>
  <c r="CX59" i="1" s="1"/>
  <c r="CQ59" i="1"/>
  <c r="CS59" i="1" s="1"/>
  <c r="CD59" i="1"/>
  <c r="CF59" i="1" s="1"/>
  <c r="DK27" i="1"/>
  <c r="DM27" i="1" s="1"/>
  <c r="DA27" i="1"/>
  <c r="DC27" i="1" s="1"/>
  <c r="CV27" i="1"/>
  <c r="CX27" i="1" s="1"/>
  <c r="CQ27" i="1"/>
  <c r="CS27" i="1" s="1"/>
  <c r="CD27" i="1"/>
  <c r="CF27" i="1" s="1"/>
  <c r="DF27" i="1"/>
  <c r="DH27" i="1" s="1"/>
  <c r="DK1037" i="1"/>
  <c r="DM1037" i="1" s="1"/>
  <c r="DA1037" i="1"/>
  <c r="DC1037" i="1" s="1"/>
  <c r="CV1037" i="1"/>
  <c r="CX1037" i="1" s="1"/>
  <c r="CQ1037" i="1"/>
  <c r="CS1037" i="1" s="1"/>
  <c r="CD1037" i="1"/>
  <c r="CF1037" i="1" s="1"/>
  <c r="DF1037" i="1"/>
  <c r="DH1037" i="1" s="1"/>
  <c r="DK709" i="1"/>
  <c r="DM709" i="1" s="1"/>
  <c r="DA709" i="1"/>
  <c r="DC709" i="1" s="1"/>
  <c r="CV709" i="1"/>
  <c r="CX709" i="1" s="1"/>
  <c r="CQ709" i="1"/>
  <c r="CS709" i="1" s="1"/>
  <c r="CD709" i="1"/>
  <c r="CF709" i="1" s="1"/>
  <c r="DF709" i="1"/>
  <c r="DH709" i="1" s="1"/>
  <c r="DK971" i="1"/>
  <c r="DM971" i="1" s="1"/>
  <c r="DF971" i="1"/>
  <c r="DH971" i="1" s="1"/>
  <c r="CV971" i="1"/>
  <c r="CX971" i="1" s="1"/>
  <c r="CQ971" i="1"/>
  <c r="CS971" i="1" s="1"/>
  <c r="DA971" i="1"/>
  <c r="DC971" i="1" s="1"/>
  <c r="CD971" i="1"/>
  <c r="CF971" i="1" s="1"/>
  <c r="DK879" i="1"/>
  <c r="DM879" i="1" s="1"/>
  <c r="DF879" i="1"/>
  <c r="DH879" i="1" s="1"/>
  <c r="CV879" i="1"/>
  <c r="CX879" i="1" s="1"/>
  <c r="CQ879" i="1"/>
  <c r="CS879" i="1" s="1"/>
  <c r="CD879" i="1"/>
  <c r="CF879" i="1" s="1"/>
  <c r="DA879" i="1"/>
  <c r="DC879" i="1" s="1"/>
  <c r="DK789" i="1"/>
  <c r="DM789" i="1" s="1"/>
  <c r="DA789" i="1"/>
  <c r="DC789" i="1" s="1"/>
  <c r="CV789" i="1"/>
  <c r="CX789" i="1" s="1"/>
  <c r="CQ789" i="1"/>
  <c r="CS789" i="1" s="1"/>
  <c r="CD789" i="1"/>
  <c r="CF789" i="1" s="1"/>
  <c r="DF789" i="1"/>
  <c r="DH789" i="1" s="1"/>
  <c r="DK757" i="1"/>
  <c r="DM757" i="1" s="1"/>
  <c r="DA757" i="1"/>
  <c r="DC757" i="1" s="1"/>
  <c r="CV757" i="1"/>
  <c r="CX757" i="1" s="1"/>
  <c r="CQ757" i="1"/>
  <c r="CS757" i="1" s="1"/>
  <c r="CD757" i="1"/>
  <c r="CF757" i="1" s="1"/>
  <c r="DF757" i="1"/>
  <c r="DH757" i="1" s="1"/>
  <c r="DK998" i="1"/>
  <c r="DM998" i="1" s="1"/>
  <c r="DF998" i="1"/>
  <c r="DH998" i="1" s="1"/>
  <c r="DA998" i="1"/>
  <c r="DC998" i="1" s="1"/>
  <c r="CV998" i="1"/>
  <c r="CX998" i="1" s="1"/>
  <c r="CQ998" i="1"/>
  <c r="CS998" i="1" s="1"/>
  <c r="CD998" i="1"/>
  <c r="CF998" i="1" s="1"/>
  <c r="DK402" i="1"/>
  <c r="DM402" i="1" s="1"/>
  <c r="DF402" i="1"/>
  <c r="DH402" i="1" s="1"/>
  <c r="DA402" i="1"/>
  <c r="DC402" i="1" s="1"/>
  <c r="CV402" i="1"/>
  <c r="CX402" i="1" s="1"/>
  <c r="CQ402" i="1"/>
  <c r="CS402" i="1" s="1"/>
  <c r="CD402" i="1"/>
  <c r="CF402" i="1" s="1"/>
  <c r="DA357" i="1"/>
  <c r="DC357" i="1" s="1"/>
  <c r="CV357" i="1"/>
  <c r="CX357" i="1" s="1"/>
  <c r="CQ357" i="1"/>
  <c r="CS357" i="1" s="1"/>
  <c r="CD357" i="1"/>
  <c r="CF357" i="1" s="1"/>
  <c r="DF357" i="1"/>
  <c r="DH357" i="1" s="1"/>
  <c r="DK357" i="1"/>
  <c r="DM357" i="1" s="1"/>
  <c r="DK298" i="1"/>
  <c r="DM298" i="1" s="1"/>
  <c r="DF298" i="1"/>
  <c r="DH298" i="1" s="1"/>
  <c r="CV298" i="1"/>
  <c r="CX298" i="1" s="1"/>
  <c r="DA298" i="1"/>
  <c r="DC298" i="1" s="1"/>
  <c r="CD298" i="1"/>
  <c r="CF298" i="1" s="1"/>
  <c r="CQ298" i="1"/>
  <c r="CS298" i="1" s="1"/>
  <c r="DK242" i="1"/>
  <c r="DM242" i="1" s="1"/>
  <c r="DF242" i="1"/>
  <c r="DH242" i="1" s="1"/>
  <c r="DA242" i="1"/>
  <c r="DC242" i="1" s="1"/>
  <c r="CV242" i="1"/>
  <c r="CX242" i="1" s="1"/>
  <c r="CQ242" i="1"/>
  <c r="CS242" i="1" s="1"/>
  <c r="CD242" i="1"/>
  <c r="CF242" i="1" s="1"/>
  <c r="DK158" i="1"/>
  <c r="DM158" i="1" s="1"/>
  <c r="DF158" i="1"/>
  <c r="DH158" i="1" s="1"/>
  <c r="DA158" i="1"/>
  <c r="DC158" i="1" s="1"/>
  <c r="CV158" i="1"/>
  <c r="CX158" i="1" s="1"/>
  <c r="CQ158" i="1"/>
  <c r="CS158" i="1" s="1"/>
  <c r="CD158" i="1"/>
  <c r="CF158" i="1" s="1"/>
  <c r="DK126" i="1"/>
  <c r="DM126" i="1" s="1"/>
  <c r="DF126" i="1"/>
  <c r="DH126" i="1" s="1"/>
  <c r="DA126" i="1"/>
  <c r="DC126" i="1" s="1"/>
  <c r="CV126" i="1"/>
  <c r="CX126" i="1" s="1"/>
  <c r="CQ126" i="1"/>
  <c r="CS126" i="1" s="1"/>
  <c r="CD126" i="1"/>
  <c r="CF126" i="1" s="1"/>
  <c r="DA261" i="1"/>
  <c r="DC261" i="1" s="1"/>
  <c r="CV261" i="1"/>
  <c r="CX261" i="1" s="1"/>
  <c r="CQ261" i="1"/>
  <c r="CS261" i="1" s="1"/>
  <c r="CD261" i="1"/>
  <c r="CF261" i="1" s="1"/>
  <c r="DK261" i="1"/>
  <c r="DM261" i="1" s="1"/>
  <c r="DF261" i="1"/>
  <c r="DH261" i="1" s="1"/>
  <c r="DK280" i="1"/>
  <c r="DM280" i="1" s="1"/>
  <c r="DF280" i="1"/>
  <c r="DH280" i="1" s="1"/>
  <c r="DA280" i="1"/>
  <c r="DC280" i="1" s="1"/>
  <c r="CV280" i="1"/>
  <c r="CX280" i="1" s="1"/>
  <c r="CD280" i="1"/>
  <c r="CF280" i="1" s="1"/>
  <c r="CQ280" i="1"/>
  <c r="CS280" i="1" s="1"/>
  <c r="DK224" i="1"/>
  <c r="DM224" i="1" s="1"/>
  <c r="DF224" i="1"/>
  <c r="DH224" i="1" s="1"/>
  <c r="DA224" i="1"/>
  <c r="DC224" i="1" s="1"/>
  <c r="CV224" i="1"/>
  <c r="CX224" i="1" s="1"/>
  <c r="CD224" i="1"/>
  <c r="CF224" i="1" s="1"/>
  <c r="CQ224" i="1"/>
  <c r="CS224" i="1" s="1"/>
  <c r="DK326" i="1"/>
  <c r="DM326" i="1" s="1"/>
  <c r="DF326" i="1"/>
  <c r="DH326" i="1" s="1"/>
  <c r="DA326" i="1"/>
  <c r="DC326" i="1" s="1"/>
  <c r="CQ326" i="1"/>
  <c r="CS326" i="1" s="1"/>
  <c r="CD326" i="1"/>
  <c r="CF326" i="1" s="1"/>
  <c r="CV326" i="1"/>
  <c r="CX326" i="1" s="1"/>
  <c r="DK706" i="1"/>
  <c r="DM706" i="1" s="1"/>
  <c r="DF706" i="1"/>
  <c r="DH706" i="1" s="1"/>
  <c r="DA706" i="1"/>
  <c r="DC706" i="1" s="1"/>
  <c r="CV706" i="1"/>
  <c r="CX706" i="1" s="1"/>
  <c r="CQ706" i="1"/>
  <c r="CS706" i="1" s="1"/>
  <c r="CD706" i="1"/>
  <c r="CF706" i="1" s="1"/>
  <c r="DK796" i="1"/>
  <c r="DM796" i="1" s="1"/>
  <c r="DF796" i="1"/>
  <c r="DH796" i="1" s="1"/>
  <c r="DA796" i="1"/>
  <c r="DC796" i="1" s="1"/>
  <c r="CV796" i="1"/>
  <c r="CX796" i="1" s="1"/>
  <c r="CQ796" i="1"/>
  <c r="CS796" i="1" s="1"/>
  <c r="CD796" i="1"/>
  <c r="CF796" i="1" s="1"/>
  <c r="DK962" i="1"/>
  <c r="DM962" i="1" s="1"/>
  <c r="DF962" i="1"/>
  <c r="DH962" i="1" s="1"/>
  <c r="DA962" i="1"/>
  <c r="DC962" i="1" s="1"/>
  <c r="CV962" i="1"/>
  <c r="CX962" i="1" s="1"/>
  <c r="CQ962" i="1"/>
  <c r="CS962" i="1" s="1"/>
  <c r="CD962" i="1"/>
  <c r="CF962" i="1" s="1"/>
  <c r="DK210" i="1"/>
  <c r="DM210" i="1" s="1"/>
  <c r="DF210" i="1"/>
  <c r="DH210" i="1" s="1"/>
  <c r="DA210" i="1"/>
  <c r="DC210" i="1" s="1"/>
  <c r="CV210" i="1"/>
  <c r="CX210" i="1" s="1"/>
  <c r="CQ210" i="1"/>
  <c r="CS210" i="1" s="1"/>
  <c r="CD210" i="1"/>
  <c r="CF210" i="1" s="1"/>
  <c r="DK683" i="1"/>
  <c r="DM683" i="1" s="1"/>
  <c r="DF683" i="1"/>
  <c r="DH683" i="1" s="1"/>
  <c r="CV683" i="1"/>
  <c r="CX683" i="1" s="1"/>
  <c r="CQ683" i="1"/>
  <c r="CS683" i="1" s="1"/>
  <c r="DA683" i="1"/>
  <c r="DC683" i="1" s="1"/>
  <c r="CD683" i="1"/>
  <c r="CF683" i="1" s="1"/>
  <c r="DK351" i="1"/>
  <c r="DM351" i="1" s="1"/>
  <c r="DF351" i="1"/>
  <c r="DH351" i="1" s="1"/>
  <c r="DA351" i="1"/>
  <c r="DC351" i="1" s="1"/>
  <c r="CV351" i="1"/>
  <c r="CX351" i="1" s="1"/>
  <c r="CQ351" i="1"/>
  <c r="CS351" i="1" s="1"/>
  <c r="CD351" i="1"/>
  <c r="CF351" i="1" s="1"/>
  <c r="DK624" i="1"/>
  <c r="DM624" i="1" s="1"/>
  <c r="DF624" i="1"/>
  <c r="DH624" i="1" s="1"/>
  <c r="DA624" i="1"/>
  <c r="DC624" i="1" s="1"/>
  <c r="CQ624" i="1"/>
  <c r="CS624" i="1" s="1"/>
  <c r="CV624" i="1"/>
  <c r="CX624" i="1" s="1"/>
  <c r="CD624" i="1"/>
  <c r="CF624" i="1" s="1"/>
  <c r="DK238" i="1"/>
  <c r="DM238" i="1" s="1"/>
  <c r="DF238" i="1"/>
  <c r="DH238" i="1" s="1"/>
  <c r="DA238" i="1"/>
  <c r="DC238" i="1" s="1"/>
  <c r="CV238" i="1"/>
  <c r="CX238" i="1" s="1"/>
  <c r="CQ238" i="1"/>
  <c r="CS238" i="1" s="1"/>
  <c r="CD238" i="1"/>
  <c r="CF238" i="1" s="1"/>
  <c r="DK994" i="1"/>
  <c r="DM994" i="1" s="1"/>
  <c r="DF994" i="1"/>
  <c r="DH994" i="1" s="1"/>
  <c r="DA994" i="1"/>
  <c r="DC994" i="1" s="1"/>
  <c r="CV994" i="1"/>
  <c r="CX994" i="1" s="1"/>
  <c r="CQ994" i="1"/>
  <c r="CS994" i="1" s="1"/>
  <c r="CD994" i="1"/>
  <c r="CF994" i="1" s="1"/>
  <c r="DK987" i="1"/>
  <c r="DM987" i="1" s="1"/>
  <c r="DF987" i="1"/>
  <c r="DH987" i="1" s="1"/>
  <c r="CV987" i="1"/>
  <c r="CX987" i="1" s="1"/>
  <c r="CQ987" i="1"/>
  <c r="CS987" i="1" s="1"/>
  <c r="DA987" i="1"/>
  <c r="DC987" i="1" s="1"/>
  <c r="CD987" i="1"/>
  <c r="CF987" i="1" s="1"/>
  <c r="DK980" i="1"/>
  <c r="DM980" i="1" s="1"/>
  <c r="DF980" i="1"/>
  <c r="DH980" i="1" s="1"/>
  <c r="DA980" i="1"/>
  <c r="DC980" i="1" s="1"/>
  <c r="CV980" i="1"/>
  <c r="CX980" i="1" s="1"/>
  <c r="CQ980" i="1"/>
  <c r="CS980" i="1" s="1"/>
  <c r="CD980" i="1"/>
  <c r="CF980" i="1" s="1"/>
  <c r="DK975" i="1"/>
  <c r="DM975" i="1" s="1"/>
  <c r="DF975" i="1"/>
  <c r="DH975" i="1" s="1"/>
  <c r="CV975" i="1"/>
  <c r="CX975" i="1" s="1"/>
  <c r="CQ975" i="1"/>
  <c r="CS975" i="1" s="1"/>
  <c r="CD975" i="1"/>
  <c r="CF975" i="1" s="1"/>
  <c r="DA975" i="1"/>
  <c r="DC975" i="1" s="1"/>
  <c r="DK933" i="1"/>
  <c r="DM933" i="1" s="1"/>
  <c r="DA933" i="1"/>
  <c r="DC933" i="1" s="1"/>
  <c r="CV933" i="1"/>
  <c r="CX933" i="1" s="1"/>
  <c r="CQ933" i="1"/>
  <c r="CS933" i="1" s="1"/>
  <c r="CD933" i="1"/>
  <c r="CF933" i="1" s="1"/>
  <c r="DF933" i="1"/>
  <c r="DH933" i="1" s="1"/>
  <c r="DK925" i="1"/>
  <c r="DM925" i="1" s="1"/>
  <c r="DA925" i="1"/>
  <c r="DC925" i="1" s="1"/>
  <c r="CV925" i="1"/>
  <c r="CX925" i="1" s="1"/>
  <c r="CQ925" i="1"/>
  <c r="CS925" i="1" s="1"/>
  <c r="DF925" i="1"/>
  <c r="DH925" i="1" s="1"/>
  <c r="CD925" i="1"/>
  <c r="CF925" i="1" s="1"/>
  <c r="DK850" i="1"/>
  <c r="DM850" i="1" s="1"/>
  <c r="DF850" i="1"/>
  <c r="DH850" i="1" s="1"/>
  <c r="DA850" i="1"/>
  <c r="DC850" i="1" s="1"/>
  <c r="CV850" i="1"/>
  <c r="CX850" i="1" s="1"/>
  <c r="CQ850" i="1"/>
  <c r="CS850" i="1" s="1"/>
  <c r="CD850" i="1"/>
  <c r="CF850" i="1" s="1"/>
  <c r="DK830" i="1"/>
  <c r="DM830" i="1" s="1"/>
  <c r="DF830" i="1"/>
  <c r="DH830" i="1" s="1"/>
  <c r="DA830" i="1"/>
  <c r="DC830" i="1" s="1"/>
  <c r="CQ830" i="1"/>
  <c r="CS830" i="1" s="1"/>
  <c r="CV830" i="1"/>
  <c r="CX830" i="1" s="1"/>
  <c r="CD830" i="1"/>
  <c r="CF830" i="1" s="1"/>
  <c r="DK787" i="1"/>
  <c r="DM787" i="1" s="1"/>
  <c r="DF787" i="1"/>
  <c r="DH787" i="1" s="1"/>
  <c r="CV787" i="1"/>
  <c r="CX787" i="1" s="1"/>
  <c r="CQ787" i="1"/>
  <c r="CS787" i="1" s="1"/>
  <c r="DA787" i="1"/>
  <c r="DC787" i="1" s="1"/>
  <c r="CD787" i="1"/>
  <c r="CF787" i="1" s="1"/>
  <c r="DK882" i="1"/>
  <c r="DM882" i="1" s="1"/>
  <c r="DF882" i="1"/>
  <c r="DH882" i="1" s="1"/>
  <c r="DA882" i="1"/>
  <c r="DC882" i="1" s="1"/>
  <c r="CV882" i="1"/>
  <c r="CX882" i="1" s="1"/>
  <c r="CQ882" i="1"/>
  <c r="CS882" i="1" s="1"/>
  <c r="CD882" i="1"/>
  <c r="CF882" i="1" s="1"/>
  <c r="DF855" i="1"/>
  <c r="DH855" i="1" s="1"/>
  <c r="CV855" i="1"/>
  <c r="CX855" i="1" s="1"/>
  <c r="CQ855" i="1"/>
  <c r="CS855" i="1" s="1"/>
  <c r="DK855" i="1"/>
  <c r="DM855" i="1" s="1"/>
  <c r="CD855" i="1"/>
  <c r="CF855" i="1" s="1"/>
  <c r="DA855" i="1"/>
  <c r="DC855" i="1" s="1"/>
  <c r="DK662" i="1"/>
  <c r="DM662" i="1" s="1"/>
  <c r="DF662" i="1"/>
  <c r="DH662" i="1" s="1"/>
  <c r="DA662" i="1"/>
  <c r="DC662" i="1" s="1"/>
  <c r="CQ662" i="1"/>
  <c r="CS662" i="1" s="1"/>
  <c r="CV662" i="1"/>
  <c r="CX662" i="1" s="1"/>
  <c r="CD662" i="1"/>
  <c r="CF662" i="1" s="1"/>
  <c r="DK679" i="1"/>
  <c r="DM679" i="1" s="1"/>
  <c r="DF679" i="1"/>
  <c r="DH679" i="1" s="1"/>
  <c r="CV679" i="1"/>
  <c r="CX679" i="1" s="1"/>
  <c r="CQ679" i="1"/>
  <c r="CS679" i="1" s="1"/>
  <c r="CD679" i="1"/>
  <c r="CF679" i="1" s="1"/>
  <c r="DA679" i="1"/>
  <c r="DC679" i="1" s="1"/>
  <c r="DK654" i="1"/>
  <c r="DM654" i="1" s="1"/>
  <c r="DF654" i="1"/>
  <c r="DH654" i="1" s="1"/>
  <c r="DA654" i="1"/>
  <c r="DC654" i="1" s="1"/>
  <c r="CQ654" i="1"/>
  <c r="CS654" i="1" s="1"/>
  <c r="CV654" i="1"/>
  <c r="CX654" i="1" s="1"/>
  <c r="CD654" i="1"/>
  <c r="CF654" i="1" s="1"/>
  <c r="DK646" i="1"/>
  <c r="DM646" i="1" s="1"/>
  <c r="DF646" i="1"/>
  <c r="DH646" i="1" s="1"/>
  <c r="DA646" i="1"/>
  <c r="DC646" i="1" s="1"/>
  <c r="CQ646" i="1"/>
  <c r="CS646" i="1" s="1"/>
  <c r="CD646" i="1"/>
  <c r="CF646" i="1" s="1"/>
  <c r="CV646" i="1"/>
  <c r="CX646" i="1" s="1"/>
  <c r="DK615" i="1"/>
  <c r="DM615" i="1" s="1"/>
  <c r="DF615" i="1"/>
  <c r="DH615" i="1" s="1"/>
  <c r="CV615" i="1"/>
  <c r="CX615" i="1" s="1"/>
  <c r="CQ615" i="1"/>
  <c r="CS615" i="1" s="1"/>
  <c r="DA615" i="1"/>
  <c r="DC615" i="1" s="1"/>
  <c r="CD615" i="1"/>
  <c r="CF615" i="1" s="1"/>
  <c r="DK596" i="1"/>
  <c r="DM596" i="1" s="1"/>
  <c r="DF596" i="1"/>
  <c r="DH596" i="1" s="1"/>
  <c r="DA596" i="1"/>
  <c r="DC596" i="1" s="1"/>
  <c r="CV596" i="1"/>
  <c r="CX596" i="1" s="1"/>
  <c r="CQ596" i="1"/>
  <c r="CS596" i="1" s="1"/>
  <c r="CD596" i="1"/>
  <c r="CF596" i="1" s="1"/>
  <c r="DK569" i="1"/>
  <c r="DM569" i="1" s="1"/>
  <c r="DA569" i="1"/>
  <c r="DC569" i="1" s="1"/>
  <c r="CV569" i="1"/>
  <c r="CX569" i="1" s="1"/>
  <c r="CQ569" i="1"/>
  <c r="CS569" i="1" s="1"/>
  <c r="DF569" i="1"/>
  <c r="DH569" i="1" s="1"/>
  <c r="CD569" i="1"/>
  <c r="CF569" i="1" s="1"/>
  <c r="DK636" i="1"/>
  <c r="DM636" i="1" s="1"/>
  <c r="DF636" i="1"/>
  <c r="DH636" i="1" s="1"/>
  <c r="DA636" i="1"/>
  <c r="DC636" i="1" s="1"/>
  <c r="CV636" i="1"/>
  <c r="CX636" i="1" s="1"/>
  <c r="CQ636" i="1"/>
  <c r="CS636" i="1" s="1"/>
  <c r="CD636" i="1"/>
  <c r="CF636" i="1" s="1"/>
  <c r="DK623" i="1"/>
  <c r="DM623" i="1" s="1"/>
  <c r="DF623" i="1"/>
  <c r="DH623" i="1" s="1"/>
  <c r="CV623" i="1"/>
  <c r="CX623" i="1" s="1"/>
  <c r="CQ623" i="1"/>
  <c r="CS623" i="1" s="1"/>
  <c r="CD623" i="1"/>
  <c r="CF623" i="1" s="1"/>
  <c r="DA623" i="1"/>
  <c r="DC623" i="1" s="1"/>
  <c r="DK603" i="1"/>
  <c r="DM603" i="1" s="1"/>
  <c r="DF603" i="1"/>
  <c r="DH603" i="1" s="1"/>
  <c r="DA603" i="1"/>
  <c r="DC603" i="1" s="1"/>
  <c r="CV603" i="1"/>
  <c r="CX603" i="1" s="1"/>
  <c r="CQ603" i="1"/>
  <c r="CS603" i="1" s="1"/>
  <c r="CD603" i="1"/>
  <c r="CF603" i="1" s="1"/>
  <c r="DK587" i="1"/>
  <c r="DM587" i="1" s="1"/>
  <c r="DF587" i="1"/>
  <c r="DH587" i="1" s="1"/>
  <c r="DA587" i="1"/>
  <c r="DC587" i="1" s="1"/>
  <c r="CV587" i="1"/>
  <c r="CX587" i="1" s="1"/>
  <c r="CQ587" i="1"/>
  <c r="CS587" i="1" s="1"/>
  <c r="CD587" i="1"/>
  <c r="CF587" i="1" s="1"/>
  <c r="DK571" i="1"/>
  <c r="DM571" i="1" s="1"/>
  <c r="DF571" i="1"/>
  <c r="DH571" i="1" s="1"/>
  <c r="DA571" i="1"/>
  <c r="DC571" i="1" s="1"/>
  <c r="CV571" i="1"/>
  <c r="CX571" i="1" s="1"/>
  <c r="CQ571" i="1"/>
  <c r="CS571" i="1" s="1"/>
  <c r="CD571" i="1"/>
  <c r="CF571" i="1" s="1"/>
  <c r="DK555" i="1"/>
  <c r="DM555" i="1" s="1"/>
  <c r="DF555" i="1"/>
  <c r="DH555" i="1" s="1"/>
  <c r="DA555" i="1"/>
  <c r="DC555" i="1" s="1"/>
  <c r="CV555" i="1"/>
  <c r="CX555" i="1" s="1"/>
  <c r="CQ555" i="1"/>
  <c r="CS555" i="1" s="1"/>
  <c r="CD555" i="1"/>
  <c r="CF555" i="1" s="1"/>
  <c r="DK542" i="1"/>
  <c r="DM542" i="1" s="1"/>
  <c r="DF542" i="1"/>
  <c r="DH542" i="1" s="1"/>
  <c r="DA542" i="1"/>
  <c r="DC542" i="1" s="1"/>
  <c r="CQ542" i="1"/>
  <c r="CS542" i="1" s="1"/>
  <c r="CV542" i="1"/>
  <c r="CX542" i="1" s="1"/>
  <c r="CD542" i="1"/>
  <c r="CF542" i="1" s="1"/>
  <c r="CV533" i="1"/>
  <c r="CX533" i="1" s="1"/>
  <c r="CQ533" i="1"/>
  <c r="CS533" i="1" s="1"/>
  <c r="CD533" i="1"/>
  <c r="CF533" i="1" s="1"/>
  <c r="DK533" i="1"/>
  <c r="DM533" i="1" s="1"/>
  <c r="DA533" i="1"/>
  <c r="DC533" i="1" s="1"/>
  <c r="DF533" i="1"/>
  <c r="DH533" i="1" s="1"/>
  <c r="CV525" i="1"/>
  <c r="CX525" i="1" s="1"/>
  <c r="CQ525" i="1"/>
  <c r="CS525" i="1" s="1"/>
  <c r="DK525" i="1"/>
  <c r="DM525" i="1" s="1"/>
  <c r="DA525" i="1"/>
  <c r="DC525" i="1" s="1"/>
  <c r="CD525" i="1"/>
  <c r="CF525" i="1" s="1"/>
  <c r="DF525" i="1"/>
  <c r="DH525" i="1" s="1"/>
  <c r="DK508" i="1"/>
  <c r="DM508" i="1" s="1"/>
  <c r="DF508" i="1"/>
  <c r="DH508" i="1" s="1"/>
  <c r="DA508" i="1"/>
  <c r="DC508" i="1" s="1"/>
  <c r="CV508" i="1"/>
  <c r="CX508" i="1" s="1"/>
  <c r="CQ508" i="1"/>
  <c r="CS508" i="1" s="1"/>
  <c r="CD508" i="1"/>
  <c r="CF508" i="1" s="1"/>
  <c r="DK500" i="1"/>
  <c r="DM500" i="1" s="1"/>
  <c r="DF500" i="1"/>
  <c r="DH500" i="1" s="1"/>
  <c r="DA500" i="1"/>
  <c r="DC500" i="1" s="1"/>
  <c r="CV500" i="1"/>
  <c r="CX500" i="1" s="1"/>
  <c r="CQ500" i="1"/>
  <c r="CS500" i="1" s="1"/>
  <c r="CD500" i="1"/>
  <c r="CF500" i="1" s="1"/>
  <c r="DK490" i="1"/>
  <c r="DM490" i="1" s="1"/>
  <c r="DF490" i="1"/>
  <c r="DH490" i="1" s="1"/>
  <c r="DA490" i="1"/>
  <c r="DC490" i="1" s="1"/>
  <c r="CV490" i="1"/>
  <c r="CX490" i="1" s="1"/>
  <c r="CD490" i="1"/>
  <c r="CF490" i="1" s="1"/>
  <c r="CQ490" i="1"/>
  <c r="CS490" i="1" s="1"/>
  <c r="DK659" i="1"/>
  <c r="DM659" i="1" s="1"/>
  <c r="DF659" i="1"/>
  <c r="DH659" i="1" s="1"/>
  <c r="CV659" i="1"/>
  <c r="CX659" i="1" s="1"/>
  <c r="CQ659" i="1"/>
  <c r="CS659" i="1" s="1"/>
  <c r="DA659" i="1"/>
  <c r="DC659" i="1" s="1"/>
  <c r="CD659" i="1"/>
  <c r="CF659" i="1" s="1"/>
  <c r="DK619" i="1"/>
  <c r="DM619" i="1" s="1"/>
  <c r="DF619" i="1"/>
  <c r="DH619" i="1" s="1"/>
  <c r="DA619" i="1"/>
  <c r="DC619" i="1" s="1"/>
  <c r="CV619" i="1"/>
  <c r="CX619" i="1" s="1"/>
  <c r="CQ619" i="1"/>
  <c r="CS619" i="1" s="1"/>
  <c r="CD619" i="1"/>
  <c r="CF619" i="1" s="1"/>
  <c r="DK565" i="1"/>
  <c r="DM565" i="1" s="1"/>
  <c r="CV565" i="1"/>
  <c r="CX565" i="1" s="1"/>
  <c r="CQ565" i="1"/>
  <c r="CS565" i="1" s="1"/>
  <c r="CD565" i="1"/>
  <c r="CF565" i="1" s="1"/>
  <c r="DF565" i="1"/>
  <c r="DH565" i="1" s="1"/>
  <c r="DA565" i="1"/>
  <c r="DC565" i="1" s="1"/>
  <c r="DK544" i="1"/>
  <c r="DM544" i="1" s="1"/>
  <c r="DF544" i="1"/>
  <c r="DH544" i="1" s="1"/>
  <c r="DA544" i="1"/>
  <c r="DC544" i="1" s="1"/>
  <c r="CQ544" i="1"/>
  <c r="CS544" i="1" s="1"/>
  <c r="CV544" i="1"/>
  <c r="CX544" i="1" s="1"/>
  <c r="CD544" i="1"/>
  <c r="CF544" i="1" s="1"/>
  <c r="DK524" i="1"/>
  <c r="DM524" i="1" s="1"/>
  <c r="DF524" i="1"/>
  <c r="DH524" i="1" s="1"/>
  <c r="DA524" i="1"/>
  <c r="DC524" i="1" s="1"/>
  <c r="CV524" i="1"/>
  <c r="CX524" i="1" s="1"/>
  <c r="CQ524" i="1"/>
  <c r="CS524" i="1" s="1"/>
  <c r="CD524" i="1"/>
  <c r="CF524" i="1" s="1"/>
  <c r="DK1014" i="1"/>
  <c r="DM1014" i="1" s="1"/>
  <c r="DF1014" i="1"/>
  <c r="DH1014" i="1" s="1"/>
  <c r="DA1014" i="1"/>
  <c r="DC1014" i="1" s="1"/>
  <c r="CV1014" i="1"/>
  <c r="CX1014" i="1" s="1"/>
  <c r="CQ1014" i="1"/>
  <c r="CS1014" i="1" s="1"/>
  <c r="CD1014" i="1"/>
  <c r="CF1014" i="1" s="1"/>
  <c r="DK1003" i="1"/>
  <c r="DM1003" i="1" s="1"/>
  <c r="DF1003" i="1"/>
  <c r="DH1003" i="1" s="1"/>
  <c r="CV1003" i="1"/>
  <c r="CX1003" i="1" s="1"/>
  <c r="CQ1003" i="1"/>
  <c r="CS1003" i="1" s="1"/>
  <c r="DA1003" i="1"/>
  <c r="DC1003" i="1" s="1"/>
  <c r="CD1003" i="1"/>
  <c r="CF1003" i="1" s="1"/>
  <c r="DK1001" i="1"/>
  <c r="DM1001" i="1" s="1"/>
  <c r="CV1001" i="1"/>
  <c r="CX1001" i="1" s="1"/>
  <c r="CQ1001" i="1"/>
  <c r="CS1001" i="1" s="1"/>
  <c r="DF1001" i="1"/>
  <c r="DH1001" i="1" s="1"/>
  <c r="DA1001" i="1"/>
  <c r="DC1001" i="1" s="1"/>
  <c r="CD1001" i="1"/>
  <c r="CF1001" i="1" s="1"/>
  <c r="DK969" i="1"/>
  <c r="DM969" i="1" s="1"/>
  <c r="CV969" i="1"/>
  <c r="CX969" i="1" s="1"/>
  <c r="CQ969" i="1"/>
  <c r="CS969" i="1" s="1"/>
  <c r="DF969" i="1"/>
  <c r="DH969" i="1" s="1"/>
  <c r="DA969" i="1"/>
  <c r="DC969" i="1" s="1"/>
  <c r="CD969" i="1"/>
  <c r="CF969" i="1" s="1"/>
  <c r="DK917" i="1"/>
  <c r="DM917" i="1" s="1"/>
  <c r="DA917" i="1"/>
  <c r="DC917" i="1" s="1"/>
  <c r="CV917" i="1"/>
  <c r="CX917" i="1" s="1"/>
  <c r="CQ917" i="1"/>
  <c r="CS917" i="1" s="1"/>
  <c r="CD917" i="1"/>
  <c r="CF917" i="1" s="1"/>
  <c r="DF917" i="1"/>
  <c r="DH917" i="1" s="1"/>
  <c r="DK897" i="1"/>
  <c r="DM897" i="1" s="1"/>
  <c r="DF897" i="1"/>
  <c r="DH897" i="1" s="1"/>
  <c r="CV897" i="1"/>
  <c r="CX897" i="1" s="1"/>
  <c r="CQ897" i="1"/>
  <c r="CS897" i="1" s="1"/>
  <c r="DA897" i="1"/>
  <c r="DC897" i="1" s="1"/>
  <c r="CD897" i="1"/>
  <c r="CF897" i="1" s="1"/>
  <c r="DK874" i="1"/>
  <c r="DM874" i="1" s="1"/>
  <c r="DF874" i="1"/>
  <c r="DH874" i="1" s="1"/>
  <c r="DA874" i="1"/>
  <c r="DC874" i="1" s="1"/>
  <c r="CV874" i="1"/>
  <c r="CX874" i="1" s="1"/>
  <c r="CD874" i="1"/>
  <c r="CF874" i="1" s="1"/>
  <c r="CQ874" i="1"/>
  <c r="CS874" i="1" s="1"/>
  <c r="DK824" i="1"/>
  <c r="DM824" i="1" s="1"/>
  <c r="DF824" i="1"/>
  <c r="DH824" i="1" s="1"/>
  <c r="DA824" i="1"/>
  <c r="DC824" i="1" s="1"/>
  <c r="CQ824" i="1"/>
  <c r="CS824" i="1" s="1"/>
  <c r="CV824" i="1"/>
  <c r="CX824" i="1" s="1"/>
  <c r="CD824" i="1"/>
  <c r="CF824" i="1" s="1"/>
  <c r="DK820" i="1"/>
  <c r="DM820" i="1" s="1"/>
  <c r="DF820" i="1"/>
  <c r="DH820" i="1" s="1"/>
  <c r="DA820" i="1"/>
  <c r="DC820" i="1" s="1"/>
  <c r="CV820" i="1"/>
  <c r="CX820" i="1" s="1"/>
  <c r="CQ820" i="1"/>
  <c r="CS820" i="1" s="1"/>
  <c r="CD820" i="1"/>
  <c r="CF820" i="1" s="1"/>
  <c r="DK816" i="1"/>
  <c r="DM816" i="1" s="1"/>
  <c r="DF816" i="1"/>
  <c r="DH816" i="1" s="1"/>
  <c r="DA816" i="1"/>
  <c r="DC816" i="1" s="1"/>
  <c r="CQ816" i="1"/>
  <c r="CS816" i="1" s="1"/>
  <c r="CV816" i="1"/>
  <c r="CX816" i="1" s="1"/>
  <c r="CD816" i="1"/>
  <c r="CF816" i="1" s="1"/>
  <c r="DK753" i="1"/>
  <c r="DM753" i="1" s="1"/>
  <c r="DF753" i="1"/>
  <c r="DH753" i="1" s="1"/>
  <c r="CV753" i="1"/>
  <c r="CX753" i="1" s="1"/>
  <c r="CQ753" i="1"/>
  <c r="CS753" i="1" s="1"/>
  <c r="DA753" i="1"/>
  <c r="DC753" i="1" s="1"/>
  <c r="CD753" i="1"/>
  <c r="CF753" i="1" s="1"/>
  <c r="DK748" i="1"/>
  <c r="DM748" i="1" s="1"/>
  <c r="DF748" i="1"/>
  <c r="DH748" i="1" s="1"/>
  <c r="DA748" i="1"/>
  <c r="DC748" i="1" s="1"/>
  <c r="CV748" i="1"/>
  <c r="CX748" i="1" s="1"/>
  <c r="CQ748" i="1"/>
  <c r="CS748" i="1" s="1"/>
  <c r="CD748" i="1"/>
  <c r="CF748" i="1" s="1"/>
  <c r="DK743" i="1"/>
  <c r="DM743" i="1" s="1"/>
  <c r="DF743" i="1"/>
  <c r="DH743" i="1" s="1"/>
  <c r="CV743" i="1"/>
  <c r="CX743" i="1" s="1"/>
  <c r="CQ743" i="1"/>
  <c r="CS743" i="1" s="1"/>
  <c r="CD743" i="1"/>
  <c r="CF743" i="1" s="1"/>
  <c r="DA743" i="1"/>
  <c r="DC743" i="1" s="1"/>
  <c r="DF727" i="1"/>
  <c r="DH727" i="1" s="1"/>
  <c r="CV727" i="1"/>
  <c r="CX727" i="1" s="1"/>
  <c r="CQ727" i="1"/>
  <c r="CS727" i="1" s="1"/>
  <c r="DK727" i="1"/>
  <c r="DM727" i="1" s="1"/>
  <c r="CD727" i="1"/>
  <c r="CF727" i="1" s="1"/>
  <c r="DA727" i="1"/>
  <c r="DC727" i="1" s="1"/>
  <c r="DK711" i="1"/>
  <c r="DM711" i="1" s="1"/>
  <c r="DF711" i="1"/>
  <c r="DH711" i="1" s="1"/>
  <c r="CV711" i="1"/>
  <c r="CX711" i="1" s="1"/>
  <c r="CQ711" i="1"/>
  <c r="CS711" i="1" s="1"/>
  <c r="CD711" i="1"/>
  <c r="CF711" i="1" s="1"/>
  <c r="DA711" i="1"/>
  <c r="DC711" i="1" s="1"/>
  <c r="DK695" i="1"/>
  <c r="DM695" i="1" s="1"/>
  <c r="DF695" i="1"/>
  <c r="DH695" i="1" s="1"/>
  <c r="CV695" i="1"/>
  <c r="CQ695" i="1"/>
  <c r="CS695" i="1" s="1"/>
  <c r="CD695" i="1"/>
  <c r="CF695" i="1" s="1"/>
  <c r="DA695" i="1"/>
  <c r="DC695" i="1" s="1"/>
  <c r="DK680" i="1"/>
  <c r="DM680" i="1" s="1"/>
  <c r="DF680" i="1"/>
  <c r="DH680" i="1" s="1"/>
  <c r="DA680" i="1"/>
  <c r="DC680" i="1" s="1"/>
  <c r="CQ680" i="1"/>
  <c r="CS680" i="1" s="1"/>
  <c r="CV680" i="1"/>
  <c r="CX680" i="1" s="1"/>
  <c r="CD680" i="1"/>
  <c r="CF680" i="1" s="1"/>
  <c r="DK732" i="1"/>
  <c r="DM732" i="1" s="1"/>
  <c r="DF732" i="1"/>
  <c r="DH732" i="1" s="1"/>
  <c r="DA732" i="1"/>
  <c r="DC732" i="1" s="1"/>
  <c r="CV732" i="1"/>
  <c r="CX732" i="1" s="1"/>
  <c r="CQ732" i="1"/>
  <c r="CS732" i="1" s="1"/>
  <c r="CD732" i="1"/>
  <c r="CF732" i="1" s="1"/>
  <c r="DK716" i="1"/>
  <c r="DM716" i="1" s="1"/>
  <c r="DF716" i="1"/>
  <c r="DH716" i="1" s="1"/>
  <c r="DA716" i="1"/>
  <c r="DC716" i="1" s="1"/>
  <c r="CV716" i="1"/>
  <c r="CX716" i="1" s="1"/>
  <c r="CQ716" i="1"/>
  <c r="CS716" i="1" s="1"/>
  <c r="CD716" i="1"/>
  <c r="CF716" i="1" s="1"/>
  <c r="DK700" i="1"/>
  <c r="DM700" i="1" s="1"/>
  <c r="DF700" i="1"/>
  <c r="DH700" i="1" s="1"/>
  <c r="DA700" i="1"/>
  <c r="DC700" i="1" s="1"/>
  <c r="CV700" i="1"/>
  <c r="CX700" i="1" s="1"/>
  <c r="CQ700" i="1"/>
  <c r="CS700" i="1" s="1"/>
  <c r="CD700" i="1"/>
  <c r="CF700" i="1" s="1"/>
  <c r="DK689" i="1"/>
  <c r="DM689" i="1" s="1"/>
  <c r="DF689" i="1"/>
  <c r="DH689" i="1" s="1"/>
  <c r="CV689" i="1"/>
  <c r="CX689" i="1" s="1"/>
  <c r="CQ689" i="1"/>
  <c r="CS689" i="1" s="1"/>
  <c r="DA689" i="1"/>
  <c r="DC689" i="1" s="1"/>
  <c r="CD689" i="1"/>
  <c r="CF689" i="1" s="1"/>
  <c r="DK673" i="1"/>
  <c r="DM673" i="1" s="1"/>
  <c r="DF673" i="1"/>
  <c r="DH673" i="1" s="1"/>
  <c r="CV673" i="1"/>
  <c r="CX673" i="1" s="1"/>
  <c r="CQ673" i="1"/>
  <c r="CS673" i="1" s="1"/>
  <c r="DA673" i="1"/>
  <c r="DC673" i="1" s="1"/>
  <c r="CD673" i="1"/>
  <c r="CF673" i="1" s="1"/>
  <c r="DK657" i="1"/>
  <c r="DM657" i="1" s="1"/>
  <c r="DF657" i="1"/>
  <c r="DH657" i="1" s="1"/>
  <c r="CV657" i="1"/>
  <c r="CX657" i="1" s="1"/>
  <c r="CQ657" i="1"/>
  <c r="CS657" i="1" s="1"/>
  <c r="DA657" i="1"/>
  <c r="DC657" i="1" s="1"/>
  <c r="CD657" i="1"/>
  <c r="CF657" i="1" s="1"/>
  <c r="DK641" i="1"/>
  <c r="DM641" i="1" s="1"/>
  <c r="DF641" i="1"/>
  <c r="DH641" i="1" s="1"/>
  <c r="CV641" i="1"/>
  <c r="CX641" i="1" s="1"/>
  <c r="CQ641" i="1"/>
  <c r="CS641" i="1" s="1"/>
  <c r="DA641" i="1"/>
  <c r="DC641" i="1" s="1"/>
  <c r="CD641" i="1"/>
  <c r="CF641" i="1" s="1"/>
  <c r="DK279" i="1"/>
  <c r="DM279" i="1" s="1"/>
  <c r="DF279" i="1"/>
  <c r="DH279" i="1" s="1"/>
  <c r="DA279" i="1"/>
  <c r="DC279" i="1" s="1"/>
  <c r="CV279" i="1"/>
  <c r="CX279" i="1" s="1"/>
  <c r="CQ279" i="1"/>
  <c r="CS279" i="1" s="1"/>
  <c r="CD279" i="1"/>
  <c r="CF279" i="1" s="1"/>
  <c r="DK231" i="1"/>
  <c r="DM231" i="1" s="1"/>
  <c r="DF231" i="1"/>
  <c r="DH231" i="1" s="1"/>
  <c r="DA231" i="1"/>
  <c r="DC231" i="1" s="1"/>
  <c r="CV231" i="1"/>
  <c r="CX231" i="1" s="1"/>
  <c r="CQ231" i="1"/>
  <c r="CS231" i="1" s="1"/>
  <c r="CD231" i="1"/>
  <c r="CF231" i="1" s="1"/>
  <c r="DK195" i="1"/>
  <c r="DM195" i="1" s="1"/>
  <c r="DF195" i="1"/>
  <c r="DH195" i="1" s="1"/>
  <c r="DA195" i="1"/>
  <c r="DC195" i="1" s="1"/>
  <c r="CV195" i="1"/>
  <c r="CX195" i="1" s="1"/>
  <c r="CQ195" i="1"/>
  <c r="CS195" i="1" s="1"/>
  <c r="CD195" i="1"/>
  <c r="CF195" i="1" s="1"/>
  <c r="DK179" i="1"/>
  <c r="DM179" i="1" s="1"/>
  <c r="DF179" i="1"/>
  <c r="DH179" i="1" s="1"/>
  <c r="DA179" i="1"/>
  <c r="DC179" i="1" s="1"/>
  <c r="CV179" i="1"/>
  <c r="CX179" i="1" s="1"/>
  <c r="CQ179" i="1"/>
  <c r="CS179" i="1" s="1"/>
  <c r="CD179" i="1"/>
  <c r="CF179" i="1" s="1"/>
  <c r="DK1034" i="1"/>
  <c r="DM1034" i="1" s="1"/>
  <c r="DF1034" i="1"/>
  <c r="DH1034" i="1" s="1"/>
  <c r="DA1034" i="1"/>
  <c r="DC1034" i="1" s="1"/>
  <c r="CV1034" i="1"/>
  <c r="CX1034" i="1" s="1"/>
  <c r="CD1034" i="1"/>
  <c r="CF1034" i="1" s="1"/>
  <c r="CQ1034" i="1"/>
  <c r="CS1034" i="1" s="1"/>
  <c r="DK1006" i="1"/>
  <c r="DM1006" i="1" s="1"/>
  <c r="DF1006" i="1"/>
  <c r="DH1006" i="1" s="1"/>
  <c r="DA1006" i="1"/>
  <c r="DC1006" i="1" s="1"/>
  <c r="CQ1006" i="1"/>
  <c r="CS1006" i="1" s="1"/>
  <c r="CV1006" i="1"/>
  <c r="CX1006" i="1" s="1"/>
  <c r="CD1006" i="1"/>
  <c r="CF1006" i="1" s="1"/>
  <c r="DK946" i="1"/>
  <c r="DM946" i="1" s="1"/>
  <c r="DF946" i="1"/>
  <c r="DH946" i="1" s="1"/>
  <c r="DA946" i="1"/>
  <c r="DC946" i="1" s="1"/>
  <c r="CV946" i="1"/>
  <c r="CX946" i="1" s="1"/>
  <c r="CQ946" i="1"/>
  <c r="CS946" i="1" s="1"/>
  <c r="CD946" i="1"/>
  <c r="CF946" i="1" s="1"/>
  <c r="DK902" i="1"/>
  <c r="DM902" i="1" s="1"/>
  <c r="DF902" i="1"/>
  <c r="DH902" i="1" s="1"/>
  <c r="DA902" i="1"/>
  <c r="DC902" i="1" s="1"/>
  <c r="CV902" i="1"/>
  <c r="CX902" i="1" s="1"/>
  <c r="CQ902" i="1"/>
  <c r="CS902" i="1" s="1"/>
  <c r="CD902" i="1"/>
  <c r="CF902" i="1" s="1"/>
  <c r="DK1041" i="1"/>
  <c r="DM1041" i="1" s="1"/>
  <c r="DF1041" i="1"/>
  <c r="DH1041" i="1" s="1"/>
  <c r="CV1041" i="1"/>
  <c r="CX1041" i="1" s="1"/>
  <c r="CQ1041" i="1"/>
  <c r="CS1041" i="1" s="1"/>
  <c r="DA1041" i="1"/>
  <c r="DC1041" i="1" s="1"/>
  <c r="CD1041" i="1"/>
  <c r="CF1041" i="1" s="1"/>
  <c r="DK960" i="1"/>
  <c r="DM960" i="1" s="1"/>
  <c r="DF960" i="1"/>
  <c r="DH960" i="1" s="1"/>
  <c r="DA960" i="1"/>
  <c r="DC960" i="1" s="1"/>
  <c r="CQ960" i="1"/>
  <c r="CS960" i="1" s="1"/>
  <c r="CV960" i="1"/>
  <c r="CX960" i="1" s="1"/>
  <c r="CD960" i="1"/>
  <c r="CF960" i="1" s="1"/>
  <c r="DK949" i="1"/>
  <c r="DM949" i="1" s="1"/>
  <c r="DA949" i="1"/>
  <c r="DC949" i="1" s="1"/>
  <c r="CV949" i="1"/>
  <c r="CX949" i="1" s="1"/>
  <c r="CQ949" i="1"/>
  <c r="CS949" i="1" s="1"/>
  <c r="CD949" i="1"/>
  <c r="CF949" i="1" s="1"/>
  <c r="DF949" i="1"/>
  <c r="DH949" i="1" s="1"/>
  <c r="DK906" i="1"/>
  <c r="DM906" i="1" s="1"/>
  <c r="DF906" i="1"/>
  <c r="DH906" i="1" s="1"/>
  <c r="DA906" i="1"/>
  <c r="DC906" i="1" s="1"/>
  <c r="CV906" i="1"/>
  <c r="CX906" i="1" s="1"/>
  <c r="CD906" i="1"/>
  <c r="CF906" i="1" s="1"/>
  <c r="CQ906" i="1"/>
  <c r="CS906" i="1" s="1"/>
  <c r="DK891" i="1"/>
  <c r="DM891" i="1" s="1"/>
  <c r="DF891" i="1"/>
  <c r="DH891" i="1" s="1"/>
  <c r="CV891" i="1"/>
  <c r="CX891" i="1" s="1"/>
  <c r="CQ891" i="1"/>
  <c r="CS891" i="1" s="1"/>
  <c r="DA891" i="1"/>
  <c r="DC891" i="1" s="1"/>
  <c r="CD891" i="1"/>
  <c r="CF891" i="1" s="1"/>
  <c r="DK869" i="1"/>
  <c r="DM869" i="1" s="1"/>
  <c r="DA869" i="1"/>
  <c r="DC869" i="1" s="1"/>
  <c r="CV869" i="1"/>
  <c r="CX869" i="1" s="1"/>
  <c r="CQ869" i="1"/>
  <c r="CS869" i="1" s="1"/>
  <c r="CD869" i="1"/>
  <c r="CF869" i="1" s="1"/>
  <c r="DF869" i="1"/>
  <c r="DH869" i="1" s="1"/>
  <c r="DK810" i="1"/>
  <c r="DM810" i="1" s="1"/>
  <c r="DF810" i="1"/>
  <c r="DH810" i="1" s="1"/>
  <c r="DA810" i="1"/>
  <c r="DC810" i="1" s="1"/>
  <c r="CV810" i="1"/>
  <c r="CX810" i="1" s="1"/>
  <c r="CD810" i="1"/>
  <c r="CF810" i="1" s="1"/>
  <c r="CQ810" i="1"/>
  <c r="CS810" i="1" s="1"/>
  <c r="DK799" i="1"/>
  <c r="DM799" i="1" s="1"/>
  <c r="DF799" i="1"/>
  <c r="DH799" i="1" s="1"/>
  <c r="CV799" i="1"/>
  <c r="CX799" i="1" s="1"/>
  <c r="CQ799" i="1"/>
  <c r="CS799" i="1" s="1"/>
  <c r="CD799" i="1"/>
  <c r="CF799" i="1" s="1"/>
  <c r="DA799" i="1"/>
  <c r="DC799" i="1" s="1"/>
  <c r="DK1043" i="1"/>
  <c r="DM1043" i="1" s="1"/>
  <c r="DF1043" i="1"/>
  <c r="DH1043" i="1" s="1"/>
  <c r="CV1043" i="1"/>
  <c r="CX1043" i="1" s="1"/>
  <c r="CQ1043" i="1"/>
  <c r="CS1043" i="1" s="1"/>
  <c r="DA1043" i="1"/>
  <c r="DC1043" i="1" s="1"/>
  <c r="CD1043" i="1"/>
  <c r="CF1043" i="1" s="1"/>
  <c r="DK893" i="1"/>
  <c r="DM893" i="1" s="1"/>
  <c r="DA893" i="1"/>
  <c r="DC893" i="1" s="1"/>
  <c r="CV893" i="1"/>
  <c r="CX893" i="1" s="1"/>
  <c r="CQ893" i="1"/>
  <c r="CS893" i="1" s="1"/>
  <c r="DF893" i="1"/>
  <c r="DH893" i="1" s="1"/>
  <c r="CD893" i="1"/>
  <c r="CF893" i="1" s="1"/>
  <c r="DK864" i="1"/>
  <c r="DM864" i="1" s="1"/>
  <c r="DF864" i="1"/>
  <c r="DH864" i="1" s="1"/>
  <c r="DA864" i="1"/>
  <c r="DC864" i="1" s="1"/>
  <c r="CQ864" i="1"/>
  <c r="CS864" i="1" s="1"/>
  <c r="CV864" i="1"/>
  <c r="CX864" i="1" s="1"/>
  <c r="CD864" i="1"/>
  <c r="CF864" i="1" s="1"/>
  <c r="DK742" i="1"/>
  <c r="DM742" i="1" s="1"/>
  <c r="DF742" i="1"/>
  <c r="DH742" i="1" s="1"/>
  <c r="DA742" i="1"/>
  <c r="DC742" i="1" s="1"/>
  <c r="CQ742" i="1"/>
  <c r="CS742" i="1" s="1"/>
  <c r="CD742" i="1"/>
  <c r="CF742" i="1" s="1"/>
  <c r="CV742" i="1"/>
  <c r="CX742" i="1" s="1"/>
  <c r="DK710" i="1"/>
  <c r="DM710" i="1" s="1"/>
  <c r="DF710" i="1"/>
  <c r="DH710" i="1" s="1"/>
  <c r="DA710" i="1"/>
  <c r="DC710" i="1" s="1"/>
  <c r="CQ710" i="1"/>
  <c r="CS710" i="1" s="1"/>
  <c r="CD710" i="1"/>
  <c r="CF710" i="1" s="1"/>
  <c r="CV710" i="1"/>
  <c r="CX710" i="1" s="1"/>
  <c r="DK872" i="1"/>
  <c r="DM872" i="1" s="1"/>
  <c r="DF872" i="1"/>
  <c r="DH872" i="1" s="1"/>
  <c r="DA872" i="1"/>
  <c r="DC872" i="1" s="1"/>
  <c r="CQ872" i="1"/>
  <c r="CS872" i="1" s="1"/>
  <c r="CV872" i="1"/>
  <c r="CX872" i="1" s="1"/>
  <c r="CD872" i="1"/>
  <c r="CF872" i="1" s="1"/>
  <c r="DK814" i="1"/>
  <c r="DM814" i="1" s="1"/>
  <c r="DF814" i="1"/>
  <c r="DH814" i="1" s="1"/>
  <c r="DA814" i="1"/>
  <c r="DC814" i="1" s="1"/>
  <c r="CQ814" i="1"/>
  <c r="CS814" i="1" s="1"/>
  <c r="CV814" i="1"/>
  <c r="CX814" i="1" s="1"/>
  <c r="CD814" i="1"/>
  <c r="CF814" i="1" s="1"/>
  <c r="DK792" i="1"/>
  <c r="DM792" i="1" s="1"/>
  <c r="DF792" i="1"/>
  <c r="DH792" i="1" s="1"/>
  <c r="DA792" i="1"/>
  <c r="DC792" i="1" s="1"/>
  <c r="CQ792" i="1"/>
  <c r="CS792" i="1" s="1"/>
  <c r="CV792" i="1"/>
  <c r="CX792" i="1" s="1"/>
  <c r="CD792" i="1"/>
  <c r="CF792" i="1" s="1"/>
  <c r="DK784" i="1"/>
  <c r="DM784" i="1" s="1"/>
  <c r="DF784" i="1"/>
  <c r="DH784" i="1" s="1"/>
  <c r="DA784" i="1"/>
  <c r="DC784" i="1" s="1"/>
  <c r="CQ784" i="1"/>
  <c r="CS784" i="1" s="1"/>
  <c r="CV784" i="1"/>
  <c r="CX784" i="1" s="1"/>
  <c r="CD784" i="1"/>
  <c r="CF784" i="1" s="1"/>
  <c r="DK776" i="1"/>
  <c r="DM776" i="1" s="1"/>
  <c r="DF776" i="1"/>
  <c r="DH776" i="1" s="1"/>
  <c r="DA776" i="1"/>
  <c r="DC776" i="1" s="1"/>
  <c r="CQ776" i="1"/>
  <c r="CS776" i="1" s="1"/>
  <c r="CV776" i="1"/>
  <c r="CX776" i="1" s="1"/>
  <c r="CD776" i="1"/>
  <c r="CF776" i="1" s="1"/>
  <c r="DK768" i="1"/>
  <c r="DM768" i="1" s="1"/>
  <c r="DF768" i="1"/>
  <c r="DH768" i="1" s="1"/>
  <c r="DA768" i="1"/>
  <c r="DC768" i="1" s="1"/>
  <c r="CQ768" i="1"/>
  <c r="CS768" i="1" s="1"/>
  <c r="CV768" i="1"/>
  <c r="CX768" i="1" s="1"/>
  <c r="CD768" i="1"/>
  <c r="CF768" i="1" s="1"/>
  <c r="DK760" i="1"/>
  <c r="DM760" i="1" s="1"/>
  <c r="DF760" i="1"/>
  <c r="DH760" i="1" s="1"/>
  <c r="DA760" i="1"/>
  <c r="DC760" i="1" s="1"/>
  <c r="CQ760" i="1"/>
  <c r="CS760" i="1" s="1"/>
  <c r="CV760" i="1"/>
  <c r="CX760" i="1" s="1"/>
  <c r="CD760" i="1"/>
  <c r="CF760" i="1" s="1"/>
  <c r="DK733" i="1"/>
  <c r="DM733" i="1" s="1"/>
  <c r="DA733" i="1"/>
  <c r="DC733" i="1" s="1"/>
  <c r="CV733" i="1"/>
  <c r="CX733" i="1" s="1"/>
  <c r="CQ733" i="1"/>
  <c r="CS733" i="1" s="1"/>
  <c r="DF733" i="1"/>
  <c r="DH733" i="1" s="1"/>
  <c r="CD733" i="1"/>
  <c r="CF733" i="1" s="1"/>
  <c r="DA701" i="1"/>
  <c r="DC701" i="1" s="1"/>
  <c r="CV701" i="1"/>
  <c r="CX701" i="1" s="1"/>
  <c r="CQ701" i="1"/>
  <c r="CS701" i="1" s="1"/>
  <c r="DK701" i="1"/>
  <c r="DM701" i="1" s="1"/>
  <c r="DF701" i="1"/>
  <c r="DH701" i="1" s="1"/>
  <c r="CD701" i="1"/>
  <c r="CF701" i="1" s="1"/>
  <c r="DK629" i="1"/>
  <c r="DM629" i="1" s="1"/>
  <c r="DA629" i="1"/>
  <c r="DC629" i="1" s="1"/>
  <c r="CV629" i="1"/>
  <c r="CX629" i="1" s="1"/>
  <c r="CQ629" i="1"/>
  <c r="CS629" i="1" s="1"/>
  <c r="CD629" i="1"/>
  <c r="CF629" i="1" s="1"/>
  <c r="DF629" i="1"/>
  <c r="DH629" i="1" s="1"/>
  <c r="DK593" i="1"/>
  <c r="DM593" i="1" s="1"/>
  <c r="DF593" i="1"/>
  <c r="DH593" i="1" s="1"/>
  <c r="CV593" i="1"/>
  <c r="CX593" i="1" s="1"/>
  <c r="CQ593" i="1"/>
  <c r="CS593" i="1" s="1"/>
  <c r="DA593" i="1"/>
  <c r="DC593" i="1" s="1"/>
  <c r="CD593" i="1"/>
  <c r="CF593" i="1" s="1"/>
  <c r="DK394" i="1"/>
  <c r="DM394" i="1" s="1"/>
  <c r="DF394" i="1"/>
  <c r="DH394" i="1" s="1"/>
  <c r="CV394" i="1"/>
  <c r="CX394" i="1" s="1"/>
  <c r="CD394" i="1"/>
  <c r="CF394" i="1" s="1"/>
  <c r="DA394" i="1"/>
  <c r="DC394" i="1" s="1"/>
  <c r="CQ394" i="1"/>
  <c r="CS394" i="1" s="1"/>
  <c r="DK271" i="1"/>
  <c r="DM271" i="1" s="1"/>
  <c r="DF271" i="1"/>
  <c r="DH271" i="1" s="1"/>
  <c r="DA271" i="1"/>
  <c r="DC271" i="1" s="1"/>
  <c r="CV271" i="1"/>
  <c r="CX271" i="1" s="1"/>
  <c r="CQ271" i="1"/>
  <c r="CS271" i="1" s="1"/>
  <c r="CD271" i="1"/>
  <c r="CF271" i="1" s="1"/>
  <c r="DK243" i="1"/>
  <c r="DM243" i="1" s="1"/>
  <c r="DF243" i="1"/>
  <c r="DH243" i="1" s="1"/>
  <c r="DA243" i="1"/>
  <c r="DC243" i="1" s="1"/>
  <c r="CV243" i="1"/>
  <c r="CX243" i="1" s="1"/>
  <c r="CQ243" i="1"/>
  <c r="CS243" i="1" s="1"/>
  <c r="CD243" i="1"/>
  <c r="CF243" i="1" s="1"/>
  <c r="DK164" i="1"/>
  <c r="DM164" i="1" s="1"/>
  <c r="DF164" i="1"/>
  <c r="DH164" i="1" s="1"/>
  <c r="CV164" i="1"/>
  <c r="CX164" i="1" s="1"/>
  <c r="DA164" i="1"/>
  <c r="DC164" i="1" s="1"/>
  <c r="CQ164" i="1"/>
  <c r="CS164" i="1" s="1"/>
  <c r="CD164" i="1"/>
  <c r="CF164" i="1" s="1"/>
  <c r="DK148" i="1"/>
  <c r="DM148" i="1" s="1"/>
  <c r="DF148" i="1"/>
  <c r="DH148" i="1" s="1"/>
  <c r="CV148" i="1"/>
  <c r="CX148" i="1" s="1"/>
  <c r="DA148" i="1"/>
  <c r="DC148" i="1" s="1"/>
  <c r="CQ148" i="1"/>
  <c r="CS148" i="1" s="1"/>
  <c r="CD148" i="1"/>
  <c r="CF148" i="1" s="1"/>
  <c r="DK132" i="1"/>
  <c r="DM132" i="1" s="1"/>
  <c r="DF132" i="1"/>
  <c r="DH132" i="1" s="1"/>
  <c r="CV132" i="1"/>
  <c r="CX132" i="1" s="1"/>
  <c r="DA132" i="1"/>
  <c r="DC132" i="1" s="1"/>
  <c r="CQ132" i="1"/>
  <c r="CS132" i="1" s="1"/>
  <c r="CD132" i="1"/>
  <c r="CF132" i="1" s="1"/>
  <c r="DK116" i="1"/>
  <c r="DM116" i="1" s="1"/>
  <c r="DF116" i="1"/>
  <c r="DH116" i="1" s="1"/>
  <c r="CV116" i="1"/>
  <c r="CX116" i="1" s="1"/>
  <c r="DA116" i="1"/>
  <c r="DC116" i="1" s="1"/>
  <c r="CQ116" i="1"/>
  <c r="CS116" i="1" s="1"/>
  <c r="CD116" i="1"/>
  <c r="CF116" i="1" s="1"/>
  <c r="DK100" i="1"/>
  <c r="DM100" i="1" s="1"/>
  <c r="DF100" i="1"/>
  <c r="DH100" i="1" s="1"/>
  <c r="CV100" i="1"/>
  <c r="CX100" i="1" s="1"/>
  <c r="DA100" i="1"/>
  <c r="DC100" i="1" s="1"/>
  <c r="CQ100" i="1"/>
  <c r="CS100" i="1" s="1"/>
  <c r="CD100" i="1"/>
  <c r="CF100" i="1" s="1"/>
  <c r="DK84" i="1"/>
  <c r="DM84" i="1" s="1"/>
  <c r="DF84" i="1"/>
  <c r="DH84" i="1" s="1"/>
  <c r="CV84" i="1"/>
  <c r="CX84" i="1" s="1"/>
  <c r="DA84" i="1"/>
  <c r="DC84" i="1" s="1"/>
  <c r="CQ84" i="1"/>
  <c r="CS84" i="1" s="1"/>
  <c r="CD84" i="1"/>
  <c r="CF84" i="1" s="1"/>
  <c r="DK68" i="1"/>
  <c r="DM68" i="1" s="1"/>
  <c r="DF68" i="1"/>
  <c r="DH68" i="1" s="1"/>
  <c r="CV68" i="1"/>
  <c r="CX68" i="1" s="1"/>
  <c r="DA68" i="1"/>
  <c r="DC68" i="1" s="1"/>
  <c r="CQ68" i="1"/>
  <c r="CS68" i="1" s="1"/>
  <c r="CD68" i="1"/>
  <c r="CF68" i="1" s="1"/>
  <c r="DK52" i="1"/>
  <c r="DM52" i="1" s="1"/>
  <c r="DF52" i="1"/>
  <c r="DH52" i="1" s="1"/>
  <c r="CV52" i="1"/>
  <c r="CX52" i="1" s="1"/>
  <c r="DA52" i="1"/>
  <c r="DC52" i="1" s="1"/>
  <c r="CQ52" i="1"/>
  <c r="CS52" i="1" s="1"/>
  <c r="CD52" i="1"/>
  <c r="CF52" i="1" s="1"/>
  <c r="DK36" i="1"/>
  <c r="DM36" i="1" s="1"/>
  <c r="DF36" i="1"/>
  <c r="DH36" i="1" s="1"/>
  <c r="CV36" i="1"/>
  <c r="CX36" i="1" s="1"/>
  <c r="DA36" i="1"/>
  <c r="DC36" i="1" s="1"/>
  <c r="CQ36" i="1"/>
  <c r="CS36" i="1" s="1"/>
  <c r="CD36" i="1"/>
  <c r="CF36" i="1" s="1"/>
  <c r="DK20" i="1"/>
  <c r="DM20" i="1" s="1"/>
  <c r="DF20" i="1"/>
  <c r="DH20" i="1" s="1"/>
  <c r="CV20" i="1"/>
  <c r="CX20" i="1" s="1"/>
  <c r="DA20" i="1"/>
  <c r="DC20" i="1" s="1"/>
  <c r="CQ20" i="1"/>
  <c r="CS20" i="1" s="1"/>
  <c r="CD20" i="1"/>
  <c r="CF20" i="1" s="1"/>
  <c r="DK4" i="1"/>
  <c r="DM4" i="1" s="1"/>
  <c r="DF4" i="1"/>
  <c r="DH4" i="1" s="1"/>
  <c r="CV4" i="1"/>
  <c r="CX4" i="1" s="1"/>
  <c r="DA4" i="1"/>
  <c r="DC4" i="1" s="1"/>
  <c r="CQ4" i="1"/>
  <c r="CS4" i="1" s="1"/>
  <c r="CD4" i="1"/>
  <c r="CF4" i="1" s="1"/>
  <c r="DK483" i="1"/>
  <c r="DM483" i="1" s="1"/>
  <c r="DF483" i="1"/>
  <c r="DH483" i="1" s="1"/>
  <c r="DA483" i="1"/>
  <c r="DC483" i="1" s="1"/>
  <c r="CV483" i="1"/>
  <c r="CX483" i="1" s="1"/>
  <c r="CQ483" i="1"/>
  <c r="CS483" i="1" s="1"/>
  <c r="CD483" i="1"/>
  <c r="CF483" i="1" s="1"/>
  <c r="DK479" i="1"/>
  <c r="DM479" i="1" s="1"/>
  <c r="DF479" i="1"/>
  <c r="DH479" i="1" s="1"/>
  <c r="CV479" i="1"/>
  <c r="CX479" i="1" s="1"/>
  <c r="CQ479" i="1"/>
  <c r="CS479" i="1" s="1"/>
  <c r="CD479" i="1"/>
  <c r="CF479" i="1" s="1"/>
  <c r="DA479" i="1"/>
  <c r="DC479" i="1" s="1"/>
  <c r="DK475" i="1"/>
  <c r="DM475" i="1" s="1"/>
  <c r="DF475" i="1"/>
  <c r="DH475" i="1" s="1"/>
  <c r="DA475" i="1"/>
  <c r="DC475" i="1" s="1"/>
  <c r="CV475" i="1"/>
  <c r="CX475" i="1" s="1"/>
  <c r="CQ475" i="1"/>
  <c r="CS475" i="1" s="1"/>
  <c r="CD475" i="1"/>
  <c r="CF475" i="1" s="1"/>
  <c r="DK471" i="1"/>
  <c r="DM471" i="1" s="1"/>
  <c r="DF471" i="1"/>
  <c r="DH471" i="1" s="1"/>
  <c r="CV471" i="1"/>
  <c r="CX471" i="1" s="1"/>
  <c r="DA471" i="1"/>
  <c r="DC471" i="1" s="1"/>
  <c r="CQ471" i="1"/>
  <c r="CS471" i="1" s="1"/>
  <c r="CD471" i="1"/>
  <c r="CF471" i="1" s="1"/>
  <c r="DK467" i="1"/>
  <c r="DM467" i="1" s="1"/>
  <c r="DF467" i="1"/>
  <c r="DH467" i="1" s="1"/>
  <c r="DA467" i="1"/>
  <c r="DC467" i="1" s="1"/>
  <c r="CV467" i="1"/>
  <c r="CX467" i="1" s="1"/>
  <c r="CQ467" i="1"/>
  <c r="CS467" i="1" s="1"/>
  <c r="CD467" i="1"/>
  <c r="CF467" i="1" s="1"/>
  <c r="DK463" i="1"/>
  <c r="DM463" i="1" s="1"/>
  <c r="DF463" i="1"/>
  <c r="DH463" i="1" s="1"/>
  <c r="CV463" i="1"/>
  <c r="CX463" i="1" s="1"/>
  <c r="CQ463" i="1"/>
  <c r="CS463" i="1" s="1"/>
  <c r="CD463" i="1"/>
  <c r="CF463" i="1" s="1"/>
  <c r="DA463" i="1"/>
  <c r="DC463" i="1" s="1"/>
  <c r="DK459" i="1"/>
  <c r="DM459" i="1" s="1"/>
  <c r="DF459" i="1"/>
  <c r="DH459" i="1" s="1"/>
  <c r="DA459" i="1"/>
  <c r="DC459" i="1" s="1"/>
  <c r="CV459" i="1"/>
  <c r="CX459" i="1" s="1"/>
  <c r="CQ459" i="1"/>
  <c r="CS459" i="1" s="1"/>
  <c r="CD459" i="1"/>
  <c r="CF459" i="1" s="1"/>
  <c r="DK455" i="1"/>
  <c r="DM455" i="1" s="1"/>
  <c r="DF455" i="1"/>
  <c r="DH455" i="1" s="1"/>
  <c r="CV455" i="1"/>
  <c r="CX455" i="1" s="1"/>
  <c r="DA455" i="1"/>
  <c r="DC455" i="1" s="1"/>
  <c r="CQ455" i="1"/>
  <c r="CS455" i="1" s="1"/>
  <c r="CD455" i="1"/>
  <c r="CF455" i="1" s="1"/>
  <c r="DK451" i="1"/>
  <c r="DM451" i="1" s="1"/>
  <c r="DF451" i="1"/>
  <c r="DH451" i="1" s="1"/>
  <c r="DA451" i="1"/>
  <c r="DC451" i="1" s="1"/>
  <c r="CV451" i="1"/>
  <c r="CX451" i="1" s="1"/>
  <c r="CQ451" i="1"/>
  <c r="CS451" i="1" s="1"/>
  <c r="CD451" i="1"/>
  <c r="CF451" i="1" s="1"/>
  <c r="DK447" i="1"/>
  <c r="DM447" i="1" s="1"/>
  <c r="DF447" i="1"/>
  <c r="DH447" i="1" s="1"/>
  <c r="CV447" i="1"/>
  <c r="CX447" i="1" s="1"/>
  <c r="CQ447" i="1"/>
  <c r="CS447" i="1" s="1"/>
  <c r="CD447" i="1"/>
  <c r="CF447" i="1" s="1"/>
  <c r="DA447" i="1"/>
  <c r="DC447" i="1" s="1"/>
  <c r="DK443" i="1"/>
  <c r="DM443" i="1" s="1"/>
  <c r="DF443" i="1"/>
  <c r="DH443" i="1" s="1"/>
  <c r="DA443" i="1"/>
  <c r="DC443" i="1" s="1"/>
  <c r="CV443" i="1"/>
  <c r="CX443" i="1" s="1"/>
  <c r="CQ443" i="1"/>
  <c r="CS443" i="1" s="1"/>
  <c r="CD443" i="1"/>
  <c r="CF443" i="1" s="1"/>
  <c r="DK439" i="1"/>
  <c r="DM439" i="1" s="1"/>
  <c r="DF439" i="1"/>
  <c r="DH439" i="1" s="1"/>
  <c r="CV439" i="1"/>
  <c r="CX439" i="1" s="1"/>
  <c r="DA439" i="1"/>
  <c r="DC439" i="1" s="1"/>
  <c r="CQ439" i="1"/>
  <c r="CS439" i="1" s="1"/>
  <c r="CD439" i="1"/>
  <c r="CF439" i="1" s="1"/>
  <c r="DK435" i="1"/>
  <c r="DM435" i="1" s="1"/>
  <c r="DF435" i="1"/>
  <c r="DH435" i="1" s="1"/>
  <c r="DA435" i="1"/>
  <c r="DC435" i="1" s="1"/>
  <c r="CV435" i="1"/>
  <c r="CX435" i="1" s="1"/>
  <c r="CQ435" i="1"/>
  <c r="CS435" i="1" s="1"/>
  <c r="CD435" i="1"/>
  <c r="CF435" i="1" s="1"/>
  <c r="DK431" i="1"/>
  <c r="DM431" i="1" s="1"/>
  <c r="DF431" i="1"/>
  <c r="DH431" i="1" s="1"/>
  <c r="CV431" i="1"/>
  <c r="CX431" i="1" s="1"/>
  <c r="CQ431" i="1"/>
  <c r="CS431" i="1" s="1"/>
  <c r="CD431" i="1"/>
  <c r="CF431" i="1" s="1"/>
  <c r="DA431" i="1"/>
  <c r="DC431" i="1" s="1"/>
  <c r="DK427" i="1"/>
  <c r="DM427" i="1" s="1"/>
  <c r="DF427" i="1"/>
  <c r="DH427" i="1" s="1"/>
  <c r="DA427" i="1"/>
  <c r="DC427" i="1" s="1"/>
  <c r="CV427" i="1"/>
  <c r="CX427" i="1" s="1"/>
  <c r="CQ427" i="1"/>
  <c r="CS427" i="1" s="1"/>
  <c r="CD427" i="1"/>
  <c r="CF427" i="1" s="1"/>
  <c r="DK423" i="1"/>
  <c r="DM423" i="1" s="1"/>
  <c r="DF423" i="1"/>
  <c r="DH423" i="1" s="1"/>
  <c r="CV423" i="1"/>
  <c r="CX423" i="1" s="1"/>
  <c r="DA423" i="1"/>
  <c r="DC423" i="1" s="1"/>
  <c r="CQ423" i="1"/>
  <c r="CS423" i="1" s="1"/>
  <c r="CD423" i="1"/>
  <c r="CF423" i="1" s="1"/>
  <c r="DK419" i="1"/>
  <c r="DM419" i="1" s="1"/>
  <c r="DF419" i="1"/>
  <c r="DH419" i="1" s="1"/>
  <c r="DA419" i="1"/>
  <c r="DC419" i="1" s="1"/>
  <c r="CV419" i="1"/>
  <c r="CX419" i="1" s="1"/>
  <c r="CQ419" i="1"/>
  <c r="CS419" i="1" s="1"/>
  <c r="CD419" i="1"/>
  <c r="CF419" i="1" s="1"/>
  <c r="DK415" i="1"/>
  <c r="DM415" i="1" s="1"/>
  <c r="DF415" i="1"/>
  <c r="DH415" i="1" s="1"/>
  <c r="CV415" i="1"/>
  <c r="CX415" i="1" s="1"/>
  <c r="CQ415" i="1"/>
  <c r="CS415" i="1" s="1"/>
  <c r="CD415" i="1"/>
  <c r="CF415" i="1" s="1"/>
  <c r="DA415" i="1"/>
  <c r="DC415" i="1" s="1"/>
  <c r="DK411" i="1"/>
  <c r="DM411" i="1" s="1"/>
  <c r="DF411" i="1"/>
  <c r="DH411" i="1" s="1"/>
  <c r="DA411" i="1"/>
  <c r="DC411" i="1" s="1"/>
  <c r="CV411" i="1"/>
  <c r="CX411" i="1" s="1"/>
  <c r="CQ411" i="1"/>
  <c r="CS411" i="1" s="1"/>
  <c r="CD411" i="1"/>
  <c r="CF411" i="1" s="1"/>
  <c r="DK392" i="1"/>
  <c r="DM392" i="1" s="1"/>
  <c r="DF392" i="1"/>
  <c r="DH392" i="1" s="1"/>
  <c r="DA392" i="1"/>
  <c r="DC392" i="1" s="1"/>
  <c r="CV392" i="1"/>
  <c r="CX392" i="1" s="1"/>
  <c r="CD392" i="1"/>
  <c r="CF392" i="1" s="1"/>
  <c r="CQ392" i="1"/>
  <c r="CS392" i="1" s="1"/>
  <c r="DK376" i="1"/>
  <c r="DM376" i="1" s="1"/>
  <c r="DF376" i="1"/>
  <c r="DH376" i="1" s="1"/>
  <c r="DA376" i="1"/>
  <c r="DC376" i="1" s="1"/>
  <c r="CV376" i="1"/>
  <c r="CX376" i="1" s="1"/>
  <c r="CD376" i="1"/>
  <c r="CF376" i="1" s="1"/>
  <c r="CQ376" i="1"/>
  <c r="CS376" i="1" s="1"/>
  <c r="DK360" i="1"/>
  <c r="DM360" i="1" s="1"/>
  <c r="DF360" i="1"/>
  <c r="DH360" i="1" s="1"/>
  <c r="DA360" i="1"/>
  <c r="DC360" i="1" s="1"/>
  <c r="CV360" i="1"/>
  <c r="CX360" i="1" s="1"/>
  <c r="CD360" i="1"/>
  <c r="CF360" i="1" s="1"/>
  <c r="CQ360" i="1"/>
  <c r="CS360" i="1" s="1"/>
  <c r="DK347" i="1"/>
  <c r="DM347" i="1" s="1"/>
  <c r="DF347" i="1"/>
  <c r="DH347" i="1" s="1"/>
  <c r="DA347" i="1"/>
  <c r="DC347" i="1" s="1"/>
  <c r="CV347" i="1"/>
  <c r="CX347" i="1" s="1"/>
  <c r="CQ347" i="1"/>
  <c r="CS347" i="1" s="1"/>
  <c r="CD347" i="1"/>
  <c r="CF347" i="1" s="1"/>
  <c r="DK308" i="1"/>
  <c r="DM308" i="1" s="1"/>
  <c r="DF308" i="1"/>
  <c r="DH308" i="1" s="1"/>
  <c r="CV308" i="1"/>
  <c r="CX308" i="1" s="1"/>
  <c r="DA308" i="1"/>
  <c r="DC308" i="1" s="1"/>
  <c r="CQ308" i="1"/>
  <c r="CS308" i="1" s="1"/>
  <c r="CD308" i="1"/>
  <c r="CF308" i="1" s="1"/>
  <c r="DK292" i="1"/>
  <c r="DM292" i="1" s="1"/>
  <c r="DF292" i="1"/>
  <c r="DH292" i="1" s="1"/>
  <c r="CV292" i="1"/>
  <c r="CX292" i="1" s="1"/>
  <c r="DA292" i="1"/>
  <c r="DC292" i="1" s="1"/>
  <c r="CQ292" i="1"/>
  <c r="CS292" i="1" s="1"/>
  <c r="CD292" i="1"/>
  <c r="CF292" i="1" s="1"/>
  <c r="DK272" i="1"/>
  <c r="DM272" i="1" s="1"/>
  <c r="DF272" i="1"/>
  <c r="DH272" i="1" s="1"/>
  <c r="DA272" i="1"/>
  <c r="DC272" i="1" s="1"/>
  <c r="CV272" i="1"/>
  <c r="CX272" i="1" s="1"/>
  <c r="CD272" i="1"/>
  <c r="CF272" i="1" s="1"/>
  <c r="CQ272" i="1"/>
  <c r="CS272" i="1" s="1"/>
  <c r="DK260" i="1"/>
  <c r="DM260" i="1" s="1"/>
  <c r="DF260" i="1"/>
  <c r="DH260" i="1" s="1"/>
  <c r="CV260" i="1"/>
  <c r="CX260" i="1" s="1"/>
  <c r="DA260" i="1"/>
  <c r="DC260" i="1" s="1"/>
  <c r="CQ260" i="1"/>
  <c r="CS260" i="1" s="1"/>
  <c r="CD260" i="1"/>
  <c r="CF260" i="1" s="1"/>
  <c r="DK244" i="1"/>
  <c r="DM244" i="1" s="1"/>
  <c r="DF244" i="1"/>
  <c r="DH244" i="1" s="1"/>
  <c r="CV244" i="1"/>
  <c r="CX244" i="1" s="1"/>
  <c r="DA244" i="1"/>
  <c r="DC244" i="1" s="1"/>
  <c r="CQ244" i="1"/>
  <c r="CS244" i="1" s="1"/>
  <c r="CD244" i="1"/>
  <c r="CF244" i="1" s="1"/>
  <c r="DK228" i="1"/>
  <c r="DM228" i="1" s="1"/>
  <c r="DF228" i="1"/>
  <c r="DH228" i="1" s="1"/>
  <c r="CV228" i="1"/>
  <c r="CX228" i="1" s="1"/>
  <c r="DA228" i="1"/>
  <c r="DC228" i="1" s="1"/>
  <c r="CQ228" i="1"/>
  <c r="CS228" i="1" s="1"/>
  <c r="CD228" i="1"/>
  <c r="CF228" i="1" s="1"/>
  <c r="DK212" i="1"/>
  <c r="DM212" i="1" s="1"/>
  <c r="DF212" i="1"/>
  <c r="DH212" i="1" s="1"/>
  <c r="CV212" i="1"/>
  <c r="CX212" i="1" s="1"/>
  <c r="DA212" i="1"/>
  <c r="DC212" i="1" s="1"/>
  <c r="CQ212" i="1"/>
  <c r="CS212" i="1" s="1"/>
  <c r="CD212" i="1"/>
  <c r="CF212" i="1" s="1"/>
  <c r="DK192" i="1"/>
  <c r="DM192" i="1" s="1"/>
  <c r="DF192" i="1"/>
  <c r="DH192" i="1" s="1"/>
  <c r="DA192" i="1"/>
  <c r="DC192" i="1" s="1"/>
  <c r="CV192" i="1"/>
  <c r="CX192" i="1" s="1"/>
  <c r="CD192" i="1"/>
  <c r="CF192" i="1" s="1"/>
  <c r="CQ192" i="1"/>
  <c r="CS192" i="1" s="1"/>
  <c r="DA165" i="1"/>
  <c r="DC165" i="1" s="1"/>
  <c r="CV165" i="1"/>
  <c r="CX165" i="1" s="1"/>
  <c r="CQ165" i="1"/>
  <c r="CS165" i="1" s="1"/>
  <c r="DK165" i="1"/>
  <c r="DM165" i="1" s="1"/>
  <c r="CD165" i="1"/>
  <c r="CF165" i="1" s="1"/>
  <c r="DF165" i="1"/>
  <c r="DH165" i="1" s="1"/>
  <c r="DA149" i="1"/>
  <c r="DC149" i="1" s="1"/>
  <c r="CV149" i="1"/>
  <c r="CX149" i="1" s="1"/>
  <c r="CQ149" i="1"/>
  <c r="CS149" i="1" s="1"/>
  <c r="DK149" i="1"/>
  <c r="DM149" i="1" s="1"/>
  <c r="CD149" i="1"/>
  <c r="CF149" i="1" s="1"/>
  <c r="DF149" i="1"/>
  <c r="DH149" i="1" s="1"/>
  <c r="DA133" i="1"/>
  <c r="DC133" i="1" s="1"/>
  <c r="CV133" i="1"/>
  <c r="CX133" i="1" s="1"/>
  <c r="CQ133" i="1"/>
  <c r="CS133" i="1" s="1"/>
  <c r="CD133" i="1"/>
  <c r="CF133" i="1" s="1"/>
  <c r="DK133" i="1"/>
  <c r="DM133" i="1" s="1"/>
  <c r="DF133" i="1"/>
  <c r="DH133" i="1" s="1"/>
  <c r="DA117" i="1"/>
  <c r="DC117" i="1" s="1"/>
  <c r="CV117" i="1"/>
  <c r="CX117" i="1" s="1"/>
  <c r="DK117" i="1"/>
  <c r="DM117" i="1" s="1"/>
  <c r="CQ117" i="1"/>
  <c r="CS117" i="1" s="1"/>
  <c r="DF117" i="1"/>
  <c r="DH117" i="1" s="1"/>
  <c r="CD117" i="1"/>
  <c r="CF117" i="1" s="1"/>
  <c r="DA101" i="1"/>
  <c r="DC101" i="1" s="1"/>
  <c r="CV101" i="1"/>
  <c r="CX101" i="1" s="1"/>
  <c r="CQ101" i="1"/>
  <c r="CS101" i="1" s="1"/>
  <c r="CD101" i="1"/>
  <c r="CF101" i="1" s="1"/>
  <c r="DF101" i="1"/>
  <c r="DH101" i="1" s="1"/>
  <c r="DK101" i="1"/>
  <c r="DM101" i="1" s="1"/>
  <c r="DA85" i="1"/>
  <c r="DC85" i="1" s="1"/>
  <c r="CV85" i="1"/>
  <c r="CX85" i="1" s="1"/>
  <c r="CQ85" i="1"/>
  <c r="CS85" i="1" s="1"/>
  <c r="DK85" i="1"/>
  <c r="DM85" i="1" s="1"/>
  <c r="CD85" i="1"/>
  <c r="CF85" i="1" s="1"/>
  <c r="DF85" i="1"/>
  <c r="DH85" i="1" s="1"/>
  <c r="DA69" i="1"/>
  <c r="DC69" i="1" s="1"/>
  <c r="CV69" i="1"/>
  <c r="CX69" i="1" s="1"/>
  <c r="CQ69" i="1"/>
  <c r="CS69" i="1" s="1"/>
  <c r="CD69" i="1"/>
  <c r="CF69" i="1" s="1"/>
  <c r="DK69" i="1"/>
  <c r="DM69" i="1" s="1"/>
  <c r="DF69" i="1"/>
  <c r="DH69" i="1" s="1"/>
  <c r="DA53" i="1"/>
  <c r="DC53" i="1" s="1"/>
  <c r="CV53" i="1"/>
  <c r="CX53" i="1" s="1"/>
  <c r="DK53" i="1"/>
  <c r="DM53" i="1" s="1"/>
  <c r="CQ53" i="1"/>
  <c r="CS53" i="1" s="1"/>
  <c r="DF53" i="1"/>
  <c r="DH53" i="1" s="1"/>
  <c r="CD53" i="1"/>
  <c r="CF53" i="1" s="1"/>
  <c r="DA37" i="1"/>
  <c r="DC37" i="1" s="1"/>
  <c r="CV37" i="1"/>
  <c r="CX37" i="1" s="1"/>
  <c r="DF37" i="1"/>
  <c r="DH37" i="1" s="1"/>
  <c r="CQ37" i="1"/>
  <c r="CS37" i="1" s="1"/>
  <c r="DK37" i="1"/>
  <c r="DM37" i="1" s="1"/>
  <c r="CD37" i="1"/>
  <c r="CF37" i="1" s="1"/>
  <c r="DA21" i="1"/>
  <c r="DC21" i="1" s="1"/>
  <c r="CV21" i="1"/>
  <c r="CX21" i="1" s="1"/>
  <c r="DK21" i="1"/>
  <c r="DM21" i="1" s="1"/>
  <c r="DF21" i="1"/>
  <c r="DH21" i="1" s="1"/>
  <c r="CQ21" i="1"/>
  <c r="CS21" i="1" s="1"/>
  <c r="CD21" i="1"/>
  <c r="CF21" i="1" s="1"/>
  <c r="DA5" i="1"/>
  <c r="DC5" i="1" s="1"/>
  <c r="CV5" i="1"/>
  <c r="CX5" i="1" s="1"/>
  <c r="DK5" i="1"/>
  <c r="DM5" i="1" s="1"/>
  <c r="DF5" i="1"/>
  <c r="DH5" i="1" s="1"/>
  <c r="CQ5" i="1"/>
  <c r="CS5" i="1" s="1"/>
  <c r="CD5" i="1"/>
  <c r="CF5" i="1" s="1"/>
  <c r="DK275" i="1"/>
  <c r="DM275" i="1" s="1"/>
  <c r="DF275" i="1"/>
  <c r="DH275" i="1" s="1"/>
  <c r="DA275" i="1"/>
  <c r="DC275" i="1" s="1"/>
  <c r="CV275" i="1"/>
  <c r="CX275" i="1" s="1"/>
  <c r="CQ275" i="1"/>
  <c r="CS275" i="1" s="1"/>
  <c r="CD275" i="1"/>
  <c r="CF275" i="1" s="1"/>
  <c r="DK232" i="1"/>
  <c r="DM232" i="1" s="1"/>
  <c r="DF232" i="1"/>
  <c r="DH232" i="1" s="1"/>
  <c r="DA232" i="1"/>
  <c r="DC232" i="1" s="1"/>
  <c r="CV232" i="1"/>
  <c r="CX232" i="1" s="1"/>
  <c r="CD232" i="1"/>
  <c r="CF232" i="1" s="1"/>
  <c r="CQ232" i="1"/>
  <c r="CS232" i="1" s="1"/>
  <c r="DK198" i="1"/>
  <c r="DM198" i="1" s="1"/>
  <c r="DF198" i="1"/>
  <c r="DH198" i="1" s="1"/>
  <c r="DA198" i="1"/>
  <c r="DC198" i="1" s="1"/>
  <c r="CQ198" i="1"/>
  <c r="CS198" i="1" s="1"/>
  <c r="CD198" i="1"/>
  <c r="CF198" i="1" s="1"/>
  <c r="CV198" i="1"/>
  <c r="CX198" i="1" s="1"/>
  <c r="DK167" i="1"/>
  <c r="DM167" i="1" s="1"/>
  <c r="DF167" i="1"/>
  <c r="DH167" i="1" s="1"/>
  <c r="DA167" i="1"/>
  <c r="DC167" i="1" s="1"/>
  <c r="CV167" i="1"/>
  <c r="CX167" i="1" s="1"/>
  <c r="CQ167" i="1"/>
  <c r="CS167" i="1" s="1"/>
  <c r="CD167" i="1"/>
  <c r="CF167" i="1" s="1"/>
  <c r="DK151" i="1"/>
  <c r="DM151" i="1" s="1"/>
  <c r="DF151" i="1"/>
  <c r="DH151" i="1" s="1"/>
  <c r="DA151" i="1"/>
  <c r="DC151" i="1" s="1"/>
  <c r="CV151" i="1"/>
  <c r="CX151" i="1" s="1"/>
  <c r="CQ151" i="1"/>
  <c r="CS151" i="1" s="1"/>
  <c r="CD151" i="1"/>
  <c r="CF151" i="1" s="1"/>
  <c r="DK135" i="1"/>
  <c r="DM135" i="1" s="1"/>
  <c r="DF135" i="1"/>
  <c r="DH135" i="1" s="1"/>
  <c r="DA135" i="1"/>
  <c r="DC135" i="1" s="1"/>
  <c r="CV135" i="1"/>
  <c r="CX135" i="1" s="1"/>
  <c r="CQ135" i="1"/>
  <c r="CS135" i="1" s="1"/>
  <c r="CD135" i="1"/>
  <c r="CF135" i="1" s="1"/>
  <c r="DK119" i="1"/>
  <c r="DM119" i="1" s="1"/>
  <c r="DF119" i="1"/>
  <c r="DH119" i="1" s="1"/>
  <c r="DA119" i="1"/>
  <c r="DC119" i="1" s="1"/>
  <c r="CV119" i="1"/>
  <c r="CX119" i="1" s="1"/>
  <c r="CQ119" i="1"/>
  <c r="CS119" i="1" s="1"/>
  <c r="CD119" i="1"/>
  <c r="CF119" i="1" s="1"/>
  <c r="DK103" i="1"/>
  <c r="DM103" i="1" s="1"/>
  <c r="DF103" i="1"/>
  <c r="DH103" i="1" s="1"/>
  <c r="DA103" i="1"/>
  <c r="DC103" i="1" s="1"/>
  <c r="CV103" i="1"/>
  <c r="CX103" i="1" s="1"/>
  <c r="CQ103" i="1"/>
  <c r="CS103" i="1" s="1"/>
  <c r="CD103" i="1"/>
  <c r="CF103" i="1" s="1"/>
  <c r="DK87" i="1"/>
  <c r="DM87" i="1" s="1"/>
  <c r="DF87" i="1"/>
  <c r="DH87" i="1" s="1"/>
  <c r="DA87" i="1"/>
  <c r="DC87" i="1" s="1"/>
  <c r="CV87" i="1"/>
  <c r="CX87" i="1" s="1"/>
  <c r="CQ87" i="1"/>
  <c r="CS87" i="1" s="1"/>
  <c r="CD87" i="1"/>
  <c r="CF87" i="1" s="1"/>
  <c r="DK71" i="1"/>
  <c r="DM71" i="1" s="1"/>
  <c r="DF71" i="1"/>
  <c r="DH71" i="1" s="1"/>
  <c r="DA71" i="1"/>
  <c r="DC71" i="1" s="1"/>
  <c r="CV71" i="1"/>
  <c r="CX71" i="1" s="1"/>
  <c r="CQ71" i="1"/>
  <c r="CS71" i="1" s="1"/>
  <c r="CD71" i="1"/>
  <c r="CF71" i="1" s="1"/>
  <c r="DK55" i="1"/>
  <c r="DM55" i="1" s="1"/>
  <c r="DF55" i="1"/>
  <c r="DH55" i="1" s="1"/>
  <c r="DA55" i="1"/>
  <c r="DC55" i="1" s="1"/>
  <c r="CV55" i="1"/>
  <c r="CX55" i="1" s="1"/>
  <c r="CQ55" i="1"/>
  <c r="CS55" i="1" s="1"/>
  <c r="CD55" i="1"/>
  <c r="CF55" i="1" s="1"/>
  <c r="DK39" i="1"/>
  <c r="DM39" i="1" s="1"/>
  <c r="DA39" i="1"/>
  <c r="DC39" i="1" s="1"/>
  <c r="CV39" i="1"/>
  <c r="CX39" i="1" s="1"/>
  <c r="DF39" i="1"/>
  <c r="DH39" i="1" s="1"/>
  <c r="CQ39" i="1"/>
  <c r="CS39" i="1" s="1"/>
  <c r="CD39" i="1"/>
  <c r="CF39" i="1" s="1"/>
  <c r="DK23" i="1"/>
  <c r="DM23" i="1" s="1"/>
  <c r="DA23" i="1"/>
  <c r="DC23" i="1" s="1"/>
  <c r="CV23" i="1"/>
  <c r="CX23" i="1" s="1"/>
  <c r="DF23" i="1"/>
  <c r="DH23" i="1" s="1"/>
  <c r="CQ23" i="1"/>
  <c r="CS23" i="1" s="1"/>
  <c r="CD23" i="1"/>
  <c r="CF23" i="1" s="1"/>
  <c r="DK7" i="1"/>
  <c r="DM7" i="1" s="1"/>
  <c r="DA7" i="1"/>
  <c r="DC7" i="1" s="1"/>
  <c r="CV7" i="1"/>
  <c r="CX7" i="1" s="1"/>
  <c r="DF7" i="1"/>
  <c r="DH7" i="1" s="1"/>
  <c r="CQ7" i="1"/>
  <c r="CS7" i="1" s="1"/>
  <c r="CD7" i="1"/>
  <c r="CF7" i="1" s="1"/>
  <c r="DK957" i="1"/>
  <c r="DM957" i="1" s="1"/>
  <c r="DA957" i="1"/>
  <c r="DC957" i="1" s="1"/>
  <c r="CV957" i="1"/>
  <c r="CX957" i="1" s="1"/>
  <c r="CQ957" i="1"/>
  <c r="CS957" i="1" s="1"/>
  <c r="DF957" i="1"/>
  <c r="DH957" i="1" s="1"/>
  <c r="CD957" i="1"/>
  <c r="CF957" i="1" s="1"/>
  <c r="DK747" i="1"/>
  <c r="DM747" i="1" s="1"/>
  <c r="DF747" i="1"/>
  <c r="DH747" i="1" s="1"/>
  <c r="CV747" i="1"/>
  <c r="CX747" i="1" s="1"/>
  <c r="CQ747" i="1"/>
  <c r="CS747" i="1" s="1"/>
  <c r="DA747" i="1"/>
  <c r="DC747" i="1" s="1"/>
  <c r="CD747" i="1"/>
  <c r="CF747" i="1" s="1"/>
  <c r="DK693" i="1"/>
  <c r="DM693" i="1" s="1"/>
  <c r="DA693" i="1"/>
  <c r="DC693" i="1" s="1"/>
  <c r="CV693" i="1"/>
  <c r="CX693" i="1" s="1"/>
  <c r="CQ693" i="1"/>
  <c r="CS693" i="1" s="1"/>
  <c r="CD693" i="1"/>
  <c r="CF693" i="1" s="1"/>
  <c r="DF693" i="1"/>
  <c r="DH693" i="1" s="1"/>
  <c r="DK387" i="1"/>
  <c r="DM387" i="1" s="1"/>
  <c r="DF387" i="1"/>
  <c r="DH387" i="1" s="1"/>
  <c r="DA387" i="1"/>
  <c r="DC387" i="1" s="1"/>
  <c r="CV387" i="1"/>
  <c r="CX387" i="1" s="1"/>
  <c r="CQ387" i="1"/>
  <c r="CS387" i="1" s="1"/>
  <c r="CD387" i="1"/>
  <c r="CF387" i="1" s="1"/>
  <c r="DK970" i="1"/>
  <c r="DM970" i="1" s="1"/>
  <c r="DF970" i="1"/>
  <c r="DH970" i="1" s="1"/>
  <c r="DA970" i="1"/>
  <c r="DC970" i="1" s="1"/>
  <c r="CV970" i="1"/>
  <c r="CX970" i="1" s="1"/>
  <c r="CD970" i="1"/>
  <c r="CF970" i="1" s="1"/>
  <c r="CQ970" i="1"/>
  <c r="CS970" i="1" s="1"/>
  <c r="DK894" i="1"/>
  <c r="DM894" i="1" s="1"/>
  <c r="DF894" i="1"/>
  <c r="DH894" i="1" s="1"/>
  <c r="DA894" i="1"/>
  <c r="DC894" i="1" s="1"/>
  <c r="CQ894" i="1"/>
  <c r="CS894" i="1" s="1"/>
  <c r="CV894" i="1"/>
  <c r="CX894" i="1" s="1"/>
  <c r="CD894" i="1"/>
  <c r="CF894" i="1" s="1"/>
  <c r="DK878" i="1"/>
  <c r="DM878" i="1" s="1"/>
  <c r="DF878" i="1"/>
  <c r="DH878" i="1" s="1"/>
  <c r="DA878" i="1"/>
  <c r="DC878" i="1" s="1"/>
  <c r="CQ878" i="1"/>
  <c r="CS878" i="1" s="1"/>
  <c r="CV878" i="1"/>
  <c r="CX878" i="1" s="1"/>
  <c r="CD878" i="1"/>
  <c r="CF878" i="1" s="1"/>
  <c r="DK856" i="1"/>
  <c r="DM856" i="1" s="1"/>
  <c r="DF856" i="1"/>
  <c r="DH856" i="1" s="1"/>
  <c r="DA856" i="1"/>
  <c r="DC856" i="1" s="1"/>
  <c r="CQ856" i="1"/>
  <c r="CS856" i="1" s="1"/>
  <c r="CV856" i="1"/>
  <c r="CX856" i="1" s="1"/>
  <c r="CD856" i="1"/>
  <c r="CF856" i="1" s="1"/>
  <c r="DK785" i="1"/>
  <c r="DM785" i="1" s="1"/>
  <c r="DF785" i="1"/>
  <c r="DH785" i="1" s="1"/>
  <c r="CV785" i="1"/>
  <c r="CX785" i="1" s="1"/>
  <c r="CQ785" i="1"/>
  <c r="CS785" i="1" s="1"/>
  <c r="DA785" i="1"/>
  <c r="DC785" i="1" s="1"/>
  <c r="CD785" i="1"/>
  <c r="CF785" i="1" s="1"/>
  <c r="DK769" i="1"/>
  <c r="DM769" i="1" s="1"/>
  <c r="DF769" i="1"/>
  <c r="DH769" i="1" s="1"/>
  <c r="CV769" i="1"/>
  <c r="CX769" i="1" s="1"/>
  <c r="CQ769" i="1"/>
  <c r="CS769" i="1" s="1"/>
  <c r="DA769" i="1"/>
  <c r="DC769" i="1" s="1"/>
  <c r="CD769" i="1"/>
  <c r="CF769" i="1" s="1"/>
  <c r="DK631" i="1"/>
  <c r="DM631" i="1" s="1"/>
  <c r="DF631" i="1"/>
  <c r="DH631" i="1" s="1"/>
  <c r="CV631" i="1"/>
  <c r="CX631" i="1" s="1"/>
  <c r="CQ631" i="1"/>
  <c r="CS631" i="1" s="1"/>
  <c r="CD631" i="1"/>
  <c r="CF631" i="1" s="1"/>
  <c r="DA631" i="1"/>
  <c r="DC631" i="1" s="1"/>
  <c r="DK1044" i="1"/>
  <c r="DM1044" i="1" s="1"/>
  <c r="DF1044" i="1"/>
  <c r="DH1044" i="1" s="1"/>
  <c r="DA1044" i="1"/>
  <c r="DC1044" i="1" s="1"/>
  <c r="CV1044" i="1"/>
  <c r="CX1044" i="1" s="1"/>
  <c r="CQ1044" i="1"/>
  <c r="CS1044" i="1" s="1"/>
  <c r="CD1044" i="1"/>
  <c r="CF1044" i="1" s="1"/>
  <c r="DK638" i="1"/>
  <c r="DM638" i="1" s="1"/>
  <c r="DF638" i="1"/>
  <c r="DH638" i="1" s="1"/>
  <c r="DA638" i="1"/>
  <c r="DC638" i="1" s="1"/>
  <c r="CQ638" i="1"/>
  <c r="CS638" i="1" s="1"/>
  <c r="CV638" i="1"/>
  <c r="CX638" i="1" s="1"/>
  <c r="CD638" i="1"/>
  <c r="CF638" i="1" s="1"/>
  <c r="DK620" i="1"/>
  <c r="DM620" i="1" s="1"/>
  <c r="DF620" i="1"/>
  <c r="DH620" i="1" s="1"/>
  <c r="DA620" i="1"/>
  <c r="DC620" i="1" s="1"/>
  <c r="CV620" i="1"/>
  <c r="CX620" i="1" s="1"/>
  <c r="CQ620" i="1"/>
  <c r="CS620" i="1" s="1"/>
  <c r="CD620" i="1"/>
  <c r="CF620" i="1" s="1"/>
  <c r="DK399" i="1"/>
  <c r="DM399" i="1" s="1"/>
  <c r="DF399" i="1"/>
  <c r="DH399" i="1" s="1"/>
  <c r="DA399" i="1"/>
  <c r="DC399" i="1" s="1"/>
  <c r="CV399" i="1"/>
  <c r="CX399" i="1" s="1"/>
  <c r="CQ399" i="1"/>
  <c r="CS399" i="1" s="1"/>
  <c r="CD399" i="1"/>
  <c r="CF399" i="1" s="1"/>
  <c r="DK370" i="1"/>
  <c r="DM370" i="1" s="1"/>
  <c r="DF370" i="1"/>
  <c r="DH370" i="1" s="1"/>
  <c r="DA370" i="1"/>
  <c r="DC370" i="1" s="1"/>
  <c r="CV370" i="1"/>
  <c r="CX370" i="1" s="1"/>
  <c r="CQ370" i="1"/>
  <c r="CS370" i="1" s="1"/>
  <c r="CD370" i="1"/>
  <c r="CF370" i="1" s="1"/>
  <c r="DK346" i="1"/>
  <c r="DM346" i="1" s="1"/>
  <c r="DF346" i="1"/>
  <c r="DH346" i="1" s="1"/>
  <c r="CV346" i="1"/>
  <c r="CX346" i="1" s="1"/>
  <c r="CD346" i="1"/>
  <c r="CF346" i="1" s="1"/>
  <c r="DA346" i="1"/>
  <c r="DC346" i="1" s="1"/>
  <c r="CQ346" i="1"/>
  <c r="CS346" i="1" s="1"/>
  <c r="DK310" i="1"/>
  <c r="DM310" i="1" s="1"/>
  <c r="DF310" i="1"/>
  <c r="DH310" i="1" s="1"/>
  <c r="DA310" i="1"/>
  <c r="DC310" i="1" s="1"/>
  <c r="CQ310" i="1"/>
  <c r="CS310" i="1" s="1"/>
  <c r="CV310" i="1"/>
  <c r="CX310" i="1" s="1"/>
  <c r="CD310" i="1"/>
  <c r="CF310" i="1" s="1"/>
  <c r="DK294" i="1"/>
  <c r="DM294" i="1" s="1"/>
  <c r="DF294" i="1"/>
  <c r="DH294" i="1" s="1"/>
  <c r="DA294" i="1"/>
  <c r="DC294" i="1" s="1"/>
  <c r="CQ294" i="1"/>
  <c r="CS294" i="1" s="1"/>
  <c r="CD294" i="1"/>
  <c r="CF294" i="1" s="1"/>
  <c r="CV294" i="1"/>
  <c r="CX294" i="1" s="1"/>
  <c r="DK276" i="1"/>
  <c r="DM276" i="1" s="1"/>
  <c r="DF276" i="1"/>
  <c r="DH276" i="1" s="1"/>
  <c r="CV276" i="1"/>
  <c r="CX276" i="1" s="1"/>
  <c r="DA276" i="1"/>
  <c r="DC276" i="1" s="1"/>
  <c r="CQ276" i="1"/>
  <c r="CS276" i="1" s="1"/>
  <c r="CD276" i="1"/>
  <c r="CF276" i="1" s="1"/>
  <c r="DK240" i="1"/>
  <c r="DM240" i="1" s="1"/>
  <c r="DF240" i="1"/>
  <c r="DH240" i="1" s="1"/>
  <c r="DA240" i="1"/>
  <c r="DC240" i="1" s="1"/>
  <c r="CV240" i="1"/>
  <c r="CX240" i="1" s="1"/>
  <c r="CD240" i="1"/>
  <c r="CF240" i="1" s="1"/>
  <c r="CQ240" i="1"/>
  <c r="CS240" i="1" s="1"/>
  <c r="DK170" i="1"/>
  <c r="DM170" i="1" s="1"/>
  <c r="DF170" i="1"/>
  <c r="DH170" i="1" s="1"/>
  <c r="CV170" i="1"/>
  <c r="CX170" i="1" s="1"/>
  <c r="DA170" i="1"/>
  <c r="DC170" i="1" s="1"/>
  <c r="CD170" i="1"/>
  <c r="CF170" i="1" s="1"/>
  <c r="CQ170" i="1"/>
  <c r="CS170" i="1" s="1"/>
  <c r="DK154" i="1"/>
  <c r="DM154" i="1" s="1"/>
  <c r="DF154" i="1"/>
  <c r="DH154" i="1" s="1"/>
  <c r="CV154" i="1"/>
  <c r="CX154" i="1" s="1"/>
  <c r="CD154" i="1"/>
  <c r="CF154" i="1" s="1"/>
  <c r="DA154" i="1"/>
  <c r="DC154" i="1" s="1"/>
  <c r="CQ154" i="1"/>
  <c r="CS154" i="1" s="1"/>
  <c r="DK138" i="1"/>
  <c r="DM138" i="1" s="1"/>
  <c r="DF138" i="1"/>
  <c r="DH138" i="1" s="1"/>
  <c r="CV138" i="1"/>
  <c r="CX138" i="1" s="1"/>
  <c r="CD138" i="1"/>
  <c r="CF138" i="1" s="1"/>
  <c r="DA138" i="1"/>
  <c r="DC138" i="1" s="1"/>
  <c r="CQ138" i="1"/>
  <c r="CS138" i="1" s="1"/>
  <c r="DK258" i="1"/>
  <c r="DM258" i="1" s="1"/>
  <c r="DF258" i="1"/>
  <c r="DH258" i="1" s="1"/>
  <c r="DA258" i="1"/>
  <c r="DC258" i="1" s="1"/>
  <c r="CV258" i="1"/>
  <c r="CX258" i="1" s="1"/>
  <c r="CQ258" i="1"/>
  <c r="CS258" i="1" s="1"/>
  <c r="CD258" i="1"/>
  <c r="CF258" i="1" s="1"/>
  <c r="DK354" i="1"/>
  <c r="DM354" i="1" s="1"/>
  <c r="DF354" i="1"/>
  <c r="DH354" i="1" s="1"/>
  <c r="DA354" i="1"/>
  <c r="DC354" i="1" s="1"/>
  <c r="CV354" i="1"/>
  <c r="CX354" i="1" s="1"/>
  <c r="CQ354" i="1"/>
  <c r="CS354" i="1" s="1"/>
  <c r="CD354" i="1"/>
  <c r="CF354" i="1" s="1"/>
  <c r="DK691" i="1"/>
  <c r="DM691" i="1" s="1"/>
  <c r="DF691" i="1"/>
  <c r="DH691" i="1" s="1"/>
  <c r="CV691" i="1"/>
  <c r="CX691" i="1" s="1"/>
  <c r="CQ691" i="1"/>
  <c r="CS691" i="1" s="1"/>
  <c r="DA691" i="1"/>
  <c r="DC691" i="1" s="1"/>
  <c r="CD691" i="1"/>
  <c r="CF691" i="1" s="1"/>
  <c r="DK356" i="1"/>
  <c r="DM356" i="1" s="1"/>
  <c r="DF356" i="1"/>
  <c r="DH356" i="1" s="1"/>
  <c r="CV356" i="1"/>
  <c r="CX356" i="1" s="1"/>
  <c r="DA356" i="1"/>
  <c r="DC356" i="1" s="1"/>
  <c r="CQ356" i="1"/>
  <c r="CS356" i="1" s="1"/>
  <c r="CD356" i="1"/>
  <c r="CF356" i="1" s="1"/>
  <c r="DK249" i="1"/>
  <c r="DM249" i="1" s="1"/>
  <c r="DA249" i="1"/>
  <c r="DC249" i="1" s="1"/>
  <c r="CV249" i="1"/>
  <c r="CX249" i="1" s="1"/>
  <c r="DF249" i="1"/>
  <c r="DH249" i="1" s="1"/>
  <c r="CQ249" i="1"/>
  <c r="CS249" i="1" s="1"/>
  <c r="CD249" i="1"/>
  <c r="CF249" i="1" s="1"/>
  <c r="DK366" i="1"/>
  <c r="DM366" i="1" s="1"/>
  <c r="DF366" i="1"/>
  <c r="DH366" i="1" s="1"/>
  <c r="DA366" i="1"/>
  <c r="DC366" i="1" s="1"/>
  <c r="CV366" i="1"/>
  <c r="CX366" i="1" s="1"/>
  <c r="CQ366" i="1"/>
  <c r="CS366" i="1" s="1"/>
  <c r="CD366" i="1"/>
  <c r="CF366" i="1" s="1"/>
  <c r="DK581" i="1"/>
  <c r="DM581" i="1" s="1"/>
  <c r="CV581" i="1"/>
  <c r="CX581" i="1" s="1"/>
  <c r="CQ581" i="1"/>
  <c r="CS581" i="1" s="1"/>
  <c r="CD581" i="1"/>
  <c r="CF581" i="1" s="1"/>
  <c r="DF581" i="1"/>
  <c r="DH581" i="1" s="1"/>
  <c r="DA581" i="1"/>
  <c r="DC581" i="1" s="1"/>
  <c r="DK492" i="1"/>
  <c r="DM492" i="1" s="1"/>
  <c r="DF492" i="1"/>
  <c r="DH492" i="1" s="1"/>
  <c r="DA492" i="1"/>
  <c r="DC492" i="1" s="1"/>
  <c r="CV492" i="1"/>
  <c r="CX492" i="1" s="1"/>
  <c r="CQ492" i="1"/>
  <c r="CS492" i="1" s="1"/>
  <c r="CD492" i="1"/>
  <c r="CF492" i="1" s="1"/>
  <c r="DK324" i="1"/>
  <c r="DM324" i="1" s="1"/>
  <c r="DF324" i="1"/>
  <c r="DH324" i="1" s="1"/>
  <c r="CV324" i="1"/>
  <c r="CX324" i="1" s="1"/>
  <c r="DA324" i="1"/>
  <c r="DC324" i="1" s="1"/>
  <c r="CQ324" i="1"/>
  <c r="CS324" i="1" s="1"/>
  <c r="CD324" i="1"/>
  <c r="CF324" i="1" s="1"/>
  <c r="DK1035" i="1"/>
  <c r="DM1035" i="1" s="1"/>
  <c r="DF1035" i="1"/>
  <c r="DH1035" i="1" s="1"/>
  <c r="CV1035" i="1"/>
  <c r="CX1035" i="1" s="1"/>
  <c r="CQ1035" i="1"/>
  <c r="CS1035" i="1" s="1"/>
  <c r="DA1035" i="1"/>
  <c r="DC1035" i="1" s="1"/>
  <c r="CD1035" i="1"/>
  <c r="CF1035" i="1" s="1"/>
  <c r="DF759" i="1"/>
  <c r="DH759" i="1" s="1"/>
  <c r="DK759" i="1"/>
  <c r="DM759" i="1" s="1"/>
  <c r="CV759" i="1"/>
  <c r="CX759" i="1" s="1"/>
  <c r="CQ759" i="1"/>
  <c r="CS759" i="1" s="1"/>
  <c r="CD759" i="1"/>
  <c r="CF759" i="1" s="1"/>
  <c r="DA759" i="1"/>
  <c r="DC759" i="1" s="1"/>
  <c r="CV589" i="1"/>
  <c r="CX589" i="1" s="1"/>
  <c r="CQ589" i="1"/>
  <c r="CS589" i="1" s="1"/>
  <c r="DK589" i="1"/>
  <c r="DM589" i="1" s="1"/>
  <c r="DA589" i="1"/>
  <c r="DC589" i="1" s="1"/>
  <c r="CD589" i="1"/>
  <c r="CF589" i="1" s="1"/>
  <c r="DF589" i="1"/>
  <c r="DH589" i="1" s="1"/>
  <c r="DK904" i="1"/>
  <c r="DM904" i="1" s="1"/>
  <c r="DF904" i="1"/>
  <c r="DH904" i="1" s="1"/>
  <c r="DA904" i="1"/>
  <c r="DC904" i="1" s="1"/>
  <c r="CQ904" i="1"/>
  <c r="CS904" i="1" s="1"/>
  <c r="CV904" i="1"/>
  <c r="CX904" i="1" s="1"/>
  <c r="CD904" i="1"/>
  <c r="CF904" i="1" s="1"/>
  <c r="DK779" i="1"/>
  <c r="DM779" i="1" s="1"/>
  <c r="DF779" i="1"/>
  <c r="DH779" i="1" s="1"/>
  <c r="CV779" i="1"/>
  <c r="CX779" i="1" s="1"/>
  <c r="CQ779" i="1"/>
  <c r="CS779" i="1" s="1"/>
  <c r="DA779" i="1"/>
  <c r="DC779" i="1" s="1"/>
  <c r="CD779" i="1"/>
  <c r="CF779" i="1" s="1"/>
  <c r="DK602" i="1"/>
  <c r="DM602" i="1" s="1"/>
  <c r="DF602" i="1"/>
  <c r="DH602" i="1" s="1"/>
  <c r="CV602" i="1"/>
  <c r="CX602" i="1" s="1"/>
  <c r="DA602" i="1"/>
  <c r="DC602" i="1" s="1"/>
  <c r="CD602" i="1"/>
  <c r="CF602" i="1" s="1"/>
  <c r="CQ602" i="1"/>
  <c r="CS602" i="1" s="1"/>
  <c r="DK875" i="1"/>
  <c r="DM875" i="1" s="1"/>
  <c r="DF875" i="1"/>
  <c r="DH875" i="1" s="1"/>
  <c r="CV875" i="1"/>
  <c r="CX875" i="1" s="1"/>
  <c r="CQ875" i="1"/>
  <c r="CS875" i="1" s="1"/>
  <c r="DA875" i="1"/>
  <c r="DC875" i="1" s="1"/>
  <c r="CD875" i="1"/>
  <c r="CF875" i="1" s="1"/>
  <c r="DK313" i="1"/>
  <c r="DM313" i="1" s="1"/>
  <c r="DA313" i="1"/>
  <c r="DC313" i="1" s="1"/>
  <c r="CV313" i="1"/>
  <c r="CX313" i="1" s="1"/>
  <c r="DF313" i="1"/>
  <c r="DH313" i="1" s="1"/>
  <c r="CQ313" i="1"/>
  <c r="CS313" i="1" s="1"/>
  <c r="CD313" i="1"/>
  <c r="CF313" i="1" s="1"/>
  <c r="DK289" i="1"/>
  <c r="DM289" i="1" s="1"/>
  <c r="DF289" i="1"/>
  <c r="DH289" i="1" s="1"/>
  <c r="DA289" i="1"/>
  <c r="DC289" i="1" s="1"/>
  <c r="CV289" i="1"/>
  <c r="CX289" i="1" s="1"/>
  <c r="CQ289" i="1"/>
  <c r="CS289" i="1" s="1"/>
  <c r="CD289" i="1"/>
  <c r="CF289" i="1" s="1"/>
  <c r="DK407" i="1"/>
  <c r="DM407" i="1" s="1"/>
  <c r="DF407" i="1"/>
  <c r="DH407" i="1" s="1"/>
  <c r="DA407" i="1"/>
  <c r="DC407" i="1" s="1"/>
  <c r="CV407" i="1"/>
  <c r="CX407" i="1" s="1"/>
  <c r="CQ407" i="1"/>
  <c r="CS407" i="1" s="1"/>
  <c r="CD407" i="1"/>
  <c r="CF407" i="1" s="1"/>
  <c r="DK384" i="1"/>
  <c r="DM384" i="1" s="1"/>
  <c r="DF384" i="1"/>
  <c r="DH384" i="1" s="1"/>
  <c r="DA384" i="1"/>
  <c r="DC384" i="1" s="1"/>
  <c r="CV384" i="1"/>
  <c r="CX384" i="1" s="1"/>
  <c r="CD384" i="1"/>
  <c r="CF384" i="1" s="1"/>
  <c r="CQ384" i="1"/>
  <c r="CS384" i="1" s="1"/>
  <c r="DK343" i="1"/>
  <c r="DM343" i="1" s="1"/>
  <c r="DF343" i="1"/>
  <c r="DH343" i="1" s="1"/>
  <c r="DA343" i="1"/>
  <c r="DC343" i="1" s="1"/>
  <c r="CV343" i="1"/>
  <c r="CX343" i="1" s="1"/>
  <c r="CQ343" i="1"/>
  <c r="CS343" i="1" s="1"/>
  <c r="CD343" i="1"/>
  <c r="CF343" i="1" s="1"/>
  <c r="DK201" i="1"/>
  <c r="DM201" i="1" s="1"/>
  <c r="DA201" i="1"/>
  <c r="DC201" i="1" s="1"/>
  <c r="CV201" i="1"/>
  <c r="CX201" i="1" s="1"/>
  <c r="DF201" i="1"/>
  <c r="DH201" i="1" s="1"/>
  <c r="CQ201" i="1"/>
  <c r="CS201" i="1" s="1"/>
  <c r="CD201" i="1"/>
  <c r="CF201" i="1" s="1"/>
  <c r="DA397" i="1"/>
  <c r="DC397" i="1" s="1"/>
  <c r="CV397" i="1"/>
  <c r="CX397" i="1" s="1"/>
  <c r="DK397" i="1"/>
  <c r="DM397" i="1" s="1"/>
  <c r="CQ397" i="1"/>
  <c r="CS397" i="1" s="1"/>
  <c r="CD397" i="1"/>
  <c r="CF397" i="1" s="1"/>
  <c r="DF397" i="1"/>
  <c r="DH397" i="1" s="1"/>
  <c r="DK285" i="1"/>
  <c r="DM285" i="1" s="1"/>
  <c r="DA285" i="1"/>
  <c r="DC285" i="1" s="1"/>
  <c r="CV285" i="1"/>
  <c r="CX285" i="1" s="1"/>
  <c r="DF285" i="1"/>
  <c r="DH285" i="1" s="1"/>
  <c r="CQ285" i="1"/>
  <c r="CS285" i="1" s="1"/>
  <c r="CD285" i="1"/>
  <c r="CF285" i="1" s="1"/>
  <c r="DA325" i="1"/>
  <c r="DC325" i="1" s="1"/>
  <c r="CV325" i="1"/>
  <c r="CX325" i="1" s="1"/>
  <c r="CQ325" i="1"/>
  <c r="CS325" i="1" s="1"/>
  <c r="CD325" i="1"/>
  <c r="CF325" i="1" s="1"/>
  <c r="DF325" i="1"/>
  <c r="DH325" i="1" s="1"/>
  <c r="DK325" i="1"/>
  <c r="DM325" i="1" s="1"/>
  <c r="DK1036" i="1"/>
  <c r="DM1036" i="1" s="1"/>
  <c r="DF1036" i="1"/>
  <c r="DH1036" i="1" s="1"/>
  <c r="DA1036" i="1"/>
  <c r="DC1036" i="1" s="1"/>
  <c r="CV1036" i="1"/>
  <c r="CX1036" i="1" s="1"/>
  <c r="CQ1036" i="1"/>
  <c r="CS1036" i="1" s="1"/>
  <c r="CD1036" i="1"/>
  <c r="CF1036" i="1" s="1"/>
  <c r="DK1028" i="1"/>
  <c r="DM1028" i="1" s="1"/>
  <c r="DF1028" i="1"/>
  <c r="DH1028" i="1" s="1"/>
  <c r="DA1028" i="1"/>
  <c r="DC1028" i="1" s="1"/>
  <c r="CV1028" i="1"/>
  <c r="CX1028" i="1" s="1"/>
  <c r="CQ1028" i="1"/>
  <c r="CS1028" i="1" s="1"/>
  <c r="CD1028" i="1"/>
  <c r="CF1028" i="1" s="1"/>
  <c r="DK1017" i="1"/>
  <c r="DM1017" i="1" s="1"/>
  <c r="CV1017" i="1"/>
  <c r="CX1017" i="1" s="1"/>
  <c r="CQ1017" i="1"/>
  <c r="CS1017" i="1" s="1"/>
  <c r="DF1017" i="1"/>
  <c r="DH1017" i="1" s="1"/>
  <c r="DA1017" i="1"/>
  <c r="DC1017" i="1" s="1"/>
  <c r="CD1017" i="1"/>
  <c r="CF1017" i="1" s="1"/>
  <c r="DK979" i="1"/>
  <c r="DM979" i="1" s="1"/>
  <c r="DF979" i="1"/>
  <c r="DH979" i="1" s="1"/>
  <c r="CV979" i="1"/>
  <c r="CX979" i="1" s="1"/>
  <c r="CQ979" i="1"/>
  <c r="CS979" i="1" s="1"/>
  <c r="DA979" i="1"/>
  <c r="DC979" i="1" s="1"/>
  <c r="CD979" i="1"/>
  <c r="CF979" i="1" s="1"/>
  <c r="DK1009" i="1"/>
  <c r="DM1009" i="1" s="1"/>
  <c r="DF1009" i="1"/>
  <c r="DH1009" i="1" s="1"/>
  <c r="CV1009" i="1"/>
  <c r="CX1009" i="1" s="1"/>
  <c r="CQ1009" i="1"/>
  <c r="CS1009" i="1" s="1"/>
  <c r="DA1009" i="1"/>
  <c r="DC1009" i="1" s="1"/>
  <c r="CD1009" i="1"/>
  <c r="CF1009" i="1" s="1"/>
  <c r="DK974" i="1"/>
  <c r="DM974" i="1" s="1"/>
  <c r="DF974" i="1"/>
  <c r="DH974" i="1" s="1"/>
  <c r="DA974" i="1"/>
  <c r="DC974" i="1" s="1"/>
  <c r="CQ974" i="1"/>
  <c r="CS974" i="1" s="1"/>
  <c r="CV974" i="1"/>
  <c r="CX974" i="1" s="1"/>
  <c r="CD974" i="1"/>
  <c r="CF974" i="1" s="1"/>
  <c r="DK991" i="1"/>
  <c r="DM991" i="1" s="1"/>
  <c r="DF991" i="1"/>
  <c r="DH991" i="1" s="1"/>
  <c r="CV991" i="1"/>
  <c r="CX991" i="1" s="1"/>
  <c r="CQ991" i="1"/>
  <c r="CS991" i="1" s="1"/>
  <c r="CD991" i="1"/>
  <c r="CF991" i="1" s="1"/>
  <c r="DA991" i="1"/>
  <c r="DC991" i="1" s="1"/>
  <c r="DK937" i="1"/>
  <c r="DM937" i="1" s="1"/>
  <c r="CV937" i="1"/>
  <c r="CX937" i="1" s="1"/>
  <c r="CQ937" i="1"/>
  <c r="CS937" i="1" s="1"/>
  <c r="DF937" i="1"/>
  <c r="DH937" i="1" s="1"/>
  <c r="DA937" i="1"/>
  <c r="DC937" i="1" s="1"/>
  <c r="CD937" i="1"/>
  <c r="CF937" i="1" s="1"/>
  <c r="DK931" i="1"/>
  <c r="DM931" i="1" s="1"/>
  <c r="DF931" i="1"/>
  <c r="DH931" i="1" s="1"/>
  <c r="CV931" i="1"/>
  <c r="CX931" i="1" s="1"/>
  <c r="CQ931" i="1"/>
  <c r="CS931" i="1" s="1"/>
  <c r="DA931" i="1"/>
  <c r="DC931" i="1" s="1"/>
  <c r="CD931" i="1"/>
  <c r="CF931" i="1" s="1"/>
  <c r="DK923" i="1"/>
  <c r="DM923" i="1" s="1"/>
  <c r="DF923" i="1"/>
  <c r="DH923" i="1" s="1"/>
  <c r="CV923" i="1"/>
  <c r="CX923" i="1" s="1"/>
  <c r="CQ923" i="1"/>
  <c r="CS923" i="1" s="1"/>
  <c r="DA923" i="1"/>
  <c r="DC923" i="1" s="1"/>
  <c r="CD923" i="1"/>
  <c r="CF923" i="1" s="1"/>
  <c r="DK888" i="1"/>
  <c r="DM888" i="1" s="1"/>
  <c r="DF888" i="1"/>
  <c r="DH888" i="1" s="1"/>
  <c r="DA888" i="1"/>
  <c r="DC888" i="1" s="1"/>
  <c r="CQ888" i="1"/>
  <c r="CS888" i="1" s="1"/>
  <c r="CV888" i="1"/>
  <c r="CX888" i="1" s="1"/>
  <c r="CD888" i="1"/>
  <c r="CF888" i="1" s="1"/>
  <c r="DK944" i="1"/>
  <c r="DM944" i="1" s="1"/>
  <c r="DF944" i="1"/>
  <c r="DH944" i="1" s="1"/>
  <c r="DA944" i="1"/>
  <c r="DC944" i="1" s="1"/>
  <c r="CQ944" i="1"/>
  <c r="CS944" i="1" s="1"/>
  <c r="CV944" i="1"/>
  <c r="CX944" i="1" s="1"/>
  <c r="CD944" i="1"/>
  <c r="CF944" i="1" s="1"/>
  <c r="DK849" i="1"/>
  <c r="DM849" i="1" s="1"/>
  <c r="DF849" i="1"/>
  <c r="DH849" i="1" s="1"/>
  <c r="CV849" i="1"/>
  <c r="CX849" i="1" s="1"/>
  <c r="CQ849" i="1"/>
  <c r="CS849" i="1" s="1"/>
  <c r="DA849" i="1"/>
  <c r="DC849" i="1" s="1"/>
  <c r="CD849" i="1"/>
  <c r="CF849" i="1" s="1"/>
  <c r="DK842" i="1"/>
  <c r="DM842" i="1" s="1"/>
  <c r="DF842" i="1"/>
  <c r="DH842" i="1" s="1"/>
  <c r="DA842" i="1"/>
  <c r="DC842" i="1" s="1"/>
  <c r="CV842" i="1"/>
  <c r="CX842" i="1" s="1"/>
  <c r="CD842" i="1"/>
  <c r="CF842" i="1" s="1"/>
  <c r="CQ842" i="1"/>
  <c r="CS842" i="1" s="1"/>
  <c r="DK836" i="1"/>
  <c r="DM836" i="1" s="1"/>
  <c r="DF836" i="1"/>
  <c r="DH836" i="1" s="1"/>
  <c r="DA836" i="1"/>
  <c r="DC836" i="1" s="1"/>
  <c r="CV836" i="1"/>
  <c r="CX836" i="1" s="1"/>
  <c r="CQ836" i="1"/>
  <c r="CS836" i="1" s="1"/>
  <c r="CD836" i="1"/>
  <c r="CF836" i="1" s="1"/>
  <c r="DK828" i="1"/>
  <c r="DM828" i="1" s="1"/>
  <c r="DF828" i="1"/>
  <c r="DH828" i="1" s="1"/>
  <c r="DA828" i="1"/>
  <c r="DC828" i="1" s="1"/>
  <c r="CV828" i="1"/>
  <c r="CX828" i="1" s="1"/>
  <c r="CQ828" i="1"/>
  <c r="CS828" i="1" s="1"/>
  <c r="CD828" i="1"/>
  <c r="CF828" i="1" s="1"/>
  <c r="DK890" i="1"/>
  <c r="DM890" i="1" s="1"/>
  <c r="DF890" i="1"/>
  <c r="DH890" i="1" s="1"/>
  <c r="DA890" i="1"/>
  <c r="DC890" i="1" s="1"/>
  <c r="CV890" i="1"/>
  <c r="CX890" i="1" s="1"/>
  <c r="CD890" i="1"/>
  <c r="CF890" i="1" s="1"/>
  <c r="CQ890" i="1"/>
  <c r="CS890" i="1" s="1"/>
  <c r="DK827" i="1"/>
  <c r="DM827" i="1" s="1"/>
  <c r="DF827" i="1"/>
  <c r="DH827" i="1" s="1"/>
  <c r="CV827" i="1"/>
  <c r="CX827" i="1" s="1"/>
  <c r="CQ827" i="1"/>
  <c r="CS827" i="1" s="1"/>
  <c r="DA827" i="1"/>
  <c r="DC827" i="1" s="1"/>
  <c r="CD827" i="1"/>
  <c r="CF827" i="1" s="1"/>
  <c r="DK804" i="1"/>
  <c r="DM804" i="1" s="1"/>
  <c r="DF804" i="1"/>
  <c r="DH804" i="1" s="1"/>
  <c r="DA804" i="1"/>
  <c r="DC804" i="1" s="1"/>
  <c r="CV804" i="1"/>
  <c r="CX804" i="1" s="1"/>
  <c r="CQ804" i="1"/>
  <c r="CS804" i="1" s="1"/>
  <c r="CD804" i="1"/>
  <c r="CF804" i="1" s="1"/>
  <c r="DK671" i="1"/>
  <c r="DM671" i="1" s="1"/>
  <c r="DF671" i="1"/>
  <c r="DH671" i="1" s="1"/>
  <c r="CV671" i="1"/>
  <c r="CX671" i="1" s="1"/>
  <c r="CQ671" i="1"/>
  <c r="CS671" i="1" s="1"/>
  <c r="CD671" i="1"/>
  <c r="CF671" i="1" s="1"/>
  <c r="DA671" i="1"/>
  <c r="DC671" i="1" s="1"/>
  <c r="DK666" i="1"/>
  <c r="DM666" i="1" s="1"/>
  <c r="DF666" i="1"/>
  <c r="DH666" i="1" s="1"/>
  <c r="DA666" i="1"/>
  <c r="DC666" i="1" s="1"/>
  <c r="CV666" i="1"/>
  <c r="CX666" i="1" s="1"/>
  <c r="CD666" i="1"/>
  <c r="CF666" i="1" s="1"/>
  <c r="CQ666" i="1"/>
  <c r="CS666" i="1" s="1"/>
  <c r="DK674" i="1"/>
  <c r="DM674" i="1" s="1"/>
  <c r="DF674" i="1"/>
  <c r="DH674" i="1" s="1"/>
  <c r="DA674" i="1"/>
  <c r="DC674" i="1" s="1"/>
  <c r="CV674" i="1"/>
  <c r="CX674" i="1" s="1"/>
  <c r="CQ674" i="1"/>
  <c r="CS674" i="1" s="1"/>
  <c r="CD674" i="1"/>
  <c r="CF674" i="1" s="1"/>
  <c r="DK613" i="1"/>
  <c r="DM613" i="1" s="1"/>
  <c r="CV613" i="1"/>
  <c r="CX613" i="1" s="1"/>
  <c r="CQ613" i="1"/>
  <c r="CS613" i="1" s="1"/>
  <c r="CD613" i="1"/>
  <c r="CF613" i="1" s="1"/>
  <c r="DF613" i="1"/>
  <c r="DH613" i="1" s="1"/>
  <c r="DA613" i="1"/>
  <c r="DC613" i="1" s="1"/>
  <c r="DK595" i="1"/>
  <c r="DM595" i="1" s="1"/>
  <c r="DF595" i="1"/>
  <c r="DH595" i="1" s="1"/>
  <c r="DA595" i="1"/>
  <c r="DC595" i="1" s="1"/>
  <c r="CV595" i="1"/>
  <c r="CX595" i="1" s="1"/>
  <c r="CQ595" i="1"/>
  <c r="CS595" i="1" s="1"/>
  <c r="CD595" i="1"/>
  <c r="CF595" i="1" s="1"/>
  <c r="DK642" i="1"/>
  <c r="DM642" i="1" s="1"/>
  <c r="DF642" i="1"/>
  <c r="DH642" i="1" s="1"/>
  <c r="DA642" i="1"/>
  <c r="DC642" i="1" s="1"/>
  <c r="CV642" i="1"/>
  <c r="CX642" i="1" s="1"/>
  <c r="CQ642" i="1"/>
  <c r="CS642" i="1" s="1"/>
  <c r="CD642" i="1"/>
  <c r="CF642" i="1" s="1"/>
  <c r="DK635" i="1"/>
  <c r="DM635" i="1" s="1"/>
  <c r="DF635" i="1"/>
  <c r="DH635" i="1" s="1"/>
  <c r="CV635" i="1"/>
  <c r="CX635" i="1" s="1"/>
  <c r="CQ635" i="1"/>
  <c r="CS635" i="1" s="1"/>
  <c r="DA635" i="1"/>
  <c r="DC635" i="1" s="1"/>
  <c r="CD635" i="1"/>
  <c r="CF635" i="1" s="1"/>
  <c r="CV621" i="1"/>
  <c r="CX621" i="1" s="1"/>
  <c r="CQ621" i="1"/>
  <c r="CS621" i="1" s="1"/>
  <c r="DA621" i="1"/>
  <c r="DC621" i="1" s="1"/>
  <c r="CD621" i="1"/>
  <c r="CF621" i="1" s="1"/>
  <c r="DF621" i="1"/>
  <c r="DH621" i="1" s="1"/>
  <c r="DK621" i="1"/>
  <c r="DM621" i="1" s="1"/>
  <c r="DK583" i="1"/>
  <c r="DM583" i="1" s="1"/>
  <c r="DF583" i="1"/>
  <c r="DH583" i="1" s="1"/>
  <c r="CV583" i="1"/>
  <c r="CX583" i="1" s="1"/>
  <c r="CQ583" i="1"/>
  <c r="CS583" i="1" s="1"/>
  <c r="DA583" i="1"/>
  <c r="DC583" i="1" s="1"/>
  <c r="CD583" i="1"/>
  <c r="CF583" i="1" s="1"/>
  <c r="DK567" i="1"/>
  <c r="DM567" i="1" s="1"/>
  <c r="DF567" i="1"/>
  <c r="DH567" i="1" s="1"/>
  <c r="CV567" i="1"/>
  <c r="CX567" i="1" s="1"/>
  <c r="CQ567" i="1"/>
  <c r="CS567" i="1" s="1"/>
  <c r="DA567" i="1"/>
  <c r="DC567" i="1" s="1"/>
  <c r="CD567" i="1"/>
  <c r="CF567" i="1" s="1"/>
  <c r="DK541" i="1"/>
  <c r="DM541" i="1" s="1"/>
  <c r="CV541" i="1"/>
  <c r="CX541" i="1" s="1"/>
  <c r="CQ541" i="1"/>
  <c r="CS541" i="1" s="1"/>
  <c r="DF541" i="1"/>
  <c r="DH541" i="1" s="1"/>
  <c r="CD541" i="1"/>
  <c r="CF541" i="1" s="1"/>
  <c r="DA541" i="1"/>
  <c r="DC541" i="1" s="1"/>
  <c r="DK531" i="1"/>
  <c r="DM531" i="1" s="1"/>
  <c r="DF531" i="1"/>
  <c r="DH531" i="1" s="1"/>
  <c r="DA531" i="1"/>
  <c r="DC531" i="1" s="1"/>
  <c r="CV531" i="1"/>
  <c r="CX531" i="1" s="1"/>
  <c r="CQ531" i="1"/>
  <c r="CS531" i="1" s="1"/>
  <c r="CD531" i="1"/>
  <c r="CF531" i="1" s="1"/>
  <c r="DK523" i="1"/>
  <c r="DM523" i="1" s="1"/>
  <c r="DF523" i="1"/>
  <c r="DH523" i="1" s="1"/>
  <c r="DA523" i="1"/>
  <c r="DC523" i="1" s="1"/>
  <c r="CV523" i="1"/>
  <c r="CX523" i="1" s="1"/>
  <c r="CQ523" i="1"/>
  <c r="CS523" i="1" s="1"/>
  <c r="CD523" i="1"/>
  <c r="CF523" i="1" s="1"/>
  <c r="DK506" i="1"/>
  <c r="DM506" i="1" s="1"/>
  <c r="DF506" i="1"/>
  <c r="DH506" i="1" s="1"/>
  <c r="CV506" i="1"/>
  <c r="CX506" i="1" s="1"/>
  <c r="DA506" i="1"/>
  <c r="DC506" i="1" s="1"/>
  <c r="CD506" i="1"/>
  <c r="CF506" i="1" s="1"/>
  <c r="CQ506" i="1"/>
  <c r="CS506" i="1" s="1"/>
  <c r="DK498" i="1"/>
  <c r="DM498" i="1" s="1"/>
  <c r="DF498" i="1"/>
  <c r="DH498" i="1" s="1"/>
  <c r="DA498" i="1"/>
  <c r="DC498" i="1" s="1"/>
  <c r="CV498" i="1"/>
  <c r="CX498" i="1" s="1"/>
  <c r="CQ498" i="1"/>
  <c r="CS498" i="1" s="1"/>
  <c r="CD498" i="1"/>
  <c r="CF498" i="1" s="1"/>
  <c r="DK488" i="1"/>
  <c r="DM488" i="1" s="1"/>
  <c r="DF488" i="1"/>
  <c r="DH488" i="1" s="1"/>
  <c r="DA488" i="1"/>
  <c r="DC488" i="1" s="1"/>
  <c r="CV488" i="1"/>
  <c r="CX488" i="1" s="1"/>
  <c r="CD488" i="1"/>
  <c r="CF488" i="1" s="1"/>
  <c r="CQ488" i="1"/>
  <c r="CS488" i="1" s="1"/>
  <c r="DK532" i="1"/>
  <c r="DM532" i="1" s="1"/>
  <c r="DF532" i="1"/>
  <c r="DH532" i="1" s="1"/>
  <c r="DA532" i="1"/>
  <c r="DC532" i="1" s="1"/>
  <c r="CV532" i="1"/>
  <c r="CX532" i="1" s="1"/>
  <c r="CQ532" i="1"/>
  <c r="CS532" i="1" s="1"/>
  <c r="CD532" i="1"/>
  <c r="CF532" i="1" s="1"/>
  <c r="DK507" i="1"/>
  <c r="DM507" i="1" s="1"/>
  <c r="DF507" i="1"/>
  <c r="DH507" i="1" s="1"/>
  <c r="DA507" i="1"/>
  <c r="DC507" i="1" s="1"/>
  <c r="CV507" i="1"/>
  <c r="CX507" i="1" s="1"/>
  <c r="CQ507" i="1"/>
  <c r="CS507" i="1" s="1"/>
  <c r="CD507" i="1"/>
  <c r="CF507" i="1" s="1"/>
  <c r="DK499" i="1"/>
  <c r="DM499" i="1" s="1"/>
  <c r="DF499" i="1"/>
  <c r="DH499" i="1" s="1"/>
  <c r="DA499" i="1"/>
  <c r="DC499" i="1" s="1"/>
  <c r="CV499" i="1"/>
  <c r="CX499" i="1" s="1"/>
  <c r="CQ499" i="1"/>
  <c r="CS499" i="1" s="1"/>
  <c r="CD499" i="1"/>
  <c r="CF499" i="1" s="1"/>
  <c r="DK491" i="1"/>
  <c r="DM491" i="1" s="1"/>
  <c r="DF491" i="1"/>
  <c r="DH491" i="1" s="1"/>
  <c r="DA491" i="1"/>
  <c r="DC491" i="1" s="1"/>
  <c r="CV491" i="1"/>
  <c r="CX491" i="1" s="1"/>
  <c r="CQ491" i="1"/>
  <c r="CS491" i="1" s="1"/>
  <c r="CD491" i="1"/>
  <c r="CF491" i="1" s="1"/>
  <c r="DK600" i="1"/>
  <c r="DM600" i="1" s="1"/>
  <c r="DF600" i="1"/>
  <c r="DH600" i="1" s="1"/>
  <c r="DA600" i="1"/>
  <c r="DC600" i="1" s="1"/>
  <c r="CQ600" i="1"/>
  <c r="CS600" i="1" s="1"/>
  <c r="CV600" i="1"/>
  <c r="CX600" i="1" s="1"/>
  <c r="CD600" i="1"/>
  <c r="CF600" i="1" s="1"/>
  <c r="DK582" i="1"/>
  <c r="DM582" i="1" s="1"/>
  <c r="DF582" i="1"/>
  <c r="DH582" i="1" s="1"/>
  <c r="DA582" i="1"/>
  <c r="DC582" i="1" s="1"/>
  <c r="CQ582" i="1"/>
  <c r="CS582" i="1" s="1"/>
  <c r="CD582" i="1"/>
  <c r="CF582" i="1" s="1"/>
  <c r="CV582" i="1"/>
  <c r="CX582" i="1" s="1"/>
  <c r="DK566" i="1"/>
  <c r="DM566" i="1" s="1"/>
  <c r="DF566" i="1"/>
  <c r="DH566" i="1" s="1"/>
  <c r="DA566" i="1"/>
  <c r="DC566" i="1" s="1"/>
  <c r="CQ566" i="1"/>
  <c r="CS566" i="1" s="1"/>
  <c r="CV566" i="1"/>
  <c r="CX566" i="1" s="1"/>
  <c r="CD566" i="1"/>
  <c r="CF566" i="1" s="1"/>
  <c r="DK550" i="1"/>
  <c r="DM550" i="1" s="1"/>
  <c r="DF550" i="1"/>
  <c r="DH550" i="1" s="1"/>
  <c r="DA550" i="1"/>
  <c r="DC550" i="1" s="1"/>
  <c r="CQ550" i="1"/>
  <c r="CS550" i="1" s="1"/>
  <c r="CD550" i="1"/>
  <c r="CF550" i="1" s="1"/>
  <c r="CV550" i="1"/>
  <c r="CX550" i="1" s="1"/>
  <c r="DK540" i="1"/>
  <c r="DM540" i="1" s="1"/>
  <c r="DF540" i="1"/>
  <c r="DH540" i="1" s="1"/>
  <c r="DA540" i="1"/>
  <c r="DC540" i="1" s="1"/>
  <c r="CV540" i="1"/>
  <c r="CX540" i="1" s="1"/>
  <c r="CQ540" i="1"/>
  <c r="CS540" i="1" s="1"/>
  <c r="CD540" i="1"/>
  <c r="CF540" i="1" s="1"/>
  <c r="DK513" i="1"/>
  <c r="DM513" i="1" s="1"/>
  <c r="DF513" i="1"/>
  <c r="DH513" i="1" s="1"/>
  <c r="CV513" i="1"/>
  <c r="CX513" i="1" s="1"/>
  <c r="CQ513" i="1"/>
  <c r="CS513" i="1" s="1"/>
  <c r="DA513" i="1"/>
  <c r="DC513" i="1" s="1"/>
  <c r="CD513" i="1"/>
  <c r="CF513" i="1" s="1"/>
  <c r="DK505" i="1"/>
  <c r="DM505" i="1" s="1"/>
  <c r="DA505" i="1"/>
  <c r="DC505" i="1" s="1"/>
  <c r="CV505" i="1"/>
  <c r="CX505" i="1" s="1"/>
  <c r="DF505" i="1"/>
  <c r="DH505" i="1" s="1"/>
  <c r="CQ505" i="1"/>
  <c r="CS505" i="1" s="1"/>
  <c r="CD505" i="1"/>
  <c r="CF505" i="1" s="1"/>
  <c r="DK497" i="1"/>
  <c r="DM497" i="1" s="1"/>
  <c r="DF497" i="1"/>
  <c r="DH497" i="1" s="1"/>
  <c r="CV497" i="1"/>
  <c r="CX497" i="1" s="1"/>
  <c r="DA497" i="1"/>
  <c r="DC497" i="1" s="1"/>
  <c r="CQ497" i="1"/>
  <c r="CS497" i="1" s="1"/>
  <c r="CD497" i="1"/>
  <c r="CF497" i="1" s="1"/>
  <c r="DK489" i="1"/>
  <c r="DM489" i="1" s="1"/>
  <c r="DA489" i="1"/>
  <c r="DC489" i="1" s="1"/>
  <c r="CV489" i="1"/>
  <c r="CX489" i="1" s="1"/>
  <c r="DF489" i="1"/>
  <c r="DH489" i="1" s="1"/>
  <c r="CQ489" i="1"/>
  <c r="CS489" i="1" s="1"/>
  <c r="CD489" i="1"/>
  <c r="CF489" i="1" s="1"/>
  <c r="DK348" i="1"/>
  <c r="DM348" i="1" s="1"/>
  <c r="DF348" i="1"/>
  <c r="DH348" i="1" s="1"/>
  <c r="CV348" i="1"/>
  <c r="CX348" i="1" s="1"/>
  <c r="DA348" i="1"/>
  <c r="DC348" i="1" s="1"/>
  <c r="CQ348" i="1"/>
  <c r="CS348" i="1" s="1"/>
  <c r="CD348" i="1"/>
  <c r="CF348" i="1" s="1"/>
  <c r="DK564" i="1"/>
  <c r="DM564" i="1" s="1"/>
  <c r="DF564" i="1"/>
  <c r="DH564" i="1" s="1"/>
  <c r="DA564" i="1"/>
  <c r="DC564" i="1" s="1"/>
  <c r="CV564" i="1"/>
  <c r="CX564" i="1" s="1"/>
  <c r="CQ564" i="1"/>
  <c r="CS564" i="1" s="1"/>
  <c r="CD564" i="1"/>
  <c r="CF564" i="1" s="1"/>
  <c r="DK315" i="1"/>
  <c r="DM315" i="1" s="1"/>
  <c r="DF315" i="1"/>
  <c r="DH315" i="1" s="1"/>
  <c r="DA315" i="1"/>
  <c r="DC315" i="1" s="1"/>
  <c r="CV315" i="1"/>
  <c r="CX315" i="1" s="1"/>
  <c r="CQ315" i="1"/>
  <c r="CS315" i="1" s="1"/>
  <c r="CD315" i="1"/>
  <c r="CF315" i="1" s="1"/>
  <c r="DK299" i="1"/>
  <c r="DM299" i="1" s="1"/>
  <c r="DF299" i="1"/>
  <c r="DH299" i="1" s="1"/>
  <c r="DA299" i="1"/>
  <c r="DC299" i="1" s="1"/>
  <c r="CV299" i="1"/>
  <c r="CX299" i="1" s="1"/>
  <c r="CQ299" i="1"/>
  <c r="CS299" i="1" s="1"/>
  <c r="CD299" i="1"/>
  <c r="CF299" i="1" s="1"/>
  <c r="DK283" i="1"/>
  <c r="DM283" i="1" s="1"/>
  <c r="DF283" i="1"/>
  <c r="DH283" i="1" s="1"/>
  <c r="DA283" i="1"/>
  <c r="DC283" i="1" s="1"/>
  <c r="CV283" i="1"/>
  <c r="CX283" i="1" s="1"/>
  <c r="CQ283" i="1"/>
  <c r="CS283" i="1" s="1"/>
  <c r="CD283" i="1"/>
  <c r="CF283" i="1" s="1"/>
  <c r="DK329" i="1"/>
  <c r="DM329" i="1" s="1"/>
  <c r="DA329" i="1"/>
  <c r="DC329" i="1" s="1"/>
  <c r="CV329" i="1"/>
  <c r="CX329" i="1" s="1"/>
  <c r="DF329" i="1"/>
  <c r="DH329" i="1" s="1"/>
  <c r="CQ329" i="1"/>
  <c r="CS329" i="1" s="1"/>
  <c r="CD329" i="1"/>
  <c r="CF329" i="1" s="1"/>
  <c r="DK274" i="1"/>
  <c r="DM274" i="1" s="1"/>
  <c r="DF274" i="1"/>
  <c r="DH274" i="1" s="1"/>
  <c r="DA274" i="1"/>
  <c r="DC274" i="1" s="1"/>
  <c r="CV274" i="1"/>
  <c r="CX274" i="1" s="1"/>
  <c r="CQ274" i="1"/>
  <c r="CS274" i="1" s="1"/>
  <c r="CD274" i="1"/>
  <c r="CF274" i="1" s="1"/>
  <c r="DK319" i="1"/>
  <c r="DM319" i="1" s="1"/>
  <c r="DF319" i="1"/>
  <c r="DH319" i="1" s="1"/>
  <c r="DA319" i="1"/>
  <c r="DC319" i="1" s="1"/>
  <c r="CV319" i="1"/>
  <c r="CX319" i="1" s="1"/>
  <c r="CQ319" i="1"/>
  <c r="CS319" i="1" s="1"/>
  <c r="CD319" i="1"/>
  <c r="CF319" i="1" s="1"/>
  <c r="DK221" i="1"/>
  <c r="DM221" i="1" s="1"/>
  <c r="DA221" i="1"/>
  <c r="DC221" i="1" s="1"/>
  <c r="CV221" i="1"/>
  <c r="CX221" i="1" s="1"/>
  <c r="DF221" i="1"/>
  <c r="DH221" i="1" s="1"/>
  <c r="CQ221" i="1"/>
  <c r="CS221" i="1" s="1"/>
  <c r="CD221" i="1"/>
  <c r="CF221" i="1" s="1"/>
  <c r="DK233" i="1"/>
  <c r="DM233" i="1" s="1"/>
  <c r="DA233" i="1"/>
  <c r="DC233" i="1" s="1"/>
  <c r="CV233" i="1"/>
  <c r="CX233" i="1" s="1"/>
  <c r="DF233" i="1"/>
  <c r="DH233" i="1" s="1"/>
  <c r="CQ233" i="1"/>
  <c r="CS233" i="1" s="1"/>
  <c r="CD233" i="1"/>
  <c r="CF233" i="1" s="1"/>
  <c r="DK106" i="1"/>
  <c r="DM106" i="1" s="1"/>
  <c r="DF106" i="1"/>
  <c r="DH106" i="1" s="1"/>
  <c r="CV106" i="1"/>
  <c r="CX106" i="1" s="1"/>
  <c r="DA106" i="1"/>
  <c r="DC106" i="1" s="1"/>
  <c r="CD106" i="1"/>
  <c r="CF106" i="1" s="1"/>
  <c r="CQ106" i="1"/>
  <c r="CS106" i="1" s="1"/>
  <c r="DK66" i="1"/>
  <c r="DM66" i="1" s="1"/>
  <c r="DF66" i="1"/>
  <c r="DH66" i="1" s="1"/>
  <c r="DA66" i="1"/>
  <c r="DC66" i="1" s="1"/>
  <c r="CV66" i="1"/>
  <c r="CX66" i="1" s="1"/>
  <c r="CD66" i="1"/>
  <c r="CF66" i="1" s="1"/>
  <c r="CQ66" i="1"/>
  <c r="CS66" i="1" s="1"/>
  <c r="DK14" i="1"/>
  <c r="DM14" i="1" s="1"/>
  <c r="DF14" i="1"/>
  <c r="DH14" i="1" s="1"/>
  <c r="DA14" i="1"/>
  <c r="DC14" i="1" s="1"/>
  <c r="CV14" i="1"/>
  <c r="CX14" i="1" s="1"/>
  <c r="CQ14" i="1"/>
  <c r="CS14" i="1" s="1"/>
  <c r="CD14" i="1"/>
  <c r="CF14" i="1" s="1"/>
  <c r="DK90" i="1"/>
  <c r="DM90" i="1" s="1"/>
  <c r="DF90" i="1"/>
  <c r="DH90" i="1" s="1"/>
  <c r="CV90" i="1"/>
  <c r="CX90" i="1" s="1"/>
  <c r="CD90" i="1"/>
  <c r="CF90" i="1" s="1"/>
  <c r="DA90" i="1"/>
  <c r="DC90" i="1" s="1"/>
  <c r="CQ90" i="1"/>
  <c r="CS90" i="1" s="1"/>
  <c r="DK62" i="1"/>
  <c r="DM62" i="1" s="1"/>
  <c r="DF62" i="1"/>
  <c r="DH62" i="1" s="1"/>
  <c r="DA62" i="1"/>
  <c r="DC62" i="1" s="1"/>
  <c r="CV62" i="1"/>
  <c r="CX62" i="1" s="1"/>
  <c r="CQ62" i="1"/>
  <c r="CS62" i="1" s="1"/>
  <c r="CD62" i="1"/>
  <c r="CF62" i="1" s="1"/>
  <c r="DK38" i="1"/>
  <c r="DM38" i="1" s="1"/>
  <c r="DF38" i="1"/>
  <c r="DH38" i="1" s="1"/>
  <c r="DA38" i="1"/>
  <c r="DC38" i="1" s="1"/>
  <c r="CQ38" i="1"/>
  <c r="CS38" i="1" s="1"/>
  <c r="CD38" i="1"/>
  <c r="CF38" i="1" s="1"/>
  <c r="CV38" i="1"/>
  <c r="CX38" i="1" s="1"/>
  <c r="DK18" i="1"/>
  <c r="DM18" i="1" s="1"/>
  <c r="DF18" i="1"/>
  <c r="DH18" i="1" s="1"/>
  <c r="DA18" i="1"/>
  <c r="DC18" i="1" s="1"/>
  <c r="CV18" i="1"/>
  <c r="CX18" i="1" s="1"/>
  <c r="CD18" i="1"/>
  <c r="CF18" i="1" s="1"/>
  <c r="CQ18" i="1"/>
  <c r="CS18" i="1" s="1"/>
  <c r="DK984" i="1"/>
  <c r="DM984" i="1" s="1"/>
  <c r="DF984" i="1"/>
  <c r="DH984" i="1" s="1"/>
  <c r="DA984" i="1"/>
  <c r="DC984" i="1" s="1"/>
  <c r="CQ984" i="1"/>
  <c r="CS984" i="1" s="1"/>
  <c r="CV984" i="1"/>
  <c r="CX984" i="1" s="1"/>
  <c r="CD984" i="1"/>
  <c r="CF984" i="1" s="1"/>
  <c r="DK972" i="1"/>
  <c r="DM972" i="1" s="1"/>
  <c r="DF972" i="1"/>
  <c r="DH972" i="1" s="1"/>
  <c r="DA972" i="1"/>
  <c r="DC972" i="1" s="1"/>
  <c r="CV972" i="1"/>
  <c r="CX972" i="1" s="1"/>
  <c r="CQ972" i="1"/>
  <c r="CS972" i="1" s="1"/>
  <c r="CD972" i="1"/>
  <c r="CF972" i="1" s="1"/>
  <c r="DK934" i="1"/>
  <c r="DM934" i="1" s="1"/>
  <c r="DF934" i="1"/>
  <c r="DH934" i="1" s="1"/>
  <c r="DA934" i="1"/>
  <c r="DC934" i="1" s="1"/>
  <c r="CV934" i="1"/>
  <c r="CX934" i="1" s="1"/>
  <c r="CQ934" i="1"/>
  <c r="CS934" i="1" s="1"/>
  <c r="CD934" i="1"/>
  <c r="CF934" i="1" s="1"/>
  <c r="DK908" i="1"/>
  <c r="DM908" i="1" s="1"/>
  <c r="DF908" i="1"/>
  <c r="DH908" i="1" s="1"/>
  <c r="DA908" i="1"/>
  <c r="DC908" i="1" s="1"/>
  <c r="CV908" i="1"/>
  <c r="CX908" i="1" s="1"/>
  <c r="CQ908" i="1"/>
  <c r="CS908" i="1" s="1"/>
  <c r="CD908" i="1"/>
  <c r="CF908" i="1" s="1"/>
  <c r="DK826" i="1"/>
  <c r="DM826" i="1" s="1"/>
  <c r="DF826" i="1"/>
  <c r="DH826" i="1" s="1"/>
  <c r="DA826" i="1"/>
  <c r="DC826" i="1" s="1"/>
  <c r="CV826" i="1"/>
  <c r="CX826" i="1" s="1"/>
  <c r="CD826" i="1"/>
  <c r="CF826" i="1" s="1"/>
  <c r="CQ826" i="1"/>
  <c r="CS826" i="1" s="1"/>
  <c r="DK675" i="1"/>
  <c r="DM675" i="1" s="1"/>
  <c r="DF675" i="1"/>
  <c r="DH675" i="1" s="1"/>
  <c r="CV675" i="1"/>
  <c r="CX675" i="1" s="1"/>
  <c r="CQ675" i="1"/>
  <c r="CS675" i="1" s="1"/>
  <c r="DA675" i="1"/>
  <c r="DC675" i="1" s="1"/>
  <c r="CD675" i="1"/>
  <c r="CF675" i="1" s="1"/>
  <c r="DK647" i="1"/>
  <c r="DM647" i="1" s="1"/>
  <c r="DF647" i="1"/>
  <c r="DH647" i="1" s="1"/>
  <c r="CV647" i="1"/>
  <c r="CX647" i="1" s="1"/>
  <c r="CQ647" i="1"/>
  <c r="CS647" i="1" s="1"/>
  <c r="CD647" i="1"/>
  <c r="CF647" i="1" s="1"/>
  <c r="DA647" i="1"/>
  <c r="DC647" i="1" s="1"/>
  <c r="DK371" i="1"/>
  <c r="DM371" i="1" s="1"/>
  <c r="DF371" i="1"/>
  <c r="DH371" i="1" s="1"/>
  <c r="DA371" i="1"/>
  <c r="DC371" i="1" s="1"/>
  <c r="CV371" i="1"/>
  <c r="CX371" i="1" s="1"/>
  <c r="CQ371" i="1"/>
  <c r="CS371" i="1" s="1"/>
  <c r="CD371" i="1"/>
  <c r="CF371" i="1" s="1"/>
  <c r="DK226" i="1"/>
  <c r="DM226" i="1" s="1"/>
  <c r="DF226" i="1"/>
  <c r="DH226" i="1" s="1"/>
  <c r="DA226" i="1"/>
  <c r="DC226" i="1" s="1"/>
  <c r="CV226" i="1"/>
  <c r="CX226" i="1" s="1"/>
  <c r="CQ226" i="1"/>
  <c r="CS226" i="1" s="1"/>
  <c r="CD226" i="1"/>
  <c r="CF226" i="1" s="1"/>
  <c r="DK938" i="1"/>
  <c r="DM938" i="1" s="1"/>
  <c r="DF938" i="1"/>
  <c r="DH938" i="1" s="1"/>
  <c r="DA938" i="1"/>
  <c r="DC938" i="1" s="1"/>
  <c r="CV938" i="1"/>
  <c r="CX938" i="1" s="1"/>
  <c r="CD938" i="1"/>
  <c r="CF938" i="1" s="1"/>
  <c r="CQ938" i="1"/>
  <c r="CS938" i="1" s="1"/>
  <c r="DK835" i="1"/>
  <c r="DM835" i="1" s="1"/>
  <c r="DF835" i="1"/>
  <c r="DH835" i="1" s="1"/>
  <c r="CV835" i="1"/>
  <c r="CX835" i="1" s="1"/>
  <c r="CQ835" i="1"/>
  <c r="CS835" i="1" s="1"/>
  <c r="DA835" i="1"/>
  <c r="DC835" i="1" s="1"/>
  <c r="CD835" i="1"/>
  <c r="CF835" i="1" s="1"/>
  <c r="DK687" i="1"/>
  <c r="DM687" i="1" s="1"/>
  <c r="DF687" i="1"/>
  <c r="DH687" i="1" s="1"/>
  <c r="CV687" i="1"/>
  <c r="CX687" i="1" s="1"/>
  <c r="CQ687" i="1"/>
  <c r="CS687" i="1" s="1"/>
  <c r="CD687" i="1"/>
  <c r="CF687" i="1" s="1"/>
  <c r="DA687" i="1"/>
  <c r="DC687" i="1" s="1"/>
  <c r="DK572" i="1"/>
  <c r="DM572" i="1" s="1"/>
  <c r="DF572" i="1"/>
  <c r="DH572" i="1" s="1"/>
  <c r="DA572" i="1"/>
  <c r="DC572" i="1" s="1"/>
  <c r="CV572" i="1"/>
  <c r="CX572" i="1" s="1"/>
  <c r="CQ572" i="1"/>
  <c r="CS572" i="1" s="1"/>
  <c r="CD572" i="1"/>
  <c r="CF572" i="1" s="1"/>
  <c r="DA237" i="1"/>
  <c r="DC237" i="1" s="1"/>
  <c r="CV237" i="1"/>
  <c r="CX237" i="1" s="1"/>
  <c r="DK237" i="1"/>
  <c r="DM237" i="1" s="1"/>
  <c r="CQ237" i="1"/>
  <c r="CS237" i="1" s="1"/>
  <c r="CD237" i="1"/>
  <c r="CF237" i="1" s="1"/>
  <c r="DF237" i="1"/>
  <c r="DH237" i="1" s="1"/>
  <c r="DK118" i="1"/>
  <c r="DM118" i="1" s="1"/>
  <c r="DF118" i="1"/>
  <c r="DH118" i="1" s="1"/>
  <c r="DA118" i="1"/>
  <c r="DC118" i="1" s="1"/>
  <c r="CQ118" i="1"/>
  <c r="CS118" i="1" s="1"/>
  <c r="CV118" i="1"/>
  <c r="CX118" i="1" s="1"/>
  <c r="CD118" i="1"/>
  <c r="CF118" i="1" s="1"/>
  <c r="DK930" i="1"/>
  <c r="DM930" i="1" s="1"/>
  <c r="DF930" i="1"/>
  <c r="DH930" i="1" s="1"/>
  <c r="DA930" i="1"/>
  <c r="DC930" i="1" s="1"/>
  <c r="CV930" i="1"/>
  <c r="CX930" i="1" s="1"/>
  <c r="CQ930" i="1"/>
  <c r="CS930" i="1" s="1"/>
  <c r="CD930" i="1"/>
  <c r="CF930" i="1" s="1"/>
  <c r="DK783" i="1"/>
  <c r="DM783" i="1" s="1"/>
  <c r="DF783" i="1"/>
  <c r="DH783" i="1" s="1"/>
  <c r="CV783" i="1"/>
  <c r="CX783" i="1" s="1"/>
  <c r="CQ783" i="1"/>
  <c r="CS783" i="1" s="1"/>
  <c r="CD783" i="1"/>
  <c r="CF783" i="1" s="1"/>
  <c r="DA783" i="1"/>
  <c r="DC783" i="1" s="1"/>
  <c r="DK926" i="1"/>
  <c r="DM926" i="1" s="1"/>
  <c r="DF926" i="1"/>
  <c r="DH926" i="1" s="1"/>
  <c r="DA926" i="1"/>
  <c r="DC926" i="1" s="1"/>
  <c r="CQ926" i="1"/>
  <c r="CS926" i="1" s="1"/>
  <c r="CV926" i="1"/>
  <c r="CX926" i="1" s="1"/>
  <c r="CD926" i="1"/>
  <c r="CF926" i="1" s="1"/>
  <c r="DK651" i="1"/>
  <c r="DM651" i="1" s="1"/>
  <c r="DF651" i="1"/>
  <c r="DH651" i="1" s="1"/>
  <c r="CV651" i="1"/>
  <c r="CX651" i="1" s="1"/>
  <c r="CQ651" i="1"/>
  <c r="CS651" i="1" s="1"/>
  <c r="DA651" i="1"/>
  <c r="DC651" i="1" s="1"/>
  <c r="CD651" i="1"/>
  <c r="CF651" i="1" s="1"/>
  <c r="DK609" i="1"/>
  <c r="DM609" i="1" s="1"/>
  <c r="DF609" i="1"/>
  <c r="DH609" i="1" s="1"/>
  <c r="CV609" i="1"/>
  <c r="CX609" i="1" s="1"/>
  <c r="CQ609" i="1"/>
  <c r="CS609" i="1" s="1"/>
  <c r="DA609" i="1"/>
  <c r="DC609" i="1" s="1"/>
  <c r="CD609" i="1"/>
  <c r="CF609" i="1" s="1"/>
  <c r="DK591" i="1"/>
  <c r="DM591" i="1" s="1"/>
  <c r="DF591" i="1"/>
  <c r="DH591" i="1" s="1"/>
  <c r="CV591" i="1"/>
  <c r="CX591" i="1" s="1"/>
  <c r="CQ591" i="1"/>
  <c r="CS591" i="1" s="1"/>
  <c r="CD591" i="1"/>
  <c r="CF591" i="1" s="1"/>
  <c r="DA591" i="1"/>
  <c r="DC591" i="1" s="1"/>
  <c r="CX695" i="1"/>
  <c r="DS3" i="1"/>
  <c r="DT3" i="1" s="1"/>
  <c r="DI3" i="1"/>
  <c r="DJ3" i="1" s="1"/>
  <c r="DL3" i="1" s="1"/>
  <c r="DE3" i="1"/>
  <c r="DG3" i="1" s="1"/>
  <c r="CL3" i="1"/>
  <c r="CZ3" i="1"/>
  <c r="DB3" i="1" s="1"/>
  <c r="DU407" i="1" l="1"/>
  <c r="DU779" i="1"/>
  <c r="DU1035" i="1"/>
  <c r="DU492" i="1"/>
  <c r="DU581" i="1"/>
  <c r="DU366" i="1"/>
  <c r="DU356" i="1"/>
  <c r="DU354" i="1"/>
  <c r="DU154" i="1"/>
  <c r="DU276" i="1"/>
  <c r="DU310" i="1"/>
  <c r="DU346" i="1"/>
  <c r="DU370" i="1"/>
  <c r="DU620" i="1"/>
  <c r="DU1044" i="1"/>
  <c r="DU769" i="1"/>
  <c r="DU894" i="1"/>
  <c r="DU387" i="1"/>
  <c r="DU747" i="1"/>
  <c r="DU7" i="1"/>
  <c r="DU39" i="1"/>
  <c r="DU71" i="1"/>
  <c r="DU103" i="1"/>
  <c r="DU135" i="1"/>
  <c r="DU5" i="1"/>
  <c r="DU37" i="1"/>
  <c r="DU212" i="1"/>
  <c r="DU244" i="1"/>
  <c r="DU308" i="1"/>
  <c r="DU423" i="1"/>
  <c r="DU439" i="1"/>
  <c r="DU471" i="1"/>
  <c r="DU4" i="1"/>
  <c r="DU132" i="1"/>
  <c r="DU164" i="1"/>
  <c r="DU271" i="1"/>
  <c r="DU824" i="1"/>
  <c r="DU897" i="1"/>
  <c r="DU969" i="1"/>
  <c r="DU1003" i="1"/>
  <c r="DU500" i="1"/>
  <c r="DU542" i="1"/>
  <c r="DU571" i="1"/>
  <c r="DU603" i="1"/>
  <c r="DU636" i="1"/>
  <c r="DU787" i="1"/>
  <c r="DU850" i="1"/>
  <c r="DU980" i="1"/>
  <c r="DU994" i="1"/>
  <c r="DU624" i="1"/>
  <c r="DU706" i="1"/>
  <c r="DU158" i="1"/>
  <c r="DU357" i="1"/>
  <c r="DU402" i="1"/>
  <c r="DU91" i="1"/>
  <c r="DU155" i="1"/>
  <c r="DU278" i="1"/>
  <c r="DU57" i="1"/>
  <c r="DU121" i="1"/>
  <c r="DU350" i="1"/>
  <c r="DU412" i="1"/>
  <c r="DU428" i="1"/>
  <c r="DU72" i="1"/>
  <c r="DU136" i="1"/>
  <c r="DU977" i="1"/>
  <c r="DU305" i="1"/>
  <c r="DU393" i="1"/>
  <c r="DU734" i="1"/>
  <c r="DU791" i="1"/>
  <c r="DU372" i="1"/>
  <c r="DU1019" i="1"/>
  <c r="DU1038" i="1"/>
  <c r="DU63" i="1"/>
  <c r="DU127" i="1"/>
  <c r="DU29" i="1"/>
  <c r="DU93" i="1"/>
  <c r="DU300" i="1"/>
  <c r="DU383" i="1"/>
  <c r="DU417" i="1"/>
  <c r="DU433" i="1"/>
  <c r="DU449" i="1"/>
  <c r="DU108" i="1"/>
  <c r="DU610" i="1"/>
  <c r="DU802" i="1"/>
  <c r="DU800" i="1"/>
  <c r="DU914" i="1"/>
  <c r="DU913" i="1"/>
  <c r="DU665" i="1"/>
  <c r="DU755" i="1"/>
  <c r="DU1022" i="1"/>
  <c r="DU833" i="1"/>
  <c r="DU936" i="1"/>
  <c r="DU966" i="1"/>
  <c r="DU912" i="1"/>
  <c r="DU340" i="1"/>
  <c r="DU860" i="1"/>
  <c r="DU86" i="1"/>
  <c r="DU58" i="1"/>
  <c r="DU295" i="1"/>
  <c r="DU99" i="1"/>
  <c r="DU196" i="1"/>
  <c r="DU33" i="1"/>
  <c r="DU161" i="1"/>
  <c r="DU257" i="1"/>
  <c r="DU418" i="1"/>
  <c r="DU438" i="1"/>
  <c r="DU470" i="1"/>
  <c r="DU32" i="1"/>
  <c r="DU96" i="1"/>
  <c r="DU160" i="1"/>
  <c r="DU870" i="1"/>
  <c r="DU884" i="1"/>
  <c r="DU956" i="1"/>
  <c r="DU964" i="1"/>
  <c r="DU203" i="1"/>
  <c r="DU736" i="1"/>
  <c r="DU656" i="1"/>
  <c r="DU731" i="1"/>
  <c r="DU516" i="1"/>
  <c r="DU940" i="1"/>
  <c r="DU928" i="1"/>
  <c r="DU829" i="1"/>
  <c r="DU78" i="1"/>
  <c r="DU10" i="1"/>
  <c r="DU110" i="1"/>
  <c r="DU303" i="1"/>
  <c r="DU552" i="1"/>
  <c r="DU395" i="1"/>
  <c r="DU530" i="1"/>
  <c r="DU844" i="1"/>
  <c r="DU1032" i="1"/>
  <c r="DU293" i="1"/>
  <c r="DU297" i="1"/>
  <c r="DU359" i="1"/>
  <c r="DU405" i="1"/>
  <c r="DU142" i="1"/>
  <c r="DU213" i="1"/>
  <c r="DU314" i="1"/>
  <c r="DU375" i="1"/>
  <c r="DU862" i="1"/>
  <c r="DU476" i="1"/>
  <c r="DU24" i="1"/>
  <c r="DU396" i="1"/>
  <c r="DU744" i="1"/>
  <c r="DU786" i="1"/>
  <c r="DU955" i="1"/>
  <c r="DU1042" i="1"/>
  <c r="DU172" i="1"/>
  <c r="DU199" i="1"/>
  <c r="DU194" i="1"/>
  <c r="DU652" i="1"/>
  <c r="DU707" i="1"/>
  <c r="DU861" i="1"/>
  <c r="DU920" i="1"/>
  <c r="DU1010" i="1"/>
  <c r="DU558" i="1"/>
  <c r="DU503" i="1"/>
  <c r="DU557" i="1"/>
  <c r="DU349" i="1"/>
  <c r="DU643" i="1"/>
  <c r="DU377" i="1"/>
  <c r="DU594" i="1"/>
  <c r="DU306" i="1"/>
  <c r="DU612" i="1"/>
  <c r="DU406" i="1"/>
  <c r="DU83" i="1"/>
  <c r="DU223" i="1"/>
  <c r="DU342" i="1"/>
  <c r="DU410" i="1"/>
  <c r="DU450" i="1"/>
  <c r="DU478" i="1"/>
  <c r="DU64" i="1"/>
  <c r="DU267" i="1"/>
  <c r="DU766" i="1"/>
  <c r="DU859" i="1"/>
  <c r="DU886" i="1"/>
  <c r="DU173" i="1"/>
  <c r="DU672" i="1"/>
  <c r="DU286" i="1"/>
  <c r="DU608" i="1"/>
  <c r="DU15" i="1"/>
  <c r="DU79" i="1"/>
  <c r="DU143" i="1"/>
  <c r="DU45" i="1"/>
  <c r="DU109" i="1"/>
  <c r="DU176" i="1"/>
  <c r="DU252" i="1"/>
  <c r="DU316" i="1"/>
  <c r="DU28" i="1"/>
  <c r="DU92" i="1"/>
  <c r="DU156" i="1"/>
  <c r="DU756" i="1"/>
  <c r="DU788" i="1"/>
  <c r="DU726" i="1"/>
  <c r="DU795" i="1"/>
  <c r="DU896" i="1"/>
  <c r="DU898" i="1"/>
  <c r="DU171" i="1"/>
  <c r="DU724" i="1"/>
  <c r="DU818" i="1"/>
  <c r="DU389" i="1"/>
  <c r="DU560" i="1"/>
  <c r="DU578" i="1"/>
  <c r="DU549" i="1"/>
  <c r="DU627" i="1"/>
  <c r="DU521" i="1"/>
  <c r="DU563" i="1"/>
  <c r="DU848" i="1"/>
  <c r="DU947" i="1"/>
  <c r="DU978" i="1"/>
  <c r="DU1021" i="1"/>
  <c r="DU339" i="1"/>
  <c r="DU763" i="1"/>
  <c r="DU765" i="1"/>
  <c r="DU1030" i="1"/>
  <c r="DU51" i="1"/>
  <c r="DU163" i="1"/>
  <c r="DU65" i="1"/>
  <c r="DU184" i="1"/>
  <c r="DU80" i="1"/>
  <c r="DU227" i="1"/>
  <c r="DU758" i="1"/>
  <c r="DU1033" i="1"/>
  <c r="DU197" i="1"/>
  <c r="DU175" i="1"/>
  <c r="DU720" i="1"/>
  <c r="DU664" i="1"/>
  <c r="DU715" i="1"/>
  <c r="DU1026" i="1"/>
  <c r="DU455" i="1"/>
  <c r="DU764" i="1"/>
  <c r="DU118" i="1"/>
  <c r="DU572" i="1"/>
  <c r="DU835" i="1"/>
  <c r="DU226" i="1"/>
  <c r="DU934" i="1"/>
  <c r="DU984" i="1"/>
  <c r="DU319" i="1"/>
  <c r="DU564" i="1"/>
  <c r="DU489" i="1"/>
  <c r="DU566" i="1"/>
  <c r="DU600" i="1"/>
  <c r="DU499" i="1"/>
  <c r="DU532" i="1"/>
  <c r="DU498" i="1"/>
  <c r="DU523" i="1"/>
  <c r="DU583" i="1"/>
  <c r="DU621" i="1"/>
  <c r="DU595" i="1"/>
  <c r="DU613" i="1"/>
  <c r="DU674" i="1"/>
  <c r="DU827" i="1"/>
  <c r="DU923" i="1"/>
  <c r="DU979" i="1"/>
  <c r="DU343" i="1"/>
  <c r="DU394" i="1"/>
  <c r="DU701" i="1"/>
  <c r="DU760" i="1"/>
  <c r="DU776" i="1"/>
  <c r="DU960" i="1"/>
  <c r="DU1006" i="1"/>
  <c r="DU179" i="1"/>
  <c r="DU231" i="1"/>
  <c r="DU673" i="1"/>
  <c r="DU700" i="1"/>
  <c r="DU732" i="1"/>
  <c r="DU748" i="1"/>
  <c r="DU816" i="1"/>
  <c r="DU745" i="1"/>
  <c r="DU1004" i="1"/>
  <c r="DU193" i="1"/>
  <c r="DU186" i="1"/>
  <c r="DU219" i="1"/>
  <c r="DU644" i="1"/>
  <c r="DU889" i="1"/>
  <c r="DU1040" i="1"/>
  <c r="DU536" i="1"/>
  <c r="DU519" i="1"/>
  <c r="DU617" i="1"/>
  <c r="DU832" i="1"/>
  <c r="DU880" i="1"/>
  <c r="DU380" i="1"/>
  <c r="DU562" i="1"/>
  <c r="DU529" i="1"/>
  <c r="DU579" i="1"/>
  <c r="DU577" i="1"/>
  <c r="DU670" i="1"/>
  <c r="DU929" i="1"/>
  <c r="DU995" i="1"/>
  <c r="DU737" i="1"/>
  <c r="DU738" i="1"/>
  <c r="DU361" i="1"/>
  <c r="DU323" i="1"/>
  <c r="DU253" i="1"/>
  <c r="DU35" i="1"/>
  <c r="DU391" i="1"/>
  <c r="DU75" i="1"/>
  <c r="DU139" i="1"/>
  <c r="DU239" i="1"/>
  <c r="DU41" i="1"/>
  <c r="DU169" i="1"/>
  <c r="DU246" i="1"/>
  <c r="DU277" i="1"/>
  <c r="DU460" i="1"/>
  <c r="DU1000" i="1"/>
  <c r="DU122" i="1"/>
  <c r="DU690" i="1"/>
  <c r="DU584" i="1"/>
  <c r="DU597" i="1"/>
  <c r="DU26" i="1"/>
  <c r="DU74" i="1"/>
  <c r="DU291" i="1"/>
  <c r="DU379" i="1"/>
  <c r="DU501" i="1"/>
  <c r="DU502" i="1"/>
  <c r="DU838" i="1"/>
  <c r="DU1016" i="1"/>
  <c r="DU722" i="1"/>
  <c r="DU539" i="1"/>
  <c r="DU437" i="1"/>
  <c r="DU44" i="1"/>
  <c r="DU962" i="1"/>
  <c r="DU524" i="1"/>
  <c r="DU233" i="1"/>
  <c r="DU974" i="1"/>
  <c r="DU68" i="1"/>
  <c r="DU828" i="1"/>
  <c r="DU893" i="1"/>
  <c r="DU875" i="1"/>
  <c r="DU236" i="1"/>
  <c r="DU651" i="1"/>
  <c r="DU329" i="1"/>
  <c r="DU299" i="1"/>
  <c r="DU505" i="1"/>
  <c r="DU540" i="1"/>
  <c r="DU635" i="1"/>
  <c r="DU944" i="1"/>
  <c r="DU937" i="1"/>
  <c r="DU313" i="1"/>
  <c r="DU856" i="1"/>
  <c r="DU167" i="1"/>
  <c r="DU36" i="1"/>
  <c r="DU100" i="1"/>
  <c r="DU593" i="1"/>
  <c r="DU792" i="1"/>
  <c r="DU872" i="1"/>
  <c r="DU902" i="1"/>
  <c r="DU641" i="1"/>
  <c r="DU659" i="1"/>
  <c r="DU596" i="1"/>
  <c r="DU683" i="1"/>
  <c r="DU8" i="1"/>
  <c r="DU713" i="1"/>
  <c r="DU1046" i="1"/>
  <c r="DU712" i="1"/>
  <c r="DU676" i="1"/>
  <c r="DU723" i="1"/>
  <c r="DU819" i="1"/>
  <c r="DU625" i="1"/>
  <c r="DU771" i="1"/>
  <c r="DU327" i="1"/>
  <c r="DU1024" i="1"/>
  <c r="DU793" i="1"/>
  <c r="DU157" i="1"/>
  <c r="DU465" i="1"/>
  <c r="DU481" i="1"/>
  <c r="DU211" i="1"/>
  <c r="DU803" i="1"/>
  <c r="DU30" i="1"/>
  <c r="DU322" i="1"/>
  <c r="DU520" i="1"/>
  <c r="DU398" i="1"/>
  <c r="DU97" i="1"/>
  <c r="DU403" i="1"/>
  <c r="DU189" i="1"/>
  <c r="DU843" i="1"/>
  <c r="DU22" i="1"/>
  <c r="DU338" i="1"/>
  <c r="DU207" i="1"/>
  <c r="DU528" i="1"/>
  <c r="DU105" i="1"/>
  <c r="DU444" i="1"/>
  <c r="DU88" i="1"/>
  <c r="DU152" i="1"/>
  <c r="DU873" i="1"/>
  <c r="DU81" i="1"/>
  <c r="DU209" i="1"/>
  <c r="DU556" i="1"/>
  <c r="DU337" i="1"/>
  <c r="DU868" i="1"/>
  <c r="DU401" i="1"/>
  <c r="DU263" i="1"/>
  <c r="DU681" i="1"/>
  <c r="DU335" i="1"/>
  <c r="DU825" i="1"/>
  <c r="DU561" i="1"/>
  <c r="DU414" i="1"/>
  <c r="DU729" i="1"/>
  <c r="DU628" i="1"/>
  <c r="DU591" i="1"/>
  <c r="DU783" i="1"/>
  <c r="DU647" i="1"/>
  <c r="DU826" i="1"/>
  <c r="DU38" i="1"/>
  <c r="DU66" i="1"/>
  <c r="DU541" i="1"/>
  <c r="DU671" i="1"/>
  <c r="DU842" i="1"/>
  <c r="DU397" i="1"/>
  <c r="DU589" i="1"/>
  <c r="DU170" i="1"/>
  <c r="DU232" i="1"/>
  <c r="DU165" i="1"/>
  <c r="DU272" i="1"/>
  <c r="DU360" i="1"/>
  <c r="DU392" i="1"/>
  <c r="DU415" i="1"/>
  <c r="DU431" i="1"/>
  <c r="DU447" i="1"/>
  <c r="DU463" i="1"/>
  <c r="DU479" i="1"/>
  <c r="DU742" i="1"/>
  <c r="DU799" i="1"/>
  <c r="DU869" i="1"/>
  <c r="DU906" i="1"/>
  <c r="DU695" i="1"/>
  <c r="DU727" i="1"/>
  <c r="DU525" i="1"/>
  <c r="DU533" i="1"/>
  <c r="DU646" i="1"/>
  <c r="DU679" i="1"/>
  <c r="DU855" i="1"/>
  <c r="DU933" i="1"/>
  <c r="DU224" i="1"/>
  <c r="DU298" i="1"/>
  <c r="DU757" i="1"/>
  <c r="DU879" i="1"/>
  <c r="DU709" i="1"/>
  <c r="DU27" i="1"/>
  <c r="DU200" i="1"/>
  <c r="DU262" i="1"/>
  <c r="DU440" i="1"/>
  <c r="DU456" i="1"/>
  <c r="DU472" i="1"/>
  <c r="DU714" i="1"/>
  <c r="DU778" i="1"/>
  <c r="DU871" i="1"/>
  <c r="DU1029" i="1"/>
  <c r="DU178" i="1"/>
  <c r="DU495" i="1"/>
  <c r="DU559" i="1"/>
  <c r="DU663" i="1"/>
  <c r="DU858" i="1"/>
  <c r="DU935" i="1"/>
  <c r="DU911" i="1"/>
  <c r="DU130" i="1"/>
  <c r="DU362" i="1"/>
  <c r="DU216" i="1"/>
  <c r="DU703" i="1"/>
  <c r="DU885" i="1"/>
  <c r="DU922" i="1"/>
  <c r="DU926" i="1"/>
  <c r="DU371" i="1"/>
  <c r="DU908" i="1"/>
  <c r="DU62" i="1"/>
  <c r="DU14" i="1"/>
  <c r="DU274" i="1"/>
  <c r="DU315" i="1"/>
  <c r="DU497" i="1"/>
  <c r="DU513" i="1"/>
  <c r="DU642" i="1"/>
  <c r="DU849" i="1"/>
  <c r="DU888" i="1"/>
  <c r="DU1009" i="1"/>
  <c r="DU1036" i="1"/>
  <c r="DU325" i="1"/>
  <c r="DU201" i="1"/>
  <c r="DU904" i="1"/>
  <c r="DU138" i="1"/>
  <c r="DU399" i="1"/>
  <c r="DU23" i="1"/>
  <c r="DU55" i="1"/>
  <c r="DU87" i="1"/>
  <c r="DU119" i="1"/>
  <c r="DU151" i="1"/>
  <c r="DU275" i="1"/>
  <c r="DU21" i="1"/>
  <c r="DU53" i="1"/>
  <c r="DU69" i="1"/>
  <c r="DU101" i="1"/>
  <c r="DU117" i="1"/>
  <c r="DU133" i="1"/>
  <c r="DU228" i="1"/>
  <c r="DU260" i="1"/>
  <c r="DU292" i="1"/>
  <c r="DU347" i="1"/>
  <c r="DU411" i="1"/>
  <c r="DU419" i="1"/>
  <c r="DU427" i="1"/>
  <c r="DU435" i="1"/>
  <c r="DU443" i="1"/>
  <c r="DU451" i="1"/>
  <c r="DU459" i="1"/>
  <c r="DU467" i="1"/>
  <c r="DU475" i="1"/>
  <c r="DU483" i="1"/>
  <c r="DU20" i="1"/>
  <c r="DU52" i="1"/>
  <c r="DU84" i="1"/>
  <c r="DU116" i="1"/>
  <c r="DU148" i="1"/>
  <c r="DU243" i="1"/>
  <c r="DU733" i="1"/>
  <c r="DU768" i="1"/>
  <c r="DU784" i="1"/>
  <c r="DU814" i="1"/>
  <c r="DU864" i="1"/>
  <c r="DU1043" i="1"/>
  <c r="DU891" i="1"/>
  <c r="DU1041" i="1"/>
  <c r="DU946" i="1"/>
  <c r="DU195" i="1"/>
  <c r="DU279" i="1"/>
  <c r="DU657" i="1"/>
  <c r="DU689" i="1"/>
  <c r="DU716" i="1"/>
  <c r="DU680" i="1"/>
  <c r="DU753" i="1"/>
  <c r="DU820" i="1"/>
  <c r="DU1001" i="1"/>
  <c r="DU1014" i="1"/>
  <c r="DU544" i="1"/>
  <c r="DU565" i="1"/>
  <c r="DU619" i="1"/>
  <c r="DU508" i="1"/>
  <c r="DU555" i="1"/>
  <c r="DU587" i="1"/>
  <c r="DU569" i="1"/>
  <c r="DU615" i="1"/>
  <c r="DU654" i="1"/>
  <c r="DU662" i="1"/>
  <c r="DU882" i="1"/>
  <c r="DU830" i="1"/>
  <c r="DU925" i="1"/>
  <c r="DU987" i="1"/>
  <c r="DU238" i="1"/>
  <c r="DU351" i="1"/>
  <c r="DU210" i="1"/>
  <c r="DU796" i="1"/>
  <c r="DU261" i="1"/>
  <c r="DU126" i="1"/>
  <c r="DU242" i="1"/>
  <c r="DU998" i="1"/>
  <c r="DU971" i="1"/>
  <c r="DU59" i="1"/>
  <c r="DU123" i="1"/>
  <c r="DU204" i="1"/>
  <c r="DU25" i="1"/>
  <c r="DU89" i="1"/>
  <c r="DU153" i="1"/>
  <c r="DU381" i="1"/>
  <c r="DU420" i="1"/>
  <c r="DU436" i="1"/>
  <c r="DU40" i="1"/>
  <c r="DU104" i="1"/>
  <c r="DU168" i="1"/>
  <c r="DU598" i="1"/>
  <c r="DU865" i="1"/>
  <c r="DU801" i="1"/>
  <c r="DU910" i="1"/>
  <c r="DU177" i="1"/>
  <c r="DU183" i="1"/>
  <c r="DU251" i="1"/>
  <c r="DU653" i="1"/>
  <c r="DU696" i="1"/>
  <c r="DU660" i="1"/>
  <c r="DU692" i="1"/>
  <c r="DU739" i="1"/>
  <c r="DU1025" i="1"/>
  <c r="DU487" i="1"/>
  <c r="DU494" i="1"/>
  <c r="DU535" i="1"/>
  <c r="DU588" i="1"/>
  <c r="DU658" i="1"/>
  <c r="DU686" i="1"/>
  <c r="DU812" i="1"/>
  <c r="DU846" i="1"/>
  <c r="DU976" i="1"/>
  <c r="DU265" i="1"/>
  <c r="DU331" i="1"/>
  <c r="DU633" i="1"/>
  <c r="DU273" i="1"/>
  <c r="DU250" i="1"/>
  <c r="DU302" i="1"/>
  <c r="DU761" i="1"/>
  <c r="DU31" i="1"/>
  <c r="DU95" i="1"/>
  <c r="DU159" i="1"/>
  <c r="DU601" i="1"/>
  <c r="DU61" i="1"/>
  <c r="DU125" i="1"/>
  <c r="DU268" i="1"/>
  <c r="DU355" i="1"/>
  <c r="DU409" i="1"/>
  <c r="DU425" i="1"/>
  <c r="DU441" i="1"/>
  <c r="DU457" i="1"/>
  <c r="DU473" i="1"/>
  <c r="DU12" i="1"/>
  <c r="DU76" i="1"/>
  <c r="DU140" i="1"/>
  <c r="DU780" i="1"/>
  <c r="DU694" i="1"/>
  <c r="DU996" i="1"/>
  <c r="DU876" i="1"/>
  <c r="DU740" i="1"/>
  <c r="DU822" i="1"/>
  <c r="DU915" i="1"/>
  <c r="DU961" i="1"/>
  <c r="DU576" i="1"/>
  <c r="DU924" i="1"/>
  <c r="DU905" i="1"/>
  <c r="DU281" i="1"/>
  <c r="DU568" i="1"/>
  <c r="DU841" i="1"/>
  <c r="DU54" i="1"/>
  <c r="DU311" i="1"/>
  <c r="DU404" i="1"/>
  <c r="DU526" i="1"/>
  <c r="DU514" i="1"/>
  <c r="DU512" i="1"/>
  <c r="DU551" i="1"/>
  <c r="DU667" i="1"/>
  <c r="DU611" i="1"/>
  <c r="DU840" i="1"/>
  <c r="DU990" i="1"/>
  <c r="DU1008" i="1"/>
  <c r="DU1027" i="1"/>
  <c r="DU705" i="1"/>
  <c r="DU254" i="1"/>
  <c r="DU553" i="1"/>
  <c r="DU150" i="1"/>
  <c r="DU290" i="1"/>
  <c r="DU386" i="1"/>
  <c r="DU883" i="1"/>
  <c r="DU67" i="1"/>
  <c r="DU147" i="1"/>
  <c r="DU255" i="1"/>
  <c r="DU49" i="1"/>
  <c r="DU1028" i="1"/>
  <c r="DU174" i="1"/>
  <c r="DU939" i="1"/>
  <c r="DU11" i="1"/>
  <c r="DU609" i="1"/>
  <c r="DU930" i="1"/>
  <c r="DU675" i="1"/>
  <c r="DU972" i="1"/>
  <c r="DU90" i="1"/>
  <c r="DU221" i="1"/>
  <c r="DU283" i="1"/>
  <c r="DU348" i="1"/>
  <c r="DU491" i="1"/>
  <c r="DU507" i="1"/>
  <c r="DU531" i="1"/>
  <c r="DU567" i="1"/>
  <c r="DU804" i="1"/>
  <c r="DU836" i="1"/>
  <c r="DU931" i="1"/>
  <c r="DU1017" i="1"/>
  <c r="DU285" i="1"/>
  <c r="DU289" i="1"/>
  <c r="DU324" i="1"/>
  <c r="DU249" i="1"/>
  <c r="DU691" i="1"/>
  <c r="DU258" i="1"/>
  <c r="DU638" i="1"/>
  <c r="DU785" i="1"/>
  <c r="DU878" i="1"/>
  <c r="DU957" i="1"/>
  <c r="DU237" i="1"/>
  <c r="DU687" i="1"/>
  <c r="DU938" i="1"/>
  <c r="DU18" i="1"/>
  <c r="DU106" i="1"/>
  <c r="DU550" i="1"/>
  <c r="DU582" i="1"/>
  <c r="DU488" i="1"/>
  <c r="DU506" i="1"/>
  <c r="DU666" i="1"/>
  <c r="DU890" i="1"/>
  <c r="DU991" i="1"/>
  <c r="DU384" i="1"/>
  <c r="DU602" i="1"/>
  <c r="DU759" i="1"/>
  <c r="DU240" i="1"/>
  <c r="DU294" i="1"/>
  <c r="DU631" i="1"/>
  <c r="DU970" i="1"/>
  <c r="DU693" i="1"/>
  <c r="DU198" i="1"/>
  <c r="DU85" i="1"/>
  <c r="DU149" i="1"/>
  <c r="DU192" i="1"/>
  <c r="DU376" i="1"/>
  <c r="DU629" i="1"/>
  <c r="DU710" i="1"/>
  <c r="DU810" i="1"/>
  <c r="DU949" i="1"/>
  <c r="DU1034" i="1"/>
  <c r="DU711" i="1"/>
  <c r="DU743" i="1"/>
  <c r="DU874" i="1"/>
  <c r="DU917" i="1"/>
  <c r="DU490" i="1"/>
  <c r="DU623" i="1"/>
  <c r="DU975" i="1"/>
  <c r="DU326" i="1"/>
  <c r="DU280" i="1"/>
  <c r="DU789" i="1"/>
  <c r="DU1037" i="1"/>
  <c r="DU230" i="1"/>
  <c r="DU296" i="1"/>
  <c r="DU448" i="1"/>
  <c r="DU464" i="1"/>
  <c r="DU480" i="1"/>
  <c r="DU762" i="1"/>
  <c r="DU815" i="1"/>
  <c r="DU909" i="1"/>
  <c r="DU746" i="1"/>
  <c r="DU823" i="1"/>
  <c r="DU511" i="1"/>
  <c r="DU573" i="1"/>
  <c r="DU767" i="1"/>
  <c r="DU927" i="1"/>
  <c r="DU301" i="1"/>
  <c r="DU234" i="1"/>
  <c r="DU162" i="1"/>
  <c r="DU605" i="1"/>
  <c r="DU887" i="1"/>
  <c r="DU725" i="1"/>
  <c r="DU208" i="1"/>
  <c r="DU805" i="1"/>
  <c r="DU717" i="1"/>
  <c r="DU1015" i="1"/>
  <c r="DU1031" i="1"/>
  <c r="DU735" i="1"/>
  <c r="DU682" i="1"/>
  <c r="DU983" i="1"/>
  <c r="DU973" i="1"/>
  <c r="DU320" i="1"/>
  <c r="DU368" i="1"/>
  <c r="DU1039" i="1"/>
  <c r="DU806" i="1"/>
  <c r="DU741" i="1"/>
  <c r="DU358" i="1"/>
  <c r="DU454" i="1"/>
  <c r="DU774" i="1"/>
  <c r="DU863" i="1"/>
  <c r="DU607" i="1"/>
  <c r="DU981" i="1"/>
  <c r="DU6" i="1"/>
  <c r="DU34" i="1"/>
  <c r="DU554" i="1"/>
  <c r="DU614" i="1"/>
  <c r="DU775" i="1"/>
  <c r="DU1045" i="1"/>
  <c r="DU312" i="1"/>
  <c r="DU408" i="1"/>
  <c r="DU424" i="1"/>
  <c r="DU895" i="1"/>
  <c r="DU1005" i="1"/>
  <c r="DU839" i="1"/>
  <c r="DU98" i="1"/>
  <c r="DU373" i="1"/>
  <c r="DU422" i="1"/>
  <c r="DU661" i="1"/>
  <c r="DU655" i="1"/>
  <c r="DU336" i="1"/>
  <c r="DU837" i="1"/>
  <c r="DU997" i="1"/>
  <c r="DU831" i="1"/>
  <c r="DU986" i="1"/>
  <c r="DU50" i="1"/>
  <c r="DU102" i="1"/>
  <c r="DU42" i="1"/>
  <c r="DU328" i="1"/>
  <c r="DU485" i="1"/>
  <c r="DU493" i="1"/>
  <c r="DU509" i="1"/>
  <c r="DU527" i="1"/>
  <c r="DU575" i="1"/>
  <c r="DU678" i="1"/>
  <c r="DU941" i="1"/>
  <c r="DU967" i="1"/>
  <c r="DU586" i="1"/>
  <c r="DU146" i="1"/>
  <c r="DU400" i="1"/>
  <c r="DU248" i="1"/>
  <c r="DU413" i="1"/>
  <c r="DU421" i="1"/>
  <c r="DU429" i="1"/>
  <c r="DU445" i="1"/>
  <c r="DU453" i="1"/>
  <c r="DU461" i="1"/>
  <c r="DU469" i="1"/>
  <c r="DU477" i="1"/>
  <c r="DU719" i="1"/>
  <c r="DU496" i="1"/>
  <c r="DU134" i="1"/>
  <c r="DU304" i="1"/>
  <c r="DU442" i="1"/>
  <c r="DU903" i="1"/>
  <c r="DU645" i="1"/>
  <c r="DU821" i="1"/>
  <c r="DU129" i="1"/>
  <c r="DU225" i="1"/>
  <c r="DU446" i="1"/>
  <c r="DU466" i="1"/>
  <c r="DU482" i="1"/>
  <c r="DU48" i="1"/>
  <c r="DU112" i="1"/>
  <c r="DU808" i="1"/>
  <c r="DU782" i="1"/>
  <c r="DU697" i="1"/>
  <c r="DU1012" i="1"/>
  <c r="DU942" i="1"/>
  <c r="DU945" i="1"/>
  <c r="DU181" i="1"/>
  <c r="DU191" i="1"/>
  <c r="DU190" i="1"/>
  <c r="DU235" i="1"/>
  <c r="DU648" i="1"/>
  <c r="DU699" i="1"/>
  <c r="DU750" i="1"/>
  <c r="DU900" i="1"/>
  <c r="DU606" i="1"/>
  <c r="DU202" i="1"/>
  <c r="DU592" i="1"/>
  <c r="DU985" i="1"/>
  <c r="DU46" i="1"/>
  <c r="DU94" i="1"/>
  <c r="DU206" i="1"/>
  <c r="DU330" i="1"/>
  <c r="DU382" i="1"/>
  <c r="DU364" i="1"/>
  <c r="DU287" i="1"/>
  <c r="DU388" i="1"/>
  <c r="DU363" i="1"/>
  <c r="DU545" i="1"/>
  <c r="DU921" i="1"/>
  <c r="DU1020" i="1"/>
  <c r="DU218" i="1"/>
  <c r="DU385" i="1"/>
  <c r="DU721" i="1"/>
  <c r="DU907" i="1"/>
  <c r="DU332" i="1"/>
  <c r="DU547" i="1"/>
  <c r="DU282" i="1"/>
  <c r="DU626" i="1"/>
  <c r="DU953" i="1"/>
  <c r="DU798" i="1"/>
  <c r="DU43" i="1"/>
  <c r="DU107" i="1"/>
  <c r="DU180" i="1"/>
  <c r="DU9" i="1"/>
  <c r="DU73" i="1"/>
  <c r="DU137" i="1"/>
  <c r="DU214" i="1"/>
  <c r="DU452" i="1"/>
  <c r="DU468" i="1"/>
  <c r="DU484" i="1"/>
  <c r="DU56" i="1"/>
  <c r="DU120" i="1"/>
  <c r="DU259" i="1"/>
  <c r="DU632" i="1"/>
  <c r="DU770" i="1"/>
  <c r="DU950" i="1"/>
  <c r="DU948" i="1"/>
  <c r="DU185" i="1"/>
  <c r="DU247" i="1"/>
  <c r="DU669" i="1"/>
  <c r="DU685" i="1"/>
  <c r="DU728" i="1"/>
  <c r="DU668" i="1"/>
  <c r="DU752" i="1"/>
  <c r="DU916" i="1"/>
  <c r="DU548" i="1"/>
  <c r="DU574" i="1"/>
  <c r="DU919" i="1"/>
  <c r="DU993" i="1"/>
  <c r="DU580" i="1"/>
  <c r="DU932" i="1"/>
  <c r="DU317" i="1"/>
  <c r="DU968" i="1"/>
  <c r="DU616" i="1"/>
  <c r="DU19" i="1"/>
  <c r="DU131" i="1"/>
  <c r="DU145" i="1"/>
  <c r="DU270" i="1"/>
  <c r="DU434" i="1"/>
  <c r="DU462" i="1"/>
  <c r="DU16" i="1"/>
  <c r="DU144" i="1"/>
  <c r="DU790" i="1"/>
  <c r="DU215" i="1"/>
  <c r="DU754" i="1"/>
  <c r="DU992" i="1"/>
  <c r="DU857" i="1"/>
  <c r="DU963" i="1"/>
  <c r="DU982" i="1"/>
  <c r="DU229" i="1"/>
  <c r="DU334" i="1"/>
  <c r="DU266" i="1"/>
  <c r="DU307" i="1"/>
  <c r="DU353" i="1"/>
  <c r="DU510" i="1"/>
  <c r="DU546" i="1"/>
  <c r="DU604" i="1"/>
  <c r="DU852" i="1"/>
  <c r="DU988" i="1"/>
  <c r="DU369" i="1"/>
  <c r="DU702" i="1"/>
  <c r="DU809" i="1"/>
  <c r="DU585" i="1"/>
  <c r="DU515" i="1"/>
  <c r="DU217" i="1"/>
  <c r="DU318" i="1"/>
  <c r="DU378" i="1"/>
  <c r="DU630" i="1"/>
  <c r="DU777" i="1"/>
  <c r="DU958" i="1"/>
  <c r="DU867" i="1"/>
  <c r="DU47" i="1"/>
  <c r="DU111" i="1"/>
  <c r="DU188" i="1"/>
  <c r="DU13" i="1"/>
  <c r="DU77" i="1"/>
  <c r="DU141" i="1"/>
  <c r="DU220" i="1"/>
  <c r="DU284" i="1"/>
  <c r="DU367" i="1"/>
  <c r="DU590" i="1"/>
  <c r="DU60" i="1"/>
  <c r="DU124" i="1"/>
  <c r="DU637" i="1"/>
  <c r="DU772" i="1"/>
  <c r="DU851" i="1"/>
  <c r="DU881" i="1"/>
  <c r="DU854" i="1"/>
  <c r="DU952" i="1"/>
  <c r="DU187" i="1"/>
  <c r="DU649" i="1"/>
  <c r="DU708" i="1"/>
  <c r="DU688" i="1"/>
  <c r="DU866" i="1"/>
  <c r="DU534" i="1"/>
  <c r="DU599" i="1"/>
  <c r="DU538" i="1"/>
  <c r="DU537" i="1"/>
  <c r="DU834" i="1"/>
  <c r="DU989" i="1"/>
  <c r="DU1011" i="1"/>
  <c r="DU345" i="1"/>
  <c r="DU222" i="1"/>
  <c r="DU341" i="1"/>
  <c r="DU892" i="1"/>
  <c r="DU321" i="1"/>
  <c r="DU115" i="1"/>
  <c r="DU113" i="1"/>
  <c r="DU241" i="1"/>
  <c r="DU374" i="1"/>
  <c r="DU430" i="1"/>
  <c r="DU474" i="1"/>
  <c r="DU622" i="1"/>
  <c r="DU128" i="1"/>
  <c r="DU811" i="1"/>
  <c r="DU797" i="1"/>
  <c r="DU899" i="1"/>
  <c r="DU182" i="1"/>
  <c r="DU704" i="1"/>
  <c r="DU640" i="1"/>
  <c r="DU684" i="1"/>
  <c r="DU817" i="1"/>
  <c r="DU918" i="1"/>
  <c r="DU959" i="1"/>
  <c r="DU901" i="1"/>
  <c r="DU781" i="1"/>
  <c r="DU965" i="1"/>
  <c r="DU288" i="1"/>
  <c r="DU390" i="1"/>
  <c r="DU426" i="1"/>
  <c r="DU730" i="1"/>
  <c r="DU639" i="1"/>
  <c r="DU543" i="1"/>
  <c r="DU845" i="1"/>
  <c r="DU954" i="1"/>
  <c r="DU70" i="1"/>
  <c r="DU522" i="1"/>
  <c r="DU570" i="1"/>
  <c r="DU773" i="1"/>
  <c r="DU365" i="1"/>
  <c r="DU416" i="1"/>
  <c r="DU432" i="1"/>
  <c r="DU794" i="1"/>
  <c r="DU749" i="1"/>
  <c r="DU853" i="1"/>
  <c r="DU1002" i="1"/>
  <c r="DU999" i="1"/>
  <c r="DU1007" i="1"/>
  <c r="DU309" i="1"/>
  <c r="DU245" i="1"/>
  <c r="DU517" i="1"/>
  <c r="DU166" i="1"/>
  <c r="DU877" i="1"/>
  <c r="DU17" i="1"/>
  <c r="DU698" i="1"/>
  <c r="DU807" i="1"/>
  <c r="DU1023" i="1"/>
  <c r="DU677" i="1"/>
  <c r="DU1018" i="1"/>
  <c r="DU847" i="1"/>
  <c r="DU82" i="1"/>
  <c r="DU114" i="1"/>
  <c r="DU344" i="1"/>
  <c r="DU352" i="1"/>
  <c r="DU518" i="1"/>
  <c r="DU813" i="1"/>
  <c r="DU205" i="1"/>
  <c r="DU264" i="1"/>
  <c r="DU951" i="1"/>
  <c r="DU751" i="1"/>
  <c r="DU486" i="1"/>
  <c r="DU504" i="1"/>
  <c r="DU650" i="1"/>
  <c r="DU943" i="1"/>
  <c r="DU1013" i="1"/>
  <c r="DU269" i="1"/>
  <c r="DU256" i="1"/>
  <c r="DU634" i="1"/>
  <c r="DU333" i="1"/>
  <c r="DU458" i="1"/>
  <c r="DU618" i="1"/>
  <c r="CO3" i="1"/>
  <c r="CP3" i="1" s="1"/>
  <c r="CR3" i="1" s="1"/>
  <c r="CB3" i="1"/>
  <c r="CC3" i="1" s="1"/>
  <c r="CE3" i="1" s="1"/>
  <c r="CA3" i="1"/>
  <c r="BW3" i="1"/>
  <c r="DP3" i="1" s="1"/>
  <c r="CT3" i="1"/>
  <c r="CU3" i="1" s="1"/>
  <c r="CW3" i="1" s="1"/>
  <c r="DR3" i="1" l="1"/>
  <c r="DK3" i="1"/>
  <c r="DM3" i="1" s="1"/>
  <c r="DA3" i="1"/>
  <c r="DC3" i="1" s="1"/>
  <c r="CV3" i="1"/>
  <c r="CX3" i="1" s="1"/>
  <c r="CQ3" i="1"/>
  <c r="CS3" i="1" s="1"/>
  <c r="DF3" i="1"/>
  <c r="DH3" i="1" s="1"/>
  <c r="CD3" i="1"/>
  <c r="CF3" i="1" s="1"/>
  <c r="DU3" i="1" l="1"/>
  <c r="BV718" i="1" l="1"/>
  <c r="BW718" i="1" s="1"/>
  <c r="H7" i="2" s="1"/>
  <c r="CQ718" i="1" l="1"/>
  <c r="CS718" i="1" s="1"/>
  <c r="DK718" i="1"/>
  <c r="DM718" i="1" s="1"/>
  <c r="H28" i="2"/>
  <c r="H9" i="2"/>
  <c r="DA718" i="1"/>
  <c r="DC718" i="1" s="1"/>
  <c r="H2" i="2"/>
  <c r="H3" i="2"/>
  <c r="H19" i="2"/>
  <c r="CV718" i="1"/>
  <c r="CX718" i="1" s="1"/>
  <c r="H11" i="2"/>
  <c r="DF718" i="1"/>
  <c r="DH718" i="1" s="1"/>
  <c r="H31" i="2"/>
  <c r="H21" i="2"/>
  <c r="H6" i="2"/>
  <c r="H16" i="2"/>
  <c r="H18" i="2"/>
  <c r="H4" i="2"/>
  <c r="DP718" i="1"/>
  <c r="DR718" i="1" s="1"/>
  <c r="H22" i="2"/>
  <c r="H27" i="2"/>
  <c r="H25" i="2"/>
  <c r="H14" i="2"/>
  <c r="H24" i="2"/>
  <c r="H15" i="2"/>
  <c r="H26" i="2"/>
  <c r="H29" i="2"/>
  <c r="H12" i="2"/>
  <c r="H13" i="2"/>
  <c r="CD718" i="1"/>
  <c r="CF718" i="1" s="1"/>
  <c r="H8" i="2"/>
  <c r="H10" i="2"/>
  <c r="H20" i="2"/>
  <c r="H5" i="2"/>
  <c r="H23" i="2"/>
  <c r="H17" i="2"/>
  <c r="H30" i="2"/>
  <c r="DU718" i="1" l="1"/>
</calcChain>
</file>

<file path=xl/sharedStrings.xml><?xml version="1.0" encoding="utf-8"?>
<sst xmlns="http://schemas.openxmlformats.org/spreadsheetml/2006/main" count="5284" uniqueCount="1238">
  <si>
    <t>BONSUCESSO 2 - RJ</t>
  </si>
  <si>
    <t>MACAÉ 2 - RJ</t>
  </si>
  <si>
    <t>Data</t>
  </si>
  <si>
    <t>Estabelecimento</t>
  </si>
  <si>
    <t>Nome Estabelecimento</t>
  </si>
  <si>
    <t>Regional</t>
  </si>
  <si>
    <t>Diretoria</t>
  </si>
  <si>
    <t>Meta Venda Mercantil</t>
  </si>
  <si>
    <t>Realizado Venda Mercantil</t>
  </si>
  <si>
    <t>Meta Eficiência Serviços</t>
  </si>
  <si>
    <t>Realizado Eficiência Serviços</t>
  </si>
  <si>
    <t>% Eficiência Serviços</t>
  </si>
  <si>
    <t>Meta Participação CDC</t>
  </si>
  <si>
    <t>Realizado Participação CDC</t>
  </si>
  <si>
    <t>% Participação CDC</t>
  </si>
  <si>
    <t>URUGUAIANA-CENTRO - RJ</t>
  </si>
  <si>
    <t>NORTE SHOPPING - RJ</t>
  </si>
  <si>
    <t>IGUAÇU TOP SHOPPING - RJ</t>
  </si>
  <si>
    <t>MEIER 2 - RJ</t>
  </si>
  <si>
    <t>NOVA IGUAÇU 4 - RJ</t>
  </si>
  <si>
    <t>AMERICANA 3 - SP</t>
  </si>
  <si>
    <t xml:space="preserve"> SANTA CRUZ - RJ </t>
  </si>
  <si>
    <t>CAMPO GRANDE 3 - RJ</t>
  </si>
  <si>
    <t>SHOP PLAZA SHOPPING 2 - RJ</t>
  </si>
  <si>
    <t>COPACABANA 4 - RJ</t>
  </si>
  <si>
    <t>ANHANGUERA 2 - GO</t>
  </si>
  <si>
    <t>SANTO ANDRÉ 1 - SP</t>
  </si>
  <si>
    <t>SÃO BERNARDO DO CAMPO 1 - SP</t>
  </si>
  <si>
    <t>SHOP PARK SHOP - DF</t>
  </si>
  <si>
    <t>ALCÂNTARA 1 - RJ</t>
  </si>
  <si>
    <t>JUIZ DE FORA BATISTA 2 - MG</t>
  </si>
  <si>
    <t>GAMA - DF</t>
  </si>
  <si>
    <t>SHOP CONJ. NACIONAL BRASÍLIA - DF</t>
  </si>
  <si>
    <t>PENHA - RJ</t>
  </si>
  <si>
    <t>MEGALOJA - SP</t>
  </si>
  <si>
    <t>BANGU 3 - RJ</t>
  </si>
  <si>
    <t>CAVALHADA - RS</t>
  </si>
  <si>
    <t>OSASCO 1  - SP</t>
  </si>
  <si>
    <t>MADUREIRA SHOPPING 2 - RJ</t>
  </si>
  <si>
    <t>IPANEMA 2 - RJ</t>
  </si>
  <si>
    <t xml:space="preserve"> BARRA DO PIRAÍ 2 </t>
  </si>
  <si>
    <t>SHOP MINAS SHOPPING 2  - MG</t>
  </si>
  <si>
    <t>NOVA FRIBURGO 2 - RJ</t>
  </si>
  <si>
    <t>BELFORD ROXO 2 - RJ</t>
  </si>
  <si>
    <t>HIPERCENTRO BH - CINE - MG</t>
  </si>
  <si>
    <t>CARIACICA 2 - ES</t>
  </si>
  <si>
    <t>SHOP DEL REY 2 - MG</t>
  </si>
  <si>
    <t xml:space="preserve"> ITAGUAÍ - RJ </t>
  </si>
  <si>
    <t>SHOP ILHA PLAZA 2 - RJ</t>
  </si>
  <si>
    <t>SHOP VITÓRIA-ES</t>
  </si>
  <si>
    <t>NILÓPOLIS 2 - RJ</t>
  </si>
  <si>
    <t>SHOP NOVA AMÉRICA 2 - RJ</t>
  </si>
  <si>
    <t>AZENHA - RS</t>
  </si>
  <si>
    <t>SHOPPING NOVA IGUAÇU - RJ</t>
  </si>
  <si>
    <t>SHOP GRANDE RIO 2 - RJ</t>
  </si>
  <si>
    <t>CAMPO GRANDE 4  - RJ</t>
  </si>
  <si>
    <t>UBERLANDIA 1 - MG</t>
  </si>
  <si>
    <t>SHOP BH 2 - MG</t>
  </si>
  <si>
    <t>PINHEIROS 2  - SP</t>
  </si>
  <si>
    <t>SHOP IGUATEMI RIO - RJ</t>
  </si>
  <si>
    <t>BARBACENA 3  - MG</t>
  </si>
  <si>
    <t xml:space="preserve"> BARRA MANSA 2 - RJ </t>
  </si>
  <si>
    <t>CAMPO LIMPO 3  - SP</t>
  </si>
  <si>
    <t>CANOAS - RS</t>
  </si>
  <si>
    <t>CASCAVEL 2 - PR</t>
  </si>
  <si>
    <t>CONSELHEIRO LAFAIETE 2 - MG</t>
  </si>
  <si>
    <t>CURITIBA CENTRO 1 - PR</t>
  </si>
  <si>
    <t>DIADEMA 3 - SP</t>
  </si>
  <si>
    <t>SHOP FLAMBOYANT - GO</t>
  </si>
  <si>
    <t>SHOP MORUMBI - SP</t>
  </si>
  <si>
    <t>IPATINGA 1 - MG</t>
  </si>
  <si>
    <t>SANTA MARIA  - RS</t>
  </si>
  <si>
    <t>LAVRAS 2 - MG</t>
  </si>
  <si>
    <t>MARÍLIA 2 - SP</t>
  </si>
  <si>
    <t>MONTES CLAROS - MG</t>
  </si>
  <si>
    <t>MONTES CLAROS 2 - MG</t>
  </si>
  <si>
    <t>PASSO FUNDO - RS</t>
  </si>
  <si>
    <t>PELOTAS 1 - RS</t>
  </si>
  <si>
    <t xml:space="preserve"> PIRATAS MALL - RJ </t>
  </si>
  <si>
    <t>PRES. PRUDENTE 1 - SP</t>
  </si>
  <si>
    <t>BETIM PRAÇA - MG</t>
  </si>
  <si>
    <t>RONDONÓPOLIS 2 - MT</t>
  </si>
  <si>
    <t>SANTO AMARO 5 - SP</t>
  </si>
  <si>
    <t>TAQUARA - RJ</t>
  </si>
  <si>
    <t>SOROCABA 1 - SP</t>
  </si>
  <si>
    <t>SETE LAGOAS 1 - MG</t>
  </si>
  <si>
    <t>VARGINHA 2 - MG</t>
  </si>
  <si>
    <t>SHOP WEST SHOPPING 2  - RJ</t>
  </si>
  <si>
    <t>LONDRINA CENTRO - PR</t>
  </si>
  <si>
    <t>ERECHIM - RS</t>
  </si>
  <si>
    <t>GRAVATAÍ - RS</t>
  </si>
  <si>
    <t>BARREIRO 2 - MG</t>
  </si>
  <si>
    <t>BARBACENA 2 - MG</t>
  </si>
  <si>
    <t>PASSOS 2 - MG</t>
  </si>
  <si>
    <t>SHOP RIBEIRÃO PRETO - SP</t>
  </si>
  <si>
    <t>SHOP IGUATEMI PORTO ALEGRE - RS</t>
  </si>
  <si>
    <t>SHOP INT. GUARULHOS - SP</t>
  </si>
  <si>
    <t>DR. FLORES 3 - RS</t>
  </si>
  <si>
    <t>HIPERCENTRO BH 6 - MG</t>
  </si>
  <si>
    <t>HIPERCENTRO BH 8 - MG</t>
  </si>
  <si>
    <t>SHOP GV SHOP - MG</t>
  </si>
  <si>
    <t>CONTAGEM 1  - MG</t>
  </si>
  <si>
    <t>NOVA LIMA - MG</t>
  </si>
  <si>
    <t>SHOP MUELLER - SC</t>
  </si>
  <si>
    <t>MONTES CLAROS 3  - MG</t>
  </si>
  <si>
    <t>DIVINOPOLIS 2 - MG</t>
  </si>
  <si>
    <t>JOÃO MONLEVADE - MG</t>
  </si>
  <si>
    <t>IPATINGA 2 - MG</t>
  </si>
  <si>
    <t>PONTE NOVA - MG</t>
  </si>
  <si>
    <t>ITABIRA  2 - MG</t>
  </si>
  <si>
    <t>GOV. VALADARES  - MG</t>
  </si>
  <si>
    <t>SHOP ITAGUAÇU - SÃO JOSÉ - SC</t>
  </si>
  <si>
    <t>SHOP RIO PRETO - SP</t>
  </si>
  <si>
    <t>ILHA FLORIANÓPOLIS - SC</t>
  </si>
  <si>
    <t>ITAJAÍ 2 - SC</t>
  </si>
  <si>
    <t>CAPÃO DA CANOA - RS</t>
  </si>
  <si>
    <t>SHOP UBERLANDIA - MG</t>
  </si>
  <si>
    <t>SHOP METRÔ TATUAPÉ - SP</t>
  </si>
  <si>
    <t>ANÁPOLIS 2 - GO</t>
  </si>
  <si>
    <t>SHOP ITAÚPOWER 2  - MG</t>
  </si>
  <si>
    <t>CATETE 2 - RJ</t>
  </si>
  <si>
    <t>SHOP BARIGUI  - PR</t>
  </si>
  <si>
    <t>UBA 2 - MG</t>
  </si>
  <si>
    <t>NITERÓI 2 - RJ</t>
  </si>
  <si>
    <t>SHOP PRAIA DE BELAS - RS</t>
  </si>
  <si>
    <t>SHOP CENTER TABOÃO 2 - SP</t>
  </si>
  <si>
    <t>AMPARO 2 - SP</t>
  </si>
  <si>
    <t>SHOP BARRA SHOPPING 2 - RJ</t>
  </si>
  <si>
    <t>SHOP MAXI JUNDIAÍ 2 - SP</t>
  </si>
  <si>
    <t>SHOP CENTERVALE - S. J. CAMPOS 2 - SP</t>
  </si>
  <si>
    <t>SHOP CATUAÍ - PR</t>
  </si>
  <si>
    <t>PLANALTINA 2 - DF</t>
  </si>
  <si>
    <t>CAMPOS 2 - RJ</t>
  </si>
  <si>
    <t xml:space="preserve"> VOLTA REDONDA 2 - RJ </t>
  </si>
  <si>
    <t>SHOP PANTANAL 1 - MT</t>
  </si>
  <si>
    <t>SHOP RIBEIRÃO - SP</t>
  </si>
  <si>
    <t>ALIPIO DE MELO  2 - MG</t>
  </si>
  <si>
    <t>VENDA NOVA 4 - MG</t>
  </si>
  <si>
    <t>SHOP IGUATEMI CAXIAS DO SUL - RS</t>
  </si>
  <si>
    <t>SHOP CARIOCA 2 - RJ</t>
  </si>
  <si>
    <t>SHOP GRAND PLAZA - STO. ANDRÉ 2  - SP</t>
  </si>
  <si>
    <t>SHOP CASA PARK - DF</t>
  </si>
  <si>
    <t>BETANIA - MG</t>
  </si>
  <si>
    <t>SHOP IGUATEMI CAMPINAS - SP</t>
  </si>
  <si>
    <t>SHOP BANGU 1 - RJ</t>
  </si>
  <si>
    <t>SHOP TIJUCA - RJ</t>
  </si>
  <si>
    <t>SHOP IGUATEMI FLORIAN - SC</t>
  </si>
  <si>
    <t>JUIZ DE FORA HALFELD 2 - MG</t>
  </si>
  <si>
    <t>VENDA NOVA 3 - MG</t>
  </si>
  <si>
    <t>SHOP BURITI 2 - GO</t>
  </si>
  <si>
    <t>CARAGUATATUBA 2 - SP</t>
  </si>
  <si>
    <t>SHOP TRÊS AMÉRICAS 2 - MT</t>
  </si>
  <si>
    <t>TRÊS RIOS 2 - RJ</t>
  </si>
  <si>
    <t>SHOP CAMPINAS 2 - SP</t>
  </si>
  <si>
    <t>PEDRO LEOPOLDO - MG</t>
  </si>
  <si>
    <t>SHOP HIPERCENTRO CIDADE - MG</t>
  </si>
  <si>
    <t>SHOP DA GÁVEA - RJ</t>
  </si>
  <si>
    <t>SHOP PALLADIUM - PR</t>
  </si>
  <si>
    <t>SHOP IPATINGA - MG</t>
  </si>
  <si>
    <t>CONTAGEM 2  - MG</t>
  </si>
  <si>
    <t>SHOP FREI CANECA - SP</t>
  </si>
  <si>
    <t>SHOP CAXIAS 2 - RJ</t>
  </si>
  <si>
    <t>SHOP INDEPENDENCIA 2 - MG</t>
  </si>
  <si>
    <t>POUSO ALEGRE 2 - MG</t>
  </si>
  <si>
    <t>SHOP UNIÃO OSASCO 2  - SP</t>
  </si>
  <si>
    <t>SHOP PLAZA MACAÉ - RJ</t>
  </si>
  <si>
    <t>MANHUAÇU 2 - MG</t>
  </si>
  <si>
    <t>SHOP ITAIPU MULTICENTER - RJ</t>
  </si>
  <si>
    <t>SHOP ANÁLIA FRANCO - SP</t>
  </si>
  <si>
    <t>RIO DAS OSTRAS - RJ</t>
  </si>
  <si>
    <t>SHOP ESPLANADA - SOROCABA - SP</t>
  </si>
  <si>
    <t>SHOP RIO SUL 1 - RJ</t>
  </si>
  <si>
    <t>SHOP BOULEVARD 2 - MG</t>
  </si>
  <si>
    <t>SHOP GRANJA VIANNA - COTIA - SP</t>
  </si>
  <si>
    <t>SHOP PARK SHOP S. CAETANO - SP</t>
  </si>
  <si>
    <t>S.MIGUEL PAULISTA 4  - SP</t>
  </si>
  <si>
    <t>LAPA 6 - SP</t>
  </si>
  <si>
    <t>SANTO AMARO 6 - SP</t>
  </si>
  <si>
    <t>SHOP PIRACICABA - SP</t>
  </si>
  <si>
    <t>GUAIANAZES 4  - SP</t>
  </si>
  <si>
    <t>SANTANA PARQUE SHOPPING - SP</t>
  </si>
  <si>
    <t>SHOP LAR CENTER 2 - SP</t>
  </si>
  <si>
    <t>SHOP CENTER NORTE 2  - SP</t>
  </si>
  <si>
    <t>SHOP INTERLAGOS 2 - SP</t>
  </si>
  <si>
    <t>SHOP PENHA  - SP</t>
  </si>
  <si>
    <t>SHOP LE ARICANDUVA 2 - SP</t>
  </si>
  <si>
    <t xml:space="preserve">BRÁS 2  - SP   </t>
  </si>
  <si>
    <t>BARUERI 2 - SP</t>
  </si>
  <si>
    <t>SHOP BOULEVARD CAMPOS 2 - RJ</t>
  </si>
  <si>
    <t>SHOP MOOCA PLAZA - SP</t>
  </si>
  <si>
    <t>SÃO JOÃO DEL REI - MG</t>
  </si>
  <si>
    <t>SHOP JARDIM GUADALUPE 2 - RJ</t>
  </si>
  <si>
    <t>SHOP METROPOLITAN GARDEN - MG</t>
  </si>
  <si>
    <t xml:space="preserve"> SHOP RESENDE - RJ </t>
  </si>
  <si>
    <t>SHOP ESTAÇÃO BH - MG</t>
  </si>
  <si>
    <t>SHOP CONTINENT PARK - SC</t>
  </si>
  <si>
    <t>SHOP PARK SHOPPING CAMPO GDE - RJ</t>
  </si>
  <si>
    <t>DR. FLORES - RS</t>
  </si>
  <si>
    <t>SHOP PELOTAS - RS</t>
  </si>
  <si>
    <t>SHOP PRAÇA RIO GRANDE - RS</t>
  </si>
  <si>
    <t>AMÉRICAS SHOP - RJ</t>
  </si>
  <si>
    <t>SHOP PARK LAGOS - RJ</t>
  </si>
  <si>
    <t>SHOP BALNEÁRIO CAMBORIÚ - SC</t>
  </si>
  <si>
    <t>SHOP IGUATEMI SÃO JOSÉ DO RIO PRETO - SP</t>
  </si>
  <si>
    <t>SUPER SHOPPING OSASCO - SP</t>
  </si>
  <si>
    <t>SHOPPING GOIABEIRAS - MT</t>
  </si>
  <si>
    <t>SHOP IGUATEMI SÃO CARLOS - SP</t>
  </si>
  <si>
    <t>SHOPPING GOLDEN SQUARE - SP</t>
  </si>
  <si>
    <t>MOB SHOP INTERLAGOS - SP</t>
  </si>
  <si>
    <t>MOB SHOP ARICANDUVA - SP</t>
  </si>
  <si>
    <t>MOB NORTE SHOP - RJ</t>
  </si>
  <si>
    <t>MOB SHOP TIJUCA - RJ</t>
  </si>
  <si>
    <t>SÃO GONÇALO 2 - RJ</t>
  </si>
  <si>
    <t>TERESÓPOLIS 2 - RJ</t>
  </si>
  <si>
    <t>DUQUE DE CAXIAS 2 - RJ</t>
  </si>
  <si>
    <t xml:space="preserve"> VOLTA REDONDA 1 - RJ </t>
  </si>
  <si>
    <t>SHOP MAUÁ - SP</t>
  </si>
  <si>
    <t>SHOP SÃO GONÇALO 2 - RJ</t>
  </si>
  <si>
    <t>QUEIMADOS 2 - RJ</t>
  </si>
  <si>
    <t>SUZANO 2 - SP</t>
  </si>
  <si>
    <t>TEÓFILO OTONI 2 - MG</t>
  </si>
  <si>
    <t>SCS - MATRIZ - SP</t>
  </si>
  <si>
    <t>SHOP CENTRAL PLAZA - SP</t>
  </si>
  <si>
    <t>DIADEMA - SP</t>
  </si>
  <si>
    <t>SHOP INTERN. GUARULHOS - SP</t>
  </si>
  <si>
    <t>OSASCO - SP</t>
  </si>
  <si>
    <t>S.MIGUEL PAULISTA - SP</t>
  </si>
  <si>
    <t>SUZANO - SP</t>
  </si>
  <si>
    <t>SÃO BERNARDO DO CAMPO - SP</t>
  </si>
  <si>
    <t>STO.ANDRÉ - VL. LINDA - SP</t>
  </si>
  <si>
    <t>PONTE RASA 2  - SP</t>
  </si>
  <si>
    <t>LAPA - SP</t>
  </si>
  <si>
    <t>PINHEIROS - SP</t>
  </si>
  <si>
    <t>SANTO ANDRÉ - SP</t>
  </si>
  <si>
    <t>SANTO AMARO - SP</t>
  </si>
  <si>
    <t>SANTOS - SP</t>
  </si>
  <si>
    <t>S VICENTE - SP</t>
  </si>
  <si>
    <t>MOGI MIRIM - SP</t>
  </si>
  <si>
    <t>PENHA - SP</t>
  </si>
  <si>
    <t>VILA JOANIZA - SP</t>
  </si>
  <si>
    <t>TUCURUVI - SP</t>
  </si>
  <si>
    <t>ARAÇATUBA - SP</t>
  </si>
  <si>
    <t>BARREIRO - MG</t>
  </si>
  <si>
    <t>VILA FORMOSA - SP</t>
  </si>
  <si>
    <t>GUARULHOS - SP</t>
  </si>
  <si>
    <t>S MATEUS - SP</t>
  </si>
  <si>
    <t>ITABORAÍ - RJ</t>
  </si>
  <si>
    <t>BARRETOS - SP</t>
  </si>
  <si>
    <t>S.MIGUEL PAULISTA 2  - SP</t>
  </si>
  <si>
    <t>BIRIGUI - SP</t>
  </si>
  <si>
    <t>BRAG. PAULISTA - SP</t>
  </si>
  <si>
    <t>SANTO AMARO 2 - SP</t>
  </si>
  <si>
    <t>S. JOSÉ DOS CAMPOS 1 - SP</t>
  </si>
  <si>
    <t>JACAREÍ - SP</t>
  </si>
  <si>
    <t>MARÍLIA - SP</t>
  </si>
  <si>
    <t>OSASCO 2 - SP</t>
  </si>
  <si>
    <t>SHOP INTERLAGOS - SP</t>
  </si>
  <si>
    <t>LAPA 2 - SP</t>
  </si>
  <si>
    <t>FRANCA - SP</t>
  </si>
  <si>
    <t>CAMPINAS - SP</t>
  </si>
  <si>
    <t>TABOÃO - SP</t>
  </si>
  <si>
    <t>CAMPINAS 2 - SP</t>
  </si>
  <si>
    <t>CAMPINAS 3 - SP</t>
  </si>
  <si>
    <t>IPIRANGA - SP</t>
  </si>
  <si>
    <t>GUARATINGUETÁ - SP</t>
  </si>
  <si>
    <t>VOTUPORANGA - SP</t>
  </si>
  <si>
    <t>SERTÃOZINHO - SP</t>
  </si>
  <si>
    <t>LIMEIRA - SP</t>
  </si>
  <si>
    <t>RIO CLARO - SP</t>
  </si>
  <si>
    <t>BAURU - SP</t>
  </si>
  <si>
    <t>MOGI DAS CRUZES - SP</t>
  </si>
  <si>
    <t>IPIRANGA 2 - SP</t>
  </si>
  <si>
    <t>IPATINGA - MG</t>
  </si>
  <si>
    <t>SANTO AMARO 3 - SP</t>
  </si>
  <si>
    <t>VILA MARIA - SP</t>
  </si>
  <si>
    <t>PRES. PRUDENTE - SP</t>
  </si>
  <si>
    <t>VILA PRUDENTE - SP</t>
  </si>
  <si>
    <t>SANTOS 2 - SP</t>
  </si>
  <si>
    <t>BOQUEIRÃO - PRAIA GRANDE - SP</t>
  </si>
  <si>
    <t>SAÚDE - SP</t>
  </si>
  <si>
    <t>VICENTE DE CARVALHO - GUARUJÁ 1 - SP</t>
  </si>
  <si>
    <t>TIJUCA - RJ</t>
  </si>
  <si>
    <t>ITAQUERA - SP</t>
  </si>
  <si>
    <t>GUARULHOS 2 - SP</t>
  </si>
  <si>
    <t>S JOSÉ DOS CAMPOS - SP</t>
  </si>
  <si>
    <t>S JOSÉ DO RIO PRETO - SP</t>
  </si>
  <si>
    <t>GONZAGA - SANTOS - SP</t>
  </si>
  <si>
    <t>CUBATÃO - SP</t>
  </si>
  <si>
    <t>TAUBATÉ 1 - SP</t>
  </si>
  <si>
    <t>SHOP CENTER NORTE - SP</t>
  </si>
  <si>
    <t>S JOSÉ DOS CAMPOS 2 - SP</t>
  </si>
  <si>
    <t>PIRACICABA - SP</t>
  </si>
  <si>
    <t>SOROCABA - SP</t>
  </si>
  <si>
    <t>TAUBATÉ - SP</t>
  </si>
  <si>
    <t>LAPA 3 - SP</t>
  </si>
  <si>
    <t>MOGI DAS CRUZES 2 - SP</t>
  </si>
  <si>
    <t>CARAGUATATUBA - SP</t>
  </si>
  <si>
    <t>AVARÉ - SP</t>
  </si>
  <si>
    <t>SHOP SOROCABA CENTER - SP</t>
  </si>
  <si>
    <t>LINS - SP</t>
  </si>
  <si>
    <t>JUIZ DE FORA BATISTA  - MG</t>
  </si>
  <si>
    <t>LORENA - SP</t>
  </si>
  <si>
    <t>CAMPINAS 4 - SP</t>
  </si>
  <si>
    <t>SÃO JOÃO DE MERITI 3 - RJ</t>
  </si>
  <si>
    <t>ITAIM PAULISTA  - SP</t>
  </si>
  <si>
    <t>UBERLÂNDIA - MG</t>
  </si>
  <si>
    <t>ITAQUERA 2 - SP</t>
  </si>
  <si>
    <t>VILA ALICE - GUARUJÁ - SP</t>
  </si>
  <si>
    <t>SHOP OSASCO PLAZA - SP</t>
  </si>
  <si>
    <t>ARARAQUARA - SP</t>
  </si>
  <si>
    <t>AMERICANA - SP</t>
  </si>
  <si>
    <t>RONDONÓPOLIS - MT</t>
  </si>
  <si>
    <t>REGISTRO - SP</t>
  </si>
  <si>
    <t>CAMPO GRANDE - RJ</t>
  </si>
  <si>
    <t>BAIXA DO SAPATEIRO - SALVADOR - BA</t>
  </si>
  <si>
    <t>SHOP RIO MAR - SE</t>
  </si>
  <si>
    <t>CURITIBA - PR</t>
  </si>
  <si>
    <t>GUARULHOS - VL.GALVÃO - SP</t>
  </si>
  <si>
    <t>BARUERI 1  - SP</t>
  </si>
  <si>
    <t>LAPA 4 - SP</t>
  </si>
  <si>
    <t>S JOSÉ DOS PINHAIS - PR</t>
  </si>
  <si>
    <t>AMPARO - SP</t>
  </si>
  <si>
    <t>SÃO CARLOS - SP</t>
  </si>
  <si>
    <t>ANDRADINA - SP</t>
  </si>
  <si>
    <t>MARINGÁ - PR</t>
  </si>
  <si>
    <t>CATANDUVA - SP</t>
  </si>
  <si>
    <t>BOTUCATU - SP</t>
  </si>
  <si>
    <t>FRANCO DA ROCHA - SP</t>
  </si>
  <si>
    <t>OURINHOS - SP</t>
  </si>
  <si>
    <t>CIDADE DUTRA - SP</t>
  </si>
  <si>
    <t>ITÚ - SP</t>
  </si>
  <si>
    <t>DUQUE DE CAXIAS 5 - RJ</t>
  </si>
  <si>
    <t>PONTA GROSSA - PR</t>
  </si>
  <si>
    <t>FERNANDÓPOLIS - SP</t>
  </si>
  <si>
    <t>JOINVILLE - SC</t>
  </si>
  <si>
    <t>SUMARÉ - SP</t>
  </si>
  <si>
    <t>UMUARAMA - PR</t>
  </si>
  <si>
    <t>STA. BÁRBARA D'OESTE - SP</t>
  </si>
  <si>
    <t>ARARAS - SP</t>
  </si>
  <si>
    <t>MOGI GUAÇU - SP</t>
  </si>
  <si>
    <t>S JOÃO DA BOA VISTA - SP</t>
  </si>
  <si>
    <t>BELFORD ROXO - RJ</t>
  </si>
  <si>
    <t>GUAIANAZES - SP</t>
  </si>
  <si>
    <t>CAMPO GRANDE 1  - RJ</t>
  </si>
  <si>
    <t>JANDIRA - SP</t>
  </si>
  <si>
    <t>SANTO ANDRÉ 2 - SP</t>
  </si>
  <si>
    <t>NORTE SHOPPING 1 - RJ</t>
  </si>
  <si>
    <t>LIBERDADE - SP</t>
  </si>
  <si>
    <t>MAUÁ - SP</t>
  </si>
  <si>
    <t>CPO GRANDE 1 - MS</t>
  </si>
  <si>
    <t>UBERABA 1 - MG</t>
  </si>
  <si>
    <t>CURITIBA 2 - PR</t>
  </si>
  <si>
    <t>JD SATELITE - S J DOS CAMPOS - SP</t>
  </si>
  <si>
    <t>ALCÂNTARA - RJ</t>
  </si>
  <si>
    <t>TRÊS LAGOAS - MS</t>
  </si>
  <si>
    <t>FEIRA DE SANTANA 1 - BA</t>
  </si>
  <si>
    <t>CATETE - RJ</t>
  </si>
  <si>
    <t>BETIM - MG</t>
  </si>
  <si>
    <t>SHOP PALLADIUM 2 - PR</t>
  </si>
  <si>
    <t>ILHA DO GOVERNADOR - RJ</t>
  </si>
  <si>
    <t>CENTRO-URUGUAIANA - RJ</t>
  </si>
  <si>
    <t>TIJUCA 2 - RJ</t>
  </si>
  <si>
    <t>MADUREIRA - RJ</t>
  </si>
  <si>
    <t>CENTRO-ALFÂNDEGA - RJ</t>
  </si>
  <si>
    <t>CAMPO GRANDE 2 - RJ</t>
  </si>
  <si>
    <t xml:space="preserve"> BARRA MANSA - RJ </t>
  </si>
  <si>
    <t>SHOP RECREIO - RJ</t>
  </si>
  <si>
    <t>NITERÓI - RJ</t>
  </si>
  <si>
    <t>MÉIER - RJ</t>
  </si>
  <si>
    <t>DUQUE DE CAXIAS 6 - RJ</t>
  </si>
  <si>
    <t>SHOP METRÔ ITAQUERA - SP</t>
  </si>
  <si>
    <t>IPANEMA - RJ</t>
  </si>
  <si>
    <t>NORTE SHOPPING 2 - RJ</t>
  </si>
  <si>
    <t>NOVA IGUAÇU - RJ</t>
  </si>
  <si>
    <t>MADUREIRA SHOPPING - RJ</t>
  </si>
  <si>
    <t>BONSUCESSO - RJ</t>
  </si>
  <si>
    <t>SÃO GONÇALO - RJ</t>
  </si>
  <si>
    <t>SHOP PLAZA SHOPPING - RJ</t>
  </si>
  <si>
    <t>SHOP RIO SUL - RJ</t>
  </si>
  <si>
    <t>PENHA 2 - RJ</t>
  </si>
  <si>
    <t>JUIZ DE FORA RIO BRANCO 2 - MG</t>
  </si>
  <si>
    <t>SHOP BAY MARKET - RJ</t>
  </si>
  <si>
    <t>NILÓPOLIS - RJ</t>
  </si>
  <si>
    <t>ARAÇATUBA 2 - SP</t>
  </si>
  <si>
    <t>PETRÓPOLIS - RJ</t>
  </si>
  <si>
    <t xml:space="preserve"> SANTA CRUZ 1 - RJ </t>
  </si>
  <si>
    <t>DUQUE DE CAXIAS 7 - RJ</t>
  </si>
  <si>
    <t xml:space="preserve"> VOLTA REDONDA  - RJ </t>
  </si>
  <si>
    <t>TAQUARA 1 - RJ</t>
  </si>
  <si>
    <t>BANGU - RJ</t>
  </si>
  <si>
    <t>MARICÁ - RJ</t>
  </si>
  <si>
    <t>TERESÓPOLIS - RJ</t>
  </si>
  <si>
    <t>CAMPOS 3 - RJ</t>
  </si>
  <si>
    <t>NOVO MUNDO - PR</t>
  </si>
  <si>
    <t>PINDAMONHANGABA - SP</t>
  </si>
  <si>
    <t>SHOP CAXIAS - RJ</t>
  </si>
  <si>
    <t>PARANAGUÁ - PR</t>
  </si>
  <si>
    <t>CASCAVEL - PR</t>
  </si>
  <si>
    <t>ITAJAÍ - SC</t>
  </si>
  <si>
    <t xml:space="preserve"> PARATI - RJ </t>
  </si>
  <si>
    <t>DIVINÓPOLIS - MG</t>
  </si>
  <si>
    <t>PRAÇA RAMOS - SP</t>
  </si>
  <si>
    <t>CAPÃO REDONDO - SP</t>
  </si>
  <si>
    <t>FOZ DO IGUAÇU - PR</t>
  </si>
  <si>
    <t>CAMPO LIMPO - SP</t>
  </si>
  <si>
    <t>SHOP ARICANDUVA - SP</t>
  </si>
  <si>
    <t>GRAJAÚ - SP</t>
  </si>
  <si>
    <t>SHOP IGUAÇU TOP SHOPPING - RJ</t>
  </si>
  <si>
    <t>GUARULHOS - CUMBICA - SP</t>
  </si>
  <si>
    <t>JUNDIAÍ - SP</t>
  </si>
  <si>
    <t>HIPERCENTRO BH 2 - MG</t>
  </si>
  <si>
    <t>S.B.CAMPO - RUDGE RAMOS - SP</t>
  </si>
  <si>
    <t>GOV. VALADARES 1 - MG</t>
  </si>
  <si>
    <t>PIRITUBA - SP</t>
  </si>
  <si>
    <t>COTIA - SP</t>
  </si>
  <si>
    <t>S.MIGUEL PAULISTA 3 - SP</t>
  </si>
  <si>
    <t>CIDADE OCIAN - PRAIA GRANDE - SP</t>
  </si>
  <si>
    <t>PIABETÁ - RJ</t>
  </si>
  <si>
    <t>POÁ - SP</t>
  </si>
  <si>
    <t>ARTHUR ALVIM - SP</t>
  </si>
  <si>
    <t>LEME - SP</t>
  </si>
  <si>
    <t>INDAIATUBA - SP</t>
  </si>
  <si>
    <t>CRUZEIRO - SP</t>
  </si>
  <si>
    <t>SHOP METRÔ STA.CRUZ - SP</t>
  </si>
  <si>
    <t>DOURADOS 1 - MS</t>
  </si>
  <si>
    <t xml:space="preserve"> RESENDE - RJ </t>
  </si>
  <si>
    <t>GUARULHOS - PIMENTAS - SP</t>
  </si>
  <si>
    <t>JD.GRIMALDI - SP</t>
  </si>
  <si>
    <t>RIBEIRÃO PRETO - SP</t>
  </si>
  <si>
    <t>HIPERCENTRO BH 3 - MG</t>
  </si>
  <si>
    <t>SHOP GRAND PLAZA - STO. ANDRÉ - SP</t>
  </si>
  <si>
    <t xml:space="preserve"> SHOP CENTER ANGRA - RJ </t>
  </si>
  <si>
    <t>SHOP CONTINENTAL - SP</t>
  </si>
  <si>
    <t>SÍTIO CERCADO - PR</t>
  </si>
  <si>
    <t>CAMPINAS 5 - SP</t>
  </si>
  <si>
    <t>JARAGUÁ DO SUL - SC</t>
  </si>
  <si>
    <t>SHOP MINAS SHOPPING - MG</t>
  </si>
  <si>
    <t>QUEIMADOS - RJ</t>
  </si>
  <si>
    <t>JAÚ - SP</t>
  </si>
  <si>
    <t xml:space="preserve"> SANTA CRUZ 2 - RJ </t>
  </si>
  <si>
    <t>HORTOLÂNDIA - SP</t>
  </si>
  <si>
    <t>PERUÍBE - SP</t>
  </si>
  <si>
    <t>JD. ANGELA - SP</t>
  </si>
  <si>
    <t xml:space="preserve"> BARRA DO PIRAÍ - RJ </t>
  </si>
  <si>
    <t>BANGU 2 - RJ</t>
  </si>
  <si>
    <t>TATUÍ - SP</t>
  </si>
  <si>
    <t>SÃO BERNARDO DO CAMPO 2 - SP</t>
  </si>
  <si>
    <t>ASSIS - SP</t>
  </si>
  <si>
    <t>HIPERCENTRO BH 4 - MG</t>
  </si>
  <si>
    <t>SHOP DEL REY - MG</t>
  </si>
  <si>
    <t>FERRAZ DE VASCONCELOS - SP</t>
  </si>
  <si>
    <t>GUARUJÁ - SP</t>
  </si>
  <si>
    <t>JD. IGUATEMI - SP</t>
  </si>
  <si>
    <t>FREGUESIA DO Ó - SP</t>
  </si>
  <si>
    <t>PQ. SÃO LUCAS - SP</t>
  </si>
  <si>
    <t>CAMPINAS 7 - SP</t>
  </si>
  <si>
    <t>PÇA.TIRADENTES - PR</t>
  </si>
  <si>
    <t>ITAPEVI - SP</t>
  </si>
  <si>
    <t>V. NOVA CACHOEIRINHA - SP</t>
  </si>
  <si>
    <t>SANTANA - SP</t>
  </si>
  <si>
    <t>VILA DIVA - SP</t>
  </si>
  <si>
    <t>CPO GRANDE 2 - MS</t>
  </si>
  <si>
    <t>SANTO AMARO 4 - SP</t>
  </si>
  <si>
    <t>RIBEIRÃO PIRES - SP</t>
  </si>
  <si>
    <t>ITAPETININGA - SP</t>
  </si>
  <si>
    <t>LONDRINA - PR</t>
  </si>
  <si>
    <t>NOVA IGUAÇU 3 - RJ</t>
  </si>
  <si>
    <t>MADUREIRA 3 - RJ</t>
  </si>
  <si>
    <t>SHOP CENTER RIO - RJ</t>
  </si>
  <si>
    <t>ITAPECERICA DA SERRA - SP</t>
  </si>
  <si>
    <t>CAMPOS 4 - RJ</t>
  </si>
  <si>
    <t>HIPERCENTRO BH 5 - MG</t>
  </si>
  <si>
    <t>ITAQUAQUECETUBA - SP</t>
  </si>
  <si>
    <t>TABOÃO- PIRAJUSSARA - SP</t>
  </si>
  <si>
    <t>SHOP PLAZA SUL - SP</t>
  </si>
  <si>
    <t>SHOP CENTER FIESTA - SP</t>
  </si>
  <si>
    <t>JD. IGUATEMI 2 - SP</t>
  </si>
  <si>
    <t>DUQUE DE CAXIAS 8 - RJ</t>
  </si>
  <si>
    <t>FLORIANÓPOLIS - SC</t>
  </si>
  <si>
    <t>ATIBAIA - SP</t>
  </si>
  <si>
    <t>PARAISÓPOLIS - SP</t>
  </si>
  <si>
    <t>DIADEMA 2 - SP</t>
  </si>
  <si>
    <t>CEILANDIA NORTE - DF</t>
  </si>
  <si>
    <t>SAMAMBAIA NORTE - DF</t>
  </si>
  <si>
    <t>CEILANDIA NORTE 2 - DF</t>
  </si>
  <si>
    <t>GARAVELO 1 - GO</t>
  </si>
  <si>
    <t>SHOP CENTER TABOÃO - SP</t>
  </si>
  <si>
    <t>SHOP MAUÁ PLAZA - SP</t>
  </si>
  <si>
    <t>COPACABANA - RJ</t>
  </si>
  <si>
    <t>MAGÉ - RJ</t>
  </si>
  <si>
    <t>NOVO GAMA 1 - GO</t>
  </si>
  <si>
    <t>PARIPE SALVADOR - BA</t>
  </si>
  <si>
    <t>SOBRADINHO - DF</t>
  </si>
  <si>
    <t>HAUER - PR</t>
  </si>
  <si>
    <t>SHOP LITORAL PLAZA - PRAIA GRANDE 1 - SP</t>
  </si>
  <si>
    <t>VALPARAÍSO DE GOÍAS - GO</t>
  </si>
  <si>
    <t>GAMA 1 - DF</t>
  </si>
  <si>
    <t>RECANTO DAS EMAS 1 - DF</t>
  </si>
  <si>
    <t>GUARAPUAVA - PR</t>
  </si>
  <si>
    <t>SHOP CENTER IGUATEMI RIO - RJ</t>
  </si>
  <si>
    <t>SHOP CAMPINAS - SP</t>
  </si>
  <si>
    <t>CATALÃO - GO</t>
  </si>
  <si>
    <t>GOIÂNIA 1 - CENTRO - GO</t>
  </si>
  <si>
    <t>GOIÂNIA 2 - CENTRO - GO</t>
  </si>
  <si>
    <t>GAMA CENTRAL - DF</t>
  </si>
  <si>
    <t>ANÁPOLIS - GO</t>
  </si>
  <si>
    <t>SHOP CONJ. NACIONAL BRASÍLIA 2 - DF</t>
  </si>
  <si>
    <t>UBERLÂNDIA 2 - MG</t>
  </si>
  <si>
    <t>VENDA NOVA - MG</t>
  </si>
  <si>
    <t>SÃO SEBASTIÃO - SP</t>
  </si>
  <si>
    <t>SHOP BURITI - GO</t>
  </si>
  <si>
    <t>ST. CAMPINAS - GO</t>
  </si>
  <si>
    <t>SANTA LUZIA 2 - MG</t>
  </si>
  <si>
    <t>SERRINHA - GO</t>
  </si>
  <si>
    <t>PLANALTINA - DF</t>
  </si>
  <si>
    <t>S.B.CAMPO - TABOÃO - SP</t>
  </si>
  <si>
    <t>LONDRINA 2 - PR</t>
  </si>
  <si>
    <t>MACAÉ - RJ</t>
  </si>
  <si>
    <t>SHOP GRANDE RIO - RJ</t>
  </si>
  <si>
    <t>TEÓFILO OTONI - MG</t>
  </si>
  <si>
    <t>NOVA IGUAÇÚ 1 - RJ</t>
  </si>
  <si>
    <t>SHOP VIA PARQUE 2 - RJ</t>
  </si>
  <si>
    <t>CONTAGEM 3 - MG</t>
  </si>
  <si>
    <t>ITAPERUNA - RJ</t>
  </si>
  <si>
    <t>MURIAÉ - MG</t>
  </si>
  <si>
    <t>SHOP NOVO - RIBEIRÃO PRETO - SP</t>
  </si>
  <si>
    <t>ERMELINO MATARAZZO - SP</t>
  </si>
  <si>
    <t>SETE LAGOAS - MG</t>
  </si>
  <si>
    <t>NOVA FRIBURGO - RJ</t>
  </si>
  <si>
    <t>CABO FRIO - RJ</t>
  </si>
  <si>
    <t>DIADEMA - PIRAPORINHA - SP</t>
  </si>
  <si>
    <t>SHOP VIA SHOP BARREIRO - MG</t>
  </si>
  <si>
    <t>SHOP WEST SHOPPING - RJ</t>
  </si>
  <si>
    <t>SHOP ELDORADO-CPO GRANDE - MS</t>
  </si>
  <si>
    <t xml:space="preserve"> ITAGUAÍ 2 - RJ </t>
  </si>
  <si>
    <t>VILA SABRINA - SP</t>
  </si>
  <si>
    <t>SHOP SP MARKET - SP</t>
  </si>
  <si>
    <t>CRICIÚMA - SC</t>
  </si>
  <si>
    <t>PINHAIS - PR</t>
  </si>
  <si>
    <t>POUSO ALEGRE - MG</t>
  </si>
  <si>
    <t>VARGINHA - MG</t>
  </si>
  <si>
    <t>OSASCO 3 - SP</t>
  </si>
  <si>
    <t>CAMBUCI - SP</t>
  </si>
  <si>
    <t>ITAPEVA - SP</t>
  </si>
  <si>
    <t>CAMPOS DO JORDÃO - SP</t>
  </si>
  <si>
    <t>SHOP MAXI JUNDIAÍ - SP</t>
  </si>
  <si>
    <t>SHOP CENTERVALE - S. J. CAMPOS - SP</t>
  </si>
  <si>
    <t>SHOP ABC - STO. ANDRÉ - SP</t>
  </si>
  <si>
    <t>VALINHOS - SP</t>
  </si>
  <si>
    <t>OSASCO - VL.QUITAÚNA - SP</t>
  </si>
  <si>
    <t>AMERICANA 2 - SP</t>
  </si>
  <si>
    <t>LENÇÓIS PAULISTA - SP</t>
  </si>
  <si>
    <t>STA. CRUZ DO R. PARDO - SP</t>
  </si>
  <si>
    <t>OLÍMPIA - SP</t>
  </si>
  <si>
    <t>COLOMBO - PR</t>
  </si>
  <si>
    <t>SHOP CARIOCA - RJ</t>
  </si>
  <si>
    <t>PETRÓPOLIS 3 - RJ</t>
  </si>
  <si>
    <t>SHOP SÃO GONÇALO - RJ</t>
  </si>
  <si>
    <t>SHOP MONTES CLAROS - MG</t>
  </si>
  <si>
    <t>BARRA DO GARÇAS - MT</t>
  </si>
  <si>
    <t>MAIRIPORÃ - SP</t>
  </si>
  <si>
    <t>UBATUBA - SP</t>
  </si>
  <si>
    <t>SHOP SUZANO - SP</t>
  </si>
  <si>
    <t>PERUS - SP</t>
  </si>
  <si>
    <t>SHOP CAMPO LIMPO - SP</t>
  </si>
  <si>
    <t>STO. ANDRÉ - VL. LUZITA - SP</t>
  </si>
  <si>
    <t>MOÓCA - SP</t>
  </si>
  <si>
    <t>ITATIBA - SP</t>
  </si>
  <si>
    <t>SHOP CATUAÍ 1 - PR</t>
  </si>
  <si>
    <t>SHOP ITAÚPOWER - MG</t>
  </si>
  <si>
    <t>ITANHAÉM - SP</t>
  </si>
  <si>
    <t>TATUAPÉ - SP</t>
  </si>
  <si>
    <t>SHOP FRANCA - SP</t>
  </si>
  <si>
    <t>PQ. COCAIA - SP</t>
  </si>
  <si>
    <t>SHOP CENTER PIRACICABA - SP</t>
  </si>
  <si>
    <t>CAIEIRAS  - SP</t>
  </si>
  <si>
    <t>LIMÃO - SP</t>
  </si>
  <si>
    <t>BEBEDOURO - SP</t>
  </si>
  <si>
    <t>DIADEMA- SERRARIA - SP</t>
  </si>
  <si>
    <t>CIDADE TIRADENTES - SP</t>
  </si>
  <si>
    <t>SHOP RIO VILLE - RJ</t>
  </si>
  <si>
    <t>SHOP BANGU - RJ</t>
  </si>
  <si>
    <t>SHOP NOVA AMÉRICA - RJ</t>
  </si>
  <si>
    <t>BARBACENA - MG</t>
  </si>
  <si>
    <t>ALIPIO DE MELO - MG</t>
  </si>
  <si>
    <t>CATAGUASES - MG</t>
  </si>
  <si>
    <t>JUIZ DE FORA HALFELD - MG</t>
  </si>
  <si>
    <t>LAVRAS - MG</t>
  </si>
  <si>
    <t>OURINHOS 2 - SP</t>
  </si>
  <si>
    <t>BLUMENAU 1 - SC</t>
  </si>
  <si>
    <t>BRUSQUE - SC</t>
  </si>
  <si>
    <t>CHAPECÓ - SC</t>
  </si>
  <si>
    <t>BACACHERI - PR</t>
  </si>
  <si>
    <t>GRAJAÚ 2 - SP</t>
  </si>
  <si>
    <t>VILA MATILDE - SP</t>
  </si>
  <si>
    <t>SHOP CADIMA FRIBURGO - RJ</t>
  </si>
  <si>
    <t>JD. CUPECÊ - SP</t>
  </si>
  <si>
    <t>TRÊS RIOS - RJ</t>
  </si>
  <si>
    <t>UBA - MG</t>
  </si>
  <si>
    <t>CEL. FABRICIANO - MG</t>
  </si>
  <si>
    <t>ARAXÁ - MG</t>
  </si>
  <si>
    <t>AV. 2 DE JULHO - SALVADOR 1 - BA</t>
  </si>
  <si>
    <t>BALNEÁRIO CAMBORIÚ - SC</t>
  </si>
  <si>
    <t xml:space="preserve"> SEROPÉDICA - RJ </t>
  </si>
  <si>
    <t>PARANAÍBA - MS</t>
  </si>
  <si>
    <t>CAMPO LIMPO 2 - SP</t>
  </si>
  <si>
    <t>TUPÃ - SP</t>
  </si>
  <si>
    <t>SÃO ROQUE - SP</t>
  </si>
  <si>
    <t>SANTANA DE PARNAÍBA - SP</t>
  </si>
  <si>
    <t>CARAPICUÍBA - SP</t>
  </si>
  <si>
    <t>PAULÍNIA - SP</t>
  </si>
  <si>
    <t>RIO GRANDE - RS</t>
  </si>
  <si>
    <t>CAMPOS 5 - RJ</t>
  </si>
  <si>
    <t>ALCÂNTARA 2 - RJ</t>
  </si>
  <si>
    <t xml:space="preserve"> VALENÇA - RJ </t>
  </si>
  <si>
    <t xml:space="preserve"> RETIRO-VOLTA REDONDA - RJ </t>
  </si>
  <si>
    <t>JATAÍ - GO</t>
  </si>
  <si>
    <t>PELOTAS 2 - RS</t>
  </si>
  <si>
    <t>LIBERDADE SALVADOR - BA</t>
  </si>
  <si>
    <t>LAURO DE FREITAS - BA</t>
  </si>
  <si>
    <t>CANDEIAS - BA</t>
  </si>
  <si>
    <t>SANTO ANTÔNIO DE JESUS - BA</t>
  </si>
  <si>
    <t>ALAGOINHAS - BA</t>
  </si>
  <si>
    <t>ARAGUARI - MG</t>
  </si>
  <si>
    <t>SIMÕES FILHO - BA</t>
  </si>
  <si>
    <t>NOVO HAMBURGO  - RS</t>
  </si>
  <si>
    <t>VALO VELHO - SP</t>
  </si>
  <si>
    <t>VOTORANTIM - SP</t>
  </si>
  <si>
    <t>GUARULHOS 3 - SP</t>
  </si>
  <si>
    <t>DOURADOS 2 - MS</t>
  </si>
  <si>
    <t>SHOP DOM PEDRO - CAMPINAS - SP</t>
  </si>
  <si>
    <t>PINHEIRINHO - PR</t>
  </si>
  <si>
    <t>ITAPUA SALVADOR - BA</t>
  </si>
  <si>
    <t>SÃO LEOPOLDO - RS</t>
  </si>
  <si>
    <t>PITUBA SALVADOR - BA</t>
  </si>
  <si>
    <t>SHOP ESPLANADA - SOROCABA 1 - SP</t>
  </si>
  <si>
    <t>IBITINGA - SP</t>
  </si>
  <si>
    <t>TABOÃO - PQ. S. DUMONT - SP</t>
  </si>
  <si>
    <t>OSASCO- JD.BELA VISTA - SP</t>
  </si>
  <si>
    <t>RIBEIRÃO PRETO 2 - SP</t>
  </si>
  <si>
    <t>VILA CARRÃO - SP</t>
  </si>
  <si>
    <t>GUARUJÁ 2 - SP</t>
  </si>
  <si>
    <t>SHOP PRES.PRUDENTE - SP</t>
  </si>
  <si>
    <t>SAQUAREMA - RJ</t>
  </si>
  <si>
    <t>ITAJUBÁ - MG</t>
  </si>
  <si>
    <t>CONSELHEIRO LAFAIETE - MG</t>
  </si>
  <si>
    <t>HIPERCENTRO BH 7 - MG</t>
  </si>
  <si>
    <t>SHOP IGUATEMI SALVADOR - BA</t>
  </si>
  <si>
    <t>DR. FLORES 2 - RS</t>
  </si>
  <si>
    <t>TRINDADE - GO</t>
  </si>
  <si>
    <t>JEQUIÉ - BA</t>
  </si>
  <si>
    <t>SHOP FAROL TUBARÃO - SC</t>
  </si>
  <si>
    <t>ASSIS BRASIL - RS</t>
  </si>
  <si>
    <t>PENÁPOLIS - SP</t>
  </si>
  <si>
    <t>JABOTICABAL - SP</t>
  </si>
  <si>
    <t>SHOP METRO BOULEV. TATUAPÉ  - SP</t>
  </si>
  <si>
    <t>GUAIANAZES 2 - SP</t>
  </si>
  <si>
    <t>JUNDIAÍ 2 - SP</t>
  </si>
  <si>
    <t>PAU DA LIMA SALVADOR - BA</t>
  </si>
  <si>
    <t>AQUIDAUANA - MS</t>
  </si>
  <si>
    <t>PONTA PORÃ - MS</t>
  </si>
  <si>
    <t>CALÇADA SALVADOR - BA</t>
  </si>
  <si>
    <t>FLORIANÓPOLIS 2 - SC</t>
  </si>
  <si>
    <t>CAMAÇARI - BA</t>
  </si>
  <si>
    <t>INDAIATUBA 2 - SP</t>
  </si>
  <si>
    <t>SHOP PLAZA AVENIDA - S.J.R.PRETO - SP</t>
  </si>
  <si>
    <t>ITAIM PAULISTA 2  - SP</t>
  </si>
  <si>
    <t>VILA RE - SP</t>
  </si>
  <si>
    <t>PIRASSUNUNGA - SP</t>
  </si>
  <si>
    <t>TOLEDO - PR</t>
  </si>
  <si>
    <t>PASSOS - MG</t>
  </si>
  <si>
    <t>SHOP NORTE SHOP SALVADOR - BA</t>
  </si>
  <si>
    <t>BRÁS - SP</t>
  </si>
  <si>
    <t>BERTIOGA - SP</t>
  </si>
  <si>
    <t>BROOKLIN PAULISTA  - SP</t>
  </si>
  <si>
    <t>OSASCO- JD.HELENA MARIA - SP</t>
  </si>
  <si>
    <t>CABULA SALVADOR - BA</t>
  </si>
  <si>
    <t>GOV. VALADARES 2 - MG</t>
  </si>
  <si>
    <t>SHOP PIEDADE 2 SALVADOR - BA</t>
  </si>
  <si>
    <t>VITÓRIA DA CONQUISTA 2 - BA</t>
  </si>
  <si>
    <t>MANHUAÇU - MG</t>
  </si>
  <si>
    <t>MATÃO - SP</t>
  </si>
  <si>
    <t>SHOP BARRA SALVADOR - BA</t>
  </si>
  <si>
    <t>SHOPPING D-CANINDÉ - SP</t>
  </si>
  <si>
    <t>SHOP BAURU - SP</t>
  </si>
  <si>
    <t>MIRASSOL - SP</t>
  </si>
  <si>
    <t>TELÊMACO BORBA - PR</t>
  </si>
  <si>
    <t>VITÓRIA DA CONQUISTA 1 - BA</t>
  </si>
  <si>
    <t>CARATINGA - MG</t>
  </si>
  <si>
    <t>VENDA NOVA 2 - MG</t>
  </si>
  <si>
    <t>RIO VERDE - GO</t>
  </si>
  <si>
    <t>ITABUNA - BA</t>
  </si>
  <si>
    <t>SHOP BOULEVARD SÃO GONÇALO 1 - RJ</t>
  </si>
  <si>
    <t>RIO DAS OSTRAS 1 - RJ</t>
  </si>
  <si>
    <t>SHOP BONSUC. - GUARULHOS - SP</t>
  </si>
  <si>
    <t>OSASCO- STO.ANTONIO - SP</t>
  </si>
  <si>
    <t>MAUÁ- JD.ZAÍRA - SP</t>
  </si>
  <si>
    <t>SALTO - SP</t>
  </si>
  <si>
    <t>SHOP UBERABA 2 - MG</t>
  </si>
  <si>
    <t>TAGUATINGA - DF</t>
  </si>
  <si>
    <t>FEIRA DE SANTANA 2 - BA</t>
  </si>
  <si>
    <t>CAJAZEIRAS SALVADOR - BA</t>
  </si>
  <si>
    <t>SHOP SALVADOR - BA</t>
  </si>
  <si>
    <t>SHOP PARALELA SALVADOR - BA</t>
  </si>
  <si>
    <t>DRACENA - SP</t>
  </si>
  <si>
    <t>TRÊS CORAÇÕES - MG</t>
  </si>
  <si>
    <t>SHOP SANTANA PARQUE - SP</t>
  </si>
  <si>
    <t>FEIRA DE SANTANA 3 - BA</t>
  </si>
  <si>
    <t>SHOP JD DAS AMÉRICAS - PR</t>
  </si>
  <si>
    <t>SHOP TAMB. BARUERI - SP</t>
  </si>
  <si>
    <t>JALES - SP</t>
  </si>
  <si>
    <t>JD. OLIVEIRAS - SP</t>
  </si>
  <si>
    <t>PRESIDENTE EPITÁCIO - SP</t>
  </si>
  <si>
    <t>EMBU- JD.STO.EDUARDO - SP</t>
  </si>
  <si>
    <t>ITABERABA - SP</t>
  </si>
  <si>
    <t>SHOP RAPOSO  - SP</t>
  </si>
  <si>
    <t>SHOP TAUBATÉ - SP</t>
  </si>
  <si>
    <t>RIO BONITO - RJ</t>
  </si>
  <si>
    <t>NAVIRAÍ - MS</t>
  </si>
  <si>
    <t>SHOP UNIÃO DE OSASCO - SP</t>
  </si>
  <si>
    <t>SHOP BOULEVARD 1 - MG</t>
  </si>
  <si>
    <t>SHOP TAGUATINGA - DF</t>
  </si>
  <si>
    <t>SHOP MOGI CENTER - SP</t>
  </si>
  <si>
    <t>RIO PEQUENO - SP</t>
  </si>
  <si>
    <t>ARARUAMA - RJ</t>
  </si>
  <si>
    <t>MONTES CLAROS 4 - MG</t>
  </si>
  <si>
    <t>CAPÃO REDONDO 2 - SP</t>
  </si>
  <si>
    <t>MONTES CLAROS 1 - MG</t>
  </si>
  <si>
    <t>SÃO LOURENÇO - MG</t>
  </si>
  <si>
    <t>CUIABA 1 - MT</t>
  </si>
  <si>
    <t>SHOP VIA BRASIL - RJ</t>
  </si>
  <si>
    <t>ÁGUAS LINDAS DE GOÍAS - GO</t>
  </si>
  <si>
    <t>SHOP ILHA PLAZA - RJ</t>
  </si>
  <si>
    <t>VÁRZEA GRANDE - MT</t>
  </si>
  <si>
    <t>CUIABA  2 - MT</t>
  </si>
  <si>
    <t>SHOP PANTANAL - MT</t>
  </si>
  <si>
    <t>ITABIRA - MG</t>
  </si>
  <si>
    <t>SHOP PRAIA DA COSTA-ES</t>
  </si>
  <si>
    <t>VITÓRIA-ES</t>
  </si>
  <si>
    <t>CARIACICA-ES</t>
  </si>
  <si>
    <t>CACHOEIRO DE ITAPEMIRIM 2 - ES</t>
  </si>
  <si>
    <t>GUARAPARI-ES</t>
  </si>
  <si>
    <t>VILA VELHA-ES</t>
  </si>
  <si>
    <t>SERRA-ES</t>
  </si>
  <si>
    <t>SHOP INDAIATUBA - SP</t>
  </si>
  <si>
    <t>SHOP BOULEVARD CAMPOS - RJ</t>
  </si>
  <si>
    <t>SHOP BLUMENAU NORTE - SC</t>
  </si>
  <si>
    <t>SHOP PORTAL - GO</t>
  </si>
  <si>
    <t>FAZENDA RIO GRANDE - PR</t>
  </si>
  <si>
    <t>SHOP JARDIM GUADALUPE - RJ</t>
  </si>
  <si>
    <t>JUAZEIRO-BA - BA</t>
  </si>
  <si>
    <t>ARACAJU - SE</t>
  </si>
  <si>
    <t>PRAÇA DO FERREIRA - CE</t>
  </si>
  <si>
    <t>AV. 2 DEJULHO SALVADOR - BA</t>
  </si>
  <si>
    <t>SHOP NORTE SUL PLAZA - MS</t>
  </si>
  <si>
    <t>SHOP CENTER UM FORTALEZA - CE</t>
  </si>
  <si>
    <t>EUNAPOLIS - BA</t>
  </si>
  <si>
    <t>PORTO SEGURO - BA</t>
  </si>
  <si>
    <t>ROCINHA - RJ</t>
  </si>
  <si>
    <t>SHOP PARK SHOP. BARUERI - SP</t>
  </si>
  <si>
    <t>PETROLINA - PE</t>
  </si>
  <si>
    <t>ILHÉUS - BA</t>
  </si>
  <si>
    <t>SHOP CAPIM DOURADO - PALMAS - TO</t>
  </si>
  <si>
    <t>FORTALEZA 1 - CE</t>
  </si>
  <si>
    <t>FORTALEZA 3 - CE</t>
  </si>
  <si>
    <t>SHOP ESTAÇÃO BH 2 - MG</t>
  </si>
  <si>
    <t>SHOP PARQUE DAS BANDEIRAS - SP</t>
  </si>
  <si>
    <t>SHOP RIOMAR - PE</t>
  </si>
  <si>
    <t>PALMAS JK CENTRO - TO</t>
  </si>
  <si>
    <t>SHOP BELA VISTA - BA</t>
  </si>
  <si>
    <t>MACEIO - AL</t>
  </si>
  <si>
    <t>SHOP SÃO BERNARDO PLAZA - SP</t>
  </si>
  <si>
    <t>SHOP METRÔ TATUAPÉ 3 - SP</t>
  </si>
  <si>
    <t>ALECRIM - RN</t>
  </si>
  <si>
    <t>RIO BRANCO - RN</t>
  </si>
  <si>
    <t>VESPASIANO - MG</t>
  </si>
  <si>
    <t>RUA DO HOSPICIO - PE</t>
  </si>
  <si>
    <t>SHOP MIDWAY - RN</t>
  </si>
  <si>
    <t>MOSSORÓ - RN</t>
  </si>
  <si>
    <t>INHUMAS - GO</t>
  </si>
  <si>
    <t>ITUMBIARA - GO</t>
  </si>
  <si>
    <t>LUZIÂNIA 2 - GO</t>
  </si>
  <si>
    <t>RIO DAS PEDRAS - RJ</t>
  </si>
  <si>
    <t>PARNAMIRIM - RN</t>
  </si>
  <si>
    <t>CAMPINA GRANDE - PB</t>
  </si>
  <si>
    <t>SHOP BOULEVARD VILA VELHA - ES</t>
  </si>
  <si>
    <t>SHOP NORTH SHOPPING - CE</t>
  </si>
  <si>
    <t>SHOP BOUL NAÇÕES BAURU - SP</t>
  </si>
  <si>
    <t>SHOPPING METRÔ TUCURUVI</t>
  </si>
  <si>
    <t>LARGO DA PAZ - PE</t>
  </si>
  <si>
    <t>CAPIM MACIO - RN</t>
  </si>
  <si>
    <t>JABOATÃO DOS GUARARAPES - PE</t>
  </si>
  <si>
    <t>SHOP MESTRE ÁLVARO - ES</t>
  </si>
  <si>
    <t>MESSEJANA - CE</t>
  </si>
  <si>
    <t>GURUPI - TO</t>
  </si>
  <si>
    <t>SHOP NAÇÕES LIMEIRA - SP</t>
  </si>
  <si>
    <t>CAMPO GRANDE 3 - MS</t>
  </si>
  <si>
    <t>PARK SHOPPING SULACAP - RJ</t>
  </si>
  <si>
    <t>JUAZEIRO DO NORTE - CE</t>
  </si>
  <si>
    <t>SHOP METROPOLITANO BARRA - RJ</t>
  </si>
  <si>
    <t>NOVA ANDRADINA - MS</t>
  </si>
  <si>
    <t>SINOP - MT</t>
  </si>
  <si>
    <t>TEIXEIRA DE FREITAS - BA</t>
  </si>
  <si>
    <t>TAQUARALTO - TO</t>
  </si>
  <si>
    <t>SHOP CONTAGEM - MG</t>
  </si>
  <si>
    <t>RIBEIRÃO DAS NEVES - MG</t>
  </si>
  <si>
    <t>SHOP PASSEIO DAS ÁGUAS - GO</t>
  </si>
  <si>
    <t>ARAUCÁRIA - PR</t>
  </si>
  <si>
    <t>SHOP MACEIO - AL</t>
  </si>
  <si>
    <t>SHOP PÁTIO MACEIO - AL</t>
  </si>
  <si>
    <t>NORTH SHOPPING JOQUEI - CE</t>
  </si>
  <si>
    <t>IBIRITÉ - MG</t>
  </si>
  <si>
    <t>NOVA SERRANA - MG</t>
  </si>
  <si>
    <t xml:space="preserve">SABARÁ - MG </t>
  </si>
  <si>
    <t>SHOP BOSQUE DOS IPÊS - MS</t>
  </si>
  <si>
    <t>CORUMBÁ - MS</t>
  </si>
  <si>
    <t>LUCAS DO RIO VERDE - MT</t>
  </si>
  <si>
    <t xml:space="preserve">SORRISO - MT </t>
  </si>
  <si>
    <t>CÁCERES - MT</t>
  </si>
  <si>
    <t>SHOP MANAIRA - PB</t>
  </si>
  <si>
    <t>GARANHUNS - PE</t>
  </si>
  <si>
    <t>SHOP ATRIUM - STO. ANDRÉ - SP</t>
  </si>
  <si>
    <t xml:space="preserve">ARAGUAÍNA - TO </t>
  </si>
  <si>
    <t>SHOP JARDINS - SE</t>
  </si>
  <si>
    <t>SHOP SUL - GO</t>
  </si>
  <si>
    <t>BENJAMIN LONDRINA - PR</t>
  </si>
  <si>
    <t>TANGARÁ DA SERRA - MT</t>
  </si>
  <si>
    <t>SHOPPING RIOMAR</t>
  </si>
  <si>
    <t>TIETE PLAZA SHOP - SP</t>
  </si>
  <si>
    <t>VARZÉA GRANDE - MT</t>
  </si>
  <si>
    <t>SHOP MOXUARA - ES</t>
  </si>
  <si>
    <t>CAMPO MOURÃO - PR</t>
  </si>
  <si>
    <t>IGUATEMI FORTALEZA - CE</t>
  </si>
  <si>
    <t>PATOS DE MINAS - MG</t>
  </si>
  <si>
    <t>ITABORAÍ PLAZA</t>
  </si>
  <si>
    <t>SHOP VILA VELHA - ES</t>
  </si>
  <si>
    <t>SHOP TACARUNA - PE</t>
  </si>
  <si>
    <t>SHOP MANGABEIRAS - PB</t>
  </si>
  <si>
    <t>CIANORTE - PR</t>
  </si>
  <si>
    <t>LAGOA SANTA - MG</t>
  </si>
  <si>
    <t>MACEIÓ 2 - AL</t>
  </si>
  <si>
    <t>ABREU E LIMA - PE</t>
  </si>
  <si>
    <t>CAUCAIA 3 - CE</t>
  </si>
  <si>
    <t>GOIANÉSIA - GO</t>
  </si>
  <si>
    <t>BOITUVA - SP</t>
  </si>
  <si>
    <t>VALE SUL SHOPPING</t>
  </si>
  <si>
    <t>SHOP PRÊMIO - SE</t>
  </si>
  <si>
    <t>BARREIRAS - BA</t>
  </si>
  <si>
    <t>SHOP MARACANAÚ - CE</t>
  </si>
  <si>
    <t>SHOP CIDADE SOROCABA - SP</t>
  </si>
  <si>
    <t>SÃO LOURENÇO DA MATA 3 - PE</t>
  </si>
  <si>
    <t>SHOP LAGES GARDEN - SC</t>
  </si>
  <si>
    <t>PRIMAVERA DO LESTE - MT</t>
  </si>
  <si>
    <t>ARAPIRACA - AL</t>
  </si>
  <si>
    <t>SHOP BURITI RIO VERDE - GO</t>
  </si>
  <si>
    <t>TIMÓTEO - MG</t>
  </si>
  <si>
    <t>PARACATU - MG</t>
  </si>
  <si>
    <t>PRAÇA DA MATRIZ - MG</t>
  </si>
  <si>
    <t>SHOP FLORIPA - SC</t>
  </si>
  <si>
    <t>SENADOR CANEDO - GO</t>
  </si>
  <si>
    <t>JANAÚBA - MG</t>
  </si>
  <si>
    <t>SHOP RIO ANIL - MA</t>
  </si>
  <si>
    <t>SHOP DA ILHA - MA</t>
  </si>
  <si>
    <t>ITUIUTABA - MG</t>
  </si>
  <si>
    <t>GRANDE CENTER - MA</t>
  </si>
  <si>
    <t>SHOPPING SANTA MARIA - DF</t>
  </si>
  <si>
    <t>MAFRA - SC</t>
  </si>
  <si>
    <t>SÃO PEDRO - SP</t>
  </si>
  <si>
    <t>CONTAGEM INDUSTRIAL - MG</t>
  </si>
  <si>
    <t>VILA MERCÊS - SP</t>
  </si>
  <si>
    <t>SHOP PÇA.DA MOÇA-DIADEMA - SP</t>
  </si>
  <si>
    <t>NOVA CACHOEIRINHA - SP</t>
  </si>
  <si>
    <t>MARIANA 2 - MG</t>
  </si>
  <si>
    <t>PIRAPORA - MG</t>
  </si>
  <si>
    <t>VIÇOSA - MG</t>
  </si>
  <si>
    <t>PARANAVAÍ - PR</t>
  </si>
  <si>
    <t>MOB SHOP IGUATEMI - BA</t>
  </si>
  <si>
    <t>MOB NORTE SHOP - BA</t>
  </si>
  <si>
    <t>MOB SHOP RECIFE - PE</t>
  </si>
  <si>
    <t>MOB SHOP TACARUMA - PE</t>
  </si>
  <si>
    <t>MOB NORTE SHOP - CE</t>
  </si>
  <si>
    <t>HIPER CENTER - MS</t>
  </si>
  <si>
    <t>SÃO JOÃO DE MERITI 1 - RJ</t>
  </si>
  <si>
    <t>SHOPPING TRÊS AMÉRICAS - MT</t>
  </si>
  <si>
    <t>SHOP PATIO NORTE - MA</t>
  </si>
  <si>
    <t>PIO XII - GOIÂNIA - GO</t>
  </si>
  <si>
    <t>IMBIRIBEIRA 6 - PE</t>
  </si>
  <si>
    <t>SANTA RITA - PB</t>
  </si>
  <si>
    <t>SHOP PRAÇA NOVA ARAÇATUBA - SP</t>
  </si>
  <si>
    <t>ELDORADO - SP</t>
  </si>
  <si>
    <t>GALERIA JET - PI</t>
  </si>
  <si>
    <t>SHOP TERESINA - PI</t>
  </si>
  <si>
    <t>SHOP RIO POTY - PI</t>
  </si>
  <si>
    <t>JARDIM SÃO LUIS - SP</t>
  </si>
  <si>
    <t>CACHOEIRINHA - RS</t>
  </si>
  <si>
    <t>TRAMANDAÍ - RS</t>
  </si>
  <si>
    <t>SHOP BRISAMAR - SÃO VICENTE - SP</t>
  </si>
  <si>
    <t>SUZANO 1  - SP</t>
  </si>
  <si>
    <t>CURITIBA - CENTRO 2 - PR</t>
  </si>
  <si>
    <t>SHOP BIG SHOP - MG</t>
  </si>
  <si>
    <t>BOSQUE DA SAÚDE - SP</t>
  </si>
  <si>
    <t>CAÇAPAVA - SP</t>
  </si>
  <si>
    <t>FOZ DO IGUAÇU 2  -  PR</t>
  </si>
  <si>
    <t>GUARATINGUETÁ 3 - SP</t>
  </si>
  <si>
    <t>JACAREÍ 1 - SP</t>
  </si>
  <si>
    <t>MARINGÁ 2 - PR</t>
  </si>
  <si>
    <t>SÃO BERNARDO DO CAMPO 3 - SP</t>
  </si>
  <si>
    <t>CIDADE DUTRA 2  - SP</t>
  </si>
  <si>
    <t>SHOP TIVOLI CENTER - SP</t>
  </si>
  <si>
    <t>FORMOSA - GO</t>
  </si>
  <si>
    <t>CAPÃO REDONDO 3  - SP</t>
  </si>
  <si>
    <t>TAGUATINGA 2 - DF</t>
  </si>
  <si>
    <t>JD. ANGELA 2 - SP</t>
  </si>
  <si>
    <t>SHOP BRASIL PARK SHOP - GO</t>
  </si>
  <si>
    <t>CAMPINAS 6 - SP</t>
  </si>
  <si>
    <t>BAURU 2 - SP</t>
  </si>
  <si>
    <t>ST CAMPINAS 2 - GO</t>
  </si>
  <si>
    <t>FORMIGA - MG</t>
  </si>
  <si>
    <t>PARA DE MINAS - MG</t>
  </si>
  <si>
    <t>ITAUNA - MG</t>
  </si>
  <si>
    <t>SHOP LAR CENTER 1 - SP</t>
  </si>
  <si>
    <t>CABO FRIO 2 - RJ</t>
  </si>
  <si>
    <t>PARANAGUÁ 2 - PR</t>
  </si>
  <si>
    <t>SÃO MATEUS - ES</t>
  </si>
  <si>
    <t>RIO VERDE 1 - GO</t>
  </si>
  <si>
    <t>LORENA 2 - SP</t>
  </si>
  <si>
    <t>PIRACICABA 2 - SP</t>
  </si>
  <si>
    <t>BRAG. PAULISTA 2 - SP</t>
  </si>
  <si>
    <t>BOTUCATU 2 - SP</t>
  </si>
  <si>
    <t>PINDAMONHANGABA 2 - SP</t>
  </si>
  <si>
    <t>CURVELO - MG</t>
  </si>
  <si>
    <t>REGISTRO 2 - SP</t>
  </si>
  <si>
    <t>FRANCO DA ROCHA 2 - SP</t>
  </si>
  <si>
    <t>SHOP SETE LAGOAS - MG</t>
  </si>
  <si>
    <t>ARARAQUARA 3 - SP</t>
  </si>
  <si>
    <t>LIMEIRA 2 - SP</t>
  </si>
  <si>
    <t>RIO CLARO 2 - SP</t>
  </si>
  <si>
    <t>SHOP BUTANTÃ - SP</t>
  </si>
  <si>
    <t>BONSUCESSO 1 - RJ</t>
  </si>
  <si>
    <t>JOINVILLE 2</t>
  </si>
  <si>
    <t>SÃO JOSÉ 2 - SC</t>
  </si>
  <si>
    <t>SANTANA 2  - SP</t>
  </si>
  <si>
    <t>SHOP LE.ARICANDUVA - SP</t>
  </si>
  <si>
    <t>GDE SP</t>
  </si>
  <si>
    <t>SUL</t>
  </si>
  <si>
    <t>Meta Venda Mercantil Total</t>
  </si>
  <si>
    <t>Venda Móveis         ( Sem retira rápido )</t>
  </si>
  <si>
    <t>Venda Eletro           ( Sem retira rápido )</t>
  </si>
  <si>
    <t>Meta Eletro           (Sem retira rápido)</t>
  </si>
  <si>
    <t>Meta Móveis        (Sem retira rápido)</t>
  </si>
  <si>
    <t>Meta mercantil Total                       (Sem retira rápido)</t>
  </si>
  <si>
    <t>DUQUE DE CAIXAS 3 - RJ</t>
  </si>
  <si>
    <t>Meta de Cartões</t>
  </si>
  <si>
    <t>Cartões Novos Realizados</t>
  </si>
  <si>
    <t>JUNDIAÍ 3 - SP</t>
  </si>
  <si>
    <t>SHOP. VILA OLÍMPIA - SP</t>
  </si>
  <si>
    <t>SHOP. METRÔ ITAQUERA - SP</t>
  </si>
  <si>
    <t>SHOP PARK CANOAS - RS</t>
  </si>
  <si>
    <t>SHOPPING CARUARU - PE</t>
  </si>
  <si>
    <t>RIOMAR KENNEDY - FORTALEZA - CE</t>
  </si>
  <si>
    <t>PARQUE SALON - PB</t>
  </si>
  <si>
    <t>SHOP. RIVER - PETROLINA - PE</t>
  </si>
  <si>
    <t>SHOP. APARECIDA DE GOIÂNIA</t>
  </si>
  <si>
    <t>SHOP. NAÇÕES CRICIÚMA - SC</t>
  </si>
  <si>
    <t>SHOP. MILLER BOULEVARD - SP</t>
  </si>
  <si>
    <t>SHOPPING CARAPICUÍBA - SP</t>
  </si>
  <si>
    <t>Meta Família 4 (Fique Seguro)</t>
  </si>
  <si>
    <t>Realizado Família 4 (Fique Seguro)</t>
  </si>
  <si>
    <t>% Família 4 (Fique Seguro)</t>
  </si>
  <si>
    <t>Meta Família 1 (Garantia Eletro + Garantia Moveis)</t>
  </si>
  <si>
    <t>Realizado Família 1 (Garantia Eletro + Garantia Moveis)</t>
  </si>
  <si>
    <t>% Família 1 (Garantia Eletro + Garantia Moveis)</t>
  </si>
  <si>
    <t>Meta Família 2 (VPP + Prot Financeira + Tecnico + Saúde Premiada)</t>
  </si>
  <si>
    <t>Realizado Família 2 (VPP + Prot Financeira + Tecnico + Saúde Premiada)</t>
  </si>
  <si>
    <t>% Família 2 (VPP + Prot Financeira + Tecnico + Saúde Premiada)</t>
  </si>
  <si>
    <t>Meta Família 3 (Residencial + Multiassistência)</t>
  </si>
  <si>
    <t>Realizado Família 3  (Residencial + Multiassistência)</t>
  </si>
  <si>
    <t>% Família 3  (Residencial + Multiassistência)</t>
  </si>
  <si>
    <t>Meta Planos</t>
  </si>
  <si>
    <t>Real Planos</t>
  </si>
  <si>
    <t>% Planos</t>
  </si>
  <si>
    <t>QUIOSQUE ARICANDUVA</t>
  </si>
  <si>
    <t>SÃO SEBASTIÃO DO PARAÍSO - MG</t>
  </si>
  <si>
    <t>SHOPPING CIDADE NORTE</t>
  </si>
  <si>
    <t>CABO DE SANTO AGOSTINHO - PE</t>
  </si>
  <si>
    <t>SHOP PATTEO OLINDA</t>
  </si>
  <si>
    <t>CARUARU CENTRO</t>
  </si>
  <si>
    <t>PAULISTA - PE</t>
  </si>
  <si>
    <t>BATATAIS-SP</t>
  </si>
  <si>
    <t>SHOP CANTAREIRA</t>
  </si>
  <si>
    <t>PAULO AFONSO - BA</t>
  </si>
  <si>
    <t>SHOPPING JARDIM NORTE - MG</t>
  </si>
  <si>
    <t>Valor Meta Eficiência Serviços</t>
  </si>
  <si>
    <t>Valor Realizado Eficiência Serviços</t>
  </si>
  <si>
    <t>% Eficiência Serviços Valor</t>
  </si>
  <si>
    <t>Valor Meta Participação CDC</t>
  </si>
  <si>
    <t>Valor Realizado Participação CDC</t>
  </si>
  <si>
    <t>% Participação CDC Valor</t>
  </si>
  <si>
    <t>CACHOEIRA DO SUL - RS</t>
  </si>
  <si>
    <t>MONTE ALTO 2 - SP</t>
  </si>
  <si>
    <t>Meta de Planejados</t>
  </si>
  <si>
    <t>Real de Planejados</t>
  </si>
  <si>
    <t>CASA AMARELA - PE</t>
  </si>
  <si>
    <t>SANTO AMARO</t>
  </si>
  <si>
    <t>SERRINHA - BA</t>
  </si>
  <si>
    <t>TORRES</t>
  </si>
  <si>
    <t>IGARASSU</t>
  </si>
  <si>
    <t>SENHOR DO BONFIM</t>
  </si>
  <si>
    <t>ARTUR NOGUEIRA</t>
  </si>
  <si>
    <t>MOCOCA 4</t>
  </si>
  <si>
    <t>CARUARU 2</t>
  </si>
  <si>
    <t xml:space="preserve">ICM Venda Mercantil </t>
  </si>
  <si>
    <t>Meta de Cauda Longa</t>
  </si>
  <si>
    <t>Realizado de Cauda Longa</t>
  </si>
  <si>
    <t>Meta NPS</t>
  </si>
  <si>
    <t>Realizado NPS</t>
  </si>
  <si>
    <t>-</t>
  </si>
  <si>
    <t>RIO/ES</t>
  </si>
  <si>
    <t>SPI/CO</t>
  </si>
  <si>
    <t>PREMIUM</t>
  </si>
  <si>
    <t>MG/NE</t>
  </si>
  <si>
    <t>PATOS</t>
  </si>
  <si>
    <t>URUGUAIANA</t>
  </si>
  <si>
    <t>VINHEDO 2</t>
  </si>
  <si>
    <t>NAVEGANTES</t>
  </si>
  <si>
    <t>QUIOSQUE SHOPPING MAIS</t>
  </si>
  <si>
    <t>QUIOSQUE ASSAI CARAPICUIBA</t>
  </si>
  <si>
    <t>QUIOSQUE ASSAI GOIANIA - T9</t>
  </si>
  <si>
    <t>QUIOSQUE ETNA MARGINAL TIETÊ</t>
  </si>
  <si>
    <t>QUIOSQUE ETNA BERRINI</t>
  </si>
  <si>
    <t>SHOPPING JARAGUÁ</t>
  </si>
  <si>
    <t xml:space="preserve">SHOP. ESTAÇÃO CUIABÁ </t>
  </si>
  <si>
    <t xml:space="preserve">RUA DA CONCÓRDIA  </t>
  </si>
  <si>
    <t>SHOP PASSO FUNDO</t>
  </si>
  <si>
    <t>ESTEIO - RS</t>
  </si>
  <si>
    <t>PALMEIRA DOS INDIOS</t>
  </si>
  <si>
    <t>PORTO FERREIRA</t>
  </si>
  <si>
    <t>DIAS D'AVILA</t>
  </si>
  <si>
    <t>SÃO JOAQUIM DA BARRA</t>
  </si>
  <si>
    <t>ARCOVERDE</t>
  </si>
  <si>
    <t>SHOP MOSSORÓ - RN</t>
  </si>
  <si>
    <t xml:space="preserve">SHOP ITAQUAQUECETUBA - SP </t>
  </si>
  <si>
    <t>VALENÇA</t>
  </si>
  <si>
    <t>SANTANA DO LIVRAMENTO - RS</t>
  </si>
  <si>
    <t>SANTANA DO IPANEMA</t>
  </si>
  <si>
    <t>PEIXINHOS</t>
  </si>
  <si>
    <t>SÃO JOSE DO RIO PARDO</t>
  </si>
  <si>
    <t>QUIOSQUE SHOPPING GUARULHOS -SP</t>
  </si>
  <si>
    <t>ADAMANTINA 3</t>
  </si>
  <si>
    <t>ALVORADA</t>
  </si>
  <si>
    <t>JAGUARIÚNA</t>
  </si>
  <si>
    <t xml:space="preserve">CRUZ DAS ALMAS </t>
  </si>
  <si>
    <t>SARANDI</t>
  </si>
  <si>
    <t>NATAL IGAPÓ</t>
  </si>
  <si>
    <t>CAMPO LIMPO PAULISTA - SP</t>
  </si>
  <si>
    <t>GUARULHOS 6 - SP</t>
  </si>
  <si>
    <t>GUARABIRA</t>
  </si>
  <si>
    <t>MAMANGUAPÉ</t>
  </si>
  <si>
    <t>LIMOEIRO 2</t>
  </si>
  <si>
    <t>QUIOSQUE SHOP PÁTIO CIANE</t>
  </si>
  <si>
    <t>QUIOSQUE SHOP JARAGUÁ CENESP</t>
  </si>
  <si>
    <t>VARGEM GRANDE PAULISTA</t>
  </si>
  <si>
    <t>SURUBIM 2</t>
  </si>
  <si>
    <t>CAMARAGIBE 2</t>
  </si>
  <si>
    <t>SIDROLANDIA</t>
  </si>
  <si>
    <t>BAYEUX -PB</t>
  </si>
  <si>
    <t>QUIOSQUE ASSAÍ UBERLÂNDIA</t>
  </si>
  <si>
    <t>SANTA CRUZ DO SUL</t>
  </si>
  <si>
    <t>LARANJAL PAULISTA</t>
  </si>
  <si>
    <t>SALTO DE PIRAPORA</t>
  </si>
  <si>
    <t>SHOP RECREIO</t>
  </si>
  <si>
    <t>SHOP. BARRA SUL</t>
  </si>
  <si>
    <t>SHOP JUNDIAÍ</t>
  </si>
  <si>
    <t>SHOP. ESTAÇÃO CUIABÁ 2</t>
  </si>
  <si>
    <t>QUIOSQUE TOP CENTER</t>
  </si>
  <si>
    <t>QUIOSQUE SHOP MORUMBI TOWN</t>
  </si>
  <si>
    <t>QUIOSQUE SHOP LIGHT</t>
  </si>
  <si>
    <t>QUIOSQUE SHOP WEST PLAZA</t>
  </si>
  <si>
    <t>SHOP. PARQUE DOM PEDRO 2</t>
  </si>
  <si>
    <t>QUIOSQUE SHOPPING JARDIM SUL</t>
  </si>
  <si>
    <t>PARQUE SHOPPING MAIA</t>
  </si>
  <si>
    <t>0</t>
  </si>
  <si>
    <t/>
  </si>
  <si>
    <t>CDC</t>
  </si>
  <si>
    <t>META VENDA</t>
  </si>
  <si>
    <t>META SERVIÇOS</t>
  </si>
  <si>
    <t>META CDC</t>
  </si>
  <si>
    <t>META MÓVEIS</t>
  </si>
  <si>
    <t>META CARTÕES</t>
  </si>
  <si>
    <t>TIPO PAINEL</t>
  </si>
  <si>
    <t>111111</t>
  </si>
  <si>
    <t>110111</t>
  </si>
  <si>
    <t>110110</t>
  </si>
  <si>
    <t>110011</t>
  </si>
  <si>
    <t>111011</t>
  </si>
  <si>
    <t>110000</t>
  </si>
  <si>
    <t>PESO VENDA</t>
  </si>
  <si>
    <t>PESO SERVIÇOS</t>
  </si>
  <si>
    <t>PESO CDC</t>
  </si>
  <si>
    <t>PESO CARTÕES</t>
  </si>
  <si>
    <t>TOTAL</t>
  </si>
  <si>
    <t>CONTAGEM</t>
  </si>
  <si>
    <t>NPS</t>
  </si>
  <si>
    <t>PORTE COM RETIRA</t>
  </si>
  <si>
    <t>PORTE 3</t>
  </si>
  <si>
    <t>PORTE 4</t>
  </si>
  <si>
    <t>PORTE 6</t>
  </si>
  <si>
    <t>PORTE 5</t>
  </si>
  <si>
    <t>PORTE 2</t>
  </si>
  <si>
    <t>PORTE 1</t>
  </si>
  <si>
    <t>N/A</t>
  </si>
  <si>
    <t>PORTE</t>
  </si>
  <si>
    <t>TARGET MENSAL</t>
  </si>
  <si>
    <t>TARGET DIÁRIO</t>
  </si>
  <si>
    <t>FILIAL</t>
  </si>
  <si>
    <t>TARGET TOTAL</t>
  </si>
  <si>
    <t>1. Fx de 90% a 99,9%</t>
  </si>
  <si>
    <t>8. Fx de 130% ou mais</t>
  </si>
  <si>
    <t>Não elegível</t>
  </si>
  <si>
    <t>2. Fx de 100% a 104,9%</t>
  </si>
  <si>
    <t>3. Fx de 105% a 109,9%</t>
  </si>
  <si>
    <t>4. Fx de 110% a 114,9%</t>
  </si>
  <si>
    <t>5. Fx de 115% a 119,9%</t>
  </si>
  <si>
    <t>6. Fx de 120% a 124,9%</t>
  </si>
  <si>
    <t>7. Fx de 125% a 129,9%</t>
  </si>
  <si>
    <t>Faixa de Cumprimento</t>
  </si>
  <si>
    <t>Payout</t>
  </si>
  <si>
    <t>Critério Venda</t>
  </si>
  <si>
    <t>Referência</t>
  </si>
  <si>
    <t>MERCANTIL</t>
  </si>
  <si>
    <t>Pré Requisito Famílias</t>
  </si>
  <si>
    <t>Cumpr. Pré Requisito</t>
  </si>
  <si>
    <t>MÓVEIS</t>
  </si>
  <si>
    <t>CARTÕES</t>
  </si>
  <si>
    <t>POÇOS DE CAUDAS 2 - MG</t>
  </si>
  <si>
    <t>CAUDAS NOVAS - GO</t>
  </si>
  <si>
    <t>POÇOS DE CAUDAS - MG</t>
  </si>
  <si>
    <t>CDP</t>
  </si>
  <si>
    <t>ARUJÁ</t>
  </si>
  <si>
    <t xml:space="preserve">São Manuel </t>
  </si>
  <si>
    <t>Chapadão do Sul</t>
  </si>
  <si>
    <t>PONTAL - SP</t>
  </si>
  <si>
    <t xml:space="preserve">Promissão </t>
  </si>
  <si>
    <t>AMÉRICO BRASILIENSE - SP</t>
  </si>
  <si>
    <t>COXIM - MS</t>
  </si>
  <si>
    <t>APARECIDA DO TABOADO - MS</t>
  </si>
  <si>
    <t>ICM Venda Mercantil (Sem retira rápido)</t>
  </si>
  <si>
    <t>ICM Mercantil Final</t>
  </si>
  <si>
    <t>Faixa Mercantil</t>
  </si>
  <si>
    <t>Peso Mercantil</t>
  </si>
  <si>
    <t>Payout Mercantil</t>
  </si>
  <si>
    <t>Prêmio Mercantil</t>
  </si>
  <si>
    <t>ICM Família 1</t>
  </si>
  <si>
    <t>ICM Família 2</t>
  </si>
  <si>
    <t>ICM Família 3</t>
  </si>
  <si>
    <t>ICM Família 4</t>
  </si>
  <si>
    <t>ICM Serviços</t>
  </si>
  <si>
    <t>ICM Serviços Final</t>
  </si>
  <si>
    <t>Faixa Serviços</t>
  </si>
  <si>
    <t>Peso Serviços</t>
  </si>
  <si>
    <t>Payout Serviços</t>
  </si>
  <si>
    <t>Prêmio Serviços</t>
  </si>
  <si>
    <t>ICM CDC</t>
  </si>
  <si>
    <t>Faixa CDC</t>
  </si>
  <si>
    <t>Peso CDC</t>
  </si>
  <si>
    <t>Payout CDC</t>
  </si>
  <si>
    <t>Prêmio CDC</t>
  </si>
  <si>
    <t>ICM Móveis</t>
  </si>
  <si>
    <t>Faixa Móveis</t>
  </si>
  <si>
    <t>Peso Móveis</t>
  </si>
  <si>
    <t>Payout Móveis</t>
  </si>
  <si>
    <t>Prêmio Móveis</t>
  </si>
  <si>
    <t>ICM Cartões</t>
  </si>
  <si>
    <t>Faixa Cartões</t>
  </si>
  <si>
    <t>Peso Cartões</t>
  </si>
  <si>
    <t>Payout Cartões</t>
  </si>
  <si>
    <t>Prêmio Cartões</t>
  </si>
  <si>
    <t>ICM NPS</t>
  </si>
  <si>
    <t>Prêmio NPS</t>
  </si>
  <si>
    <t>Prêmio TOTAL</t>
  </si>
  <si>
    <t>111110</t>
  </si>
  <si>
    <t>111001</t>
  </si>
  <si>
    <t>111010</t>
  </si>
  <si>
    <t>110010</t>
  </si>
  <si>
    <t>SERVIÇOS</t>
  </si>
  <si>
    <t>2. Fx de 100% a 114,9%</t>
  </si>
  <si>
    <t>3. Fx de 115% a 129,9%</t>
  </si>
  <si>
    <t>8. Fx de 190% ou mais</t>
  </si>
  <si>
    <t>4. Fx de 130% a 144,9%</t>
  </si>
  <si>
    <t>5. Fx de 145% a 159,9%</t>
  </si>
  <si>
    <t>6. Fx de 160% a 164,9%</t>
  </si>
  <si>
    <t>7. Fx de 175% a 189,9%</t>
  </si>
  <si>
    <t>Meta Moveis Campanha</t>
  </si>
  <si>
    <t>Realizado Moveis Campanha</t>
  </si>
  <si>
    <t>Meta
Eletro Portátil</t>
  </si>
  <si>
    <t xml:space="preserve">Realizado
Eletro Portátil </t>
  </si>
  <si>
    <t>Meta Mensal Móveis</t>
  </si>
  <si>
    <t>Meta Mensal Serviços $</t>
  </si>
  <si>
    <t>Meta Mensal 
CDC $</t>
  </si>
  <si>
    <t>Meta Mensal Planos</t>
  </si>
  <si>
    <t>Meta Mensal 
Cartões</t>
  </si>
  <si>
    <t>Data Atualziação NPS</t>
  </si>
  <si>
    <t>Data Atualziação Planos</t>
  </si>
  <si>
    <t>Data Atualziação Cartões</t>
  </si>
  <si>
    <t>PORTÁTEIS</t>
  </si>
  <si>
    <t>ICM Portáteis</t>
  </si>
  <si>
    <t>Faixa Portáteis</t>
  </si>
  <si>
    <t>Peso Portatéis</t>
  </si>
  <si>
    <t>Payout Portáteis</t>
  </si>
  <si>
    <t>Prêmio Portáteis</t>
  </si>
  <si>
    <t>META PORTÁTEIS</t>
  </si>
  <si>
    <t>110001</t>
  </si>
  <si>
    <t>PESO MÓVEIS</t>
  </si>
  <si>
    <t>PESO PORTÁTEIS</t>
  </si>
  <si>
    <t>QUIOSQUE SHOPPING CARIRI - CE</t>
  </si>
  <si>
    <t>SANTA RITA DO PASSA QUATRO</t>
  </si>
  <si>
    <t>CAJAMAR</t>
  </si>
  <si>
    <t>BARRA BONITA II</t>
  </si>
  <si>
    <t xml:space="preserve">PEDERNEIRAS II </t>
  </si>
  <si>
    <t>PRESIDENTE VENCESLAU</t>
  </si>
  <si>
    <t xml:space="preserve">VARGEM GRANDE DO SUL </t>
  </si>
  <si>
    <t>MONGAGUA</t>
  </si>
  <si>
    <t>MIRANDÓPOLIS</t>
  </si>
  <si>
    <t>Planos</t>
  </si>
  <si>
    <t>ICM Planos</t>
  </si>
  <si>
    <t>Faixa Planos</t>
  </si>
  <si>
    <t>Payout Planos</t>
  </si>
  <si>
    <t>Prêmio Planos</t>
  </si>
  <si>
    <t>ICM Família 5</t>
  </si>
  <si>
    <t>MOB</t>
  </si>
  <si>
    <t>PESO PLANOS</t>
  </si>
  <si>
    <t>Peso Planos</t>
  </si>
  <si>
    <t>Meta Mensal Eletro-Portateis</t>
  </si>
  <si>
    <t>BENTO GONÇALVES - RS</t>
  </si>
  <si>
    <t>Real Venda Mercantil (COM Cauda e SEM Retira)</t>
  </si>
  <si>
    <t>Real Venda Mercantil (COM Cauda e COM Retira)</t>
  </si>
  <si>
    <t>Filial</t>
  </si>
  <si>
    <t>Acumulado Até 17/03/2019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</si>
</sst>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0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rgb="FFFBF874"/>
        <bgColor indexed="0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6"/>
        <bgColor indexed="0"/>
      </patternFill>
    </fill>
    <fill>
      <patternFill patternType="solid">
        <fgColor theme="6" tint="0.39997558519241921"/>
        <bgColor indexed="0"/>
      </patternFill>
    </fill>
    <fill>
      <patternFill patternType="solid">
        <fgColor theme="1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66"/>
        <bgColor indexed="64"/>
      </patternFill>
    </fill>
    <fill>
      <patternFill patternType="solid">
        <fgColor rgb="FF006666"/>
        <bgColor indexed="0"/>
      </patternFill>
    </fill>
    <fill>
      <patternFill patternType="solid">
        <fgColor rgb="FF006666"/>
        <bgColor theme="6" tint="-0.249977111117893"/>
      </patternFill>
    </fill>
    <fill>
      <patternFill patternType="solid">
        <fgColor theme="7" tint="0.39997558519241921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0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6" tint="0.59999389629810485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1" fillId="10" borderId="1" xfId="1" applyFont="1" applyFill="1" applyBorder="1" applyAlignment="1">
      <alignment horizontal="center" vertical="center" wrapText="1"/>
    </xf>
    <xf numFmtId="0" fontId="5" fillId="11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1" fillId="0" borderId="1" xfId="1" applyNumberFormat="1" applyFont="1" applyFill="1" applyBorder="1" applyAlignment="1">
      <alignment horizontal="center" vertical="center"/>
    </xf>
    <xf numFmtId="10" fontId="1" fillId="0" borderId="1" xfId="2" applyNumberFormat="1" applyFont="1" applyFill="1" applyBorder="1" applyAlignment="1">
      <alignment horizontal="center" vertical="center"/>
    </xf>
    <xf numFmtId="9" fontId="1" fillId="0" borderId="1" xfId="2" applyFont="1" applyFill="1" applyBorder="1" applyAlignment="1">
      <alignment horizontal="center" vertical="center"/>
    </xf>
    <xf numFmtId="9" fontId="1" fillId="12" borderId="1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14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5" fillId="1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left" vertical="center"/>
    </xf>
    <xf numFmtId="9" fontId="2" fillId="14" borderId="1" xfId="2" applyFont="1" applyFill="1" applyBorder="1" applyAlignment="1">
      <alignment horizontal="center" vertical="center"/>
    </xf>
    <xf numFmtId="0" fontId="5" fillId="15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1" fillId="0" borderId="1" xfId="2" applyNumberFormat="1" applyFont="1" applyFill="1" applyBorder="1" applyAlignment="1">
      <alignment horizontal="left" vertical="center"/>
    </xf>
    <xf numFmtId="0" fontId="5" fillId="15" borderId="8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9" fontId="2" fillId="0" borderId="9" xfId="2" applyFont="1" applyFill="1" applyBorder="1" applyAlignment="1">
      <alignment horizontal="center" vertical="center"/>
    </xf>
    <xf numFmtId="0" fontId="0" fillId="0" borderId="0" xfId="0" applyFill="1"/>
    <xf numFmtId="0" fontId="5" fillId="16" borderId="9" xfId="0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17" borderId="1" xfId="1" applyFont="1" applyFill="1" applyBorder="1" applyAlignment="1">
      <alignment horizontal="center" vertical="center" wrapText="1"/>
    </xf>
    <xf numFmtId="3" fontId="1" fillId="0" borderId="1" xfId="1" applyNumberFormat="1" applyFont="1" applyFill="1" applyBorder="1" applyAlignment="1">
      <alignment horizontal="center"/>
    </xf>
    <xf numFmtId="14" fontId="1" fillId="0" borderId="1" xfId="1" applyNumberFormat="1" applyFont="1" applyFill="1" applyBorder="1" applyAlignment="1">
      <alignment horizontal="center"/>
    </xf>
    <xf numFmtId="9" fontId="1" fillId="18" borderId="1" xfId="2" applyFont="1" applyFill="1" applyBorder="1" applyAlignment="1">
      <alignment horizontal="center" vertical="center"/>
    </xf>
    <xf numFmtId="3" fontId="1" fillId="19" borderId="1" xfId="1" applyNumberFormat="1" applyFont="1" applyFill="1" applyBorder="1" applyAlignment="1">
      <alignment horizontal="center" vertical="center"/>
    </xf>
    <xf numFmtId="3" fontId="1" fillId="0" borderId="10" xfId="1" applyNumberFormat="1" applyFont="1" applyFill="1" applyBorder="1" applyAlignment="1">
      <alignment horizontal="center" vertical="center"/>
    </xf>
    <xf numFmtId="10" fontId="1" fillId="0" borderId="10" xfId="2" applyNumberFormat="1" applyFont="1" applyFill="1" applyBorder="1" applyAlignment="1">
      <alignment horizontal="center" vertical="center"/>
    </xf>
    <xf numFmtId="3" fontId="1" fillId="0" borderId="11" xfId="1" applyNumberFormat="1" applyFont="1" applyFill="1" applyBorder="1" applyAlignment="1">
      <alignment horizontal="center" vertical="center"/>
    </xf>
    <xf numFmtId="3" fontId="1" fillId="0" borderId="12" xfId="1" applyNumberFormat="1" applyFont="1" applyFill="1" applyBorder="1" applyAlignment="1">
      <alignment horizontal="center" vertical="center"/>
    </xf>
    <xf numFmtId="3" fontId="1" fillId="0" borderId="13" xfId="1" applyNumberFormat="1" applyFont="1" applyFill="1" applyBorder="1" applyAlignment="1">
      <alignment horizontal="center" vertical="center"/>
    </xf>
    <xf numFmtId="3" fontId="1" fillId="19" borderId="13" xfId="1" applyNumberFormat="1" applyFont="1" applyFill="1" applyBorder="1" applyAlignment="1">
      <alignment horizontal="center" vertical="center"/>
    </xf>
    <xf numFmtId="3" fontId="1" fillId="0" borderId="14" xfId="1" applyNumberFormat="1" applyFont="1" applyFill="1" applyBorder="1" applyAlignment="1">
      <alignment horizontal="center" vertical="center"/>
    </xf>
    <xf numFmtId="3" fontId="1" fillId="0" borderId="15" xfId="1" applyNumberFormat="1" applyFont="1" applyFill="1" applyBorder="1" applyAlignment="1">
      <alignment horizontal="center" vertical="center"/>
    </xf>
    <xf numFmtId="3" fontId="1" fillId="0" borderId="16" xfId="1" applyNumberFormat="1" applyFont="1" applyFill="1" applyBorder="1" applyAlignment="1">
      <alignment horizontal="center" vertical="center"/>
    </xf>
    <xf numFmtId="3" fontId="1" fillId="0" borderId="17" xfId="1" applyNumberFormat="1" applyFont="1" applyFill="1" applyBorder="1" applyAlignment="1">
      <alignment horizontal="center" vertical="center"/>
    </xf>
    <xf numFmtId="3" fontId="1" fillId="0" borderId="18" xfId="1" applyNumberFormat="1" applyFont="1" applyFill="1" applyBorder="1" applyAlignment="1">
      <alignment horizontal="center" vertical="center"/>
    </xf>
    <xf numFmtId="3" fontId="1" fillId="19" borderId="18" xfId="1" applyNumberFormat="1" applyFont="1" applyFill="1" applyBorder="1" applyAlignment="1">
      <alignment horizontal="center" vertical="center"/>
    </xf>
    <xf numFmtId="3" fontId="1" fillId="0" borderId="19" xfId="1" applyNumberFormat="1" applyFont="1" applyFill="1" applyBorder="1" applyAlignment="1">
      <alignment horizontal="center" vertical="center"/>
    </xf>
    <xf numFmtId="0" fontId="9" fillId="20" borderId="1" xfId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horizontal="right" vertical="center" wrapText="1"/>
    </xf>
    <xf numFmtId="0" fontId="11" fillId="0" borderId="23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4" fontId="1" fillId="0" borderId="1" xfId="1" applyNumberFormat="1" applyFont="1" applyFill="1" applyBorder="1" applyAlignment="1">
      <alignment horizontal="center"/>
    </xf>
    <xf numFmtId="10" fontId="1" fillId="0" borderId="1" xfId="1" applyNumberFormat="1" applyFont="1" applyFill="1" applyBorder="1" applyAlignment="1">
      <alignment horizontal="center"/>
    </xf>
    <xf numFmtId="164" fontId="1" fillId="0" borderId="1" xfId="2" applyNumberFormat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 vertical="center" wrapText="1"/>
    </xf>
    <xf numFmtId="0" fontId="5" fillId="11" borderId="6" xfId="1" applyFont="1" applyFill="1" applyBorder="1" applyAlignment="1">
      <alignment horizontal="center" vertical="center" wrapText="1"/>
    </xf>
    <xf numFmtId="0" fontId="5" fillId="11" borderId="7" xfId="1" applyFont="1" applyFill="1" applyBorder="1" applyAlignment="1">
      <alignment horizontal="center" vertical="center" wrapText="1"/>
    </xf>
    <xf numFmtId="0" fontId="5" fillId="11" borderId="3" xfId="1" applyFont="1" applyFill="1" applyBorder="1" applyAlignment="1">
      <alignment horizontal="center" vertical="center" wrapText="1"/>
    </xf>
    <xf numFmtId="0" fontId="5" fillId="11" borderId="4" xfId="1" applyFont="1" applyFill="1" applyBorder="1" applyAlignment="1">
      <alignment horizontal="center" vertical="center" wrapText="1"/>
    </xf>
  </cellXfs>
  <cellStyles count="4">
    <cellStyle name="Normal" xfId="0" builtinId="0"/>
    <cellStyle name="Normal 193" xfId="3"/>
    <cellStyle name="Normal_Plan1" xfId="1"/>
    <cellStyle name="Porcentagem" xfId="2" builtinId="5"/>
  </cellStyles>
  <dxfs count="0"/>
  <tableStyles count="0" defaultTableStyle="TableStyleMedium2" defaultPivotStyle="PivotStyleLight16"/>
  <colors>
    <mruColors>
      <color rgb="FF006666"/>
      <color rgb="FFFB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U1053"/>
  <sheetViews>
    <sheetView showGridLines="0" tabSelected="1" zoomScale="80" zoomScaleNormal="80" workbookViewId="0">
      <pane xSplit="6" ySplit="2" topLeftCell="BN3" activePane="bottomRight" state="frozen"/>
      <selection pane="topRight" activeCell="G1" sqref="G1"/>
      <selection pane="bottomLeft" activeCell="A6" sqref="A6"/>
      <selection pane="bottomRight"/>
    </sheetView>
  </sheetViews>
  <sheetFormatPr defaultRowHeight="12.75" outlineLevelCol="1" x14ac:dyDescent="0.25"/>
  <cols>
    <col min="1" max="1" width="1.140625" style="24" customWidth="1"/>
    <col min="2" max="2" width="12.7109375" style="24" customWidth="1"/>
    <col min="3" max="3" width="15.28515625" style="32" bestFit="1" customWidth="1"/>
    <col min="4" max="4" width="44.7109375" style="24" customWidth="1"/>
    <col min="5" max="6" width="12.7109375" style="24" customWidth="1"/>
    <col min="7" max="7" width="19.28515625" style="24" hidden="1" customWidth="1" outlineLevel="1"/>
    <col min="8" max="8" width="14.42578125" style="24" hidden="1" customWidth="1" outlineLevel="1"/>
    <col min="9" max="9" width="21" style="24" hidden="1" customWidth="1" outlineLevel="1"/>
    <col min="10" max="10" width="12.7109375" style="24" hidden="1" customWidth="1" outlineLevel="1"/>
    <col min="11" max="11" width="15" style="24" hidden="1" customWidth="1" outlineLevel="1"/>
    <col min="12" max="12" width="14.28515625" style="24" hidden="1" customWidth="1" outlineLevel="1"/>
    <col min="13" max="13" width="16.5703125" style="24" hidden="1" customWidth="1" outlineLevel="1"/>
    <col min="14" max="14" width="15" style="24" hidden="1" customWidth="1" outlineLevel="1"/>
    <col min="15" max="15" width="14.5703125" style="24" hidden="1" customWidth="1" outlineLevel="1"/>
    <col min="16" max="33" width="12.7109375" style="24" hidden="1" customWidth="1" outlineLevel="1"/>
    <col min="34" max="34" width="15.7109375" style="24" hidden="1" customWidth="1" outlineLevel="1"/>
    <col min="35" max="35" width="12.7109375" style="24" hidden="1" customWidth="1" outlineLevel="1"/>
    <col min="36" max="47" width="15.7109375" style="24" hidden="1" customWidth="1" outlineLevel="1"/>
    <col min="48" max="50" width="12.7109375" style="24" hidden="1" customWidth="1" outlineLevel="1"/>
    <col min="51" max="53" width="12.42578125" style="24" hidden="1" customWidth="1" outlineLevel="1"/>
    <col min="54" max="63" width="15" style="24" hidden="1" customWidth="1" outlineLevel="1"/>
    <col min="64" max="65" width="22" style="24" hidden="1" customWidth="1" outlineLevel="1"/>
    <col min="66" max="66" width="2.7109375" style="24" customWidth="1" collapsed="1"/>
    <col min="67" max="68" width="11.5703125" style="24" customWidth="1"/>
    <col min="69" max="74" width="11.5703125" style="24" hidden="1" customWidth="1" outlineLevel="1"/>
    <col min="75" max="75" width="11.7109375" style="24" customWidth="1" collapsed="1"/>
    <col min="76" max="76" width="2" style="24" customWidth="1"/>
    <col min="77" max="78" width="11.7109375" style="24" customWidth="1"/>
    <col min="79" max="79" width="13.28515625" style="24" customWidth="1"/>
    <col min="80" max="125" width="11.7109375" style="24" customWidth="1"/>
    <col min="126" max="126" width="2" style="24" customWidth="1"/>
    <col min="127" max="145" width="11.7109375" style="24" customWidth="1"/>
    <col min="146" max="16384" width="9.140625" style="24"/>
  </cols>
  <sheetData>
    <row r="1" spans="2:125" s="32" customFormat="1" ht="45" customHeight="1" x14ac:dyDescent="0.25">
      <c r="B1" s="41" t="s">
        <v>1237</v>
      </c>
      <c r="G1" s="35"/>
      <c r="H1" s="35"/>
      <c r="I1" s="35"/>
      <c r="J1" s="36"/>
      <c r="K1" s="36"/>
      <c r="L1" s="36"/>
      <c r="BY1" s="73" t="s">
        <v>1129</v>
      </c>
      <c r="BZ1" s="74"/>
      <c r="CA1" s="74"/>
      <c r="CB1" s="74"/>
      <c r="CC1" s="74"/>
      <c r="CD1" s="74"/>
      <c r="CE1" s="74"/>
      <c r="CF1" s="74"/>
      <c r="CG1" s="73" t="s">
        <v>1184</v>
      </c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0" t="s">
        <v>1083</v>
      </c>
      <c r="CU1" s="71"/>
      <c r="CV1" s="71"/>
      <c r="CW1" s="71"/>
      <c r="CX1" s="72"/>
      <c r="CY1" s="70" t="s">
        <v>1132</v>
      </c>
      <c r="CZ1" s="71"/>
      <c r="DA1" s="71"/>
      <c r="DB1" s="71"/>
      <c r="DC1" s="72"/>
      <c r="DD1" s="70" t="s">
        <v>1204</v>
      </c>
      <c r="DE1" s="71"/>
      <c r="DF1" s="71"/>
      <c r="DG1" s="71"/>
      <c r="DH1" s="72"/>
      <c r="DI1" s="70" t="s">
        <v>1133</v>
      </c>
      <c r="DJ1" s="71"/>
      <c r="DK1" s="71"/>
      <c r="DL1" s="71"/>
      <c r="DM1" s="72"/>
      <c r="DN1" s="70" t="s">
        <v>1223</v>
      </c>
      <c r="DO1" s="71"/>
      <c r="DP1" s="71"/>
      <c r="DQ1" s="71"/>
      <c r="DR1" s="72"/>
      <c r="DS1" s="70" t="s">
        <v>1102</v>
      </c>
      <c r="DT1" s="72"/>
      <c r="DU1" s="34" t="s">
        <v>1179</v>
      </c>
    </row>
    <row r="2" spans="2:125" s="1" customFormat="1" ht="45" customHeight="1" x14ac:dyDescent="0.25"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10" t="s">
        <v>945</v>
      </c>
      <c r="H2" s="2" t="s">
        <v>7</v>
      </c>
      <c r="I2" s="2" t="s">
        <v>8</v>
      </c>
      <c r="J2" s="2" t="s">
        <v>1011</v>
      </c>
      <c r="K2" s="7" t="s">
        <v>949</v>
      </c>
      <c r="L2" s="7" t="s">
        <v>948</v>
      </c>
      <c r="M2" s="7" t="s">
        <v>946</v>
      </c>
      <c r="N2" s="7" t="s">
        <v>947</v>
      </c>
      <c r="O2" s="7" t="s">
        <v>950</v>
      </c>
      <c r="P2" s="7" t="s">
        <v>1000</v>
      </c>
      <c r="Q2" s="7" t="s">
        <v>1001</v>
      </c>
      <c r="R2" s="4" t="s">
        <v>1012</v>
      </c>
      <c r="S2" s="4" t="s">
        <v>1013</v>
      </c>
      <c r="T2" s="9" t="s">
        <v>9</v>
      </c>
      <c r="U2" s="9" t="s">
        <v>10</v>
      </c>
      <c r="V2" s="9" t="s">
        <v>11</v>
      </c>
      <c r="W2" s="9" t="s">
        <v>992</v>
      </c>
      <c r="X2" s="9" t="s">
        <v>993</v>
      </c>
      <c r="Y2" s="9" t="s">
        <v>994</v>
      </c>
      <c r="Z2" s="8" t="s">
        <v>12</v>
      </c>
      <c r="AA2" s="8" t="s">
        <v>13</v>
      </c>
      <c r="AB2" s="8" t="s">
        <v>14</v>
      </c>
      <c r="AC2" s="8" t="s">
        <v>995</v>
      </c>
      <c r="AD2" s="8" t="s">
        <v>996</v>
      </c>
      <c r="AE2" s="8" t="s">
        <v>997</v>
      </c>
      <c r="AF2" s="5" t="s">
        <v>1014</v>
      </c>
      <c r="AG2" s="5" t="s">
        <v>1015</v>
      </c>
      <c r="AH2" s="6" t="s">
        <v>952</v>
      </c>
      <c r="AI2" s="6" t="s">
        <v>953</v>
      </c>
      <c r="AJ2" s="9" t="s">
        <v>969</v>
      </c>
      <c r="AK2" s="9" t="s">
        <v>970</v>
      </c>
      <c r="AL2" s="9" t="s">
        <v>971</v>
      </c>
      <c r="AM2" s="9" t="s">
        <v>972</v>
      </c>
      <c r="AN2" s="9" t="s">
        <v>973</v>
      </c>
      <c r="AO2" s="9" t="s">
        <v>974</v>
      </c>
      <c r="AP2" s="9" t="s">
        <v>975</v>
      </c>
      <c r="AQ2" s="9" t="s">
        <v>976</v>
      </c>
      <c r="AR2" s="9" t="s">
        <v>977</v>
      </c>
      <c r="AS2" s="9" t="s">
        <v>966</v>
      </c>
      <c r="AT2" s="9" t="s">
        <v>967</v>
      </c>
      <c r="AU2" s="9" t="s">
        <v>968</v>
      </c>
      <c r="AV2" s="9" t="s">
        <v>978</v>
      </c>
      <c r="AW2" s="9" t="s">
        <v>979</v>
      </c>
      <c r="AX2" s="9" t="s">
        <v>980</v>
      </c>
      <c r="AY2" s="11" t="s">
        <v>1192</v>
      </c>
      <c r="AZ2" s="11" t="s">
        <v>1193</v>
      </c>
      <c r="BA2" s="11" t="s">
        <v>1194</v>
      </c>
      <c r="BB2" s="11" t="s">
        <v>1195</v>
      </c>
      <c r="BC2" s="42" t="s">
        <v>1196</v>
      </c>
      <c r="BD2" s="42" t="s">
        <v>1232</v>
      </c>
      <c r="BE2" s="42" t="s">
        <v>1197</v>
      </c>
      <c r="BF2" s="42" t="s">
        <v>1198</v>
      </c>
      <c r="BG2" s="42" t="s">
        <v>1199</v>
      </c>
      <c r="BH2" s="42" t="s">
        <v>1200</v>
      </c>
      <c r="BI2" s="42" t="s">
        <v>1201</v>
      </c>
      <c r="BJ2" s="42" t="s">
        <v>1202</v>
      </c>
      <c r="BK2" s="42" t="s">
        <v>1203</v>
      </c>
      <c r="BL2" s="60" t="s">
        <v>1235</v>
      </c>
      <c r="BM2" s="60" t="s">
        <v>1234</v>
      </c>
      <c r="BO2" s="12" t="s">
        <v>1111</v>
      </c>
      <c r="BP2" s="12" t="s">
        <v>1112</v>
      </c>
      <c r="BQ2" s="14" t="s">
        <v>1084</v>
      </c>
      <c r="BR2" s="14" t="s">
        <v>1085</v>
      </c>
      <c r="BS2" s="14" t="s">
        <v>1086</v>
      </c>
      <c r="BT2" s="14" t="s">
        <v>1087</v>
      </c>
      <c r="BU2" s="14" t="s">
        <v>1210</v>
      </c>
      <c r="BV2" s="14" t="s">
        <v>1088</v>
      </c>
      <c r="BW2" s="12" t="s">
        <v>1089</v>
      </c>
      <c r="BY2" s="12" t="s">
        <v>1011</v>
      </c>
      <c r="BZ2" s="12" t="s">
        <v>1146</v>
      </c>
      <c r="CA2" s="12" t="s">
        <v>1127</v>
      </c>
      <c r="CB2" s="12" t="s">
        <v>1147</v>
      </c>
      <c r="CC2" s="12" t="s">
        <v>1148</v>
      </c>
      <c r="CD2" s="12" t="s">
        <v>1149</v>
      </c>
      <c r="CE2" s="12" t="s">
        <v>1150</v>
      </c>
      <c r="CF2" s="31" t="s">
        <v>1151</v>
      </c>
      <c r="CG2" s="13" t="s">
        <v>1152</v>
      </c>
      <c r="CH2" s="13" t="s">
        <v>1153</v>
      </c>
      <c r="CI2" s="13" t="s">
        <v>1154</v>
      </c>
      <c r="CJ2" s="13" t="s">
        <v>1155</v>
      </c>
      <c r="CK2" s="13" t="s">
        <v>1228</v>
      </c>
      <c r="CL2" s="12" t="s">
        <v>1156</v>
      </c>
      <c r="CM2" s="12" t="s">
        <v>1130</v>
      </c>
      <c r="CN2" s="12" t="s">
        <v>1131</v>
      </c>
      <c r="CO2" s="12" t="s">
        <v>1157</v>
      </c>
      <c r="CP2" s="12" t="s">
        <v>1158</v>
      </c>
      <c r="CQ2" s="12" t="s">
        <v>1159</v>
      </c>
      <c r="CR2" s="12" t="s">
        <v>1160</v>
      </c>
      <c r="CS2" s="31" t="s">
        <v>1161</v>
      </c>
      <c r="CT2" s="12" t="s">
        <v>1162</v>
      </c>
      <c r="CU2" s="12" t="s">
        <v>1163</v>
      </c>
      <c r="CV2" s="12" t="s">
        <v>1164</v>
      </c>
      <c r="CW2" s="12" t="s">
        <v>1165</v>
      </c>
      <c r="CX2" s="31" t="s">
        <v>1166</v>
      </c>
      <c r="CY2" s="12" t="s">
        <v>1167</v>
      </c>
      <c r="CZ2" s="12" t="s">
        <v>1168</v>
      </c>
      <c r="DA2" s="12" t="s">
        <v>1169</v>
      </c>
      <c r="DB2" s="12" t="s">
        <v>1170</v>
      </c>
      <c r="DC2" s="31" t="s">
        <v>1171</v>
      </c>
      <c r="DD2" s="12" t="s">
        <v>1205</v>
      </c>
      <c r="DE2" s="12" t="s">
        <v>1206</v>
      </c>
      <c r="DF2" s="12" t="s">
        <v>1207</v>
      </c>
      <c r="DG2" s="12" t="s">
        <v>1208</v>
      </c>
      <c r="DH2" s="31" t="s">
        <v>1209</v>
      </c>
      <c r="DI2" s="12" t="s">
        <v>1172</v>
      </c>
      <c r="DJ2" s="12" t="s">
        <v>1173</v>
      </c>
      <c r="DK2" s="12" t="s">
        <v>1174</v>
      </c>
      <c r="DL2" s="12" t="s">
        <v>1175</v>
      </c>
      <c r="DM2" s="31" t="s">
        <v>1176</v>
      </c>
      <c r="DN2" s="12" t="s">
        <v>1224</v>
      </c>
      <c r="DO2" s="12" t="s">
        <v>1225</v>
      </c>
      <c r="DP2" s="12" t="s">
        <v>1231</v>
      </c>
      <c r="DQ2" s="12" t="s">
        <v>1226</v>
      </c>
      <c r="DR2" s="31" t="s">
        <v>1227</v>
      </c>
      <c r="DS2" s="12" t="s">
        <v>1177</v>
      </c>
      <c r="DT2" s="31" t="s">
        <v>1178</v>
      </c>
      <c r="DU2" s="34" t="s">
        <v>1179</v>
      </c>
    </row>
    <row r="3" spans="2:125" s="32" customFormat="1" x14ac:dyDescent="0.2">
      <c r="B3" s="44">
        <v>43541</v>
      </c>
      <c r="C3" s="65">
        <v>7</v>
      </c>
      <c r="D3" s="66" t="s">
        <v>0</v>
      </c>
      <c r="E3" s="65">
        <v>211</v>
      </c>
      <c r="F3" s="65" t="s">
        <v>1017</v>
      </c>
      <c r="G3" s="67">
        <v>2331453.5201378935</v>
      </c>
      <c r="H3" s="67">
        <v>1271293.4486883518</v>
      </c>
      <c r="I3" s="67">
        <v>1139950.02</v>
      </c>
      <c r="J3" s="68">
        <v>0.89668519976732008</v>
      </c>
      <c r="K3" s="67">
        <v>87104.560927389495</v>
      </c>
      <c r="L3" s="67">
        <v>1029367.0489203135</v>
      </c>
      <c r="M3" s="67">
        <v>75013.3</v>
      </c>
      <c r="N3" s="67">
        <v>1012653.02</v>
      </c>
      <c r="O3" s="67">
        <v>2051190.9753805166</v>
      </c>
      <c r="P3" s="67" t="s">
        <v>1082</v>
      </c>
      <c r="Q3" s="67" t="s">
        <v>1082</v>
      </c>
      <c r="R3" s="67">
        <v>0</v>
      </c>
      <c r="S3" s="67">
        <v>0</v>
      </c>
      <c r="T3" s="68">
        <v>9.8677753225653739E-2</v>
      </c>
      <c r="U3" s="68">
        <v>0.11823735610384627</v>
      </c>
      <c r="V3" s="68">
        <v>1.1982169459560366</v>
      </c>
      <c r="W3" s="67">
        <v>110170.91</v>
      </c>
      <c r="X3" s="67">
        <v>128602.79000000001</v>
      </c>
      <c r="Y3" s="68">
        <v>1.1673026028377183</v>
      </c>
      <c r="Z3" s="68">
        <v>7.1820196136414077E-2</v>
      </c>
      <c r="AA3" s="68">
        <v>9.4837716405524061E-2</v>
      </c>
      <c r="AB3" s="68">
        <v>1.3204881287902763</v>
      </c>
      <c r="AC3" s="67">
        <v>80185.210000000006</v>
      </c>
      <c r="AD3" s="67">
        <v>103151.79</v>
      </c>
      <c r="AE3" s="68">
        <v>1.286419153856428</v>
      </c>
      <c r="AF3" s="43">
        <v>80</v>
      </c>
      <c r="AG3" s="43">
        <v>75</v>
      </c>
      <c r="AH3" s="43">
        <v>67</v>
      </c>
      <c r="AI3" s="43">
        <v>57</v>
      </c>
      <c r="AJ3" s="67">
        <v>54975.439999999995</v>
      </c>
      <c r="AK3" s="67">
        <v>63910</v>
      </c>
      <c r="AL3" s="68">
        <v>1.1625191176277989</v>
      </c>
      <c r="AM3" s="67">
        <v>17289.45</v>
      </c>
      <c r="AN3" s="67">
        <v>17998.04</v>
      </c>
      <c r="AO3" s="68">
        <v>1.0409839526416398</v>
      </c>
      <c r="AP3" s="67">
        <v>13838.599999999999</v>
      </c>
      <c r="AQ3" s="67">
        <v>21187.05</v>
      </c>
      <c r="AR3" s="68">
        <v>1.5310110849363376</v>
      </c>
      <c r="AS3" s="67">
        <v>24067.420000000006</v>
      </c>
      <c r="AT3" s="67">
        <v>25507.699999999997</v>
      </c>
      <c r="AU3" s="68">
        <v>1.0598435561435331</v>
      </c>
      <c r="AV3" s="43">
        <v>2006.8</v>
      </c>
      <c r="AW3" s="43">
        <v>2274.5299999999997</v>
      </c>
      <c r="AX3" s="69">
        <v>1.1334114012357981</v>
      </c>
      <c r="AY3" s="43">
        <v>87104.560927389495</v>
      </c>
      <c r="AZ3" s="43">
        <v>75013.3</v>
      </c>
      <c r="BA3" s="43">
        <v>38300.82539305689</v>
      </c>
      <c r="BB3" s="43">
        <v>45289.14</v>
      </c>
      <c r="BC3" s="43">
        <v>159469.49292571895</v>
      </c>
      <c r="BD3" s="43">
        <v>70409.693787656128</v>
      </c>
      <c r="BE3" s="43">
        <v>203812.98999999996</v>
      </c>
      <c r="BF3" s="43">
        <v>148340.36000000002</v>
      </c>
      <c r="BG3" s="43">
        <v>3691.62</v>
      </c>
      <c r="BH3" s="43">
        <v>118</v>
      </c>
      <c r="BI3" s="44">
        <v>43173</v>
      </c>
      <c r="BJ3" s="44">
        <v>43541</v>
      </c>
      <c r="BK3" s="44">
        <v>43172</v>
      </c>
      <c r="BL3" s="43">
        <f>IFERROR(I3+S3,0)</f>
        <v>1139950.02</v>
      </c>
      <c r="BM3" s="43">
        <f>IFERROR(M3+N3+S3,0)</f>
        <v>1087666.32</v>
      </c>
      <c r="BO3" s="16" t="str">
        <f>IFERROR(VLOOKUP($C3,'PORTE LOJA'!A:B,2,0),"PORTE 1")</f>
        <v>PORTE 3</v>
      </c>
      <c r="BP3" s="16">
        <f>VLOOKUP(BO3,'PAINEL E TARGET'!$S$1:$W$8,3,0)</f>
        <v>2400</v>
      </c>
      <c r="BQ3" s="16">
        <f t="shared" ref="BQ3:BQ66" si="0">IF(MID(D3,1,3)="MOB","MOB",IF(G3&gt;0,1,0))</f>
        <v>1</v>
      </c>
      <c r="BR3" s="16">
        <f t="shared" ref="BR3:BR66" si="1">IFERROR(IF(BE3&gt;0,1,0),0)</f>
        <v>1</v>
      </c>
      <c r="BS3" s="16">
        <f t="shared" ref="BS3:BS66" si="2">IFERROR(IF(BF3&gt;0,1,0),0)</f>
        <v>1</v>
      </c>
      <c r="BT3" s="16">
        <f t="shared" ref="BT3:BT66" si="3">IFERROR(IF(BC3&gt;0,1,0),0)</f>
        <v>1</v>
      </c>
      <c r="BU3" s="16">
        <f t="shared" ref="BU3:BU66" si="4">IFERROR(IF(BD3&gt;0,1,0),0)</f>
        <v>1</v>
      </c>
      <c r="BV3" s="16">
        <f t="shared" ref="BV3:BV66" si="5">IFERROR(IF(BH3&gt;0,1,0),0)</f>
        <v>1</v>
      </c>
      <c r="BW3" s="17" t="str">
        <f>CONCATENATE(BQ3,BR3,BS3,BT3,BU3,BV3)</f>
        <v>111111</v>
      </c>
      <c r="BY3" s="17">
        <f t="shared" ref="BY3:BY66" si="6">IFERROR(ROUND(((I3+S3)/H3),3),0)</f>
        <v>0.89700000000000002</v>
      </c>
      <c r="BZ3" s="17">
        <f t="shared" ref="BZ3:BZ66" si="7">IFERROR(ROUND((M3+N3+S3)/(K3+L3),3),0)</f>
        <v>0.97399999999999998</v>
      </c>
      <c r="CA3" s="17" t="str">
        <f>IF(BZ3&gt;BY3,"Sem Retira","Com Retira")</f>
        <v>Sem Retira</v>
      </c>
      <c r="CB3" s="17">
        <f>MAX(BY3:BZ3)</f>
        <v>0.97399999999999998</v>
      </c>
      <c r="CC3" s="33" t="str">
        <f>IF(CB3&gt;='PAINEL E TARGET'!$T$11,'PAINEL E TARGET'!$S$11,
IF(CB3&gt;='PAINEL E TARGET'!$T$12,'PAINEL E TARGET'!$S$12,
IF(CB3&gt;='PAINEL E TARGET'!$T$13,'PAINEL E TARGET'!$S$13,
IF(CB3&gt;='PAINEL E TARGET'!$T$14,'PAINEL E TARGET'!$S$14,
IF(CB3&gt;='PAINEL E TARGET'!$T$15,'PAINEL E TARGET'!$S$15,
IF(CB3&gt;='PAINEL E TARGET'!$T$16,'PAINEL E TARGET'!$S$16,
IF(CB3&gt;='PAINEL E TARGET'!$T$17,'PAINEL E TARGET'!$S$17,
IF(CB3&gt;='PAINEL E TARGET'!$T$18,'PAINEL E TARGET'!$S$18,'PAINEL E TARGET'!$S$19))))))))</f>
        <v>1. Fx de 90% a 99,9%</v>
      </c>
      <c r="CD3" s="17">
        <f>IFERROR(VLOOKUP($BW3,'PAINEL E TARGET'!$G$1:$Q$99,4,0),0)</f>
        <v>0.25</v>
      </c>
      <c r="CE3" s="17">
        <f>VLOOKUP(CC3,'PAINEL E TARGET'!$S$10:$U$19,3,0)</f>
        <v>0.5</v>
      </c>
      <c r="CF3" s="16">
        <f>CE3*CD3*$BP3</f>
        <v>300</v>
      </c>
      <c r="CG3" s="17">
        <f t="shared" ref="CG3:CG66" si="8">IF(AJ3&gt;0,ROUND(AL3,3),"sem meta")</f>
        <v>1.163</v>
      </c>
      <c r="CH3" s="17">
        <f t="shared" ref="CH3:CH66" si="9">IF(AM3&gt;0,ROUND(AO3,3),"sem meta")</f>
        <v>1.0409999999999999</v>
      </c>
      <c r="CI3" s="17">
        <f t="shared" ref="CI3:CI66" si="10">IF(AP3&gt;0,ROUND(AR3,3),"sem meta")</f>
        <v>1.5309999999999999</v>
      </c>
      <c r="CJ3" s="17">
        <f t="shared" ref="CJ3:CJ66" si="11">IF(AS3&gt;0,ROUND(AU3,3),"sem meta")</f>
        <v>1.06</v>
      </c>
      <c r="CK3" s="17">
        <f t="shared" ref="CK3:CK66" si="12">IF(AV3&gt;0,ROUND(AX3,3),"sem meta")</f>
        <v>1.133</v>
      </c>
      <c r="CL3" s="17">
        <f t="shared" ref="CL3:CL66" si="13">ROUND(Y3,3)</f>
        <v>1.167</v>
      </c>
      <c r="CM3" s="16">
        <f t="shared" ref="CM3:CM66" si="14">IF(OR(CG3&gt;=0.7,CG3="sem meta"),1,0)+
IF(OR(CH3&gt;=0.7,CH3="sem meta"),1,0)+
IF(OR(CI3&gt;=0.7,CI3="sem meta"),1,0)+
IF(OR(CJ3&gt;=0.7,CJ3="sem meta"),1,0)+IF(OR(CK3&gt;=0.7,CK3="sem meta"),1,0)</f>
        <v>5</v>
      </c>
      <c r="CN3" s="17" t="str">
        <f>IF(CM3=5,"ok","não ok")</f>
        <v>ok</v>
      </c>
      <c r="CO3" s="17">
        <f>IF(CN3="ok",CL3,0)</f>
        <v>1.167</v>
      </c>
      <c r="CP3" s="33" t="str">
        <f>IF(CO3&gt;='PAINEL E TARGET'!$T$11,'PAINEL E TARGET'!$S$11,
IF(CO3&gt;='PAINEL E TARGET'!$T$12,'PAINEL E TARGET'!$S$12,
IF(CO3&gt;='PAINEL E TARGET'!$T$13,'PAINEL E TARGET'!$S$13,
IF(CO3&gt;='PAINEL E TARGET'!$T$14,'PAINEL E TARGET'!$S$14,
IF(CO3&gt;='PAINEL E TARGET'!$T$15,'PAINEL E TARGET'!$S$15,
IF(CO3&gt;='PAINEL E TARGET'!$T$16,'PAINEL E TARGET'!$S$16,
IF(CO3&gt;='PAINEL E TARGET'!$T$17,'PAINEL E TARGET'!$S$17,
IF(CO3&gt;='PAINEL E TARGET'!$T$18,'PAINEL E TARGET'!$S$18,'PAINEL E TARGET'!$S$19))))))))</f>
        <v>5. Fx de 115% a 119,9%</v>
      </c>
      <c r="CQ3" s="17">
        <f>IFERROR(VLOOKUP($BW3,'PAINEL E TARGET'!$G$1:$Q$99,5,0),0)</f>
        <v>0.25</v>
      </c>
      <c r="CR3" s="17">
        <f>VLOOKUP(CP3,'PAINEL E TARGET'!$S$10:$U$19,3,0)</f>
        <v>1.3</v>
      </c>
      <c r="CS3" s="16">
        <f>CR3*CQ3*$BP3</f>
        <v>780</v>
      </c>
      <c r="CT3" s="17">
        <f t="shared" ref="CT3:CT66" si="15">IFERROR(ROUND(AE3,3),0)</f>
        <v>1.286</v>
      </c>
      <c r="CU3" s="33" t="str">
        <f>IF(CT3&gt;='PAINEL E TARGET'!$T$11,'PAINEL E TARGET'!$S$11,
IF(CT3&gt;='PAINEL E TARGET'!$T$12,'PAINEL E TARGET'!$S$12,
IF(CT3&gt;='PAINEL E TARGET'!$T$13,'PAINEL E TARGET'!$S$13,
IF(CT3&gt;='PAINEL E TARGET'!$T$14,'PAINEL E TARGET'!$S$14,
IF(CT3&gt;='PAINEL E TARGET'!$T$15,'PAINEL E TARGET'!$S$15,
IF(CT3&gt;='PAINEL E TARGET'!$T$16,'PAINEL E TARGET'!$S$16,
IF(CT3&gt;='PAINEL E TARGET'!$T$17,'PAINEL E TARGET'!$S$17,
IF(CT3&gt;='PAINEL E TARGET'!$T$18,'PAINEL E TARGET'!$S$18,'PAINEL E TARGET'!$S$19))))))))</f>
        <v>7. Fx de 125% a 129,9%</v>
      </c>
      <c r="CV3" s="17">
        <f>IFERROR(VLOOKUP($BW3,'PAINEL E TARGET'!$G$1:$Q$99,6,0),0)</f>
        <v>0.2</v>
      </c>
      <c r="CW3" s="17">
        <f>VLOOKUP(CU3,'PAINEL E TARGET'!$S$10:$U$19,3,0)</f>
        <v>1.5</v>
      </c>
      <c r="CX3" s="16">
        <f>CW3*CV3*$BP3</f>
        <v>720.00000000000011</v>
      </c>
      <c r="CY3" s="17">
        <f t="shared" ref="CY3:CY66" si="16">IFERROR(ROUND((M3/K3),3),0)</f>
        <v>0.86099999999999999</v>
      </c>
      <c r="CZ3" s="33" t="str">
        <f>IF(CY3&gt;='PAINEL E TARGET'!$T$11,'PAINEL E TARGET'!$S$11,
IF(CY3&gt;='PAINEL E TARGET'!$T$12,'PAINEL E TARGET'!$S$12,
IF(CY3&gt;='PAINEL E TARGET'!$T$13,'PAINEL E TARGET'!$S$13,
IF(CY3&gt;='PAINEL E TARGET'!$T$14,'PAINEL E TARGET'!$S$14,
IF(CY3&gt;='PAINEL E TARGET'!$T$15,'PAINEL E TARGET'!$S$15,
IF(CY3&gt;='PAINEL E TARGET'!$T$16,'PAINEL E TARGET'!$S$16,
IF(CY3&gt;='PAINEL E TARGET'!$T$17,'PAINEL E TARGET'!$S$17,
IF(CY3&gt;='PAINEL E TARGET'!$T$18,'PAINEL E TARGET'!$S$18,'PAINEL E TARGET'!$S$19))))))))</f>
        <v>Não elegível</v>
      </c>
      <c r="DA3" s="17">
        <f>IFERROR(VLOOKUP($BW3,'PAINEL E TARGET'!$G$1:$Q$99,7,0),0)</f>
        <v>0.15</v>
      </c>
      <c r="DB3" s="17">
        <f>VLOOKUP(CZ3,'PAINEL E TARGET'!$S$10:$U$19,3,0)</f>
        <v>0</v>
      </c>
      <c r="DC3" s="16">
        <f>DB3*DA3*$BP3</f>
        <v>0</v>
      </c>
      <c r="DD3" s="17">
        <f t="shared" ref="DD3:DD66" si="17">IFERROR(ROUND(BB3/BA3,3),0)</f>
        <v>1.1819999999999999</v>
      </c>
      <c r="DE3" s="33" t="str">
        <f>IF(DD3&gt;='PAINEL E TARGET'!$T$11,'PAINEL E TARGET'!$S$11,
IF(DD3&gt;='PAINEL E TARGET'!$T$12,'PAINEL E TARGET'!$S$12,
IF(DD3&gt;='PAINEL E TARGET'!$T$13,'PAINEL E TARGET'!$S$13,
IF(DD3&gt;='PAINEL E TARGET'!$T$14,'PAINEL E TARGET'!$S$14,
IF(DD3&gt;='PAINEL E TARGET'!$T$15,'PAINEL E TARGET'!$S$15,
IF(DD3&gt;='PAINEL E TARGET'!$T$16,'PAINEL E TARGET'!$S$16,
IF(DD3&gt;='PAINEL E TARGET'!$T$17,'PAINEL E TARGET'!$S$17,
IF(DD3&gt;='PAINEL E TARGET'!$T$18,'PAINEL E TARGET'!$S$18,'PAINEL E TARGET'!$S$19))))))))</f>
        <v>5. Fx de 115% a 119,9%</v>
      </c>
      <c r="DF3" s="17">
        <f>IFERROR(VLOOKUP($BW3,'PAINEL E TARGET'!$G$1:$Q$99,8,0),0)</f>
        <v>0.1</v>
      </c>
      <c r="DG3" s="17">
        <f>VLOOKUP(DE3,'PAINEL E TARGET'!$S$10:$U$19,3,0)</f>
        <v>1.3</v>
      </c>
      <c r="DH3" s="16">
        <f>DG3*DF3*$BP3</f>
        <v>312</v>
      </c>
      <c r="DI3" s="17">
        <f t="shared" ref="DI3:DI66" si="18">IFERROR(ROUND((AI3/AH3),3),0)</f>
        <v>0.85099999999999998</v>
      </c>
      <c r="DJ3" s="33" t="str">
        <f>IF(DI3&gt;='PAINEL E TARGET'!$T$11,'PAINEL E TARGET'!$S$11,
IF(DI3&gt;='PAINEL E TARGET'!$T$12,'PAINEL E TARGET'!$S$12,
IF(DI3&gt;='PAINEL E TARGET'!$T$13,'PAINEL E TARGET'!$S$13,
IF(DI3&gt;='PAINEL E TARGET'!$T$14,'PAINEL E TARGET'!$S$14,
IF(DI3&gt;='PAINEL E TARGET'!$T$15,'PAINEL E TARGET'!$S$15,
IF(DI3&gt;='PAINEL E TARGET'!$T$16,'PAINEL E TARGET'!$S$16,
IF(DI3&gt;='PAINEL E TARGET'!$T$17,'PAINEL E TARGET'!$S$17,
IF(DI3&gt;='PAINEL E TARGET'!$T$18,'PAINEL E TARGET'!$S$18,'PAINEL E TARGET'!$S$19))))))))</f>
        <v>Não elegível</v>
      </c>
      <c r="DK3" s="17">
        <f>IFERROR(VLOOKUP($BW3,'PAINEL E TARGET'!$G$1:$Q$99,9,0),0)</f>
        <v>0.05</v>
      </c>
      <c r="DL3" s="17">
        <f>VLOOKUP(DJ3,'PAINEL E TARGET'!$S$10:$U$19,3,0)</f>
        <v>0</v>
      </c>
      <c r="DM3" s="16">
        <f>DL3*DK3*$BP3</f>
        <v>0</v>
      </c>
      <c r="DN3" s="17">
        <f t="shared" ref="DN3:DN66" si="19">IFERROR(ROUND((AX3),3),0)</f>
        <v>1.133</v>
      </c>
      <c r="DO3" s="33" t="str">
        <f>IF(DN3&gt;='PAINEL E TARGET'!$T$11,'PAINEL E TARGET'!$S$11,
IF(DN3&gt;='PAINEL E TARGET'!$T$12,'PAINEL E TARGET'!$S$12,
IF(DN3&gt;='PAINEL E TARGET'!$T$13,'PAINEL E TARGET'!$S$13,
IF(DN3&gt;='PAINEL E TARGET'!$T$14,'PAINEL E TARGET'!$S$14,
IF(DN3&gt;='PAINEL E TARGET'!$T$15,'PAINEL E TARGET'!$S$15,
IF(DN3&gt;='PAINEL E TARGET'!$T$16,'PAINEL E TARGET'!$S$16,
IF(DN3&gt;='PAINEL E TARGET'!$T$17,'PAINEL E TARGET'!$S$17,
IF(DN3&gt;='PAINEL E TARGET'!$T$18,'PAINEL E TARGET'!$S$18,'PAINEL E TARGET'!$S$19))))))))</f>
        <v>4. Fx de 110% a 114,9%</v>
      </c>
      <c r="DP3" s="17">
        <f>IFERROR(VLOOKUP($BW3,'PAINEL E TARGET'!$G$1:$Q$99,10,0),0)</f>
        <v>0</v>
      </c>
      <c r="DQ3" s="17">
        <f>VLOOKUP(DO3,'PAINEL E TARGET'!$S$10:$U$19,3,0)</f>
        <v>1.2</v>
      </c>
      <c r="DR3" s="16">
        <f>DQ3*DP3*$BP3</f>
        <v>0</v>
      </c>
      <c r="DS3" s="17">
        <f t="shared" ref="DS3:DS66" si="20">IFERROR(ROUND(AG3/AF3,3),0)</f>
        <v>0.93799999999999994</v>
      </c>
      <c r="DT3" s="16">
        <f>IF(DS3&gt;=1,VLOOKUP(BO3,'PAINEL E TARGET'!$S$1:$W$8,5,0),0)</f>
        <v>0</v>
      </c>
      <c r="DU3" s="16">
        <f>SUM(CF3,CS3,CX3,DC3,DH3,DM3,DT3,DR3)</f>
        <v>2112</v>
      </c>
    </row>
    <row r="4" spans="2:125" s="32" customFormat="1" x14ac:dyDescent="0.2">
      <c r="B4" s="44">
        <v>43541</v>
      </c>
      <c r="C4" s="65">
        <v>8</v>
      </c>
      <c r="D4" s="66" t="s">
        <v>1</v>
      </c>
      <c r="E4" s="65">
        <v>210</v>
      </c>
      <c r="F4" s="65" t="s">
        <v>1017</v>
      </c>
      <c r="G4" s="67">
        <v>2556334.3604960409</v>
      </c>
      <c r="H4" s="67">
        <v>1249097.6390921345</v>
      </c>
      <c r="I4" s="67">
        <v>1222195.94</v>
      </c>
      <c r="J4" s="68">
        <v>0.97846309347627358</v>
      </c>
      <c r="K4" s="67">
        <v>229693.37318640793</v>
      </c>
      <c r="L4" s="67">
        <v>944022.5589221234</v>
      </c>
      <c r="M4" s="67">
        <v>216425.8</v>
      </c>
      <c r="N4" s="67">
        <v>958851.39999999991</v>
      </c>
      <c r="O4" s="67">
        <v>2405558.0453897719</v>
      </c>
      <c r="P4" s="67" t="s">
        <v>1082</v>
      </c>
      <c r="Q4" s="67" t="s">
        <v>1082</v>
      </c>
      <c r="R4" s="67">
        <v>0</v>
      </c>
      <c r="S4" s="67">
        <v>0</v>
      </c>
      <c r="T4" s="68">
        <v>0.10242290890951625</v>
      </c>
      <c r="U4" s="68">
        <v>0.10165157632599355</v>
      </c>
      <c r="V4" s="68">
        <v>0.99246914004166664</v>
      </c>
      <c r="W4" s="67">
        <v>120215.40000000002</v>
      </c>
      <c r="X4" s="67">
        <v>119468.78</v>
      </c>
      <c r="Y4" s="68">
        <v>0.993789314846517</v>
      </c>
      <c r="Z4" s="68">
        <v>8.1352631746648835E-2</v>
      </c>
      <c r="AA4" s="68">
        <v>9.8993913946428966E-2</v>
      </c>
      <c r="AB4" s="68">
        <v>1.2168495575498923</v>
      </c>
      <c r="AC4" s="67">
        <v>95484.88</v>
      </c>
      <c r="AD4" s="67">
        <v>116345.29000000001</v>
      </c>
      <c r="AE4" s="68">
        <v>1.2184682014576549</v>
      </c>
      <c r="AF4" s="43">
        <v>80</v>
      </c>
      <c r="AG4" s="43">
        <v>72</v>
      </c>
      <c r="AH4" s="43">
        <v>63</v>
      </c>
      <c r="AI4" s="43">
        <v>77</v>
      </c>
      <c r="AJ4" s="67">
        <v>72823.34</v>
      </c>
      <c r="AK4" s="67">
        <v>73874</v>
      </c>
      <c r="AL4" s="68">
        <v>1.0144275173316688</v>
      </c>
      <c r="AM4" s="67">
        <v>9879.19</v>
      </c>
      <c r="AN4" s="67">
        <v>7932.3700000000008</v>
      </c>
      <c r="AO4" s="68">
        <v>0.8029372853442438</v>
      </c>
      <c r="AP4" s="67">
        <v>14020.36</v>
      </c>
      <c r="AQ4" s="67">
        <v>14340.400000000001</v>
      </c>
      <c r="AR4" s="68">
        <v>1.0228268033060492</v>
      </c>
      <c r="AS4" s="67">
        <v>23492.510000000002</v>
      </c>
      <c r="AT4" s="67">
        <v>23322.01</v>
      </c>
      <c r="AU4" s="68">
        <v>0.99274236767378188</v>
      </c>
      <c r="AV4" s="43">
        <v>2405.3000000000002</v>
      </c>
      <c r="AW4" s="43">
        <v>2364.59</v>
      </c>
      <c r="AX4" s="69">
        <v>0.98307487631480484</v>
      </c>
      <c r="AY4" s="43">
        <v>229693.37318640793</v>
      </c>
      <c r="AZ4" s="43">
        <v>216425.80000000002</v>
      </c>
      <c r="BA4" s="43">
        <v>39617.763376988689</v>
      </c>
      <c r="BB4" s="43">
        <v>43076.579999999994</v>
      </c>
      <c r="BC4" s="43">
        <v>469450.52417433698</v>
      </c>
      <c r="BD4" s="43">
        <v>81296.290246320568</v>
      </c>
      <c r="BE4" s="43">
        <v>248091.91000000003</v>
      </c>
      <c r="BF4" s="43">
        <v>197054.86999999997</v>
      </c>
      <c r="BG4" s="43">
        <v>4936.99</v>
      </c>
      <c r="BH4" s="43">
        <v>127</v>
      </c>
      <c r="BI4" s="44">
        <v>43173</v>
      </c>
      <c r="BJ4" s="44">
        <v>43541</v>
      </c>
      <c r="BK4" s="44">
        <v>43172</v>
      </c>
      <c r="BL4" s="43">
        <f t="shared" ref="BL4:BL67" si="21">IFERROR(I4+S4,0)</f>
        <v>1222195.94</v>
      </c>
      <c r="BM4" s="43">
        <f t="shared" ref="BM4:BM67" si="22">IFERROR(M4+N4+S4,0)</f>
        <v>1175277.2</v>
      </c>
      <c r="BO4" s="16" t="str">
        <f>IFERROR(VLOOKUP($C4,'PORTE LOJA'!A:B,2,0),"PORTE 1")</f>
        <v>PORTE 4</v>
      </c>
      <c r="BP4" s="16">
        <f>VLOOKUP(BO4,'PAINEL E TARGET'!$S$1:$W$8,3,0)</f>
        <v>3000</v>
      </c>
      <c r="BQ4" s="16">
        <f t="shared" si="0"/>
        <v>1</v>
      </c>
      <c r="BR4" s="16">
        <f t="shared" si="1"/>
        <v>1</v>
      </c>
      <c r="BS4" s="16">
        <f t="shared" si="2"/>
        <v>1</v>
      </c>
      <c r="BT4" s="16">
        <f t="shared" si="3"/>
        <v>1</v>
      </c>
      <c r="BU4" s="16">
        <f t="shared" si="4"/>
        <v>1</v>
      </c>
      <c r="BV4" s="16">
        <f t="shared" si="5"/>
        <v>1</v>
      </c>
      <c r="BW4" s="17" t="str">
        <f t="shared" ref="BW4:BW67" si="23">CONCATENATE(BQ4,BR4,BS4,BT4,BU4,BV4)</f>
        <v>111111</v>
      </c>
      <c r="BY4" s="17">
        <f t="shared" si="6"/>
        <v>0.97799999999999998</v>
      </c>
      <c r="BZ4" s="17">
        <f t="shared" si="7"/>
        <v>1.0009999999999999</v>
      </c>
      <c r="CA4" s="17" t="str">
        <f t="shared" ref="CA4:CA67" si="24">IF(BZ4&gt;BY4,"Sem Retira","Com Retira")</f>
        <v>Sem Retira</v>
      </c>
      <c r="CB4" s="17">
        <f t="shared" ref="CB4:CB67" si="25">MAX(BY4:BZ4)</f>
        <v>1.0009999999999999</v>
      </c>
      <c r="CC4" s="33" t="str">
        <f>IF(CB4&gt;='PAINEL E TARGET'!$T$11,'PAINEL E TARGET'!$S$11,
IF(CB4&gt;='PAINEL E TARGET'!$T$12,'PAINEL E TARGET'!$S$12,
IF(CB4&gt;='PAINEL E TARGET'!$T$13,'PAINEL E TARGET'!$S$13,
IF(CB4&gt;='PAINEL E TARGET'!$T$14,'PAINEL E TARGET'!$S$14,
IF(CB4&gt;='PAINEL E TARGET'!$T$15,'PAINEL E TARGET'!$S$15,
IF(CB4&gt;='PAINEL E TARGET'!$T$16,'PAINEL E TARGET'!$S$16,
IF(CB4&gt;='PAINEL E TARGET'!$T$17,'PAINEL E TARGET'!$S$17,
IF(CB4&gt;='PAINEL E TARGET'!$T$18,'PAINEL E TARGET'!$S$18,'PAINEL E TARGET'!$S$19))))))))</f>
        <v>2. Fx de 100% a 104,9%</v>
      </c>
      <c r="CD4" s="17">
        <f>IFERROR(VLOOKUP($BW4,'PAINEL E TARGET'!$G$1:$Q$99,4,0),0)</f>
        <v>0.25</v>
      </c>
      <c r="CE4" s="17">
        <f>VLOOKUP(CC4,'PAINEL E TARGET'!$S$10:$U$19,3,0)</f>
        <v>1</v>
      </c>
      <c r="CF4" s="16">
        <f t="shared" ref="CF4:CF67" si="26">CE4*CD4*$BP4</f>
        <v>750</v>
      </c>
      <c r="CG4" s="17">
        <f t="shared" si="8"/>
        <v>1.014</v>
      </c>
      <c r="CH4" s="17">
        <f t="shared" si="9"/>
        <v>0.80300000000000005</v>
      </c>
      <c r="CI4" s="17">
        <f t="shared" si="10"/>
        <v>1.0229999999999999</v>
      </c>
      <c r="CJ4" s="17">
        <f t="shared" si="11"/>
        <v>0.99299999999999999</v>
      </c>
      <c r="CK4" s="17">
        <f t="shared" si="12"/>
        <v>0.98299999999999998</v>
      </c>
      <c r="CL4" s="17">
        <f t="shared" si="13"/>
        <v>0.99399999999999999</v>
      </c>
      <c r="CM4" s="16">
        <f t="shared" si="14"/>
        <v>5</v>
      </c>
      <c r="CN4" s="17" t="str">
        <f t="shared" ref="CN4:CN67" si="27">IF(CM4=5,"ok","não ok")</f>
        <v>ok</v>
      </c>
      <c r="CO4" s="17">
        <f t="shared" ref="CO4:CO67" si="28">IF(CN4="ok",CL4,0)</f>
        <v>0.99399999999999999</v>
      </c>
      <c r="CP4" s="33" t="str">
        <f>IF(CO4&gt;='PAINEL E TARGET'!$T$11,'PAINEL E TARGET'!$S$11,
IF(CO4&gt;='PAINEL E TARGET'!$T$12,'PAINEL E TARGET'!$S$12,
IF(CO4&gt;='PAINEL E TARGET'!$T$13,'PAINEL E TARGET'!$S$13,
IF(CO4&gt;='PAINEL E TARGET'!$T$14,'PAINEL E TARGET'!$S$14,
IF(CO4&gt;='PAINEL E TARGET'!$T$15,'PAINEL E TARGET'!$S$15,
IF(CO4&gt;='PAINEL E TARGET'!$T$16,'PAINEL E TARGET'!$S$16,
IF(CO4&gt;='PAINEL E TARGET'!$T$17,'PAINEL E TARGET'!$S$17,
IF(CO4&gt;='PAINEL E TARGET'!$T$18,'PAINEL E TARGET'!$S$18,'PAINEL E TARGET'!$S$19))))))))</f>
        <v>1. Fx de 90% a 99,9%</v>
      </c>
      <c r="CQ4" s="17">
        <f>IFERROR(VLOOKUP($BW4,'PAINEL E TARGET'!$G$1:$Q$99,5,0),0)</f>
        <v>0.25</v>
      </c>
      <c r="CR4" s="17">
        <f>VLOOKUP(CP4,'PAINEL E TARGET'!$S$10:$U$19,3,0)</f>
        <v>0.5</v>
      </c>
      <c r="CS4" s="16">
        <f t="shared" ref="CS4:CS67" si="29">CR4*CQ4*$BP4</f>
        <v>375</v>
      </c>
      <c r="CT4" s="17">
        <f t="shared" si="15"/>
        <v>1.218</v>
      </c>
      <c r="CU4" s="33" t="str">
        <f>IF(CT4&gt;='PAINEL E TARGET'!$T$11,'PAINEL E TARGET'!$S$11,
IF(CT4&gt;='PAINEL E TARGET'!$T$12,'PAINEL E TARGET'!$S$12,
IF(CT4&gt;='PAINEL E TARGET'!$T$13,'PAINEL E TARGET'!$S$13,
IF(CT4&gt;='PAINEL E TARGET'!$T$14,'PAINEL E TARGET'!$S$14,
IF(CT4&gt;='PAINEL E TARGET'!$T$15,'PAINEL E TARGET'!$S$15,
IF(CT4&gt;='PAINEL E TARGET'!$T$16,'PAINEL E TARGET'!$S$16,
IF(CT4&gt;='PAINEL E TARGET'!$T$17,'PAINEL E TARGET'!$S$17,
IF(CT4&gt;='PAINEL E TARGET'!$T$18,'PAINEL E TARGET'!$S$18,'PAINEL E TARGET'!$S$19))))))))</f>
        <v>6. Fx de 120% a 124,9%</v>
      </c>
      <c r="CV4" s="17">
        <f>IFERROR(VLOOKUP($BW4,'PAINEL E TARGET'!$G$1:$Q$99,6,0),0)</f>
        <v>0.2</v>
      </c>
      <c r="CW4" s="17">
        <f>VLOOKUP(CU4,'PAINEL E TARGET'!$S$10:$U$19,3,0)</f>
        <v>1.4</v>
      </c>
      <c r="CX4" s="16">
        <f t="shared" ref="CX4:CX67" si="30">CW4*CV4*$BP4</f>
        <v>839.99999999999989</v>
      </c>
      <c r="CY4" s="17">
        <f t="shared" si="16"/>
        <v>0.94199999999999995</v>
      </c>
      <c r="CZ4" s="33" t="str">
        <f>IF(CY4&gt;='PAINEL E TARGET'!$T$11,'PAINEL E TARGET'!$S$11,
IF(CY4&gt;='PAINEL E TARGET'!$T$12,'PAINEL E TARGET'!$S$12,
IF(CY4&gt;='PAINEL E TARGET'!$T$13,'PAINEL E TARGET'!$S$13,
IF(CY4&gt;='PAINEL E TARGET'!$T$14,'PAINEL E TARGET'!$S$14,
IF(CY4&gt;='PAINEL E TARGET'!$T$15,'PAINEL E TARGET'!$S$15,
IF(CY4&gt;='PAINEL E TARGET'!$T$16,'PAINEL E TARGET'!$S$16,
IF(CY4&gt;='PAINEL E TARGET'!$T$17,'PAINEL E TARGET'!$S$17,
IF(CY4&gt;='PAINEL E TARGET'!$T$18,'PAINEL E TARGET'!$S$18,'PAINEL E TARGET'!$S$19))))))))</f>
        <v>1. Fx de 90% a 99,9%</v>
      </c>
      <c r="DA4" s="17">
        <f>IFERROR(VLOOKUP($BW4,'PAINEL E TARGET'!$G$1:$Q$99,7,0),0)</f>
        <v>0.15</v>
      </c>
      <c r="DB4" s="17">
        <f>VLOOKUP(CZ4,'PAINEL E TARGET'!$S$10:$U$19,3,0)</f>
        <v>0.5</v>
      </c>
      <c r="DC4" s="16">
        <f t="shared" ref="DC4:DC67" si="31">DB4*DA4*$BP4</f>
        <v>225</v>
      </c>
      <c r="DD4" s="17">
        <f t="shared" si="17"/>
        <v>1.087</v>
      </c>
      <c r="DE4" s="33" t="str">
        <f>IF(DD4&gt;='PAINEL E TARGET'!$T$11,'PAINEL E TARGET'!$S$11,
IF(DD4&gt;='PAINEL E TARGET'!$T$12,'PAINEL E TARGET'!$S$12,
IF(DD4&gt;='PAINEL E TARGET'!$T$13,'PAINEL E TARGET'!$S$13,
IF(DD4&gt;='PAINEL E TARGET'!$T$14,'PAINEL E TARGET'!$S$14,
IF(DD4&gt;='PAINEL E TARGET'!$T$15,'PAINEL E TARGET'!$S$15,
IF(DD4&gt;='PAINEL E TARGET'!$T$16,'PAINEL E TARGET'!$S$16,
IF(DD4&gt;='PAINEL E TARGET'!$T$17,'PAINEL E TARGET'!$S$17,
IF(DD4&gt;='PAINEL E TARGET'!$T$18,'PAINEL E TARGET'!$S$18,'PAINEL E TARGET'!$S$19))))))))</f>
        <v>3. Fx de 105% a 109,9%</v>
      </c>
      <c r="DF4" s="17">
        <f>IFERROR(VLOOKUP($BW4,'PAINEL E TARGET'!$G$1:$Q$99,8,0),0)</f>
        <v>0.1</v>
      </c>
      <c r="DG4" s="17">
        <f>VLOOKUP(DE4,'PAINEL E TARGET'!$S$10:$U$19,3,0)</f>
        <v>1.1000000000000001</v>
      </c>
      <c r="DH4" s="16">
        <f t="shared" ref="DH4:DH67" si="32">DG4*DF4*$BP4</f>
        <v>330.00000000000006</v>
      </c>
      <c r="DI4" s="17">
        <f t="shared" si="18"/>
        <v>1.222</v>
      </c>
      <c r="DJ4" s="33" t="str">
        <f>IF(DI4&gt;='PAINEL E TARGET'!$T$11,'PAINEL E TARGET'!$S$11,
IF(DI4&gt;='PAINEL E TARGET'!$T$12,'PAINEL E TARGET'!$S$12,
IF(DI4&gt;='PAINEL E TARGET'!$T$13,'PAINEL E TARGET'!$S$13,
IF(DI4&gt;='PAINEL E TARGET'!$T$14,'PAINEL E TARGET'!$S$14,
IF(DI4&gt;='PAINEL E TARGET'!$T$15,'PAINEL E TARGET'!$S$15,
IF(DI4&gt;='PAINEL E TARGET'!$T$16,'PAINEL E TARGET'!$S$16,
IF(DI4&gt;='PAINEL E TARGET'!$T$17,'PAINEL E TARGET'!$S$17,
IF(DI4&gt;='PAINEL E TARGET'!$T$18,'PAINEL E TARGET'!$S$18,'PAINEL E TARGET'!$S$19))))))))</f>
        <v>6. Fx de 120% a 124,9%</v>
      </c>
      <c r="DK4" s="17">
        <f>IFERROR(VLOOKUP($BW4,'PAINEL E TARGET'!$G$1:$Q$99,9,0),0)</f>
        <v>0.05</v>
      </c>
      <c r="DL4" s="17">
        <f>VLOOKUP(DJ4,'PAINEL E TARGET'!$S$10:$U$19,3,0)</f>
        <v>1.4</v>
      </c>
      <c r="DM4" s="16">
        <f t="shared" ref="DM4:DM67" si="33">DL4*DK4*$BP4</f>
        <v>209.99999999999997</v>
      </c>
      <c r="DN4" s="17">
        <f t="shared" si="19"/>
        <v>0.98299999999999998</v>
      </c>
      <c r="DO4" s="33" t="str">
        <f>IF(DN4&gt;='PAINEL E TARGET'!$T$11,'PAINEL E TARGET'!$S$11,
IF(DN4&gt;='PAINEL E TARGET'!$T$12,'PAINEL E TARGET'!$S$12,
IF(DN4&gt;='PAINEL E TARGET'!$T$13,'PAINEL E TARGET'!$S$13,
IF(DN4&gt;='PAINEL E TARGET'!$T$14,'PAINEL E TARGET'!$S$14,
IF(DN4&gt;='PAINEL E TARGET'!$T$15,'PAINEL E TARGET'!$S$15,
IF(DN4&gt;='PAINEL E TARGET'!$T$16,'PAINEL E TARGET'!$S$16,
IF(DN4&gt;='PAINEL E TARGET'!$T$17,'PAINEL E TARGET'!$S$17,
IF(DN4&gt;='PAINEL E TARGET'!$T$18,'PAINEL E TARGET'!$S$18,'PAINEL E TARGET'!$S$19))))))))</f>
        <v>1. Fx de 90% a 99,9%</v>
      </c>
      <c r="DP4" s="17">
        <f>IFERROR(VLOOKUP($BW4,'PAINEL E TARGET'!$G$1:$Q$99,10,0),0)</f>
        <v>0</v>
      </c>
      <c r="DQ4" s="17">
        <f>VLOOKUP(DO4,'PAINEL E TARGET'!$S$10:$U$19,3,0)</f>
        <v>0.5</v>
      </c>
      <c r="DR4" s="16">
        <f t="shared" ref="DR4:DR67" si="34">DQ4*DP4*$BP4</f>
        <v>0</v>
      </c>
      <c r="DS4" s="17">
        <f t="shared" si="20"/>
        <v>0.9</v>
      </c>
      <c r="DT4" s="16">
        <f>IF(DS4&gt;=1,VLOOKUP(BO4,'PAINEL E TARGET'!$S$1:$W$8,5,0),0)</f>
        <v>0</v>
      </c>
      <c r="DU4" s="16">
        <f t="shared" ref="DU4:DU67" si="35">SUM(CF4,CS4,CX4,DC4,DH4,DM4,DT4,DR4)</f>
        <v>2730</v>
      </c>
    </row>
    <row r="5" spans="2:125" s="32" customFormat="1" x14ac:dyDescent="0.2">
      <c r="B5" s="44">
        <v>43541</v>
      </c>
      <c r="C5" s="65">
        <v>11</v>
      </c>
      <c r="D5" s="66" t="s">
        <v>15</v>
      </c>
      <c r="E5" s="65">
        <v>212</v>
      </c>
      <c r="F5" s="65" t="s">
        <v>1017</v>
      </c>
      <c r="G5" s="67">
        <v>3153865.7271274561</v>
      </c>
      <c r="H5" s="67">
        <v>1648981.8659382958</v>
      </c>
      <c r="I5" s="67">
        <v>1175162.1200000001</v>
      </c>
      <c r="J5" s="68">
        <v>0.71265921370900887</v>
      </c>
      <c r="K5" s="67">
        <v>197782.12570695119</v>
      </c>
      <c r="L5" s="67">
        <v>1256351.3985788478</v>
      </c>
      <c r="M5" s="67">
        <v>166952.98000000001</v>
      </c>
      <c r="N5" s="67">
        <v>962498.72</v>
      </c>
      <c r="O5" s="67">
        <v>2796030.6553486041</v>
      </c>
      <c r="P5" s="67">
        <v>5395.3491145705157</v>
      </c>
      <c r="Q5" s="67">
        <v>10599.34</v>
      </c>
      <c r="R5" s="67">
        <v>0</v>
      </c>
      <c r="S5" s="67">
        <v>0</v>
      </c>
      <c r="T5" s="68">
        <v>9.6789221408780074E-2</v>
      </c>
      <c r="U5" s="68">
        <v>0.10611727180876661</v>
      </c>
      <c r="V5" s="68">
        <v>1.0963748882800741</v>
      </c>
      <c r="W5" s="67">
        <v>140222.24000000002</v>
      </c>
      <c r="X5" s="67">
        <v>118729.56</v>
      </c>
      <c r="Y5" s="68">
        <v>0.84672417157221269</v>
      </c>
      <c r="Z5" s="68">
        <v>7.2363808579189684E-2</v>
      </c>
      <c r="AA5" s="68">
        <v>0.13489989877389177</v>
      </c>
      <c r="AB5" s="68">
        <v>1.8641901445287687</v>
      </c>
      <c r="AC5" s="67">
        <v>105226.64000000001</v>
      </c>
      <c r="AD5" s="67">
        <v>152362.91999999998</v>
      </c>
      <c r="AE5" s="68">
        <v>1.4479500628357986</v>
      </c>
      <c r="AF5" s="43">
        <v>80</v>
      </c>
      <c r="AG5" s="43">
        <v>74</v>
      </c>
      <c r="AH5" s="43">
        <v>50</v>
      </c>
      <c r="AI5" s="43">
        <v>39</v>
      </c>
      <c r="AJ5" s="67">
        <v>83892.029999999984</v>
      </c>
      <c r="AK5" s="67">
        <v>67824.28</v>
      </c>
      <c r="AL5" s="68">
        <v>0.80847107883788261</v>
      </c>
      <c r="AM5" s="67">
        <v>12352.080000000002</v>
      </c>
      <c r="AN5" s="67">
        <v>7823.7999999999993</v>
      </c>
      <c r="AO5" s="68">
        <v>0.63339939508163789</v>
      </c>
      <c r="AP5" s="67">
        <v>3748.0599999999995</v>
      </c>
      <c r="AQ5" s="67">
        <v>3961.7300000000005</v>
      </c>
      <c r="AR5" s="68">
        <v>1.0570081588875315</v>
      </c>
      <c r="AS5" s="67">
        <v>40230.069999999992</v>
      </c>
      <c r="AT5" s="67">
        <v>39119.750000000007</v>
      </c>
      <c r="AU5" s="68">
        <v>0.97240074402057997</v>
      </c>
      <c r="AV5" s="43">
        <v>1314.28</v>
      </c>
      <c r="AW5" s="43">
        <v>1584.49</v>
      </c>
      <c r="AX5" s="69">
        <v>1.2055954591106919</v>
      </c>
      <c r="AY5" s="43">
        <v>197782.12570695119</v>
      </c>
      <c r="AZ5" s="43">
        <v>166952.97999999998</v>
      </c>
      <c r="BA5" s="43">
        <v>46215.41569568136</v>
      </c>
      <c r="BB5" s="43">
        <v>46681.049999999996</v>
      </c>
      <c r="BC5" s="43">
        <v>380072.79121145018</v>
      </c>
      <c r="BD5" s="43">
        <v>89010.794544031523</v>
      </c>
      <c r="BE5" s="43">
        <v>270484.89000000007</v>
      </c>
      <c r="BF5" s="43">
        <v>202988.22999999998</v>
      </c>
      <c r="BG5" s="43">
        <v>2529.3200000000002</v>
      </c>
      <c r="BH5" s="43">
        <v>110</v>
      </c>
      <c r="BI5" s="44">
        <v>43173</v>
      </c>
      <c r="BJ5" s="44">
        <v>43541</v>
      </c>
      <c r="BK5" s="44">
        <v>43172</v>
      </c>
      <c r="BL5" s="43">
        <f t="shared" si="21"/>
        <v>1175162.1200000001</v>
      </c>
      <c r="BM5" s="43">
        <f t="shared" si="22"/>
        <v>1129451.7</v>
      </c>
      <c r="BO5" s="16" t="str">
        <f>IFERROR(VLOOKUP($C5,'PORTE LOJA'!A:B,2,0),"PORTE 1")</f>
        <v>PORTE 4</v>
      </c>
      <c r="BP5" s="16">
        <f>VLOOKUP(BO5,'PAINEL E TARGET'!$S$1:$W$8,3,0)</f>
        <v>3000</v>
      </c>
      <c r="BQ5" s="16">
        <f t="shared" si="0"/>
        <v>1</v>
      </c>
      <c r="BR5" s="16">
        <f t="shared" si="1"/>
        <v>1</v>
      </c>
      <c r="BS5" s="16">
        <f t="shared" si="2"/>
        <v>1</v>
      </c>
      <c r="BT5" s="16">
        <f t="shared" si="3"/>
        <v>1</v>
      </c>
      <c r="BU5" s="16">
        <f t="shared" si="4"/>
        <v>1</v>
      </c>
      <c r="BV5" s="16">
        <f t="shared" si="5"/>
        <v>1</v>
      </c>
      <c r="BW5" s="17" t="str">
        <f t="shared" si="23"/>
        <v>111111</v>
      </c>
      <c r="BY5" s="17">
        <f t="shared" si="6"/>
        <v>0.71299999999999997</v>
      </c>
      <c r="BZ5" s="17">
        <f t="shared" si="7"/>
        <v>0.77700000000000002</v>
      </c>
      <c r="CA5" s="17" t="str">
        <f t="shared" si="24"/>
        <v>Sem Retira</v>
      </c>
      <c r="CB5" s="17">
        <f t="shared" si="25"/>
        <v>0.77700000000000002</v>
      </c>
      <c r="CC5" s="33" t="str">
        <f>IF(CB5&gt;='PAINEL E TARGET'!$T$11,'PAINEL E TARGET'!$S$11,
IF(CB5&gt;='PAINEL E TARGET'!$T$12,'PAINEL E TARGET'!$S$12,
IF(CB5&gt;='PAINEL E TARGET'!$T$13,'PAINEL E TARGET'!$S$13,
IF(CB5&gt;='PAINEL E TARGET'!$T$14,'PAINEL E TARGET'!$S$14,
IF(CB5&gt;='PAINEL E TARGET'!$T$15,'PAINEL E TARGET'!$S$15,
IF(CB5&gt;='PAINEL E TARGET'!$T$16,'PAINEL E TARGET'!$S$16,
IF(CB5&gt;='PAINEL E TARGET'!$T$17,'PAINEL E TARGET'!$S$17,
IF(CB5&gt;='PAINEL E TARGET'!$T$18,'PAINEL E TARGET'!$S$18,'PAINEL E TARGET'!$S$19))))))))</f>
        <v>Não elegível</v>
      </c>
      <c r="CD5" s="17">
        <f>IFERROR(VLOOKUP($BW5,'PAINEL E TARGET'!$G$1:$Q$99,4,0),0)</f>
        <v>0.25</v>
      </c>
      <c r="CE5" s="17">
        <f>VLOOKUP(CC5,'PAINEL E TARGET'!$S$10:$U$19,3,0)</f>
        <v>0</v>
      </c>
      <c r="CF5" s="16">
        <f t="shared" si="26"/>
        <v>0</v>
      </c>
      <c r="CG5" s="17">
        <f t="shared" si="8"/>
        <v>0.80800000000000005</v>
      </c>
      <c r="CH5" s="17">
        <f t="shared" si="9"/>
        <v>0.63300000000000001</v>
      </c>
      <c r="CI5" s="17">
        <f t="shared" si="10"/>
        <v>1.0569999999999999</v>
      </c>
      <c r="CJ5" s="17">
        <f t="shared" si="11"/>
        <v>0.97199999999999998</v>
      </c>
      <c r="CK5" s="17">
        <f t="shared" si="12"/>
        <v>1.206</v>
      </c>
      <c r="CL5" s="17">
        <f t="shared" si="13"/>
        <v>0.84699999999999998</v>
      </c>
      <c r="CM5" s="16">
        <f t="shared" si="14"/>
        <v>4</v>
      </c>
      <c r="CN5" s="17" t="str">
        <f t="shared" si="27"/>
        <v>não ok</v>
      </c>
      <c r="CO5" s="17">
        <f t="shared" si="28"/>
        <v>0</v>
      </c>
      <c r="CP5" s="33" t="str">
        <f>IF(CO5&gt;='PAINEL E TARGET'!$T$11,'PAINEL E TARGET'!$S$11,
IF(CO5&gt;='PAINEL E TARGET'!$T$12,'PAINEL E TARGET'!$S$12,
IF(CO5&gt;='PAINEL E TARGET'!$T$13,'PAINEL E TARGET'!$S$13,
IF(CO5&gt;='PAINEL E TARGET'!$T$14,'PAINEL E TARGET'!$S$14,
IF(CO5&gt;='PAINEL E TARGET'!$T$15,'PAINEL E TARGET'!$S$15,
IF(CO5&gt;='PAINEL E TARGET'!$T$16,'PAINEL E TARGET'!$S$16,
IF(CO5&gt;='PAINEL E TARGET'!$T$17,'PAINEL E TARGET'!$S$17,
IF(CO5&gt;='PAINEL E TARGET'!$T$18,'PAINEL E TARGET'!$S$18,'PAINEL E TARGET'!$S$19))))))))</f>
        <v>Não elegível</v>
      </c>
      <c r="CQ5" s="17">
        <f>IFERROR(VLOOKUP($BW5,'PAINEL E TARGET'!$G$1:$Q$99,5,0),0)</f>
        <v>0.25</v>
      </c>
      <c r="CR5" s="17">
        <f>VLOOKUP(CP5,'PAINEL E TARGET'!$S$10:$U$19,3,0)</f>
        <v>0</v>
      </c>
      <c r="CS5" s="16">
        <f t="shared" si="29"/>
        <v>0</v>
      </c>
      <c r="CT5" s="17">
        <f t="shared" si="15"/>
        <v>1.448</v>
      </c>
      <c r="CU5" s="33" t="str">
        <f>IF(CT5&gt;='PAINEL E TARGET'!$T$11,'PAINEL E TARGET'!$S$11,
IF(CT5&gt;='PAINEL E TARGET'!$T$12,'PAINEL E TARGET'!$S$12,
IF(CT5&gt;='PAINEL E TARGET'!$T$13,'PAINEL E TARGET'!$S$13,
IF(CT5&gt;='PAINEL E TARGET'!$T$14,'PAINEL E TARGET'!$S$14,
IF(CT5&gt;='PAINEL E TARGET'!$T$15,'PAINEL E TARGET'!$S$15,
IF(CT5&gt;='PAINEL E TARGET'!$T$16,'PAINEL E TARGET'!$S$16,
IF(CT5&gt;='PAINEL E TARGET'!$T$17,'PAINEL E TARGET'!$S$17,
IF(CT5&gt;='PAINEL E TARGET'!$T$18,'PAINEL E TARGET'!$S$18,'PAINEL E TARGET'!$S$19))))))))</f>
        <v>8. Fx de 130% ou mais</v>
      </c>
      <c r="CV5" s="17">
        <f>IFERROR(VLOOKUP($BW5,'PAINEL E TARGET'!$G$1:$Q$99,6,0),0)</f>
        <v>0.2</v>
      </c>
      <c r="CW5" s="17">
        <f>VLOOKUP(CU5,'PAINEL E TARGET'!$S$10:$U$19,3,0)</f>
        <v>1.6</v>
      </c>
      <c r="CX5" s="16">
        <f t="shared" si="30"/>
        <v>960.00000000000023</v>
      </c>
      <c r="CY5" s="17">
        <f t="shared" si="16"/>
        <v>0.84399999999999997</v>
      </c>
      <c r="CZ5" s="33" t="str">
        <f>IF(CY5&gt;='PAINEL E TARGET'!$T$11,'PAINEL E TARGET'!$S$11,
IF(CY5&gt;='PAINEL E TARGET'!$T$12,'PAINEL E TARGET'!$S$12,
IF(CY5&gt;='PAINEL E TARGET'!$T$13,'PAINEL E TARGET'!$S$13,
IF(CY5&gt;='PAINEL E TARGET'!$T$14,'PAINEL E TARGET'!$S$14,
IF(CY5&gt;='PAINEL E TARGET'!$T$15,'PAINEL E TARGET'!$S$15,
IF(CY5&gt;='PAINEL E TARGET'!$T$16,'PAINEL E TARGET'!$S$16,
IF(CY5&gt;='PAINEL E TARGET'!$T$17,'PAINEL E TARGET'!$S$17,
IF(CY5&gt;='PAINEL E TARGET'!$T$18,'PAINEL E TARGET'!$S$18,'PAINEL E TARGET'!$S$19))))))))</f>
        <v>Não elegível</v>
      </c>
      <c r="DA5" s="17">
        <f>IFERROR(VLOOKUP($BW5,'PAINEL E TARGET'!$G$1:$Q$99,7,0),0)</f>
        <v>0.15</v>
      </c>
      <c r="DB5" s="17">
        <f>VLOOKUP(CZ5,'PAINEL E TARGET'!$S$10:$U$19,3,0)</f>
        <v>0</v>
      </c>
      <c r="DC5" s="16">
        <f t="shared" si="31"/>
        <v>0</v>
      </c>
      <c r="DD5" s="17">
        <f t="shared" si="17"/>
        <v>1.01</v>
      </c>
      <c r="DE5" s="33" t="str">
        <f>IF(DD5&gt;='PAINEL E TARGET'!$T$11,'PAINEL E TARGET'!$S$11,
IF(DD5&gt;='PAINEL E TARGET'!$T$12,'PAINEL E TARGET'!$S$12,
IF(DD5&gt;='PAINEL E TARGET'!$T$13,'PAINEL E TARGET'!$S$13,
IF(DD5&gt;='PAINEL E TARGET'!$T$14,'PAINEL E TARGET'!$S$14,
IF(DD5&gt;='PAINEL E TARGET'!$T$15,'PAINEL E TARGET'!$S$15,
IF(DD5&gt;='PAINEL E TARGET'!$T$16,'PAINEL E TARGET'!$S$16,
IF(DD5&gt;='PAINEL E TARGET'!$T$17,'PAINEL E TARGET'!$S$17,
IF(DD5&gt;='PAINEL E TARGET'!$T$18,'PAINEL E TARGET'!$S$18,'PAINEL E TARGET'!$S$19))))))))</f>
        <v>2. Fx de 100% a 104,9%</v>
      </c>
      <c r="DF5" s="17">
        <f>IFERROR(VLOOKUP($BW5,'PAINEL E TARGET'!$G$1:$Q$99,8,0),0)</f>
        <v>0.1</v>
      </c>
      <c r="DG5" s="17">
        <f>VLOOKUP(DE5,'PAINEL E TARGET'!$S$10:$U$19,3,0)</f>
        <v>1</v>
      </c>
      <c r="DH5" s="16">
        <f t="shared" si="32"/>
        <v>300</v>
      </c>
      <c r="DI5" s="17">
        <f t="shared" si="18"/>
        <v>0.78</v>
      </c>
      <c r="DJ5" s="33" t="str">
        <f>IF(DI5&gt;='PAINEL E TARGET'!$T$11,'PAINEL E TARGET'!$S$11,
IF(DI5&gt;='PAINEL E TARGET'!$T$12,'PAINEL E TARGET'!$S$12,
IF(DI5&gt;='PAINEL E TARGET'!$T$13,'PAINEL E TARGET'!$S$13,
IF(DI5&gt;='PAINEL E TARGET'!$T$14,'PAINEL E TARGET'!$S$14,
IF(DI5&gt;='PAINEL E TARGET'!$T$15,'PAINEL E TARGET'!$S$15,
IF(DI5&gt;='PAINEL E TARGET'!$T$16,'PAINEL E TARGET'!$S$16,
IF(DI5&gt;='PAINEL E TARGET'!$T$17,'PAINEL E TARGET'!$S$17,
IF(DI5&gt;='PAINEL E TARGET'!$T$18,'PAINEL E TARGET'!$S$18,'PAINEL E TARGET'!$S$19))))))))</f>
        <v>Não elegível</v>
      </c>
      <c r="DK5" s="17">
        <f>IFERROR(VLOOKUP($BW5,'PAINEL E TARGET'!$G$1:$Q$99,9,0),0)</f>
        <v>0.05</v>
      </c>
      <c r="DL5" s="17">
        <f>VLOOKUP(DJ5,'PAINEL E TARGET'!$S$10:$U$19,3,0)</f>
        <v>0</v>
      </c>
      <c r="DM5" s="16">
        <f t="shared" si="33"/>
        <v>0</v>
      </c>
      <c r="DN5" s="17">
        <f t="shared" si="19"/>
        <v>1.206</v>
      </c>
      <c r="DO5" s="33" t="str">
        <f>IF(DN5&gt;='PAINEL E TARGET'!$T$11,'PAINEL E TARGET'!$S$11,
IF(DN5&gt;='PAINEL E TARGET'!$T$12,'PAINEL E TARGET'!$S$12,
IF(DN5&gt;='PAINEL E TARGET'!$T$13,'PAINEL E TARGET'!$S$13,
IF(DN5&gt;='PAINEL E TARGET'!$T$14,'PAINEL E TARGET'!$S$14,
IF(DN5&gt;='PAINEL E TARGET'!$T$15,'PAINEL E TARGET'!$S$15,
IF(DN5&gt;='PAINEL E TARGET'!$T$16,'PAINEL E TARGET'!$S$16,
IF(DN5&gt;='PAINEL E TARGET'!$T$17,'PAINEL E TARGET'!$S$17,
IF(DN5&gt;='PAINEL E TARGET'!$T$18,'PAINEL E TARGET'!$S$18,'PAINEL E TARGET'!$S$19))))))))</f>
        <v>6. Fx de 120% a 124,9%</v>
      </c>
      <c r="DP5" s="17">
        <f>IFERROR(VLOOKUP($BW5,'PAINEL E TARGET'!$G$1:$Q$99,10,0),0)</f>
        <v>0</v>
      </c>
      <c r="DQ5" s="17">
        <f>VLOOKUP(DO5,'PAINEL E TARGET'!$S$10:$U$19,3,0)</f>
        <v>1.4</v>
      </c>
      <c r="DR5" s="16">
        <f t="shared" si="34"/>
        <v>0</v>
      </c>
      <c r="DS5" s="17">
        <f t="shared" si="20"/>
        <v>0.92500000000000004</v>
      </c>
      <c r="DT5" s="16">
        <f>IF(DS5&gt;=1,VLOOKUP(BO5,'PAINEL E TARGET'!$S$1:$W$8,5,0),0)</f>
        <v>0</v>
      </c>
      <c r="DU5" s="16">
        <f t="shared" si="35"/>
        <v>1260.0000000000002</v>
      </c>
    </row>
    <row r="6" spans="2:125" s="32" customFormat="1" x14ac:dyDescent="0.2">
      <c r="B6" s="44">
        <v>43541</v>
      </c>
      <c r="C6" s="65">
        <v>17</v>
      </c>
      <c r="D6" s="66" t="s">
        <v>16</v>
      </c>
      <c r="E6" s="65">
        <v>212</v>
      </c>
      <c r="F6" s="65" t="s">
        <v>1017</v>
      </c>
      <c r="G6" s="67">
        <v>5948619.0257367622</v>
      </c>
      <c r="H6" s="67">
        <v>3501421.8812508252</v>
      </c>
      <c r="I6" s="67">
        <v>2779579.7300000004</v>
      </c>
      <c r="J6" s="68">
        <v>0.79384313695070685</v>
      </c>
      <c r="K6" s="67">
        <v>470685.03195708024</v>
      </c>
      <c r="L6" s="67">
        <v>2815228.3311785203</v>
      </c>
      <c r="M6" s="67">
        <v>417896.07</v>
      </c>
      <c r="N6" s="67">
        <v>2288406.62</v>
      </c>
      <c r="O6" s="67">
        <v>5591238.2810494946</v>
      </c>
      <c r="P6" s="67">
        <v>8649.6065009181893</v>
      </c>
      <c r="Q6" s="67">
        <v>3400</v>
      </c>
      <c r="R6" s="67">
        <v>0</v>
      </c>
      <c r="S6" s="67">
        <v>0</v>
      </c>
      <c r="T6" s="68">
        <v>8.6355075763145869E-2</v>
      </c>
      <c r="U6" s="68">
        <v>8.7315403870495967E-2</v>
      </c>
      <c r="V6" s="68">
        <v>1.0111206909248054</v>
      </c>
      <c r="W6" s="67">
        <v>283008.36</v>
      </c>
      <c r="X6" s="67">
        <v>236005.03999999995</v>
      </c>
      <c r="Y6" s="68">
        <v>0.83391543627898468</v>
      </c>
      <c r="Z6" s="68">
        <v>3.5473911548528476E-2</v>
      </c>
      <c r="AA6" s="68">
        <v>3.9022482736400785E-2</v>
      </c>
      <c r="AB6" s="68">
        <v>1.100033264812589</v>
      </c>
      <c r="AC6" s="67">
        <v>116564.2</v>
      </c>
      <c r="AD6" s="67">
        <v>105606.65</v>
      </c>
      <c r="AE6" s="68">
        <v>0.90599558011808079</v>
      </c>
      <c r="AF6" s="43">
        <v>80</v>
      </c>
      <c r="AG6" s="43">
        <v>78</v>
      </c>
      <c r="AH6" s="43">
        <v>98</v>
      </c>
      <c r="AI6" s="43">
        <v>98</v>
      </c>
      <c r="AJ6" s="67">
        <v>160738.38</v>
      </c>
      <c r="AK6" s="67">
        <v>137932</v>
      </c>
      <c r="AL6" s="68">
        <v>0.85811490696870274</v>
      </c>
      <c r="AM6" s="67">
        <v>35061.08</v>
      </c>
      <c r="AN6" s="67">
        <v>18318.800000000003</v>
      </c>
      <c r="AO6" s="68">
        <v>0.52248247914781865</v>
      </c>
      <c r="AP6" s="67">
        <v>20998.25</v>
      </c>
      <c r="AQ6" s="67">
        <v>14338.829999999998</v>
      </c>
      <c r="AR6" s="68">
        <v>0.68285833343254787</v>
      </c>
      <c r="AS6" s="67">
        <v>66210.650000000009</v>
      </c>
      <c r="AT6" s="67">
        <v>65415.41</v>
      </c>
      <c r="AU6" s="68">
        <v>0.98798924342231942</v>
      </c>
      <c r="AV6" s="43">
        <v>2324.7300000000005</v>
      </c>
      <c r="AW6" s="43">
        <v>1639.5</v>
      </c>
      <c r="AX6" s="69">
        <v>0.70524318953168741</v>
      </c>
      <c r="AY6" s="43">
        <v>470685.03195708024</v>
      </c>
      <c r="AZ6" s="43">
        <v>417896.07000000007</v>
      </c>
      <c r="BA6" s="43">
        <v>76243.559380475621</v>
      </c>
      <c r="BB6" s="43">
        <v>80803.14</v>
      </c>
      <c r="BC6" s="43">
        <v>794485.5770748303</v>
      </c>
      <c r="BD6" s="43">
        <v>129618.00439528441</v>
      </c>
      <c r="BE6" s="43">
        <v>484712.37999999995</v>
      </c>
      <c r="BF6" s="43">
        <v>199651.41000000003</v>
      </c>
      <c r="BG6" s="43">
        <v>3973.6200000000013</v>
      </c>
      <c r="BH6" s="43">
        <v>150</v>
      </c>
      <c r="BI6" s="44">
        <v>43173</v>
      </c>
      <c r="BJ6" s="44">
        <v>43541</v>
      </c>
      <c r="BK6" s="44">
        <v>43172</v>
      </c>
      <c r="BL6" s="43">
        <f t="shared" si="21"/>
        <v>2779579.7300000004</v>
      </c>
      <c r="BM6" s="43">
        <f t="shared" si="22"/>
        <v>2706302.69</v>
      </c>
      <c r="BO6" s="16" t="str">
        <f>IFERROR(VLOOKUP($C6,'PORTE LOJA'!A:B,2,0),"PORTE 1")</f>
        <v>PORTE 6</v>
      </c>
      <c r="BP6" s="16">
        <f>VLOOKUP(BO6,'PAINEL E TARGET'!$S$1:$W$8,3,0)</f>
        <v>4500</v>
      </c>
      <c r="BQ6" s="16">
        <f t="shared" si="0"/>
        <v>1</v>
      </c>
      <c r="BR6" s="16">
        <f t="shared" si="1"/>
        <v>1</v>
      </c>
      <c r="BS6" s="16">
        <f t="shared" si="2"/>
        <v>1</v>
      </c>
      <c r="BT6" s="16">
        <f t="shared" si="3"/>
        <v>1</v>
      </c>
      <c r="BU6" s="16">
        <f t="shared" si="4"/>
        <v>1</v>
      </c>
      <c r="BV6" s="16">
        <f t="shared" si="5"/>
        <v>1</v>
      </c>
      <c r="BW6" s="17" t="str">
        <f t="shared" si="23"/>
        <v>111111</v>
      </c>
      <c r="BY6" s="17">
        <f t="shared" si="6"/>
        <v>0.79400000000000004</v>
      </c>
      <c r="BZ6" s="17">
        <f t="shared" si="7"/>
        <v>0.82399999999999995</v>
      </c>
      <c r="CA6" s="17" t="str">
        <f t="shared" si="24"/>
        <v>Sem Retira</v>
      </c>
      <c r="CB6" s="17">
        <f t="shared" si="25"/>
        <v>0.82399999999999995</v>
      </c>
      <c r="CC6" s="33" t="str">
        <f>IF(CB6&gt;='PAINEL E TARGET'!$T$11,'PAINEL E TARGET'!$S$11,
IF(CB6&gt;='PAINEL E TARGET'!$T$12,'PAINEL E TARGET'!$S$12,
IF(CB6&gt;='PAINEL E TARGET'!$T$13,'PAINEL E TARGET'!$S$13,
IF(CB6&gt;='PAINEL E TARGET'!$T$14,'PAINEL E TARGET'!$S$14,
IF(CB6&gt;='PAINEL E TARGET'!$T$15,'PAINEL E TARGET'!$S$15,
IF(CB6&gt;='PAINEL E TARGET'!$T$16,'PAINEL E TARGET'!$S$16,
IF(CB6&gt;='PAINEL E TARGET'!$T$17,'PAINEL E TARGET'!$S$17,
IF(CB6&gt;='PAINEL E TARGET'!$T$18,'PAINEL E TARGET'!$S$18,'PAINEL E TARGET'!$S$19))))))))</f>
        <v>Não elegível</v>
      </c>
      <c r="CD6" s="17">
        <f>IFERROR(VLOOKUP($BW6,'PAINEL E TARGET'!$G$1:$Q$99,4,0),0)</f>
        <v>0.25</v>
      </c>
      <c r="CE6" s="17">
        <f>VLOOKUP(CC6,'PAINEL E TARGET'!$S$10:$U$19,3,0)</f>
        <v>0</v>
      </c>
      <c r="CF6" s="16">
        <f t="shared" si="26"/>
        <v>0</v>
      </c>
      <c r="CG6" s="17">
        <f t="shared" si="8"/>
        <v>0.85799999999999998</v>
      </c>
      <c r="CH6" s="17">
        <f t="shared" si="9"/>
        <v>0.52200000000000002</v>
      </c>
      <c r="CI6" s="17">
        <f t="shared" si="10"/>
        <v>0.68300000000000005</v>
      </c>
      <c r="CJ6" s="17">
        <f t="shared" si="11"/>
        <v>0.98799999999999999</v>
      </c>
      <c r="CK6" s="17">
        <f t="shared" si="12"/>
        <v>0.70499999999999996</v>
      </c>
      <c r="CL6" s="17">
        <f t="shared" si="13"/>
        <v>0.83399999999999996</v>
      </c>
      <c r="CM6" s="16">
        <f t="shared" si="14"/>
        <v>3</v>
      </c>
      <c r="CN6" s="17" t="str">
        <f t="shared" si="27"/>
        <v>não ok</v>
      </c>
      <c r="CO6" s="17">
        <f t="shared" si="28"/>
        <v>0</v>
      </c>
      <c r="CP6" s="33" t="str">
        <f>IF(CO6&gt;='PAINEL E TARGET'!$T$11,'PAINEL E TARGET'!$S$11,
IF(CO6&gt;='PAINEL E TARGET'!$T$12,'PAINEL E TARGET'!$S$12,
IF(CO6&gt;='PAINEL E TARGET'!$T$13,'PAINEL E TARGET'!$S$13,
IF(CO6&gt;='PAINEL E TARGET'!$T$14,'PAINEL E TARGET'!$S$14,
IF(CO6&gt;='PAINEL E TARGET'!$T$15,'PAINEL E TARGET'!$S$15,
IF(CO6&gt;='PAINEL E TARGET'!$T$16,'PAINEL E TARGET'!$S$16,
IF(CO6&gt;='PAINEL E TARGET'!$T$17,'PAINEL E TARGET'!$S$17,
IF(CO6&gt;='PAINEL E TARGET'!$T$18,'PAINEL E TARGET'!$S$18,'PAINEL E TARGET'!$S$19))))))))</f>
        <v>Não elegível</v>
      </c>
      <c r="CQ6" s="17">
        <f>IFERROR(VLOOKUP($BW6,'PAINEL E TARGET'!$G$1:$Q$99,5,0),0)</f>
        <v>0.25</v>
      </c>
      <c r="CR6" s="17">
        <f>VLOOKUP(CP6,'PAINEL E TARGET'!$S$10:$U$19,3,0)</f>
        <v>0</v>
      </c>
      <c r="CS6" s="16">
        <f t="shared" si="29"/>
        <v>0</v>
      </c>
      <c r="CT6" s="17">
        <f t="shared" si="15"/>
        <v>0.90600000000000003</v>
      </c>
      <c r="CU6" s="33" t="str">
        <f>IF(CT6&gt;='PAINEL E TARGET'!$T$11,'PAINEL E TARGET'!$S$11,
IF(CT6&gt;='PAINEL E TARGET'!$T$12,'PAINEL E TARGET'!$S$12,
IF(CT6&gt;='PAINEL E TARGET'!$T$13,'PAINEL E TARGET'!$S$13,
IF(CT6&gt;='PAINEL E TARGET'!$T$14,'PAINEL E TARGET'!$S$14,
IF(CT6&gt;='PAINEL E TARGET'!$T$15,'PAINEL E TARGET'!$S$15,
IF(CT6&gt;='PAINEL E TARGET'!$T$16,'PAINEL E TARGET'!$S$16,
IF(CT6&gt;='PAINEL E TARGET'!$T$17,'PAINEL E TARGET'!$S$17,
IF(CT6&gt;='PAINEL E TARGET'!$T$18,'PAINEL E TARGET'!$S$18,'PAINEL E TARGET'!$S$19))))))))</f>
        <v>1. Fx de 90% a 99,9%</v>
      </c>
      <c r="CV6" s="17">
        <f>IFERROR(VLOOKUP($BW6,'PAINEL E TARGET'!$G$1:$Q$99,6,0),0)</f>
        <v>0.2</v>
      </c>
      <c r="CW6" s="17">
        <f>VLOOKUP(CU6,'PAINEL E TARGET'!$S$10:$U$19,3,0)</f>
        <v>0.5</v>
      </c>
      <c r="CX6" s="16">
        <f t="shared" si="30"/>
        <v>450</v>
      </c>
      <c r="CY6" s="17">
        <f t="shared" si="16"/>
        <v>0.88800000000000001</v>
      </c>
      <c r="CZ6" s="33" t="str">
        <f>IF(CY6&gt;='PAINEL E TARGET'!$T$11,'PAINEL E TARGET'!$S$11,
IF(CY6&gt;='PAINEL E TARGET'!$T$12,'PAINEL E TARGET'!$S$12,
IF(CY6&gt;='PAINEL E TARGET'!$T$13,'PAINEL E TARGET'!$S$13,
IF(CY6&gt;='PAINEL E TARGET'!$T$14,'PAINEL E TARGET'!$S$14,
IF(CY6&gt;='PAINEL E TARGET'!$T$15,'PAINEL E TARGET'!$S$15,
IF(CY6&gt;='PAINEL E TARGET'!$T$16,'PAINEL E TARGET'!$S$16,
IF(CY6&gt;='PAINEL E TARGET'!$T$17,'PAINEL E TARGET'!$S$17,
IF(CY6&gt;='PAINEL E TARGET'!$T$18,'PAINEL E TARGET'!$S$18,'PAINEL E TARGET'!$S$19))))))))</f>
        <v>Não elegível</v>
      </c>
      <c r="DA6" s="17">
        <f>IFERROR(VLOOKUP($BW6,'PAINEL E TARGET'!$G$1:$Q$99,7,0),0)</f>
        <v>0.15</v>
      </c>
      <c r="DB6" s="17">
        <f>VLOOKUP(CZ6,'PAINEL E TARGET'!$S$10:$U$19,3,0)</f>
        <v>0</v>
      </c>
      <c r="DC6" s="16">
        <f t="shared" si="31"/>
        <v>0</v>
      </c>
      <c r="DD6" s="17">
        <f t="shared" si="17"/>
        <v>1.06</v>
      </c>
      <c r="DE6" s="33" t="str">
        <f>IF(DD6&gt;='PAINEL E TARGET'!$T$11,'PAINEL E TARGET'!$S$11,
IF(DD6&gt;='PAINEL E TARGET'!$T$12,'PAINEL E TARGET'!$S$12,
IF(DD6&gt;='PAINEL E TARGET'!$T$13,'PAINEL E TARGET'!$S$13,
IF(DD6&gt;='PAINEL E TARGET'!$T$14,'PAINEL E TARGET'!$S$14,
IF(DD6&gt;='PAINEL E TARGET'!$T$15,'PAINEL E TARGET'!$S$15,
IF(DD6&gt;='PAINEL E TARGET'!$T$16,'PAINEL E TARGET'!$S$16,
IF(DD6&gt;='PAINEL E TARGET'!$T$17,'PAINEL E TARGET'!$S$17,
IF(DD6&gt;='PAINEL E TARGET'!$T$18,'PAINEL E TARGET'!$S$18,'PAINEL E TARGET'!$S$19))))))))</f>
        <v>3. Fx de 105% a 109,9%</v>
      </c>
      <c r="DF6" s="17">
        <f>IFERROR(VLOOKUP($BW6,'PAINEL E TARGET'!$G$1:$Q$99,8,0),0)</f>
        <v>0.1</v>
      </c>
      <c r="DG6" s="17">
        <f>VLOOKUP(DE6,'PAINEL E TARGET'!$S$10:$U$19,3,0)</f>
        <v>1.1000000000000001</v>
      </c>
      <c r="DH6" s="16">
        <f t="shared" si="32"/>
        <v>495.00000000000006</v>
      </c>
      <c r="DI6" s="17">
        <f t="shared" si="18"/>
        <v>1</v>
      </c>
      <c r="DJ6" s="33" t="str">
        <f>IF(DI6&gt;='PAINEL E TARGET'!$T$11,'PAINEL E TARGET'!$S$11,
IF(DI6&gt;='PAINEL E TARGET'!$T$12,'PAINEL E TARGET'!$S$12,
IF(DI6&gt;='PAINEL E TARGET'!$T$13,'PAINEL E TARGET'!$S$13,
IF(DI6&gt;='PAINEL E TARGET'!$T$14,'PAINEL E TARGET'!$S$14,
IF(DI6&gt;='PAINEL E TARGET'!$T$15,'PAINEL E TARGET'!$S$15,
IF(DI6&gt;='PAINEL E TARGET'!$T$16,'PAINEL E TARGET'!$S$16,
IF(DI6&gt;='PAINEL E TARGET'!$T$17,'PAINEL E TARGET'!$S$17,
IF(DI6&gt;='PAINEL E TARGET'!$T$18,'PAINEL E TARGET'!$S$18,'PAINEL E TARGET'!$S$19))))))))</f>
        <v>2. Fx de 100% a 104,9%</v>
      </c>
      <c r="DK6" s="17">
        <f>IFERROR(VLOOKUP($BW6,'PAINEL E TARGET'!$G$1:$Q$99,9,0),0)</f>
        <v>0.05</v>
      </c>
      <c r="DL6" s="17">
        <f>VLOOKUP(DJ6,'PAINEL E TARGET'!$S$10:$U$19,3,0)</f>
        <v>1</v>
      </c>
      <c r="DM6" s="16">
        <f t="shared" si="33"/>
        <v>225</v>
      </c>
      <c r="DN6" s="17">
        <f t="shared" si="19"/>
        <v>0.70499999999999996</v>
      </c>
      <c r="DO6" s="33" t="str">
        <f>IF(DN6&gt;='PAINEL E TARGET'!$T$11,'PAINEL E TARGET'!$S$11,
IF(DN6&gt;='PAINEL E TARGET'!$T$12,'PAINEL E TARGET'!$S$12,
IF(DN6&gt;='PAINEL E TARGET'!$T$13,'PAINEL E TARGET'!$S$13,
IF(DN6&gt;='PAINEL E TARGET'!$T$14,'PAINEL E TARGET'!$S$14,
IF(DN6&gt;='PAINEL E TARGET'!$T$15,'PAINEL E TARGET'!$S$15,
IF(DN6&gt;='PAINEL E TARGET'!$T$16,'PAINEL E TARGET'!$S$16,
IF(DN6&gt;='PAINEL E TARGET'!$T$17,'PAINEL E TARGET'!$S$17,
IF(DN6&gt;='PAINEL E TARGET'!$T$18,'PAINEL E TARGET'!$S$18,'PAINEL E TARGET'!$S$19))))))))</f>
        <v>Não elegível</v>
      </c>
      <c r="DP6" s="17">
        <f>IFERROR(VLOOKUP($BW6,'PAINEL E TARGET'!$G$1:$Q$99,10,0),0)</f>
        <v>0</v>
      </c>
      <c r="DQ6" s="17">
        <f>VLOOKUP(DO6,'PAINEL E TARGET'!$S$10:$U$19,3,0)</f>
        <v>0</v>
      </c>
      <c r="DR6" s="16">
        <f t="shared" si="34"/>
        <v>0</v>
      </c>
      <c r="DS6" s="17">
        <f t="shared" si="20"/>
        <v>0.97499999999999998</v>
      </c>
      <c r="DT6" s="16">
        <f>IF(DS6&gt;=1,VLOOKUP(BO6,'PAINEL E TARGET'!$S$1:$W$8,5,0),0)</f>
        <v>0</v>
      </c>
      <c r="DU6" s="16">
        <f t="shared" si="35"/>
        <v>1170</v>
      </c>
    </row>
    <row r="7" spans="2:125" s="32" customFormat="1" x14ac:dyDescent="0.2">
      <c r="B7" s="44">
        <v>43541</v>
      </c>
      <c r="C7" s="65">
        <v>21</v>
      </c>
      <c r="D7" s="66" t="s">
        <v>17</v>
      </c>
      <c r="E7" s="65">
        <v>217</v>
      </c>
      <c r="F7" s="65" t="s">
        <v>1017</v>
      </c>
      <c r="G7" s="67">
        <v>1756412.5602175514</v>
      </c>
      <c r="H7" s="67">
        <v>1115431.527590099</v>
      </c>
      <c r="I7" s="67">
        <v>898268.9800000001</v>
      </c>
      <c r="J7" s="68">
        <v>0.80531073201841374</v>
      </c>
      <c r="K7" s="67">
        <v>20111.666864438987</v>
      </c>
      <c r="L7" s="67">
        <v>848459.6396457334</v>
      </c>
      <c r="M7" s="67">
        <v>12084.01</v>
      </c>
      <c r="N7" s="67">
        <v>796669.86</v>
      </c>
      <c r="O7" s="67">
        <v>1372875.4372062632</v>
      </c>
      <c r="P7" s="67" t="s">
        <v>1082</v>
      </c>
      <c r="Q7" s="67" t="s">
        <v>1082</v>
      </c>
      <c r="R7" s="67">
        <v>0</v>
      </c>
      <c r="S7" s="67">
        <v>0</v>
      </c>
      <c r="T7" s="68">
        <v>8.1191756475752414E-2</v>
      </c>
      <c r="U7" s="68">
        <v>7.3144478430749255E-2</v>
      </c>
      <c r="V7" s="68">
        <v>0.90088552835525304</v>
      </c>
      <c r="W7" s="67">
        <v>70520.83</v>
      </c>
      <c r="X7" s="67">
        <v>59155.87999999999</v>
      </c>
      <c r="Y7" s="68">
        <v>0.83884265117129209</v>
      </c>
      <c r="Z7" s="68">
        <v>5.8808712211818596E-2</v>
      </c>
      <c r="AA7" s="68">
        <v>6.3025837514694052E-2</v>
      </c>
      <c r="AB7" s="68">
        <v>1.0717091931495815</v>
      </c>
      <c r="AC7" s="67">
        <v>51079.55999999999</v>
      </c>
      <c r="AD7" s="67">
        <v>50972.39</v>
      </c>
      <c r="AE7" s="68">
        <v>0.99790190048622207</v>
      </c>
      <c r="AF7" s="43">
        <v>80</v>
      </c>
      <c r="AG7" s="43">
        <v>74</v>
      </c>
      <c r="AH7" s="43">
        <v>46</v>
      </c>
      <c r="AI7" s="43">
        <v>51</v>
      </c>
      <c r="AJ7" s="67">
        <v>16855.239999999994</v>
      </c>
      <c r="AK7" s="67">
        <v>18660.150000000001</v>
      </c>
      <c r="AL7" s="68">
        <v>1.1070830198798716</v>
      </c>
      <c r="AM7" s="67">
        <v>6611.7599999999984</v>
      </c>
      <c r="AN7" s="67">
        <v>6967.5999999999985</v>
      </c>
      <c r="AO7" s="68">
        <v>1.0538192553873704</v>
      </c>
      <c r="AP7" s="67">
        <v>3371.8699999999994</v>
      </c>
      <c r="AQ7" s="67">
        <v>4613.8599999999997</v>
      </c>
      <c r="AR7" s="68">
        <v>1.3683386370174415</v>
      </c>
      <c r="AS7" s="67">
        <v>43681.96</v>
      </c>
      <c r="AT7" s="67">
        <v>28914.27</v>
      </c>
      <c r="AU7" s="68">
        <v>0.66192702891536925</v>
      </c>
      <c r="AV7" s="43">
        <v>315.60000000000002</v>
      </c>
      <c r="AW7" s="43">
        <v>564.9</v>
      </c>
      <c r="AX7" s="69">
        <v>1.7899239543726233</v>
      </c>
      <c r="AY7" s="43">
        <v>20111.666864438987</v>
      </c>
      <c r="AZ7" s="43">
        <v>12084.01</v>
      </c>
      <c r="BA7" s="43">
        <v>22441.320475042896</v>
      </c>
      <c r="BB7" s="43">
        <v>27839.85</v>
      </c>
      <c r="BC7" s="43">
        <v>31402.653346482588</v>
      </c>
      <c r="BD7" s="43">
        <v>35346.552238364347</v>
      </c>
      <c r="BE7" s="43">
        <v>112101.47</v>
      </c>
      <c r="BF7" s="43">
        <v>81197.340000000011</v>
      </c>
      <c r="BG7" s="43">
        <v>499.84000000000003</v>
      </c>
      <c r="BH7" s="43">
        <v>62</v>
      </c>
      <c r="BI7" s="44">
        <v>43173</v>
      </c>
      <c r="BJ7" s="44">
        <v>43541</v>
      </c>
      <c r="BK7" s="44">
        <v>43172</v>
      </c>
      <c r="BL7" s="43">
        <f t="shared" si="21"/>
        <v>898268.9800000001</v>
      </c>
      <c r="BM7" s="43">
        <f t="shared" si="22"/>
        <v>808753.87</v>
      </c>
      <c r="BO7" s="16" t="str">
        <f>IFERROR(VLOOKUP($C7,'PORTE LOJA'!A:B,2,0),"PORTE 1")</f>
        <v>PORTE 3</v>
      </c>
      <c r="BP7" s="16">
        <f>VLOOKUP(BO7,'PAINEL E TARGET'!$S$1:$W$8,3,0)</f>
        <v>2400</v>
      </c>
      <c r="BQ7" s="16">
        <f t="shared" si="0"/>
        <v>1</v>
      </c>
      <c r="BR7" s="16">
        <f t="shared" si="1"/>
        <v>1</v>
      </c>
      <c r="BS7" s="16">
        <f t="shared" si="2"/>
        <v>1</v>
      </c>
      <c r="BT7" s="16">
        <f t="shared" si="3"/>
        <v>1</v>
      </c>
      <c r="BU7" s="16">
        <f t="shared" si="4"/>
        <v>1</v>
      </c>
      <c r="BV7" s="16">
        <f t="shared" si="5"/>
        <v>1</v>
      </c>
      <c r="BW7" s="17" t="str">
        <f t="shared" si="23"/>
        <v>111111</v>
      </c>
      <c r="BY7" s="17">
        <f t="shared" si="6"/>
        <v>0.80500000000000005</v>
      </c>
      <c r="BZ7" s="17">
        <f t="shared" si="7"/>
        <v>0.93100000000000005</v>
      </c>
      <c r="CA7" s="17" t="str">
        <f t="shared" si="24"/>
        <v>Sem Retira</v>
      </c>
      <c r="CB7" s="17">
        <f t="shared" si="25"/>
        <v>0.93100000000000005</v>
      </c>
      <c r="CC7" s="33" t="str">
        <f>IF(CB7&gt;='PAINEL E TARGET'!$T$11,'PAINEL E TARGET'!$S$11,
IF(CB7&gt;='PAINEL E TARGET'!$T$12,'PAINEL E TARGET'!$S$12,
IF(CB7&gt;='PAINEL E TARGET'!$T$13,'PAINEL E TARGET'!$S$13,
IF(CB7&gt;='PAINEL E TARGET'!$T$14,'PAINEL E TARGET'!$S$14,
IF(CB7&gt;='PAINEL E TARGET'!$T$15,'PAINEL E TARGET'!$S$15,
IF(CB7&gt;='PAINEL E TARGET'!$T$16,'PAINEL E TARGET'!$S$16,
IF(CB7&gt;='PAINEL E TARGET'!$T$17,'PAINEL E TARGET'!$S$17,
IF(CB7&gt;='PAINEL E TARGET'!$T$18,'PAINEL E TARGET'!$S$18,'PAINEL E TARGET'!$S$19))))))))</f>
        <v>1. Fx de 90% a 99,9%</v>
      </c>
      <c r="CD7" s="17">
        <f>IFERROR(VLOOKUP($BW7,'PAINEL E TARGET'!$G$1:$Q$99,4,0),0)</f>
        <v>0.25</v>
      </c>
      <c r="CE7" s="17">
        <f>VLOOKUP(CC7,'PAINEL E TARGET'!$S$10:$U$19,3,0)</f>
        <v>0.5</v>
      </c>
      <c r="CF7" s="16">
        <f t="shared" si="26"/>
        <v>300</v>
      </c>
      <c r="CG7" s="17">
        <f t="shared" si="8"/>
        <v>1.107</v>
      </c>
      <c r="CH7" s="17">
        <f t="shared" si="9"/>
        <v>1.054</v>
      </c>
      <c r="CI7" s="17">
        <f t="shared" si="10"/>
        <v>1.3680000000000001</v>
      </c>
      <c r="CJ7" s="17">
        <f t="shared" si="11"/>
        <v>0.66200000000000003</v>
      </c>
      <c r="CK7" s="17">
        <f t="shared" si="12"/>
        <v>1.79</v>
      </c>
      <c r="CL7" s="17">
        <f t="shared" si="13"/>
        <v>0.83899999999999997</v>
      </c>
      <c r="CM7" s="16">
        <f t="shared" si="14"/>
        <v>4</v>
      </c>
      <c r="CN7" s="17" t="str">
        <f t="shared" si="27"/>
        <v>não ok</v>
      </c>
      <c r="CO7" s="17">
        <f t="shared" si="28"/>
        <v>0</v>
      </c>
      <c r="CP7" s="33" t="str">
        <f>IF(CO7&gt;='PAINEL E TARGET'!$T$11,'PAINEL E TARGET'!$S$11,
IF(CO7&gt;='PAINEL E TARGET'!$T$12,'PAINEL E TARGET'!$S$12,
IF(CO7&gt;='PAINEL E TARGET'!$T$13,'PAINEL E TARGET'!$S$13,
IF(CO7&gt;='PAINEL E TARGET'!$T$14,'PAINEL E TARGET'!$S$14,
IF(CO7&gt;='PAINEL E TARGET'!$T$15,'PAINEL E TARGET'!$S$15,
IF(CO7&gt;='PAINEL E TARGET'!$T$16,'PAINEL E TARGET'!$S$16,
IF(CO7&gt;='PAINEL E TARGET'!$T$17,'PAINEL E TARGET'!$S$17,
IF(CO7&gt;='PAINEL E TARGET'!$T$18,'PAINEL E TARGET'!$S$18,'PAINEL E TARGET'!$S$19))))))))</f>
        <v>Não elegível</v>
      </c>
      <c r="CQ7" s="17">
        <f>IFERROR(VLOOKUP($BW7,'PAINEL E TARGET'!$G$1:$Q$99,5,0),0)</f>
        <v>0.25</v>
      </c>
      <c r="CR7" s="17">
        <f>VLOOKUP(CP7,'PAINEL E TARGET'!$S$10:$U$19,3,0)</f>
        <v>0</v>
      </c>
      <c r="CS7" s="16">
        <f t="shared" si="29"/>
        <v>0</v>
      </c>
      <c r="CT7" s="17">
        <f t="shared" si="15"/>
        <v>0.998</v>
      </c>
      <c r="CU7" s="33" t="str">
        <f>IF(CT7&gt;='PAINEL E TARGET'!$T$11,'PAINEL E TARGET'!$S$11,
IF(CT7&gt;='PAINEL E TARGET'!$T$12,'PAINEL E TARGET'!$S$12,
IF(CT7&gt;='PAINEL E TARGET'!$T$13,'PAINEL E TARGET'!$S$13,
IF(CT7&gt;='PAINEL E TARGET'!$T$14,'PAINEL E TARGET'!$S$14,
IF(CT7&gt;='PAINEL E TARGET'!$T$15,'PAINEL E TARGET'!$S$15,
IF(CT7&gt;='PAINEL E TARGET'!$T$16,'PAINEL E TARGET'!$S$16,
IF(CT7&gt;='PAINEL E TARGET'!$T$17,'PAINEL E TARGET'!$S$17,
IF(CT7&gt;='PAINEL E TARGET'!$T$18,'PAINEL E TARGET'!$S$18,'PAINEL E TARGET'!$S$19))))))))</f>
        <v>1. Fx de 90% a 99,9%</v>
      </c>
      <c r="CV7" s="17">
        <f>IFERROR(VLOOKUP($BW7,'PAINEL E TARGET'!$G$1:$Q$99,6,0),0)</f>
        <v>0.2</v>
      </c>
      <c r="CW7" s="17">
        <f>VLOOKUP(CU7,'PAINEL E TARGET'!$S$10:$U$19,3,0)</f>
        <v>0.5</v>
      </c>
      <c r="CX7" s="16">
        <f t="shared" si="30"/>
        <v>240</v>
      </c>
      <c r="CY7" s="17">
        <f t="shared" si="16"/>
        <v>0.60099999999999998</v>
      </c>
      <c r="CZ7" s="33" t="str">
        <f>IF(CY7&gt;='PAINEL E TARGET'!$T$11,'PAINEL E TARGET'!$S$11,
IF(CY7&gt;='PAINEL E TARGET'!$T$12,'PAINEL E TARGET'!$S$12,
IF(CY7&gt;='PAINEL E TARGET'!$T$13,'PAINEL E TARGET'!$S$13,
IF(CY7&gt;='PAINEL E TARGET'!$T$14,'PAINEL E TARGET'!$S$14,
IF(CY7&gt;='PAINEL E TARGET'!$T$15,'PAINEL E TARGET'!$S$15,
IF(CY7&gt;='PAINEL E TARGET'!$T$16,'PAINEL E TARGET'!$S$16,
IF(CY7&gt;='PAINEL E TARGET'!$T$17,'PAINEL E TARGET'!$S$17,
IF(CY7&gt;='PAINEL E TARGET'!$T$18,'PAINEL E TARGET'!$S$18,'PAINEL E TARGET'!$S$19))))))))</f>
        <v>Não elegível</v>
      </c>
      <c r="DA7" s="17">
        <f>IFERROR(VLOOKUP($BW7,'PAINEL E TARGET'!$G$1:$Q$99,7,0),0)</f>
        <v>0.15</v>
      </c>
      <c r="DB7" s="17">
        <f>VLOOKUP(CZ7,'PAINEL E TARGET'!$S$10:$U$19,3,0)</f>
        <v>0</v>
      </c>
      <c r="DC7" s="16">
        <f t="shared" si="31"/>
        <v>0</v>
      </c>
      <c r="DD7" s="17">
        <f t="shared" si="17"/>
        <v>1.2410000000000001</v>
      </c>
      <c r="DE7" s="33" t="str">
        <f>IF(DD7&gt;='PAINEL E TARGET'!$T$11,'PAINEL E TARGET'!$S$11,
IF(DD7&gt;='PAINEL E TARGET'!$T$12,'PAINEL E TARGET'!$S$12,
IF(DD7&gt;='PAINEL E TARGET'!$T$13,'PAINEL E TARGET'!$S$13,
IF(DD7&gt;='PAINEL E TARGET'!$T$14,'PAINEL E TARGET'!$S$14,
IF(DD7&gt;='PAINEL E TARGET'!$T$15,'PAINEL E TARGET'!$S$15,
IF(DD7&gt;='PAINEL E TARGET'!$T$16,'PAINEL E TARGET'!$S$16,
IF(DD7&gt;='PAINEL E TARGET'!$T$17,'PAINEL E TARGET'!$S$17,
IF(DD7&gt;='PAINEL E TARGET'!$T$18,'PAINEL E TARGET'!$S$18,'PAINEL E TARGET'!$S$19))))))))</f>
        <v>6. Fx de 120% a 124,9%</v>
      </c>
      <c r="DF7" s="17">
        <f>IFERROR(VLOOKUP($BW7,'PAINEL E TARGET'!$G$1:$Q$99,8,0),0)</f>
        <v>0.1</v>
      </c>
      <c r="DG7" s="17">
        <f>VLOOKUP(DE7,'PAINEL E TARGET'!$S$10:$U$19,3,0)</f>
        <v>1.4</v>
      </c>
      <c r="DH7" s="16">
        <f t="shared" si="32"/>
        <v>335.99999999999994</v>
      </c>
      <c r="DI7" s="17">
        <f t="shared" si="18"/>
        <v>1.109</v>
      </c>
      <c r="DJ7" s="33" t="str">
        <f>IF(DI7&gt;='PAINEL E TARGET'!$T$11,'PAINEL E TARGET'!$S$11,
IF(DI7&gt;='PAINEL E TARGET'!$T$12,'PAINEL E TARGET'!$S$12,
IF(DI7&gt;='PAINEL E TARGET'!$T$13,'PAINEL E TARGET'!$S$13,
IF(DI7&gt;='PAINEL E TARGET'!$T$14,'PAINEL E TARGET'!$S$14,
IF(DI7&gt;='PAINEL E TARGET'!$T$15,'PAINEL E TARGET'!$S$15,
IF(DI7&gt;='PAINEL E TARGET'!$T$16,'PAINEL E TARGET'!$S$16,
IF(DI7&gt;='PAINEL E TARGET'!$T$17,'PAINEL E TARGET'!$S$17,
IF(DI7&gt;='PAINEL E TARGET'!$T$18,'PAINEL E TARGET'!$S$18,'PAINEL E TARGET'!$S$19))))))))</f>
        <v>4. Fx de 110% a 114,9%</v>
      </c>
      <c r="DK7" s="17">
        <f>IFERROR(VLOOKUP($BW7,'PAINEL E TARGET'!$G$1:$Q$99,9,0),0)</f>
        <v>0.05</v>
      </c>
      <c r="DL7" s="17">
        <f>VLOOKUP(DJ7,'PAINEL E TARGET'!$S$10:$U$19,3,0)</f>
        <v>1.2</v>
      </c>
      <c r="DM7" s="16">
        <f t="shared" si="33"/>
        <v>144</v>
      </c>
      <c r="DN7" s="17">
        <f t="shared" si="19"/>
        <v>1.79</v>
      </c>
      <c r="DO7" s="33" t="str">
        <f>IF(DN7&gt;='PAINEL E TARGET'!$T$11,'PAINEL E TARGET'!$S$11,
IF(DN7&gt;='PAINEL E TARGET'!$T$12,'PAINEL E TARGET'!$S$12,
IF(DN7&gt;='PAINEL E TARGET'!$T$13,'PAINEL E TARGET'!$S$13,
IF(DN7&gt;='PAINEL E TARGET'!$T$14,'PAINEL E TARGET'!$S$14,
IF(DN7&gt;='PAINEL E TARGET'!$T$15,'PAINEL E TARGET'!$S$15,
IF(DN7&gt;='PAINEL E TARGET'!$T$16,'PAINEL E TARGET'!$S$16,
IF(DN7&gt;='PAINEL E TARGET'!$T$17,'PAINEL E TARGET'!$S$17,
IF(DN7&gt;='PAINEL E TARGET'!$T$18,'PAINEL E TARGET'!$S$18,'PAINEL E TARGET'!$S$19))))))))</f>
        <v>8. Fx de 130% ou mais</v>
      </c>
      <c r="DP7" s="17">
        <f>IFERROR(VLOOKUP($BW7,'PAINEL E TARGET'!$G$1:$Q$99,10,0),0)</f>
        <v>0</v>
      </c>
      <c r="DQ7" s="17">
        <f>VLOOKUP(DO7,'PAINEL E TARGET'!$S$10:$U$19,3,0)</f>
        <v>1.6</v>
      </c>
      <c r="DR7" s="16">
        <f t="shared" si="34"/>
        <v>0</v>
      </c>
      <c r="DS7" s="17">
        <f t="shared" si="20"/>
        <v>0.92500000000000004</v>
      </c>
      <c r="DT7" s="16">
        <f>IF(DS7&gt;=1,VLOOKUP(BO7,'PAINEL E TARGET'!$S$1:$W$8,5,0),0)</f>
        <v>0</v>
      </c>
      <c r="DU7" s="16">
        <f t="shared" si="35"/>
        <v>1020</v>
      </c>
    </row>
    <row r="8" spans="2:125" s="32" customFormat="1" x14ac:dyDescent="0.2">
      <c r="B8" s="44">
        <v>43541</v>
      </c>
      <c r="C8" s="65">
        <v>23</v>
      </c>
      <c r="D8" s="66" t="s">
        <v>18</v>
      </c>
      <c r="E8" s="65">
        <v>212</v>
      </c>
      <c r="F8" s="65" t="s">
        <v>1017</v>
      </c>
      <c r="G8" s="67">
        <v>1691457.7000950042</v>
      </c>
      <c r="H8" s="67">
        <v>954395.27147421637</v>
      </c>
      <c r="I8" s="67">
        <v>623505.31000000006</v>
      </c>
      <c r="J8" s="68">
        <v>0.65329882558711361</v>
      </c>
      <c r="K8" s="67">
        <v>108005.02961767293</v>
      </c>
      <c r="L8" s="67">
        <v>708898.93404236925</v>
      </c>
      <c r="M8" s="67">
        <v>78776.42</v>
      </c>
      <c r="N8" s="67">
        <v>491386.61000000004</v>
      </c>
      <c r="O8" s="67">
        <v>1448759.6167719522</v>
      </c>
      <c r="P8" s="67" t="s">
        <v>1082</v>
      </c>
      <c r="Q8" s="67" t="s">
        <v>1082</v>
      </c>
      <c r="R8" s="67">
        <v>0</v>
      </c>
      <c r="S8" s="67">
        <v>0</v>
      </c>
      <c r="T8" s="68">
        <v>9.645351657614197E-2</v>
      </c>
      <c r="U8" s="68">
        <v>0.11427184256404699</v>
      </c>
      <c r="V8" s="68">
        <v>1.1847348507385829</v>
      </c>
      <c r="W8" s="67">
        <v>78793.259999999995</v>
      </c>
      <c r="X8" s="67">
        <v>65153.58</v>
      </c>
      <c r="Y8" s="68">
        <v>0.82689280783660946</v>
      </c>
      <c r="Z8" s="68">
        <v>8.779076022435009E-2</v>
      </c>
      <c r="AA8" s="68">
        <v>0.13348622410681379</v>
      </c>
      <c r="AB8" s="68">
        <v>1.5205042508538316</v>
      </c>
      <c r="AC8" s="67">
        <v>71716.62</v>
      </c>
      <c r="AD8" s="67">
        <v>76108.91</v>
      </c>
      <c r="AE8" s="68">
        <v>1.0612450781980525</v>
      </c>
      <c r="AF8" s="43">
        <v>80</v>
      </c>
      <c r="AG8" s="43">
        <v>77</v>
      </c>
      <c r="AH8" s="43">
        <v>36</v>
      </c>
      <c r="AI8" s="43">
        <v>38</v>
      </c>
      <c r="AJ8" s="67">
        <v>45619.28</v>
      </c>
      <c r="AK8" s="67">
        <v>33242.5</v>
      </c>
      <c r="AL8" s="68">
        <v>0.72869409600502244</v>
      </c>
      <c r="AM8" s="67">
        <v>6681.99</v>
      </c>
      <c r="AN8" s="67">
        <v>7108.23</v>
      </c>
      <c r="AO8" s="68">
        <v>1.0637893801098175</v>
      </c>
      <c r="AP8" s="67">
        <v>8952.31</v>
      </c>
      <c r="AQ8" s="67">
        <v>11789.58</v>
      </c>
      <c r="AR8" s="68">
        <v>1.3169316075962518</v>
      </c>
      <c r="AS8" s="67">
        <v>17539.679999999997</v>
      </c>
      <c r="AT8" s="67">
        <v>13013.269999999999</v>
      </c>
      <c r="AU8" s="68">
        <v>0.74193314815321609</v>
      </c>
      <c r="AV8" s="43">
        <v>1365.1000000000001</v>
      </c>
      <c r="AW8" s="43">
        <v>1249.73</v>
      </c>
      <c r="AX8" s="69">
        <v>0.91548604497838981</v>
      </c>
      <c r="AY8" s="43">
        <v>108005.02961767293</v>
      </c>
      <c r="AZ8" s="43">
        <v>78776.42</v>
      </c>
      <c r="BA8" s="43">
        <v>33082.903248646326</v>
      </c>
      <c r="BB8" s="43">
        <v>26243.59</v>
      </c>
      <c r="BC8" s="43">
        <v>190967.86642498712</v>
      </c>
      <c r="BD8" s="43">
        <v>58742.86317252351</v>
      </c>
      <c r="BE8" s="43">
        <v>140478.31</v>
      </c>
      <c r="BF8" s="43">
        <v>127861.67999999995</v>
      </c>
      <c r="BG8" s="43">
        <v>2424.3700000000003</v>
      </c>
      <c r="BH8" s="43">
        <v>74</v>
      </c>
      <c r="BI8" s="44">
        <v>43173</v>
      </c>
      <c r="BJ8" s="44">
        <v>43541</v>
      </c>
      <c r="BK8" s="44">
        <v>43172</v>
      </c>
      <c r="BL8" s="43">
        <f t="shared" si="21"/>
        <v>623505.31000000006</v>
      </c>
      <c r="BM8" s="43">
        <f t="shared" si="22"/>
        <v>570163.03</v>
      </c>
      <c r="BO8" s="16" t="str">
        <f>IFERROR(VLOOKUP($C8,'PORTE LOJA'!A:B,2,0),"PORTE 1")</f>
        <v>PORTE 3</v>
      </c>
      <c r="BP8" s="16">
        <f>VLOOKUP(BO8,'PAINEL E TARGET'!$S$1:$W$8,3,0)</f>
        <v>2400</v>
      </c>
      <c r="BQ8" s="16">
        <f t="shared" si="0"/>
        <v>1</v>
      </c>
      <c r="BR8" s="16">
        <f t="shared" si="1"/>
        <v>1</v>
      </c>
      <c r="BS8" s="16">
        <f t="shared" si="2"/>
        <v>1</v>
      </c>
      <c r="BT8" s="16">
        <f t="shared" si="3"/>
        <v>1</v>
      </c>
      <c r="BU8" s="16">
        <f t="shared" si="4"/>
        <v>1</v>
      </c>
      <c r="BV8" s="16">
        <f t="shared" si="5"/>
        <v>1</v>
      </c>
      <c r="BW8" s="17" t="str">
        <f t="shared" si="23"/>
        <v>111111</v>
      </c>
      <c r="BY8" s="17">
        <f t="shared" si="6"/>
        <v>0.65300000000000002</v>
      </c>
      <c r="BZ8" s="17">
        <f t="shared" si="7"/>
        <v>0.69799999999999995</v>
      </c>
      <c r="CA8" s="17" t="str">
        <f t="shared" si="24"/>
        <v>Sem Retira</v>
      </c>
      <c r="CB8" s="17">
        <f t="shared" si="25"/>
        <v>0.69799999999999995</v>
      </c>
      <c r="CC8" s="33" t="str">
        <f>IF(CB8&gt;='PAINEL E TARGET'!$T$11,'PAINEL E TARGET'!$S$11,
IF(CB8&gt;='PAINEL E TARGET'!$T$12,'PAINEL E TARGET'!$S$12,
IF(CB8&gt;='PAINEL E TARGET'!$T$13,'PAINEL E TARGET'!$S$13,
IF(CB8&gt;='PAINEL E TARGET'!$T$14,'PAINEL E TARGET'!$S$14,
IF(CB8&gt;='PAINEL E TARGET'!$T$15,'PAINEL E TARGET'!$S$15,
IF(CB8&gt;='PAINEL E TARGET'!$T$16,'PAINEL E TARGET'!$S$16,
IF(CB8&gt;='PAINEL E TARGET'!$T$17,'PAINEL E TARGET'!$S$17,
IF(CB8&gt;='PAINEL E TARGET'!$T$18,'PAINEL E TARGET'!$S$18,'PAINEL E TARGET'!$S$19))))))))</f>
        <v>Não elegível</v>
      </c>
      <c r="CD8" s="17">
        <f>IFERROR(VLOOKUP($BW8,'PAINEL E TARGET'!$G$1:$Q$99,4,0),0)</f>
        <v>0.25</v>
      </c>
      <c r="CE8" s="17">
        <f>VLOOKUP(CC8,'PAINEL E TARGET'!$S$10:$U$19,3,0)</f>
        <v>0</v>
      </c>
      <c r="CF8" s="16">
        <f t="shared" si="26"/>
        <v>0</v>
      </c>
      <c r="CG8" s="17">
        <f t="shared" si="8"/>
        <v>0.72899999999999998</v>
      </c>
      <c r="CH8" s="17">
        <f t="shared" si="9"/>
        <v>1.0640000000000001</v>
      </c>
      <c r="CI8" s="17">
        <f t="shared" si="10"/>
        <v>1.3169999999999999</v>
      </c>
      <c r="CJ8" s="17">
        <f t="shared" si="11"/>
        <v>0.74199999999999999</v>
      </c>
      <c r="CK8" s="17">
        <f t="shared" si="12"/>
        <v>0.91500000000000004</v>
      </c>
      <c r="CL8" s="17">
        <f t="shared" si="13"/>
        <v>0.82699999999999996</v>
      </c>
      <c r="CM8" s="16">
        <f t="shared" si="14"/>
        <v>5</v>
      </c>
      <c r="CN8" s="17" t="str">
        <f t="shared" si="27"/>
        <v>ok</v>
      </c>
      <c r="CO8" s="17">
        <f t="shared" si="28"/>
        <v>0.82699999999999996</v>
      </c>
      <c r="CP8" s="33" t="str">
        <f>IF(CO8&gt;='PAINEL E TARGET'!$T$11,'PAINEL E TARGET'!$S$11,
IF(CO8&gt;='PAINEL E TARGET'!$T$12,'PAINEL E TARGET'!$S$12,
IF(CO8&gt;='PAINEL E TARGET'!$T$13,'PAINEL E TARGET'!$S$13,
IF(CO8&gt;='PAINEL E TARGET'!$T$14,'PAINEL E TARGET'!$S$14,
IF(CO8&gt;='PAINEL E TARGET'!$T$15,'PAINEL E TARGET'!$S$15,
IF(CO8&gt;='PAINEL E TARGET'!$T$16,'PAINEL E TARGET'!$S$16,
IF(CO8&gt;='PAINEL E TARGET'!$T$17,'PAINEL E TARGET'!$S$17,
IF(CO8&gt;='PAINEL E TARGET'!$T$18,'PAINEL E TARGET'!$S$18,'PAINEL E TARGET'!$S$19))))))))</f>
        <v>Não elegível</v>
      </c>
      <c r="CQ8" s="17">
        <f>IFERROR(VLOOKUP($BW8,'PAINEL E TARGET'!$G$1:$Q$99,5,0),0)</f>
        <v>0.25</v>
      </c>
      <c r="CR8" s="17">
        <f>VLOOKUP(CP8,'PAINEL E TARGET'!$S$10:$U$19,3,0)</f>
        <v>0</v>
      </c>
      <c r="CS8" s="16">
        <f t="shared" si="29"/>
        <v>0</v>
      </c>
      <c r="CT8" s="17">
        <f t="shared" si="15"/>
        <v>1.0609999999999999</v>
      </c>
      <c r="CU8" s="33" t="str">
        <f>IF(CT8&gt;='PAINEL E TARGET'!$T$11,'PAINEL E TARGET'!$S$11,
IF(CT8&gt;='PAINEL E TARGET'!$T$12,'PAINEL E TARGET'!$S$12,
IF(CT8&gt;='PAINEL E TARGET'!$T$13,'PAINEL E TARGET'!$S$13,
IF(CT8&gt;='PAINEL E TARGET'!$T$14,'PAINEL E TARGET'!$S$14,
IF(CT8&gt;='PAINEL E TARGET'!$T$15,'PAINEL E TARGET'!$S$15,
IF(CT8&gt;='PAINEL E TARGET'!$T$16,'PAINEL E TARGET'!$S$16,
IF(CT8&gt;='PAINEL E TARGET'!$T$17,'PAINEL E TARGET'!$S$17,
IF(CT8&gt;='PAINEL E TARGET'!$T$18,'PAINEL E TARGET'!$S$18,'PAINEL E TARGET'!$S$19))))))))</f>
        <v>3. Fx de 105% a 109,9%</v>
      </c>
      <c r="CV8" s="17">
        <f>IFERROR(VLOOKUP($BW8,'PAINEL E TARGET'!$G$1:$Q$99,6,0),0)</f>
        <v>0.2</v>
      </c>
      <c r="CW8" s="17">
        <f>VLOOKUP(CU8,'PAINEL E TARGET'!$S$10:$U$19,3,0)</f>
        <v>1.1000000000000001</v>
      </c>
      <c r="CX8" s="16">
        <f t="shared" si="30"/>
        <v>528.00000000000011</v>
      </c>
      <c r="CY8" s="17">
        <f t="shared" si="16"/>
        <v>0.72899999999999998</v>
      </c>
      <c r="CZ8" s="33" t="str">
        <f>IF(CY8&gt;='PAINEL E TARGET'!$T$11,'PAINEL E TARGET'!$S$11,
IF(CY8&gt;='PAINEL E TARGET'!$T$12,'PAINEL E TARGET'!$S$12,
IF(CY8&gt;='PAINEL E TARGET'!$T$13,'PAINEL E TARGET'!$S$13,
IF(CY8&gt;='PAINEL E TARGET'!$T$14,'PAINEL E TARGET'!$S$14,
IF(CY8&gt;='PAINEL E TARGET'!$T$15,'PAINEL E TARGET'!$S$15,
IF(CY8&gt;='PAINEL E TARGET'!$T$16,'PAINEL E TARGET'!$S$16,
IF(CY8&gt;='PAINEL E TARGET'!$T$17,'PAINEL E TARGET'!$S$17,
IF(CY8&gt;='PAINEL E TARGET'!$T$18,'PAINEL E TARGET'!$S$18,'PAINEL E TARGET'!$S$19))))))))</f>
        <v>Não elegível</v>
      </c>
      <c r="DA8" s="17">
        <f>IFERROR(VLOOKUP($BW8,'PAINEL E TARGET'!$G$1:$Q$99,7,0),0)</f>
        <v>0.15</v>
      </c>
      <c r="DB8" s="17">
        <f>VLOOKUP(CZ8,'PAINEL E TARGET'!$S$10:$U$19,3,0)</f>
        <v>0</v>
      </c>
      <c r="DC8" s="16">
        <f t="shared" si="31"/>
        <v>0</v>
      </c>
      <c r="DD8" s="17">
        <f t="shared" si="17"/>
        <v>0.79300000000000004</v>
      </c>
      <c r="DE8" s="33" t="str">
        <f>IF(DD8&gt;='PAINEL E TARGET'!$T$11,'PAINEL E TARGET'!$S$11,
IF(DD8&gt;='PAINEL E TARGET'!$T$12,'PAINEL E TARGET'!$S$12,
IF(DD8&gt;='PAINEL E TARGET'!$T$13,'PAINEL E TARGET'!$S$13,
IF(DD8&gt;='PAINEL E TARGET'!$T$14,'PAINEL E TARGET'!$S$14,
IF(DD8&gt;='PAINEL E TARGET'!$T$15,'PAINEL E TARGET'!$S$15,
IF(DD8&gt;='PAINEL E TARGET'!$T$16,'PAINEL E TARGET'!$S$16,
IF(DD8&gt;='PAINEL E TARGET'!$T$17,'PAINEL E TARGET'!$S$17,
IF(DD8&gt;='PAINEL E TARGET'!$T$18,'PAINEL E TARGET'!$S$18,'PAINEL E TARGET'!$S$19))))))))</f>
        <v>Não elegível</v>
      </c>
      <c r="DF8" s="17">
        <f>IFERROR(VLOOKUP($BW8,'PAINEL E TARGET'!$G$1:$Q$99,8,0),0)</f>
        <v>0.1</v>
      </c>
      <c r="DG8" s="17">
        <f>VLOOKUP(DE8,'PAINEL E TARGET'!$S$10:$U$19,3,0)</f>
        <v>0</v>
      </c>
      <c r="DH8" s="16">
        <f t="shared" si="32"/>
        <v>0</v>
      </c>
      <c r="DI8" s="17">
        <f t="shared" si="18"/>
        <v>1.056</v>
      </c>
      <c r="DJ8" s="33" t="str">
        <f>IF(DI8&gt;='PAINEL E TARGET'!$T$11,'PAINEL E TARGET'!$S$11,
IF(DI8&gt;='PAINEL E TARGET'!$T$12,'PAINEL E TARGET'!$S$12,
IF(DI8&gt;='PAINEL E TARGET'!$T$13,'PAINEL E TARGET'!$S$13,
IF(DI8&gt;='PAINEL E TARGET'!$T$14,'PAINEL E TARGET'!$S$14,
IF(DI8&gt;='PAINEL E TARGET'!$T$15,'PAINEL E TARGET'!$S$15,
IF(DI8&gt;='PAINEL E TARGET'!$T$16,'PAINEL E TARGET'!$S$16,
IF(DI8&gt;='PAINEL E TARGET'!$T$17,'PAINEL E TARGET'!$S$17,
IF(DI8&gt;='PAINEL E TARGET'!$T$18,'PAINEL E TARGET'!$S$18,'PAINEL E TARGET'!$S$19))))))))</f>
        <v>3. Fx de 105% a 109,9%</v>
      </c>
      <c r="DK8" s="17">
        <f>IFERROR(VLOOKUP($BW8,'PAINEL E TARGET'!$G$1:$Q$99,9,0),0)</f>
        <v>0.05</v>
      </c>
      <c r="DL8" s="17">
        <f>VLOOKUP(DJ8,'PAINEL E TARGET'!$S$10:$U$19,3,0)</f>
        <v>1.1000000000000001</v>
      </c>
      <c r="DM8" s="16">
        <f t="shared" si="33"/>
        <v>132.00000000000003</v>
      </c>
      <c r="DN8" s="17">
        <f t="shared" si="19"/>
        <v>0.91500000000000004</v>
      </c>
      <c r="DO8" s="33" t="str">
        <f>IF(DN8&gt;='PAINEL E TARGET'!$T$11,'PAINEL E TARGET'!$S$11,
IF(DN8&gt;='PAINEL E TARGET'!$T$12,'PAINEL E TARGET'!$S$12,
IF(DN8&gt;='PAINEL E TARGET'!$T$13,'PAINEL E TARGET'!$S$13,
IF(DN8&gt;='PAINEL E TARGET'!$T$14,'PAINEL E TARGET'!$S$14,
IF(DN8&gt;='PAINEL E TARGET'!$T$15,'PAINEL E TARGET'!$S$15,
IF(DN8&gt;='PAINEL E TARGET'!$T$16,'PAINEL E TARGET'!$S$16,
IF(DN8&gt;='PAINEL E TARGET'!$T$17,'PAINEL E TARGET'!$S$17,
IF(DN8&gt;='PAINEL E TARGET'!$T$18,'PAINEL E TARGET'!$S$18,'PAINEL E TARGET'!$S$19))))))))</f>
        <v>1. Fx de 90% a 99,9%</v>
      </c>
      <c r="DP8" s="17">
        <f>IFERROR(VLOOKUP($BW8,'PAINEL E TARGET'!$G$1:$Q$99,10,0),0)</f>
        <v>0</v>
      </c>
      <c r="DQ8" s="17">
        <f>VLOOKUP(DO8,'PAINEL E TARGET'!$S$10:$U$19,3,0)</f>
        <v>0.5</v>
      </c>
      <c r="DR8" s="16">
        <f t="shared" si="34"/>
        <v>0</v>
      </c>
      <c r="DS8" s="17">
        <f t="shared" si="20"/>
        <v>0.96299999999999997</v>
      </c>
      <c r="DT8" s="16">
        <f>IF(DS8&gt;=1,VLOOKUP(BO8,'PAINEL E TARGET'!$S$1:$W$8,5,0),0)</f>
        <v>0</v>
      </c>
      <c r="DU8" s="16">
        <f t="shared" si="35"/>
        <v>660.00000000000011</v>
      </c>
    </row>
    <row r="9" spans="2:125" s="32" customFormat="1" x14ac:dyDescent="0.2">
      <c r="B9" s="44">
        <v>43541</v>
      </c>
      <c r="C9" s="65">
        <v>25</v>
      </c>
      <c r="D9" s="66" t="s">
        <v>19</v>
      </c>
      <c r="E9" s="65">
        <v>217</v>
      </c>
      <c r="F9" s="65" t="s">
        <v>1017</v>
      </c>
      <c r="G9" s="67">
        <v>4101449.6050757654</v>
      </c>
      <c r="H9" s="67">
        <v>2266765.9609802528</v>
      </c>
      <c r="I9" s="67">
        <v>2196515.58</v>
      </c>
      <c r="J9" s="68">
        <v>0.96900854248319779</v>
      </c>
      <c r="K9" s="67">
        <v>401805.65015744593</v>
      </c>
      <c r="L9" s="67">
        <v>1781903.5196722134</v>
      </c>
      <c r="M9" s="67">
        <v>446454.89</v>
      </c>
      <c r="N9" s="67">
        <v>1720371.52</v>
      </c>
      <c r="O9" s="67">
        <v>3954083.6133126928</v>
      </c>
      <c r="P9" s="67" t="s">
        <v>1082</v>
      </c>
      <c r="Q9" s="67" t="s">
        <v>1082</v>
      </c>
      <c r="R9" s="67">
        <v>0</v>
      </c>
      <c r="S9" s="67">
        <v>0</v>
      </c>
      <c r="T9" s="68">
        <v>0.1007679699477403</v>
      </c>
      <c r="U9" s="68">
        <v>0.10808331895862391</v>
      </c>
      <c r="V9" s="68">
        <v>1.072595974838805</v>
      </c>
      <c r="W9" s="67">
        <v>220047.93999999997</v>
      </c>
      <c r="X9" s="67">
        <v>234197.79</v>
      </c>
      <c r="Y9" s="68">
        <v>1.0643034876854562</v>
      </c>
      <c r="Z9" s="68">
        <v>8.5534572360004349E-2</v>
      </c>
      <c r="AA9" s="68">
        <v>0.11590131024847532</v>
      </c>
      <c r="AB9" s="68">
        <v>1.3550229696672962</v>
      </c>
      <c r="AC9" s="67">
        <v>186782.62999999998</v>
      </c>
      <c r="AD9" s="67">
        <v>251138.02</v>
      </c>
      <c r="AE9" s="68">
        <v>1.3445469742020444</v>
      </c>
      <c r="AF9" s="43">
        <v>80</v>
      </c>
      <c r="AG9" s="43">
        <v>79</v>
      </c>
      <c r="AH9" s="43">
        <v>131</v>
      </c>
      <c r="AI9" s="43">
        <v>102</v>
      </c>
      <c r="AJ9" s="67">
        <v>119933.02</v>
      </c>
      <c r="AK9" s="67">
        <v>103525</v>
      </c>
      <c r="AL9" s="68">
        <v>0.86319013729496674</v>
      </c>
      <c r="AM9" s="67">
        <v>6643.9600000000009</v>
      </c>
      <c r="AN9" s="67">
        <v>16188.470000000001</v>
      </c>
      <c r="AO9" s="68">
        <v>2.4365694555656563</v>
      </c>
      <c r="AP9" s="67">
        <v>0</v>
      </c>
      <c r="AQ9" s="67">
        <v>14080.349999999997</v>
      </c>
      <c r="AR9" s="68">
        <v>0</v>
      </c>
      <c r="AS9" s="67">
        <v>93470.960000000021</v>
      </c>
      <c r="AT9" s="67">
        <v>100403.97</v>
      </c>
      <c r="AU9" s="68">
        <v>1.0741728767951029</v>
      </c>
      <c r="AV9" s="43">
        <v>4459.2699999999995</v>
      </c>
      <c r="AW9" s="43">
        <v>4139.2</v>
      </c>
      <c r="AX9" s="69">
        <v>0.92822367786655668</v>
      </c>
      <c r="AY9" s="43">
        <v>401805.65015744593</v>
      </c>
      <c r="AZ9" s="43">
        <v>446454.88999999996</v>
      </c>
      <c r="BA9" s="43">
        <v>72061.525620275148</v>
      </c>
      <c r="BB9" s="43">
        <v>78911.98</v>
      </c>
      <c r="BC9" s="43">
        <v>724157.52098397212</v>
      </c>
      <c r="BD9" s="43">
        <v>130650.07921232762</v>
      </c>
      <c r="BE9" s="43">
        <v>400704.97999999992</v>
      </c>
      <c r="BF9" s="43">
        <v>340129.22999999992</v>
      </c>
      <c r="BG9" s="43">
        <v>8097.4199999999992</v>
      </c>
      <c r="BH9" s="43">
        <v>225</v>
      </c>
      <c r="BI9" s="44">
        <v>43173</v>
      </c>
      <c r="BJ9" s="44">
        <v>43541</v>
      </c>
      <c r="BK9" s="44">
        <v>43172</v>
      </c>
      <c r="BL9" s="43">
        <f t="shared" si="21"/>
        <v>2196515.58</v>
      </c>
      <c r="BM9" s="43">
        <f t="shared" si="22"/>
        <v>2166826.41</v>
      </c>
      <c r="BO9" s="16" t="str">
        <f>IFERROR(VLOOKUP($C9,'PORTE LOJA'!A:B,2,0),"PORTE 1")</f>
        <v>PORTE 5</v>
      </c>
      <c r="BP9" s="16">
        <f>VLOOKUP(BO9,'PAINEL E TARGET'!$S$1:$W$8,3,0)</f>
        <v>3750</v>
      </c>
      <c r="BQ9" s="16">
        <f t="shared" si="0"/>
        <v>1</v>
      </c>
      <c r="BR9" s="16">
        <f t="shared" si="1"/>
        <v>1</v>
      </c>
      <c r="BS9" s="16">
        <f t="shared" si="2"/>
        <v>1</v>
      </c>
      <c r="BT9" s="16">
        <f t="shared" si="3"/>
        <v>1</v>
      </c>
      <c r="BU9" s="16">
        <f t="shared" si="4"/>
        <v>1</v>
      </c>
      <c r="BV9" s="16">
        <f t="shared" si="5"/>
        <v>1</v>
      </c>
      <c r="BW9" s="17" t="str">
        <f t="shared" si="23"/>
        <v>111111</v>
      </c>
      <c r="BY9" s="17">
        <f t="shared" si="6"/>
        <v>0.96899999999999997</v>
      </c>
      <c r="BZ9" s="17">
        <f t="shared" si="7"/>
        <v>0.99199999999999999</v>
      </c>
      <c r="CA9" s="17" t="str">
        <f t="shared" si="24"/>
        <v>Sem Retira</v>
      </c>
      <c r="CB9" s="17">
        <f t="shared" si="25"/>
        <v>0.99199999999999999</v>
      </c>
      <c r="CC9" s="33" t="str">
        <f>IF(CB9&gt;='PAINEL E TARGET'!$T$11,'PAINEL E TARGET'!$S$11,
IF(CB9&gt;='PAINEL E TARGET'!$T$12,'PAINEL E TARGET'!$S$12,
IF(CB9&gt;='PAINEL E TARGET'!$T$13,'PAINEL E TARGET'!$S$13,
IF(CB9&gt;='PAINEL E TARGET'!$T$14,'PAINEL E TARGET'!$S$14,
IF(CB9&gt;='PAINEL E TARGET'!$T$15,'PAINEL E TARGET'!$S$15,
IF(CB9&gt;='PAINEL E TARGET'!$T$16,'PAINEL E TARGET'!$S$16,
IF(CB9&gt;='PAINEL E TARGET'!$T$17,'PAINEL E TARGET'!$S$17,
IF(CB9&gt;='PAINEL E TARGET'!$T$18,'PAINEL E TARGET'!$S$18,'PAINEL E TARGET'!$S$19))))))))</f>
        <v>1. Fx de 90% a 99,9%</v>
      </c>
      <c r="CD9" s="17">
        <f>IFERROR(VLOOKUP($BW9,'PAINEL E TARGET'!$G$1:$Q$99,4,0),0)</f>
        <v>0.25</v>
      </c>
      <c r="CE9" s="17">
        <f>VLOOKUP(CC9,'PAINEL E TARGET'!$S$10:$U$19,3,0)</f>
        <v>0.5</v>
      </c>
      <c r="CF9" s="16">
        <f t="shared" si="26"/>
        <v>468.75</v>
      </c>
      <c r="CG9" s="17">
        <f t="shared" si="8"/>
        <v>0.86299999999999999</v>
      </c>
      <c r="CH9" s="17">
        <f t="shared" si="9"/>
        <v>2.4369999999999998</v>
      </c>
      <c r="CI9" s="17" t="str">
        <f t="shared" si="10"/>
        <v>sem meta</v>
      </c>
      <c r="CJ9" s="17">
        <f t="shared" si="11"/>
        <v>1.0740000000000001</v>
      </c>
      <c r="CK9" s="17">
        <f t="shared" si="12"/>
        <v>0.92800000000000005</v>
      </c>
      <c r="CL9" s="17">
        <f t="shared" si="13"/>
        <v>1.0640000000000001</v>
      </c>
      <c r="CM9" s="16">
        <f t="shared" si="14"/>
        <v>5</v>
      </c>
      <c r="CN9" s="17" t="str">
        <f t="shared" si="27"/>
        <v>ok</v>
      </c>
      <c r="CO9" s="17">
        <f t="shared" si="28"/>
        <v>1.0640000000000001</v>
      </c>
      <c r="CP9" s="33" t="str">
        <f>IF(CO9&gt;='PAINEL E TARGET'!$T$11,'PAINEL E TARGET'!$S$11,
IF(CO9&gt;='PAINEL E TARGET'!$T$12,'PAINEL E TARGET'!$S$12,
IF(CO9&gt;='PAINEL E TARGET'!$T$13,'PAINEL E TARGET'!$S$13,
IF(CO9&gt;='PAINEL E TARGET'!$T$14,'PAINEL E TARGET'!$S$14,
IF(CO9&gt;='PAINEL E TARGET'!$T$15,'PAINEL E TARGET'!$S$15,
IF(CO9&gt;='PAINEL E TARGET'!$T$16,'PAINEL E TARGET'!$S$16,
IF(CO9&gt;='PAINEL E TARGET'!$T$17,'PAINEL E TARGET'!$S$17,
IF(CO9&gt;='PAINEL E TARGET'!$T$18,'PAINEL E TARGET'!$S$18,'PAINEL E TARGET'!$S$19))))))))</f>
        <v>3. Fx de 105% a 109,9%</v>
      </c>
      <c r="CQ9" s="17">
        <f>IFERROR(VLOOKUP($BW9,'PAINEL E TARGET'!$G$1:$Q$99,5,0),0)</f>
        <v>0.25</v>
      </c>
      <c r="CR9" s="17">
        <f>VLOOKUP(CP9,'PAINEL E TARGET'!$S$10:$U$19,3,0)</f>
        <v>1.1000000000000001</v>
      </c>
      <c r="CS9" s="16">
        <f t="shared" si="29"/>
        <v>1031.25</v>
      </c>
      <c r="CT9" s="17">
        <f t="shared" si="15"/>
        <v>1.345</v>
      </c>
      <c r="CU9" s="33" t="str">
        <f>IF(CT9&gt;='PAINEL E TARGET'!$T$11,'PAINEL E TARGET'!$S$11,
IF(CT9&gt;='PAINEL E TARGET'!$T$12,'PAINEL E TARGET'!$S$12,
IF(CT9&gt;='PAINEL E TARGET'!$T$13,'PAINEL E TARGET'!$S$13,
IF(CT9&gt;='PAINEL E TARGET'!$T$14,'PAINEL E TARGET'!$S$14,
IF(CT9&gt;='PAINEL E TARGET'!$T$15,'PAINEL E TARGET'!$S$15,
IF(CT9&gt;='PAINEL E TARGET'!$T$16,'PAINEL E TARGET'!$S$16,
IF(CT9&gt;='PAINEL E TARGET'!$T$17,'PAINEL E TARGET'!$S$17,
IF(CT9&gt;='PAINEL E TARGET'!$T$18,'PAINEL E TARGET'!$S$18,'PAINEL E TARGET'!$S$19))))))))</f>
        <v>8. Fx de 130% ou mais</v>
      </c>
      <c r="CV9" s="17">
        <f>IFERROR(VLOOKUP($BW9,'PAINEL E TARGET'!$G$1:$Q$99,6,0),0)</f>
        <v>0.2</v>
      </c>
      <c r="CW9" s="17">
        <f>VLOOKUP(CU9,'PAINEL E TARGET'!$S$10:$U$19,3,0)</f>
        <v>1.6</v>
      </c>
      <c r="CX9" s="16">
        <f t="shared" si="30"/>
        <v>1200.0000000000002</v>
      </c>
      <c r="CY9" s="17">
        <f t="shared" si="16"/>
        <v>1.111</v>
      </c>
      <c r="CZ9" s="33" t="str">
        <f>IF(CY9&gt;='PAINEL E TARGET'!$T$11,'PAINEL E TARGET'!$S$11,
IF(CY9&gt;='PAINEL E TARGET'!$T$12,'PAINEL E TARGET'!$S$12,
IF(CY9&gt;='PAINEL E TARGET'!$T$13,'PAINEL E TARGET'!$S$13,
IF(CY9&gt;='PAINEL E TARGET'!$T$14,'PAINEL E TARGET'!$S$14,
IF(CY9&gt;='PAINEL E TARGET'!$T$15,'PAINEL E TARGET'!$S$15,
IF(CY9&gt;='PAINEL E TARGET'!$T$16,'PAINEL E TARGET'!$S$16,
IF(CY9&gt;='PAINEL E TARGET'!$T$17,'PAINEL E TARGET'!$S$17,
IF(CY9&gt;='PAINEL E TARGET'!$T$18,'PAINEL E TARGET'!$S$18,'PAINEL E TARGET'!$S$19))))))))</f>
        <v>4. Fx de 110% a 114,9%</v>
      </c>
      <c r="DA9" s="17">
        <f>IFERROR(VLOOKUP($BW9,'PAINEL E TARGET'!$G$1:$Q$99,7,0),0)</f>
        <v>0.15</v>
      </c>
      <c r="DB9" s="17">
        <f>VLOOKUP(CZ9,'PAINEL E TARGET'!$S$10:$U$19,3,0)</f>
        <v>1.2</v>
      </c>
      <c r="DC9" s="16">
        <f t="shared" si="31"/>
        <v>675</v>
      </c>
      <c r="DD9" s="17">
        <f t="shared" si="17"/>
        <v>1.095</v>
      </c>
      <c r="DE9" s="33" t="str">
        <f>IF(DD9&gt;='PAINEL E TARGET'!$T$11,'PAINEL E TARGET'!$S$11,
IF(DD9&gt;='PAINEL E TARGET'!$T$12,'PAINEL E TARGET'!$S$12,
IF(DD9&gt;='PAINEL E TARGET'!$T$13,'PAINEL E TARGET'!$S$13,
IF(DD9&gt;='PAINEL E TARGET'!$T$14,'PAINEL E TARGET'!$S$14,
IF(DD9&gt;='PAINEL E TARGET'!$T$15,'PAINEL E TARGET'!$S$15,
IF(DD9&gt;='PAINEL E TARGET'!$T$16,'PAINEL E TARGET'!$S$16,
IF(DD9&gt;='PAINEL E TARGET'!$T$17,'PAINEL E TARGET'!$S$17,
IF(DD9&gt;='PAINEL E TARGET'!$T$18,'PAINEL E TARGET'!$S$18,'PAINEL E TARGET'!$S$19))))))))</f>
        <v>3. Fx de 105% a 109,9%</v>
      </c>
      <c r="DF9" s="17">
        <f>IFERROR(VLOOKUP($BW9,'PAINEL E TARGET'!$G$1:$Q$99,8,0),0)</f>
        <v>0.1</v>
      </c>
      <c r="DG9" s="17">
        <f>VLOOKUP(DE9,'PAINEL E TARGET'!$S$10:$U$19,3,0)</f>
        <v>1.1000000000000001</v>
      </c>
      <c r="DH9" s="16">
        <f t="shared" si="32"/>
        <v>412.50000000000006</v>
      </c>
      <c r="DI9" s="17">
        <f t="shared" si="18"/>
        <v>0.77900000000000003</v>
      </c>
      <c r="DJ9" s="33" t="str">
        <f>IF(DI9&gt;='PAINEL E TARGET'!$T$11,'PAINEL E TARGET'!$S$11,
IF(DI9&gt;='PAINEL E TARGET'!$T$12,'PAINEL E TARGET'!$S$12,
IF(DI9&gt;='PAINEL E TARGET'!$T$13,'PAINEL E TARGET'!$S$13,
IF(DI9&gt;='PAINEL E TARGET'!$T$14,'PAINEL E TARGET'!$S$14,
IF(DI9&gt;='PAINEL E TARGET'!$T$15,'PAINEL E TARGET'!$S$15,
IF(DI9&gt;='PAINEL E TARGET'!$T$16,'PAINEL E TARGET'!$S$16,
IF(DI9&gt;='PAINEL E TARGET'!$T$17,'PAINEL E TARGET'!$S$17,
IF(DI9&gt;='PAINEL E TARGET'!$T$18,'PAINEL E TARGET'!$S$18,'PAINEL E TARGET'!$S$19))))))))</f>
        <v>Não elegível</v>
      </c>
      <c r="DK9" s="17">
        <f>IFERROR(VLOOKUP($BW9,'PAINEL E TARGET'!$G$1:$Q$99,9,0),0)</f>
        <v>0.05</v>
      </c>
      <c r="DL9" s="17">
        <f>VLOOKUP(DJ9,'PAINEL E TARGET'!$S$10:$U$19,3,0)</f>
        <v>0</v>
      </c>
      <c r="DM9" s="16">
        <f t="shared" si="33"/>
        <v>0</v>
      </c>
      <c r="DN9" s="17">
        <f t="shared" si="19"/>
        <v>0.92800000000000005</v>
      </c>
      <c r="DO9" s="33" t="str">
        <f>IF(DN9&gt;='PAINEL E TARGET'!$T$11,'PAINEL E TARGET'!$S$11,
IF(DN9&gt;='PAINEL E TARGET'!$T$12,'PAINEL E TARGET'!$S$12,
IF(DN9&gt;='PAINEL E TARGET'!$T$13,'PAINEL E TARGET'!$S$13,
IF(DN9&gt;='PAINEL E TARGET'!$T$14,'PAINEL E TARGET'!$S$14,
IF(DN9&gt;='PAINEL E TARGET'!$T$15,'PAINEL E TARGET'!$S$15,
IF(DN9&gt;='PAINEL E TARGET'!$T$16,'PAINEL E TARGET'!$S$16,
IF(DN9&gt;='PAINEL E TARGET'!$T$17,'PAINEL E TARGET'!$S$17,
IF(DN9&gt;='PAINEL E TARGET'!$T$18,'PAINEL E TARGET'!$S$18,'PAINEL E TARGET'!$S$19))))))))</f>
        <v>1. Fx de 90% a 99,9%</v>
      </c>
      <c r="DP9" s="17">
        <f>IFERROR(VLOOKUP($BW9,'PAINEL E TARGET'!$G$1:$Q$99,10,0),0)</f>
        <v>0</v>
      </c>
      <c r="DQ9" s="17">
        <f>VLOOKUP(DO9,'PAINEL E TARGET'!$S$10:$U$19,3,0)</f>
        <v>0.5</v>
      </c>
      <c r="DR9" s="16">
        <f t="shared" si="34"/>
        <v>0</v>
      </c>
      <c r="DS9" s="17">
        <f t="shared" si="20"/>
        <v>0.98799999999999999</v>
      </c>
      <c r="DT9" s="16">
        <f>IF(DS9&gt;=1,VLOOKUP(BO9,'PAINEL E TARGET'!$S$1:$W$8,5,0),0)</f>
        <v>0</v>
      </c>
      <c r="DU9" s="16">
        <f t="shared" si="35"/>
        <v>3787.5</v>
      </c>
    </row>
    <row r="10" spans="2:125" s="32" customFormat="1" x14ac:dyDescent="0.2">
      <c r="B10" s="44">
        <v>43541</v>
      </c>
      <c r="C10" s="65">
        <v>27</v>
      </c>
      <c r="D10" s="66" t="s">
        <v>20</v>
      </c>
      <c r="E10" s="65">
        <v>116</v>
      </c>
      <c r="F10" s="65" t="s">
        <v>1018</v>
      </c>
      <c r="G10" s="67">
        <v>1066102.4418658384</v>
      </c>
      <c r="H10" s="67">
        <v>657189.37624843116</v>
      </c>
      <c r="I10" s="67">
        <v>536615.80999999994</v>
      </c>
      <c r="J10" s="68">
        <v>0.81653147387024727</v>
      </c>
      <c r="K10" s="67">
        <v>18588.007463734164</v>
      </c>
      <c r="L10" s="67">
        <v>578245.4479776019</v>
      </c>
      <c r="M10" s="67">
        <v>16987.150000000001</v>
      </c>
      <c r="N10" s="67">
        <v>498644.27999999997</v>
      </c>
      <c r="O10" s="67">
        <v>969322.52793249919</v>
      </c>
      <c r="P10" s="67" t="s">
        <v>1082</v>
      </c>
      <c r="Q10" s="67" t="s">
        <v>1082</v>
      </c>
      <c r="R10" s="67">
        <v>0</v>
      </c>
      <c r="S10" s="67">
        <v>379</v>
      </c>
      <c r="T10" s="68">
        <v>7.0808664652938405E-2</v>
      </c>
      <c r="U10" s="68">
        <v>7.3887776778851499E-2</v>
      </c>
      <c r="V10" s="68">
        <v>1.0434849624831235</v>
      </c>
      <c r="W10" s="67">
        <v>42260.979999999996</v>
      </c>
      <c r="X10" s="67">
        <v>38098.86</v>
      </c>
      <c r="Y10" s="68">
        <v>0.90151387876002886</v>
      </c>
      <c r="Z10" s="68">
        <v>7.5406731291094126E-2</v>
      </c>
      <c r="AA10" s="68">
        <v>0.11342660008137982</v>
      </c>
      <c r="AB10" s="68">
        <v>1.5041972797298007</v>
      </c>
      <c r="AC10" s="67">
        <v>45005.26</v>
      </c>
      <c r="AD10" s="67">
        <v>58486.320000000007</v>
      </c>
      <c r="AE10" s="68">
        <v>1.2995440977343538</v>
      </c>
      <c r="AF10" s="43">
        <v>80</v>
      </c>
      <c r="AG10" s="43">
        <v>78</v>
      </c>
      <c r="AH10" s="43">
        <v>44</v>
      </c>
      <c r="AI10" s="43">
        <v>29</v>
      </c>
      <c r="AJ10" s="67">
        <v>19987.829999999998</v>
      </c>
      <c r="AK10" s="67">
        <v>21726.5</v>
      </c>
      <c r="AL10" s="68">
        <v>1.0869864312434117</v>
      </c>
      <c r="AM10" s="67">
        <v>3740.42</v>
      </c>
      <c r="AN10" s="67">
        <v>3090.5400000000004</v>
      </c>
      <c r="AO10" s="68">
        <v>0.82625480561006526</v>
      </c>
      <c r="AP10" s="67">
        <v>2654.5799999999995</v>
      </c>
      <c r="AQ10" s="67">
        <v>1405.93</v>
      </c>
      <c r="AR10" s="68">
        <v>0.52962427201289863</v>
      </c>
      <c r="AS10" s="67">
        <v>15878.15</v>
      </c>
      <c r="AT10" s="67">
        <v>11875.89</v>
      </c>
      <c r="AU10" s="68">
        <v>0.74793914908222936</v>
      </c>
      <c r="AV10" s="43">
        <v>667.43000000000006</v>
      </c>
      <c r="AW10" s="43">
        <v>619.87</v>
      </c>
      <c r="AX10" s="69">
        <v>0.9287415908784441</v>
      </c>
      <c r="AY10" s="43">
        <v>18588.007463734164</v>
      </c>
      <c r="AZ10" s="43">
        <v>16987.150000000001</v>
      </c>
      <c r="BA10" s="43">
        <v>24204.315403701079</v>
      </c>
      <c r="BB10" s="43">
        <v>21158.960000000003</v>
      </c>
      <c r="BC10" s="43">
        <v>29720.222040012406</v>
      </c>
      <c r="BD10" s="43">
        <v>39173.929254189388</v>
      </c>
      <c r="BE10" s="43">
        <v>68929.279999999984</v>
      </c>
      <c r="BF10" s="43">
        <v>73405.500000000015</v>
      </c>
      <c r="BG10" s="43">
        <v>1088.1200000000001</v>
      </c>
      <c r="BH10" s="43">
        <v>71</v>
      </c>
      <c r="BI10" s="44">
        <v>43173</v>
      </c>
      <c r="BJ10" s="44">
        <v>43541</v>
      </c>
      <c r="BK10" s="44">
        <v>43172</v>
      </c>
      <c r="BL10" s="43">
        <f t="shared" si="21"/>
        <v>536994.80999999994</v>
      </c>
      <c r="BM10" s="43">
        <f t="shared" si="22"/>
        <v>516010.43</v>
      </c>
      <c r="BO10" s="16" t="str">
        <f>IFERROR(VLOOKUP($C10,'PORTE LOJA'!A:B,2,0),"PORTE 1")</f>
        <v>PORTE 2</v>
      </c>
      <c r="BP10" s="16">
        <f>VLOOKUP(BO10,'PAINEL E TARGET'!$S$1:$W$8,3,0)</f>
        <v>1875</v>
      </c>
      <c r="BQ10" s="16">
        <f t="shared" si="0"/>
        <v>1</v>
      </c>
      <c r="BR10" s="16">
        <f t="shared" si="1"/>
        <v>1</v>
      </c>
      <c r="BS10" s="16">
        <f t="shared" si="2"/>
        <v>1</v>
      </c>
      <c r="BT10" s="16">
        <f t="shared" si="3"/>
        <v>1</v>
      </c>
      <c r="BU10" s="16">
        <f t="shared" si="4"/>
        <v>1</v>
      </c>
      <c r="BV10" s="16">
        <f t="shared" si="5"/>
        <v>1</v>
      </c>
      <c r="BW10" s="17" t="str">
        <f t="shared" si="23"/>
        <v>111111</v>
      </c>
      <c r="BY10" s="17">
        <f t="shared" si="6"/>
        <v>0.81699999999999995</v>
      </c>
      <c r="BZ10" s="17">
        <f t="shared" si="7"/>
        <v>0.86499999999999999</v>
      </c>
      <c r="CA10" s="17" t="str">
        <f t="shared" si="24"/>
        <v>Sem Retira</v>
      </c>
      <c r="CB10" s="17">
        <f t="shared" si="25"/>
        <v>0.86499999999999999</v>
      </c>
      <c r="CC10" s="33" t="str">
        <f>IF(CB10&gt;='PAINEL E TARGET'!$T$11,'PAINEL E TARGET'!$S$11,
IF(CB10&gt;='PAINEL E TARGET'!$T$12,'PAINEL E TARGET'!$S$12,
IF(CB10&gt;='PAINEL E TARGET'!$T$13,'PAINEL E TARGET'!$S$13,
IF(CB10&gt;='PAINEL E TARGET'!$T$14,'PAINEL E TARGET'!$S$14,
IF(CB10&gt;='PAINEL E TARGET'!$T$15,'PAINEL E TARGET'!$S$15,
IF(CB10&gt;='PAINEL E TARGET'!$T$16,'PAINEL E TARGET'!$S$16,
IF(CB10&gt;='PAINEL E TARGET'!$T$17,'PAINEL E TARGET'!$S$17,
IF(CB10&gt;='PAINEL E TARGET'!$T$18,'PAINEL E TARGET'!$S$18,'PAINEL E TARGET'!$S$19))))))))</f>
        <v>Não elegível</v>
      </c>
      <c r="CD10" s="17">
        <f>IFERROR(VLOOKUP($BW10,'PAINEL E TARGET'!$G$1:$Q$99,4,0),0)</f>
        <v>0.25</v>
      </c>
      <c r="CE10" s="17">
        <f>VLOOKUP(CC10,'PAINEL E TARGET'!$S$10:$U$19,3,0)</f>
        <v>0</v>
      </c>
      <c r="CF10" s="16">
        <f t="shared" si="26"/>
        <v>0</v>
      </c>
      <c r="CG10" s="17">
        <f t="shared" si="8"/>
        <v>1.087</v>
      </c>
      <c r="CH10" s="17">
        <f t="shared" si="9"/>
        <v>0.82599999999999996</v>
      </c>
      <c r="CI10" s="17">
        <f t="shared" si="10"/>
        <v>0.53</v>
      </c>
      <c r="CJ10" s="17">
        <f t="shared" si="11"/>
        <v>0.748</v>
      </c>
      <c r="CK10" s="17">
        <f t="shared" si="12"/>
        <v>0.92900000000000005</v>
      </c>
      <c r="CL10" s="17">
        <f t="shared" si="13"/>
        <v>0.90200000000000002</v>
      </c>
      <c r="CM10" s="16">
        <f t="shared" si="14"/>
        <v>4</v>
      </c>
      <c r="CN10" s="17" t="str">
        <f t="shared" si="27"/>
        <v>não ok</v>
      </c>
      <c r="CO10" s="17">
        <f t="shared" si="28"/>
        <v>0</v>
      </c>
      <c r="CP10" s="33" t="str">
        <f>IF(CO10&gt;='PAINEL E TARGET'!$T$11,'PAINEL E TARGET'!$S$11,
IF(CO10&gt;='PAINEL E TARGET'!$T$12,'PAINEL E TARGET'!$S$12,
IF(CO10&gt;='PAINEL E TARGET'!$T$13,'PAINEL E TARGET'!$S$13,
IF(CO10&gt;='PAINEL E TARGET'!$T$14,'PAINEL E TARGET'!$S$14,
IF(CO10&gt;='PAINEL E TARGET'!$T$15,'PAINEL E TARGET'!$S$15,
IF(CO10&gt;='PAINEL E TARGET'!$T$16,'PAINEL E TARGET'!$S$16,
IF(CO10&gt;='PAINEL E TARGET'!$T$17,'PAINEL E TARGET'!$S$17,
IF(CO10&gt;='PAINEL E TARGET'!$T$18,'PAINEL E TARGET'!$S$18,'PAINEL E TARGET'!$S$19))))))))</f>
        <v>Não elegível</v>
      </c>
      <c r="CQ10" s="17">
        <f>IFERROR(VLOOKUP($BW10,'PAINEL E TARGET'!$G$1:$Q$99,5,0),0)</f>
        <v>0.25</v>
      </c>
      <c r="CR10" s="17">
        <f>VLOOKUP(CP10,'PAINEL E TARGET'!$S$10:$U$19,3,0)</f>
        <v>0</v>
      </c>
      <c r="CS10" s="16">
        <f t="shared" si="29"/>
        <v>0</v>
      </c>
      <c r="CT10" s="17">
        <f t="shared" si="15"/>
        <v>1.3</v>
      </c>
      <c r="CU10" s="33" t="str">
        <f>IF(CT10&gt;='PAINEL E TARGET'!$T$11,'PAINEL E TARGET'!$S$11,
IF(CT10&gt;='PAINEL E TARGET'!$T$12,'PAINEL E TARGET'!$S$12,
IF(CT10&gt;='PAINEL E TARGET'!$T$13,'PAINEL E TARGET'!$S$13,
IF(CT10&gt;='PAINEL E TARGET'!$T$14,'PAINEL E TARGET'!$S$14,
IF(CT10&gt;='PAINEL E TARGET'!$T$15,'PAINEL E TARGET'!$S$15,
IF(CT10&gt;='PAINEL E TARGET'!$T$16,'PAINEL E TARGET'!$S$16,
IF(CT10&gt;='PAINEL E TARGET'!$T$17,'PAINEL E TARGET'!$S$17,
IF(CT10&gt;='PAINEL E TARGET'!$T$18,'PAINEL E TARGET'!$S$18,'PAINEL E TARGET'!$S$19))))))))</f>
        <v>8. Fx de 130% ou mais</v>
      </c>
      <c r="CV10" s="17">
        <f>IFERROR(VLOOKUP($BW10,'PAINEL E TARGET'!$G$1:$Q$99,6,0),0)</f>
        <v>0.2</v>
      </c>
      <c r="CW10" s="17">
        <f>VLOOKUP(CU10,'PAINEL E TARGET'!$S$10:$U$19,3,0)</f>
        <v>1.6</v>
      </c>
      <c r="CX10" s="16">
        <f t="shared" si="30"/>
        <v>600.00000000000011</v>
      </c>
      <c r="CY10" s="17">
        <f t="shared" si="16"/>
        <v>0.91400000000000003</v>
      </c>
      <c r="CZ10" s="33" t="str">
        <f>IF(CY10&gt;='PAINEL E TARGET'!$T$11,'PAINEL E TARGET'!$S$11,
IF(CY10&gt;='PAINEL E TARGET'!$T$12,'PAINEL E TARGET'!$S$12,
IF(CY10&gt;='PAINEL E TARGET'!$T$13,'PAINEL E TARGET'!$S$13,
IF(CY10&gt;='PAINEL E TARGET'!$T$14,'PAINEL E TARGET'!$S$14,
IF(CY10&gt;='PAINEL E TARGET'!$T$15,'PAINEL E TARGET'!$S$15,
IF(CY10&gt;='PAINEL E TARGET'!$T$16,'PAINEL E TARGET'!$S$16,
IF(CY10&gt;='PAINEL E TARGET'!$T$17,'PAINEL E TARGET'!$S$17,
IF(CY10&gt;='PAINEL E TARGET'!$T$18,'PAINEL E TARGET'!$S$18,'PAINEL E TARGET'!$S$19))))))))</f>
        <v>1. Fx de 90% a 99,9%</v>
      </c>
      <c r="DA10" s="17">
        <f>IFERROR(VLOOKUP($BW10,'PAINEL E TARGET'!$G$1:$Q$99,7,0),0)</f>
        <v>0.15</v>
      </c>
      <c r="DB10" s="17">
        <f>VLOOKUP(CZ10,'PAINEL E TARGET'!$S$10:$U$19,3,0)</f>
        <v>0.5</v>
      </c>
      <c r="DC10" s="16">
        <f t="shared" si="31"/>
        <v>140.625</v>
      </c>
      <c r="DD10" s="17">
        <f t="shared" si="17"/>
        <v>0.874</v>
      </c>
      <c r="DE10" s="33" t="str">
        <f>IF(DD10&gt;='PAINEL E TARGET'!$T$11,'PAINEL E TARGET'!$S$11,
IF(DD10&gt;='PAINEL E TARGET'!$T$12,'PAINEL E TARGET'!$S$12,
IF(DD10&gt;='PAINEL E TARGET'!$T$13,'PAINEL E TARGET'!$S$13,
IF(DD10&gt;='PAINEL E TARGET'!$T$14,'PAINEL E TARGET'!$S$14,
IF(DD10&gt;='PAINEL E TARGET'!$T$15,'PAINEL E TARGET'!$S$15,
IF(DD10&gt;='PAINEL E TARGET'!$T$16,'PAINEL E TARGET'!$S$16,
IF(DD10&gt;='PAINEL E TARGET'!$T$17,'PAINEL E TARGET'!$S$17,
IF(DD10&gt;='PAINEL E TARGET'!$T$18,'PAINEL E TARGET'!$S$18,'PAINEL E TARGET'!$S$19))))))))</f>
        <v>Não elegível</v>
      </c>
      <c r="DF10" s="17">
        <f>IFERROR(VLOOKUP($BW10,'PAINEL E TARGET'!$G$1:$Q$99,8,0),0)</f>
        <v>0.1</v>
      </c>
      <c r="DG10" s="17">
        <f>VLOOKUP(DE10,'PAINEL E TARGET'!$S$10:$U$19,3,0)</f>
        <v>0</v>
      </c>
      <c r="DH10" s="16">
        <f t="shared" si="32"/>
        <v>0</v>
      </c>
      <c r="DI10" s="17">
        <f t="shared" si="18"/>
        <v>0.65900000000000003</v>
      </c>
      <c r="DJ10" s="33" t="str">
        <f>IF(DI10&gt;='PAINEL E TARGET'!$T$11,'PAINEL E TARGET'!$S$11,
IF(DI10&gt;='PAINEL E TARGET'!$T$12,'PAINEL E TARGET'!$S$12,
IF(DI10&gt;='PAINEL E TARGET'!$T$13,'PAINEL E TARGET'!$S$13,
IF(DI10&gt;='PAINEL E TARGET'!$T$14,'PAINEL E TARGET'!$S$14,
IF(DI10&gt;='PAINEL E TARGET'!$T$15,'PAINEL E TARGET'!$S$15,
IF(DI10&gt;='PAINEL E TARGET'!$T$16,'PAINEL E TARGET'!$S$16,
IF(DI10&gt;='PAINEL E TARGET'!$T$17,'PAINEL E TARGET'!$S$17,
IF(DI10&gt;='PAINEL E TARGET'!$T$18,'PAINEL E TARGET'!$S$18,'PAINEL E TARGET'!$S$19))))))))</f>
        <v>Não elegível</v>
      </c>
      <c r="DK10" s="17">
        <f>IFERROR(VLOOKUP($BW10,'PAINEL E TARGET'!$G$1:$Q$99,9,0),0)</f>
        <v>0.05</v>
      </c>
      <c r="DL10" s="17">
        <f>VLOOKUP(DJ10,'PAINEL E TARGET'!$S$10:$U$19,3,0)</f>
        <v>0</v>
      </c>
      <c r="DM10" s="16">
        <f t="shared" si="33"/>
        <v>0</v>
      </c>
      <c r="DN10" s="17">
        <f t="shared" si="19"/>
        <v>0.92900000000000005</v>
      </c>
      <c r="DO10" s="33" t="str">
        <f>IF(DN10&gt;='PAINEL E TARGET'!$T$11,'PAINEL E TARGET'!$S$11,
IF(DN10&gt;='PAINEL E TARGET'!$T$12,'PAINEL E TARGET'!$S$12,
IF(DN10&gt;='PAINEL E TARGET'!$T$13,'PAINEL E TARGET'!$S$13,
IF(DN10&gt;='PAINEL E TARGET'!$T$14,'PAINEL E TARGET'!$S$14,
IF(DN10&gt;='PAINEL E TARGET'!$T$15,'PAINEL E TARGET'!$S$15,
IF(DN10&gt;='PAINEL E TARGET'!$T$16,'PAINEL E TARGET'!$S$16,
IF(DN10&gt;='PAINEL E TARGET'!$T$17,'PAINEL E TARGET'!$S$17,
IF(DN10&gt;='PAINEL E TARGET'!$T$18,'PAINEL E TARGET'!$S$18,'PAINEL E TARGET'!$S$19))))))))</f>
        <v>1. Fx de 90% a 99,9%</v>
      </c>
      <c r="DP10" s="17">
        <f>IFERROR(VLOOKUP($BW10,'PAINEL E TARGET'!$G$1:$Q$99,10,0),0)</f>
        <v>0</v>
      </c>
      <c r="DQ10" s="17">
        <f>VLOOKUP(DO10,'PAINEL E TARGET'!$S$10:$U$19,3,0)</f>
        <v>0.5</v>
      </c>
      <c r="DR10" s="16">
        <f t="shared" si="34"/>
        <v>0</v>
      </c>
      <c r="DS10" s="17">
        <f t="shared" si="20"/>
        <v>0.97499999999999998</v>
      </c>
      <c r="DT10" s="16">
        <f>IF(DS10&gt;=1,VLOOKUP(BO10,'PAINEL E TARGET'!$S$1:$W$8,5,0),0)</f>
        <v>0</v>
      </c>
      <c r="DU10" s="16">
        <f t="shared" si="35"/>
        <v>740.62500000000011</v>
      </c>
    </row>
    <row r="11" spans="2:125" s="32" customFormat="1" x14ac:dyDescent="0.2">
      <c r="B11" s="44">
        <v>43541</v>
      </c>
      <c r="C11" s="65">
        <v>31</v>
      </c>
      <c r="D11" s="66" t="s">
        <v>21</v>
      </c>
      <c r="E11" s="65">
        <v>213</v>
      </c>
      <c r="F11" s="65" t="s">
        <v>1017</v>
      </c>
      <c r="G11" s="67">
        <v>1112531.0894308565</v>
      </c>
      <c r="H11" s="67">
        <v>615704.00485057954</v>
      </c>
      <c r="I11" s="67">
        <v>564339.37</v>
      </c>
      <c r="J11" s="68">
        <v>0.91657576620271486</v>
      </c>
      <c r="K11" s="67">
        <v>14792.875742262815</v>
      </c>
      <c r="L11" s="67">
        <v>520977.75687962386</v>
      </c>
      <c r="M11" s="67">
        <v>9865</v>
      </c>
      <c r="N11" s="67">
        <v>521710.06</v>
      </c>
      <c r="O11" s="67">
        <v>969393.90294566052</v>
      </c>
      <c r="P11" s="67" t="s">
        <v>1082</v>
      </c>
      <c r="Q11" s="67" t="s">
        <v>1082</v>
      </c>
      <c r="R11" s="67">
        <v>0</v>
      </c>
      <c r="S11" s="67">
        <v>0</v>
      </c>
      <c r="T11" s="68">
        <v>0.12340366562543674</v>
      </c>
      <c r="U11" s="68">
        <v>0.12412615821366786</v>
      </c>
      <c r="V11" s="68">
        <v>1.0058547092954604</v>
      </c>
      <c r="W11" s="67">
        <v>66116.06</v>
      </c>
      <c r="X11" s="67">
        <v>65982.37</v>
      </c>
      <c r="Y11" s="68">
        <v>0.99797794968423703</v>
      </c>
      <c r="Z11" s="68">
        <v>8.8715351506666956E-2</v>
      </c>
      <c r="AA11" s="68">
        <v>0.10284532536195358</v>
      </c>
      <c r="AB11" s="68">
        <v>1.15927315414204</v>
      </c>
      <c r="AC11" s="67">
        <v>47531.079999999994</v>
      </c>
      <c r="AD11" s="67">
        <v>54670.01</v>
      </c>
      <c r="AE11" s="68">
        <v>1.1501949882056122</v>
      </c>
      <c r="AF11" s="43">
        <v>80</v>
      </c>
      <c r="AG11" s="43">
        <v>83</v>
      </c>
      <c r="AH11" s="43">
        <v>39</v>
      </c>
      <c r="AI11" s="43">
        <v>29</v>
      </c>
      <c r="AJ11" s="67">
        <v>32769.769999999997</v>
      </c>
      <c r="AK11" s="67">
        <v>37002.5</v>
      </c>
      <c r="AL11" s="68">
        <v>1.1291656914284112</v>
      </c>
      <c r="AM11" s="67">
        <v>9112.0799999999981</v>
      </c>
      <c r="AN11" s="67">
        <v>7501.49</v>
      </c>
      <c r="AO11" s="68">
        <v>0.82324672303140456</v>
      </c>
      <c r="AP11" s="67">
        <v>9326.2999999999993</v>
      </c>
      <c r="AQ11" s="67">
        <v>7059.56</v>
      </c>
      <c r="AR11" s="68">
        <v>0.75695184585526964</v>
      </c>
      <c r="AS11" s="67">
        <v>14907.910000000002</v>
      </c>
      <c r="AT11" s="67">
        <v>14418.82</v>
      </c>
      <c r="AU11" s="68">
        <v>0.96719258433945454</v>
      </c>
      <c r="AV11" s="43">
        <v>1344.4899999999998</v>
      </c>
      <c r="AW11" s="43">
        <v>1559.67</v>
      </c>
      <c r="AX11" s="69">
        <v>1.1600458166293541</v>
      </c>
      <c r="AY11" s="43">
        <v>14792.875742262815</v>
      </c>
      <c r="AZ11" s="43">
        <v>9865</v>
      </c>
      <c r="BA11" s="43">
        <v>29225.200608718689</v>
      </c>
      <c r="BB11" s="43">
        <v>42554.83</v>
      </c>
      <c r="BC11" s="43">
        <v>26678.020613127814</v>
      </c>
      <c r="BD11" s="43">
        <v>52923.437988170073</v>
      </c>
      <c r="BE11" s="43">
        <v>120446.04000000001</v>
      </c>
      <c r="BF11" s="43">
        <v>86589.099999999991</v>
      </c>
      <c r="BG11" s="43">
        <v>2435.9199999999996</v>
      </c>
      <c r="BH11" s="43">
        <v>66</v>
      </c>
      <c r="BI11" s="44">
        <v>43173</v>
      </c>
      <c r="BJ11" s="44">
        <v>43541</v>
      </c>
      <c r="BK11" s="44">
        <v>43172</v>
      </c>
      <c r="BL11" s="43">
        <f t="shared" si="21"/>
        <v>564339.37</v>
      </c>
      <c r="BM11" s="43">
        <f t="shared" si="22"/>
        <v>531575.06000000006</v>
      </c>
      <c r="BO11" s="16" t="str">
        <f>IFERROR(VLOOKUP($C11,'PORTE LOJA'!A:B,2,0),"PORTE 1")</f>
        <v>PORTE 2</v>
      </c>
      <c r="BP11" s="16">
        <f>VLOOKUP(BO11,'PAINEL E TARGET'!$S$1:$W$8,3,0)</f>
        <v>1875</v>
      </c>
      <c r="BQ11" s="16">
        <f t="shared" si="0"/>
        <v>1</v>
      </c>
      <c r="BR11" s="16">
        <f t="shared" si="1"/>
        <v>1</v>
      </c>
      <c r="BS11" s="16">
        <f t="shared" si="2"/>
        <v>1</v>
      </c>
      <c r="BT11" s="16">
        <f t="shared" si="3"/>
        <v>1</v>
      </c>
      <c r="BU11" s="16">
        <f t="shared" si="4"/>
        <v>1</v>
      </c>
      <c r="BV11" s="16">
        <f t="shared" si="5"/>
        <v>1</v>
      </c>
      <c r="BW11" s="17" t="str">
        <f t="shared" si="23"/>
        <v>111111</v>
      </c>
      <c r="BY11" s="17">
        <f t="shared" si="6"/>
        <v>0.91700000000000004</v>
      </c>
      <c r="BZ11" s="17">
        <f t="shared" si="7"/>
        <v>0.99199999999999999</v>
      </c>
      <c r="CA11" s="17" t="str">
        <f t="shared" si="24"/>
        <v>Sem Retira</v>
      </c>
      <c r="CB11" s="17">
        <f t="shared" si="25"/>
        <v>0.99199999999999999</v>
      </c>
      <c r="CC11" s="33" t="str">
        <f>IF(CB11&gt;='PAINEL E TARGET'!$T$11,'PAINEL E TARGET'!$S$11,
IF(CB11&gt;='PAINEL E TARGET'!$T$12,'PAINEL E TARGET'!$S$12,
IF(CB11&gt;='PAINEL E TARGET'!$T$13,'PAINEL E TARGET'!$S$13,
IF(CB11&gt;='PAINEL E TARGET'!$T$14,'PAINEL E TARGET'!$S$14,
IF(CB11&gt;='PAINEL E TARGET'!$T$15,'PAINEL E TARGET'!$S$15,
IF(CB11&gt;='PAINEL E TARGET'!$T$16,'PAINEL E TARGET'!$S$16,
IF(CB11&gt;='PAINEL E TARGET'!$T$17,'PAINEL E TARGET'!$S$17,
IF(CB11&gt;='PAINEL E TARGET'!$T$18,'PAINEL E TARGET'!$S$18,'PAINEL E TARGET'!$S$19))))))))</f>
        <v>1. Fx de 90% a 99,9%</v>
      </c>
      <c r="CD11" s="17">
        <f>IFERROR(VLOOKUP($BW11,'PAINEL E TARGET'!$G$1:$Q$99,4,0),0)</f>
        <v>0.25</v>
      </c>
      <c r="CE11" s="17">
        <f>VLOOKUP(CC11,'PAINEL E TARGET'!$S$10:$U$19,3,0)</f>
        <v>0.5</v>
      </c>
      <c r="CF11" s="16">
        <f t="shared" si="26"/>
        <v>234.375</v>
      </c>
      <c r="CG11" s="17">
        <f t="shared" si="8"/>
        <v>1.129</v>
      </c>
      <c r="CH11" s="17">
        <f t="shared" si="9"/>
        <v>0.82299999999999995</v>
      </c>
      <c r="CI11" s="17">
        <f t="shared" si="10"/>
        <v>0.75700000000000001</v>
      </c>
      <c r="CJ11" s="17">
        <f t="shared" si="11"/>
        <v>0.96699999999999997</v>
      </c>
      <c r="CK11" s="17">
        <f t="shared" si="12"/>
        <v>1.1599999999999999</v>
      </c>
      <c r="CL11" s="17">
        <f t="shared" si="13"/>
        <v>0.998</v>
      </c>
      <c r="CM11" s="16">
        <f t="shared" si="14"/>
        <v>5</v>
      </c>
      <c r="CN11" s="17" t="str">
        <f t="shared" si="27"/>
        <v>ok</v>
      </c>
      <c r="CO11" s="17">
        <f t="shared" si="28"/>
        <v>0.998</v>
      </c>
      <c r="CP11" s="33" t="str">
        <f>IF(CO11&gt;='PAINEL E TARGET'!$T$11,'PAINEL E TARGET'!$S$11,
IF(CO11&gt;='PAINEL E TARGET'!$T$12,'PAINEL E TARGET'!$S$12,
IF(CO11&gt;='PAINEL E TARGET'!$T$13,'PAINEL E TARGET'!$S$13,
IF(CO11&gt;='PAINEL E TARGET'!$T$14,'PAINEL E TARGET'!$S$14,
IF(CO11&gt;='PAINEL E TARGET'!$T$15,'PAINEL E TARGET'!$S$15,
IF(CO11&gt;='PAINEL E TARGET'!$T$16,'PAINEL E TARGET'!$S$16,
IF(CO11&gt;='PAINEL E TARGET'!$T$17,'PAINEL E TARGET'!$S$17,
IF(CO11&gt;='PAINEL E TARGET'!$T$18,'PAINEL E TARGET'!$S$18,'PAINEL E TARGET'!$S$19))))))))</f>
        <v>1. Fx de 90% a 99,9%</v>
      </c>
      <c r="CQ11" s="17">
        <f>IFERROR(VLOOKUP($BW11,'PAINEL E TARGET'!$G$1:$Q$99,5,0),0)</f>
        <v>0.25</v>
      </c>
      <c r="CR11" s="17">
        <f>VLOOKUP(CP11,'PAINEL E TARGET'!$S$10:$U$19,3,0)</f>
        <v>0.5</v>
      </c>
      <c r="CS11" s="16">
        <f t="shared" si="29"/>
        <v>234.375</v>
      </c>
      <c r="CT11" s="17">
        <f t="shared" si="15"/>
        <v>1.1499999999999999</v>
      </c>
      <c r="CU11" s="33" t="str">
        <f>IF(CT11&gt;='PAINEL E TARGET'!$T$11,'PAINEL E TARGET'!$S$11,
IF(CT11&gt;='PAINEL E TARGET'!$T$12,'PAINEL E TARGET'!$S$12,
IF(CT11&gt;='PAINEL E TARGET'!$T$13,'PAINEL E TARGET'!$S$13,
IF(CT11&gt;='PAINEL E TARGET'!$T$14,'PAINEL E TARGET'!$S$14,
IF(CT11&gt;='PAINEL E TARGET'!$T$15,'PAINEL E TARGET'!$S$15,
IF(CT11&gt;='PAINEL E TARGET'!$T$16,'PAINEL E TARGET'!$S$16,
IF(CT11&gt;='PAINEL E TARGET'!$T$17,'PAINEL E TARGET'!$S$17,
IF(CT11&gt;='PAINEL E TARGET'!$T$18,'PAINEL E TARGET'!$S$18,'PAINEL E TARGET'!$S$19))))))))</f>
        <v>5. Fx de 115% a 119,9%</v>
      </c>
      <c r="CV11" s="17">
        <f>IFERROR(VLOOKUP($BW11,'PAINEL E TARGET'!$G$1:$Q$99,6,0),0)</f>
        <v>0.2</v>
      </c>
      <c r="CW11" s="17">
        <f>VLOOKUP(CU11,'PAINEL E TARGET'!$S$10:$U$19,3,0)</f>
        <v>1.3</v>
      </c>
      <c r="CX11" s="16">
        <f t="shared" si="30"/>
        <v>487.5</v>
      </c>
      <c r="CY11" s="17">
        <f t="shared" si="16"/>
        <v>0.66700000000000004</v>
      </c>
      <c r="CZ11" s="33" t="str">
        <f>IF(CY11&gt;='PAINEL E TARGET'!$T$11,'PAINEL E TARGET'!$S$11,
IF(CY11&gt;='PAINEL E TARGET'!$T$12,'PAINEL E TARGET'!$S$12,
IF(CY11&gt;='PAINEL E TARGET'!$T$13,'PAINEL E TARGET'!$S$13,
IF(CY11&gt;='PAINEL E TARGET'!$T$14,'PAINEL E TARGET'!$S$14,
IF(CY11&gt;='PAINEL E TARGET'!$T$15,'PAINEL E TARGET'!$S$15,
IF(CY11&gt;='PAINEL E TARGET'!$T$16,'PAINEL E TARGET'!$S$16,
IF(CY11&gt;='PAINEL E TARGET'!$T$17,'PAINEL E TARGET'!$S$17,
IF(CY11&gt;='PAINEL E TARGET'!$T$18,'PAINEL E TARGET'!$S$18,'PAINEL E TARGET'!$S$19))))))))</f>
        <v>Não elegível</v>
      </c>
      <c r="DA11" s="17">
        <f>IFERROR(VLOOKUP($BW11,'PAINEL E TARGET'!$G$1:$Q$99,7,0),0)</f>
        <v>0.15</v>
      </c>
      <c r="DB11" s="17">
        <f>VLOOKUP(CZ11,'PAINEL E TARGET'!$S$10:$U$19,3,0)</f>
        <v>0</v>
      </c>
      <c r="DC11" s="16">
        <f t="shared" si="31"/>
        <v>0</v>
      </c>
      <c r="DD11" s="17">
        <f t="shared" si="17"/>
        <v>1.456</v>
      </c>
      <c r="DE11" s="33" t="str">
        <f>IF(DD11&gt;='PAINEL E TARGET'!$T$11,'PAINEL E TARGET'!$S$11,
IF(DD11&gt;='PAINEL E TARGET'!$T$12,'PAINEL E TARGET'!$S$12,
IF(DD11&gt;='PAINEL E TARGET'!$T$13,'PAINEL E TARGET'!$S$13,
IF(DD11&gt;='PAINEL E TARGET'!$T$14,'PAINEL E TARGET'!$S$14,
IF(DD11&gt;='PAINEL E TARGET'!$T$15,'PAINEL E TARGET'!$S$15,
IF(DD11&gt;='PAINEL E TARGET'!$T$16,'PAINEL E TARGET'!$S$16,
IF(DD11&gt;='PAINEL E TARGET'!$T$17,'PAINEL E TARGET'!$S$17,
IF(DD11&gt;='PAINEL E TARGET'!$T$18,'PAINEL E TARGET'!$S$18,'PAINEL E TARGET'!$S$19))))))))</f>
        <v>8. Fx de 130% ou mais</v>
      </c>
      <c r="DF11" s="17">
        <f>IFERROR(VLOOKUP($BW11,'PAINEL E TARGET'!$G$1:$Q$99,8,0),0)</f>
        <v>0.1</v>
      </c>
      <c r="DG11" s="17">
        <f>VLOOKUP(DE11,'PAINEL E TARGET'!$S$10:$U$19,3,0)</f>
        <v>1.6</v>
      </c>
      <c r="DH11" s="16">
        <f t="shared" si="32"/>
        <v>300.00000000000006</v>
      </c>
      <c r="DI11" s="17">
        <f t="shared" si="18"/>
        <v>0.74399999999999999</v>
      </c>
      <c r="DJ11" s="33" t="str">
        <f>IF(DI11&gt;='PAINEL E TARGET'!$T$11,'PAINEL E TARGET'!$S$11,
IF(DI11&gt;='PAINEL E TARGET'!$T$12,'PAINEL E TARGET'!$S$12,
IF(DI11&gt;='PAINEL E TARGET'!$T$13,'PAINEL E TARGET'!$S$13,
IF(DI11&gt;='PAINEL E TARGET'!$T$14,'PAINEL E TARGET'!$S$14,
IF(DI11&gt;='PAINEL E TARGET'!$T$15,'PAINEL E TARGET'!$S$15,
IF(DI11&gt;='PAINEL E TARGET'!$T$16,'PAINEL E TARGET'!$S$16,
IF(DI11&gt;='PAINEL E TARGET'!$T$17,'PAINEL E TARGET'!$S$17,
IF(DI11&gt;='PAINEL E TARGET'!$T$18,'PAINEL E TARGET'!$S$18,'PAINEL E TARGET'!$S$19))))))))</f>
        <v>Não elegível</v>
      </c>
      <c r="DK11" s="17">
        <f>IFERROR(VLOOKUP($BW11,'PAINEL E TARGET'!$G$1:$Q$99,9,0),0)</f>
        <v>0.05</v>
      </c>
      <c r="DL11" s="17">
        <f>VLOOKUP(DJ11,'PAINEL E TARGET'!$S$10:$U$19,3,0)</f>
        <v>0</v>
      </c>
      <c r="DM11" s="16">
        <f t="shared" si="33"/>
        <v>0</v>
      </c>
      <c r="DN11" s="17">
        <f t="shared" si="19"/>
        <v>1.1599999999999999</v>
      </c>
      <c r="DO11" s="33" t="str">
        <f>IF(DN11&gt;='PAINEL E TARGET'!$T$11,'PAINEL E TARGET'!$S$11,
IF(DN11&gt;='PAINEL E TARGET'!$T$12,'PAINEL E TARGET'!$S$12,
IF(DN11&gt;='PAINEL E TARGET'!$T$13,'PAINEL E TARGET'!$S$13,
IF(DN11&gt;='PAINEL E TARGET'!$T$14,'PAINEL E TARGET'!$S$14,
IF(DN11&gt;='PAINEL E TARGET'!$T$15,'PAINEL E TARGET'!$S$15,
IF(DN11&gt;='PAINEL E TARGET'!$T$16,'PAINEL E TARGET'!$S$16,
IF(DN11&gt;='PAINEL E TARGET'!$T$17,'PAINEL E TARGET'!$S$17,
IF(DN11&gt;='PAINEL E TARGET'!$T$18,'PAINEL E TARGET'!$S$18,'PAINEL E TARGET'!$S$19))))))))</f>
        <v>5. Fx de 115% a 119,9%</v>
      </c>
      <c r="DP11" s="17">
        <f>IFERROR(VLOOKUP($BW11,'PAINEL E TARGET'!$G$1:$Q$99,10,0),0)</f>
        <v>0</v>
      </c>
      <c r="DQ11" s="17">
        <f>VLOOKUP(DO11,'PAINEL E TARGET'!$S$10:$U$19,3,0)</f>
        <v>1.3</v>
      </c>
      <c r="DR11" s="16">
        <f t="shared" si="34"/>
        <v>0</v>
      </c>
      <c r="DS11" s="17">
        <f t="shared" si="20"/>
        <v>1.038</v>
      </c>
      <c r="DT11" s="16">
        <f>IF(DS11&gt;=1,VLOOKUP(BO11,'PAINEL E TARGET'!$S$1:$W$8,5,0),0)</f>
        <v>190</v>
      </c>
      <c r="DU11" s="16">
        <f t="shared" si="35"/>
        <v>1446.25</v>
      </c>
    </row>
    <row r="12" spans="2:125" s="32" customFormat="1" x14ac:dyDescent="0.2">
      <c r="B12" s="44">
        <v>43541</v>
      </c>
      <c r="C12" s="65">
        <v>35</v>
      </c>
      <c r="D12" s="66" t="s">
        <v>22</v>
      </c>
      <c r="E12" s="65">
        <v>214</v>
      </c>
      <c r="F12" s="65" t="s">
        <v>1017</v>
      </c>
      <c r="G12" s="67">
        <v>1677513.3428500521</v>
      </c>
      <c r="H12" s="67">
        <v>934911.87842458521</v>
      </c>
      <c r="I12" s="67">
        <v>706477.36</v>
      </c>
      <c r="J12" s="68">
        <v>0.75566197874229712</v>
      </c>
      <c r="K12" s="67">
        <v>34739.376123819762</v>
      </c>
      <c r="L12" s="67">
        <v>836997.14643384051</v>
      </c>
      <c r="M12" s="67">
        <v>37582.49</v>
      </c>
      <c r="N12" s="67">
        <v>650343.94000000018</v>
      </c>
      <c r="O12" s="67">
        <v>1565224.7408439163</v>
      </c>
      <c r="P12" s="67" t="s">
        <v>1082</v>
      </c>
      <c r="Q12" s="67" t="s">
        <v>1082</v>
      </c>
      <c r="R12" s="67">
        <v>0</v>
      </c>
      <c r="S12" s="67">
        <v>0</v>
      </c>
      <c r="T12" s="68">
        <v>9.4339582972514921E-2</v>
      </c>
      <c r="U12" s="68">
        <v>0.10234052208169994</v>
      </c>
      <c r="V12" s="68">
        <v>1.0848099902192279</v>
      </c>
      <c r="W12" s="67">
        <v>82239.259999999995</v>
      </c>
      <c r="X12" s="67">
        <v>70402.750000000015</v>
      </c>
      <c r="Y12" s="68">
        <v>0.85607227010554354</v>
      </c>
      <c r="Z12" s="68">
        <v>8.1706178595137194E-2</v>
      </c>
      <c r="AA12" s="68">
        <v>0.12237269325442254</v>
      </c>
      <c r="AB12" s="68">
        <v>1.4977165173859404</v>
      </c>
      <c r="AC12" s="67">
        <v>71226.260000000009</v>
      </c>
      <c r="AD12" s="67">
        <v>84183.409999999989</v>
      </c>
      <c r="AE12" s="68">
        <v>1.1819153497600461</v>
      </c>
      <c r="AF12" s="43">
        <v>80</v>
      </c>
      <c r="AG12" s="43">
        <v>74</v>
      </c>
      <c r="AH12" s="43">
        <v>53</v>
      </c>
      <c r="AI12" s="43">
        <v>34</v>
      </c>
      <c r="AJ12" s="67">
        <v>44718.33</v>
      </c>
      <c r="AK12" s="67">
        <v>36416</v>
      </c>
      <c r="AL12" s="68">
        <v>0.81434168046973132</v>
      </c>
      <c r="AM12" s="67">
        <v>9626.0200000000023</v>
      </c>
      <c r="AN12" s="67">
        <v>8972.5</v>
      </c>
      <c r="AO12" s="68">
        <v>0.93210901286305226</v>
      </c>
      <c r="AP12" s="67">
        <v>10104.150000000001</v>
      </c>
      <c r="AQ12" s="67">
        <v>10617.7</v>
      </c>
      <c r="AR12" s="68">
        <v>1.0508256508464342</v>
      </c>
      <c r="AS12" s="67">
        <v>17790.760000000002</v>
      </c>
      <c r="AT12" s="67">
        <v>14396.550000000001</v>
      </c>
      <c r="AU12" s="68">
        <v>0.80921500824023251</v>
      </c>
      <c r="AV12" s="43">
        <v>3228.34</v>
      </c>
      <c r="AW12" s="43">
        <v>3454.3500000000004</v>
      </c>
      <c r="AX12" s="69">
        <v>1.0700081156259875</v>
      </c>
      <c r="AY12" s="43">
        <v>34739.376123819762</v>
      </c>
      <c r="AZ12" s="43">
        <v>37582.49</v>
      </c>
      <c r="BA12" s="43">
        <v>23710.110678230852</v>
      </c>
      <c r="BB12" s="43">
        <v>27481.850000000002</v>
      </c>
      <c r="BC12" s="43">
        <v>62176.575955285545</v>
      </c>
      <c r="BD12" s="43">
        <v>42611.161776978341</v>
      </c>
      <c r="BE12" s="43">
        <v>148538.84999999998</v>
      </c>
      <c r="BF12" s="43">
        <v>128647.48000000003</v>
      </c>
      <c r="BG12" s="43">
        <v>5803.78</v>
      </c>
      <c r="BH12" s="43">
        <v>87</v>
      </c>
      <c r="BI12" s="44">
        <v>43173</v>
      </c>
      <c r="BJ12" s="44">
        <v>43541</v>
      </c>
      <c r="BK12" s="44">
        <v>43172</v>
      </c>
      <c r="BL12" s="43">
        <f t="shared" si="21"/>
        <v>706477.36</v>
      </c>
      <c r="BM12" s="43">
        <f t="shared" si="22"/>
        <v>687926.43000000017</v>
      </c>
      <c r="BO12" s="16" t="str">
        <f>IFERROR(VLOOKUP($C12,'PORTE LOJA'!A:B,2,0),"PORTE 1")</f>
        <v>PORTE 3</v>
      </c>
      <c r="BP12" s="16">
        <f>VLOOKUP(BO12,'PAINEL E TARGET'!$S$1:$W$8,3,0)</f>
        <v>2400</v>
      </c>
      <c r="BQ12" s="16">
        <f t="shared" si="0"/>
        <v>1</v>
      </c>
      <c r="BR12" s="16">
        <f t="shared" si="1"/>
        <v>1</v>
      </c>
      <c r="BS12" s="16">
        <f t="shared" si="2"/>
        <v>1</v>
      </c>
      <c r="BT12" s="16">
        <f t="shared" si="3"/>
        <v>1</v>
      </c>
      <c r="BU12" s="16">
        <f t="shared" si="4"/>
        <v>1</v>
      </c>
      <c r="BV12" s="16">
        <f t="shared" si="5"/>
        <v>1</v>
      </c>
      <c r="BW12" s="17" t="str">
        <f t="shared" si="23"/>
        <v>111111</v>
      </c>
      <c r="BY12" s="17">
        <f t="shared" si="6"/>
        <v>0.75600000000000001</v>
      </c>
      <c r="BZ12" s="17">
        <f t="shared" si="7"/>
        <v>0.78900000000000003</v>
      </c>
      <c r="CA12" s="17" t="str">
        <f t="shared" si="24"/>
        <v>Sem Retira</v>
      </c>
      <c r="CB12" s="17">
        <f t="shared" si="25"/>
        <v>0.78900000000000003</v>
      </c>
      <c r="CC12" s="33" t="str">
        <f>IF(CB12&gt;='PAINEL E TARGET'!$T$11,'PAINEL E TARGET'!$S$11,
IF(CB12&gt;='PAINEL E TARGET'!$T$12,'PAINEL E TARGET'!$S$12,
IF(CB12&gt;='PAINEL E TARGET'!$T$13,'PAINEL E TARGET'!$S$13,
IF(CB12&gt;='PAINEL E TARGET'!$T$14,'PAINEL E TARGET'!$S$14,
IF(CB12&gt;='PAINEL E TARGET'!$T$15,'PAINEL E TARGET'!$S$15,
IF(CB12&gt;='PAINEL E TARGET'!$T$16,'PAINEL E TARGET'!$S$16,
IF(CB12&gt;='PAINEL E TARGET'!$T$17,'PAINEL E TARGET'!$S$17,
IF(CB12&gt;='PAINEL E TARGET'!$T$18,'PAINEL E TARGET'!$S$18,'PAINEL E TARGET'!$S$19))))))))</f>
        <v>Não elegível</v>
      </c>
      <c r="CD12" s="17">
        <f>IFERROR(VLOOKUP($BW12,'PAINEL E TARGET'!$G$1:$Q$99,4,0),0)</f>
        <v>0.25</v>
      </c>
      <c r="CE12" s="17">
        <f>VLOOKUP(CC12,'PAINEL E TARGET'!$S$10:$U$19,3,0)</f>
        <v>0</v>
      </c>
      <c r="CF12" s="16">
        <f t="shared" si="26"/>
        <v>0</v>
      </c>
      <c r="CG12" s="17">
        <f t="shared" si="8"/>
        <v>0.81399999999999995</v>
      </c>
      <c r="CH12" s="17">
        <f t="shared" si="9"/>
        <v>0.93200000000000005</v>
      </c>
      <c r="CI12" s="17">
        <f t="shared" si="10"/>
        <v>1.0509999999999999</v>
      </c>
      <c r="CJ12" s="17">
        <f t="shared" si="11"/>
        <v>0.80900000000000005</v>
      </c>
      <c r="CK12" s="17">
        <f t="shared" si="12"/>
        <v>1.07</v>
      </c>
      <c r="CL12" s="17">
        <f t="shared" si="13"/>
        <v>0.85599999999999998</v>
      </c>
      <c r="CM12" s="16">
        <f t="shared" si="14"/>
        <v>5</v>
      </c>
      <c r="CN12" s="17" t="str">
        <f t="shared" si="27"/>
        <v>ok</v>
      </c>
      <c r="CO12" s="17">
        <f t="shared" si="28"/>
        <v>0.85599999999999998</v>
      </c>
      <c r="CP12" s="33" t="str">
        <f>IF(CO12&gt;='PAINEL E TARGET'!$T$11,'PAINEL E TARGET'!$S$11,
IF(CO12&gt;='PAINEL E TARGET'!$T$12,'PAINEL E TARGET'!$S$12,
IF(CO12&gt;='PAINEL E TARGET'!$T$13,'PAINEL E TARGET'!$S$13,
IF(CO12&gt;='PAINEL E TARGET'!$T$14,'PAINEL E TARGET'!$S$14,
IF(CO12&gt;='PAINEL E TARGET'!$T$15,'PAINEL E TARGET'!$S$15,
IF(CO12&gt;='PAINEL E TARGET'!$T$16,'PAINEL E TARGET'!$S$16,
IF(CO12&gt;='PAINEL E TARGET'!$T$17,'PAINEL E TARGET'!$S$17,
IF(CO12&gt;='PAINEL E TARGET'!$T$18,'PAINEL E TARGET'!$S$18,'PAINEL E TARGET'!$S$19))))))))</f>
        <v>Não elegível</v>
      </c>
      <c r="CQ12" s="17">
        <f>IFERROR(VLOOKUP($BW12,'PAINEL E TARGET'!$G$1:$Q$99,5,0),0)</f>
        <v>0.25</v>
      </c>
      <c r="CR12" s="17">
        <f>VLOOKUP(CP12,'PAINEL E TARGET'!$S$10:$U$19,3,0)</f>
        <v>0</v>
      </c>
      <c r="CS12" s="16">
        <f t="shared" si="29"/>
        <v>0</v>
      </c>
      <c r="CT12" s="17">
        <f t="shared" si="15"/>
        <v>1.1819999999999999</v>
      </c>
      <c r="CU12" s="33" t="str">
        <f>IF(CT12&gt;='PAINEL E TARGET'!$T$11,'PAINEL E TARGET'!$S$11,
IF(CT12&gt;='PAINEL E TARGET'!$T$12,'PAINEL E TARGET'!$S$12,
IF(CT12&gt;='PAINEL E TARGET'!$T$13,'PAINEL E TARGET'!$S$13,
IF(CT12&gt;='PAINEL E TARGET'!$T$14,'PAINEL E TARGET'!$S$14,
IF(CT12&gt;='PAINEL E TARGET'!$T$15,'PAINEL E TARGET'!$S$15,
IF(CT12&gt;='PAINEL E TARGET'!$T$16,'PAINEL E TARGET'!$S$16,
IF(CT12&gt;='PAINEL E TARGET'!$T$17,'PAINEL E TARGET'!$S$17,
IF(CT12&gt;='PAINEL E TARGET'!$T$18,'PAINEL E TARGET'!$S$18,'PAINEL E TARGET'!$S$19))))))))</f>
        <v>5. Fx de 115% a 119,9%</v>
      </c>
      <c r="CV12" s="17">
        <f>IFERROR(VLOOKUP($BW12,'PAINEL E TARGET'!$G$1:$Q$99,6,0),0)</f>
        <v>0.2</v>
      </c>
      <c r="CW12" s="17">
        <f>VLOOKUP(CU12,'PAINEL E TARGET'!$S$10:$U$19,3,0)</f>
        <v>1.3</v>
      </c>
      <c r="CX12" s="16">
        <f t="shared" si="30"/>
        <v>624</v>
      </c>
      <c r="CY12" s="17">
        <f t="shared" si="16"/>
        <v>1.0820000000000001</v>
      </c>
      <c r="CZ12" s="33" t="str">
        <f>IF(CY12&gt;='PAINEL E TARGET'!$T$11,'PAINEL E TARGET'!$S$11,
IF(CY12&gt;='PAINEL E TARGET'!$T$12,'PAINEL E TARGET'!$S$12,
IF(CY12&gt;='PAINEL E TARGET'!$T$13,'PAINEL E TARGET'!$S$13,
IF(CY12&gt;='PAINEL E TARGET'!$T$14,'PAINEL E TARGET'!$S$14,
IF(CY12&gt;='PAINEL E TARGET'!$T$15,'PAINEL E TARGET'!$S$15,
IF(CY12&gt;='PAINEL E TARGET'!$T$16,'PAINEL E TARGET'!$S$16,
IF(CY12&gt;='PAINEL E TARGET'!$T$17,'PAINEL E TARGET'!$S$17,
IF(CY12&gt;='PAINEL E TARGET'!$T$18,'PAINEL E TARGET'!$S$18,'PAINEL E TARGET'!$S$19))))))))</f>
        <v>3. Fx de 105% a 109,9%</v>
      </c>
      <c r="DA12" s="17">
        <f>IFERROR(VLOOKUP($BW12,'PAINEL E TARGET'!$G$1:$Q$99,7,0),0)</f>
        <v>0.15</v>
      </c>
      <c r="DB12" s="17">
        <f>VLOOKUP(CZ12,'PAINEL E TARGET'!$S$10:$U$19,3,0)</f>
        <v>1.1000000000000001</v>
      </c>
      <c r="DC12" s="16">
        <f t="shared" si="31"/>
        <v>396</v>
      </c>
      <c r="DD12" s="17">
        <f t="shared" si="17"/>
        <v>1.159</v>
      </c>
      <c r="DE12" s="33" t="str">
        <f>IF(DD12&gt;='PAINEL E TARGET'!$T$11,'PAINEL E TARGET'!$S$11,
IF(DD12&gt;='PAINEL E TARGET'!$T$12,'PAINEL E TARGET'!$S$12,
IF(DD12&gt;='PAINEL E TARGET'!$T$13,'PAINEL E TARGET'!$S$13,
IF(DD12&gt;='PAINEL E TARGET'!$T$14,'PAINEL E TARGET'!$S$14,
IF(DD12&gt;='PAINEL E TARGET'!$T$15,'PAINEL E TARGET'!$S$15,
IF(DD12&gt;='PAINEL E TARGET'!$T$16,'PAINEL E TARGET'!$S$16,
IF(DD12&gt;='PAINEL E TARGET'!$T$17,'PAINEL E TARGET'!$S$17,
IF(DD12&gt;='PAINEL E TARGET'!$T$18,'PAINEL E TARGET'!$S$18,'PAINEL E TARGET'!$S$19))))))))</f>
        <v>5. Fx de 115% a 119,9%</v>
      </c>
      <c r="DF12" s="17">
        <f>IFERROR(VLOOKUP($BW12,'PAINEL E TARGET'!$G$1:$Q$99,8,0),0)</f>
        <v>0.1</v>
      </c>
      <c r="DG12" s="17">
        <f>VLOOKUP(DE12,'PAINEL E TARGET'!$S$10:$U$19,3,0)</f>
        <v>1.3</v>
      </c>
      <c r="DH12" s="16">
        <f t="shared" si="32"/>
        <v>312</v>
      </c>
      <c r="DI12" s="17">
        <f t="shared" si="18"/>
        <v>0.64200000000000002</v>
      </c>
      <c r="DJ12" s="33" t="str">
        <f>IF(DI12&gt;='PAINEL E TARGET'!$T$11,'PAINEL E TARGET'!$S$11,
IF(DI12&gt;='PAINEL E TARGET'!$T$12,'PAINEL E TARGET'!$S$12,
IF(DI12&gt;='PAINEL E TARGET'!$T$13,'PAINEL E TARGET'!$S$13,
IF(DI12&gt;='PAINEL E TARGET'!$T$14,'PAINEL E TARGET'!$S$14,
IF(DI12&gt;='PAINEL E TARGET'!$T$15,'PAINEL E TARGET'!$S$15,
IF(DI12&gt;='PAINEL E TARGET'!$T$16,'PAINEL E TARGET'!$S$16,
IF(DI12&gt;='PAINEL E TARGET'!$T$17,'PAINEL E TARGET'!$S$17,
IF(DI12&gt;='PAINEL E TARGET'!$T$18,'PAINEL E TARGET'!$S$18,'PAINEL E TARGET'!$S$19))))))))</f>
        <v>Não elegível</v>
      </c>
      <c r="DK12" s="17">
        <f>IFERROR(VLOOKUP($BW12,'PAINEL E TARGET'!$G$1:$Q$99,9,0),0)</f>
        <v>0.05</v>
      </c>
      <c r="DL12" s="17">
        <f>VLOOKUP(DJ12,'PAINEL E TARGET'!$S$10:$U$19,3,0)</f>
        <v>0</v>
      </c>
      <c r="DM12" s="16">
        <f t="shared" si="33"/>
        <v>0</v>
      </c>
      <c r="DN12" s="17">
        <f t="shared" si="19"/>
        <v>1.07</v>
      </c>
      <c r="DO12" s="33" t="str">
        <f>IF(DN12&gt;='PAINEL E TARGET'!$T$11,'PAINEL E TARGET'!$S$11,
IF(DN12&gt;='PAINEL E TARGET'!$T$12,'PAINEL E TARGET'!$S$12,
IF(DN12&gt;='PAINEL E TARGET'!$T$13,'PAINEL E TARGET'!$S$13,
IF(DN12&gt;='PAINEL E TARGET'!$T$14,'PAINEL E TARGET'!$S$14,
IF(DN12&gt;='PAINEL E TARGET'!$T$15,'PAINEL E TARGET'!$S$15,
IF(DN12&gt;='PAINEL E TARGET'!$T$16,'PAINEL E TARGET'!$S$16,
IF(DN12&gt;='PAINEL E TARGET'!$T$17,'PAINEL E TARGET'!$S$17,
IF(DN12&gt;='PAINEL E TARGET'!$T$18,'PAINEL E TARGET'!$S$18,'PAINEL E TARGET'!$S$19))))))))</f>
        <v>3. Fx de 105% a 109,9%</v>
      </c>
      <c r="DP12" s="17">
        <f>IFERROR(VLOOKUP($BW12,'PAINEL E TARGET'!$G$1:$Q$99,10,0),0)</f>
        <v>0</v>
      </c>
      <c r="DQ12" s="17">
        <f>VLOOKUP(DO12,'PAINEL E TARGET'!$S$10:$U$19,3,0)</f>
        <v>1.1000000000000001</v>
      </c>
      <c r="DR12" s="16">
        <f t="shared" si="34"/>
        <v>0</v>
      </c>
      <c r="DS12" s="17">
        <f t="shared" si="20"/>
        <v>0.92500000000000004</v>
      </c>
      <c r="DT12" s="16">
        <f>IF(DS12&gt;=1,VLOOKUP(BO12,'PAINEL E TARGET'!$S$1:$W$8,5,0),0)</f>
        <v>0</v>
      </c>
      <c r="DU12" s="16">
        <f t="shared" si="35"/>
        <v>1332</v>
      </c>
    </row>
    <row r="13" spans="2:125" s="32" customFormat="1" x14ac:dyDescent="0.2">
      <c r="B13" s="44">
        <v>43541</v>
      </c>
      <c r="C13" s="65">
        <v>38</v>
      </c>
      <c r="D13" s="66" t="s">
        <v>23</v>
      </c>
      <c r="E13" s="65">
        <v>612</v>
      </c>
      <c r="F13" s="65" t="s">
        <v>1019</v>
      </c>
      <c r="G13" s="67">
        <v>3110706.9292653333</v>
      </c>
      <c r="H13" s="67">
        <v>1744015.7242391016</v>
      </c>
      <c r="I13" s="67">
        <v>1494603.0199999998</v>
      </c>
      <c r="J13" s="68">
        <v>0.85698941771415604</v>
      </c>
      <c r="K13" s="67">
        <v>3661.4004605046534</v>
      </c>
      <c r="L13" s="67">
        <v>1557777.4463666808</v>
      </c>
      <c r="M13" s="67">
        <v>31948.25</v>
      </c>
      <c r="N13" s="67">
        <v>1391687.6700000002</v>
      </c>
      <c r="O13" s="67">
        <v>2798577.2375118891</v>
      </c>
      <c r="P13" s="67" t="s">
        <v>1082</v>
      </c>
      <c r="Q13" s="67" t="s">
        <v>1082</v>
      </c>
      <c r="R13" s="67">
        <v>0</v>
      </c>
      <c r="S13" s="67">
        <v>0</v>
      </c>
      <c r="T13" s="68">
        <v>7.1294082522798091E-2</v>
      </c>
      <c r="U13" s="68">
        <v>7.07739518120616E-2</v>
      </c>
      <c r="V13" s="68">
        <v>0.9927044336313583</v>
      </c>
      <c r="W13" s="67">
        <v>111321.35000000003</v>
      </c>
      <c r="X13" s="67">
        <v>100756.33999999998</v>
      </c>
      <c r="Y13" s="68">
        <v>0.90509448546931881</v>
      </c>
      <c r="Z13" s="68">
        <v>0</v>
      </c>
      <c r="AA13" s="68">
        <v>0</v>
      </c>
      <c r="AB13" s="68">
        <v>0</v>
      </c>
      <c r="AC13" s="67">
        <v>0</v>
      </c>
      <c r="AD13" s="67">
        <v>0</v>
      </c>
      <c r="AE13" s="68" t="s">
        <v>1082</v>
      </c>
      <c r="AF13" s="43">
        <v>80</v>
      </c>
      <c r="AG13" s="43">
        <v>83</v>
      </c>
      <c r="AH13" s="43">
        <v>38</v>
      </c>
      <c r="AI13" s="43">
        <v>30</v>
      </c>
      <c r="AJ13" s="67">
        <v>45147.24</v>
      </c>
      <c r="AK13" s="67">
        <v>43952.6</v>
      </c>
      <c r="AL13" s="68">
        <v>0.97353902475544463</v>
      </c>
      <c r="AM13" s="67">
        <v>26055.219999999998</v>
      </c>
      <c r="AN13" s="67">
        <v>13076.5</v>
      </c>
      <c r="AO13" s="68">
        <v>0.50187639943166862</v>
      </c>
      <c r="AP13" s="67">
        <v>0</v>
      </c>
      <c r="AQ13" s="67">
        <v>849.92</v>
      </c>
      <c r="AR13" s="68">
        <v>0</v>
      </c>
      <c r="AS13" s="67">
        <v>40118.89</v>
      </c>
      <c r="AT13" s="67">
        <v>42877.32</v>
      </c>
      <c r="AU13" s="68">
        <v>1.0687563888233198</v>
      </c>
      <c r="AV13" s="43">
        <v>2268.21</v>
      </c>
      <c r="AW13" s="43">
        <v>979.81999999999994</v>
      </c>
      <c r="AX13" s="69">
        <v>0.43197940225993181</v>
      </c>
      <c r="AY13" s="43">
        <v>3661.4004605046534</v>
      </c>
      <c r="AZ13" s="43">
        <v>31948.249999999996</v>
      </c>
      <c r="BA13" s="43">
        <v>10838.247716753343</v>
      </c>
      <c r="BB13" s="43">
        <v>17685.96</v>
      </c>
      <c r="BC13" s="43">
        <v>6497.3072964284802</v>
      </c>
      <c r="BD13" s="43">
        <v>19361.71365750628</v>
      </c>
      <c r="BE13" s="43">
        <v>200986.08000000007</v>
      </c>
      <c r="BF13" s="43">
        <v>0</v>
      </c>
      <c r="BG13" s="43">
        <v>4066.9899999999993</v>
      </c>
      <c r="BH13" s="43">
        <v>68</v>
      </c>
      <c r="BI13" s="44">
        <v>43173</v>
      </c>
      <c r="BJ13" s="44">
        <v>43541</v>
      </c>
      <c r="BK13" s="44">
        <v>43172</v>
      </c>
      <c r="BL13" s="43">
        <f t="shared" si="21"/>
        <v>1494603.0199999998</v>
      </c>
      <c r="BM13" s="43">
        <f t="shared" si="22"/>
        <v>1423635.9200000002</v>
      </c>
      <c r="BO13" s="16" t="str">
        <f>IFERROR(VLOOKUP($C13,'PORTE LOJA'!A:B,2,0),"PORTE 1")</f>
        <v>PORTE 4</v>
      </c>
      <c r="BP13" s="16">
        <f>VLOOKUP(BO13,'PAINEL E TARGET'!$S$1:$W$8,3,0)</f>
        <v>3000</v>
      </c>
      <c r="BQ13" s="16">
        <f t="shared" si="0"/>
        <v>1</v>
      </c>
      <c r="BR13" s="16">
        <f t="shared" si="1"/>
        <v>1</v>
      </c>
      <c r="BS13" s="16">
        <f t="shared" si="2"/>
        <v>0</v>
      </c>
      <c r="BT13" s="16">
        <f t="shared" si="3"/>
        <v>1</v>
      </c>
      <c r="BU13" s="16">
        <f t="shared" si="4"/>
        <v>1</v>
      </c>
      <c r="BV13" s="16">
        <f t="shared" si="5"/>
        <v>1</v>
      </c>
      <c r="BW13" s="17" t="str">
        <f t="shared" si="23"/>
        <v>110111</v>
      </c>
      <c r="BY13" s="17">
        <f t="shared" si="6"/>
        <v>0.85699999999999998</v>
      </c>
      <c r="BZ13" s="17">
        <f t="shared" si="7"/>
        <v>0.91200000000000003</v>
      </c>
      <c r="CA13" s="17" t="str">
        <f t="shared" si="24"/>
        <v>Sem Retira</v>
      </c>
      <c r="CB13" s="17">
        <f t="shared" si="25"/>
        <v>0.91200000000000003</v>
      </c>
      <c r="CC13" s="33" t="str">
        <f>IF(CB13&gt;='PAINEL E TARGET'!$T$11,'PAINEL E TARGET'!$S$11,
IF(CB13&gt;='PAINEL E TARGET'!$T$12,'PAINEL E TARGET'!$S$12,
IF(CB13&gt;='PAINEL E TARGET'!$T$13,'PAINEL E TARGET'!$S$13,
IF(CB13&gt;='PAINEL E TARGET'!$T$14,'PAINEL E TARGET'!$S$14,
IF(CB13&gt;='PAINEL E TARGET'!$T$15,'PAINEL E TARGET'!$S$15,
IF(CB13&gt;='PAINEL E TARGET'!$T$16,'PAINEL E TARGET'!$S$16,
IF(CB13&gt;='PAINEL E TARGET'!$T$17,'PAINEL E TARGET'!$S$17,
IF(CB13&gt;='PAINEL E TARGET'!$T$18,'PAINEL E TARGET'!$S$18,'PAINEL E TARGET'!$S$19))))))))</f>
        <v>1. Fx de 90% a 99,9%</v>
      </c>
      <c r="CD13" s="17">
        <f>IFERROR(VLOOKUP($BW13,'PAINEL E TARGET'!$G$1:$Q$99,4,0),0)</f>
        <v>0.3</v>
      </c>
      <c r="CE13" s="17">
        <f>VLOOKUP(CC13,'PAINEL E TARGET'!$S$10:$U$19,3,0)</f>
        <v>0.5</v>
      </c>
      <c r="CF13" s="16">
        <f t="shared" si="26"/>
        <v>450</v>
      </c>
      <c r="CG13" s="17">
        <f t="shared" si="8"/>
        <v>0.97399999999999998</v>
      </c>
      <c r="CH13" s="17">
        <f t="shared" si="9"/>
        <v>0.502</v>
      </c>
      <c r="CI13" s="17" t="str">
        <f t="shared" si="10"/>
        <v>sem meta</v>
      </c>
      <c r="CJ13" s="17">
        <f t="shared" si="11"/>
        <v>1.069</v>
      </c>
      <c r="CK13" s="17">
        <f t="shared" si="12"/>
        <v>0.432</v>
      </c>
      <c r="CL13" s="17">
        <f t="shared" si="13"/>
        <v>0.90500000000000003</v>
      </c>
      <c r="CM13" s="16">
        <f t="shared" si="14"/>
        <v>3</v>
      </c>
      <c r="CN13" s="17" t="str">
        <f t="shared" si="27"/>
        <v>não ok</v>
      </c>
      <c r="CO13" s="17">
        <f t="shared" si="28"/>
        <v>0</v>
      </c>
      <c r="CP13" s="33" t="str">
        <f>IF(CO13&gt;='PAINEL E TARGET'!$T$11,'PAINEL E TARGET'!$S$11,
IF(CO13&gt;='PAINEL E TARGET'!$T$12,'PAINEL E TARGET'!$S$12,
IF(CO13&gt;='PAINEL E TARGET'!$T$13,'PAINEL E TARGET'!$S$13,
IF(CO13&gt;='PAINEL E TARGET'!$T$14,'PAINEL E TARGET'!$S$14,
IF(CO13&gt;='PAINEL E TARGET'!$T$15,'PAINEL E TARGET'!$S$15,
IF(CO13&gt;='PAINEL E TARGET'!$T$16,'PAINEL E TARGET'!$S$16,
IF(CO13&gt;='PAINEL E TARGET'!$T$17,'PAINEL E TARGET'!$S$17,
IF(CO13&gt;='PAINEL E TARGET'!$T$18,'PAINEL E TARGET'!$S$18,'PAINEL E TARGET'!$S$19))))))))</f>
        <v>Não elegível</v>
      </c>
      <c r="CQ13" s="17">
        <f>IFERROR(VLOOKUP($BW13,'PAINEL E TARGET'!$G$1:$Q$99,5,0),0)</f>
        <v>0.3</v>
      </c>
      <c r="CR13" s="17">
        <f>VLOOKUP(CP13,'PAINEL E TARGET'!$S$10:$U$19,3,0)</f>
        <v>0</v>
      </c>
      <c r="CS13" s="16">
        <f t="shared" si="29"/>
        <v>0</v>
      </c>
      <c r="CT13" s="17">
        <f t="shared" si="15"/>
        <v>0</v>
      </c>
      <c r="CU13" s="33" t="str">
        <f>IF(CT13&gt;='PAINEL E TARGET'!$T$11,'PAINEL E TARGET'!$S$11,
IF(CT13&gt;='PAINEL E TARGET'!$T$12,'PAINEL E TARGET'!$S$12,
IF(CT13&gt;='PAINEL E TARGET'!$T$13,'PAINEL E TARGET'!$S$13,
IF(CT13&gt;='PAINEL E TARGET'!$T$14,'PAINEL E TARGET'!$S$14,
IF(CT13&gt;='PAINEL E TARGET'!$T$15,'PAINEL E TARGET'!$S$15,
IF(CT13&gt;='PAINEL E TARGET'!$T$16,'PAINEL E TARGET'!$S$16,
IF(CT13&gt;='PAINEL E TARGET'!$T$17,'PAINEL E TARGET'!$S$17,
IF(CT13&gt;='PAINEL E TARGET'!$T$18,'PAINEL E TARGET'!$S$18,'PAINEL E TARGET'!$S$19))))))))</f>
        <v>Não elegível</v>
      </c>
      <c r="CV13" s="17">
        <f>IFERROR(VLOOKUP($BW13,'PAINEL E TARGET'!$G$1:$Q$99,6,0),0)</f>
        <v>0</v>
      </c>
      <c r="CW13" s="17">
        <f>VLOOKUP(CU13,'PAINEL E TARGET'!$S$10:$U$19,3,0)</f>
        <v>0</v>
      </c>
      <c r="CX13" s="16">
        <f t="shared" si="30"/>
        <v>0</v>
      </c>
      <c r="CY13" s="17">
        <f t="shared" si="16"/>
        <v>8.7260000000000009</v>
      </c>
      <c r="CZ13" s="33" t="str">
        <f>IF(CY13&gt;='PAINEL E TARGET'!$T$11,'PAINEL E TARGET'!$S$11,
IF(CY13&gt;='PAINEL E TARGET'!$T$12,'PAINEL E TARGET'!$S$12,
IF(CY13&gt;='PAINEL E TARGET'!$T$13,'PAINEL E TARGET'!$S$13,
IF(CY13&gt;='PAINEL E TARGET'!$T$14,'PAINEL E TARGET'!$S$14,
IF(CY13&gt;='PAINEL E TARGET'!$T$15,'PAINEL E TARGET'!$S$15,
IF(CY13&gt;='PAINEL E TARGET'!$T$16,'PAINEL E TARGET'!$S$16,
IF(CY13&gt;='PAINEL E TARGET'!$T$17,'PAINEL E TARGET'!$S$17,
IF(CY13&gt;='PAINEL E TARGET'!$T$18,'PAINEL E TARGET'!$S$18,'PAINEL E TARGET'!$S$19))))))))</f>
        <v>8. Fx de 130% ou mais</v>
      </c>
      <c r="DA13" s="17">
        <f>IFERROR(VLOOKUP($BW13,'PAINEL E TARGET'!$G$1:$Q$99,7,0),0)</f>
        <v>0.15</v>
      </c>
      <c r="DB13" s="17">
        <f>VLOOKUP(CZ13,'PAINEL E TARGET'!$S$10:$U$19,3,0)</f>
        <v>1.6</v>
      </c>
      <c r="DC13" s="16">
        <f t="shared" si="31"/>
        <v>720</v>
      </c>
      <c r="DD13" s="17">
        <f t="shared" si="17"/>
        <v>1.6319999999999999</v>
      </c>
      <c r="DE13" s="33" t="str">
        <f>IF(DD13&gt;='PAINEL E TARGET'!$T$11,'PAINEL E TARGET'!$S$11,
IF(DD13&gt;='PAINEL E TARGET'!$T$12,'PAINEL E TARGET'!$S$12,
IF(DD13&gt;='PAINEL E TARGET'!$T$13,'PAINEL E TARGET'!$S$13,
IF(DD13&gt;='PAINEL E TARGET'!$T$14,'PAINEL E TARGET'!$S$14,
IF(DD13&gt;='PAINEL E TARGET'!$T$15,'PAINEL E TARGET'!$S$15,
IF(DD13&gt;='PAINEL E TARGET'!$T$16,'PAINEL E TARGET'!$S$16,
IF(DD13&gt;='PAINEL E TARGET'!$T$17,'PAINEL E TARGET'!$S$17,
IF(DD13&gt;='PAINEL E TARGET'!$T$18,'PAINEL E TARGET'!$S$18,'PAINEL E TARGET'!$S$19))))))))</f>
        <v>8. Fx de 130% ou mais</v>
      </c>
      <c r="DF13" s="17">
        <f>IFERROR(VLOOKUP($BW13,'PAINEL E TARGET'!$G$1:$Q$99,8,0),0)</f>
        <v>0.1</v>
      </c>
      <c r="DG13" s="17">
        <f>VLOOKUP(DE13,'PAINEL E TARGET'!$S$10:$U$19,3,0)</f>
        <v>1.6</v>
      </c>
      <c r="DH13" s="16">
        <f t="shared" si="32"/>
        <v>480.00000000000011</v>
      </c>
      <c r="DI13" s="17">
        <f t="shared" si="18"/>
        <v>0.78900000000000003</v>
      </c>
      <c r="DJ13" s="33" t="str">
        <f>IF(DI13&gt;='PAINEL E TARGET'!$T$11,'PAINEL E TARGET'!$S$11,
IF(DI13&gt;='PAINEL E TARGET'!$T$12,'PAINEL E TARGET'!$S$12,
IF(DI13&gt;='PAINEL E TARGET'!$T$13,'PAINEL E TARGET'!$S$13,
IF(DI13&gt;='PAINEL E TARGET'!$T$14,'PAINEL E TARGET'!$S$14,
IF(DI13&gt;='PAINEL E TARGET'!$T$15,'PAINEL E TARGET'!$S$15,
IF(DI13&gt;='PAINEL E TARGET'!$T$16,'PAINEL E TARGET'!$S$16,
IF(DI13&gt;='PAINEL E TARGET'!$T$17,'PAINEL E TARGET'!$S$17,
IF(DI13&gt;='PAINEL E TARGET'!$T$18,'PAINEL E TARGET'!$S$18,'PAINEL E TARGET'!$S$19))))))))</f>
        <v>Não elegível</v>
      </c>
      <c r="DK13" s="17">
        <f>IFERROR(VLOOKUP($BW13,'PAINEL E TARGET'!$G$1:$Q$99,9,0),0)</f>
        <v>0.15</v>
      </c>
      <c r="DL13" s="17">
        <f>VLOOKUP(DJ13,'PAINEL E TARGET'!$S$10:$U$19,3,0)</f>
        <v>0</v>
      </c>
      <c r="DM13" s="16">
        <f t="shared" si="33"/>
        <v>0</v>
      </c>
      <c r="DN13" s="17">
        <f t="shared" si="19"/>
        <v>0.432</v>
      </c>
      <c r="DO13" s="33" t="str">
        <f>IF(DN13&gt;='PAINEL E TARGET'!$T$11,'PAINEL E TARGET'!$S$11,
IF(DN13&gt;='PAINEL E TARGET'!$T$12,'PAINEL E TARGET'!$S$12,
IF(DN13&gt;='PAINEL E TARGET'!$T$13,'PAINEL E TARGET'!$S$13,
IF(DN13&gt;='PAINEL E TARGET'!$T$14,'PAINEL E TARGET'!$S$14,
IF(DN13&gt;='PAINEL E TARGET'!$T$15,'PAINEL E TARGET'!$S$15,
IF(DN13&gt;='PAINEL E TARGET'!$T$16,'PAINEL E TARGET'!$S$16,
IF(DN13&gt;='PAINEL E TARGET'!$T$17,'PAINEL E TARGET'!$S$17,
IF(DN13&gt;='PAINEL E TARGET'!$T$18,'PAINEL E TARGET'!$S$18,'PAINEL E TARGET'!$S$19))))))))</f>
        <v>Não elegível</v>
      </c>
      <c r="DP13" s="17">
        <f>IFERROR(VLOOKUP($BW13,'PAINEL E TARGET'!$G$1:$Q$99,10,0),0)</f>
        <v>0</v>
      </c>
      <c r="DQ13" s="17">
        <f>VLOOKUP(DO13,'PAINEL E TARGET'!$S$10:$U$19,3,0)</f>
        <v>0</v>
      </c>
      <c r="DR13" s="16">
        <f t="shared" si="34"/>
        <v>0</v>
      </c>
      <c r="DS13" s="17">
        <f t="shared" si="20"/>
        <v>1.038</v>
      </c>
      <c r="DT13" s="16">
        <f>IF(DS13&gt;=1,VLOOKUP(BO13,'PAINEL E TARGET'!$S$1:$W$8,5,0),0)</f>
        <v>300</v>
      </c>
      <c r="DU13" s="16">
        <f t="shared" si="35"/>
        <v>1950</v>
      </c>
    </row>
    <row r="14" spans="2:125" s="32" customFormat="1" x14ac:dyDescent="0.2">
      <c r="B14" s="44">
        <v>43541</v>
      </c>
      <c r="C14" s="65">
        <v>39</v>
      </c>
      <c r="D14" s="66" t="s">
        <v>24</v>
      </c>
      <c r="E14" s="65">
        <v>212</v>
      </c>
      <c r="F14" s="65" t="s">
        <v>1017</v>
      </c>
      <c r="G14" s="67">
        <v>2516662.9556966773</v>
      </c>
      <c r="H14" s="67">
        <v>1397925.3492544966</v>
      </c>
      <c r="I14" s="67">
        <v>1055552.7</v>
      </c>
      <c r="J14" s="68">
        <v>0.75508517000776798</v>
      </c>
      <c r="K14" s="67">
        <v>199037.61101332877</v>
      </c>
      <c r="L14" s="67">
        <v>1106328.6498715342</v>
      </c>
      <c r="M14" s="67">
        <v>152970.57</v>
      </c>
      <c r="N14" s="67">
        <v>861122.34000000008</v>
      </c>
      <c r="O14" s="67">
        <v>2351723.9776068423</v>
      </c>
      <c r="P14" s="67">
        <v>5779.6685315669765</v>
      </c>
      <c r="Q14" s="67">
        <v>0</v>
      </c>
      <c r="R14" s="67">
        <v>0</v>
      </c>
      <c r="S14" s="67">
        <v>0</v>
      </c>
      <c r="T14" s="68">
        <v>9.8944318721505664E-2</v>
      </c>
      <c r="U14" s="68">
        <v>0.10313255222344468</v>
      </c>
      <c r="V14" s="68">
        <v>1.0423291964213475</v>
      </c>
      <c r="W14" s="67">
        <v>128586.70999999999</v>
      </c>
      <c r="X14" s="67">
        <v>104585.99</v>
      </c>
      <c r="Y14" s="68">
        <v>0.81334991773255583</v>
      </c>
      <c r="Z14" s="68">
        <v>5.3876066899666196E-2</v>
      </c>
      <c r="AA14" s="68">
        <v>5.1140935400090702E-2</v>
      </c>
      <c r="AB14" s="68">
        <v>0.94923290327281773</v>
      </c>
      <c r="AC14" s="67">
        <v>70328</v>
      </c>
      <c r="AD14" s="67">
        <v>51861.66</v>
      </c>
      <c r="AE14" s="68">
        <v>0.73742549198043461</v>
      </c>
      <c r="AF14" s="43">
        <v>80</v>
      </c>
      <c r="AG14" s="43">
        <v>85</v>
      </c>
      <c r="AH14" s="43">
        <v>40</v>
      </c>
      <c r="AI14" s="43">
        <v>29</v>
      </c>
      <c r="AJ14" s="67">
        <v>71300.91</v>
      </c>
      <c r="AK14" s="67">
        <v>67322</v>
      </c>
      <c r="AL14" s="68">
        <v>0.94419552289024078</v>
      </c>
      <c r="AM14" s="67">
        <v>26915.27</v>
      </c>
      <c r="AN14" s="67">
        <v>11965.500000000002</v>
      </c>
      <c r="AO14" s="68">
        <v>0.44456176735362496</v>
      </c>
      <c r="AP14" s="67">
        <v>9247.7000000000007</v>
      </c>
      <c r="AQ14" s="67">
        <v>6459.7400000000007</v>
      </c>
      <c r="AR14" s="68">
        <v>0.69852395730830374</v>
      </c>
      <c r="AS14" s="67">
        <v>21122.829999999998</v>
      </c>
      <c r="AT14" s="67">
        <v>18838.75</v>
      </c>
      <c r="AU14" s="68">
        <v>0.89186676217154626</v>
      </c>
      <c r="AV14" s="43">
        <v>1817.1500000000003</v>
      </c>
      <c r="AW14" s="43">
        <v>3724.4699999999993</v>
      </c>
      <c r="AX14" s="69">
        <v>2.0496216602922153</v>
      </c>
      <c r="AY14" s="43">
        <v>199037.61101332877</v>
      </c>
      <c r="AZ14" s="43">
        <v>152970.56999999998</v>
      </c>
      <c r="BA14" s="43">
        <v>30705.640845098969</v>
      </c>
      <c r="BB14" s="43">
        <v>25038.720000000001</v>
      </c>
      <c r="BC14" s="43">
        <v>357834.85760692571</v>
      </c>
      <c r="BD14" s="43">
        <v>55403.065161495266</v>
      </c>
      <c r="BE14" s="43">
        <v>232918.71999999997</v>
      </c>
      <c r="BF14" s="43">
        <v>127396.55000000002</v>
      </c>
      <c r="BG14" s="43">
        <v>3278.34</v>
      </c>
      <c r="BH14" s="43">
        <v>90</v>
      </c>
      <c r="BI14" s="44">
        <v>43173</v>
      </c>
      <c r="BJ14" s="44">
        <v>43541</v>
      </c>
      <c r="BK14" s="44">
        <v>43172</v>
      </c>
      <c r="BL14" s="43">
        <f t="shared" si="21"/>
        <v>1055552.7</v>
      </c>
      <c r="BM14" s="43">
        <f t="shared" si="22"/>
        <v>1014092.9100000001</v>
      </c>
      <c r="BO14" s="16" t="str">
        <f>IFERROR(VLOOKUP($C14,'PORTE LOJA'!A:B,2,0),"PORTE 1")</f>
        <v>PORTE 4</v>
      </c>
      <c r="BP14" s="16">
        <f>VLOOKUP(BO14,'PAINEL E TARGET'!$S$1:$W$8,3,0)</f>
        <v>3000</v>
      </c>
      <c r="BQ14" s="16">
        <f t="shared" si="0"/>
        <v>1</v>
      </c>
      <c r="BR14" s="16">
        <f t="shared" si="1"/>
        <v>1</v>
      </c>
      <c r="BS14" s="16">
        <f t="shared" si="2"/>
        <v>1</v>
      </c>
      <c r="BT14" s="16">
        <f t="shared" si="3"/>
        <v>1</v>
      </c>
      <c r="BU14" s="16">
        <f t="shared" si="4"/>
        <v>1</v>
      </c>
      <c r="BV14" s="16">
        <f t="shared" si="5"/>
        <v>1</v>
      </c>
      <c r="BW14" s="17" t="str">
        <f t="shared" si="23"/>
        <v>111111</v>
      </c>
      <c r="BY14" s="17">
        <f t="shared" si="6"/>
        <v>0.755</v>
      </c>
      <c r="BZ14" s="17">
        <f t="shared" si="7"/>
        <v>0.77700000000000002</v>
      </c>
      <c r="CA14" s="17" t="str">
        <f t="shared" si="24"/>
        <v>Sem Retira</v>
      </c>
      <c r="CB14" s="17">
        <f t="shared" si="25"/>
        <v>0.77700000000000002</v>
      </c>
      <c r="CC14" s="33" t="str">
        <f>IF(CB14&gt;='PAINEL E TARGET'!$T$11,'PAINEL E TARGET'!$S$11,
IF(CB14&gt;='PAINEL E TARGET'!$T$12,'PAINEL E TARGET'!$S$12,
IF(CB14&gt;='PAINEL E TARGET'!$T$13,'PAINEL E TARGET'!$S$13,
IF(CB14&gt;='PAINEL E TARGET'!$T$14,'PAINEL E TARGET'!$S$14,
IF(CB14&gt;='PAINEL E TARGET'!$T$15,'PAINEL E TARGET'!$S$15,
IF(CB14&gt;='PAINEL E TARGET'!$T$16,'PAINEL E TARGET'!$S$16,
IF(CB14&gt;='PAINEL E TARGET'!$T$17,'PAINEL E TARGET'!$S$17,
IF(CB14&gt;='PAINEL E TARGET'!$T$18,'PAINEL E TARGET'!$S$18,'PAINEL E TARGET'!$S$19))))))))</f>
        <v>Não elegível</v>
      </c>
      <c r="CD14" s="17">
        <f>IFERROR(VLOOKUP($BW14,'PAINEL E TARGET'!$G$1:$Q$99,4,0),0)</f>
        <v>0.25</v>
      </c>
      <c r="CE14" s="17">
        <f>VLOOKUP(CC14,'PAINEL E TARGET'!$S$10:$U$19,3,0)</f>
        <v>0</v>
      </c>
      <c r="CF14" s="16">
        <f t="shared" si="26"/>
        <v>0</v>
      </c>
      <c r="CG14" s="17">
        <f t="shared" si="8"/>
        <v>0.94399999999999995</v>
      </c>
      <c r="CH14" s="17">
        <f t="shared" si="9"/>
        <v>0.44500000000000001</v>
      </c>
      <c r="CI14" s="17">
        <f t="shared" si="10"/>
        <v>0.69899999999999995</v>
      </c>
      <c r="CJ14" s="17">
        <f t="shared" si="11"/>
        <v>0.89200000000000002</v>
      </c>
      <c r="CK14" s="17">
        <f t="shared" si="12"/>
        <v>2.0499999999999998</v>
      </c>
      <c r="CL14" s="17">
        <f t="shared" si="13"/>
        <v>0.81299999999999994</v>
      </c>
      <c r="CM14" s="16">
        <f t="shared" si="14"/>
        <v>3</v>
      </c>
      <c r="CN14" s="17" t="str">
        <f t="shared" si="27"/>
        <v>não ok</v>
      </c>
      <c r="CO14" s="17">
        <f t="shared" si="28"/>
        <v>0</v>
      </c>
      <c r="CP14" s="33" t="str">
        <f>IF(CO14&gt;='PAINEL E TARGET'!$T$11,'PAINEL E TARGET'!$S$11,
IF(CO14&gt;='PAINEL E TARGET'!$T$12,'PAINEL E TARGET'!$S$12,
IF(CO14&gt;='PAINEL E TARGET'!$T$13,'PAINEL E TARGET'!$S$13,
IF(CO14&gt;='PAINEL E TARGET'!$T$14,'PAINEL E TARGET'!$S$14,
IF(CO14&gt;='PAINEL E TARGET'!$T$15,'PAINEL E TARGET'!$S$15,
IF(CO14&gt;='PAINEL E TARGET'!$T$16,'PAINEL E TARGET'!$S$16,
IF(CO14&gt;='PAINEL E TARGET'!$T$17,'PAINEL E TARGET'!$S$17,
IF(CO14&gt;='PAINEL E TARGET'!$T$18,'PAINEL E TARGET'!$S$18,'PAINEL E TARGET'!$S$19))))))))</f>
        <v>Não elegível</v>
      </c>
      <c r="CQ14" s="17">
        <f>IFERROR(VLOOKUP($BW14,'PAINEL E TARGET'!$G$1:$Q$99,5,0),0)</f>
        <v>0.25</v>
      </c>
      <c r="CR14" s="17">
        <f>VLOOKUP(CP14,'PAINEL E TARGET'!$S$10:$U$19,3,0)</f>
        <v>0</v>
      </c>
      <c r="CS14" s="16">
        <f t="shared" si="29"/>
        <v>0</v>
      </c>
      <c r="CT14" s="17">
        <f t="shared" si="15"/>
        <v>0.73699999999999999</v>
      </c>
      <c r="CU14" s="33" t="str">
        <f>IF(CT14&gt;='PAINEL E TARGET'!$T$11,'PAINEL E TARGET'!$S$11,
IF(CT14&gt;='PAINEL E TARGET'!$T$12,'PAINEL E TARGET'!$S$12,
IF(CT14&gt;='PAINEL E TARGET'!$T$13,'PAINEL E TARGET'!$S$13,
IF(CT14&gt;='PAINEL E TARGET'!$T$14,'PAINEL E TARGET'!$S$14,
IF(CT14&gt;='PAINEL E TARGET'!$T$15,'PAINEL E TARGET'!$S$15,
IF(CT14&gt;='PAINEL E TARGET'!$T$16,'PAINEL E TARGET'!$S$16,
IF(CT14&gt;='PAINEL E TARGET'!$T$17,'PAINEL E TARGET'!$S$17,
IF(CT14&gt;='PAINEL E TARGET'!$T$18,'PAINEL E TARGET'!$S$18,'PAINEL E TARGET'!$S$19))))))))</f>
        <v>Não elegível</v>
      </c>
      <c r="CV14" s="17">
        <f>IFERROR(VLOOKUP($BW14,'PAINEL E TARGET'!$G$1:$Q$99,6,0),0)</f>
        <v>0.2</v>
      </c>
      <c r="CW14" s="17">
        <f>VLOOKUP(CU14,'PAINEL E TARGET'!$S$10:$U$19,3,0)</f>
        <v>0</v>
      </c>
      <c r="CX14" s="16">
        <f t="shared" si="30"/>
        <v>0</v>
      </c>
      <c r="CY14" s="17">
        <f t="shared" si="16"/>
        <v>0.76900000000000002</v>
      </c>
      <c r="CZ14" s="33" t="str">
        <f>IF(CY14&gt;='PAINEL E TARGET'!$T$11,'PAINEL E TARGET'!$S$11,
IF(CY14&gt;='PAINEL E TARGET'!$T$12,'PAINEL E TARGET'!$S$12,
IF(CY14&gt;='PAINEL E TARGET'!$T$13,'PAINEL E TARGET'!$S$13,
IF(CY14&gt;='PAINEL E TARGET'!$T$14,'PAINEL E TARGET'!$S$14,
IF(CY14&gt;='PAINEL E TARGET'!$T$15,'PAINEL E TARGET'!$S$15,
IF(CY14&gt;='PAINEL E TARGET'!$T$16,'PAINEL E TARGET'!$S$16,
IF(CY14&gt;='PAINEL E TARGET'!$T$17,'PAINEL E TARGET'!$S$17,
IF(CY14&gt;='PAINEL E TARGET'!$T$18,'PAINEL E TARGET'!$S$18,'PAINEL E TARGET'!$S$19))))))))</f>
        <v>Não elegível</v>
      </c>
      <c r="DA14" s="17">
        <f>IFERROR(VLOOKUP($BW14,'PAINEL E TARGET'!$G$1:$Q$99,7,0),0)</f>
        <v>0.15</v>
      </c>
      <c r="DB14" s="17">
        <f>VLOOKUP(CZ14,'PAINEL E TARGET'!$S$10:$U$19,3,0)</f>
        <v>0</v>
      </c>
      <c r="DC14" s="16">
        <f t="shared" si="31"/>
        <v>0</v>
      </c>
      <c r="DD14" s="17">
        <f t="shared" si="17"/>
        <v>0.81499999999999995</v>
      </c>
      <c r="DE14" s="33" t="str">
        <f>IF(DD14&gt;='PAINEL E TARGET'!$T$11,'PAINEL E TARGET'!$S$11,
IF(DD14&gt;='PAINEL E TARGET'!$T$12,'PAINEL E TARGET'!$S$12,
IF(DD14&gt;='PAINEL E TARGET'!$T$13,'PAINEL E TARGET'!$S$13,
IF(DD14&gt;='PAINEL E TARGET'!$T$14,'PAINEL E TARGET'!$S$14,
IF(DD14&gt;='PAINEL E TARGET'!$T$15,'PAINEL E TARGET'!$S$15,
IF(DD14&gt;='PAINEL E TARGET'!$T$16,'PAINEL E TARGET'!$S$16,
IF(DD14&gt;='PAINEL E TARGET'!$T$17,'PAINEL E TARGET'!$S$17,
IF(DD14&gt;='PAINEL E TARGET'!$T$18,'PAINEL E TARGET'!$S$18,'PAINEL E TARGET'!$S$19))))))))</f>
        <v>Não elegível</v>
      </c>
      <c r="DF14" s="17">
        <f>IFERROR(VLOOKUP($BW14,'PAINEL E TARGET'!$G$1:$Q$99,8,0),0)</f>
        <v>0.1</v>
      </c>
      <c r="DG14" s="17">
        <f>VLOOKUP(DE14,'PAINEL E TARGET'!$S$10:$U$19,3,0)</f>
        <v>0</v>
      </c>
      <c r="DH14" s="16">
        <f t="shared" si="32"/>
        <v>0</v>
      </c>
      <c r="DI14" s="17">
        <f t="shared" si="18"/>
        <v>0.72499999999999998</v>
      </c>
      <c r="DJ14" s="33" t="str">
        <f>IF(DI14&gt;='PAINEL E TARGET'!$T$11,'PAINEL E TARGET'!$S$11,
IF(DI14&gt;='PAINEL E TARGET'!$T$12,'PAINEL E TARGET'!$S$12,
IF(DI14&gt;='PAINEL E TARGET'!$T$13,'PAINEL E TARGET'!$S$13,
IF(DI14&gt;='PAINEL E TARGET'!$T$14,'PAINEL E TARGET'!$S$14,
IF(DI14&gt;='PAINEL E TARGET'!$T$15,'PAINEL E TARGET'!$S$15,
IF(DI14&gt;='PAINEL E TARGET'!$T$16,'PAINEL E TARGET'!$S$16,
IF(DI14&gt;='PAINEL E TARGET'!$T$17,'PAINEL E TARGET'!$S$17,
IF(DI14&gt;='PAINEL E TARGET'!$T$18,'PAINEL E TARGET'!$S$18,'PAINEL E TARGET'!$S$19))))))))</f>
        <v>Não elegível</v>
      </c>
      <c r="DK14" s="17">
        <f>IFERROR(VLOOKUP($BW14,'PAINEL E TARGET'!$G$1:$Q$99,9,0),0)</f>
        <v>0.05</v>
      </c>
      <c r="DL14" s="17">
        <f>VLOOKUP(DJ14,'PAINEL E TARGET'!$S$10:$U$19,3,0)</f>
        <v>0</v>
      </c>
      <c r="DM14" s="16">
        <f t="shared" si="33"/>
        <v>0</v>
      </c>
      <c r="DN14" s="17">
        <f t="shared" si="19"/>
        <v>2.0499999999999998</v>
      </c>
      <c r="DO14" s="33" t="str">
        <f>IF(DN14&gt;='PAINEL E TARGET'!$T$11,'PAINEL E TARGET'!$S$11,
IF(DN14&gt;='PAINEL E TARGET'!$T$12,'PAINEL E TARGET'!$S$12,
IF(DN14&gt;='PAINEL E TARGET'!$T$13,'PAINEL E TARGET'!$S$13,
IF(DN14&gt;='PAINEL E TARGET'!$T$14,'PAINEL E TARGET'!$S$14,
IF(DN14&gt;='PAINEL E TARGET'!$T$15,'PAINEL E TARGET'!$S$15,
IF(DN14&gt;='PAINEL E TARGET'!$T$16,'PAINEL E TARGET'!$S$16,
IF(DN14&gt;='PAINEL E TARGET'!$T$17,'PAINEL E TARGET'!$S$17,
IF(DN14&gt;='PAINEL E TARGET'!$T$18,'PAINEL E TARGET'!$S$18,'PAINEL E TARGET'!$S$19))))))))</f>
        <v>8. Fx de 130% ou mais</v>
      </c>
      <c r="DP14" s="17">
        <f>IFERROR(VLOOKUP($BW14,'PAINEL E TARGET'!$G$1:$Q$99,10,0),0)</f>
        <v>0</v>
      </c>
      <c r="DQ14" s="17">
        <f>VLOOKUP(DO14,'PAINEL E TARGET'!$S$10:$U$19,3,0)</f>
        <v>1.6</v>
      </c>
      <c r="DR14" s="16">
        <f t="shared" si="34"/>
        <v>0</v>
      </c>
      <c r="DS14" s="17">
        <f t="shared" si="20"/>
        <v>1.0629999999999999</v>
      </c>
      <c r="DT14" s="16">
        <f>IF(DS14&gt;=1,VLOOKUP(BO14,'PAINEL E TARGET'!$S$1:$W$8,5,0),0)</f>
        <v>300</v>
      </c>
      <c r="DU14" s="16">
        <f t="shared" si="35"/>
        <v>300</v>
      </c>
    </row>
    <row r="15" spans="2:125" s="32" customFormat="1" x14ac:dyDescent="0.2">
      <c r="B15" s="44">
        <v>43541</v>
      </c>
      <c r="C15" s="65">
        <v>44</v>
      </c>
      <c r="D15" s="66" t="s">
        <v>25</v>
      </c>
      <c r="E15" s="65">
        <v>118</v>
      </c>
      <c r="F15" s="65" t="s">
        <v>1018</v>
      </c>
      <c r="G15" s="67">
        <v>1449377.249536216</v>
      </c>
      <c r="H15" s="67">
        <v>773082.79682870861</v>
      </c>
      <c r="I15" s="67">
        <v>542524.82999999996</v>
      </c>
      <c r="J15" s="68">
        <v>0.70176807998510771</v>
      </c>
      <c r="K15" s="67">
        <v>60949.037292919566</v>
      </c>
      <c r="L15" s="67">
        <v>625996.22379840945</v>
      </c>
      <c r="M15" s="67">
        <v>55643.7</v>
      </c>
      <c r="N15" s="67">
        <v>459725.12</v>
      </c>
      <c r="O15" s="67">
        <v>1287615.6488114623</v>
      </c>
      <c r="P15" s="67" t="s">
        <v>1082</v>
      </c>
      <c r="Q15" s="67" t="s">
        <v>1082</v>
      </c>
      <c r="R15" s="67">
        <v>0</v>
      </c>
      <c r="S15" s="67">
        <v>2658</v>
      </c>
      <c r="T15" s="68">
        <v>8.1516203941838089E-2</v>
      </c>
      <c r="U15" s="68">
        <v>0.10082889764266297</v>
      </c>
      <c r="V15" s="68">
        <v>1.2369184624274765</v>
      </c>
      <c r="W15" s="67">
        <v>55997.17</v>
      </c>
      <c r="X15" s="67">
        <v>51964.07</v>
      </c>
      <c r="Y15" s="68">
        <v>0.92797671739482557</v>
      </c>
      <c r="Z15" s="68">
        <v>6.9436245799588459E-2</v>
      </c>
      <c r="AA15" s="68">
        <v>9.2401010988596446E-2</v>
      </c>
      <c r="AB15" s="68">
        <v>1.3307316650628036</v>
      </c>
      <c r="AC15" s="67">
        <v>47698.9</v>
      </c>
      <c r="AD15" s="67">
        <v>47620.599999999991</v>
      </c>
      <c r="AE15" s="68">
        <v>0.99835845271064927</v>
      </c>
      <c r="AF15" s="43">
        <v>80</v>
      </c>
      <c r="AG15" s="43">
        <v>75</v>
      </c>
      <c r="AH15" s="43">
        <v>31</v>
      </c>
      <c r="AI15" s="43">
        <v>24</v>
      </c>
      <c r="AJ15" s="67">
        <v>26059.629999999997</v>
      </c>
      <c r="AK15" s="67">
        <v>19496.5</v>
      </c>
      <c r="AL15" s="68">
        <v>0.74814953243772075</v>
      </c>
      <c r="AM15" s="67">
        <v>5192.99</v>
      </c>
      <c r="AN15" s="67">
        <v>3536.55</v>
      </c>
      <c r="AO15" s="68">
        <v>0.68102384175590558</v>
      </c>
      <c r="AP15" s="67">
        <v>4398.0400000000009</v>
      </c>
      <c r="AQ15" s="67">
        <v>4563.8899999999994</v>
      </c>
      <c r="AR15" s="68">
        <v>1.037709979900137</v>
      </c>
      <c r="AS15" s="67">
        <v>20346.510000000002</v>
      </c>
      <c r="AT15" s="67">
        <v>24367.129999999997</v>
      </c>
      <c r="AU15" s="68">
        <v>1.1976073537918785</v>
      </c>
      <c r="AV15" s="43">
        <v>858.82</v>
      </c>
      <c r="AW15" s="43">
        <v>1234.76</v>
      </c>
      <c r="AX15" s="69">
        <v>1.4377401550965276</v>
      </c>
      <c r="AY15" s="43">
        <v>60949.037292919566</v>
      </c>
      <c r="AZ15" s="43">
        <v>55643.700000000004</v>
      </c>
      <c r="BA15" s="43">
        <v>29385.759950166408</v>
      </c>
      <c r="BB15" s="43">
        <v>23805.879999999997</v>
      </c>
      <c r="BC15" s="43">
        <v>113831.40803221162</v>
      </c>
      <c r="BD15" s="43">
        <v>55175.118119986233</v>
      </c>
      <c r="BE15" s="43">
        <v>105641.67000000001</v>
      </c>
      <c r="BF15" s="43">
        <v>89986.63</v>
      </c>
      <c r="BG15" s="43">
        <v>1611.4700000000003</v>
      </c>
      <c r="BH15" s="43">
        <v>58</v>
      </c>
      <c r="BI15" s="44">
        <v>43173</v>
      </c>
      <c r="BJ15" s="44">
        <v>43541</v>
      </c>
      <c r="BK15" s="44">
        <v>43172</v>
      </c>
      <c r="BL15" s="43">
        <f t="shared" si="21"/>
        <v>545182.82999999996</v>
      </c>
      <c r="BM15" s="43">
        <f t="shared" si="22"/>
        <v>518026.82</v>
      </c>
      <c r="BO15" s="16" t="str">
        <f>IFERROR(VLOOKUP($C15,'PORTE LOJA'!A:B,2,0),"PORTE 1")</f>
        <v>PORTE 2</v>
      </c>
      <c r="BP15" s="16">
        <f>VLOOKUP(BO15,'PAINEL E TARGET'!$S$1:$W$8,3,0)</f>
        <v>1875</v>
      </c>
      <c r="BQ15" s="16">
        <f t="shared" si="0"/>
        <v>1</v>
      </c>
      <c r="BR15" s="16">
        <f t="shared" si="1"/>
        <v>1</v>
      </c>
      <c r="BS15" s="16">
        <f t="shared" si="2"/>
        <v>1</v>
      </c>
      <c r="BT15" s="16">
        <f t="shared" si="3"/>
        <v>1</v>
      </c>
      <c r="BU15" s="16">
        <f t="shared" si="4"/>
        <v>1</v>
      </c>
      <c r="BV15" s="16">
        <f t="shared" si="5"/>
        <v>1</v>
      </c>
      <c r="BW15" s="17" t="str">
        <f t="shared" si="23"/>
        <v>111111</v>
      </c>
      <c r="BY15" s="17">
        <f t="shared" si="6"/>
        <v>0.70499999999999996</v>
      </c>
      <c r="BZ15" s="17">
        <f t="shared" si="7"/>
        <v>0.754</v>
      </c>
      <c r="CA15" s="17" t="str">
        <f t="shared" si="24"/>
        <v>Sem Retira</v>
      </c>
      <c r="CB15" s="17">
        <f t="shared" si="25"/>
        <v>0.754</v>
      </c>
      <c r="CC15" s="33" t="str">
        <f>IF(CB15&gt;='PAINEL E TARGET'!$T$11,'PAINEL E TARGET'!$S$11,
IF(CB15&gt;='PAINEL E TARGET'!$T$12,'PAINEL E TARGET'!$S$12,
IF(CB15&gt;='PAINEL E TARGET'!$T$13,'PAINEL E TARGET'!$S$13,
IF(CB15&gt;='PAINEL E TARGET'!$T$14,'PAINEL E TARGET'!$S$14,
IF(CB15&gt;='PAINEL E TARGET'!$T$15,'PAINEL E TARGET'!$S$15,
IF(CB15&gt;='PAINEL E TARGET'!$T$16,'PAINEL E TARGET'!$S$16,
IF(CB15&gt;='PAINEL E TARGET'!$T$17,'PAINEL E TARGET'!$S$17,
IF(CB15&gt;='PAINEL E TARGET'!$T$18,'PAINEL E TARGET'!$S$18,'PAINEL E TARGET'!$S$19))))))))</f>
        <v>Não elegível</v>
      </c>
      <c r="CD15" s="17">
        <f>IFERROR(VLOOKUP($BW15,'PAINEL E TARGET'!$G$1:$Q$99,4,0),0)</f>
        <v>0.25</v>
      </c>
      <c r="CE15" s="17">
        <f>VLOOKUP(CC15,'PAINEL E TARGET'!$S$10:$U$19,3,0)</f>
        <v>0</v>
      </c>
      <c r="CF15" s="16">
        <f t="shared" si="26"/>
        <v>0</v>
      </c>
      <c r="CG15" s="17">
        <f t="shared" si="8"/>
        <v>0.748</v>
      </c>
      <c r="CH15" s="17">
        <f t="shared" si="9"/>
        <v>0.68100000000000005</v>
      </c>
      <c r="CI15" s="17">
        <f t="shared" si="10"/>
        <v>1.038</v>
      </c>
      <c r="CJ15" s="17">
        <f t="shared" si="11"/>
        <v>1.198</v>
      </c>
      <c r="CK15" s="17">
        <f t="shared" si="12"/>
        <v>1.4379999999999999</v>
      </c>
      <c r="CL15" s="17">
        <f t="shared" si="13"/>
        <v>0.92800000000000005</v>
      </c>
      <c r="CM15" s="16">
        <f t="shared" si="14"/>
        <v>4</v>
      </c>
      <c r="CN15" s="17" t="str">
        <f t="shared" si="27"/>
        <v>não ok</v>
      </c>
      <c r="CO15" s="17">
        <f t="shared" si="28"/>
        <v>0</v>
      </c>
      <c r="CP15" s="33" t="str">
        <f>IF(CO15&gt;='PAINEL E TARGET'!$T$11,'PAINEL E TARGET'!$S$11,
IF(CO15&gt;='PAINEL E TARGET'!$T$12,'PAINEL E TARGET'!$S$12,
IF(CO15&gt;='PAINEL E TARGET'!$T$13,'PAINEL E TARGET'!$S$13,
IF(CO15&gt;='PAINEL E TARGET'!$T$14,'PAINEL E TARGET'!$S$14,
IF(CO15&gt;='PAINEL E TARGET'!$T$15,'PAINEL E TARGET'!$S$15,
IF(CO15&gt;='PAINEL E TARGET'!$T$16,'PAINEL E TARGET'!$S$16,
IF(CO15&gt;='PAINEL E TARGET'!$T$17,'PAINEL E TARGET'!$S$17,
IF(CO15&gt;='PAINEL E TARGET'!$T$18,'PAINEL E TARGET'!$S$18,'PAINEL E TARGET'!$S$19))))))))</f>
        <v>Não elegível</v>
      </c>
      <c r="CQ15" s="17">
        <f>IFERROR(VLOOKUP($BW15,'PAINEL E TARGET'!$G$1:$Q$99,5,0),0)</f>
        <v>0.25</v>
      </c>
      <c r="CR15" s="17">
        <f>VLOOKUP(CP15,'PAINEL E TARGET'!$S$10:$U$19,3,0)</f>
        <v>0</v>
      </c>
      <c r="CS15" s="16">
        <f t="shared" si="29"/>
        <v>0</v>
      </c>
      <c r="CT15" s="17">
        <f t="shared" si="15"/>
        <v>0.998</v>
      </c>
      <c r="CU15" s="33" t="str">
        <f>IF(CT15&gt;='PAINEL E TARGET'!$T$11,'PAINEL E TARGET'!$S$11,
IF(CT15&gt;='PAINEL E TARGET'!$T$12,'PAINEL E TARGET'!$S$12,
IF(CT15&gt;='PAINEL E TARGET'!$T$13,'PAINEL E TARGET'!$S$13,
IF(CT15&gt;='PAINEL E TARGET'!$T$14,'PAINEL E TARGET'!$S$14,
IF(CT15&gt;='PAINEL E TARGET'!$T$15,'PAINEL E TARGET'!$S$15,
IF(CT15&gt;='PAINEL E TARGET'!$T$16,'PAINEL E TARGET'!$S$16,
IF(CT15&gt;='PAINEL E TARGET'!$T$17,'PAINEL E TARGET'!$S$17,
IF(CT15&gt;='PAINEL E TARGET'!$T$18,'PAINEL E TARGET'!$S$18,'PAINEL E TARGET'!$S$19))))))))</f>
        <v>1. Fx de 90% a 99,9%</v>
      </c>
      <c r="CV15" s="17">
        <f>IFERROR(VLOOKUP($BW15,'PAINEL E TARGET'!$G$1:$Q$99,6,0),0)</f>
        <v>0.2</v>
      </c>
      <c r="CW15" s="17">
        <f>VLOOKUP(CU15,'PAINEL E TARGET'!$S$10:$U$19,3,0)</f>
        <v>0.5</v>
      </c>
      <c r="CX15" s="16">
        <f t="shared" si="30"/>
        <v>187.5</v>
      </c>
      <c r="CY15" s="17">
        <f t="shared" si="16"/>
        <v>0.91300000000000003</v>
      </c>
      <c r="CZ15" s="33" t="str">
        <f>IF(CY15&gt;='PAINEL E TARGET'!$T$11,'PAINEL E TARGET'!$S$11,
IF(CY15&gt;='PAINEL E TARGET'!$T$12,'PAINEL E TARGET'!$S$12,
IF(CY15&gt;='PAINEL E TARGET'!$T$13,'PAINEL E TARGET'!$S$13,
IF(CY15&gt;='PAINEL E TARGET'!$T$14,'PAINEL E TARGET'!$S$14,
IF(CY15&gt;='PAINEL E TARGET'!$T$15,'PAINEL E TARGET'!$S$15,
IF(CY15&gt;='PAINEL E TARGET'!$T$16,'PAINEL E TARGET'!$S$16,
IF(CY15&gt;='PAINEL E TARGET'!$T$17,'PAINEL E TARGET'!$S$17,
IF(CY15&gt;='PAINEL E TARGET'!$T$18,'PAINEL E TARGET'!$S$18,'PAINEL E TARGET'!$S$19))))))))</f>
        <v>1. Fx de 90% a 99,9%</v>
      </c>
      <c r="DA15" s="17">
        <f>IFERROR(VLOOKUP($BW15,'PAINEL E TARGET'!$G$1:$Q$99,7,0),0)</f>
        <v>0.15</v>
      </c>
      <c r="DB15" s="17">
        <f>VLOOKUP(CZ15,'PAINEL E TARGET'!$S$10:$U$19,3,0)</f>
        <v>0.5</v>
      </c>
      <c r="DC15" s="16">
        <f t="shared" si="31"/>
        <v>140.625</v>
      </c>
      <c r="DD15" s="17">
        <f t="shared" si="17"/>
        <v>0.81</v>
      </c>
      <c r="DE15" s="33" t="str">
        <f>IF(DD15&gt;='PAINEL E TARGET'!$T$11,'PAINEL E TARGET'!$S$11,
IF(DD15&gt;='PAINEL E TARGET'!$T$12,'PAINEL E TARGET'!$S$12,
IF(DD15&gt;='PAINEL E TARGET'!$T$13,'PAINEL E TARGET'!$S$13,
IF(DD15&gt;='PAINEL E TARGET'!$T$14,'PAINEL E TARGET'!$S$14,
IF(DD15&gt;='PAINEL E TARGET'!$T$15,'PAINEL E TARGET'!$S$15,
IF(DD15&gt;='PAINEL E TARGET'!$T$16,'PAINEL E TARGET'!$S$16,
IF(DD15&gt;='PAINEL E TARGET'!$T$17,'PAINEL E TARGET'!$S$17,
IF(DD15&gt;='PAINEL E TARGET'!$T$18,'PAINEL E TARGET'!$S$18,'PAINEL E TARGET'!$S$19))))))))</f>
        <v>Não elegível</v>
      </c>
      <c r="DF15" s="17">
        <f>IFERROR(VLOOKUP($BW15,'PAINEL E TARGET'!$G$1:$Q$99,8,0),0)</f>
        <v>0.1</v>
      </c>
      <c r="DG15" s="17">
        <f>VLOOKUP(DE15,'PAINEL E TARGET'!$S$10:$U$19,3,0)</f>
        <v>0</v>
      </c>
      <c r="DH15" s="16">
        <f t="shared" si="32"/>
        <v>0</v>
      </c>
      <c r="DI15" s="17">
        <f t="shared" si="18"/>
        <v>0.77400000000000002</v>
      </c>
      <c r="DJ15" s="33" t="str">
        <f>IF(DI15&gt;='PAINEL E TARGET'!$T$11,'PAINEL E TARGET'!$S$11,
IF(DI15&gt;='PAINEL E TARGET'!$T$12,'PAINEL E TARGET'!$S$12,
IF(DI15&gt;='PAINEL E TARGET'!$T$13,'PAINEL E TARGET'!$S$13,
IF(DI15&gt;='PAINEL E TARGET'!$T$14,'PAINEL E TARGET'!$S$14,
IF(DI15&gt;='PAINEL E TARGET'!$T$15,'PAINEL E TARGET'!$S$15,
IF(DI15&gt;='PAINEL E TARGET'!$T$16,'PAINEL E TARGET'!$S$16,
IF(DI15&gt;='PAINEL E TARGET'!$T$17,'PAINEL E TARGET'!$S$17,
IF(DI15&gt;='PAINEL E TARGET'!$T$18,'PAINEL E TARGET'!$S$18,'PAINEL E TARGET'!$S$19))))))))</f>
        <v>Não elegível</v>
      </c>
      <c r="DK15" s="17">
        <f>IFERROR(VLOOKUP($BW15,'PAINEL E TARGET'!$G$1:$Q$99,9,0),0)</f>
        <v>0.05</v>
      </c>
      <c r="DL15" s="17">
        <f>VLOOKUP(DJ15,'PAINEL E TARGET'!$S$10:$U$19,3,0)</f>
        <v>0</v>
      </c>
      <c r="DM15" s="16">
        <f t="shared" si="33"/>
        <v>0</v>
      </c>
      <c r="DN15" s="17">
        <f t="shared" si="19"/>
        <v>1.4379999999999999</v>
      </c>
      <c r="DO15" s="33" t="str">
        <f>IF(DN15&gt;='PAINEL E TARGET'!$T$11,'PAINEL E TARGET'!$S$11,
IF(DN15&gt;='PAINEL E TARGET'!$T$12,'PAINEL E TARGET'!$S$12,
IF(DN15&gt;='PAINEL E TARGET'!$T$13,'PAINEL E TARGET'!$S$13,
IF(DN15&gt;='PAINEL E TARGET'!$T$14,'PAINEL E TARGET'!$S$14,
IF(DN15&gt;='PAINEL E TARGET'!$T$15,'PAINEL E TARGET'!$S$15,
IF(DN15&gt;='PAINEL E TARGET'!$T$16,'PAINEL E TARGET'!$S$16,
IF(DN15&gt;='PAINEL E TARGET'!$T$17,'PAINEL E TARGET'!$S$17,
IF(DN15&gt;='PAINEL E TARGET'!$T$18,'PAINEL E TARGET'!$S$18,'PAINEL E TARGET'!$S$19))))))))</f>
        <v>8. Fx de 130% ou mais</v>
      </c>
      <c r="DP15" s="17">
        <f>IFERROR(VLOOKUP($BW15,'PAINEL E TARGET'!$G$1:$Q$99,10,0),0)</f>
        <v>0</v>
      </c>
      <c r="DQ15" s="17">
        <f>VLOOKUP(DO15,'PAINEL E TARGET'!$S$10:$U$19,3,0)</f>
        <v>1.6</v>
      </c>
      <c r="DR15" s="16">
        <f t="shared" si="34"/>
        <v>0</v>
      </c>
      <c r="DS15" s="17">
        <f t="shared" si="20"/>
        <v>0.93799999999999994</v>
      </c>
      <c r="DT15" s="16">
        <f>IF(DS15&gt;=1,VLOOKUP(BO15,'PAINEL E TARGET'!$S$1:$W$8,5,0),0)</f>
        <v>0</v>
      </c>
      <c r="DU15" s="16">
        <f t="shared" si="35"/>
        <v>328.125</v>
      </c>
    </row>
    <row r="16" spans="2:125" s="32" customFormat="1" x14ac:dyDescent="0.2">
      <c r="B16" s="44">
        <v>43541</v>
      </c>
      <c r="C16" s="65">
        <v>46</v>
      </c>
      <c r="D16" s="66" t="s">
        <v>26</v>
      </c>
      <c r="E16" s="65">
        <v>311</v>
      </c>
      <c r="F16" s="65" t="s">
        <v>943</v>
      </c>
      <c r="G16" s="67">
        <v>688603.97418603557</v>
      </c>
      <c r="H16" s="67">
        <v>389660.65782987769</v>
      </c>
      <c r="I16" s="67">
        <v>336864.23</v>
      </c>
      <c r="J16" s="68">
        <v>0.86450665016089934</v>
      </c>
      <c r="K16" s="67">
        <v>11468.290742964622</v>
      </c>
      <c r="L16" s="67">
        <v>327284.12718732166</v>
      </c>
      <c r="M16" s="67">
        <v>18348.900000000001</v>
      </c>
      <c r="N16" s="67">
        <v>307256.42000000004</v>
      </c>
      <c r="O16" s="67">
        <v>599930.92206235172</v>
      </c>
      <c r="P16" s="67" t="s">
        <v>1082</v>
      </c>
      <c r="Q16" s="67" t="s">
        <v>1082</v>
      </c>
      <c r="R16" s="67">
        <v>0</v>
      </c>
      <c r="S16" s="67">
        <v>0</v>
      </c>
      <c r="T16" s="68">
        <v>9.7650609262389346E-2</v>
      </c>
      <c r="U16" s="68">
        <v>0.10091739287306487</v>
      </c>
      <c r="V16" s="68">
        <v>1.03345379650318</v>
      </c>
      <c r="W16" s="67">
        <v>33079.379999999997</v>
      </c>
      <c r="X16" s="67">
        <v>32859.24</v>
      </c>
      <c r="Y16" s="68">
        <v>0.99334509897102063</v>
      </c>
      <c r="Z16" s="68">
        <v>5.7861668175705115E-2</v>
      </c>
      <c r="AA16" s="68">
        <v>7.0539387992800615E-2</v>
      </c>
      <c r="AB16" s="68">
        <v>1.2191039459594877</v>
      </c>
      <c r="AC16" s="67">
        <v>19600.780000000002</v>
      </c>
      <c r="AD16" s="67">
        <v>22968</v>
      </c>
      <c r="AE16" s="68">
        <v>1.1717901022306254</v>
      </c>
      <c r="AF16" s="43">
        <v>80</v>
      </c>
      <c r="AG16" s="43">
        <v>66</v>
      </c>
      <c r="AH16" s="43">
        <v>22</v>
      </c>
      <c r="AI16" s="43">
        <v>22</v>
      </c>
      <c r="AJ16" s="67">
        <v>15380.4</v>
      </c>
      <c r="AK16" s="67">
        <v>16017.5</v>
      </c>
      <c r="AL16" s="68">
        <v>1.041422849860862</v>
      </c>
      <c r="AM16" s="67">
        <v>3503.79</v>
      </c>
      <c r="AN16" s="67">
        <v>3380.0000000000009</v>
      </c>
      <c r="AO16" s="68">
        <v>0.96466968625402805</v>
      </c>
      <c r="AP16" s="67">
        <v>2670.3500000000004</v>
      </c>
      <c r="AQ16" s="67">
        <v>4267.7700000000004</v>
      </c>
      <c r="AR16" s="68">
        <v>1.5982062276480611</v>
      </c>
      <c r="AS16" s="67">
        <v>11524.84</v>
      </c>
      <c r="AT16" s="67">
        <v>9193.9699999999993</v>
      </c>
      <c r="AU16" s="68">
        <v>0.79775250675931286</v>
      </c>
      <c r="AV16" s="43">
        <v>536.97</v>
      </c>
      <c r="AW16" s="43">
        <v>394.92999999999995</v>
      </c>
      <c r="AX16" s="69">
        <v>0.7354787045831237</v>
      </c>
      <c r="AY16" s="43">
        <v>11468.290742964622</v>
      </c>
      <c r="AZ16" s="43">
        <v>18348.900000000001</v>
      </c>
      <c r="BA16" s="43">
        <v>15770.659344889675</v>
      </c>
      <c r="BB16" s="43">
        <v>22058.62</v>
      </c>
      <c r="BC16" s="43">
        <v>19912.635242558441</v>
      </c>
      <c r="BD16" s="43">
        <v>27868.161549971737</v>
      </c>
      <c r="BE16" s="43">
        <v>58979.26999999999</v>
      </c>
      <c r="BF16" s="43">
        <v>34947.49</v>
      </c>
      <c r="BG16" s="43">
        <v>956.04000000000008</v>
      </c>
      <c r="BH16" s="43">
        <v>38</v>
      </c>
      <c r="BI16" s="44">
        <v>43173</v>
      </c>
      <c r="BJ16" s="44">
        <v>43541</v>
      </c>
      <c r="BK16" s="44">
        <v>43172</v>
      </c>
      <c r="BL16" s="43">
        <f t="shared" si="21"/>
        <v>336864.23</v>
      </c>
      <c r="BM16" s="43">
        <f t="shared" si="22"/>
        <v>325605.32000000007</v>
      </c>
      <c r="BO16" s="16" t="str">
        <f>IFERROR(VLOOKUP($C16,'PORTE LOJA'!A:B,2,0),"PORTE 1")</f>
        <v>PORTE 1</v>
      </c>
      <c r="BP16" s="16">
        <f>VLOOKUP(BO16,'PAINEL E TARGET'!$S$1:$W$8,3,0)</f>
        <v>1650</v>
      </c>
      <c r="BQ16" s="16">
        <f t="shared" si="0"/>
        <v>1</v>
      </c>
      <c r="BR16" s="16">
        <f t="shared" si="1"/>
        <v>1</v>
      </c>
      <c r="BS16" s="16">
        <f t="shared" si="2"/>
        <v>1</v>
      </c>
      <c r="BT16" s="16">
        <f t="shared" si="3"/>
        <v>1</v>
      </c>
      <c r="BU16" s="16">
        <f t="shared" si="4"/>
        <v>1</v>
      </c>
      <c r="BV16" s="16">
        <f t="shared" si="5"/>
        <v>1</v>
      </c>
      <c r="BW16" s="17" t="str">
        <f t="shared" si="23"/>
        <v>111111</v>
      </c>
      <c r="BY16" s="17">
        <f t="shared" si="6"/>
        <v>0.86499999999999999</v>
      </c>
      <c r="BZ16" s="17">
        <f t="shared" si="7"/>
        <v>0.96099999999999997</v>
      </c>
      <c r="CA16" s="17" t="str">
        <f t="shared" si="24"/>
        <v>Sem Retira</v>
      </c>
      <c r="CB16" s="17">
        <f t="shared" si="25"/>
        <v>0.96099999999999997</v>
      </c>
      <c r="CC16" s="33" t="str">
        <f>IF(CB16&gt;='PAINEL E TARGET'!$T$11,'PAINEL E TARGET'!$S$11,
IF(CB16&gt;='PAINEL E TARGET'!$T$12,'PAINEL E TARGET'!$S$12,
IF(CB16&gt;='PAINEL E TARGET'!$T$13,'PAINEL E TARGET'!$S$13,
IF(CB16&gt;='PAINEL E TARGET'!$T$14,'PAINEL E TARGET'!$S$14,
IF(CB16&gt;='PAINEL E TARGET'!$T$15,'PAINEL E TARGET'!$S$15,
IF(CB16&gt;='PAINEL E TARGET'!$T$16,'PAINEL E TARGET'!$S$16,
IF(CB16&gt;='PAINEL E TARGET'!$T$17,'PAINEL E TARGET'!$S$17,
IF(CB16&gt;='PAINEL E TARGET'!$T$18,'PAINEL E TARGET'!$S$18,'PAINEL E TARGET'!$S$19))))))))</f>
        <v>1. Fx de 90% a 99,9%</v>
      </c>
      <c r="CD16" s="17">
        <f>IFERROR(VLOOKUP($BW16,'PAINEL E TARGET'!$G$1:$Q$99,4,0),0)</f>
        <v>0.25</v>
      </c>
      <c r="CE16" s="17">
        <f>VLOOKUP(CC16,'PAINEL E TARGET'!$S$10:$U$19,3,0)</f>
        <v>0.5</v>
      </c>
      <c r="CF16" s="16">
        <f t="shared" si="26"/>
        <v>206.25</v>
      </c>
      <c r="CG16" s="17">
        <f t="shared" si="8"/>
        <v>1.0409999999999999</v>
      </c>
      <c r="CH16" s="17">
        <f t="shared" si="9"/>
        <v>0.96499999999999997</v>
      </c>
      <c r="CI16" s="17">
        <f t="shared" si="10"/>
        <v>1.5980000000000001</v>
      </c>
      <c r="CJ16" s="17">
        <f t="shared" si="11"/>
        <v>0.79800000000000004</v>
      </c>
      <c r="CK16" s="17">
        <f t="shared" si="12"/>
        <v>0.73499999999999999</v>
      </c>
      <c r="CL16" s="17">
        <f t="shared" si="13"/>
        <v>0.99299999999999999</v>
      </c>
      <c r="CM16" s="16">
        <f t="shared" si="14"/>
        <v>5</v>
      </c>
      <c r="CN16" s="17" t="str">
        <f t="shared" si="27"/>
        <v>ok</v>
      </c>
      <c r="CO16" s="17">
        <f t="shared" si="28"/>
        <v>0.99299999999999999</v>
      </c>
      <c r="CP16" s="33" t="str">
        <f>IF(CO16&gt;='PAINEL E TARGET'!$T$11,'PAINEL E TARGET'!$S$11,
IF(CO16&gt;='PAINEL E TARGET'!$T$12,'PAINEL E TARGET'!$S$12,
IF(CO16&gt;='PAINEL E TARGET'!$T$13,'PAINEL E TARGET'!$S$13,
IF(CO16&gt;='PAINEL E TARGET'!$T$14,'PAINEL E TARGET'!$S$14,
IF(CO16&gt;='PAINEL E TARGET'!$T$15,'PAINEL E TARGET'!$S$15,
IF(CO16&gt;='PAINEL E TARGET'!$T$16,'PAINEL E TARGET'!$S$16,
IF(CO16&gt;='PAINEL E TARGET'!$T$17,'PAINEL E TARGET'!$S$17,
IF(CO16&gt;='PAINEL E TARGET'!$T$18,'PAINEL E TARGET'!$S$18,'PAINEL E TARGET'!$S$19))))))))</f>
        <v>1. Fx de 90% a 99,9%</v>
      </c>
      <c r="CQ16" s="17">
        <f>IFERROR(VLOOKUP($BW16,'PAINEL E TARGET'!$G$1:$Q$99,5,0),0)</f>
        <v>0.25</v>
      </c>
      <c r="CR16" s="17">
        <f>VLOOKUP(CP16,'PAINEL E TARGET'!$S$10:$U$19,3,0)</f>
        <v>0.5</v>
      </c>
      <c r="CS16" s="16">
        <f t="shared" si="29"/>
        <v>206.25</v>
      </c>
      <c r="CT16" s="17">
        <f t="shared" si="15"/>
        <v>1.1719999999999999</v>
      </c>
      <c r="CU16" s="33" t="str">
        <f>IF(CT16&gt;='PAINEL E TARGET'!$T$11,'PAINEL E TARGET'!$S$11,
IF(CT16&gt;='PAINEL E TARGET'!$T$12,'PAINEL E TARGET'!$S$12,
IF(CT16&gt;='PAINEL E TARGET'!$T$13,'PAINEL E TARGET'!$S$13,
IF(CT16&gt;='PAINEL E TARGET'!$T$14,'PAINEL E TARGET'!$S$14,
IF(CT16&gt;='PAINEL E TARGET'!$T$15,'PAINEL E TARGET'!$S$15,
IF(CT16&gt;='PAINEL E TARGET'!$T$16,'PAINEL E TARGET'!$S$16,
IF(CT16&gt;='PAINEL E TARGET'!$T$17,'PAINEL E TARGET'!$S$17,
IF(CT16&gt;='PAINEL E TARGET'!$T$18,'PAINEL E TARGET'!$S$18,'PAINEL E TARGET'!$S$19))))))))</f>
        <v>5. Fx de 115% a 119,9%</v>
      </c>
      <c r="CV16" s="17">
        <f>IFERROR(VLOOKUP($BW16,'PAINEL E TARGET'!$G$1:$Q$99,6,0),0)</f>
        <v>0.2</v>
      </c>
      <c r="CW16" s="17">
        <f>VLOOKUP(CU16,'PAINEL E TARGET'!$S$10:$U$19,3,0)</f>
        <v>1.3</v>
      </c>
      <c r="CX16" s="16">
        <f t="shared" si="30"/>
        <v>429</v>
      </c>
      <c r="CY16" s="17">
        <f t="shared" si="16"/>
        <v>1.6</v>
      </c>
      <c r="CZ16" s="33" t="str">
        <f>IF(CY16&gt;='PAINEL E TARGET'!$T$11,'PAINEL E TARGET'!$S$11,
IF(CY16&gt;='PAINEL E TARGET'!$T$12,'PAINEL E TARGET'!$S$12,
IF(CY16&gt;='PAINEL E TARGET'!$T$13,'PAINEL E TARGET'!$S$13,
IF(CY16&gt;='PAINEL E TARGET'!$T$14,'PAINEL E TARGET'!$S$14,
IF(CY16&gt;='PAINEL E TARGET'!$T$15,'PAINEL E TARGET'!$S$15,
IF(CY16&gt;='PAINEL E TARGET'!$T$16,'PAINEL E TARGET'!$S$16,
IF(CY16&gt;='PAINEL E TARGET'!$T$17,'PAINEL E TARGET'!$S$17,
IF(CY16&gt;='PAINEL E TARGET'!$T$18,'PAINEL E TARGET'!$S$18,'PAINEL E TARGET'!$S$19))))))))</f>
        <v>8. Fx de 130% ou mais</v>
      </c>
      <c r="DA16" s="17">
        <f>IFERROR(VLOOKUP($BW16,'PAINEL E TARGET'!$G$1:$Q$99,7,0),0)</f>
        <v>0.15</v>
      </c>
      <c r="DB16" s="17">
        <f>VLOOKUP(CZ16,'PAINEL E TARGET'!$S$10:$U$19,3,0)</f>
        <v>1.6</v>
      </c>
      <c r="DC16" s="16">
        <f t="shared" si="31"/>
        <v>396</v>
      </c>
      <c r="DD16" s="17">
        <f t="shared" si="17"/>
        <v>1.399</v>
      </c>
      <c r="DE16" s="33" t="str">
        <f>IF(DD16&gt;='PAINEL E TARGET'!$T$11,'PAINEL E TARGET'!$S$11,
IF(DD16&gt;='PAINEL E TARGET'!$T$12,'PAINEL E TARGET'!$S$12,
IF(DD16&gt;='PAINEL E TARGET'!$T$13,'PAINEL E TARGET'!$S$13,
IF(DD16&gt;='PAINEL E TARGET'!$T$14,'PAINEL E TARGET'!$S$14,
IF(DD16&gt;='PAINEL E TARGET'!$T$15,'PAINEL E TARGET'!$S$15,
IF(DD16&gt;='PAINEL E TARGET'!$T$16,'PAINEL E TARGET'!$S$16,
IF(DD16&gt;='PAINEL E TARGET'!$T$17,'PAINEL E TARGET'!$S$17,
IF(DD16&gt;='PAINEL E TARGET'!$T$18,'PAINEL E TARGET'!$S$18,'PAINEL E TARGET'!$S$19))))))))</f>
        <v>8. Fx de 130% ou mais</v>
      </c>
      <c r="DF16" s="17">
        <f>IFERROR(VLOOKUP($BW16,'PAINEL E TARGET'!$G$1:$Q$99,8,0),0)</f>
        <v>0.1</v>
      </c>
      <c r="DG16" s="17">
        <f>VLOOKUP(DE16,'PAINEL E TARGET'!$S$10:$U$19,3,0)</f>
        <v>1.6</v>
      </c>
      <c r="DH16" s="16">
        <f t="shared" si="32"/>
        <v>264.00000000000006</v>
      </c>
      <c r="DI16" s="17">
        <f t="shared" si="18"/>
        <v>1</v>
      </c>
      <c r="DJ16" s="33" t="str">
        <f>IF(DI16&gt;='PAINEL E TARGET'!$T$11,'PAINEL E TARGET'!$S$11,
IF(DI16&gt;='PAINEL E TARGET'!$T$12,'PAINEL E TARGET'!$S$12,
IF(DI16&gt;='PAINEL E TARGET'!$T$13,'PAINEL E TARGET'!$S$13,
IF(DI16&gt;='PAINEL E TARGET'!$T$14,'PAINEL E TARGET'!$S$14,
IF(DI16&gt;='PAINEL E TARGET'!$T$15,'PAINEL E TARGET'!$S$15,
IF(DI16&gt;='PAINEL E TARGET'!$T$16,'PAINEL E TARGET'!$S$16,
IF(DI16&gt;='PAINEL E TARGET'!$T$17,'PAINEL E TARGET'!$S$17,
IF(DI16&gt;='PAINEL E TARGET'!$T$18,'PAINEL E TARGET'!$S$18,'PAINEL E TARGET'!$S$19))))))))</f>
        <v>2. Fx de 100% a 104,9%</v>
      </c>
      <c r="DK16" s="17">
        <f>IFERROR(VLOOKUP($BW16,'PAINEL E TARGET'!$G$1:$Q$99,9,0),0)</f>
        <v>0.05</v>
      </c>
      <c r="DL16" s="17">
        <f>VLOOKUP(DJ16,'PAINEL E TARGET'!$S$10:$U$19,3,0)</f>
        <v>1</v>
      </c>
      <c r="DM16" s="16">
        <f t="shared" si="33"/>
        <v>82.5</v>
      </c>
      <c r="DN16" s="17">
        <f t="shared" si="19"/>
        <v>0.73499999999999999</v>
      </c>
      <c r="DO16" s="33" t="str">
        <f>IF(DN16&gt;='PAINEL E TARGET'!$T$11,'PAINEL E TARGET'!$S$11,
IF(DN16&gt;='PAINEL E TARGET'!$T$12,'PAINEL E TARGET'!$S$12,
IF(DN16&gt;='PAINEL E TARGET'!$T$13,'PAINEL E TARGET'!$S$13,
IF(DN16&gt;='PAINEL E TARGET'!$T$14,'PAINEL E TARGET'!$S$14,
IF(DN16&gt;='PAINEL E TARGET'!$T$15,'PAINEL E TARGET'!$S$15,
IF(DN16&gt;='PAINEL E TARGET'!$T$16,'PAINEL E TARGET'!$S$16,
IF(DN16&gt;='PAINEL E TARGET'!$T$17,'PAINEL E TARGET'!$S$17,
IF(DN16&gt;='PAINEL E TARGET'!$T$18,'PAINEL E TARGET'!$S$18,'PAINEL E TARGET'!$S$19))))))))</f>
        <v>Não elegível</v>
      </c>
      <c r="DP16" s="17">
        <f>IFERROR(VLOOKUP($BW16,'PAINEL E TARGET'!$G$1:$Q$99,10,0),0)</f>
        <v>0</v>
      </c>
      <c r="DQ16" s="17">
        <f>VLOOKUP(DO16,'PAINEL E TARGET'!$S$10:$U$19,3,0)</f>
        <v>0</v>
      </c>
      <c r="DR16" s="16">
        <f t="shared" si="34"/>
        <v>0</v>
      </c>
      <c r="DS16" s="17">
        <f t="shared" si="20"/>
        <v>0.82499999999999996</v>
      </c>
      <c r="DT16" s="16">
        <f>IF(DS16&gt;=1,VLOOKUP(BO16,'PAINEL E TARGET'!$S$1:$W$8,5,0),0)</f>
        <v>0</v>
      </c>
      <c r="DU16" s="16">
        <f t="shared" si="35"/>
        <v>1584</v>
      </c>
    </row>
    <row r="17" spans="2:125" s="32" customFormat="1" x14ac:dyDescent="0.2">
      <c r="B17" s="44">
        <v>43541</v>
      </c>
      <c r="C17" s="65">
        <v>47</v>
      </c>
      <c r="D17" s="66" t="s">
        <v>27</v>
      </c>
      <c r="E17" s="65">
        <v>311</v>
      </c>
      <c r="F17" s="65" t="s">
        <v>943</v>
      </c>
      <c r="G17" s="67">
        <v>1541093.4395006869</v>
      </c>
      <c r="H17" s="67">
        <v>960469.67969483067</v>
      </c>
      <c r="I17" s="67">
        <v>787403.98</v>
      </c>
      <c r="J17" s="68">
        <v>0.81981138670632614</v>
      </c>
      <c r="K17" s="67">
        <v>49328.049339844394</v>
      </c>
      <c r="L17" s="67">
        <v>826155.59220567124</v>
      </c>
      <c r="M17" s="67">
        <v>45907.99</v>
      </c>
      <c r="N17" s="67">
        <v>721305.77</v>
      </c>
      <c r="O17" s="67">
        <v>1407012.0354361061</v>
      </c>
      <c r="P17" s="67" t="s">
        <v>1082</v>
      </c>
      <c r="Q17" s="67" t="s">
        <v>1082</v>
      </c>
      <c r="R17" s="67">
        <v>0</v>
      </c>
      <c r="S17" s="67">
        <v>559.79999999999995</v>
      </c>
      <c r="T17" s="68">
        <v>9.2941062675206756E-2</v>
      </c>
      <c r="U17" s="68">
        <v>9.8951861864417026E-2</v>
      </c>
      <c r="V17" s="68">
        <v>1.0646732350179349</v>
      </c>
      <c r="W17" s="67">
        <v>81368.380000000019</v>
      </c>
      <c r="X17" s="67">
        <v>75917.23000000001</v>
      </c>
      <c r="Y17" s="68">
        <v>0.93300653152981528</v>
      </c>
      <c r="Z17" s="68">
        <v>6.2769796478422249E-2</v>
      </c>
      <c r="AA17" s="68">
        <v>9.5884216153787422E-2</v>
      </c>
      <c r="AB17" s="68">
        <v>1.527553402005192</v>
      </c>
      <c r="AC17" s="67">
        <v>54953.929999999993</v>
      </c>
      <c r="AD17" s="67">
        <v>73563.69</v>
      </c>
      <c r="AE17" s="68">
        <v>1.3386429323617075</v>
      </c>
      <c r="AF17" s="43">
        <v>80</v>
      </c>
      <c r="AG17" s="43">
        <v>71</v>
      </c>
      <c r="AH17" s="43">
        <v>49</v>
      </c>
      <c r="AI17" s="43">
        <v>34</v>
      </c>
      <c r="AJ17" s="67">
        <v>40416.92</v>
      </c>
      <c r="AK17" s="67">
        <v>38881.5</v>
      </c>
      <c r="AL17" s="68">
        <v>0.96201046492409614</v>
      </c>
      <c r="AM17" s="67">
        <v>6551.0599999999995</v>
      </c>
      <c r="AN17" s="67">
        <v>5321.4000000000005</v>
      </c>
      <c r="AO17" s="68">
        <v>0.81229602537604617</v>
      </c>
      <c r="AP17" s="67">
        <v>6892.5700000000006</v>
      </c>
      <c r="AQ17" s="67">
        <v>6497.77</v>
      </c>
      <c r="AR17" s="68">
        <v>0.94272092992889445</v>
      </c>
      <c r="AS17" s="67">
        <v>27507.829999999998</v>
      </c>
      <c r="AT17" s="67">
        <v>25216.559999999998</v>
      </c>
      <c r="AU17" s="68">
        <v>0.91670480732213333</v>
      </c>
      <c r="AV17" s="43">
        <v>943.57</v>
      </c>
      <c r="AW17" s="43">
        <v>2064.6799999999998</v>
      </c>
      <c r="AX17" s="69">
        <v>2.1881577413440443</v>
      </c>
      <c r="AY17" s="43">
        <v>49328.049339844394</v>
      </c>
      <c r="AZ17" s="43">
        <v>45907.99</v>
      </c>
      <c r="BA17" s="43">
        <v>40646.573472334763</v>
      </c>
      <c r="BB17" s="43">
        <v>40200.21</v>
      </c>
      <c r="BC17" s="43">
        <v>77797.042164781902</v>
      </c>
      <c r="BD17" s="43">
        <v>65121.481186982775</v>
      </c>
      <c r="BE17" s="43">
        <v>131472.13000000003</v>
      </c>
      <c r="BF17" s="43">
        <v>88792.679999999978</v>
      </c>
      <c r="BG17" s="43">
        <v>1524.07</v>
      </c>
      <c r="BH17" s="43">
        <v>83</v>
      </c>
      <c r="BI17" s="44">
        <v>43173</v>
      </c>
      <c r="BJ17" s="44">
        <v>43541</v>
      </c>
      <c r="BK17" s="44">
        <v>43172</v>
      </c>
      <c r="BL17" s="43">
        <f t="shared" si="21"/>
        <v>787963.78</v>
      </c>
      <c r="BM17" s="43">
        <f t="shared" si="22"/>
        <v>767773.56</v>
      </c>
      <c r="BO17" s="16" t="str">
        <f>IFERROR(VLOOKUP($C17,'PORTE LOJA'!A:B,2,0),"PORTE 1")</f>
        <v>PORTE 3</v>
      </c>
      <c r="BP17" s="16">
        <f>VLOOKUP(BO17,'PAINEL E TARGET'!$S$1:$W$8,3,0)</f>
        <v>2400</v>
      </c>
      <c r="BQ17" s="16">
        <f t="shared" si="0"/>
        <v>1</v>
      </c>
      <c r="BR17" s="16">
        <f t="shared" si="1"/>
        <v>1</v>
      </c>
      <c r="BS17" s="16">
        <f t="shared" si="2"/>
        <v>1</v>
      </c>
      <c r="BT17" s="16">
        <f t="shared" si="3"/>
        <v>1</v>
      </c>
      <c r="BU17" s="16">
        <f t="shared" si="4"/>
        <v>1</v>
      </c>
      <c r="BV17" s="16">
        <f t="shared" si="5"/>
        <v>1</v>
      </c>
      <c r="BW17" s="17" t="str">
        <f t="shared" si="23"/>
        <v>111111</v>
      </c>
      <c r="BY17" s="17">
        <f t="shared" si="6"/>
        <v>0.82</v>
      </c>
      <c r="BZ17" s="17">
        <f t="shared" si="7"/>
        <v>0.877</v>
      </c>
      <c r="CA17" s="17" t="str">
        <f t="shared" si="24"/>
        <v>Sem Retira</v>
      </c>
      <c r="CB17" s="17">
        <f t="shared" si="25"/>
        <v>0.877</v>
      </c>
      <c r="CC17" s="33" t="str">
        <f>IF(CB17&gt;='PAINEL E TARGET'!$T$11,'PAINEL E TARGET'!$S$11,
IF(CB17&gt;='PAINEL E TARGET'!$T$12,'PAINEL E TARGET'!$S$12,
IF(CB17&gt;='PAINEL E TARGET'!$T$13,'PAINEL E TARGET'!$S$13,
IF(CB17&gt;='PAINEL E TARGET'!$T$14,'PAINEL E TARGET'!$S$14,
IF(CB17&gt;='PAINEL E TARGET'!$T$15,'PAINEL E TARGET'!$S$15,
IF(CB17&gt;='PAINEL E TARGET'!$T$16,'PAINEL E TARGET'!$S$16,
IF(CB17&gt;='PAINEL E TARGET'!$T$17,'PAINEL E TARGET'!$S$17,
IF(CB17&gt;='PAINEL E TARGET'!$T$18,'PAINEL E TARGET'!$S$18,'PAINEL E TARGET'!$S$19))))))))</f>
        <v>Não elegível</v>
      </c>
      <c r="CD17" s="17">
        <f>IFERROR(VLOOKUP($BW17,'PAINEL E TARGET'!$G$1:$Q$99,4,0),0)</f>
        <v>0.25</v>
      </c>
      <c r="CE17" s="17">
        <f>VLOOKUP(CC17,'PAINEL E TARGET'!$S$10:$U$19,3,0)</f>
        <v>0</v>
      </c>
      <c r="CF17" s="16">
        <f t="shared" si="26"/>
        <v>0</v>
      </c>
      <c r="CG17" s="17">
        <f t="shared" si="8"/>
        <v>0.96199999999999997</v>
      </c>
      <c r="CH17" s="17">
        <f t="shared" si="9"/>
        <v>0.81200000000000006</v>
      </c>
      <c r="CI17" s="17">
        <f t="shared" si="10"/>
        <v>0.94299999999999995</v>
      </c>
      <c r="CJ17" s="17">
        <f t="shared" si="11"/>
        <v>0.91700000000000004</v>
      </c>
      <c r="CK17" s="17">
        <f t="shared" si="12"/>
        <v>2.1880000000000002</v>
      </c>
      <c r="CL17" s="17">
        <f t="shared" si="13"/>
        <v>0.93300000000000005</v>
      </c>
      <c r="CM17" s="16">
        <f t="shared" si="14"/>
        <v>5</v>
      </c>
      <c r="CN17" s="17" t="str">
        <f t="shared" si="27"/>
        <v>ok</v>
      </c>
      <c r="CO17" s="17">
        <f t="shared" si="28"/>
        <v>0.93300000000000005</v>
      </c>
      <c r="CP17" s="33" t="str">
        <f>IF(CO17&gt;='PAINEL E TARGET'!$T$11,'PAINEL E TARGET'!$S$11,
IF(CO17&gt;='PAINEL E TARGET'!$T$12,'PAINEL E TARGET'!$S$12,
IF(CO17&gt;='PAINEL E TARGET'!$T$13,'PAINEL E TARGET'!$S$13,
IF(CO17&gt;='PAINEL E TARGET'!$T$14,'PAINEL E TARGET'!$S$14,
IF(CO17&gt;='PAINEL E TARGET'!$T$15,'PAINEL E TARGET'!$S$15,
IF(CO17&gt;='PAINEL E TARGET'!$T$16,'PAINEL E TARGET'!$S$16,
IF(CO17&gt;='PAINEL E TARGET'!$T$17,'PAINEL E TARGET'!$S$17,
IF(CO17&gt;='PAINEL E TARGET'!$T$18,'PAINEL E TARGET'!$S$18,'PAINEL E TARGET'!$S$19))))))))</f>
        <v>1. Fx de 90% a 99,9%</v>
      </c>
      <c r="CQ17" s="17">
        <f>IFERROR(VLOOKUP($BW17,'PAINEL E TARGET'!$G$1:$Q$99,5,0),0)</f>
        <v>0.25</v>
      </c>
      <c r="CR17" s="17">
        <f>VLOOKUP(CP17,'PAINEL E TARGET'!$S$10:$U$19,3,0)</f>
        <v>0.5</v>
      </c>
      <c r="CS17" s="16">
        <f t="shared" si="29"/>
        <v>300</v>
      </c>
      <c r="CT17" s="17">
        <f t="shared" si="15"/>
        <v>1.339</v>
      </c>
      <c r="CU17" s="33" t="str">
        <f>IF(CT17&gt;='PAINEL E TARGET'!$T$11,'PAINEL E TARGET'!$S$11,
IF(CT17&gt;='PAINEL E TARGET'!$T$12,'PAINEL E TARGET'!$S$12,
IF(CT17&gt;='PAINEL E TARGET'!$T$13,'PAINEL E TARGET'!$S$13,
IF(CT17&gt;='PAINEL E TARGET'!$T$14,'PAINEL E TARGET'!$S$14,
IF(CT17&gt;='PAINEL E TARGET'!$T$15,'PAINEL E TARGET'!$S$15,
IF(CT17&gt;='PAINEL E TARGET'!$T$16,'PAINEL E TARGET'!$S$16,
IF(CT17&gt;='PAINEL E TARGET'!$T$17,'PAINEL E TARGET'!$S$17,
IF(CT17&gt;='PAINEL E TARGET'!$T$18,'PAINEL E TARGET'!$S$18,'PAINEL E TARGET'!$S$19))))))))</f>
        <v>8. Fx de 130% ou mais</v>
      </c>
      <c r="CV17" s="17">
        <f>IFERROR(VLOOKUP($BW17,'PAINEL E TARGET'!$G$1:$Q$99,6,0),0)</f>
        <v>0.2</v>
      </c>
      <c r="CW17" s="17">
        <f>VLOOKUP(CU17,'PAINEL E TARGET'!$S$10:$U$19,3,0)</f>
        <v>1.6</v>
      </c>
      <c r="CX17" s="16">
        <f t="shared" si="30"/>
        <v>768.00000000000011</v>
      </c>
      <c r="CY17" s="17">
        <f t="shared" si="16"/>
        <v>0.93100000000000005</v>
      </c>
      <c r="CZ17" s="33" t="str">
        <f>IF(CY17&gt;='PAINEL E TARGET'!$T$11,'PAINEL E TARGET'!$S$11,
IF(CY17&gt;='PAINEL E TARGET'!$T$12,'PAINEL E TARGET'!$S$12,
IF(CY17&gt;='PAINEL E TARGET'!$T$13,'PAINEL E TARGET'!$S$13,
IF(CY17&gt;='PAINEL E TARGET'!$T$14,'PAINEL E TARGET'!$S$14,
IF(CY17&gt;='PAINEL E TARGET'!$T$15,'PAINEL E TARGET'!$S$15,
IF(CY17&gt;='PAINEL E TARGET'!$T$16,'PAINEL E TARGET'!$S$16,
IF(CY17&gt;='PAINEL E TARGET'!$T$17,'PAINEL E TARGET'!$S$17,
IF(CY17&gt;='PAINEL E TARGET'!$T$18,'PAINEL E TARGET'!$S$18,'PAINEL E TARGET'!$S$19))))))))</f>
        <v>1. Fx de 90% a 99,9%</v>
      </c>
      <c r="DA17" s="17">
        <f>IFERROR(VLOOKUP($BW17,'PAINEL E TARGET'!$G$1:$Q$99,7,0),0)</f>
        <v>0.15</v>
      </c>
      <c r="DB17" s="17">
        <f>VLOOKUP(CZ17,'PAINEL E TARGET'!$S$10:$U$19,3,0)</f>
        <v>0.5</v>
      </c>
      <c r="DC17" s="16">
        <f t="shared" si="31"/>
        <v>180</v>
      </c>
      <c r="DD17" s="17">
        <f t="shared" si="17"/>
        <v>0.98899999999999999</v>
      </c>
      <c r="DE17" s="33" t="str">
        <f>IF(DD17&gt;='PAINEL E TARGET'!$T$11,'PAINEL E TARGET'!$S$11,
IF(DD17&gt;='PAINEL E TARGET'!$T$12,'PAINEL E TARGET'!$S$12,
IF(DD17&gt;='PAINEL E TARGET'!$T$13,'PAINEL E TARGET'!$S$13,
IF(DD17&gt;='PAINEL E TARGET'!$T$14,'PAINEL E TARGET'!$S$14,
IF(DD17&gt;='PAINEL E TARGET'!$T$15,'PAINEL E TARGET'!$S$15,
IF(DD17&gt;='PAINEL E TARGET'!$T$16,'PAINEL E TARGET'!$S$16,
IF(DD17&gt;='PAINEL E TARGET'!$T$17,'PAINEL E TARGET'!$S$17,
IF(DD17&gt;='PAINEL E TARGET'!$T$18,'PAINEL E TARGET'!$S$18,'PAINEL E TARGET'!$S$19))))))))</f>
        <v>1. Fx de 90% a 99,9%</v>
      </c>
      <c r="DF17" s="17">
        <f>IFERROR(VLOOKUP($BW17,'PAINEL E TARGET'!$G$1:$Q$99,8,0),0)</f>
        <v>0.1</v>
      </c>
      <c r="DG17" s="17">
        <f>VLOOKUP(DE17,'PAINEL E TARGET'!$S$10:$U$19,3,0)</f>
        <v>0.5</v>
      </c>
      <c r="DH17" s="16">
        <f t="shared" si="32"/>
        <v>120</v>
      </c>
      <c r="DI17" s="17">
        <f t="shared" si="18"/>
        <v>0.69399999999999995</v>
      </c>
      <c r="DJ17" s="33" t="str">
        <f>IF(DI17&gt;='PAINEL E TARGET'!$T$11,'PAINEL E TARGET'!$S$11,
IF(DI17&gt;='PAINEL E TARGET'!$T$12,'PAINEL E TARGET'!$S$12,
IF(DI17&gt;='PAINEL E TARGET'!$T$13,'PAINEL E TARGET'!$S$13,
IF(DI17&gt;='PAINEL E TARGET'!$T$14,'PAINEL E TARGET'!$S$14,
IF(DI17&gt;='PAINEL E TARGET'!$T$15,'PAINEL E TARGET'!$S$15,
IF(DI17&gt;='PAINEL E TARGET'!$T$16,'PAINEL E TARGET'!$S$16,
IF(DI17&gt;='PAINEL E TARGET'!$T$17,'PAINEL E TARGET'!$S$17,
IF(DI17&gt;='PAINEL E TARGET'!$T$18,'PAINEL E TARGET'!$S$18,'PAINEL E TARGET'!$S$19))))))))</f>
        <v>Não elegível</v>
      </c>
      <c r="DK17" s="17">
        <f>IFERROR(VLOOKUP($BW17,'PAINEL E TARGET'!$G$1:$Q$99,9,0),0)</f>
        <v>0.05</v>
      </c>
      <c r="DL17" s="17">
        <f>VLOOKUP(DJ17,'PAINEL E TARGET'!$S$10:$U$19,3,0)</f>
        <v>0</v>
      </c>
      <c r="DM17" s="16">
        <f t="shared" si="33"/>
        <v>0</v>
      </c>
      <c r="DN17" s="17">
        <f t="shared" si="19"/>
        <v>2.1880000000000002</v>
      </c>
      <c r="DO17" s="33" t="str">
        <f>IF(DN17&gt;='PAINEL E TARGET'!$T$11,'PAINEL E TARGET'!$S$11,
IF(DN17&gt;='PAINEL E TARGET'!$T$12,'PAINEL E TARGET'!$S$12,
IF(DN17&gt;='PAINEL E TARGET'!$T$13,'PAINEL E TARGET'!$S$13,
IF(DN17&gt;='PAINEL E TARGET'!$T$14,'PAINEL E TARGET'!$S$14,
IF(DN17&gt;='PAINEL E TARGET'!$T$15,'PAINEL E TARGET'!$S$15,
IF(DN17&gt;='PAINEL E TARGET'!$T$16,'PAINEL E TARGET'!$S$16,
IF(DN17&gt;='PAINEL E TARGET'!$T$17,'PAINEL E TARGET'!$S$17,
IF(DN17&gt;='PAINEL E TARGET'!$T$18,'PAINEL E TARGET'!$S$18,'PAINEL E TARGET'!$S$19))))))))</f>
        <v>8. Fx de 130% ou mais</v>
      </c>
      <c r="DP17" s="17">
        <f>IFERROR(VLOOKUP($BW17,'PAINEL E TARGET'!$G$1:$Q$99,10,0),0)</f>
        <v>0</v>
      </c>
      <c r="DQ17" s="17">
        <f>VLOOKUP(DO17,'PAINEL E TARGET'!$S$10:$U$19,3,0)</f>
        <v>1.6</v>
      </c>
      <c r="DR17" s="16">
        <f t="shared" si="34"/>
        <v>0</v>
      </c>
      <c r="DS17" s="17">
        <f t="shared" si="20"/>
        <v>0.88800000000000001</v>
      </c>
      <c r="DT17" s="16">
        <f>IF(DS17&gt;=1,VLOOKUP(BO17,'PAINEL E TARGET'!$S$1:$W$8,5,0),0)</f>
        <v>0</v>
      </c>
      <c r="DU17" s="16">
        <f t="shared" si="35"/>
        <v>1368</v>
      </c>
    </row>
    <row r="18" spans="2:125" s="32" customFormat="1" x14ac:dyDescent="0.2">
      <c r="B18" s="44">
        <v>43541</v>
      </c>
      <c r="C18" s="65">
        <v>49</v>
      </c>
      <c r="D18" s="66" t="s">
        <v>28</v>
      </c>
      <c r="E18" s="65">
        <v>611</v>
      </c>
      <c r="F18" s="65" t="s">
        <v>1019</v>
      </c>
      <c r="G18" s="67">
        <v>2132125.3923856602</v>
      </c>
      <c r="H18" s="67">
        <v>1244910.8832742071</v>
      </c>
      <c r="I18" s="67">
        <v>1179768.1000000001</v>
      </c>
      <c r="J18" s="68">
        <v>0.94767273372783378</v>
      </c>
      <c r="K18" s="67">
        <v>0</v>
      </c>
      <c r="L18" s="67">
        <v>970427.5153629597</v>
      </c>
      <c r="M18" s="67">
        <v>0</v>
      </c>
      <c r="N18" s="67">
        <v>1049396.02</v>
      </c>
      <c r="O18" s="67">
        <v>1671059.8717583711</v>
      </c>
      <c r="P18" s="67" t="s">
        <v>1082</v>
      </c>
      <c r="Q18" s="67" t="s">
        <v>1082</v>
      </c>
      <c r="R18" s="67">
        <v>0</v>
      </c>
      <c r="S18" s="67">
        <v>0</v>
      </c>
      <c r="T18" s="68">
        <v>6.7386465207080845E-2</v>
      </c>
      <c r="U18" s="68">
        <v>6.1804160454124832E-2</v>
      </c>
      <c r="V18" s="68">
        <v>0.9171598519702524</v>
      </c>
      <c r="W18" s="67">
        <v>65393.68</v>
      </c>
      <c r="X18" s="67">
        <v>64857.039999999994</v>
      </c>
      <c r="Y18" s="68">
        <v>0.99179370238836528</v>
      </c>
      <c r="Z18" s="68">
        <v>0</v>
      </c>
      <c r="AA18" s="68">
        <v>0</v>
      </c>
      <c r="AB18" s="68">
        <v>0</v>
      </c>
      <c r="AC18" s="67">
        <v>0</v>
      </c>
      <c r="AD18" s="67">
        <v>0</v>
      </c>
      <c r="AE18" s="68" t="s">
        <v>1082</v>
      </c>
      <c r="AF18" s="43">
        <v>80</v>
      </c>
      <c r="AG18" s="43">
        <v>85</v>
      </c>
      <c r="AH18" s="43">
        <v>17</v>
      </c>
      <c r="AI18" s="43">
        <v>0</v>
      </c>
      <c r="AJ18" s="67">
        <v>34879.74</v>
      </c>
      <c r="AK18" s="67">
        <v>33615.599999999999</v>
      </c>
      <c r="AL18" s="68">
        <v>0.96375718396983467</v>
      </c>
      <c r="AM18" s="67">
        <v>11688.88</v>
      </c>
      <c r="AN18" s="67">
        <v>8069</v>
      </c>
      <c r="AO18" s="68">
        <v>0.69031421316670205</v>
      </c>
      <c r="AP18" s="67">
        <v>0</v>
      </c>
      <c r="AQ18" s="67">
        <v>0</v>
      </c>
      <c r="AR18" s="68">
        <v>0</v>
      </c>
      <c r="AS18" s="67">
        <v>18825.060000000001</v>
      </c>
      <c r="AT18" s="67">
        <v>23172.440000000006</v>
      </c>
      <c r="AU18" s="68">
        <v>1.2309357845340203</v>
      </c>
      <c r="AV18" s="43">
        <v>1401.95</v>
      </c>
      <c r="AW18" s="43">
        <v>1464.71</v>
      </c>
      <c r="AX18" s="69">
        <v>1.0447662184814008</v>
      </c>
      <c r="AY18" s="43">
        <v>0</v>
      </c>
      <c r="AZ18" s="43">
        <v>0</v>
      </c>
      <c r="BA18" s="43">
        <v>20962.888934579281</v>
      </c>
      <c r="BB18" s="43">
        <v>31722.559999999998</v>
      </c>
      <c r="BC18" s="43">
        <v>0</v>
      </c>
      <c r="BD18" s="43">
        <v>35921.811339008476</v>
      </c>
      <c r="BE18" s="43">
        <v>113434.75999999998</v>
      </c>
      <c r="BF18" s="43">
        <v>0</v>
      </c>
      <c r="BG18" s="43">
        <v>2413.04</v>
      </c>
      <c r="BH18" s="43">
        <v>31</v>
      </c>
      <c r="BI18" s="44">
        <v>43173</v>
      </c>
      <c r="BJ18" s="44">
        <v>43541</v>
      </c>
      <c r="BK18" s="44">
        <v>43172</v>
      </c>
      <c r="BL18" s="43">
        <f t="shared" si="21"/>
        <v>1179768.1000000001</v>
      </c>
      <c r="BM18" s="43">
        <f t="shared" si="22"/>
        <v>1049396.02</v>
      </c>
      <c r="BO18" s="16" t="str">
        <f>IFERROR(VLOOKUP($C18,'PORTE LOJA'!A:B,2,0),"PORTE 1")</f>
        <v>PORTE 4</v>
      </c>
      <c r="BP18" s="16">
        <f>VLOOKUP(BO18,'PAINEL E TARGET'!$S$1:$W$8,3,0)</f>
        <v>3000</v>
      </c>
      <c r="BQ18" s="16">
        <f t="shared" si="0"/>
        <v>1</v>
      </c>
      <c r="BR18" s="16">
        <f t="shared" si="1"/>
        <v>1</v>
      </c>
      <c r="BS18" s="16">
        <f t="shared" si="2"/>
        <v>0</v>
      </c>
      <c r="BT18" s="16">
        <f t="shared" si="3"/>
        <v>0</v>
      </c>
      <c r="BU18" s="16">
        <f t="shared" si="4"/>
        <v>1</v>
      </c>
      <c r="BV18" s="16">
        <f t="shared" si="5"/>
        <v>1</v>
      </c>
      <c r="BW18" s="17" t="str">
        <f t="shared" si="23"/>
        <v>110011</v>
      </c>
      <c r="BY18" s="17">
        <f t="shared" si="6"/>
        <v>0.94799999999999995</v>
      </c>
      <c r="BZ18" s="17">
        <f t="shared" si="7"/>
        <v>1.081</v>
      </c>
      <c r="CA18" s="17" t="str">
        <f t="shared" si="24"/>
        <v>Sem Retira</v>
      </c>
      <c r="CB18" s="17">
        <f t="shared" si="25"/>
        <v>1.081</v>
      </c>
      <c r="CC18" s="33" t="str">
        <f>IF(CB18&gt;='PAINEL E TARGET'!$T$11,'PAINEL E TARGET'!$S$11,
IF(CB18&gt;='PAINEL E TARGET'!$T$12,'PAINEL E TARGET'!$S$12,
IF(CB18&gt;='PAINEL E TARGET'!$T$13,'PAINEL E TARGET'!$S$13,
IF(CB18&gt;='PAINEL E TARGET'!$T$14,'PAINEL E TARGET'!$S$14,
IF(CB18&gt;='PAINEL E TARGET'!$T$15,'PAINEL E TARGET'!$S$15,
IF(CB18&gt;='PAINEL E TARGET'!$T$16,'PAINEL E TARGET'!$S$16,
IF(CB18&gt;='PAINEL E TARGET'!$T$17,'PAINEL E TARGET'!$S$17,
IF(CB18&gt;='PAINEL E TARGET'!$T$18,'PAINEL E TARGET'!$S$18,'PAINEL E TARGET'!$S$19))))))))</f>
        <v>3. Fx de 105% a 109,9%</v>
      </c>
      <c r="CD18" s="17">
        <f>IFERROR(VLOOKUP($BW18,'PAINEL E TARGET'!$G$1:$Q$99,4,0),0)</f>
        <v>0.4</v>
      </c>
      <c r="CE18" s="17">
        <f>VLOOKUP(CC18,'PAINEL E TARGET'!$S$10:$U$19,3,0)</f>
        <v>1.1000000000000001</v>
      </c>
      <c r="CF18" s="16">
        <f t="shared" si="26"/>
        <v>1320.0000000000002</v>
      </c>
      <c r="CG18" s="17">
        <f t="shared" si="8"/>
        <v>0.96399999999999997</v>
      </c>
      <c r="CH18" s="17">
        <f t="shared" si="9"/>
        <v>0.69</v>
      </c>
      <c r="CI18" s="17" t="str">
        <f t="shared" si="10"/>
        <v>sem meta</v>
      </c>
      <c r="CJ18" s="17">
        <f t="shared" si="11"/>
        <v>1.2310000000000001</v>
      </c>
      <c r="CK18" s="17">
        <f t="shared" si="12"/>
        <v>1.0449999999999999</v>
      </c>
      <c r="CL18" s="17">
        <f t="shared" si="13"/>
        <v>0.99199999999999999</v>
      </c>
      <c r="CM18" s="16">
        <f t="shared" si="14"/>
        <v>4</v>
      </c>
      <c r="CN18" s="17" t="str">
        <f t="shared" si="27"/>
        <v>não ok</v>
      </c>
      <c r="CO18" s="17">
        <f t="shared" si="28"/>
        <v>0</v>
      </c>
      <c r="CP18" s="33" t="str">
        <f>IF(CO18&gt;='PAINEL E TARGET'!$T$11,'PAINEL E TARGET'!$S$11,
IF(CO18&gt;='PAINEL E TARGET'!$T$12,'PAINEL E TARGET'!$S$12,
IF(CO18&gt;='PAINEL E TARGET'!$T$13,'PAINEL E TARGET'!$S$13,
IF(CO18&gt;='PAINEL E TARGET'!$T$14,'PAINEL E TARGET'!$S$14,
IF(CO18&gt;='PAINEL E TARGET'!$T$15,'PAINEL E TARGET'!$S$15,
IF(CO18&gt;='PAINEL E TARGET'!$T$16,'PAINEL E TARGET'!$S$16,
IF(CO18&gt;='PAINEL E TARGET'!$T$17,'PAINEL E TARGET'!$S$17,
IF(CO18&gt;='PAINEL E TARGET'!$T$18,'PAINEL E TARGET'!$S$18,'PAINEL E TARGET'!$S$19))))))))</f>
        <v>Não elegível</v>
      </c>
      <c r="CQ18" s="17">
        <f>IFERROR(VLOOKUP($BW18,'PAINEL E TARGET'!$G$1:$Q$99,5,0),0)</f>
        <v>0.3</v>
      </c>
      <c r="CR18" s="17">
        <f>VLOOKUP(CP18,'PAINEL E TARGET'!$S$10:$U$19,3,0)</f>
        <v>0</v>
      </c>
      <c r="CS18" s="16">
        <f t="shared" si="29"/>
        <v>0</v>
      </c>
      <c r="CT18" s="17">
        <f t="shared" si="15"/>
        <v>0</v>
      </c>
      <c r="CU18" s="33" t="str">
        <f>IF(CT18&gt;='PAINEL E TARGET'!$T$11,'PAINEL E TARGET'!$S$11,
IF(CT18&gt;='PAINEL E TARGET'!$T$12,'PAINEL E TARGET'!$S$12,
IF(CT18&gt;='PAINEL E TARGET'!$T$13,'PAINEL E TARGET'!$S$13,
IF(CT18&gt;='PAINEL E TARGET'!$T$14,'PAINEL E TARGET'!$S$14,
IF(CT18&gt;='PAINEL E TARGET'!$T$15,'PAINEL E TARGET'!$S$15,
IF(CT18&gt;='PAINEL E TARGET'!$T$16,'PAINEL E TARGET'!$S$16,
IF(CT18&gt;='PAINEL E TARGET'!$T$17,'PAINEL E TARGET'!$S$17,
IF(CT18&gt;='PAINEL E TARGET'!$T$18,'PAINEL E TARGET'!$S$18,'PAINEL E TARGET'!$S$19))))))))</f>
        <v>Não elegível</v>
      </c>
      <c r="CV18" s="17">
        <f>IFERROR(VLOOKUP($BW18,'PAINEL E TARGET'!$G$1:$Q$99,6,0),0)</f>
        <v>0</v>
      </c>
      <c r="CW18" s="17">
        <f>VLOOKUP(CU18,'PAINEL E TARGET'!$S$10:$U$19,3,0)</f>
        <v>0</v>
      </c>
      <c r="CX18" s="16">
        <f t="shared" si="30"/>
        <v>0</v>
      </c>
      <c r="CY18" s="17">
        <f t="shared" si="16"/>
        <v>0</v>
      </c>
      <c r="CZ18" s="33" t="str">
        <f>IF(CY18&gt;='PAINEL E TARGET'!$T$11,'PAINEL E TARGET'!$S$11,
IF(CY18&gt;='PAINEL E TARGET'!$T$12,'PAINEL E TARGET'!$S$12,
IF(CY18&gt;='PAINEL E TARGET'!$T$13,'PAINEL E TARGET'!$S$13,
IF(CY18&gt;='PAINEL E TARGET'!$T$14,'PAINEL E TARGET'!$S$14,
IF(CY18&gt;='PAINEL E TARGET'!$T$15,'PAINEL E TARGET'!$S$15,
IF(CY18&gt;='PAINEL E TARGET'!$T$16,'PAINEL E TARGET'!$S$16,
IF(CY18&gt;='PAINEL E TARGET'!$T$17,'PAINEL E TARGET'!$S$17,
IF(CY18&gt;='PAINEL E TARGET'!$T$18,'PAINEL E TARGET'!$S$18,'PAINEL E TARGET'!$S$19))))))))</f>
        <v>Não elegível</v>
      </c>
      <c r="DA18" s="17">
        <f>IFERROR(VLOOKUP($BW18,'PAINEL E TARGET'!$G$1:$Q$99,7,0),0)</f>
        <v>0</v>
      </c>
      <c r="DB18" s="17">
        <f>VLOOKUP(CZ18,'PAINEL E TARGET'!$S$10:$U$19,3,0)</f>
        <v>0</v>
      </c>
      <c r="DC18" s="16">
        <f t="shared" si="31"/>
        <v>0</v>
      </c>
      <c r="DD18" s="17">
        <f t="shared" si="17"/>
        <v>1.5129999999999999</v>
      </c>
      <c r="DE18" s="33" t="str">
        <f>IF(DD18&gt;='PAINEL E TARGET'!$T$11,'PAINEL E TARGET'!$S$11,
IF(DD18&gt;='PAINEL E TARGET'!$T$12,'PAINEL E TARGET'!$S$12,
IF(DD18&gt;='PAINEL E TARGET'!$T$13,'PAINEL E TARGET'!$S$13,
IF(DD18&gt;='PAINEL E TARGET'!$T$14,'PAINEL E TARGET'!$S$14,
IF(DD18&gt;='PAINEL E TARGET'!$T$15,'PAINEL E TARGET'!$S$15,
IF(DD18&gt;='PAINEL E TARGET'!$T$16,'PAINEL E TARGET'!$S$16,
IF(DD18&gt;='PAINEL E TARGET'!$T$17,'PAINEL E TARGET'!$S$17,
IF(DD18&gt;='PAINEL E TARGET'!$T$18,'PAINEL E TARGET'!$S$18,'PAINEL E TARGET'!$S$19))))))))</f>
        <v>8. Fx de 130% ou mais</v>
      </c>
      <c r="DF18" s="17">
        <f>IFERROR(VLOOKUP($BW18,'PAINEL E TARGET'!$G$1:$Q$99,8,0),0)</f>
        <v>0.15</v>
      </c>
      <c r="DG18" s="17">
        <f>VLOOKUP(DE18,'PAINEL E TARGET'!$S$10:$U$19,3,0)</f>
        <v>1.6</v>
      </c>
      <c r="DH18" s="16">
        <f t="shared" si="32"/>
        <v>720</v>
      </c>
      <c r="DI18" s="17">
        <f t="shared" si="18"/>
        <v>0</v>
      </c>
      <c r="DJ18" s="33" t="str">
        <f>IF(DI18&gt;='PAINEL E TARGET'!$T$11,'PAINEL E TARGET'!$S$11,
IF(DI18&gt;='PAINEL E TARGET'!$T$12,'PAINEL E TARGET'!$S$12,
IF(DI18&gt;='PAINEL E TARGET'!$T$13,'PAINEL E TARGET'!$S$13,
IF(DI18&gt;='PAINEL E TARGET'!$T$14,'PAINEL E TARGET'!$S$14,
IF(DI18&gt;='PAINEL E TARGET'!$T$15,'PAINEL E TARGET'!$S$15,
IF(DI18&gt;='PAINEL E TARGET'!$T$16,'PAINEL E TARGET'!$S$16,
IF(DI18&gt;='PAINEL E TARGET'!$T$17,'PAINEL E TARGET'!$S$17,
IF(DI18&gt;='PAINEL E TARGET'!$T$18,'PAINEL E TARGET'!$S$18,'PAINEL E TARGET'!$S$19))))))))</f>
        <v>Não elegível</v>
      </c>
      <c r="DK18" s="17">
        <f>IFERROR(VLOOKUP($BW18,'PAINEL E TARGET'!$G$1:$Q$99,9,0),0)</f>
        <v>0.15</v>
      </c>
      <c r="DL18" s="17">
        <f>VLOOKUP(DJ18,'PAINEL E TARGET'!$S$10:$U$19,3,0)</f>
        <v>0</v>
      </c>
      <c r="DM18" s="16">
        <f t="shared" si="33"/>
        <v>0</v>
      </c>
      <c r="DN18" s="17">
        <f t="shared" si="19"/>
        <v>1.0449999999999999</v>
      </c>
      <c r="DO18" s="33" t="str">
        <f>IF(DN18&gt;='PAINEL E TARGET'!$T$11,'PAINEL E TARGET'!$S$11,
IF(DN18&gt;='PAINEL E TARGET'!$T$12,'PAINEL E TARGET'!$S$12,
IF(DN18&gt;='PAINEL E TARGET'!$T$13,'PAINEL E TARGET'!$S$13,
IF(DN18&gt;='PAINEL E TARGET'!$T$14,'PAINEL E TARGET'!$S$14,
IF(DN18&gt;='PAINEL E TARGET'!$T$15,'PAINEL E TARGET'!$S$15,
IF(DN18&gt;='PAINEL E TARGET'!$T$16,'PAINEL E TARGET'!$S$16,
IF(DN18&gt;='PAINEL E TARGET'!$T$17,'PAINEL E TARGET'!$S$17,
IF(DN18&gt;='PAINEL E TARGET'!$T$18,'PAINEL E TARGET'!$S$18,'PAINEL E TARGET'!$S$19))))))))</f>
        <v>2. Fx de 100% a 104,9%</v>
      </c>
      <c r="DP18" s="17">
        <f>IFERROR(VLOOKUP($BW18,'PAINEL E TARGET'!$G$1:$Q$99,10,0),0)</f>
        <v>0</v>
      </c>
      <c r="DQ18" s="17">
        <f>VLOOKUP(DO18,'PAINEL E TARGET'!$S$10:$U$19,3,0)</f>
        <v>1</v>
      </c>
      <c r="DR18" s="16">
        <f t="shared" si="34"/>
        <v>0</v>
      </c>
      <c r="DS18" s="17">
        <f t="shared" si="20"/>
        <v>1.0629999999999999</v>
      </c>
      <c r="DT18" s="16">
        <f>IF(DS18&gt;=1,VLOOKUP(BO18,'PAINEL E TARGET'!$S$1:$W$8,5,0),0)</f>
        <v>300</v>
      </c>
      <c r="DU18" s="16">
        <f t="shared" si="35"/>
        <v>2340</v>
      </c>
    </row>
    <row r="19" spans="2:125" s="32" customFormat="1" x14ac:dyDescent="0.2">
      <c r="B19" s="44">
        <v>43541</v>
      </c>
      <c r="C19" s="65">
        <v>51</v>
      </c>
      <c r="D19" s="66" t="s">
        <v>29</v>
      </c>
      <c r="E19" s="65">
        <v>215</v>
      </c>
      <c r="F19" s="65" t="s">
        <v>1017</v>
      </c>
      <c r="G19" s="67">
        <v>2762719.8057602099</v>
      </c>
      <c r="H19" s="67">
        <v>1558337.0585917369</v>
      </c>
      <c r="I19" s="67">
        <v>1229620.78</v>
      </c>
      <c r="J19" s="68">
        <v>0.78905957682300354</v>
      </c>
      <c r="K19" s="67">
        <v>207432.98156911434</v>
      </c>
      <c r="L19" s="67">
        <v>1231957.5862577204</v>
      </c>
      <c r="M19" s="67">
        <v>172276.7</v>
      </c>
      <c r="N19" s="67">
        <v>1031560.3999999999</v>
      </c>
      <c r="O19" s="67">
        <v>2550821.6406179545</v>
      </c>
      <c r="P19" s="67" t="s">
        <v>1082</v>
      </c>
      <c r="Q19" s="67" t="s">
        <v>1082</v>
      </c>
      <c r="R19" s="67">
        <v>0</v>
      </c>
      <c r="S19" s="67">
        <v>0</v>
      </c>
      <c r="T19" s="68">
        <v>9.7160043372484253E-2</v>
      </c>
      <c r="U19" s="68">
        <v>8.8662685341729358E-2</v>
      </c>
      <c r="V19" s="68">
        <v>0.91254266943687523</v>
      </c>
      <c r="W19" s="67">
        <v>139851.25</v>
      </c>
      <c r="X19" s="67">
        <v>106735.43</v>
      </c>
      <c r="Y19" s="68">
        <v>0.76320683583450266</v>
      </c>
      <c r="Z19" s="68">
        <v>7.2718817490953838E-2</v>
      </c>
      <c r="AA19" s="68">
        <v>7.2079918454083194E-2</v>
      </c>
      <c r="AB19" s="68">
        <v>0.99121411680064619</v>
      </c>
      <c r="AC19" s="67">
        <v>104670.78</v>
      </c>
      <c r="AD19" s="67">
        <v>86772.479999999996</v>
      </c>
      <c r="AE19" s="68">
        <v>0.82900385379759278</v>
      </c>
      <c r="AF19" s="43">
        <v>80</v>
      </c>
      <c r="AG19" s="43">
        <v>73</v>
      </c>
      <c r="AH19" s="43">
        <v>78</v>
      </c>
      <c r="AI19" s="43">
        <v>51</v>
      </c>
      <c r="AJ19" s="67">
        <v>71927.27</v>
      </c>
      <c r="AK19" s="67">
        <v>59854.1</v>
      </c>
      <c r="AL19" s="68">
        <v>0.83214752902480515</v>
      </c>
      <c r="AM19" s="67">
        <v>8852.260000000002</v>
      </c>
      <c r="AN19" s="67">
        <v>3947.4700000000007</v>
      </c>
      <c r="AO19" s="68">
        <v>0.44592793252796459</v>
      </c>
      <c r="AP19" s="67">
        <v>6032.9</v>
      </c>
      <c r="AQ19" s="67">
        <v>2995.88</v>
      </c>
      <c r="AR19" s="68">
        <v>0.4965903628437402</v>
      </c>
      <c r="AS19" s="67">
        <v>53038.820000000007</v>
      </c>
      <c r="AT19" s="67">
        <v>39937.980000000003</v>
      </c>
      <c r="AU19" s="68">
        <v>0.75299525894429775</v>
      </c>
      <c r="AV19" s="43">
        <v>2897.45</v>
      </c>
      <c r="AW19" s="43">
        <v>2809.38</v>
      </c>
      <c r="AX19" s="69">
        <v>0.96960430723567281</v>
      </c>
      <c r="AY19" s="43">
        <v>207432.98156911434</v>
      </c>
      <c r="AZ19" s="43">
        <v>172276.69999999998</v>
      </c>
      <c r="BA19" s="43">
        <v>41233.53170615025</v>
      </c>
      <c r="BB19" s="43">
        <v>46526.189999999995</v>
      </c>
      <c r="BC19" s="43">
        <v>371622.9653881194</v>
      </c>
      <c r="BD19" s="43">
        <v>73368.473296534532</v>
      </c>
      <c r="BE19" s="43">
        <v>249101.27000000002</v>
      </c>
      <c r="BF19" s="43">
        <v>186438.28</v>
      </c>
      <c r="BG19" s="43">
        <v>5120.130000000001</v>
      </c>
      <c r="BH19" s="43">
        <v>129</v>
      </c>
      <c r="BI19" s="44">
        <v>43173</v>
      </c>
      <c r="BJ19" s="44">
        <v>43541</v>
      </c>
      <c r="BK19" s="44">
        <v>43172</v>
      </c>
      <c r="BL19" s="43">
        <f t="shared" si="21"/>
        <v>1229620.78</v>
      </c>
      <c r="BM19" s="43">
        <f t="shared" si="22"/>
        <v>1203837.0999999999</v>
      </c>
      <c r="BO19" s="16" t="str">
        <f>IFERROR(VLOOKUP($C19,'PORTE LOJA'!A:B,2,0),"PORTE 1")</f>
        <v>PORTE 4</v>
      </c>
      <c r="BP19" s="16">
        <f>VLOOKUP(BO19,'PAINEL E TARGET'!$S$1:$W$8,3,0)</f>
        <v>3000</v>
      </c>
      <c r="BQ19" s="16">
        <f t="shared" si="0"/>
        <v>1</v>
      </c>
      <c r="BR19" s="16">
        <f t="shared" si="1"/>
        <v>1</v>
      </c>
      <c r="BS19" s="16">
        <f t="shared" si="2"/>
        <v>1</v>
      </c>
      <c r="BT19" s="16">
        <f t="shared" si="3"/>
        <v>1</v>
      </c>
      <c r="BU19" s="16">
        <f t="shared" si="4"/>
        <v>1</v>
      </c>
      <c r="BV19" s="16">
        <f t="shared" si="5"/>
        <v>1</v>
      </c>
      <c r="BW19" s="17" t="str">
        <f t="shared" si="23"/>
        <v>111111</v>
      </c>
      <c r="BY19" s="17">
        <f t="shared" si="6"/>
        <v>0.78900000000000003</v>
      </c>
      <c r="BZ19" s="17">
        <f t="shared" si="7"/>
        <v>0.83599999999999997</v>
      </c>
      <c r="CA19" s="17" t="str">
        <f t="shared" si="24"/>
        <v>Sem Retira</v>
      </c>
      <c r="CB19" s="17">
        <f t="shared" si="25"/>
        <v>0.83599999999999997</v>
      </c>
      <c r="CC19" s="33" t="str">
        <f>IF(CB19&gt;='PAINEL E TARGET'!$T$11,'PAINEL E TARGET'!$S$11,
IF(CB19&gt;='PAINEL E TARGET'!$T$12,'PAINEL E TARGET'!$S$12,
IF(CB19&gt;='PAINEL E TARGET'!$T$13,'PAINEL E TARGET'!$S$13,
IF(CB19&gt;='PAINEL E TARGET'!$T$14,'PAINEL E TARGET'!$S$14,
IF(CB19&gt;='PAINEL E TARGET'!$T$15,'PAINEL E TARGET'!$S$15,
IF(CB19&gt;='PAINEL E TARGET'!$T$16,'PAINEL E TARGET'!$S$16,
IF(CB19&gt;='PAINEL E TARGET'!$T$17,'PAINEL E TARGET'!$S$17,
IF(CB19&gt;='PAINEL E TARGET'!$T$18,'PAINEL E TARGET'!$S$18,'PAINEL E TARGET'!$S$19))))))))</f>
        <v>Não elegível</v>
      </c>
      <c r="CD19" s="17">
        <f>IFERROR(VLOOKUP($BW19,'PAINEL E TARGET'!$G$1:$Q$99,4,0),0)</f>
        <v>0.25</v>
      </c>
      <c r="CE19" s="17">
        <f>VLOOKUP(CC19,'PAINEL E TARGET'!$S$10:$U$19,3,0)</f>
        <v>0</v>
      </c>
      <c r="CF19" s="16">
        <f t="shared" si="26"/>
        <v>0</v>
      </c>
      <c r="CG19" s="17">
        <f t="shared" si="8"/>
        <v>0.83199999999999996</v>
      </c>
      <c r="CH19" s="17">
        <f t="shared" si="9"/>
        <v>0.44600000000000001</v>
      </c>
      <c r="CI19" s="17">
        <f t="shared" si="10"/>
        <v>0.497</v>
      </c>
      <c r="CJ19" s="17">
        <f t="shared" si="11"/>
        <v>0.753</v>
      </c>
      <c r="CK19" s="17">
        <f t="shared" si="12"/>
        <v>0.97</v>
      </c>
      <c r="CL19" s="17">
        <f t="shared" si="13"/>
        <v>0.76300000000000001</v>
      </c>
      <c r="CM19" s="16">
        <f t="shared" si="14"/>
        <v>3</v>
      </c>
      <c r="CN19" s="17" t="str">
        <f t="shared" si="27"/>
        <v>não ok</v>
      </c>
      <c r="CO19" s="17">
        <f t="shared" si="28"/>
        <v>0</v>
      </c>
      <c r="CP19" s="33" t="str">
        <f>IF(CO19&gt;='PAINEL E TARGET'!$T$11,'PAINEL E TARGET'!$S$11,
IF(CO19&gt;='PAINEL E TARGET'!$T$12,'PAINEL E TARGET'!$S$12,
IF(CO19&gt;='PAINEL E TARGET'!$T$13,'PAINEL E TARGET'!$S$13,
IF(CO19&gt;='PAINEL E TARGET'!$T$14,'PAINEL E TARGET'!$S$14,
IF(CO19&gt;='PAINEL E TARGET'!$T$15,'PAINEL E TARGET'!$S$15,
IF(CO19&gt;='PAINEL E TARGET'!$T$16,'PAINEL E TARGET'!$S$16,
IF(CO19&gt;='PAINEL E TARGET'!$T$17,'PAINEL E TARGET'!$S$17,
IF(CO19&gt;='PAINEL E TARGET'!$T$18,'PAINEL E TARGET'!$S$18,'PAINEL E TARGET'!$S$19))))))))</f>
        <v>Não elegível</v>
      </c>
      <c r="CQ19" s="17">
        <f>IFERROR(VLOOKUP($BW19,'PAINEL E TARGET'!$G$1:$Q$99,5,0),0)</f>
        <v>0.25</v>
      </c>
      <c r="CR19" s="17">
        <f>VLOOKUP(CP19,'PAINEL E TARGET'!$S$10:$U$19,3,0)</f>
        <v>0</v>
      </c>
      <c r="CS19" s="16">
        <f t="shared" si="29"/>
        <v>0</v>
      </c>
      <c r="CT19" s="17">
        <f t="shared" si="15"/>
        <v>0.82899999999999996</v>
      </c>
      <c r="CU19" s="33" t="str">
        <f>IF(CT19&gt;='PAINEL E TARGET'!$T$11,'PAINEL E TARGET'!$S$11,
IF(CT19&gt;='PAINEL E TARGET'!$T$12,'PAINEL E TARGET'!$S$12,
IF(CT19&gt;='PAINEL E TARGET'!$T$13,'PAINEL E TARGET'!$S$13,
IF(CT19&gt;='PAINEL E TARGET'!$T$14,'PAINEL E TARGET'!$S$14,
IF(CT19&gt;='PAINEL E TARGET'!$T$15,'PAINEL E TARGET'!$S$15,
IF(CT19&gt;='PAINEL E TARGET'!$T$16,'PAINEL E TARGET'!$S$16,
IF(CT19&gt;='PAINEL E TARGET'!$T$17,'PAINEL E TARGET'!$S$17,
IF(CT19&gt;='PAINEL E TARGET'!$T$18,'PAINEL E TARGET'!$S$18,'PAINEL E TARGET'!$S$19))))))))</f>
        <v>Não elegível</v>
      </c>
      <c r="CV19" s="17">
        <f>IFERROR(VLOOKUP($BW19,'PAINEL E TARGET'!$G$1:$Q$99,6,0),0)</f>
        <v>0.2</v>
      </c>
      <c r="CW19" s="17">
        <f>VLOOKUP(CU19,'PAINEL E TARGET'!$S$10:$U$19,3,0)</f>
        <v>0</v>
      </c>
      <c r="CX19" s="16">
        <f t="shared" si="30"/>
        <v>0</v>
      </c>
      <c r="CY19" s="17">
        <f t="shared" si="16"/>
        <v>0.83099999999999996</v>
      </c>
      <c r="CZ19" s="33" t="str">
        <f>IF(CY19&gt;='PAINEL E TARGET'!$T$11,'PAINEL E TARGET'!$S$11,
IF(CY19&gt;='PAINEL E TARGET'!$T$12,'PAINEL E TARGET'!$S$12,
IF(CY19&gt;='PAINEL E TARGET'!$T$13,'PAINEL E TARGET'!$S$13,
IF(CY19&gt;='PAINEL E TARGET'!$T$14,'PAINEL E TARGET'!$S$14,
IF(CY19&gt;='PAINEL E TARGET'!$T$15,'PAINEL E TARGET'!$S$15,
IF(CY19&gt;='PAINEL E TARGET'!$T$16,'PAINEL E TARGET'!$S$16,
IF(CY19&gt;='PAINEL E TARGET'!$T$17,'PAINEL E TARGET'!$S$17,
IF(CY19&gt;='PAINEL E TARGET'!$T$18,'PAINEL E TARGET'!$S$18,'PAINEL E TARGET'!$S$19))))))))</f>
        <v>Não elegível</v>
      </c>
      <c r="DA19" s="17">
        <f>IFERROR(VLOOKUP($BW19,'PAINEL E TARGET'!$G$1:$Q$99,7,0),0)</f>
        <v>0.15</v>
      </c>
      <c r="DB19" s="17">
        <f>VLOOKUP(CZ19,'PAINEL E TARGET'!$S$10:$U$19,3,0)</f>
        <v>0</v>
      </c>
      <c r="DC19" s="16">
        <f t="shared" si="31"/>
        <v>0</v>
      </c>
      <c r="DD19" s="17">
        <f t="shared" si="17"/>
        <v>1.1279999999999999</v>
      </c>
      <c r="DE19" s="33" t="str">
        <f>IF(DD19&gt;='PAINEL E TARGET'!$T$11,'PAINEL E TARGET'!$S$11,
IF(DD19&gt;='PAINEL E TARGET'!$T$12,'PAINEL E TARGET'!$S$12,
IF(DD19&gt;='PAINEL E TARGET'!$T$13,'PAINEL E TARGET'!$S$13,
IF(DD19&gt;='PAINEL E TARGET'!$T$14,'PAINEL E TARGET'!$S$14,
IF(DD19&gt;='PAINEL E TARGET'!$T$15,'PAINEL E TARGET'!$S$15,
IF(DD19&gt;='PAINEL E TARGET'!$T$16,'PAINEL E TARGET'!$S$16,
IF(DD19&gt;='PAINEL E TARGET'!$T$17,'PAINEL E TARGET'!$S$17,
IF(DD19&gt;='PAINEL E TARGET'!$T$18,'PAINEL E TARGET'!$S$18,'PAINEL E TARGET'!$S$19))))))))</f>
        <v>4. Fx de 110% a 114,9%</v>
      </c>
      <c r="DF19" s="17">
        <f>IFERROR(VLOOKUP($BW19,'PAINEL E TARGET'!$G$1:$Q$99,8,0),0)</f>
        <v>0.1</v>
      </c>
      <c r="DG19" s="17">
        <f>VLOOKUP(DE19,'PAINEL E TARGET'!$S$10:$U$19,3,0)</f>
        <v>1.2</v>
      </c>
      <c r="DH19" s="16">
        <f t="shared" si="32"/>
        <v>360</v>
      </c>
      <c r="DI19" s="17">
        <f t="shared" si="18"/>
        <v>0.65400000000000003</v>
      </c>
      <c r="DJ19" s="33" t="str">
        <f>IF(DI19&gt;='PAINEL E TARGET'!$T$11,'PAINEL E TARGET'!$S$11,
IF(DI19&gt;='PAINEL E TARGET'!$T$12,'PAINEL E TARGET'!$S$12,
IF(DI19&gt;='PAINEL E TARGET'!$T$13,'PAINEL E TARGET'!$S$13,
IF(DI19&gt;='PAINEL E TARGET'!$T$14,'PAINEL E TARGET'!$S$14,
IF(DI19&gt;='PAINEL E TARGET'!$T$15,'PAINEL E TARGET'!$S$15,
IF(DI19&gt;='PAINEL E TARGET'!$T$16,'PAINEL E TARGET'!$S$16,
IF(DI19&gt;='PAINEL E TARGET'!$T$17,'PAINEL E TARGET'!$S$17,
IF(DI19&gt;='PAINEL E TARGET'!$T$18,'PAINEL E TARGET'!$S$18,'PAINEL E TARGET'!$S$19))))))))</f>
        <v>Não elegível</v>
      </c>
      <c r="DK19" s="17">
        <f>IFERROR(VLOOKUP($BW19,'PAINEL E TARGET'!$G$1:$Q$99,9,0),0)</f>
        <v>0.05</v>
      </c>
      <c r="DL19" s="17">
        <f>VLOOKUP(DJ19,'PAINEL E TARGET'!$S$10:$U$19,3,0)</f>
        <v>0</v>
      </c>
      <c r="DM19" s="16">
        <f t="shared" si="33"/>
        <v>0</v>
      </c>
      <c r="DN19" s="17">
        <f t="shared" si="19"/>
        <v>0.97</v>
      </c>
      <c r="DO19" s="33" t="str">
        <f>IF(DN19&gt;='PAINEL E TARGET'!$T$11,'PAINEL E TARGET'!$S$11,
IF(DN19&gt;='PAINEL E TARGET'!$T$12,'PAINEL E TARGET'!$S$12,
IF(DN19&gt;='PAINEL E TARGET'!$T$13,'PAINEL E TARGET'!$S$13,
IF(DN19&gt;='PAINEL E TARGET'!$T$14,'PAINEL E TARGET'!$S$14,
IF(DN19&gt;='PAINEL E TARGET'!$T$15,'PAINEL E TARGET'!$S$15,
IF(DN19&gt;='PAINEL E TARGET'!$T$16,'PAINEL E TARGET'!$S$16,
IF(DN19&gt;='PAINEL E TARGET'!$T$17,'PAINEL E TARGET'!$S$17,
IF(DN19&gt;='PAINEL E TARGET'!$T$18,'PAINEL E TARGET'!$S$18,'PAINEL E TARGET'!$S$19))))))))</f>
        <v>1. Fx de 90% a 99,9%</v>
      </c>
      <c r="DP19" s="17">
        <f>IFERROR(VLOOKUP($BW19,'PAINEL E TARGET'!$G$1:$Q$99,10,0),0)</f>
        <v>0</v>
      </c>
      <c r="DQ19" s="17">
        <f>VLOOKUP(DO19,'PAINEL E TARGET'!$S$10:$U$19,3,0)</f>
        <v>0.5</v>
      </c>
      <c r="DR19" s="16">
        <f t="shared" si="34"/>
        <v>0</v>
      </c>
      <c r="DS19" s="17">
        <f t="shared" si="20"/>
        <v>0.91300000000000003</v>
      </c>
      <c r="DT19" s="16">
        <f>IF(DS19&gt;=1,VLOOKUP(BO19,'PAINEL E TARGET'!$S$1:$W$8,5,0),0)</f>
        <v>0</v>
      </c>
      <c r="DU19" s="16">
        <f t="shared" si="35"/>
        <v>360</v>
      </c>
    </row>
    <row r="20" spans="2:125" s="32" customFormat="1" x14ac:dyDescent="0.2">
      <c r="B20" s="44">
        <v>43541</v>
      </c>
      <c r="C20" s="65">
        <v>61</v>
      </c>
      <c r="D20" s="66" t="s">
        <v>30</v>
      </c>
      <c r="E20" s="65">
        <v>216</v>
      </c>
      <c r="F20" s="65" t="s">
        <v>1017</v>
      </c>
      <c r="G20" s="67">
        <v>1342100.9984164464</v>
      </c>
      <c r="H20" s="67">
        <v>701911.63978109602</v>
      </c>
      <c r="I20" s="67">
        <v>693160.49000000011</v>
      </c>
      <c r="J20" s="68">
        <v>0.98753240538392395</v>
      </c>
      <c r="K20" s="67">
        <v>59511.49584813074</v>
      </c>
      <c r="L20" s="67">
        <v>594527.69987671776</v>
      </c>
      <c r="M20" s="67">
        <v>67355.94</v>
      </c>
      <c r="N20" s="67">
        <v>610889.28</v>
      </c>
      <c r="O20" s="67">
        <v>1252188.9052271647</v>
      </c>
      <c r="P20" s="67" t="s">
        <v>1082</v>
      </c>
      <c r="Q20" s="67" t="s">
        <v>1082</v>
      </c>
      <c r="R20" s="67">
        <v>0</v>
      </c>
      <c r="S20" s="67">
        <v>1508.9</v>
      </c>
      <c r="T20" s="68">
        <v>9.4309179638140977E-2</v>
      </c>
      <c r="U20" s="68">
        <v>7.429118335695753E-2</v>
      </c>
      <c r="V20" s="68">
        <v>0.78774074424153218</v>
      </c>
      <c r="W20" s="67">
        <v>61681.9</v>
      </c>
      <c r="X20" s="67">
        <v>50387.639999999992</v>
      </c>
      <c r="Y20" s="68">
        <v>0.81689506970440262</v>
      </c>
      <c r="Z20" s="68">
        <v>7.4387560130980038E-2</v>
      </c>
      <c r="AA20" s="68">
        <v>0.1078397131939979</v>
      </c>
      <c r="AB20" s="68">
        <v>1.4497009043463185</v>
      </c>
      <c r="AC20" s="67">
        <v>48652.380000000005</v>
      </c>
      <c r="AD20" s="67">
        <v>73141.77</v>
      </c>
      <c r="AE20" s="68">
        <v>1.503354409383467</v>
      </c>
      <c r="AF20" s="43">
        <v>80</v>
      </c>
      <c r="AG20" s="43">
        <v>75</v>
      </c>
      <c r="AH20" s="43">
        <v>19</v>
      </c>
      <c r="AI20" s="43">
        <v>19</v>
      </c>
      <c r="AJ20" s="67">
        <v>38497.730000000003</v>
      </c>
      <c r="AK20" s="67">
        <v>36165.119999999995</v>
      </c>
      <c r="AL20" s="68">
        <v>0.93940915477354103</v>
      </c>
      <c r="AM20" s="67">
        <v>5856.06</v>
      </c>
      <c r="AN20" s="67">
        <v>3835.66</v>
      </c>
      <c r="AO20" s="68">
        <v>0.6549898737376324</v>
      </c>
      <c r="AP20" s="67">
        <v>10146.100000000002</v>
      </c>
      <c r="AQ20" s="67">
        <v>6913.6699999999983</v>
      </c>
      <c r="AR20" s="68">
        <v>0.68141157686204523</v>
      </c>
      <c r="AS20" s="67">
        <v>7182.0099999999993</v>
      </c>
      <c r="AT20" s="67">
        <v>3473.1899999999996</v>
      </c>
      <c r="AU20" s="68">
        <v>0.48359581788385142</v>
      </c>
      <c r="AV20" s="43">
        <v>682.63000000000011</v>
      </c>
      <c r="AW20" s="43">
        <v>764.85</v>
      </c>
      <c r="AX20" s="69">
        <v>1.1204459223884093</v>
      </c>
      <c r="AY20" s="43">
        <v>59511.49584813074</v>
      </c>
      <c r="AZ20" s="43">
        <v>67355.94</v>
      </c>
      <c r="BA20" s="43">
        <v>37634.624174987577</v>
      </c>
      <c r="BB20" s="43">
        <v>52164.420000000006</v>
      </c>
      <c r="BC20" s="43">
        <v>113544.87412588293</v>
      </c>
      <c r="BD20" s="43">
        <v>72112.749115192812</v>
      </c>
      <c r="BE20" s="43">
        <v>118731.41</v>
      </c>
      <c r="BF20" s="43">
        <v>93650.900000000009</v>
      </c>
      <c r="BG20" s="43">
        <v>1308.3300000000002</v>
      </c>
      <c r="BH20" s="43">
        <v>51</v>
      </c>
      <c r="BI20" s="44">
        <v>43173</v>
      </c>
      <c r="BJ20" s="44">
        <v>43541</v>
      </c>
      <c r="BK20" s="44">
        <v>43172</v>
      </c>
      <c r="BL20" s="43">
        <f t="shared" si="21"/>
        <v>694669.39000000013</v>
      </c>
      <c r="BM20" s="43">
        <f t="shared" si="22"/>
        <v>679754.12</v>
      </c>
      <c r="BO20" s="16" t="str">
        <f>IFERROR(VLOOKUP($C20,'PORTE LOJA'!A:B,2,0),"PORTE 1")</f>
        <v>PORTE 2</v>
      </c>
      <c r="BP20" s="16">
        <f>VLOOKUP(BO20,'PAINEL E TARGET'!$S$1:$W$8,3,0)</f>
        <v>1875</v>
      </c>
      <c r="BQ20" s="16">
        <f t="shared" si="0"/>
        <v>1</v>
      </c>
      <c r="BR20" s="16">
        <f t="shared" si="1"/>
        <v>1</v>
      </c>
      <c r="BS20" s="16">
        <f t="shared" si="2"/>
        <v>1</v>
      </c>
      <c r="BT20" s="16">
        <f t="shared" si="3"/>
        <v>1</v>
      </c>
      <c r="BU20" s="16">
        <f t="shared" si="4"/>
        <v>1</v>
      </c>
      <c r="BV20" s="16">
        <f t="shared" si="5"/>
        <v>1</v>
      </c>
      <c r="BW20" s="17" t="str">
        <f t="shared" si="23"/>
        <v>111111</v>
      </c>
      <c r="BY20" s="17">
        <f t="shared" si="6"/>
        <v>0.99</v>
      </c>
      <c r="BZ20" s="17">
        <f t="shared" si="7"/>
        <v>1.0389999999999999</v>
      </c>
      <c r="CA20" s="17" t="str">
        <f t="shared" si="24"/>
        <v>Sem Retira</v>
      </c>
      <c r="CB20" s="17">
        <f t="shared" si="25"/>
        <v>1.0389999999999999</v>
      </c>
      <c r="CC20" s="33" t="str">
        <f>IF(CB20&gt;='PAINEL E TARGET'!$T$11,'PAINEL E TARGET'!$S$11,
IF(CB20&gt;='PAINEL E TARGET'!$T$12,'PAINEL E TARGET'!$S$12,
IF(CB20&gt;='PAINEL E TARGET'!$T$13,'PAINEL E TARGET'!$S$13,
IF(CB20&gt;='PAINEL E TARGET'!$T$14,'PAINEL E TARGET'!$S$14,
IF(CB20&gt;='PAINEL E TARGET'!$T$15,'PAINEL E TARGET'!$S$15,
IF(CB20&gt;='PAINEL E TARGET'!$T$16,'PAINEL E TARGET'!$S$16,
IF(CB20&gt;='PAINEL E TARGET'!$T$17,'PAINEL E TARGET'!$S$17,
IF(CB20&gt;='PAINEL E TARGET'!$T$18,'PAINEL E TARGET'!$S$18,'PAINEL E TARGET'!$S$19))))))))</f>
        <v>2. Fx de 100% a 104,9%</v>
      </c>
      <c r="CD20" s="17">
        <f>IFERROR(VLOOKUP($BW20,'PAINEL E TARGET'!$G$1:$Q$99,4,0),0)</f>
        <v>0.25</v>
      </c>
      <c r="CE20" s="17">
        <f>VLOOKUP(CC20,'PAINEL E TARGET'!$S$10:$U$19,3,0)</f>
        <v>1</v>
      </c>
      <c r="CF20" s="16">
        <f t="shared" si="26"/>
        <v>468.75</v>
      </c>
      <c r="CG20" s="17">
        <f t="shared" si="8"/>
        <v>0.93899999999999995</v>
      </c>
      <c r="CH20" s="17">
        <f t="shared" si="9"/>
        <v>0.65500000000000003</v>
      </c>
      <c r="CI20" s="17">
        <f t="shared" si="10"/>
        <v>0.68100000000000005</v>
      </c>
      <c r="CJ20" s="17">
        <f t="shared" si="11"/>
        <v>0.48399999999999999</v>
      </c>
      <c r="CK20" s="17">
        <f t="shared" si="12"/>
        <v>1.1200000000000001</v>
      </c>
      <c r="CL20" s="17">
        <f t="shared" si="13"/>
        <v>0.81699999999999995</v>
      </c>
      <c r="CM20" s="16">
        <f t="shared" si="14"/>
        <v>2</v>
      </c>
      <c r="CN20" s="17" t="str">
        <f t="shared" si="27"/>
        <v>não ok</v>
      </c>
      <c r="CO20" s="17">
        <f t="shared" si="28"/>
        <v>0</v>
      </c>
      <c r="CP20" s="33" t="str">
        <f>IF(CO20&gt;='PAINEL E TARGET'!$T$11,'PAINEL E TARGET'!$S$11,
IF(CO20&gt;='PAINEL E TARGET'!$T$12,'PAINEL E TARGET'!$S$12,
IF(CO20&gt;='PAINEL E TARGET'!$T$13,'PAINEL E TARGET'!$S$13,
IF(CO20&gt;='PAINEL E TARGET'!$T$14,'PAINEL E TARGET'!$S$14,
IF(CO20&gt;='PAINEL E TARGET'!$T$15,'PAINEL E TARGET'!$S$15,
IF(CO20&gt;='PAINEL E TARGET'!$T$16,'PAINEL E TARGET'!$S$16,
IF(CO20&gt;='PAINEL E TARGET'!$T$17,'PAINEL E TARGET'!$S$17,
IF(CO20&gt;='PAINEL E TARGET'!$T$18,'PAINEL E TARGET'!$S$18,'PAINEL E TARGET'!$S$19))))))))</f>
        <v>Não elegível</v>
      </c>
      <c r="CQ20" s="17">
        <f>IFERROR(VLOOKUP($BW20,'PAINEL E TARGET'!$G$1:$Q$99,5,0),0)</f>
        <v>0.25</v>
      </c>
      <c r="CR20" s="17">
        <f>VLOOKUP(CP20,'PAINEL E TARGET'!$S$10:$U$19,3,0)</f>
        <v>0</v>
      </c>
      <c r="CS20" s="16">
        <f t="shared" si="29"/>
        <v>0</v>
      </c>
      <c r="CT20" s="17">
        <f t="shared" si="15"/>
        <v>1.5029999999999999</v>
      </c>
      <c r="CU20" s="33" t="str">
        <f>IF(CT20&gt;='PAINEL E TARGET'!$T$11,'PAINEL E TARGET'!$S$11,
IF(CT20&gt;='PAINEL E TARGET'!$T$12,'PAINEL E TARGET'!$S$12,
IF(CT20&gt;='PAINEL E TARGET'!$T$13,'PAINEL E TARGET'!$S$13,
IF(CT20&gt;='PAINEL E TARGET'!$T$14,'PAINEL E TARGET'!$S$14,
IF(CT20&gt;='PAINEL E TARGET'!$T$15,'PAINEL E TARGET'!$S$15,
IF(CT20&gt;='PAINEL E TARGET'!$T$16,'PAINEL E TARGET'!$S$16,
IF(CT20&gt;='PAINEL E TARGET'!$T$17,'PAINEL E TARGET'!$S$17,
IF(CT20&gt;='PAINEL E TARGET'!$T$18,'PAINEL E TARGET'!$S$18,'PAINEL E TARGET'!$S$19))))))))</f>
        <v>8. Fx de 130% ou mais</v>
      </c>
      <c r="CV20" s="17">
        <f>IFERROR(VLOOKUP($BW20,'PAINEL E TARGET'!$G$1:$Q$99,6,0),0)</f>
        <v>0.2</v>
      </c>
      <c r="CW20" s="17">
        <f>VLOOKUP(CU20,'PAINEL E TARGET'!$S$10:$U$19,3,0)</f>
        <v>1.6</v>
      </c>
      <c r="CX20" s="16">
        <f t="shared" si="30"/>
        <v>600.00000000000011</v>
      </c>
      <c r="CY20" s="17">
        <f t="shared" si="16"/>
        <v>1.1319999999999999</v>
      </c>
      <c r="CZ20" s="33" t="str">
        <f>IF(CY20&gt;='PAINEL E TARGET'!$T$11,'PAINEL E TARGET'!$S$11,
IF(CY20&gt;='PAINEL E TARGET'!$T$12,'PAINEL E TARGET'!$S$12,
IF(CY20&gt;='PAINEL E TARGET'!$T$13,'PAINEL E TARGET'!$S$13,
IF(CY20&gt;='PAINEL E TARGET'!$T$14,'PAINEL E TARGET'!$S$14,
IF(CY20&gt;='PAINEL E TARGET'!$T$15,'PAINEL E TARGET'!$S$15,
IF(CY20&gt;='PAINEL E TARGET'!$T$16,'PAINEL E TARGET'!$S$16,
IF(CY20&gt;='PAINEL E TARGET'!$T$17,'PAINEL E TARGET'!$S$17,
IF(CY20&gt;='PAINEL E TARGET'!$T$18,'PAINEL E TARGET'!$S$18,'PAINEL E TARGET'!$S$19))))))))</f>
        <v>4. Fx de 110% a 114,9%</v>
      </c>
      <c r="DA20" s="17">
        <f>IFERROR(VLOOKUP($BW20,'PAINEL E TARGET'!$G$1:$Q$99,7,0),0)</f>
        <v>0.15</v>
      </c>
      <c r="DB20" s="17">
        <f>VLOOKUP(CZ20,'PAINEL E TARGET'!$S$10:$U$19,3,0)</f>
        <v>1.2</v>
      </c>
      <c r="DC20" s="16">
        <f t="shared" si="31"/>
        <v>337.5</v>
      </c>
      <c r="DD20" s="17">
        <f t="shared" si="17"/>
        <v>1.3859999999999999</v>
      </c>
      <c r="DE20" s="33" t="str">
        <f>IF(DD20&gt;='PAINEL E TARGET'!$T$11,'PAINEL E TARGET'!$S$11,
IF(DD20&gt;='PAINEL E TARGET'!$T$12,'PAINEL E TARGET'!$S$12,
IF(DD20&gt;='PAINEL E TARGET'!$T$13,'PAINEL E TARGET'!$S$13,
IF(DD20&gt;='PAINEL E TARGET'!$T$14,'PAINEL E TARGET'!$S$14,
IF(DD20&gt;='PAINEL E TARGET'!$T$15,'PAINEL E TARGET'!$S$15,
IF(DD20&gt;='PAINEL E TARGET'!$T$16,'PAINEL E TARGET'!$S$16,
IF(DD20&gt;='PAINEL E TARGET'!$T$17,'PAINEL E TARGET'!$S$17,
IF(DD20&gt;='PAINEL E TARGET'!$T$18,'PAINEL E TARGET'!$S$18,'PAINEL E TARGET'!$S$19))))))))</f>
        <v>8. Fx de 130% ou mais</v>
      </c>
      <c r="DF20" s="17">
        <f>IFERROR(VLOOKUP($BW20,'PAINEL E TARGET'!$G$1:$Q$99,8,0),0)</f>
        <v>0.1</v>
      </c>
      <c r="DG20" s="17">
        <f>VLOOKUP(DE20,'PAINEL E TARGET'!$S$10:$U$19,3,0)</f>
        <v>1.6</v>
      </c>
      <c r="DH20" s="16">
        <f t="shared" si="32"/>
        <v>300.00000000000006</v>
      </c>
      <c r="DI20" s="17">
        <f t="shared" si="18"/>
        <v>1</v>
      </c>
      <c r="DJ20" s="33" t="str">
        <f>IF(DI20&gt;='PAINEL E TARGET'!$T$11,'PAINEL E TARGET'!$S$11,
IF(DI20&gt;='PAINEL E TARGET'!$T$12,'PAINEL E TARGET'!$S$12,
IF(DI20&gt;='PAINEL E TARGET'!$T$13,'PAINEL E TARGET'!$S$13,
IF(DI20&gt;='PAINEL E TARGET'!$T$14,'PAINEL E TARGET'!$S$14,
IF(DI20&gt;='PAINEL E TARGET'!$T$15,'PAINEL E TARGET'!$S$15,
IF(DI20&gt;='PAINEL E TARGET'!$T$16,'PAINEL E TARGET'!$S$16,
IF(DI20&gt;='PAINEL E TARGET'!$T$17,'PAINEL E TARGET'!$S$17,
IF(DI20&gt;='PAINEL E TARGET'!$T$18,'PAINEL E TARGET'!$S$18,'PAINEL E TARGET'!$S$19))))))))</f>
        <v>2. Fx de 100% a 104,9%</v>
      </c>
      <c r="DK20" s="17">
        <f>IFERROR(VLOOKUP($BW20,'PAINEL E TARGET'!$G$1:$Q$99,9,0),0)</f>
        <v>0.05</v>
      </c>
      <c r="DL20" s="17">
        <f>VLOOKUP(DJ20,'PAINEL E TARGET'!$S$10:$U$19,3,0)</f>
        <v>1</v>
      </c>
      <c r="DM20" s="16">
        <f t="shared" si="33"/>
        <v>93.75</v>
      </c>
      <c r="DN20" s="17">
        <f t="shared" si="19"/>
        <v>1.1200000000000001</v>
      </c>
      <c r="DO20" s="33" t="str">
        <f>IF(DN20&gt;='PAINEL E TARGET'!$T$11,'PAINEL E TARGET'!$S$11,
IF(DN20&gt;='PAINEL E TARGET'!$T$12,'PAINEL E TARGET'!$S$12,
IF(DN20&gt;='PAINEL E TARGET'!$T$13,'PAINEL E TARGET'!$S$13,
IF(DN20&gt;='PAINEL E TARGET'!$T$14,'PAINEL E TARGET'!$S$14,
IF(DN20&gt;='PAINEL E TARGET'!$T$15,'PAINEL E TARGET'!$S$15,
IF(DN20&gt;='PAINEL E TARGET'!$T$16,'PAINEL E TARGET'!$S$16,
IF(DN20&gt;='PAINEL E TARGET'!$T$17,'PAINEL E TARGET'!$S$17,
IF(DN20&gt;='PAINEL E TARGET'!$T$18,'PAINEL E TARGET'!$S$18,'PAINEL E TARGET'!$S$19))))))))</f>
        <v>4. Fx de 110% a 114,9%</v>
      </c>
      <c r="DP20" s="17">
        <f>IFERROR(VLOOKUP($BW20,'PAINEL E TARGET'!$G$1:$Q$99,10,0),0)</f>
        <v>0</v>
      </c>
      <c r="DQ20" s="17">
        <f>VLOOKUP(DO20,'PAINEL E TARGET'!$S$10:$U$19,3,0)</f>
        <v>1.2</v>
      </c>
      <c r="DR20" s="16">
        <f t="shared" si="34"/>
        <v>0</v>
      </c>
      <c r="DS20" s="17">
        <f t="shared" si="20"/>
        <v>0.93799999999999994</v>
      </c>
      <c r="DT20" s="16">
        <f>IF(DS20&gt;=1,VLOOKUP(BO20,'PAINEL E TARGET'!$S$1:$W$8,5,0),0)</f>
        <v>0</v>
      </c>
      <c r="DU20" s="16">
        <f t="shared" si="35"/>
        <v>1800</v>
      </c>
    </row>
    <row r="21" spans="2:125" s="32" customFormat="1" x14ac:dyDescent="0.2">
      <c r="B21" s="44">
        <v>43541</v>
      </c>
      <c r="C21" s="65">
        <v>70</v>
      </c>
      <c r="D21" s="66" t="s">
        <v>31</v>
      </c>
      <c r="E21" s="65">
        <v>117</v>
      </c>
      <c r="F21" s="65" t="s">
        <v>1018</v>
      </c>
      <c r="G21" s="67">
        <v>1433358.626185586</v>
      </c>
      <c r="H21" s="67">
        <v>807142.47443803411</v>
      </c>
      <c r="I21" s="67">
        <v>678483.21</v>
      </c>
      <c r="J21" s="68">
        <v>0.84059906582464017</v>
      </c>
      <c r="K21" s="67">
        <v>57161.663369157795</v>
      </c>
      <c r="L21" s="67">
        <v>724098.52777751652</v>
      </c>
      <c r="M21" s="67">
        <v>54541.3</v>
      </c>
      <c r="N21" s="67">
        <v>621894.10999999987</v>
      </c>
      <c r="O21" s="67">
        <v>1387155.5357834222</v>
      </c>
      <c r="P21" s="67" t="s">
        <v>1082</v>
      </c>
      <c r="Q21" s="67" t="s">
        <v>1082</v>
      </c>
      <c r="R21" s="67">
        <v>0</v>
      </c>
      <c r="S21" s="67">
        <v>0</v>
      </c>
      <c r="T21" s="68">
        <v>0.10272513678472178</v>
      </c>
      <c r="U21" s="68">
        <v>9.9785491714574764E-2</v>
      </c>
      <c r="V21" s="68">
        <v>0.97138339103594917</v>
      </c>
      <c r="W21" s="67">
        <v>80255.06</v>
      </c>
      <c r="X21" s="67">
        <v>67498.44</v>
      </c>
      <c r="Y21" s="68">
        <v>0.84104902544462623</v>
      </c>
      <c r="Z21" s="68">
        <v>9.6446345089473265E-2</v>
      </c>
      <c r="AA21" s="68">
        <v>0.13779504831067313</v>
      </c>
      <c r="AB21" s="68">
        <v>1.4287223448731072</v>
      </c>
      <c r="AC21" s="67">
        <v>75349.689999999988</v>
      </c>
      <c r="AD21" s="67">
        <v>93209.450000000012</v>
      </c>
      <c r="AE21" s="68">
        <v>1.2370249963868467</v>
      </c>
      <c r="AF21" s="43">
        <v>80</v>
      </c>
      <c r="AG21" s="43">
        <v>76</v>
      </c>
      <c r="AH21" s="43">
        <v>37</v>
      </c>
      <c r="AI21" s="43">
        <v>41</v>
      </c>
      <c r="AJ21" s="67">
        <v>45169.750000000007</v>
      </c>
      <c r="AK21" s="67">
        <v>36742.5</v>
      </c>
      <c r="AL21" s="68">
        <v>0.81343155541042389</v>
      </c>
      <c r="AM21" s="67">
        <v>5043.1400000000003</v>
      </c>
      <c r="AN21" s="67">
        <v>3253.3</v>
      </c>
      <c r="AO21" s="68">
        <v>0.6450941278647826</v>
      </c>
      <c r="AP21" s="67">
        <v>5494.6399999999994</v>
      </c>
      <c r="AQ21" s="67">
        <v>3739.78</v>
      </c>
      <c r="AR21" s="68">
        <v>0.68062329834165669</v>
      </c>
      <c r="AS21" s="67">
        <v>24547.530000000002</v>
      </c>
      <c r="AT21" s="67">
        <v>23762.86</v>
      </c>
      <c r="AU21" s="68">
        <v>0.96803466580955388</v>
      </c>
      <c r="AV21" s="43">
        <v>1610.43</v>
      </c>
      <c r="AW21" s="43">
        <v>1014.7900000000001</v>
      </c>
      <c r="AX21" s="69">
        <v>0.63013605062002076</v>
      </c>
      <c r="AY21" s="43">
        <v>57161.663369157795</v>
      </c>
      <c r="AZ21" s="43">
        <v>54541.3</v>
      </c>
      <c r="BA21" s="43">
        <v>38854.408019714785</v>
      </c>
      <c r="BB21" s="43">
        <v>37896.789999999994</v>
      </c>
      <c r="BC21" s="43">
        <v>100974.85872927864</v>
      </c>
      <c r="BD21" s="43">
        <v>69108.84713993156</v>
      </c>
      <c r="BE21" s="43">
        <v>143443.93</v>
      </c>
      <c r="BF21" s="43">
        <v>134676.44999999998</v>
      </c>
      <c r="BG21" s="43">
        <v>2861.76</v>
      </c>
      <c r="BH21" s="43">
        <v>65</v>
      </c>
      <c r="BI21" s="44">
        <v>43173</v>
      </c>
      <c r="BJ21" s="44">
        <v>43541</v>
      </c>
      <c r="BK21" s="44">
        <v>43172</v>
      </c>
      <c r="BL21" s="43">
        <f t="shared" si="21"/>
        <v>678483.21</v>
      </c>
      <c r="BM21" s="43">
        <f t="shared" si="22"/>
        <v>676435.40999999992</v>
      </c>
      <c r="BO21" s="16" t="str">
        <f>IFERROR(VLOOKUP($C21,'PORTE LOJA'!A:B,2,0),"PORTE 1")</f>
        <v>PORTE 2</v>
      </c>
      <c r="BP21" s="16">
        <f>VLOOKUP(BO21,'PAINEL E TARGET'!$S$1:$W$8,3,0)</f>
        <v>1875</v>
      </c>
      <c r="BQ21" s="16">
        <f t="shared" si="0"/>
        <v>1</v>
      </c>
      <c r="BR21" s="16">
        <f t="shared" si="1"/>
        <v>1</v>
      </c>
      <c r="BS21" s="16">
        <f t="shared" si="2"/>
        <v>1</v>
      </c>
      <c r="BT21" s="16">
        <f t="shared" si="3"/>
        <v>1</v>
      </c>
      <c r="BU21" s="16">
        <f t="shared" si="4"/>
        <v>1</v>
      </c>
      <c r="BV21" s="16">
        <f t="shared" si="5"/>
        <v>1</v>
      </c>
      <c r="BW21" s="17" t="str">
        <f t="shared" si="23"/>
        <v>111111</v>
      </c>
      <c r="BY21" s="17">
        <f t="shared" si="6"/>
        <v>0.84099999999999997</v>
      </c>
      <c r="BZ21" s="17">
        <f t="shared" si="7"/>
        <v>0.86599999999999999</v>
      </c>
      <c r="CA21" s="17" t="str">
        <f t="shared" si="24"/>
        <v>Sem Retira</v>
      </c>
      <c r="CB21" s="17">
        <f t="shared" si="25"/>
        <v>0.86599999999999999</v>
      </c>
      <c r="CC21" s="33" t="str">
        <f>IF(CB21&gt;='PAINEL E TARGET'!$T$11,'PAINEL E TARGET'!$S$11,
IF(CB21&gt;='PAINEL E TARGET'!$T$12,'PAINEL E TARGET'!$S$12,
IF(CB21&gt;='PAINEL E TARGET'!$T$13,'PAINEL E TARGET'!$S$13,
IF(CB21&gt;='PAINEL E TARGET'!$T$14,'PAINEL E TARGET'!$S$14,
IF(CB21&gt;='PAINEL E TARGET'!$T$15,'PAINEL E TARGET'!$S$15,
IF(CB21&gt;='PAINEL E TARGET'!$T$16,'PAINEL E TARGET'!$S$16,
IF(CB21&gt;='PAINEL E TARGET'!$T$17,'PAINEL E TARGET'!$S$17,
IF(CB21&gt;='PAINEL E TARGET'!$T$18,'PAINEL E TARGET'!$S$18,'PAINEL E TARGET'!$S$19))))))))</f>
        <v>Não elegível</v>
      </c>
      <c r="CD21" s="17">
        <f>IFERROR(VLOOKUP($BW21,'PAINEL E TARGET'!$G$1:$Q$99,4,0),0)</f>
        <v>0.25</v>
      </c>
      <c r="CE21" s="17">
        <f>VLOOKUP(CC21,'PAINEL E TARGET'!$S$10:$U$19,3,0)</f>
        <v>0</v>
      </c>
      <c r="CF21" s="16">
        <f t="shared" si="26"/>
        <v>0</v>
      </c>
      <c r="CG21" s="17">
        <f t="shared" si="8"/>
        <v>0.81299999999999994</v>
      </c>
      <c r="CH21" s="17">
        <f t="shared" si="9"/>
        <v>0.64500000000000002</v>
      </c>
      <c r="CI21" s="17">
        <f t="shared" si="10"/>
        <v>0.68100000000000005</v>
      </c>
      <c r="CJ21" s="17">
        <f t="shared" si="11"/>
        <v>0.96799999999999997</v>
      </c>
      <c r="CK21" s="17">
        <f t="shared" si="12"/>
        <v>0.63</v>
      </c>
      <c r="CL21" s="17">
        <f t="shared" si="13"/>
        <v>0.84099999999999997</v>
      </c>
      <c r="CM21" s="16">
        <f t="shared" si="14"/>
        <v>2</v>
      </c>
      <c r="CN21" s="17" t="str">
        <f t="shared" si="27"/>
        <v>não ok</v>
      </c>
      <c r="CO21" s="17">
        <f t="shared" si="28"/>
        <v>0</v>
      </c>
      <c r="CP21" s="33" t="str">
        <f>IF(CO21&gt;='PAINEL E TARGET'!$T$11,'PAINEL E TARGET'!$S$11,
IF(CO21&gt;='PAINEL E TARGET'!$T$12,'PAINEL E TARGET'!$S$12,
IF(CO21&gt;='PAINEL E TARGET'!$T$13,'PAINEL E TARGET'!$S$13,
IF(CO21&gt;='PAINEL E TARGET'!$T$14,'PAINEL E TARGET'!$S$14,
IF(CO21&gt;='PAINEL E TARGET'!$T$15,'PAINEL E TARGET'!$S$15,
IF(CO21&gt;='PAINEL E TARGET'!$T$16,'PAINEL E TARGET'!$S$16,
IF(CO21&gt;='PAINEL E TARGET'!$T$17,'PAINEL E TARGET'!$S$17,
IF(CO21&gt;='PAINEL E TARGET'!$T$18,'PAINEL E TARGET'!$S$18,'PAINEL E TARGET'!$S$19))))))))</f>
        <v>Não elegível</v>
      </c>
      <c r="CQ21" s="17">
        <f>IFERROR(VLOOKUP($BW21,'PAINEL E TARGET'!$G$1:$Q$99,5,0),0)</f>
        <v>0.25</v>
      </c>
      <c r="CR21" s="17">
        <f>VLOOKUP(CP21,'PAINEL E TARGET'!$S$10:$U$19,3,0)</f>
        <v>0</v>
      </c>
      <c r="CS21" s="16">
        <f t="shared" si="29"/>
        <v>0</v>
      </c>
      <c r="CT21" s="17">
        <f t="shared" si="15"/>
        <v>1.2370000000000001</v>
      </c>
      <c r="CU21" s="33" t="str">
        <f>IF(CT21&gt;='PAINEL E TARGET'!$T$11,'PAINEL E TARGET'!$S$11,
IF(CT21&gt;='PAINEL E TARGET'!$T$12,'PAINEL E TARGET'!$S$12,
IF(CT21&gt;='PAINEL E TARGET'!$T$13,'PAINEL E TARGET'!$S$13,
IF(CT21&gt;='PAINEL E TARGET'!$T$14,'PAINEL E TARGET'!$S$14,
IF(CT21&gt;='PAINEL E TARGET'!$T$15,'PAINEL E TARGET'!$S$15,
IF(CT21&gt;='PAINEL E TARGET'!$T$16,'PAINEL E TARGET'!$S$16,
IF(CT21&gt;='PAINEL E TARGET'!$T$17,'PAINEL E TARGET'!$S$17,
IF(CT21&gt;='PAINEL E TARGET'!$T$18,'PAINEL E TARGET'!$S$18,'PAINEL E TARGET'!$S$19))))))))</f>
        <v>6. Fx de 120% a 124,9%</v>
      </c>
      <c r="CV21" s="17">
        <f>IFERROR(VLOOKUP($BW21,'PAINEL E TARGET'!$G$1:$Q$99,6,0),0)</f>
        <v>0.2</v>
      </c>
      <c r="CW21" s="17">
        <f>VLOOKUP(CU21,'PAINEL E TARGET'!$S$10:$U$19,3,0)</f>
        <v>1.4</v>
      </c>
      <c r="CX21" s="16">
        <f t="shared" si="30"/>
        <v>525</v>
      </c>
      <c r="CY21" s="17">
        <f t="shared" si="16"/>
        <v>0.95399999999999996</v>
      </c>
      <c r="CZ21" s="33" t="str">
        <f>IF(CY21&gt;='PAINEL E TARGET'!$T$11,'PAINEL E TARGET'!$S$11,
IF(CY21&gt;='PAINEL E TARGET'!$T$12,'PAINEL E TARGET'!$S$12,
IF(CY21&gt;='PAINEL E TARGET'!$T$13,'PAINEL E TARGET'!$S$13,
IF(CY21&gt;='PAINEL E TARGET'!$T$14,'PAINEL E TARGET'!$S$14,
IF(CY21&gt;='PAINEL E TARGET'!$T$15,'PAINEL E TARGET'!$S$15,
IF(CY21&gt;='PAINEL E TARGET'!$T$16,'PAINEL E TARGET'!$S$16,
IF(CY21&gt;='PAINEL E TARGET'!$T$17,'PAINEL E TARGET'!$S$17,
IF(CY21&gt;='PAINEL E TARGET'!$T$18,'PAINEL E TARGET'!$S$18,'PAINEL E TARGET'!$S$19))))))))</f>
        <v>1. Fx de 90% a 99,9%</v>
      </c>
      <c r="DA21" s="17">
        <f>IFERROR(VLOOKUP($BW21,'PAINEL E TARGET'!$G$1:$Q$99,7,0),0)</f>
        <v>0.15</v>
      </c>
      <c r="DB21" s="17">
        <f>VLOOKUP(CZ21,'PAINEL E TARGET'!$S$10:$U$19,3,0)</f>
        <v>0.5</v>
      </c>
      <c r="DC21" s="16">
        <f t="shared" si="31"/>
        <v>140.625</v>
      </c>
      <c r="DD21" s="17">
        <f t="shared" si="17"/>
        <v>0.97499999999999998</v>
      </c>
      <c r="DE21" s="33" t="str">
        <f>IF(DD21&gt;='PAINEL E TARGET'!$T$11,'PAINEL E TARGET'!$S$11,
IF(DD21&gt;='PAINEL E TARGET'!$T$12,'PAINEL E TARGET'!$S$12,
IF(DD21&gt;='PAINEL E TARGET'!$T$13,'PAINEL E TARGET'!$S$13,
IF(DD21&gt;='PAINEL E TARGET'!$T$14,'PAINEL E TARGET'!$S$14,
IF(DD21&gt;='PAINEL E TARGET'!$T$15,'PAINEL E TARGET'!$S$15,
IF(DD21&gt;='PAINEL E TARGET'!$T$16,'PAINEL E TARGET'!$S$16,
IF(DD21&gt;='PAINEL E TARGET'!$T$17,'PAINEL E TARGET'!$S$17,
IF(DD21&gt;='PAINEL E TARGET'!$T$18,'PAINEL E TARGET'!$S$18,'PAINEL E TARGET'!$S$19))))))))</f>
        <v>1. Fx de 90% a 99,9%</v>
      </c>
      <c r="DF21" s="17">
        <f>IFERROR(VLOOKUP($BW21,'PAINEL E TARGET'!$G$1:$Q$99,8,0),0)</f>
        <v>0.1</v>
      </c>
      <c r="DG21" s="17">
        <f>VLOOKUP(DE21,'PAINEL E TARGET'!$S$10:$U$19,3,0)</f>
        <v>0.5</v>
      </c>
      <c r="DH21" s="16">
        <f t="shared" si="32"/>
        <v>93.75</v>
      </c>
      <c r="DI21" s="17">
        <f t="shared" si="18"/>
        <v>1.1080000000000001</v>
      </c>
      <c r="DJ21" s="33" t="str">
        <f>IF(DI21&gt;='PAINEL E TARGET'!$T$11,'PAINEL E TARGET'!$S$11,
IF(DI21&gt;='PAINEL E TARGET'!$T$12,'PAINEL E TARGET'!$S$12,
IF(DI21&gt;='PAINEL E TARGET'!$T$13,'PAINEL E TARGET'!$S$13,
IF(DI21&gt;='PAINEL E TARGET'!$T$14,'PAINEL E TARGET'!$S$14,
IF(DI21&gt;='PAINEL E TARGET'!$T$15,'PAINEL E TARGET'!$S$15,
IF(DI21&gt;='PAINEL E TARGET'!$T$16,'PAINEL E TARGET'!$S$16,
IF(DI21&gt;='PAINEL E TARGET'!$T$17,'PAINEL E TARGET'!$S$17,
IF(DI21&gt;='PAINEL E TARGET'!$T$18,'PAINEL E TARGET'!$S$18,'PAINEL E TARGET'!$S$19))))))))</f>
        <v>4. Fx de 110% a 114,9%</v>
      </c>
      <c r="DK21" s="17">
        <f>IFERROR(VLOOKUP($BW21,'PAINEL E TARGET'!$G$1:$Q$99,9,0),0)</f>
        <v>0.05</v>
      </c>
      <c r="DL21" s="17">
        <f>VLOOKUP(DJ21,'PAINEL E TARGET'!$S$10:$U$19,3,0)</f>
        <v>1.2</v>
      </c>
      <c r="DM21" s="16">
        <f t="shared" si="33"/>
        <v>112.5</v>
      </c>
      <c r="DN21" s="17">
        <f t="shared" si="19"/>
        <v>0.63</v>
      </c>
      <c r="DO21" s="33" t="str">
        <f>IF(DN21&gt;='PAINEL E TARGET'!$T$11,'PAINEL E TARGET'!$S$11,
IF(DN21&gt;='PAINEL E TARGET'!$T$12,'PAINEL E TARGET'!$S$12,
IF(DN21&gt;='PAINEL E TARGET'!$T$13,'PAINEL E TARGET'!$S$13,
IF(DN21&gt;='PAINEL E TARGET'!$T$14,'PAINEL E TARGET'!$S$14,
IF(DN21&gt;='PAINEL E TARGET'!$T$15,'PAINEL E TARGET'!$S$15,
IF(DN21&gt;='PAINEL E TARGET'!$T$16,'PAINEL E TARGET'!$S$16,
IF(DN21&gt;='PAINEL E TARGET'!$T$17,'PAINEL E TARGET'!$S$17,
IF(DN21&gt;='PAINEL E TARGET'!$T$18,'PAINEL E TARGET'!$S$18,'PAINEL E TARGET'!$S$19))))))))</f>
        <v>Não elegível</v>
      </c>
      <c r="DP21" s="17">
        <f>IFERROR(VLOOKUP($BW21,'PAINEL E TARGET'!$G$1:$Q$99,10,0),0)</f>
        <v>0</v>
      </c>
      <c r="DQ21" s="17">
        <f>VLOOKUP(DO21,'PAINEL E TARGET'!$S$10:$U$19,3,0)</f>
        <v>0</v>
      </c>
      <c r="DR21" s="16">
        <f t="shared" si="34"/>
        <v>0</v>
      </c>
      <c r="DS21" s="17">
        <f t="shared" si="20"/>
        <v>0.95</v>
      </c>
      <c r="DT21" s="16">
        <f>IF(DS21&gt;=1,VLOOKUP(BO21,'PAINEL E TARGET'!$S$1:$W$8,5,0),0)</f>
        <v>0</v>
      </c>
      <c r="DU21" s="16">
        <f t="shared" si="35"/>
        <v>871.875</v>
      </c>
    </row>
    <row r="22" spans="2:125" s="32" customFormat="1" x14ac:dyDescent="0.2">
      <c r="B22" s="44">
        <v>43541</v>
      </c>
      <c r="C22" s="65">
        <v>73</v>
      </c>
      <c r="D22" s="66" t="s">
        <v>32</v>
      </c>
      <c r="E22" s="65">
        <v>117</v>
      </c>
      <c r="F22" s="65" t="s">
        <v>1018</v>
      </c>
      <c r="G22" s="67">
        <v>6751297.6800914155</v>
      </c>
      <c r="H22" s="67">
        <v>3918990.8098278395</v>
      </c>
      <c r="I22" s="67">
        <v>3069704.1199999996</v>
      </c>
      <c r="J22" s="68">
        <v>0.78328944081776275</v>
      </c>
      <c r="K22" s="67">
        <v>252607.96328050649</v>
      </c>
      <c r="L22" s="67">
        <v>3338031.5178908152</v>
      </c>
      <c r="M22" s="67">
        <v>182313.91</v>
      </c>
      <c r="N22" s="67">
        <v>2732500.3400000003</v>
      </c>
      <c r="O22" s="67">
        <v>6198035.3496432798</v>
      </c>
      <c r="P22" s="67" t="s">
        <v>1082</v>
      </c>
      <c r="Q22" s="67" t="s">
        <v>1082</v>
      </c>
      <c r="R22" s="67">
        <v>0</v>
      </c>
      <c r="S22" s="67">
        <v>5627</v>
      </c>
      <c r="T22" s="68">
        <v>8.429785601902319E-2</v>
      </c>
      <c r="U22" s="68">
        <v>8.0116408790028362E-2</v>
      </c>
      <c r="V22" s="68">
        <v>0.95039675471638074</v>
      </c>
      <c r="W22" s="67">
        <v>302683.21000000014</v>
      </c>
      <c r="X22" s="67">
        <v>233524.44999999998</v>
      </c>
      <c r="Y22" s="68">
        <v>0.77151438297485964</v>
      </c>
      <c r="Z22" s="68">
        <v>4.7953753336391979E-2</v>
      </c>
      <c r="AA22" s="68">
        <v>4.0060583620379918E-2</v>
      </c>
      <c r="AB22" s="68">
        <v>0.83540037709578086</v>
      </c>
      <c r="AC22" s="67">
        <v>172184.64</v>
      </c>
      <c r="AD22" s="67">
        <v>116769.16</v>
      </c>
      <c r="AE22" s="68">
        <v>0.67816246559507276</v>
      </c>
      <c r="AF22" s="43">
        <v>80</v>
      </c>
      <c r="AG22" s="43">
        <v>74</v>
      </c>
      <c r="AH22" s="43">
        <v>96</v>
      </c>
      <c r="AI22" s="43">
        <v>83</v>
      </c>
      <c r="AJ22" s="67">
        <v>168094.37</v>
      </c>
      <c r="AK22" s="67">
        <v>139138.27000000002</v>
      </c>
      <c r="AL22" s="68">
        <v>0.82773902540578859</v>
      </c>
      <c r="AM22" s="67">
        <v>50792.08</v>
      </c>
      <c r="AN22" s="67">
        <v>41783.909999999996</v>
      </c>
      <c r="AO22" s="68">
        <v>0.82264616845775951</v>
      </c>
      <c r="AP22" s="67">
        <v>18255.48</v>
      </c>
      <c r="AQ22" s="67">
        <v>11351.83</v>
      </c>
      <c r="AR22" s="68">
        <v>0.62183136241829851</v>
      </c>
      <c r="AS22" s="67">
        <v>65541.280000000013</v>
      </c>
      <c r="AT22" s="67">
        <v>41250.44</v>
      </c>
      <c r="AU22" s="68">
        <v>0.62938105572549075</v>
      </c>
      <c r="AV22" s="43">
        <v>2257.1</v>
      </c>
      <c r="AW22" s="43">
        <v>2209.61</v>
      </c>
      <c r="AX22" s="69">
        <v>0.97895972708342571</v>
      </c>
      <c r="AY22" s="43">
        <v>252607.96328050649</v>
      </c>
      <c r="AZ22" s="43">
        <v>182313.91</v>
      </c>
      <c r="BA22" s="43">
        <v>133234.21186326354</v>
      </c>
      <c r="BB22" s="43">
        <v>139377.08000000002</v>
      </c>
      <c r="BC22" s="43">
        <v>433513.1138760008</v>
      </c>
      <c r="BD22" s="43">
        <v>229965.60844572776</v>
      </c>
      <c r="BE22" s="43">
        <v>525740.14</v>
      </c>
      <c r="BF22" s="43">
        <v>299073.10999999993</v>
      </c>
      <c r="BG22" s="43">
        <v>3903.1699999999996</v>
      </c>
      <c r="BH22" s="43">
        <v>165</v>
      </c>
      <c r="BI22" s="44">
        <v>43173</v>
      </c>
      <c r="BJ22" s="44">
        <v>43541</v>
      </c>
      <c r="BK22" s="44">
        <v>43172</v>
      </c>
      <c r="BL22" s="43">
        <f t="shared" si="21"/>
        <v>3075331.1199999996</v>
      </c>
      <c r="BM22" s="43">
        <f t="shared" si="22"/>
        <v>2920441.2500000005</v>
      </c>
      <c r="BO22" s="16" t="str">
        <f>IFERROR(VLOOKUP($C22,'PORTE LOJA'!A:B,2,0),"PORTE 1")</f>
        <v>PORTE 6</v>
      </c>
      <c r="BP22" s="16">
        <f>VLOOKUP(BO22,'PAINEL E TARGET'!$S$1:$W$8,3,0)</f>
        <v>4500</v>
      </c>
      <c r="BQ22" s="16">
        <f t="shared" si="0"/>
        <v>1</v>
      </c>
      <c r="BR22" s="16">
        <f t="shared" si="1"/>
        <v>1</v>
      </c>
      <c r="BS22" s="16">
        <f t="shared" si="2"/>
        <v>1</v>
      </c>
      <c r="BT22" s="16">
        <f t="shared" si="3"/>
        <v>1</v>
      </c>
      <c r="BU22" s="16">
        <f t="shared" si="4"/>
        <v>1</v>
      </c>
      <c r="BV22" s="16">
        <f t="shared" si="5"/>
        <v>1</v>
      </c>
      <c r="BW22" s="17" t="str">
        <f t="shared" si="23"/>
        <v>111111</v>
      </c>
      <c r="BY22" s="17">
        <f t="shared" si="6"/>
        <v>0.78500000000000003</v>
      </c>
      <c r="BZ22" s="17">
        <f t="shared" si="7"/>
        <v>0.81299999999999994</v>
      </c>
      <c r="CA22" s="17" t="str">
        <f t="shared" si="24"/>
        <v>Sem Retira</v>
      </c>
      <c r="CB22" s="17">
        <f t="shared" si="25"/>
        <v>0.81299999999999994</v>
      </c>
      <c r="CC22" s="33" t="str">
        <f>IF(CB22&gt;='PAINEL E TARGET'!$T$11,'PAINEL E TARGET'!$S$11,
IF(CB22&gt;='PAINEL E TARGET'!$T$12,'PAINEL E TARGET'!$S$12,
IF(CB22&gt;='PAINEL E TARGET'!$T$13,'PAINEL E TARGET'!$S$13,
IF(CB22&gt;='PAINEL E TARGET'!$T$14,'PAINEL E TARGET'!$S$14,
IF(CB22&gt;='PAINEL E TARGET'!$T$15,'PAINEL E TARGET'!$S$15,
IF(CB22&gt;='PAINEL E TARGET'!$T$16,'PAINEL E TARGET'!$S$16,
IF(CB22&gt;='PAINEL E TARGET'!$T$17,'PAINEL E TARGET'!$S$17,
IF(CB22&gt;='PAINEL E TARGET'!$T$18,'PAINEL E TARGET'!$S$18,'PAINEL E TARGET'!$S$19))))))))</f>
        <v>Não elegível</v>
      </c>
      <c r="CD22" s="17">
        <f>IFERROR(VLOOKUP($BW22,'PAINEL E TARGET'!$G$1:$Q$99,4,0),0)</f>
        <v>0.25</v>
      </c>
      <c r="CE22" s="17">
        <f>VLOOKUP(CC22,'PAINEL E TARGET'!$S$10:$U$19,3,0)</f>
        <v>0</v>
      </c>
      <c r="CF22" s="16">
        <f t="shared" si="26"/>
        <v>0</v>
      </c>
      <c r="CG22" s="17">
        <f t="shared" si="8"/>
        <v>0.82799999999999996</v>
      </c>
      <c r="CH22" s="17">
        <f t="shared" si="9"/>
        <v>0.82299999999999995</v>
      </c>
      <c r="CI22" s="17">
        <f t="shared" si="10"/>
        <v>0.622</v>
      </c>
      <c r="CJ22" s="17">
        <f t="shared" si="11"/>
        <v>0.629</v>
      </c>
      <c r="CK22" s="17">
        <f t="shared" si="12"/>
        <v>0.97899999999999998</v>
      </c>
      <c r="CL22" s="17">
        <f t="shared" si="13"/>
        <v>0.77200000000000002</v>
      </c>
      <c r="CM22" s="16">
        <f t="shared" si="14"/>
        <v>3</v>
      </c>
      <c r="CN22" s="17" t="str">
        <f t="shared" si="27"/>
        <v>não ok</v>
      </c>
      <c r="CO22" s="17">
        <f t="shared" si="28"/>
        <v>0</v>
      </c>
      <c r="CP22" s="33" t="str">
        <f>IF(CO22&gt;='PAINEL E TARGET'!$T$11,'PAINEL E TARGET'!$S$11,
IF(CO22&gt;='PAINEL E TARGET'!$T$12,'PAINEL E TARGET'!$S$12,
IF(CO22&gt;='PAINEL E TARGET'!$T$13,'PAINEL E TARGET'!$S$13,
IF(CO22&gt;='PAINEL E TARGET'!$T$14,'PAINEL E TARGET'!$S$14,
IF(CO22&gt;='PAINEL E TARGET'!$T$15,'PAINEL E TARGET'!$S$15,
IF(CO22&gt;='PAINEL E TARGET'!$T$16,'PAINEL E TARGET'!$S$16,
IF(CO22&gt;='PAINEL E TARGET'!$T$17,'PAINEL E TARGET'!$S$17,
IF(CO22&gt;='PAINEL E TARGET'!$T$18,'PAINEL E TARGET'!$S$18,'PAINEL E TARGET'!$S$19))))))))</f>
        <v>Não elegível</v>
      </c>
      <c r="CQ22" s="17">
        <f>IFERROR(VLOOKUP($BW22,'PAINEL E TARGET'!$G$1:$Q$99,5,0),0)</f>
        <v>0.25</v>
      </c>
      <c r="CR22" s="17">
        <f>VLOOKUP(CP22,'PAINEL E TARGET'!$S$10:$U$19,3,0)</f>
        <v>0</v>
      </c>
      <c r="CS22" s="16">
        <f t="shared" si="29"/>
        <v>0</v>
      </c>
      <c r="CT22" s="17">
        <f t="shared" si="15"/>
        <v>0.67800000000000005</v>
      </c>
      <c r="CU22" s="33" t="str">
        <f>IF(CT22&gt;='PAINEL E TARGET'!$T$11,'PAINEL E TARGET'!$S$11,
IF(CT22&gt;='PAINEL E TARGET'!$T$12,'PAINEL E TARGET'!$S$12,
IF(CT22&gt;='PAINEL E TARGET'!$T$13,'PAINEL E TARGET'!$S$13,
IF(CT22&gt;='PAINEL E TARGET'!$T$14,'PAINEL E TARGET'!$S$14,
IF(CT22&gt;='PAINEL E TARGET'!$T$15,'PAINEL E TARGET'!$S$15,
IF(CT22&gt;='PAINEL E TARGET'!$T$16,'PAINEL E TARGET'!$S$16,
IF(CT22&gt;='PAINEL E TARGET'!$T$17,'PAINEL E TARGET'!$S$17,
IF(CT22&gt;='PAINEL E TARGET'!$T$18,'PAINEL E TARGET'!$S$18,'PAINEL E TARGET'!$S$19))))))))</f>
        <v>Não elegível</v>
      </c>
      <c r="CV22" s="17">
        <f>IFERROR(VLOOKUP($BW22,'PAINEL E TARGET'!$G$1:$Q$99,6,0),0)</f>
        <v>0.2</v>
      </c>
      <c r="CW22" s="17">
        <f>VLOOKUP(CU22,'PAINEL E TARGET'!$S$10:$U$19,3,0)</f>
        <v>0</v>
      </c>
      <c r="CX22" s="16">
        <f t="shared" si="30"/>
        <v>0</v>
      </c>
      <c r="CY22" s="17">
        <f t="shared" si="16"/>
        <v>0.72199999999999998</v>
      </c>
      <c r="CZ22" s="33" t="str">
        <f>IF(CY22&gt;='PAINEL E TARGET'!$T$11,'PAINEL E TARGET'!$S$11,
IF(CY22&gt;='PAINEL E TARGET'!$T$12,'PAINEL E TARGET'!$S$12,
IF(CY22&gt;='PAINEL E TARGET'!$T$13,'PAINEL E TARGET'!$S$13,
IF(CY22&gt;='PAINEL E TARGET'!$T$14,'PAINEL E TARGET'!$S$14,
IF(CY22&gt;='PAINEL E TARGET'!$T$15,'PAINEL E TARGET'!$S$15,
IF(CY22&gt;='PAINEL E TARGET'!$T$16,'PAINEL E TARGET'!$S$16,
IF(CY22&gt;='PAINEL E TARGET'!$T$17,'PAINEL E TARGET'!$S$17,
IF(CY22&gt;='PAINEL E TARGET'!$T$18,'PAINEL E TARGET'!$S$18,'PAINEL E TARGET'!$S$19))))))))</f>
        <v>Não elegível</v>
      </c>
      <c r="DA22" s="17">
        <f>IFERROR(VLOOKUP($BW22,'PAINEL E TARGET'!$G$1:$Q$99,7,0),0)</f>
        <v>0.15</v>
      </c>
      <c r="DB22" s="17">
        <f>VLOOKUP(CZ22,'PAINEL E TARGET'!$S$10:$U$19,3,0)</f>
        <v>0</v>
      </c>
      <c r="DC22" s="16">
        <f t="shared" si="31"/>
        <v>0</v>
      </c>
      <c r="DD22" s="17">
        <f t="shared" si="17"/>
        <v>1.046</v>
      </c>
      <c r="DE22" s="33" t="str">
        <f>IF(DD22&gt;='PAINEL E TARGET'!$T$11,'PAINEL E TARGET'!$S$11,
IF(DD22&gt;='PAINEL E TARGET'!$T$12,'PAINEL E TARGET'!$S$12,
IF(DD22&gt;='PAINEL E TARGET'!$T$13,'PAINEL E TARGET'!$S$13,
IF(DD22&gt;='PAINEL E TARGET'!$T$14,'PAINEL E TARGET'!$S$14,
IF(DD22&gt;='PAINEL E TARGET'!$T$15,'PAINEL E TARGET'!$S$15,
IF(DD22&gt;='PAINEL E TARGET'!$T$16,'PAINEL E TARGET'!$S$16,
IF(DD22&gt;='PAINEL E TARGET'!$T$17,'PAINEL E TARGET'!$S$17,
IF(DD22&gt;='PAINEL E TARGET'!$T$18,'PAINEL E TARGET'!$S$18,'PAINEL E TARGET'!$S$19))))))))</f>
        <v>2. Fx de 100% a 104,9%</v>
      </c>
      <c r="DF22" s="17">
        <f>IFERROR(VLOOKUP($BW22,'PAINEL E TARGET'!$G$1:$Q$99,8,0),0)</f>
        <v>0.1</v>
      </c>
      <c r="DG22" s="17">
        <f>VLOOKUP(DE22,'PAINEL E TARGET'!$S$10:$U$19,3,0)</f>
        <v>1</v>
      </c>
      <c r="DH22" s="16">
        <f t="shared" si="32"/>
        <v>450</v>
      </c>
      <c r="DI22" s="17">
        <f t="shared" si="18"/>
        <v>0.86499999999999999</v>
      </c>
      <c r="DJ22" s="33" t="str">
        <f>IF(DI22&gt;='PAINEL E TARGET'!$T$11,'PAINEL E TARGET'!$S$11,
IF(DI22&gt;='PAINEL E TARGET'!$T$12,'PAINEL E TARGET'!$S$12,
IF(DI22&gt;='PAINEL E TARGET'!$T$13,'PAINEL E TARGET'!$S$13,
IF(DI22&gt;='PAINEL E TARGET'!$T$14,'PAINEL E TARGET'!$S$14,
IF(DI22&gt;='PAINEL E TARGET'!$T$15,'PAINEL E TARGET'!$S$15,
IF(DI22&gt;='PAINEL E TARGET'!$T$16,'PAINEL E TARGET'!$S$16,
IF(DI22&gt;='PAINEL E TARGET'!$T$17,'PAINEL E TARGET'!$S$17,
IF(DI22&gt;='PAINEL E TARGET'!$T$18,'PAINEL E TARGET'!$S$18,'PAINEL E TARGET'!$S$19))))))))</f>
        <v>Não elegível</v>
      </c>
      <c r="DK22" s="17">
        <f>IFERROR(VLOOKUP($BW22,'PAINEL E TARGET'!$G$1:$Q$99,9,0),0)</f>
        <v>0.05</v>
      </c>
      <c r="DL22" s="17">
        <f>VLOOKUP(DJ22,'PAINEL E TARGET'!$S$10:$U$19,3,0)</f>
        <v>0</v>
      </c>
      <c r="DM22" s="16">
        <f t="shared" si="33"/>
        <v>0</v>
      </c>
      <c r="DN22" s="17">
        <f t="shared" si="19"/>
        <v>0.97899999999999998</v>
      </c>
      <c r="DO22" s="33" t="str">
        <f>IF(DN22&gt;='PAINEL E TARGET'!$T$11,'PAINEL E TARGET'!$S$11,
IF(DN22&gt;='PAINEL E TARGET'!$T$12,'PAINEL E TARGET'!$S$12,
IF(DN22&gt;='PAINEL E TARGET'!$T$13,'PAINEL E TARGET'!$S$13,
IF(DN22&gt;='PAINEL E TARGET'!$T$14,'PAINEL E TARGET'!$S$14,
IF(DN22&gt;='PAINEL E TARGET'!$T$15,'PAINEL E TARGET'!$S$15,
IF(DN22&gt;='PAINEL E TARGET'!$T$16,'PAINEL E TARGET'!$S$16,
IF(DN22&gt;='PAINEL E TARGET'!$T$17,'PAINEL E TARGET'!$S$17,
IF(DN22&gt;='PAINEL E TARGET'!$T$18,'PAINEL E TARGET'!$S$18,'PAINEL E TARGET'!$S$19))))))))</f>
        <v>1. Fx de 90% a 99,9%</v>
      </c>
      <c r="DP22" s="17">
        <f>IFERROR(VLOOKUP($BW22,'PAINEL E TARGET'!$G$1:$Q$99,10,0),0)</f>
        <v>0</v>
      </c>
      <c r="DQ22" s="17">
        <f>VLOOKUP(DO22,'PAINEL E TARGET'!$S$10:$U$19,3,0)</f>
        <v>0.5</v>
      </c>
      <c r="DR22" s="16">
        <f t="shared" si="34"/>
        <v>0</v>
      </c>
      <c r="DS22" s="17">
        <f t="shared" si="20"/>
        <v>0.92500000000000004</v>
      </c>
      <c r="DT22" s="16">
        <f>IF(DS22&gt;=1,VLOOKUP(BO22,'PAINEL E TARGET'!$S$1:$W$8,5,0),0)</f>
        <v>0</v>
      </c>
      <c r="DU22" s="16">
        <f t="shared" si="35"/>
        <v>450</v>
      </c>
    </row>
    <row r="23" spans="2:125" s="32" customFormat="1" x14ac:dyDescent="0.2">
      <c r="B23" s="44">
        <v>43541</v>
      </c>
      <c r="C23" s="65">
        <v>77</v>
      </c>
      <c r="D23" s="66" t="s">
        <v>33</v>
      </c>
      <c r="E23" s="65">
        <v>211</v>
      </c>
      <c r="F23" s="65" t="s">
        <v>1017</v>
      </c>
      <c r="G23" s="67">
        <v>1281994.0204438167</v>
      </c>
      <c r="H23" s="67">
        <v>682569.29346406215</v>
      </c>
      <c r="I23" s="67">
        <v>508830.52999999997</v>
      </c>
      <c r="J23" s="68">
        <v>0.74546355201193992</v>
      </c>
      <c r="K23" s="67">
        <v>74304.725989899627</v>
      </c>
      <c r="L23" s="67">
        <v>504204.6489878436</v>
      </c>
      <c r="M23" s="67">
        <v>42533.65</v>
      </c>
      <c r="N23" s="67">
        <v>427284.13</v>
      </c>
      <c r="O23" s="67">
        <v>1088510.3209161146</v>
      </c>
      <c r="P23" s="67" t="s">
        <v>1082</v>
      </c>
      <c r="Q23" s="67" t="s">
        <v>1082</v>
      </c>
      <c r="R23" s="67">
        <v>0</v>
      </c>
      <c r="S23" s="67">
        <v>0</v>
      </c>
      <c r="T23" s="68">
        <v>9.8014453097119633E-2</v>
      </c>
      <c r="U23" s="68">
        <v>9.1351417138789415E-2</v>
      </c>
      <c r="V23" s="68">
        <v>0.93201986291013617</v>
      </c>
      <c r="W23" s="67">
        <v>56702.28</v>
      </c>
      <c r="X23" s="67">
        <v>42918.52</v>
      </c>
      <c r="Y23" s="68">
        <v>0.7569099514164157</v>
      </c>
      <c r="Z23" s="68">
        <v>6.958419645584607E-2</v>
      </c>
      <c r="AA23" s="68">
        <v>0.13735512521471621</v>
      </c>
      <c r="AB23" s="68">
        <v>1.9739413862725781</v>
      </c>
      <c r="AC23" s="67">
        <v>40255.11</v>
      </c>
      <c r="AD23" s="67">
        <v>64531.88</v>
      </c>
      <c r="AE23" s="68">
        <v>1.6030730011668084</v>
      </c>
      <c r="AF23" s="43">
        <v>80</v>
      </c>
      <c r="AG23" s="43">
        <v>74</v>
      </c>
      <c r="AH23" s="43">
        <v>25</v>
      </c>
      <c r="AI23" s="43">
        <v>0</v>
      </c>
      <c r="AJ23" s="67">
        <v>34754.339999999997</v>
      </c>
      <c r="AK23" s="67">
        <v>25707</v>
      </c>
      <c r="AL23" s="68">
        <v>0.73967740431842477</v>
      </c>
      <c r="AM23" s="67">
        <v>3424.63</v>
      </c>
      <c r="AN23" s="67">
        <v>1994.8700000000001</v>
      </c>
      <c r="AO23" s="68">
        <v>0.58250672335405573</v>
      </c>
      <c r="AP23" s="67">
        <v>5989.89</v>
      </c>
      <c r="AQ23" s="67">
        <v>2177.8100000000004</v>
      </c>
      <c r="AR23" s="68">
        <v>0.36358096726317185</v>
      </c>
      <c r="AS23" s="67">
        <v>12533.42</v>
      </c>
      <c r="AT23" s="67">
        <v>13038.839999999998</v>
      </c>
      <c r="AU23" s="68">
        <v>1.0403257849812739</v>
      </c>
      <c r="AV23" s="43">
        <v>408.76000000000005</v>
      </c>
      <c r="AW23" s="43">
        <v>359.75</v>
      </c>
      <c r="AX23" s="69">
        <v>0.88010079264115848</v>
      </c>
      <c r="AY23" s="43">
        <v>74304.725989899627</v>
      </c>
      <c r="AZ23" s="43">
        <v>42533.65</v>
      </c>
      <c r="BA23" s="43">
        <v>21524.641528142733</v>
      </c>
      <c r="BB23" s="43">
        <v>20566.550000000003</v>
      </c>
      <c r="BC23" s="43">
        <v>139341.56548051571</v>
      </c>
      <c r="BD23" s="43">
        <v>40565.409207704201</v>
      </c>
      <c r="BE23" s="43">
        <v>107300.59</v>
      </c>
      <c r="BF23" s="43">
        <v>76176.789999999994</v>
      </c>
      <c r="BG23" s="43">
        <v>770.46999999999991</v>
      </c>
      <c r="BH23" s="43">
        <v>56</v>
      </c>
      <c r="BI23" s="44">
        <v>43173</v>
      </c>
      <c r="BJ23" s="44">
        <v>43541</v>
      </c>
      <c r="BK23" s="44">
        <v>43172</v>
      </c>
      <c r="BL23" s="43">
        <f t="shared" si="21"/>
        <v>508830.52999999997</v>
      </c>
      <c r="BM23" s="43">
        <f t="shared" si="22"/>
        <v>469817.78</v>
      </c>
      <c r="BO23" s="16" t="str">
        <f>IFERROR(VLOOKUP($C23,'PORTE LOJA'!A:B,2,0),"PORTE 1")</f>
        <v>PORTE 2</v>
      </c>
      <c r="BP23" s="16">
        <f>VLOOKUP(BO23,'PAINEL E TARGET'!$S$1:$W$8,3,0)</f>
        <v>1875</v>
      </c>
      <c r="BQ23" s="16">
        <f t="shared" si="0"/>
        <v>1</v>
      </c>
      <c r="BR23" s="16">
        <f t="shared" si="1"/>
        <v>1</v>
      </c>
      <c r="BS23" s="16">
        <f t="shared" si="2"/>
        <v>1</v>
      </c>
      <c r="BT23" s="16">
        <f t="shared" si="3"/>
        <v>1</v>
      </c>
      <c r="BU23" s="16">
        <f t="shared" si="4"/>
        <v>1</v>
      </c>
      <c r="BV23" s="16">
        <f t="shared" si="5"/>
        <v>1</v>
      </c>
      <c r="BW23" s="17" t="str">
        <f t="shared" si="23"/>
        <v>111111</v>
      </c>
      <c r="BY23" s="17">
        <f t="shared" si="6"/>
        <v>0.745</v>
      </c>
      <c r="BZ23" s="17">
        <f t="shared" si="7"/>
        <v>0.81200000000000006</v>
      </c>
      <c r="CA23" s="17" t="str">
        <f t="shared" si="24"/>
        <v>Sem Retira</v>
      </c>
      <c r="CB23" s="17">
        <f t="shared" si="25"/>
        <v>0.81200000000000006</v>
      </c>
      <c r="CC23" s="33" t="str">
        <f>IF(CB23&gt;='PAINEL E TARGET'!$T$11,'PAINEL E TARGET'!$S$11,
IF(CB23&gt;='PAINEL E TARGET'!$T$12,'PAINEL E TARGET'!$S$12,
IF(CB23&gt;='PAINEL E TARGET'!$T$13,'PAINEL E TARGET'!$S$13,
IF(CB23&gt;='PAINEL E TARGET'!$T$14,'PAINEL E TARGET'!$S$14,
IF(CB23&gt;='PAINEL E TARGET'!$T$15,'PAINEL E TARGET'!$S$15,
IF(CB23&gt;='PAINEL E TARGET'!$T$16,'PAINEL E TARGET'!$S$16,
IF(CB23&gt;='PAINEL E TARGET'!$T$17,'PAINEL E TARGET'!$S$17,
IF(CB23&gt;='PAINEL E TARGET'!$T$18,'PAINEL E TARGET'!$S$18,'PAINEL E TARGET'!$S$19))))))))</f>
        <v>Não elegível</v>
      </c>
      <c r="CD23" s="17">
        <f>IFERROR(VLOOKUP($BW23,'PAINEL E TARGET'!$G$1:$Q$99,4,0),0)</f>
        <v>0.25</v>
      </c>
      <c r="CE23" s="17">
        <f>VLOOKUP(CC23,'PAINEL E TARGET'!$S$10:$U$19,3,0)</f>
        <v>0</v>
      </c>
      <c r="CF23" s="16">
        <f t="shared" si="26"/>
        <v>0</v>
      </c>
      <c r="CG23" s="17">
        <f t="shared" si="8"/>
        <v>0.74</v>
      </c>
      <c r="CH23" s="17">
        <f t="shared" si="9"/>
        <v>0.58299999999999996</v>
      </c>
      <c r="CI23" s="17">
        <f t="shared" si="10"/>
        <v>0.36399999999999999</v>
      </c>
      <c r="CJ23" s="17">
        <f t="shared" si="11"/>
        <v>1.04</v>
      </c>
      <c r="CK23" s="17">
        <f t="shared" si="12"/>
        <v>0.88</v>
      </c>
      <c r="CL23" s="17">
        <f t="shared" si="13"/>
        <v>0.75700000000000001</v>
      </c>
      <c r="CM23" s="16">
        <f t="shared" si="14"/>
        <v>3</v>
      </c>
      <c r="CN23" s="17" t="str">
        <f t="shared" si="27"/>
        <v>não ok</v>
      </c>
      <c r="CO23" s="17">
        <f t="shared" si="28"/>
        <v>0</v>
      </c>
      <c r="CP23" s="33" t="str">
        <f>IF(CO23&gt;='PAINEL E TARGET'!$T$11,'PAINEL E TARGET'!$S$11,
IF(CO23&gt;='PAINEL E TARGET'!$T$12,'PAINEL E TARGET'!$S$12,
IF(CO23&gt;='PAINEL E TARGET'!$T$13,'PAINEL E TARGET'!$S$13,
IF(CO23&gt;='PAINEL E TARGET'!$T$14,'PAINEL E TARGET'!$S$14,
IF(CO23&gt;='PAINEL E TARGET'!$T$15,'PAINEL E TARGET'!$S$15,
IF(CO23&gt;='PAINEL E TARGET'!$T$16,'PAINEL E TARGET'!$S$16,
IF(CO23&gt;='PAINEL E TARGET'!$T$17,'PAINEL E TARGET'!$S$17,
IF(CO23&gt;='PAINEL E TARGET'!$T$18,'PAINEL E TARGET'!$S$18,'PAINEL E TARGET'!$S$19))))))))</f>
        <v>Não elegível</v>
      </c>
      <c r="CQ23" s="17">
        <f>IFERROR(VLOOKUP($BW23,'PAINEL E TARGET'!$G$1:$Q$99,5,0),0)</f>
        <v>0.25</v>
      </c>
      <c r="CR23" s="17">
        <f>VLOOKUP(CP23,'PAINEL E TARGET'!$S$10:$U$19,3,0)</f>
        <v>0</v>
      </c>
      <c r="CS23" s="16">
        <f t="shared" si="29"/>
        <v>0</v>
      </c>
      <c r="CT23" s="17">
        <f t="shared" si="15"/>
        <v>1.603</v>
      </c>
      <c r="CU23" s="33" t="str">
        <f>IF(CT23&gt;='PAINEL E TARGET'!$T$11,'PAINEL E TARGET'!$S$11,
IF(CT23&gt;='PAINEL E TARGET'!$T$12,'PAINEL E TARGET'!$S$12,
IF(CT23&gt;='PAINEL E TARGET'!$T$13,'PAINEL E TARGET'!$S$13,
IF(CT23&gt;='PAINEL E TARGET'!$T$14,'PAINEL E TARGET'!$S$14,
IF(CT23&gt;='PAINEL E TARGET'!$T$15,'PAINEL E TARGET'!$S$15,
IF(CT23&gt;='PAINEL E TARGET'!$T$16,'PAINEL E TARGET'!$S$16,
IF(CT23&gt;='PAINEL E TARGET'!$T$17,'PAINEL E TARGET'!$S$17,
IF(CT23&gt;='PAINEL E TARGET'!$T$18,'PAINEL E TARGET'!$S$18,'PAINEL E TARGET'!$S$19))))))))</f>
        <v>8. Fx de 130% ou mais</v>
      </c>
      <c r="CV23" s="17">
        <f>IFERROR(VLOOKUP($BW23,'PAINEL E TARGET'!$G$1:$Q$99,6,0),0)</f>
        <v>0.2</v>
      </c>
      <c r="CW23" s="17">
        <f>VLOOKUP(CU23,'PAINEL E TARGET'!$S$10:$U$19,3,0)</f>
        <v>1.6</v>
      </c>
      <c r="CX23" s="16">
        <f t="shared" si="30"/>
        <v>600.00000000000011</v>
      </c>
      <c r="CY23" s="17">
        <f t="shared" si="16"/>
        <v>0.57199999999999995</v>
      </c>
      <c r="CZ23" s="33" t="str">
        <f>IF(CY23&gt;='PAINEL E TARGET'!$T$11,'PAINEL E TARGET'!$S$11,
IF(CY23&gt;='PAINEL E TARGET'!$T$12,'PAINEL E TARGET'!$S$12,
IF(CY23&gt;='PAINEL E TARGET'!$T$13,'PAINEL E TARGET'!$S$13,
IF(CY23&gt;='PAINEL E TARGET'!$T$14,'PAINEL E TARGET'!$S$14,
IF(CY23&gt;='PAINEL E TARGET'!$T$15,'PAINEL E TARGET'!$S$15,
IF(CY23&gt;='PAINEL E TARGET'!$T$16,'PAINEL E TARGET'!$S$16,
IF(CY23&gt;='PAINEL E TARGET'!$T$17,'PAINEL E TARGET'!$S$17,
IF(CY23&gt;='PAINEL E TARGET'!$T$18,'PAINEL E TARGET'!$S$18,'PAINEL E TARGET'!$S$19))))))))</f>
        <v>Não elegível</v>
      </c>
      <c r="DA23" s="17">
        <f>IFERROR(VLOOKUP($BW23,'PAINEL E TARGET'!$G$1:$Q$99,7,0),0)</f>
        <v>0.15</v>
      </c>
      <c r="DB23" s="17">
        <f>VLOOKUP(CZ23,'PAINEL E TARGET'!$S$10:$U$19,3,0)</f>
        <v>0</v>
      </c>
      <c r="DC23" s="16">
        <f t="shared" si="31"/>
        <v>0</v>
      </c>
      <c r="DD23" s="17">
        <f t="shared" si="17"/>
        <v>0.95499999999999996</v>
      </c>
      <c r="DE23" s="33" t="str">
        <f>IF(DD23&gt;='PAINEL E TARGET'!$T$11,'PAINEL E TARGET'!$S$11,
IF(DD23&gt;='PAINEL E TARGET'!$T$12,'PAINEL E TARGET'!$S$12,
IF(DD23&gt;='PAINEL E TARGET'!$T$13,'PAINEL E TARGET'!$S$13,
IF(DD23&gt;='PAINEL E TARGET'!$T$14,'PAINEL E TARGET'!$S$14,
IF(DD23&gt;='PAINEL E TARGET'!$T$15,'PAINEL E TARGET'!$S$15,
IF(DD23&gt;='PAINEL E TARGET'!$T$16,'PAINEL E TARGET'!$S$16,
IF(DD23&gt;='PAINEL E TARGET'!$T$17,'PAINEL E TARGET'!$S$17,
IF(DD23&gt;='PAINEL E TARGET'!$T$18,'PAINEL E TARGET'!$S$18,'PAINEL E TARGET'!$S$19))))))))</f>
        <v>1. Fx de 90% a 99,9%</v>
      </c>
      <c r="DF23" s="17">
        <f>IFERROR(VLOOKUP($BW23,'PAINEL E TARGET'!$G$1:$Q$99,8,0),0)</f>
        <v>0.1</v>
      </c>
      <c r="DG23" s="17">
        <f>VLOOKUP(DE23,'PAINEL E TARGET'!$S$10:$U$19,3,0)</f>
        <v>0.5</v>
      </c>
      <c r="DH23" s="16">
        <f t="shared" si="32"/>
        <v>93.75</v>
      </c>
      <c r="DI23" s="17">
        <f t="shared" si="18"/>
        <v>0</v>
      </c>
      <c r="DJ23" s="33" t="str">
        <f>IF(DI23&gt;='PAINEL E TARGET'!$T$11,'PAINEL E TARGET'!$S$11,
IF(DI23&gt;='PAINEL E TARGET'!$T$12,'PAINEL E TARGET'!$S$12,
IF(DI23&gt;='PAINEL E TARGET'!$T$13,'PAINEL E TARGET'!$S$13,
IF(DI23&gt;='PAINEL E TARGET'!$T$14,'PAINEL E TARGET'!$S$14,
IF(DI23&gt;='PAINEL E TARGET'!$T$15,'PAINEL E TARGET'!$S$15,
IF(DI23&gt;='PAINEL E TARGET'!$T$16,'PAINEL E TARGET'!$S$16,
IF(DI23&gt;='PAINEL E TARGET'!$T$17,'PAINEL E TARGET'!$S$17,
IF(DI23&gt;='PAINEL E TARGET'!$T$18,'PAINEL E TARGET'!$S$18,'PAINEL E TARGET'!$S$19))))))))</f>
        <v>Não elegível</v>
      </c>
      <c r="DK23" s="17">
        <f>IFERROR(VLOOKUP($BW23,'PAINEL E TARGET'!$G$1:$Q$99,9,0),0)</f>
        <v>0.05</v>
      </c>
      <c r="DL23" s="17">
        <f>VLOOKUP(DJ23,'PAINEL E TARGET'!$S$10:$U$19,3,0)</f>
        <v>0</v>
      </c>
      <c r="DM23" s="16">
        <f t="shared" si="33"/>
        <v>0</v>
      </c>
      <c r="DN23" s="17">
        <f t="shared" si="19"/>
        <v>0.88</v>
      </c>
      <c r="DO23" s="33" t="str">
        <f>IF(DN23&gt;='PAINEL E TARGET'!$T$11,'PAINEL E TARGET'!$S$11,
IF(DN23&gt;='PAINEL E TARGET'!$T$12,'PAINEL E TARGET'!$S$12,
IF(DN23&gt;='PAINEL E TARGET'!$T$13,'PAINEL E TARGET'!$S$13,
IF(DN23&gt;='PAINEL E TARGET'!$T$14,'PAINEL E TARGET'!$S$14,
IF(DN23&gt;='PAINEL E TARGET'!$T$15,'PAINEL E TARGET'!$S$15,
IF(DN23&gt;='PAINEL E TARGET'!$T$16,'PAINEL E TARGET'!$S$16,
IF(DN23&gt;='PAINEL E TARGET'!$T$17,'PAINEL E TARGET'!$S$17,
IF(DN23&gt;='PAINEL E TARGET'!$T$18,'PAINEL E TARGET'!$S$18,'PAINEL E TARGET'!$S$19))))))))</f>
        <v>Não elegível</v>
      </c>
      <c r="DP23" s="17">
        <f>IFERROR(VLOOKUP($BW23,'PAINEL E TARGET'!$G$1:$Q$99,10,0),0)</f>
        <v>0</v>
      </c>
      <c r="DQ23" s="17">
        <f>VLOOKUP(DO23,'PAINEL E TARGET'!$S$10:$U$19,3,0)</f>
        <v>0</v>
      </c>
      <c r="DR23" s="16">
        <f t="shared" si="34"/>
        <v>0</v>
      </c>
      <c r="DS23" s="17">
        <f t="shared" si="20"/>
        <v>0.92500000000000004</v>
      </c>
      <c r="DT23" s="16">
        <f>IF(DS23&gt;=1,VLOOKUP(BO23,'PAINEL E TARGET'!$S$1:$W$8,5,0),0)</f>
        <v>0</v>
      </c>
      <c r="DU23" s="16">
        <f t="shared" si="35"/>
        <v>693.75000000000011</v>
      </c>
    </row>
    <row r="24" spans="2:125" s="32" customFormat="1" x14ac:dyDescent="0.2">
      <c r="B24" s="44">
        <v>43541</v>
      </c>
      <c r="C24" s="65">
        <v>78</v>
      </c>
      <c r="D24" s="66" t="s">
        <v>34</v>
      </c>
      <c r="E24" s="65">
        <v>312</v>
      </c>
      <c r="F24" s="65" t="s">
        <v>943</v>
      </c>
      <c r="G24" s="67">
        <v>6863250.3787206719</v>
      </c>
      <c r="H24" s="67">
        <v>4260111.562155284</v>
      </c>
      <c r="I24" s="67">
        <v>3564297.0799999991</v>
      </c>
      <c r="J24" s="68">
        <v>0.83666754449893865</v>
      </c>
      <c r="K24" s="67">
        <v>788239.78803263325</v>
      </c>
      <c r="L24" s="67">
        <v>3031413.3685154538</v>
      </c>
      <c r="M24" s="67">
        <v>660558.96</v>
      </c>
      <c r="N24" s="67">
        <v>2766233.01</v>
      </c>
      <c r="O24" s="67">
        <v>6183141.5681737112</v>
      </c>
      <c r="P24" s="67">
        <v>16488.38665112454</v>
      </c>
      <c r="Q24" s="67">
        <v>6696.79</v>
      </c>
      <c r="R24" s="67">
        <v>0</v>
      </c>
      <c r="S24" s="67">
        <v>34413</v>
      </c>
      <c r="T24" s="68">
        <v>8.5625038540947149E-2</v>
      </c>
      <c r="U24" s="68">
        <v>7.9083237677613397E-2</v>
      </c>
      <c r="V24" s="68">
        <v>0.92359944036456854</v>
      </c>
      <c r="W24" s="67">
        <v>325646.13</v>
      </c>
      <c r="X24" s="67">
        <v>270472.2</v>
      </c>
      <c r="Y24" s="68">
        <v>0.8305709022244484</v>
      </c>
      <c r="Z24" s="68">
        <v>3.6209436912589134E-2</v>
      </c>
      <c r="AA24" s="68">
        <v>4.0473510272641372E-2</v>
      </c>
      <c r="AB24" s="68">
        <v>1.1177613827673119</v>
      </c>
      <c r="AC24" s="67">
        <v>138307.49</v>
      </c>
      <c r="AD24" s="67">
        <v>138694.29999999999</v>
      </c>
      <c r="AE24" s="68">
        <v>1.0027967393522939</v>
      </c>
      <c r="AF24" s="43">
        <v>80</v>
      </c>
      <c r="AG24" s="43">
        <v>70</v>
      </c>
      <c r="AH24" s="43">
        <v>67</v>
      </c>
      <c r="AI24" s="43">
        <v>52</v>
      </c>
      <c r="AJ24" s="67">
        <v>215045.72999999998</v>
      </c>
      <c r="AK24" s="67">
        <v>189568.8</v>
      </c>
      <c r="AL24" s="68">
        <v>0.88152784991359745</v>
      </c>
      <c r="AM24" s="67">
        <v>52284.560000000005</v>
      </c>
      <c r="AN24" s="67">
        <v>30602.390000000003</v>
      </c>
      <c r="AO24" s="68">
        <v>0.58530453349899092</v>
      </c>
      <c r="AP24" s="67">
        <v>0</v>
      </c>
      <c r="AQ24" s="67">
        <v>9403.6</v>
      </c>
      <c r="AR24" s="68">
        <v>0</v>
      </c>
      <c r="AS24" s="67">
        <v>58315.839999999997</v>
      </c>
      <c r="AT24" s="67">
        <v>40897.409999999996</v>
      </c>
      <c r="AU24" s="68">
        <v>0.70130876962417066</v>
      </c>
      <c r="AV24" s="43">
        <v>1353.4</v>
      </c>
      <c r="AW24" s="43">
        <v>1069.69</v>
      </c>
      <c r="AX24" s="69">
        <v>0.79037239544850002</v>
      </c>
      <c r="AY24" s="43">
        <v>788239.78803263325</v>
      </c>
      <c r="AZ24" s="43">
        <v>660558.96000000008</v>
      </c>
      <c r="BA24" s="43">
        <v>130057.94651212866</v>
      </c>
      <c r="BB24" s="43">
        <v>134643.97</v>
      </c>
      <c r="BC24" s="43">
        <v>1253595.4364445559</v>
      </c>
      <c r="BD24" s="43">
        <v>210427.64550853168</v>
      </c>
      <c r="BE24" s="43">
        <v>529958.51</v>
      </c>
      <c r="BF24" s="43">
        <v>225116.45</v>
      </c>
      <c r="BG24" s="43">
        <v>2217.2600000000002</v>
      </c>
      <c r="BH24" s="43">
        <v>109</v>
      </c>
      <c r="BI24" s="44">
        <v>43173</v>
      </c>
      <c r="BJ24" s="44">
        <v>43541</v>
      </c>
      <c r="BK24" s="44">
        <v>43172</v>
      </c>
      <c r="BL24" s="43">
        <f t="shared" si="21"/>
        <v>3598710.0799999991</v>
      </c>
      <c r="BM24" s="43">
        <f t="shared" si="22"/>
        <v>3461204.9699999997</v>
      </c>
      <c r="BO24" s="16" t="str">
        <f>IFERROR(VLOOKUP($C24,'PORTE LOJA'!A:B,2,0),"PORTE 1")</f>
        <v>PORTE 6</v>
      </c>
      <c r="BP24" s="16">
        <f>VLOOKUP(BO24,'PAINEL E TARGET'!$S$1:$W$8,3,0)</f>
        <v>4500</v>
      </c>
      <c r="BQ24" s="16">
        <f t="shared" si="0"/>
        <v>1</v>
      </c>
      <c r="BR24" s="16">
        <f t="shared" si="1"/>
        <v>1</v>
      </c>
      <c r="BS24" s="16">
        <f t="shared" si="2"/>
        <v>1</v>
      </c>
      <c r="BT24" s="16">
        <f t="shared" si="3"/>
        <v>1</v>
      </c>
      <c r="BU24" s="16">
        <f t="shared" si="4"/>
        <v>1</v>
      </c>
      <c r="BV24" s="16">
        <f t="shared" si="5"/>
        <v>1</v>
      </c>
      <c r="BW24" s="17" t="str">
        <f t="shared" si="23"/>
        <v>111111</v>
      </c>
      <c r="BY24" s="17">
        <f t="shared" si="6"/>
        <v>0.84499999999999997</v>
      </c>
      <c r="BZ24" s="17">
        <f t="shared" si="7"/>
        <v>0.90600000000000003</v>
      </c>
      <c r="CA24" s="17" t="str">
        <f t="shared" si="24"/>
        <v>Sem Retira</v>
      </c>
      <c r="CB24" s="17">
        <f t="shared" si="25"/>
        <v>0.90600000000000003</v>
      </c>
      <c r="CC24" s="33" t="str">
        <f>IF(CB24&gt;='PAINEL E TARGET'!$T$11,'PAINEL E TARGET'!$S$11,
IF(CB24&gt;='PAINEL E TARGET'!$T$12,'PAINEL E TARGET'!$S$12,
IF(CB24&gt;='PAINEL E TARGET'!$T$13,'PAINEL E TARGET'!$S$13,
IF(CB24&gt;='PAINEL E TARGET'!$T$14,'PAINEL E TARGET'!$S$14,
IF(CB24&gt;='PAINEL E TARGET'!$T$15,'PAINEL E TARGET'!$S$15,
IF(CB24&gt;='PAINEL E TARGET'!$T$16,'PAINEL E TARGET'!$S$16,
IF(CB24&gt;='PAINEL E TARGET'!$T$17,'PAINEL E TARGET'!$S$17,
IF(CB24&gt;='PAINEL E TARGET'!$T$18,'PAINEL E TARGET'!$S$18,'PAINEL E TARGET'!$S$19))))))))</f>
        <v>1. Fx de 90% a 99,9%</v>
      </c>
      <c r="CD24" s="17">
        <f>IFERROR(VLOOKUP($BW24,'PAINEL E TARGET'!$G$1:$Q$99,4,0),0)</f>
        <v>0.25</v>
      </c>
      <c r="CE24" s="17">
        <f>VLOOKUP(CC24,'PAINEL E TARGET'!$S$10:$U$19,3,0)</f>
        <v>0.5</v>
      </c>
      <c r="CF24" s="16">
        <f t="shared" si="26"/>
        <v>562.5</v>
      </c>
      <c r="CG24" s="17">
        <f t="shared" si="8"/>
        <v>0.88200000000000001</v>
      </c>
      <c r="CH24" s="17">
        <f t="shared" si="9"/>
        <v>0.58499999999999996</v>
      </c>
      <c r="CI24" s="17" t="str">
        <f t="shared" si="10"/>
        <v>sem meta</v>
      </c>
      <c r="CJ24" s="17">
        <f t="shared" si="11"/>
        <v>0.70099999999999996</v>
      </c>
      <c r="CK24" s="17">
        <f t="shared" si="12"/>
        <v>0.79</v>
      </c>
      <c r="CL24" s="17">
        <f t="shared" si="13"/>
        <v>0.83099999999999996</v>
      </c>
      <c r="CM24" s="16">
        <f t="shared" si="14"/>
        <v>4</v>
      </c>
      <c r="CN24" s="17" t="str">
        <f t="shared" si="27"/>
        <v>não ok</v>
      </c>
      <c r="CO24" s="17">
        <f t="shared" si="28"/>
        <v>0</v>
      </c>
      <c r="CP24" s="33" t="str">
        <f>IF(CO24&gt;='PAINEL E TARGET'!$T$11,'PAINEL E TARGET'!$S$11,
IF(CO24&gt;='PAINEL E TARGET'!$T$12,'PAINEL E TARGET'!$S$12,
IF(CO24&gt;='PAINEL E TARGET'!$T$13,'PAINEL E TARGET'!$S$13,
IF(CO24&gt;='PAINEL E TARGET'!$T$14,'PAINEL E TARGET'!$S$14,
IF(CO24&gt;='PAINEL E TARGET'!$T$15,'PAINEL E TARGET'!$S$15,
IF(CO24&gt;='PAINEL E TARGET'!$T$16,'PAINEL E TARGET'!$S$16,
IF(CO24&gt;='PAINEL E TARGET'!$T$17,'PAINEL E TARGET'!$S$17,
IF(CO24&gt;='PAINEL E TARGET'!$T$18,'PAINEL E TARGET'!$S$18,'PAINEL E TARGET'!$S$19))))))))</f>
        <v>Não elegível</v>
      </c>
      <c r="CQ24" s="17">
        <f>IFERROR(VLOOKUP($BW24,'PAINEL E TARGET'!$G$1:$Q$99,5,0),0)</f>
        <v>0.25</v>
      </c>
      <c r="CR24" s="17">
        <f>VLOOKUP(CP24,'PAINEL E TARGET'!$S$10:$U$19,3,0)</f>
        <v>0</v>
      </c>
      <c r="CS24" s="16">
        <f t="shared" si="29"/>
        <v>0</v>
      </c>
      <c r="CT24" s="17">
        <f t="shared" si="15"/>
        <v>1.0029999999999999</v>
      </c>
      <c r="CU24" s="33" t="str">
        <f>IF(CT24&gt;='PAINEL E TARGET'!$T$11,'PAINEL E TARGET'!$S$11,
IF(CT24&gt;='PAINEL E TARGET'!$T$12,'PAINEL E TARGET'!$S$12,
IF(CT24&gt;='PAINEL E TARGET'!$T$13,'PAINEL E TARGET'!$S$13,
IF(CT24&gt;='PAINEL E TARGET'!$T$14,'PAINEL E TARGET'!$S$14,
IF(CT24&gt;='PAINEL E TARGET'!$T$15,'PAINEL E TARGET'!$S$15,
IF(CT24&gt;='PAINEL E TARGET'!$T$16,'PAINEL E TARGET'!$S$16,
IF(CT24&gt;='PAINEL E TARGET'!$T$17,'PAINEL E TARGET'!$S$17,
IF(CT24&gt;='PAINEL E TARGET'!$T$18,'PAINEL E TARGET'!$S$18,'PAINEL E TARGET'!$S$19))))))))</f>
        <v>2. Fx de 100% a 104,9%</v>
      </c>
      <c r="CV24" s="17">
        <f>IFERROR(VLOOKUP($BW24,'PAINEL E TARGET'!$G$1:$Q$99,6,0),0)</f>
        <v>0.2</v>
      </c>
      <c r="CW24" s="17">
        <f>VLOOKUP(CU24,'PAINEL E TARGET'!$S$10:$U$19,3,0)</f>
        <v>1</v>
      </c>
      <c r="CX24" s="16">
        <f t="shared" si="30"/>
        <v>900</v>
      </c>
      <c r="CY24" s="17">
        <f t="shared" si="16"/>
        <v>0.83799999999999997</v>
      </c>
      <c r="CZ24" s="33" t="str">
        <f>IF(CY24&gt;='PAINEL E TARGET'!$T$11,'PAINEL E TARGET'!$S$11,
IF(CY24&gt;='PAINEL E TARGET'!$T$12,'PAINEL E TARGET'!$S$12,
IF(CY24&gt;='PAINEL E TARGET'!$T$13,'PAINEL E TARGET'!$S$13,
IF(CY24&gt;='PAINEL E TARGET'!$T$14,'PAINEL E TARGET'!$S$14,
IF(CY24&gt;='PAINEL E TARGET'!$T$15,'PAINEL E TARGET'!$S$15,
IF(CY24&gt;='PAINEL E TARGET'!$T$16,'PAINEL E TARGET'!$S$16,
IF(CY24&gt;='PAINEL E TARGET'!$T$17,'PAINEL E TARGET'!$S$17,
IF(CY24&gt;='PAINEL E TARGET'!$T$18,'PAINEL E TARGET'!$S$18,'PAINEL E TARGET'!$S$19))))))))</f>
        <v>Não elegível</v>
      </c>
      <c r="DA24" s="17">
        <f>IFERROR(VLOOKUP($BW24,'PAINEL E TARGET'!$G$1:$Q$99,7,0),0)</f>
        <v>0.15</v>
      </c>
      <c r="DB24" s="17">
        <f>VLOOKUP(CZ24,'PAINEL E TARGET'!$S$10:$U$19,3,0)</f>
        <v>0</v>
      </c>
      <c r="DC24" s="16">
        <f t="shared" si="31"/>
        <v>0</v>
      </c>
      <c r="DD24" s="17">
        <f t="shared" si="17"/>
        <v>1.0349999999999999</v>
      </c>
      <c r="DE24" s="33" t="str">
        <f>IF(DD24&gt;='PAINEL E TARGET'!$T$11,'PAINEL E TARGET'!$S$11,
IF(DD24&gt;='PAINEL E TARGET'!$T$12,'PAINEL E TARGET'!$S$12,
IF(DD24&gt;='PAINEL E TARGET'!$T$13,'PAINEL E TARGET'!$S$13,
IF(DD24&gt;='PAINEL E TARGET'!$T$14,'PAINEL E TARGET'!$S$14,
IF(DD24&gt;='PAINEL E TARGET'!$T$15,'PAINEL E TARGET'!$S$15,
IF(DD24&gt;='PAINEL E TARGET'!$T$16,'PAINEL E TARGET'!$S$16,
IF(DD24&gt;='PAINEL E TARGET'!$T$17,'PAINEL E TARGET'!$S$17,
IF(DD24&gt;='PAINEL E TARGET'!$T$18,'PAINEL E TARGET'!$S$18,'PAINEL E TARGET'!$S$19))))))))</f>
        <v>2. Fx de 100% a 104,9%</v>
      </c>
      <c r="DF24" s="17">
        <f>IFERROR(VLOOKUP($BW24,'PAINEL E TARGET'!$G$1:$Q$99,8,0),0)</f>
        <v>0.1</v>
      </c>
      <c r="DG24" s="17">
        <f>VLOOKUP(DE24,'PAINEL E TARGET'!$S$10:$U$19,3,0)</f>
        <v>1</v>
      </c>
      <c r="DH24" s="16">
        <f t="shared" si="32"/>
        <v>450</v>
      </c>
      <c r="DI24" s="17">
        <f t="shared" si="18"/>
        <v>0.77600000000000002</v>
      </c>
      <c r="DJ24" s="33" t="str">
        <f>IF(DI24&gt;='PAINEL E TARGET'!$T$11,'PAINEL E TARGET'!$S$11,
IF(DI24&gt;='PAINEL E TARGET'!$T$12,'PAINEL E TARGET'!$S$12,
IF(DI24&gt;='PAINEL E TARGET'!$T$13,'PAINEL E TARGET'!$S$13,
IF(DI24&gt;='PAINEL E TARGET'!$T$14,'PAINEL E TARGET'!$S$14,
IF(DI24&gt;='PAINEL E TARGET'!$T$15,'PAINEL E TARGET'!$S$15,
IF(DI24&gt;='PAINEL E TARGET'!$T$16,'PAINEL E TARGET'!$S$16,
IF(DI24&gt;='PAINEL E TARGET'!$T$17,'PAINEL E TARGET'!$S$17,
IF(DI24&gt;='PAINEL E TARGET'!$T$18,'PAINEL E TARGET'!$S$18,'PAINEL E TARGET'!$S$19))))))))</f>
        <v>Não elegível</v>
      </c>
      <c r="DK24" s="17">
        <f>IFERROR(VLOOKUP($BW24,'PAINEL E TARGET'!$G$1:$Q$99,9,0),0)</f>
        <v>0.05</v>
      </c>
      <c r="DL24" s="17">
        <f>VLOOKUP(DJ24,'PAINEL E TARGET'!$S$10:$U$19,3,0)</f>
        <v>0</v>
      </c>
      <c r="DM24" s="16">
        <f t="shared" si="33"/>
        <v>0</v>
      </c>
      <c r="DN24" s="17">
        <f t="shared" si="19"/>
        <v>0.79</v>
      </c>
      <c r="DO24" s="33" t="str">
        <f>IF(DN24&gt;='PAINEL E TARGET'!$T$11,'PAINEL E TARGET'!$S$11,
IF(DN24&gt;='PAINEL E TARGET'!$T$12,'PAINEL E TARGET'!$S$12,
IF(DN24&gt;='PAINEL E TARGET'!$T$13,'PAINEL E TARGET'!$S$13,
IF(DN24&gt;='PAINEL E TARGET'!$T$14,'PAINEL E TARGET'!$S$14,
IF(DN24&gt;='PAINEL E TARGET'!$T$15,'PAINEL E TARGET'!$S$15,
IF(DN24&gt;='PAINEL E TARGET'!$T$16,'PAINEL E TARGET'!$S$16,
IF(DN24&gt;='PAINEL E TARGET'!$T$17,'PAINEL E TARGET'!$S$17,
IF(DN24&gt;='PAINEL E TARGET'!$T$18,'PAINEL E TARGET'!$S$18,'PAINEL E TARGET'!$S$19))))))))</f>
        <v>Não elegível</v>
      </c>
      <c r="DP24" s="17">
        <f>IFERROR(VLOOKUP($BW24,'PAINEL E TARGET'!$G$1:$Q$99,10,0),0)</f>
        <v>0</v>
      </c>
      <c r="DQ24" s="17">
        <f>VLOOKUP(DO24,'PAINEL E TARGET'!$S$10:$U$19,3,0)</f>
        <v>0</v>
      </c>
      <c r="DR24" s="16">
        <f t="shared" si="34"/>
        <v>0</v>
      </c>
      <c r="DS24" s="17">
        <f t="shared" si="20"/>
        <v>0.875</v>
      </c>
      <c r="DT24" s="16">
        <f>IF(DS24&gt;=1,VLOOKUP(BO24,'PAINEL E TARGET'!$S$1:$W$8,5,0),0)</f>
        <v>0</v>
      </c>
      <c r="DU24" s="16">
        <f t="shared" si="35"/>
        <v>1912.5</v>
      </c>
    </row>
    <row r="25" spans="2:125" s="32" customFormat="1" x14ac:dyDescent="0.2">
      <c r="B25" s="44">
        <v>43541</v>
      </c>
      <c r="C25" s="65">
        <v>80</v>
      </c>
      <c r="D25" s="66" t="s">
        <v>35</v>
      </c>
      <c r="E25" s="65">
        <v>214</v>
      </c>
      <c r="F25" s="65" t="s">
        <v>1017</v>
      </c>
      <c r="G25" s="67">
        <v>2064742.4247176191</v>
      </c>
      <c r="H25" s="67">
        <v>1125914.6541702349</v>
      </c>
      <c r="I25" s="67">
        <v>935000.78</v>
      </c>
      <c r="J25" s="68">
        <v>0.83043663792533839</v>
      </c>
      <c r="K25" s="67">
        <v>138801.25867445269</v>
      </c>
      <c r="L25" s="67">
        <v>908272.47107224667</v>
      </c>
      <c r="M25" s="67">
        <v>134319.20000000001</v>
      </c>
      <c r="N25" s="67">
        <v>786559.58</v>
      </c>
      <c r="O25" s="67">
        <v>1921905.5035162969</v>
      </c>
      <c r="P25" s="67" t="s">
        <v>1082</v>
      </c>
      <c r="Q25" s="67" t="s">
        <v>1082</v>
      </c>
      <c r="R25" s="67">
        <v>0</v>
      </c>
      <c r="S25" s="67">
        <v>0</v>
      </c>
      <c r="T25" s="68">
        <v>0.10328508578489706</v>
      </c>
      <c r="U25" s="68">
        <v>0.10869622818325772</v>
      </c>
      <c r="V25" s="68">
        <v>1.052390355850892</v>
      </c>
      <c r="W25" s="67">
        <v>108147.1</v>
      </c>
      <c r="X25" s="67">
        <v>100096.04999999999</v>
      </c>
      <c r="Y25" s="68">
        <v>0.92555463808090999</v>
      </c>
      <c r="Z25" s="68">
        <v>8.8862710768714395E-2</v>
      </c>
      <c r="AA25" s="68">
        <v>0.12953706024152276</v>
      </c>
      <c r="AB25" s="68">
        <v>1.4577212322351125</v>
      </c>
      <c r="AC25" s="67">
        <v>93045.81</v>
      </c>
      <c r="AD25" s="67">
        <v>119287.93</v>
      </c>
      <c r="AE25" s="68">
        <v>1.2820344086423665</v>
      </c>
      <c r="AF25" s="43">
        <v>80</v>
      </c>
      <c r="AG25" s="43">
        <v>83</v>
      </c>
      <c r="AH25" s="43">
        <v>60</v>
      </c>
      <c r="AI25" s="43">
        <v>37</v>
      </c>
      <c r="AJ25" s="67">
        <v>65290.7</v>
      </c>
      <c r="AK25" s="67">
        <v>60301</v>
      </c>
      <c r="AL25" s="68">
        <v>0.923577171021294</v>
      </c>
      <c r="AM25" s="67">
        <v>13099.779999999997</v>
      </c>
      <c r="AN25" s="67">
        <v>11010.679999999998</v>
      </c>
      <c r="AO25" s="68">
        <v>0.84052403933501185</v>
      </c>
      <c r="AP25" s="67">
        <v>12779.749999999998</v>
      </c>
      <c r="AQ25" s="67">
        <v>9817.130000000001</v>
      </c>
      <c r="AR25" s="68">
        <v>0.76817856374342242</v>
      </c>
      <c r="AS25" s="67">
        <v>16976.87</v>
      </c>
      <c r="AT25" s="67">
        <v>18967.239999999998</v>
      </c>
      <c r="AU25" s="68">
        <v>1.117240103741149</v>
      </c>
      <c r="AV25" s="43">
        <v>2512.5599999999995</v>
      </c>
      <c r="AW25" s="43">
        <v>2514.52</v>
      </c>
      <c r="AX25" s="69">
        <v>1.0007800808736909</v>
      </c>
      <c r="AY25" s="43">
        <v>138801.25867445269</v>
      </c>
      <c r="AZ25" s="43">
        <v>134319.20000000001</v>
      </c>
      <c r="BA25" s="43">
        <v>31640.442637649387</v>
      </c>
      <c r="BB25" s="43">
        <v>37505.31</v>
      </c>
      <c r="BC25" s="43">
        <v>254369.01533991404</v>
      </c>
      <c r="BD25" s="43">
        <v>58182.644202468909</v>
      </c>
      <c r="BE25" s="43">
        <v>199596.26</v>
      </c>
      <c r="BF25" s="43">
        <v>171725.34</v>
      </c>
      <c r="BG25" s="43">
        <v>4618.04</v>
      </c>
      <c r="BH25" s="43">
        <v>93</v>
      </c>
      <c r="BI25" s="44">
        <v>43173</v>
      </c>
      <c r="BJ25" s="44">
        <v>43541</v>
      </c>
      <c r="BK25" s="44">
        <v>43172</v>
      </c>
      <c r="BL25" s="43">
        <f t="shared" si="21"/>
        <v>935000.78</v>
      </c>
      <c r="BM25" s="43">
        <f t="shared" si="22"/>
        <v>920878.78</v>
      </c>
      <c r="BO25" s="16" t="str">
        <f>IFERROR(VLOOKUP($C25,'PORTE LOJA'!A:B,2,0),"PORTE 1")</f>
        <v>PORTE 3</v>
      </c>
      <c r="BP25" s="16">
        <f>VLOOKUP(BO25,'PAINEL E TARGET'!$S$1:$W$8,3,0)</f>
        <v>2400</v>
      </c>
      <c r="BQ25" s="16">
        <f t="shared" si="0"/>
        <v>1</v>
      </c>
      <c r="BR25" s="16">
        <f t="shared" si="1"/>
        <v>1</v>
      </c>
      <c r="BS25" s="16">
        <f t="shared" si="2"/>
        <v>1</v>
      </c>
      <c r="BT25" s="16">
        <f t="shared" si="3"/>
        <v>1</v>
      </c>
      <c r="BU25" s="16">
        <f t="shared" si="4"/>
        <v>1</v>
      </c>
      <c r="BV25" s="16">
        <f t="shared" si="5"/>
        <v>1</v>
      </c>
      <c r="BW25" s="17" t="str">
        <f t="shared" si="23"/>
        <v>111111</v>
      </c>
      <c r="BY25" s="17">
        <f t="shared" si="6"/>
        <v>0.83</v>
      </c>
      <c r="BZ25" s="17">
        <f t="shared" si="7"/>
        <v>0.879</v>
      </c>
      <c r="CA25" s="17" t="str">
        <f t="shared" si="24"/>
        <v>Sem Retira</v>
      </c>
      <c r="CB25" s="17">
        <f t="shared" si="25"/>
        <v>0.879</v>
      </c>
      <c r="CC25" s="33" t="str">
        <f>IF(CB25&gt;='PAINEL E TARGET'!$T$11,'PAINEL E TARGET'!$S$11,
IF(CB25&gt;='PAINEL E TARGET'!$T$12,'PAINEL E TARGET'!$S$12,
IF(CB25&gt;='PAINEL E TARGET'!$T$13,'PAINEL E TARGET'!$S$13,
IF(CB25&gt;='PAINEL E TARGET'!$T$14,'PAINEL E TARGET'!$S$14,
IF(CB25&gt;='PAINEL E TARGET'!$T$15,'PAINEL E TARGET'!$S$15,
IF(CB25&gt;='PAINEL E TARGET'!$T$16,'PAINEL E TARGET'!$S$16,
IF(CB25&gt;='PAINEL E TARGET'!$T$17,'PAINEL E TARGET'!$S$17,
IF(CB25&gt;='PAINEL E TARGET'!$T$18,'PAINEL E TARGET'!$S$18,'PAINEL E TARGET'!$S$19))))))))</f>
        <v>Não elegível</v>
      </c>
      <c r="CD25" s="17">
        <f>IFERROR(VLOOKUP($BW25,'PAINEL E TARGET'!$G$1:$Q$99,4,0),0)</f>
        <v>0.25</v>
      </c>
      <c r="CE25" s="17">
        <f>VLOOKUP(CC25,'PAINEL E TARGET'!$S$10:$U$19,3,0)</f>
        <v>0</v>
      </c>
      <c r="CF25" s="16">
        <f t="shared" si="26"/>
        <v>0</v>
      </c>
      <c r="CG25" s="17">
        <f t="shared" si="8"/>
        <v>0.92400000000000004</v>
      </c>
      <c r="CH25" s="17">
        <f t="shared" si="9"/>
        <v>0.84099999999999997</v>
      </c>
      <c r="CI25" s="17">
        <f t="shared" si="10"/>
        <v>0.76800000000000002</v>
      </c>
      <c r="CJ25" s="17">
        <f t="shared" si="11"/>
        <v>1.117</v>
      </c>
      <c r="CK25" s="17">
        <f t="shared" si="12"/>
        <v>1.0009999999999999</v>
      </c>
      <c r="CL25" s="17">
        <f t="shared" si="13"/>
        <v>0.92600000000000005</v>
      </c>
      <c r="CM25" s="16">
        <f t="shared" si="14"/>
        <v>5</v>
      </c>
      <c r="CN25" s="17" t="str">
        <f t="shared" si="27"/>
        <v>ok</v>
      </c>
      <c r="CO25" s="17">
        <f t="shared" si="28"/>
        <v>0.92600000000000005</v>
      </c>
      <c r="CP25" s="33" t="str">
        <f>IF(CO25&gt;='PAINEL E TARGET'!$T$11,'PAINEL E TARGET'!$S$11,
IF(CO25&gt;='PAINEL E TARGET'!$T$12,'PAINEL E TARGET'!$S$12,
IF(CO25&gt;='PAINEL E TARGET'!$T$13,'PAINEL E TARGET'!$S$13,
IF(CO25&gt;='PAINEL E TARGET'!$T$14,'PAINEL E TARGET'!$S$14,
IF(CO25&gt;='PAINEL E TARGET'!$T$15,'PAINEL E TARGET'!$S$15,
IF(CO25&gt;='PAINEL E TARGET'!$T$16,'PAINEL E TARGET'!$S$16,
IF(CO25&gt;='PAINEL E TARGET'!$T$17,'PAINEL E TARGET'!$S$17,
IF(CO25&gt;='PAINEL E TARGET'!$T$18,'PAINEL E TARGET'!$S$18,'PAINEL E TARGET'!$S$19))))))))</f>
        <v>1. Fx de 90% a 99,9%</v>
      </c>
      <c r="CQ25" s="17">
        <f>IFERROR(VLOOKUP($BW25,'PAINEL E TARGET'!$G$1:$Q$99,5,0),0)</f>
        <v>0.25</v>
      </c>
      <c r="CR25" s="17">
        <f>VLOOKUP(CP25,'PAINEL E TARGET'!$S$10:$U$19,3,0)</f>
        <v>0.5</v>
      </c>
      <c r="CS25" s="16">
        <f t="shared" si="29"/>
        <v>300</v>
      </c>
      <c r="CT25" s="17">
        <f t="shared" si="15"/>
        <v>1.282</v>
      </c>
      <c r="CU25" s="33" t="str">
        <f>IF(CT25&gt;='PAINEL E TARGET'!$T$11,'PAINEL E TARGET'!$S$11,
IF(CT25&gt;='PAINEL E TARGET'!$T$12,'PAINEL E TARGET'!$S$12,
IF(CT25&gt;='PAINEL E TARGET'!$T$13,'PAINEL E TARGET'!$S$13,
IF(CT25&gt;='PAINEL E TARGET'!$T$14,'PAINEL E TARGET'!$S$14,
IF(CT25&gt;='PAINEL E TARGET'!$T$15,'PAINEL E TARGET'!$S$15,
IF(CT25&gt;='PAINEL E TARGET'!$T$16,'PAINEL E TARGET'!$S$16,
IF(CT25&gt;='PAINEL E TARGET'!$T$17,'PAINEL E TARGET'!$S$17,
IF(CT25&gt;='PAINEL E TARGET'!$T$18,'PAINEL E TARGET'!$S$18,'PAINEL E TARGET'!$S$19))))))))</f>
        <v>7. Fx de 125% a 129,9%</v>
      </c>
      <c r="CV25" s="17">
        <f>IFERROR(VLOOKUP($BW25,'PAINEL E TARGET'!$G$1:$Q$99,6,0),0)</f>
        <v>0.2</v>
      </c>
      <c r="CW25" s="17">
        <f>VLOOKUP(CU25,'PAINEL E TARGET'!$S$10:$U$19,3,0)</f>
        <v>1.5</v>
      </c>
      <c r="CX25" s="16">
        <f t="shared" si="30"/>
        <v>720.00000000000011</v>
      </c>
      <c r="CY25" s="17">
        <f t="shared" si="16"/>
        <v>0.96799999999999997</v>
      </c>
      <c r="CZ25" s="33" t="str">
        <f>IF(CY25&gt;='PAINEL E TARGET'!$T$11,'PAINEL E TARGET'!$S$11,
IF(CY25&gt;='PAINEL E TARGET'!$T$12,'PAINEL E TARGET'!$S$12,
IF(CY25&gt;='PAINEL E TARGET'!$T$13,'PAINEL E TARGET'!$S$13,
IF(CY25&gt;='PAINEL E TARGET'!$T$14,'PAINEL E TARGET'!$S$14,
IF(CY25&gt;='PAINEL E TARGET'!$T$15,'PAINEL E TARGET'!$S$15,
IF(CY25&gt;='PAINEL E TARGET'!$T$16,'PAINEL E TARGET'!$S$16,
IF(CY25&gt;='PAINEL E TARGET'!$T$17,'PAINEL E TARGET'!$S$17,
IF(CY25&gt;='PAINEL E TARGET'!$T$18,'PAINEL E TARGET'!$S$18,'PAINEL E TARGET'!$S$19))))))))</f>
        <v>1. Fx de 90% a 99,9%</v>
      </c>
      <c r="DA25" s="17">
        <f>IFERROR(VLOOKUP($BW25,'PAINEL E TARGET'!$G$1:$Q$99,7,0),0)</f>
        <v>0.15</v>
      </c>
      <c r="DB25" s="17">
        <f>VLOOKUP(CZ25,'PAINEL E TARGET'!$S$10:$U$19,3,0)</f>
        <v>0.5</v>
      </c>
      <c r="DC25" s="16">
        <f t="shared" si="31"/>
        <v>180</v>
      </c>
      <c r="DD25" s="17">
        <f t="shared" si="17"/>
        <v>1.1850000000000001</v>
      </c>
      <c r="DE25" s="33" t="str">
        <f>IF(DD25&gt;='PAINEL E TARGET'!$T$11,'PAINEL E TARGET'!$S$11,
IF(DD25&gt;='PAINEL E TARGET'!$T$12,'PAINEL E TARGET'!$S$12,
IF(DD25&gt;='PAINEL E TARGET'!$T$13,'PAINEL E TARGET'!$S$13,
IF(DD25&gt;='PAINEL E TARGET'!$T$14,'PAINEL E TARGET'!$S$14,
IF(DD25&gt;='PAINEL E TARGET'!$T$15,'PAINEL E TARGET'!$S$15,
IF(DD25&gt;='PAINEL E TARGET'!$T$16,'PAINEL E TARGET'!$S$16,
IF(DD25&gt;='PAINEL E TARGET'!$T$17,'PAINEL E TARGET'!$S$17,
IF(DD25&gt;='PAINEL E TARGET'!$T$18,'PAINEL E TARGET'!$S$18,'PAINEL E TARGET'!$S$19))))))))</f>
        <v>5. Fx de 115% a 119,9%</v>
      </c>
      <c r="DF25" s="17">
        <f>IFERROR(VLOOKUP($BW25,'PAINEL E TARGET'!$G$1:$Q$99,8,0),0)</f>
        <v>0.1</v>
      </c>
      <c r="DG25" s="17">
        <f>VLOOKUP(DE25,'PAINEL E TARGET'!$S$10:$U$19,3,0)</f>
        <v>1.3</v>
      </c>
      <c r="DH25" s="16">
        <f t="shared" si="32"/>
        <v>312</v>
      </c>
      <c r="DI25" s="17">
        <f t="shared" si="18"/>
        <v>0.61699999999999999</v>
      </c>
      <c r="DJ25" s="33" t="str">
        <f>IF(DI25&gt;='PAINEL E TARGET'!$T$11,'PAINEL E TARGET'!$S$11,
IF(DI25&gt;='PAINEL E TARGET'!$T$12,'PAINEL E TARGET'!$S$12,
IF(DI25&gt;='PAINEL E TARGET'!$T$13,'PAINEL E TARGET'!$S$13,
IF(DI25&gt;='PAINEL E TARGET'!$T$14,'PAINEL E TARGET'!$S$14,
IF(DI25&gt;='PAINEL E TARGET'!$T$15,'PAINEL E TARGET'!$S$15,
IF(DI25&gt;='PAINEL E TARGET'!$T$16,'PAINEL E TARGET'!$S$16,
IF(DI25&gt;='PAINEL E TARGET'!$T$17,'PAINEL E TARGET'!$S$17,
IF(DI25&gt;='PAINEL E TARGET'!$T$18,'PAINEL E TARGET'!$S$18,'PAINEL E TARGET'!$S$19))))))))</f>
        <v>Não elegível</v>
      </c>
      <c r="DK25" s="17">
        <f>IFERROR(VLOOKUP($BW25,'PAINEL E TARGET'!$G$1:$Q$99,9,0),0)</f>
        <v>0.05</v>
      </c>
      <c r="DL25" s="17">
        <f>VLOOKUP(DJ25,'PAINEL E TARGET'!$S$10:$U$19,3,0)</f>
        <v>0</v>
      </c>
      <c r="DM25" s="16">
        <f t="shared" si="33"/>
        <v>0</v>
      </c>
      <c r="DN25" s="17">
        <f t="shared" si="19"/>
        <v>1.0009999999999999</v>
      </c>
      <c r="DO25" s="33" t="str">
        <f>IF(DN25&gt;='PAINEL E TARGET'!$T$11,'PAINEL E TARGET'!$S$11,
IF(DN25&gt;='PAINEL E TARGET'!$T$12,'PAINEL E TARGET'!$S$12,
IF(DN25&gt;='PAINEL E TARGET'!$T$13,'PAINEL E TARGET'!$S$13,
IF(DN25&gt;='PAINEL E TARGET'!$T$14,'PAINEL E TARGET'!$S$14,
IF(DN25&gt;='PAINEL E TARGET'!$T$15,'PAINEL E TARGET'!$S$15,
IF(DN25&gt;='PAINEL E TARGET'!$T$16,'PAINEL E TARGET'!$S$16,
IF(DN25&gt;='PAINEL E TARGET'!$T$17,'PAINEL E TARGET'!$S$17,
IF(DN25&gt;='PAINEL E TARGET'!$T$18,'PAINEL E TARGET'!$S$18,'PAINEL E TARGET'!$S$19))))))))</f>
        <v>2. Fx de 100% a 104,9%</v>
      </c>
      <c r="DP25" s="17">
        <f>IFERROR(VLOOKUP($BW25,'PAINEL E TARGET'!$G$1:$Q$99,10,0),0)</f>
        <v>0</v>
      </c>
      <c r="DQ25" s="17">
        <f>VLOOKUP(DO25,'PAINEL E TARGET'!$S$10:$U$19,3,0)</f>
        <v>1</v>
      </c>
      <c r="DR25" s="16">
        <f t="shared" si="34"/>
        <v>0</v>
      </c>
      <c r="DS25" s="17">
        <f t="shared" si="20"/>
        <v>1.038</v>
      </c>
      <c r="DT25" s="16">
        <f>IF(DS25&gt;=1,VLOOKUP(BO25,'PAINEL E TARGET'!$S$1:$W$8,5,0),0)</f>
        <v>240</v>
      </c>
      <c r="DU25" s="16">
        <f t="shared" si="35"/>
        <v>1752</v>
      </c>
    </row>
    <row r="26" spans="2:125" s="32" customFormat="1" x14ac:dyDescent="0.2">
      <c r="B26" s="44">
        <v>43541</v>
      </c>
      <c r="C26" s="65">
        <v>81</v>
      </c>
      <c r="D26" s="66" t="s">
        <v>36</v>
      </c>
      <c r="E26" s="65">
        <v>510</v>
      </c>
      <c r="F26" s="65" t="s">
        <v>944</v>
      </c>
      <c r="G26" s="67">
        <v>896273.79531720502</v>
      </c>
      <c r="H26" s="67">
        <v>458001.48061868368</v>
      </c>
      <c r="I26" s="67">
        <v>393737.54999999993</v>
      </c>
      <c r="J26" s="68">
        <v>0.85968619461257223</v>
      </c>
      <c r="K26" s="67">
        <v>24503.819942066595</v>
      </c>
      <c r="L26" s="67">
        <v>367642.09735171817</v>
      </c>
      <c r="M26" s="67">
        <v>26220.79</v>
      </c>
      <c r="N26" s="67">
        <v>344124.77999999997</v>
      </c>
      <c r="O26" s="67">
        <v>770249.08248921775</v>
      </c>
      <c r="P26" s="67" t="s">
        <v>1082</v>
      </c>
      <c r="Q26" s="67" t="s">
        <v>1082</v>
      </c>
      <c r="R26" s="67">
        <v>0</v>
      </c>
      <c r="S26" s="67">
        <v>2199</v>
      </c>
      <c r="T26" s="68">
        <v>8.6388429678895276E-2</v>
      </c>
      <c r="U26" s="68">
        <v>7.7611539946326358E-2</v>
      </c>
      <c r="V26" s="68">
        <v>0.8984020225255569</v>
      </c>
      <c r="W26" s="67">
        <v>33876.869999999995</v>
      </c>
      <c r="X26" s="67">
        <v>28743.09</v>
      </c>
      <c r="Y26" s="68">
        <v>0.84845766447726734</v>
      </c>
      <c r="Z26" s="68">
        <v>6.8575647008084314E-2</v>
      </c>
      <c r="AA26" s="68">
        <v>6.73916526124506E-2</v>
      </c>
      <c r="AB26" s="68">
        <v>0.98273447721909013</v>
      </c>
      <c r="AC26" s="67">
        <v>26891.66</v>
      </c>
      <c r="AD26" s="67">
        <v>24958.2</v>
      </c>
      <c r="AE26" s="68">
        <v>0.92810187247644815</v>
      </c>
      <c r="AF26" s="43">
        <v>80</v>
      </c>
      <c r="AG26" s="43">
        <v>76</v>
      </c>
      <c r="AH26" s="43">
        <v>15</v>
      </c>
      <c r="AI26" s="43">
        <v>17</v>
      </c>
      <c r="AJ26" s="67">
        <v>15999.61</v>
      </c>
      <c r="AK26" s="67">
        <v>14673</v>
      </c>
      <c r="AL26" s="68">
        <v>0.91708485394331485</v>
      </c>
      <c r="AM26" s="67">
        <v>4933.5999999999995</v>
      </c>
      <c r="AN26" s="67">
        <v>1786.2</v>
      </c>
      <c r="AO26" s="68">
        <v>0.36204799740554572</v>
      </c>
      <c r="AP26" s="67">
        <v>3483.8300000000008</v>
      </c>
      <c r="AQ26" s="67">
        <v>3133.8100000000004</v>
      </c>
      <c r="AR26" s="68">
        <v>0.89953011484486889</v>
      </c>
      <c r="AS26" s="67">
        <v>9459.83</v>
      </c>
      <c r="AT26" s="67">
        <v>9150.0799999999981</v>
      </c>
      <c r="AU26" s="68">
        <v>0.96725628261818641</v>
      </c>
      <c r="AV26" s="43">
        <v>253.36</v>
      </c>
      <c r="AW26" s="43">
        <v>154.97</v>
      </c>
      <c r="AX26" s="69">
        <v>0.61165929902115568</v>
      </c>
      <c r="AY26" s="43">
        <v>24503.819942066595</v>
      </c>
      <c r="AZ26" s="43">
        <v>26220.789999999997</v>
      </c>
      <c r="BA26" s="43">
        <v>14130.419333971928</v>
      </c>
      <c r="BB26" s="43">
        <v>16774.509999999998</v>
      </c>
      <c r="BC26" s="43">
        <v>47505.245136754747</v>
      </c>
      <c r="BD26" s="43">
        <v>27694.993650869063</v>
      </c>
      <c r="BE26" s="43">
        <v>66947.14</v>
      </c>
      <c r="BF26" s="43">
        <v>53143.01</v>
      </c>
      <c r="BG26" s="43">
        <v>499.90000000000003</v>
      </c>
      <c r="BH26" s="43">
        <v>31</v>
      </c>
      <c r="BI26" s="44">
        <v>43173</v>
      </c>
      <c r="BJ26" s="44">
        <v>43541</v>
      </c>
      <c r="BK26" s="44">
        <v>43172</v>
      </c>
      <c r="BL26" s="43">
        <f t="shared" si="21"/>
        <v>395936.54999999993</v>
      </c>
      <c r="BM26" s="43">
        <f t="shared" si="22"/>
        <v>372544.56999999995</v>
      </c>
      <c r="BO26" s="16" t="str">
        <f>IFERROR(VLOOKUP($C26,'PORTE LOJA'!A:B,2,0),"PORTE 1")</f>
        <v>PORTE 2</v>
      </c>
      <c r="BP26" s="16">
        <f>VLOOKUP(BO26,'PAINEL E TARGET'!$S$1:$W$8,3,0)</f>
        <v>1875</v>
      </c>
      <c r="BQ26" s="16">
        <f t="shared" si="0"/>
        <v>1</v>
      </c>
      <c r="BR26" s="16">
        <f t="shared" si="1"/>
        <v>1</v>
      </c>
      <c r="BS26" s="16">
        <f t="shared" si="2"/>
        <v>1</v>
      </c>
      <c r="BT26" s="16">
        <f t="shared" si="3"/>
        <v>1</v>
      </c>
      <c r="BU26" s="16">
        <f t="shared" si="4"/>
        <v>1</v>
      </c>
      <c r="BV26" s="16">
        <f t="shared" si="5"/>
        <v>1</v>
      </c>
      <c r="BW26" s="17" t="str">
        <f t="shared" si="23"/>
        <v>111111</v>
      </c>
      <c r="BY26" s="17">
        <f t="shared" si="6"/>
        <v>0.86399999999999999</v>
      </c>
      <c r="BZ26" s="17">
        <f t="shared" si="7"/>
        <v>0.95</v>
      </c>
      <c r="CA26" s="17" t="str">
        <f t="shared" si="24"/>
        <v>Sem Retira</v>
      </c>
      <c r="CB26" s="17">
        <f t="shared" si="25"/>
        <v>0.95</v>
      </c>
      <c r="CC26" s="33" t="str">
        <f>IF(CB26&gt;='PAINEL E TARGET'!$T$11,'PAINEL E TARGET'!$S$11,
IF(CB26&gt;='PAINEL E TARGET'!$T$12,'PAINEL E TARGET'!$S$12,
IF(CB26&gt;='PAINEL E TARGET'!$T$13,'PAINEL E TARGET'!$S$13,
IF(CB26&gt;='PAINEL E TARGET'!$T$14,'PAINEL E TARGET'!$S$14,
IF(CB26&gt;='PAINEL E TARGET'!$T$15,'PAINEL E TARGET'!$S$15,
IF(CB26&gt;='PAINEL E TARGET'!$T$16,'PAINEL E TARGET'!$S$16,
IF(CB26&gt;='PAINEL E TARGET'!$T$17,'PAINEL E TARGET'!$S$17,
IF(CB26&gt;='PAINEL E TARGET'!$T$18,'PAINEL E TARGET'!$S$18,'PAINEL E TARGET'!$S$19))))))))</f>
        <v>1. Fx de 90% a 99,9%</v>
      </c>
      <c r="CD26" s="17">
        <f>IFERROR(VLOOKUP($BW26,'PAINEL E TARGET'!$G$1:$Q$99,4,0),0)</f>
        <v>0.25</v>
      </c>
      <c r="CE26" s="17">
        <f>VLOOKUP(CC26,'PAINEL E TARGET'!$S$10:$U$19,3,0)</f>
        <v>0.5</v>
      </c>
      <c r="CF26" s="16">
        <f t="shared" si="26"/>
        <v>234.375</v>
      </c>
      <c r="CG26" s="17">
        <f t="shared" si="8"/>
        <v>0.91700000000000004</v>
      </c>
      <c r="CH26" s="17">
        <f t="shared" si="9"/>
        <v>0.36199999999999999</v>
      </c>
      <c r="CI26" s="17">
        <f t="shared" si="10"/>
        <v>0.9</v>
      </c>
      <c r="CJ26" s="17">
        <f t="shared" si="11"/>
        <v>0.96699999999999997</v>
      </c>
      <c r="CK26" s="17">
        <f t="shared" si="12"/>
        <v>0.61199999999999999</v>
      </c>
      <c r="CL26" s="17">
        <f t="shared" si="13"/>
        <v>0.84799999999999998</v>
      </c>
      <c r="CM26" s="16">
        <f t="shared" si="14"/>
        <v>3</v>
      </c>
      <c r="CN26" s="17" t="str">
        <f t="shared" si="27"/>
        <v>não ok</v>
      </c>
      <c r="CO26" s="17">
        <f t="shared" si="28"/>
        <v>0</v>
      </c>
      <c r="CP26" s="33" t="str">
        <f>IF(CO26&gt;='PAINEL E TARGET'!$T$11,'PAINEL E TARGET'!$S$11,
IF(CO26&gt;='PAINEL E TARGET'!$T$12,'PAINEL E TARGET'!$S$12,
IF(CO26&gt;='PAINEL E TARGET'!$T$13,'PAINEL E TARGET'!$S$13,
IF(CO26&gt;='PAINEL E TARGET'!$T$14,'PAINEL E TARGET'!$S$14,
IF(CO26&gt;='PAINEL E TARGET'!$T$15,'PAINEL E TARGET'!$S$15,
IF(CO26&gt;='PAINEL E TARGET'!$T$16,'PAINEL E TARGET'!$S$16,
IF(CO26&gt;='PAINEL E TARGET'!$T$17,'PAINEL E TARGET'!$S$17,
IF(CO26&gt;='PAINEL E TARGET'!$T$18,'PAINEL E TARGET'!$S$18,'PAINEL E TARGET'!$S$19))))))))</f>
        <v>Não elegível</v>
      </c>
      <c r="CQ26" s="17">
        <f>IFERROR(VLOOKUP($BW26,'PAINEL E TARGET'!$G$1:$Q$99,5,0),0)</f>
        <v>0.25</v>
      </c>
      <c r="CR26" s="17">
        <f>VLOOKUP(CP26,'PAINEL E TARGET'!$S$10:$U$19,3,0)</f>
        <v>0</v>
      </c>
      <c r="CS26" s="16">
        <f t="shared" si="29"/>
        <v>0</v>
      </c>
      <c r="CT26" s="17">
        <f t="shared" si="15"/>
        <v>0.92800000000000005</v>
      </c>
      <c r="CU26" s="33" t="str">
        <f>IF(CT26&gt;='PAINEL E TARGET'!$T$11,'PAINEL E TARGET'!$S$11,
IF(CT26&gt;='PAINEL E TARGET'!$T$12,'PAINEL E TARGET'!$S$12,
IF(CT26&gt;='PAINEL E TARGET'!$T$13,'PAINEL E TARGET'!$S$13,
IF(CT26&gt;='PAINEL E TARGET'!$T$14,'PAINEL E TARGET'!$S$14,
IF(CT26&gt;='PAINEL E TARGET'!$T$15,'PAINEL E TARGET'!$S$15,
IF(CT26&gt;='PAINEL E TARGET'!$T$16,'PAINEL E TARGET'!$S$16,
IF(CT26&gt;='PAINEL E TARGET'!$T$17,'PAINEL E TARGET'!$S$17,
IF(CT26&gt;='PAINEL E TARGET'!$T$18,'PAINEL E TARGET'!$S$18,'PAINEL E TARGET'!$S$19))))))))</f>
        <v>1. Fx de 90% a 99,9%</v>
      </c>
      <c r="CV26" s="17">
        <f>IFERROR(VLOOKUP($BW26,'PAINEL E TARGET'!$G$1:$Q$99,6,0),0)</f>
        <v>0.2</v>
      </c>
      <c r="CW26" s="17">
        <f>VLOOKUP(CU26,'PAINEL E TARGET'!$S$10:$U$19,3,0)</f>
        <v>0.5</v>
      </c>
      <c r="CX26" s="16">
        <f t="shared" si="30"/>
        <v>187.5</v>
      </c>
      <c r="CY26" s="17">
        <f t="shared" si="16"/>
        <v>1.07</v>
      </c>
      <c r="CZ26" s="33" t="str">
        <f>IF(CY26&gt;='PAINEL E TARGET'!$T$11,'PAINEL E TARGET'!$S$11,
IF(CY26&gt;='PAINEL E TARGET'!$T$12,'PAINEL E TARGET'!$S$12,
IF(CY26&gt;='PAINEL E TARGET'!$T$13,'PAINEL E TARGET'!$S$13,
IF(CY26&gt;='PAINEL E TARGET'!$T$14,'PAINEL E TARGET'!$S$14,
IF(CY26&gt;='PAINEL E TARGET'!$T$15,'PAINEL E TARGET'!$S$15,
IF(CY26&gt;='PAINEL E TARGET'!$T$16,'PAINEL E TARGET'!$S$16,
IF(CY26&gt;='PAINEL E TARGET'!$T$17,'PAINEL E TARGET'!$S$17,
IF(CY26&gt;='PAINEL E TARGET'!$T$18,'PAINEL E TARGET'!$S$18,'PAINEL E TARGET'!$S$19))))))))</f>
        <v>3. Fx de 105% a 109,9%</v>
      </c>
      <c r="DA26" s="17">
        <f>IFERROR(VLOOKUP($BW26,'PAINEL E TARGET'!$G$1:$Q$99,7,0),0)</f>
        <v>0.15</v>
      </c>
      <c r="DB26" s="17">
        <f>VLOOKUP(CZ26,'PAINEL E TARGET'!$S$10:$U$19,3,0)</f>
        <v>1.1000000000000001</v>
      </c>
      <c r="DC26" s="16">
        <f t="shared" si="31"/>
        <v>309.375</v>
      </c>
      <c r="DD26" s="17">
        <f t="shared" si="17"/>
        <v>1.1870000000000001</v>
      </c>
      <c r="DE26" s="33" t="str">
        <f>IF(DD26&gt;='PAINEL E TARGET'!$T$11,'PAINEL E TARGET'!$S$11,
IF(DD26&gt;='PAINEL E TARGET'!$T$12,'PAINEL E TARGET'!$S$12,
IF(DD26&gt;='PAINEL E TARGET'!$T$13,'PAINEL E TARGET'!$S$13,
IF(DD26&gt;='PAINEL E TARGET'!$T$14,'PAINEL E TARGET'!$S$14,
IF(DD26&gt;='PAINEL E TARGET'!$T$15,'PAINEL E TARGET'!$S$15,
IF(DD26&gt;='PAINEL E TARGET'!$T$16,'PAINEL E TARGET'!$S$16,
IF(DD26&gt;='PAINEL E TARGET'!$T$17,'PAINEL E TARGET'!$S$17,
IF(DD26&gt;='PAINEL E TARGET'!$T$18,'PAINEL E TARGET'!$S$18,'PAINEL E TARGET'!$S$19))))))))</f>
        <v>5. Fx de 115% a 119,9%</v>
      </c>
      <c r="DF26" s="17">
        <f>IFERROR(VLOOKUP($BW26,'PAINEL E TARGET'!$G$1:$Q$99,8,0),0)</f>
        <v>0.1</v>
      </c>
      <c r="DG26" s="17">
        <f>VLOOKUP(DE26,'PAINEL E TARGET'!$S$10:$U$19,3,0)</f>
        <v>1.3</v>
      </c>
      <c r="DH26" s="16">
        <f t="shared" si="32"/>
        <v>243.75</v>
      </c>
      <c r="DI26" s="17">
        <f t="shared" si="18"/>
        <v>1.133</v>
      </c>
      <c r="DJ26" s="33" t="str">
        <f>IF(DI26&gt;='PAINEL E TARGET'!$T$11,'PAINEL E TARGET'!$S$11,
IF(DI26&gt;='PAINEL E TARGET'!$T$12,'PAINEL E TARGET'!$S$12,
IF(DI26&gt;='PAINEL E TARGET'!$T$13,'PAINEL E TARGET'!$S$13,
IF(DI26&gt;='PAINEL E TARGET'!$T$14,'PAINEL E TARGET'!$S$14,
IF(DI26&gt;='PAINEL E TARGET'!$T$15,'PAINEL E TARGET'!$S$15,
IF(DI26&gt;='PAINEL E TARGET'!$T$16,'PAINEL E TARGET'!$S$16,
IF(DI26&gt;='PAINEL E TARGET'!$T$17,'PAINEL E TARGET'!$S$17,
IF(DI26&gt;='PAINEL E TARGET'!$T$18,'PAINEL E TARGET'!$S$18,'PAINEL E TARGET'!$S$19))))))))</f>
        <v>4. Fx de 110% a 114,9%</v>
      </c>
      <c r="DK26" s="17">
        <f>IFERROR(VLOOKUP($BW26,'PAINEL E TARGET'!$G$1:$Q$99,9,0),0)</f>
        <v>0.05</v>
      </c>
      <c r="DL26" s="17">
        <f>VLOOKUP(DJ26,'PAINEL E TARGET'!$S$10:$U$19,3,0)</f>
        <v>1.2</v>
      </c>
      <c r="DM26" s="16">
        <f t="shared" si="33"/>
        <v>112.5</v>
      </c>
      <c r="DN26" s="17">
        <f t="shared" si="19"/>
        <v>0.61199999999999999</v>
      </c>
      <c r="DO26" s="33" t="str">
        <f>IF(DN26&gt;='PAINEL E TARGET'!$T$11,'PAINEL E TARGET'!$S$11,
IF(DN26&gt;='PAINEL E TARGET'!$T$12,'PAINEL E TARGET'!$S$12,
IF(DN26&gt;='PAINEL E TARGET'!$T$13,'PAINEL E TARGET'!$S$13,
IF(DN26&gt;='PAINEL E TARGET'!$T$14,'PAINEL E TARGET'!$S$14,
IF(DN26&gt;='PAINEL E TARGET'!$T$15,'PAINEL E TARGET'!$S$15,
IF(DN26&gt;='PAINEL E TARGET'!$T$16,'PAINEL E TARGET'!$S$16,
IF(DN26&gt;='PAINEL E TARGET'!$T$17,'PAINEL E TARGET'!$S$17,
IF(DN26&gt;='PAINEL E TARGET'!$T$18,'PAINEL E TARGET'!$S$18,'PAINEL E TARGET'!$S$19))))))))</f>
        <v>Não elegível</v>
      </c>
      <c r="DP26" s="17">
        <f>IFERROR(VLOOKUP($BW26,'PAINEL E TARGET'!$G$1:$Q$99,10,0),0)</f>
        <v>0</v>
      </c>
      <c r="DQ26" s="17">
        <f>VLOOKUP(DO26,'PAINEL E TARGET'!$S$10:$U$19,3,0)</f>
        <v>0</v>
      </c>
      <c r="DR26" s="16">
        <f t="shared" si="34"/>
        <v>0</v>
      </c>
      <c r="DS26" s="17">
        <f t="shared" si="20"/>
        <v>0.95</v>
      </c>
      <c r="DT26" s="16">
        <f>IF(DS26&gt;=1,VLOOKUP(BO26,'PAINEL E TARGET'!$S$1:$W$8,5,0),0)</f>
        <v>0</v>
      </c>
      <c r="DU26" s="16">
        <f t="shared" si="35"/>
        <v>1087.5</v>
      </c>
    </row>
    <row r="27" spans="2:125" s="32" customFormat="1" x14ac:dyDescent="0.2">
      <c r="B27" s="44">
        <v>43541</v>
      </c>
      <c r="C27" s="65">
        <v>82</v>
      </c>
      <c r="D27" s="66" t="s">
        <v>954</v>
      </c>
      <c r="E27" s="65">
        <v>114</v>
      </c>
      <c r="F27" s="65" t="s">
        <v>1018</v>
      </c>
      <c r="G27" s="67">
        <v>1237399.3057188436</v>
      </c>
      <c r="H27" s="67">
        <v>737534.62366014824</v>
      </c>
      <c r="I27" s="67">
        <v>632695.85999999987</v>
      </c>
      <c r="J27" s="68">
        <v>0.85785241763991071</v>
      </c>
      <c r="K27" s="67">
        <v>46223.969171559263</v>
      </c>
      <c r="L27" s="67">
        <v>617581.94273228908</v>
      </c>
      <c r="M27" s="67">
        <v>44728.639999999999</v>
      </c>
      <c r="N27" s="67">
        <v>559104.18000000005</v>
      </c>
      <c r="O27" s="67">
        <v>1113990.3703199595</v>
      </c>
      <c r="P27" s="67" t="s">
        <v>1082</v>
      </c>
      <c r="Q27" s="67" t="s">
        <v>1082</v>
      </c>
      <c r="R27" s="67">
        <v>0</v>
      </c>
      <c r="S27" s="67">
        <v>0</v>
      </c>
      <c r="T27" s="68">
        <v>9.3098523064903946E-2</v>
      </c>
      <c r="U27" s="68">
        <v>7.7461059503191626E-2</v>
      </c>
      <c r="V27" s="68">
        <v>0.83203317252615694</v>
      </c>
      <c r="W27" s="67">
        <v>61799.35</v>
      </c>
      <c r="X27" s="67">
        <v>46773.529999999992</v>
      </c>
      <c r="Y27" s="68">
        <v>0.75686119676015995</v>
      </c>
      <c r="Z27" s="68">
        <v>8.6968372779967301E-2</v>
      </c>
      <c r="AA27" s="68">
        <v>0.12539265421180654</v>
      </c>
      <c r="AB27" s="68">
        <v>1.441819022290481</v>
      </c>
      <c r="AC27" s="67">
        <v>57730.119999999995</v>
      </c>
      <c r="AD27" s="67">
        <v>75716.200000000012</v>
      </c>
      <c r="AE27" s="68">
        <v>1.3115545230115582</v>
      </c>
      <c r="AF27" s="43">
        <v>80</v>
      </c>
      <c r="AG27" s="43">
        <v>75</v>
      </c>
      <c r="AH27" s="43">
        <v>57</v>
      </c>
      <c r="AI27" s="43">
        <v>43</v>
      </c>
      <c r="AJ27" s="67">
        <v>27075.500000000004</v>
      </c>
      <c r="AK27" s="67">
        <v>24039.5</v>
      </c>
      <c r="AL27" s="68">
        <v>0.88786910675703112</v>
      </c>
      <c r="AM27" s="67">
        <v>8224.76</v>
      </c>
      <c r="AN27" s="67">
        <v>3845.1000000000004</v>
      </c>
      <c r="AO27" s="68">
        <v>0.46750300312714294</v>
      </c>
      <c r="AP27" s="67">
        <v>3326.47</v>
      </c>
      <c r="AQ27" s="67">
        <v>3083.1799999999994</v>
      </c>
      <c r="AR27" s="68">
        <v>0.92686240970157541</v>
      </c>
      <c r="AS27" s="67">
        <v>23172.62</v>
      </c>
      <c r="AT27" s="67">
        <v>15805.75</v>
      </c>
      <c r="AU27" s="68">
        <v>0.68208730821115615</v>
      </c>
      <c r="AV27" s="43">
        <v>1548.1900000000003</v>
      </c>
      <c r="AW27" s="43">
        <v>1389.72</v>
      </c>
      <c r="AX27" s="69">
        <v>0.89764176231599468</v>
      </c>
      <c r="AY27" s="43">
        <v>46223.969171559263</v>
      </c>
      <c r="AZ27" s="43">
        <v>44728.639999999999</v>
      </c>
      <c r="BA27" s="43">
        <v>35084.003965986529</v>
      </c>
      <c r="BB27" s="43">
        <v>43786.820000000007</v>
      </c>
      <c r="BC27" s="43">
        <v>76348.730048762285</v>
      </c>
      <c r="BD27" s="43">
        <v>58720.106183396834</v>
      </c>
      <c r="BE27" s="43">
        <v>104200.78</v>
      </c>
      <c r="BF27" s="43">
        <v>97339.739999999991</v>
      </c>
      <c r="BG27" s="43">
        <v>2608.91</v>
      </c>
      <c r="BH27" s="43">
        <v>97</v>
      </c>
      <c r="BI27" s="44">
        <v>43173</v>
      </c>
      <c r="BJ27" s="44">
        <v>43541</v>
      </c>
      <c r="BK27" s="44">
        <v>43172</v>
      </c>
      <c r="BL27" s="43">
        <f t="shared" si="21"/>
        <v>632695.85999999987</v>
      </c>
      <c r="BM27" s="43">
        <f t="shared" si="22"/>
        <v>603832.82000000007</v>
      </c>
      <c r="BO27" s="16" t="str">
        <f>IFERROR(VLOOKUP($C27,'PORTE LOJA'!A:B,2,0),"PORTE 1")</f>
        <v>PORTE 2</v>
      </c>
      <c r="BP27" s="16">
        <f>VLOOKUP(BO27,'PAINEL E TARGET'!$S$1:$W$8,3,0)</f>
        <v>1875</v>
      </c>
      <c r="BQ27" s="16">
        <f t="shared" si="0"/>
        <v>1</v>
      </c>
      <c r="BR27" s="16">
        <f t="shared" si="1"/>
        <v>1</v>
      </c>
      <c r="BS27" s="16">
        <f t="shared" si="2"/>
        <v>1</v>
      </c>
      <c r="BT27" s="16">
        <f t="shared" si="3"/>
        <v>1</v>
      </c>
      <c r="BU27" s="16">
        <f t="shared" si="4"/>
        <v>1</v>
      </c>
      <c r="BV27" s="16">
        <f t="shared" si="5"/>
        <v>1</v>
      </c>
      <c r="BW27" s="17" t="str">
        <f t="shared" si="23"/>
        <v>111111</v>
      </c>
      <c r="BY27" s="17">
        <f t="shared" si="6"/>
        <v>0.85799999999999998</v>
      </c>
      <c r="BZ27" s="17">
        <f t="shared" si="7"/>
        <v>0.91</v>
      </c>
      <c r="CA27" s="17" t="str">
        <f t="shared" si="24"/>
        <v>Sem Retira</v>
      </c>
      <c r="CB27" s="17">
        <f t="shared" si="25"/>
        <v>0.91</v>
      </c>
      <c r="CC27" s="33" t="str">
        <f>IF(CB27&gt;='PAINEL E TARGET'!$T$11,'PAINEL E TARGET'!$S$11,
IF(CB27&gt;='PAINEL E TARGET'!$T$12,'PAINEL E TARGET'!$S$12,
IF(CB27&gt;='PAINEL E TARGET'!$T$13,'PAINEL E TARGET'!$S$13,
IF(CB27&gt;='PAINEL E TARGET'!$T$14,'PAINEL E TARGET'!$S$14,
IF(CB27&gt;='PAINEL E TARGET'!$T$15,'PAINEL E TARGET'!$S$15,
IF(CB27&gt;='PAINEL E TARGET'!$T$16,'PAINEL E TARGET'!$S$16,
IF(CB27&gt;='PAINEL E TARGET'!$T$17,'PAINEL E TARGET'!$S$17,
IF(CB27&gt;='PAINEL E TARGET'!$T$18,'PAINEL E TARGET'!$S$18,'PAINEL E TARGET'!$S$19))))))))</f>
        <v>1. Fx de 90% a 99,9%</v>
      </c>
      <c r="CD27" s="17">
        <f>IFERROR(VLOOKUP($BW27,'PAINEL E TARGET'!$G$1:$Q$99,4,0),0)</f>
        <v>0.25</v>
      </c>
      <c r="CE27" s="17">
        <f>VLOOKUP(CC27,'PAINEL E TARGET'!$S$10:$U$19,3,0)</f>
        <v>0.5</v>
      </c>
      <c r="CF27" s="16">
        <f t="shared" si="26"/>
        <v>234.375</v>
      </c>
      <c r="CG27" s="17">
        <f t="shared" si="8"/>
        <v>0.88800000000000001</v>
      </c>
      <c r="CH27" s="17">
        <f t="shared" si="9"/>
        <v>0.46800000000000003</v>
      </c>
      <c r="CI27" s="17">
        <f t="shared" si="10"/>
        <v>0.92700000000000005</v>
      </c>
      <c r="CJ27" s="17">
        <f t="shared" si="11"/>
        <v>0.68200000000000005</v>
      </c>
      <c r="CK27" s="17">
        <f t="shared" si="12"/>
        <v>0.89800000000000002</v>
      </c>
      <c r="CL27" s="17">
        <f t="shared" si="13"/>
        <v>0.75700000000000001</v>
      </c>
      <c r="CM27" s="16">
        <f t="shared" si="14"/>
        <v>3</v>
      </c>
      <c r="CN27" s="17" t="str">
        <f t="shared" si="27"/>
        <v>não ok</v>
      </c>
      <c r="CO27" s="17">
        <f t="shared" si="28"/>
        <v>0</v>
      </c>
      <c r="CP27" s="33" t="str">
        <f>IF(CO27&gt;='PAINEL E TARGET'!$T$11,'PAINEL E TARGET'!$S$11,
IF(CO27&gt;='PAINEL E TARGET'!$T$12,'PAINEL E TARGET'!$S$12,
IF(CO27&gt;='PAINEL E TARGET'!$T$13,'PAINEL E TARGET'!$S$13,
IF(CO27&gt;='PAINEL E TARGET'!$T$14,'PAINEL E TARGET'!$S$14,
IF(CO27&gt;='PAINEL E TARGET'!$T$15,'PAINEL E TARGET'!$S$15,
IF(CO27&gt;='PAINEL E TARGET'!$T$16,'PAINEL E TARGET'!$S$16,
IF(CO27&gt;='PAINEL E TARGET'!$T$17,'PAINEL E TARGET'!$S$17,
IF(CO27&gt;='PAINEL E TARGET'!$T$18,'PAINEL E TARGET'!$S$18,'PAINEL E TARGET'!$S$19))))))))</f>
        <v>Não elegível</v>
      </c>
      <c r="CQ27" s="17">
        <f>IFERROR(VLOOKUP($BW27,'PAINEL E TARGET'!$G$1:$Q$99,5,0),0)</f>
        <v>0.25</v>
      </c>
      <c r="CR27" s="17">
        <f>VLOOKUP(CP27,'PAINEL E TARGET'!$S$10:$U$19,3,0)</f>
        <v>0</v>
      </c>
      <c r="CS27" s="16">
        <f t="shared" si="29"/>
        <v>0</v>
      </c>
      <c r="CT27" s="17">
        <f t="shared" si="15"/>
        <v>1.3120000000000001</v>
      </c>
      <c r="CU27" s="33" t="str">
        <f>IF(CT27&gt;='PAINEL E TARGET'!$T$11,'PAINEL E TARGET'!$S$11,
IF(CT27&gt;='PAINEL E TARGET'!$T$12,'PAINEL E TARGET'!$S$12,
IF(CT27&gt;='PAINEL E TARGET'!$T$13,'PAINEL E TARGET'!$S$13,
IF(CT27&gt;='PAINEL E TARGET'!$T$14,'PAINEL E TARGET'!$S$14,
IF(CT27&gt;='PAINEL E TARGET'!$T$15,'PAINEL E TARGET'!$S$15,
IF(CT27&gt;='PAINEL E TARGET'!$T$16,'PAINEL E TARGET'!$S$16,
IF(CT27&gt;='PAINEL E TARGET'!$T$17,'PAINEL E TARGET'!$S$17,
IF(CT27&gt;='PAINEL E TARGET'!$T$18,'PAINEL E TARGET'!$S$18,'PAINEL E TARGET'!$S$19))))))))</f>
        <v>8. Fx de 130% ou mais</v>
      </c>
      <c r="CV27" s="17">
        <f>IFERROR(VLOOKUP($BW27,'PAINEL E TARGET'!$G$1:$Q$99,6,0),0)</f>
        <v>0.2</v>
      </c>
      <c r="CW27" s="17">
        <f>VLOOKUP(CU27,'PAINEL E TARGET'!$S$10:$U$19,3,0)</f>
        <v>1.6</v>
      </c>
      <c r="CX27" s="16">
        <f t="shared" si="30"/>
        <v>600.00000000000011</v>
      </c>
      <c r="CY27" s="17">
        <f t="shared" si="16"/>
        <v>0.96799999999999997</v>
      </c>
      <c r="CZ27" s="33" t="str">
        <f>IF(CY27&gt;='PAINEL E TARGET'!$T$11,'PAINEL E TARGET'!$S$11,
IF(CY27&gt;='PAINEL E TARGET'!$T$12,'PAINEL E TARGET'!$S$12,
IF(CY27&gt;='PAINEL E TARGET'!$T$13,'PAINEL E TARGET'!$S$13,
IF(CY27&gt;='PAINEL E TARGET'!$T$14,'PAINEL E TARGET'!$S$14,
IF(CY27&gt;='PAINEL E TARGET'!$T$15,'PAINEL E TARGET'!$S$15,
IF(CY27&gt;='PAINEL E TARGET'!$T$16,'PAINEL E TARGET'!$S$16,
IF(CY27&gt;='PAINEL E TARGET'!$T$17,'PAINEL E TARGET'!$S$17,
IF(CY27&gt;='PAINEL E TARGET'!$T$18,'PAINEL E TARGET'!$S$18,'PAINEL E TARGET'!$S$19))))))))</f>
        <v>1. Fx de 90% a 99,9%</v>
      </c>
      <c r="DA27" s="17">
        <f>IFERROR(VLOOKUP($BW27,'PAINEL E TARGET'!$G$1:$Q$99,7,0),0)</f>
        <v>0.15</v>
      </c>
      <c r="DB27" s="17">
        <f>VLOOKUP(CZ27,'PAINEL E TARGET'!$S$10:$U$19,3,0)</f>
        <v>0.5</v>
      </c>
      <c r="DC27" s="16">
        <f t="shared" si="31"/>
        <v>140.625</v>
      </c>
      <c r="DD27" s="17">
        <f t="shared" si="17"/>
        <v>1.248</v>
      </c>
      <c r="DE27" s="33" t="str">
        <f>IF(DD27&gt;='PAINEL E TARGET'!$T$11,'PAINEL E TARGET'!$S$11,
IF(DD27&gt;='PAINEL E TARGET'!$T$12,'PAINEL E TARGET'!$S$12,
IF(DD27&gt;='PAINEL E TARGET'!$T$13,'PAINEL E TARGET'!$S$13,
IF(DD27&gt;='PAINEL E TARGET'!$T$14,'PAINEL E TARGET'!$S$14,
IF(DD27&gt;='PAINEL E TARGET'!$T$15,'PAINEL E TARGET'!$S$15,
IF(DD27&gt;='PAINEL E TARGET'!$T$16,'PAINEL E TARGET'!$S$16,
IF(DD27&gt;='PAINEL E TARGET'!$T$17,'PAINEL E TARGET'!$S$17,
IF(DD27&gt;='PAINEL E TARGET'!$T$18,'PAINEL E TARGET'!$S$18,'PAINEL E TARGET'!$S$19))))))))</f>
        <v>6. Fx de 120% a 124,9%</v>
      </c>
      <c r="DF27" s="17">
        <f>IFERROR(VLOOKUP($BW27,'PAINEL E TARGET'!$G$1:$Q$99,8,0),0)</f>
        <v>0.1</v>
      </c>
      <c r="DG27" s="17">
        <f>VLOOKUP(DE27,'PAINEL E TARGET'!$S$10:$U$19,3,0)</f>
        <v>1.4</v>
      </c>
      <c r="DH27" s="16">
        <f t="shared" si="32"/>
        <v>262.5</v>
      </c>
      <c r="DI27" s="17">
        <f t="shared" si="18"/>
        <v>0.754</v>
      </c>
      <c r="DJ27" s="33" t="str">
        <f>IF(DI27&gt;='PAINEL E TARGET'!$T$11,'PAINEL E TARGET'!$S$11,
IF(DI27&gt;='PAINEL E TARGET'!$T$12,'PAINEL E TARGET'!$S$12,
IF(DI27&gt;='PAINEL E TARGET'!$T$13,'PAINEL E TARGET'!$S$13,
IF(DI27&gt;='PAINEL E TARGET'!$T$14,'PAINEL E TARGET'!$S$14,
IF(DI27&gt;='PAINEL E TARGET'!$T$15,'PAINEL E TARGET'!$S$15,
IF(DI27&gt;='PAINEL E TARGET'!$T$16,'PAINEL E TARGET'!$S$16,
IF(DI27&gt;='PAINEL E TARGET'!$T$17,'PAINEL E TARGET'!$S$17,
IF(DI27&gt;='PAINEL E TARGET'!$T$18,'PAINEL E TARGET'!$S$18,'PAINEL E TARGET'!$S$19))))))))</f>
        <v>Não elegível</v>
      </c>
      <c r="DK27" s="17">
        <f>IFERROR(VLOOKUP($BW27,'PAINEL E TARGET'!$G$1:$Q$99,9,0),0)</f>
        <v>0.05</v>
      </c>
      <c r="DL27" s="17">
        <f>VLOOKUP(DJ27,'PAINEL E TARGET'!$S$10:$U$19,3,0)</f>
        <v>0</v>
      </c>
      <c r="DM27" s="16">
        <f t="shared" si="33"/>
        <v>0</v>
      </c>
      <c r="DN27" s="17">
        <f t="shared" si="19"/>
        <v>0.89800000000000002</v>
      </c>
      <c r="DO27" s="33" t="str">
        <f>IF(DN27&gt;='PAINEL E TARGET'!$T$11,'PAINEL E TARGET'!$S$11,
IF(DN27&gt;='PAINEL E TARGET'!$T$12,'PAINEL E TARGET'!$S$12,
IF(DN27&gt;='PAINEL E TARGET'!$T$13,'PAINEL E TARGET'!$S$13,
IF(DN27&gt;='PAINEL E TARGET'!$T$14,'PAINEL E TARGET'!$S$14,
IF(DN27&gt;='PAINEL E TARGET'!$T$15,'PAINEL E TARGET'!$S$15,
IF(DN27&gt;='PAINEL E TARGET'!$T$16,'PAINEL E TARGET'!$S$16,
IF(DN27&gt;='PAINEL E TARGET'!$T$17,'PAINEL E TARGET'!$S$17,
IF(DN27&gt;='PAINEL E TARGET'!$T$18,'PAINEL E TARGET'!$S$18,'PAINEL E TARGET'!$S$19))))))))</f>
        <v>Não elegível</v>
      </c>
      <c r="DP27" s="17">
        <f>IFERROR(VLOOKUP($BW27,'PAINEL E TARGET'!$G$1:$Q$99,10,0),0)</f>
        <v>0</v>
      </c>
      <c r="DQ27" s="17">
        <f>VLOOKUP(DO27,'PAINEL E TARGET'!$S$10:$U$19,3,0)</f>
        <v>0</v>
      </c>
      <c r="DR27" s="16">
        <f t="shared" si="34"/>
        <v>0</v>
      </c>
      <c r="DS27" s="17">
        <f t="shared" si="20"/>
        <v>0.93799999999999994</v>
      </c>
      <c r="DT27" s="16">
        <f>IF(DS27&gt;=1,VLOOKUP(BO27,'PAINEL E TARGET'!$S$1:$W$8,5,0),0)</f>
        <v>0</v>
      </c>
      <c r="DU27" s="16">
        <f t="shared" si="35"/>
        <v>1237.5</v>
      </c>
    </row>
    <row r="28" spans="2:125" s="32" customFormat="1" x14ac:dyDescent="0.2">
      <c r="B28" s="44">
        <v>43541</v>
      </c>
      <c r="C28" s="65">
        <v>85</v>
      </c>
      <c r="D28" s="66" t="s">
        <v>37</v>
      </c>
      <c r="E28" s="65">
        <v>314</v>
      </c>
      <c r="F28" s="65" t="s">
        <v>943</v>
      </c>
      <c r="G28" s="67">
        <v>1978366.3234323019</v>
      </c>
      <c r="H28" s="67">
        <v>1223923.4619591199</v>
      </c>
      <c r="I28" s="67">
        <v>1063061.31</v>
      </c>
      <c r="J28" s="68">
        <v>0.86856845467964994</v>
      </c>
      <c r="K28" s="67">
        <v>140889.11775045824</v>
      </c>
      <c r="L28" s="67">
        <v>1020904.2470029944</v>
      </c>
      <c r="M28" s="67">
        <v>138390.97</v>
      </c>
      <c r="N28" s="67">
        <v>915138.85999999987</v>
      </c>
      <c r="O28" s="67">
        <v>1880445.3629108048</v>
      </c>
      <c r="P28" s="67" t="s">
        <v>1082</v>
      </c>
      <c r="Q28" s="67" t="s">
        <v>1082</v>
      </c>
      <c r="R28" s="67">
        <v>0</v>
      </c>
      <c r="S28" s="67">
        <v>2349</v>
      </c>
      <c r="T28" s="68">
        <v>9.7998313171775805E-2</v>
      </c>
      <c r="U28" s="68">
        <v>7.0595571081266878E-2</v>
      </c>
      <c r="V28" s="68">
        <v>0.7203753697017603</v>
      </c>
      <c r="W28" s="67">
        <v>113853.78999999998</v>
      </c>
      <c r="X28" s="67">
        <v>74374.540000000008</v>
      </c>
      <c r="Y28" s="68">
        <v>0.65324606234012961</v>
      </c>
      <c r="Z28" s="68">
        <v>6.3107771333811222E-2</v>
      </c>
      <c r="AA28" s="68">
        <v>8.3808913127784893E-2</v>
      </c>
      <c r="AB28" s="68">
        <v>1.3280284084898848</v>
      </c>
      <c r="AC28" s="67">
        <v>73318.19</v>
      </c>
      <c r="AD28" s="67">
        <v>88295.189999999988</v>
      </c>
      <c r="AE28" s="68">
        <v>1.2042740007629755</v>
      </c>
      <c r="AF28" s="43">
        <v>80</v>
      </c>
      <c r="AG28" s="43">
        <v>77</v>
      </c>
      <c r="AH28" s="43">
        <v>80</v>
      </c>
      <c r="AI28" s="43">
        <v>67</v>
      </c>
      <c r="AJ28" s="67">
        <v>64467.619999999995</v>
      </c>
      <c r="AK28" s="67">
        <v>38405</v>
      </c>
      <c r="AL28" s="68">
        <v>0.59572541998603334</v>
      </c>
      <c r="AM28" s="67">
        <v>7361.24</v>
      </c>
      <c r="AN28" s="67">
        <v>3526.69</v>
      </c>
      <c r="AO28" s="68">
        <v>0.47908912085463862</v>
      </c>
      <c r="AP28" s="67">
        <v>7439.76</v>
      </c>
      <c r="AQ28" s="67">
        <v>3417.8199999999997</v>
      </c>
      <c r="AR28" s="68">
        <v>0.45939922793208376</v>
      </c>
      <c r="AS28" s="67">
        <v>34585.17</v>
      </c>
      <c r="AT28" s="67">
        <v>29025.030000000002</v>
      </c>
      <c r="AU28" s="68">
        <v>0.83923340553190873</v>
      </c>
      <c r="AV28" s="43">
        <v>4565.75</v>
      </c>
      <c r="AW28" s="43">
        <v>3804.37</v>
      </c>
      <c r="AX28" s="69">
        <v>0.83324097902863714</v>
      </c>
      <c r="AY28" s="43">
        <v>140889.11775045824</v>
      </c>
      <c r="AZ28" s="43">
        <v>138390.97</v>
      </c>
      <c r="BA28" s="43">
        <v>38622.242854761142</v>
      </c>
      <c r="BB28" s="43">
        <v>36232.329999999987</v>
      </c>
      <c r="BC28" s="43">
        <v>224822.50079611407</v>
      </c>
      <c r="BD28" s="43">
        <v>62506.583319208439</v>
      </c>
      <c r="BE28" s="43">
        <v>185129.47999999998</v>
      </c>
      <c r="BF28" s="43">
        <v>119217.53</v>
      </c>
      <c r="BG28" s="43">
        <v>7433.9999999999991</v>
      </c>
      <c r="BH28" s="43">
        <v>121</v>
      </c>
      <c r="BI28" s="44">
        <v>43173</v>
      </c>
      <c r="BJ28" s="44">
        <v>43541</v>
      </c>
      <c r="BK28" s="44">
        <v>43172</v>
      </c>
      <c r="BL28" s="43">
        <f t="shared" si="21"/>
        <v>1065410.31</v>
      </c>
      <c r="BM28" s="43">
        <f t="shared" si="22"/>
        <v>1055878.8299999998</v>
      </c>
      <c r="BO28" s="16" t="str">
        <f>IFERROR(VLOOKUP($C28,'PORTE LOJA'!A:B,2,0),"PORTE 1")</f>
        <v>PORTE 3</v>
      </c>
      <c r="BP28" s="16">
        <f>VLOOKUP(BO28,'PAINEL E TARGET'!$S$1:$W$8,3,0)</f>
        <v>2400</v>
      </c>
      <c r="BQ28" s="16">
        <f t="shared" si="0"/>
        <v>1</v>
      </c>
      <c r="BR28" s="16">
        <f t="shared" si="1"/>
        <v>1</v>
      </c>
      <c r="BS28" s="16">
        <f t="shared" si="2"/>
        <v>1</v>
      </c>
      <c r="BT28" s="16">
        <f t="shared" si="3"/>
        <v>1</v>
      </c>
      <c r="BU28" s="16">
        <f t="shared" si="4"/>
        <v>1</v>
      </c>
      <c r="BV28" s="16">
        <f t="shared" si="5"/>
        <v>1</v>
      </c>
      <c r="BW28" s="17" t="str">
        <f t="shared" si="23"/>
        <v>111111</v>
      </c>
      <c r="BY28" s="17">
        <f t="shared" si="6"/>
        <v>0.87</v>
      </c>
      <c r="BZ28" s="17">
        <f t="shared" si="7"/>
        <v>0.90900000000000003</v>
      </c>
      <c r="CA28" s="17" t="str">
        <f t="shared" si="24"/>
        <v>Sem Retira</v>
      </c>
      <c r="CB28" s="17">
        <f t="shared" si="25"/>
        <v>0.90900000000000003</v>
      </c>
      <c r="CC28" s="33" t="str">
        <f>IF(CB28&gt;='PAINEL E TARGET'!$T$11,'PAINEL E TARGET'!$S$11,
IF(CB28&gt;='PAINEL E TARGET'!$T$12,'PAINEL E TARGET'!$S$12,
IF(CB28&gt;='PAINEL E TARGET'!$T$13,'PAINEL E TARGET'!$S$13,
IF(CB28&gt;='PAINEL E TARGET'!$T$14,'PAINEL E TARGET'!$S$14,
IF(CB28&gt;='PAINEL E TARGET'!$T$15,'PAINEL E TARGET'!$S$15,
IF(CB28&gt;='PAINEL E TARGET'!$T$16,'PAINEL E TARGET'!$S$16,
IF(CB28&gt;='PAINEL E TARGET'!$T$17,'PAINEL E TARGET'!$S$17,
IF(CB28&gt;='PAINEL E TARGET'!$T$18,'PAINEL E TARGET'!$S$18,'PAINEL E TARGET'!$S$19))))))))</f>
        <v>1. Fx de 90% a 99,9%</v>
      </c>
      <c r="CD28" s="17">
        <f>IFERROR(VLOOKUP($BW28,'PAINEL E TARGET'!$G$1:$Q$99,4,0),0)</f>
        <v>0.25</v>
      </c>
      <c r="CE28" s="17">
        <f>VLOOKUP(CC28,'PAINEL E TARGET'!$S$10:$U$19,3,0)</f>
        <v>0.5</v>
      </c>
      <c r="CF28" s="16">
        <f t="shared" si="26"/>
        <v>300</v>
      </c>
      <c r="CG28" s="17">
        <f t="shared" si="8"/>
        <v>0.59599999999999997</v>
      </c>
      <c r="CH28" s="17">
        <f t="shared" si="9"/>
        <v>0.47899999999999998</v>
      </c>
      <c r="CI28" s="17">
        <f t="shared" si="10"/>
        <v>0.45900000000000002</v>
      </c>
      <c r="CJ28" s="17">
        <f t="shared" si="11"/>
        <v>0.83899999999999997</v>
      </c>
      <c r="CK28" s="17">
        <f t="shared" si="12"/>
        <v>0.83299999999999996</v>
      </c>
      <c r="CL28" s="17">
        <f t="shared" si="13"/>
        <v>0.65300000000000002</v>
      </c>
      <c r="CM28" s="16">
        <f t="shared" si="14"/>
        <v>2</v>
      </c>
      <c r="CN28" s="17" t="str">
        <f t="shared" si="27"/>
        <v>não ok</v>
      </c>
      <c r="CO28" s="17">
        <f t="shared" si="28"/>
        <v>0</v>
      </c>
      <c r="CP28" s="33" t="str">
        <f>IF(CO28&gt;='PAINEL E TARGET'!$T$11,'PAINEL E TARGET'!$S$11,
IF(CO28&gt;='PAINEL E TARGET'!$T$12,'PAINEL E TARGET'!$S$12,
IF(CO28&gt;='PAINEL E TARGET'!$T$13,'PAINEL E TARGET'!$S$13,
IF(CO28&gt;='PAINEL E TARGET'!$T$14,'PAINEL E TARGET'!$S$14,
IF(CO28&gt;='PAINEL E TARGET'!$T$15,'PAINEL E TARGET'!$S$15,
IF(CO28&gt;='PAINEL E TARGET'!$T$16,'PAINEL E TARGET'!$S$16,
IF(CO28&gt;='PAINEL E TARGET'!$T$17,'PAINEL E TARGET'!$S$17,
IF(CO28&gt;='PAINEL E TARGET'!$T$18,'PAINEL E TARGET'!$S$18,'PAINEL E TARGET'!$S$19))))))))</f>
        <v>Não elegível</v>
      </c>
      <c r="CQ28" s="17">
        <f>IFERROR(VLOOKUP($BW28,'PAINEL E TARGET'!$G$1:$Q$99,5,0),0)</f>
        <v>0.25</v>
      </c>
      <c r="CR28" s="17">
        <f>VLOOKUP(CP28,'PAINEL E TARGET'!$S$10:$U$19,3,0)</f>
        <v>0</v>
      </c>
      <c r="CS28" s="16">
        <f t="shared" si="29"/>
        <v>0</v>
      </c>
      <c r="CT28" s="17">
        <f t="shared" si="15"/>
        <v>1.204</v>
      </c>
      <c r="CU28" s="33" t="str">
        <f>IF(CT28&gt;='PAINEL E TARGET'!$T$11,'PAINEL E TARGET'!$S$11,
IF(CT28&gt;='PAINEL E TARGET'!$T$12,'PAINEL E TARGET'!$S$12,
IF(CT28&gt;='PAINEL E TARGET'!$T$13,'PAINEL E TARGET'!$S$13,
IF(CT28&gt;='PAINEL E TARGET'!$T$14,'PAINEL E TARGET'!$S$14,
IF(CT28&gt;='PAINEL E TARGET'!$T$15,'PAINEL E TARGET'!$S$15,
IF(CT28&gt;='PAINEL E TARGET'!$T$16,'PAINEL E TARGET'!$S$16,
IF(CT28&gt;='PAINEL E TARGET'!$T$17,'PAINEL E TARGET'!$S$17,
IF(CT28&gt;='PAINEL E TARGET'!$T$18,'PAINEL E TARGET'!$S$18,'PAINEL E TARGET'!$S$19))))))))</f>
        <v>6. Fx de 120% a 124,9%</v>
      </c>
      <c r="CV28" s="17">
        <f>IFERROR(VLOOKUP($BW28,'PAINEL E TARGET'!$G$1:$Q$99,6,0),0)</f>
        <v>0.2</v>
      </c>
      <c r="CW28" s="17">
        <f>VLOOKUP(CU28,'PAINEL E TARGET'!$S$10:$U$19,3,0)</f>
        <v>1.4</v>
      </c>
      <c r="CX28" s="16">
        <f t="shared" si="30"/>
        <v>671.99999999999989</v>
      </c>
      <c r="CY28" s="17">
        <f t="shared" si="16"/>
        <v>0.98199999999999998</v>
      </c>
      <c r="CZ28" s="33" t="str">
        <f>IF(CY28&gt;='PAINEL E TARGET'!$T$11,'PAINEL E TARGET'!$S$11,
IF(CY28&gt;='PAINEL E TARGET'!$T$12,'PAINEL E TARGET'!$S$12,
IF(CY28&gt;='PAINEL E TARGET'!$T$13,'PAINEL E TARGET'!$S$13,
IF(CY28&gt;='PAINEL E TARGET'!$T$14,'PAINEL E TARGET'!$S$14,
IF(CY28&gt;='PAINEL E TARGET'!$T$15,'PAINEL E TARGET'!$S$15,
IF(CY28&gt;='PAINEL E TARGET'!$T$16,'PAINEL E TARGET'!$S$16,
IF(CY28&gt;='PAINEL E TARGET'!$T$17,'PAINEL E TARGET'!$S$17,
IF(CY28&gt;='PAINEL E TARGET'!$T$18,'PAINEL E TARGET'!$S$18,'PAINEL E TARGET'!$S$19))))))))</f>
        <v>1. Fx de 90% a 99,9%</v>
      </c>
      <c r="DA28" s="17">
        <f>IFERROR(VLOOKUP($BW28,'PAINEL E TARGET'!$G$1:$Q$99,7,0),0)</f>
        <v>0.15</v>
      </c>
      <c r="DB28" s="17">
        <f>VLOOKUP(CZ28,'PAINEL E TARGET'!$S$10:$U$19,3,0)</f>
        <v>0.5</v>
      </c>
      <c r="DC28" s="16">
        <f t="shared" si="31"/>
        <v>180</v>
      </c>
      <c r="DD28" s="17">
        <f t="shared" si="17"/>
        <v>0.93799999999999994</v>
      </c>
      <c r="DE28" s="33" t="str">
        <f>IF(DD28&gt;='PAINEL E TARGET'!$T$11,'PAINEL E TARGET'!$S$11,
IF(DD28&gt;='PAINEL E TARGET'!$T$12,'PAINEL E TARGET'!$S$12,
IF(DD28&gt;='PAINEL E TARGET'!$T$13,'PAINEL E TARGET'!$S$13,
IF(DD28&gt;='PAINEL E TARGET'!$T$14,'PAINEL E TARGET'!$S$14,
IF(DD28&gt;='PAINEL E TARGET'!$T$15,'PAINEL E TARGET'!$S$15,
IF(DD28&gt;='PAINEL E TARGET'!$T$16,'PAINEL E TARGET'!$S$16,
IF(DD28&gt;='PAINEL E TARGET'!$T$17,'PAINEL E TARGET'!$S$17,
IF(DD28&gt;='PAINEL E TARGET'!$T$18,'PAINEL E TARGET'!$S$18,'PAINEL E TARGET'!$S$19))))))))</f>
        <v>1. Fx de 90% a 99,9%</v>
      </c>
      <c r="DF28" s="17">
        <f>IFERROR(VLOOKUP($BW28,'PAINEL E TARGET'!$G$1:$Q$99,8,0),0)</f>
        <v>0.1</v>
      </c>
      <c r="DG28" s="17">
        <f>VLOOKUP(DE28,'PAINEL E TARGET'!$S$10:$U$19,3,0)</f>
        <v>0.5</v>
      </c>
      <c r="DH28" s="16">
        <f t="shared" si="32"/>
        <v>120</v>
      </c>
      <c r="DI28" s="17">
        <f t="shared" si="18"/>
        <v>0.83799999999999997</v>
      </c>
      <c r="DJ28" s="33" t="str">
        <f>IF(DI28&gt;='PAINEL E TARGET'!$T$11,'PAINEL E TARGET'!$S$11,
IF(DI28&gt;='PAINEL E TARGET'!$T$12,'PAINEL E TARGET'!$S$12,
IF(DI28&gt;='PAINEL E TARGET'!$T$13,'PAINEL E TARGET'!$S$13,
IF(DI28&gt;='PAINEL E TARGET'!$T$14,'PAINEL E TARGET'!$S$14,
IF(DI28&gt;='PAINEL E TARGET'!$T$15,'PAINEL E TARGET'!$S$15,
IF(DI28&gt;='PAINEL E TARGET'!$T$16,'PAINEL E TARGET'!$S$16,
IF(DI28&gt;='PAINEL E TARGET'!$T$17,'PAINEL E TARGET'!$S$17,
IF(DI28&gt;='PAINEL E TARGET'!$T$18,'PAINEL E TARGET'!$S$18,'PAINEL E TARGET'!$S$19))))))))</f>
        <v>Não elegível</v>
      </c>
      <c r="DK28" s="17">
        <f>IFERROR(VLOOKUP($BW28,'PAINEL E TARGET'!$G$1:$Q$99,9,0),0)</f>
        <v>0.05</v>
      </c>
      <c r="DL28" s="17">
        <f>VLOOKUP(DJ28,'PAINEL E TARGET'!$S$10:$U$19,3,0)</f>
        <v>0</v>
      </c>
      <c r="DM28" s="16">
        <f t="shared" si="33"/>
        <v>0</v>
      </c>
      <c r="DN28" s="17">
        <f t="shared" si="19"/>
        <v>0.83299999999999996</v>
      </c>
      <c r="DO28" s="33" t="str">
        <f>IF(DN28&gt;='PAINEL E TARGET'!$T$11,'PAINEL E TARGET'!$S$11,
IF(DN28&gt;='PAINEL E TARGET'!$T$12,'PAINEL E TARGET'!$S$12,
IF(DN28&gt;='PAINEL E TARGET'!$T$13,'PAINEL E TARGET'!$S$13,
IF(DN28&gt;='PAINEL E TARGET'!$T$14,'PAINEL E TARGET'!$S$14,
IF(DN28&gt;='PAINEL E TARGET'!$T$15,'PAINEL E TARGET'!$S$15,
IF(DN28&gt;='PAINEL E TARGET'!$T$16,'PAINEL E TARGET'!$S$16,
IF(DN28&gt;='PAINEL E TARGET'!$T$17,'PAINEL E TARGET'!$S$17,
IF(DN28&gt;='PAINEL E TARGET'!$T$18,'PAINEL E TARGET'!$S$18,'PAINEL E TARGET'!$S$19))))))))</f>
        <v>Não elegível</v>
      </c>
      <c r="DP28" s="17">
        <f>IFERROR(VLOOKUP($BW28,'PAINEL E TARGET'!$G$1:$Q$99,10,0),0)</f>
        <v>0</v>
      </c>
      <c r="DQ28" s="17">
        <f>VLOOKUP(DO28,'PAINEL E TARGET'!$S$10:$U$19,3,0)</f>
        <v>0</v>
      </c>
      <c r="DR28" s="16">
        <f t="shared" si="34"/>
        <v>0</v>
      </c>
      <c r="DS28" s="17">
        <f t="shared" si="20"/>
        <v>0.96299999999999997</v>
      </c>
      <c r="DT28" s="16">
        <f>IF(DS28&gt;=1,VLOOKUP(BO28,'PAINEL E TARGET'!$S$1:$W$8,5,0),0)</f>
        <v>0</v>
      </c>
      <c r="DU28" s="16">
        <f t="shared" si="35"/>
        <v>1272</v>
      </c>
    </row>
    <row r="29" spans="2:125" s="32" customFormat="1" x14ac:dyDescent="0.2">
      <c r="B29" s="44">
        <v>43541</v>
      </c>
      <c r="C29" s="65">
        <v>88</v>
      </c>
      <c r="D29" s="66" t="s">
        <v>951</v>
      </c>
      <c r="E29" s="65">
        <v>211</v>
      </c>
      <c r="F29" s="65" t="s">
        <v>1017</v>
      </c>
      <c r="G29" s="67">
        <v>2854287.2755371486</v>
      </c>
      <c r="H29" s="67">
        <v>1643226.7794531146</v>
      </c>
      <c r="I29" s="67">
        <v>1341955.6499999999</v>
      </c>
      <c r="J29" s="68">
        <v>0.81665882444212523</v>
      </c>
      <c r="K29" s="67">
        <v>238670.79842640666</v>
      </c>
      <c r="L29" s="67">
        <v>1356071.1882340366</v>
      </c>
      <c r="M29" s="67">
        <v>257136.02</v>
      </c>
      <c r="N29" s="67">
        <v>1072613.27</v>
      </c>
      <c r="O29" s="67">
        <v>2771299.2509351708</v>
      </c>
      <c r="P29" s="67" t="s">
        <v>1082</v>
      </c>
      <c r="Q29" s="67" t="s">
        <v>1082</v>
      </c>
      <c r="R29" s="67">
        <v>0</v>
      </c>
      <c r="S29" s="67">
        <v>0</v>
      </c>
      <c r="T29" s="68">
        <v>9.2535457920078529E-2</v>
      </c>
      <c r="U29" s="68">
        <v>0.10614235409744044</v>
      </c>
      <c r="V29" s="68">
        <v>1.1470452136208584</v>
      </c>
      <c r="W29" s="67">
        <v>147570.18</v>
      </c>
      <c r="X29" s="67">
        <v>141142.72</v>
      </c>
      <c r="Y29" s="68">
        <v>0.95644472345293619</v>
      </c>
      <c r="Z29" s="68">
        <v>7.752544363549399E-2</v>
      </c>
      <c r="AA29" s="68">
        <v>0.11843509237745109</v>
      </c>
      <c r="AB29" s="68">
        <v>1.5276931910806526</v>
      </c>
      <c r="AC29" s="67">
        <v>123633.08</v>
      </c>
      <c r="AD29" s="67">
        <v>157488.97999999998</v>
      </c>
      <c r="AE29" s="68">
        <v>1.2738417582090487</v>
      </c>
      <c r="AF29" s="43">
        <v>80</v>
      </c>
      <c r="AG29" s="43">
        <v>81</v>
      </c>
      <c r="AH29" s="43">
        <v>91</v>
      </c>
      <c r="AI29" s="43">
        <v>65</v>
      </c>
      <c r="AJ29" s="67">
        <v>79113.06</v>
      </c>
      <c r="AK29" s="67">
        <v>71729</v>
      </c>
      <c r="AL29" s="68">
        <v>0.90666446222659069</v>
      </c>
      <c r="AM29" s="67">
        <v>12294.670000000002</v>
      </c>
      <c r="AN29" s="67">
        <v>15074.070000000002</v>
      </c>
      <c r="AO29" s="68">
        <v>1.2260654413660552</v>
      </c>
      <c r="AP29" s="67">
        <v>12020.659999999998</v>
      </c>
      <c r="AQ29" s="67">
        <v>12344.569999999998</v>
      </c>
      <c r="AR29" s="68">
        <v>1.0269461077844311</v>
      </c>
      <c r="AS29" s="67">
        <v>44141.79</v>
      </c>
      <c r="AT29" s="67">
        <v>41995.08</v>
      </c>
      <c r="AU29" s="68">
        <v>0.95136785345587482</v>
      </c>
      <c r="AV29" s="43">
        <v>6254.75</v>
      </c>
      <c r="AW29" s="43">
        <v>2619.4999999999995</v>
      </c>
      <c r="AX29" s="69">
        <v>0.41880171069986805</v>
      </c>
      <c r="AY29" s="43">
        <v>238670.79842640666</v>
      </c>
      <c r="AZ29" s="43">
        <v>257136.02000000002</v>
      </c>
      <c r="BA29" s="43">
        <v>53641.015043453554</v>
      </c>
      <c r="BB29" s="43">
        <v>48759.570000000007</v>
      </c>
      <c r="BC29" s="43">
        <v>412553.20644603763</v>
      </c>
      <c r="BD29" s="43">
        <v>93361.343197430644</v>
      </c>
      <c r="BE29" s="43">
        <v>257849.21999999997</v>
      </c>
      <c r="BF29" s="43">
        <v>216024.01</v>
      </c>
      <c r="BG29" s="43">
        <v>10905.23</v>
      </c>
      <c r="BH29" s="43">
        <v>148</v>
      </c>
      <c r="BI29" s="44">
        <v>43173</v>
      </c>
      <c r="BJ29" s="44">
        <v>43541</v>
      </c>
      <c r="BK29" s="44">
        <v>43172</v>
      </c>
      <c r="BL29" s="43">
        <f t="shared" si="21"/>
        <v>1341955.6499999999</v>
      </c>
      <c r="BM29" s="43">
        <f t="shared" si="22"/>
        <v>1329749.29</v>
      </c>
      <c r="BO29" s="16" t="str">
        <f>IFERROR(VLOOKUP($C29,'PORTE LOJA'!A:B,2,0),"PORTE 1")</f>
        <v>PORTE 4</v>
      </c>
      <c r="BP29" s="16">
        <f>VLOOKUP(BO29,'PAINEL E TARGET'!$S$1:$W$8,3,0)</f>
        <v>3000</v>
      </c>
      <c r="BQ29" s="16">
        <f t="shared" si="0"/>
        <v>1</v>
      </c>
      <c r="BR29" s="16">
        <f t="shared" si="1"/>
        <v>1</v>
      </c>
      <c r="BS29" s="16">
        <f t="shared" si="2"/>
        <v>1</v>
      </c>
      <c r="BT29" s="16">
        <f t="shared" si="3"/>
        <v>1</v>
      </c>
      <c r="BU29" s="16">
        <f t="shared" si="4"/>
        <v>1</v>
      </c>
      <c r="BV29" s="16">
        <f t="shared" si="5"/>
        <v>1</v>
      </c>
      <c r="BW29" s="17" t="str">
        <f t="shared" si="23"/>
        <v>111111</v>
      </c>
      <c r="BY29" s="17">
        <f t="shared" si="6"/>
        <v>0.81699999999999995</v>
      </c>
      <c r="BZ29" s="17">
        <f t="shared" si="7"/>
        <v>0.83399999999999996</v>
      </c>
      <c r="CA29" s="17" t="str">
        <f t="shared" si="24"/>
        <v>Sem Retira</v>
      </c>
      <c r="CB29" s="17">
        <f t="shared" si="25"/>
        <v>0.83399999999999996</v>
      </c>
      <c r="CC29" s="33" t="str">
        <f>IF(CB29&gt;='PAINEL E TARGET'!$T$11,'PAINEL E TARGET'!$S$11,
IF(CB29&gt;='PAINEL E TARGET'!$T$12,'PAINEL E TARGET'!$S$12,
IF(CB29&gt;='PAINEL E TARGET'!$T$13,'PAINEL E TARGET'!$S$13,
IF(CB29&gt;='PAINEL E TARGET'!$T$14,'PAINEL E TARGET'!$S$14,
IF(CB29&gt;='PAINEL E TARGET'!$T$15,'PAINEL E TARGET'!$S$15,
IF(CB29&gt;='PAINEL E TARGET'!$T$16,'PAINEL E TARGET'!$S$16,
IF(CB29&gt;='PAINEL E TARGET'!$T$17,'PAINEL E TARGET'!$S$17,
IF(CB29&gt;='PAINEL E TARGET'!$T$18,'PAINEL E TARGET'!$S$18,'PAINEL E TARGET'!$S$19))))))))</f>
        <v>Não elegível</v>
      </c>
      <c r="CD29" s="17">
        <f>IFERROR(VLOOKUP($BW29,'PAINEL E TARGET'!$G$1:$Q$99,4,0),0)</f>
        <v>0.25</v>
      </c>
      <c r="CE29" s="17">
        <f>VLOOKUP(CC29,'PAINEL E TARGET'!$S$10:$U$19,3,0)</f>
        <v>0</v>
      </c>
      <c r="CF29" s="16">
        <f t="shared" si="26"/>
        <v>0</v>
      </c>
      <c r="CG29" s="17">
        <f t="shared" si="8"/>
        <v>0.90700000000000003</v>
      </c>
      <c r="CH29" s="17">
        <f t="shared" si="9"/>
        <v>1.226</v>
      </c>
      <c r="CI29" s="17">
        <f t="shared" si="10"/>
        <v>1.0269999999999999</v>
      </c>
      <c r="CJ29" s="17">
        <f t="shared" si="11"/>
        <v>0.95099999999999996</v>
      </c>
      <c r="CK29" s="17">
        <f t="shared" si="12"/>
        <v>0.41899999999999998</v>
      </c>
      <c r="CL29" s="17">
        <f t="shared" si="13"/>
        <v>0.95599999999999996</v>
      </c>
      <c r="CM29" s="16">
        <f t="shared" si="14"/>
        <v>4</v>
      </c>
      <c r="CN29" s="17" t="str">
        <f t="shared" si="27"/>
        <v>não ok</v>
      </c>
      <c r="CO29" s="17">
        <f t="shared" si="28"/>
        <v>0</v>
      </c>
      <c r="CP29" s="33" t="str">
        <f>IF(CO29&gt;='PAINEL E TARGET'!$T$11,'PAINEL E TARGET'!$S$11,
IF(CO29&gt;='PAINEL E TARGET'!$T$12,'PAINEL E TARGET'!$S$12,
IF(CO29&gt;='PAINEL E TARGET'!$T$13,'PAINEL E TARGET'!$S$13,
IF(CO29&gt;='PAINEL E TARGET'!$T$14,'PAINEL E TARGET'!$S$14,
IF(CO29&gt;='PAINEL E TARGET'!$T$15,'PAINEL E TARGET'!$S$15,
IF(CO29&gt;='PAINEL E TARGET'!$T$16,'PAINEL E TARGET'!$S$16,
IF(CO29&gt;='PAINEL E TARGET'!$T$17,'PAINEL E TARGET'!$S$17,
IF(CO29&gt;='PAINEL E TARGET'!$T$18,'PAINEL E TARGET'!$S$18,'PAINEL E TARGET'!$S$19))))))))</f>
        <v>Não elegível</v>
      </c>
      <c r="CQ29" s="17">
        <f>IFERROR(VLOOKUP($BW29,'PAINEL E TARGET'!$G$1:$Q$99,5,0),0)</f>
        <v>0.25</v>
      </c>
      <c r="CR29" s="17">
        <f>VLOOKUP(CP29,'PAINEL E TARGET'!$S$10:$U$19,3,0)</f>
        <v>0</v>
      </c>
      <c r="CS29" s="16">
        <f t="shared" si="29"/>
        <v>0</v>
      </c>
      <c r="CT29" s="17">
        <f t="shared" si="15"/>
        <v>1.274</v>
      </c>
      <c r="CU29" s="33" t="str">
        <f>IF(CT29&gt;='PAINEL E TARGET'!$T$11,'PAINEL E TARGET'!$S$11,
IF(CT29&gt;='PAINEL E TARGET'!$T$12,'PAINEL E TARGET'!$S$12,
IF(CT29&gt;='PAINEL E TARGET'!$T$13,'PAINEL E TARGET'!$S$13,
IF(CT29&gt;='PAINEL E TARGET'!$T$14,'PAINEL E TARGET'!$S$14,
IF(CT29&gt;='PAINEL E TARGET'!$T$15,'PAINEL E TARGET'!$S$15,
IF(CT29&gt;='PAINEL E TARGET'!$T$16,'PAINEL E TARGET'!$S$16,
IF(CT29&gt;='PAINEL E TARGET'!$T$17,'PAINEL E TARGET'!$S$17,
IF(CT29&gt;='PAINEL E TARGET'!$T$18,'PAINEL E TARGET'!$S$18,'PAINEL E TARGET'!$S$19))))))))</f>
        <v>7. Fx de 125% a 129,9%</v>
      </c>
      <c r="CV29" s="17">
        <f>IFERROR(VLOOKUP($BW29,'PAINEL E TARGET'!$G$1:$Q$99,6,0),0)</f>
        <v>0.2</v>
      </c>
      <c r="CW29" s="17">
        <f>VLOOKUP(CU29,'PAINEL E TARGET'!$S$10:$U$19,3,0)</f>
        <v>1.5</v>
      </c>
      <c r="CX29" s="16">
        <f t="shared" si="30"/>
        <v>900.00000000000011</v>
      </c>
      <c r="CY29" s="17">
        <f t="shared" si="16"/>
        <v>1.077</v>
      </c>
      <c r="CZ29" s="33" t="str">
        <f>IF(CY29&gt;='PAINEL E TARGET'!$T$11,'PAINEL E TARGET'!$S$11,
IF(CY29&gt;='PAINEL E TARGET'!$T$12,'PAINEL E TARGET'!$S$12,
IF(CY29&gt;='PAINEL E TARGET'!$T$13,'PAINEL E TARGET'!$S$13,
IF(CY29&gt;='PAINEL E TARGET'!$T$14,'PAINEL E TARGET'!$S$14,
IF(CY29&gt;='PAINEL E TARGET'!$T$15,'PAINEL E TARGET'!$S$15,
IF(CY29&gt;='PAINEL E TARGET'!$T$16,'PAINEL E TARGET'!$S$16,
IF(CY29&gt;='PAINEL E TARGET'!$T$17,'PAINEL E TARGET'!$S$17,
IF(CY29&gt;='PAINEL E TARGET'!$T$18,'PAINEL E TARGET'!$S$18,'PAINEL E TARGET'!$S$19))))))))</f>
        <v>3. Fx de 105% a 109,9%</v>
      </c>
      <c r="DA29" s="17">
        <f>IFERROR(VLOOKUP($BW29,'PAINEL E TARGET'!$G$1:$Q$99,7,0),0)</f>
        <v>0.15</v>
      </c>
      <c r="DB29" s="17">
        <f>VLOOKUP(CZ29,'PAINEL E TARGET'!$S$10:$U$19,3,0)</f>
        <v>1.1000000000000001</v>
      </c>
      <c r="DC29" s="16">
        <f t="shared" si="31"/>
        <v>495</v>
      </c>
      <c r="DD29" s="17">
        <f t="shared" si="17"/>
        <v>0.90900000000000003</v>
      </c>
      <c r="DE29" s="33" t="str">
        <f>IF(DD29&gt;='PAINEL E TARGET'!$T$11,'PAINEL E TARGET'!$S$11,
IF(DD29&gt;='PAINEL E TARGET'!$T$12,'PAINEL E TARGET'!$S$12,
IF(DD29&gt;='PAINEL E TARGET'!$T$13,'PAINEL E TARGET'!$S$13,
IF(DD29&gt;='PAINEL E TARGET'!$T$14,'PAINEL E TARGET'!$S$14,
IF(DD29&gt;='PAINEL E TARGET'!$T$15,'PAINEL E TARGET'!$S$15,
IF(DD29&gt;='PAINEL E TARGET'!$T$16,'PAINEL E TARGET'!$S$16,
IF(DD29&gt;='PAINEL E TARGET'!$T$17,'PAINEL E TARGET'!$S$17,
IF(DD29&gt;='PAINEL E TARGET'!$T$18,'PAINEL E TARGET'!$S$18,'PAINEL E TARGET'!$S$19))))))))</f>
        <v>1. Fx de 90% a 99,9%</v>
      </c>
      <c r="DF29" s="17">
        <f>IFERROR(VLOOKUP($BW29,'PAINEL E TARGET'!$G$1:$Q$99,8,0),0)</f>
        <v>0.1</v>
      </c>
      <c r="DG29" s="17">
        <f>VLOOKUP(DE29,'PAINEL E TARGET'!$S$10:$U$19,3,0)</f>
        <v>0.5</v>
      </c>
      <c r="DH29" s="16">
        <f t="shared" si="32"/>
        <v>150</v>
      </c>
      <c r="DI29" s="17">
        <f t="shared" si="18"/>
        <v>0.71399999999999997</v>
      </c>
      <c r="DJ29" s="33" t="str">
        <f>IF(DI29&gt;='PAINEL E TARGET'!$T$11,'PAINEL E TARGET'!$S$11,
IF(DI29&gt;='PAINEL E TARGET'!$T$12,'PAINEL E TARGET'!$S$12,
IF(DI29&gt;='PAINEL E TARGET'!$T$13,'PAINEL E TARGET'!$S$13,
IF(DI29&gt;='PAINEL E TARGET'!$T$14,'PAINEL E TARGET'!$S$14,
IF(DI29&gt;='PAINEL E TARGET'!$T$15,'PAINEL E TARGET'!$S$15,
IF(DI29&gt;='PAINEL E TARGET'!$T$16,'PAINEL E TARGET'!$S$16,
IF(DI29&gt;='PAINEL E TARGET'!$T$17,'PAINEL E TARGET'!$S$17,
IF(DI29&gt;='PAINEL E TARGET'!$T$18,'PAINEL E TARGET'!$S$18,'PAINEL E TARGET'!$S$19))))))))</f>
        <v>Não elegível</v>
      </c>
      <c r="DK29" s="17">
        <f>IFERROR(VLOOKUP($BW29,'PAINEL E TARGET'!$G$1:$Q$99,9,0),0)</f>
        <v>0.05</v>
      </c>
      <c r="DL29" s="17">
        <f>VLOOKUP(DJ29,'PAINEL E TARGET'!$S$10:$U$19,3,0)</f>
        <v>0</v>
      </c>
      <c r="DM29" s="16">
        <f t="shared" si="33"/>
        <v>0</v>
      </c>
      <c r="DN29" s="17">
        <f t="shared" si="19"/>
        <v>0.41899999999999998</v>
      </c>
      <c r="DO29" s="33" t="str">
        <f>IF(DN29&gt;='PAINEL E TARGET'!$T$11,'PAINEL E TARGET'!$S$11,
IF(DN29&gt;='PAINEL E TARGET'!$T$12,'PAINEL E TARGET'!$S$12,
IF(DN29&gt;='PAINEL E TARGET'!$T$13,'PAINEL E TARGET'!$S$13,
IF(DN29&gt;='PAINEL E TARGET'!$T$14,'PAINEL E TARGET'!$S$14,
IF(DN29&gt;='PAINEL E TARGET'!$T$15,'PAINEL E TARGET'!$S$15,
IF(DN29&gt;='PAINEL E TARGET'!$T$16,'PAINEL E TARGET'!$S$16,
IF(DN29&gt;='PAINEL E TARGET'!$T$17,'PAINEL E TARGET'!$S$17,
IF(DN29&gt;='PAINEL E TARGET'!$T$18,'PAINEL E TARGET'!$S$18,'PAINEL E TARGET'!$S$19))))))))</f>
        <v>Não elegível</v>
      </c>
      <c r="DP29" s="17">
        <f>IFERROR(VLOOKUP($BW29,'PAINEL E TARGET'!$G$1:$Q$99,10,0),0)</f>
        <v>0</v>
      </c>
      <c r="DQ29" s="17">
        <f>VLOOKUP(DO29,'PAINEL E TARGET'!$S$10:$U$19,3,0)</f>
        <v>0</v>
      </c>
      <c r="DR29" s="16">
        <f t="shared" si="34"/>
        <v>0</v>
      </c>
      <c r="DS29" s="17">
        <f t="shared" si="20"/>
        <v>1.0129999999999999</v>
      </c>
      <c r="DT29" s="16">
        <f>IF(DS29&gt;=1,VLOOKUP(BO29,'PAINEL E TARGET'!$S$1:$W$8,5,0),0)</f>
        <v>300</v>
      </c>
      <c r="DU29" s="16">
        <f t="shared" si="35"/>
        <v>1845</v>
      </c>
    </row>
    <row r="30" spans="2:125" s="32" customFormat="1" x14ac:dyDescent="0.2">
      <c r="B30" s="44">
        <v>43541</v>
      </c>
      <c r="C30" s="65">
        <v>89</v>
      </c>
      <c r="D30" s="66" t="s">
        <v>38</v>
      </c>
      <c r="E30" s="65">
        <v>211</v>
      </c>
      <c r="F30" s="65" t="s">
        <v>1017</v>
      </c>
      <c r="G30" s="67">
        <v>3143973.5684970086</v>
      </c>
      <c r="H30" s="67">
        <v>1760028.4022546876</v>
      </c>
      <c r="I30" s="67">
        <v>1290575.01</v>
      </c>
      <c r="J30" s="68">
        <v>0.73326942244040294</v>
      </c>
      <c r="K30" s="67">
        <v>207074.06920529754</v>
      </c>
      <c r="L30" s="67">
        <v>1310558.7424991676</v>
      </c>
      <c r="M30" s="67">
        <v>192204.04</v>
      </c>
      <c r="N30" s="67">
        <v>995234.58</v>
      </c>
      <c r="O30" s="67">
        <v>2720642.2035354534</v>
      </c>
      <c r="P30" s="67">
        <v>5646.4606459739298</v>
      </c>
      <c r="Q30" s="67">
        <v>0</v>
      </c>
      <c r="R30" s="67">
        <v>0</v>
      </c>
      <c r="S30" s="67">
        <v>0</v>
      </c>
      <c r="T30" s="68">
        <v>9.07739212750939E-2</v>
      </c>
      <c r="U30" s="68">
        <v>8.613465005879628E-2</v>
      </c>
      <c r="V30" s="68">
        <v>0.94889202591305788</v>
      </c>
      <c r="W30" s="67">
        <v>137248.93000000002</v>
      </c>
      <c r="X30" s="67">
        <v>102279.60999999999</v>
      </c>
      <c r="Y30" s="68">
        <v>0.74521243990754582</v>
      </c>
      <c r="Z30" s="68">
        <v>4.5922735369516875E-2</v>
      </c>
      <c r="AA30" s="68">
        <v>0.10784026883006381</v>
      </c>
      <c r="AB30" s="68">
        <v>2.3482980262897684</v>
      </c>
      <c r="AC30" s="67">
        <v>69693.850000000006</v>
      </c>
      <c r="AD30" s="67">
        <v>128053.7</v>
      </c>
      <c r="AE30" s="68">
        <v>1.8373744598698449</v>
      </c>
      <c r="AF30" s="43">
        <v>80</v>
      </c>
      <c r="AG30" s="43">
        <v>64</v>
      </c>
      <c r="AH30" s="43">
        <v>56</v>
      </c>
      <c r="AI30" s="43">
        <v>27</v>
      </c>
      <c r="AJ30" s="67">
        <v>65654.289999999994</v>
      </c>
      <c r="AK30" s="67">
        <v>42145</v>
      </c>
      <c r="AL30" s="68">
        <v>0.64192301828258291</v>
      </c>
      <c r="AM30" s="67">
        <v>13968.93</v>
      </c>
      <c r="AN30" s="67">
        <v>9434.77</v>
      </c>
      <c r="AO30" s="68">
        <v>0.67541107300272818</v>
      </c>
      <c r="AP30" s="67">
        <v>7212.4599999999991</v>
      </c>
      <c r="AQ30" s="67">
        <v>8529.44</v>
      </c>
      <c r="AR30" s="68">
        <v>1.1825978930905685</v>
      </c>
      <c r="AS30" s="67">
        <v>50413.249999999993</v>
      </c>
      <c r="AT30" s="67">
        <v>42170.399999999994</v>
      </c>
      <c r="AU30" s="68">
        <v>0.83649437399889914</v>
      </c>
      <c r="AV30" s="43">
        <v>1391.5300000000002</v>
      </c>
      <c r="AW30" s="43">
        <v>1029.8</v>
      </c>
      <c r="AX30" s="69">
        <v>0.7400487233476819</v>
      </c>
      <c r="AY30" s="43">
        <v>207074.06920529754</v>
      </c>
      <c r="AZ30" s="43">
        <v>192204.03999999998</v>
      </c>
      <c r="BA30" s="43">
        <v>32155.711340599624</v>
      </c>
      <c r="BB30" s="43">
        <v>36108.89</v>
      </c>
      <c r="BC30" s="43">
        <v>368323.64784930326</v>
      </c>
      <c r="BD30" s="43">
        <v>57590.536618839309</v>
      </c>
      <c r="BE30" s="43">
        <v>247981.40000000002</v>
      </c>
      <c r="BF30" s="43">
        <v>125929</v>
      </c>
      <c r="BG30" s="43">
        <v>2502.25</v>
      </c>
      <c r="BH30" s="43">
        <v>87</v>
      </c>
      <c r="BI30" s="44">
        <v>43173</v>
      </c>
      <c r="BJ30" s="44">
        <v>43541</v>
      </c>
      <c r="BK30" s="44">
        <v>43172</v>
      </c>
      <c r="BL30" s="43">
        <f t="shared" si="21"/>
        <v>1290575.01</v>
      </c>
      <c r="BM30" s="43">
        <f t="shared" si="22"/>
        <v>1187438.6199999999</v>
      </c>
      <c r="BO30" s="16" t="str">
        <f>IFERROR(VLOOKUP($C30,'PORTE LOJA'!A:B,2,0),"PORTE 1")</f>
        <v>PORTE 4</v>
      </c>
      <c r="BP30" s="16">
        <f>VLOOKUP(BO30,'PAINEL E TARGET'!$S$1:$W$8,3,0)</f>
        <v>3000</v>
      </c>
      <c r="BQ30" s="16">
        <f t="shared" si="0"/>
        <v>1</v>
      </c>
      <c r="BR30" s="16">
        <f t="shared" si="1"/>
        <v>1</v>
      </c>
      <c r="BS30" s="16">
        <f t="shared" si="2"/>
        <v>1</v>
      </c>
      <c r="BT30" s="16">
        <f t="shared" si="3"/>
        <v>1</v>
      </c>
      <c r="BU30" s="16">
        <f t="shared" si="4"/>
        <v>1</v>
      </c>
      <c r="BV30" s="16">
        <f t="shared" si="5"/>
        <v>1</v>
      </c>
      <c r="BW30" s="17" t="str">
        <f t="shared" si="23"/>
        <v>111111</v>
      </c>
      <c r="BY30" s="17">
        <f t="shared" si="6"/>
        <v>0.73299999999999998</v>
      </c>
      <c r="BZ30" s="17">
        <f t="shared" si="7"/>
        <v>0.78200000000000003</v>
      </c>
      <c r="CA30" s="17" t="str">
        <f t="shared" si="24"/>
        <v>Sem Retira</v>
      </c>
      <c r="CB30" s="17">
        <f t="shared" si="25"/>
        <v>0.78200000000000003</v>
      </c>
      <c r="CC30" s="33" t="str">
        <f>IF(CB30&gt;='PAINEL E TARGET'!$T$11,'PAINEL E TARGET'!$S$11,
IF(CB30&gt;='PAINEL E TARGET'!$T$12,'PAINEL E TARGET'!$S$12,
IF(CB30&gt;='PAINEL E TARGET'!$T$13,'PAINEL E TARGET'!$S$13,
IF(CB30&gt;='PAINEL E TARGET'!$T$14,'PAINEL E TARGET'!$S$14,
IF(CB30&gt;='PAINEL E TARGET'!$T$15,'PAINEL E TARGET'!$S$15,
IF(CB30&gt;='PAINEL E TARGET'!$T$16,'PAINEL E TARGET'!$S$16,
IF(CB30&gt;='PAINEL E TARGET'!$T$17,'PAINEL E TARGET'!$S$17,
IF(CB30&gt;='PAINEL E TARGET'!$T$18,'PAINEL E TARGET'!$S$18,'PAINEL E TARGET'!$S$19))))))))</f>
        <v>Não elegível</v>
      </c>
      <c r="CD30" s="17">
        <f>IFERROR(VLOOKUP($BW30,'PAINEL E TARGET'!$G$1:$Q$99,4,0),0)</f>
        <v>0.25</v>
      </c>
      <c r="CE30" s="17">
        <f>VLOOKUP(CC30,'PAINEL E TARGET'!$S$10:$U$19,3,0)</f>
        <v>0</v>
      </c>
      <c r="CF30" s="16">
        <f t="shared" si="26"/>
        <v>0</v>
      </c>
      <c r="CG30" s="17">
        <f t="shared" si="8"/>
        <v>0.64200000000000002</v>
      </c>
      <c r="CH30" s="17">
        <f t="shared" si="9"/>
        <v>0.67500000000000004</v>
      </c>
      <c r="CI30" s="17">
        <f t="shared" si="10"/>
        <v>1.1830000000000001</v>
      </c>
      <c r="CJ30" s="17">
        <f t="shared" si="11"/>
        <v>0.83599999999999997</v>
      </c>
      <c r="CK30" s="17">
        <f t="shared" si="12"/>
        <v>0.74</v>
      </c>
      <c r="CL30" s="17">
        <f t="shared" si="13"/>
        <v>0.745</v>
      </c>
      <c r="CM30" s="16">
        <f t="shared" si="14"/>
        <v>3</v>
      </c>
      <c r="CN30" s="17" t="str">
        <f t="shared" si="27"/>
        <v>não ok</v>
      </c>
      <c r="CO30" s="17">
        <f t="shared" si="28"/>
        <v>0</v>
      </c>
      <c r="CP30" s="33" t="str">
        <f>IF(CO30&gt;='PAINEL E TARGET'!$T$11,'PAINEL E TARGET'!$S$11,
IF(CO30&gt;='PAINEL E TARGET'!$T$12,'PAINEL E TARGET'!$S$12,
IF(CO30&gt;='PAINEL E TARGET'!$T$13,'PAINEL E TARGET'!$S$13,
IF(CO30&gt;='PAINEL E TARGET'!$T$14,'PAINEL E TARGET'!$S$14,
IF(CO30&gt;='PAINEL E TARGET'!$T$15,'PAINEL E TARGET'!$S$15,
IF(CO30&gt;='PAINEL E TARGET'!$T$16,'PAINEL E TARGET'!$S$16,
IF(CO30&gt;='PAINEL E TARGET'!$T$17,'PAINEL E TARGET'!$S$17,
IF(CO30&gt;='PAINEL E TARGET'!$T$18,'PAINEL E TARGET'!$S$18,'PAINEL E TARGET'!$S$19))))))))</f>
        <v>Não elegível</v>
      </c>
      <c r="CQ30" s="17">
        <f>IFERROR(VLOOKUP($BW30,'PAINEL E TARGET'!$G$1:$Q$99,5,0),0)</f>
        <v>0.25</v>
      </c>
      <c r="CR30" s="17">
        <f>VLOOKUP(CP30,'PAINEL E TARGET'!$S$10:$U$19,3,0)</f>
        <v>0</v>
      </c>
      <c r="CS30" s="16">
        <f t="shared" si="29"/>
        <v>0</v>
      </c>
      <c r="CT30" s="17">
        <f t="shared" si="15"/>
        <v>1.837</v>
      </c>
      <c r="CU30" s="33" t="str">
        <f>IF(CT30&gt;='PAINEL E TARGET'!$T$11,'PAINEL E TARGET'!$S$11,
IF(CT30&gt;='PAINEL E TARGET'!$T$12,'PAINEL E TARGET'!$S$12,
IF(CT30&gt;='PAINEL E TARGET'!$T$13,'PAINEL E TARGET'!$S$13,
IF(CT30&gt;='PAINEL E TARGET'!$T$14,'PAINEL E TARGET'!$S$14,
IF(CT30&gt;='PAINEL E TARGET'!$T$15,'PAINEL E TARGET'!$S$15,
IF(CT30&gt;='PAINEL E TARGET'!$T$16,'PAINEL E TARGET'!$S$16,
IF(CT30&gt;='PAINEL E TARGET'!$T$17,'PAINEL E TARGET'!$S$17,
IF(CT30&gt;='PAINEL E TARGET'!$T$18,'PAINEL E TARGET'!$S$18,'PAINEL E TARGET'!$S$19))))))))</f>
        <v>8. Fx de 130% ou mais</v>
      </c>
      <c r="CV30" s="17">
        <f>IFERROR(VLOOKUP($BW30,'PAINEL E TARGET'!$G$1:$Q$99,6,0),0)</f>
        <v>0.2</v>
      </c>
      <c r="CW30" s="17">
        <f>VLOOKUP(CU30,'PAINEL E TARGET'!$S$10:$U$19,3,0)</f>
        <v>1.6</v>
      </c>
      <c r="CX30" s="16">
        <f t="shared" si="30"/>
        <v>960.00000000000023</v>
      </c>
      <c r="CY30" s="17">
        <f t="shared" si="16"/>
        <v>0.92800000000000005</v>
      </c>
      <c r="CZ30" s="33" t="str">
        <f>IF(CY30&gt;='PAINEL E TARGET'!$T$11,'PAINEL E TARGET'!$S$11,
IF(CY30&gt;='PAINEL E TARGET'!$T$12,'PAINEL E TARGET'!$S$12,
IF(CY30&gt;='PAINEL E TARGET'!$T$13,'PAINEL E TARGET'!$S$13,
IF(CY30&gt;='PAINEL E TARGET'!$T$14,'PAINEL E TARGET'!$S$14,
IF(CY30&gt;='PAINEL E TARGET'!$T$15,'PAINEL E TARGET'!$S$15,
IF(CY30&gt;='PAINEL E TARGET'!$T$16,'PAINEL E TARGET'!$S$16,
IF(CY30&gt;='PAINEL E TARGET'!$T$17,'PAINEL E TARGET'!$S$17,
IF(CY30&gt;='PAINEL E TARGET'!$T$18,'PAINEL E TARGET'!$S$18,'PAINEL E TARGET'!$S$19))))))))</f>
        <v>1. Fx de 90% a 99,9%</v>
      </c>
      <c r="DA30" s="17">
        <f>IFERROR(VLOOKUP($BW30,'PAINEL E TARGET'!$G$1:$Q$99,7,0),0)</f>
        <v>0.15</v>
      </c>
      <c r="DB30" s="17">
        <f>VLOOKUP(CZ30,'PAINEL E TARGET'!$S$10:$U$19,3,0)</f>
        <v>0.5</v>
      </c>
      <c r="DC30" s="16">
        <f t="shared" si="31"/>
        <v>225</v>
      </c>
      <c r="DD30" s="17">
        <f t="shared" si="17"/>
        <v>1.123</v>
      </c>
      <c r="DE30" s="33" t="str">
        <f>IF(DD30&gt;='PAINEL E TARGET'!$T$11,'PAINEL E TARGET'!$S$11,
IF(DD30&gt;='PAINEL E TARGET'!$T$12,'PAINEL E TARGET'!$S$12,
IF(DD30&gt;='PAINEL E TARGET'!$T$13,'PAINEL E TARGET'!$S$13,
IF(DD30&gt;='PAINEL E TARGET'!$T$14,'PAINEL E TARGET'!$S$14,
IF(DD30&gt;='PAINEL E TARGET'!$T$15,'PAINEL E TARGET'!$S$15,
IF(DD30&gt;='PAINEL E TARGET'!$T$16,'PAINEL E TARGET'!$S$16,
IF(DD30&gt;='PAINEL E TARGET'!$T$17,'PAINEL E TARGET'!$S$17,
IF(DD30&gt;='PAINEL E TARGET'!$T$18,'PAINEL E TARGET'!$S$18,'PAINEL E TARGET'!$S$19))))))))</f>
        <v>4. Fx de 110% a 114,9%</v>
      </c>
      <c r="DF30" s="17">
        <f>IFERROR(VLOOKUP($BW30,'PAINEL E TARGET'!$G$1:$Q$99,8,0),0)</f>
        <v>0.1</v>
      </c>
      <c r="DG30" s="17">
        <f>VLOOKUP(DE30,'PAINEL E TARGET'!$S$10:$U$19,3,0)</f>
        <v>1.2</v>
      </c>
      <c r="DH30" s="16">
        <f t="shared" si="32"/>
        <v>360</v>
      </c>
      <c r="DI30" s="17">
        <f t="shared" si="18"/>
        <v>0.48199999999999998</v>
      </c>
      <c r="DJ30" s="33" t="str">
        <f>IF(DI30&gt;='PAINEL E TARGET'!$T$11,'PAINEL E TARGET'!$S$11,
IF(DI30&gt;='PAINEL E TARGET'!$T$12,'PAINEL E TARGET'!$S$12,
IF(DI30&gt;='PAINEL E TARGET'!$T$13,'PAINEL E TARGET'!$S$13,
IF(DI30&gt;='PAINEL E TARGET'!$T$14,'PAINEL E TARGET'!$S$14,
IF(DI30&gt;='PAINEL E TARGET'!$T$15,'PAINEL E TARGET'!$S$15,
IF(DI30&gt;='PAINEL E TARGET'!$T$16,'PAINEL E TARGET'!$S$16,
IF(DI30&gt;='PAINEL E TARGET'!$T$17,'PAINEL E TARGET'!$S$17,
IF(DI30&gt;='PAINEL E TARGET'!$T$18,'PAINEL E TARGET'!$S$18,'PAINEL E TARGET'!$S$19))))))))</f>
        <v>Não elegível</v>
      </c>
      <c r="DK30" s="17">
        <f>IFERROR(VLOOKUP($BW30,'PAINEL E TARGET'!$G$1:$Q$99,9,0),0)</f>
        <v>0.05</v>
      </c>
      <c r="DL30" s="17">
        <f>VLOOKUP(DJ30,'PAINEL E TARGET'!$S$10:$U$19,3,0)</f>
        <v>0</v>
      </c>
      <c r="DM30" s="16">
        <f t="shared" si="33"/>
        <v>0</v>
      </c>
      <c r="DN30" s="17">
        <f t="shared" si="19"/>
        <v>0.74</v>
      </c>
      <c r="DO30" s="33" t="str">
        <f>IF(DN30&gt;='PAINEL E TARGET'!$T$11,'PAINEL E TARGET'!$S$11,
IF(DN30&gt;='PAINEL E TARGET'!$T$12,'PAINEL E TARGET'!$S$12,
IF(DN30&gt;='PAINEL E TARGET'!$T$13,'PAINEL E TARGET'!$S$13,
IF(DN30&gt;='PAINEL E TARGET'!$T$14,'PAINEL E TARGET'!$S$14,
IF(DN30&gt;='PAINEL E TARGET'!$T$15,'PAINEL E TARGET'!$S$15,
IF(DN30&gt;='PAINEL E TARGET'!$T$16,'PAINEL E TARGET'!$S$16,
IF(DN30&gt;='PAINEL E TARGET'!$T$17,'PAINEL E TARGET'!$S$17,
IF(DN30&gt;='PAINEL E TARGET'!$T$18,'PAINEL E TARGET'!$S$18,'PAINEL E TARGET'!$S$19))))))))</f>
        <v>Não elegível</v>
      </c>
      <c r="DP30" s="17">
        <f>IFERROR(VLOOKUP($BW30,'PAINEL E TARGET'!$G$1:$Q$99,10,0),0)</f>
        <v>0</v>
      </c>
      <c r="DQ30" s="17">
        <f>VLOOKUP(DO30,'PAINEL E TARGET'!$S$10:$U$19,3,0)</f>
        <v>0</v>
      </c>
      <c r="DR30" s="16">
        <f t="shared" si="34"/>
        <v>0</v>
      </c>
      <c r="DS30" s="17">
        <f t="shared" si="20"/>
        <v>0.8</v>
      </c>
      <c r="DT30" s="16">
        <f>IF(DS30&gt;=1,VLOOKUP(BO30,'PAINEL E TARGET'!$S$1:$W$8,5,0),0)</f>
        <v>0</v>
      </c>
      <c r="DU30" s="16">
        <f t="shared" si="35"/>
        <v>1545.0000000000002</v>
      </c>
    </row>
    <row r="31" spans="2:125" s="32" customFormat="1" x14ac:dyDescent="0.2">
      <c r="B31" s="44">
        <v>43541</v>
      </c>
      <c r="C31" s="65">
        <v>94</v>
      </c>
      <c r="D31" s="66" t="s">
        <v>39</v>
      </c>
      <c r="E31" s="65">
        <v>612</v>
      </c>
      <c r="F31" s="65" t="s">
        <v>1019</v>
      </c>
      <c r="G31" s="67">
        <v>1586123.3773355752</v>
      </c>
      <c r="H31" s="67">
        <v>853763.08599928569</v>
      </c>
      <c r="I31" s="67">
        <v>544747.99000000011</v>
      </c>
      <c r="J31" s="68">
        <v>0.63805521570706081</v>
      </c>
      <c r="K31" s="67">
        <v>15504.955832683887</v>
      </c>
      <c r="L31" s="67">
        <v>723186.14872878511</v>
      </c>
      <c r="M31" s="67">
        <v>5927</v>
      </c>
      <c r="N31" s="67">
        <v>506112.08000000007</v>
      </c>
      <c r="O31" s="67">
        <v>1373130.593542526</v>
      </c>
      <c r="P31" s="67" t="s">
        <v>1082</v>
      </c>
      <c r="Q31" s="67" t="s">
        <v>1082</v>
      </c>
      <c r="R31" s="67">
        <v>0</v>
      </c>
      <c r="S31" s="67">
        <v>0</v>
      </c>
      <c r="T31" s="68">
        <v>9.5400038750752064E-2</v>
      </c>
      <c r="U31" s="68">
        <v>0.11553291987010054</v>
      </c>
      <c r="V31" s="68">
        <v>1.2110364039992569</v>
      </c>
      <c r="W31" s="67">
        <v>70471.159999999989</v>
      </c>
      <c r="X31" s="67">
        <v>59157.369999999995</v>
      </c>
      <c r="Y31" s="68">
        <v>0.83945503380389941</v>
      </c>
      <c r="Z31" s="68">
        <v>0</v>
      </c>
      <c r="AA31" s="68">
        <v>0</v>
      </c>
      <c r="AB31" s="68">
        <v>0</v>
      </c>
      <c r="AC31" s="67">
        <v>0</v>
      </c>
      <c r="AD31" s="67">
        <v>0</v>
      </c>
      <c r="AE31" s="68" t="s">
        <v>1082</v>
      </c>
      <c r="AF31" s="43">
        <v>80</v>
      </c>
      <c r="AG31" s="43">
        <v>93</v>
      </c>
      <c r="AH31" s="43">
        <v>0</v>
      </c>
      <c r="AI31" s="43">
        <v>0</v>
      </c>
      <c r="AJ31" s="67">
        <v>41611.079999999987</v>
      </c>
      <c r="AK31" s="67">
        <v>42371</v>
      </c>
      <c r="AL31" s="68">
        <v>1.0182624435607057</v>
      </c>
      <c r="AM31" s="67">
        <v>20369.68</v>
      </c>
      <c r="AN31" s="67">
        <v>8782</v>
      </c>
      <c r="AO31" s="68">
        <v>0.43113097505704556</v>
      </c>
      <c r="AP31" s="67">
        <v>0</v>
      </c>
      <c r="AQ31" s="67">
        <v>727.96</v>
      </c>
      <c r="AR31" s="68">
        <v>0</v>
      </c>
      <c r="AS31" s="67">
        <v>8490.3999999999978</v>
      </c>
      <c r="AT31" s="67">
        <v>7276.41</v>
      </c>
      <c r="AU31" s="68">
        <v>0.85701615942711784</v>
      </c>
      <c r="AV31" s="43">
        <v>506.44</v>
      </c>
      <c r="AW31" s="43">
        <v>314.83999999999997</v>
      </c>
      <c r="AX31" s="69">
        <v>0.62167285364505165</v>
      </c>
      <c r="AY31" s="43">
        <v>15504.955832683887</v>
      </c>
      <c r="AZ31" s="43">
        <v>5927</v>
      </c>
      <c r="BA31" s="43">
        <v>17232.46375977034</v>
      </c>
      <c r="BB31" s="43">
        <v>10109.59</v>
      </c>
      <c r="BC31" s="43">
        <v>28688.00342109162</v>
      </c>
      <c r="BD31" s="43">
        <v>32066.128972814106</v>
      </c>
      <c r="BE31" s="43">
        <v>131711.03999999998</v>
      </c>
      <c r="BF31" s="43">
        <v>0</v>
      </c>
      <c r="BG31" s="43">
        <v>942.5300000000002</v>
      </c>
      <c r="BH31" s="43">
        <v>0</v>
      </c>
      <c r="BI31" s="44">
        <v>43173</v>
      </c>
      <c r="BJ31" s="44">
        <v>43541</v>
      </c>
      <c r="BK31" s="44">
        <v>43172</v>
      </c>
      <c r="BL31" s="43">
        <f t="shared" si="21"/>
        <v>544747.99000000011</v>
      </c>
      <c r="BM31" s="43">
        <f t="shared" si="22"/>
        <v>512039.08000000007</v>
      </c>
      <c r="BO31" s="16" t="str">
        <f>IFERROR(VLOOKUP($C31,'PORTE LOJA'!A:B,2,0),"PORTE 1")</f>
        <v>PORTE 2</v>
      </c>
      <c r="BP31" s="16">
        <f>VLOOKUP(BO31,'PAINEL E TARGET'!$S$1:$W$8,3,0)</f>
        <v>1875</v>
      </c>
      <c r="BQ31" s="16">
        <f t="shared" si="0"/>
        <v>1</v>
      </c>
      <c r="BR31" s="16">
        <f t="shared" si="1"/>
        <v>1</v>
      </c>
      <c r="BS31" s="16">
        <f t="shared" si="2"/>
        <v>0</v>
      </c>
      <c r="BT31" s="16">
        <f t="shared" si="3"/>
        <v>1</v>
      </c>
      <c r="BU31" s="16">
        <f t="shared" si="4"/>
        <v>1</v>
      </c>
      <c r="BV31" s="16">
        <f t="shared" si="5"/>
        <v>0</v>
      </c>
      <c r="BW31" s="17" t="str">
        <f t="shared" si="23"/>
        <v>110110</v>
      </c>
      <c r="BY31" s="17">
        <f t="shared" si="6"/>
        <v>0.63800000000000001</v>
      </c>
      <c r="BZ31" s="17">
        <f t="shared" si="7"/>
        <v>0.69299999999999995</v>
      </c>
      <c r="CA31" s="17" t="str">
        <f t="shared" si="24"/>
        <v>Sem Retira</v>
      </c>
      <c r="CB31" s="17">
        <f t="shared" si="25"/>
        <v>0.69299999999999995</v>
      </c>
      <c r="CC31" s="33" t="str">
        <f>IF(CB31&gt;='PAINEL E TARGET'!$T$11,'PAINEL E TARGET'!$S$11,
IF(CB31&gt;='PAINEL E TARGET'!$T$12,'PAINEL E TARGET'!$S$12,
IF(CB31&gt;='PAINEL E TARGET'!$T$13,'PAINEL E TARGET'!$S$13,
IF(CB31&gt;='PAINEL E TARGET'!$T$14,'PAINEL E TARGET'!$S$14,
IF(CB31&gt;='PAINEL E TARGET'!$T$15,'PAINEL E TARGET'!$S$15,
IF(CB31&gt;='PAINEL E TARGET'!$T$16,'PAINEL E TARGET'!$S$16,
IF(CB31&gt;='PAINEL E TARGET'!$T$17,'PAINEL E TARGET'!$S$17,
IF(CB31&gt;='PAINEL E TARGET'!$T$18,'PAINEL E TARGET'!$S$18,'PAINEL E TARGET'!$S$19))))))))</f>
        <v>Não elegível</v>
      </c>
      <c r="CD31" s="17">
        <f>IFERROR(VLOOKUP($BW31,'PAINEL E TARGET'!$G$1:$Q$99,4,0),0)</f>
        <v>0.35</v>
      </c>
      <c r="CE31" s="17">
        <f>VLOOKUP(CC31,'PAINEL E TARGET'!$S$10:$U$19,3,0)</f>
        <v>0</v>
      </c>
      <c r="CF31" s="16">
        <f t="shared" si="26"/>
        <v>0</v>
      </c>
      <c r="CG31" s="17">
        <f t="shared" si="8"/>
        <v>1.018</v>
      </c>
      <c r="CH31" s="17">
        <f t="shared" si="9"/>
        <v>0.43099999999999999</v>
      </c>
      <c r="CI31" s="17" t="str">
        <f t="shared" si="10"/>
        <v>sem meta</v>
      </c>
      <c r="CJ31" s="17">
        <f t="shared" si="11"/>
        <v>0.85699999999999998</v>
      </c>
      <c r="CK31" s="17">
        <f t="shared" si="12"/>
        <v>0.622</v>
      </c>
      <c r="CL31" s="17">
        <f t="shared" si="13"/>
        <v>0.83899999999999997</v>
      </c>
      <c r="CM31" s="16">
        <f t="shared" si="14"/>
        <v>3</v>
      </c>
      <c r="CN31" s="17" t="str">
        <f t="shared" si="27"/>
        <v>não ok</v>
      </c>
      <c r="CO31" s="17">
        <f t="shared" si="28"/>
        <v>0</v>
      </c>
      <c r="CP31" s="33" t="str">
        <f>IF(CO31&gt;='PAINEL E TARGET'!$T$11,'PAINEL E TARGET'!$S$11,
IF(CO31&gt;='PAINEL E TARGET'!$T$12,'PAINEL E TARGET'!$S$12,
IF(CO31&gt;='PAINEL E TARGET'!$T$13,'PAINEL E TARGET'!$S$13,
IF(CO31&gt;='PAINEL E TARGET'!$T$14,'PAINEL E TARGET'!$S$14,
IF(CO31&gt;='PAINEL E TARGET'!$T$15,'PAINEL E TARGET'!$S$15,
IF(CO31&gt;='PAINEL E TARGET'!$T$16,'PAINEL E TARGET'!$S$16,
IF(CO31&gt;='PAINEL E TARGET'!$T$17,'PAINEL E TARGET'!$S$17,
IF(CO31&gt;='PAINEL E TARGET'!$T$18,'PAINEL E TARGET'!$S$18,'PAINEL E TARGET'!$S$19))))))))</f>
        <v>Não elegível</v>
      </c>
      <c r="CQ31" s="17">
        <f>IFERROR(VLOOKUP($BW31,'PAINEL E TARGET'!$G$1:$Q$99,5,0),0)</f>
        <v>0.4</v>
      </c>
      <c r="CR31" s="17">
        <f>VLOOKUP(CP31,'PAINEL E TARGET'!$S$10:$U$19,3,0)</f>
        <v>0</v>
      </c>
      <c r="CS31" s="16">
        <f t="shared" si="29"/>
        <v>0</v>
      </c>
      <c r="CT31" s="17">
        <f t="shared" si="15"/>
        <v>0</v>
      </c>
      <c r="CU31" s="33" t="str">
        <f>IF(CT31&gt;='PAINEL E TARGET'!$T$11,'PAINEL E TARGET'!$S$11,
IF(CT31&gt;='PAINEL E TARGET'!$T$12,'PAINEL E TARGET'!$S$12,
IF(CT31&gt;='PAINEL E TARGET'!$T$13,'PAINEL E TARGET'!$S$13,
IF(CT31&gt;='PAINEL E TARGET'!$T$14,'PAINEL E TARGET'!$S$14,
IF(CT31&gt;='PAINEL E TARGET'!$T$15,'PAINEL E TARGET'!$S$15,
IF(CT31&gt;='PAINEL E TARGET'!$T$16,'PAINEL E TARGET'!$S$16,
IF(CT31&gt;='PAINEL E TARGET'!$T$17,'PAINEL E TARGET'!$S$17,
IF(CT31&gt;='PAINEL E TARGET'!$T$18,'PAINEL E TARGET'!$S$18,'PAINEL E TARGET'!$S$19))))))))</f>
        <v>Não elegível</v>
      </c>
      <c r="CV31" s="17">
        <f>IFERROR(VLOOKUP($BW31,'PAINEL E TARGET'!$G$1:$Q$99,6,0),0)</f>
        <v>0</v>
      </c>
      <c r="CW31" s="17">
        <f>VLOOKUP(CU31,'PAINEL E TARGET'!$S$10:$U$19,3,0)</f>
        <v>0</v>
      </c>
      <c r="CX31" s="16">
        <f t="shared" si="30"/>
        <v>0</v>
      </c>
      <c r="CY31" s="17">
        <f t="shared" si="16"/>
        <v>0.38200000000000001</v>
      </c>
      <c r="CZ31" s="33" t="str">
        <f>IF(CY31&gt;='PAINEL E TARGET'!$T$11,'PAINEL E TARGET'!$S$11,
IF(CY31&gt;='PAINEL E TARGET'!$T$12,'PAINEL E TARGET'!$S$12,
IF(CY31&gt;='PAINEL E TARGET'!$T$13,'PAINEL E TARGET'!$S$13,
IF(CY31&gt;='PAINEL E TARGET'!$T$14,'PAINEL E TARGET'!$S$14,
IF(CY31&gt;='PAINEL E TARGET'!$T$15,'PAINEL E TARGET'!$S$15,
IF(CY31&gt;='PAINEL E TARGET'!$T$16,'PAINEL E TARGET'!$S$16,
IF(CY31&gt;='PAINEL E TARGET'!$T$17,'PAINEL E TARGET'!$S$17,
IF(CY31&gt;='PAINEL E TARGET'!$T$18,'PAINEL E TARGET'!$S$18,'PAINEL E TARGET'!$S$19))))))))</f>
        <v>Não elegível</v>
      </c>
      <c r="DA31" s="17">
        <f>IFERROR(VLOOKUP($BW31,'PAINEL E TARGET'!$G$1:$Q$99,7,0),0)</f>
        <v>0.15</v>
      </c>
      <c r="DB31" s="17">
        <f>VLOOKUP(CZ31,'PAINEL E TARGET'!$S$10:$U$19,3,0)</f>
        <v>0</v>
      </c>
      <c r="DC31" s="16">
        <f t="shared" si="31"/>
        <v>0</v>
      </c>
      <c r="DD31" s="17">
        <f t="shared" si="17"/>
        <v>0.58699999999999997</v>
      </c>
      <c r="DE31" s="33" t="str">
        <f>IF(DD31&gt;='PAINEL E TARGET'!$T$11,'PAINEL E TARGET'!$S$11,
IF(DD31&gt;='PAINEL E TARGET'!$T$12,'PAINEL E TARGET'!$S$12,
IF(DD31&gt;='PAINEL E TARGET'!$T$13,'PAINEL E TARGET'!$S$13,
IF(DD31&gt;='PAINEL E TARGET'!$T$14,'PAINEL E TARGET'!$S$14,
IF(DD31&gt;='PAINEL E TARGET'!$T$15,'PAINEL E TARGET'!$S$15,
IF(DD31&gt;='PAINEL E TARGET'!$T$16,'PAINEL E TARGET'!$S$16,
IF(DD31&gt;='PAINEL E TARGET'!$T$17,'PAINEL E TARGET'!$S$17,
IF(DD31&gt;='PAINEL E TARGET'!$T$18,'PAINEL E TARGET'!$S$18,'PAINEL E TARGET'!$S$19))))))))</f>
        <v>Não elegível</v>
      </c>
      <c r="DF31" s="17">
        <f>IFERROR(VLOOKUP($BW31,'PAINEL E TARGET'!$G$1:$Q$99,8,0),0)</f>
        <v>0.1</v>
      </c>
      <c r="DG31" s="17">
        <f>VLOOKUP(DE31,'PAINEL E TARGET'!$S$10:$U$19,3,0)</f>
        <v>0</v>
      </c>
      <c r="DH31" s="16">
        <f t="shared" si="32"/>
        <v>0</v>
      </c>
      <c r="DI31" s="17">
        <f t="shared" si="18"/>
        <v>0</v>
      </c>
      <c r="DJ31" s="33" t="str">
        <f>IF(DI31&gt;='PAINEL E TARGET'!$T$11,'PAINEL E TARGET'!$S$11,
IF(DI31&gt;='PAINEL E TARGET'!$T$12,'PAINEL E TARGET'!$S$12,
IF(DI31&gt;='PAINEL E TARGET'!$T$13,'PAINEL E TARGET'!$S$13,
IF(DI31&gt;='PAINEL E TARGET'!$T$14,'PAINEL E TARGET'!$S$14,
IF(DI31&gt;='PAINEL E TARGET'!$T$15,'PAINEL E TARGET'!$S$15,
IF(DI31&gt;='PAINEL E TARGET'!$T$16,'PAINEL E TARGET'!$S$16,
IF(DI31&gt;='PAINEL E TARGET'!$T$17,'PAINEL E TARGET'!$S$17,
IF(DI31&gt;='PAINEL E TARGET'!$T$18,'PAINEL E TARGET'!$S$18,'PAINEL E TARGET'!$S$19))))))))</f>
        <v>Não elegível</v>
      </c>
      <c r="DK31" s="17">
        <f>IFERROR(VLOOKUP($BW31,'PAINEL E TARGET'!$G$1:$Q$99,9,0),0)</f>
        <v>0</v>
      </c>
      <c r="DL31" s="17">
        <f>VLOOKUP(DJ31,'PAINEL E TARGET'!$S$10:$U$19,3,0)</f>
        <v>0</v>
      </c>
      <c r="DM31" s="16">
        <f t="shared" si="33"/>
        <v>0</v>
      </c>
      <c r="DN31" s="17">
        <f t="shared" si="19"/>
        <v>0.622</v>
      </c>
      <c r="DO31" s="33" t="str">
        <f>IF(DN31&gt;='PAINEL E TARGET'!$T$11,'PAINEL E TARGET'!$S$11,
IF(DN31&gt;='PAINEL E TARGET'!$T$12,'PAINEL E TARGET'!$S$12,
IF(DN31&gt;='PAINEL E TARGET'!$T$13,'PAINEL E TARGET'!$S$13,
IF(DN31&gt;='PAINEL E TARGET'!$T$14,'PAINEL E TARGET'!$S$14,
IF(DN31&gt;='PAINEL E TARGET'!$T$15,'PAINEL E TARGET'!$S$15,
IF(DN31&gt;='PAINEL E TARGET'!$T$16,'PAINEL E TARGET'!$S$16,
IF(DN31&gt;='PAINEL E TARGET'!$T$17,'PAINEL E TARGET'!$S$17,
IF(DN31&gt;='PAINEL E TARGET'!$T$18,'PAINEL E TARGET'!$S$18,'PAINEL E TARGET'!$S$19))))))))</f>
        <v>Não elegível</v>
      </c>
      <c r="DP31" s="17">
        <f>IFERROR(VLOOKUP($BW31,'PAINEL E TARGET'!$G$1:$Q$99,10,0),0)</f>
        <v>0</v>
      </c>
      <c r="DQ31" s="17">
        <f>VLOOKUP(DO31,'PAINEL E TARGET'!$S$10:$U$19,3,0)</f>
        <v>0</v>
      </c>
      <c r="DR31" s="16">
        <f t="shared" si="34"/>
        <v>0</v>
      </c>
      <c r="DS31" s="17">
        <f t="shared" si="20"/>
        <v>1.163</v>
      </c>
      <c r="DT31" s="16">
        <f>IF(DS31&gt;=1,VLOOKUP(BO31,'PAINEL E TARGET'!$S$1:$W$8,5,0),0)</f>
        <v>190</v>
      </c>
      <c r="DU31" s="16">
        <f t="shared" si="35"/>
        <v>190</v>
      </c>
    </row>
    <row r="32" spans="2:125" s="32" customFormat="1" x14ac:dyDescent="0.2">
      <c r="B32" s="44">
        <v>43541</v>
      </c>
      <c r="C32" s="65">
        <v>112</v>
      </c>
      <c r="D32" s="66" t="s">
        <v>40</v>
      </c>
      <c r="E32" s="65">
        <v>213</v>
      </c>
      <c r="F32" s="65" t="s">
        <v>1017</v>
      </c>
      <c r="G32" s="67">
        <v>820472.12374333118</v>
      </c>
      <c r="H32" s="67">
        <v>462504.06551857339</v>
      </c>
      <c r="I32" s="67">
        <v>441011.15</v>
      </c>
      <c r="J32" s="68">
        <v>0.95352923980360071</v>
      </c>
      <c r="K32" s="67">
        <v>32558.381526242054</v>
      </c>
      <c r="L32" s="67">
        <v>415951.12442789192</v>
      </c>
      <c r="M32" s="67">
        <v>38445.53</v>
      </c>
      <c r="N32" s="67">
        <v>395370.54</v>
      </c>
      <c r="O32" s="67">
        <v>796016.53867689567</v>
      </c>
      <c r="P32" s="67" t="s">
        <v>1082</v>
      </c>
      <c r="Q32" s="67" t="s">
        <v>1082</v>
      </c>
      <c r="R32" s="67">
        <v>0</v>
      </c>
      <c r="S32" s="67">
        <v>0</v>
      </c>
      <c r="T32" s="68">
        <v>9.5528878276175302E-2</v>
      </c>
      <c r="U32" s="68">
        <v>9.7754677460426959E-2</v>
      </c>
      <c r="V32" s="68">
        <v>1.0232997521212051</v>
      </c>
      <c r="W32" s="67">
        <v>42845.61</v>
      </c>
      <c r="X32" s="67">
        <v>42407.55</v>
      </c>
      <c r="Y32" s="68">
        <v>0.98977584868088009</v>
      </c>
      <c r="Z32" s="68">
        <v>8.7070841267729071E-2</v>
      </c>
      <c r="AA32" s="68">
        <v>9.1394447421000322E-2</v>
      </c>
      <c r="AB32" s="68">
        <v>1.0496561890332132</v>
      </c>
      <c r="AC32" s="67">
        <v>39052.1</v>
      </c>
      <c r="AD32" s="67">
        <v>39648.379999999997</v>
      </c>
      <c r="AE32" s="68">
        <v>1.0152688331741442</v>
      </c>
      <c r="AF32" s="43">
        <v>80</v>
      </c>
      <c r="AG32" s="43">
        <v>85</v>
      </c>
      <c r="AH32" s="43">
        <v>33</v>
      </c>
      <c r="AI32" s="43">
        <v>0</v>
      </c>
      <c r="AJ32" s="67">
        <v>32233.34</v>
      </c>
      <c r="AK32" s="67">
        <v>28723.5</v>
      </c>
      <c r="AL32" s="68">
        <v>0.89111150132130268</v>
      </c>
      <c r="AM32" s="67">
        <v>6624.47</v>
      </c>
      <c r="AN32" s="67">
        <v>3587.25</v>
      </c>
      <c r="AO32" s="68">
        <v>0.54151501931475265</v>
      </c>
      <c r="AP32" s="67">
        <v>8569.44</v>
      </c>
      <c r="AQ32" s="67">
        <v>6553.14</v>
      </c>
      <c r="AR32" s="68">
        <v>0.76471041281577323</v>
      </c>
      <c r="AS32" s="67">
        <v>6116.06</v>
      </c>
      <c r="AT32" s="67">
        <v>3543.6600000000003</v>
      </c>
      <c r="AU32" s="68">
        <v>0.57940242574467882</v>
      </c>
      <c r="AV32" s="43">
        <v>922.57999999999993</v>
      </c>
      <c r="AW32" s="43">
        <v>294.95</v>
      </c>
      <c r="AX32" s="69">
        <v>0.31970127251837238</v>
      </c>
      <c r="AY32" s="43">
        <v>32558.381526242054</v>
      </c>
      <c r="AZ32" s="43">
        <v>38445.53</v>
      </c>
      <c r="BA32" s="43">
        <v>25633.839550115939</v>
      </c>
      <c r="BB32" s="43">
        <v>33835.160000000003</v>
      </c>
      <c r="BC32" s="43">
        <v>57204.155123073135</v>
      </c>
      <c r="BD32" s="43">
        <v>45409.652015056701</v>
      </c>
      <c r="BE32" s="43">
        <v>76494.709999999992</v>
      </c>
      <c r="BF32" s="43">
        <v>69722.03</v>
      </c>
      <c r="BG32" s="43">
        <v>1641.7099999999996</v>
      </c>
      <c r="BH32" s="43">
        <v>61</v>
      </c>
      <c r="BI32" s="44">
        <v>43173</v>
      </c>
      <c r="BJ32" s="44">
        <v>43541</v>
      </c>
      <c r="BK32" s="44">
        <v>43172</v>
      </c>
      <c r="BL32" s="43">
        <f t="shared" si="21"/>
        <v>441011.15</v>
      </c>
      <c r="BM32" s="43">
        <f t="shared" si="22"/>
        <v>433816.06999999995</v>
      </c>
      <c r="BO32" s="16" t="str">
        <f>IFERROR(VLOOKUP($C32,'PORTE LOJA'!A:B,2,0),"PORTE 1")</f>
        <v>PORTE 1</v>
      </c>
      <c r="BP32" s="16">
        <f>VLOOKUP(BO32,'PAINEL E TARGET'!$S$1:$W$8,3,0)</f>
        <v>1650</v>
      </c>
      <c r="BQ32" s="16">
        <f t="shared" si="0"/>
        <v>1</v>
      </c>
      <c r="BR32" s="16">
        <f t="shared" si="1"/>
        <v>1</v>
      </c>
      <c r="BS32" s="16">
        <f t="shared" si="2"/>
        <v>1</v>
      </c>
      <c r="BT32" s="16">
        <f t="shared" si="3"/>
        <v>1</v>
      </c>
      <c r="BU32" s="16">
        <f t="shared" si="4"/>
        <v>1</v>
      </c>
      <c r="BV32" s="16">
        <f t="shared" si="5"/>
        <v>1</v>
      </c>
      <c r="BW32" s="17" t="str">
        <f t="shared" si="23"/>
        <v>111111</v>
      </c>
      <c r="BY32" s="17">
        <f t="shared" si="6"/>
        <v>0.95399999999999996</v>
      </c>
      <c r="BZ32" s="17">
        <f t="shared" si="7"/>
        <v>0.96699999999999997</v>
      </c>
      <c r="CA32" s="17" t="str">
        <f t="shared" si="24"/>
        <v>Sem Retira</v>
      </c>
      <c r="CB32" s="17">
        <f t="shared" si="25"/>
        <v>0.96699999999999997</v>
      </c>
      <c r="CC32" s="33" t="str">
        <f>IF(CB32&gt;='PAINEL E TARGET'!$T$11,'PAINEL E TARGET'!$S$11,
IF(CB32&gt;='PAINEL E TARGET'!$T$12,'PAINEL E TARGET'!$S$12,
IF(CB32&gt;='PAINEL E TARGET'!$T$13,'PAINEL E TARGET'!$S$13,
IF(CB32&gt;='PAINEL E TARGET'!$T$14,'PAINEL E TARGET'!$S$14,
IF(CB32&gt;='PAINEL E TARGET'!$T$15,'PAINEL E TARGET'!$S$15,
IF(CB32&gt;='PAINEL E TARGET'!$T$16,'PAINEL E TARGET'!$S$16,
IF(CB32&gt;='PAINEL E TARGET'!$T$17,'PAINEL E TARGET'!$S$17,
IF(CB32&gt;='PAINEL E TARGET'!$T$18,'PAINEL E TARGET'!$S$18,'PAINEL E TARGET'!$S$19))))))))</f>
        <v>1. Fx de 90% a 99,9%</v>
      </c>
      <c r="CD32" s="17">
        <f>IFERROR(VLOOKUP($BW32,'PAINEL E TARGET'!$G$1:$Q$99,4,0),0)</f>
        <v>0.25</v>
      </c>
      <c r="CE32" s="17">
        <f>VLOOKUP(CC32,'PAINEL E TARGET'!$S$10:$U$19,3,0)</f>
        <v>0.5</v>
      </c>
      <c r="CF32" s="16">
        <f t="shared" si="26"/>
        <v>206.25</v>
      </c>
      <c r="CG32" s="17">
        <f t="shared" si="8"/>
        <v>0.89100000000000001</v>
      </c>
      <c r="CH32" s="17">
        <f t="shared" si="9"/>
        <v>0.54200000000000004</v>
      </c>
      <c r="CI32" s="17">
        <f t="shared" si="10"/>
        <v>0.76500000000000001</v>
      </c>
      <c r="CJ32" s="17">
        <f t="shared" si="11"/>
        <v>0.57899999999999996</v>
      </c>
      <c r="CK32" s="17">
        <f t="shared" si="12"/>
        <v>0.32</v>
      </c>
      <c r="CL32" s="17">
        <f t="shared" si="13"/>
        <v>0.99</v>
      </c>
      <c r="CM32" s="16">
        <f t="shared" si="14"/>
        <v>2</v>
      </c>
      <c r="CN32" s="17" t="str">
        <f t="shared" si="27"/>
        <v>não ok</v>
      </c>
      <c r="CO32" s="17">
        <f t="shared" si="28"/>
        <v>0</v>
      </c>
      <c r="CP32" s="33" t="str">
        <f>IF(CO32&gt;='PAINEL E TARGET'!$T$11,'PAINEL E TARGET'!$S$11,
IF(CO32&gt;='PAINEL E TARGET'!$T$12,'PAINEL E TARGET'!$S$12,
IF(CO32&gt;='PAINEL E TARGET'!$T$13,'PAINEL E TARGET'!$S$13,
IF(CO32&gt;='PAINEL E TARGET'!$T$14,'PAINEL E TARGET'!$S$14,
IF(CO32&gt;='PAINEL E TARGET'!$T$15,'PAINEL E TARGET'!$S$15,
IF(CO32&gt;='PAINEL E TARGET'!$T$16,'PAINEL E TARGET'!$S$16,
IF(CO32&gt;='PAINEL E TARGET'!$T$17,'PAINEL E TARGET'!$S$17,
IF(CO32&gt;='PAINEL E TARGET'!$T$18,'PAINEL E TARGET'!$S$18,'PAINEL E TARGET'!$S$19))))))))</f>
        <v>Não elegível</v>
      </c>
      <c r="CQ32" s="17">
        <f>IFERROR(VLOOKUP($BW32,'PAINEL E TARGET'!$G$1:$Q$99,5,0),0)</f>
        <v>0.25</v>
      </c>
      <c r="CR32" s="17">
        <f>VLOOKUP(CP32,'PAINEL E TARGET'!$S$10:$U$19,3,0)</f>
        <v>0</v>
      </c>
      <c r="CS32" s="16">
        <f t="shared" si="29"/>
        <v>0</v>
      </c>
      <c r="CT32" s="17">
        <f t="shared" si="15"/>
        <v>1.0149999999999999</v>
      </c>
      <c r="CU32" s="33" t="str">
        <f>IF(CT32&gt;='PAINEL E TARGET'!$T$11,'PAINEL E TARGET'!$S$11,
IF(CT32&gt;='PAINEL E TARGET'!$T$12,'PAINEL E TARGET'!$S$12,
IF(CT32&gt;='PAINEL E TARGET'!$T$13,'PAINEL E TARGET'!$S$13,
IF(CT32&gt;='PAINEL E TARGET'!$T$14,'PAINEL E TARGET'!$S$14,
IF(CT32&gt;='PAINEL E TARGET'!$T$15,'PAINEL E TARGET'!$S$15,
IF(CT32&gt;='PAINEL E TARGET'!$T$16,'PAINEL E TARGET'!$S$16,
IF(CT32&gt;='PAINEL E TARGET'!$T$17,'PAINEL E TARGET'!$S$17,
IF(CT32&gt;='PAINEL E TARGET'!$T$18,'PAINEL E TARGET'!$S$18,'PAINEL E TARGET'!$S$19))))))))</f>
        <v>2. Fx de 100% a 104,9%</v>
      </c>
      <c r="CV32" s="17">
        <f>IFERROR(VLOOKUP($BW32,'PAINEL E TARGET'!$G$1:$Q$99,6,0),0)</f>
        <v>0.2</v>
      </c>
      <c r="CW32" s="17">
        <f>VLOOKUP(CU32,'PAINEL E TARGET'!$S$10:$U$19,3,0)</f>
        <v>1</v>
      </c>
      <c r="CX32" s="16">
        <f t="shared" si="30"/>
        <v>330</v>
      </c>
      <c r="CY32" s="17">
        <f t="shared" si="16"/>
        <v>1.181</v>
      </c>
      <c r="CZ32" s="33" t="str">
        <f>IF(CY32&gt;='PAINEL E TARGET'!$T$11,'PAINEL E TARGET'!$S$11,
IF(CY32&gt;='PAINEL E TARGET'!$T$12,'PAINEL E TARGET'!$S$12,
IF(CY32&gt;='PAINEL E TARGET'!$T$13,'PAINEL E TARGET'!$S$13,
IF(CY32&gt;='PAINEL E TARGET'!$T$14,'PAINEL E TARGET'!$S$14,
IF(CY32&gt;='PAINEL E TARGET'!$T$15,'PAINEL E TARGET'!$S$15,
IF(CY32&gt;='PAINEL E TARGET'!$T$16,'PAINEL E TARGET'!$S$16,
IF(CY32&gt;='PAINEL E TARGET'!$T$17,'PAINEL E TARGET'!$S$17,
IF(CY32&gt;='PAINEL E TARGET'!$T$18,'PAINEL E TARGET'!$S$18,'PAINEL E TARGET'!$S$19))))))))</f>
        <v>5. Fx de 115% a 119,9%</v>
      </c>
      <c r="DA32" s="17">
        <f>IFERROR(VLOOKUP($BW32,'PAINEL E TARGET'!$G$1:$Q$99,7,0),0)</f>
        <v>0.15</v>
      </c>
      <c r="DB32" s="17">
        <f>VLOOKUP(CZ32,'PAINEL E TARGET'!$S$10:$U$19,3,0)</f>
        <v>1.3</v>
      </c>
      <c r="DC32" s="16">
        <f t="shared" si="31"/>
        <v>321.75</v>
      </c>
      <c r="DD32" s="17">
        <f t="shared" si="17"/>
        <v>1.32</v>
      </c>
      <c r="DE32" s="33" t="str">
        <f>IF(DD32&gt;='PAINEL E TARGET'!$T$11,'PAINEL E TARGET'!$S$11,
IF(DD32&gt;='PAINEL E TARGET'!$T$12,'PAINEL E TARGET'!$S$12,
IF(DD32&gt;='PAINEL E TARGET'!$T$13,'PAINEL E TARGET'!$S$13,
IF(DD32&gt;='PAINEL E TARGET'!$T$14,'PAINEL E TARGET'!$S$14,
IF(DD32&gt;='PAINEL E TARGET'!$T$15,'PAINEL E TARGET'!$S$15,
IF(DD32&gt;='PAINEL E TARGET'!$T$16,'PAINEL E TARGET'!$S$16,
IF(DD32&gt;='PAINEL E TARGET'!$T$17,'PAINEL E TARGET'!$S$17,
IF(DD32&gt;='PAINEL E TARGET'!$T$18,'PAINEL E TARGET'!$S$18,'PAINEL E TARGET'!$S$19))))))))</f>
        <v>8. Fx de 130% ou mais</v>
      </c>
      <c r="DF32" s="17">
        <f>IFERROR(VLOOKUP($BW32,'PAINEL E TARGET'!$G$1:$Q$99,8,0),0)</f>
        <v>0.1</v>
      </c>
      <c r="DG32" s="17">
        <f>VLOOKUP(DE32,'PAINEL E TARGET'!$S$10:$U$19,3,0)</f>
        <v>1.6</v>
      </c>
      <c r="DH32" s="16">
        <f t="shared" si="32"/>
        <v>264.00000000000006</v>
      </c>
      <c r="DI32" s="17">
        <f t="shared" si="18"/>
        <v>0</v>
      </c>
      <c r="DJ32" s="33" t="str">
        <f>IF(DI32&gt;='PAINEL E TARGET'!$T$11,'PAINEL E TARGET'!$S$11,
IF(DI32&gt;='PAINEL E TARGET'!$T$12,'PAINEL E TARGET'!$S$12,
IF(DI32&gt;='PAINEL E TARGET'!$T$13,'PAINEL E TARGET'!$S$13,
IF(DI32&gt;='PAINEL E TARGET'!$T$14,'PAINEL E TARGET'!$S$14,
IF(DI32&gt;='PAINEL E TARGET'!$T$15,'PAINEL E TARGET'!$S$15,
IF(DI32&gt;='PAINEL E TARGET'!$T$16,'PAINEL E TARGET'!$S$16,
IF(DI32&gt;='PAINEL E TARGET'!$T$17,'PAINEL E TARGET'!$S$17,
IF(DI32&gt;='PAINEL E TARGET'!$T$18,'PAINEL E TARGET'!$S$18,'PAINEL E TARGET'!$S$19))))))))</f>
        <v>Não elegível</v>
      </c>
      <c r="DK32" s="17">
        <f>IFERROR(VLOOKUP($BW32,'PAINEL E TARGET'!$G$1:$Q$99,9,0),0)</f>
        <v>0.05</v>
      </c>
      <c r="DL32" s="17">
        <f>VLOOKUP(DJ32,'PAINEL E TARGET'!$S$10:$U$19,3,0)</f>
        <v>0</v>
      </c>
      <c r="DM32" s="16">
        <f t="shared" si="33"/>
        <v>0</v>
      </c>
      <c r="DN32" s="17">
        <f t="shared" si="19"/>
        <v>0.32</v>
      </c>
      <c r="DO32" s="33" t="str">
        <f>IF(DN32&gt;='PAINEL E TARGET'!$T$11,'PAINEL E TARGET'!$S$11,
IF(DN32&gt;='PAINEL E TARGET'!$T$12,'PAINEL E TARGET'!$S$12,
IF(DN32&gt;='PAINEL E TARGET'!$T$13,'PAINEL E TARGET'!$S$13,
IF(DN32&gt;='PAINEL E TARGET'!$T$14,'PAINEL E TARGET'!$S$14,
IF(DN32&gt;='PAINEL E TARGET'!$T$15,'PAINEL E TARGET'!$S$15,
IF(DN32&gt;='PAINEL E TARGET'!$T$16,'PAINEL E TARGET'!$S$16,
IF(DN32&gt;='PAINEL E TARGET'!$T$17,'PAINEL E TARGET'!$S$17,
IF(DN32&gt;='PAINEL E TARGET'!$T$18,'PAINEL E TARGET'!$S$18,'PAINEL E TARGET'!$S$19))))))))</f>
        <v>Não elegível</v>
      </c>
      <c r="DP32" s="17">
        <f>IFERROR(VLOOKUP($BW32,'PAINEL E TARGET'!$G$1:$Q$99,10,0),0)</f>
        <v>0</v>
      </c>
      <c r="DQ32" s="17">
        <f>VLOOKUP(DO32,'PAINEL E TARGET'!$S$10:$U$19,3,0)</f>
        <v>0</v>
      </c>
      <c r="DR32" s="16">
        <f t="shared" si="34"/>
        <v>0</v>
      </c>
      <c r="DS32" s="17">
        <f t="shared" si="20"/>
        <v>1.0629999999999999</v>
      </c>
      <c r="DT32" s="16">
        <f>IF(DS32&gt;=1,VLOOKUP(BO32,'PAINEL E TARGET'!$S$1:$W$8,5,0),0)</f>
        <v>165</v>
      </c>
      <c r="DU32" s="16">
        <f t="shared" si="35"/>
        <v>1287</v>
      </c>
    </row>
    <row r="33" spans="2:125" s="32" customFormat="1" x14ac:dyDescent="0.2">
      <c r="B33" s="44">
        <v>43541</v>
      </c>
      <c r="C33" s="65">
        <v>114</v>
      </c>
      <c r="D33" s="66" t="s">
        <v>41</v>
      </c>
      <c r="E33" s="65">
        <v>414</v>
      </c>
      <c r="F33" s="65" t="s">
        <v>1020</v>
      </c>
      <c r="G33" s="67">
        <v>4436841.0953221638</v>
      </c>
      <c r="H33" s="67">
        <v>2575099.4255699962</v>
      </c>
      <c r="I33" s="67">
        <v>2203731.15</v>
      </c>
      <c r="J33" s="68">
        <v>0.85578487887402865</v>
      </c>
      <c r="K33" s="67">
        <v>228003.50504612766</v>
      </c>
      <c r="L33" s="67">
        <v>2098526.9950351934</v>
      </c>
      <c r="M33" s="67">
        <v>245775.18</v>
      </c>
      <c r="N33" s="67">
        <v>1892408.63</v>
      </c>
      <c r="O33" s="67">
        <v>4016456.2195954979</v>
      </c>
      <c r="P33" s="67" t="s">
        <v>1082</v>
      </c>
      <c r="Q33" s="67" t="s">
        <v>1082</v>
      </c>
      <c r="R33" s="67">
        <v>0</v>
      </c>
      <c r="S33" s="67">
        <v>3598.9</v>
      </c>
      <c r="T33" s="68">
        <v>8.2055769306840012E-2</v>
      </c>
      <c r="U33" s="68">
        <v>8.736980381494891E-2</v>
      </c>
      <c r="V33" s="68">
        <v>1.0647612538764648</v>
      </c>
      <c r="W33" s="67">
        <v>190905.25</v>
      </c>
      <c r="X33" s="67">
        <v>186812.7</v>
      </c>
      <c r="Y33" s="68">
        <v>0.97856240202927902</v>
      </c>
      <c r="Z33" s="68">
        <v>5.2385644630809677E-2</v>
      </c>
      <c r="AA33" s="68">
        <v>6.5750923443761364E-2</v>
      </c>
      <c r="AB33" s="68">
        <v>1.2551324682008616</v>
      </c>
      <c r="AC33" s="67">
        <v>121876.79999999999</v>
      </c>
      <c r="AD33" s="67">
        <v>140587.56</v>
      </c>
      <c r="AE33" s="68">
        <v>1.1535219172147613</v>
      </c>
      <c r="AF33" s="43">
        <v>80</v>
      </c>
      <c r="AG33" s="43">
        <v>73</v>
      </c>
      <c r="AH33" s="43">
        <v>54</v>
      </c>
      <c r="AI33" s="43">
        <v>41</v>
      </c>
      <c r="AJ33" s="67">
        <v>82550.989999999991</v>
      </c>
      <c r="AK33" s="67">
        <v>87430</v>
      </c>
      <c r="AL33" s="68">
        <v>1.0591029859242149</v>
      </c>
      <c r="AM33" s="67">
        <v>19117.449999999997</v>
      </c>
      <c r="AN33" s="67">
        <v>19776.5</v>
      </c>
      <c r="AO33" s="68">
        <v>1.034473739960089</v>
      </c>
      <c r="AP33" s="67">
        <v>11556.18</v>
      </c>
      <c r="AQ33" s="67">
        <v>11265.519999999999</v>
      </c>
      <c r="AR33" s="68">
        <v>0.97484808993975502</v>
      </c>
      <c r="AS33" s="67">
        <v>77680.63</v>
      </c>
      <c r="AT33" s="67">
        <v>68340.680000000008</v>
      </c>
      <c r="AU33" s="68">
        <v>0.87976474959072815</v>
      </c>
      <c r="AV33" s="43">
        <v>3488.11</v>
      </c>
      <c r="AW33" s="43">
        <v>2534.5099999999998</v>
      </c>
      <c r="AX33" s="69">
        <v>0.72661412627468736</v>
      </c>
      <c r="AY33" s="43">
        <v>228003.50504612766</v>
      </c>
      <c r="AZ33" s="43">
        <v>245775.18000000002</v>
      </c>
      <c r="BA33" s="43">
        <v>70155.423887909026</v>
      </c>
      <c r="BB33" s="43">
        <v>76568.159999999989</v>
      </c>
      <c r="BC33" s="43">
        <v>393128.11541878391</v>
      </c>
      <c r="BD33" s="43">
        <v>121203.94262346606</v>
      </c>
      <c r="BE33" s="43">
        <v>332081.1700000001</v>
      </c>
      <c r="BF33" s="43">
        <v>212005.72999999998</v>
      </c>
      <c r="BG33" s="43">
        <v>6026.2800000000007</v>
      </c>
      <c r="BH33" s="43">
        <v>103</v>
      </c>
      <c r="BI33" s="44">
        <v>43173</v>
      </c>
      <c r="BJ33" s="44">
        <v>43541</v>
      </c>
      <c r="BK33" s="44">
        <v>43172</v>
      </c>
      <c r="BL33" s="43">
        <f t="shared" si="21"/>
        <v>2207330.0499999998</v>
      </c>
      <c r="BM33" s="43">
        <f t="shared" si="22"/>
        <v>2141782.71</v>
      </c>
      <c r="BO33" s="16" t="str">
        <f>IFERROR(VLOOKUP($C33,'PORTE LOJA'!A:B,2,0),"PORTE 1")</f>
        <v>PORTE 5</v>
      </c>
      <c r="BP33" s="16">
        <f>VLOOKUP(BO33,'PAINEL E TARGET'!$S$1:$W$8,3,0)</f>
        <v>3750</v>
      </c>
      <c r="BQ33" s="16">
        <f t="shared" si="0"/>
        <v>1</v>
      </c>
      <c r="BR33" s="16">
        <f t="shared" si="1"/>
        <v>1</v>
      </c>
      <c r="BS33" s="16">
        <f t="shared" si="2"/>
        <v>1</v>
      </c>
      <c r="BT33" s="16">
        <f t="shared" si="3"/>
        <v>1</v>
      </c>
      <c r="BU33" s="16">
        <f t="shared" si="4"/>
        <v>1</v>
      </c>
      <c r="BV33" s="16">
        <f t="shared" si="5"/>
        <v>1</v>
      </c>
      <c r="BW33" s="17" t="str">
        <f t="shared" si="23"/>
        <v>111111</v>
      </c>
      <c r="BY33" s="17">
        <f t="shared" si="6"/>
        <v>0.85699999999999998</v>
      </c>
      <c r="BZ33" s="17">
        <f t="shared" si="7"/>
        <v>0.92100000000000004</v>
      </c>
      <c r="CA33" s="17" t="str">
        <f t="shared" si="24"/>
        <v>Sem Retira</v>
      </c>
      <c r="CB33" s="17">
        <f t="shared" si="25"/>
        <v>0.92100000000000004</v>
      </c>
      <c r="CC33" s="33" t="str">
        <f>IF(CB33&gt;='PAINEL E TARGET'!$T$11,'PAINEL E TARGET'!$S$11,
IF(CB33&gt;='PAINEL E TARGET'!$T$12,'PAINEL E TARGET'!$S$12,
IF(CB33&gt;='PAINEL E TARGET'!$T$13,'PAINEL E TARGET'!$S$13,
IF(CB33&gt;='PAINEL E TARGET'!$T$14,'PAINEL E TARGET'!$S$14,
IF(CB33&gt;='PAINEL E TARGET'!$T$15,'PAINEL E TARGET'!$S$15,
IF(CB33&gt;='PAINEL E TARGET'!$T$16,'PAINEL E TARGET'!$S$16,
IF(CB33&gt;='PAINEL E TARGET'!$T$17,'PAINEL E TARGET'!$S$17,
IF(CB33&gt;='PAINEL E TARGET'!$T$18,'PAINEL E TARGET'!$S$18,'PAINEL E TARGET'!$S$19))))))))</f>
        <v>1. Fx de 90% a 99,9%</v>
      </c>
      <c r="CD33" s="17">
        <f>IFERROR(VLOOKUP($BW33,'PAINEL E TARGET'!$G$1:$Q$99,4,0),0)</f>
        <v>0.25</v>
      </c>
      <c r="CE33" s="17">
        <f>VLOOKUP(CC33,'PAINEL E TARGET'!$S$10:$U$19,3,0)</f>
        <v>0.5</v>
      </c>
      <c r="CF33" s="16">
        <f t="shared" si="26"/>
        <v>468.75</v>
      </c>
      <c r="CG33" s="17">
        <f t="shared" si="8"/>
        <v>1.0589999999999999</v>
      </c>
      <c r="CH33" s="17">
        <f t="shared" si="9"/>
        <v>1.034</v>
      </c>
      <c r="CI33" s="17">
        <f t="shared" si="10"/>
        <v>0.97499999999999998</v>
      </c>
      <c r="CJ33" s="17">
        <f t="shared" si="11"/>
        <v>0.88</v>
      </c>
      <c r="CK33" s="17">
        <f t="shared" si="12"/>
        <v>0.72699999999999998</v>
      </c>
      <c r="CL33" s="17">
        <f t="shared" si="13"/>
        <v>0.97899999999999998</v>
      </c>
      <c r="CM33" s="16">
        <f t="shared" si="14"/>
        <v>5</v>
      </c>
      <c r="CN33" s="17" t="str">
        <f t="shared" si="27"/>
        <v>ok</v>
      </c>
      <c r="CO33" s="17">
        <f t="shared" si="28"/>
        <v>0.97899999999999998</v>
      </c>
      <c r="CP33" s="33" t="str">
        <f>IF(CO33&gt;='PAINEL E TARGET'!$T$11,'PAINEL E TARGET'!$S$11,
IF(CO33&gt;='PAINEL E TARGET'!$T$12,'PAINEL E TARGET'!$S$12,
IF(CO33&gt;='PAINEL E TARGET'!$T$13,'PAINEL E TARGET'!$S$13,
IF(CO33&gt;='PAINEL E TARGET'!$T$14,'PAINEL E TARGET'!$S$14,
IF(CO33&gt;='PAINEL E TARGET'!$T$15,'PAINEL E TARGET'!$S$15,
IF(CO33&gt;='PAINEL E TARGET'!$T$16,'PAINEL E TARGET'!$S$16,
IF(CO33&gt;='PAINEL E TARGET'!$T$17,'PAINEL E TARGET'!$S$17,
IF(CO33&gt;='PAINEL E TARGET'!$T$18,'PAINEL E TARGET'!$S$18,'PAINEL E TARGET'!$S$19))))))))</f>
        <v>1. Fx de 90% a 99,9%</v>
      </c>
      <c r="CQ33" s="17">
        <f>IFERROR(VLOOKUP($BW33,'PAINEL E TARGET'!$G$1:$Q$99,5,0),0)</f>
        <v>0.25</v>
      </c>
      <c r="CR33" s="17">
        <f>VLOOKUP(CP33,'PAINEL E TARGET'!$S$10:$U$19,3,0)</f>
        <v>0.5</v>
      </c>
      <c r="CS33" s="16">
        <f t="shared" si="29"/>
        <v>468.75</v>
      </c>
      <c r="CT33" s="17">
        <f t="shared" si="15"/>
        <v>1.1539999999999999</v>
      </c>
      <c r="CU33" s="33" t="str">
        <f>IF(CT33&gt;='PAINEL E TARGET'!$T$11,'PAINEL E TARGET'!$S$11,
IF(CT33&gt;='PAINEL E TARGET'!$T$12,'PAINEL E TARGET'!$S$12,
IF(CT33&gt;='PAINEL E TARGET'!$T$13,'PAINEL E TARGET'!$S$13,
IF(CT33&gt;='PAINEL E TARGET'!$T$14,'PAINEL E TARGET'!$S$14,
IF(CT33&gt;='PAINEL E TARGET'!$T$15,'PAINEL E TARGET'!$S$15,
IF(CT33&gt;='PAINEL E TARGET'!$T$16,'PAINEL E TARGET'!$S$16,
IF(CT33&gt;='PAINEL E TARGET'!$T$17,'PAINEL E TARGET'!$S$17,
IF(CT33&gt;='PAINEL E TARGET'!$T$18,'PAINEL E TARGET'!$S$18,'PAINEL E TARGET'!$S$19))))))))</f>
        <v>5. Fx de 115% a 119,9%</v>
      </c>
      <c r="CV33" s="17">
        <f>IFERROR(VLOOKUP($BW33,'PAINEL E TARGET'!$G$1:$Q$99,6,0),0)</f>
        <v>0.2</v>
      </c>
      <c r="CW33" s="17">
        <f>VLOOKUP(CU33,'PAINEL E TARGET'!$S$10:$U$19,3,0)</f>
        <v>1.3</v>
      </c>
      <c r="CX33" s="16">
        <f t="shared" si="30"/>
        <v>975</v>
      </c>
      <c r="CY33" s="17">
        <f t="shared" si="16"/>
        <v>1.0780000000000001</v>
      </c>
      <c r="CZ33" s="33" t="str">
        <f>IF(CY33&gt;='PAINEL E TARGET'!$T$11,'PAINEL E TARGET'!$S$11,
IF(CY33&gt;='PAINEL E TARGET'!$T$12,'PAINEL E TARGET'!$S$12,
IF(CY33&gt;='PAINEL E TARGET'!$T$13,'PAINEL E TARGET'!$S$13,
IF(CY33&gt;='PAINEL E TARGET'!$T$14,'PAINEL E TARGET'!$S$14,
IF(CY33&gt;='PAINEL E TARGET'!$T$15,'PAINEL E TARGET'!$S$15,
IF(CY33&gt;='PAINEL E TARGET'!$T$16,'PAINEL E TARGET'!$S$16,
IF(CY33&gt;='PAINEL E TARGET'!$T$17,'PAINEL E TARGET'!$S$17,
IF(CY33&gt;='PAINEL E TARGET'!$T$18,'PAINEL E TARGET'!$S$18,'PAINEL E TARGET'!$S$19))))))))</f>
        <v>3. Fx de 105% a 109,9%</v>
      </c>
      <c r="DA33" s="17">
        <f>IFERROR(VLOOKUP($BW33,'PAINEL E TARGET'!$G$1:$Q$99,7,0),0)</f>
        <v>0.15</v>
      </c>
      <c r="DB33" s="17">
        <f>VLOOKUP(CZ33,'PAINEL E TARGET'!$S$10:$U$19,3,0)</f>
        <v>1.1000000000000001</v>
      </c>
      <c r="DC33" s="16">
        <f t="shared" si="31"/>
        <v>618.75</v>
      </c>
      <c r="DD33" s="17">
        <f t="shared" si="17"/>
        <v>1.091</v>
      </c>
      <c r="DE33" s="33" t="str">
        <f>IF(DD33&gt;='PAINEL E TARGET'!$T$11,'PAINEL E TARGET'!$S$11,
IF(DD33&gt;='PAINEL E TARGET'!$T$12,'PAINEL E TARGET'!$S$12,
IF(DD33&gt;='PAINEL E TARGET'!$T$13,'PAINEL E TARGET'!$S$13,
IF(DD33&gt;='PAINEL E TARGET'!$T$14,'PAINEL E TARGET'!$S$14,
IF(DD33&gt;='PAINEL E TARGET'!$T$15,'PAINEL E TARGET'!$S$15,
IF(DD33&gt;='PAINEL E TARGET'!$T$16,'PAINEL E TARGET'!$S$16,
IF(DD33&gt;='PAINEL E TARGET'!$T$17,'PAINEL E TARGET'!$S$17,
IF(DD33&gt;='PAINEL E TARGET'!$T$18,'PAINEL E TARGET'!$S$18,'PAINEL E TARGET'!$S$19))))))))</f>
        <v>3. Fx de 105% a 109,9%</v>
      </c>
      <c r="DF33" s="17">
        <f>IFERROR(VLOOKUP($BW33,'PAINEL E TARGET'!$G$1:$Q$99,8,0),0)</f>
        <v>0.1</v>
      </c>
      <c r="DG33" s="17">
        <f>VLOOKUP(DE33,'PAINEL E TARGET'!$S$10:$U$19,3,0)</f>
        <v>1.1000000000000001</v>
      </c>
      <c r="DH33" s="16">
        <f t="shared" si="32"/>
        <v>412.50000000000006</v>
      </c>
      <c r="DI33" s="17">
        <f t="shared" si="18"/>
        <v>0.75900000000000001</v>
      </c>
      <c r="DJ33" s="33" t="str">
        <f>IF(DI33&gt;='PAINEL E TARGET'!$T$11,'PAINEL E TARGET'!$S$11,
IF(DI33&gt;='PAINEL E TARGET'!$T$12,'PAINEL E TARGET'!$S$12,
IF(DI33&gt;='PAINEL E TARGET'!$T$13,'PAINEL E TARGET'!$S$13,
IF(DI33&gt;='PAINEL E TARGET'!$T$14,'PAINEL E TARGET'!$S$14,
IF(DI33&gt;='PAINEL E TARGET'!$T$15,'PAINEL E TARGET'!$S$15,
IF(DI33&gt;='PAINEL E TARGET'!$T$16,'PAINEL E TARGET'!$S$16,
IF(DI33&gt;='PAINEL E TARGET'!$T$17,'PAINEL E TARGET'!$S$17,
IF(DI33&gt;='PAINEL E TARGET'!$T$18,'PAINEL E TARGET'!$S$18,'PAINEL E TARGET'!$S$19))))))))</f>
        <v>Não elegível</v>
      </c>
      <c r="DK33" s="17">
        <f>IFERROR(VLOOKUP($BW33,'PAINEL E TARGET'!$G$1:$Q$99,9,0),0)</f>
        <v>0.05</v>
      </c>
      <c r="DL33" s="17">
        <f>VLOOKUP(DJ33,'PAINEL E TARGET'!$S$10:$U$19,3,0)</f>
        <v>0</v>
      </c>
      <c r="DM33" s="16">
        <f t="shared" si="33"/>
        <v>0</v>
      </c>
      <c r="DN33" s="17">
        <f t="shared" si="19"/>
        <v>0.72699999999999998</v>
      </c>
      <c r="DO33" s="33" t="str">
        <f>IF(DN33&gt;='PAINEL E TARGET'!$T$11,'PAINEL E TARGET'!$S$11,
IF(DN33&gt;='PAINEL E TARGET'!$T$12,'PAINEL E TARGET'!$S$12,
IF(DN33&gt;='PAINEL E TARGET'!$T$13,'PAINEL E TARGET'!$S$13,
IF(DN33&gt;='PAINEL E TARGET'!$T$14,'PAINEL E TARGET'!$S$14,
IF(DN33&gt;='PAINEL E TARGET'!$T$15,'PAINEL E TARGET'!$S$15,
IF(DN33&gt;='PAINEL E TARGET'!$T$16,'PAINEL E TARGET'!$S$16,
IF(DN33&gt;='PAINEL E TARGET'!$T$17,'PAINEL E TARGET'!$S$17,
IF(DN33&gt;='PAINEL E TARGET'!$T$18,'PAINEL E TARGET'!$S$18,'PAINEL E TARGET'!$S$19))))))))</f>
        <v>Não elegível</v>
      </c>
      <c r="DP33" s="17">
        <f>IFERROR(VLOOKUP($BW33,'PAINEL E TARGET'!$G$1:$Q$99,10,0),0)</f>
        <v>0</v>
      </c>
      <c r="DQ33" s="17">
        <f>VLOOKUP(DO33,'PAINEL E TARGET'!$S$10:$U$19,3,0)</f>
        <v>0</v>
      </c>
      <c r="DR33" s="16">
        <f t="shared" si="34"/>
        <v>0</v>
      </c>
      <c r="DS33" s="17">
        <f t="shared" si="20"/>
        <v>0.91300000000000003</v>
      </c>
      <c r="DT33" s="16">
        <f>IF(DS33&gt;=1,VLOOKUP(BO33,'PAINEL E TARGET'!$S$1:$W$8,5,0),0)</f>
        <v>0</v>
      </c>
      <c r="DU33" s="16">
        <f t="shared" si="35"/>
        <v>2943.75</v>
      </c>
    </row>
    <row r="34" spans="2:125" s="32" customFormat="1" x14ac:dyDescent="0.2">
      <c r="B34" s="44">
        <v>43541</v>
      </c>
      <c r="C34" s="65">
        <v>119</v>
      </c>
      <c r="D34" s="66" t="s">
        <v>42</v>
      </c>
      <c r="E34" s="65">
        <v>216</v>
      </c>
      <c r="F34" s="65" t="s">
        <v>1017</v>
      </c>
      <c r="G34" s="67">
        <v>1992560.4754375443</v>
      </c>
      <c r="H34" s="67">
        <v>1079105.4021489706</v>
      </c>
      <c r="I34" s="67">
        <v>891799.35</v>
      </c>
      <c r="J34" s="68">
        <v>0.82642469236465466</v>
      </c>
      <c r="K34" s="67">
        <v>101309.50325334251</v>
      </c>
      <c r="L34" s="67">
        <v>963016.48247740988</v>
      </c>
      <c r="M34" s="67">
        <v>74894.070000000007</v>
      </c>
      <c r="N34" s="67">
        <v>813836.49000000011</v>
      </c>
      <c r="O34" s="67">
        <v>1966253.248436783</v>
      </c>
      <c r="P34" s="67" t="s">
        <v>1082</v>
      </c>
      <c r="Q34" s="67" t="s">
        <v>1082</v>
      </c>
      <c r="R34" s="67">
        <v>0</v>
      </c>
      <c r="S34" s="67">
        <v>0</v>
      </c>
      <c r="T34" s="68">
        <v>9.9438387692221145E-2</v>
      </c>
      <c r="U34" s="68">
        <v>8.7884048906791259E-2</v>
      </c>
      <c r="V34" s="68">
        <v>0.8838040413407291</v>
      </c>
      <c r="W34" s="67">
        <v>105834.86</v>
      </c>
      <c r="X34" s="67">
        <v>78105.239999999991</v>
      </c>
      <c r="Y34" s="68">
        <v>0.73799162204211344</v>
      </c>
      <c r="Z34" s="68">
        <v>9.1377351773691565E-2</v>
      </c>
      <c r="AA34" s="68">
        <v>9.9783482183846584E-2</v>
      </c>
      <c r="AB34" s="68">
        <v>1.0919935875464408</v>
      </c>
      <c r="AC34" s="67">
        <v>97255.290000000008</v>
      </c>
      <c r="AD34" s="67">
        <v>88680.63</v>
      </c>
      <c r="AE34" s="68">
        <v>0.91183348484180138</v>
      </c>
      <c r="AF34" s="43">
        <v>80</v>
      </c>
      <c r="AG34" s="43">
        <v>87</v>
      </c>
      <c r="AH34" s="43">
        <v>40</v>
      </c>
      <c r="AI34" s="43">
        <v>43</v>
      </c>
      <c r="AJ34" s="67">
        <v>65413.48000000001</v>
      </c>
      <c r="AK34" s="67">
        <v>47540.88</v>
      </c>
      <c r="AL34" s="68">
        <v>0.72677497054123996</v>
      </c>
      <c r="AM34" s="67">
        <v>13786.720000000001</v>
      </c>
      <c r="AN34" s="67">
        <v>7063.18</v>
      </c>
      <c r="AO34" s="68">
        <v>0.51231765060870171</v>
      </c>
      <c r="AP34" s="67">
        <v>15264.930000000002</v>
      </c>
      <c r="AQ34" s="67">
        <v>11461.970000000001</v>
      </c>
      <c r="AR34" s="68">
        <v>0.75086947663697112</v>
      </c>
      <c r="AS34" s="67">
        <v>11369.73</v>
      </c>
      <c r="AT34" s="67">
        <v>12039.210000000001</v>
      </c>
      <c r="AU34" s="68">
        <v>1.0588826647598493</v>
      </c>
      <c r="AV34" s="43">
        <v>2621.8799999999997</v>
      </c>
      <c r="AW34" s="43">
        <v>2244.62</v>
      </c>
      <c r="AX34" s="69">
        <v>0.85611088226768584</v>
      </c>
      <c r="AY34" s="43">
        <v>101309.50325334251</v>
      </c>
      <c r="AZ34" s="43">
        <v>74894.069999999992</v>
      </c>
      <c r="BA34" s="43">
        <v>32158.286356566019</v>
      </c>
      <c r="BB34" s="43">
        <v>30331.269999999997</v>
      </c>
      <c r="BC34" s="43">
        <v>186891.72631473857</v>
      </c>
      <c r="BD34" s="43">
        <v>59542.538696928241</v>
      </c>
      <c r="BE34" s="43">
        <v>196901.35</v>
      </c>
      <c r="BF34" s="43">
        <v>180939.46000000002</v>
      </c>
      <c r="BG34" s="43">
        <v>4848.99</v>
      </c>
      <c r="BH34" s="43">
        <v>98</v>
      </c>
      <c r="BI34" s="44">
        <v>43173</v>
      </c>
      <c r="BJ34" s="44">
        <v>43541</v>
      </c>
      <c r="BK34" s="44">
        <v>43172</v>
      </c>
      <c r="BL34" s="43">
        <f t="shared" si="21"/>
        <v>891799.35</v>
      </c>
      <c r="BM34" s="43">
        <f t="shared" si="22"/>
        <v>888730.56</v>
      </c>
      <c r="BO34" s="16" t="str">
        <f>IFERROR(VLOOKUP($C34,'PORTE LOJA'!A:B,2,0),"PORTE 1")</f>
        <v>PORTE 3</v>
      </c>
      <c r="BP34" s="16">
        <f>VLOOKUP(BO34,'PAINEL E TARGET'!$S$1:$W$8,3,0)</f>
        <v>2400</v>
      </c>
      <c r="BQ34" s="16">
        <f t="shared" si="0"/>
        <v>1</v>
      </c>
      <c r="BR34" s="16">
        <f t="shared" si="1"/>
        <v>1</v>
      </c>
      <c r="BS34" s="16">
        <f t="shared" si="2"/>
        <v>1</v>
      </c>
      <c r="BT34" s="16">
        <f t="shared" si="3"/>
        <v>1</v>
      </c>
      <c r="BU34" s="16">
        <f t="shared" si="4"/>
        <v>1</v>
      </c>
      <c r="BV34" s="16">
        <f t="shared" si="5"/>
        <v>1</v>
      </c>
      <c r="BW34" s="17" t="str">
        <f t="shared" si="23"/>
        <v>111111</v>
      </c>
      <c r="BY34" s="17">
        <f t="shared" si="6"/>
        <v>0.82599999999999996</v>
      </c>
      <c r="BZ34" s="17">
        <f t="shared" si="7"/>
        <v>0.83499999999999996</v>
      </c>
      <c r="CA34" s="17" t="str">
        <f t="shared" si="24"/>
        <v>Sem Retira</v>
      </c>
      <c r="CB34" s="17">
        <f t="shared" si="25"/>
        <v>0.83499999999999996</v>
      </c>
      <c r="CC34" s="33" t="str">
        <f>IF(CB34&gt;='PAINEL E TARGET'!$T$11,'PAINEL E TARGET'!$S$11,
IF(CB34&gt;='PAINEL E TARGET'!$T$12,'PAINEL E TARGET'!$S$12,
IF(CB34&gt;='PAINEL E TARGET'!$T$13,'PAINEL E TARGET'!$S$13,
IF(CB34&gt;='PAINEL E TARGET'!$T$14,'PAINEL E TARGET'!$S$14,
IF(CB34&gt;='PAINEL E TARGET'!$T$15,'PAINEL E TARGET'!$S$15,
IF(CB34&gt;='PAINEL E TARGET'!$T$16,'PAINEL E TARGET'!$S$16,
IF(CB34&gt;='PAINEL E TARGET'!$T$17,'PAINEL E TARGET'!$S$17,
IF(CB34&gt;='PAINEL E TARGET'!$T$18,'PAINEL E TARGET'!$S$18,'PAINEL E TARGET'!$S$19))))))))</f>
        <v>Não elegível</v>
      </c>
      <c r="CD34" s="17">
        <f>IFERROR(VLOOKUP($BW34,'PAINEL E TARGET'!$G$1:$Q$99,4,0),0)</f>
        <v>0.25</v>
      </c>
      <c r="CE34" s="17">
        <f>VLOOKUP(CC34,'PAINEL E TARGET'!$S$10:$U$19,3,0)</f>
        <v>0</v>
      </c>
      <c r="CF34" s="16">
        <f t="shared" si="26"/>
        <v>0</v>
      </c>
      <c r="CG34" s="17">
        <f t="shared" si="8"/>
        <v>0.72699999999999998</v>
      </c>
      <c r="CH34" s="17">
        <f t="shared" si="9"/>
        <v>0.51200000000000001</v>
      </c>
      <c r="CI34" s="17">
        <f t="shared" si="10"/>
        <v>0.751</v>
      </c>
      <c r="CJ34" s="17">
        <f t="shared" si="11"/>
        <v>1.0589999999999999</v>
      </c>
      <c r="CK34" s="17">
        <f t="shared" si="12"/>
        <v>0.85599999999999998</v>
      </c>
      <c r="CL34" s="17">
        <f t="shared" si="13"/>
        <v>0.73799999999999999</v>
      </c>
      <c r="CM34" s="16">
        <f t="shared" si="14"/>
        <v>4</v>
      </c>
      <c r="CN34" s="17" t="str">
        <f t="shared" si="27"/>
        <v>não ok</v>
      </c>
      <c r="CO34" s="17">
        <f t="shared" si="28"/>
        <v>0</v>
      </c>
      <c r="CP34" s="33" t="str">
        <f>IF(CO34&gt;='PAINEL E TARGET'!$T$11,'PAINEL E TARGET'!$S$11,
IF(CO34&gt;='PAINEL E TARGET'!$T$12,'PAINEL E TARGET'!$S$12,
IF(CO34&gt;='PAINEL E TARGET'!$T$13,'PAINEL E TARGET'!$S$13,
IF(CO34&gt;='PAINEL E TARGET'!$T$14,'PAINEL E TARGET'!$S$14,
IF(CO34&gt;='PAINEL E TARGET'!$T$15,'PAINEL E TARGET'!$S$15,
IF(CO34&gt;='PAINEL E TARGET'!$T$16,'PAINEL E TARGET'!$S$16,
IF(CO34&gt;='PAINEL E TARGET'!$T$17,'PAINEL E TARGET'!$S$17,
IF(CO34&gt;='PAINEL E TARGET'!$T$18,'PAINEL E TARGET'!$S$18,'PAINEL E TARGET'!$S$19))))))))</f>
        <v>Não elegível</v>
      </c>
      <c r="CQ34" s="17">
        <f>IFERROR(VLOOKUP($BW34,'PAINEL E TARGET'!$G$1:$Q$99,5,0),0)</f>
        <v>0.25</v>
      </c>
      <c r="CR34" s="17">
        <f>VLOOKUP(CP34,'PAINEL E TARGET'!$S$10:$U$19,3,0)</f>
        <v>0</v>
      </c>
      <c r="CS34" s="16">
        <f t="shared" si="29"/>
        <v>0</v>
      </c>
      <c r="CT34" s="17">
        <f t="shared" si="15"/>
        <v>0.91200000000000003</v>
      </c>
      <c r="CU34" s="33" t="str">
        <f>IF(CT34&gt;='PAINEL E TARGET'!$T$11,'PAINEL E TARGET'!$S$11,
IF(CT34&gt;='PAINEL E TARGET'!$T$12,'PAINEL E TARGET'!$S$12,
IF(CT34&gt;='PAINEL E TARGET'!$T$13,'PAINEL E TARGET'!$S$13,
IF(CT34&gt;='PAINEL E TARGET'!$T$14,'PAINEL E TARGET'!$S$14,
IF(CT34&gt;='PAINEL E TARGET'!$T$15,'PAINEL E TARGET'!$S$15,
IF(CT34&gt;='PAINEL E TARGET'!$T$16,'PAINEL E TARGET'!$S$16,
IF(CT34&gt;='PAINEL E TARGET'!$T$17,'PAINEL E TARGET'!$S$17,
IF(CT34&gt;='PAINEL E TARGET'!$T$18,'PAINEL E TARGET'!$S$18,'PAINEL E TARGET'!$S$19))))))))</f>
        <v>1. Fx de 90% a 99,9%</v>
      </c>
      <c r="CV34" s="17">
        <f>IFERROR(VLOOKUP($BW34,'PAINEL E TARGET'!$G$1:$Q$99,6,0),0)</f>
        <v>0.2</v>
      </c>
      <c r="CW34" s="17">
        <f>VLOOKUP(CU34,'PAINEL E TARGET'!$S$10:$U$19,3,0)</f>
        <v>0.5</v>
      </c>
      <c r="CX34" s="16">
        <f t="shared" si="30"/>
        <v>240</v>
      </c>
      <c r="CY34" s="17">
        <f t="shared" si="16"/>
        <v>0.73899999999999999</v>
      </c>
      <c r="CZ34" s="33" t="str">
        <f>IF(CY34&gt;='PAINEL E TARGET'!$T$11,'PAINEL E TARGET'!$S$11,
IF(CY34&gt;='PAINEL E TARGET'!$T$12,'PAINEL E TARGET'!$S$12,
IF(CY34&gt;='PAINEL E TARGET'!$T$13,'PAINEL E TARGET'!$S$13,
IF(CY34&gt;='PAINEL E TARGET'!$T$14,'PAINEL E TARGET'!$S$14,
IF(CY34&gt;='PAINEL E TARGET'!$T$15,'PAINEL E TARGET'!$S$15,
IF(CY34&gt;='PAINEL E TARGET'!$T$16,'PAINEL E TARGET'!$S$16,
IF(CY34&gt;='PAINEL E TARGET'!$T$17,'PAINEL E TARGET'!$S$17,
IF(CY34&gt;='PAINEL E TARGET'!$T$18,'PAINEL E TARGET'!$S$18,'PAINEL E TARGET'!$S$19))))))))</f>
        <v>Não elegível</v>
      </c>
      <c r="DA34" s="17">
        <f>IFERROR(VLOOKUP($BW34,'PAINEL E TARGET'!$G$1:$Q$99,7,0),0)</f>
        <v>0.15</v>
      </c>
      <c r="DB34" s="17">
        <f>VLOOKUP(CZ34,'PAINEL E TARGET'!$S$10:$U$19,3,0)</f>
        <v>0</v>
      </c>
      <c r="DC34" s="16">
        <f t="shared" si="31"/>
        <v>0</v>
      </c>
      <c r="DD34" s="17">
        <f t="shared" si="17"/>
        <v>0.94299999999999995</v>
      </c>
      <c r="DE34" s="33" t="str">
        <f>IF(DD34&gt;='PAINEL E TARGET'!$T$11,'PAINEL E TARGET'!$S$11,
IF(DD34&gt;='PAINEL E TARGET'!$T$12,'PAINEL E TARGET'!$S$12,
IF(DD34&gt;='PAINEL E TARGET'!$T$13,'PAINEL E TARGET'!$S$13,
IF(DD34&gt;='PAINEL E TARGET'!$T$14,'PAINEL E TARGET'!$S$14,
IF(DD34&gt;='PAINEL E TARGET'!$T$15,'PAINEL E TARGET'!$S$15,
IF(DD34&gt;='PAINEL E TARGET'!$T$16,'PAINEL E TARGET'!$S$16,
IF(DD34&gt;='PAINEL E TARGET'!$T$17,'PAINEL E TARGET'!$S$17,
IF(DD34&gt;='PAINEL E TARGET'!$T$18,'PAINEL E TARGET'!$S$18,'PAINEL E TARGET'!$S$19))))))))</f>
        <v>1. Fx de 90% a 99,9%</v>
      </c>
      <c r="DF34" s="17">
        <f>IFERROR(VLOOKUP($BW34,'PAINEL E TARGET'!$G$1:$Q$99,8,0),0)</f>
        <v>0.1</v>
      </c>
      <c r="DG34" s="17">
        <f>VLOOKUP(DE34,'PAINEL E TARGET'!$S$10:$U$19,3,0)</f>
        <v>0.5</v>
      </c>
      <c r="DH34" s="16">
        <f t="shared" si="32"/>
        <v>120</v>
      </c>
      <c r="DI34" s="17">
        <f t="shared" si="18"/>
        <v>1.075</v>
      </c>
      <c r="DJ34" s="33" t="str">
        <f>IF(DI34&gt;='PAINEL E TARGET'!$T$11,'PAINEL E TARGET'!$S$11,
IF(DI34&gt;='PAINEL E TARGET'!$T$12,'PAINEL E TARGET'!$S$12,
IF(DI34&gt;='PAINEL E TARGET'!$T$13,'PAINEL E TARGET'!$S$13,
IF(DI34&gt;='PAINEL E TARGET'!$T$14,'PAINEL E TARGET'!$S$14,
IF(DI34&gt;='PAINEL E TARGET'!$T$15,'PAINEL E TARGET'!$S$15,
IF(DI34&gt;='PAINEL E TARGET'!$T$16,'PAINEL E TARGET'!$S$16,
IF(DI34&gt;='PAINEL E TARGET'!$T$17,'PAINEL E TARGET'!$S$17,
IF(DI34&gt;='PAINEL E TARGET'!$T$18,'PAINEL E TARGET'!$S$18,'PAINEL E TARGET'!$S$19))))))))</f>
        <v>3. Fx de 105% a 109,9%</v>
      </c>
      <c r="DK34" s="17">
        <f>IFERROR(VLOOKUP($BW34,'PAINEL E TARGET'!$G$1:$Q$99,9,0),0)</f>
        <v>0.05</v>
      </c>
      <c r="DL34" s="17">
        <f>VLOOKUP(DJ34,'PAINEL E TARGET'!$S$10:$U$19,3,0)</f>
        <v>1.1000000000000001</v>
      </c>
      <c r="DM34" s="16">
        <f t="shared" si="33"/>
        <v>132.00000000000003</v>
      </c>
      <c r="DN34" s="17">
        <f t="shared" si="19"/>
        <v>0.85599999999999998</v>
      </c>
      <c r="DO34" s="33" t="str">
        <f>IF(DN34&gt;='PAINEL E TARGET'!$T$11,'PAINEL E TARGET'!$S$11,
IF(DN34&gt;='PAINEL E TARGET'!$T$12,'PAINEL E TARGET'!$S$12,
IF(DN34&gt;='PAINEL E TARGET'!$T$13,'PAINEL E TARGET'!$S$13,
IF(DN34&gt;='PAINEL E TARGET'!$T$14,'PAINEL E TARGET'!$S$14,
IF(DN34&gt;='PAINEL E TARGET'!$T$15,'PAINEL E TARGET'!$S$15,
IF(DN34&gt;='PAINEL E TARGET'!$T$16,'PAINEL E TARGET'!$S$16,
IF(DN34&gt;='PAINEL E TARGET'!$T$17,'PAINEL E TARGET'!$S$17,
IF(DN34&gt;='PAINEL E TARGET'!$T$18,'PAINEL E TARGET'!$S$18,'PAINEL E TARGET'!$S$19))))))))</f>
        <v>Não elegível</v>
      </c>
      <c r="DP34" s="17">
        <f>IFERROR(VLOOKUP($BW34,'PAINEL E TARGET'!$G$1:$Q$99,10,0),0)</f>
        <v>0</v>
      </c>
      <c r="DQ34" s="17">
        <f>VLOOKUP(DO34,'PAINEL E TARGET'!$S$10:$U$19,3,0)</f>
        <v>0</v>
      </c>
      <c r="DR34" s="16">
        <f t="shared" si="34"/>
        <v>0</v>
      </c>
      <c r="DS34" s="17">
        <f t="shared" si="20"/>
        <v>1.0880000000000001</v>
      </c>
      <c r="DT34" s="16">
        <f>IF(DS34&gt;=1,VLOOKUP(BO34,'PAINEL E TARGET'!$S$1:$W$8,5,0),0)</f>
        <v>240</v>
      </c>
      <c r="DU34" s="16">
        <f t="shared" si="35"/>
        <v>732</v>
      </c>
    </row>
    <row r="35" spans="2:125" s="32" customFormat="1" x14ac:dyDescent="0.2">
      <c r="B35" s="44">
        <v>43541</v>
      </c>
      <c r="C35" s="65">
        <v>121</v>
      </c>
      <c r="D35" s="66" t="s">
        <v>43</v>
      </c>
      <c r="E35" s="65">
        <v>217</v>
      </c>
      <c r="F35" s="65" t="s">
        <v>1017</v>
      </c>
      <c r="G35" s="67">
        <v>1905714.412229239</v>
      </c>
      <c r="H35" s="67">
        <v>1054479.0655171687</v>
      </c>
      <c r="I35" s="67">
        <v>838958.86</v>
      </c>
      <c r="J35" s="68">
        <v>0.79561452420919621</v>
      </c>
      <c r="K35" s="67">
        <v>104386.53078958364</v>
      </c>
      <c r="L35" s="67">
        <v>863066.99201288109</v>
      </c>
      <c r="M35" s="67">
        <v>86594.66</v>
      </c>
      <c r="N35" s="67">
        <v>701288.16</v>
      </c>
      <c r="O35" s="67">
        <v>1750078.2064476502</v>
      </c>
      <c r="P35" s="67" t="s">
        <v>1082</v>
      </c>
      <c r="Q35" s="67" t="s">
        <v>1082</v>
      </c>
      <c r="R35" s="67">
        <v>0</v>
      </c>
      <c r="S35" s="67">
        <v>0</v>
      </c>
      <c r="T35" s="68">
        <v>0.10253314258720612</v>
      </c>
      <c r="U35" s="68">
        <v>9.4141080522608667E-2</v>
      </c>
      <c r="V35" s="68">
        <v>0.91815268845914999</v>
      </c>
      <c r="W35" s="67">
        <v>99196.049999999988</v>
      </c>
      <c r="X35" s="67">
        <v>74172.139999999985</v>
      </c>
      <c r="Y35" s="68">
        <v>0.74773279782813928</v>
      </c>
      <c r="Z35" s="68">
        <v>7.837529991141691E-2</v>
      </c>
      <c r="AA35" s="68">
        <v>0.11068321048046206</v>
      </c>
      <c r="AB35" s="68">
        <v>1.4122205670097712</v>
      </c>
      <c r="AC35" s="67">
        <v>75824.459999999992</v>
      </c>
      <c r="AD35" s="67">
        <v>87205.4</v>
      </c>
      <c r="AE35" s="68">
        <v>1.1500958925391622</v>
      </c>
      <c r="AF35" s="43">
        <v>80</v>
      </c>
      <c r="AG35" s="43">
        <v>85</v>
      </c>
      <c r="AH35" s="43">
        <v>63</v>
      </c>
      <c r="AI35" s="43">
        <v>36</v>
      </c>
      <c r="AJ35" s="67">
        <v>49955.520000000004</v>
      </c>
      <c r="AK35" s="67">
        <v>37012</v>
      </c>
      <c r="AL35" s="68">
        <v>0.74089910384277846</v>
      </c>
      <c r="AM35" s="67">
        <v>8269.9199999999983</v>
      </c>
      <c r="AN35" s="67">
        <v>5262.1999999999989</v>
      </c>
      <c r="AO35" s="68">
        <v>0.63630603439936539</v>
      </c>
      <c r="AP35" s="67">
        <v>10281.64</v>
      </c>
      <c r="AQ35" s="67">
        <v>9378.989999999998</v>
      </c>
      <c r="AR35" s="68">
        <v>0.91220758556028014</v>
      </c>
      <c r="AS35" s="67">
        <v>30688.97</v>
      </c>
      <c r="AT35" s="67">
        <v>22518.95</v>
      </c>
      <c r="AU35" s="68">
        <v>0.73377992158094585</v>
      </c>
      <c r="AV35" s="43">
        <v>2314.61</v>
      </c>
      <c r="AW35" s="43">
        <v>1334.76</v>
      </c>
      <c r="AX35" s="69">
        <v>0.57666734352655524</v>
      </c>
      <c r="AY35" s="43">
        <v>104386.53078958364</v>
      </c>
      <c r="AZ35" s="43">
        <v>86594.66</v>
      </c>
      <c r="BA35" s="43">
        <v>23214.400755114992</v>
      </c>
      <c r="BB35" s="43">
        <v>23570.06</v>
      </c>
      <c r="BC35" s="43">
        <v>188111.58663582336</v>
      </c>
      <c r="BD35" s="43">
        <v>42035.995358856373</v>
      </c>
      <c r="BE35" s="43">
        <v>180607.97999999995</v>
      </c>
      <c r="BF35" s="43">
        <v>138054.94999999998</v>
      </c>
      <c r="BG35" s="43">
        <v>4194.1099999999997</v>
      </c>
      <c r="BH35" s="43">
        <v>90</v>
      </c>
      <c r="BI35" s="44">
        <v>43173</v>
      </c>
      <c r="BJ35" s="44">
        <v>43541</v>
      </c>
      <c r="BK35" s="44">
        <v>43172</v>
      </c>
      <c r="BL35" s="43">
        <f t="shared" si="21"/>
        <v>838958.86</v>
      </c>
      <c r="BM35" s="43">
        <f t="shared" si="22"/>
        <v>787882.82000000007</v>
      </c>
      <c r="BO35" s="16" t="str">
        <f>IFERROR(VLOOKUP($C35,'PORTE LOJA'!A:B,2,0),"PORTE 1")</f>
        <v>PORTE 3</v>
      </c>
      <c r="BP35" s="16">
        <f>VLOOKUP(BO35,'PAINEL E TARGET'!$S$1:$W$8,3,0)</f>
        <v>2400</v>
      </c>
      <c r="BQ35" s="16">
        <f t="shared" si="0"/>
        <v>1</v>
      </c>
      <c r="BR35" s="16">
        <f t="shared" si="1"/>
        <v>1</v>
      </c>
      <c r="BS35" s="16">
        <f t="shared" si="2"/>
        <v>1</v>
      </c>
      <c r="BT35" s="16">
        <f t="shared" si="3"/>
        <v>1</v>
      </c>
      <c r="BU35" s="16">
        <f t="shared" si="4"/>
        <v>1</v>
      </c>
      <c r="BV35" s="16">
        <f t="shared" si="5"/>
        <v>1</v>
      </c>
      <c r="BW35" s="17" t="str">
        <f t="shared" si="23"/>
        <v>111111</v>
      </c>
      <c r="BY35" s="17">
        <f t="shared" si="6"/>
        <v>0.79600000000000004</v>
      </c>
      <c r="BZ35" s="17">
        <f t="shared" si="7"/>
        <v>0.81399999999999995</v>
      </c>
      <c r="CA35" s="17" t="str">
        <f t="shared" si="24"/>
        <v>Sem Retira</v>
      </c>
      <c r="CB35" s="17">
        <f t="shared" si="25"/>
        <v>0.81399999999999995</v>
      </c>
      <c r="CC35" s="33" t="str">
        <f>IF(CB35&gt;='PAINEL E TARGET'!$T$11,'PAINEL E TARGET'!$S$11,
IF(CB35&gt;='PAINEL E TARGET'!$T$12,'PAINEL E TARGET'!$S$12,
IF(CB35&gt;='PAINEL E TARGET'!$T$13,'PAINEL E TARGET'!$S$13,
IF(CB35&gt;='PAINEL E TARGET'!$T$14,'PAINEL E TARGET'!$S$14,
IF(CB35&gt;='PAINEL E TARGET'!$T$15,'PAINEL E TARGET'!$S$15,
IF(CB35&gt;='PAINEL E TARGET'!$T$16,'PAINEL E TARGET'!$S$16,
IF(CB35&gt;='PAINEL E TARGET'!$T$17,'PAINEL E TARGET'!$S$17,
IF(CB35&gt;='PAINEL E TARGET'!$T$18,'PAINEL E TARGET'!$S$18,'PAINEL E TARGET'!$S$19))))))))</f>
        <v>Não elegível</v>
      </c>
      <c r="CD35" s="17">
        <f>IFERROR(VLOOKUP($BW35,'PAINEL E TARGET'!$G$1:$Q$99,4,0),0)</f>
        <v>0.25</v>
      </c>
      <c r="CE35" s="17">
        <f>VLOOKUP(CC35,'PAINEL E TARGET'!$S$10:$U$19,3,0)</f>
        <v>0</v>
      </c>
      <c r="CF35" s="16">
        <f t="shared" si="26"/>
        <v>0</v>
      </c>
      <c r="CG35" s="17">
        <f t="shared" si="8"/>
        <v>0.74099999999999999</v>
      </c>
      <c r="CH35" s="17">
        <f t="shared" si="9"/>
        <v>0.63600000000000001</v>
      </c>
      <c r="CI35" s="17">
        <f t="shared" si="10"/>
        <v>0.91200000000000003</v>
      </c>
      <c r="CJ35" s="17">
        <f t="shared" si="11"/>
        <v>0.73399999999999999</v>
      </c>
      <c r="CK35" s="17">
        <f t="shared" si="12"/>
        <v>0.57699999999999996</v>
      </c>
      <c r="CL35" s="17">
        <f t="shared" si="13"/>
        <v>0.748</v>
      </c>
      <c r="CM35" s="16">
        <f t="shared" si="14"/>
        <v>3</v>
      </c>
      <c r="CN35" s="17" t="str">
        <f t="shared" si="27"/>
        <v>não ok</v>
      </c>
      <c r="CO35" s="17">
        <f t="shared" si="28"/>
        <v>0</v>
      </c>
      <c r="CP35" s="33" t="str">
        <f>IF(CO35&gt;='PAINEL E TARGET'!$T$11,'PAINEL E TARGET'!$S$11,
IF(CO35&gt;='PAINEL E TARGET'!$T$12,'PAINEL E TARGET'!$S$12,
IF(CO35&gt;='PAINEL E TARGET'!$T$13,'PAINEL E TARGET'!$S$13,
IF(CO35&gt;='PAINEL E TARGET'!$T$14,'PAINEL E TARGET'!$S$14,
IF(CO35&gt;='PAINEL E TARGET'!$T$15,'PAINEL E TARGET'!$S$15,
IF(CO35&gt;='PAINEL E TARGET'!$T$16,'PAINEL E TARGET'!$S$16,
IF(CO35&gt;='PAINEL E TARGET'!$T$17,'PAINEL E TARGET'!$S$17,
IF(CO35&gt;='PAINEL E TARGET'!$T$18,'PAINEL E TARGET'!$S$18,'PAINEL E TARGET'!$S$19))))))))</f>
        <v>Não elegível</v>
      </c>
      <c r="CQ35" s="17">
        <f>IFERROR(VLOOKUP($BW35,'PAINEL E TARGET'!$G$1:$Q$99,5,0),0)</f>
        <v>0.25</v>
      </c>
      <c r="CR35" s="17">
        <f>VLOOKUP(CP35,'PAINEL E TARGET'!$S$10:$U$19,3,0)</f>
        <v>0</v>
      </c>
      <c r="CS35" s="16">
        <f t="shared" si="29"/>
        <v>0</v>
      </c>
      <c r="CT35" s="17">
        <f t="shared" si="15"/>
        <v>1.1499999999999999</v>
      </c>
      <c r="CU35" s="33" t="str">
        <f>IF(CT35&gt;='PAINEL E TARGET'!$T$11,'PAINEL E TARGET'!$S$11,
IF(CT35&gt;='PAINEL E TARGET'!$T$12,'PAINEL E TARGET'!$S$12,
IF(CT35&gt;='PAINEL E TARGET'!$T$13,'PAINEL E TARGET'!$S$13,
IF(CT35&gt;='PAINEL E TARGET'!$T$14,'PAINEL E TARGET'!$S$14,
IF(CT35&gt;='PAINEL E TARGET'!$T$15,'PAINEL E TARGET'!$S$15,
IF(CT35&gt;='PAINEL E TARGET'!$T$16,'PAINEL E TARGET'!$S$16,
IF(CT35&gt;='PAINEL E TARGET'!$T$17,'PAINEL E TARGET'!$S$17,
IF(CT35&gt;='PAINEL E TARGET'!$T$18,'PAINEL E TARGET'!$S$18,'PAINEL E TARGET'!$S$19))))))))</f>
        <v>5. Fx de 115% a 119,9%</v>
      </c>
      <c r="CV35" s="17">
        <f>IFERROR(VLOOKUP($BW35,'PAINEL E TARGET'!$G$1:$Q$99,6,0),0)</f>
        <v>0.2</v>
      </c>
      <c r="CW35" s="17">
        <f>VLOOKUP(CU35,'PAINEL E TARGET'!$S$10:$U$19,3,0)</f>
        <v>1.3</v>
      </c>
      <c r="CX35" s="16">
        <f t="shared" si="30"/>
        <v>624</v>
      </c>
      <c r="CY35" s="17">
        <f t="shared" si="16"/>
        <v>0.83</v>
      </c>
      <c r="CZ35" s="33" t="str">
        <f>IF(CY35&gt;='PAINEL E TARGET'!$T$11,'PAINEL E TARGET'!$S$11,
IF(CY35&gt;='PAINEL E TARGET'!$T$12,'PAINEL E TARGET'!$S$12,
IF(CY35&gt;='PAINEL E TARGET'!$T$13,'PAINEL E TARGET'!$S$13,
IF(CY35&gt;='PAINEL E TARGET'!$T$14,'PAINEL E TARGET'!$S$14,
IF(CY35&gt;='PAINEL E TARGET'!$T$15,'PAINEL E TARGET'!$S$15,
IF(CY35&gt;='PAINEL E TARGET'!$T$16,'PAINEL E TARGET'!$S$16,
IF(CY35&gt;='PAINEL E TARGET'!$T$17,'PAINEL E TARGET'!$S$17,
IF(CY35&gt;='PAINEL E TARGET'!$T$18,'PAINEL E TARGET'!$S$18,'PAINEL E TARGET'!$S$19))))))))</f>
        <v>Não elegível</v>
      </c>
      <c r="DA35" s="17">
        <f>IFERROR(VLOOKUP($BW35,'PAINEL E TARGET'!$G$1:$Q$99,7,0),0)</f>
        <v>0.15</v>
      </c>
      <c r="DB35" s="17">
        <f>VLOOKUP(CZ35,'PAINEL E TARGET'!$S$10:$U$19,3,0)</f>
        <v>0</v>
      </c>
      <c r="DC35" s="16">
        <f t="shared" si="31"/>
        <v>0</v>
      </c>
      <c r="DD35" s="17">
        <f t="shared" si="17"/>
        <v>1.0149999999999999</v>
      </c>
      <c r="DE35" s="33" t="str">
        <f>IF(DD35&gt;='PAINEL E TARGET'!$T$11,'PAINEL E TARGET'!$S$11,
IF(DD35&gt;='PAINEL E TARGET'!$T$12,'PAINEL E TARGET'!$S$12,
IF(DD35&gt;='PAINEL E TARGET'!$T$13,'PAINEL E TARGET'!$S$13,
IF(DD35&gt;='PAINEL E TARGET'!$T$14,'PAINEL E TARGET'!$S$14,
IF(DD35&gt;='PAINEL E TARGET'!$T$15,'PAINEL E TARGET'!$S$15,
IF(DD35&gt;='PAINEL E TARGET'!$T$16,'PAINEL E TARGET'!$S$16,
IF(DD35&gt;='PAINEL E TARGET'!$T$17,'PAINEL E TARGET'!$S$17,
IF(DD35&gt;='PAINEL E TARGET'!$T$18,'PAINEL E TARGET'!$S$18,'PAINEL E TARGET'!$S$19))))))))</f>
        <v>2. Fx de 100% a 104,9%</v>
      </c>
      <c r="DF35" s="17">
        <f>IFERROR(VLOOKUP($BW35,'PAINEL E TARGET'!$G$1:$Q$99,8,0),0)</f>
        <v>0.1</v>
      </c>
      <c r="DG35" s="17">
        <f>VLOOKUP(DE35,'PAINEL E TARGET'!$S$10:$U$19,3,0)</f>
        <v>1</v>
      </c>
      <c r="DH35" s="16">
        <f t="shared" si="32"/>
        <v>240</v>
      </c>
      <c r="DI35" s="17">
        <f t="shared" si="18"/>
        <v>0.57099999999999995</v>
      </c>
      <c r="DJ35" s="33" t="str">
        <f>IF(DI35&gt;='PAINEL E TARGET'!$T$11,'PAINEL E TARGET'!$S$11,
IF(DI35&gt;='PAINEL E TARGET'!$T$12,'PAINEL E TARGET'!$S$12,
IF(DI35&gt;='PAINEL E TARGET'!$T$13,'PAINEL E TARGET'!$S$13,
IF(DI35&gt;='PAINEL E TARGET'!$T$14,'PAINEL E TARGET'!$S$14,
IF(DI35&gt;='PAINEL E TARGET'!$T$15,'PAINEL E TARGET'!$S$15,
IF(DI35&gt;='PAINEL E TARGET'!$T$16,'PAINEL E TARGET'!$S$16,
IF(DI35&gt;='PAINEL E TARGET'!$T$17,'PAINEL E TARGET'!$S$17,
IF(DI35&gt;='PAINEL E TARGET'!$T$18,'PAINEL E TARGET'!$S$18,'PAINEL E TARGET'!$S$19))))))))</f>
        <v>Não elegível</v>
      </c>
      <c r="DK35" s="17">
        <f>IFERROR(VLOOKUP($BW35,'PAINEL E TARGET'!$G$1:$Q$99,9,0),0)</f>
        <v>0.05</v>
      </c>
      <c r="DL35" s="17">
        <f>VLOOKUP(DJ35,'PAINEL E TARGET'!$S$10:$U$19,3,0)</f>
        <v>0</v>
      </c>
      <c r="DM35" s="16">
        <f t="shared" si="33"/>
        <v>0</v>
      </c>
      <c r="DN35" s="17">
        <f t="shared" si="19"/>
        <v>0.57699999999999996</v>
      </c>
      <c r="DO35" s="33" t="str">
        <f>IF(DN35&gt;='PAINEL E TARGET'!$T$11,'PAINEL E TARGET'!$S$11,
IF(DN35&gt;='PAINEL E TARGET'!$T$12,'PAINEL E TARGET'!$S$12,
IF(DN35&gt;='PAINEL E TARGET'!$T$13,'PAINEL E TARGET'!$S$13,
IF(DN35&gt;='PAINEL E TARGET'!$T$14,'PAINEL E TARGET'!$S$14,
IF(DN35&gt;='PAINEL E TARGET'!$T$15,'PAINEL E TARGET'!$S$15,
IF(DN35&gt;='PAINEL E TARGET'!$T$16,'PAINEL E TARGET'!$S$16,
IF(DN35&gt;='PAINEL E TARGET'!$T$17,'PAINEL E TARGET'!$S$17,
IF(DN35&gt;='PAINEL E TARGET'!$T$18,'PAINEL E TARGET'!$S$18,'PAINEL E TARGET'!$S$19))))))))</f>
        <v>Não elegível</v>
      </c>
      <c r="DP35" s="17">
        <f>IFERROR(VLOOKUP($BW35,'PAINEL E TARGET'!$G$1:$Q$99,10,0),0)</f>
        <v>0</v>
      </c>
      <c r="DQ35" s="17">
        <f>VLOOKUP(DO35,'PAINEL E TARGET'!$S$10:$U$19,3,0)</f>
        <v>0</v>
      </c>
      <c r="DR35" s="16">
        <f t="shared" si="34"/>
        <v>0</v>
      </c>
      <c r="DS35" s="17">
        <f t="shared" si="20"/>
        <v>1.0629999999999999</v>
      </c>
      <c r="DT35" s="16">
        <f>IF(DS35&gt;=1,VLOOKUP(BO35,'PAINEL E TARGET'!$S$1:$W$8,5,0),0)</f>
        <v>240</v>
      </c>
      <c r="DU35" s="16">
        <f t="shared" si="35"/>
        <v>1104</v>
      </c>
    </row>
    <row r="36" spans="2:125" s="32" customFormat="1" x14ac:dyDescent="0.2">
      <c r="B36" s="44">
        <v>43541</v>
      </c>
      <c r="C36" s="65">
        <v>122</v>
      </c>
      <c r="D36" s="66" t="s">
        <v>44</v>
      </c>
      <c r="E36" s="65">
        <v>414</v>
      </c>
      <c r="F36" s="65" t="s">
        <v>1020</v>
      </c>
      <c r="G36" s="67">
        <v>2837418.406525299</v>
      </c>
      <c r="H36" s="67">
        <v>1597106.0034439943</v>
      </c>
      <c r="I36" s="67">
        <v>1442586.92</v>
      </c>
      <c r="J36" s="68">
        <v>0.90325057753787796</v>
      </c>
      <c r="K36" s="67">
        <v>326858.65921635705</v>
      </c>
      <c r="L36" s="67">
        <v>1227334.0780489289</v>
      </c>
      <c r="M36" s="67">
        <v>303537.65999999997</v>
      </c>
      <c r="N36" s="67">
        <v>1121641.6000000001</v>
      </c>
      <c r="O36" s="67">
        <v>2761985.7645578384</v>
      </c>
      <c r="P36" s="67" t="s">
        <v>1082</v>
      </c>
      <c r="Q36" s="67" t="s">
        <v>1082</v>
      </c>
      <c r="R36" s="67">
        <v>0</v>
      </c>
      <c r="S36" s="67">
        <v>0</v>
      </c>
      <c r="T36" s="68">
        <v>9.9222256225019054E-2</v>
      </c>
      <c r="U36" s="68">
        <v>9.0780453821647678E-2</v>
      </c>
      <c r="V36" s="68">
        <v>0.91492027369114837</v>
      </c>
      <c r="W36" s="67">
        <v>154210.50999999995</v>
      </c>
      <c r="X36" s="67">
        <v>129378.42</v>
      </c>
      <c r="Y36" s="68">
        <v>0.8389727781848334</v>
      </c>
      <c r="Z36" s="68">
        <v>7.8184505104439125E-2</v>
      </c>
      <c r="AA36" s="68">
        <v>8.6658502173263471E-2</v>
      </c>
      <c r="AB36" s="68">
        <v>1.1083846096807131</v>
      </c>
      <c r="AC36" s="67">
        <v>121513.79</v>
      </c>
      <c r="AD36" s="67">
        <v>123503.90000000001</v>
      </c>
      <c r="AE36" s="68">
        <v>1.0163776473435651</v>
      </c>
      <c r="AF36" s="43">
        <v>80</v>
      </c>
      <c r="AG36" s="43">
        <v>65</v>
      </c>
      <c r="AH36" s="43">
        <v>70</v>
      </c>
      <c r="AI36" s="43">
        <v>40</v>
      </c>
      <c r="AJ36" s="67">
        <v>73805.03</v>
      </c>
      <c r="AK36" s="67">
        <v>68989.5</v>
      </c>
      <c r="AL36" s="68">
        <v>0.93475336301604373</v>
      </c>
      <c r="AM36" s="67">
        <v>18016.82</v>
      </c>
      <c r="AN36" s="67">
        <v>10165.4</v>
      </c>
      <c r="AO36" s="68">
        <v>0.56421721480261222</v>
      </c>
      <c r="AP36" s="67">
        <v>12983.51</v>
      </c>
      <c r="AQ36" s="67">
        <v>10397.360000000002</v>
      </c>
      <c r="AR36" s="68">
        <v>0.80081272321583319</v>
      </c>
      <c r="AS36" s="67">
        <v>49405.149999999994</v>
      </c>
      <c r="AT36" s="67">
        <v>39826.159999999996</v>
      </c>
      <c r="AU36" s="68">
        <v>0.80611353269851427</v>
      </c>
      <c r="AV36" s="43">
        <v>3745.21</v>
      </c>
      <c r="AW36" s="43">
        <v>1409.73</v>
      </c>
      <c r="AX36" s="69">
        <v>0.37640879950656975</v>
      </c>
      <c r="AY36" s="43">
        <v>326858.65921635705</v>
      </c>
      <c r="AZ36" s="43">
        <v>303537.65999999997</v>
      </c>
      <c r="BA36" s="43">
        <v>43824.167192939014</v>
      </c>
      <c r="BB36" s="43">
        <v>43992.35</v>
      </c>
      <c r="BC36" s="43">
        <v>578754.7374185794</v>
      </c>
      <c r="BD36" s="43">
        <v>77979.923242430188</v>
      </c>
      <c r="BE36" s="43">
        <v>275577.39999999991</v>
      </c>
      <c r="BF36" s="43">
        <v>217147.76</v>
      </c>
      <c r="BG36" s="43">
        <v>6666.1100000000006</v>
      </c>
      <c r="BH36" s="43">
        <v>137</v>
      </c>
      <c r="BI36" s="44">
        <v>43173</v>
      </c>
      <c r="BJ36" s="44">
        <v>43541</v>
      </c>
      <c r="BK36" s="44">
        <v>43172</v>
      </c>
      <c r="BL36" s="43">
        <f t="shared" si="21"/>
        <v>1442586.92</v>
      </c>
      <c r="BM36" s="43">
        <f t="shared" si="22"/>
        <v>1425179.26</v>
      </c>
      <c r="BO36" s="16" t="str">
        <f>IFERROR(VLOOKUP($C36,'PORTE LOJA'!A:B,2,0),"PORTE 1")</f>
        <v>PORTE 4</v>
      </c>
      <c r="BP36" s="16">
        <f>VLOOKUP(BO36,'PAINEL E TARGET'!$S$1:$W$8,3,0)</f>
        <v>3000</v>
      </c>
      <c r="BQ36" s="16">
        <f t="shared" si="0"/>
        <v>1</v>
      </c>
      <c r="BR36" s="16">
        <f t="shared" si="1"/>
        <v>1</v>
      </c>
      <c r="BS36" s="16">
        <f t="shared" si="2"/>
        <v>1</v>
      </c>
      <c r="BT36" s="16">
        <f t="shared" si="3"/>
        <v>1</v>
      </c>
      <c r="BU36" s="16">
        <f t="shared" si="4"/>
        <v>1</v>
      </c>
      <c r="BV36" s="16">
        <f t="shared" si="5"/>
        <v>1</v>
      </c>
      <c r="BW36" s="17" t="str">
        <f t="shared" si="23"/>
        <v>111111</v>
      </c>
      <c r="BY36" s="17">
        <f t="shared" si="6"/>
        <v>0.90300000000000002</v>
      </c>
      <c r="BZ36" s="17">
        <f t="shared" si="7"/>
        <v>0.91700000000000004</v>
      </c>
      <c r="CA36" s="17" t="str">
        <f t="shared" si="24"/>
        <v>Sem Retira</v>
      </c>
      <c r="CB36" s="17">
        <f t="shared" si="25"/>
        <v>0.91700000000000004</v>
      </c>
      <c r="CC36" s="33" t="str">
        <f>IF(CB36&gt;='PAINEL E TARGET'!$T$11,'PAINEL E TARGET'!$S$11,
IF(CB36&gt;='PAINEL E TARGET'!$T$12,'PAINEL E TARGET'!$S$12,
IF(CB36&gt;='PAINEL E TARGET'!$T$13,'PAINEL E TARGET'!$S$13,
IF(CB36&gt;='PAINEL E TARGET'!$T$14,'PAINEL E TARGET'!$S$14,
IF(CB36&gt;='PAINEL E TARGET'!$T$15,'PAINEL E TARGET'!$S$15,
IF(CB36&gt;='PAINEL E TARGET'!$T$16,'PAINEL E TARGET'!$S$16,
IF(CB36&gt;='PAINEL E TARGET'!$T$17,'PAINEL E TARGET'!$S$17,
IF(CB36&gt;='PAINEL E TARGET'!$T$18,'PAINEL E TARGET'!$S$18,'PAINEL E TARGET'!$S$19))))))))</f>
        <v>1. Fx de 90% a 99,9%</v>
      </c>
      <c r="CD36" s="17">
        <f>IFERROR(VLOOKUP($BW36,'PAINEL E TARGET'!$G$1:$Q$99,4,0),0)</f>
        <v>0.25</v>
      </c>
      <c r="CE36" s="17">
        <f>VLOOKUP(CC36,'PAINEL E TARGET'!$S$10:$U$19,3,0)</f>
        <v>0.5</v>
      </c>
      <c r="CF36" s="16">
        <f t="shared" si="26"/>
        <v>375</v>
      </c>
      <c r="CG36" s="17">
        <f t="shared" si="8"/>
        <v>0.93500000000000005</v>
      </c>
      <c r="CH36" s="17">
        <f t="shared" si="9"/>
        <v>0.56399999999999995</v>
      </c>
      <c r="CI36" s="17">
        <f t="shared" si="10"/>
        <v>0.80100000000000005</v>
      </c>
      <c r="CJ36" s="17">
        <f t="shared" si="11"/>
        <v>0.80600000000000005</v>
      </c>
      <c r="CK36" s="17">
        <f t="shared" si="12"/>
        <v>0.376</v>
      </c>
      <c r="CL36" s="17">
        <f t="shared" si="13"/>
        <v>0.83899999999999997</v>
      </c>
      <c r="CM36" s="16">
        <f t="shared" si="14"/>
        <v>3</v>
      </c>
      <c r="CN36" s="17" t="str">
        <f t="shared" si="27"/>
        <v>não ok</v>
      </c>
      <c r="CO36" s="17">
        <f t="shared" si="28"/>
        <v>0</v>
      </c>
      <c r="CP36" s="33" t="str">
        <f>IF(CO36&gt;='PAINEL E TARGET'!$T$11,'PAINEL E TARGET'!$S$11,
IF(CO36&gt;='PAINEL E TARGET'!$T$12,'PAINEL E TARGET'!$S$12,
IF(CO36&gt;='PAINEL E TARGET'!$T$13,'PAINEL E TARGET'!$S$13,
IF(CO36&gt;='PAINEL E TARGET'!$T$14,'PAINEL E TARGET'!$S$14,
IF(CO36&gt;='PAINEL E TARGET'!$T$15,'PAINEL E TARGET'!$S$15,
IF(CO36&gt;='PAINEL E TARGET'!$T$16,'PAINEL E TARGET'!$S$16,
IF(CO36&gt;='PAINEL E TARGET'!$T$17,'PAINEL E TARGET'!$S$17,
IF(CO36&gt;='PAINEL E TARGET'!$T$18,'PAINEL E TARGET'!$S$18,'PAINEL E TARGET'!$S$19))))))))</f>
        <v>Não elegível</v>
      </c>
      <c r="CQ36" s="17">
        <f>IFERROR(VLOOKUP($BW36,'PAINEL E TARGET'!$G$1:$Q$99,5,0),0)</f>
        <v>0.25</v>
      </c>
      <c r="CR36" s="17">
        <f>VLOOKUP(CP36,'PAINEL E TARGET'!$S$10:$U$19,3,0)</f>
        <v>0</v>
      </c>
      <c r="CS36" s="16">
        <f t="shared" si="29"/>
        <v>0</v>
      </c>
      <c r="CT36" s="17">
        <f t="shared" si="15"/>
        <v>1.016</v>
      </c>
      <c r="CU36" s="33" t="str">
        <f>IF(CT36&gt;='PAINEL E TARGET'!$T$11,'PAINEL E TARGET'!$S$11,
IF(CT36&gt;='PAINEL E TARGET'!$T$12,'PAINEL E TARGET'!$S$12,
IF(CT36&gt;='PAINEL E TARGET'!$T$13,'PAINEL E TARGET'!$S$13,
IF(CT36&gt;='PAINEL E TARGET'!$T$14,'PAINEL E TARGET'!$S$14,
IF(CT36&gt;='PAINEL E TARGET'!$T$15,'PAINEL E TARGET'!$S$15,
IF(CT36&gt;='PAINEL E TARGET'!$T$16,'PAINEL E TARGET'!$S$16,
IF(CT36&gt;='PAINEL E TARGET'!$T$17,'PAINEL E TARGET'!$S$17,
IF(CT36&gt;='PAINEL E TARGET'!$T$18,'PAINEL E TARGET'!$S$18,'PAINEL E TARGET'!$S$19))))))))</f>
        <v>2. Fx de 100% a 104,9%</v>
      </c>
      <c r="CV36" s="17">
        <f>IFERROR(VLOOKUP($BW36,'PAINEL E TARGET'!$G$1:$Q$99,6,0),0)</f>
        <v>0.2</v>
      </c>
      <c r="CW36" s="17">
        <f>VLOOKUP(CU36,'PAINEL E TARGET'!$S$10:$U$19,3,0)</f>
        <v>1</v>
      </c>
      <c r="CX36" s="16">
        <f t="shared" si="30"/>
        <v>600</v>
      </c>
      <c r="CY36" s="17">
        <f t="shared" si="16"/>
        <v>0.92900000000000005</v>
      </c>
      <c r="CZ36" s="33" t="str">
        <f>IF(CY36&gt;='PAINEL E TARGET'!$T$11,'PAINEL E TARGET'!$S$11,
IF(CY36&gt;='PAINEL E TARGET'!$T$12,'PAINEL E TARGET'!$S$12,
IF(CY36&gt;='PAINEL E TARGET'!$T$13,'PAINEL E TARGET'!$S$13,
IF(CY36&gt;='PAINEL E TARGET'!$T$14,'PAINEL E TARGET'!$S$14,
IF(CY36&gt;='PAINEL E TARGET'!$T$15,'PAINEL E TARGET'!$S$15,
IF(CY36&gt;='PAINEL E TARGET'!$T$16,'PAINEL E TARGET'!$S$16,
IF(CY36&gt;='PAINEL E TARGET'!$T$17,'PAINEL E TARGET'!$S$17,
IF(CY36&gt;='PAINEL E TARGET'!$T$18,'PAINEL E TARGET'!$S$18,'PAINEL E TARGET'!$S$19))))))))</f>
        <v>1. Fx de 90% a 99,9%</v>
      </c>
      <c r="DA36" s="17">
        <f>IFERROR(VLOOKUP($BW36,'PAINEL E TARGET'!$G$1:$Q$99,7,0),0)</f>
        <v>0.15</v>
      </c>
      <c r="DB36" s="17">
        <f>VLOOKUP(CZ36,'PAINEL E TARGET'!$S$10:$U$19,3,0)</f>
        <v>0.5</v>
      </c>
      <c r="DC36" s="16">
        <f t="shared" si="31"/>
        <v>225</v>
      </c>
      <c r="DD36" s="17">
        <f t="shared" si="17"/>
        <v>1.004</v>
      </c>
      <c r="DE36" s="33" t="str">
        <f>IF(DD36&gt;='PAINEL E TARGET'!$T$11,'PAINEL E TARGET'!$S$11,
IF(DD36&gt;='PAINEL E TARGET'!$T$12,'PAINEL E TARGET'!$S$12,
IF(DD36&gt;='PAINEL E TARGET'!$T$13,'PAINEL E TARGET'!$S$13,
IF(DD36&gt;='PAINEL E TARGET'!$T$14,'PAINEL E TARGET'!$S$14,
IF(DD36&gt;='PAINEL E TARGET'!$T$15,'PAINEL E TARGET'!$S$15,
IF(DD36&gt;='PAINEL E TARGET'!$T$16,'PAINEL E TARGET'!$S$16,
IF(DD36&gt;='PAINEL E TARGET'!$T$17,'PAINEL E TARGET'!$S$17,
IF(DD36&gt;='PAINEL E TARGET'!$T$18,'PAINEL E TARGET'!$S$18,'PAINEL E TARGET'!$S$19))))))))</f>
        <v>2. Fx de 100% a 104,9%</v>
      </c>
      <c r="DF36" s="17">
        <f>IFERROR(VLOOKUP($BW36,'PAINEL E TARGET'!$G$1:$Q$99,8,0),0)</f>
        <v>0.1</v>
      </c>
      <c r="DG36" s="17">
        <f>VLOOKUP(DE36,'PAINEL E TARGET'!$S$10:$U$19,3,0)</f>
        <v>1</v>
      </c>
      <c r="DH36" s="16">
        <f t="shared" si="32"/>
        <v>300</v>
      </c>
      <c r="DI36" s="17">
        <f t="shared" si="18"/>
        <v>0.57099999999999995</v>
      </c>
      <c r="DJ36" s="33" t="str">
        <f>IF(DI36&gt;='PAINEL E TARGET'!$T$11,'PAINEL E TARGET'!$S$11,
IF(DI36&gt;='PAINEL E TARGET'!$T$12,'PAINEL E TARGET'!$S$12,
IF(DI36&gt;='PAINEL E TARGET'!$T$13,'PAINEL E TARGET'!$S$13,
IF(DI36&gt;='PAINEL E TARGET'!$T$14,'PAINEL E TARGET'!$S$14,
IF(DI36&gt;='PAINEL E TARGET'!$T$15,'PAINEL E TARGET'!$S$15,
IF(DI36&gt;='PAINEL E TARGET'!$T$16,'PAINEL E TARGET'!$S$16,
IF(DI36&gt;='PAINEL E TARGET'!$T$17,'PAINEL E TARGET'!$S$17,
IF(DI36&gt;='PAINEL E TARGET'!$T$18,'PAINEL E TARGET'!$S$18,'PAINEL E TARGET'!$S$19))))))))</f>
        <v>Não elegível</v>
      </c>
      <c r="DK36" s="17">
        <f>IFERROR(VLOOKUP($BW36,'PAINEL E TARGET'!$G$1:$Q$99,9,0),0)</f>
        <v>0.05</v>
      </c>
      <c r="DL36" s="17">
        <f>VLOOKUP(DJ36,'PAINEL E TARGET'!$S$10:$U$19,3,0)</f>
        <v>0</v>
      </c>
      <c r="DM36" s="16">
        <f t="shared" si="33"/>
        <v>0</v>
      </c>
      <c r="DN36" s="17">
        <f t="shared" si="19"/>
        <v>0.376</v>
      </c>
      <c r="DO36" s="33" t="str">
        <f>IF(DN36&gt;='PAINEL E TARGET'!$T$11,'PAINEL E TARGET'!$S$11,
IF(DN36&gt;='PAINEL E TARGET'!$T$12,'PAINEL E TARGET'!$S$12,
IF(DN36&gt;='PAINEL E TARGET'!$T$13,'PAINEL E TARGET'!$S$13,
IF(DN36&gt;='PAINEL E TARGET'!$T$14,'PAINEL E TARGET'!$S$14,
IF(DN36&gt;='PAINEL E TARGET'!$T$15,'PAINEL E TARGET'!$S$15,
IF(DN36&gt;='PAINEL E TARGET'!$T$16,'PAINEL E TARGET'!$S$16,
IF(DN36&gt;='PAINEL E TARGET'!$T$17,'PAINEL E TARGET'!$S$17,
IF(DN36&gt;='PAINEL E TARGET'!$T$18,'PAINEL E TARGET'!$S$18,'PAINEL E TARGET'!$S$19))))))))</f>
        <v>Não elegível</v>
      </c>
      <c r="DP36" s="17">
        <f>IFERROR(VLOOKUP($BW36,'PAINEL E TARGET'!$G$1:$Q$99,10,0),0)</f>
        <v>0</v>
      </c>
      <c r="DQ36" s="17">
        <f>VLOOKUP(DO36,'PAINEL E TARGET'!$S$10:$U$19,3,0)</f>
        <v>0</v>
      </c>
      <c r="DR36" s="16">
        <f t="shared" si="34"/>
        <v>0</v>
      </c>
      <c r="DS36" s="17">
        <f t="shared" si="20"/>
        <v>0.81299999999999994</v>
      </c>
      <c r="DT36" s="16">
        <f>IF(DS36&gt;=1,VLOOKUP(BO36,'PAINEL E TARGET'!$S$1:$W$8,5,0),0)</f>
        <v>0</v>
      </c>
      <c r="DU36" s="16">
        <f t="shared" si="35"/>
        <v>1500</v>
      </c>
    </row>
    <row r="37" spans="2:125" s="32" customFormat="1" x14ac:dyDescent="0.2">
      <c r="B37" s="44">
        <v>43541</v>
      </c>
      <c r="C37" s="65">
        <v>123</v>
      </c>
      <c r="D37" s="66" t="s">
        <v>45</v>
      </c>
      <c r="E37" s="65">
        <v>210</v>
      </c>
      <c r="F37" s="65" t="s">
        <v>1017</v>
      </c>
      <c r="G37" s="67">
        <v>1528070.9969432333</v>
      </c>
      <c r="H37" s="67">
        <v>829946.33985680481</v>
      </c>
      <c r="I37" s="67">
        <v>662493.91000000015</v>
      </c>
      <c r="J37" s="68">
        <v>0.79823704037818133</v>
      </c>
      <c r="K37" s="67">
        <v>55537.660770517177</v>
      </c>
      <c r="L37" s="67">
        <v>706368.06919129007</v>
      </c>
      <c r="M37" s="67">
        <v>54509.19</v>
      </c>
      <c r="N37" s="67">
        <v>579647.68999999994</v>
      </c>
      <c r="O37" s="67">
        <v>1401509.2941149636</v>
      </c>
      <c r="P37" s="67" t="s">
        <v>1082</v>
      </c>
      <c r="Q37" s="67" t="s">
        <v>1082</v>
      </c>
      <c r="R37" s="67">
        <v>0</v>
      </c>
      <c r="S37" s="67">
        <v>5496.9</v>
      </c>
      <c r="T37" s="68">
        <v>9.5055381725020496E-2</v>
      </c>
      <c r="U37" s="68">
        <v>9.2680268642674021E-2</v>
      </c>
      <c r="V37" s="68">
        <v>0.97501337599992721</v>
      </c>
      <c r="W37" s="67">
        <v>72423.239999999991</v>
      </c>
      <c r="X37" s="67">
        <v>58773.83</v>
      </c>
      <c r="Y37" s="68">
        <v>0.81153273452002439</v>
      </c>
      <c r="Z37" s="68">
        <v>7.8152345701593365E-2</v>
      </c>
      <c r="AA37" s="68">
        <v>8.0251877106497671E-2</v>
      </c>
      <c r="AB37" s="68">
        <v>1.026864598702141</v>
      </c>
      <c r="AC37" s="67">
        <v>59544.720000000008</v>
      </c>
      <c r="AD37" s="67">
        <v>50892.28</v>
      </c>
      <c r="AE37" s="68">
        <v>0.85469005480250793</v>
      </c>
      <c r="AF37" s="43">
        <v>80</v>
      </c>
      <c r="AG37" s="43">
        <v>75</v>
      </c>
      <c r="AH37" s="43">
        <v>33</v>
      </c>
      <c r="AI37" s="43">
        <v>25</v>
      </c>
      <c r="AJ37" s="67">
        <v>39915.339999999997</v>
      </c>
      <c r="AK37" s="67">
        <v>33227.5</v>
      </c>
      <c r="AL37" s="68">
        <v>0.83244937911088823</v>
      </c>
      <c r="AM37" s="67">
        <v>6228</v>
      </c>
      <c r="AN37" s="67">
        <v>3524.3</v>
      </c>
      <c r="AO37" s="68">
        <v>0.56587989723827881</v>
      </c>
      <c r="AP37" s="67">
        <v>2069.7200000000003</v>
      </c>
      <c r="AQ37" s="67">
        <v>1027.94</v>
      </c>
      <c r="AR37" s="68">
        <v>0.49665655257716018</v>
      </c>
      <c r="AS37" s="67">
        <v>24210.18</v>
      </c>
      <c r="AT37" s="67">
        <v>20994.09</v>
      </c>
      <c r="AU37" s="68">
        <v>0.86715959980471025</v>
      </c>
      <c r="AV37" s="43">
        <v>993.81999999999994</v>
      </c>
      <c r="AW37" s="43">
        <v>979.81</v>
      </c>
      <c r="AX37" s="69">
        <v>0.98590287979714641</v>
      </c>
      <c r="AY37" s="43">
        <v>55537.660770517177</v>
      </c>
      <c r="AZ37" s="43">
        <v>54509.19</v>
      </c>
      <c r="BA37" s="43">
        <v>39282.429384587012</v>
      </c>
      <c r="BB37" s="43">
        <v>38274.180000000008</v>
      </c>
      <c r="BC37" s="43">
        <v>101725.69955252323</v>
      </c>
      <c r="BD37" s="43">
        <v>72346.535280948345</v>
      </c>
      <c r="BE37" s="43">
        <v>134215.40999999997</v>
      </c>
      <c r="BF37" s="43">
        <v>110348.84000000001</v>
      </c>
      <c r="BG37" s="43">
        <v>1830.4499999999998</v>
      </c>
      <c r="BH37" s="43">
        <v>65</v>
      </c>
      <c r="BI37" s="44">
        <v>43173</v>
      </c>
      <c r="BJ37" s="44">
        <v>43541</v>
      </c>
      <c r="BK37" s="44">
        <v>43172</v>
      </c>
      <c r="BL37" s="43">
        <f t="shared" si="21"/>
        <v>667990.81000000017</v>
      </c>
      <c r="BM37" s="43">
        <f t="shared" si="22"/>
        <v>639653.77999999991</v>
      </c>
      <c r="BO37" s="16" t="str">
        <f>IFERROR(VLOOKUP($C37,'PORTE LOJA'!A:B,2,0),"PORTE 1")</f>
        <v>PORTE 2</v>
      </c>
      <c r="BP37" s="16">
        <f>VLOOKUP(BO37,'PAINEL E TARGET'!$S$1:$W$8,3,0)</f>
        <v>1875</v>
      </c>
      <c r="BQ37" s="16">
        <f t="shared" si="0"/>
        <v>1</v>
      </c>
      <c r="BR37" s="16">
        <f t="shared" si="1"/>
        <v>1</v>
      </c>
      <c r="BS37" s="16">
        <f t="shared" si="2"/>
        <v>1</v>
      </c>
      <c r="BT37" s="16">
        <f t="shared" si="3"/>
        <v>1</v>
      </c>
      <c r="BU37" s="16">
        <f t="shared" si="4"/>
        <v>1</v>
      </c>
      <c r="BV37" s="16">
        <f t="shared" si="5"/>
        <v>1</v>
      </c>
      <c r="BW37" s="17" t="str">
        <f t="shared" si="23"/>
        <v>111111</v>
      </c>
      <c r="BY37" s="17">
        <f t="shared" si="6"/>
        <v>0.80500000000000005</v>
      </c>
      <c r="BZ37" s="17">
        <f t="shared" si="7"/>
        <v>0.84</v>
      </c>
      <c r="CA37" s="17" t="str">
        <f t="shared" si="24"/>
        <v>Sem Retira</v>
      </c>
      <c r="CB37" s="17">
        <f t="shared" si="25"/>
        <v>0.84</v>
      </c>
      <c r="CC37" s="33" t="str">
        <f>IF(CB37&gt;='PAINEL E TARGET'!$T$11,'PAINEL E TARGET'!$S$11,
IF(CB37&gt;='PAINEL E TARGET'!$T$12,'PAINEL E TARGET'!$S$12,
IF(CB37&gt;='PAINEL E TARGET'!$T$13,'PAINEL E TARGET'!$S$13,
IF(CB37&gt;='PAINEL E TARGET'!$T$14,'PAINEL E TARGET'!$S$14,
IF(CB37&gt;='PAINEL E TARGET'!$T$15,'PAINEL E TARGET'!$S$15,
IF(CB37&gt;='PAINEL E TARGET'!$T$16,'PAINEL E TARGET'!$S$16,
IF(CB37&gt;='PAINEL E TARGET'!$T$17,'PAINEL E TARGET'!$S$17,
IF(CB37&gt;='PAINEL E TARGET'!$T$18,'PAINEL E TARGET'!$S$18,'PAINEL E TARGET'!$S$19))))))))</f>
        <v>Não elegível</v>
      </c>
      <c r="CD37" s="17">
        <f>IFERROR(VLOOKUP($BW37,'PAINEL E TARGET'!$G$1:$Q$99,4,0),0)</f>
        <v>0.25</v>
      </c>
      <c r="CE37" s="17">
        <f>VLOOKUP(CC37,'PAINEL E TARGET'!$S$10:$U$19,3,0)</f>
        <v>0</v>
      </c>
      <c r="CF37" s="16">
        <f t="shared" si="26"/>
        <v>0</v>
      </c>
      <c r="CG37" s="17">
        <f t="shared" si="8"/>
        <v>0.83199999999999996</v>
      </c>
      <c r="CH37" s="17">
        <f t="shared" si="9"/>
        <v>0.56599999999999995</v>
      </c>
      <c r="CI37" s="17">
        <f t="shared" si="10"/>
        <v>0.497</v>
      </c>
      <c r="CJ37" s="17">
        <f t="shared" si="11"/>
        <v>0.86699999999999999</v>
      </c>
      <c r="CK37" s="17">
        <f t="shared" si="12"/>
        <v>0.98599999999999999</v>
      </c>
      <c r="CL37" s="17">
        <f t="shared" si="13"/>
        <v>0.81200000000000006</v>
      </c>
      <c r="CM37" s="16">
        <f t="shared" si="14"/>
        <v>3</v>
      </c>
      <c r="CN37" s="17" t="str">
        <f t="shared" si="27"/>
        <v>não ok</v>
      </c>
      <c r="CO37" s="17">
        <f t="shared" si="28"/>
        <v>0</v>
      </c>
      <c r="CP37" s="33" t="str">
        <f>IF(CO37&gt;='PAINEL E TARGET'!$T$11,'PAINEL E TARGET'!$S$11,
IF(CO37&gt;='PAINEL E TARGET'!$T$12,'PAINEL E TARGET'!$S$12,
IF(CO37&gt;='PAINEL E TARGET'!$T$13,'PAINEL E TARGET'!$S$13,
IF(CO37&gt;='PAINEL E TARGET'!$T$14,'PAINEL E TARGET'!$S$14,
IF(CO37&gt;='PAINEL E TARGET'!$T$15,'PAINEL E TARGET'!$S$15,
IF(CO37&gt;='PAINEL E TARGET'!$T$16,'PAINEL E TARGET'!$S$16,
IF(CO37&gt;='PAINEL E TARGET'!$T$17,'PAINEL E TARGET'!$S$17,
IF(CO37&gt;='PAINEL E TARGET'!$T$18,'PAINEL E TARGET'!$S$18,'PAINEL E TARGET'!$S$19))))))))</f>
        <v>Não elegível</v>
      </c>
      <c r="CQ37" s="17">
        <f>IFERROR(VLOOKUP($BW37,'PAINEL E TARGET'!$G$1:$Q$99,5,0),0)</f>
        <v>0.25</v>
      </c>
      <c r="CR37" s="17">
        <f>VLOOKUP(CP37,'PAINEL E TARGET'!$S$10:$U$19,3,0)</f>
        <v>0</v>
      </c>
      <c r="CS37" s="16">
        <f t="shared" si="29"/>
        <v>0</v>
      </c>
      <c r="CT37" s="17">
        <f t="shared" si="15"/>
        <v>0.85499999999999998</v>
      </c>
      <c r="CU37" s="33" t="str">
        <f>IF(CT37&gt;='PAINEL E TARGET'!$T$11,'PAINEL E TARGET'!$S$11,
IF(CT37&gt;='PAINEL E TARGET'!$T$12,'PAINEL E TARGET'!$S$12,
IF(CT37&gt;='PAINEL E TARGET'!$T$13,'PAINEL E TARGET'!$S$13,
IF(CT37&gt;='PAINEL E TARGET'!$T$14,'PAINEL E TARGET'!$S$14,
IF(CT37&gt;='PAINEL E TARGET'!$T$15,'PAINEL E TARGET'!$S$15,
IF(CT37&gt;='PAINEL E TARGET'!$T$16,'PAINEL E TARGET'!$S$16,
IF(CT37&gt;='PAINEL E TARGET'!$T$17,'PAINEL E TARGET'!$S$17,
IF(CT37&gt;='PAINEL E TARGET'!$T$18,'PAINEL E TARGET'!$S$18,'PAINEL E TARGET'!$S$19))))))))</f>
        <v>Não elegível</v>
      </c>
      <c r="CV37" s="17">
        <f>IFERROR(VLOOKUP($BW37,'PAINEL E TARGET'!$G$1:$Q$99,6,0),0)</f>
        <v>0.2</v>
      </c>
      <c r="CW37" s="17">
        <f>VLOOKUP(CU37,'PAINEL E TARGET'!$S$10:$U$19,3,0)</f>
        <v>0</v>
      </c>
      <c r="CX37" s="16">
        <f t="shared" si="30"/>
        <v>0</v>
      </c>
      <c r="CY37" s="17">
        <f t="shared" si="16"/>
        <v>0.98099999999999998</v>
      </c>
      <c r="CZ37" s="33" t="str">
        <f>IF(CY37&gt;='PAINEL E TARGET'!$T$11,'PAINEL E TARGET'!$S$11,
IF(CY37&gt;='PAINEL E TARGET'!$T$12,'PAINEL E TARGET'!$S$12,
IF(CY37&gt;='PAINEL E TARGET'!$T$13,'PAINEL E TARGET'!$S$13,
IF(CY37&gt;='PAINEL E TARGET'!$T$14,'PAINEL E TARGET'!$S$14,
IF(CY37&gt;='PAINEL E TARGET'!$T$15,'PAINEL E TARGET'!$S$15,
IF(CY37&gt;='PAINEL E TARGET'!$T$16,'PAINEL E TARGET'!$S$16,
IF(CY37&gt;='PAINEL E TARGET'!$T$17,'PAINEL E TARGET'!$S$17,
IF(CY37&gt;='PAINEL E TARGET'!$T$18,'PAINEL E TARGET'!$S$18,'PAINEL E TARGET'!$S$19))))))))</f>
        <v>1. Fx de 90% a 99,9%</v>
      </c>
      <c r="DA37" s="17">
        <f>IFERROR(VLOOKUP($BW37,'PAINEL E TARGET'!$G$1:$Q$99,7,0),0)</f>
        <v>0.15</v>
      </c>
      <c r="DB37" s="17">
        <f>VLOOKUP(CZ37,'PAINEL E TARGET'!$S$10:$U$19,3,0)</f>
        <v>0.5</v>
      </c>
      <c r="DC37" s="16">
        <f t="shared" si="31"/>
        <v>140.625</v>
      </c>
      <c r="DD37" s="17">
        <f t="shared" si="17"/>
        <v>0.97399999999999998</v>
      </c>
      <c r="DE37" s="33" t="str">
        <f>IF(DD37&gt;='PAINEL E TARGET'!$T$11,'PAINEL E TARGET'!$S$11,
IF(DD37&gt;='PAINEL E TARGET'!$T$12,'PAINEL E TARGET'!$S$12,
IF(DD37&gt;='PAINEL E TARGET'!$T$13,'PAINEL E TARGET'!$S$13,
IF(DD37&gt;='PAINEL E TARGET'!$T$14,'PAINEL E TARGET'!$S$14,
IF(DD37&gt;='PAINEL E TARGET'!$T$15,'PAINEL E TARGET'!$S$15,
IF(DD37&gt;='PAINEL E TARGET'!$T$16,'PAINEL E TARGET'!$S$16,
IF(DD37&gt;='PAINEL E TARGET'!$T$17,'PAINEL E TARGET'!$S$17,
IF(DD37&gt;='PAINEL E TARGET'!$T$18,'PAINEL E TARGET'!$S$18,'PAINEL E TARGET'!$S$19))))))))</f>
        <v>1. Fx de 90% a 99,9%</v>
      </c>
      <c r="DF37" s="17">
        <f>IFERROR(VLOOKUP($BW37,'PAINEL E TARGET'!$G$1:$Q$99,8,0),0)</f>
        <v>0.1</v>
      </c>
      <c r="DG37" s="17">
        <f>VLOOKUP(DE37,'PAINEL E TARGET'!$S$10:$U$19,3,0)</f>
        <v>0.5</v>
      </c>
      <c r="DH37" s="16">
        <f t="shared" si="32"/>
        <v>93.75</v>
      </c>
      <c r="DI37" s="17">
        <f t="shared" si="18"/>
        <v>0.75800000000000001</v>
      </c>
      <c r="DJ37" s="33" t="str">
        <f>IF(DI37&gt;='PAINEL E TARGET'!$T$11,'PAINEL E TARGET'!$S$11,
IF(DI37&gt;='PAINEL E TARGET'!$T$12,'PAINEL E TARGET'!$S$12,
IF(DI37&gt;='PAINEL E TARGET'!$T$13,'PAINEL E TARGET'!$S$13,
IF(DI37&gt;='PAINEL E TARGET'!$T$14,'PAINEL E TARGET'!$S$14,
IF(DI37&gt;='PAINEL E TARGET'!$T$15,'PAINEL E TARGET'!$S$15,
IF(DI37&gt;='PAINEL E TARGET'!$T$16,'PAINEL E TARGET'!$S$16,
IF(DI37&gt;='PAINEL E TARGET'!$T$17,'PAINEL E TARGET'!$S$17,
IF(DI37&gt;='PAINEL E TARGET'!$T$18,'PAINEL E TARGET'!$S$18,'PAINEL E TARGET'!$S$19))))))))</f>
        <v>Não elegível</v>
      </c>
      <c r="DK37" s="17">
        <f>IFERROR(VLOOKUP($BW37,'PAINEL E TARGET'!$G$1:$Q$99,9,0),0)</f>
        <v>0.05</v>
      </c>
      <c r="DL37" s="17">
        <f>VLOOKUP(DJ37,'PAINEL E TARGET'!$S$10:$U$19,3,0)</f>
        <v>0</v>
      </c>
      <c r="DM37" s="16">
        <f t="shared" si="33"/>
        <v>0</v>
      </c>
      <c r="DN37" s="17">
        <f t="shared" si="19"/>
        <v>0.98599999999999999</v>
      </c>
      <c r="DO37" s="33" t="str">
        <f>IF(DN37&gt;='PAINEL E TARGET'!$T$11,'PAINEL E TARGET'!$S$11,
IF(DN37&gt;='PAINEL E TARGET'!$T$12,'PAINEL E TARGET'!$S$12,
IF(DN37&gt;='PAINEL E TARGET'!$T$13,'PAINEL E TARGET'!$S$13,
IF(DN37&gt;='PAINEL E TARGET'!$T$14,'PAINEL E TARGET'!$S$14,
IF(DN37&gt;='PAINEL E TARGET'!$T$15,'PAINEL E TARGET'!$S$15,
IF(DN37&gt;='PAINEL E TARGET'!$T$16,'PAINEL E TARGET'!$S$16,
IF(DN37&gt;='PAINEL E TARGET'!$T$17,'PAINEL E TARGET'!$S$17,
IF(DN37&gt;='PAINEL E TARGET'!$T$18,'PAINEL E TARGET'!$S$18,'PAINEL E TARGET'!$S$19))))))))</f>
        <v>1. Fx de 90% a 99,9%</v>
      </c>
      <c r="DP37" s="17">
        <f>IFERROR(VLOOKUP($BW37,'PAINEL E TARGET'!$G$1:$Q$99,10,0),0)</f>
        <v>0</v>
      </c>
      <c r="DQ37" s="17">
        <f>VLOOKUP(DO37,'PAINEL E TARGET'!$S$10:$U$19,3,0)</f>
        <v>0.5</v>
      </c>
      <c r="DR37" s="16">
        <f t="shared" si="34"/>
        <v>0</v>
      </c>
      <c r="DS37" s="17">
        <f t="shared" si="20"/>
        <v>0.93799999999999994</v>
      </c>
      <c r="DT37" s="16">
        <f>IF(DS37&gt;=1,VLOOKUP(BO37,'PAINEL E TARGET'!$S$1:$W$8,5,0),0)</f>
        <v>0</v>
      </c>
      <c r="DU37" s="16">
        <f t="shared" si="35"/>
        <v>234.375</v>
      </c>
    </row>
    <row r="38" spans="2:125" s="32" customFormat="1" x14ac:dyDescent="0.2">
      <c r="B38" s="44">
        <v>43541</v>
      </c>
      <c r="C38" s="65">
        <v>127</v>
      </c>
      <c r="D38" s="66" t="s">
        <v>46</v>
      </c>
      <c r="E38" s="65">
        <v>410</v>
      </c>
      <c r="F38" s="65" t="s">
        <v>1020</v>
      </c>
      <c r="G38" s="67">
        <v>2744249.2388891471</v>
      </c>
      <c r="H38" s="67">
        <v>1564503.4061087954</v>
      </c>
      <c r="I38" s="67">
        <v>1196157.3499999999</v>
      </c>
      <c r="J38" s="68">
        <v>0.76456040001540215</v>
      </c>
      <c r="K38" s="67">
        <v>98851.138637141019</v>
      </c>
      <c r="L38" s="67">
        <v>1283169.4217277796</v>
      </c>
      <c r="M38" s="67">
        <v>88197.59</v>
      </c>
      <c r="N38" s="67">
        <v>1008808.1000000001</v>
      </c>
      <c r="O38" s="67">
        <v>2429091.5382409603</v>
      </c>
      <c r="P38" s="67" t="s">
        <v>1082</v>
      </c>
      <c r="Q38" s="67" t="s">
        <v>1082</v>
      </c>
      <c r="R38" s="67">
        <v>0</v>
      </c>
      <c r="S38" s="67">
        <v>429.9</v>
      </c>
      <c r="T38" s="68">
        <v>7.8627650786401618E-2</v>
      </c>
      <c r="U38" s="68">
        <v>7.9357300325397576E-2</v>
      </c>
      <c r="V38" s="68">
        <v>1.0092798084604881</v>
      </c>
      <c r="W38" s="67">
        <v>108665.03000000001</v>
      </c>
      <c r="X38" s="67">
        <v>87055.409999999989</v>
      </c>
      <c r="Y38" s="68">
        <v>0.80113547108945704</v>
      </c>
      <c r="Z38" s="68">
        <v>5.8523680703160851E-2</v>
      </c>
      <c r="AA38" s="68">
        <v>6.8523254423593735E-2</v>
      </c>
      <c r="AB38" s="68">
        <v>1.1708637187594526</v>
      </c>
      <c r="AC38" s="67">
        <v>80880.930000000022</v>
      </c>
      <c r="AD38" s="67">
        <v>75170.399999999994</v>
      </c>
      <c r="AE38" s="68">
        <v>0.92939584151665877</v>
      </c>
      <c r="AF38" s="43">
        <v>80</v>
      </c>
      <c r="AG38" s="43">
        <v>75</v>
      </c>
      <c r="AH38" s="43">
        <v>27</v>
      </c>
      <c r="AI38" s="43">
        <v>29</v>
      </c>
      <c r="AJ38" s="67">
        <v>48284.13</v>
      </c>
      <c r="AK38" s="67">
        <v>51000.3</v>
      </c>
      <c r="AL38" s="68">
        <v>1.0562538871467706</v>
      </c>
      <c r="AM38" s="67">
        <v>16228.130000000001</v>
      </c>
      <c r="AN38" s="67">
        <v>8445.5</v>
      </c>
      <c r="AO38" s="68">
        <v>0.52042348687125373</v>
      </c>
      <c r="AP38" s="67">
        <v>3985.8299999999995</v>
      </c>
      <c r="AQ38" s="67">
        <v>3791.9500000000003</v>
      </c>
      <c r="AR38" s="68">
        <v>0.95135768459768755</v>
      </c>
      <c r="AS38" s="67">
        <v>40166.94</v>
      </c>
      <c r="AT38" s="67">
        <v>23817.66</v>
      </c>
      <c r="AU38" s="68">
        <v>0.59296675325528903</v>
      </c>
      <c r="AV38" s="43">
        <v>2784.3</v>
      </c>
      <c r="AW38" s="43">
        <v>1019.82</v>
      </c>
      <c r="AX38" s="69">
        <v>0.36627518586359226</v>
      </c>
      <c r="AY38" s="43">
        <v>98851.138637141019</v>
      </c>
      <c r="AZ38" s="43">
        <v>88197.59</v>
      </c>
      <c r="BA38" s="43">
        <v>52330.692735130033</v>
      </c>
      <c r="BB38" s="43">
        <v>44990.91</v>
      </c>
      <c r="BC38" s="43">
        <v>174262.53268449489</v>
      </c>
      <c r="BD38" s="43">
        <v>92152.298012259576</v>
      </c>
      <c r="BE38" s="43">
        <v>192257.56999999998</v>
      </c>
      <c r="BF38" s="43">
        <v>143100.1</v>
      </c>
      <c r="BG38" s="43">
        <v>4894.0599999999995</v>
      </c>
      <c r="BH38" s="43">
        <v>54</v>
      </c>
      <c r="BI38" s="44">
        <v>43173</v>
      </c>
      <c r="BJ38" s="44">
        <v>43541</v>
      </c>
      <c r="BK38" s="44">
        <v>43172</v>
      </c>
      <c r="BL38" s="43">
        <f t="shared" si="21"/>
        <v>1196587.2499999998</v>
      </c>
      <c r="BM38" s="43">
        <f t="shared" si="22"/>
        <v>1097435.5900000001</v>
      </c>
      <c r="BO38" s="16" t="str">
        <f>IFERROR(VLOOKUP($C38,'PORTE LOJA'!A:B,2,0),"PORTE 1")</f>
        <v>PORTE 4</v>
      </c>
      <c r="BP38" s="16">
        <f>VLOOKUP(BO38,'PAINEL E TARGET'!$S$1:$W$8,3,0)</f>
        <v>3000</v>
      </c>
      <c r="BQ38" s="16">
        <f t="shared" si="0"/>
        <v>1</v>
      </c>
      <c r="BR38" s="16">
        <f t="shared" si="1"/>
        <v>1</v>
      </c>
      <c r="BS38" s="16">
        <f t="shared" si="2"/>
        <v>1</v>
      </c>
      <c r="BT38" s="16">
        <f t="shared" si="3"/>
        <v>1</v>
      </c>
      <c r="BU38" s="16">
        <f t="shared" si="4"/>
        <v>1</v>
      </c>
      <c r="BV38" s="16">
        <f t="shared" si="5"/>
        <v>1</v>
      </c>
      <c r="BW38" s="17" t="str">
        <f t="shared" si="23"/>
        <v>111111</v>
      </c>
      <c r="BY38" s="17">
        <f t="shared" si="6"/>
        <v>0.76500000000000001</v>
      </c>
      <c r="BZ38" s="17">
        <f t="shared" si="7"/>
        <v>0.79400000000000004</v>
      </c>
      <c r="CA38" s="17" t="str">
        <f t="shared" si="24"/>
        <v>Sem Retira</v>
      </c>
      <c r="CB38" s="17">
        <f t="shared" si="25"/>
        <v>0.79400000000000004</v>
      </c>
      <c r="CC38" s="33" t="str">
        <f>IF(CB38&gt;='PAINEL E TARGET'!$T$11,'PAINEL E TARGET'!$S$11,
IF(CB38&gt;='PAINEL E TARGET'!$T$12,'PAINEL E TARGET'!$S$12,
IF(CB38&gt;='PAINEL E TARGET'!$T$13,'PAINEL E TARGET'!$S$13,
IF(CB38&gt;='PAINEL E TARGET'!$T$14,'PAINEL E TARGET'!$S$14,
IF(CB38&gt;='PAINEL E TARGET'!$T$15,'PAINEL E TARGET'!$S$15,
IF(CB38&gt;='PAINEL E TARGET'!$T$16,'PAINEL E TARGET'!$S$16,
IF(CB38&gt;='PAINEL E TARGET'!$T$17,'PAINEL E TARGET'!$S$17,
IF(CB38&gt;='PAINEL E TARGET'!$T$18,'PAINEL E TARGET'!$S$18,'PAINEL E TARGET'!$S$19))))))))</f>
        <v>Não elegível</v>
      </c>
      <c r="CD38" s="17">
        <f>IFERROR(VLOOKUP($BW38,'PAINEL E TARGET'!$G$1:$Q$99,4,0),0)</f>
        <v>0.25</v>
      </c>
      <c r="CE38" s="17">
        <f>VLOOKUP(CC38,'PAINEL E TARGET'!$S$10:$U$19,3,0)</f>
        <v>0</v>
      </c>
      <c r="CF38" s="16">
        <f t="shared" si="26"/>
        <v>0</v>
      </c>
      <c r="CG38" s="17">
        <f t="shared" si="8"/>
        <v>1.056</v>
      </c>
      <c r="CH38" s="17">
        <f t="shared" si="9"/>
        <v>0.52</v>
      </c>
      <c r="CI38" s="17">
        <f t="shared" si="10"/>
        <v>0.95099999999999996</v>
      </c>
      <c r="CJ38" s="17">
        <f t="shared" si="11"/>
        <v>0.59299999999999997</v>
      </c>
      <c r="CK38" s="17">
        <f t="shared" si="12"/>
        <v>0.36599999999999999</v>
      </c>
      <c r="CL38" s="17">
        <f t="shared" si="13"/>
        <v>0.80100000000000005</v>
      </c>
      <c r="CM38" s="16">
        <f t="shared" si="14"/>
        <v>2</v>
      </c>
      <c r="CN38" s="17" t="str">
        <f t="shared" si="27"/>
        <v>não ok</v>
      </c>
      <c r="CO38" s="17">
        <f t="shared" si="28"/>
        <v>0</v>
      </c>
      <c r="CP38" s="33" t="str">
        <f>IF(CO38&gt;='PAINEL E TARGET'!$T$11,'PAINEL E TARGET'!$S$11,
IF(CO38&gt;='PAINEL E TARGET'!$T$12,'PAINEL E TARGET'!$S$12,
IF(CO38&gt;='PAINEL E TARGET'!$T$13,'PAINEL E TARGET'!$S$13,
IF(CO38&gt;='PAINEL E TARGET'!$T$14,'PAINEL E TARGET'!$S$14,
IF(CO38&gt;='PAINEL E TARGET'!$T$15,'PAINEL E TARGET'!$S$15,
IF(CO38&gt;='PAINEL E TARGET'!$T$16,'PAINEL E TARGET'!$S$16,
IF(CO38&gt;='PAINEL E TARGET'!$T$17,'PAINEL E TARGET'!$S$17,
IF(CO38&gt;='PAINEL E TARGET'!$T$18,'PAINEL E TARGET'!$S$18,'PAINEL E TARGET'!$S$19))))))))</f>
        <v>Não elegível</v>
      </c>
      <c r="CQ38" s="17">
        <f>IFERROR(VLOOKUP($BW38,'PAINEL E TARGET'!$G$1:$Q$99,5,0),0)</f>
        <v>0.25</v>
      </c>
      <c r="CR38" s="17">
        <f>VLOOKUP(CP38,'PAINEL E TARGET'!$S$10:$U$19,3,0)</f>
        <v>0</v>
      </c>
      <c r="CS38" s="16">
        <f t="shared" si="29"/>
        <v>0</v>
      </c>
      <c r="CT38" s="17">
        <f t="shared" si="15"/>
        <v>0.92900000000000005</v>
      </c>
      <c r="CU38" s="33" t="str">
        <f>IF(CT38&gt;='PAINEL E TARGET'!$T$11,'PAINEL E TARGET'!$S$11,
IF(CT38&gt;='PAINEL E TARGET'!$T$12,'PAINEL E TARGET'!$S$12,
IF(CT38&gt;='PAINEL E TARGET'!$T$13,'PAINEL E TARGET'!$S$13,
IF(CT38&gt;='PAINEL E TARGET'!$T$14,'PAINEL E TARGET'!$S$14,
IF(CT38&gt;='PAINEL E TARGET'!$T$15,'PAINEL E TARGET'!$S$15,
IF(CT38&gt;='PAINEL E TARGET'!$T$16,'PAINEL E TARGET'!$S$16,
IF(CT38&gt;='PAINEL E TARGET'!$T$17,'PAINEL E TARGET'!$S$17,
IF(CT38&gt;='PAINEL E TARGET'!$T$18,'PAINEL E TARGET'!$S$18,'PAINEL E TARGET'!$S$19))))))))</f>
        <v>1. Fx de 90% a 99,9%</v>
      </c>
      <c r="CV38" s="17">
        <f>IFERROR(VLOOKUP($BW38,'PAINEL E TARGET'!$G$1:$Q$99,6,0),0)</f>
        <v>0.2</v>
      </c>
      <c r="CW38" s="17">
        <f>VLOOKUP(CU38,'PAINEL E TARGET'!$S$10:$U$19,3,0)</f>
        <v>0.5</v>
      </c>
      <c r="CX38" s="16">
        <f t="shared" si="30"/>
        <v>300</v>
      </c>
      <c r="CY38" s="17">
        <f t="shared" si="16"/>
        <v>0.89200000000000002</v>
      </c>
      <c r="CZ38" s="33" t="str">
        <f>IF(CY38&gt;='PAINEL E TARGET'!$T$11,'PAINEL E TARGET'!$S$11,
IF(CY38&gt;='PAINEL E TARGET'!$T$12,'PAINEL E TARGET'!$S$12,
IF(CY38&gt;='PAINEL E TARGET'!$T$13,'PAINEL E TARGET'!$S$13,
IF(CY38&gt;='PAINEL E TARGET'!$T$14,'PAINEL E TARGET'!$S$14,
IF(CY38&gt;='PAINEL E TARGET'!$T$15,'PAINEL E TARGET'!$S$15,
IF(CY38&gt;='PAINEL E TARGET'!$T$16,'PAINEL E TARGET'!$S$16,
IF(CY38&gt;='PAINEL E TARGET'!$T$17,'PAINEL E TARGET'!$S$17,
IF(CY38&gt;='PAINEL E TARGET'!$T$18,'PAINEL E TARGET'!$S$18,'PAINEL E TARGET'!$S$19))))))))</f>
        <v>Não elegível</v>
      </c>
      <c r="DA38" s="17">
        <f>IFERROR(VLOOKUP($BW38,'PAINEL E TARGET'!$G$1:$Q$99,7,0),0)</f>
        <v>0.15</v>
      </c>
      <c r="DB38" s="17">
        <f>VLOOKUP(CZ38,'PAINEL E TARGET'!$S$10:$U$19,3,0)</f>
        <v>0</v>
      </c>
      <c r="DC38" s="16">
        <f t="shared" si="31"/>
        <v>0</v>
      </c>
      <c r="DD38" s="17">
        <f t="shared" si="17"/>
        <v>0.86</v>
      </c>
      <c r="DE38" s="33" t="str">
        <f>IF(DD38&gt;='PAINEL E TARGET'!$T$11,'PAINEL E TARGET'!$S$11,
IF(DD38&gt;='PAINEL E TARGET'!$T$12,'PAINEL E TARGET'!$S$12,
IF(DD38&gt;='PAINEL E TARGET'!$T$13,'PAINEL E TARGET'!$S$13,
IF(DD38&gt;='PAINEL E TARGET'!$T$14,'PAINEL E TARGET'!$S$14,
IF(DD38&gt;='PAINEL E TARGET'!$T$15,'PAINEL E TARGET'!$S$15,
IF(DD38&gt;='PAINEL E TARGET'!$T$16,'PAINEL E TARGET'!$S$16,
IF(DD38&gt;='PAINEL E TARGET'!$T$17,'PAINEL E TARGET'!$S$17,
IF(DD38&gt;='PAINEL E TARGET'!$T$18,'PAINEL E TARGET'!$S$18,'PAINEL E TARGET'!$S$19))))))))</f>
        <v>Não elegível</v>
      </c>
      <c r="DF38" s="17">
        <f>IFERROR(VLOOKUP($BW38,'PAINEL E TARGET'!$G$1:$Q$99,8,0),0)</f>
        <v>0.1</v>
      </c>
      <c r="DG38" s="17">
        <f>VLOOKUP(DE38,'PAINEL E TARGET'!$S$10:$U$19,3,0)</f>
        <v>0</v>
      </c>
      <c r="DH38" s="16">
        <f t="shared" si="32"/>
        <v>0</v>
      </c>
      <c r="DI38" s="17">
        <f t="shared" si="18"/>
        <v>1.0740000000000001</v>
      </c>
      <c r="DJ38" s="33" t="str">
        <f>IF(DI38&gt;='PAINEL E TARGET'!$T$11,'PAINEL E TARGET'!$S$11,
IF(DI38&gt;='PAINEL E TARGET'!$T$12,'PAINEL E TARGET'!$S$12,
IF(DI38&gt;='PAINEL E TARGET'!$T$13,'PAINEL E TARGET'!$S$13,
IF(DI38&gt;='PAINEL E TARGET'!$T$14,'PAINEL E TARGET'!$S$14,
IF(DI38&gt;='PAINEL E TARGET'!$T$15,'PAINEL E TARGET'!$S$15,
IF(DI38&gt;='PAINEL E TARGET'!$T$16,'PAINEL E TARGET'!$S$16,
IF(DI38&gt;='PAINEL E TARGET'!$T$17,'PAINEL E TARGET'!$S$17,
IF(DI38&gt;='PAINEL E TARGET'!$T$18,'PAINEL E TARGET'!$S$18,'PAINEL E TARGET'!$S$19))))))))</f>
        <v>3. Fx de 105% a 109,9%</v>
      </c>
      <c r="DK38" s="17">
        <f>IFERROR(VLOOKUP($BW38,'PAINEL E TARGET'!$G$1:$Q$99,9,0),0)</f>
        <v>0.05</v>
      </c>
      <c r="DL38" s="17">
        <f>VLOOKUP(DJ38,'PAINEL E TARGET'!$S$10:$U$19,3,0)</f>
        <v>1.1000000000000001</v>
      </c>
      <c r="DM38" s="16">
        <f t="shared" si="33"/>
        <v>165.00000000000003</v>
      </c>
      <c r="DN38" s="17">
        <f t="shared" si="19"/>
        <v>0.36599999999999999</v>
      </c>
      <c r="DO38" s="33" t="str">
        <f>IF(DN38&gt;='PAINEL E TARGET'!$T$11,'PAINEL E TARGET'!$S$11,
IF(DN38&gt;='PAINEL E TARGET'!$T$12,'PAINEL E TARGET'!$S$12,
IF(DN38&gt;='PAINEL E TARGET'!$T$13,'PAINEL E TARGET'!$S$13,
IF(DN38&gt;='PAINEL E TARGET'!$T$14,'PAINEL E TARGET'!$S$14,
IF(DN38&gt;='PAINEL E TARGET'!$T$15,'PAINEL E TARGET'!$S$15,
IF(DN38&gt;='PAINEL E TARGET'!$T$16,'PAINEL E TARGET'!$S$16,
IF(DN38&gt;='PAINEL E TARGET'!$T$17,'PAINEL E TARGET'!$S$17,
IF(DN38&gt;='PAINEL E TARGET'!$T$18,'PAINEL E TARGET'!$S$18,'PAINEL E TARGET'!$S$19))))))))</f>
        <v>Não elegível</v>
      </c>
      <c r="DP38" s="17">
        <f>IFERROR(VLOOKUP($BW38,'PAINEL E TARGET'!$G$1:$Q$99,10,0),0)</f>
        <v>0</v>
      </c>
      <c r="DQ38" s="17">
        <f>VLOOKUP(DO38,'PAINEL E TARGET'!$S$10:$U$19,3,0)</f>
        <v>0</v>
      </c>
      <c r="DR38" s="16">
        <f t="shared" si="34"/>
        <v>0</v>
      </c>
      <c r="DS38" s="17">
        <f t="shared" si="20"/>
        <v>0.93799999999999994</v>
      </c>
      <c r="DT38" s="16">
        <f>IF(DS38&gt;=1,VLOOKUP(BO38,'PAINEL E TARGET'!$S$1:$W$8,5,0),0)</f>
        <v>0</v>
      </c>
      <c r="DU38" s="16">
        <f t="shared" si="35"/>
        <v>465</v>
      </c>
    </row>
    <row r="39" spans="2:125" s="32" customFormat="1" x14ac:dyDescent="0.2">
      <c r="B39" s="44">
        <v>43541</v>
      </c>
      <c r="C39" s="65">
        <v>128</v>
      </c>
      <c r="D39" s="66" t="s">
        <v>47</v>
      </c>
      <c r="E39" s="65">
        <v>213</v>
      </c>
      <c r="F39" s="65" t="s">
        <v>1017</v>
      </c>
      <c r="G39" s="67">
        <v>2166347.9211941552</v>
      </c>
      <c r="H39" s="67">
        <v>1176484.8919202471</v>
      </c>
      <c r="I39" s="67">
        <v>1006049.9700000001</v>
      </c>
      <c r="J39" s="68">
        <v>0.85513207769114241</v>
      </c>
      <c r="K39" s="67">
        <v>148692.20141106239</v>
      </c>
      <c r="L39" s="67">
        <v>958318.51080620394</v>
      </c>
      <c r="M39" s="67">
        <v>162006.85</v>
      </c>
      <c r="N39" s="67">
        <v>819639.18</v>
      </c>
      <c r="O39" s="67">
        <v>2041078.4505883397</v>
      </c>
      <c r="P39" s="67" t="s">
        <v>1082</v>
      </c>
      <c r="Q39" s="67" t="s">
        <v>1082</v>
      </c>
      <c r="R39" s="67">
        <v>0</v>
      </c>
      <c r="S39" s="67">
        <v>0</v>
      </c>
      <c r="T39" s="68">
        <v>0.10038384342046905</v>
      </c>
      <c r="U39" s="68">
        <v>0.12788709592193839</v>
      </c>
      <c r="V39" s="68">
        <v>1.2739808674815216</v>
      </c>
      <c r="W39" s="67">
        <v>111125.99000000002</v>
      </c>
      <c r="X39" s="67">
        <v>125539.86000000002</v>
      </c>
      <c r="Y39" s="68">
        <v>1.1297074608739144</v>
      </c>
      <c r="Z39" s="68">
        <v>8.9498239634518542E-2</v>
      </c>
      <c r="AA39" s="68">
        <v>0.10222552420448337</v>
      </c>
      <c r="AB39" s="68">
        <v>1.1422070939265274</v>
      </c>
      <c r="AC39" s="67">
        <v>99075.50999999998</v>
      </c>
      <c r="AD39" s="67">
        <v>100349.28000000001</v>
      </c>
      <c r="AE39" s="68">
        <v>1.0128565575892572</v>
      </c>
      <c r="AF39" s="43">
        <v>80</v>
      </c>
      <c r="AG39" s="43">
        <v>74</v>
      </c>
      <c r="AH39" s="43">
        <v>58</v>
      </c>
      <c r="AI39" s="43">
        <v>50</v>
      </c>
      <c r="AJ39" s="67">
        <v>64808.18</v>
      </c>
      <c r="AK39" s="67">
        <v>67244</v>
      </c>
      <c r="AL39" s="68">
        <v>1.0375850702797085</v>
      </c>
      <c r="AM39" s="67">
        <v>16879.299999999996</v>
      </c>
      <c r="AN39" s="67">
        <v>16051.859999999999</v>
      </c>
      <c r="AO39" s="68">
        <v>0.95097900979306027</v>
      </c>
      <c r="AP39" s="67">
        <v>8536.7500000000018</v>
      </c>
      <c r="AQ39" s="67">
        <v>19394.480000000003</v>
      </c>
      <c r="AR39" s="68">
        <v>2.2718809851524293</v>
      </c>
      <c r="AS39" s="67">
        <v>20901.759999999998</v>
      </c>
      <c r="AT39" s="67">
        <v>22849.519999999997</v>
      </c>
      <c r="AU39" s="68">
        <v>1.0931864110964817</v>
      </c>
      <c r="AV39" s="43">
        <v>1770.13</v>
      </c>
      <c r="AW39" s="43">
        <v>1724.64</v>
      </c>
      <c r="AX39" s="69">
        <v>0.97430132250173718</v>
      </c>
      <c r="AY39" s="43">
        <v>148692.20141106239</v>
      </c>
      <c r="AZ39" s="43">
        <v>162006.85000000003</v>
      </c>
      <c r="BA39" s="43">
        <v>33362.764295377521</v>
      </c>
      <c r="BB39" s="43">
        <v>36270.71</v>
      </c>
      <c r="BC39" s="43">
        <v>272420.18541372288</v>
      </c>
      <c r="BD39" s="43">
        <v>61508.403907025167</v>
      </c>
      <c r="BE39" s="43">
        <v>206120.75</v>
      </c>
      <c r="BF39" s="43">
        <v>183769.12999999995</v>
      </c>
      <c r="BG39" s="43">
        <v>3274.12</v>
      </c>
      <c r="BH39" s="43">
        <v>99</v>
      </c>
      <c r="BI39" s="44">
        <v>43173</v>
      </c>
      <c r="BJ39" s="44">
        <v>43541</v>
      </c>
      <c r="BK39" s="44">
        <v>43172</v>
      </c>
      <c r="BL39" s="43">
        <f t="shared" si="21"/>
        <v>1006049.9700000001</v>
      </c>
      <c r="BM39" s="43">
        <f t="shared" si="22"/>
        <v>981646.03</v>
      </c>
      <c r="BO39" s="16" t="str">
        <f>IFERROR(VLOOKUP($C39,'PORTE LOJA'!A:B,2,0),"PORTE 1")</f>
        <v>PORTE 3</v>
      </c>
      <c r="BP39" s="16">
        <f>VLOOKUP(BO39,'PAINEL E TARGET'!$S$1:$W$8,3,0)</f>
        <v>2400</v>
      </c>
      <c r="BQ39" s="16">
        <f t="shared" si="0"/>
        <v>1</v>
      </c>
      <c r="BR39" s="16">
        <f t="shared" si="1"/>
        <v>1</v>
      </c>
      <c r="BS39" s="16">
        <f t="shared" si="2"/>
        <v>1</v>
      </c>
      <c r="BT39" s="16">
        <f t="shared" si="3"/>
        <v>1</v>
      </c>
      <c r="BU39" s="16">
        <f t="shared" si="4"/>
        <v>1</v>
      </c>
      <c r="BV39" s="16">
        <f t="shared" si="5"/>
        <v>1</v>
      </c>
      <c r="BW39" s="17" t="str">
        <f t="shared" si="23"/>
        <v>111111</v>
      </c>
      <c r="BY39" s="17">
        <f t="shared" si="6"/>
        <v>0.85499999999999998</v>
      </c>
      <c r="BZ39" s="17">
        <f t="shared" si="7"/>
        <v>0.88700000000000001</v>
      </c>
      <c r="CA39" s="17" t="str">
        <f t="shared" si="24"/>
        <v>Sem Retira</v>
      </c>
      <c r="CB39" s="17">
        <f t="shared" si="25"/>
        <v>0.88700000000000001</v>
      </c>
      <c r="CC39" s="33" t="str">
        <f>IF(CB39&gt;='PAINEL E TARGET'!$T$11,'PAINEL E TARGET'!$S$11,
IF(CB39&gt;='PAINEL E TARGET'!$T$12,'PAINEL E TARGET'!$S$12,
IF(CB39&gt;='PAINEL E TARGET'!$T$13,'PAINEL E TARGET'!$S$13,
IF(CB39&gt;='PAINEL E TARGET'!$T$14,'PAINEL E TARGET'!$S$14,
IF(CB39&gt;='PAINEL E TARGET'!$T$15,'PAINEL E TARGET'!$S$15,
IF(CB39&gt;='PAINEL E TARGET'!$T$16,'PAINEL E TARGET'!$S$16,
IF(CB39&gt;='PAINEL E TARGET'!$T$17,'PAINEL E TARGET'!$S$17,
IF(CB39&gt;='PAINEL E TARGET'!$T$18,'PAINEL E TARGET'!$S$18,'PAINEL E TARGET'!$S$19))))))))</f>
        <v>Não elegível</v>
      </c>
      <c r="CD39" s="17">
        <f>IFERROR(VLOOKUP($BW39,'PAINEL E TARGET'!$G$1:$Q$99,4,0),0)</f>
        <v>0.25</v>
      </c>
      <c r="CE39" s="17">
        <f>VLOOKUP(CC39,'PAINEL E TARGET'!$S$10:$U$19,3,0)</f>
        <v>0</v>
      </c>
      <c r="CF39" s="16">
        <f t="shared" si="26"/>
        <v>0</v>
      </c>
      <c r="CG39" s="17">
        <f t="shared" si="8"/>
        <v>1.038</v>
      </c>
      <c r="CH39" s="17">
        <f t="shared" si="9"/>
        <v>0.95099999999999996</v>
      </c>
      <c r="CI39" s="17">
        <f t="shared" si="10"/>
        <v>2.2719999999999998</v>
      </c>
      <c r="CJ39" s="17">
        <f t="shared" si="11"/>
        <v>1.093</v>
      </c>
      <c r="CK39" s="17">
        <f t="shared" si="12"/>
        <v>0.97399999999999998</v>
      </c>
      <c r="CL39" s="17">
        <f t="shared" si="13"/>
        <v>1.1299999999999999</v>
      </c>
      <c r="CM39" s="16">
        <f t="shared" si="14"/>
        <v>5</v>
      </c>
      <c r="CN39" s="17" t="str">
        <f t="shared" si="27"/>
        <v>ok</v>
      </c>
      <c r="CO39" s="17">
        <f t="shared" si="28"/>
        <v>1.1299999999999999</v>
      </c>
      <c r="CP39" s="33" t="str">
        <f>IF(CO39&gt;='PAINEL E TARGET'!$T$11,'PAINEL E TARGET'!$S$11,
IF(CO39&gt;='PAINEL E TARGET'!$T$12,'PAINEL E TARGET'!$S$12,
IF(CO39&gt;='PAINEL E TARGET'!$T$13,'PAINEL E TARGET'!$S$13,
IF(CO39&gt;='PAINEL E TARGET'!$T$14,'PAINEL E TARGET'!$S$14,
IF(CO39&gt;='PAINEL E TARGET'!$T$15,'PAINEL E TARGET'!$S$15,
IF(CO39&gt;='PAINEL E TARGET'!$T$16,'PAINEL E TARGET'!$S$16,
IF(CO39&gt;='PAINEL E TARGET'!$T$17,'PAINEL E TARGET'!$S$17,
IF(CO39&gt;='PAINEL E TARGET'!$T$18,'PAINEL E TARGET'!$S$18,'PAINEL E TARGET'!$S$19))))))))</f>
        <v>4. Fx de 110% a 114,9%</v>
      </c>
      <c r="CQ39" s="17">
        <f>IFERROR(VLOOKUP($BW39,'PAINEL E TARGET'!$G$1:$Q$99,5,0),0)</f>
        <v>0.25</v>
      </c>
      <c r="CR39" s="17">
        <f>VLOOKUP(CP39,'PAINEL E TARGET'!$S$10:$U$19,3,0)</f>
        <v>1.2</v>
      </c>
      <c r="CS39" s="16">
        <f t="shared" si="29"/>
        <v>720</v>
      </c>
      <c r="CT39" s="17">
        <f t="shared" si="15"/>
        <v>1.0129999999999999</v>
      </c>
      <c r="CU39" s="33" t="str">
        <f>IF(CT39&gt;='PAINEL E TARGET'!$T$11,'PAINEL E TARGET'!$S$11,
IF(CT39&gt;='PAINEL E TARGET'!$T$12,'PAINEL E TARGET'!$S$12,
IF(CT39&gt;='PAINEL E TARGET'!$T$13,'PAINEL E TARGET'!$S$13,
IF(CT39&gt;='PAINEL E TARGET'!$T$14,'PAINEL E TARGET'!$S$14,
IF(CT39&gt;='PAINEL E TARGET'!$T$15,'PAINEL E TARGET'!$S$15,
IF(CT39&gt;='PAINEL E TARGET'!$T$16,'PAINEL E TARGET'!$S$16,
IF(CT39&gt;='PAINEL E TARGET'!$T$17,'PAINEL E TARGET'!$S$17,
IF(CT39&gt;='PAINEL E TARGET'!$T$18,'PAINEL E TARGET'!$S$18,'PAINEL E TARGET'!$S$19))))))))</f>
        <v>2. Fx de 100% a 104,9%</v>
      </c>
      <c r="CV39" s="17">
        <f>IFERROR(VLOOKUP($BW39,'PAINEL E TARGET'!$G$1:$Q$99,6,0),0)</f>
        <v>0.2</v>
      </c>
      <c r="CW39" s="17">
        <f>VLOOKUP(CU39,'PAINEL E TARGET'!$S$10:$U$19,3,0)</f>
        <v>1</v>
      </c>
      <c r="CX39" s="16">
        <f t="shared" si="30"/>
        <v>480</v>
      </c>
      <c r="CY39" s="17">
        <f t="shared" si="16"/>
        <v>1.0900000000000001</v>
      </c>
      <c r="CZ39" s="33" t="str">
        <f>IF(CY39&gt;='PAINEL E TARGET'!$T$11,'PAINEL E TARGET'!$S$11,
IF(CY39&gt;='PAINEL E TARGET'!$T$12,'PAINEL E TARGET'!$S$12,
IF(CY39&gt;='PAINEL E TARGET'!$T$13,'PAINEL E TARGET'!$S$13,
IF(CY39&gt;='PAINEL E TARGET'!$T$14,'PAINEL E TARGET'!$S$14,
IF(CY39&gt;='PAINEL E TARGET'!$T$15,'PAINEL E TARGET'!$S$15,
IF(CY39&gt;='PAINEL E TARGET'!$T$16,'PAINEL E TARGET'!$S$16,
IF(CY39&gt;='PAINEL E TARGET'!$T$17,'PAINEL E TARGET'!$S$17,
IF(CY39&gt;='PAINEL E TARGET'!$T$18,'PAINEL E TARGET'!$S$18,'PAINEL E TARGET'!$S$19))))))))</f>
        <v>3. Fx de 105% a 109,9%</v>
      </c>
      <c r="DA39" s="17">
        <f>IFERROR(VLOOKUP($BW39,'PAINEL E TARGET'!$G$1:$Q$99,7,0),0)</f>
        <v>0.15</v>
      </c>
      <c r="DB39" s="17">
        <f>VLOOKUP(CZ39,'PAINEL E TARGET'!$S$10:$U$19,3,0)</f>
        <v>1.1000000000000001</v>
      </c>
      <c r="DC39" s="16">
        <f t="shared" si="31"/>
        <v>396</v>
      </c>
      <c r="DD39" s="17">
        <f t="shared" si="17"/>
        <v>1.087</v>
      </c>
      <c r="DE39" s="33" t="str">
        <f>IF(DD39&gt;='PAINEL E TARGET'!$T$11,'PAINEL E TARGET'!$S$11,
IF(DD39&gt;='PAINEL E TARGET'!$T$12,'PAINEL E TARGET'!$S$12,
IF(DD39&gt;='PAINEL E TARGET'!$T$13,'PAINEL E TARGET'!$S$13,
IF(DD39&gt;='PAINEL E TARGET'!$T$14,'PAINEL E TARGET'!$S$14,
IF(DD39&gt;='PAINEL E TARGET'!$T$15,'PAINEL E TARGET'!$S$15,
IF(DD39&gt;='PAINEL E TARGET'!$T$16,'PAINEL E TARGET'!$S$16,
IF(DD39&gt;='PAINEL E TARGET'!$T$17,'PAINEL E TARGET'!$S$17,
IF(DD39&gt;='PAINEL E TARGET'!$T$18,'PAINEL E TARGET'!$S$18,'PAINEL E TARGET'!$S$19))))))))</f>
        <v>3. Fx de 105% a 109,9%</v>
      </c>
      <c r="DF39" s="17">
        <f>IFERROR(VLOOKUP($BW39,'PAINEL E TARGET'!$G$1:$Q$99,8,0),0)</f>
        <v>0.1</v>
      </c>
      <c r="DG39" s="17">
        <f>VLOOKUP(DE39,'PAINEL E TARGET'!$S$10:$U$19,3,0)</f>
        <v>1.1000000000000001</v>
      </c>
      <c r="DH39" s="16">
        <f t="shared" si="32"/>
        <v>264.00000000000006</v>
      </c>
      <c r="DI39" s="17">
        <f t="shared" si="18"/>
        <v>0.86199999999999999</v>
      </c>
      <c r="DJ39" s="33" t="str">
        <f>IF(DI39&gt;='PAINEL E TARGET'!$T$11,'PAINEL E TARGET'!$S$11,
IF(DI39&gt;='PAINEL E TARGET'!$T$12,'PAINEL E TARGET'!$S$12,
IF(DI39&gt;='PAINEL E TARGET'!$T$13,'PAINEL E TARGET'!$S$13,
IF(DI39&gt;='PAINEL E TARGET'!$T$14,'PAINEL E TARGET'!$S$14,
IF(DI39&gt;='PAINEL E TARGET'!$T$15,'PAINEL E TARGET'!$S$15,
IF(DI39&gt;='PAINEL E TARGET'!$T$16,'PAINEL E TARGET'!$S$16,
IF(DI39&gt;='PAINEL E TARGET'!$T$17,'PAINEL E TARGET'!$S$17,
IF(DI39&gt;='PAINEL E TARGET'!$T$18,'PAINEL E TARGET'!$S$18,'PAINEL E TARGET'!$S$19))))))))</f>
        <v>Não elegível</v>
      </c>
      <c r="DK39" s="17">
        <f>IFERROR(VLOOKUP($BW39,'PAINEL E TARGET'!$G$1:$Q$99,9,0),0)</f>
        <v>0.05</v>
      </c>
      <c r="DL39" s="17">
        <f>VLOOKUP(DJ39,'PAINEL E TARGET'!$S$10:$U$19,3,0)</f>
        <v>0</v>
      </c>
      <c r="DM39" s="16">
        <f t="shared" si="33"/>
        <v>0</v>
      </c>
      <c r="DN39" s="17">
        <f t="shared" si="19"/>
        <v>0.97399999999999998</v>
      </c>
      <c r="DO39" s="33" t="str">
        <f>IF(DN39&gt;='PAINEL E TARGET'!$T$11,'PAINEL E TARGET'!$S$11,
IF(DN39&gt;='PAINEL E TARGET'!$T$12,'PAINEL E TARGET'!$S$12,
IF(DN39&gt;='PAINEL E TARGET'!$T$13,'PAINEL E TARGET'!$S$13,
IF(DN39&gt;='PAINEL E TARGET'!$T$14,'PAINEL E TARGET'!$S$14,
IF(DN39&gt;='PAINEL E TARGET'!$T$15,'PAINEL E TARGET'!$S$15,
IF(DN39&gt;='PAINEL E TARGET'!$T$16,'PAINEL E TARGET'!$S$16,
IF(DN39&gt;='PAINEL E TARGET'!$T$17,'PAINEL E TARGET'!$S$17,
IF(DN39&gt;='PAINEL E TARGET'!$T$18,'PAINEL E TARGET'!$S$18,'PAINEL E TARGET'!$S$19))))))))</f>
        <v>1. Fx de 90% a 99,9%</v>
      </c>
      <c r="DP39" s="17">
        <f>IFERROR(VLOOKUP($BW39,'PAINEL E TARGET'!$G$1:$Q$99,10,0),0)</f>
        <v>0</v>
      </c>
      <c r="DQ39" s="17">
        <f>VLOOKUP(DO39,'PAINEL E TARGET'!$S$10:$U$19,3,0)</f>
        <v>0.5</v>
      </c>
      <c r="DR39" s="16">
        <f t="shared" si="34"/>
        <v>0</v>
      </c>
      <c r="DS39" s="17">
        <f t="shared" si="20"/>
        <v>0.92500000000000004</v>
      </c>
      <c r="DT39" s="16">
        <f>IF(DS39&gt;=1,VLOOKUP(BO39,'PAINEL E TARGET'!$S$1:$W$8,5,0),0)</f>
        <v>0</v>
      </c>
      <c r="DU39" s="16">
        <f t="shared" si="35"/>
        <v>1860</v>
      </c>
    </row>
    <row r="40" spans="2:125" s="32" customFormat="1" x14ac:dyDescent="0.2">
      <c r="B40" s="44">
        <v>43541</v>
      </c>
      <c r="C40" s="65">
        <v>129</v>
      </c>
      <c r="D40" s="66" t="s">
        <v>48</v>
      </c>
      <c r="E40" s="65">
        <v>211</v>
      </c>
      <c r="F40" s="65" t="s">
        <v>1017</v>
      </c>
      <c r="G40" s="67">
        <v>1966721.7519631817</v>
      </c>
      <c r="H40" s="67">
        <v>1092209.4402796386</v>
      </c>
      <c r="I40" s="67">
        <v>835342.8600000001</v>
      </c>
      <c r="J40" s="68">
        <v>0.76481930039546908</v>
      </c>
      <c r="K40" s="67">
        <v>189288.28765754361</v>
      </c>
      <c r="L40" s="67">
        <v>755622.95420418086</v>
      </c>
      <c r="M40" s="67">
        <v>161770.60999999999</v>
      </c>
      <c r="N40" s="67">
        <v>620656.85</v>
      </c>
      <c r="O40" s="67">
        <v>1706030.6887897719</v>
      </c>
      <c r="P40" s="67" t="s">
        <v>1082</v>
      </c>
      <c r="Q40" s="67" t="s">
        <v>1082</v>
      </c>
      <c r="R40" s="67">
        <v>0</v>
      </c>
      <c r="S40" s="67">
        <v>0</v>
      </c>
      <c r="T40" s="68">
        <v>9.2353287942752799E-2</v>
      </c>
      <c r="U40" s="68">
        <v>9.8243497231040422E-2</v>
      </c>
      <c r="V40" s="68">
        <v>1.0637790967652261</v>
      </c>
      <c r="W40" s="67">
        <v>87265.66</v>
      </c>
      <c r="X40" s="67">
        <v>76868.409999999989</v>
      </c>
      <c r="Y40" s="68">
        <v>0.88085519550301905</v>
      </c>
      <c r="Z40" s="68">
        <v>6.0862361936440748E-2</v>
      </c>
      <c r="AA40" s="68">
        <v>8.664010846449588E-2</v>
      </c>
      <c r="AB40" s="68">
        <v>1.4235416718624085</v>
      </c>
      <c r="AC40" s="67">
        <v>57509.53</v>
      </c>
      <c r="AD40" s="67">
        <v>67789.600000000006</v>
      </c>
      <c r="AE40" s="68">
        <v>1.1787541995213664</v>
      </c>
      <c r="AF40" s="43">
        <v>80</v>
      </c>
      <c r="AG40" s="43">
        <v>81</v>
      </c>
      <c r="AH40" s="43">
        <v>37</v>
      </c>
      <c r="AI40" s="43">
        <v>18</v>
      </c>
      <c r="AJ40" s="67">
        <v>50203.259999999995</v>
      </c>
      <c r="AK40" s="67">
        <v>48010.5</v>
      </c>
      <c r="AL40" s="68">
        <v>0.95632235834884038</v>
      </c>
      <c r="AM40" s="67">
        <v>12110.42</v>
      </c>
      <c r="AN40" s="67">
        <v>5321.75</v>
      </c>
      <c r="AO40" s="68">
        <v>0.43943562651006324</v>
      </c>
      <c r="AP40" s="67">
        <v>5695.6200000000008</v>
      </c>
      <c r="AQ40" s="67">
        <v>7491.6700000000019</v>
      </c>
      <c r="AR40" s="68">
        <v>1.3153388042039322</v>
      </c>
      <c r="AS40" s="67">
        <v>19256.359999999997</v>
      </c>
      <c r="AT40" s="67">
        <v>16044.49</v>
      </c>
      <c r="AU40" s="68">
        <v>0.8332047178179055</v>
      </c>
      <c r="AV40" s="43">
        <v>1042.0099999999998</v>
      </c>
      <c r="AW40" s="43">
        <v>1149.77</v>
      </c>
      <c r="AX40" s="69">
        <v>1.1034155142465045</v>
      </c>
      <c r="AY40" s="43">
        <v>189288.28765754361</v>
      </c>
      <c r="AZ40" s="43">
        <v>161770.61000000002</v>
      </c>
      <c r="BA40" s="43">
        <v>21952.618776921139</v>
      </c>
      <c r="BB40" s="43">
        <v>28138.829999999998</v>
      </c>
      <c r="BC40" s="43">
        <v>339794.70145082677</v>
      </c>
      <c r="BD40" s="43">
        <v>39661.268752445641</v>
      </c>
      <c r="BE40" s="43">
        <v>158711.35000000003</v>
      </c>
      <c r="BF40" s="43">
        <v>104593.45999999999</v>
      </c>
      <c r="BG40" s="43">
        <v>1887.0400000000002</v>
      </c>
      <c r="BH40" s="43">
        <v>57</v>
      </c>
      <c r="BI40" s="44">
        <v>43173</v>
      </c>
      <c r="BJ40" s="44">
        <v>43541</v>
      </c>
      <c r="BK40" s="44">
        <v>43172</v>
      </c>
      <c r="BL40" s="43">
        <f t="shared" si="21"/>
        <v>835342.8600000001</v>
      </c>
      <c r="BM40" s="43">
        <f t="shared" si="22"/>
        <v>782427.46</v>
      </c>
      <c r="BO40" s="16" t="str">
        <f>IFERROR(VLOOKUP($C40,'PORTE LOJA'!A:B,2,0),"PORTE 1")</f>
        <v>PORTE 3</v>
      </c>
      <c r="BP40" s="16">
        <f>VLOOKUP(BO40,'PAINEL E TARGET'!$S$1:$W$8,3,0)</f>
        <v>2400</v>
      </c>
      <c r="BQ40" s="16">
        <f t="shared" si="0"/>
        <v>1</v>
      </c>
      <c r="BR40" s="16">
        <f t="shared" si="1"/>
        <v>1</v>
      </c>
      <c r="BS40" s="16">
        <f t="shared" si="2"/>
        <v>1</v>
      </c>
      <c r="BT40" s="16">
        <f t="shared" si="3"/>
        <v>1</v>
      </c>
      <c r="BU40" s="16">
        <f t="shared" si="4"/>
        <v>1</v>
      </c>
      <c r="BV40" s="16">
        <f t="shared" si="5"/>
        <v>1</v>
      </c>
      <c r="BW40" s="17" t="str">
        <f t="shared" si="23"/>
        <v>111111</v>
      </c>
      <c r="BY40" s="17">
        <f t="shared" si="6"/>
        <v>0.76500000000000001</v>
      </c>
      <c r="BZ40" s="17">
        <f t="shared" si="7"/>
        <v>0.82799999999999996</v>
      </c>
      <c r="CA40" s="17" t="str">
        <f t="shared" si="24"/>
        <v>Sem Retira</v>
      </c>
      <c r="CB40" s="17">
        <f t="shared" si="25"/>
        <v>0.82799999999999996</v>
      </c>
      <c r="CC40" s="33" t="str">
        <f>IF(CB40&gt;='PAINEL E TARGET'!$T$11,'PAINEL E TARGET'!$S$11,
IF(CB40&gt;='PAINEL E TARGET'!$T$12,'PAINEL E TARGET'!$S$12,
IF(CB40&gt;='PAINEL E TARGET'!$T$13,'PAINEL E TARGET'!$S$13,
IF(CB40&gt;='PAINEL E TARGET'!$T$14,'PAINEL E TARGET'!$S$14,
IF(CB40&gt;='PAINEL E TARGET'!$T$15,'PAINEL E TARGET'!$S$15,
IF(CB40&gt;='PAINEL E TARGET'!$T$16,'PAINEL E TARGET'!$S$16,
IF(CB40&gt;='PAINEL E TARGET'!$T$17,'PAINEL E TARGET'!$S$17,
IF(CB40&gt;='PAINEL E TARGET'!$T$18,'PAINEL E TARGET'!$S$18,'PAINEL E TARGET'!$S$19))))))))</f>
        <v>Não elegível</v>
      </c>
      <c r="CD40" s="17">
        <f>IFERROR(VLOOKUP($BW40,'PAINEL E TARGET'!$G$1:$Q$99,4,0),0)</f>
        <v>0.25</v>
      </c>
      <c r="CE40" s="17">
        <f>VLOOKUP(CC40,'PAINEL E TARGET'!$S$10:$U$19,3,0)</f>
        <v>0</v>
      </c>
      <c r="CF40" s="16">
        <f t="shared" si="26"/>
        <v>0</v>
      </c>
      <c r="CG40" s="17">
        <f t="shared" si="8"/>
        <v>0.95599999999999996</v>
      </c>
      <c r="CH40" s="17">
        <f t="shared" si="9"/>
        <v>0.439</v>
      </c>
      <c r="CI40" s="17">
        <f t="shared" si="10"/>
        <v>1.3149999999999999</v>
      </c>
      <c r="CJ40" s="17">
        <f t="shared" si="11"/>
        <v>0.83299999999999996</v>
      </c>
      <c r="CK40" s="17">
        <f t="shared" si="12"/>
        <v>1.103</v>
      </c>
      <c r="CL40" s="17">
        <f t="shared" si="13"/>
        <v>0.88100000000000001</v>
      </c>
      <c r="CM40" s="16">
        <f t="shared" si="14"/>
        <v>4</v>
      </c>
      <c r="CN40" s="17" t="str">
        <f t="shared" si="27"/>
        <v>não ok</v>
      </c>
      <c r="CO40" s="17">
        <f t="shared" si="28"/>
        <v>0</v>
      </c>
      <c r="CP40" s="33" t="str">
        <f>IF(CO40&gt;='PAINEL E TARGET'!$T$11,'PAINEL E TARGET'!$S$11,
IF(CO40&gt;='PAINEL E TARGET'!$T$12,'PAINEL E TARGET'!$S$12,
IF(CO40&gt;='PAINEL E TARGET'!$T$13,'PAINEL E TARGET'!$S$13,
IF(CO40&gt;='PAINEL E TARGET'!$T$14,'PAINEL E TARGET'!$S$14,
IF(CO40&gt;='PAINEL E TARGET'!$T$15,'PAINEL E TARGET'!$S$15,
IF(CO40&gt;='PAINEL E TARGET'!$T$16,'PAINEL E TARGET'!$S$16,
IF(CO40&gt;='PAINEL E TARGET'!$T$17,'PAINEL E TARGET'!$S$17,
IF(CO40&gt;='PAINEL E TARGET'!$T$18,'PAINEL E TARGET'!$S$18,'PAINEL E TARGET'!$S$19))))))))</f>
        <v>Não elegível</v>
      </c>
      <c r="CQ40" s="17">
        <f>IFERROR(VLOOKUP($BW40,'PAINEL E TARGET'!$G$1:$Q$99,5,0),0)</f>
        <v>0.25</v>
      </c>
      <c r="CR40" s="17">
        <f>VLOOKUP(CP40,'PAINEL E TARGET'!$S$10:$U$19,3,0)</f>
        <v>0</v>
      </c>
      <c r="CS40" s="16">
        <f t="shared" si="29"/>
        <v>0</v>
      </c>
      <c r="CT40" s="17">
        <f t="shared" si="15"/>
        <v>1.179</v>
      </c>
      <c r="CU40" s="33" t="str">
        <f>IF(CT40&gt;='PAINEL E TARGET'!$T$11,'PAINEL E TARGET'!$S$11,
IF(CT40&gt;='PAINEL E TARGET'!$T$12,'PAINEL E TARGET'!$S$12,
IF(CT40&gt;='PAINEL E TARGET'!$T$13,'PAINEL E TARGET'!$S$13,
IF(CT40&gt;='PAINEL E TARGET'!$T$14,'PAINEL E TARGET'!$S$14,
IF(CT40&gt;='PAINEL E TARGET'!$T$15,'PAINEL E TARGET'!$S$15,
IF(CT40&gt;='PAINEL E TARGET'!$T$16,'PAINEL E TARGET'!$S$16,
IF(CT40&gt;='PAINEL E TARGET'!$T$17,'PAINEL E TARGET'!$S$17,
IF(CT40&gt;='PAINEL E TARGET'!$T$18,'PAINEL E TARGET'!$S$18,'PAINEL E TARGET'!$S$19))))))))</f>
        <v>5. Fx de 115% a 119,9%</v>
      </c>
      <c r="CV40" s="17">
        <f>IFERROR(VLOOKUP($BW40,'PAINEL E TARGET'!$G$1:$Q$99,6,0),0)</f>
        <v>0.2</v>
      </c>
      <c r="CW40" s="17">
        <f>VLOOKUP(CU40,'PAINEL E TARGET'!$S$10:$U$19,3,0)</f>
        <v>1.3</v>
      </c>
      <c r="CX40" s="16">
        <f t="shared" si="30"/>
        <v>624</v>
      </c>
      <c r="CY40" s="17">
        <f t="shared" si="16"/>
        <v>0.85499999999999998</v>
      </c>
      <c r="CZ40" s="33" t="str">
        <f>IF(CY40&gt;='PAINEL E TARGET'!$T$11,'PAINEL E TARGET'!$S$11,
IF(CY40&gt;='PAINEL E TARGET'!$T$12,'PAINEL E TARGET'!$S$12,
IF(CY40&gt;='PAINEL E TARGET'!$T$13,'PAINEL E TARGET'!$S$13,
IF(CY40&gt;='PAINEL E TARGET'!$T$14,'PAINEL E TARGET'!$S$14,
IF(CY40&gt;='PAINEL E TARGET'!$T$15,'PAINEL E TARGET'!$S$15,
IF(CY40&gt;='PAINEL E TARGET'!$T$16,'PAINEL E TARGET'!$S$16,
IF(CY40&gt;='PAINEL E TARGET'!$T$17,'PAINEL E TARGET'!$S$17,
IF(CY40&gt;='PAINEL E TARGET'!$T$18,'PAINEL E TARGET'!$S$18,'PAINEL E TARGET'!$S$19))))))))</f>
        <v>Não elegível</v>
      </c>
      <c r="DA40" s="17">
        <f>IFERROR(VLOOKUP($BW40,'PAINEL E TARGET'!$G$1:$Q$99,7,0),0)</f>
        <v>0.15</v>
      </c>
      <c r="DB40" s="17">
        <f>VLOOKUP(CZ40,'PAINEL E TARGET'!$S$10:$U$19,3,0)</f>
        <v>0</v>
      </c>
      <c r="DC40" s="16">
        <f t="shared" si="31"/>
        <v>0</v>
      </c>
      <c r="DD40" s="17">
        <f t="shared" si="17"/>
        <v>1.282</v>
      </c>
      <c r="DE40" s="33" t="str">
        <f>IF(DD40&gt;='PAINEL E TARGET'!$T$11,'PAINEL E TARGET'!$S$11,
IF(DD40&gt;='PAINEL E TARGET'!$T$12,'PAINEL E TARGET'!$S$12,
IF(DD40&gt;='PAINEL E TARGET'!$T$13,'PAINEL E TARGET'!$S$13,
IF(DD40&gt;='PAINEL E TARGET'!$T$14,'PAINEL E TARGET'!$S$14,
IF(DD40&gt;='PAINEL E TARGET'!$T$15,'PAINEL E TARGET'!$S$15,
IF(DD40&gt;='PAINEL E TARGET'!$T$16,'PAINEL E TARGET'!$S$16,
IF(DD40&gt;='PAINEL E TARGET'!$T$17,'PAINEL E TARGET'!$S$17,
IF(DD40&gt;='PAINEL E TARGET'!$T$18,'PAINEL E TARGET'!$S$18,'PAINEL E TARGET'!$S$19))))))))</f>
        <v>7. Fx de 125% a 129,9%</v>
      </c>
      <c r="DF40" s="17">
        <f>IFERROR(VLOOKUP($BW40,'PAINEL E TARGET'!$G$1:$Q$99,8,0),0)</f>
        <v>0.1</v>
      </c>
      <c r="DG40" s="17">
        <f>VLOOKUP(DE40,'PAINEL E TARGET'!$S$10:$U$19,3,0)</f>
        <v>1.5</v>
      </c>
      <c r="DH40" s="16">
        <f t="shared" si="32"/>
        <v>360.00000000000006</v>
      </c>
      <c r="DI40" s="17">
        <f t="shared" si="18"/>
        <v>0.48599999999999999</v>
      </c>
      <c r="DJ40" s="33" t="str">
        <f>IF(DI40&gt;='PAINEL E TARGET'!$T$11,'PAINEL E TARGET'!$S$11,
IF(DI40&gt;='PAINEL E TARGET'!$T$12,'PAINEL E TARGET'!$S$12,
IF(DI40&gt;='PAINEL E TARGET'!$T$13,'PAINEL E TARGET'!$S$13,
IF(DI40&gt;='PAINEL E TARGET'!$T$14,'PAINEL E TARGET'!$S$14,
IF(DI40&gt;='PAINEL E TARGET'!$T$15,'PAINEL E TARGET'!$S$15,
IF(DI40&gt;='PAINEL E TARGET'!$T$16,'PAINEL E TARGET'!$S$16,
IF(DI40&gt;='PAINEL E TARGET'!$T$17,'PAINEL E TARGET'!$S$17,
IF(DI40&gt;='PAINEL E TARGET'!$T$18,'PAINEL E TARGET'!$S$18,'PAINEL E TARGET'!$S$19))))))))</f>
        <v>Não elegível</v>
      </c>
      <c r="DK40" s="17">
        <f>IFERROR(VLOOKUP($BW40,'PAINEL E TARGET'!$G$1:$Q$99,9,0),0)</f>
        <v>0.05</v>
      </c>
      <c r="DL40" s="17">
        <f>VLOOKUP(DJ40,'PAINEL E TARGET'!$S$10:$U$19,3,0)</f>
        <v>0</v>
      </c>
      <c r="DM40" s="16">
        <f t="shared" si="33"/>
        <v>0</v>
      </c>
      <c r="DN40" s="17">
        <f t="shared" si="19"/>
        <v>1.103</v>
      </c>
      <c r="DO40" s="33" t="str">
        <f>IF(DN40&gt;='PAINEL E TARGET'!$T$11,'PAINEL E TARGET'!$S$11,
IF(DN40&gt;='PAINEL E TARGET'!$T$12,'PAINEL E TARGET'!$S$12,
IF(DN40&gt;='PAINEL E TARGET'!$T$13,'PAINEL E TARGET'!$S$13,
IF(DN40&gt;='PAINEL E TARGET'!$T$14,'PAINEL E TARGET'!$S$14,
IF(DN40&gt;='PAINEL E TARGET'!$T$15,'PAINEL E TARGET'!$S$15,
IF(DN40&gt;='PAINEL E TARGET'!$T$16,'PAINEL E TARGET'!$S$16,
IF(DN40&gt;='PAINEL E TARGET'!$T$17,'PAINEL E TARGET'!$S$17,
IF(DN40&gt;='PAINEL E TARGET'!$T$18,'PAINEL E TARGET'!$S$18,'PAINEL E TARGET'!$S$19))))))))</f>
        <v>4. Fx de 110% a 114,9%</v>
      </c>
      <c r="DP40" s="17">
        <f>IFERROR(VLOOKUP($BW40,'PAINEL E TARGET'!$G$1:$Q$99,10,0),0)</f>
        <v>0</v>
      </c>
      <c r="DQ40" s="17">
        <f>VLOOKUP(DO40,'PAINEL E TARGET'!$S$10:$U$19,3,0)</f>
        <v>1.2</v>
      </c>
      <c r="DR40" s="16">
        <f t="shared" si="34"/>
        <v>0</v>
      </c>
      <c r="DS40" s="17">
        <f t="shared" si="20"/>
        <v>1.0129999999999999</v>
      </c>
      <c r="DT40" s="16">
        <f>IF(DS40&gt;=1,VLOOKUP(BO40,'PAINEL E TARGET'!$S$1:$W$8,5,0),0)</f>
        <v>240</v>
      </c>
      <c r="DU40" s="16">
        <f t="shared" si="35"/>
        <v>1224</v>
      </c>
    </row>
    <row r="41" spans="2:125" s="32" customFormat="1" x14ac:dyDescent="0.2">
      <c r="B41" s="44">
        <v>43541</v>
      </c>
      <c r="C41" s="65">
        <v>132</v>
      </c>
      <c r="D41" s="66" t="s">
        <v>49</v>
      </c>
      <c r="E41" s="65">
        <v>611</v>
      </c>
      <c r="F41" s="65" t="s">
        <v>1019</v>
      </c>
      <c r="G41" s="67">
        <v>3760586.4540134096</v>
      </c>
      <c r="H41" s="67">
        <v>2028239.6136951868</v>
      </c>
      <c r="I41" s="67">
        <v>1829906.7599999998</v>
      </c>
      <c r="J41" s="68">
        <v>0.90221428851108443</v>
      </c>
      <c r="K41" s="67">
        <v>2481.4872323766017</v>
      </c>
      <c r="L41" s="67">
        <v>1833778.1235164746</v>
      </c>
      <c r="M41" s="67">
        <v>7520.1</v>
      </c>
      <c r="N41" s="67">
        <v>1764237.4099999997</v>
      </c>
      <c r="O41" s="67">
        <v>3413058.5046715192</v>
      </c>
      <c r="P41" s="67" t="s">
        <v>1082</v>
      </c>
      <c r="Q41" s="67" t="s">
        <v>1082</v>
      </c>
      <c r="R41" s="67">
        <v>0</v>
      </c>
      <c r="S41" s="67">
        <v>0</v>
      </c>
      <c r="T41" s="68">
        <v>6.7817649133618249E-2</v>
      </c>
      <c r="U41" s="68">
        <v>6.2289867195200993E-2</v>
      </c>
      <c r="V41" s="68">
        <v>0.91849051081782407</v>
      </c>
      <c r="W41" s="67">
        <v>124530.81000000001</v>
      </c>
      <c r="X41" s="67">
        <v>110362.54000000001</v>
      </c>
      <c r="Y41" s="68">
        <v>0.88622678998072846</v>
      </c>
      <c r="Z41" s="68">
        <v>0</v>
      </c>
      <c r="AA41" s="68">
        <v>0</v>
      </c>
      <c r="AB41" s="68">
        <v>0</v>
      </c>
      <c r="AC41" s="67">
        <v>0</v>
      </c>
      <c r="AD41" s="67">
        <v>0</v>
      </c>
      <c r="AE41" s="68" t="s">
        <v>1082</v>
      </c>
      <c r="AF41" s="43">
        <v>80</v>
      </c>
      <c r="AG41" s="43">
        <v>66</v>
      </c>
      <c r="AH41" s="43">
        <v>23</v>
      </c>
      <c r="AI41" s="43">
        <v>34</v>
      </c>
      <c r="AJ41" s="67">
        <v>69265.680000000008</v>
      </c>
      <c r="AK41" s="67">
        <v>73902.81</v>
      </c>
      <c r="AL41" s="68">
        <v>1.06694700752234</v>
      </c>
      <c r="AM41" s="67">
        <v>24175.57</v>
      </c>
      <c r="AN41" s="67">
        <v>12084.4</v>
      </c>
      <c r="AO41" s="68">
        <v>0.49985998261881726</v>
      </c>
      <c r="AP41" s="67">
        <v>0</v>
      </c>
      <c r="AQ41" s="67">
        <v>249.98000000000002</v>
      </c>
      <c r="AR41" s="68">
        <v>0</v>
      </c>
      <c r="AS41" s="67">
        <v>31089.559999999998</v>
      </c>
      <c r="AT41" s="67">
        <v>24125.35</v>
      </c>
      <c r="AU41" s="68">
        <v>0.77599522154704026</v>
      </c>
      <c r="AV41" s="43">
        <v>1182.7199999999998</v>
      </c>
      <c r="AW41" s="43">
        <v>1054.79</v>
      </c>
      <c r="AX41" s="69">
        <v>0.89183407738095255</v>
      </c>
      <c r="AY41" s="43">
        <v>2481.4872323766017</v>
      </c>
      <c r="AZ41" s="43">
        <v>7520.1</v>
      </c>
      <c r="BA41" s="43">
        <v>31636.177104642818</v>
      </c>
      <c r="BB41" s="43">
        <v>51184.89</v>
      </c>
      <c r="BC41" s="43">
        <v>4563.4186949542818</v>
      </c>
      <c r="BD41" s="43">
        <v>58625.751360545059</v>
      </c>
      <c r="BE41" s="43">
        <v>233364.33000000007</v>
      </c>
      <c r="BF41" s="43">
        <v>0</v>
      </c>
      <c r="BG41" s="43">
        <v>2200.89</v>
      </c>
      <c r="BH41" s="43">
        <v>47</v>
      </c>
      <c r="BI41" s="44">
        <v>43173</v>
      </c>
      <c r="BJ41" s="44">
        <v>43541</v>
      </c>
      <c r="BK41" s="44">
        <v>43172</v>
      </c>
      <c r="BL41" s="43">
        <f t="shared" si="21"/>
        <v>1829906.7599999998</v>
      </c>
      <c r="BM41" s="43">
        <f t="shared" si="22"/>
        <v>1771757.5099999998</v>
      </c>
      <c r="BO41" s="16" t="str">
        <f>IFERROR(VLOOKUP($C41,'PORTE LOJA'!A:B,2,0),"PORTE 1")</f>
        <v>PORTE 5</v>
      </c>
      <c r="BP41" s="16">
        <f>VLOOKUP(BO41,'PAINEL E TARGET'!$S$1:$W$8,3,0)</f>
        <v>3750</v>
      </c>
      <c r="BQ41" s="16">
        <f t="shared" si="0"/>
        <v>1</v>
      </c>
      <c r="BR41" s="16">
        <f t="shared" si="1"/>
        <v>1</v>
      </c>
      <c r="BS41" s="16">
        <f t="shared" si="2"/>
        <v>0</v>
      </c>
      <c r="BT41" s="16">
        <f t="shared" si="3"/>
        <v>1</v>
      </c>
      <c r="BU41" s="16">
        <f t="shared" si="4"/>
        <v>1</v>
      </c>
      <c r="BV41" s="16">
        <f t="shared" si="5"/>
        <v>1</v>
      </c>
      <c r="BW41" s="17" t="str">
        <f t="shared" si="23"/>
        <v>110111</v>
      </c>
      <c r="BY41" s="17">
        <f t="shared" si="6"/>
        <v>0.90200000000000002</v>
      </c>
      <c r="BZ41" s="17">
        <f t="shared" si="7"/>
        <v>0.96499999999999997</v>
      </c>
      <c r="CA41" s="17" t="str">
        <f t="shared" si="24"/>
        <v>Sem Retira</v>
      </c>
      <c r="CB41" s="17">
        <f t="shared" si="25"/>
        <v>0.96499999999999997</v>
      </c>
      <c r="CC41" s="33" t="str">
        <f>IF(CB41&gt;='PAINEL E TARGET'!$T$11,'PAINEL E TARGET'!$S$11,
IF(CB41&gt;='PAINEL E TARGET'!$T$12,'PAINEL E TARGET'!$S$12,
IF(CB41&gt;='PAINEL E TARGET'!$T$13,'PAINEL E TARGET'!$S$13,
IF(CB41&gt;='PAINEL E TARGET'!$T$14,'PAINEL E TARGET'!$S$14,
IF(CB41&gt;='PAINEL E TARGET'!$T$15,'PAINEL E TARGET'!$S$15,
IF(CB41&gt;='PAINEL E TARGET'!$T$16,'PAINEL E TARGET'!$S$16,
IF(CB41&gt;='PAINEL E TARGET'!$T$17,'PAINEL E TARGET'!$S$17,
IF(CB41&gt;='PAINEL E TARGET'!$T$18,'PAINEL E TARGET'!$S$18,'PAINEL E TARGET'!$S$19))))))))</f>
        <v>1. Fx de 90% a 99,9%</v>
      </c>
      <c r="CD41" s="17">
        <f>IFERROR(VLOOKUP($BW41,'PAINEL E TARGET'!$G$1:$Q$99,4,0),0)</f>
        <v>0.3</v>
      </c>
      <c r="CE41" s="17">
        <f>VLOOKUP(CC41,'PAINEL E TARGET'!$S$10:$U$19,3,0)</f>
        <v>0.5</v>
      </c>
      <c r="CF41" s="16">
        <f t="shared" si="26"/>
        <v>562.5</v>
      </c>
      <c r="CG41" s="17">
        <f t="shared" si="8"/>
        <v>1.0669999999999999</v>
      </c>
      <c r="CH41" s="17">
        <f t="shared" si="9"/>
        <v>0.5</v>
      </c>
      <c r="CI41" s="17" t="str">
        <f t="shared" si="10"/>
        <v>sem meta</v>
      </c>
      <c r="CJ41" s="17">
        <f t="shared" si="11"/>
        <v>0.77600000000000002</v>
      </c>
      <c r="CK41" s="17">
        <f t="shared" si="12"/>
        <v>0.89200000000000002</v>
      </c>
      <c r="CL41" s="17">
        <f t="shared" si="13"/>
        <v>0.88600000000000001</v>
      </c>
      <c r="CM41" s="16">
        <f t="shared" si="14"/>
        <v>4</v>
      </c>
      <c r="CN41" s="17" t="str">
        <f t="shared" si="27"/>
        <v>não ok</v>
      </c>
      <c r="CO41" s="17">
        <f t="shared" si="28"/>
        <v>0</v>
      </c>
      <c r="CP41" s="33" t="str">
        <f>IF(CO41&gt;='PAINEL E TARGET'!$T$11,'PAINEL E TARGET'!$S$11,
IF(CO41&gt;='PAINEL E TARGET'!$T$12,'PAINEL E TARGET'!$S$12,
IF(CO41&gt;='PAINEL E TARGET'!$T$13,'PAINEL E TARGET'!$S$13,
IF(CO41&gt;='PAINEL E TARGET'!$T$14,'PAINEL E TARGET'!$S$14,
IF(CO41&gt;='PAINEL E TARGET'!$T$15,'PAINEL E TARGET'!$S$15,
IF(CO41&gt;='PAINEL E TARGET'!$T$16,'PAINEL E TARGET'!$S$16,
IF(CO41&gt;='PAINEL E TARGET'!$T$17,'PAINEL E TARGET'!$S$17,
IF(CO41&gt;='PAINEL E TARGET'!$T$18,'PAINEL E TARGET'!$S$18,'PAINEL E TARGET'!$S$19))))))))</f>
        <v>Não elegível</v>
      </c>
      <c r="CQ41" s="17">
        <f>IFERROR(VLOOKUP($BW41,'PAINEL E TARGET'!$G$1:$Q$99,5,0),0)</f>
        <v>0.3</v>
      </c>
      <c r="CR41" s="17">
        <f>VLOOKUP(CP41,'PAINEL E TARGET'!$S$10:$U$19,3,0)</f>
        <v>0</v>
      </c>
      <c r="CS41" s="16">
        <f t="shared" si="29"/>
        <v>0</v>
      </c>
      <c r="CT41" s="17">
        <f t="shared" si="15"/>
        <v>0</v>
      </c>
      <c r="CU41" s="33" t="str">
        <f>IF(CT41&gt;='PAINEL E TARGET'!$T$11,'PAINEL E TARGET'!$S$11,
IF(CT41&gt;='PAINEL E TARGET'!$T$12,'PAINEL E TARGET'!$S$12,
IF(CT41&gt;='PAINEL E TARGET'!$T$13,'PAINEL E TARGET'!$S$13,
IF(CT41&gt;='PAINEL E TARGET'!$T$14,'PAINEL E TARGET'!$S$14,
IF(CT41&gt;='PAINEL E TARGET'!$T$15,'PAINEL E TARGET'!$S$15,
IF(CT41&gt;='PAINEL E TARGET'!$T$16,'PAINEL E TARGET'!$S$16,
IF(CT41&gt;='PAINEL E TARGET'!$T$17,'PAINEL E TARGET'!$S$17,
IF(CT41&gt;='PAINEL E TARGET'!$T$18,'PAINEL E TARGET'!$S$18,'PAINEL E TARGET'!$S$19))))))))</f>
        <v>Não elegível</v>
      </c>
      <c r="CV41" s="17">
        <f>IFERROR(VLOOKUP($BW41,'PAINEL E TARGET'!$G$1:$Q$99,6,0),0)</f>
        <v>0</v>
      </c>
      <c r="CW41" s="17">
        <f>VLOOKUP(CU41,'PAINEL E TARGET'!$S$10:$U$19,3,0)</f>
        <v>0</v>
      </c>
      <c r="CX41" s="16">
        <f t="shared" si="30"/>
        <v>0</v>
      </c>
      <c r="CY41" s="17">
        <f t="shared" si="16"/>
        <v>3.03</v>
      </c>
      <c r="CZ41" s="33" t="str">
        <f>IF(CY41&gt;='PAINEL E TARGET'!$T$11,'PAINEL E TARGET'!$S$11,
IF(CY41&gt;='PAINEL E TARGET'!$T$12,'PAINEL E TARGET'!$S$12,
IF(CY41&gt;='PAINEL E TARGET'!$T$13,'PAINEL E TARGET'!$S$13,
IF(CY41&gt;='PAINEL E TARGET'!$T$14,'PAINEL E TARGET'!$S$14,
IF(CY41&gt;='PAINEL E TARGET'!$T$15,'PAINEL E TARGET'!$S$15,
IF(CY41&gt;='PAINEL E TARGET'!$T$16,'PAINEL E TARGET'!$S$16,
IF(CY41&gt;='PAINEL E TARGET'!$T$17,'PAINEL E TARGET'!$S$17,
IF(CY41&gt;='PAINEL E TARGET'!$T$18,'PAINEL E TARGET'!$S$18,'PAINEL E TARGET'!$S$19))))))))</f>
        <v>8. Fx de 130% ou mais</v>
      </c>
      <c r="DA41" s="17">
        <f>IFERROR(VLOOKUP($BW41,'PAINEL E TARGET'!$G$1:$Q$99,7,0),0)</f>
        <v>0.15</v>
      </c>
      <c r="DB41" s="17">
        <f>VLOOKUP(CZ41,'PAINEL E TARGET'!$S$10:$U$19,3,0)</f>
        <v>1.6</v>
      </c>
      <c r="DC41" s="16">
        <f t="shared" si="31"/>
        <v>900</v>
      </c>
      <c r="DD41" s="17">
        <f t="shared" si="17"/>
        <v>1.6180000000000001</v>
      </c>
      <c r="DE41" s="33" t="str">
        <f>IF(DD41&gt;='PAINEL E TARGET'!$T$11,'PAINEL E TARGET'!$S$11,
IF(DD41&gt;='PAINEL E TARGET'!$T$12,'PAINEL E TARGET'!$S$12,
IF(DD41&gt;='PAINEL E TARGET'!$T$13,'PAINEL E TARGET'!$S$13,
IF(DD41&gt;='PAINEL E TARGET'!$T$14,'PAINEL E TARGET'!$S$14,
IF(DD41&gt;='PAINEL E TARGET'!$T$15,'PAINEL E TARGET'!$S$15,
IF(DD41&gt;='PAINEL E TARGET'!$T$16,'PAINEL E TARGET'!$S$16,
IF(DD41&gt;='PAINEL E TARGET'!$T$17,'PAINEL E TARGET'!$S$17,
IF(DD41&gt;='PAINEL E TARGET'!$T$18,'PAINEL E TARGET'!$S$18,'PAINEL E TARGET'!$S$19))))))))</f>
        <v>8. Fx de 130% ou mais</v>
      </c>
      <c r="DF41" s="17">
        <f>IFERROR(VLOOKUP($BW41,'PAINEL E TARGET'!$G$1:$Q$99,8,0),0)</f>
        <v>0.1</v>
      </c>
      <c r="DG41" s="17">
        <f>VLOOKUP(DE41,'PAINEL E TARGET'!$S$10:$U$19,3,0)</f>
        <v>1.6</v>
      </c>
      <c r="DH41" s="16">
        <f t="shared" si="32"/>
        <v>600.00000000000011</v>
      </c>
      <c r="DI41" s="17">
        <f t="shared" si="18"/>
        <v>1.478</v>
      </c>
      <c r="DJ41" s="33" t="str">
        <f>IF(DI41&gt;='PAINEL E TARGET'!$T$11,'PAINEL E TARGET'!$S$11,
IF(DI41&gt;='PAINEL E TARGET'!$T$12,'PAINEL E TARGET'!$S$12,
IF(DI41&gt;='PAINEL E TARGET'!$T$13,'PAINEL E TARGET'!$S$13,
IF(DI41&gt;='PAINEL E TARGET'!$T$14,'PAINEL E TARGET'!$S$14,
IF(DI41&gt;='PAINEL E TARGET'!$T$15,'PAINEL E TARGET'!$S$15,
IF(DI41&gt;='PAINEL E TARGET'!$T$16,'PAINEL E TARGET'!$S$16,
IF(DI41&gt;='PAINEL E TARGET'!$T$17,'PAINEL E TARGET'!$S$17,
IF(DI41&gt;='PAINEL E TARGET'!$T$18,'PAINEL E TARGET'!$S$18,'PAINEL E TARGET'!$S$19))))))))</f>
        <v>8. Fx de 130% ou mais</v>
      </c>
      <c r="DK41" s="17">
        <f>IFERROR(VLOOKUP($BW41,'PAINEL E TARGET'!$G$1:$Q$99,9,0),0)</f>
        <v>0.15</v>
      </c>
      <c r="DL41" s="17">
        <f>VLOOKUP(DJ41,'PAINEL E TARGET'!$S$10:$U$19,3,0)</f>
        <v>1.6</v>
      </c>
      <c r="DM41" s="16">
        <f t="shared" si="33"/>
        <v>900</v>
      </c>
      <c r="DN41" s="17">
        <f t="shared" si="19"/>
        <v>0.89200000000000002</v>
      </c>
      <c r="DO41" s="33" t="str">
        <f>IF(DN41&gt;='PAINEL E TARGET'!$T$11,'PAINEL E TARGET'!$S$11,
IF(DN41&gt;='PAINEL E TARGET'!$T$12,'PAINEL E TARGET'!$S$12,
IF(DN41&gt;='PAINEL E TARGET'!$T$13,'PAINEL E TARGET'!$S$13,
IF(DN41&gt;='PAINEL E TARGET'!$T$14,'PAINEL E TARGET'!$S$14,
IF(DN41&gt;='PAINEL E TARGET'!$T$15,'PAINEL E TARGET'!$S$15,
IF(DN41&gt;='PAINEL E TARGET'!$T$16,'PAINEL E TARGET'!$S$16,
IF(DN41&gt;='PAINEL E TARGET'!$T$17,'PAINEL E TARGET'!$S$17,
IF(DN41&gt;='PAINEL E TARGET'!$T$18,'PAINEL E TARGET'!$S$18,'PAINEL E TARGET'!$S$19))))))))</f>
        <v>Não elegível</v>
      </c>
      <c r="DP41" s="17">
        <f>IFERROR(VLOOKUP($BW41,'PAINEL E TARGET'!$G$1:$Q$99,10,0),0)</f>
        <v>0</v>
      </c>
      <c r="DQ41" s="17">
        <f>VLOOKUP(DO41,'PAINEL E TARGET'!$S$10:$U$19,3,0)</f>
        <v>0</v>
      </c>
      <c r="DR41" s="16">
        <f t="shared" si="34"/>
        <v>0</v>
      </c>
      <c r="DS41" s="17">
        <f t="shared" si="20"/>
        <v>0.82499999999999996</v>
      </c>
      <c r="DT41" s="16">
        <f>IF(DS41&gt;=1,VLOOKUP(BO41,'PAINEL E TARGET'!$S$1:$W$8,5,0),0)</f>
        <v>0</v>
      </c>
      <c r="DU41" s="16">
        <f t="shared" si="35"/>
        <v>2962.5</v>
      </c>
    </row>
    <row r="42" spans="2:125" s="32" customFormat="1" x14ac:dyDescent="0.2">
      <c r="B42" s="44">
        <v>43541</v>
      </c>
      <c r="C42" s="65">
        <v>133</v>
      </c>
      <c r="D42" s="66" t="s">
        <v>50</v>
      </c>
      <c r="E42" s="65">
        <v>217</v>
      </c>
      <c r="F42" s="65" t="s">
        <v>1017</v>
      </c>
      <c r="G42" s="67">
        <v>2460898.0740337456</v>
      </c>
      <c r="H42" s="67">
        <v>1289830.4886524787</v>
      </c>
      <c r="I42" s="67">
        <v>1013060.6199999999</v>
      </c>
      <c r="J42" s="68">
        <v>0.78542151772080693</v>
      </c>
      <c r="K42" s="67">
        <v>126026.50364543669</v>
      </c>
      <c r="L42" s="67">
        <v>1013926.6973378733</v>
      </c>
      <c r="M42" s="67">
        <v>115723.64</v>
      </c>
      <c r="N42" s="67">
        <v>857720.61999999988</v>
      </c>
      <c r="O42" s="67">
        <v>2181453.0364409788</v>
      </c>
      <c r="P42" s="67" t="s">
        <v>1082</v>
      </c>
      <c r="Q42" s="67" t="s">
        <v>1082</v>
      </c>
      <c r="R42" s="67">
        <v>0</v>
      </c>
      <c r="S42" s="67">
        <v>0</v>
      </c>
      <c r="T42" s="68">
        <v>0.10107378960874282</v>
      </c>
      <c r="U42" s="68">
        <v>0.11294938448761307</v>
      </c>
      <c r="V42" s="68">
        <v>1.1174943071278989</v>
      </c>
      <c r="W42" s="67">
        <v>115219.39</v>
      </c>
      <c r="X42" s="67">
        <v>109949.93</v>
      </c>
      <c r="Y42" s="68">
        <v>0.95426585750887927</v>
      </c>
      <c r="Z42" s="68">
        <v>8.148415208613459E-2</v>
      </c>
      <c r="AA42" s="68">
        <v>0.10976101497583438</v>
      </c>
      <c r="AB42" s="68">
        <v>1.3470228524904955</v>
      </c>
      <c r="AC42" s="67">
        <v>92888.12</v>
      </c>
      <c r="AD42" s="67">
        <v>106846.23000000001</v>
      </c>
      <c r="AE42" s="68">
        <v>1.1502679782947487</v>
      </c>
      <c r="AF42" s="43">
        <v>80</v>
      </c>
      <c r="AG42" s="43">
        <v>75</v>
      </c>
      <c r="AH42" s="43">
        <v>55</v>
      </c>
      <c r="AI42" s="43">
        <v>47</v>
      </c>
      <c r="AJ42" s="67">
        <v>47838.79</v>
      </c>
      <c r="AK42" s="67">
        <v>40660</v>
      </c>
      <c r="AL42" s="68">
        <v>0.84993788513463653</v>
      </c>
      <c r="AM42" s="67">
        <v>12631.64</v>
      </c>
      <c r="AN42" s="67">
        <v>10127.18</v>
      </c>
      <c r="AO42" s="68">
        <v>0.80173120829915989</v>
      </c>
      <c r="AP42" s="67">
        <v>14515.080000000002</v>
      </c>
      <c r="AQ42" s="67">
        <v>16942.509999999998</v>
      </c>
      <c r="AR42" s="68">
        <v>1.1672350410745236</v>
      </c>
      <c r="AS42" s="67">
        <v>40233.879999999997</v>
      </c>
      <c r="AT42" s="67">
        <v>42220.24</v>
      </c>
      <c r="AU42" s="68">
        <v>1.0493703316707212</v>
      </c>
      <c r="AV42" s="43">
        <v>2259.5299999999997</v>
      </c>
      <c r="AW42" s="43">
        <v>689.86</v>
      </c>
      <c r="AX42" s="69">
        <v>0.30531128154970283</v>
      </c>
      <c r="AY42" s="43">
        <v>126026.50364543669</v>
      </c>
      <c r="AZ42" s="43">
        <v>115723.64000000001</v>
      </c>
      <c r="BA42" s="43">
        <v>29076.412134347902</v>
      </c>
      <c r="BB42" s="43">
        <v>37827.71</v>
      </c>
      <c r="BC42" s="43">
        <v>240481.82761527877</v>
      </c>
      <c r="BD42" s="43">
        <v>55684.523247450488</v>
      </c>
      <c r="BE42" s="43">
        <v>222121.68000000002</v>
      </c>
      <c r="BF42" s="43">
        <v>179071.16999999998</v>
      </c>
      <c r="BG42" s="43">
        <v>4329.4799999999996</v>
      </c>
      <c r="BH42" s="43">
        <v>115</v>
      </c>
      <c r="BI42" s="44">
        <v>43173</v>
      </c>
      <c r="BJ42" s="44">
        <v>43541</v>
      </c>
      <c r="BK42" s="44">
        <v>43172</v>
      </c>
      <c r="BL42" s="43">
        <f t="shared" si="21"/>
        <v>1013060.6199999999</v>
      </c>
      <c r="BM42" s="43">
        <f t="shared" si="22"/>
        <v>973444.25999999989</v>
      </c>
      <c r="BO42" s="16" t="str">
        <f>IFERROR(VLOOKUP($C42,'PORTE LOJA'!A:B,2,0),"PORTE 1")</f>
        <v>PORTE 3</v>
      </c>
      <c r="BP42" s="16">
        <f>VLOOKUP(BO42,'PAINEL E TARGET'!$S$1:$W$8,3,0)</f>
        <v>2400</v>
      </c>
      <c r="BQ42" s="16">
        <f t="shared" si="0"/>
        <v>1</v>
      </c>
      <c r="BR42" s="16">
        <f t="shared" si="1"/>
        <v>1</v>
      </c>
      <c r="BS42" s="16">
        <f t="shared" si="2"/>
        <v>1</v>
      </c>
      <c r="BT42" s="16">
        <f t="shared" si="3"/>
        <v>1</v>
      </c>
      <c r="BU42" s="16">
        <f t="shared" si="4"/>
        <v>1</v>
      </c>
      <c r="BV42" s="16">
        <f t="shared" si="5"/>
        <v>1</v>
      </c>
      <c r="BW42" s="17" t="str">
        <f t="shared" si="23"/>
        <v>111111</v>
      </c>
      <c r="BY42" s="17">
        <f t="shared" si="6"/>
        <v>0.78500000000000003</v>
      </c>
      <c r="BZ42" s="17">
        <f t="shared" si="7"/>
        <v>0.85399999999999998</v>
      </c>
      <c r="CA42" s="17" t="str">
        <f t="shared" si="24"/>
        <v>Sem Retira</v>
      </c>
      <c r="CB42" s="17">
        <f t="shared" si="25"/>
        <v>0.85399999999999998</v>
      </c>
      <c r="CC42" s="33" t="str">
        <f>IF(CB42&gt;='PAINEL E TARGET'!$T$11,'PAINEL E TARGET'!$S$11,
IF(CB42&gt;='PAINEL E TARGET'!$T$12,'PAINEL E TARGET'!$S$12,
IF(CB42&gt;='PAINEL E TARGET'!$T$13,'PAINEL E TARGET'!$S$13,
IF(CB42&gt;='PAINEL E TARGET'!$T$14,'PAINEL E TARGET'!$S$14,
IF(CB42&gt;='PAINEL E TARGET'!$T$15,'PAINEL E TARGET'!$S$15,
IF(CB42&gt;='PAINEL E TARGET'!$T$16,'PAINEL E TARGET'!$S$16,
IF(CB42&gt;='PAINEL E TARGET'!$T$17,'PAINEL E TARGET'!$S$17,
IF(CB42&gt;='PAINEL E TARGET'!$T$18,'PAINEL E TARGET'!$S$18,'PAINEL E TARGET'!$S$19))))))))</f>
        <v>Não elegível</v>
      </c>
      <c r="CD42" s="17">
        <f>IFERROR(VLOOKUP($BW42,'PAINEL E TARGET'!$G$1:$Q$99,4,0),0)</f>
        <v>0.25</v>
      </c>
      <c r="CE42" s="17">
        <f>VLOOKUP(CC42,'PAINEL E TARGET'!$S$10:$U$19,3,0)</f>
        <v>0</v>
      </c>
      <c r="CF42" s="16">
        <f t="shared" si="26"/>
        <v>0</v>
      </c>
      <c r="CG42" s="17">
        <f t="shared" si="8"/>
        <v>0.85</v>
      </c>
      <c r="CH42" s="17">
        <f t="shared" si="9"/>
        <v>0.80200000000000005</v>
      </c>
      <c r="CI42" s="17">
        <f t="shared" si="10"/>
        <v>1.167</v>
      </c>
      <c r="CJ42" s="17">
        <f t="shared" si="11"/>
        <v>1.0489999999999999</v>
      </c>
      <c r="CK42" s="17">
        <f t="shared" si="12"/>
        <v>0.30499999999999999</v>
      </c>
      <c r="CL42" s="17">
        <f t="shared" si="13"/>
        <v>0.95399999999999996</v>
      </c>
      <c r="CM42" s="16">
        <f t="shared" si="14"/>
        <v>4</v>
      </c>
      <c r="CN42" s="17" t="str">
        <f t="shared" si="27"/>
        <v>não ok</v>
      </c>
      <c r="CO42" s="17">
        <f t="shared" si="28"/>
        <v>0</v>
      </c>
      <c r="CP42" s="33" t="str">
        <f>IF(CO42&gt;='PAINEL E TARGET'!$T$11,'PAINEL E TARGET'!$S$11,
IF(CO42&gt;='PAINEL E TARGET'!$T$12,'PAINEL E TARGET'!$S$12,
IF(CO42&gt;='PAINEL E TARGET'!$T$13,'PAINEL E TARGET'!$S$13,
IF(CO42&gt;='PAINEL E TARGET'!$T$14,'PAINEL E TARGET'!$S$14,
IF(CO42&gt;='PAINEL E TARGET'!$T$15,'PAINEL E TARGET'!$S$15,
IF(CO42&gt;='PAINEL E TARGET'!$T$16,'PAINEL E TARGET'!$S$16,
IF(CO42&gt;='PAINEL E TARGET'!$T$17,'PAINEL E TARGET'!$S$17,
IF(CO42&gt;='PAINEL E TARGET'!$T$18,'PAINEL E TARGET'!$S$18,'PAINEL E TARGET'!$S$19))))))))</f>
        <v>Não elegível</v>
      </c>
      <c r="CQ42" s="17">
        <f>IFERROR(VLOOKUP($BW42,'PAINEL E TARGET'!$G$1:$Q$99,5,0),0)</f>
        <v>0.25</v>
      </c>
      <c r="CR42" s="17">
        <f>VLOOKUP(CP42,'PAINEL E TARGET'!$S$10:$U$19,3,0)</f>
        <v>0</v>
      </c>
      <c r="CS42" s="16">
        <f t="shared" si="29"/>
        <v>0</v>
      </c>
      <c r="CT42" s="17">
        <f t="shared" si="15"/>
        <v>1.1499999999999999</v>
      </c>
      <c r="CU42" s="33" t="str">
        <f>IF(CT42&gt;='PAINEL E TARGET'!$T$11,'PAINEL E TARGET'!$S$11,
IF(CT42&gt;='PAINEL E TARGET'!$T$12,'PAINEL E TARGET'!$S$12,
IF(CT42&gt;='PAINEL E TARGET'!$T$13,'PAINEL E TARGET'!$S$13,
IF(CT42&gt;='PAINEL E TARGET'!$T$14,'PAINEL E TARGET'!$S$14,
IF(CT42&gt;='PAINEL E TARGET'!$T$15,'PAINEL E TARGET'!$S$15,
IF(CT42&gt;='PAINEL E TARGET'!$T$16,'PAINEL E TARGET'!$S$16,
IF(CT42&gt;='PAINEL E TARGET'!$T$17,'PAINEL E TARGET'!$S$17,
IF(CT42&gt;='PAINEL E TARGET'!$T$18,'PAINEL E TARGET'!$S$18,'PAINEL E TARGET'!$S$19))))))))</f>
        <v>5. Fx de 115% a 119,9%</v>
      </c>
      <c r="CV42" s="17">
        <f>IFERROR(VLOOKUP($BW42,'PAINEL E TARGET'!$G$1:$Q$99,6,0),0)</f>
        <v>0.2</v>
      </c>
      <c r="CW42" s="17">
        <f>VLOOKUP(CU42,'PAINEL E TARGET'!$S$10:$U$19,3,0)</f>
        <v>1.3</v>
      </c>
      <c r="CX42" s="16">
        <f t="shared" si="30"/>
        <v>624</v>
      </c>
      <c r="CY42" s="17">
        <f t="shared" si="16"/>
        <v>0.91800000000000004</v>
      </c>
      <c r="CZ42" s="33" t="str">
        <f>IF(CY42&gt;='PAINEL E TARGET'!$T$11,'PAINEL E TARGET'!$S$11,
IF(CY42&gt;='PAINEL E TARGET'!$T$12,'PAINEL E TARGET'!$S$12,
IF(CY42&gt;='PAINEL E TARGET'!$T$13,'PAINEL E TARGET'!$S$13,
IF(CY42&gt;='PAINEL E TARGET'!$T$14,'PAINEL E TARGET'!$S$14,
IF(CY42&gt;='PAINEL E TARGET'!$T$15,'PAINEL E TARGET'!$S$15,
IF(CY42&gt;='PAINEL E TARGET'!$T$16,'PAINEL E TARGET'!$S$16,
IF(CY42&gt;='PAINEL E TARGET'!$T$17,'PAINEL E TARGET'!$S$17,
IF(CY42&gt;='PAINEL E TARGET'!$T$18,'PAINEL E TARGET'!$S$18,'PAINEL E TARGET'!$S$19))))))))</f>
        <v>1. Fx de 90% a 99,9%</v>
      </c>
      <c r="DA42" s="17">
        <f>IFERROR(VLOOKUP($BW42,'PAINEL E TARGET'!$G$1:$Q$99,7,0),0)</f>
        <v>0.15</v>
      </c>
      <c r="DB42" s="17">
        <f>VLOOKUP(CZ42,'PAINEL E TARGET'!$S$10:$U$19,3,0)</f>
        <v>0.5</v>
      </c>
      <c r="DC42" s="16">
        <f t="shared" si="31"/>
        <v>180</v>
      </c>
      <c r="DD42" s="17">
        <f t="shared" si="17"/>
        <v>1.3009999999999999</v>
      </c>
      <c r="DE42" s="33" t="str">
        <f>IF(DD42&gt;='PAINEL E TARGET'!$T$11,'PAINEL E TARGET'!$S$11,
IF(DD42&gt;='PAINEL E TARGET'!$T$12,'PAINEL E TARGET'!$S$12,
IF(DD42&gt;='PAINEL E TARGET'!$T$13,'PAINEL E TARGET'!$S$13,
IF(DD42&gt;='PAINEL E TARGET'!$T$14,'PAINEL E TARGET'!$S$14,
IF(DD42&gt;='PAINEL E TARGET'!$T$15,'PAINEL E TARGET'!$S$15,
IF(DD42&gt;='PAINEL E TARGET'!$T$16,'PAINEL E TARGET'!$S$16,
IF(DD42&gt;='PAINEL E TARGET'!$T$17,'PAINEL E TARGET'!$S$17,
IF(DD42&gt;='PAINEL E TARGET'!$T$18,'PAINEL E TARGET'!$S$18,'PAINEL E TARGET'!$S$19))))))))</f>
        <v>8. Fx de 130% ou mais</v>
      </c>
      <c r="DF42" s="17">
        <f>IFERROR(VLOOKUP($BW42,'PAINEL E TARGET'!$G$1:$Q$99,8,0),0)</f>
        <v>0.1</v>
      </c>
      <c r="DG42" s="17">
        <f>VLOOKUP(DE42,'PAINEL E TARGET'!$S$10:$U$19,3,0)</f>
        <v>1.6</v>
      </c>
      <c r="DH42" s="16">
        <f t="shared" si="32"/>
        <v>384.00000000000006</v>
      </c>
      <c r="DI42" s="17">
        <f t="shared" si="18"/>
        <v>0.85499999999999998</v>
      </c>
      <c r="DJ42" s="33" t="str">
        <f>IF(DI42&gt;='PAINEL E TARGET'!$T$11,'PAINEL E TARGET'!$S$11,
IF(DI42&gt;='PAINEL E TARGET'!$T$12,'PAINEL E TARGET'!$S$12,
IF(DI42&gt;='PAINEL E TARGET'!$T$13,'PAINEL E TARGET'!$S$13,
IF(DI42&gt;='PAINEL E TARGET'!$T$14,'PAINEL E TARGET'!$S$14,
IF(DI42&gt;='PAINEL E TARGET'!$T$15,'PAINEL E TARGET'!$S$15,
IF(DI42&gt;='PAINEL E TARGET'!$T$16,'PAINEL E TARGET'!$S$16,
IF(DI42&gt;='PAINEL E TARGET'!$T$17,'PAINEL E TARGET'!$S$17,
IF(DI42&gt;='PAINEL E TARGET'!$T$18,'PAINEL E TARGET'!$S$18,'PAINEL E TARGET'!$S$19))))))))</f>
        <v>Não elegível</v>
      </c>
      <c r="DK42" s="17">
        <f>IFERROR(VLOOKUP($BW42,'PAINEL E TARGET'!$G$1:$Q$99,9,0),0)</f>
        <v>0.05</v>
      </c>
      <c r="DL42" s="17">
        <f>VLOOKUP(DJ42,'PAINEL E TARGET'!$S$10:$U$19,3,0)</f>
        <v>0</v>
      </c>
      <c r="DM42" s="16">
        <f t="shared" si="33"/>
        <v>0</v>
      </c>
      <c r="DN42" s="17">
        <f t="shared" si="19"/>
        <v>0.30499999999999999</v>
      </c>
      <c r="DO42" s="33" t="str">
        <f>IF(DN42&gt;='PAINEL E TARGET'!$T$11,'PAINEL E TARGET'!$S$11,
IF(DN42&gt;='PAINEL E TARGET'!$T$12,'PAINEL E TARGET'!$S$12,
IF(DN42&gt;='PAINEL E TARGET'!$T$13,'PAINEL E TARGET'!$S$13,
IF(DN42&gt;='PAINEL E TARGET'!$T$14,'PAINEL E TARGET'!$S$14,
IF(DN42&gt;='PAINEL E TARGET'!$T$15,'PAINEL E TARGET'!$S$15,
IF(DN42&gt;='PAINEL E TARGET'!$T$16,'PAINEL E TARGET'!$S$16,
IF(DN42&gt;='PAINEL E TARGET'!$T$17,'PAINEL E TARGET'!$S$17,
IF(DN42&gt;='PAINEL E TARGET'!$T$18,'PAINEL E TARGET'!$S$18,'PAINEL E TARGET'!$S$19))))))))</f>
        <v>Não elegível</v>
      </c>
      <c r="DP42" s="17">
        <f>IFERROR(VLOOKUP($BW42,'PAINEL E TARGET'!$G$1:$Q$99,10,0),0)</f>
        <v>0</v>
      </c>
      <c r="DQ42" s="17">
        <f>VLOOKUP(DO42,'PAINEL E TARGET'!$S$10:$U$19,3,0)</f>
        <v>0</v>
      </c>
      <c r="DR42" s="16">
        <f t="shared" si="34"/>
        <v>0</v>
      </c>
      <c r="DS42" s="17">
        <f t="shared" si="20"/>
        <v>0.93799999999999994</v>
      </c>
      <c r="DT42" s="16">
        <f>IF(DS42&gt;=1,VLOOKUP(BO42,'PAINEL E TARGET'!$S$1:$W$8,5,0),0)</f>
        <v>0</v>
      </c>
      <c r="DU42" s="16">
        <f t="shared" si="35"/>
        <v>1188</v>
      </c>
    </row>
    <row r="43" spans="2:125" s="32" customFormat="1" x14ac:dyDescent="0.2">
      <c r="B43" s="44">
        <v>43541</v>
      </c>
      <c r="C43" s="65">
        <v>134</v>
      </c>
      <c r="D43" s="66" t="s">
        <v>51</v>
      </c>
      <c r="E43" s="65">
        <v>212</v>
      </c>
      <c r="F43" s="65" t="s">
        <v>1017</v>
      </c>
      <c r="G43" s="67">
        <v>2684972.042011328</v>
      </c>
      <c r="H43" s="67">
        <v>1686883.0434487481</v>
      </c>
      <c r="I43" s="67">
        <v>1336398.2599999998</v>
      </c>
      <c r="J43" s="68">
        <v>0.79222935175624287</v>
      </c>
      <c r="K43" s="67">
        <v>160399.52410023005</v>
      </c>
      <c r="L43" s="67">
        <v>1272314.3282221498</v>
      </c>
      <c r="M43" s="67">
        <v>116603.35</v>
      </c>
      <c r="N43" s="67">
        <v>1127810.5499999998</v>
      </c>
      <c r="O43" s="67">
        <v>2290431.0525792502</v>
      </c>
      <c r="P43" s="67">
        <v>5980.3492776831517</v>
      </c>
      <c r="Q43" s="67">
        <v>0</v>
      </c>
      <c r="R43" s="67">
        <v>0</v>
      </c>
      <c r="S43" s="67">
        <v>0</v>
      </c>
      <c r="T43" s="68">
        <v>7.9827087369120295E-2</v>
      </c>
      <c r="U43" s="68">
        <v>9.0156811973893844E-2</v>
      </c>
      <c r="V43" s="68">
        <v>1.1294012464341698</v>
      </c>
      <c r="W43" s="67">
        <v>113891.98000000001</v>
      </c>
      <c r="X43" s="67">
        <v>112192.38999999996</v>
      </c>
      <c r="Y43" s="68">
        <v>0.98507717575899501</v>
      </c>
      <c r="Z43" s="68">
        <v>5.0331166885217125E-2</v>
      </c>
      <c r="AA43" s="68">
        <v>6.4821841028937385E-2</v>
      </c>
      <c r="AB43" s="68">
        <v>1.2879065803653431</v>
      </c>
      <c r="AC43" s="67">
        <v>72110.16</v>
      </c>
      <c r="AD43" s="67">
        <v>80665.2</v>
      </c>
      <c r="AE43" s="68">
        <v>1.1186384831208251</v>
      </c>
      <c r="AF43" s="43">
        <v>80</v>
      </c>
      <c r="AG43" s="43">
        <v>74</v>
      </c>
      <c r="AH43" s="43">
        <v>54</v>
      </c>
      <c r="AI43" s="43">
        <v>33</v>
      </c>
      <c r="AJ43" s="67">
        <v>55964.88</v>
      </c>
      <c r="AK43" s="67">
        <v>58353</v>
      </c>
      <c r="AL43" s="68">
        <v>1.0426717612902949</v>
      </c>
      <c r="AM43" s="67">
        <v>10079.499999999998</v>
      </c>
      <c r="AN43" s="67">
        <v>7845.5</v>
      </c>
      <c r="AO43" s="68">
        <v>0.77836202192569093</v>
      </c>
      <c r="AP43" s="67">
        <v>3226.2299999999996</v>
      </c>
      <c r="AQ43" s="67">
        <v>3161.83</v>
      </c>
      <c r="AR43" s="68">
        <v>0.98003862092907212</v>
      </c>
      <c r="AS43" s="67">
        <v>44621.37</v>
      </c>
      <c r="AT43" s="67">
        <v>42832.06</v>
      </c>
      <c r="AU43" s="68">
        <v>0.95990015546362639</v>
      </c>
      <c r="AV43" s="43">
        <v>500.07</v>
      </c>
      <c r="AW43" s="43">
        <v>544.89</v>
      </c>
      <c r="AX43" s="69">
        <v>1.089627452156698</v>
      </c>
      <c r="AY43" s="43">
        <v>160399.52410023005</v>
      </c>
      <c r="AZ43" s="43">
        <v>116603.34999999999</v>
      </c>
      <c r="BA43" s="43">
        <v>39566.544866386153</v>
      </c>
      <c r="BB43" s="43">
        <v>41404.729999999996</v>
      </c>
      <c r="BC43" s="43">
        <v>254342.71740195723</v>
      </c>
      <c r="BD43" s="43">
        <v>63092.834339156878</v>
      </c>
      <c r="BE43" s="43">
        <v>183110.18000000005</v>
      </c>
      <c r="BF43" s="43">
        <v>115943.57000000002</v>
      </c>
      <c r="BG43" s="43">
        <v>801.67999999999984</v>
      </c>
      <c r="BH43" s="43">
        <v>79</v>
      </c>
      <c r="BI43" s="44">
        <v>43173</v>
      </c>
      <c r="BJ43" s="44">
        <v>43541</v>
      </c>
      <c r="BK43" s="44">
        <v>43172</v>
      </c>
      <c r="BL43" s="43">
        <f t="shared" si="21"/>
        <v>1336398.2599999998</v>
      </c>
      <c r="BM43" s="43">
        <f t="shared" si="22"/>
        <v>1244413.8999999999</v>
      </c>
      <c r="BO43" s="16" t="str">
        <f>IFERROR(VLOOKUP($C43,'PORTE LOJA'!A:B,2,0),"PORTE 1")</f>
        <v>PORTE 4</v>
      </c>
      <c r="BP43" s="16">
        <f>VLOOKUP(BO43,'PAINEL E TARGET'!$S$1:$W$8,3,0)</f>
        <v>3000</v>
      </c>
      <c r="BQ43" s="16">
        <f t="shared" si="0"/>
        <v>1</v>
      </c>
      <c r="BR43" s="16">
        <f t="shared" si="1"/>
        <v>1</v>
      </c>
      <c r="BS43" s="16">
        <f t="shared" si="2"/>
        <v>1</v>
      </c>
      <c r="BT43" s="16">
        <f t="shared" si="3"/>
        <v>1</v>
      </c>
      <c r="BU43" s="16">
        <f t="shared" si="4"/>
        <v>1</v>
      </c>
      <c r="BV43" s="16">
        <f t="shared" si="5"/>
        <v>1</v>
      </c>
      <c r="BW43" s="17" t="str">
        <f t="shared" si="23"/>
        <v>111111</v>
      </c>
      <c r="BY43" s="17">
        <f t="shared" si="6"/>
        <v>0.79200000000000004</v>
      </c>
      <c r="BZ43" s="17">
        <f t="shared" si="7"/>
        <v>0.86899999999999999</v>
      </c>
      <c r="CA43" s="17" t="str">
        <f t="shared" si="24"/>
        <v>Sem Retira</v>
      </c>
      <c r="CB43" s="17">
        <f t="shared" si="25"/>
        <v>0.86899999999999999</v>
      </c>
      <c r="CC43" s="33" t="str">
        <f>IF(CB43&gt;='PAINEL E TARGET'!$T$11,'PAINEL E TARGET'!$S$11,
IF(CB43&gt;='PAINEL E TARGET'!$T$12,'PAINEL E TARGET'!$S$12,
IF(CB43&gt;='PAINEL E TARGET'!$T$13,'PAINEL E TARGET'!$S$13,
IF(CB43&gt;='PAINEL E TARGET'!$T$14,'PAINEL E TARGET'!$S$14,
IF(CB43&gt;='PAINEL E TARGET'!$T$15,'PAINEL E TARGET'!$S$15,
IF(CB43&gt;='PAINEL E TARGET'!$T$16,'PAINEL E TARGET'!$S$16,
IF(CB43&gt;='PAINEL E TARGET'!$T$17,'PAINEL E TARGET'!$S$17,
IF(CB43&gt;='PAINEL E TARGET'!$T$18,'PAINEL E TARGET'!$S$18,'PAINEL E TARGET'!$S$19))))))))</f>
        <v>Não elegível</v>
      </c>
      <c r="CD43" s="17">
        <f>IFERROR(VLOOKUP($BW43,'PAINEL E TARGET'!$G$1:$Q$99,4,0),0)</f>
        <v>0.25</v>
      </c>
      <c r="CE43" s="17">
        <f>VLOOKUP(CC43,'PAINEL E TARGET'!$S$10:$U$19,3,0)</f>
        <v>0</v>
      </c>
      <c r="CF43" s="16">
        <f t="shared" si="26"/>
        <v>0</v>
      </c>
      <c r="CG43" s="17">
        <f t="shared" si="8"/>
        <v>1.0429999999999999</v>
      </c>
      <c r="CH43" s="17">
        <f t="shared" si="9"/>
        <v>0.77800000000000002</v>
      </c>
      <c r="CI43" s="17">
        <f t="shared" si="10"/>
        <v>0.98</v>
      </c>
      <c r="CJ43" s="17">
        <f t="shared" si="11"/>
        <v>0.96</v>
      </c>
      <c r="CK43" s="17">
        <f t="shared" si="12"/>
        <v>1.0900000000000001</v>
      </c>
      <c r="CL43" s="17">
        <f t="shared" si="13"/>
        <v>0.98499999999999999</v>
      </c>
      <c r="CM43" s="16">
        <f t="shared" si="14"/>
        <v>5</v>
      </c>
      <c r="CN43" s="17" t="str">
        <f t="shared" si="27"/>
        <v>ok</v>
      </c>
      <c r="CO43" s="17">
        <f t="shared" si="28"/>
        <v>0.98499999999999999</v>
      </c>
      <c r="CP43" s="33" t="str">
        <f>IF(CO43&gt;='PAINEL E TARGET'!$T$11,'PAINEL E TARGET'!$S$11,
IF(CO43&gt;='PAINEL E TARGET'!$T$12,'PAINEL E TARGET'!$S$12,
IF(CO43&gt;='PAINEL E TARGET'!$T$13,'PAINEL E TARGET'!$S$13,
IF(CO43&gt;='PAINEL E TARGET'!$T$14,'PAINEL E TARGET'!$S$14,
IF(CO43&gt;='PAINEL E TARGET'!$T$15,'PAINEL E TARGET'!$S$15,
IF(CO43&gt;='PAINEL E TARGET'!$T$16,'PAINEL E TARGET'!$S$16,
IF(CO43&gt;='PAINEL E TARGET'!$T$17,'PAINEL E TARGET'!$S$17,
IF(CO43&gt;='PAINEL E TARGET'!$T$18,'PAINEL E TARGET'!$S$18,'PAINEL E TARGET'!$S$19))))))))</f>
        <v>1. Fx de 90% a 99,9%</v>
      </c>
      <c r="CQ43" s="17">
        <f>IFERROR(VLOOKUP($BW43,'PAINEL E TARGET'!$G$1:$Q$99,5,0),0)</f>
        <v>0.25</v>
      </c>
      <c r="CR43" s="17">
        <f>VLOOKUP(CP43,'PAINEL E TARGET'!$S$10:$U$19,3,0)</f>
        <v>0.5</v>
      </c>
      <c r="CS43" s="16">
        <f t="shared" si="29"/>
        <v>375</v>
      </c>
      <c r="CT43" s="17">
        <f t="shared" si="15"/>
        <v>1.119</v>
      </c>
      <c r="CU43" s="33" t="str">
        <f>IF(CT43&gt;='PAINEL E TARGET'!$T$11,'PAINEL E TARGET'!$S$11,
IF(CT43&gt;='PAINEL E TARGET'!$T$12,'PAINEL E TARGET'!$S$12,
IF(CT43&gt;='PAINEL E TARGET'!$T$13,'PAINEL E TARGET'!$S$13,
IF(CT43&gt;='PAINEL E TARGET'!$T$14,'PAINEL E TARGET'!$S$14,
IF(CT43&gt;='PAINEL E TARGET'!$T$15,'PAINEL E TARGET'!$S$15,
IF(CT43&gt;='PAINEL E TARGET'!$T$16,'PAINEL E TARGET'!$S$16,
IF(CT43&gt;='PAINEL E TARGET'!$T$17,'PAINEL E TARGET'!$S$17,
IF(CT43&gt;='PAINEL E TARGET'!$T$18,'PAINEL E TARGET'!$S$18,'PAINEL E TARGET'!$S$19))))))))</f>
        <v>4. Fx de 110% a 114,9%</v>
      </c>
      <c r="CV43" s="17">
        <f>IFERROR(VLOOKUP($BW43,'PAINEL E TARGET'!$G$1:$Q$99,6,0),0)</f>
        <v>0.2</v>
      </c>
      <c r="CW43" s="17">
        <f>VLOOKUP(CU43,'PAINEL E TARGET'!$S$10:$U$19,3,0)</f>
        <v>1.2</v>
      </c>
      <c r="CX43" s="16">
        <f t="shared" si="30"/>
        <v>720</v>
      </c>
      <c r="CY43" s="17">
        <f t="shared" si="16"/>
        <v>0.72699999999999998</v>
      </c>
      <c r="CZ43" s="33" t="str">
        <f>IF(CY43&gt;='PAINEL E TARGET'!$T$11,'PAINEL E TARGET'!$S$11,
IF(CY43&gt;='PAINEL E TARGET'!$T$12,'PAINEL E TARGET'!$S$12,
IF(CY43&gt;='PAINEL E TARGET'!$T$13,'PAINEL E TARGET'!$S$13,
IF(CY43&gt;='PAINEL E TARGET'!$T$14,'PAINEL E TARGET'!$S$14,
IF(CY43&gt;='PAINEL E TARGET'!$T$15,'PAINEL E TARGET'!$S$15,
IF(CY43&gt;='PAINEL E TARGET'!$T$16,'PAINEL E TARGET'!$S$16,
IF(CY43&gt;='PAINEL E TARGET'!$T$17,'PAINEL E TARGET'!$S$17,
IF(CY43&gt;='PAINEL E TARGET'!$T$18,'PAINEL E TARGET'!$S$18,'PAINEL E TARGET'!$S$19))))))))</f>
        <v>Não elegível</v>
      </c>
      <c r="DA43" s="17">
        <f>IFERROR(VLOOKUP($BW43,'PAINEL E TARGET'!$G$1:$Q$99,7,0),0)</f>
        <v>0.15</v>
      </c>
      <c r="DB43" s="17">
        <f>VLOOKUP(CZ43,'PAINEL E TARGET'!$S$10:$U$19,3,0)</f>
        <v>0</v>
      </c>
      <c r="DC43" s="16">
        <f t="shared" si="31"/>
        <v>0</v>
      </c>
      <c r="DD43" s="17">
        <f t="shared" si="17"/>
        <v>1.046</v>
      </c>
      <c r="DE43" s="33" t="str">
        <f>IF(DD43&gt;='PAINEL E TARGET'!$T$11,'PAINEL E TARGET'!$S$11,
IF(DD43&gt;='PAINEL E TARGET'!$T$12,'PAINEL E TARGET'!$S$12,
IF(DD43&gt;='PAINEL E TARGET'!$T$13,'PAINEL E TARGET'!$S$13,
IF(DD43&gt;='PAINEL E TARGET'!$T$14,'PAINEL E TARGET'!$S$14,
IF(DD43&gt;='PAINEL E TARGET'!$T$15,'PAINEL E TARGET'!$S$15,
IF(DD43&gt;='PAINEL E TARGET'!$T$16,'PAINEL E TARGET'!$S$16,
IF(DD43&gt;='PAINEL E TARGET'!$T$17,'PAINEL E TARGET'!$S$17,
IF(DD43&gt;='PAINEL E TARGET'!$T$18,'PAINEL E TARGET'!$S$18,'PAINEL E TARGET'!$S$19))))))))</f>
        <v>2. Fx de 100% a 104,9%</v>
      </c>
      <c r="DF43" s="17">
        <f>IFERROR(VLOOKUP($BW43,'PAINEL E TARGET'!$G$1:$Q$99,8,0),0)</f>
        <v>0.1</v>
      </c>
      <c r="DG43" s="17">
        <f>VLOOKUP(DE43,'PAINEL E TARGET'!$S$10:$U$19,3,0)</f>
        <v>1</v>
      </c>
      <c r="DH43" s="16">
        <f t="shared" si="32"/>
        <v>300</v>
      </c>
      <c r="DI43" s="17">
        <f t="shared" si="18"/>
        <v>0.61099999999999999</v>
      </c>
      <c r="DJ43" s="33" t="str">
        <f>IF(DI43&gt;='PAINEL E TARGET'!$T$11,'PAINEL E TARGET'!$S$11,
IF(DI43&gt;='PAINEL E TARGET'!$T$12,'PAINEL E TARGET'!$S$12,
IF(DI43&gt;='PAINEL E TARGET'!$T$13,'PAINEL E TARGET'!$S$13,
IF(DI43&gt;='PAINEL E TARGET'!$T$14,'PAINEL E TARGET'!$S$14,
IF(DI43&gt;='PAINEL E TARGET'!$T$15,'PAINEL E TARGET'!$S$15,
IF(DI43&gt;='PAINEL E TARGET'!$T$16,'PAINEL E TARGET'!$S$16,
IF(DI43&gt;='PAINEL E TARGET'!$T$17,'PAINEL E TARGET'!$S$17,
IF(DI43&gt;='PAINEL E TARGET'!$T$18,'PAINEL E TARGET'!$S$18,'PAINEL E TARGET'!$S$19))))))))</f>
        <v>Não elegível</v>
      </c>
      <c r="DK43" s="17">
        <f>IFERROR(VLOOKUP($BW43,'PAINEL E TARGET'!$G$1:$Q$99,9,0),0)</f>
        <v>0.05</v>
      </c>
      <c r="DL43" s="17">
        <f>VLOOKUP(DJ43,'PAINEL E TARGET'!$S$10:$U$19,3,0)</f>
        <v>0</v>
      </c>
      <c r="DM43" s="16">
        <f t="shared" si="33"/>
        <v>0</v>
      </c>
      <c r="DN43" s="17">
        <f t="shared" si="19"/>
        <v>1.0900000000000001</v>
      </c>
      <c r="DO43" s="33" t="str">
        <f>IF(DN43&gt;='PAINEL E TARGET'!$T$11,'PAINEL E TARGET'!$S$11,
IF(DN43&gt;='PAINEL E TARGET'!$T$12,'PAINEL E TARGET'!$S$12,
IF(DN43&gt;='PAINEL E TARGET'!$T$13,'PAINEL E TARGET'!$S$13,
IF(DN43&gt;='PAINEL E TARGET'!$T$14,'PAINEL E TARGET'!$S$14,
IF(DN43&gt;='PAINEL E TARGET'!$T$15,'PAINEL E TARGET'!$S$15,
IF(DN43&gt;='PAINEL E TARGET'!$T$16,'PAINEL E TARGET'!$S$16,
IF(DN43&gt;='PAINEL E TARGET'!$T$17,'PAINEL E TARGET'!$S$17,
IF(DN43&gt;='PAINEL E TARGET'!$T$18,'PAINEL E TARGET'!$S$18,'PAINEL E TARGET'!$S$19))))))))</f>
        <v>3. Fx de 105% a 109,9%</v>
      </c>
      <c r="DP43" s="17">
        <f>IFERROR(VLOOKUP($BW43,'PAINEL E TARGET'!$G$1:$Q$99,10,0),0)</f>
        <v>0</v>
      </c>
      <c r="DQ43" s="17">
        <f>VLOOKUP(DO43,'PAINEL E TARGET'!$S$10:$U$19,3,0)</f>
        <v>1.1000000000000001</v>
      </c>
      <c r="DR43" s="16">
        <f t="shared" si="34"/>
        <v>0</v>
      </c>
      <c r="DS43" s="17">
        <f t="shared" si="20"/>
        <v>0.92500000000000004</v>
      </c>
      <c r="DT43" s="16">
        <f>IF(DS43&gt;=1,VLOOKUP(BO43,'PAINEL E TARGET'!$S$1:$W$8,5,0),0)</f>
        <v>0</v>
      </c>
      <c r="DU43" s="16">
        <f t="shared" si="35"/>
        <v>1395</v>
      </c>
    </row>
    <row r="44" spans="2:125" s="32" customFormat="1" x14ac:dyDescent="0.2">
      <c r="B44" s="44">
        <v>43541</v>
      </c>
      <c r="C44" s="65">
        <v>136</v>
      </c>
      <c r="D44" s="66" t="s">
        <v>52</v>
      </c>
      <c r="E44" s="65">
        <v>510</v>
      </c>
      <c r="F44" s="65" t="s">
        <v>944</v>
      </c>
      <c r="G44" s="67">
        <v>1176767.7970022075</v>
      </c>
      <c r="H44" s="67">
        <v>625526.57882807206</v>
      </c>
      <c r="I44" s="67">
        <v>441650.69</v>
      </c>
      <c r="J44" s="68">
        <v>0.70604624159605711</v>
      </c>
      <c r="K44" s="67">
        <v>54674.303791107493</v>
      </c>
      <c r="L44" s="67">
        <v>494438.61146888131</v>
      </c>
      <c r="M44" s="67">
        <v>56971.69</v>
      </c>
      <c r="N44" s="67">
        <v>360859.9</v>
      </c>
      <c r="O44" s="67">
        <v>1034267.7611504418</v>
      </c>
      <c r="P44" s="67" t="s">
        <v>1082</v>
      </c>
      <c r="Q44" s="67" t="s">
        <v>1082</v>
      </c>
      <c r="R44" s="67">
        <v>0</v>
      </c>
      <c r="S44" s="67">
        <v>609.9</v>
      </c>
      <c r="T44" s="68">
        <v>9.5926955160142394E-2</v>
      </c>
      <c r="U44" s="68">
        <v>8.077835857264884E-2</v>
      </c>
      <c r="V44" s="68">
        <v>0.8420819616112678</v>
      </c>
      <c r="W44" s="67">
        <v>52674.729999999996</v>
      </c>
      <c r="X44" s="67">
        <v>33751.75</v>
      </c>
      <c r="Y44" s="68">
        <v>0.64075791181084374</v>
      </c>
      <c r="Z44" s="68">
        <v>8.6597325756735608E-2</v>
      </c>
      <c r="AA44" s="68">
        <v>0.11699783159047404</v>
      </c>
      <c r="AB44" s="68">
        <v>1.3510559427566833</v>
      </c>
      <c r="AC44" s="67">
        <v>47551.709999999992</v>
      </c>
      <c r="AD44" s="67">
        <v>48885.39</v>
      </c>
      <c r="AE44" s="68">
        <v>1.0280469408986554</v>
      </c>
      <c r="AF44" s="43">
        <v>80</v>
      </c>
      <c r="AG44" s="43">
        <v>79</v>
      </c>
      <c r="AH44" s="43">
        <v>17</v>
      </c>
      <c r="AI44" s="43">
        <v>15</v>
      </c>
      <c r="AJ44" s="67">
        <v>28603.510000000002</v>
      </c>
      <c r="AK44" s="67">
        <v>24680</v>
      </c>
      <c r="AL44" s="68">
        <v>0.86283117002074217</v>
      </c>
      <c r="AM44" s="67">
        <v>5141.0499999999993</v>
      </c>
      <c r="AN44" s="67">
        <v>1065.8</v>
      </c>
      <c r="AO44" s="68">
        <v>0.20731173592943078</v>
      </c>
      <c r="AP44" s="67">
        <v>1480.83</v>
      </c>
      <c r="AQ44" s="67">
        <v>1861.93</v>
      </c>
      <c r="AR44" s="68">
        <v>1.2573556721568311</v>
      </c>
      <c r="AS44" s="67">
        <v>17449.34</v>
      </c>
      <c r="AT44" s="67">
        <v>6144.0199999999995</v>
      </c>
      <c r="AU44" s="68">
        <v>0.35210615415826613</v>
      </c>
      <c r="AV44" s="43">
        <v>264.8</v>
      </c>
      <c r="AW44" s="43">
        <v>59.99</v>
      </c>
      <c r="AX44" s="69">
        <v>0.22654833836858007</v>
      </c>
      <c r="AY44" s="43">
        <v>54674.303791107493</v>
      </c>
      <c r="AZ44" s="43">
        <v>56971.69</v>
      </c>
      <c r="BA44" s="43">
        <v>14395.36794976232</v>
      </c>
      <c r="BB44" s="43">
        <v>14944.059999999998</v>
      </c>
      <c r="BC44" s="43">
        <v>102403.63827689068</v>
      </c>
      <c r="BD44" s="43">
        <v>27121.989633145909</v>
      </c>
      <c r="BE44" s="43">
        <v>99944.03</v>
      </c>
      <c r="BF44" s="43">
        <v>90223.73000000001</v>
      </c>
      <c r="BG44" s="43">
        <v>499.88999999999993</v>
      </c>
      <c r="BH44" s="43">
        <v>36</v>
      </c>
      <c r="BI44" s="44">
        <v>43173</v>
      </c>
      <c r="BJ44" s="44">
        <v>43541</v>
      </c>
      <c r="BK44" s="44">
        <v>43172</v>
      </c>
      <c r="BL44" s="43">
        <f t="shared" si="21"/>
        <v>442260.59</v>
      </c>
      <c r="BM44" s="43">
        <f t="shared" si="22"/>
        <v>418441.49000000005</v>
      </c>
      <c r="BO44" s="16" t="str">
        <f>IFERROR(VLOOKUP($C44,'PORTE LOJA'!A:B,2,0),"PORTE 1")</f>
        <v>PORTE 2</v>
      </c>
      <c r="BP44" s="16">
        <f>VLOOKUP(BO44,'PAINEL E TARGET'!$S$1:$W$8,3,0)</f>
        <v>1875</v>
      </c>
      <c r="BQ44" s="16">
        <f t="shared" si="0"/>
        <v>1</v>
      </c>
      <c r="BR44" s="16">
        <f t="shared" si="1"/>
        <v>1</v>
      </c>
      <c r="BS44" s="16">
        <f t="shared" si="2"/>
        <v>1</v>
      </c>
      <c r="BT44" s="16">
        <f t="shared" si="3"/>
        <v>1</v>
      </c>
      <c r="BU44" s="16">
        <f t="shared" si="4"/>
        <v>1</v>
      </c>
      <c r="BV44" s="16">
        <f t="shared" si="5"/>
        <v>1</v>
      </c>
      <c r="BW44" s="17" t="str">
        <f t="shared" si="23"/>
        <v>111111</v>
      </c>
      <c r="BY44" s="17">
        <f t="shared" si="6"/>
        <v>0.70699999999999996</v>
      </c>
      <c r="BZ44" s="17">
        <f t="shared" si="7"/>
        <v>0.76200000000000001</v>
      </c>
      <c r="CA44" s="17" t="str">
        <f t="shared" si="24"/>
        <v>Sem Retira</v>
      </c>
      <c r="CB44" s="17">
        <f t="shared" si="25"/>
        <v>0.76200000000000001</v>
      </c>
      <c r="CC44" s="33" t="str">
        <f>IF(CB44&gt;='PAINEL E TARGET'!$T$11,'PAINEL E TARGET'!$S$11,
IF(CB44&gt;='PAINEL E TARGET'!$T$12,'PAINEL E TARGET'!$S$12,
IF(CB44&gt;='PAINEL E TARGET'!$T$13,'PAINEL E TARGET'!$S$13,
IF(CB44&gt;='PAINEL E TARGET'!$T$14,'PAINEL E TARGET'!$S$14,
IF(CB44&gt;='PAINEL E TARGET'!$T$15,'PAINEL E TARGET'!$S$15,
IF(CB44&gt;='PAINEL E TARGET'!$T$16,'PAINEL E TARGET'!$S$16,
IF(CB44&gt;='PAINEL E TARGET'!$T$17,'PAINEL E TARGET'!$S$17,
IF(CB44&gt;='PAINEL E TARGET'!$T$18,'PAINEL E TARGET'!$S$18,'PAINEL E TARGET'!$S$19))))))))</f>
        <v>Não elegível</v>
      </c>
      <c r="CD44" s="17">
        <f>IFERROR(VLOOKUP($BW44,'PAINEL E TARGET'!$G$1:$Q$99,4,0),0)</f>
        <v>0.25</v>
      </c>
      <c r="CE44" s="17">
        <f>VLOOKUP(CC44,'PAINEL E TARGET'!$S$10:$U$19,3,0)</f>
        <v>0</v>
      </c>
      <c r="CF44" s="16">
        <f t="shared" si="26"/>
        <v>0</v>
      </c>
      <c r="CG44" s="17">
        <f t="shared" si="8"/>
        <v>0.86299999999999999</v>
      </c>
      <c r="CH44" s="17">
        <f t="shared" si="9"/>
        <v>0.20699999999999999</v>
      </c>
      <c r="CI44" s="17">
        <f t="shared" si="10"/>
        <v>1.2569999999999999</v>
      </c>
      <c r="CJ44" s="17">
        <f t="shared" si="11"/>
        <v>0.35199999999999998</v>
      </c>
      <c r="CK44" s="17">
        <f t="shared" si="12"/>
        <v>0.22700000000000001</v>
      </c>
      <c r="CL44" s="17">
        <f t="shared" si="13"/>
        <v>0.64100000000000001</v>
      </c>
      <c r="CM44" s="16">
        <f t="shared" si="14"/>
        <v>2</v>
      </c>
      <c r="CN44" s="17" t="str">
        <f t="shared" si="27"/>
        <v>não ok</v>
      </c>
      <c r="CO44" s="17">
        <f t="shared" si="28"/>
        <v>0</v>
      </c>
      <c r="CP44" s="33" t="str">
        <f>IF(CO44&gt;='PAINEL E TARGET'!$T$11,'PAINEL E TARGET'!$S$11,
IF(CO44&gt;='PAINEL E TARGET'!$T$12,'PAINEL E TARGET'!$S$12,
IF(CO44&gt;='PAINEL E TARGET'!$T$13,'PAINEL E TARGET'!$S$13,
IF(CO44&gt;='PAINEL E TARGET'!$T$14,'PAINEL E TARGET'!$S$14,
IF(CO44&gt;='PAINEL E TARGET'!$T$15,'PAINEL E TARGET'!$S$15,
IF(CO44&gt;='PAINEL E TARGET'!$T$16,'PAINEL E TARGET'!$S$16,
IF(CO44&gt;='PAINEL E TARGET'!$T$17,'PAINEL E TARGET'!$S$17,
IF(CO44&gt;='PAINEL E TARGET'!$T$18,'PAINEL E TARGET'!$S$18,'PAINEL E TARGET'!$S$19))))))))</f>
        <v>Não elegível</v>
      </c>
      <c r="CQ44" s="17">
        <f>IFERROR(VLOOKUP($BW44,'PAINEL E TARGET'!$G$1:$Q$99,5,0),0)</f>
        <v>0.25</v>
      </c>
      <c r="CR44" s="17">
        <f>VLOOKUP(CP44,'PAINEL E TARGET'!$S$10:$U$19,3,0)</f>
        <v>0</v>
      </c>
      <c r="CS44" s="16">
        <f t="shared" si="29"/>
        <v>0</v>
      </c>
      <c r="CT44" s="17">
        <f t="shared" si="15"/>
        <v>1.028</v>
      </c>
      <c r="CU44" s="33" t="str">
        <f>IF(CT44&gt;='PAINEL E TARGET'!$T$11,'PAINEL E TARGET'!$S$11,
IF(CT44&gt;='PAINEL E TARGET'!$T$12,'PAINEL E TARGET'!$S$12,
IF(CT44&gt;='PAINEL E TARGET'!$T$13,'PAINEL E TARGET'!$S$13,
IF(CT44&gt;='PAINEL E TARGET'!$T$14,'PAINEL E TARGET'!$S$14,
IF(CT44&gt;='PAINEL E TARGET'!$T$15,'PAINEL E TARGET'!$S$15,
IF(CT44&gt;='PAINEL E TARGET'!$T$16,'PAINEL E TARGET'!$S$16,
IF(CT44&gt;='PAINEL E TARGET'!$T$17,'PAINEL E TARGET'!$S$17,
IF(CT44&gt;='PAINEL E TARGET'!$T$18,'PAINEL E TARGET'!$S$18,'PAINEL E TARGET'!$S$19))))))))</f>
        <v>2. Fx de 100% a 104,9%</v>
      </c>
      <c r="CV44" s="17">
        <f>IFERROR(VLOOKUP($BW44,'PAINEL E TARGET'!$G$1:$Q$99,6,0),0)</f>
        <v>0.2</v>
      </c>
      <c r="CW44" s="17">
        <f>VLOOKUP(CU44,'PAINEL E TARGET'!$S$10:$U$19,3,0)</f>
        <v>1</v>
      </c>
      <c r="CX44" s="16">
        <f t="shared" si="30"/>
        <v>375</v>
      </c>
      <c r="CY44" s="17">
        <f t="shared" si="16"/>
        <v>1.042</v>
      </c>
      <c r="CZ44" s="33" t="str">
        <f>IF(CY44&gt;='PAINEL E TARGET'!$T$11,'PAINEL E TARGET'!$S$11,
IF(CY44&gt;='PAINEL E TARGET'!$T$12,'PAINEL E TARGET'!$S$12,
IF(CY44&gt;='PAINEL E TARGET'!$T$13,'PAINEL E TARGET'!$S$13,
IF(CY44&gt;='PAINEL E TARGET'!$T$14,'PAINEL E TARGET'!$S$14,
IF(CY44&gt;='PAINEL E TARGET'!$T$15,'PAINEL E TARGET'!$S$15,
IF(CY44&gt;='PAINEL E TARGET'!$T$16,'PAINEL E TARGET'!$S$16,
IF(CY44&gt;='PAINEL E TARGET'!$T$17,'PAINEL E TARGET'!$S$17,
IF(CY44&gt;='PAINEL E TARGET'!$T$18,'PAINEL E TARGET'!$S$18,'PAINEL E TARGET'!$S$19))))))))</f>
        <v>2. Fx de 100% a 104,9%</v>
      </c>
      <c r="DA44" s="17">
        <f>IFERROR(VLOOKUP($BW44,'PAINEL E TARGET'!$G$1:$Q$99,7,0),0)</f>
        <v>0.15</v>
      </c>
      <c r="DB44" s="17">
        <f>VLOOKUP(CZ44,'PAINEL E TARGET'!$S$10:$U$19,3,0)</f>
        <v>1</v>
      </c>
      <c r="DC44" s="16">
        <f t="shared" si="31"/>
        <v>281.25</v>
      </c>
      <c r="DD44" s="17">
        <f t="shared" si="17"/>
        <v>1.038</v>
      </c>
      <c r="DE44" s="33" t="str">
        <f>IF(DD44&gt;='PAINEL E TARGET'!$T$11,'PAINEL E TARGET'!$S$11,
IF(DD44&gt;='PAINEL E TARGET'!$T$12,'PAINEL E TARGET'!$S$12,
IF(DD44&gt;='PAINEL E TARGET'!$T$13,'PAINEL E TARGET'!$S$13,
IF(DD44&gt;='PAINEL E TARGET'!$T$14,'PAINEL E TARGET'!$S$14,
IF(DD44&gt;='PAINEL E TARGET'!$T$15,'PAINEL E TARGET'!$S$15,
IF(DD44&gt;='PAINEL E TARGET'!$T$16,'PAINEL E TARGET'!$S$16,
IF(DD44&gt;='PAINEL E TARGET'!$T$17,'PAINEL E TARGET'!$S$17,
IF(DD44&gt;='PAINEL E TARGET'!$T$18,'PAINEL E TARGET'!$S$18,'PAINEL E TARGET'!$S$19))))))))</f>
        <v>2. Fx de 100% a 104,9%</v>
      </c>
      <c r="DF44" s="17">
        <f>IFERROR(VLOOKUP($BW44,'PAINEL E TARGET'!$G$1:$Q$99,8,0),0)</f>
        <v>0.1</v>
      </c>
      <c r="DG44" s="17">
        <f>VLOOKUP(DE44,'PAINEL E TARGET'!$S$10:$U$19,3,0)</f>
        <v>1</v>
      </c>
      <c r="DH44" s="16">
        <f t="shared" si="32"/>
        <v>187.5</v>
      </c>
      <c r="DI44" s="17">
        <f t="shared" si="18"/>
        <v>0.88200000000000001</v>
      </c>
      <c r="DJ44" s="33" t="str">
        <f>IF(DI44&gt;='PAINEL E TARGET'!$T$11,'PAINEL E TARGET'!$S$11,
IF(DI44&gt;='PAINEL E TARGET'!$T$12,'PAINEL E TARGET'!$S$12,
IF(DI44&gt;='PAINEL E TARGET'!$T$13,'PAINEL E TARGET'!$S$13,
IF(DI44&gt;='PAINEL E TARGET'!$T$14,'PAINEL E TARGET'!$S$14,
IF(DI44&gt;='PAINEL E TARGET'!$T$15,'PAINEL E TARGET'!$S$15,
IF(DI44&gt;='PAINEL E TARGET'!$T$16,'PAINEL E TARGET'!$S$16,
IF(DI44&gt;='PAINEL E TARGET'!$T$17,'PAINEL E TARGET'!$S$17,
IF(DI44&gt;='PAINEL E TARGET'!$T$18,'PAINEL E TARGET'!$S$18,'PAINEL E TARGET'!$S$19))))))))</f>
        <v>Não elegível</v>
      </c>
      <c r="DK44" s="17">
        <f>IFERROR(VLOOKUP($BW44,'PAINEL E TARGET'!$G$1:$Q$99,9,0),0)</f>
        <v>0.05</v>
      </c>
      <c r="DL44" s="17">
        <f>VLOOKUP(DJ44,'PAINEL E TARGET'!$S$10:$U$19,3,0)</f>
        <v>0</v>
      </c>
      <c r="DM44" s="16">
        <f t="shared" si="33"/>
        <v>0</v>
      </c>
      <c r="DN44" s="17">
        <f t="shared" si="19"/>
        <v>0.22700000000000001</v>
      </c>
      <c r="DO44" s="33" t="str">
        <f>IF(DN44&gt;='PAINEL E TARGET'!$T$11,'PAINEL E TARGET'!$S$11,
IF(DN44&gt;='PAINEL E TARGET'!$T$12,'PAINEL E TARGET'!$S$12,
IF(DN44&gt;='PAINEL E TARGET'!$T$13,'PAINEL E TARGET'!$S$13,
IF(DN44&gt;='PAINEL E TARGET'!$T$14,'PAINEL E TARGET'!$S$14,
IF(DN44&gt;='PAINEL E TARGET'!$T$15,'PAINEL E TARGET'!$S$15,
IF(DN44&gt;='PAINEL E TARGET'!$T$16,'PAINEL E TARGET'!$S$16,
IF(DN44&gt;='PAINEL E TARGET'!$T$17,'PAINEL E TARGET'!$S$17,
IF(DN44&gt;='PAINEL E TARGET'!$T$18,'PAINEL E TARGET'!$S$18,'PAINEL E TARGET'!$S$19))))))))</f>
        <v>Não elegível</v>
      </c>
      <c r="DP44" s="17">
        <f>IFERROR(VLOOKUP($BW44,'PAINEL E TARGET'!$G$1:$Q$99,10,0),0)</f>
        <v>0</v>
      </c>
      <c r="DQ44" s="17">
        <f>VLOOKUP(DO44,'PAINEL E TARGET'!$S$10:$U$19,3,0)</f>
        <v>0</v>
      </c>
      <c r="DR44" s="16">
        <f t="shared" si="34"/>
        <v>0</v>
      </c>
      <c r="DS44" s="17">
        <f t="shared" si="20"/>
        <v>0.98799999999999999</v>
      </c>
      <c r="DT44" s="16">
        <f>IF(DS44&gt;=1,VLOOKUP(BO44,'PAINEL E TARGET'!$S$1:$W$8,5,0),0)</f>
        <v>0</v>
      </c>
      <c r="DU44" s="16">
        <f t="shared" si="35"/>
        <v>843.75</v>
      </c>
    </row>
    <row r="45" spans="2:125" s="32" customFormat="1" x14ac:dyDescent="0.2">
      <c r="B45" s="44">
        <v>43541</v>
      </c>
      <c r="C45" s="65">
        <v>137</v>
      </c>
      <c r="D45" s="66" t="s">
        <v>53</v>
      </c>
      <c r="E45" s="65">
        <v>217</v>
      </c>
      <c r="F45" s="65" t="s">
        <v>1017</v>
      </c>
      <c r="G45" s="67">
        <v>1580159.342347688</v>
      </c>
      <c r="H45" s="67">
        <v>955100.63328965602</v>
      </c>
      <c r="I45" s="67">
        <v>655288.91</v>
      </c>
      <c r="J45" s="68">
        <v>0.68609410062161347</v>
      </c>
      <c r="K45" s="67">
        <v>18943.109808862646</v>
      </c>
      <c r="L45" s="67">
        <v>836333.31212387444</v>
      </c>
      <c r="M45" s="67">
        <v>19747.849999999999</v>
      </c>
      <c r="N45" s="67">
        <v>607408.53</v>
      </c>
      <c r="O45" s="67">
        <v>1418313.514268446</v>
      </c>
      <c r="P45" s="67" t="s">
        <v>1082</v>
      </c>
      <c r="Q45" s="67" t="s">
        <v>1082</v>
      </c>
      <c r="R45" s="67">
        <v>0</v>
      </c>
      <c r="S45" s="67">
        <v>0</v>
      </c>
      <c r="T45" s="68">
        <v>7.8448637515786332E-2</v>
      </c>
      <c r="U45" s="68">
        <v>7.1690301548076416E-2</v>
      </c>
      <c r="V45" s="68">
        <v>0.91385018042729005</v>
      </c>
      <c r="W45" s="67">
        <v>67095.27</v>
      </c>
      <c r="X45" s="67">
        <v>44961.03</v>
      </c>
      <c r="Y45" s="68">
        <v>0.67010729668425206</v>
      </c>
      <c r="Z45" s="68">
        <v>4.2972013559015691E-2</v>
      </c>
      <c r="AA45" s="68">
        <v>6.20804017014066E-2</v>
      </c>
      <c r="AB45" s="68">
        <v>1.4446705322790696</v>
      </c>
      <c r="AC45" s="67">
        <v>36752.949999999997</v>
      </c>
      <c r="AD45" s="67">
        <v>38934.120000000003</v>
      </c>
      <c r="AE45" s="68">
        <v>1.0593468007330025</v>
      </c>
      <c r="AF45" s="43">
        <v>80</v>
      </c>
      <c r="AG45" s="43">
        <v>86</v>
      </c>
      <c r="AH45" s="43">
        <v>30</v>
      </c>
      <c r="AI45" s="43">
        <v>23</v>
      </c>
      <c r="AJ45" s="67">
        <v>21782.220000000005</v>
      </c>
      <c r="AK45" s="67">
        <v>21268</v>
      </c>
      <c r="AL45" s="68">
        <v>0.97639267255587336</v>
      </c>
      <c r="AM45" s="67">
        <v>6943.3999999999987</v>
      </c>
      <c r="AN45" s="67">
        <v>3154.6</v>
      </c>
      <c r="AO45" s="68">
        <v>0.45433073134199392</v>
      </c>
      <c r="AP45" s="67">
        <v>1624.9199999999996</v>
      </c>
      <c r="AQ45" s="67">
        <v>1777.89</v>
      </c>
      <c r="AR45" s="68">
        <v>1.0941400192009456</v>
      </c>
      <c r="AS45" s="67">
        <v>36744.729999999996</v>
      </c>
      <c r="AT45" s="67">
        <v>18760.54</v>
      </c>
      <c r="AU45" s="68">
        <v>0.51056409994031804</v>
      </c>
      <c r="AV45" s="43">
        <v>509.06000000000006</v>
      </c>
      <c r="AW45" s="43">
        <v>309.95</v>
      </c>
      <c r="AX45" s="69">
        <v>0.60886732408753375</v>
      </c>
      <c r="AY45" s="43">
        <v>18943.109808862646</v>
      </c>
      <c r="AZ45" s="43">
        <v>19747.849999999999</v>
      </c>
      <c r="BA45" s="43">
        <v>34684.955848372017</v>
      </c>
      <c r="BB45" s="43">
        <v>30876.739999999998</v>
      </c>
      <c r="BC45" s="43">
        <v>31063.44155598191</v>
      </c>
      <c r="BD45" s="43">
        <v>57300.050468783418</v>
      </c>
      <c r="BE45" s="43">
        <v>112044.14</v>
      </c>
      <c r="BF45" s="43">
        <v>61374.820000000007</v>
      </c>
      <c r="BG45" s="43">
        <v>846.10000000000025</v>
      </c>
      <c r="BH45" s="43">
        <v>43</v>
      </c>
      <c r="BI45" s="44">
        <v>43173</v>
      </c>
      <c r="BJ45" s="44">
        <v>43541</v>
      </c>
      <c r="BK45" s="44">
        <v>43172</v>
      </c>
      <c r="BL45" s="43">
        <f t="shared" si="21"/>
        <v>655288.91</v>
      </c>
      <c r="BM45" s="43">
        <f t="shared" si="22"/>
        <v>627156.38</v>
      </c>
      <c r="BO45" s="16" t="str">
        <f>IFERROR(VLOOKUP($C45,'PORTE LOJA'!A:B,2,0),"PORTE 1")</f>
        <v>PORTE 2</v>
      </c>
      <c r="BP45" s="16">
        <f>VLOOKUP(BO45,'PAINEL E TARGET'!$S$1:$W$8,3,0)</f>
        <v>1875</v>
      </c>
      <c r="BQ45" s="16">
        <f t="shared" si="0"/>
        <v>1</v>
      </c>
      <c r="BR45" s="16">
        <f t="shared" si="1"/>
        <v>1</v>
      </c>
      <c r="BS45" s="16">
        <f t="shared" si="2"/>
        <v>1</v>
      </c>
      <c r="BT45" s="16">
        <f t="shared" si="3"/>
        <v>1</v>
      </c>
      <c r="BU45" s="16">
        <f t="shared" si="4"/>
        <v>1</v>
      </c>
      <c r="BV45" s="16">
        <f t="shared" si="5"/>
        <v>1</v>
      </c>
      <c r="BW45" s="17" t="str">
        <f t="shared" si="23"/>
        <v>111111</v>
      </c>
      <c r="BY45" s="17">
        <f t="shared" si="6"/>
        <v>0.68600000000000005</v>
      </c>
      <c r="BZ45" s="17">
        <f t="shared" si="7"/>
        <v>0.73299999999999998</v>
      </c>
      <c r="CA45" s="17" t="str">
        <f t="shared" si="24"/>
        <v>Sem Retira</v>
      </c>
      <c r="CB45" s="17">
        <f t="shared" si="25"/>
        <v>0.73299999999999998</v>
      </c>
      <c r="CC45" s="33" t="str">
        <f>IF(CB45&gt;='PAINEL E TARGET'!$T$11,'PAINEL E TARGET'!$S$11,
IF(CB45&gt;='PAINEL E TARGET'!$T$12,'PAINEL E TARGET'!$S$12,
IF(CB45&gt;='PAINEL E TARGET'!$T$13,'PAINEL E TARGET'!$S$13,
IF(CB45&gt;='PAINEL E TARGET'!$T$14,'PAINEL E TARGET'!$S$14,
IF(CB45&gt;='PAINEL E TARGET'!$T$15,'PAINEL E TARGET'!$S$15,
IF(CB45&gt;='PAINEL E TARGET'!$T$16,'PAINEL E TARGET'!$S$16,
IF(CB45&gt;='PAINEL E TARGET'!$T$17,'PAINEL E TARGET'!$S$17,
IF(CB45&gt;='PAINEL E TARGET'!$T$18,'PAINEL E TARGET'!$S$18,'PAINEL E TARGET'!$S$19))))))))</f>
        <v>Não elegível</v>
      </c>
      <c r="CD45" s="17">
        <f>IFERROR(VLOOKUP($BW45,'PAINEL E TARGET'!$G$1:$Q$99,4,0),0)</f>
        <v>0.25</v>
      </c>
      <c r="CE45" s="17">
        <f>VLOOKUP(CC45,'PAINEL E TARGET'!$S$10:$U$19,3,0)</f>
        <v>0</v>
      </c>
      <c r="CF45" s="16">
        <f t="shared" si="26"/>
        <v>0</v>
      </c>
      <c r="CG45" s="17">
        <f t="shared" si="8"/>
        <v>0.97599999999999998</v>
      </c>
      <c r="CH45" s="17">
        <f t="shared" si="9"/>
        <v>0.45400000000000001</v>
      </c>
      <c r="CI45" s="17">
        <f t="shared" si="10"/>
        <v>1.0940000000000001</v>
      </c>
      <c r="CJ45" s="17">
        <f t="shared" si="11"/>
        <v>0.51100000000000001</v>
      </c>
      <c r="CK45" s="17">
        <f t="shared" si="12"/>
        <v>0.60899999999999999</v>
      </c>
      <c r="CL45" s="17">
        <f t="shared" si="13"/>
        <v>0.67</v>
      </c>
      <c r="CM45" s="16">
        <f t="shared" si="14"/>
        <v>2</v>
      </c>
      <c r="CN45" s="17" t="str">
        <f t="shared" si="27"/>
        <v>não ok</v>
      </c>
      <c r="CO45" s="17">
        <f t="shared" si="28"/>
        <v>0</v>
      </c>
      <c r="CP45" s="33" t="str">
        <f>IF(CO45&gt;='PAINEL E TARGET'!$T$11,'PAINEL E TARGET'!$S$11,
IF(CO45&gt;='PAINEL E TARGET'!$T$12,'PAINEL E TARGET'!$S$12,
IF(CO45&gt;='PAINEL E TARGET'!$T$13,'PAINEL E TARGET'!$S$13,
IF(CO45&gt;='PAINEL E TARGET'!$T$14,'PAINEL E TARGET'!$S$14,
IF(CO45&gt;='PAINEL E TARGET'!$T$15,'PAINEL E TARGET'!$S$15,
IF(CO45&gt;='PAINEL E TARGET'!$T$16,'PAINEL E TARGET'!$S$16,
IF(CO45&gt;='PAINEL E TARGET'!$T$17,'PAINEL E TARGET'!$S$17,
IF(CO45&gt;='PAINEL E TARGET'!$T$18,'PAINEL E TARGET'!$S$18,'PAINEL E TARGET'!$S$19))))))))</f>
        <v>Não elegível</v>
      </c>
      <c r="CQ45" s="17">
        <f>IFERROR(VLOOKUP($BW45,'PAINEL E TARGET'!$G$1:$Q$99,5,0),0)</f>
        <v>0.25</v>
      </c>
      <c r="CR45" s="17">
        <f>VLOOKUP(CP45,'PAINEL E TARGET'!$S$10:$U$19,3,0)</f>
        <v>0</v>
      </c>
      <c r="CS45" s="16">
        <f t="shared" si="29"/>
        <v>0</v>
      </c>
      <c r="CT45" s="17">
        <f t="shared" si="15"/>
        <v>1.0589999999999999</v>
      </c>
      <c r="CU45" s="33" t="str">
        <f>IF(CT45&gt;='PAINEL E TARGET'!$T$11,'PAINEL E TARGET'!$S$11,
IF(CT45&gt;='PAINEL E TARGET'!$T$12,'PAINEL E TARGET'!$S$12,
IF(CT45&gt;='PAINEL E TARGET'!$T$13,'PAINEL E TARGET'!$S$13,
IF(CT45&gt;='PAINEL E TARGET'!$T$14,'PAINEL E TARGET'!$S$14,
IF(CT45&gt;='PAINEL E TARGET'!$T$15,'PAINEL E TARGET'!$S$15,
IF(CT45&gt;='PAINEL E TARGET'!$T$16,'PAINEL E TARGET'!$S$16,
IF(CT45&gt;='PAINEL E TARGET'!$T$17,'PAINEL E TARGET'!$S$17,
IF(CT45&gt;='PAINEL E TARGET'!$T$18,'PAINEL E TARGET'!$S$18,'PAINEL E TARGET'!$S$19))))))))</f>
        <v>3. Fx de 105% a 109,9%</v>
      </c>
      <c r="CV45" s="17">
        <f>IFERROR(VLOOKUP($BW45,'PAINEL E TARGET'!$G$1:$Q$99,6,0),0)</f>
        <v>0.2</v>
      </c>
      <c r="CW45" s="17">
        <f>VLOOKUP(CU45,'PAINEL E TARGET'!$S$10:$U$19,3,0)</f>
        <v>1.1000000000000001</v>
      </c>
      <c r="CX45" s="16">
        <f t="shared" si="30"/>
        <v>412.50000000000006</v>
      </c>
      <c r="CY45" s="17">
        <f t="shared" si="16"/>
        <v>1.042</v>
      </c>
      <c r="CZ45" s="33" t="str">
        <f>IF(CY45&gt;='PAINEL E TARGET'!$T$11,'PAINEL E TARGET'!$S$11,
IF(CY45&gt;='PAINEL E TARGET'!$T$12,'PAINEL E TARGET'!$S$12,
IF(CY45&gt;='PAINEL E TARGET'!$T$13,'PAINEL E TARGET'!$S$13,
IF(CY45&gt;='PAINEL E TARGET'!$T$14,'PAINEL E TARGET'!$S$14,
IF(CY45&gt;='PAINEL E TARGET'!$T$15,'PAINEL E TARGET'!$S$15,
IF(CY45&gt;='PAINEL E TARGET'!$T$16,'PAINEL E TARGET'!$S$16,
IF(CY45&gt;='PAINEL E TARGET'!$T$17,'PAINEL E TARGET'!$S$17,
IF(CY45&gt;='PAINEL E TARGET'!$T$18,'PAINEL E TARGET'!$S$18,'PAINEL E TARGET'!$S$19))))))))</f>
        <v>2. Fx de 100% a 104,9%</v>
      </c>
      <c r="DA45" s="17">
        <f>IFERROR(VLOOKUP($BW45,'PAINEL E TARGET'!$G$1:$Q$99,7,0),0)</f>
        <v>0.15</v>
      </c>
      <c r="DB45" s="17">
        <f>VLOOKUP(CZ45,'PAINEL E TARGET'!$S$10:$U$19,3,0)</f>
        <v>1</v>
      </c>
      <c r="DC45" s="16">
        <f t="shared" si="31"/>
        <v>281.25</v>
      </c>
      <c r="DD45" s="17">
        <f t="shared" si="17"/>
        <v>0.89</v>
      </c>
      <c r="DE45" s="33" t="str">
        <f>IF(DD45&gt;='PAINEL E TARGET'!$T$11,'PAINEL E TARGET'!$S$11,
IF(DD45&gt;='PAINEL E TARGET'!$T$12,'PAINEL E TARGET'!$S$12,
IF(DD45&gt;='PAINEL E TARGET'!$T$13,'PAINEL E TARGET'!$S$13,
IF(DD45&gt;='PAINEL E TARGET'!$T$14,'PAINEL E TARGET'!$S$14,
IF(DD45&gt;='PAINEL E TARGET'!$T$15,'PAINEL E TARGET'!$S$15,
IF(DD45&gt;='PAINEL E TARGET'!$T$16,'PAINEL E TARGET'!$S$16,
IF(DD45&gt;='PAINEL E TARGET'!$T$17,'PAINEL E TARGET'!$S$17,
IF(DD45&gt;='PAINEL E TARGET'!$T$18,'PAINEL E TARGET'!$S$18,'PAINEL E TARGET'!$S$19))))))))</f>
        <v>Não elegível</v>
      </c>
      <c r="DF45" s="17">
        <f>IFERROR(VLOOKUP($BW45,'PAINEL E TARGET'!$G$1:$Q$99,8,0),0)</f>
        <v>0.1</v>
      </c>
      <c r="DG45" s="17">
        <f>VLOOKUP(DE45,'PAINEL E TARGET'!$S$10:$U$19,3,0)</f>
        <v>0</v>
      </c>
      <c r="DH45" s="16">
        <f t="shared" si="32"/>
        <v>0</v>
      </c>
      <c r="DI45" s="17">
        <f t="shared" si="18"/>
        <v>0.76700000000000002</v>
      </c>
      <c r="DJ45" s="33" t="str">
        <f>IF(DI45&gt;='PAINEL E TARGET'!$T$11,'PAINEL E TARGET'!$S$11,
IF(DI45&gt;='PAINEL E TARGET'!$T$12,'PAINEL E TARGET'!$S$12,
IF(DI45&gt;='PAINEL E TARGET'!$T$13,'PAINEL E TARGET'!$S$13,
IF(DI45&gt;='PAINEL E TARGET'!$T$14,'PAINEL E TARGET'!$S$14,
IF(DI45&gt;='PAINEL E TARGET'!$T$15,'PAINEL E TARGET'!$S$15,
IF(DI45&gt;='PAINEL E TARGET'!$T$16,'PAINEL E TARGET'!$S$16,
IF(DI45&gt;='PAINEL E TARGET'!$T$17,'PAINEL E TARGET'!$S$17,
IF(DI45&gt;='PAINEL E TARGET'!$T$18,'PAINEL E TARGET'!$S$18,'PAINEL E TARGET'!$S$19))))))))</f>
        <v>Não elegível</v>
      </c>
      <c r="DK45" s="17">
        <f>IFERROR(VLOOKUP($BW45,'PAINEL E TARGET'!$G$1:$Q$99,9,0),0)</f>
        <v>0.05</v>
      </c>
      <c r="DL45" s="17">
        <f>VLOOKUP(DJ45,'PAINEL E TARGET'!$S$10:$U$19,3,0)</f>
        <v>0</v>
      </c>
      <c r="DM45" s="16">
        <f t="shared" si="33"/>
        <v>0</v>
      </c>
      <c r="DN45" s="17">
        <f t="shared" si="19"/>
        <v>0.60899999999999999</v>
      </c>
      <c r="DO45" s="33" t="str">
        <f>IF(DN45&gt;='PAINEL E TARGET'!$T$11,'PAINEL E TARGET'!$S$11,
IF(DN45&gt;='PAINEL E TARGET'!$T$12,'PAINEL E TARGET'!$S$12,
IF(DN45&gt;='PAINEL E TARGET'!$T$13,'PAINEL E TARGET'!$S$13,
IF(DN45&gt;='PAINEL E TARGET'!$T$14,'PAINEL E TARGET'!$S$14,
IF(DN45&gt;='PAINEL E TARGET'!$T$15,'PAINEL E TARGET'!$S$15,
IF(DN45&gt;='PAINEL E TARGET'!$T$16,'PAINEL E TARGET'!$S$16,
IF(DN45&gt;='PAINEL E TARGET'!$T$17,'PAINEL E TARGET'!$S$17,
IF(DN45&gt;='PAINEL E TARGET'!$T$18,'PAINEL E TARGET'!$S$18,'PAINEL E TARGET'!$S$19))))))))</f>
        <v>Não elegível</v>
      </c>
      <c r="DP45" s="17">
        <f>IFERROR(VLOOKUP($BW45,'PAINEL E TARGET'!$G$1:$Q$99,10,0),0)</f>
        <v>0</v>
      </c>
      <c r="DQ45" s="17">
        <f>VLOOKUP(DO45,'PAINEL E TARGET'!$S$10:$U$19,3,0)</f>
        <v>0</v>
      </c>
      <c r="DR45" s="16">
        <f t="shared" si="34"/>
        <v>0</v>
      </c>
      <c r="DS45" s="17">
        <f t="shared" si="20"/>
        <v>1.075</v>
      </c>
      <c r="DT45" s="16">
        <f>IF(DS45&gt;=1,VLOOKUP(BO45,'PAINEL E TARGET'!$S$1:$W$8,5,0),0)</f>
        <v>190</v>
      </c>
      <c r="DU45" s="16">
        <f t="shared" si="35"/>
        <v>883.75</v>
      </c>
    </row>
    <row r="46" spans="2:125" s="32" customFormat="1" x14ac:dyDescent="0.2">
      <c r="B46" s="44">
        <v>43541</v>
      </c>
      <c r="C46" s="65">
        <v>151</v>
      </c>
      <c r="D46" s="66" t="s">
        <v>54</v>
      </c>
      <c r="E46" s="65">
        <v>217</v>
      </c>
      <c r="F46" s="65" t="s">
        <v>1017</v>
      </c>
      <c r="G46" s="67">
        <v>3161164.7627135282</v>
      </c>
      <c r="H46" s="67">
        <v>1829366.4516578342</v>
      </c>
      <c r="I46" s="67">
        <v>1467130.9899999998</v>
      </c>
      <c r="J46" s="68">
        <v>0.80198857296767179</v>
      </c>
      <c r="K46" s="67">
        <v>206415.83663648841</v>
      </c>
      <c r="L46" s="67">
        <v>1411507.7755861678</v>
      </c>
      <c r="M46" s="67">
        <v>103314.49</v>
      </c>
      <c r="N46" s="67">
        <v>1283928.8199999998</v>
      </c>
      <c r="O46" s="67">
        <v>2806872.1979129203</v>
      </c>
      <c r="P46" s="67" t="s">
        <v>1082</v>
      </c>
      <c r="Q46" s="67" t="s">
        <v>1082</v>
      </c>
      <c r="R46" s="67">
        <v>0</v>
      </c>
      <c r="S46" s="67">
        <v>0</v>
      </c>
      <c r="T46" s="68">
        <v>8.1399609354286293E-2</v>
      </c>
      <c r="U46" s="68">
        <v>7.6816733756676026E-2</v>
      </c>
      <c r="V46" s="68">
        <v>0.94369904678948013</v>
      </c>
      <c r="W46" s="67">
        <v>131698.35</v>
      </c>
      <c r="X46" s="67">
        <v>106563.49999999999</v>
      </c>
      <c r="Y46" s="68">
        <v>0.80914833025622557</v>
      </c>
      <c r="Z46" s="68">
        <v>3.7792828745480463E-2</v>
      </c>
      <c r="AA46" s="68">
        <v>3.6857997174266424E-2</v>
      </c>
      <c r="AB46" s="68">
        <v>0.97526431330372876</v>
      </c>
      <c r="AC46" s="67">
        <v>61145.909999999996</v>
      </c>
      <c r="AD46" s="67">
        <v>51131.01</v>
      </c>
      <c r="AE46" s="68">
        <v>0.83621308440744446</v>
      </c>
      <c r="AF46" s="43">
        <v>80</v>
      </c>
      <c r="AG46" s="43">
        <v>77</v>
      </c>
      <c r="AH46" s="43">
        <v>58</v>
      </c>
      <c r="AI46" s="43">
        <v>50</v>
      </c>
      <c r="AJ46" s="67">
        <v>47583.360000000008</v>
      </c>
      <c r="AK46" s="67">
        <v>48525.609999999993</v>
      </c>
      <c r="AL46" s="68">
        <v>1.019802090478688</v>
      </c>
      <c r="AM46" s="67">
        <v>17056.740000000002</v>
      </c>
      <c r="AN46" s="67">
        <v>12386.239999999998</v>
      </c>
      <c r="AO46" s="68">
        <v>0.72617862498930019</v>
      </c>
      <c r="AP46" s="67">
        <v>10367.629999999999</v>
      </c>
      <c r="AQ46" s="67">
        <v>8339.61</v>
      </c>
      <c r="AR46" s="68">
        <v>0.80438923842768317</v>
      </c>
      <c r="AS46" s="67">
        <v>56690.62</v>
      </c>
      <c r="AT46" s="67">
        <v>37312.040000000008</v>
      </c>
      <c r="AU46" s="68">
        <v>0.65816955256442788</v>
      </c>
      <c r="AV46" s="43">
        <v>2401.2800000000002</v>
      </c>
      <c r="AW46" s="43">
        <v>364.94</v>
      </c>
      <c r="AX46" s="69">
        <v>0.15197727878464817</v>
      </c>
      <c r="AY46" s="43">
        <v>206415.83663648841</v>
      </c>
      <c r="AZ46" s="43">
        <v>103314.49</v>
      </c>
      <c r="BA46" s="43">
        <v>34656.468103368454</v>
      </c>
      <c r="BB46" s="43">
        <v>38378.26</v>
      </c>
      <c r="BC46" s="43">
        <v>354103.65793938737</v>
      </c>
      <c r="BD46" s="43">
        <v>59993.351875177177</v>
      </c>
      <c r="BE46" s="43">
        <v>230023.30000000002</v>
      </c>
      <c r="BF46" s="43">
        <v>106796.98</v>
      </c>
      <c r="BG46" s="43">
        <v>4189.1799999999994</v>
      </c>
      <c r="BH46" s="43">
        <v>82</v>
      </c>
      <c r="BI46" s="44">
        <v>43173</v>
      </c>
      <c r="BJ46" s="44">
        <v>43541</v>
      </c>
      <c r="BK46" s="44">
        <v>43172</v>
      </c>
      <c r="BL46" s="43">
        <f t="shared" si="21"/>
        <v>1467130.9899999998</v>
      </c>
      <c r="BM46" s="43">
        <f t="shared" si="22"/>
        <v>1387243.3099999998</v>
      </c>
      <c r="BO46" s="16" t="str">
        <f>IFERROR(VLOOKUP($C46,'PORTE LOJA'!A:B,2,0),"PORTE 1")</f>
        <v>PORTE 4</v>
      </c>
      <c r="BP46" s="16">
        <f>VLOOKUP(BO46,'PAINEL E TARGET'!$S$1:$W$8,3,0)</f>
        <v>3000</v>
      </c>
      <c r="BQ46" s="16">
        <f t="shared" si="0"/>
        <v>1</v>
      </c>
      <c r="BR46" s="16">
        <f t="shared" si="1"/>
        <v>1</v>
      </c>
      <c r="BS46" s="16">
        <f t="shared" si="2"/>
        <v>1</v>
      </c>
      <c r="BT46" s="16">
        <f t="shared" si="3"/>
        <v>1</v>
      </c>
      <c r="BU46" s="16">
        <f t="shared" si="4"/>
        <v>1</v>
      </c>
      <c r="BV46" s="16">
        <f t="shared" si="5"/>
        <v>1</v>
      </c>
      <c r="BW46" s="17" t="str">
        <f t="shared" si="23"/>
        <v>111111</v>
      </c>
      <c r="BY46" s="17">
        <f t="shared" si="6"/>
        <v>0.80200000000000005</v>
      </c>
      <c r="BZ46" s="17">
        <f t="shared" si="7"/>
        <v>0.85699999999999998</v>
      </c>
      <c r="CA46" s="17" t="str">
        <f t="shared" si="24"/>
        <v>Sem Retira</v>
      </c>
      <c r="CB46" s="17">
        <f t="shared" si="25"/>
        <v>0.85699999999999998</v>
      </c>
      <c r="CC46" s="33" t="str">
        <f>IF(CB46&gt;='PAINEL E TARGET'!$T$11,'PAINEL E TARGET'!$S$11,
IF(CB46&gt;='PAINEL E TARGET'!$T$12,'PAINEL E TARGET'!$S$12,
IF(CB46&gt;='PAINEL E TARGET'!$T$13,'PAINEL E TARGET'!$S$13,
IF(CB46&gt;='PAINEL E TARGET'!$T$14,'PAINEL E TARGET'!$S$14,
IF(CB46&gt;='PAINEL E TARGET'!$T$15,'PAINEL E TARGET'!$S$15,
IF(CB46&gt;='PAINEL E TARGET'!$T$16,'PAINEL E TARGET'!$S$16,
IF(CB46&gt;='PAINEL E TARGET'!$T$17,'PAINEL E TARGET'!$S$17,
IF(CB46&gt;='PAINEL E TARGET'!$T$18,'PAINEL E TARGET'!$S$18,'PAINEL E TARGET'!$S$19))))))))</f>
        <v>Não elegível</v>
      </c>
      <c r="CD46" s="17">
        <f>IFERROR(VLOOKUP($BW46,'PAINEL E TARGET'!$G$1:$Q$99,4,0),0)</f>
        <v>0.25</v>
      </c>
      <c r="CE46" s="17">
        <f>VLOOKUP(CC46,'PAINEL E TARGET'!$S$10:$U$19,3,0)</f>
        <v>0</v>
      </c>
      <c r="CF46" s="16">
        <f t="shared" si="26"/>
        <v>0</v>
      </c>
      <c r="CG46" s="17">
        <f t="shared" si="8"/>
        <v>1.02</v>
      </c>
      <c r="CH46" s="17">
        <f t="shared" si="9"/>
        <v>0.72599999999999998</v>
      </c>
      <c r="CI46" s="17">
        <f t="shared" si="10"/>
        <v>0.80400000000000005</v>
      </c>
      <c r="CJ46" s="17">
        <f t="shared" si="11"/>
        <v>0.65800000000000003</v>
      </c>
      <c r="CK46" s="17">
        <f t="shared" si="12"/>
        <v>0.152</v>
      </c>
      <c r="CL46" s="17">
        <f t="shared" si="13"/>
        <v>0.80900000000000005</v>
      </c>
      <c r="CM46" s="16">
        <f t="shared" si="14"/>
        <v>3</v>
      </c>
      <c r="CN46" s="17" t="str">
        <f t="shared" si="27"/>
        <v>não ok</v>
      </c>
      <c r="CO46" s="17">
        <f t="shared" si="28"/>
        <v>0</v>
      </c>
      <c r="CP46" s="33" t="str">
        <f>IF(CO46&gt;='PAINEL E TARGET'!$T$11,'PAINEL E TARGET'!$S$11,
IF(CO46&gt;='PAINEL E TARGET'!$T$12,'PAINEL E TARGET'!$S$12,
IF(CO46&gt;='PAINEL E TARGET'!$T$13,'PAINEL E TARGET'!$S$13,
IF(CO46&gt;='PAINEL E TARGET'!$T$14,'PAINEL E TARGET'!$S$14,
IF(CO46&gt;='PAINEL E TARGET'!$T$15,'PAINEL E TARGET'!$S$15,
IF(CO46&gt;='PAINEL E TARGET'!$T$16,'PAINEL E TARGET'!$S$16,
IF(CO46&gt;='PAINEL E TARGET'!$T$17,'PAINEL E TARGET'!$S$17,
IF(CO46&gt;='PAINEL E TARGET'!$T$18,'PAINEL E TARGET'!$S$18,'PAINEL E TARGET'!$S$19))))))))</f>
        <v>Não elegível</v>
      </c>
      <c r="CQ46" s="17">
        <f>IFERROR(VLOOKUP($BW46,'PAINEL E TARGET'!$G$1:$Q$99,5,0),0)</f>
        <v>0.25</v>
      </c>
      <c r="CR46" s="17">
        <f>VLOOKUP(CP46,'PAINEL E TARGET'!$S$10:$U$19,3,0)</f>
        <v>0</v>
      </c>
      <c r="CS46" s="16">
        <f t="shared" si="29"/>
        <v>0</v>
      </c>
      <c r="CT46" s="17">
        <f t="shared" si="15"/>
        <v>0.83599999999999997</v>
      </c>
      <c r="CU46" s="33" t="str">
        <f>IF(CT46&gt;='PAINEL E TARGET'!$T$11,'PAINEL E TARGET'!$S$11,
IF(CT46&gt;='PAINEL E TARGET'!$T$12,'PAINEL E TARGET'!$S$12,
IF(CT46&gt;='PAINEL E TARGET'!$T$13,'PAINEL E TARGET'!$S$13,
IF(CT46&gt;='PAINEL E TARGET'!$T$14,'PAINEL E TARGET'!$S$14,
IF(CT46&gt;='PAINEL E TARGET'!$T$15,'PAINEL E TARGET'!$S$15,
IF(CT46&gt;='PAINEL E TARGET'!$T$16,'PAINEL E TARGET'!$S$16,
IF(CT46&gt;='PAINEL E TARGET'!$T$17,'PAINEL E TARGET'!$S$17,
IF(CT46&gt;='PAINEL E TARGET'!$T$18,'PAINEL E TARGET'!$S$18,'PAINEL E TARGET'!$S$19))))))))</f>
        <v>Não elegível</v>
      </c>
      <c r="CV46" s="17">
        <f>IFERROR(VLOOKUP($BW46,'PAINEL E TARGET'!$G$1:$Q$99,6,0),0)</f>
        <v>0.2</v>
      </c>
      <c r="CW46" s="17">
        <f>VLOOKUP(CU46,'PAINEL E TARGET'!$S$10:$U$19,3,0)</f>
        <v>0</v>
      </c>
      <c r="CX46" s="16">
        <f t="shared" si="30"/>
        <v>0</v>
      </c>
      <c r="CY46" s="17">
        <f t="shared" si="16"/>
        <v>0.501</v>
      </c>
      <c r="CZ46" s="33" t="str">
        <f>IF(CY46&gt;='PAINEL E TARGET'!$T$11,'PAINEL E TARGET'!$S$11,
IF(CY46&gt;='PAINEL E TARGET'!$T$12,'PAINEL E TARGET'!$S$12,
IF(CY46&gt;='PAINEL E TARGET'!$T$13,'PAINEL E TARGET'!$S$13,
IF(CY46&gt;='PAINEL E TARGET'!$T$14,'PAINEL E TARGET'!$S$14,
IF(CY46&gt;='PAINEL E TARGET'!$T$15,'PAINEL E TARGET'!$S$15,
IF(CY46&gt;='PAINEL E TARGET'!$T$16,'PAINEL E TARGET'!$S$16,
IF(CY46&gt;='PAINEL E TARGET'!$T$17,'PAINEL E TARGET'!$S$17,
IF(CY46&gt;='PAINEL E TARGET'!$T$18,'PAINEL E TARGET'!$S$18,'PAINEL E TARGET'!$S$19))))))))</f>
        <v>Não elegível</v>
      </c>
      <c r="DA46" s="17">
        <f>IFERROR(VLOOKUP($BW46,'PAINEL E TARGET'!$G$1:$Q$99,7,0),0)</f>
        <v>0.15</v>
      </c>
      <c r="DB46" s="17">
        <f>VLOOKUP(CZ46,'PAINEL E TARGET'!$S$10:$U$19,3,0)</f>
        <v>0</v>
      </c>
      <c r="DC46" s="16">
        <f t="shared" si="31"/>
        <v>0</v>
      </c>
      <c r="DD46" s="17">
        <f t="shared" si="17"/>
        <v>1.107</v>
      </c>
      <c r="DE46" s="33" t="str">
        <f>IF(DD46&gt;='PAINEL E TARGET'!$T$11,'PAINEL E TARGET'!$S$11,
IF(DD46&gt;='PAINEL E TARGET'!$T$12,'PAINEL E TARGET'!$S$12,
IF(DD46&gt;='PAINEL E TARGET'!$T$13,'PAINEL E TARGET'!$S$13,
IF(DD46&gt;='PAINEL E TARGET'!$T$14,'PAINEL E TARGET'!$S$14,
IF(DD46&gt;='PAINEL E TARGET'!$T$15,'PAINEL E TARGET'!$S$15,
IF(DD46&gt;='PAINEL E TARGET'!$T$16,'PAINEL E TARGET'!$S$16,
IF(DD46&gt;='PAINEL E TARGET'!$T$17,'PAINEL E TARGET'!$S$17,
IF(DD46&gt;='PAINEL E TARGET'!$T$18,'PAINEL E TARGET'!$S$18,'PAINEL E TARGET'!$S$19))))))))</f>
        <v>4. Fx de 110% a 114,9%</v>
      </c>
      <c r="DF46" s="17">
        <f>IFERROR(VLOOKUP($BW46,'PAINEL E TARGET'!$G$1:$Q$99,8,0),0)</f>
        <v>0.1</v>
      </c>
      <c r="DG46" s="17">
        <f>VLOOKUP(DE46,'PAINEL E TARGET'!$S$10:$U$19,3,0)</f>
        <v>1.2</v>
      </c>
      <c r="DH46" s="16">
        <f t="shared" si="32"/>
        <v>360</v>
      </c>
      <c r="DI46" s="17">
        <f t="shared" si="18"/>
        <v>0.86199999999999999</v>
      </c>
      <c r="DJ46" s="33" t="str">
        <f>IF(DI46&gt;='PAINEL E TARGET'!$T$11,'PAINEL E TARGET'!$S$11,
IF(DI46&gt;='PAINEL E TARGET'!$T$12,'PAINEL E TARGET'!$S$12,
IF(DI46&gt;='PAINEL E TARGET'!$T$13,'PAINEL E TARGET'!$S$13,
IF(DI46&gt;='PAINEL E TARGET'!$T$14,'PAINEL E TARGET'!$S$14,
IF(DI46&gt;='PAINEL E TARGET'!$T$15,'PAINEL E TARGET'!$S$15,
IF(DI46&gt;='PAINEL E TARGET'!$T$16,'PAINEL E TARGET'!$S$16,
IF(DI46&gt;='PAINEL E TARGET'!$T$17,'PAINEL E TARGET'!$S$17,
IF(DI46&gt;='PAINEL E TARGET'!$T$18,'PAINEL E TARGET'!$S$18,'PAINEL E TARGET'!$S$19))))))))</f>
        <v>Não elegível</v>
      </c>
      <c r="DK46" s="17">
        <f>IFERROR(VLOOKUP($BW46,'PAINEL E TARGET'!$G$1:$Q$99,9,0),0)</f>
        <v>0.05</v>
      </c>
      <c r="DL46" s="17">
        <f>VLOOKUP(DJ46,'PAINEL E TARGET'!$S$10:$U$19,3,0)</f>
        <v>0</v>
      </c>
      <c r="DM46" s="16">
        <f t="shared" si="33"/>
        <v>0</v>
      </c>
      <c r="DN46" s="17">
        <f t="shared" si="19"/>
        <v>0.152</v>
      </c>
      <c r="DO46" s="33" t="str">
        <f>IF(DN46&gt;='PAINEL E TARGET'!$T$11,'PAINEL E TARGET'!$S$11,
IF(DN46&gt;='PAINEL E TARGET'!$T$12,'PAINEL E TARGET'!$S$12,
IF(DN46&gt;='PAINEL E TARGET'!$T$13,'PAINEL E TARGET'!$S$13,
IF(DN46&gt;='PAINEL E TARGET'!$T$14,'PAINEL E TARGET'!$S$14,
IF(DN46&gt;='PAINEL E TARGET'!$T$15,'PAINEL E TARGET'!$S$15,
IF(DN46&gt;='PAINEL E TARGET'!$T$16,'PAINEL E TARGET'!$S$16,
IF(DN46&gt;='PAINEL E TARGET'!$T$17,'PAINEL E TARGET'!$S$17,
IF(DN46&gt;='PAINEL E TARGET'!$T$18,'PAINEL E TARGET'!$S$18,'PAINEL E TARGET'!$S$19))))))))</f>
        <v>Não elegível</v>
      </c>
      <c r="DP46" s="17">
        <f>IFERROR(VLOOKUP($BW46,'PAINEL E TARGET'!$G$1:$Q$99,10,0),0)</f>
        <v>0</v>
      </c>
      <c r="DQ46" s="17">
        <f>VLOOKUP(DO46,'PAINEL E TARGET'!$S$10:$U$19,3,0)</f>
        <v>0</v>
      </c>
      <c r="DR46" s="16">
        <f t="shared" si="34"/>
        <v>0</v>
      </c>
      <c r="DS46" s="17">
        <f t="shared" si="20"/>
        <v>0.96299999999999997</v>
      </c>
      <c r="DT46" s="16">
        <f>IF(DS46&gt;=1,VLOOKUP(BO46,'PAINEL E TARGET'!$S$1:$W$8,5,0),0)</f>
        <v>0</v>
      </c>
      <c r="DU46" s="16">
        <f t="shared" si="35"/>
        <v>360</v>
      </c>
    </row>
    <row r="47" spans="2:125" s="32" customFormat="1" x14ac:dyDescent="0.2">
      <c r="B47" s="44">
        <v>43541</v>
      </c>
      <c r="C47" s="65">
        <v>152</v>
      </c>
      <c r="D47" s="66" t="s">
        <v>55</v>
      </c>
      <c r="E47" s="65">
        <v>214</v>
      </c>
      <c r="F47" s="65" t="s">
        <v>1017</v>
      </c>
      <c r="G47" s="67">
        <v>2484248.7946595647</v>
      </c>
      <c r="H47" s="67">
        <v>1392770.8313627217</v>
      </c>
      <c r="I47" s="67">
        <v>1070978.1200000001</v>
      </c>
      <c r="J47" s="68">
        <v>0.76895501821511325</v>
      </c>
      <c r="K47" s="67">
        <v>198778.56102837803</v>
      </c>
      <c r="L47" s="67">
        <v>1119321.3167181313</v>
      </c>
      <c r="M47" s="67">
        <v>223446.92</v>
      </c>
      <c r="N47" s="67">
        <v>819739.07</v>
      </c>
      <c r="O47" s="67">
        <v>2352766.404385739</v>
      </c>
      <c r="P47" s="67" t="s">
        <v>1082</v>
      </c>
      <c r="Q47" s="67" t="s">
        <v>1082</v>
      </c>
      <c r="R47" s="67">
        <v>0</v>
      </c>
      <c r="S47" s="67">
        <v>0</v>
      </c>
      <c r="T47" s="68">
        <v>9.9200942362234631E-2</v>
      </c>
      <c r="U47" s="68">
        <v>9.596926239394761E-2</v>
      </c>
      <c r="V47" s="68">
        <v>0.96742289043498741</v>
      </c>
      <c r="W47" s="67">
        <v>130756.75</v>
      </c>
      <c r="X47" s="67">
        <v>100113.79000000001</v>
      </c>
      <c r="Y47" s="68">
        <v>0.76564911562882998</v>
      </c>
      <c r="Z47" s="68">
        <v>9.0098900701695711E-2</v>
      </c>
      <c r="AA47" s="68">
        <v>0.10318107320440527</v>
      </c>
      <c r="AB47" s="68">
        <v>1.1451979147450724</v>
      </c>
      <c r="AC47" s="67">
        <v>118759.35</v>
      </c>
      <c r="AD47" s="67">
        <v>107637.04999999999</v>
      </c>
      <c r="AE47" s="68">
        <v>0.90634590034384643</v>
      </c>
      <c r="AF47" s="43">
        <v>80</v>
      </c>
      <c r="AG47" s="43">
        <v>86</v>
      </c>
      <c r="AH47" s="43">
        <v>72</v>
      </c>
      <c r="AI47" s="43">
        <v>58</v>
      </c>
      <c r="AJ47" s="67">
        <v>80667.580000000016</v>
      </c>
      <c r="AK47" s="67">
        <v>61698</v>
      </c>
      <c r="AL47" s="68">
        <v>0.76484257988153337</v>
      </c>
      <c r="AM47" s="67">
        <v>11535.75</v>
      </c>
      <c r="AN47" s="67">
        <v>11941.380000000001</v>
      </c>
      <c r="AO47" s="68">
        <v>1.0351628632728691</v>
      </c>
      <c r="AP47" s="67">
        <v>10990.199999999999</v>
      </c>
      <c r="AQ47" s="67">
        <v>5795.5199999999986</v>
      </c>
      <c r="AR47" s="68">
        <v>0.52733526232461636</v>
      </c>
      <c r="AS47" s="67">
        <v>27563.22</v>
      </c>
      <c r="AT47" s="67">
        <v>20678.89</v>
      </c>
      <c r="AU47" s="68">
        <v>0.75023491449837854</v>
      </c>
      <c r="AV47" s="43">
        <v>5242.42</v>
      </c>
      <c r="AW47" s="43">
        <v>5688.5199999999995</v>
      </c>
      <c r="AX47" s="69">
        <v>1.0850942885156092</v>
      </c>
      <c r="AY47" s="43">
        <v>198778.56102837803</v>
      </c>
      <c r="AZ47" s="43">
        <v>223446.92</v>
      </c>
      <c r="BA47" s="43">
        <v>52438.865233855257</v>
      </c>
      <c r="BB47" s="43">
        <v>57220.610000000008</v>
      </c>
      <c r="BC47" s="43">
        <v>353861.23653117166</v>
      </c>
      <c r="BD47" s="43">
        <v>93745.084611146711</v>
      </c>
      <c r="BE47" s="43">
        <v>234602.31</v>
      </c>
      <c r="BF47" s="43">
        <v>213076.8</v>
      </c>
      <c r="BG47" s="43">
        <v>9371.59</v>
      </c>
      <c r="BH47" s="43">
        <v>126</v>
      </c>
      <c r="BI47" s="44">
        <v>43173</v>
      </c>
      <c r="BJ47" s="44">
        <v>43541</v>
      </c>
      <c r="BK47" s="44">
        <v>43172</v>
      </c>
      <c r="BL47" s="43">
        <f t="shared" si="21"/>
        <v>1070978.1200000001</v>
      </c>
      <c r="BM47" s="43">
        <f t="shared" si="22"/>
        <v>1043185.99</v>
      </c>
      <c r="BO47" s="16" t="str">
        <f>IFERROR(VLOOKUP($C47,'PORTE LOJA'!A:B,2,0),"PORTE 1")</f>
        <v>PORTE 4</v>
      </c>
      <c r="BP47" s="16">
        <f>VLOOKUP(BO47,'PAINEL E TARGET'!$S$1:$W$8,3,0)</f>
        <v>3000</v>
      </c>
      <c r="BQ47" s="16">
        <f t="shared" si="0"/>
        <v>1</v>
      </c>
      <c r="BR47" s="16">
        <f t="shared" si="1"/>
        <v>1</v>
      </c>
      <c r="BS47" s="16">
        <f t="shared" si="2"/>
        <v>1</v>
      </c>
      <c r="BT47" s="16">
        <f t="shared" si="3"/>
        <v>1</v>
      </c>
      <c r="BU47" s="16">
        <f t="shared" si="4"/>
        <v>1</v>
      </c>
      <c r="BV47" s="16">
        <f t="shared" si="5"/>
        <v>1</v>
      </c>
      <c r="BW47" s="17" t="str">
        <f t="shared" si="23"/>
        <v>111111</v>
      </c>
      <c r="BY47" s="17">
        <f t="shared" si="6"/>
        <v>0.76900000000000002</v>
      </c>
      <c r="BZ47" s="17">
        <f t="shared" si="7"/>
        <v>0.79100000000000004</v>
      </c>
      <c r="CA47" s="17" t="str">
        <f t="shared" si="24"/>
        <v>Sem Retira</v>
      </c>
      <c r="CB47" s="17">
        <f t="shared" si="25"/>
        <v>0.79100000000000004</v>
      </c>
      <c r="CC47" s="33" t="str">
        <f>IF(CB47&gt;='PAINEL E TARGET'!$T$11,'PAINEL E TARGET'!$S$11,
IF(CB47&gt;='PAINEL E TARGET'!$T$12,'PAINEL E TARGET'!$S$12,
IF(CB47&gt;='PAINEL E TARGET'!$T$13,'PAINEL E TARGET'!$S$13,
IF(CB47&gt;='PAINEL E TARGET'!$T$14,'PAINEL E TARGET'!$S$14,
IF(CB47&gt;='PAINEL E TARGET'!$T$15,'PAINEL E TARGET'!$S$15,
IF(CB47&gt;='PAINEL E TARGET'!$T$16,'PAINEL E TARGET'!$S$16,
IF(CB47&gt;='PAINEL E TARGET'!$T$17,'PAINEL E TARGET'!$S$17,
IF(CB47&gt;='PAINEL E TARGET'!$T$18,'PAINEL E TARGET'!$S$18,'PAINEL E TARGET'!$S$19))))))))</f>
        <v>Não elegível</v>
      </c>
      <c r="CD47" s="17">
        <f>IFERROR(VLOOKUP($BW47,'PAINEL E TARGET'!$G$1:$Q$99,4,0),0)</f>
        <v>0.25</v>
      </c>
      <c r="CE47" s="17">
        <f>VLOOKUP(CC47,'PAINEL E TARGET'!$S$10:$U$19,3,0)</f>
        <v>0</v>
      </c>
      <c r="CF47" s="16">
        <f t="shared" si="26"/>
        <v>0</v>
      </c>
      <c r="CG47" s="17">
        <f t="shared" si="8"/>
        <v>0.76500000000000001</v>
      </c>
      <c r="CH47" s="17">
        <f t="shared" si="9"/>
        <v>1.0349999999999999</v>
      </c>
      <c r="CI47" s="17">
        <f t="shared" si="10"/>
        <v>0.52700000000000002</v>
      </c>
      <c r="CJ47" s="17">
        <f t="shared" si="11"/>
        <v>0.75</v>
      </c>
      <c r="CK47" s="17">
        <f t="shared" si="12"/>
        <v>1.085</v>
      </c>
      <c r="CL47" s="17">
        <f t="shared" si="13"/>
        <v>0.76600000000000001</v>
      </c>
      <c r="CM47" s="16">
        <f t="shared" si="14"/>
        <v>4</v>
      </c>
      <c r="CN47" s="17" t="str">
        <f t="shared" si="27"/>
        <v>não ok</v>
      </c>
      <c r="CO47" s="17">
        <f t="shared" si="28"/>
        <v>0</v>
      </c>
      <c r="CP47" s="33" t="str">
        <f>IF(CO47&gt;='PAINEL E TARGET'!$T$11,'PAINEL E TARGET'!$S$11,
IF(CO47&gt;='PAINEL E TARGET'!$T$12,'PAINEL E TARGET'!$S$12,
IF(CO47&gt;='PAINEL E TARGET'!$T$13,'PAINEL E TARGET'!$S$13,
IF(CO47&gt;='PAINEL E TARGET'!$T$14,'PAINEL E TARGET'!$S$14,
IF(CO47&gt;='PAINEL E TARGET'!$T$15,'PAINEL E TARGET'!$S$15,
IF(CO47&gt;='PAINEL E TARGET'!$T$16,'PAINEL E TARGET'!$S$16,
IF(CO47&gt;='PAINEL E TARGET'!$T$17,'PAINEL E TARGET'!$S$17,
IF(CO47&gt;='PAINEL E TARGET'!$T$18,'PAINEL E TARGET'!$S$18,'PAINEL E TARGET'!$S$19))))))))</f>
        <v>Não elegível</v>
      </c>
      <c r="CQ47" s="17">
        <f>IFERROR(VLOOKUP($BW47,'PAINEL E TARGET'!$G$1:$Q$99,5,0),0)</f>
        <v>0.25</v>
      </c>
      <c r="CR47" s="17">
        <f>VLOOKUP(CP47,'PAINEL E TARGET'!$S$10:$U$19,3,0)</f>
        <v>0</v>
      </c>
      <c r="CS47" s="16">
        <f t="shared" si="29"/>
        <v>0</v>
      </c>
      <c r="CT47" s="17">
        <f t="shared" si="15"/>
        <v>0.90600000000000003</v>
      </c>
      <c r="CU47" s="33" t="str">
        <f>IF(CT47&gt;='PAINEL E TARGET'!$T$11,'PAINEL E TARGET'!$S$11,
IF(CT47&gt;='PAINEL E TARGET'!$T$12,'PAINEL E TARGET'!$S$12,
IF(CT47&gt;='PAINEL E TARGET'!$T$13,'PAINEL E TARGET'!$S$13,
IF(CT47&gt;='PAINEL E TARGET'!$T$14,'PAINEL E TARGET'!$S$14,
IF(CT47&gt;='PAINEL E TARGET'!$T$15,'PAINEL E TARGET'!$S$15,
IF(CT47&gt;='PAINEL E TARGET'!$T$16,'PAINEL E TARGET'!$S$16,
IF(CT47&gt;='PAINEL E TARGET'!$T$17,'PAINEL E TARGET'!$S$17,
IF(CT47&gt;='PAINEL E TARGET'!$T$18,'PAINEL E TARGET'!$S$18,'PAINEL E TARGET'!$S$19))))))))</f>
        <v>1. Fx de 90% a 99,9%</v>
      </c>
      <c r="CV47" s="17">
        <f>IFERROR(VLOOKUP($BW47,'PAINEL E TARGET'!$G$1:$Q$99,6,0),0)</f>
        <v>0.2</v>
      </c>
      <c r="CW47" s="17">
        <f>VLOOKUP(CU47,'PAINEL E TARGET'!$S$10:$U$19,3,0)</f>
        <v>0.5</v>
      </c>
      <c r="CX47" s="16">
        <f t="shared" si="30"/>
        <v>300</v>
      </c>
      <c r="CY47" s="17">
        <f t="shared" si="16"/>
        <v>1.1240000000000001</v>
      </c>
      <c r="CZ47" s="33" t="str">
        <f>IF(CY47&gt;='PAINEL E TARGET'!$T$11,'PAINEL E TARGET'!$S$11,
IF(CY47&gt;='PAINEL E TARGET'!$T$12,'PAINEL E TARGET'!$S$12,
IF(CY47&gt;='PAINEL E TARGET'!$T$13,'PAINEL E TARGET'!$S$13,
IF(CY47&gt;='PAINEL E TARGET'!$T$14,'PAINEL E TARGET'!$S$14,
IF(CY47&gt;='PAINEL E TARGET'!$T$15,'PAINEL E TARGET'!$S$15,
IF(CY47&gt;='PAINEL E TARGET'!$T$16,'PAINEL E TARGET'!$S$16,
IF(CY47&gt;='PAINEL E TARGET'!$T$17,'PAINEL E TARGET'!$S$17,
IF(CY47&gt;='PAINEL E TARGET'!$T$18,'PAINEL E TARGET'!$S$18,'PAINEL E TARGET'!$S$19))))))))</f>
        <v>4. Fx de 110% a 114,9%</v>
      </c>
      <c r="DA47" s="17">
        <f>IFERROR(VLOOKUP($BW47,'PAINEL E TARGET'!$G$1:$Q$99,7,0),0)</f>
        <v>0.15</v>
      </c>
      <c r="DB47" s="17">
        <f>VLOOKUP(CZ47,'PAINEL E TARGET'!$S$10:$U$19,3,0)</f>
        <v>1.2</v>
      </c>
      <c r="DC47" s="16">
        <f t="shared" si="31"/>
        <v>540</v>
      </c>
      <c r="DD47" s="17">
        <f t="shared" si="17"/>
        <v>1.091</v>
      </c>
      <c r="DE47" s="33" t="str">
        <f>IF(DD47&gt;='PAINEL E TARGET'!$T$11,'PAINEL E TARGET'!$S$11,
IF(DD47&gt;='PAINEL E TARGET'!$T$12,'PAINEL E TARGET'!$S$12,
IF(DD47&gt;='PAINEL E TARGET'!$T$13,'PAINEL E TARGET'!$S$13,
IF(DD47&gt;='PAINEL E TARGET'!$T$14,'PAINEL E TARGET'!$S$14,
IF(DD47&gt;='PAINEL E TARGET'!$T$15,'PAINEL E TARGET'!$S$15,
IF(DD47&gt;='PAINEL E TARGET'!$T$16,'PAINEL E TARGET'!$S$16,
IF(DD47&gt;='PAINEL E TARGET'!$T$17,'PAINEL E TARGET'!$S$17,
IF(DD47&gt;='PAINEL E TARGET'!$T$18,'PAINEL E TARGET'!$S$18,'PAINEL E TARGET'!$S$19))))))))</f>
        <v>3. Fx de 105% a 109,9%</v>
      </c>
      <c r="DF47" s="17">
        <f>IFERROR(VLOOKUP($BW47,'PAINEL E TARGET'!$G$1:$Q$99,8,0),0)</f>
        <v>0.1</v>
      </c>
      <c r="DG47" s="17">
        <f>VLOOKUP(DE47,'PAINEL E TARGET'!$S$10:$U$19,3,0)</f>
        <v>1.1000000000000001</v>
      </c>
      <c r="DH47" s="16">
        <f t="shared" si="32"/>
        <v>330.00000000000006</v>
      </c>
      <c r="DI47" s="17">
        <f t="shared" si="18"/>
        <v>0.80600000000000005</v>
      </c>
      <c r="DJ47" s="33" t="str">
        <f>IF(DI47&gt;='PAINEL E TARGET'!$T$11,'PAINEL E TARGET'!$S$11,
IF(DI47&gt;='PAINEL E TARGET'!$T$12,'PAINEL E TARGET'!$S$12,
IF(DI47&gt;='PAINEL E TARGET'!$T$13,'PAINEL E TARGET'!$S$13,
IF(DI47&gt;='PAINEL E TARGET'!$T$14,'PAINEL E TARGET'!$S$14,
IF(DI47&gt;='PAINEL E TARGET'!$T$15,'PAINEL E TARGET'!$S$15,
IF(DI47&gt;='PAINEL E TARGET'!$T$16,'PAINEL E TARGET'!$S$16,
IF(DI47&gt;='PAINEL E TARGET'!$T$17,'PAINEL E TARGET'!$S$17,
IF(DI47&gt;='PAINEL E TARGET'!$T$18,'PAINEL E TARGET'!$S$18,'PAINEL E TARGET'!$S$19))))))))</f>
        <v>Não elegível</v>
      </c>
      <c r="DK47" s="17">
        <f>IFERROR(VLOOKUP($BW47,'PAINEL E TARGET'!$G$1:$Q$99,9,0),0)</f>
        <v>0.05</v>
      </c>
      <c r="DL47" s="17">
        <f>VLOOKUP(DJ47,'PAINEL E TARGET'!$S$10:$U$19,3,0)</f>
        <v>0</v>
      </c>
      <c r="DM47" s="16">
        <f t="shared" si="33"/>
        <v>0</v>
      </c>
      <c r="DN47" s="17">
        <f t="shared" si="19"/>
        <v>1.085</v>
      </c>
      <c r="DO47" s="33" t="str">
        <f>IF(DN47&gt;='PAINEL E TARGET'!$T$11,'PAINEL E TARGET'!$S$11,
IF(DN47&gt;='PAINEL E TARGET'!$T$12,'PAINEL E TARGET'!$S$12,
IF(DN47&gt;='PAINEL E TARGET'!$T$13,'PAINEL E TARGET'!$S$13,
IF(DN47&gt;='PAINEL E TARGET'!$T$14,'PAINEL E TARGET'!$S$14,
IF(DN47&gt;='PAINEL E TARGET'!$T$15,'PAINEL E TARGET'!$S$15,
IF(DN47&gt;='PAINEL E TARGET'!$T$16,'PAINEL E TARGET'!$S$16,
IF(DN47&gt;='PAINEL E TARGET'!$T$17,'PAINEL E TARGET'!$S$17,
IF(DN47&gt;='PAINEL E TARGET'!$T$18,'PAINEL E TARGET'!$S$18,'PAINEL E TARGET'!$S$19))))))))</f>
        <v>3. Fx de 105% a 109,9%</v>
      </c>
      <c r="DP47" s="17">
        <f>IFERROR(VLOOKUP($BW47,'PAINEL E TARGET'!$G$1:$Q$99,10,0),0)</f>
        <v>0</v>
      </c>
      <c r="DQ47" s="17">
        <f>VLOOKUP(DO47,'PAINEL E TARGET'!$S$10:$U$19,3,0)</f>
        <v>1.1000000000000001</v>
      </c>
      <c r="DR47" s="16">
        <f t="shared" si="34"/>
        <v>0</v>
      </c>
      <c r="DS47" s="17">
        <f t="shared" si="20"/>
        <v>1.075</v>
      </c>
      <c r="DT47" s="16">
        <f>IF(DS47&gt;=1,VLOOKUP(BO47,'PAINEL E TARGET'!$S$1:$W$8,5,0),0)</f>
        <v>300</v>
      </c>
      <c r="DU47" s="16">
        <f t="shared" si="35"/>
        <v>1470</v>
      </c>
    </row>
    <row r="48" spans="2:125" s="32" customFormat="1" x14ac:dyDescent="0.2">
      <c r="B48" s="44">
        <v>43541</v>
      </c>
      <c r="C48" s="65">
        <v>160</v>
      </c>
      <c r="D48" s="66" t="s">
        <v>56</v>
      </c>
      <c r="E48" s="65">
        <v>120</v>
      </c>
      <c r="F48" s="65" t="s">
        <v>1018</v>
      </c>
      <c r="G48" s="67">
        <v>1564607.6624293164</v>
      </c>
      <c r="H48" s="67">
        <v>794750.29568618862</v>
      </c>
      <c r="I48" s="67">
        <v>663990.12999999989</v>
      </c>
      <c r="J48" s="68">
        <v>0.83547012640833285</v>
      </c>
      <c r="K48" s="67">
        <v>53044.717853360322</v>
      </c>
      <c r="L48" s="67">
        <v>673768.87481772318</v>
      </c>
      <c r="M48" s="67">
        <v>40925.919999999998</v>
      </c>
      <c r="N48" s="67">
        <v>595655.98</v>
      </c>
      <c r="O48" s="67">
        <v>1433741.278702361</v>
      </c>
      <c r="P48" s="67" t="s">
        <v>1082</v>
      </c>
      <c r="Q48" s="67" t="s">
        <v>1082</v>
      </c>
      <c r="R48" s="67">
        <v>0</v>
      </c>
      <c r="S48" s="67">
        <v>0</v>
      </c>
      <c r="T48" s="68">
        <v>7.5852709079629502E-2</v>
      </c>
      <c r="U48" s="68">
        <v>7.725656353094551E-2</v>
      </c>
      <c r="V48" s="68">
        <v>1.0185076376091229</v>
      </c>
      <c r="W48" s="67">
        <v>55130.78</v>
      </c>
      <c r="X48" s="67">
        <v>49180.130000000005</v>
      </c>
      <c r="Y48" s="68">
        <v>0.89206301815428701</v>
      </c>
      <c r="Z48" s="68">
        <v>6.7557377152989997E-2</v>
      </c>
      <c r="AA48" s="68">
        <v>0.12578526030978887</v>
      </c>
      <c r="AB48" s="68">
        <v>1.8619026612731928</v>
      </c>
      <c r="AC48" s="67">
        <v>49101.62</v>
      </c>
      <c r="AD48" s="67">
        <v>80072.62</v>
      </c>
      <c r="AE48" s="68">
        <v>1.6307531197545009</v>
      </c>
      <c r="AF48" s="43">
        <v>80</v>
      </c>
      <c r="AG48" s="43">
        <v>80</v>
      </c>
      <c r="AH48" s="43">
        <v>44</v>
      </c>
      <c r="AI48" s="43">
        <v>17</v>
      </c>
      <c r="AJ48" s="67">
        <v>26264.739999999998</v>
      </c>
      <c r="AK48" s="67">
        <v>25768</v>
      </c>
      <c r="AL48" s="68">
        <v>0.98108719142089362</v>
      </c>
      <c r="AM48" s="67">
        <v>4522.08</v>
      </c>
      <c r="AN48" s="67">
        <v>2301.4899999999998</v>
      </c>
      <c r="AO48" s="68">
        <v>0.50894499876163179</v>
      </c>
      <c r="AP48" s="67">
        <v>2397.77</v>
      </c>
      <c r="AQ48" s="67">
        <v>1505.8999999999999</v>
      </c>
      <c r="AR48" s="68">
        <v>0.6280418889217898</v>
      </c>
      <c r="AS48" s="67">
        <v>21946.19</v>
      </c>
      <c r="AT48" s="67">
        <v>19604.739999999998</v>
      </c>
      <c r="AU48" s="68">
        <v>0.89330949927982939</v>
      </c>
      <c r="AV48" s="43">
        <v>472.58</v>
      </c>
      <c r="AW48" s="43">
        <v>99.98</v>
      </c>
      <c r="AX48" s="69">
        <v>0.21156206356595711</v>
      </c>
      <c r="AY48" s="43">
        <v>53044.717853360322</v>
      </c>
      <c r="AZ48" s="43">
        <v>40925.919999999998</v>
      </c>
      <c r="BA48" s="43">
        <v>16694.28634753693</v>
      </c>
      <c r="BB48" s="43">
        <v>21440.240000000002</v>
      </c>
      <c r="BC48" s="43">
        <v>104297.41050888883</v>
      </c>
      <c r="BD48" s="43">
        <v>32927.175086509516</v>
      </c>
      <c r="BE48" s="43">
        <v>109404</v>
      </c>
      <c r="BF48" s="43">
        <v>97439.459999999992</v>
      </c>
      <c r="BG48" s="43">
        <v>932.80000000000007</v>
      </c>
      <c r="BH48" s="43">
        <v>81</v>
      </c>
      <c r="BI48" s="44">
        <v>43173</v>
      </c>
      <c r="BJ48" s="44">
        <v>43541</v>
      </c>
      <c r="BK48" s="44">
        <v>43172</v>
      </c>
      <c r="BL48" s="43">
        <f t="shared" si="21"/>
        <v>663990.12999999989</v>
      </c>
      <c r="BM48" s="43">
        <f t="shared" si="22"/>
        <v>636581.9</v>
      </c>
      <c r="BO48" s="16" t="str">
        <f>IFERROR(VLOOKUP($C48,'PORTE LOJA'!A:B,2,0),"PORTE 1")</f>
        <v>PORTE 2</v>
      </c>
      <c r="BP48" s="16">
        <f>VLOOKUP(BO48,'PAINEL E TARGET'!$S$1:$W$8,3,0)</f>
        <v>1875</v>
      </c>
      <c r="BQ48" s="16">
        <f t="shared" si="0"/>
        <v>1</v>
      </c>
      <c r="BR48" s="16">
        <f t="shared" si="1"/>
        <v>1</v>
      </c>
      <c r="BS48" s="16">
        <f t="shared" si="2"/>
        <v>1</v>
      </c>
      <c r="BT48" s="16">
        <f t="shared" si="3"/>
        <v>1</v>
      </c>
      <c r="BU48" s="16">
        <f t="shared" si="4"/>
        <v>1</v>
      </c>
      <c r="BV48" s="16">
        <f t="shared" si="5"/>
        <v>1</v>
      </c>
      <c r="BW48" s="17" t="str">
        <f t="shared" si="23"/>
        <v>111111</v>
      </c>
      <c r="BY48" s="17">
        <f t="shared" si="6"/>
        <v>0.83499999999999996</v>
      </c>
      <c r="BZ48" s="17">
        <f t="shared" si="7"/>
        <v>0.876</v>
      </c>
      <c r="CA48" s="17" t="str">
        <f t="shared" si="24"/>
        <v>Sem Retira</v>
      </c>
      <c r="CB48" s="17">
        <f t="shared" si="25"/>
        <v>0.876</v>
      </c>
      <c r="CC48" s="33" t="str">
        <f>IF(CB48&gt;='PAINEL E TARGET'!$T$11,'PAINEL E TARGET'!$S$11,
IF(CB48&gt;='PAINEL E TARGET'!$T$12,'PAINEL E TARGET'!$S$12,
IF(CB48&gt;='PAINEL E TARGET'!$T$13,'PAINEL E TARGET'!$S$13,
IF(CB48&gt;='PAINEL E TARGET'!$T$14,'PAINEL E TARGET'!$S$14,
IF(CB48&gt;='PAINEL E TARGET'!$T$15,'PAINEL E TARGET'!$S$15,
IF(CB48&gt;='PAINEL E TARGET'!$T$16,'PAINEL E TARGET'!$S$16,
IF(CB48&gt;='PAINEL E TARGET'!$T$17,'PAINEL E TARGET'!$S$17,
IF(CB48&gt;='PAINEL E TARGET'!$T$18,'PAINEL E TARGET'!$S$18,'PAINEL E TARGET'!$S$19))))))))</f>
        <v>Não elegível</v>
      </c>
      <c r="CD48" s="17">
        <f>IFERROR(VLOOKUP($BW48,'PAINEL E TARGET'!$G$1:$Q$99,4,0),0)</f>
        <v>0.25</v>
      </c>
      <c r="CE48" s="17">
        <f>VLOOKUP(CC48,'PAINEL E TARGET'!$S$10:$U$19,3,0)</f>
        <v>0</v>
      </c>
      <c r="CF48" s="16">
        <f t="shared" si="26"/>
        <v>0</v>
      </c>
      <c r="CG48" s="17">
        <f t="shared" si="8"/>
        <v>0.98099999999999998</v>
      </c>
      <c r="CH48" s="17">
        <f t="shared" si="9"/>
        <v>0.50900000000000001</v>
      </c>
      <c r="CI48" s="17">
        <f t="shared" si="10"/>
        <v>0.628</v>
      </c>
      <c r="CJ48" s="17">
        <f t="shared" si="11"/>
        <v>0.89300000000000002</v>
      </c>
      <c r="CK48" s="17">
        <f t="shared" si="12"/>
        <v>0.21199999999999999</v>
      </c>
      <c r="CL48" s="17">
        <f t="shared" si="13"/>
        <v>0.89200000000000002</v>
      </c>
      <c r="CM48" s="16">
        <f t="shared" si="14"/>
        <v>2</v>
      </c>
      <c r="CN48" s="17" t="str">
        <f t="shared" si="27"/>
        <v>não ok</v>
      </c>
      <c r="CO48" s="17">
        <f t="shared" si="28"/>
        <v>0</v>
      </c>
      <c r="CP48" s="33" t="str">
        <f>IF(CO48&gt;='PAINEL E TARGET'!$T$11,'PAINEL E TARGET'!$S$11,
IF(CO48&gt;='PAINEL E TARGET'!$T$12,'PAINEL E TARGET'!$S$12,
IF(CO48&gt;='PAINEL E TARGET'!$T$13,'PAINEL E TARGET'!$S$13,
IF(CO48&gt;='PAINEL E TARGET'!$T$14,'PAINEL E TARGET'!$S$14,
IF(CO48&gt;='PAINEL E TARGET'!$T$15,'PAINEL E TARGET'!$S$15,
IF(CO48&gt;='PAINEL E TARGET'!$T$16,'PAINEL E TARGET'!$S$16,
IF(CO48&gt;='PAINEL E TARGET'!$T$17,'PAINEL E TARGET'!$S$17,
IF(CO48&gt;='PAINEL E TARGET'!$T$18,'PAINEL E TARGET'!$S$18,'PAINEL E TARGET'!$S$19))))))))</f>
        <v>Não elegível</v>
      </c>
      <c r="CQ48" s="17">
        <f>IFERROR(VLOOKUP($BW48,'PAINEL E TARGET'!$G$1:$Q$99,5,0),0)</f>
        <v>0.25</v>
      </c>
      <c r="CR48" s="17">
        <f>VLOOKUP(CP48,'PAINEL E TARGET'!$S$10:$U$19,3,0)</f>
        <v>0</v>
      </c>
      <c r="CS48" s="16">
        <f t="shared" si="29"/>
        <v>0</v>
      </c>
      <c r="CT48" s="17">
        <f t="shared" si="15"/>
        <v>1.631</v>
      </c>
      <c r="CU48" s="33" t="str">
        <f>IF(CT48&gt;='PAINEL E TARGET'!$T$11,'PAINEL E TARGET'!$S$11,
IF(CT48&gt;='PAINEL E TARGET'!$T$12,'PAINEL E TARGET'!$S$12,
IF(CT48&gt;='PAINEL E TARGET'!$T$13,'PAINEL E TARGET'!$S$13,
IF(CT48&gt;='PAINEL E TARGET'!$T$14,'PAINEL E TARGET'!$S$14,
IF(CT48&gt;='PAINEL E TARGET'!$T$15,'PAINEL E TARGET'!$S$15,
IF(CT48&gt;='PAINEL E TARGET'!$T$16,'PAINEL E TARGET'!$S$16,
IF(CT48&gt;='PAINEL E TARGET'!$T$17,'PAINEL E TARGET'!$S$17,
IF(CT48&gt;='PAINEL E TARGET'!$T$18,'PAINEL E TARGET'!$S$18,'PAINEL E TARGET'!$S$19))))))))</f>
        <v>8. Fx de 130% ou mais</v>
      </c>
      <c r="CV48" s="17">
        <f>IFERROR(VLOOKUP($BW48,'PAINEL E TARGET'!$G$1:$Q$99,6,0),0)</f>
        <v>0.2</v>
      </c>
      <c r="CW48" s="17">
        <f>VLOOKUP(CU48,'PAINEL E TARGET'!$S$10:$U$19,3,0)</f>
        <v>1.6</v>
      </c>
      <c r="CX48" s="16">
        <f t="shared" si="30"/>
        <v>600.00000000000011</v>
      </c>
      <c r="CY48" s="17">
        <f t="shared" si="16"/>
        <v>0.77200000000000002</v>
      </c>
      <c r="CZ48" s="33" t="str">
        <f>IF(CY48&gt;='PAINEL E TARGET'!$T$11,'PAINEL E TARGET'!$S$11,
IF(CY48&gt;='PAINEL E TARGET'!$T$12,'PAINEL E TARGET'!$S$12,
IF(CY48&gt;='PAINEL E TARGET'!$T$13,'PAINEL E TARGET'!$S$13,
IF(CY48&gt;='PAINEL E TARGET'!$T$14,'PAINEL E TARGET'!$S$14,
IF(CY48&gt;='PAINEL E TARGET'!$T$15,'PAINEL E TARGET'!$S$15,
IF(CY48&gt;='PAINEL E TARGET'!$T$16,'PAINEL E TARGET'!$S$16,
IF(CY48&gt;='PAINEL E TARGET'!$T$17,'PAINEL E TARGET'!$S$17,
IF(CY48&gt;='PAINEL E TARGET'!$T$18,'PAINEL E TARGET'!$S$18,'PAINEL E TARGET'!$S$19))))))))</f>
        <v>Não elegível</v>
      </c>
      <c r="DA48" s="17">
        <f>IFERROR(VLOOKUP($BW48,'PAINEL E TARGET'!$G$1:$Q$99,7,0),0)</f>
        <v>0.15</v>
      </c>
      <c r="DB48" s="17">
        <f>VLOOKUP(CZ48,'PAINEL E TARGET'!$S$10:$U$19,3,0)</f>
        <v>0</v>
      </c>
      <c r="DC48" s="16">
        <f t="shared" si="31"/>
        <v>0</v>
      </c>
      <c r="DD48" s="17">
        <f t="shared" si="17"/>
        <v>1.284</v>
      </c>
      <c r="DE48" s="33" t="str">
        <f>IF(DD48&gt;='PAINEL E TARGET'!$T$11,'PAINEL E TARGET'!$S$11,
IF(DD48&gt;='PAINEL E TARGET'!$T$12,'PAINEL E TARGET'!$S$12,
IF(DD48&gt;='PAINEL E TARGET'!$T$13,'PAINEL E TARGET'!$S$13,
IF(DD48&gt;='PAINEL E TARGET'!$T$14,'PAINEL E TARGET'!$S$14,
IF(DD48&gt;='PAINEL E TARGET'!$T$15,'PAINEL E TARGET'!$S$15,
IF(DD48&gt;='PAINEL E TARGET'!$T$16,'PAINEL E TARGET'!$S$16,
IF(DD48&gt;='PAINEL E TARGET'!$T$17,'PAINEL E TARGET'!$S$17,
IF(DD48&gt;='PAINEL E TARGET'!$T$18,'PAINEL E TARGET'!$S$18,'PAINEL E TARGET'!$S$19))))))))</f>
        <v>7. Fx de 125% a 129,9%</v>
      </c>
      <c r="DF48" s="17">
        <f>IFERROR(VLOOKUP($BW48,'PAINEL E TARGET'!$G$1:$Q$99,8,0),0)</f>
        <v>0.1</v>
      </c>
      <c r="DG48" s="17">
        <f>VLOOKUP(DE48,'PAINEL E TARGET'!$S$10:$U$19,3,0)</f>
        <v>1.5</v>
      </c>
      <c r="DH48" s="16">
        <f t="shared" si="32"/>
        <v>281.25000000000006</v>
      </c>
      <c r="DI48" s="17">
        <f t="shared" si="18"/>
        <v>0.38600000000000001</v>
      </c>
      <c r="DJ48" s="33" t="str">
        <f>IF(DI48&gt;='PAINEL E TARGET'!$T$11,'PAINEL E TARGET'!$S$11,
IF(DI48&gt;='PAINEL E TARGET'!$T$12,'PAINEL E TARGET'!$S$12,
IF(DI48&gt;='PAINEL E TARGET'!$T$13,'PAINEL E TARGET'!$S$13,
IF(DI48&gt;='PAINEL E TARGET'!$T$14,'PAINEL E TARGET'!$S$14,
IF(DI48&gt;='PAINEL E TARGET'!$T$15,'PAINEL E TARGET'!$S$15,
IF(DI48&gt;='PAINEL E TARGET'!$T$16,'PAINEL E TARGET'!$S$16,
IF(DI48&gt;='PAINEL E TARGET'!$T$17,'PAINEL E TARGET'!$S$17,
IF(DI48&gt;='PAINEL E TARGET'!$T$18,'PAINEL E TARGET'!$S$18,'PAINEL E TARGET'!$S$19))))))))</f>
        <v>Não elegível</v>
      </c>
      <c r="DK48" s="17">
        <f>IFERROR(VLOOKUP($BW48,'PAINEL E TARGET'!$G$1:$Q$99,9,0),0)</f>
        <v>0.05</v>
      </c>
      <c r="DL48" s="17">
        <f>VLOOKUP(DJ48,'PAINEL E TARGET'!$S$10:$U$19,3,0)</f>
        <v>0</v>
      </c>
      <c r="DM48" s="16">
        <f t="shared" si="33"/>
        <v>0</v>
      </c>
      <c r="DN48" s="17">
        <f t="shared" si="19"/>
        <v>0.21199999999999999</v>
      </c>
      <c r="DO48" s="33" t="str">
        <f>IF(DN48&gt;='PAINEL E TARGET'!$T$11,'PAINEL E TARGET'!$S$11,
IF(DN48&gt;='PAINEL E TARGET'!$T$12,'PAINEL E TARGET'!$S$12,
IF(DN48&gt;='PAINEL E TARGET'!$T$13,'PAINEL E TARGET'!$S$13,
IF(DN48&gt;='PAINEL E TARGET'!$T$14,'PAINEL E TARGET'!$S$14,
IF(DN48&gt;='PAINEL E TARGET'!$T$15,'PAINEL E TARGET'!$S$15,
IF(DN48&gt;='PAINEL E TARGET'!$T$16,'PAINEL E TARGET'!$S$16,
IF(DN48&gt;='PAINEL E TARGET'!$T$17,'PAINEL E TARGET'!$S$17,
IF(DN48&gt;='PAINEL E TARGET'!$T$18,'PAINEL E TARGET'!$S$18,'PAINEL E TARGET'!$S$19))))))))</f>
        <v>Não elegível</v>
      </c>
      <c r="DP48" s="17">
        <f>IFERROR(VLOOKUP($BW48,'PAINEL E TARGET'!$G$1:$Q$99,10,0),0)</f>
        <v>0</v>
      </c>
      <c r="DQ48" s="17">
        <f>VLOOKUP(DO48,'PAINEL E TARGET'!$S$10:$U$19,3,0)</f>
        <v>0</v>
      </c>
      <c r="DR48" s="16">
        <f t="shared" si="34"/>
        <v>0</v>
      </c>
      <c r="DS48" s="17">
        <f t="shared" si="20"/>
        <v>1</v>
      </c>
      <c r="DT48" s="16">
        <f>IF(DS48&gt;=1,VLOOKUP(BO48,'PAINEL E TARGET'!$S$1:$W$8,5,0),0)</f>
        <v>190</v>
      </c>
      <c r="DU48" s="16">
        <f t="shared" si="35"/>
        <v>1071.2500000000002</v>
      </c>
    </row>
    <row r="49" spans="2:125" s="32" customFormat="1" x14ac:dyDescent="0.2">
      <c r="B49" s="44">
        <v>43541</v>
      </c>
      <c r="C49" s="65">
        <v>161</v>
      </c>
      <c r="D49" s="66" t="s">
        <v>57</v>
      </c>
      <c r="E49" s="65">
        <v>611</v>
      </c>
      <c r="F49" s="65" t="s">
        <v>1019</v>
      </c>
      <c r="G49" s="67">
        <v>3975744.1023930083</v>
      </c>
      <c r="H49" s="67">
        <v>2319531.4758787216</v>
      </c>
      <c r="I49" s="67">
        <v>1978728.8199999996</v>
      </c>
      <c r="J49" s="68">
        <v>0.85307263151080381</v>
      </c>
      <c r="K49" s="67">
        <v>16336.435528768843</v>
      </c>
      <c r="L49" s="67">
        <v>2104399.8031351273</v>
      </c>
      <c r="M49" s="67">
        <v>10421.1</v>
      </c>
      <c r="N49" s="67">
        <v>1898204.1199999996</v>
      </c>
      <c r="O49" s="67">
        <v>3636103.2222614922</v>
      </c>
      <c r="P49" s="67" t="s">
        <v>1082</v>
      </c>
      <c r="Q49" s="67" t="s">
        <v>1082</v>
      </c>
      <c r="R49" s="67">
        <v>0</v>
      </c>
      <c r="S49" s="67">
        <v>2299</v>
      </c>
      <c r="T49" s="68">
        <v>6.0128533513596219E-2</v>
      </c>
      <c r="U49" s="68">
        <v>5.7890699987711569E-2</v>
      </c>
      <c r="V49" s="68">
        <v>0.96278250282989797</v>
      </c>
      <c r="W49" s="67">
        <v>127516.76000000001</v>
      </c>
      <c r="X49" s="67">
        <v>110491.65</v>
      </c>
      <c r="Y49" s="68">
        <v>0.86648727586867791</v>
      </c>
      <c r="Z49" s="68">
        <v>0</v>
      </c>
      <c r="AA49" s="68">
        <v>0</v>
      </c>
      <c r="AB49" s="68">
        <v>0</v>
      </c>
      <c r="AC49" s="67">
        <v>0</v>
      </c>
      <c r="AD49" s="67">
        <v>0</v>
      </c>
      <c r="AE49" s="68" t="s">
        <v>1082</v>
      </c>
      <c r="AF49" s="43">
        <v>80</v>
      </c>
      <c r="AG49" s="43">
        <v>79</v>
      </c>
      <c r="AH49" s="43">
        <v>12</v>
      </c>
      <c r="AI49" s="43">
        <v>16</v>
      </c>
      <c r="AJ49" s="67">
        <v>57909.689999999995</v>
      </c>
      <c r="AK49" s="67">
        <v>56132.86</v>
      </c>
      <c r="AL49" s="68">
        <v>0.96931722480296489</v>
      </c>
      <c r="AM49" s="67">
        <v>37725.319999999992</v>
      </c>
      <c r="AN49" s="67">
        <v>27689</v>
      </c>
      <c r="AO49" s="68">
        <v>0.73396329043729791</v>
      </c>
      <c r="AP49" s="67">
        <v>0</v>
      </c>
      <c r="AQ49" s="67">
        <v>0</v>
      </c>
      <c r="AR49" s="68">
        <v>0</v>
      </c>
      <c r="AS49" s="67">
        <v>31881.749999999996</v>
      </c>
      <c r="AT49" s="67">
        <v>26669.789999999997</v>
      </c>
      <c r="AU49" s="68">
        <v>0.83652214825095861</v>
      </c>
      <c r="AV49" s="43">
        <v>1907.4</v>
      </c>
      <c r="AW49" s="43">
        <v>744.86</v>
      </c>
      <c r="AX49" s="69">
        <v>0.3905106427597777</v>
      </c>
      <c r="AY49" s="43">
        <v>16336.435528768843</v>
      </c>
      <c r="AZ49" s="43">
        <v>10421.1</v>
      </c>
      <c r="BA49" s="43">
        <v>50972.528588813657</v>
      </c>
      <c r="BB49" s="43">
        <v>39636.910000000003</v>
      </c>
      <c r="BC49" s="43">
        <v>28088.20707158533</v>
      </c>
      <c r="BD49" s="43">
        <v>87652.11898587727</v>
      </c>
      <c r="BE49" s="43">
        <v>219997.13999999998</v>
      </c>
      <c r="BF49" s="43">
        <v>0</v>
      </c>
      <c r="BG49" s="43">
        <v>3270.9699999999993</v>
      </c>
      <c r="BH49" s="43">
        <v>30</v>
      </c>
      <c r="BI49" s="44">
        <v>43173</v>
      </c>
      <c r="BJ49" s="44">
        <v>43541</v>
      </c>
      <c r="BK49" s="44">
        <v>43172</v>
      </c>
      <c r="BL49" s="43">
        <f t="shared" si="21"/>
        <v>1981027.8199999996</v>
      </c>
      <c r="BM49" s="43">
        <f t="shared" si="22"/>
        <v>1910924.2199999997</v>
      </c>
      <c r="BO49" s="16" t="str">
        <f>IFERROR(VLOOKUP($C49,'PORTE LOJA'!A:B,2,0),"PORTE 1")</f>
        <v>PORTE 5</v>
      </c>
      <c r="BP49" s="16">
        <f>VLOOKUP(BO49,'PAINEL E TARGET'!$S$1:$W$8,3,0)</f>
        <v>3750</v>
      </c>
      <c r="BQ49" s="16">
        <f t="shared" si="0"/>
        <v>1</v>
      </c>
      <c r="BR49" s="16">
        <f t="shared" si="1"/>
        <v>1</v>
      </c>
      <c r="BS49" s="16">
        <f t="shared" si="2"/>
        <v>0</v>
      </c>
      <c r="BT49" s="16">
        <f t="shared" si="3"/>
        <v>1</v>
      </c>
      <c r="BU49" s="16">
        <f t="shared" si="4"/>
        <v>1</v>
      </c>
      <c r="BV49" s="16">
        <f t="shared" si="5"/>
        <v>1</v>
      </c>
      <c r="BW49" s="17" t="str">
        <f t="shared" si="23"/>
        <v>110111</v>
      </c>
      <c r="BY49" s="17">
        <f t="shared" si="6"/>
        <v>0.85399999999999998</v>
      </c>
      <c r="BZ49" s="17">
        <f t="shared" si="7"/>
        <v>0.90100000000000002</v>
      </c>
      <c r="CA49" s="17" t="str">
        <f t="shared" si="24"/>
        <v>Sem Retira</v>
      </c>
      <c r="CB49" s="17">
        <f t="shared" si="25"/>
        <v>0.90100000000000002</v>
      </c>
      <c r="CC49" s="33" t="str">
        <f>IF(CB49&gt;='PAINEL E TARGET'!$T$11,'PAINEL E TARGET'!$S$11,
IF(CB49&gt;='PAINEL E TARGET'!$T$12,'PAINEL E TARGET'!$S$12,
IF(CB49&gt;='PAINEL E TARGET'!$T$13,'PAINEL E TARGET'!$S$13,
IF(CB49&gt;='PAINEL E TARGET'!$T$14,'PAINEL E TARGET'!$S$14,
IF(CB49&gt;='PAINEL E TARGET'!$T$15,'PAINEL E TARGET'!$S$15,
IF(CB49&gt;='PAINEL E TARGET'!$T$16,'PAINEL E TARGET'!$S$16,
IF(CB49&gt;='PAINEL E TARGET'!$T$17,'PAINEL E TARGET'!$S$17,
IF(CB49&gt;='PAINEL E TARGET'!$T$18,'PAINEL E TARGET'!$S$18,'PAINEL E TARGET'!$S$19))))))))</f>
        <v>1. Fx de 90% a 99,9%</v>
      </c>
      <c r="CD49" s="17">
        <f>IFERROR(VLOOKUP($BW49,'PAINEL E TARGET'!$G$1:$Q$99,4,0),0)</f>
        <v>0.3</v>
      </c>
      <c r="CE49" s="17">
        <f>VLOOKUP(CC49,'PAINEL E TARGET'!$S$10:$U$19,3,0)</f>
        <v>0.5</v>
      </c>
      <c r="CF49" s="16">
        <f t="shared" si="26"/>
        <v>562.5</v>
      </c>
      <c r="CG49" s="17">
        <f t="shared" si="8"/>
        <v>0.96899999999999997</v>
      </c>
      <c r="CH49" s="17">
        <f t="shared" si="9"/>
        <v>0.73399999999999999</v>
      </c>
      <c r="CI49" s="17" t="str">
        <f t="shared" si="10"/>
        <v>sem meta</v>
      </c>
      <c r="CJ49" s="17">
        <f t="shared" si="11"/>
        <v>0.83699999999999997</v>
      </c>
      <c r="CK49" s="17">
        <f t="shared" si="12"/>
        <v>0.39100000000000001</v>
      </c>
      <c r="CL49" s="17">
        <f t="shared" si="13"/>
        <v>0.86599999999999999</v>
      </c>
      <c r="CM49" s="16">
        <f t="shared" si="14"/>
        <v>4</v>
      </c>
      <c r="CN49" s="17" t="str">
        <f t="shared" si="27"/>
        <v>não ok</v>
      </c>
      <c r="CO49" s="17">
        <f t="shared" si="28"/>
        <v>0</v>
      </c>
      <c r="CP49" s="33" t="str">
        <f>IF(CO49&gt;='PAINEL E TARGET'!$T$11,'PAINEL E TARGET'!$S$11,
IF(CO49&gt;='PAINEL E TARGET'!$T$12,'PAINEL E TARGET'!$S$12,
IF(CO49&gt;='PAINEL E TARGET'!$T$13,'PAINEL E TARGET'!$S$13,
IF(CO49&gt;='PAINEL E TARGET'!$T$14,'PAINEL E TARGET'!$S$14,
IF(CO49&gt;='PAINEL E TARGET'!$T$15,'PAINEL E TARGET'!$S$15,
IF(CO49&gt;='PAINEL E TARGET'!$T$16,'PAINEL E TARGET'!$S$16,
IF(CO49&gt;='PAINEL E TARGET'!$T$17,'PAINEL E TARGET'!$S$17,
IF(CO49&gt;='PAINEL E TARGET'!$T$18,'PAINEL E TARGET'!$S$18,'PAINEL E TARGET'!$S$19))))))))</f>
        <v>Não elegível</v>
      </c>
      <c r="CQ49" s="17">
        <f>IFERROR(VLOOKUP($BW49,'PAINEL E TARGET'!$G$1:$Q$99,5,0),0)</f>
        <v>0.3</v>
      </c>
      <c r="CR49" s="17">
        <f>VLOOKUP(CP49,'PAINEL E TARGET'!$S$10:$U$19,3,0)</f>
        <v>0</v>
      </c>
      <c r="CS49" s="16">
        <f t="shared" si="29"/>
        <v>0</v>
      </c>
      <c r="CT49" s="17">
        <f t="shared" si="15"/>
        <v>0</v>
      </c>
      <c r="CU49" s="33" t="str">
        <f>IF(CT49&gt;='PAINEL E TARGET'!$T$11,'PAINEL E TARGET'!$S$11,
IF(CT49&gt;='PAINEL E TARGET'!$T$12,'PAINEL E TARGET'!$S$12,
IF(CT49&gt;='PAINEL E TARGET'!$T$13,'PAINEL E TARGET'!$S$13,
IF(CT49&gt;='PAINEL E TARGET'!$T$14,'PAINEL E TARGET'!$S$14,
IF(CT49&gt;='PAINEL E TARGET'!$T$15,'PAINEL E TARGET'!$S$15,
IF(CT49&gt;='PAINEL E TARGET'!$T$16,'PAINEL E TARGET'!$S$16,
IF(CT49&gt;='PAINEL E TARGET'!$T$17,'PAINEL E TARGET'!$S$17,
IF(CT49&gt;='PAINEL E TARGET'!$T$18,'PAINEL E TARGET'!$S$18,'PAINEL E TARGET'!$S$19))))))))</f>
        <v>Não elegível</v>
      </c>
      <c r="CV49" s="17">
        <f>IFERROR(VLOOKUP($BW49,'PAINEL E TARGET'!$G$1:$Q$99,6,0),0)</f>
        <v>0</v>
      </c>
      <c r="CW49" s="17">
        <f>VLOOKUP(CU49,'PAINEL E TARGET'!$S$10:$U$19,3,0)</f>
        <v>0</v>
      </c>
      <c r="CX49" s="16">
        <f t="shared" si="30"/>
        <v>0</v>
      </c>
      <c r="CY49" s="17">
        <f t="shared" si="16"/>
        <v>0.63800000000000001</v>
      </c>
      <c r="CZ49" s="33" t="str">
        <f>IF(CY49&gt;='PAINEL E TARGET'!$T$11,'PAINEL E TARGET'!$S$11,
IF(CY49&gt;='PAINEL E TARGET'!$T$12,'PAINEL E TARGET'!$S$12,
IF(CY49&gt;='PAINEL E TARGET'!$T$13,'PAINEL E TARGET'!$S$13,
IF(CY49&gt;='PAINEL E TARGET'!$T$14,'PAINEL E TARGET'!$S$14,
IF(CY49&gt;='PAINEL E TARGET'!$T$15,'PAINEL E TARGET'!$S$15,
IF(CY49&gt;='PAINEL E TARGET'!$T$16,'PAINEL E TARGET'!$S$16,
IF(CY49&gt;='PAINEL E TARGET'!$T$17,'PAINEL E TARGET'!$S$17,
IF(CY49&gt;='PAINEL E TARGET'!$T$18,'PAINEL E TARGET'!$S$18,'PAINEL E TARGET'!$S$19))))))))</f>
        <v>Não elegível</v>
      </c>
      <c r="DA49" s="17">
        <f>IFERROR(VLOOKUP($BW49,'PAINEL E TARGET'!$G$1:$Q$99,7,0),0)</f>
        <v>0.15</v>
      </c>
      <c r="DB49" s="17">
        <f>VLOOKUP(CZ49,'PAINEL E TARGET'!$S$10:$U$19,3,0)</f>
        <v>0</v>
      </c>
      <c r="DC49" s="16">
        <f t="shared" si="31"/>
        <v>0</v>
      </c>
      <c r="DD49" s="17">
        <f t="shared" si="17"/>
        <v>0.77800000000000002</v>
      </c>
      <c r="DE49" s="33" t="str">
        <f>IF(DD49&gt;='PAINEL E TARGET'!$T$11,'PAINEL E TARGET'!$S$11,
IF(DD49&gt;='PAINEL E TARGET'!$T$12,'PAINEL E TARGET'!$S$12,
IF(DD49&gt;='PAINEL E TARGET'!$T$13,'PAINEL E TARGET'!$S$13,
IF(DD49&gt;='PAINEL E TARGET'!$T$14,'PAINEL E TARGET'!$S$14,
IF(DD49&gt;='PAINEL E TARGET'!$T$15,'PAINEL E TARGET'!$S$15,
IF(DD49&gt;='PAINEL E TARGET'!$T$16,'PAINEL E TARGET'!$S$16,
IF(DD49&gt;='PAINEL E TARGET'!$T$17,'PAINEL E TARGET'!$S$17,
IF(DD49&gt;='PAINEL E TARGET'!$T$18,'PAINEL E TARGET'!$S$18,'PAINEL E TARGET'!$S$19))))))))</f>
        <v>Não elegível</v>
      </c>
      <c r="DF49" s="17">
        <f>IFERROR(VLOOKUP($BW49,'PAINEL E TARGET'!$G$1:$Q$99,8,0),0)</f>
        <v>0.1</v>
      </c>
      <c r="DG49" s="17">
        <f>VLOOKUP(DE49,'PAINEL E TARGET'!$S$10:$U$19,3,0)</f>
        <v>0</v>
      </c>
      <c r="DH49" s="16">
        <f t="shared" si="32"/>
        <v>0</v>
      </c>
      <c r="DI49" s="17">
        <f t="shared" si="18"/>
        <v>1.333</v>
      </c>
      <c r="DJ49" s="33" t="str">
        <f>IF(DI49&gt;='PAINEL E TARGET'!$T$11,'PAINEL E TARGET'!$S$11,
IF(DI49&gt;='PAINEL E TARGET'!$T$12,'PAINEL E TARGET'!$S$12,
IF(DI49&gt;='PAINEL E TARGET'!$T$13,'PAINEL E TARGET'!$S$13,
IF(DI49&gt;='PAINEL E TARGET'!$T$14,'PAINEL E TARGET'!$S$14,
IF(DI49&gt;='PAINEL E TARGET'!$T$15,'PAINEL E TARGET'!$S$15,
IF(DI49&gt;='PAINEL E TARGET'!$T$16,'PAINEL E TARGET'!$S$16,
IF(DI49&gt;='PAINEL E TARGET'!$T$17,'PAINEL E TARGET'!$S$17,
IF(DI49&gt;='PAINEL E TARGET'!$T$18,'PAINEL E TARGET'!$S$18,'PAINEL E TARGET'!$S$19))))))))</f>
        <v>8. Fx de 130% ou mais</v>
      </c>
      <c r="DK49" s="17">
        <f>IFERROR(VLOOKUP($BW49,'PAINEL E TARGET'!$G$1:$Q$99,9,0),0)</f>
        <v>0.15</v>
      </c>
      <c r="DL49" s="17">
        <f>VLOOKUP(DJ49,'PAINEL E TARGET'!$S$10:$U$19,3,0)</f>
        <v>1.6</v>
      </c>
      <c r="DM49" s="16">
        <f t="shared" si="33"/>
        <v>900</v>
      </c>
      <c r="DN49" s="17">
        <f t="shared" si="19"/>
        <v>0.39100000000000001</v>
      </c>
      <c r="DO49" s="33" t="str">
        <f>IF(DN49&gt;='PAINEL E TARGET'!$T$11,'PAINEL E TARGET'!$S$11,
IF(DN49&gt;='PAINEL E TARGET'!$T$12,'PAINEL E TARGET'!$S$12,
IF(DN49&gt;='PAINEL E TARGET'!$T$13,'PAINEL E TARGET'!$S$13,
IF(DN49&gt;='PAINEL E TARGET'!$T$14,'PAINEL E TARGET'!$S$14,
IF(DN49&gt;='PAINEL E TARGET'!$T$15,'PAINEL E TARGET'!$S$15,
IF(DN49&gt;='PAINEL E TARGET'!$T$16,'PAINEL E TARGET'!$S$16,
IF(DN49&gt;='PAINEL E TARGET'!$T$17,'PAINEL E TARGET'!$S$17,
IF(DN49&gt;='PAINEL E TARGET'!$T$18,'PAINEL E TARGET'!$S$18,'PAINEL E TARGET'!$S$19))))))))</f>
        <v>Não elegível</v>
      </c>
      <c r="DP49" s="17">
        <f>IFERROR(VLOOKUP($BW49,'PAINEL E TARGET'!$G$1:$Q$99,10,0),0)</f>
        <v>0</v>
      </c>
      <c r="DQ49" s="17">
        <f>VLOOKUP(DO49,'PAINEL E TARGET'!$S$10:$U$19,3,0)</f>
        <v>0</v>
      </c>
      <c r="DR49" s="16">
        <f t="shared" si="34"/>
        <v>0</v>
      </c>
      <c r="DS49" s="17">
        <f t="shared" si="20"/>
        <v>0.98799999999999999</v>
      </c>
      <c r="DT49" s="16">
        <f>IF(DS49&gt;=1,VLOOKUP(BO49,'PAINEL E TARGET'!$S$1:$W$8,5,0),0)</f>
        <v>0</v>
      </c>
      <c r="DU49" s="16">
        <f t="shared" si="35"/>
        <v>1462.5</v>
      </c>
    </row>
    <row r="50" spans="2:125" s="32" customFormat="1" x14ac:dyDescent="0.2">
      <c r="B50" s="44">
        <v>43541</v>
      </c>
      <c r="C50" s="65">
        <v>164</v>
      </c>
      <c r="D50" s="66" t="s">
        <v>58</v>
      </c>
      <c r="E50" s="65">
        <v>310</v>
      </c>
      <c r="F50" s="65" t="s">
        <v>943</v>
      </c>
      <c r="G50" s="67">
        <v>846181.36170752172</v>
      </c>
      <c r="H50" s="67">
        <v>493973.75825506478</v>
      </c>
      <c r="I50" s="67">
        <v>321469.70999999996</v>
      </c>
      <c r="J50" s="68">
        <v>0.65078297101363058</v>
      </c>
      <c r="K50" s="67">
        <v>1861.5638140145315</v>
      </c>
      <c r="L50" s="67">
        <v>413853.78136966884</v>
      </c>
      <c r="M50" s="67">
        <v>3225</v>
      </c>
      <c r="N50" s="67">
        <v>287764.56</v>
      </c>
      <c r="O50" s="67">
        <v>714176.93994200451</v>
      </c>
      <c r="P50" s="67" t="s">
        <v>1082</v>
      </c>
      <c r="Q50" s="67" t="s">
        <v>1082</v>
      </c>
      <c r="R50" s="67">
        <v>0</v>
      </c>
      <c r="S50" s="67">
        <v>8057</v>
      </c>
      <c r="T50" s="68">
        <v>9.3432682844165893E-2</v>
      </c>
      <c r="U50" s="68">
        <v>0.10134989035345461</v>
      </c>
      <c r="V50" s="68">
        <v>1.0847370242219592</v>
      </c>
      <c r="W50" s="67">
        <v>38841.4</v>
      </c>
      <c r="X50" s="67">
        <v>29491.760000000002</v>
      </c>
      <c r="Y50" s="68">
        <v>0.75928674043675048</v>
      </c>
      <c r="Z50" s="68">
        <v>7.5559491281518634E-2</v>
      </c>
      <c r="AA50" s="68">
        <v>8.5605992187486046E-2</v>
      </c>
      <c r="AB50" s="68">
        <v>1.1329614683155591</v>
      </c>
      <c r="AC50" s="67">
        <v>31411.24</v>
      </c>
      <c r="AD50" s="67">
        <v>24910.45</v>
      </c>
      <c r="AE50" s="68">
        <v>0.7930425541939764</v>
      </c>
      <c r="AF50" s="43">
        <v>80</v>
      </c>
      <c r="AG50" s="43">
        <v>73</v>
      </c>
      <c r="AH50" s="43">
        <v>17</v>
      </c>
      <c r="AI50" s="43">
        <v>12</v>
      </c>
      <c r="AJ50" s="67">
        <v>19438.120000000003</v>
      </c>
      <c r="AK50" s="67">
        <v>11928.5</v>
      </c>
      <c r="AL50" s="68">
        <v>0.61366531331219265</v>
      </c>
      <c r="AM50" s="67">
        <v>6834.88</v>
      </c>
      <c r="AN50" s="67">
        <v>4288.7299999999996</v>
      </c>
      <c r="AO50" s="68">
        <v>0.62747700032773057</v>
      </c>
      <c r="AP50" s="67">
        <v>3189.4100000000003</v>
      </c>
      <c r="AQ50" s="67">
        <v>3145.9000000000005</v>
      </c>
      <c r="AR50" s="68">
        <v>0.98635797843488304</v>
      </c>
      <c r="AS50" s="67">
        <v>9378.99</v>
      </c>
      <c r="AT50" s="67">
        <v>10128.629999999999</v>
      </c>
      <c r="AU50" s="68">
        <v>1.0799275828207515</v>
      </c>
      <c r="AV50" s="43">
        <v>4041.1200000000003</v>
      </c>
      <c r="AW50" s="43">
        <v>3499.5399999999995</v>
      </c>
      <c r="AX50" s="69">
        <v>0.86598269786593796</v>
      </c>
      <c r="AY50" s="43">
        <v>1861.5638140145315</v>
      </c>
      <c r="AZ50" s="43">
        <v>3225</v>
      </c>
      <c r="BA50" s="43">
        <v>23919.902562480522</v>
      </c>
      <c r="BB50" s="43">
        <v>19615.63</v>
      </c>
      <c r="BC50" s="43">
        <v>3137.6239232298644</v>
      </c>
      <c r="BD50" s="43">
        <v>40994.29484808987</v>
      </c>
      <c r="BE50" s="43">
        <v>67089.03</v>
      </c>
      <c r="BF50" s="43">
        <v>54255.320000000007</v>
      </c>
      <c r="BG50" s="43">
        <v>6981.8699999999981</v>
      </c>
      <c r="BH50" s="43">
        <v>30</v>
      </c>
      <c r="BI50" s="44">
        <v>43173</v>
      </c>
      <c r="BJ50" s="44">
        <v>43541</v>
      </c>
      <c r="BK50" s="44">
        <v>43172</v>
      </c>
      <c r="BL50" s="43">
        <f t="shared" si="21"/>
        <v>329526.70999999996</v>
      </c>
      <c r="BM50" s="43">
        <f t="shared" si="22"/>
        <v>299046.56</v>
      </c>
      <c r="BO50" s="16" t="str">
        <f>IFERROR(VLOOKUP($C50,'PORTE LOJA'!A:B,2,0),"PORTE 1")</f>
        <v>PORTE 1</v>
      </c>
      <c r="BP50" s="16">
        <f>VLOOKUP(BO50,'PAINEL E TARGET'!$S$1:$W$8,3,0)</f>
        <v>1650</v>
      </c>
      <c r="BQ50" s="16">
        <f t="shared" si="0"/>
        <v>1</v>
      </c>
      <c r="BR50" s="16">
        <f t="shared" si="1"/>
        <v>1</v>
      </c>
      <c r="BS50" s="16">
        <f t="shared" si="2"/>
        <v>1</v>
      </c>
      <c r="BT50" s="16">
        <f t="shared" si="3"/>
        <v>1</v>
      </c>
      <c r="BU50" s="16">
        <f t="shared" si="4"/>
        <v>1</v>
      </c>
      <c r="BV50" s="16">
        <f t="shared" si="5"/>
        <v>1</v>
      </c>
      <c r="BW50" s="17" t="str">
        <f t="shared" si="23"/>
        <v>111111</v>
      </c>
      <c r="BY50" s="17">
        <f t="shared" si="6"/>
        <v>0.66700000000000004</v>
      </c>
      <c r="BZ50" s="17">
        <f t="shared" si="7"/>
        <v>0.71899999999999997</v>
      </c>
      <c r="CA50" s="17" t="str">
        <f t="shared" si="24"/>
        <v>Sem Retira</v>
      </c>
      <c r="CB50" s="17">
        <f t="shared" si="25"/>
        <v>0.71899999999999997</v>
      </c>
      <c r="CC50" s="33" t="str">
        <f>IF(CB50&gt;='PAINEL E TARGET'!$T$11,'PAINEL E TARGET'!$S$11,
IF(CB50&gt;='PAINEL E TARGET'!$T$12,'PAINEL E TARGET'!$S$12,
IF(CB50&gt;='PAINEL E TARGET'!$T$13,'PAINEL E TARGET'!$S$13,
IF(CB50&gt;='PAINEL E TARGET'!$T$14,'PAINEL E TARGET'!$S$14,
IF(CB50&gt;='PAINEL E TARGET'!$T$15,'PAINEL E TARGET'!$S$15,
IF(CB50&gt;='PAINEL E TARGET'!$T$16,'PAINEL E TARGET'!$S$16,
IF(CB50&gt;='PAINEL E TARGET'!$T$17,'PAINEL E TARGET'!$S$17,
IF(CB50&gt;='PAINEL E TARGET'!$T$18,'PAINEL E TARGET'!$S$18,'PAINEL E TARGET'!$S$19))))))))</f>
        <v>Não elegível</v>
      </c>
      <c r="CD50" s="17">
        <f>IFERROR(VLOOKUP($BW50,'PAINEL E TARGET'!$G$1:$Q$99,4,0),0)</f>
        <v>0.25</v>
      </c>
      <c r="CE50" s="17">
        <f>VLOOKUP(CC50,'PAINEL E TARGET'!$S$10:$U$19,3,0)</f>
        <v>0</v>
      </c>
      <c r="CF50" s="16">
        <f t="shared" si="26"/>
        <v>0</v>
      </c>
      <c r="CG50" s="17">
        <f t="shared" si="8"/>
        <v>0.61399999999999999</v>
      </c>
      <c r="CH50" s="17">
        <f t="shared" si="9"/>
        <v>0.627</v>
      </c>
      <c r="CI50" s="17">
        <f t="shared" si="10"/>
        <v>0.98599999999999999</v>
      </c>
      <c r="CJ50" s="17">
        <f t="shared" si="11"/>
        <v>1.08</v>
      </c>
      <c r="CK50" s="17">
        <f t="shared" si="12"/>
        <v>0.86599999999999999</v>
      </c>
      <c r="CL50" s="17">
        <f t="shared" si="13"/>
        <v>0.75900000000000001</v>
      </c>
      <c r="CM50" s="16">
        <f t="shared" si="14"/>
        <v>3</v>
      </c>
      <c r="CN50" s="17" t="str">
        <f t="shared" si="27"/>
        <v>não ok</v>
      </c>
      <c r="CO50" s="17">
        <f t="shared" si="28"/>
        <v>0</v>
      </c>
      <c r="CP50" s="33" t="str">
        <f>IF(CO50&gt;='PAINEL E TARGET'!$T$11,'PAINEL E TARGET'!$S$11,
IF(CO50&gt;='PAINEL E TARGET'!$T$12,'PAINEL E TARGET'!$S$12,
IF(CO50&gt;='PAINEL E TARGET'!$T$13,'PAINEL E TARGET'!$S$13,
IF(CO50&gt;='PAINEL E TARGET'!$T$14,'PAINEL E TARGET'!$S$14,
IF(CO50&gt;='PAINEL E TARGET'!$T$15,'PAINEL E TARGET'!$S$15,
IF(CO50&gt;='PAINEL E TARGET'!$T$16,'PAINEL E TARGET'!$S$16,
IF(CO50&gt;='PAINEL E TARGET'!$T$17,'PAINEL E TARGET'!$S$17,
IF(CO50&gt;='PAINEL E TARGET'!$T$18,'PAINEL E TARGET'!$S$18,'PAINEL E TARGET'!$S$19))))))))</f>
        <v>Não elegível</v>
      </c>
      <c r="CQ50" s="17">
        <f>IFERROR(VLOOKUP($BW50,'PAINEL E TARGET'!$G$1:$Q$99,5,0),0)</f>
        <v>0.25</v>
      </c>
      <c r="CR50" s="17">
        <f>VLOOKUP(CP50,'PAINEL E TARGET'!$S$10:$U$19,3,0)</f>
        <v>0</v>
      </c>
      <c r="CS50" s="16">
        <f t="shared" si="29"/>
        <v>0</v>
      </c>
      <c r="CT50" s="17">
        <f t="shared" si="15"/>
        <v>0.79300000000000004</v>
      </c>
      <c r="CU50" s="33" t="str">
        <f>IF(CT50&gt;='PAINEL E TARGET'!$T$11,'PAINEL E TARGET'!$S$11,
IF(CT50&gt;='PAINEL E TARGET'!$T$12,'PAINEL E TARGET'!$S$12,
IF(CT50&gt;='PAINEL E TARGET'!$T$13,'PAINEL E TARGET'!$S$13,
IF(CT50&gt;='PAINEL E TARGET'!$T$14,'PAINEL E TARGET'!$S$14,
IF(CT50&gt;='PAINEL E TARGET'!$T$15,'PAINEL E TARGET'!$S$15,
IF(CT50&gt;='PAINEL E TARGET'!$T$16,'PAINEL E TARGET'!$S$16,
IF(CT50&gt;='PAINEL E TARGET'!$T$17,'PAINEL E TARGET'!$S$17,
IF(CT50&gt;='PAINEL E TARGET'!$T$18,'PAINEL E TARGET'!$S$18,'PAINEL E TARGET'!$S$19))))))))</f>
        <v>Não elegível</v>
      </c>
      <c r="CV50" s="17">
        <f>IFERROR(VLOOKUP($BW50,'PAINEL E TARGET'!$G$1:$Q$99,6,0),0)</f>
        <v>0.2</v>
      </c>
      <c r="CW50" s="17">
        <f>VLOOKUP(CU50,'PAINEL E TARGET'!$S$10:$U$19,3,0)</f>
        <v>0</v>
      </c>
      <c r="CX50" s="16">
        <f t="shared" si="30"/>
        <v>0</v>
      </c>
      <c r="CY50" s="17">
        <f t="shared" si="16"/>
        <v>1.732</v>
      </c>
      <c r="CZ50" s="33" t="str">
        <f>IF(CY50&gt;='PAINEL E TARGET'!$T$11,'PAINEL E TARGET'!$S$11,
IF(CY50&gt;='PAINEL E TARGET'!$T$12,'PAINEL E TARGET'!$S$12,
IF(CY50&gt;='PAINEL E TARGET'!$T$13,'PAINEL E TARGET'!$S$13,
IF(CY50&gt;='PAINEL E TARGET'!$T$14,'PAINEL E TARGET'!$S$14,
IF(CY50&gt;='PAINEL E TARGET'!$T$15,'PAINEL E TARGET'!$S$15,
IF(CY50&gt;='PAINEL E TARGET'!$T$16,'PAINEL E TARGET'!$S$16,
IF(CY50&gt;='PAINEL E TARGET'!$T$17,'PAINEL E TARGET'!$S$17,
IF(CY50&gt;='PAINEL E TARGET'!$T$18,'PAINEL E TARGET'!$S$18,'PAINEL E TARGET'!$S$19))))))))</f>
        <v>8. Fx de 130% ou mais</v>
      </c>
      <c r="DA50" s="17">
        <f>IFERROR(VLOOKUP($BW50,'PAINEL E TARGET'!$G$1:$Q$99,7,0),0)</f>
        <v>0.15</v>
      </c>
      <c r="DB50" s="17">
        <f>VLOOKUP(CZ50,'PAINEL E TARGET'!$S$10:$U$19,3,0)</f>
        <v>1.6</v>
      </c>
      <c r="DC50" s="16">
        <f t="shared" si="31"/>
        <v>396</v>
      </c>
      <c r="DD50" s="17">
        <f t="shared" si="17"/>
        <v>0.82</v>
      </c>
      <c r="DE50" s="33" t="str">
        <f>IF(DD50&gt;='PAINEL E TARGET'!$T$11,'PAINEL E TARGET'!$S$11,
IF(DD50&gt;='PAINEL E TARGET'!$T$12,'PAINEL E TARGET'!$S$12,
IF(DD50&gt;='PAINEL E TARGET'!$T$13,'PAINEL E TARGET'!$S$13,
IF(DD50&gt;='PAINEL E TARGET'!$T$14,'PAINEL E TARGET'!$S$14,
IF(DD50&gt;='PAINEL E TARGET'!$T$15,'PAINEL E TARGET'!$S$15,
IF(DD50&gt;='PAINEL E TARGET'!$T$16,'PAINEL E TARGET'!$S$16,
IF(DD50&gt;='PAINEL E TARGET'!$T$17,'PAINEL E TARGET'!$S$17,
IF(DD50&gt;='PAINEL E TARGET'!$T$18,'PAINEL E TARGET'!$S$18,'PAINEL E TARGET'!$S$19))))))))</f>
        <v>Não elegível</v>
      </c>
      <c r="DF50" s="17">
        <f>IFERROR(VLOOKUP($BW50,'PAINEL E TARGET'!$G$1:$Q$99,8,0),0)</f>
        <v>0.1</v>
      </c>
      <c r="DG50" s="17">
        <f>VLOOKUP(DE50,'PAINEL E TARGET'!$S$10:$U$19,3,0)</f>
        <v>0</v>
      </c>
      <c r="DH50" s="16">
        <f t="shared" si="32"/>
        <v>0</v>
      </c>
      <c r="DI50" s="17">
        <f t="shared" si="18"/>
        <v>0.70599999999999996</v>
      </c>
      <c r="DJ50" s="33" t="str">
        <f>IF(DI50&gt;='PAINEL E TARGET'!$T$11,'PAINEL E TARGET'!$S$11,
IF(DI50&gt;='PAINEL E TARGET'!$T$12,'PAINEL E TARGET'!$S$12,
IF(DI50&gt;='PAINEL E TARGET'!$T$13,'PAINEL E TARGET'!$S$13,
IF(DI50&gt;='PAINEL E TARGET'!$T$14,'PAINEL E TARGET'!$S$14,
IF(DI50&gt;='PAINEL E TARGET'!$T$15,'PAINEL E TARGET'!$S$15,
IF(DI50&gt;='PAINEL E TARGET'!$T$16,'PAINEL E TARGET'!$S$16,
IF(DI50&gt;='PAINEL E TARGET'!$T$17,'PAINEL E TARGET'!$S$17,
IF(DI50&gt;='PAINEL E TARGET'!$T$18,'PAINEL E TARGET'!$S$18,'PAINEL E TARGET'!$S$19))))))))</f>
        <v>Não elegível</v>
      </c>
      <c r="DK50" s="17">
        <f>IFERROR(VLOOKUP($BW50,'PAINEL E TARGET'!$G$1:$Q$99,9,0),0)</f>
        <v>0.05</v>
      </c>
      <c r="DL50" s="17">
        <f>VLOOKUP(DJ50,'PAINEL E TARGET'!$S$10:$U$19,3,0)</f>
        <v>0</v>
      </c>
      <c r="DM50" s="16">
        <f t="shared" si="33"/>
        <v>0</v>
      </c>
      <c r="DN50" s="17">
        <f t="shared" si="19"/>
        <v>0.86599999999999999</v>
      </c>
      <c r="DO50" s="33" t="str">
        <f>IF(DN50&gt;='PAINEL E TARGET'!$T$11,'PAINEL E TARGET'!$S$11,
IF(DN50&gt;='PAINEL E TARGET'!$T$12,'PAINEL E TARGET'!$S$12,
IF(DN50&gt;='PAINEL E TARGET'!$T$13,'PAINEL E TARGET'!$S$13,
IF(DN50&gt;='PAINEL E TARGET'!$T$14,'PAINEL E TARGET'!$S$14,
IF(DN50&gt;='PAINEL E TARGET'!$T$15,'PAINEL E TARGET'!$S$15,
IF(DN50&gt;='PAINEL E TARGET'!$T$16,'PAINEL E TARGET'!$S$16,
IF(DN50&gt;='PAINEL E TARGET'!$T$17,'PAINEL E TARGET'!$S$17,
IF(DN50&gt;='PAINEL E TARGET'!$T$18,'PAINEL E TARGET'!$S$18,'PAINEL E TARGET'!$S$19))))))))</f>
        <v>Não elegível</v>
      </c>
      <c r="DP50" s="17">
        <f>IFERROR(VLOOKUP($BW50,'PAINEL E TARGET'!$G$1:$Q$99,10,0),0)</f>
        <v>0</v>
      </c>
      <c r="DQ50" s="17">
        <f>VLOOKUP(DO50,'PAINEL E TARGET'!$S$10:$U$19,3,0)</f>
        <v>0</v>
      </c>
      <c r="DR50" s="16">
        <f t="shared" si="34"/>
        <v>0</v>
      </c>
      <c r="DS50" s="17">
        <f t="shared" si="20"/>
        <v>0.91300000000000003</v>
      </c>
      <c r="DT50" s="16">
        <f>IF(DS50&gt;=1,VLOOKUP(BO50,'PAINEL E TARGET'!$S$1:$W$8,5,0),0)</f>
        <v>0</v>
      </c>
      <c r="DU50" s="16">
        <f t="shared" si="35"/>
        <v>396</v>
      </c>
    </row>
    <row r="51" spans="2:125" s="32" customFormat="1" x14ac:dyDescent="0.2">
      <c r="B51" s="44">
        <v>43541</v>
      </c>
      <c r="C51" s="65">
        <v>167</v>
      </c>
      <c r="D51" s="66" t="s">
        <v>59</v>
      </c>
      <c r="E51" s="65">
        <v>212</v>
      </c>
      <c r="F51" s="65" t="s">
        <v>1017</v>
      </c>
      <c r="G51" s="67">
        <v>1477116.1998508733</v>
      </c>
      <c r="H51" s="67">
        <v>844030.94105998916</v>
      </c>
      <c r="I51" s="67">
        <v>618158.17999999993</v>
      </c>
      <c r="J51" s="68">
        <v>0.73238805584979683</v>
      </c>
      <c r="K51" s="67">
        <v>3484.8724463993867</v>
      </c>
      <c r="L51" s="67">
        <v>680998.81714446493</v>
      </c>
      <c r="M51" s="67">
        <v>0</v>
      </c>
      <c r="N51" s="67">
        <v>571736.27999999991</v>
      </c>
      <c r="O51" s="67">
        <v>1205240.0713316083</v>
      </c>
      <c r="P51" s="67" t="s">
        <v>1082</v>
      </c>
      <c r="Q51" s="67" t="s">
        <v>1082</v>
      </c>
      <c r="R51" s="67">
        <v>0</v>
      </c>
      <c r="S51" s="67">
        <v>0</v>
      </c>
      <c r="T51" s="68">
        <v>8.2615219120561995E-2</v>
      </c>
      <c r="U51" s="68">
        <v>9.9003372673848872E-2</v>
      </c>
      <c r="V51" s="68">
        <v>1.1983672467099715</v>
      </c>
      <c r="W51" s="67">
        <v>56548.77</v>
      </c>
      <c r="X51" s="67">
        <v>56603.820000000007</v>
      </c>
      <c r="Y51" s="68">
        <v>1.0009734959752441</v>
      </c>
      <c r="Z51" s="68">
        <v>4.1159607494577206E-2</v>
      </c>
      <c r="AA51" s="68">
        <v>7.3848715705079962E-2</v>
      </c>
      <c r="AB51" s="68">
        <v>1.7942035942594827</v>
      </c>
      <c r="AC51" s="67">
        <v>28173.079999999998</v>
      </c>
      <c r="AD51" s="67">
        <v>42221.99</v>
      </c>
      <c r="AE51" s="68">
        <v>1.4986643277909266</v>
      </c>
      <c r="AF51" s="43">
        <v>80</v>
      </c>
      <c r="AG51" s="43">
        <v>77</v>
      </c>
      <c r="AH51" s="43">
        <v>14</v>
      </c>
      <c r="AI51" s="43">
        <v>8</v>
      </c>
      <c r="AJ51" s="67">
        <v>27867.600000000002</v>
      </c>
      <c r="AK51" s="67">
        <v>35322</v>
      </c>
      <c r="AL51" s="68">
        <v>1.2674934332342935</v>
      </c>
      <c r="AM51" s="67">
        <v>10642.969999999998</v>
      </c>
      <c r="AN51" s="67">
        <v>3859.3</v>
      </c>
      <c r="AO51" s="68">
        <v>0.36261494676767869</v>
      </c>
      <c r="AP51" s="67">
        <v>4913.3999999999987</v>
      </c>
      <c r="AQ51" s="67">
        <v>2827.83</v>
      </c>
      <c r="AR51" s="68">
        <v>0.57553425326657726</v>
      </c>
      <c r="AS51" s="67">
        <v>13124.800000000001</v>
      </c>
      <c r="AT51" s="67">
        <v>14594.69</v>
      </c>
      <c r="AU51" s="68">
        <v>1.1119933256125807</v>
      </c>
      <c r="AV51" s="43">
        <v>283.27</v>
      </c>
      <c r="AW51" s="43">
        <v>404.92</v>
      </c>
      <c r="AX51" s="69">
        <v>1.4294489356444384</v>
      </c>
      <c r="AY51" s="43">
        <v>3484.8724463993867</v>
      </c>
      <c r="AZ51" s="43">
        <v>0</v>
      </c>
      <c r="BA51" s="43">
        <v>18001.858793772935</v>
      </c>
      <c r="BB51" s="43">
        <v>20111.589999999997</v>
      </c>
      <c r="BC51" s="43">
        <v>6049.0698866420171</v>
      </c>
      <c r="BD51" s="43">
        <v>31582.345084676854</v>
      </c>
      <c r="BE51" s="43">
        <v>100204.07</v>
      </c>
      <c r="BF51" s="43">
        <v>49922.51999999999</v>
      </c>
      <c r="BG51" s="43">
        <v>499.85999999999996</v>
      </c>
      <c r="BH51" s="43">
        <v>30</v>
      </c>
      <c r="BI51" s="44">
        <v>43173</v>
      </c>
      <c r="BJ51" s="44">
        <v>43541</v>
      </c>
      <c r="BK51" s="44">
        <v>43172</v>
      </c>
      <c r="BL51" s="43">
        <f t="shared" si="21"/>
        <v>618158.17999999993</v>
      </c>
      <c r="BM51" s="43">
        <f t="shared" si="22"/>
        <v>571736.27999999991</v>
      </c>
      <c r="BO51" s="16" t="str">
        <f>IFERROR(VLOOKUP($C51,'PORTE LOJA'!A:B,2,0),"PORTE 1")</f>
        <v>PORTE 2</v>
      </c>
      <c r="BP51" s="16">
        <f>VLOOKUP(BO51,'PAINEL E TARGET'!$S$1:$W$8,3,0)</f>
        <v>1875</v>
      </c>
      <c r="BQ51" s="16">
        <f t="shared" si="0"/>
        <v>1</v>
      </c>
      <c r="BR51" s="16">
        <f t="shared" si="1"/>
        <v>1</v>
      </c>
      <c r="BS51" s="16">
        <f t="shared" si="2"/>
        <v>1</v>
      </c>
      <c r="BT51" s="16">
        <f t="shared" si="3"/>
        <v>1</v>
      </c>
      <c r="BU51" s="16">
        <f t="shared" si="4"/>
        <v>1</v>
      </c>
      <c r="BV51" s="16">
        <f t="shared" si="5"/>
        <v>1</v>
      </c>
      <c r="BW51" s="17" t="str">
        <f t="shared" si="23"/>
        <v>111111</v>
      </c>
      <c r="BY51" s="17">
        <f t="shared" si="6"/>
        <v>0.73199999999999998</v>
      </c>
      <c r="BZ51" s="17">
        <f t="shared" si="7"/>
        <v>0.83499999999999996</v>
      </c>
      <c r="CA51" s="17" t="str">
        <f t="shared" si="24"/>
        <v>Sem Retira</v>
      </c>
      <c r="CB51" s="17">
        <f t="shared" si="25"/>
        <v>0.83499999999999996</v>
      </c>
      <c r="CC51" s="33" t="str">
        <f>IF(CB51&gt;='PAINEL E TARGET'!$T$11,'PAINEL E TARGET'!$S$11,
IF(CB51&gt;='PAINEL E TARGET'!$T$12,'PAINEL E TARGET'!$S$12,
IF(CB51&gt;='PAINEL E TARGET'!$T$13,'PAINEL E TARGET'!$S$13,
IF(CB51&gt;='PAINEL E TARGET'!$T$14,'PAINEL E TARGET'!$S$14,
IF(CB51&gt;='PAINEL E TARGET'!$T$15,'PAINEL E TARGET'!$S$15,
IF(CB51&gt;='PAINEL E TARGET'!$T$16,'PAINEL E TARGET'!$S$16,
IF(CB51&gt;='PAINEL E TARGET'!$T$17,'PAINEL E TARGET'!$S$17,
IF(CB51&gt;='PAINEL E TARGET'!$T$18,'PAINEL E TARGET'!$S$18,'PAINEL E TARGET'!$S$19))))))))</f>
        <v>Não elegível</v>
      </c>
      <c r="CD51" s="17">
        <f>IFERROR(VLOOKUP($BW51,'PAINEL E TARGET'!$G$1:$Q$99,4,0),0)</f>
        <v>0.25</v>
      </c>
      <c r="CE51" s="17">
        <f>VLOOKUP(CC51,'PAINEL E TARGET'!$S$10:$U$19,3,0)</f>
        <v>0</v>
      </c>
      <c r="CF51" s="16">
        <f t="shared" si="26"/>
        <v>0</v>
      </c>
      <c r="CG51" s="17">
        <f t="shared" si="8"/>
        <v>1.2669999999999999</v>
      </c>
      <c r="CH51" s="17">
        <f t="shared" si="9"/>
        <v>0.36299999999999999</v>
      </c>
      <c r="CI51" s="17">
        <f t="shared" si="10"/>
        <v>0.57599999999999996</v>
      </c>
      <c r="CJ51" s="17">
        <f t="shared" si="11"/>
        <v>1.1120000000000001</v>
      </c>
      <c r="CK51" s="17">
        <f t="shared" si="12"/>
        <v>1.429</v>
      </c>
      <c r="CL51" s="17">
        <f t="shared" si="13"/>
        <v>1.0009999999999999</v>
      </c>
      <c r="CM51" s="16">
        <f t="shared" si="14"/>
        <v>3</v>
      </c>
      <c r="CN51" s="17" t="str">
        <f t="shared" si="27"/>
        <v>não ok</v>
      </c>
      <c r="CO51" s="17">
        <f t="shared" si="28"/>
        <v>0</v>
      </c>
      <c r="CP51" s="33" t="str">
        <f>IF(CO51&gt;='PAINEL E TARGET'!$T$11,'PAINEL E TARGET'!$S$11,
IF(CO51&gt;='PAINEL E TARGET'!$T$12,'PAINEL E TARGET'!$S$12,
IF(CO51&gt;='PAINEL E TARGET'!$T$13,'PAINEL E TARGET'!$S$13,
IF(CO51&gt;='PAINEL E TARGET'!$T$14,'PAINEL E TARGET'!$S$14,
IF(CO51&gt;='PAINEL E TARGET'!$T$15,'PAINEL E TARGET'!$S$15,
IF(CO51&gt;='PAINEL E TARGET'!$T$16,'PAINEL E TARGET'!$S$16,
IF(CO51&gt;='PAINEL E TARGET'!$T$17,'PAINEL E TARGET'!$S$17,
IF(CO51&gt;='PAINEL E TARGET'!$T$18,'PAINEL E TARGET'!$S$18,'PAINEL E TARGET'!$S$19))))))))</f>
        <v>Não elegível</v>
      </c>
      <c r="CQ51" s="17">
        <f>IFERROR(VLOOKUP($BW51,'PAINEL E TARGET'!$G$1:$Q$99,5,0),0)</f>
        <v>0.25</v>
      </c>
      <c r="CR51" s="17">
        <f>VLOOKUP(CP51,'PAINEL E TARGET'!$S$10:$U$19,3,0)</f>
        <v>0</v>
      </c>
      <c r="CS51" s="16">
        <f t="shared" si="29"/>
        <v>0</v>
      </c>
      <c r="CT51" s="17">
        <f t="shared" si="15"/>
        <v>1.4990000000000001</v>
      </c>
      <c r="CU51" s="33" t="str">
        <f>IF(CT51&gt;='PAINEL E TARGET'!$T$11,'PAINEL E TARGET'!$S$11,
IF(CT51&gt;='PAINEL E TARGET'!$T$12,'PAINEL E TARGET'!$S$12,
IF(CT51&gt;='PAINEL E TARGET'!$T$13,'PAINEL E TARGET'!$S$13,
IF(CT51&gt;='PAINEL E TARGET'!$T$14,'PAINEL E TARGET'!$S$14,
IF(CT51&gt;='PAINEL E TARGET'!$T$15,'PAINEL E TARGET'!$S$15,
IF(CT51&gt;='PAINEL E TARGET'!$T$16,'PAINEL E TARGET'!$S$16,
IF(CT51&gt;='PAINEL E TARGET'!$T$17,'PAINEL E TARGET'!$S$17,
IF(CT51&gt;='PAINEL E TARGET'!$T$18,'PAINEL E TARGET'!$S$18,'PAINEL E TARGET'!$S$19))))))))</f>
        <v>8. Fx de 130% ou mais</v>
      </c>
      <c r="CV51" s="17">
        <f>IFERROR(VLOOKUP($BW51,'PAINEL E TARGET'!$G$1:$Q$99,6,0),0)</f>
        <v>0.2</v>
      </c>
      <c r="CW51" s="17">
        <f>VLOOKUP(CU51,'PAINEL E TARGET'!$S$10:$U$19,3,0)</f>
        <v>1.6</v>
      </c>
      <c r="CX51" s="16">
        <f t="shared" si="30"/>
        <v>600.00000000000011</v>
      </c>
      <c r="CY51" s="17">
        <f t="shared" si="16"/>
        <v>0</v>
      </c>
      <c r="CZ51" s="33" t="str">
        <f>IF(CY51&gt;='PAINEL E TARGET'!$T$11,'PAINEL E TARGET'!$S$11,
IF(CY51&gt;='PAINEL E TARGET'!$T$12,'PAINEL E TARGET'!$S$12,
IF(CY51&gt;='PAINEL E TARGET'!$T$13,'PAINEL E TARGET'!$S$13,
IF(CY51&gt;='PAINEL E TARGET'!$T$14,'PAINEL E TARGET'!$S$14,
IF(CY51&gt;='PAINEL E TARGET'!$T$15,'PAINEL E TARGET'!$S$15,
IF(CY51&gt;='PAINEL E TARGET'!$T$16,'PAINEL E TARGET'!$S$16,
IF(CY51&gt;='PAINEL E TARGET'!$T$17,'PAINEL E TARGET'!$S$17,
IF(CY51&gt;='PAINEL E TARGET'!$T$18,'PAINEL E TARGET'!$S$18,'PAINEL E TARGET'!$S$19))))))))</f>
        <v>Não elegível</v>
      </c>
      <c r="DA51" s="17">
        <f>IFERROR(VLOOKUP($BW51,'PAINEL E TARGET'!$G$1:$Q$99,7,0),0)</f>
        <v>0.15</v>
      </c>
      <c r="DB51" s="17">
        <f>VLOOKUP(CZ51,'PAINEL E TARGET'!$S$10:$U$19,3,0)</f>
        <v>0</v>
      </c>
      <c r="DC51" s="16">
        <f t="shared" si="31"/>
        <v>0</v>
      </c>
      <c r="DD51" s="17">
        <f t="shared" si="17"/>
        <v>1.117</v>
      </c>
      <c r="DE51" s="33" t="str">
        <f>IF(DD51&gt;='PAINEL E TARGET'!$T$11,'PAINEL E TARGET'!$S$11,
IF(DD51&gt;='PAINEL E TARGET'!$T$12,'PAINEL E TARGET'!$S$12,
IF(DD51&gt;='PAINEL E TARGET'!$T$13,'PAINEL E TARGET'!$S$13,
IF(DD51&gt;='PAINEL E TARGET'!$T$14,'PAINEL E TARGET'!$S$14,
IF(DD51&gt;='PAINEL E TARGET'!$T$15,'PAINEL E TARGET'!$S$15,
IF(DD51&gt;='PAINEL E TARGET'!$T$16,'PAINEL E TARGET'!$S$16,
IF(DD51&gt;='PAINEL E TARGET'!$T$17,'PAINEL E TARGET'!$S$17,
IF(DD51&gt;='PAINEL E TARGET'!$T$18,'PAINEL E TARGET'!$S$18,'PAINEL E TARGET'!$S$19))))))))</f>
        <v>4. Fx de 110% a 114,9%</v>
      </c>
      <c r="DF51" s="17">
        <f>IFERROR(VLOOKUP($BW51,'PAINEL E TARGET'!$G$1:$Q$99,8,0),0)</f>
        <v>0.1</v>
      </c>
      <c r="DG51" s="17">
        <f>VLOOKUP(DE51,'PAINEL E TARGET'!$S$10:$U$19,3,0)</f>
        <v>1.2</v>
      </c>
      <c r="DH51" s="16">
        <f t="shared" si="32"/>
        <v>225</v>
      </c>
      <c r="DI51" s="17">
        <f t="shared" si="18"/>
        <v>0.57099999999999995</v>
      </c>
      <c r="DJ51" s="33" t="str">
        <f>IF(DI51&gt;='PAINEL E TARGET'!$T$11,'PAINEL E TARGET'!$S$11,
IF(DI51&gt;='PAINEL E TARGET'!$T$12,'PAINEL E TARGET'!$S$12,
IF(DI51&gt;='PAINEL E TARGET'!$T$13,'PAINEL E TARGET'!$S$13,
IF(DI51&gt;='PAINEL E TARGET'!$T$14,'PAINEL E TARGET'!$S$14,
IF(DI51&gt;='PAINEL E TARGET'!$T$15,'PAINEL E TARGET'!$S$15,
IF(DI51&gt;='PAINEL E TARGET'!$T$16,'PAINEL E TARGET'!$S$16,
IF(DI51&gt;='PAINEL E TARGET'!$T$17,'PAINEL E TARGET'!$S$17,
IF(DI51&gt;='PAINEL E TARGET'!$T$18,'PAINEL E TARGET'!$S$18,'PAINEL E TARGET'!$S$19))))))))</f>
        <v>Não elegível</v>
      </c>
      <c r="DK51" s="17">
        <f>IFERROR(VLOOKUP($BW51,'PAINEL E TARGET'!$G$1:$Q$99,9,0),0)</f>
        <v>0.05</v>
      </c>
      <c r="DL51" s="17">
        <f>VLOOKUP(DJ51,'PAINEL E TARGET'!$S$10:$U$19,3,0)</f>
        <v>0</v>
      </c>
      <c r="DM51" s="16">
        <f t="shared" si="33"/>
        <v>0</v>
      </c>
      <c r="DN51" s="17">
        <f t="shared" si="19"/>
        <v>1.429</v>
      </c>
      <c r="DO51" s="33" t="str">
        <f>IF(DN51&gt;='PAINEL E TARGET'!$T$11,'PAINEL E TARGET'!$S$11,
IF(DN51&gt;='PAINEL E TARGET'!$T$12,'PAINEL E TARGET'!$S$12,
IF(DN51&gt;='PAINEL E TARGET'!$T$13,'PAINEL E TARGET'!$S$13,
IF(DN51&gt;='PAINEL E TARGET'!$T$14,'PAINEL E TARGET'!$S$14,
IF(DN51&gt;='PAINEL E TARGET'!$T$15,'PAINEL E TARGET'!$S$15,
IF(DN51&gt;='PAINEL E TARGET'!$T$16,'PAINEL E TARGET'!$S$16,
IF(DN51&gt;='PAINEL E TARGET'!$T$17,'PAINEL E TARGET'!$S$17,
IF(DN51&gt;='PAINEL E TARGET'!$T$18,'PAINEL E TARGET'!$S$18,'PAINEL E TARGET'!$S$19))))))))</f>
        <v>8. Fx de 130% ou mais</v>
      </c>
      <c r="DP51" s="17">
        <f>IFERROR(VLOOKUP($BW51,'PAINEL E TARGET'!$G$1:$Q$99,10,0),0)</f>
        <v>0</v>
      </c>
      <c r="DQ51" s="17">
        <f>VLOOKUP(DO51,'PAINEL E TARGET'!$S$10:$U$19,3,0)</f>
        <v>1.6</v>
      </c>
      <c r="DR51" s="16">
        <f t="shared" si="34"/>
        <v>0</v>
      </c>
      <c r="DS51" s="17">
        <f t="shared" si="20"/>
        <v>0.96299999999999997</v>
      </c>
      <c r="DT51" s="16">
        <f>IF(DS51&gt;=1,VLOOKUP(BO51,'PAINEL E TARGET'!$S$1:$W$8,5,0),0)</f>
        <v>0</v>
      </c>
      <c r="DU51" s="16">
        <f t="shared" si="35"/>
        <v>825.00000000000011</v>
      </c>
    </row>
    <row r="52" spans="2:125" s="32" customFormat="1" x14ac:dyDescent="0.2">
      <c r="B52" s="44">
        <v>43541</v>
      </c>
      <c r="C52" s="65">
        <v>173</v>
      </c>
      <c r="D52" s="66" t="s">
        <v>60</v>
      </c>
      <c r="E52" s="65">
        <v>411</v>
      </c>
      <c r="F52" s="65" t="s">
        <v>1020</v>
      </c>
      <c r="G52" s="67">
        <v>1449468.6493943436</v>
      </c>
      <c r="H52" s="67">
        <v>823934.42769810138</v>
      </c>
      <c r="I52" s="67">
        <v>698920.99</v>
      </c>
      <c r="J52" s="68">
        <v>0.84827258881830858</v>
      </c>
      <c r="K52" s="67">
        <v>63048.317444825785</v>
      </c>
      <c r="L52" s="67">
        <v>718725.53773143829</v>
      </c>
      <c r="M52" s="67">
        <v>74998.990000000005</v>
      </c>
      <c r="N52" s="67">
        <v>612163.39999999991</v>
      </c>
      <c r="O52" s="67">
        <v>1378172.2697191876</v>
      </c>
      <c r="P52" s="67" t="s">
        <v>1082</v>
      </c>
      <c r="Q52" s="67" t="s">
        <v>1082</v>
      </c>
      <c r="R52" s="67">
        <v>0</v>
      </c>
      <c r="S52" s="67">
        <v>839.6</v>
      </c>
      <c r="T52" s="68">
        <v>9.5425460324686795E-2</v>
      </c>
      <c r="U52" s="68">
        <v>7.974551692213537E-2</v>
      </c>
      <c r="V52" s="68">
        <v>0.8356838589072545</v>
      </c>
      <c r="W52" s="67">
        <v>74601.13</v>
      </c>
      <c r="X52" s="67">
        <v>54798.119999999988</v>
      </c>
      <c r="Y52" s="68">
        <v>0.73454812279653114</v>
      </c>
      <c r="Z52" s="68">
        <v>8.4456418646941547E-2</v>
      </c>
      <c r="AA52" s="68">
        <v>8.0156162213709053E-2</v>
      </c>
      <c r="AB52" s="68">
        <v>0.94908313065926786</v>
      </c>
      <c r="AC52" s="67">
        <v>66025.819999999992</v>
      </c>
      <c r="AD52" s="67">
        <v>55080.3</v>
      </c>
      <c r="AE52" s="68">
        <v>0.8342236415996046</v>
      </c>
      <c r="AF52" s="43">
        <v>80</v>
      </c>
      <c r="AG52" s="43">
        <v>85</v>
      </c>
      <c r="AH52" s="43">
        <v>43</v>
      </c>
      <c r="AI52" s="43">
        <v>25</v>
      </c>
      <c r="AJ52" s="67">
        <v>34617.870000000003</v>
      </c>
      <c r="AK52" s="67">
        <v>31740.05</v>
      </c>
      <c r="AL52" s="68">
        <v>0.91686894658741269</v>
      </c>
      <c r="AM52" s="67">
        <v>7014.6600000000008</v>
      </c>
      <c r="AN52" s="67">
        <v>3446.5</v>
      </c>
      <c r="AO52" s="68">
        <v>0.49132816130788942</v>
      </c>
      <c r="AP52" s="67">
        <v>2943.75</v>
      </c>
      <c r="AQ52" s="67">
        <v>1639.96</v>
      </c>
      <c r="AR52" s="68">
        <v>0.5570989384288747</v>
      </c>
      <c r="AS52" s="67">
        <v>30024.849999999995</v>
      </c>
      <c r="AT52" s="67">
        <v>17971.61</v>
      </c>
      <c r="AU52" s="68">
        <v>0.59855786123827437</v>
      </c>
      <c r="AV52" s="43">
        <v>1230.26</v>
      </c>
      <c r="AW52" s="43">
        <v>599.88</v>
      </c>
      <c r="AX52" s="69">
        <v>0.48760424625688881</v>
      </c>
      <c r="AY52" s="43">
        <v>63048.317444825785</v>
      </c>
      <c r="AZ52" s="43">
        <v>74998.989999999991</v>
      </c>
      <c r="BA52" s="43">
        <v>40501.48774029241</v>
      </c>
      <c r="BB52" s="43">
        <v>38192.97</v>
      </c>
      <c r="BC52" s="43">
        <v>111131.74474551994</v>
      </c>
      <c r="BD52" s="43">
        <v>71532.997552476547</v>
      </c>
      <c r="BE52" s="43">
        <v>131996.43999999997</v>
      </c>
      <c r="BF52" s="43">
        <v>116823.67</v>
      </c>
      <c r="BG52" s="43">
        <v>2170.0300000000002</v>
      </c>
      <c r="BH52" s="43">
        <v>83</v>
      </c>
      <c r="BI52" s="44">
        <v>43173</v>
      </c>
      <c r="BJ52" s="44">
        <v>43541</v>
      </c>
      <c r="BK52" s="44">
        <v>43172</v>
      </c>
      <c r="BL52" s="43">
        <f t="shared" si="21"/>
        <v>699760.59</v>
      </c>
      <c r="BM52" s="43">
        <f t="shared" si="22"/>
        <v>688001.98999999987</v>
      </c>
      <c r="BO52" s="16" t="str">
        <f>IFERROR(VLOOKUP($C52,'PORTE LOJA'!A:B,2,0),"PORTE 1")</f>
        <v>PORTE 2</v>
      </c>
      <c r="BP52" s="16">
        <f>VLOOKUP(BO52,'PAINEL E TARGET'!$S$1:$W$8,3,0)</f>
        <v>1875</v>
      </c>
      <c r="BQ52" s="16">
        <f t="shared" si="0"/>
        <v>1</v>
      </c>
      <c r="BR52" s="16">
        <f t="shared" si="1"/>
        <v>1</v>
      </c>
      <c r="BS52" s="16">
        <f t="shared" si="2"/>
        <v>1</v>
      </c>
      <c r="BT52" s="16">
        <f t="shared" si="3"/>
        <v>1</v>
      </c>
      <c r="BU52" s="16">
        <f t="shared" si="4"/>
        <v>1</v>
      </c>
      <c r="BV52" s="16">
        <f t="shared" si="5"/>
        <v>1</v>
      </c>
      <c r="BW52" s="17" t="str">
        <f t="shared" si="23"/>
        <v>111111</v>
      </c>
      <c r="BY52" s="17">
        <f t="shared" si="6"/>
        <v>0.84899999999999998</v>
      </c>
      <c r="BZ52" s="17">
        <f t="shared" si="7"/>
        <v>0.88</v>
      </c>
      <c r="CA52" s="17" t="str">
        <f t="shared" si="24"/>
        <v>Sem Retira</v>
      </c>
      <c r="CB52" s="17">
        <f t="shared" si="25"/>
        <v>0.88</v>
      </c>
      <c r="CC52" s="33" t="str">
        <f>IF(CB52&gt;='PAINEL E TARGET'!$T$11,'PAINEL E TARGET'!$S$11,
IF(CB52&gt;='PAINEL E TARGET'!$T$12,'PAINEL E TARGET'!$S$12,
IF(CB52&gt;='PAINEL E TARGET'!$T$13,'PAINEL E TARGET'!$S$13,
IF(CB52&gt;='PAINEL E TARGET'!$T$14,'PAINEL E TARGET'!$S$14,
IF(CB52&gt;='PAINEL E TARGET'!$T$15,'PAINEL E TARGET'!$S$15,
IF(CB52&gt;='PAINEL E TARGET'!$T$16,'PAINEL E TARGET'!$S$16,
IF(CB52&gt;='PAINEL E TARGET'!$T$17,'PAINEL E TARGET'!$S$17,
IF(CB52&gt;='PAINEL E TARGET'!$T$18,'PAINEL E TARGET'!$S$18,'PAINEL E TARGET'!$S$19))))))))</f>
        <v>Não elegível</v>
      </c>
      <c r="CD52" s="17">
        <f>IFERROR(VLOOKUP($BW52,'PAINEL E TARGET'!$G$1:$Q$99,4,0),0)</f>
        <v>0.25</v>
      </c>
      <c r="CE52" s="17">
        <f>VLOOKUP(CC52,'PAINEL E TARGET'!$S$10:$U$19,3,0)</f>
        <v>0</v>
      </c>
      <c r="CF52" s="16">
        <f t="shared" si="26"/>
        <v>0</v>
      </c>
      <c r="CG52" s="17">
        <f t="shared" si="8"/>
        <v>0.91700000000000004</v>
      </c>
      <c r="CH52" s="17">
        <f t="shared" si="9"/>
        <v>0.49099999999999999</v>
      </c>
      <c r="CI52" s="17">
        <f t="shared" si="10"/>
        <v>0.55700000000000005</v>
      </c>
      <c r="CJ52" s="17">
        <f t="shared" si="11"/>
        <v>0.59899999999999998</v>
      </c>
      <c r="CK52" s="17">
        <f t="shared" si="12"/>
        <v>0.48799999999999999</v>
      </c>
      <c r="CL52" s="17">
        <f t="shared" si="13"/>
        <v>0.73499999999999999</v>
      </c>
      <c r="CM52" s="16">
        <f t="shared" si="14"/>
        <v>1</v>
      </c>
      <c r="CN52" s="17" t="str">
        <f t="shared" si="27"/>
        <v>não ok</v>
      </c>
      <c r="CO52" s="17">
        <f t="shared" si="28"/>
        <v>0</v>
      </c>
      <c r="CP52" s="33" t="str">
        <f>IF(CO52&gt;='PAINEL E TARGET'!$T$11,'PAINEL E TARGET'!$S$11,
IF(CO52&gt;='PAINEL E TARGET'!$T$12,'PAINEL E TARGET'!$S$12,
IF(CO52&gt;='PAINEL E TARGET'!$T$13,'PAINEL E TARGET'!$S$13,
IF(CO52&gt;='PAINEL E TARGET'!$T$14,'PAINEL E TARGET'!$S$14,
IF(CO52&gt;='PAINEL E TARGET'!$T$15,'PAINEL E TARGET'!$S$15,
IF(CO52&gt;='PAINEL E TARGET'!$T$16,'PAINEL E TARGET'!$S$16,
IF(CO52&gt;='PAINEL E TARGET'!$T$17,'PAINEL E TARGET'!$S$17,
IF(CO52&gt;='PAINEL E TARGET'!$T$18,'PAINEL E TARGET'!$S$18,'PAINEL E TARGET'!$S$19))))))))</f>
        <v>Não elegível</v>
      </c>
      <c r="CQ52" s="17">
        <f>IFERROR(VLOOKUP($BW52,'PAINEL E TARGET'!$G$1:$Q$99,5,0),0)</f>
        <v>0.25</v>
      </c>
      <c r="CR52" s="17">
        <f>VLOOKUP(CP52,'PAINEL E TARGET'!$S$10:$U$19,3,0)</f>
        <v>0</v>
      </c>
      <c r="CS52" s="16">
        <f t="shared" si="29"/>
        <v>0</v>
      </c>
      <c r="CT52" s="17">
        <f t="shared" si="15"/>
        <v>0.83399999999999996</v>
      </c>
      <c r="CU52" s="33" t="str">
        <f>IF(CT52&gt;='PAINEL E TARGET'!$T$11,'PAINEL E TARGET'!$S$11,
IF(CT52&gt;='PAINEL E TARGET'!$T$12,'PAINEL E TARGET'!$S$12,
IF(CT52&gt;='PAINEL E TARGET'!$T$13,'PAINEL E TARGET'!$S$13,
IF(CT52&gt;='PAINEL E TARGET'!$T$14,'PAINEL E TARGET'!$S$14,
IF(CT52&gt;='PAINEL E TARGET'!$T$15,'PAINEL E TARGET'!$S$15,
IF(CT52&gt;='PAINEL E TARGET'!$T$16,'PAINEL E TARGET'!$S$16,
IF(CT52&gt;='PAINEL E TARGET'!$T$17,'PAINEL E TARGET'!$S$17,
IF(CT52&gt;='PAINEL E TARGET'!$T$18,'PAINEL E TARGET'!$S$18,'PAINEL E TARGET'!$S$19))))))))</f>
        <v>Não elegível</v>
      </c>
      <c r="CV52" s="17">
        <f>IFERROR(VLOOKUP($BW52,'PAINEL E TARGET'!$G$1:$Q$99,6,0),0)</f>
        <v>0.2</v>
      </c>
      <c r="CW52" s="17">
        <f>VLOOKUP(CU52,'PAINEL E TARGET'!$S$10:$U$19,3,0)</f>
        <v>0</v>
      </c>
      <c r="CX52" s="16">
        <f t="shared" si="30"/>
        <v>0</v>
      </c>
      <c r="CY52" s="17">
        <f t="shared" si="16"/>
        <v>1.19</v>
      </c>
      <c r="CZ52" s="33" t="str">
        <f>IF(CY52&gt;='PAINEL E TARGET'!$T$11,'PAINEL E TARGET'!$S$11,
IF(CY52&gt;='PAINEL E TARGET'!$T$12,'PAINEL E TARGET'!$S$12,
IF(CY52&gt;='PAINEL E TARGET'!$T$13,'PAINEL E TARGET'!$S$13,
IF(CY52&gt;='PAINEL E TARGET'!$T$14,'PAINEL E TARGET'!$S$14,
IF(CY52&gt;='PAINEL E TARGET'!$T$15,'PAINEL E TARGET'!$S$15,
IF(CY52&gt;='PAINEL E TARGET'!$T$16,'PAINEL E TARGET'!$S$16,
IF(CY52&gt;='PAINEL E TARGET'!$T$17,'PAINEL E TARGET'!$S$17,
IF(CY52&gt;='PAINEL E TARGET'!$T$18,'PAINEL E TARGET'!$S$18,'PAINEL E TARGET'!$S$19))))))))</f>
        <v>5. Fx de 115% a 119,9%</v>
      </c>
      <c r="DA52" s="17">
        <f>IFERROR(VLOOKUP($BW52,'PAINEL E TARGET'!$G$1:$Q$99,7,0),0)</f>
        <v>0.15</v>
      </c>
      <c r="DB52" s="17">
        <f>VLOOKUP(CZ52,'PAINEL E TARGET'!$S$10:$U$19,3,0)</f>
        <v>1.3</v>
      </c>
      <c r="DC52" s="16">
        <f t="shared" si="31"/>
        <v>365.625</v>
      </c>
      <c r="DD52" s="17">
        <f t="shared" si="17"/>
        <v>0.94299999999999995</v>
      </c>
      <c r="DE52" s="33" t="str">
        <f>IF(DD52&gt;='PAINEL E TARGET'!$T$11,'PAINEL E TARGET'!$S$11,
IF(DD52&gt;='PAINEL E TARGET'!$T$12,'PAINEL E TARGET'!$S$12,
IF(DD52&gt;='PAINEL E TARGET'!$T$13,'PAINEL E TARGET'!$S$13,
IF(DD52&gt;='PAINEL E TARGET'!$T$14,'PAINEL E TARGET'!$S$14,
IF(DD52&gt;='PAINEL E TARGET'!$T$15,'PAINEL E TARGET'!$S$15,
IF(DD52&gt;='PAINEL E TARGET'!$T$16,'PAINEL E TARGET'!$S$16,
IF(DD52&gt;='PAINEL E TARGET'!$T$17,'PAINEL E TARGET'!$S$17,
IF(DD52&gt;='PAINEL E TARGET'!$T$18,'PAINEL E TARGET'!$S$18,'PAINEL E TARGET'!$S$19))))))))</f>
        <v>1. Fx de 90% a 99,9%</v>
      </c>
      <c r="DF52" s="17">
        <f>IFERROR(VLOOKUP($BW52,'PAINEL E TARGET'!$G$1:$Q$99,8,0),0)</f>
        <v>0.1</v>
      </c>
      <c r="DG52" s="17">
        <f>VLOOKUP(DE52,'PAINEL E TARGET'!$S$10:$U$19,3,0)</f>
        <v>0.5</v>
      </c>
      <c r="DH52" s="16">
        <f t="shared" si="32"/>
        <v>93.75</v>
      </c>
      <c r="DI52" s="17">
        <f t="shared" si="18"/>
        <v>0.58099999999999996</v>
      </c>
      <c r="DJ52" s="33" t="str">
        <f>IF(DI52&gt;='PAINEL E TARGET'!$T$11,'PAINEL E TARGET'!$S$11,
IF(DI52&gt;='PAINEL E TARGET'!$T$12,'PAINEL E TARGET'!$S$12,
IF(DI52&gt;='PAINEL E TARGET'!$T$13,'PAINEL E TARGET'!$S$13,
IF(DI52&gt;='PAINEL E TARGET'!$T$14,'PAINEL E TARGET'!$S$14,
IF(DI52&gt;='PAINEL E TARGET'!$T$15,'PAINEL E TARGET'!$S$15,
IF(DI52&gt;='PAINEL E TARGET'!$T$16,'PAINEL E TARGET'!$S$16,
IF(DI52&gt;='PAINEL E TARGET'!$T$17,'PAINEL E TARGET'!$S$17,
IF(DI52&gt;='PAINEL E TARGET'!$T$18,'PAINEL E TARGET'!$S$18,'PAINEL E TARGET'!$S$19))))))))</f>
        <v>Não elegível</v>
      </c>
      <c r="DK52" s="17">
        <f>IFERROR(VLOOKUP($BW52,'PAINEL E TARGET'!$G$1:$Q$99,9,0),0)</f>
        <v>0.05</v>
      </c>
      <c r="DL52" s="17">
        <f>VLOOKUP(DJ52,'PAINEL E TARGET'!$S$10:$U$19,3,0)</f>
        <v>0</v>
      </c>
      <c r="DM52" s="16">
        <f t="shared" si="33"/>
        <v>0</v>
      </c>
      <c r="DN52" s="17">
        <f t="shared" si="19"/>
        <v>0.48799999999999999</v>
      </c>
      <c r="DO52" s="33" t="str">
        <f>IF(DN52&gt;='PAINEL E TARGET'!$T$11,'PAINEL E TARGET'!$S$11,
IF(DN52&gt;='PAINEL E TARGET'!$T$12,'PAINEL E TARGET'!$S$12,
IF(DN52&gt;='PAINEL E TARGET'!$T$13,'PAINEL E TARGET'!$S$13,
IF(DN52&gt;='PAINEL E TARGET'!$T$14,'PAINEL E TARGET'!$S$14,
IF(DN52&gt;='PAINEL E TARGET'!$T$15,'PAINEL E TARGET'!$S$15,
IF(DN52&gt;='PAINEL E TARGET'!$T$16,'PAINEL E TARGET'!$S$16,
IF(DN52&gt;='PAINEL E TARGET'!$T$17,'PAINEL E TARGET'!$S$17,
IF(DN52&gt;='PAINEL E TARGET'!$T$18,'PAINEL E TARGET'!$S$18,'PAINEL E TARGET'!$S$19))))))))</f>
        <v>Não elegível</v>
      </c>
      <c r="DP52" s="17">
        <f>IFERROR(VLOOKUP($BW52,'PAINEL E TARGET'!$G$1:$Q$99,10,0),0)</f>
        <v>0</v>
      </c>
      <c r="DQ52" s="17">
        <f>VLOOKUP(DO52,'PAINEL E TARGET'!$S$10:$U$19,3,0)</f>
        <v>0</v>
      </c>
      <c r="DR52" s="16">
        <f t="shared" si="34"/>
        <v>0</v>
      </c>
      <c r="DS52" s="17">
        <f t="shared" si="20"/>
        <v>1.0629999999999999</v>
      </c>
      <c r="DT52" s="16">
        <f>IF(DS52&gt;=1,VLOOKUP(BO52,'PAINEL E TARGET'!$S$1:$W$8,5,0),0)</f>
        <v>190</v>
      </c>
      <c r="DU52" s="16">
        <f t="shared" si="35"/>
        <v>649.375</v>
      </c>
    </row>
    <row r="53" spans="2:125" s="32" customFormat="1" x14ac:dyDescent="0.2">
      <c r="B53" s="44">
        <v>43541</v>
      </c>
      <c r="C53" s="65">
        <v>175</v>
      </c>
      <c r="D53" s="66" t="s">
        <v>61</v>
      </c>
      <c r="E53" s="65">
        <v>213</v>
      </c>
      <c r="F53" s="65" t="s">
        <v>1017</v>
      </c>
      <c r="G53" s="67">
        <v>1858264.0135418226</v>
      </c>
      <c r="H53" s="67">
        <v>1035718.8628655262</v>
      </c>
      <c r="I53" s="67">
        <v>705875.44999999984</v>
      </c>
      <c r="J53" s="68">
        <v>0.68153190533486308</v>
      </c>
      <c r="K53" s="67">
        <v>81083.044460551915</v>
      </c>
      <c r="L53" s="67">
        <v>853880.07848505676</v>
      </c>
      <c r="M53" s="67">
        <v>75410.44</v>
      </c>
      <c r="N53" s="67">
        <v>606373.62</v>
      </c>
      <c r="O53" s="67">
        <v>1679802.9528483921</v>
      </c>
      <c r="P53" s="67" t="s">
        <v>1082</v>
      </c>
      <c r="Q53" s="67" t="s">
        <v>1082</v>
      </c>
      <c r="R53" s="67">
        <v>0</v>
      </c>
      <c r="S53" s="67">
        <v>0</v>
      </c>
      <c r="T53" s="68">
        <v>9.9375652065589723E-2</v>
      </c>
      <c r="U53" s="68">
        <v>9.0768123854347654E-2</v>
      </c>
      <c r="V53" s="68">
        <v>0.91338393225776326</v>
      </c>
      <c r="W53" s="67">
        <v>92912.57</v>
      </c>
      <c r="X53" s="67">
        <v>61884.259999999995</v>
      </c>
      <c r="Y53" s="68">
        <v>0.66604830756484279</v>
      </c>
      <c r="Z53" s="68">
        <v>9.9558108459658581E-2</v>
      </c>
      <c r="AA53" s="68">
        <v>0.18676596809846216</v>
      </c>
      <c r="AB53" s="68">
        <v>1.8759493424299098</v>
      </c>
      <c r="AC53" s="67">
        <v>93083.160000000018</v>
      </c>
      <c r="AD53" s="67">
        <v>127334.06000000001</v>
      </c>
      <c r="AE53" s="68">
        <v>1.367960219657347</v>
      </c>
      <c r="AF53" s="43">
        <v>80</v>
      </c>
      <c r="AG53" s="43">
        <v>86</v>
      </c>
      <c r="AH53" s="43">
        <v>61</v>
      </c>
      <c r="AI53" s="43">
        <v>0</v>
      </c>
      <c r="AJ53" s="67">
        <v>55014.130000000005</v>
      </c>
      <c r="AK53" s="67">
        <v>37994.68</v>
      </c>
      <c r="AL53" s="68">
        <v>0.69063493324351388</v>
      </c>
      <c r="AM53" s="67">
        <v>11013.279999999999</v>
      </c>
      <c r="AN53" s="67">
        <v>6984.5899999999992</v>
      </c>
      <c r="AO53" s="68">
        <v>0.6341970784362152</v>
      </c>
      <c r="AP53" s="67">
        <v>13259.630000000001</v>
      </c>
      <c r="AQ53" s="67">
        <v>9801.91</v>
      </c>
      <c r="AR53" s="68">
        <v>0.73922952601241509</v>
      </c>
      <c r="AS53" s="67">
        <v>13625.529999999999</v>
      </c>
      <c r="AT53" s="67">
        <v>7103.08</v>
      </c>
      <c r="AU53" s="68">
        <v>0.52130669412492581</v>
      </c>
      <c r="AV53" s="43">
        <v>3158.68</v>
      </c>
      <c r="AW53" s="43">
        <v>2134.4700000000003</v>
      </c>
      <c r="AX53" s="69">
        <v>0.67574746413058628</v>
      </c>
      <c r="AY53" s="43">
        <v>81083.044460551915</v>
      </c>
      <c r="AZ53" s="43">
        <v>75410.44</v>
      </c>
      <c r="BA53" s="43">
        <v>42827.280530782504</v>
      </c>
      <c r="BB53" s="43">
        <v>40560.83</v>
      </c>
      <c r="BC53" s="43">
        <v>144263.14925039536</v>
      </c>
      <c r="BD53" s="43">
        <v>76817.148575011466</v>
      </c>
      <c r="BE53" s="43">
        <v>167895.94000000003</v>
      </c>
      <c r="BF53" s="43">
        <v>168204.27000000005</v>
      </c>
      <c r="BG53" s="43">
        <v>5691.3799999999992</v>
      </c>
      <c r="BH53" s="43">
        <v>111</v>
      </c>
      <c r="BI53" s="44">
        <v>43173</v>
      </c>
      <c r="BJ53" s="44">
        <v>43541</v>
      </c>
      <c r="BK53" s="44">
        <v>43172</v>
      </c>
      <c r="BL53" s="43">
        <f t="shared" si="21"/>
        <v>705875.44999999984</v>
      </c>
      <c r="BM53" s="43">
        <f t="shared" si="22"/>
        <v>681784.06</v>
      </c>
      <c r="BO53" s="16" t="str">
        <f>IFERROR(VLOOKUP($C53,'PORTE LOJA'!A:B,2,0),"PORTE 1")</f>
        <v>PORTE 3</v>
      </c>
      <c r="BP53" s="16">
        <f>VLOOKUP(BO53,'PAINEL E TARGET'!$S$1:$W$8,3,0)</f>
        <v>2400</v>
      </c>
      <c r="BQ53" s="16">
        <f t="shared" si="0"/>
        <v>1</v>
      </c>
      <c r="BR53" s="16">
        <f t="shared" si="1"/>
        <v>1</v>
      </c>
      <c r="BS53" s="16">
        <f t="shared" si="2"/>
        <v>1</v>
      </c>
      <c r="BT53" s="16">
        <f t="shared" si="3"/>
        <v>1</v>
      </c>
      <c r="BU53" s="16">
        <f t="shared" si="4"/>
        <v>1</v>
      </c>
      <c r="BV53" s="16">
        <f t="shared" si="5"/>
        <v>1</v>
      </c>
      <c r="BW53" s="17" t="str">
        <f t="shared" si="23"/>
        <v>111111</v>
      </c>
      <c r="BY53" s="17">
        <f t="shared" si="6"/>
        <v>0.68200000000000005</v>
      </c>
      <c r="BZ53" s="17">
        <f t="shared" si="7"/>
        <v>0.72899999999999998</v>
      </c>
      <c r="CA53" s="17" t="str">
        <f t="shared" si="24"/>
        <v>Sem Retira</v>
      </c>
      <c r="CB53" s="17">
        <f t="shared" si="25"/>
        <v>0.72899999999999998</v>
      </c>
      <c r="CC53" s="33" t="str">
        <f>IF(CB53&gt;='PAINEL E TARGET'!$T$11,'PAINEL E TARGET'!$S$11,
IF(CB53&gt;='PAINEL E TARGET'!$T$12,'PAINEL E TARGET'!$S$12,
IF(CB53&gt;='PAINEL E TARGET'!$T$13,'PAINEL E TARGET'!$S$13,
IF(CB53&gt;='PAINEL E TARGET'!$T$14,'PAINEL E TARGET'!$S$14,
IF(CB53&gt;='PAINEL E TARGET'!$T$15,'PAINEL E TARGET'!$S$15,
IF(CB53&gt;='PAINEL E TARGET'!$T$16,'PAINEL E TARGET'!$S$16,
IF(CB53&gt;='PAINEL E TARGET'!$T$17,'PAINEL E TARGET'!$S$17,
IF(CB53&gt;='PAINEL E TARGET'!$T$18,'PAINEL E TARGET'!$S$18,'PAINEL E TARGET'!$S$19))))))))</f>
        <v>Não elegível</v>
      </c>
      <c r="CD53" s="17">
        <f>IFERROR(VLOOKUP($BW53,'PAINEL E TARGET'!$G$1:$Q$99,4,0),0)</f>
        <v>0.25</v>
      </c>
      <c r="CE53" s="17">
        <f>VLOOKUP(CC53,'PAINEL E TARGET'!$S$10:$U$19,3,0)</f>
        <v>0</v>
      </c>
      <c r="CF53" s="16">
        <f t="shared" si="26"/>
        <v>0</v>
      </c>
      <c r="CG53" s="17">
        <f t="shared" si="8"/>
        <v>0.69099999999999995</v>
      </c>
      <c r="CH53" s="17">
        <f t="shared" si="9"/>
        <v>0.63400000000000001</v>
      </c>
      <c r="CI53" s="17">
        <f t="shared" si="10"/>
        <v>0.73899999999999999</v>
      </c>
      <c r="CJ53" s="17">
        <f t="shared" si="11"/>
        <v>0.52100000000000002</v>
      </c>
      <c r="CK53" s="17">
        <f t="shared" si="12"/>
        <v>0.67600000000000005</v>
      </c>
      <c r="CL53" s="17">
        <f t="shared" si="13"/>
        <v>0.66600000000000004</v>
      </c>
      <c r="CM53" s="16">
        <f t="shared" si="14"/>
        <v>1</v>
      </c>
      <c r="CN53" s="17" t="str">
        <f t="shared" si="27"/>
        <v>não ok</v>
      </c>
      <c r="CO53" s="17">
        <f t="shared" si="28"/>
        <v>0</v>
      </c>
      <c r="CP53" s="33" t="str">
        <f>IF(CO53&gt;='PAINEL E TARGET'!$T$11,'PAINEL E TARGET'!$S$11,
IF(CO53&gt;='PAINEL E TARGET'!$T$12,'PAINEL E TARGET'!$S$12,
IF(CO53&gt;='PAINEL E TARGET'!$T$13,'PAINEL E TARGET'!$S$13,
IF(CO53&gt;='PAINEL E TARGET'!$T$14,'PAINEL E TARGET'!$S$14,
IF(CO53&gt;='PAINEL E TARGET'!$T$15,'PAINEL E TARGET'!$S$15,
IF(CO53&gt;='PAINEL E TARGET'!$T$16,'PAINEL E TARGET'!$S$16,
IF(CO53&gt;='PAINEL E TARGET'!$T$17,'PAINEL E TARGET'!$S$17,
IF(CO53&gt;='PAINEL E TARGET'!$T$18,'PAINEL E TARGET'!$S$18,'PAINEL E TARGET'!$S$19))))))))</f>
        <v>Não elegível</v>
      </c>
      <c r="CQ53" s="17">
        <f>IFERROR(VLOOKUP($BW53,'PAINEL E TARGET'!$G$1:$Q$99,5,0),0)</f>
        <v>0.25</v>
      </c>
      <c r="CR53" s="17">
        <f>VLOOKUP(CP53,'PAINEL E TARGET'!$S$10:$U$19,3,0)</f>
        <v>0</v>
      </c>
      <c r="CS53" s="16">
        <f t="shared" si="29"/>
        <v>0</v>
      </c>
      <c r="CT53" s="17">
        <f t="shared" si="15"/>
        <v>1.3680000000000001</v>
      </c>
      <c r="CU53" s="33" t="str">
        <f>IF(CT53&gt;='PAINEL E TARGET'!$T$11,'PAINEL E TARGET'!$S$11,
IF(CT53&gt;='PAINEL E TARGET'!$T$12,'PAINEL E TARGET'!$S$12,
IF(CT53&gt;='PAINEL E TARGET'!$T$13,'PAINEL E TARGET'!$S$13,
IF(CT53&gt;='PAINEL E TARGET'!$T$14,'PAINEL E TARGET'!$S$14,
IF(CT53&gt;='PAINEL E TARGET'!$T$15,'PAINEL E TARGET'!$S$15,
IF(CT53&gt;='PAINEL E TARGET'!$T$16,'PAINEL E TARGET'!$S$16,
IF(CT53&gt;='PAINEL E TARGET'!$T$17,'PAINEL E TARGET'!$S$17,
IF(CT53&gt;='PAINEL E TARGET'!$T$18,'PAINEL E TARGET'!$S$18,'PAINEL E TARGET'!$S$19))))))))</f>
        <v>8. Fx de 130% ou mais</v>
      </c>
      <c r="CV53" s="17">
        <f>IFERROR(VLOOKUP($BW53,'PAINEL E TARGET'!$G$1:$Q$99,6,0),0)</f>
        <v>0.2</v>
      </c>
      <c r="CW53" s="17">
        <f>VLOOKUP(CU53,'PAINEL E TARGET'!$S$10:$U$19,3,0)</f>
        <v>1.6</v>
      </c>
      <c r="CX53" s="16">
        <f t="shared" si="30"/>
        <v>768.00000000000011</v>
      </c>
      <c r="CY53" s="17">
        <f t="shared" si="16"/>
        <v>0.93</v>
      </c>
      <c r="CZ53" s="33" t="str">
        <f>IF(CY53&gt;='PAINEL E TARGET'!$T$11,'PAINEL E TARGET'!$S$11,
IF(CY53&gt;='PAINEL E TARGET'!$T$12,'PAINEL E TARGET'!$S$12,
IF(CY53&gt;='PAINEL E TARGET'!$T$13,'PAINEL E TARGET'!$S$13,
IF(CY53&gt;='PAINEL E TARGET'!$T$14,'PAINEL E TARGET'!$S$14,
IF(CY53&gt;='PAINEL E TARGET'!$T$15,'PAINEL E TARGET'!$S$15,
IF(CY53&gt;='PAINEL E TARGET'!$T$16,'PAINEL E TARGET'!$S$16,
IF(CY53&gt;='PAINEL E TARGET'!$T$17,'PAINEL E TARGET'!$S$17,
IF(CY53&gt;='PAINEL E TARGET'!$T$18,'PAINEL E TARGET'!$S$18,'PAINEL E TARGET'!$S$19))))))))</f>
        <v>1. Fx de 90% a 99,9%</v>
      </c>
      <c r="DA53" s="17">
        <f>IFERROR(VLOOKUP($BW53,'PAINEL E TARGET'!$G$1:$Q$99,7,0),0)</f>
        <v>0.15</v>
      </c>
      <c r="DB53" s="17">
        <f>VLOOKUP(CZ53,'PAINEL E TARGET'!$S$10:$U$19,3,0)</f>
        <v>0.5</v>
      </c>
      <c r="DC53" s="16">
        <f t="shared" si="31"/>
        <v>180</v>
      </c>
      <c r="DD53" s="17">
        <f t="shared" si="17"/>
        <v>0.94699999999999995</v>
      </c>
      <c r="DE53" s="33" t="str">
        <f>IF(DD53&gt;='PAINEL E TARGET'!$T$11,'PAINEL E TARGET'!$S$11,
IF(DD53&gt;='PAINEL E TARGET'!$T$12,'PAINEL E TARGET'!$S$12,
IF(DD53&gt;='PAINEL E TARGET'!$T$13,'PAINEL E TARGET'!$S$13,
IF(DD53&gt;='PAINEL E TARGET'!$T$14,'PAINEL E TARGET'!$S$14,
IF(DD53&gt;='PAINEL E TARGET'!$T$15,'PAINEL E TARGET'!$S$15,
IF(DD53&gt;='PAINEL E TARGET'!$T$16,'PAINEL E TARGET'!$S$16,
IF(DD53&gt;='PAINEL E TARGET'!$T$17,'PAINEL E TARGET'!$S$17,
IF(DD53&gt;='PAINEL E TARGET'!$T$18,'PAINEL E TARGET'!$S$18,'PAINEL E TARGET'!$S$19))))))))</f>
        <v>1. Fx de 90% a 99,9%</v>
      </c>
      <c r="DF53" s="17">
        <f>IFERROR(VLOOKUP($BW53,'PAINEL E TARGET'!$G$1:$Q$99,8,0),0)</f>
        <v>0.1</v>
      </c>
      <c r="DG53" s="17">
        <f>VLOOKUP(DE53,'PAINEL E TARGET'!$S$10:$U$19,3,0)</f>
        <v>0.5</v>
      </c>
      <c r="DH53" s="16">
        <f t="shared" si="32"/>
        <v>120</v>
      </c>
      <c r="DI53" s="17">
        <f t="shared" si="18"/>
        <v>0</v>
      </c>
      <c r="DJ53" s="33" t="str">
        <f>IF(DI53&gt;='PAINEL E TARGET'!$T$11,'PAINEL E TARGET'!$S$11,
IF(DI53&gt;='PAINEL E TARGET'!$T$12,'PAINEL E TARGET'!$S$12,
IF(DI53&gt;='PAINEL E TARGET'!$T$13,'PAINEL E TARGET'!$S$13,
IF(DI53&gt;='PAINEL E TARGET'!$T$14,'PAINEL E TARGET'!$S$14,
IF(DI53&gt;='PAINEL E TARGET'!$T$15,'PAINEL E TARGET'!$S$15,
IF(DI53&gt;='PAINEL E TARGET'!$T$16,'PAINEL E TARGET'!$S$16,
IF(DI53&gt;='PAINEL E TARGET'!$T$17,'PAINEL E TARGET'!$S$17,
IF(DI53&gt;='PAINEL E TARGET'!$T$18,'PAINEL E TARGET'!$S$18,'PAINEL E TARGET'!$S$19))))))))</f>
        <v>Não elegível</v>
      </c>
      <c r="DK53" s="17">
        <f>IFERROR(VLOOKUP($BW53,'PAINEL E TARGET'!$G$1:$Q$99,9,0),0)</f>
        <v>0.05</v>
      </c>
      <c r="DL53" s="17">
        <f>VLOOKUP(DJ53,'PAINEL E TARGET'!$S$10:$U$19,3,0)</f>
        <v>0</v>
      </c>
      <c r="DM53" s="16">
        <f t="shared" si="33"/>
        <v>0</v>
      </c>
      <c r="DN53" s="17">
        <f t="shared" si="19"/>
        <v>0.67600000000000005</v>
      </c>
      <c r="DO53" s="33" t="str">
        <f>IF(DN53&gt;='PAINEL E TARGET'!$T$11,'PAINEL E TARGET'!$S$11,
IF(DN53&gt;='PAINEL E TARGET'!$T$12,'PAINEL E TARGET'!$S$12,
IF(DN53&gt;='PAINEL E TARGET'!$T$13,'PAINEL E TARGET'!$S$13,
IF(DN53&gt;='PAINEL E TARGET'!$T$14,'PAINEL E TARGET'!$S$14,
IF(DN53&gt;='PAINEL E TARGET'!$T$15,'PAINEL E TARGET'!$S$15,
IF(DN53&gt;='PAINEL E TARGET'!$T$16,'PAINEL E TARGET'!$S$16,
IF(DN53&gt;='PAINEL E TARGET'!$T$17,'PAINEL E TARGET'!$S$17,
IF(DN53&gt;='PAINEL E TARGET'!$T$18,'PAINEL E TARGET'!$S$18,'PAINEL E TARGET'!$S$19))))))))</f>
        <v>Não elegível</v>
      </c>
      <c r="DP53" s="17">
        <f>IFERROR(VLOOKUP($BW53,'PAINEL E TARGET'!$G$1:$Q$99,10,0),0)</f>
        <v>0</v>
      </c>
      <c r="DQ53" s="17">
        <f>VLOOKUP(DO53,'PAINEL E TARGET'!$S$10:$U$19,3,0)</f>
        <v>0</v>
      </c>
      <c r="DR53" s="16">
        <f t="shared" si="34"/>
        <v>0</v>
      </c>
      <c r="DS53" s="17">
        <f t="shared" si="20"/>
        <v>1.075</v>
      </c>
      <c r="DT53" s="16">
        <f>IF(DS53&gt;=1,VLOOKUP(BO53,'PAINEL E TARGET'!$S$1:$W$8,5,0),0)</f>
        <v>240</v>
      </c>
      <c r="DU53" s="16">
        <f t="shared" si="35"/>
        <v>1308</v>
      </c>
    </row>
    <row r="54" spans="2:125" s="32" customFormat="1" x14ac:dyDescent="0.2">
      <c r="B54" s="44">
        <v>43541</v>
      </c>
      <c r="C54" s="65">
        <v>179</v>
      </c>
      <c r="D54" s="66" t="s">
        <v>955</v>
      </c>
      <c r="E54" s="65">
        <v>0</v>
      </c>
      <c r="F54" s="65">
        <v>0</v>
      </c>
      <c r="G54" s="67">
        <v>782874.45535960235</v>
      </c>
      <c r="H54" s="67">
        <v>410939.52618544584</v>
      </c>
      <c r="I54" s="67">
        <v>492878.6</v>
      </c>
      <c r="J54" s="68">
        <v>1.1993944816531892</v>
      </c>
      <c r="K54" s="67">
        <v>2039.5591509328574</v>
      </c>
      <c r="L54" s="67">
        <v>336058.14114556561</v>
      </c>
      <c r="M54" s="67">
        <v>0</v>
      </c>
      <c r="N54" s="67">
        <v>445590.20000000007</v>
      </c>
      <c r="O54" s="67">
        <v>650337.42404201382</v>
      </c>
      <c r="P54" s="67" t="s">
        <v>1082</v>
      </c>
      <c r="Q54" s="67" t="s">
        <v>1082</v>
      </c>
      <c r="R54" s="67">
        <v>0</v>
      </c>
      <c r="S54" s="67">
        <v>0</v>
      </c>
      <c r="T54" s="68">
        <v>7.0461053059835646E-2</v>
      </c>
      <c r="U54" s="68">
        <v>5.7912831117021883E-2</v>
      </c>
      <c r="V54" s="68">
        <v>0.82191265390033563</v>
      </c>
      <c r="W54" s="67">
        <v>23822.719999999994</v>
      </c>
      <c r="X54" s="67">
        <v>25805.390000000003</v>
      </c>
      <c r="Y54" s="68">
        <v>1.083226012814658</v>
      </c>
      <c r="Z54" s="68">
        <v>0</v>
      </c>
      <c r="AA54" s="68">
        <v>0</v>
      </c>
      <c r="AB54" s="68">
        <v>0</v>
      </c>
      <c r="AC54" s="67">
        <v>0</v>
      </c>
      <c r="AD54" s="67">
        <v>0</v>
      </c>
      <c r="AE54" s="68" t="s">
        <v>1082</v>
      </c>
      <c r="AF54" s="43">
        <v>80</v>
      </c>
      <c r="AG54" s="43">
        <v>85</v>
      </c>
      <c r="AH54" s="43">
        <v>0</v>
      </c>
      <c r="AI54" s="43">
        <v>1</v>
      </c>
      <c r="AJ54" s="67">
        <v>4825.1699999999992</v>
      </c>
      <c r="AK54" s="67">
        <v>8272.5</v>
      </c>
      <c r="AL54" s="68">
        <v>1.7144473666212801</v>
      </c>
      <c r="AM54" s="67">
        <v>6169.9899999999989</v>
      </c>
      <c r="AN54" s="67">
        <v>5286</v>
      </c>
      <c r="AO54" s="68">
        <v>0.85672748254049047</v>
      </c>
      <c r="AP54" s="67">
        <v>0</v>
      </c>
      <c r="AQ54" s="67">
        <v>0</v>
      </c>
      <c r="AR54" s="68">
        <v>0</v>
      </c>
      <c r="AS54" s="67">
        <v>12827.560000000001</v>
      </c>
      <c r="AT54" s="67">
        <v>12246.890000000001</v>
      </c>
      <c r="AU54" s="68">
        <v>0.95473262257202463</v>
      </c>
      <c r="AV54" s="43">
        <v>0</v>
      </c>
      <c r="AW54" s="43">
        <v>0</v>
      </c>
      <c r="AX54" s="69">
        <v>0</v>
      </c>
      <c r="AY54" s="43">
        <v>2039.5591509328574</v>
      </c>
      <c r="AZ54" s="43">
        <v>0</v>
      </c>
      <c r="BA54" s="43">
        <v>13580.336893439879</v>
      </c>
      <c r="BB54" s="43">
        <v>14382.070000000002</v>
      </c>
      <c r="BC54" s="43">
        <v>4016.3529012134973</v>
      </c>
      <c r="BD54" s="43">
        <v>26378.811408016845</v>
      </c>
      <c r="BE54" s="43">
        <v>45917.289999999994</v>
      </c>
      <c r="BF54" s="43">
        <v>0</v>
      </c>
      <c r="BG54" s="43">
        <v>0</v>
      </c>
      <c r="BH54" s="43">
        <v>0</v>
      </c>
      <c r="BI54" s="44">
        <v>43173</v>
      </c>
      <c r="BJ54" s="44">
        <v>43541</v>
      </c>
      <c r="BK54" s="44">
        <v>43172</v>
      </c>
      <c r="BL54" s="43">
        <f t="shared" si="21"/>
        <v>492878.6</v>
      </c>
      <c r="BM54" s="43">
        <f t="shared" si="22"/>
        <v>445590.20000000007</v>
      </c>
      <c r="BO54" s="16" t="str">
        <f>IFERROR(VLOOKUP($C54,'PORTE LOJA'!A:B,2,0),"PORTE 1")</f>
        <v>PORTE 1</v>
      </c>
      <c r="BP54" s="16">
        <f>VLOOKUP(BO54,'PAINEL E TARGET'!$S$1:$W$8,3,0)</f>
        <v>1650</v>
      </c>
      <c r="BQ54" s="16">
        <f t="shared" si="0"/>
        <v>1</v>
      </c>
      <c r="BR54" s="16">
        <f t="shared" si="1"/>
        <v>1</v>
      </c>
      <c r="BS54" s="16">
        <f t="shared" si="2"/>
        <v>0</v>
      </c>
      <c r="BT54" s="16">
        <f t="shared" si="3"/>
        <v>1</v>
      </c>
      <c r="BU54" s="16">
        <f t="shared" si="4"/>
        <v>1</v>
      </c>
      <c r="BV54" s="16">
        <f t="shared" si="5"/>
        <v>0</v>
      </c>
      <c r="BW54" s="17" t="str">
        <f t="shared" si="23"/>
        <v>110110</v>
      </c>
      <c r="BY54" s="17">
        <f t="shared" si="6"/>
        <v>1.1990000000000001</v>
      </c>
      <c r="BZ54" s="17">
        <f t="shared" si="7"/>
        <v>1.3180000000000001</v>
      </c>
      <c r="CA54" s="17" t="str">
        <f t="shared" si="24"/>
        <v>Sem Retira</v>
      </c>
      <c r="CB54" s="17">
        <f t="shared" si="25"/>
        <v>1.3180000000000001</v>
      </c>
      <c r="CC54" s="33" t="str">
        <f>IF(CB54&gt;='PAINEL E TARGET'!$T$11,'PAINEL E TARGET'!$S$11,
IF(CB54&gt;='PAINEL E TARGET'!$T$12,'PAINEL E TARGET'!$S$12,
IF(CB54&gt;='PAINEL E TARGET'!$T$13,'PAINEL E TARGET'!$S$13,
IF(CB54&gt;='PAINEL E TARGET'!$T$14,'PAINEL E TARGET'!$S$14,
IF(CB54&gt;='PAINEL E TARGET'!$T$15,'PAINEL E TARGET'!$S$15,
IF(CB54&gt;='PAINEL E TARGET'!$T$16,'PAINEL E TARGET'!$S$16,
IF(CB54&gt;='PAINEL E TARGET'!$T$17,'PAINEL E TARGET'!$S$17,
IF(CB54&gt;='PAINEL E TARGET'!$T$18,'PAINEL E TARGET'!$S$18,'PAINEL E TARGET'!$S$19))))))))</f>
        <v>8. Fx de 130% ou mais</v>
      </c>
      <c r="CD54" s="17">
        <f>IFERROR(VLOOKUP($BW54,'PAINEL E TARGET'!$G$1:$Q$99,4,0),0)</f>
        <v>0.35</v>
      </c>
      <c r="CE54" s="17">
        <f>VLOOKUP(CC54,'PAINEL E TARGET'!$S$10:$U$19,3,0)</f>
        <v>1.6</v>
      </c>
      <c r="CF54" s="16">
        <f t="shared" si="26"/>
        <v>923.99999999999989</v>
      </c>
      <c r="CG54" s="17">
        <f t="shared" si="8"/>
        <v>1.714</v>
      </c>
      <c r="CH54" s="17">
        <f t="shared" si="9"/>
        <v>0.85699999999999998</v>
      </c>
      <c r="CI54" s="17" t="str">
        <f t="shared" si="10"/>
        <v>sem meta</v>
      </c>
      <c r="CJ54" s="17">
        <f t="shared" si="11"/>
        <v>0.95499999999999996</v>
      </c>
      <c r="CK54" s="17" t="str">
        <f t="shared" si="12"/>
        <v>sem meta</v>
      </c>
      <c r="CL54" s="17">
        <f t="shared" si="13"/>
        <v>1.083</v>
      </c>
      <c r="CM54" s="16">
        <f t="shared" si="14"/>
        <v>5</v>
      </c>
      <c r="CN54" s="17" t="str">
        <f t="shared" si="27"/>
        <v>ok</v>
      </c>
      <c r="CO54" s="17">
        <f t="shared" si="28"/>
        <v>1.083</v>
      </c>
      <c r="CP54" s="33" t="str">
        <f>IF(CO54&gt;='PAINEL E TARGET'!$T$11,'PAINEL E TARGET'!$S$11,
IF(CO54&gt;='PAINEL E TARGET'!$T$12,'PAINEL E TARGET'!$S$12,
IF(CO54&gt;='PAINEL E TARGET'!$T$13,'PAINEL E TARGET'!$S$13,
IF(CO54&gt;='PAINEL E TARGET'!$T$14,'PAINEL E TARGET'!$S$14,
IF(CO54&gt;='PAINEL E TARGET'!$T$15,'PAINEL E TARGET'!$S$15,
IF(CO54&gt;='PAINEL E TARGET'!$T$16,'PAINEL E TARGET'!$S$16,
IF(CO54&gt;='PAINEL E TARGET'!$T$17,'PAINEL E TARGET'!$S$17,
IF(CO54&gt;='PAINEL E TARGET'!$T$18,'PAINEL E TARGET'!$S$18,'PAINEL E TARGET'!$S$19))))))))</f>
        <v>3. Fx de 105% a 109,9%</v>
      </c>
      <c r="CQ54" s="17">
        <f>IFERROR(VLOOKUP($BW54,'PAINEL E TARGET'!$G$1:$Q$99,5,0),0)</f>
        <v>0.4</v>
      </c>
      <c r="CR54" s="17">
        <f>VLOOKUP(CP54,'PAINEL E TARGET'!$S$10:$U$19,3,0)</f>
        <v>1.1000000000000001</v>
      </c>
      <c r="CS54" s="16">
        <f t="shared" si="29"/>
        <v>726.00000000000011</v>
      </c>
      <c r="CT54" s="17">
        <f t="shared" si="15"/>
        <v>0</v>
      </c>
      <c r="CU54" s="33" t="str">
        <f>IF(CT54&gt;='PAINEL E TARGET'!$T$11,'PAINEL E TARGET'!$S$11,
IF(CT54&gt;='PAINEL E TARGET'!$T$12,'PAINEL E TARGET'!$S$12,
IF(CT54&gt;='PAINEL E TARGET'!$T$13,'PAINEL E TARGET'!$S$13,
IF(CT54&gt;='PAINEL E TARGET'!$T$14,'PAINEL E TARGET'!$S$14,
IF(CT54&gt;='PAINEL E TARGET'!$T$15,'PAINEL E TARGET'!$S$15,
IF(CT54&gt;='PAINEL E TARGET'!$T$16,'PAINEL E TARGET'!$S$16,
IF(CT54&gt;='PAINEL E TARGET'!$T$17,'PAINEL E TARGET'!$S$17,
IF(CT54&gt;='PAINEL E TARGET'!$T$18,'PAINEL E TARGET'!$S$18,'PAINEL E TARGET'!$S$19))))))))</f>
        <v>Não elegível</v>
      </c>
      <c r="CV54" s="17">
        <f>IFERROR(VLOOKUP($BW54,'PAINEL E TARGET'!$G$1:$Q$99,6,0),0)</f>
        <v>0</v>
      </c>
      <c r="CW54" s="17">
        <f>VLOOKUP(CU54,'PAINEL E TARGET'!$S$10:$U$19,3,0)</f>
        <v>0</v>
      </c>
      <c r="CX54" s="16">
        <f t="shared" si="30"/>
        <v>0</v>
      </c>
      <c r="CY54" s="17">
        <f t="shared" si="16"/>
        <v>0</v>
      </c>
      <c r="CZ54" s="33" t="str">
        <f>IF(CY54&gt;='PAINEL E TARGET'!$T$11,'PAINEL E TARGET'!$S$11,
IF(CY54&gt;='PAINEL E TARGET'!$T$12,'PAINEL E TARGET'!$S$12,
IF(CY54&gt;='PAINEL E TARGET'!$T$13,'PAINEL E TARGET'!$S$13,
IF(CY54&gt;='PAINEL E TARGET'!$T$14,'PAINEL E TARGET'!$S$14,
IF(CY54&gt;='PAINEL E TARGET'!$T$15,'PAINEL E TARGET'!$S$15,
IF(CY54&gt;='PAINEL E TARGET'!$T$16,'PAINEL E TARGET'!$S$16,
IF(CY54&gt;='PAINEL E TARGET'!$T$17,'PAINEL E TARGET'!$S$17,
IF(CY54&gt;='PAINEL E TARGET'!$T$18,'PAINEL E TARGET'!$S$18,'PAINEL E TARGET'!$S$19))))))))</f>
        <v>Não elegível</v>
      </c>
      <c r="DA54" s="17">
        <f>IFERROR(VLOOKUP($BW54,'PAINEL E TARGET'!$G$1:$Q$99,7,0),0)</f>
        <v>0.15</v>
      </c>
      <c r="DB54" s="17">
        <f>VLOOKUP(CZ54,'PAINEL E TARGET'!$S$10:$U$19,3,0)</f>
        <v>0</v>
      </c>
      <c r="DC54" s="16">
        <f t="shared" si="31"/>
        <v>0</v>
      </c>
      <c r="DD54" s="17">
        <f t="shared" si="17"/>
        <v>1.0589999999999999</v>
      </c>
      <c r="DE54" s="33" t="str">
        <f>IF(DD54&gt;='PAINEL E TARGET'!$T$11,'PAINEL E TARGET'!$S$11,
IF(DD54&gt;='PAINEL E TARGET'!$T$12,'PAINEL E TARGET'!$S$12,
IF(DD54&gt;='PAINEL E TARGET'!$T$13,'PAINEL E TARGET'!$S$13,
IF(DD54&gt;='PAINEL E TARGET'!$T$14,'PAINEL E TARGET'!$S$14,
IF(DD54&gt;='PAINEL E TARGET'!$T$15,'PAINEL E TARGET'!$S$15,
IF(DD54&gt;='PAINEL E TARGET'!$T$16,'PAINEL E TARGET'!$S$16,
IF(DD54&gt;='PAINEL E TARGET'!$T$17,'PAINEL E TARGET'!$S$17,
IF(DD54&gt;='PAINEL E TARGET'!$T$18,'PAINEL E TARGET'!$S$18,'PAINEL E TARGET'!$S$19))))))))</f>
        <v>3. Fx de 105% a 109,9%</v>
      </c>
      <c r="DF54" s="17">
        <f>IFERROR(VLOOKUP($BW54,'PAINEL E TARGET'!$G$1:$Q$99,8,0),0)</f>
        <v>0.1</v>
      </c>
      <c r="DG54" s="17">
        <f>VLOOKUP(DE54,'PAINEL E TARGET'!$S$10:$U$19,3,0)</f>
        <v>1.1000000000000001</v>
      </c>
      <c r="DH54" s="16">
        <f t="shared" si="32"/>
        <v>181.50000000000003</v>
      </c>
      <c r="DI54" s="17">
        <f t="shared" si="18"/>
        <v>0</v>
      </c>
      <c r="DJ54" s="33" t="str">
        <f>IF(DI54&gt;='PAINEL E TARGET'!$T$11,'PAINEL E TARGET'!$S$11,
IF(DI54&gt;='PAINEL E TARGET'!$T$12,'PAINEL E TARGET'!$S$12,
IF(DI54&gt;='PAINEL E TARGET'!$T$13,'PAINEL E TARGET'!$S$13,
IF(DI54&gt;='PAINEL E TARGET'!$T$14,'PAINEL E TARGET'!$S$14,
IF(DI54&gt;='PAINEL E TARGET'!$T$15,'PAINEL E TARGET'!$S$15,
IF(DI54&gt;='PAINEL E TARGET'!$T$16,'PAINEL E TARGET'!$S$16,
IF(DI54&gt;='PAINEL E TARGET'!$T$17,'PAINEL E TARGET'!$S$17,
IF(DI54&gt;='PAINEL E TARGET'!$T$18,'PAINEL E TARGET'!$S$18,'PAINEL E TARGET'!$S$19))))))))</f>
        <v>Não elegível</v>
      </c>
      <c r="DK54" s="17">
        <f>IFERROR(VLOOKUP($BW54,'PAINEL E TARGET'!$G$1:$Q$99,9,0),0)</f>
        <v>0</v>
      </c>
      <c r="DL54" s="17">
        <f>VLOOKUP(DJ54,'PAINEL E TARGET'!$S$10:$U$19,3,0)</f>
        <v>0</v>
      </c>
      <c r="DM54" s="16">
        <f t="shared" si="33"/>
        <v>0</v>
      </c>
      <c r="DN54" s="17">
        <f t="shared" si="19"/>
        <v>0</v>
      </c>
      <c r="DO54" s="33" t="str">
        <f>IF(DN54&gt;='PAINEL E TARGET'!$T$11,'PAINEL E TARGET'!$S$11,
IF(DN54&gt;='PAINEL E TARGET'!$T$12,'PAINEL E TARGET'!$S$12,
IF(DN54&gt;='PAINEL E TARGET'!$T$13,'PAINEL E TARGET'!$S$13,
IF(DN54&gt;='PAINEL E TARGET'!$T$14,'PAINEL E TARGET'!$S$14,
IF(DN54&gt;='PAINEL E TARGET'!$T$15,'PAINEL E TARGET'!$S$15,
IF(DN54&gt;='PAINEL E TARGET'!$T$16,'PAINEL E TARGET'!$S$16,
IF(DN54&gt;='PAINEL E TARGET'!$T$17,'PAINEL E TARGET'!$S$17,
IF(DN54&gt;='PAINEL E TARGET'!$T$18,'PAINEL E TARGET'!$S$18,'PAINEL E TARGET'!$S$19))))))))</f>
        <v>Não elegível</v>
      </c>
      <c r="DP54" s="17">
        <f>IFERROR(VLOOKUP($BW54,'PAINEL E TARGET'!$G$1:$Q$99,10,0),0)</f>
        <v>0</v>
      </c>
      <c r="DQ54" s="17">
        <f>VLOOKUP(DO54,'PAINEL E TARGET'!$S$10:$U$19,3,0)</f>
        <v>0</v>
      </c>
      <c r="DR54" s="16">
        <f t="shared" si="34"/>
        <v>0</v>
      </c>
      <c r="DS54" s="17">
        <f t="shared" si="20"/>
        <v>1.0629999999999999</v>
      </c>
      <c r="DT54" s="16">
        <f>IF(DS54&gt;=1,VLOOKUP(BO54,'PAINEL E TARGET'!$S$1:$W$8,5,0),0)</f>
        <v>165</v>
      </c>
      <c r="DU54" s="16">
        <f t="shared" si="35"/>
        <v>1996.5</v>
      </c>
    </row>
    <row r="55" spans="2:125" s="32" customFormat="1" x14ac:dyDescent="0.2">
      <c r="B55" s="44">
        <v>43541</v>
      </c>
      <c r="C55" s="65">
        <v>185</v>
      </c>
      <c r="D55" s="66" t="s">
        <v>62</v>
      </c>
      <c r="E55" s="65">
        <v>313</v>
      </c>
      <c r="F55" s="65" t="s">
        <v>943</v>
      </c>
      <c r="G55" s="67">
        <v>1285761.5614138898</v>
      </c>
      <c r="H55" s="67">
        <v>815514.10650262295</v>
      </c>
      <c r="I55" s="67">
        <v>783603.14</v>
      </c>
      <c r="J55" s="68">
        <v>0.96087012321653775</v>
      </c>
      <c r="K55" s="67">
        <v>60785.717507740424</v>
      </c>
      <c r="L55" s="67">
        <v>656848.70165631571</v>
      </c>
      <c r="M55" s="67">
        <v>81257.45</v>
      </c>
      <c r="N55" s="67">
        <v>668504.88</v>
      </c>
      <c r="O55" s="67">
        <v>1136955.8222245742</v>
      </c>
      <c r="P55" s="67" t="s">
        <v>1082</v>
      </c>
      <c r="Q55" s="67" t="s">
        <v>1082</v>
      </c>
      <c r="R55" s="67">
        <v>0</v>
      </c>
      <c r="S55" s="67">
        <v>0</v>
      </c>
      <c r="T55" s="68">
        <v>0.11004544638757972</v>
      </c>
      <c r="U55" s="68">
        <v>9.9263402577187354E-2</v>
      </c>
      <c r="V55" s="68">
        <v>0.90202189945762912</v>
      </c>
      <c r="W55" s="67">
        <v>78972.400000000009</v>
      </c>
      <c r="X55" s="67">
        <v>74423.960000000006</v>
      </c>
      <c r="Y55" s="68">
        <v>0.9424046882201883</v>
      </c>
      <c r="Z55" s="68">
        <v>0.10009784659391924</v>
      </c>
      <c r="AA55" s="68">
        <v>0.16113404897255904</v>
      </c>
      <c r="AB55" s="68">
        <v>1.6097653891222434</v>
      </c>
      <c r="AC55" s="67">
        <v>71833.659999999989</v>
      </c>
      <c r="AD55" s="67">
        <v>120812.23999999999</v>
      </c>
      <c r="AE55" s="68">
        <v>1.6818332798300966</v>
      </c>
      <c r="AF55" s="43">
        <v>80</v>
      </c>
      <c r="AG55" s="43">
        <v>65</v>
      </c>
      <c r="AH55" s="43">
        <v>46</v>
      </c>
      <c r="AI55" s="43">
        <v>45</v>
      </c>
      <c r="AJ55" s="67">
        <v>39117.090000000004</v>
      </c>
      <c r="AK55" s="67">
        <v>32846</v>
      </c>
      <c r="AL55" s="68">
        <v>0.83968413805832687</v>
      </c>
      <c r="AM55" s="67">
        <v>9904.35</v>
      </c>
      <c r="AN55" s="67">
        <v>8283.32</v>
      </c>
      <c r="AO55" s="68">
        <v>0.83633151090177538</v>
      </c>
      <c r="AP55" s="67">
        <v>10305.35</v>
      </c>
      <c r="AQ55" s="67">
        <v>12231.359999999999</v>
      </c>
      <c r="AR55" s="68">
        <v>1.1868941860295865</v>
      </c>
      <c r="AS55" s="67">
        <v>19645.61</v>
      </c>
      <c r="AT55" s="67">
        <v>21063.280000000002</v>
      </c>
      <c r="AU55" s="68">
        <v>1.0721621777078951</v>
      </c>
      <c r="AV55" s="43">
        <v>1004.21</v>
      </c>
      <c r="AW55" s="43">
        <v>739.84</v>
      </c>
      <c r="AX55" s="69">
        <v>0.73673833162386348</v>
      </c>
      <c r="AY55" s="43">
        <v>60785.717507740424</v>
      </c>
      <c r="AZ55" s="43">
        <v>81257.45</v>
      </c>
      <c r="BA55" s="43">
        <v>31411.340232898016</v>
      </c>
      <c r="BB55" s="43">
        <v>32439.89</v>
      </c>
      <c r="BC55" s="43">
        <v>94580.539471334123</v>
      </c>
      <c r="BD55" s="43">
        <v>49643.685918267067</v>
      </c>
      <c r="BE55" s="43">
        <v>125662.93000000002</v>
      </c>
      <c r="BF55" s="43">
        <v>114303.73</v>
      </c>
      <c r="BG55" s="43">
        <v>1600.76</v>
      </c>
      <c r="BH55" s="43">
        <v>71</v>
      </c>
      <c r="BI55" s="44">
        <v>43173</v>
      </c>
      <c r="BJ55" s="44">
        <v>43541</v>
      </c>
      <c r="BK55" s="44">
        <v>43172</v>
      </c>
      <c r="BL55" s="43">
        <f t="shared" si="21"/>
        <v>783603.14</v>
      </c>
      <c r="BM55" s="43">
        <f t="shared" si="22"/>
        <v>749762.33</v>
      </c>
      <c r="BO55" s="16" t="str">
        <f>IFERROR(VLOOKUP($C55,'PORTE LOJA'!A:B,2,0),"PORTE 1")</f>
        <v>PORTE 2</v>
      </c>
      <c r="BP55" s="16">
        <f>VLOOKUP(BO55,'PAINEL E TARGET'!$S$1:$W$8,3,0)</f>
        <v>1875</v>
      </c>
      <c r="BQ55" s="16">
        <f t="shared" si="0"/>
        <v>1</v>
      </c>
      <c r="BR55" s="16">
        <f t="shared" si="1"/>
        <v>1</v>
      </c>
      <c r="BS55" s="16">
        <f t="shared" si="2"/>
        <v>1</v>
      </c>
      <c r="BT55" s="16">
        <f t="shared" si="3"/>
        <v>1</v>
      </c>
      <c r="BU55" s="16">
        <f t="shared" si="4"/>
        <v>1</v>
      </c>
      <c r="BV55" s="16">
        <f t="shared" si="5"/>
        <v>1</v>
      </c>
      <c r="BW55" s="17" t="str">
        <f t="shared" si="23"/>
        <v>111111</v>
      </c>
      <c r="BY55" s="17">
        <f t="shared" si="6"/>
        <v>0.96099999999999997</v>
      </c>
      <c r="BZ55" s="17">
        <f t="shared" si="7"/>
        <v>1.0449999999999999</v>
      </c>
      <c r="CA55" s="17" t="str">
        <f t="shared" si="24"/>
        <v>Sem Retira</v>
      </c>
      <c r="CB55" s="17">
        <f t="shared" si="25"/>
        <v>1.0449999999999999</v>
      </c>
      <c r="CC55" s="33" t="str">
        <f>IF(CB55&gt;='PAINEL E TARGET'!$T$11,'PAINEL E TARGET'!$S$11,
IF(CB55&gt;='PAINEL E TARGET'!$T$12,'PAINEL E TARGET'!$S$12,
IF(CB55&gt;='PAINEL E TARGET'!$T$13,'PAINEL E TARGET'!$S$13,
IF(CB55&gt;='PAINEL E TARGET'!$T$14,'PAINEL E TARGET'!$S$14,
IF(CB55&gt;='PAINEL E TARGET'!$T$15,'PAINEL E TARGET'!$S$15,
IF(CB55&gt;='PAINEL E TARGET'!$T$16,'PAINEL E TARGET'!$S$16,
IF(CB55&gt;='PAINEL E TARGET'!$T$17,'PAINEL E TARGET'!$S$17,
IF(CB55&gt;='PAINEL E TARGET'!$T$18,'PAINEL E TARGET'!$S$18,'PAINEL E TARGET'!$S$19))))))))</f>
        <v>2. Fx de 100% a 104,9%</v>
      </c>
      <c r="CD55" s="17">
        <f>IFERROR(VLOOKUP($BW55,'PAINEL E TARGET'!$G$1:$Q$99,4,0),0)</f>
        <v>0.25</v>
      </c>
      <c r="CE55" s="17">
        <f>VLOOKUP(CC55,'PAINEL E TARGET'!$S$10:$U$19,3,0)</f>
        <v>1</v>
      </c>
      <c r="CF55" s="16">
        <f t="shared" si="26"/>
        <v>468.75</v>
      </c>
      <c r="CG55" s="17">
        <f t="shared" si="8"/>
        <v>0.84</v>
      </c>
      <c r="CH55" s="17">
        <f t="shared" si="9"/>
        <v>0.83599999999999997</v>
      </c>
      <c r="CI55" s="17">
        <f t="shared" si="10"/>
        <v>1.1870000000000001</v>
      </c>
      <c r="CJ55" s="17">
        <f t="shared" si="11"/>
        <v>1.0720000000000001</v>
      </c>
      <c r="CK55" s="17">
        <f t="shared" si="12"/>
        <v>0.73699999999999999</v>
      </c>
      <c r="CL55" s="17">
        <f t="shared" si="13"/>
        <v>0.94199999999999995</v>
      </c>
      <c r="CM55" s="16">
        <f t="shared" si="14"/>
        <v>5</v>
      </c>
      <c r="CN55" s="17" t="str">
        <f t="shared" si="27"/>
        <v>ok</v>
      </c>
      <c r="CO55" s="17">
        <f t="shared" si="28"/>
        <v>0.94199999999999995</v>
      </c>
      <c r="CP55" s="33" t="str">
        <f>IF(CO55&gt;='PAINEL E TARGET'!$T$11,'PAINEL E TARGET'!$S$11,
IF(CO55&gt;='PAINEL E TARGET'!$T$12,'PAINEL E TARGET'!$S$12,
IF(CO55&gt;='PAINEL E TARGET'!$T$13,'PAINEL E TARGET'!$S$13,
IF(CO55&gt;='PAINEL E TARGET'!$T$14,'PAINEL E TARGET'!$S$14,
IF(CO55&gt;='PAINEL E TARGET'!$T$15,'PAINEL E TARGET'!$S$15,
IF(CO55&gt;='PAINEL E TARGET'!$T$16,'PAINEL E TARGET'!$S$16,
IF(CO55&gt;='PAINEL E TARGET'!$T$17,'PAINEL E TARGET'!$S$17,
IF(CO55&gt;='PAINEL E TARGET'!$T$18,'PAINEL E TARGET'!$S$18,'PAINEL E TARGET'!$S$19))))))))</f>
        <v>1. Fx de 90% a 99,9%</v>
      </c>
      <c r="CQ55" s="17">
        <f>IFERROR(VLOOKUP($BW55,'PAINEL E TARGET'!$G$1:$Q$99,5,0),0)</f>
        <v>0.25</v>
      </c>
      <c r="CR55" s="17">
        <f>VLOOKUP(CP55,'PAINEL E TARGET'!$S$10:$U$19,3,0)</f>
        <v>0.5</v>
      </c>
      <c r="CS55" s="16">
        <f t="shared" si="29"/>
        <v>234.375</v>
      </c>
      <c r="CT55" s="17">
        <f t="shared" si="15"/>
        <v>1.6819999999999999</v>
      </c>
      <c r="CU55" s="33" t="str">
        <f>IF(CT55&gt;='PAINEL E TARGET'!$T$11,'PAINEL E TARGET'!$S$11,
IF(CT55&gt;='PAINEL E TARGET'!$T$12,'PAINEL E TARGET'!$S$12,
IF(CT55&gt;='PAINEL E TARGET'!$T$13,'PAINEL E TARGET'!$S$13,
IF(CT55&gt;='PAINEL E TARGET'!$T$14,'PAINEL E TARGET'!$S$14,
IF(CT55&gt;='PAINEL E TARGET'!$T$15,'PAINEL E TARGET'!$S$15,
IF(CT55&gt;='PAINEL E TARGET'!$T$16,'PAINEL E TARGET'!$S$16,
IF(CT55&gt;='PAINEL E TARGET'!$T$17,'PAINEL E TARGET'!$S$17,
IF(CT55&gt;='PAINEL E TARGET'!$T$18,'PAINEL E TARGET'!$S$18,'PAINEL E TARGET'!$S$19))))))))</f>
        <v>8. Fx de 130% ou mais</v>
      </c>
      <c r="CV55" s="17">
        <f>IFERROR(VLOOKUP($BW55,'PAINEL E TARGET'!$G$1:$Q$99,6,0),0)</f>
        <v>0.2</v>
      </c>
      <c r="CW55" s="17">
        <f>VLOOKUP(CU55,'PAINEL E TARGET'!$S$10:$U$19,3,0)</f>
        <v>1.6</v>
      </c>
      <c r="CX55" s="16">
        <f t="shared" si="30"/>
        <v>600.00000000000011</v>
      </c>
      <c r="CY55" s="17">
        <f t="shared" si="16"/>
        <v>1.337</v>
      </c>
      <c r="CZ55" s="33" t="str">
        <f>IF(CY55&gt;='PAINEL E TARGET'!$T$11,'PAINEL E TARGET'!$S$11,
IF(CY55&gt;='PAINEL E TARGET'!$T$12,'PAINEL E TARGET'!$S$12,
IF(CY55&gt;='PAINEL E TARGET'!$T$13,'PAINEL E TARGET'!$S$13,
IF(CY55&gt;='PAINEL E TARGET'!$T$14,'PAINEL E TARGET'!$S$14,
IF(CY55&gt;='PAINEL E TARGET'!$T$15,'PAINEL E TARGET'!$S$15,
IF(CY55&gt;='PAINEL E TARGET'!$T$16,'PAINEL E TARGET'!$S$16,
IF(CY55&gt;='PAINEL E TARGET'!$T$17,'PAINEL E TARGET'!$S$17,
IF(CY55&gt;='PAINEL E TARGET'!$T$18,'PAINEL E TARGET'!$S$18,'PAINEL E TARGET'!$S$19))))))))</f>
        <v>8. Fx de 130% ou mais</v>
      </c>
      <c r="DA55" s="17">
        <f>IFERROR(VLOOKUP($BW55,'PAINEL E TARGET'!$G$1:$Q$99,7,0),0)</f>
        <v>0.15</v>
      </c>
      <c r="DB55" s="17">
        <f>VLOOKUP(CZ55,'PAINEL E TARGET'!$S$10:$U$19,3,0)</f>
        <v>1.6</v>
      </c>
      <c r="DC55" s="16">
        <f t="shared" si="31"/>
        <v>450</v>
      </c>
      <c r="DD55" s="17">
        <f t="shared" si="17"/>
        <v>1.0329999999999999</v>
      </c>
      <c r="DE55" s="33" t="str">
        <f>IF(DD55&gt;='PAINEL E TARGET'!$T$11,'PAINEL E TARGET'!$S$11,
IF(DD55&gt;='PAINEL E TARGET'!$T$12,'PAINEL E TARGET'!$S$12,
IF(DD55&gt;='PAINEL E TARGET'!$T$13,'PAINEL E TARGET'!$S$13,
IF(DD55&gt;='PAINEL E TARGET'!$T$14,'PAINEL E TARGET'!$S$14,
IF(DD55&gt;='PAINEL E TARGET'!$T$15,'PAINEL E TARGET'!$S$15,
IF(DD55&gt;='PAINEL E TARGET'!$T$16,'PAINEL E TARGET'!$S$16,
IF(DD55&gt;='PAINEL E TARGET'!$T$17,'PAINEL E TARGET'!$S$17,
IF(DD55&gt;='PAINEL E TARGET'!$T$18,'PAINEL E TARGET'!$S$18,'PAINEL E TARGET'!$S$19))))))))</f>
        <v>2. Fx de 100% a 104,9%</v>
      </c>
      <c r="DF55" s="17">
        <f>IFERROR(VLOOKUP($BW55,'PAINEL E TARGET'!$G$1:$Q$99,8,0),0)</f>
        <v>0.1</v>
      </c>
      <c r="DG55" s="17">
        <f>VLOOKUP(DE55,'PAINEL E TARGET'!$S$10:$U$19,3,0)</f>
        <v>1</v>
      </c>
      <c r="DH55" s="16">
        <f t="shared" si="32"/>
        <v>187.5</v>
      </c>
      <c r="DI55" s="17">
        <f t="shared" si="18"/>
        <v>0.97799999999999998</v>
      </c>
      <c r="DJ55" s="33" t="str">
        <f>IF(DI55&gt;='PAINEL E TARGET'!$T$11,'PAINEL E TARGET'!$S$11,
IF(DI55&gt;='PAINEL E TARGET'!$T$12,'PAINEL E TARGET'!$S$12,
IF(DI55&gt;='PAINEL E TARGET'!$T$13,'PAINEL E TARGET'!$S$13,
IF(DI55&gt;='PAINEL E TARGET'!$T$14,'PAINEL E TARGET'!$S$14,
IF(DI55&gt;='PAINEL E TARGET'!$T$15,'PAINEL E TARGET'!$S$15,
IF(DI55&gt;='PAINEL E TARGET'!$T$16,'PAINEL E TARGET'!$S$16,
IF(DI55&gt;='PAINEL E TARGET'!$T$17,'PAINEL E TARGET'!$S$17,
IF(DI55&gt;='PAINEL E TARGET'!$T$18,'PAINEL E TARGET'!$S$18,'PAINEL E TARGET'!$S$19))))))))</f>
        <v>1. Fx de 90% a 99,9%</v>
      </c>
      <c r="DK55" s="17">
        <f>IFERROR(VLOOKUP($BW55,'PAINEL E TARGET'!$G$1:$Q$99,9,0),0)</f>
        <v>0.05</v>
      </c>
      <c r="DL55" s="17">
        <f>VLOOKUP(DJ55,'PAINEL E TARGET'!$S$10:$U$19,3,0)</f>
        <v>0.5</v>
      </c>
      <c r="DM55" s="16">
        <f t="shared" si="33"/>
        <v>46.875</v>
      </c>
      <c r="DN55" s="17">
        <f t="shared" si="19"/>
        <v>0.73699999999999999</v>
      </c>
      <c r="DO55" s="33" t="str">
        <f>IF(DN55&gt;='PAINEL E TARGET'!$T$11,'PAINEL E TARGET'!$S$11,
IF(DN55&gt;='PAINEL E TARGET'!$T$12,'PAINEL E TARGET'!$S$12,
IF(DN55&gt;='PAINEL E TARGET'!$T$13,'PAINEL E TARGET'!$S$13,
IF(DN55&gt;='PAINEL E TARGET'!$T$14,'PAINEL E TARGET'!$S$14,
IF(DN55&gt;='PAINEL E TARGET'!$T$15,'PAINEL E TARGET'!$S$15,
IF(DN55&gt;='PAINEL E TARGET'!$T$16,'PAINEL E TARGET'!$S$16,
IF(DN55&gt;='PAINEL E TARGET'!$T$17,'PAINEL E TARGET'!$S$17,
IF(DN55&gt;='PAINEL E TARGET'!$T$18,'PAINEL E TARGET'!$S$18,'PAINEL E TARGET'!$S$19))))))))</f>
        <v>Não elegível</v>
      </c>
      <c r="DP55" s="17">
        <f>IFERROR(VLOOKUP($BW55,'PAINEL E TARGET'!$G$1:$Q$99,10,0),0)</f>
        <v>0</v>
      </c>
      <c r="DQ55" s="17">
        <f>VLOOKUP(DO55,'PAINEL E TARGET'!$S$10:$U$19,3,0)</f>
        <v>0</v>
      </c>
      <c r="DR55" s="16">
        <f t="shared" si="34"/>
        <v>0</v>
      </c>
      <c r="DS55" s="17">
        <f t="shared" si="20"/>
        <v>0.81299999999999994</v>
      </c>
      <c r="DT55" s="16">
        <f>IF(DS55&gt;=1,VLOOKUP(BO55,'PAINEL E TARGET'!$S$1:$W$8,5,0),0)</f>
        <v>0</v>
      </c>
      <c r="DU55" s="16">
        <f t="shared" si="35"/>
        <v>1987.5</v>
      </c>
    </row>
    <row r="56" spans="2:125" s="32" customFormat="1" x14ac:dyDescent="0.2">
      <c r="B56" s="44">
        <v>43541</v>
      </c>
      <c r="C56" s="65">
        <v>186</v>
      </c>
      <c r="D56" s="66" t="s">
        <v>63</v>
      </c>
      <c r="E56" s="65">
        <v>510</v>
      </c>
      <c r="F56" s="65" t="s">
        <v>944</v>
      </c>
      <c r="G56" s="67">
        <v>2678594.0076746838</v>
      </c>
      <c r="H56" s="67">
        <v>1475089.8058086692</v>
      </c>
      <c r="I56" s="67">
        <v>1193721.3700000001</v>
      </c>
      <c r="J56" s="68">
        <v>0.80925335210053995</v>
      </c>
      <c r="K56" s="67">
        <v>158038.38202520381</v>
      </c>
      <c r="L56" s="67">
        <v>1181289.3258655139</v>
      </c>
      <c r="M56" s="67">
        <v>173218.11</v>
      </c>
      <c r="N56" s="67">
        <v>962524.98</v>
      </c>
      <c r="O56" s="67">
        <v>2432438.775942524</v>
      </c>
      <c r="P56" s="67" t="s">
        <v>1082</v>
      </c>
      <c r="Q56" s="67" t="s">
        <v>1082</v>
      </c>
      <c r="R56" s="67">
        <v>0</v>
      </c>
      <c r="S56" s="67">
        <v>0</v>
      </c>
      <c r="T56" s="68">
        <v>0.10140197891812858</v>
      </c>
      <c r="U56" s="68">
        <v>9.0665477876691269E-2</v>
      </c>
      <c r="V56" s="68">
        <v>0.89411941309246146</v>
      </c>
      <c r="W56" s="67">
        <v>135810.47999999998</v>
      </c>
      <c r="X56" s="67">
        <v>102972.68999999997</v>
      </c>
      <c r="Y56" s="68">
        <v>0.75820871850243066</v>
      </c>
      <c r="Z56" s="68">
        <v>7.4451360494168353E-2</v>
      </c>
      <c r="AA56" s="68">
        <v>7.3235374031639502E-2</v>
      </c>
      <c r="AB56" s="68">
        <v>0.98366737082495492</v>
      </c>
      <c r="AC56" s="67">
        <v>99714.77</v>
      </c>
      <c r="AD56" s="67">
        <v>83176.569999999992</v>
      </c>
      <c r="AE56" s="68">
        <v>0.83414493158836944</v>
      </c>
      <c r="AF56" s="43">
        <v>80</v>
      </c>
      <c r="AG56" s="43">
        <v>81</v>
      </c>
      <c r="AH56" s="43">
        <v>60</v>
      </c>
      <c r="AI56" s="43">
        <v>38</v>
      </c>
      <c r="AJ56" s="67">
        <v>73483.48000000001</v>
      </c>
      <c r="AK56" s="67">
        <v>61861.599999999999</v>
      </c>
      <c r="AL56" s="68">
        <v>0.8418436361478796</v>
      </c>
      <c r="AM56" s="67">
        <v>12247.839999999998</v>
      </c>
      <c r="AN56" s="67">
        <v>8357.76</v>
      </c>
      <c r="AO56" s="68">
        <v>0.6823864452834133</v>
      </c>
      <c r="AP56" s="67">
        <v>10339.019999999999</v>
      </c>
      <c r="AQ56" s="67">
        <v>6411.49</v>
      </c>
      <c r="AR56" s="68">
        <v>0.620125505125244</v>
      </c>
      <c r="AS56" s="67">
        <v>39740.14</v>
      </c>
      <c r="AT56" s="67">
        <v>26341.840000000004</v>
      </c>
      <c r="AU56" s="68">
        <v>0.6628522194436155</v>
      </c>
      <c r="AV56" s="43">
        <v>1731.94</v>
      </c>
      <c r="AW56" s="43">
        <v>1384.7</v>
      </c>
      <c r="AX56" s="69">
        <v>0.79950806609928748</v>
      </c>
      <c r="AY56" s="43">
        <v>158038.38202520381</v>
      </c>
      <c r="AZ56" s="43">
        <v>173218.11</v>
      </c>
      <c r="BA56" s="43">
        <v>40794.916162922171</v>
      </c>
      <c r="BB56" s="43">
        <v>45935.28</v>
      </c>
      <c r="BC56" s="43">
        <v>284312.7439419853</v>
      </c>
      <c r="BD56" s="43">
        <v>74032.710570813462</v>
      </c>
      <c r="BE56" s="43">
        <v>248298.03000000003</v>
      </c>
      <c r="BF56" s="43">
        <v>182305.38000000006</v>
      </c>
      <c r="BG56" s="43">
        <v>3155.8500000000008</v>
      </c>
      <c r="BH56" s="43">
        <v>110</v>
      </c>
      <c r="BI56" s="44">
        <v>43173</v>
      </c>
      <c r="BJ56" s="44">
        <v>43541</v>
      </c>
      <c r="BK56" s="44">
        <v>43172</v>
      </c>
      <c r="BL56" s="43">
        <f t="shared" si="21"/>
        <v>1193721.3700000001</v>
      </c>
      <c r="BM56" s="43">
        <f t="shared" si="22"/>
        <v>1135743.0899999999</v>
      </c>
      <c r="BO56" s="16" t="str">
        <f>IFERROR(VLOOKUP($C56,'PORTE LOJA'!A:B,2,0),"PORTE 1")</f>
        <v>PORTE 4</v>
      </c>
      <c r="BP56" s="16">
        <f>VLOOKUP(BO56,'PAINEL E TARGET'!$S$1:$W$8,3,0)</f>
        <v>3000</v>
      </c>
      <c r="BQ56" s="16">
        <f t="shared" si="0"/>
        <v>1</v>
      </c>
      <c r="BR56" s="16">
        <f t="shared" si="1"/>
        <v>1</v>
      </c>
      <c r="BS56" s="16">
        <f t="shared" si="2"/>
        <v>1</v>
      </c>
      <c r="BT56" s="16">
        <f t="shared" si="3"/>
        <v>1</v>
      </c>
      <c r="BU56" s="16">
        <f t="shared" si="4"/>
        <v>1</v>
      </c>
      <c r="BV56" s="16">
        <f t="shared" si="5"/>
        <v>1</v>
      </c>
      <c r="BW56" s="17" t="str">
        <f t="shared" si="23"/>
        <v>111111</v>
      </c>
      <c r="BY56" s="17">
        <f t="shared" si="6"/>
        <v>0.80900000000000005</v>
      </c>
      <c r="BZ56" s="17">
        <f t="shared" si="7"/>
        <v>0.84799999999999998</v>
      </c>
      <c r="CA56" s="17" t="str">
        <f t="shared" si="24"/>
        <v>Sem Retira</v>
      </c>
      <c r="CB56" s="17">
        <f t="shared" si="25"/>
        <v>0.84799999999999998</v>
      </c>
      <c r="CC56" s="33" t="str">
        <f>IF(CB56&gt;='PAINEL E TARGET'!$T$11,'PAINEL E TARGET'!$S$11,
IF(CB56&gt;='PAINEL E TARGET'!$T$12,'PAINEL E TARGET'!$S$12,
IF(CB56&gt;='PAINEL E TARGET'!$T$13,'PAINEL E TARGET'!$S$13,
IF(CB56&gt;='PAINEL E TARGET'!$T$14,'PAINEL E TARGET'!$S$14,
IF(CB56&gt;='PAINEL E TARGET'!$T$15,'PAINEL E TARGET'!$S$15,
IF(CB56&gt;='PAINEL E TARGET'!$T$16,'PAINEL E TARGET'!$S$16,
IF(CB56&gt;='PAINEL E TARGET'!$T$17,'PAINEL E TARGET'!$S$17,
IF(CB56&gt;='PAINEL E TARGET'!$T$18,'PAINEL E TARGET'!$S$18,'PAINEL E TARGET'!$S$19))))))))</f>
        <v>Não elegível</v>
      </c>
      <c r="CD56" s="17">
        <f>IFERROR(VLOOKUP($BW56,'PAINEL E TARGET'!$G$1:$Q$99,4,0),0)</f>
        <v>0.25</v>
      </c>
      <c r="CE56" s="17">
        <f>VLOOKUP(CC56,'PAINEL E TARGET'!$S$10:$U$19,3,0)</f>
        <v>0</v>
      </c>
      <c r="CF56" s="16">
        <f t="shared" si="26"/>
        <v>0</v>
      </c>
      <c r="CG56" s="17">
        <f t="shared" si="8"/>
        <v>0.84199999999999997</v>
      </c>
      <c r="CH56" s="17">
        <f t="shared" si="9"/>
        <v>0.68200000000000005</v>
      </c>
      <c r="CI56" s="17">
        <f t="shared" si="10"/>
        <v>0.62</v>
      </c>
      <c r="CJ56" s="17">
        <f t="shared" si="11"/>
        <v>0.66300000000000003</v>
      </c>
      <c r="CK56" s="17">
        <f t="shared" si="12"/>
        <v>0.8</v>
      </c>
      <c r="CL56" s="17">
        <f t="shared" si="13"/>
        <v>0.75800000000000001</v>
      </c>
      <c r="CM56" s="16">
        <f t="shared" si="14"/>
        <v>2</v>
      </c>
      <c r="CN56" s="17" t="str">
        <f t="shared" si="27"/>
        <v>não ok</v>
      </c>
      <c r="CO56" s="17">
        <f t="shared" si="28"/>
        <v>0</v>
      </c>
      <c r="CP56" s="33" t="str">
        <f>IF(CO56&gt;='PAINEL E TARGET'!$T$11,'PAINEL E TARGET'!$S$11,
IF(CO56&gt;='PAINEL E TARGET'!$T$12,'PAINEL E TARGET'!$S$12,
IF(CO56&gt;='PAINEL E TARGET'!$T$13,'PAINEL E TARGET'!$S$13,
IF(CO56&gt;='PAINEL E TARGET'!$T$14,'PAINEL E TARGET'!$S$14,
IF(CO56&gt;='PAINEL E TARGET'!$T$15,'PAINEL E TARGET'!$S$15,
IF(CO56&gt;='PAINEL E TARGET'!$T$16,'PAINEL E TARGET'!$S$16,
IF(CO56&gt;='PAINEL E TARGET'!$T$17,'PAINEL E TARGET'!$S$17,
IF(CO56&gt;='PAINEL E TARGET'!$T$18,'PAINEL E TARGET'!$S$18,'PAINEL E TARGET'!$S$19))))))))</f>
        <v>Não elegível</v>
      </c>
      <c r="CQ56" s="17">
        <f>IFERROR(VLOOKUP($BW56,'PAINEL E TARGET'!$G$1:$Q$99,5,0),0)</f>
        <v>0.25</v>
      </c>
      <c r="CR56" s="17">
        <f>VLOOKUP(CP56,'PAINEL E TARGET'!$S$10:$U$19,3,0)</f>
        <v>0</v>
      </c>
      <c r="CS56" s="16">
        <f t="shared" si="29"/>
        <v>0</v>
      </c>
      <c r="CT56" s="17">
        <f t="shared" si="15"/>
        <v>0.83399999999999996</v>
      </c>
      <c r="CU56" s="33" t="str">
        <f>IF(CT56&gt;='PAINEL E TARGET'!$T$11,'PAINEL E TARGET'!$S$11,
IF(CT56&gt;='PAINEL E TARGET'!$T$12,'PAINEL E TARGET'!$S$12,
IF(CT56&gt;='PAINEL E TARGET'!$T$13,'PAINEL E TARGET'!$S$13,
IF(CT56&gt;='PAINEL E TARGET'!$T$14,'PAINEL E TARGET'!$S$14,
IF(CT56&gt;='PAINEL E TARGET'!$T$15,'PAINEL E TARGET'!$S$15,
IF(CT56&gt;='PAINEL E TARGET'!$T$16,'PAINEL E TARGET'!$S$16,
IF(CT56&gt;='PAINEL E TARGET'!$T$17,'PAINEL E TARGET'!$S$17,
IF(CT56&gt;='PAINEL E TARGET'!$T$18,'PAINEL E TARGET'!$S$18,'PAINEL E TARGET'!$S$19))))))))</f>
        <v>Não elegível</v>
      </c>
      <c r="CV56" s="17">
        <f>IFERROR(VLOOKUP($BW56,'PAINEL E TARGET'!$G$1:$Q$99,6,0),0)</f>
        <v>0.2</v>
      </c>
      <c r="CW56" s="17">
        <f>VLOOKUP(CU56,'PAINEL E TARGET'!$S$10:$U$19,3,0)</f>
        <v>0</v>
      </c>
      <c r="CX56" s="16">
        <f t="shared" si="30"/>
        <v>0</v>
      </c>
      <c r="CY56" s="17">
        <f t="shared" si="16"/>
        <v>1.0960000000000001</v>
      </c>
      <c r="CZ56" s="33" t="str">
        <f>IF(CY56&gt;='PAINEL E TARGET'!$T$11,'PAINEL E TARGET'!$S$11,
IF(CY56&gt;='PAINEL E TARGET'!$T$12,'PAINEL E TARGET'!$S$12,
IF(CY56&gt;='PAINEL E TARGET'!$T$13,'PAINEL E TARGET'!$S$13,
IF(CY56&gt;='PAINEL E TARGET'!$T$14,'PAINEL E TARGET'!$S$14,
IF(CY56&gt;='PAINEL E TARGET'!$T$15,'PAINEL E TARGET'!$S$15,
IF(CY56&gt;='PAINEL E TARGET'!$T$16,'PAINEL E TARGET'!$S$16,
IF(CY56&gt;='PAINEL E TARGET'!$T$17,'PAINEL E TARGET'!$S$17,
IF(CY56&gt;='PAINEL E TARGET'!$T$18,'PAINEL E TARGET'!$S$18,'PAINEL E TARGET'!$S$19))))))))</f>
        <v>3. Fx de 105% a 109,9%</v>
      </c>
      <c r="DA56" s="17">
        <f>IFERROR(VLOOKUP($BW56,'PAINEL E TARGET'!$G$1:$Q$99,7,0),0)</f>
        <v>0.15</v>
      </c>
      <c r="DB56" s="17">
        <f>VLOOKUP(CZ56,'PAINEL E TARGET'!$S$10:$U$19,3,0)</f>
        <v>1.1000000000000001</v>
      </c>
      <c r="DC56" s="16">
        <f t="shared" si="31"/>
        <v>495</v>
      </c>
      <c r="DD56" s="17">
        <f t="shared" si="17"/>
        <v>1.1259999999999999</v>
      </c>
      <c r="DE56" s="33" t="str">
        <f>IF(DD56&gt;='PAINEL E TARGET'!$T$11,'PAINEL E TARGET'!$S$11,
IF(DD56&gt;='PAINEL E TARGET'!$T$12,'PAINEL E TARGET'!$S$12,
IF(DD56&gt;='PAINEL E TARGET'!$T$13,'PAINEL E TARGET'!$S$13,
IF(DD56&gt;='PAINEL E TARGET'!$T$14,'PAINEL E TARGET'!$S$14,
IF(DD56&gt;='PAINEL E TARGET'!$T$15,'PAINEL E TARGET'!$S$15,
IF(DD56&gt;='PAINEL E TARGET'!$T$16,'PAINEL E TARGET'!$S$16,
IF(DD56&gt;='PAINEL E TARGET'!$T$17,'PAINEL E TARGET'!$S$17,
IF(DD56&gt;='PAINEL E TARGET'!$T$18,'PAINEL E TARGET'!$S$18,'PAINEL E TARGET'!$S$19))))))))</f>
        <v>4. Fx de 110% a 114,9%</v>
      </c>
      <c r="DF56" s="17">
        <f>IFERROR(VLOOKUP($BW56,'PAINEL E TARGET'!$G$1:$Q$99,8,0),0)</f>
        <v>0.1</v>
      </c>
      <c r="DG56" s="17">
        <f>VLOOKUP(DE56,'PAINEL E TARGET'!$S$10:$U$19,3,0)</f>
        <v>1.2</v>
      </c>
      <c r="DH56" s="16">
        <f t="shared" si="32"/>
        <v>360</v>
      </c>
      <c r="DI56" s="17">
        <f t="shared" si="18"/>
        <v>0.63300000000000001</v>
      </c>
      <c r="DJ56" s="33" t="str">
        <f>IF(DI56&gt;='PAINEL E TARGET'!$T$11,'PAINEL E TARGET'!$S$11,
IF(DI56&gt;='PAINEL E TARGET'!$T$12,'PAINEL E TARGET'!$S$12,
IF(DI56&gt;='PAINEL E TARGET'!$T$13,'PAINEL E TARGET'!$S$13,
IF(DI56&gt;='PAINEL E TARGET'!$T$14,'PAINEL E TARGET'!$S$14,
IF(DI56&gt;='PAINEL E TARGET'!$T$15,'PAINEL E TARGET'!$S$15,
IF(DI56&gt;='PAINEL E TARGET'!$T$16,'PAINEL E TARGET'!$S$16,
IF(DI56&gt;='PAINEL E TARGET'!$T$17,'PAINEL E TARGET'!$S$17,
IF(DI56&gt;='PAINEL E TARGET'!$T$18,'PAINEL E TARGET'!$S$18,'PAINEL E TARGET'!$S$19))))))))</f>
        <v>Não elegível</v>
      </c>
      <c r="DK56" s="17">
        <f>IFERROR(VLOOKUP($BW56,'PAINEL E TARGET'!$G$1:$Q$99,9,0),0)</f>
        <v>0.05</v>
      </c>
      <c r="DL56" s="17">
        <f>VLOOKUP(DJ56,'PAINEL E TARGET'!$S$10:$U$19,3,0)</f>
        <v>0</v>
      </c>
      <c r="DM56" s="16">
        <f t="shared" si="33"/>
        <v>0</v>
      </c>
      <c r="DN56" s="17">
        <f t="shared" si="19"/>
        <v>0.8</v>
      </c>
      <c r="DO56" s="33" t="str">
        <f>IF(DN56&gt;='PAINEL E TARGET'!$T$11,'PAINEL E TARGET'!$S$11,
IF(DN56&gt;='PAINEL E TARGET'!$T$12,'PAINEL E TARGET'!$S$12,
IF(DN56&gt;='PAINEL E TARGET'!$T$13,'PAINEL E TARGET'!$S$13,
IF(DN56&gt;='PAINEL E TARGET'!$T$14,'PAINEL E TARGET'!$S$14,
IF(DN56&gt;='PAINEL E TARGET'!$T$15,'PAINEL E TARGET'!$S$15,
IF(DN56&gt;='PAINEL E TARGET'!$T$16,'PAINEL E TARGET'!$S$16,
IF(DN56&gt;='PAINEL E TARGET'!$T$17,'PAINEL E TARGET'!$S$17,
IF(DN56&gt;='PAINEL E TARGET'!$T$18,'PAINEL E TARGET'!$S$18,'PAINEL E TARGET'!$S$19))))))))</f>
        <v>Não elegível</v>
      </c>
      <c r="DP56" s="17">
        <f>IFERROR(VLOOKUP($BW56,'PAINEL E TARGET'!$G$1:$Q$99,10,0),0)</f>
        <v>0</v>
      </c>
      <c r="DQ56" s="17">
        <f>VLOOKUP(DO56,'PAINEL E TARGET'!$S$10:$U$19,3,0)</f>
        <v>0</v>
      </c>
      <c r="DR56" s="16">
        <f t="shared" si="34"/>
        <v>0</v>
      </c>
      <c r="DS56" s="17">
        <f t="shared" si="20"/>
        <v>1.0129999999999999</v>
      </c>
      <c r="DT56" s="16">
        <f>IF(DS56&gt;=1,VLOOKUP(BO56,'PAINEL E TARGET'!$S$1:$W$8,5,0),0)</f>
        <v>300</v>
      </c>
      <c r="DU56" s="16">
        <f t="shared" si="35"/>
        <v>1155</v>
      </c>
    </row>
    <row r="57" spans="2:125" s="32" customFormat="1" x14ac:dyDescent="0.2">
      <c r="B57" s="44">
        <v>43541</v>
      </c>
      <c r="C57" s="65">
        <v>189</v>
      </c>
      <c r="D57" s="66" t="s">
        <v>64</v>
      </c>
      <c r="E57" s="65">
        <v>513</v>
      </c>
      <c r="F57" s="65" t="s">
        <v>944</v>
      </c>
      <c r="G57" s="67">
        <v>1630033.1955173614</v>
      </c>
      <c r="H57" s="67">
        <v>897644.37240144645</v>
      </c>
      <c r="I57" s="67">
        <v>874009.4</v>
      </c>
      <c r="J57" s="68">
        <v>0.97367000437131201</v>
      </c>
      <c r="K57" s="67">
        <v>99856.176801874433</v>
      </c>
      <c r="L57" s="67">
        <v>708174.25108942913</v>
      </c>
      <c r="M57" s="67">
        <v>79429.77</v>
      </c>
      <c r="N57" s="67">
        <v>757710.33000000007</v>
      </c>
      <c r="O57" s="67">
        <v>1467756.9161961293</v>
      </c>
      <c r="P57" s="67" t="s">
        <v>1082</v>
      </c>
      <c r="Q57" s="67" t="s">
        <v>1082</v>
      </c>
      <c r="R57" s="67">
        <v>0</v>
      </c>
      <c r="S57" s="67">
        <v>829.9</v>
      </c>
      <c r="T57" s="68">
        <v>8.0981480079612089E-2</v>
      </c>
      <c r="U57" s="68">
        <v>4.846841048469664E-2</v>
      </c>
      <c r="V57" s="68">
        <v>0.5985122825249406</v>
      </c>
      <c r="W57" s="67">
        <v>65435.499999999993</v>
      </c>
      <c r="X57" s="67">
        <v>40574.85</v>
      </c>
      <c r="Y57" s="68">
        <v>0.62007396596648612</v>
      </c>
      <c r="Z57" s="68">
        <v>5.5472663470081236E-2</v>
      </c>
      <c r="AA57" s="68">
        <v>6.1538564452951187E-2</v>
      </c>
      <c r="AB57" s="68">
        <v>1.1093493732483486</v>
      </c>
      <c r="AC57" s="67">
        <v>44823.6</v>
      </c>
      <c r="AD57" s="67">
        <v>51516.400000000009</v>
      </c>
      <c r="AE57" s="68">
        <v>1.1493142005550649</v>
      </c>
      <c r="AF57" s="43">
        <v>80</v>
      </c>
      <c r="AG57" s="43">
        <v>81</v>
      </c>
      <c r="AH57" s="43">
        <v>41</v>
      </c>
      <c r="AI57" s="43">
        <v>28</v>
      </c>
      <c r="AJ57" s="67">
        <v>40204.850000000006</v>
      </c>
      <c r="AK57" s="67">
        <v>29455.15</v>
      </c>
      <c r="AL57" s="68">
        <v>0.73262678507692469</v>
      </c>
      <c r="AM57" s="67">
        <v>5390.23</v>
      </c>
      <c r="AN57" s="67">
        <v>3284.6900000000005</v>
      </c>
      <c r="AO57" s="68">
        <v>0.60937844952812792</v>
      </c>
      <c r="AP57" s="67">
        <v>2159.6000000000004</v>
      </c>
      <c r="AQ57" s="67">
        <v>1505.92</v>
      </c>
      <c r="AR57" s="68">
        <v>0.69731431746619732</v>
      </c>
      <c r="AS57" s="67">
        <v>17680.82</v>
      </c>
      <c r="AT57" s="67">
        <v>6329.09</v>
      </c>
      <c r="AU57" s="68">
        <v>0.35796360123568932</v>
      </c>
      <c r="AV57" s="43">
        <v>274.89</v>
      </c>
      <c r="AW57" s="43">
        <v>199.96</v>
      </c>
      <c r="AX57" s="69">
        <v>0.72741824002328215</v>
      </c>
      <c r="AY57" s="43">
        <v>99856.176801874433</v>
      </c>
      <c r="AZ57" s="43">
        <v>79429.76999999999</v>
      </c>
      <c r="BA57" s="43">
        <v>18190.231274158334</v>
      </c>
      <c r="BB57" s="43">
        <v>72303.62</v>
      </c>
      <c r="BC57" s="43">
        <v>180783.40209465899</v>
      </c>
      <c r="BD57" s="43">
        <v>33097.976051212412</v>
      </c>
      <c r="BE57" s="43">
        <v>119559.98</v>
      </c>
      <c r="BF57" s="43">
        <v>81899.11</v>
      </c>
      <c r="BG57" s="43">
        <v>499.87</v>
      </c>
      <c r="BH57" s="43">
        <v>74</v>
      </c>
      <c r="BI57" s="44">
        <v>43173</v>
      </c>
      <c r="BJ57" s="44">
        <v>43541</v>
      </c>
      <c r="BK57" s="44">
        <v>43172</v>
      </c>
      <c r="BL57" s="43">
        <f t="shared" si="21"/>
        <v>874839.3</v>
      </c>
      <c r="BM57" s="43">
        <f t="shared" si="22"/>
        <v>837970.00000000012</v>
      </c>
      <c r="BO57" s="16" t="str">
        <f>IFERROR(VLOOKUP($C57,'PORTE LOJA'!A:B,2,0),"PORTE 1")</f>
        <v>PORTE 3</v>
      </c>
      <c r="BP57" s="16">
        <f>VLOOKUP(BO57,'PAINEL E TARGET'!$S$1:$W$8,3,0)</f>
        <v>2400</v>
      </c>
      <c r="BQ57" s="16">
        <f t="shared" si="0"/>
        <v>1</v>
      </c>
      <c r="BR57" s="16">
        <f t="shared" si="1"/>
        <v>1</v>
      </c>
      <c r="BS57" s="16">
        <f t="shared" si="2"/>
        <v>1</v>
      </c>
      <c r="BT57" s="16">
        <f t="shared" si="3"/>
        <v>1</v>
      </c>
      <c r="BU57" s="16">
        <f t="shared" si="4"/>
        <v>1</v>
      </c>
      <c r="BV57" s="16">
        <f t="shared" si="5"/>
        <v>1</v>
      </c>
      <c r="BW57" s="17" t="str">
        <f t="shared" si="23"/>
        <v>111111</v>
      </c>
      <c r="BY57" s="17">
        <f t="shared" si="6"/>
        <v>0.97499999999999998</v>
      </c>
      <c r="BZ57" s="17">
        <f t="shared" si="7"/>
        <v>1.0369999999999999</v>
      </c>
      <c r="CA57" s="17" t="str">
        <f t="shared" si="24"/>
        <v>Sem Retira</v>
      </c>
      <c r="CB57" s="17">
        <f t="shared" si="25"/>
        <v>1.0369999999999999</v>
      </c>
      <c r="CC57" s="33" t="str">
        <f>IF(CB57&gt;='PAINEL E TARGET'!$T$11,'PAINEL E TARGET'!$S$11,
IF(CB57&gt;='PAINEL E TARGET'!$T$12,'PAINEL E TARGET'!$S$12,
IF(CB57&gt;='PAINEL E TARGET'!$T$13,'PAINEL E TARGET'!$S$13,
IF(CB57&gt;='PAINEL E TARGET'!$T$14,'PAINEL E TARGET'!$S$14,
IF(CB57&gt;='PAINEL E TARGET'!$T$15,'PAINEL E TARGET'!$S$15,
IF(CB57&gt;='PAINEL E TARGET'!$T$16,'PAINEL E TARGET'!$S$16,
IF(CB57&gt;='PAINEL E TARGET'!$T$17,'PAINEL E TARGET'!$S$17,
IF(CB57&gt;='PAINEL E TARGET'!$T$18,'PAINEL E TARGET'!$S$18,'PAINEL E TARGET'!$S$19))))))))</f>
        <v>2. Fx de 100% a 104,9%</v>
      </c>
      <c r="CD57" s="17">
        <f>IFERROR(VLOOKUP($BW57,'PAINEL E TARGET'!$G$1:$Q$99,4,0),0)</f>
        <v>0.25</v>
      </c>
      <c r="CE57" s="17">
        <f>VLOOKUP(CC57,'PAINEL E TARGET'!$S$10:$U$19,3,0)</f>
        <v>1</v>
      </c>
      <c r="CF57" s="16">
        <f t="shared" si="26"/>
        <v>600</v>
      </c>
      <c r="CG57" s="17">
        <f t="shared" si="8"/>
        <v>0.73299999999999998</v>
      </c>
      <c r="CH57" s="17">
        <f t="shared" si="9"/>
        <v>0.60899999999999999</v>
      </c>
      <c r="CI57" s="17">
        <f t="shared" si="10"/>
        <v>0.69699999999999995</v>
      </c>
      <c r="CJ57" s="17">
        <f t="shared" si="11"/>
        <v>0.35799999999999998</v>
      </c>
      <c r="CK57" s="17">
        <f t="shared" si="12"/>
        <v>0.72699999999999998</v>
      </c>
      <c r="CL57" s="17">
        <f t="shared" si="13"/>
        <v>0.62</v>
      </c>
      <c r="CM57" s="16">
        <f t="shared" si="14"/>
        <v>2</v>
      </c>
      <c r="CN57" s="17" t="str">
        <f t="shared" si="27"/>
        <v>não ok</v>
      </c>
      <c r="CO57" s="17">
        <f t="shared" si="28"/>
        <v>0</v>
      </c>
      <c r="CP57" s="33" t="str">
        <f>IF(CO57&gt;='PAINEL E TARGET'!$T$11,'PAINEL E TARGET'!$S$11,
IF(CO57&gt;='PAINEL E TARGET'!$T$12,'PAINEL E TARGET'!$S$12,
IF(CO57&gt;='PAINEL E TARGET'!$T$13,'PAINEL E TARGET'!$S$13,
IF(CO57&gt;='PAINEL E TARGET'!$T$14,'PAINEL E TARGET'!$S$14,
IF(CO57&gt;='PAINEL E TARGET'!$T$15,'PAINEL E TARGET'!$S$15,
IF(CO57&gt;='PAINEL E TARGET'!$T$16,'PAINEL E TARGET'!$S$16,
IF(CO57&gt;='PAINEL E TARGET'!$T$17,'PAINEL E TARGET'!$S$17,
IF(CO57&gt;='PAINEL E TARGET'!$T$18,'PAINEL E TARGET'!$S$18,'PAINEL E TARGET'!$S$19))))))))</f>
        <v>Não elegível</v>
      </c>
      <c r="CQ57" s="17">
        <f>IFERROR(VLOOKUP($BW57,'PAINEL E TARGET'!$G$1:$Q$99,5,0),0)</f>
        <v>0.25</v>
      </c>
      <c r="CR57" s="17">
        <f>VLOOKUP(CP57,'PAINEL E TARGET'!$S$10:$U$19,3,0)</f>
        <v>0</v>
      </c>
      <c r="CS57" s="16">
        <f t="shared" si="29"/>
        <v>0</v>
      </c>
      <c r="CT57" s="17">
        <f t="shared" si="15"/>
        <v>1.149</v>
      </c>
      <c r="CU57" s="33" t="str">
        <f>IF(CT57&gt;='PAINEL E TARGET'!$T$11,'PAINEL E TARGET'!$S$11,
IF(CT57&gt;='PAINEL E TARGET'!$T$12,'PAINEL E TARGET'!$S$12,
IF(CT57&gt;='PAINEL E TARGET'!$T$13,'PAINEL E TARGET'!$S$13,
IF(CT57&gt;='PAINEL E TARGET'!$T$14,'PAINEL E TARGET'!$S$14,
IF(CT57&gt;='PAINEL E TARGET'!$T$15,'PAINEL E TARGET'!$S$15,
IF(CT57&gt;='PAINEL E TARGET'!$T$16,'PAINEL E TARGET'!$S$16,
IF(CT57&gt;='PAINEL E TARGET'!$T$17,'PAINEL E TARGET'!$S$17,
IF(CT57&gt;='PAINEL E TARGET'!$T$18,'PAINEL E TARGET'!$S$18,'PAINEL E TARGET'!$S$19))))))))</f>
        <v>4. Fx de 110% a 114,9%</v>
      </c>
      <c r="CV57" s="17">
        <f>IFERROR(VLOOKUP($BW57,'PAINEL E TARGET'!$G$1:$Q$99,6,0),0)</f>
        <v>0.2</v>
      </c>
      <c r="CW57" s="17">
        <f>VLOOKUP(CU57,'PAINEL E TARGET'!$S$10:$U$19,3,0)</f>
        <v>1.2</v>
      </c>
      <c r="CX57" s="16">
        <f t="shared" si="30"/>
        <v>576</v>
      </c>
      <c r="CY57" s="17">
        <f t="shared" si="16"/>
        <v>0.79500000000000004</v>
      </c>
      <c r="CZ57" s="33" t="str">
        <f>IF(CY57&gt;='PAINEL E TARGET'!$T$11,'PAINEL E TARGET'!$S$11,
IF(CY57&gt;='PAINEL E TARGET'!$T$12,'PAINEL E TARGET'!$S$12,
IF(CY57&gt;='PAINEL E TARGET'!$T$13,'PAINEL E TARGET'!$S$13,
IF(CY57&gt;='PAINEL E TARGET'!$T$14,'PAINEL E TARGET'!$S$14,
IF(CY57&gt;='PAINEL E TARGET'!$T$15,'PAINEL E TARGET'!$S$15,
IF(CY57&gt;='PAINEL E TARGET'!$T$16,'PAINEL E TARGET'!$S$16,
IF(CY57&gt;='PAINEL E TARGET'!$T$17,'PAINEL E TARGET'!$S$17,
IF(CY57&gt;='PAINEL E TARGET'!$T$18,'PAINEL E TARGET'!$S$18,'PAINEL E TARGET'!$S$19))))))))</f>
        <v>Não elegível</v>
      </c>
      <c r="DA57" s="17">
        <f>IFERROR(VLOOKUP($BW57,'PAINEL E TARGET'!$G$1:$Q$99,7,0),0)</f>
        <v>0.15</v>
      </c>
      <c r="DB57" s="17">
        <f>VLOOKUP(CZ57,'PAINEL E TARGET'!$S$10:$U$19,3,0)</f>
        <v>0</v>
      </c>
      <c r="DC57" s="16">
        <f t="shared" si="31"/>
        <v>0</v>
      </c>
      <c r="DD57" s="17">
        <f t="shared" si="17"/>
        <v>3.9750000000000001</v>
      </c>
      <c r="DE57" s="33" t="str">
        <f>IF(DD57&gt;='PAINEL E TARGET'!$T$11,'PAINEL E TARGET'!$S$11,
IF(DD57&gt;='PAINEL E TARGET'!$T$12,'PAINEL E TARGET'!$S$12,
IF(DD57&gt;='PAINEL E TARGET'!$T$13,'PAINEL E TARGET'!$S$13,
IF(DD57&gt;='PAINEL E TARGET'!$T$14,'PAINEL E TARGET'!$S$14,
IF(DD57&gt;='PAINEL E TARGET'!$T$15,'PAINEL E TARGET'!$S$15,
IF(DD57&gt;='PAINEL E TARGET'!$T$16,'PAINEL E TARGET'!$S$16,
IF(DD57&gt;='PAINEL E TARGET'!$T$17,'PAINEL E TARGET'!$S$17,
IF(DD57&gt;='PAINEL E TARGET'!$T$18,'PAINEL E TARGET'!$S$18,'PAINEL E TARGET'!$S$19))))))))</f>
        <v>8. Fx de 130% ou mais</v>
      </c>
      <c r="DF57" s="17">
        <f>IFERROR(VLOOKUP($BW57,'PAINEL E TARGET'!$G$1:$Q$99,8,0),0)</f>
        <v>0.1</v>
      </c>
      <c r="DG57" s="17">
        <f>VLOOKUP(DE57,'PAINEL E TARGET'!$S$10:$U$19,3,0)</f>
        <v>1.6</v>
      </c>
      <c r="DH57" s="16">
        <f t="shared" si="32"/>
        <v>384.00000000000006</v>
      </c>
      <c r="DI57" s="17">
        <f t="shared" si="18"/>
        <v>0.68300000000000005</v>
      </c>
      <c r="DJ57" s="33" t="str">
        <f>IF(DI57&gt;='PAINEL E TARGET'!$T$11,'PAINEL E TARGET'!$S$11,
IF(DI57&gt;='PAINEL E TARGET'!$T$12,'PAINEL E TARGET'!$S$12,
IF(DI57&gt;='PAINEL E TARGET'!$T$13,'PAINEL E TARGET'!$S$13,
IF(DI57&gt;='PAINEL E TARGET'!$T$14,'PAINEL E TARGET'!$S$14,
IF(DI57&gt;='PAINEL E TARGET'!$T$15,'PAINEL E TARGET'!$S$15,
IF(DI57&gt;='PAINEL E TARGET'!$T$16,'PAINEL E TARGET'!$S$16,
IF(DI57&gt;='PAINEL E TARGET'!$T$17,'PAINEL E TARGET'!$S$17,
IF(DI57&gt;='PAINEL E TARGET'!$T$18,'PAINEL E TARGET'!$S$18,'PAINEL E TARGET'!$S$19))))))))</f>
        <v>Não elegível</v>
      </c>
      <c r="DK57" s="17">
        <f>IFERROR(VLOOKUP($BW57,'PAINEL E TARGET'!$G$1:$Q$99,9,0),0)</f>
        <v>0.05</v>
      </c>
      <c r="DL57" s="17">
        <f>VLOOKUP(DJ57,'PAINEL E TARGET'!$S$10:$U$19,3,0)</f>
        <v>0</v>
      </c>
      <c r="DM57" s="16">
        <f t="shared" si="33"/>
        <v>0</v>
      </c>
      <c r="DN57" s="17">
        <f t="shared" si="19"/>
        <v>0.72699999999999998</v>
      </c>
      <c r="DO57" s="33" t="str">
        <f>IF(DN57&gt;='PAINEL E TARGET'!$T$11,'PAINEL E TARGET'!$S$11,
IF(DN57&gt;='PAINEL E TARGET'!$T$12,'PAINEL E TARGET'!$S$12,
IF(DN57&gt;='PAINEL E TARGET'!$T$13,'PAINEL E TARGET'!$S$13,
IF(DN57&gt;='PAINEL E TARGET'!$T$14,'PAINEL E TARGET'!$S$14,
IF(DN57&gt;='PAINEL E TARGET'!$T$15,'PAINEL E TARGET'!$S$15,
IF(DN57&gt;='PAINEL E TARGET'!$T$16,'PAINEL E TARGET'!$S$16,
IF(DN57&gt;='PAINEL E TARGET'!$T$17,'PAINEL E TARGET'!$S$17,
IF(DN57&gt;='PAINEL E TARGET'!$T$18,'PAINEL E TARGET'!$S$18,'PAINEL E TARGET'!$S$19))))))))</f>
        <v>Não elegível</v>
      </c>
      <c r="DP57" s="17">
        <f>IFERROR(VLOOKUP($BW57,'PAINEL E TARGET'!$G$1:$Q$99,10,0),0)</f>
        <v>0</v>
      </c>
      <c r="DQ57" s="17">
        <f>VLOOKUP(DO57,'PAINEL E TARGET'!$S$10:$U$19,3,0)</f>
        <v>0</v>
      </c>
      <c r="DR57" s="16">
        <f t="shared" si="34"/>
        <v>0</v>
      </c>
      <c r="DS57" s="17">
        <f t="shared" si="20"/>
        <v>1.0129999999999999</v>
      </c>
      <c r="DT57" s="16">
        <f>IF(DS57&gt;=1,VLOOKUP(BO57,'PAINEL E TARGET'!$S$1:$W$8,5,0),0)</f>
        <v>240</v>
      </c>
      <c r="DU57" s="16">
        <f t="shared" si="35"/>
        <v>1800</v>
      </c>
    </row>
    <row r="58" spans="2:125" s="32" customFormat="1" x14ac:dyDescent="0.2">
      <c r="B58" s="44">
        <v>43541</v>
      </c>
      <c r="C58" s="65">
        <v>191</v>
      </c>
      <c r="D58" s="66" t="s">
        <v>65</v>
      </c>
      <c r="E58" s="65">
        <v>410</v>
      </c>
      <c r="F58" s="65" t="s">
        <v>1020</v>
      </c>
      <c r="G58" s="67">
        <v>2235038.9645271488</v>
      </c>
      <c r="H58" s="67">
        <v>1213739.9832279021</v>
      </c>
      <c r="I58" s="67">
        <v>1114505.7900000003</v>
      </c>
      <c r="J58" s="68">
        <v>0.91824097862872434</v>
      </c>
      <c r="K58" s="67">
        <v>73247.505222090898</v>
      </c>
      <c r="L58" s="67">
        <v>1058491.0115016347</v>
      </c>
      <c r="M58" s="67">
        <v>82522.14</v>
      </c>
      <c r="N58" s="67">
        <v>998809.98999999987</v>
      </c>
      <c r="O58" s="67">
        <v>2085982.8177378636</v>
      </c>
      <c r="P58" s="67" t="s">
        <v>1082</v>
      </c>
      <c r="Q58" s="67" t="s">
        <v>1082</v>
      </c>
      <c r="R58" s="67">
        <v>0</v>
      </c>
      <c r="S58" s="67">
        <v>299.89999999999998</v>
      </c>
      <c r="T58" s="68">
        <v>8.6747272933864569E-2</v>
      </c>
      <c r="U58" s="68">
        <v>8.2141654294504346E-2</v>
      </c>
      <c r="V58" s="68">
        <v>0.94690762621585223</v>
      </c>
      <c r="W58" s="67">
        <v>98175.229999999981</v>
      </c>
      <c r="X58" s="67">
        <v>88822.410000000018</v>
      </c>
      <c r="Y58" s="68">
        <v>0.90473340373126743</v>
      </c>
      <c r="Z58" s="68">
        <v>8.8298417455376463E-2</v>
      </c>
      <c r="AA58" s="68">
        <v>0.1201924518787766</v>
      </c>
      <c r="AB58" s="68">
        <v>1.3612073165356386</v>
      </c>
      <c r="AC58" s="67">
        <v>99930.719999999987</v>
      </c>
      <c r="AD58" s="67">
        <v>129967.95999999999</v>
      </c>
      <c r="AE58" s="68">
        <v>1.3005806422689641</v>
      </c>
      <c r="AF58" s="43">
        <v>80</v>
      </c>
      <c r="AG58" s="43">
        <v>74</v>
      </c>
      <c r="AH58" s="43">
        <v>42</v>
      </c>
      <c r="AI58" s="43">
        <v>26</v>
      </c>
      <c r="AJ58" s="67">
        <v>53521.920000000006</v>
      </c>
      <c r="AK58" s="67">
        <v>56488.5</v>
      </c>
      <c r="AL58" s="68">
        <v>1.0554273837709858</v>
      </c>
      <c r="AM58" s="67">
        <v>7138.5199999999995</v>
      </c>
      <c r="AN58" s="67">
        <v>5121.0099999999993</v>
      </c>
      <c r="AO58" s="68">
        <v>0.7173769913091228</v>
      </c>
      <c r="AP58" s="67">
        <v>9190.66</v>
      </c>
      <c r="AQ58" s="67">
        <v>5417.6399999999985</v>
      </c>
      <c r="AR58" s="68">
        <v>0.5894723556306074</v>
      </c>
      <c r="AS58" s="67">
        <v>28324.13</v>
      </c>
      <c r="AT58" s="67">
        <v>21795.260000000002</v>
      </c>
      <c r="AU58" s="68">
        <v>0.76949442048175887</v>
      </c>
      <c r="AV58" s="43">
        <v>2017.5100000000002</v>
      </c>
      <c r="AW58" s="43">
        <v>1189.76</v>
      </c>
      <c r="AX58" s="69">
        <v>0.58971702742489496</v>
      </c>
      <c r="AY58" s="43">
        <v>73247.505222090898</v>
      </c>
      <c r="AZ58" s="43">
        <v>82522.14</v>
      </c>
      <c r="BA58" s="43">
        <v>56347.651660507232</v>
      </c>
      <c r="BB58" s="43">
        <v>61239.479999999996</v>
      </c>
      <c r="BC58" s="43">
        <v>134331.47907189312</v>
      </c>
      <c r="BD58" s="43">
        <v>103841.5358881884</v>
      </c>
      <c r="BE58" s="43">
        <v>181937.66999999998</v>
      </c>
      <c r="BF58" s="43">
        <v>185191.01</v>
      </c>
      <c r="BG58" s="43">
        <v>3720.76</v>
      </c>
      <c r="BH58" s="43">
        <v>83</v>
      </c>
      <c r="BI58" s="44">
        <v>43173</v>
      </c>
      <c r="BJ58" s="44">
        <v>43541</v>
      </c>
      <c r="BK58" s="44">
        <v>43172</v>
      </c>
      <c r="BL58" s="43">
        <f t="shared" si="21"/>
        <v>1114805.6900000002</v>
      </c>
      <c r="BM58" s="43">
        <f t="shared" si="22"/>
        <v>1081632.0299999998</v>
      </c>
      <c r="BO58" s="16" t="str">
        <f>IFERROR(VLOOKUP($C58,'PORTE LOJA'!A:B,2,0),"PORTE 1")</f>
        <v>PORTE 3</v>
      </c>
      <c r="BP58" s="16">
        <f>VLOOKUP(BO58,'PAINEL E TARGET'!$S$1:$W$8,3,0)</f>
        <v>2400</v>
      </c>
      <c r="BQ58" s="16">
        <f t="shared" si="0"/>
        <v>1</v>
      </c>
      <c r="BR58" s="16">
        <f t="shared" si="1"/>
        <v>1</v>
      </c>
      <c r="BS58" s="16">
        <f t="shared" si="2"/>
        <v>1</v>
      </c>
      <c r="BT58" s="16">
        <f t="shared" si="3"/>
        <v>1</v>
      </c>
      <c r="BU58" s="16">
        <f t="shared" si="4"/>
        <v>1</v>
      </c>
      <c r="BV58" s="16">
        <f t="shared" si="5"/>
        <v>1</v>
      </c>
      <c r="BW58" s="17" t="str">
        <f t="shared" si="23"/>
        <v>111111</v>
      </c>
      <c r="BY58" s="17">
        <f t="shared" si="6"/>
        <v>0.91800000000000004</v>
      </c>
      <c r="BZ58" s="17">
        <f t="shared" si="7"/>
        <v>0.95599999999999996</v>
      </c>
      <c r="CA58" s="17" t="str">
        <f t="shared" si="24"/>
        <v>Sem Retira</v>
      </c>
      <c r="CB58" s="17">
        <f t="shared" si="25"/>
        <v>0.95599999999999996</v>
      </c>
      <c r="CC58" s="33" t="str">
        <f>IF(CB58&gt;='PAINEL E TARGET'!$T$11,'PAINEL E TARGET'!$S$11,
IF(CB58&gt;='PAINEL E TARGET'!$T$12,'PAINEL E TARGET'!$S$12,
IF(CB58&gt;='PAINEL E TARGET'!$T$13,'PAINEL E TARGET'!$S$13,
IF(CB58&gt;='PAINEL E TARGET'!$T$14,'PAINEL E TARGET'!$S$14,
IF(CB58&gt;='PAINEL E TARGET'!$T$15,'PAINEL E TARGET'!$S$15,
IF(CB58&gt;='PAINEL E TARGET'!$T$16,'PAINEL E TARGET'!$S$16,
IF(CB58&gt;='PAINEL E TARGET'!$T$17,'PAINEL E TARGET'!$S$17,
IF(CB58&gt;='PAINEL E TARGET'!$T$18,'PAINEL E TARGET'!$S$18,'PAINEL E TARGET'!$S$19))))))))</f>
        <v>1. Fx de 90% a 99,9%</v>
      </c>
      <c r="CD58" s="17">
        <f>IFERROR(VLOOKUP($BW58,'PAINEL E TARGET'!$G$1:$Q$99,4,0),0)</f>
        <v>0.25</v>
      </c>
      <c r="CE58" s="17">
        <f>VLOOKUP(CC58,'PAINEL E TARGET'!$S$10:$U$19,3,0)</f>
        <v>0.5</v>
      </c>
      <c r="CF58" s="16">
        <f t="shared" si="26"/>
        <v>300</v>
      </c>
      <c r="CG58" s="17">
        <f t="shared" si="8"/>
        <v>1.0549999999999999</v>
      </c>
      <c r="CH58" s="17">
        <f t="shared" si="9"/>
        <v>0.71699999999999997</v>
      </c>
      <c r="CI58" s="17">
        <f t="shared" si="10"/>
        <v>0.58899999999999997</v>
      </c>
      <c r="CJ58" s="17">
        <f t="shared" si="11"/>
        <v>0.76900000000000002</v>
      </c>
      <c r="CK58" s="17">
        <f t="shared" si="12"/>
        <v>0.59</v>
      </c>
      <c r="CL58" s="17">
        <f t="shared" si="13"/>
        <v>0.90500000000000003</v>
      </c>
      <c r="CM58" s="16">
        <f t="shared" si="14"/>
        <v>3</v>
      </c>
      <c r="CN58" s="17" t="str">
        <f t="shared" si="27"/>
        <v>não ok</v>
      </c>
      <c r="CO58" s="17">
        <f t="shared" si="28"/>
        <v>0</v>
      </c>
      <c r="CP58" s="33" t="str">
        <f>IF(CO58&gt;='PAINEL E TARGET'!$T$11,'PAINEL E TARGET'!$S$11,
IF(CO58&gt;='PAINEL E TARGET'!$T$12,'PAINEL E TARGET'!$S$12,
IF(CO58&gt;='PAINEL E TARGET'!$T$13,'PAINEL E TARGET'!$S$13,
IF(CO58&gt;='PAINEL E TARGET'!$T$14,'PAINEL E TARGET'!$S$14,
IF(CO58&gt;='PAINEL E TARGET'!$T$15,'PAINEL E TARGET'!$S$15,
IF(CO58&gt;='PAINEL E TARGET'!$T$16,'PAINEL E TARGET'!$S$16,
IF(CO58&gt;='PAINEL E TARGET'!$T$17,'PAINEL E TARGET'!$S$17,
IF(CO58&gt;='PAINEL E TARGET'!$T$18,'PAINEL E TARGET'!$S$18,'PAINEL E TARGET'!$S$19))))))))</f>
        <v>Não elegível</v>
      </c>
      <c r="CQ58" s="17">
        <f>IFERROR(VLOOKUP($BW58,'PAINEL E TARGET'!$G$1:$Q$99,5,0),0)</f>
        <v>0.25</v>
      </c>
      <c r="CR58" s="17">
        <f>VLOOKUP(CP58,'PAINEL E TARGET'!$S$10:$U$19,3,0)</f>
        <v>0</v>
      </c>
      <c r="CS58" s="16">
        <f t="shared" si="29"/>
        <v>0</v>
      </c>
      <c r="CT58" s="17">
        <f t="shared" si="15"/>
        <v>1.3009999999999999</v>
      </c>
      <c r="CU58" s="33" t="str">
        <f>IF(CT58&gt;='PAINEL E TARGET'!$T$11,'PAINEL E TARGET'!$S$11,
IF(CT58&gt;='PAINEL E TARGET'!$T$12,'PAINEL E TARGET'!$S$12,
IF(CT58&gt;='PAINEL E TARGET'!$T$13,'PAINEL E TARGET'!$S$13,
IF(CT58&gt;='PAINEL E TARGET'!$T$14,'PAINEL E TARGET'!$S$14,
IF(CT58&gt;='PAINEL E TARGET'!$T$15,'PAINEL E TARGET'!$S$15,
IF(CT58&gt;='PAINEL E TARGET'!$T$16,'PAINEL E TARGET'!$S$16,
IF(CT58&gt;='PAINEL E TARGET'!$T$17,'PAINEL E TARGET'!$S$17,
IF(CT58&gt;='PAINEL E TARGET'!$T$18,'PAINEL E TARGET'!$S$18,'PAINEL E TARGET'!$S$19))))))))</f>
        <v>8. Fx de 130% ou mais</v>
      </c>
      <c r="CV58" s="17">
        <f>IFERROR(VLOOKUP($BW58,'PAINEL E TARGET'!$G$1:$Q$99,6,0),0)</f>
        <v>0.2</v>
      </c>
      <c r="CW58" s="17">
        <f>VLOOKUP(CU58,'PAINEL E TARGET'!$S$10:$U$19,3,0)</f>
        <v>1.6</v>
      </c>
      <c r="CX58" s="16">
        <f t="shared" si="30"/>
        <v>768.00000000000011</v>
      </c>
      <c r="CY58" s="17">
        <f t="shared" si="16"/>
        <v>1.127</v>
      </c>
      <c r="CZ58" s="33" t="str">
        <f>IF(CY58&gt;='PAINEL E TARGET'!$T$11,'PAINEL E TARGET'!$S$11,
IF(CY58&gt;='PAINEL E TARGET'!$T$12,'PAINEL E TARGET'!$S$12,
IF(CY58&gt;='PAINEL E TARGET'!$T$13,'PAINEL E TARGET'!$S$13,
IF(CY58&gt;='PAINEL E TARGET'!$T$14,'PAINEL E TARGET'!$S$14,
IF(CY58&gt;='PAINEL E TARGET'!$T$15,'PAINEL E TARGET'!$S$15,
IF(CY58&gt;='PAINEL E TARGET'!$T$16,'PAINEL E TARGET'!$S$16,
IF(CY58&gt;='PAINEL E TARGET'!$T$17,'PAINEL E TARGET'!$S$17,
IF(CY58&gt;='PAINEL E TARGET'!$T$18,'PAINEL E TARGET'!$S$18,'PAINEL E TARGET'!$S$19))))))))</f>
        <v>4. Fx de 110% a 114,9%</v>
      </c>
      <c r="DA58" s="17">
        <f>IFERROR(VLOOKUP($BW58,'PAINEL E TARGET'!$G$1:$Q$99,7,0),0)</f>
        <v>0.15</v>
      </c>
      <c r="DB58" s="17">
        <f>VLOOKUP(CZ58,'PAINEL E TARGET'!$S$10:$U$19,3,0)</f>
        <v>1.2</v>
      </c>
      <c r="DC58" s="16">
        <f t="shared" si="31"/>
        <v>432</v>
      </c>
      <c r="DD58" s="17">
        <f t="shared" si="17"/>
        <v>1.087</v>
      </c>
      <c r="DE58" s="33" t="str">
        <f>IF(DD58&gt;='PAINEL E TARGET'!$T$11,'PAINEL E TARGET'!$S$11,
IF(DD58&gt;='PAINEL E TARGET'!$T$12,'PAINEL E TARGET'!$S$12,
IF(DD58&gt;='PAINEL E TARGET'!$T$13,'PAINEL E TARGET'!$S$13,
IF(DD58&gt;='PAINEL E TARGET'!$T$14,'PAINEL E TARGET'!$S$14,
IF(DD58&gt;='PAINEL E TARGET'!$T$15,'PAINEL E TARGET'!$S$15,
IF(DD58&gt;='PAINEL E TARGET'!$T$16,'PAINEL E TARGET'!$S$16,
IF(DD58&gt;='PAINEL E TARGET'!$T$17,'PAINEL E TARGET'!$S$17,
IF(DD58&gt;='PAINEL E TARGET'!$T$18,'PAINEL E TARGET'!$S$18,'PAINEL E TARGET'!$S$19))))))))</f>
        <v>3. Fx de 105% a 109,9%</v>
      </c>
      <c r="DF58" s="17">
        <f>IFERROR(VLOOKUP($BW58,'PAINEL E TARGET'!$G$1:$Q$99,8,0),0)</f>
        <v>0.1</v>
      </c>
      <c r="DG58" s="17">
        <f>VLOOKUP(DE58,'PAINEL E TARGET'!$S$10:$U$19,3,0)</f>
        <v>1.1000000000000001</v>
      </c>
      <c r="DH58" s="16">
        <f t="shared" si="32"/>
        <v>264.00000000000006</v>
      </c>
      <c r="DI58" s="17">
        <f t="shared" si="18"/>
        <v>0.61899999999999999</v>
      </c>
      <c r="DJ58" s="33" t="str">
        <f>IF(DI58&gt;='PAINEL E TARGET'!$T$11,'PAINEL E TARGET'!$S$11,
IF(DI58&gt;='PAINEL E TARGET'!$T$12,'PAINEL E TARGET'!$S$12,
IF(DI58&gt;='PAINEL E TARGET'!$T$13,'PAINEL E TARGET'!$S$13,
IF(DI58&gt;='PAINEL E TARGET'!$T$14,'PAINEL E TARGET'!$S$14,
IF(DI58&gt;='PAINEL E TARGET'!$T$15,'PAINEL E TARGET'!$S$15,
IF(DI58&gt;='PAINEL E TARGET'!$T$16,'PAINEL E TARGET'!$S$16,
IF(DI58&gt;='PAINEL E TARGET'!$T$17,'PAINEL E TARGET'!$S$17,
IF(DI58&gt;='PAINEL E TARGET'!$T$18,'PAINEL E TARGET'!$S$18,'PAINEL E TARGET'!$S$19))))))))</f>
        <v>Não elegível</v>
      </c>
      <c r="DK58" s="17">
        <f>IFERROR(VLOOKUP($BW58,'PAINEL E TARGET'!$G$1:$Q$99,9,0),0)</f>
        <v>0.05</v>
      </c>
      <c r="DL58" s="17">
        <f>VLOOKUP(DJ58,'PAINEL E TARGET'!$S$10:$U$19,3,0)</f>
        <v>0</v>
      </c>
      <c r="DM58" s="16">
        <f t="shared" si="33"/>
        <v>0</v>
      </c>
      <c r="DN58" s="17">
        <f t="shared" si="19"/>
        <v>0.59</v>
      </c>
      <c r="DO58" s="33" t="str">
        <f>IF(DN58&gt;='PAINEL E TARGET'!$T$11,'PAINEL E TARGET'!$S$11,
IF(DN58&gt;='PAINEL E TARGET'!$T$12,'PAINEL E TARGET'!$S$12,
IF(DN58&gt;='PAINEL E TARGET'!$T$13,'PAINEL E TARGET'!$S$13,
IF(DN58&gt;='PAINEL E TARGET'!$T$14,'PAINEL E TARGET'!$S$14,
IF(DN58&gt;='PAINEL E TARGET'!$T$15,'PAINEL E TARGET'!$S$15,
IF(DN58&gt;='PAINEL E TARGET'!$T$16,'PAINEL E TARGET'!$S$16,
IF(DN58&gt;='PAINEL E TARGET'!$T$17,'PAINEL E TARGET'!$S$17,
IF(DN58&gt;='PAINEL E TARGET'!$T$18,'PAINEL E TARGET'!$S$18,'PAINEL E TARGET'!$S$19))))))))</f>
        <v>Não elegível</v>
      </c>
      <c r="DP58" s="17">
        <f>IFERROR(VLOOKUP($BW58,'PAINEL E TARGET'!$G$1:$Q$99,10,0),0)</f>
        <v>0</v>
      </c>
      <c r="DQ58" s="17">
        <f>VLOOKUP(DO58,'PAINEL E TARGET'!$S$10:$U$19,3,0)</f>
        <v>0</v>
      </c>
      <c r="DR58" s="16">
        <f t="shared" si="34"/>
        <v>0</v>
      </c>
      <c r="DS58" s="17">
        <f t="shared" si="20"/>
        <v>0.92500000000000004</v>
      </c>
      <c r="DT58" s="16">
        <f>IF(DS58&gt;=1,VLOOKUP(BO58,'PAINEL E TARGET'!$S$1:$W$8,5,0),0)</f>
        <v>0</v>
      </c>
      <c r="DU58" s="16">
        <f t="shared" si="35"/>
        <v>1764</v>
      </c>
    </row>
    <row r="59" spans="2:125" s="32" customFormat="1" x14ac:dyDescent="0.2">
      <c r="B59" s="44">
        <v>43541</v>
      </c>
      <c r="C59" s="65">
        <v>199</v>
      </c>
      <c r="D59" s="66" t="s">
        <v>66</v>
      </c>
      <c r="E59" s="65">
        <v>512</v>
      </c>
      <c r="F59" s="65" t="s">
        <v>944</v>
      </c>
      <c r="G59" s="67">
        <v>1797904.9846235472</v>
      </c>
      <c r="H59" s="67">
        <v>989511.79824376898</v>
      </c>
      <c r="I59" s="67">
        <v>802362.67999999993</v>
      </c>
      <c r="J59" s="68">
        <v>0.81086721899028402</v>
      </c>
      <c r="K59" s="67">
        <v>131257.26181365002</v>
      </c>
      <c r="L59" s="67">
        <v>798612.62035865115</v>
      </c>
      <c r="M59" s="67">
        <v>105181.44</v>
      </c>
      <c r="N59" s="67">
        <v>673601.33</v>
      </c>
      <c r="O59" s="67">
        <v>1691906.2850524827</v>
      </c>
      <c r="P59" s="67" t="s">
        <v>1082</v>
      </c>
      <c r="Q59" s="67" t="s">
        <v>1082</v>
      </c>
      <c r="R59" s="67">
        <v>0</v>
      </c>
      <c r="S59" s="67">
        <v>7656.9</v>
      </c>
      <c r="T59" s="68">
        <v>9.3043060818232382E-2</v>
      </c>
      <c r="U59" s="68">
        <v>8.6284741507570817E-2</v>
      </c>
      <c r="V59" s="68">
        <v>0.92736353199015542</v>
      </c>
      <c r="W59" s="67">
        <v>86517.94</v>
      </c>
      <c r="X59" s="67">
        <v>67197.069999999992</v>
      </c>
      <c r="Y59" s="68">
        <v>0.77668365659191596</v>
      </c>
      <c r="Z59" s="68">
        <v>7.0541364181795949E-2</v>
      </c>
      <c r="AA59" s="68">
        <v>8.3917162163205009E-2</v>
      </c>
      <c r="AB59" s="68">
        <v>1.1896163780861619</v>
      </c>
      <c r="AC59" s="67">
        <v>65594.289999999994</v>
      </c>
      <c r="AD59" s="67">
        <v>65353.240000000005</v>
      </c>
      <c r="AE59" s="68">
        <v>0.99632513744717732</v>
      </c>
      <c r="AF59" s="43">
        <v>80</v>
      </c>
      <c r="AG59" s="43">
        <v>73</v>
      </c>
      <c r="AH59" s="43">
        <v>38</v>
      </c>
      <c r="AI59" s="43">
        <v>35</v>
      </c>
      <c r="AJ59" s="67">
        <v>37521.21</v>
      </c>
      <c r="AK59" s="67">
        <v>35180.97</v>
      </c>
      <c r="AL59" s="68">
        <v>0.93762887710710829</v>
      </c>
      <c r="AM59" s="67">
        <v>12628.42</v>
      </c>
      <c r="AN59" s="67">
        <v>5933.4</v>
      </c>
      <c r="AO59" s="68">
        <v>0.46984500040385097</v>
      </c>
      <c r="AP59" s="67">
        <v>4990.8900000000003</v>
      </c>
      <c r="AQ59" s="67">
        <v>2467.92</v>
      </c>
      <c r="AR59" s="68">
        <v>0.49448495158178196</v>
      </c>
      <c r="AS59" s="67">
        <v>31377.420000000002</v>
      </c>
      <c r="AT59" s="67">
        <v>23614.780000000002</v>
      </c>
      <c r="AU59" s="68">
        <v>0.75260426128088287</v>
      </c>
      <c r="AV59" s="43">
        <v>777.32999999999993</v>
      </c>
      <c r="AW59" s="43">
        <v>234.95000000000002</v>
      </c>
      <c r="AX59" s="69">
        <v>0.30225258255824428</v>
      </c>
      <c r="AY59" s="43">
        <v>131257.26181365002</v>
      </c>
      <c r="AZ59" s="43">
        <v>105181.44</v>
      </c>
      <c r="BA59" s="43">
        <v>24059.449447962514</v>
      </c>
      <c r="BB59" s="43">
        <v>19639</v>
      </c>
      <c r="BC59" s="43">
        <v>238146.41720966672</v>
      </c>
      <c r="BD59" s="43">
        <v>43810.69605439077</v>
      </c>
      <c r="BE59" s="43">
        <v>158261.81</v>
      </c>
      <c r="BF59" s="43">
        <v>119987.55</v>
      </c>
      <c r="BG59" s="43">
        <v>1415.2400000000002</v>
      </c>
      <c r="BH59" s="43">
        <v>77</v>
      </c>
      <c r="BI59" s="44">
        <v>43173</v>
      </c>
      <c r="BJ59" s="44">
        <v>43541</v>
      </c>
      <c r="BK59" s="44">
        <v>43172</v>
      </c>
      <c r="BL59" s="43">
        <f t="shared" si="21"/>
        <v>810019.58</v>
      </c>
      <c r="BM59" s="43">
        <f t="shared" si="22"/>
        <v>786439.67</v>
      </c>
      <c r="BO59" s="16" t="str">
        <f>IFERROR(VLOOKUP($C59,'PORTE LOJA'!A:B,2,0),"PORTE 1")</f>
        <v>PORTE 3</v>
      </c>
      <c r="BP59" s="16">
        <f>VLOOKUP(BO59,'PAINEL E TARGET'!$S$1:$W$8,3,0)</f>
        <v>2400</v>
      </c>
      <c r="BQ59" s="16">
        <f t="shared" si="0"/>
        <v>1</v>
      </c>
      <c r="BR59" s="16">
        <f t="shared" si="1"/>
        <v>1</v>
      </c>
      <c r="BS59" s="16">
        <f t="shared" si="2"/>
        <v>1</v>
      </c>
      <c r="BT59" s="16">
        <f t="shared" si="3"/>
        <v>1</v>
      </c>
      <c r="BU59" s="16">
        <f t="shared" si="4"/>
        <v>1</v>
      </c>
      <c r="BV59" s="16">
        <f t="shared" si="5"/>
        <v>1</v>
      </c>
      <c r="BW59" s="17" t="str">
        <f t="shared" si="23"/>
        <v>111111</v>
      </c>
      <c r="BY59" s="17">
        <f t="shared" si="6"/>
        <v>0.81899999999999995</v>
      </c>
      <c r="BZ59" s="17">
        <f t="shared" si="7"/>
        <v>0.84599999999999997</v>
      </c>
      <c r="CA59" s="17" t="str">
        <f t="shared" si="24"/>
        <v>Sem Retira</v>
      </c>
      <c r="CB59" s="17">
        <f t="shared" si="25"/>
        <v>0.84599999999999997</v>
      </c>
      <c r="CC59" s="33" t="str">
        <f>IF(CB59&gt;='PAINEL E TARGET'!$T$11,'PAINEL E TARGET'!$S$11,
IF(CB59&gt;='PAINEL E TARGET'!$T$12,'PAINEL E TARGET'!$S$12,
IF(CB59&gt;='PAINEL E TARGET'!$T$13,'PAINEL E TARGET'!$S$13,
IF(CB59&gt;='PAINEL E TARGET'!$T$14,'PAINEL E TARGET'!$S$14,
IF(CB59&gt;='PAINEL E TARGET'!$T$15,'PAINEL E TARGET'!$S$15,
IF(CB59&gt;='PAINEL E TARGET'!$T$16,'PAINEL E TARGET'!$S$16,
IF(CB59&gt;='PAINEL E TARGET'!$T$17,'PAINEL E TARGET'!$S$17,
IF(CB59&gt;='PAINEL E TARGET'!$T$18,'PAINEL E TARGET'!$S$18,'PAINEL E TARGET'!$S$19))))))))</f>
        <v>Não elegível</v>
      </c>
      <c r="CD59" s="17">
        <f>IFERROR(VLOOKUP($BW59,'PAINEL E TARGET'!$G$1:$Q$99,4,0),0)</f>
        <v>0.25</v>
      </c>
      <c r="CE59" s="17">
        <f>VLOOKUP(CC59,'PAINEL E TARGET'!$S$10:$U$19,3,0)</f>
        <v>0</v>
      </c>
      <c r="CF59" s="16">
        <f t="shared" si="26"/>
        <v>0</v>
      </c>
      <c r="CG59" s="17">
        <f t="shared" si="8"/>
        <v>0.93799999999999994</v>
      </c>
      <c r="CH59" s="17">
        <f t="shared" si="9"/>
        <v>0.47</v>
      </c>
      <c r="CI59" s="17">
        <f t="shared" si="10"/>
        <v>0.49399999999999999</v>
      </c>
      <c r="CJ59" s="17">
        <f t="shared" si="11"/>
        <v>0.753</v>
      </c>
      <c r="CK59" s="17">
        <f t="shared" si="12"/>
        <v>0.30199999999999999</v>
      </c>
      <c r="CL59" s="17">
        <f t="shared" si="13"/>
        <v>0.77700000000000002</v>
      </c>
      <c r="CM59" s="16">
        <f t="shared" si="14"/>
        <v>2</v>
      </c>
      <c r="CN59" s="17" t="str">
        <f t="shared" si="27"/>
        <v>não ok</v>
      </c>
      <c r="CO59" s="17">
        <f t="shared" si="28"/>
        <v>0</v>
      </c>
      <c r="CP59" s="33" t="str">
        <f>IF(CO59&gt;='PAINEL E TARGET'!$T$11,'PAINEL E TARGET'!$S$11,
IF(CO59&gt;='PAINEL E TARGET'!$T$12,'PAINEL E TARGET'!$S$12,
IF(CO59&gt;='PAINEL E TARGET'!$T$13,'PAINEL E TARGET'!$S$13,
IF(CO59&gt;='PAINEL E TARGET'!$T$14,'PAINEL E TARGET'!$S$14,
IF(CO59&gt;='PAINEL E TARGET'!$T$15,'PAINEL E TARGET'!$S$15,
IF(CO59&gt;='PAINEL E TARGET'!$T$16,'PAINEL E TARGET'!$S$16,
IF(CO59&gt;='PAINEL E TARGET'!$T$17,'PAINEL E TARGET'!$S$17,
IF(CO59&gt;='PAINEL E TARGET'!$T$18,'PAINEL E TARGET'!$S$18,'PAINEL E TARGET'!$S$19))))))))</f>
        <v>Não elegível</v>
      </c>
      <c r="CQ59" s="17">
        <f>IFERROR(VLOOKUP($BW59,'PAINEL E TARGET'!$G$1:$Q$99,5,0),0)</f>
        <v>0.25</v>
      </c>
      <c r="CR59" s="17">
        <f>VLOOKUP(CP59,'PAINEL E TARGET'!$S$10:$U$19,3,0)</f>
        <v>0</v>
      </c>
      <c r="CS59" s="16">
        <f t="shared" si="29"/>
        <v>0</v>
      </c>
      <c r="CT59" s="17">
        <f t="shared" si="15"/>
        <v>0.996</v>
      </c>
      <c r="CU59" s="33" t="str">
        <f>IF(CT59&gt;='PAINEL E TARGET'!$T$11,'PAINEL E TARGET'!$S$11,
IF(CT59&gt;='PAINEL E TARGET'!$T$12,'PAINEL E TARGET'!$S$12,
IF(CT59&gt;='PAINEL E TARGET'!$T$13,'PAINEL E TARGET'!$S$13,
IF(CT59&gt;='PAINEL E TARGET'!$T$14,'PAINEL E TARGET'!$S$14,
IF(CT59&gt;='PAINEL E TARGET'!$T$15,'PAINEL E TARGET'!$S$15,
IF(CT59&gt;='PAINEL E TARGET'!$T$16,'PAINEL E TARGET'!$S$16,
IF(CT59&gt;='PAINEL E TARGET'!$T$17,'PAINEL E TARGET'!$S$17,
IF(CT59&gt;='PAINEL E TARGET'!$T$18,'PAINEL E TARGET'!$S$18,'PAINEL E TARGET'!$S$19))))))))</f>
        <v>1. Fx de 90% a 99,9%</v>
      </c>
      <c r="CV59" s="17">
        <f>IFERROR(VLOOKUP($BW59,'PAINEL E TARGET'!$G$1:$Q$99,6,0),0)</f>
        <v>0.2</v>
      </c>
      <c r="CW59" s="17">
        <f>VLOOKUP(CU59,'PAINEL E TARGET'!$S$10:$U$19,3,0)</f>
        <v>0.5</v>
      </c>
      <c r="CX59" s="16">
        <f t="shared" si="30"/>
        <v>240</v>
      </c>
      <c r="CY59" s="17">
        <f t="shared" si="16"/>
        <v>0.80100000000000005</v>
      </c>
      <c r="CZ59" s="33" t="str">
        <f>IF(CY59&gt;='PAINEL E TARGET'!$T$11,'PAINEL E TARGET'!$S$11,
IF(CY59&gt;='PAINEL E TARGET'!$T$12,'PAINEL E TARGET'!$S$12,
IF(CY59&gt;='PAINEL E TARGET'!$T$13,'PAINEL E TARGET'!$S$13,
IF(CY59&gt;='PAINEL E TARGET'!$T$14,'PAINEL E TARGET'!$S$14,
IF(CY59&gt;='PAINEL E TARGET'!$T$15,'PAINEL E TARGET'!$S$15,
IF(CY59&gt;='PAINEL E TARGET'!$T$16,'PAINEL E TARGET'!$S$16,
IF(CY59&gt;='PAINEL E TARGET'!$T$17,'PAINEL E TARGET'!$S$17,
IF(CY59&gt;='PAINEL E TARGET'!$T$18,'PAINEL E TARGET'!$S$18,'PAINEL E TARGET'!$S$19))))))))</f>
        <v>Não elegível</v>
      </c>
      <c r="DA59" s="17">
        <f>IFERROR(VLOOKUP($BW59,'PAINEL E TARGET'!$G$1:$Q$99,7,0),0)</f>
        <v>0.15</v>
      </c>
      <c r="DB59" s="17">
        <f>VLOOKUP(CZ59,'PAINEL E TARGET'!$S$10:$U$19,3,0)</f>
        <v>0</v>
      </c>
      <c r="DC59" s="16">
        <f t="shared" si="31"/>
        <v>0</v>
      </c>
      <c r="DD59" s="17">
        <f t="shared" si="17"/>
        <v>0.81599999999999995</v>
      </c>
      <c r="DE59" s="33" t="str">
        <f>IF(DD59&gt;='PAINEL E TARGET'!$T$11,'PAINEL E TARGET'!$S$11,
IF(DD59&gt;='PAINEL E TARGET'!$T$12,'PAINEL E TARGET'!$S$12,
IF(DD59&gt;='PAINEL E TARGET'!$T$13,'PAINEL E TARGET'!$S$13,
IF(DD59&gt;='PAINEL E TARGET'!$T$14,'PAINEL E TARGET'!$S$14,
IF(DD59&gt;='PAINEL E TARGET'!$T$15,'PAINEL E TARGET'!$S$15,
IF(DD59&gt;='PAINEL E TARGET'!$T$16,'PAINEL E TARGET'!$S$16,
IF(DD59&gt;='PAINEL E TARGET'!$T$17,'PAINEL E TARGET'!$S$17,
IF(DD59&gt;='PAINEL E TARGET'!$T$18,'PAINEL E TARGET'!$S$18,'PAINEL E TARGET'!$S$19))))))))</f>
        <v>Não elegível</v>
      </c>
      <c r="DF59" s="17">
        <f>IFERROR(VLOOKUP($BW59,'PAINEL E TARGET'!$G$1:$Q$99,8,0),0)</f>
        <v>0.1</v>
      </c>
      <c r="DG59" s="17">
        <f>VLOOKUP(DE59,'PAINEL E TARGET'!$S$10:$U$19,3,0)</f>
        <v>0</v>
      </c>
      <c r="DH59" s="16">
        <f t="shared" si="32"/>
        <v>0</v>
      </c>
      <c r="DI59" s="17">
        <f t="shared" si="18"/>
        <v>0.92100000000000004</v>
      </c>
      <c r="DJ59" s="33" t="str">
        <f>IF(DI59&gt;='PAINEL E TARGET'!$T$11,'PAINEL E TARGET'!$S$11,
IF(DI59&gt;='PAINEL E TARGET'!$T$12,'PAINEL E TARGET'!$S$12,
IF(DI59&gt;='PAINEL E TARGET'!$T$13,'PAINEL E TARGET'!$S$13,
IF(DI59&gt;='PAINEL E TARGET'!$T$14,'PAINEL E TARGET'!$S$14,
IF(DI59&gt;='PAINEL E TARGET'!$T$15,'PAINEL E TARGET'!$S$15,
IF(DI59&gt;='PAINEL E TARGET'!$T$16,'PAINEL E TARGET'!$S$16,
IF(DI59&gt;='PAINEL E TARGET'!$T$17,'PAINEL E TARGET'!$S$17,
IF(DI59&gt;='PAINEL E TARGET'!$T$18,'PAINEL E TARGET'!$S$18,'PAINEL E TARGET'!$S$19))))))))</f>
        <v>1. Fx de 90% a 99,9%</v>
      </c>
      <c r="DK59" s="17">
        <f>IFERROR(VLOOKUP($BW59,'PAINEL E TARGET'!$G$1:$Q$99,9,0),0)</f>
        <v>0.05</v>
      </c>
      <c r="DL59" s="17">
        <f>VLOOKUP(DJ59,'PAINEL E TARGET'!$S$10:$U$19,3,0)</f>
        <v>0.5</v>
      </c>
      <c r="DM59" s="16">
        <f t="shared" si="33"/>
        <v>60</v>
      </c>
      <c r="DN59" s="17">
        <f t="shared" si="19"/>
        <v>0.30199999999999999</v>
      </c>
      <c r="DO59" s="33" t="str">
        <f>IF(DN59&gt;='PAINEL E TARGET'!$T$11,'PAINEL E TARGET'!$S$11,
IF(DN59&gt;='PAINEL E TARGET'!$T$12,'PAINEL E TARGET'!$S$12,
IF(DN59&gt;='PAINEL E TARGET'!$T$13,'PAINEL E TARGET'!$S$13,
IF(DN59&gt;='PAINEL E TARGET'!$T$14,'PAINEL E TARGET'!$S$14,
IF(DN59&gt;='PAINEL E TARGET'!$T$15,'PAINEL E TARGET'!$S$15,
IF(DN59&gt;='PAINEL E TARGET'!$T$16,'PAINEL E TARGET'!$S$16,
IF(DN59&gt;='PAINEL E TARGET'!$T$17,'PAINEL E TARGET'!$S$17,
IF(DN59&gt;='PAINEL E TARGET'!$T$18,'PAINEL E TARGET'!$S$18,'PAINEL E TARGET'!$S$19))))))))</f>
        <v>Não elegível</v>
      </c>
      <c r="DP59" s="17">
        <f>IFERROR(VLOOKUP($BW59,'PAINEL E TARGET'!$G$1:$Q$99,10,0),0)</f>
        <v>0</v>
      </c>
      <c r="DQ59" s="17">
        <f>VLOOKUP(DO59,'PAINEL E TARGET'!$S$10:$U$19,3,0)</f>
        <v>0</v>
      </c>
      <c r="DR59" s="16">
        <f t="shared" si="34"/>
        <v>0</v>
      </c>
      <c r="DS59" s="17">
        <f t="shared" si="20"/>
        <v>0.91300000000000003</v>
      </c>
      <c r="DT59" s="16">
        <f>IF(DS59&gt;=1,VLOOKUP(BO59,'PAINEL E TARGET'!$S$1:$W$8,5,0),0)</f>
        <v>0</v>
      </c>
      <c r="DU59" s="16">
        <f t="shared" si="35"/>
        <v>300</v>
      </c>
    </row>
    <row r="60" spans="2:125" s="32" customFormat="1" x14ac:dyDescent="0.2">
      <c r="B60" s="44">
        <v>43541</v>
      </c>
      <c r="C60" s="65">
        <v>203</v>
      </c>
      <c r="D60" s="66" t="s">
        <v>67</v>
      </c>
      <c r="E60" s="65">
        <v>311</v>
      </c>
      <c r="F60" s="65" t="s">
        <v>943</v>
      </c>
      <c r="G60" s="67">
        <v>1223709.868376143</v>
      </c>
      <c r="H60" s="67">
        <v>753012.56299478025</v>
      </c>
      <c r="I60" s="67">
        <v>591776.41</v>
      </c>
      <c r="J60" s="68">
        <v>0.78587853520858475</v>
      </c>
      <c r="K60" s="67">
        <v>83916.40544617048</v>
      </c>
      <c r="L60" s="67">
        <v>606596.79784476233</v>
      </c>
      <c r="M60" s="67">
        <v>53785.32</v>
      </c>
      <c r="N60" s="67">
        <v>519823.68999999994</v>
      </c>
      <c r="O60" s="67">
        <v>1124025.8737230198</v>
      </c>
      <c r="P60" s="67" t="s">
        <v>1082</v>
      </c>
      <c r="Q60" s="67" t="s">
        <v>1082</v>
      </c>
      <c r="R60" s="67">
        <v>0</v>
      </c>
      <c r="S60" s="67">
        <v>0</v>
      </c>
      <c r="T60" s="68">
        <v>9.8121990538467763E-2</v>
      </c>
      <c r="U60" s="68">
        <v>8.9709103418720709E-2</v>
      </c>
      <c r="V60" s="68">
        <v>0.9142609411653867</v>
      </c>
      <c r="W60" s="67">
        <v>67754.53</v>
      </c>
      <c r="X60" s="67">
        <v>51457.950000000004</v>
      </c>
      <c r="Y60" s="68">
        <v>0.75947615605923335</v>
      </c>
      <c r="Z60" s="68">
        <v>7.7259362667860099E-2</v>
      </c>
      <c r="AA60" s="68">
        <v>9.8103026659222103E-2</v>
      </c>
      <c r="AB60" s="68">
        <v>1.2697881948750915</v>
      </c>
      <c r="AC60" s="67">
        <v>53348.61</v>
      </c>
      <c r="AD60" s="67">
        <v>56272.78</v>
      </c>
      <c r="AE60" s="68">
        <v>1.0548124871482125</v>
      </c>
      <c r="AF60" s="43">
        <v>80</v>
      </c>
      <c r="AG60" s="43">
        <v>75</v>
      </c>
      <c r="AH60" s="43">
        <v>44</v>
      </c>
      <c r="AI60" s="43">
        <v>0</v>
      </c>
      <c r="AJ60" s="67">
        <v>31001.42</v>
      </c>
      <c r="AK60" s="67">
        <v>25818</v>
      </c>
      <c r="AL60" s="68">
        <v>0.83280056203877117</v>
      </c>
      <c r="AM60" s="67">
        <v>5265.55</v>
      </c>
      <c r="AN60" s="67">
        <v>3265.6000000000004</v>
      </c>
      <c r="AO60" s="68">
        <v>0.62018212722317712</v>
      </c>
      <c r="AP60" s="67">
        <v>4925.6899999999996</v>
      </c>
      <c r="AQ60" s="67">
        <v>2111.9</v>
      </c>
      <c r="AR60" s="68">
        <v>0.42875211391703505</v>
      </c>
      <c r="AS60" s="67">
        <v>26561.87</v>
      </c>
      <c r="AT60" s="67">
        <v>20262.450000000008</v>
      </c>
      <c r="AU60" s="68">
        <v>0.76283973982253539</v>
      </c>
      <c r="AV60" s="43">
        <v>2179.23</v>
      </c>
      <c r="AW60" s="43">
        <v>3194.5499999999997</v>
      </c>
      <c r="AX60" s="69">
        <v>1.4659076829889455</v>
      </c>
      <c r="AY60" s="43">
        <v>83916.40544617048</v>
      </c>
      <c r="AZ60" s="43">
        <v>53785.32</v>
      </c>
      <c r="BA60" s="43">
        <v>34563.042643085959</v>
      </c>
      <c r="BB60" s="43">
        <v>34010.329999999994</v>
      </c>
      <c r="BC60" s="43">
        <v>133819.27268179809</v>
      </c>
      <c r="BD60" s="43">
        <v>56185.768667003038</v>
      </c>
      <c r="BE60" s="43">
        <v>110878.42</v>
      </c>
      <c r="BF60" s="43">
        <v>87303.61</v>
      </c>
      <c r="BG60" s="43">
        <v>3576.71</v>
      </c>
      <c r="BH60" s="43">
        <v>74</v>
      </c>
      <c r="BI60" s="44">
        <v>43173</v>
      </c>
      <c r="BJ60" s="44">
        <v>43541</v>
      </c>
      <c r="BK60" s="44">
        <v>43172</v>
      </c>
      <c r="BL60" s="43">
        <f t="shared" si="21"/>
        <v>591776.41</v>
      </c>
      <c r="BM60" s="43">
        <f t="shared" si="22"/>
        <v>573609.00999999989</v>
      </c>
      <c r="BO60" s="16" t="str">
        <f>IFERROR(VLOOKUP($C60,'PORTE LOJA'!A:B,2,0),"PORTE 1")</f>
        <v>PORTE 2</v>
      </c>
      <c r="BP60" s="16">
        <f>VLOOKUP(BO60,'PAINEL E TARGET'!$S$1:$W$8,3,0)</f>
        <v>1875</v>
      </c>
      <c r="BQ60" s="16">
        <f t="shared" si="0"/>
        <v>1</v>
      </c>
      <c r="BR60" s="16">
        <f t="shared" si="1"/>
        <v>1</v>
      </c>
      <c r="BS60" s="16">
        <f t="shared" si="2"/>
        <v>1</v>
      </c>
      <c r="BT60" s="16">
        <f t="shared" si="3"/>
        <v>1</v>
      </c>
      <c r="BU60" s="16">
        <f t="shared" si="4"/>
        <v>1</v>
      </c>
      <c r="BV60" s="16">
        <f t="shared" si="5"/>
        <v>1</v>
      </c>
      <c r="BW60" s="17" t="str">
        <f t="shared" si="23"/>
        <v>111111</v>
      </c>
      <c r="BY60" s="17">
        <f t="shared" si="6"/>
        <v>0.78600000000000003</v>
      </c>
      <c r="BZ60" s="17">
        <f t="shared" si="7"/>
        <v>0.83099999999999996</v>
      </c>
      <c r="CA60" s="17" t="str">
        <f t="shared" si="24"/>
        <v>Sem Retira</v>
      </c>
      <c r="CB60" s="17">
        <f t="shared" si="25"/>
        <v>0.83099999999999996</v>
      </c>
      <c r="CC60" s="33" t="str">
        <f>IF(CB60&gt;='PAINEL E TARGET'!$T$11,'PAINEL E TARGET'!$S$11,
IF(CB60&gt;='PAINEL E TARGET'!$T$12,'PAINEL E TARGET'!$S$12,
IF(CB60&gt;='PAINEL E TARGET'!$T$13,'PAINEL E TARGET'!$S$13,
IF(CB60&gt;='PAINEL E TARGET'!$T$14,'PAINEL E TARGET'!$S$14,
IF(CB60&gt;='PAINEL E TARGET'!$T$15,'PAINEL E TARGET'!$S$15,
IF(CB60&gt;='PAINEL E TARGET'!$T$16,'PAINEL E TARGET'!$S$16,
IF(CB60&gt;='PAINEL E TARGET'!$T$17,'PAINEL E TARGET'!$S$17,
IF(CB60&gt;='PAINEL E TARGET'!$T$18,'PAINEL E TARGET'!$S$18,'PAINEL E TARGET'!$S$19))))))))</f>
        <v>Não elegível</v>
      </c>
      <c r="CD60" s="17">
        <f>IFERROR(VLOOKUP($BW60,'PAINEL E TARGET'!$G$1:$Q$99,4,0),0)</f>
        <v>0.25</v>
      </c>
      <c r="CE60" s="17">
        <f>VLOOKUP(CC60,'PAINEL E TARGET'!$S$10:$U$19,3,0)</f>
        <v>0</v>
      </c>
      <c r="CF60" s="16">
        <f t="shared" si="26"/>
        <v>0</v>
      </c>
      <c r="CG60" s="17">
        <f t="shared" si="8"/>
        <v>0.83299999999999996</v>
      </c>
      <c r="CH60" s="17">
        <f t="shared" si="9"/>
        <v>0.62</v>
      </c>
      <c r="CI60" s="17">
        <f t="shared" si="10"/>
        <v>0.42899999999999999</v>
      </c>
      <c r="CJ60" s="17">
        <f t="shared" si="11"/>
        <v>0.76300000000000001</v>
      </c>
      <c r="CK60" s="17">
        <f t="shared" si="12"/>
        <v>1.466</v>
      </c>
      <c r="CL60" s="17">
        <f t="shared" si="13"/>
        <v>0.75900000000000001</v>
      </c>
      <c r="CM60" s="16">
        <f t="shared" si="14"/>
        <v>3</v>
      </c>
      <c r="CN60" s="17" t="str">
        <f t="shared" si="27"/>
        <v>não ok</v>
      </c>
      <c r="CO60" s="17">
        <f t="shared" si="28"/>
        <v>0</v>
      </c>
      <c r="CP60" s="33" t="str">
        <f>IF(CO60&gt;='PAINEL E TARGET'!$T$11,'PAINEL E TARGET'!$S$11,
IF(CO60&gt;='PAINEL E TARGET'!$T$12,'PAINEL E TARGET'!$S$12,
IF(CO60&gt;='PAINEL E TARGET'!$T$13,'PAINEL E TARGET'!$S$13,
IF(CO60&gt;='PAINEL E TARGET'!$T$14,'PAINEL E TARGET'!$S$14,
IF(CO60&gt;='PAINEL E TARGET'!$T$15,'PAINEL E TARGET'!$S$15,
IF(CO60&gt;='PAINEL E TARGET'!$T$16,'PAINEL E TARGET'!$S$16,
IF(CO60&gt;='PAINEL E TARGET'!$T$17,'PAINEL E TARGET'!$S$17,
IF(CO60&gt;='PAINEL E TARGET'!$T$18,'PAINEL E TARGET'!$S$18,'PAINEL E TARGET'!$S$19))))))))</f>
        <v>Não elegível</v>
      </c>
      <c r="CQ60" s="17">
        <f>IFERROR(VLOOKUP($BW60,'PAINEL E TARGET'!$G$1:$Q$99,5,0),0)</f>
        <v>0.25</v>
      </c>
      <c r="CR60" s="17">
        <f>VLOOKUP(CP60,'PAINEL E TARGET'!$S$10:$U$19,3,0)</f>
        <v>0</v>
      </c>
      <c r="CS60" s="16">
        <f t="shared" si="29"/>
        <v>0</v>
      </c>
      <c r="CT60" s="17">
        <f t="shared" si="15"/>
        <v>1.0549999999999999</v>
      </c>
      <c r="CU60" s="33" t="str">
        <f>IF(CT60&gt;='PAINEL E TARGET'!$T$11,'PAINEL E TARGET'!$S$11,
IF(CT60&gt;='PAINEL E TARGET'!$T$12,'PAINEL E TARGET'!$S$12,
IF(CT60&gt;='PAINEL E TARGET'!$T$13,'PAINEL E TARGET'!$S$13,
IF(CT60&gt;='PAINEL E TARGET'!$T$14,'PAINEL E TARGET'!$S$14,
IF(CT60&gt;='PAINEL E TARGET'!$T$15,'PAINEL E TARGET'!$S$15,
IF(CT60&gt;='PAINEL E TARGET'!$T$16,'PAINEL E TARGET'!$S$16,
IF(CT60&gt;='PAINEL E TARGET'!$T$17,'PAINEL E TARGET'!$S$17,
IF(CT60&gt;='PAINEL E TARGET'!$T$18,'PAINEL E TARGET'!$S$18,'PAINEL E TARGET'!$S$19))))))))</f>
        <v>3. Fx de 105% a 109,9%</v>
      </c>
      <c r="CV60" s="17">
        <f>IFERROR(VLOOKUP($BW60,'PAINEL E TARGET'!$G$1:$Q$99,6,0),0)</f>
        <v>0.2</v>
      </c>
      <c r="CW60" s="17">
        <f>VLOOKUP(CU60,'PAINEL E TARGET'!$S$10:$U$19,3,0)</f>
        <v>1.1000000000000001</v>
      </c>
      <c r="CX60" s="16">
        <f t="shared" si="30"/>
        <v>412.50000000000006</v>
      </c>
      <c r="CY60" s="17">
        <f t="shared" si="16"/>
        <v>0.64100000000000001</v>
      </c>
      <c r="CZ60" s="33" t="str">
        <f>IF(CY60&gt;='PAINEL E TARGET'!$T$11,'PAINEL E TARGET'!$S$11,
IF(CY60&gt;='PAINEL E TARGET'!$T$12,'PAINEL E TARGET'!$S$12,
IF(CY60&gt;='PAINEL E TARGET'!$T$13,'PAINEL E TARGET'!$S$13,
IF(CY60&gt;='PAINEL E TARGET'!$T$14,'PAINEL E TARGET'!$S$14,
IF(CY60&gt;='PAINEL E TARGET'!$T$15,'PAINEL E TARGET'!$S$15,
IF(CY60&gt;='PAINEL E TARGET'!$T$16,'PAINEL E TARGET'!$S$16,
IF(CY60&gt;='PAINEL E TARGET'!$T$17,'PAINEL E TARGET'!$S$17,
IF(CY60&gt;='PAINEL E TARGET'!$T$18,'PAINEL E TARGET'!$S$18,'PAINEL E TARGET'!$S$19))))))))</f>
        <v>Não elegível</v>
      </c>
      <c r="DA60" s="17">
        <f>IFERROR(VLOOKUP($BW60,'PAINEL E TARGET'!$G$1:$Q$99,7,0),0)</f>
        <v>0.15</v>
      </c>
      <c r="DB60" s="17">
        <f>VLOOKUP(CZ60,'PAINEL E TARGET'!$S$10:$U$19,3,0)</f>
        <v>0</v>
      </c>
      <c r="DC60" s="16">
        <f t="shared" si="31"/>
        <v>0</v>
      </c>
      <c r="DD60" s="17">
        <f t="shared" si="17"/>
        <v>0.98399999999999999</v>
      </c>
      <c r="DE60" s="33" t="str">
        <f>IF(DD60&gt;='PAINEL E TARGET'!$T$11,'PAINEL E TARGET'!$S$11,
IF(DD60&gt;='PAINEL E TARGET'!$T$12,'PAINEL E TARGET'!$S$12,
IF(DD60&gt;='PAINEL E TARGET'!$T$13,'PAINEL E TARGET'!$S$13,
IF(DD60&gt;='PAINEL E TARGET'!$T$14,'PAINEL E TARGET'!$S$14,
IF(DD60&gt;='PAINEL E TARGET'!$T$15,'PAINEL E TARGET'!$S$15,
IF(DD60&gt;='PAINEL E TARGET'!$T$16,'PAINEL E TARGET'!$S$16,
IF(DD60&gt;='PAINEL E TARGET'!$T$17,'PAINEL E TARGET'!$S$17,
IF(DD60&gt;='PAINEL E TARGET'!$T$18,'PAINEL E TARGET'!$S$18,'PAINEL E TARGET'!$S$19))))))))</f>
        <v>1. Fx de 90% a 99,9%</v>
      </c>
      <c r="DF60" s="17">
        <f>IFERROR(VLOOKUP($BW60,'PAINEL E TARGET'!$G$1:$Q$99,8,0),0)</f>
        <v>0.1</v>
      </c>
      <c r="DG60" s="17">
        <f>VLOOKUP(DE60,'PAINEL E TARGET'!$S$10:$U$19,3,0)</f>
        <v>0.5</v>
      </c>
      <c r="DH60" s="16">
        <f t="shared" si="32"/>
        <v>93.75</v>
      </c>
      <c r="DI60" s="17">
        <f t="shared" si="18"/>
        <v>0</v>
      </c>
      <c r="DJ60" s="33" t="str">
        <f>IF(DI60&gt;='PAINEL E TARGET'!$T$11,'PAINEL E TARGET'!$S$11,
IF(DI60&gt;='PAINEL E TARGET'!$T$12,'PAINEL E TARGET'!$S$12,
IF(DI60&gt;='PAINEL E TARGET'!$T$13,'PAINEL E TARGET'!$S$13,
IF(DI60&gt;='PAINEL E TARGET'!$T$14,'PAINEL E TARGET'!$S$14,
IF(DI60&gt;='PAINEL E TARGET'!$T$15,'PAINEL E TARGET'!$S$15,
IF(DI60&gt;='PAINEL E TARGET'!$T$16,'PAINEL E TARGET'!$S$16,
IF(DI60&gt;='PAINEL E TARGET'!$T$17,'PAINEL E TARGET'!$S$17,
IF(DI60&gt;='PAINEL E TARGET'!$T$18,'PAINEL E TARGET'!$S$18,'PAINEL E TARGET'!$S$19))))))))</f>
        <v>Não elegível</v>
      </c>
      <c r="DK60" s="17">
        <f>IFERROR(VLOOKUP($BW60,'PAINEL E TARGET'!$G$1:$Q$99,9,0),0)</f>
        <v>0.05</v>
      </c>
      <c r="DL60" s="17">
        <f>VLOOKUP(DJ60,'PAINEL E TARGET'!$S$10:$U$19,3,0)</f>
        <v>0</v>
      </c>
      <c r="DM60" s="16">
        <f t="shared" si="33"/>
        <v>0</v>
      </c>
      <c r="DN60" s="17">
        <f t="shared" si="19"/>
        <v>1.466</v>
      </c>
      <c r="DO60" s="33" t="str">
        <f>IF(DN60&gt;='PAINEL E TARGET'!$T$11,'PAINEL E TARGET'!$S$11,
IF(DN60&gt;='PAINEL E TARGET'!$T$12,'PAINEL E TARGET'!$S$12,
IF(DN60&gt;='PAINEL E TARGET'!$T$13,'PAINEL E TARGET'!$S$13,
IF(DN60&gt;='PAINEL E TARGET'!$T$14,'PAINEL E TARGET'!$S$14,
IF(DN60&gt;='PAINEL E TARGET'!$T$15,'PAINEL E TARGET'!$S$15,
IF(DN60&gt;='PAINEL E TARGET'!$T$16,'PAINEL E TARGET'!$S$16,
IF(DN60&gt;='PAINEL E TARGET'!$T$17,'PAINEL E TARGET'!$S$17,
IF(DN60&gt;='PAINEL E TARGET'!$T$18,'PAINEL E TARGET'!$S$18,'PAINEL E TARGET'!$S$19))))))))</f>
        <v>8. Fx de 130% ou mais</v>
      </c>
      <c r="DP60" s="17">
        <f>IFERROR(VLOOKUP($BW60,'PAINEL E TARGET'!$G$1:$Q$99,10,0),0)</f>
        <v>0</v>
      </c>
      <c r="DQ60" s="17">
        <f>VLOOKUP(DO60,'PAINEL E TARGET'!$S$10:$U$19,3,0)</f>
        <v>1.6</v>
      </c>
      <c r="DR60" s="16">
        <f t="shared" si="34"/>
        <v>0</v>
      </c>
      <c r="DS60" s="17">
        <f t="shared" si="20"/>
        <v>0.93799999999999994</v>
      </c>
      <c r="DT60" s="16">
        <f>IF(DS60&gt;=1,VLOOKUP(BO60,'PAINEL E TARGET'!$S$1:$W$8,5,0),0)</f>
        <v>0</v>
      </c>
      <c r="DU60" s="16">
        <f t="shared" si="35"/>
        <v>506.25000000000006</v>
      </c>
    </row>
    <row r="61" spans="2:125" s="32" customFormat="1" x14ac:dyDescent="0.2">
      <c r="B61" s="44">
        <v>43541</v>
      </c>
      <c r="C61" s="65">
        <v>211</v>
      </c>
      <c r="D61" s="66" t="s">
        <v>68</v>
      </c>
      <c r="E61" s="65">
        <v>612</v>
      </c>
      <c r="F61" s="65" t="s">
        <v>1019</v>
      </c>
      <c r="G61" s="67">
        <v>3507507.2255114685</v>
      </c>
      <c r="H61" s="67">
        <v>1992266.2733267148</v>
      </c>
      <c r="I61" s="67">
        <v>1961165.8699999999</v>
      </c>
      <c r="J61" s="68">
        <v>0.9843894344129096</v>
      </c>
      <c r="K61" s="67">
        <v>0</v>
      </c>
      <c r="L61" s="67">
        <v>1792795.5011189079</v>
      </c>
      <c r="M61" s="67">
        <v>2147.0500000000002</v>
      </c>
      <c r="N61" s="67">
        <v>1852918.6700000004</v>
      </c>
      <c r="O61" s="67">
        <v>3164159.6799015538</v>
      </c>
      <c r="P61" s="67" t="s">
        <v>1082</v>
      </c>
      <c r="Q61" s="67" t="s">
        <v>1082</v>
      </c>
      <c r="R61" s="67">
        <v>0</v>
      </c>
      <c r="S61" s="67">
        <v>0</v>
      </c>
      <c r="T61" s="68">
        <v>5.8143212616800478E-2</v>
      </c>
      <c r="U61" s="68">
        <v>5.724078066625047E-2</v>
      </c>
      <c r="V61" s="68">
        <v>0.98447915225294502</v>
      </c>
      <c r="W61" s="67">
        <v>104238.89</v>
      </c>
      <c r="X61" s="67">
        <v>106185.41</v>
      </c>
      <c r="Y61" s="68">
        <v>1.0186736447404612</v>
      </c>
      <c r="Z61" s="68">
        <v>0</v>
      </c>
      <c r="AA61" s="68">
        <v>0</v>
      </c>
      <c r="AB61" s="68">
        <v>0</v>
      </c>
      <c r="AC61" s="67">
        <v>0</v>
      </c>
      <c r="AD61" s="67">
        <v>0</v>
      </c>
      <c r="AE61" s="68" t="s">
        <v>1082</v>
      </c>
      <c r="AF61" s="43">
        <v>80</v>
      </c>
      <c r="AG61" s="43">
        <v>78</v>
      </c>
      <c r="AH61" s="43">
        <v>0</v>
      </c>
      <c r="AI61" s="43">
        <v>2</v>
      </c>
      <c r="AJ61" s="67">
        <v>35583.42</v>
      </c>
      <c r="AK61" s="67">
        <v>49386.2</v>
      </c>
      <c r="AL61" s="68">
        <v>1.3878991957490314</v>
      </c>
      <c r="AM61" s="67">
        <v>23672.93</v>
      </c>
      <c r="AN61" s="67">
        <v>13988.4</v>
      </c>
      <c r="AO61" s="68">
        <v>0.59090277375888833</v>
      </c>
      <c r="AP61" s="67">
        <v>0</v>
      </c>
      <c r="AQ61" s="67">
        <v>2305.84</v>
      </c>
      <c r="AR61" s="68">
        <v>0</v>
      </c>
      <c r="AS61" s="67">
        <v>44982.539999999994</v>
      </c>
      <c r="AT61" s="67">
        <v>40504.97</v>
      </c>
      <c r="AU61" s="68">
        <v>0.90045982285571258</v>
      </c>
      <c r="AV61" s="43">
        <v>2133.25</v>
      </c>
      <c r="AW61" s="43">
        <v>949.82</v>
      </c>
      <c r="AX61" s="69">
        <v>0.44524551740302359</v>
      </c>
      <c r="AY61" s="43">
        <v>0</v>
      </c>
      <c r="AZ61" s="43">
        <v>2147.0500000000002</v>
      </c>
      <c r="BA61" s="43">
        <v>40748.748921545041</v>
      </c>
      <c r="BB61" s="43">
        <v>42378.15</v>
      </c>
      <c r="BC61" s="43">
        <v>0</v>
      </c>
      <c r="BD61" s="43">
        <v>71833.360149862929</v>
      </c>
      <c r="BE61" s="43">
        <v>185217.08000000005</v>
      </c>
      <c r="BF61" s="43">
        <v>0</v>
      </c>
      <c r="BG61" s="43">
        <v>3767.9999999999995</v>
      </c>
      <c r="BH61" s="43">
        <v>0</v>
      </c>
      <c r="BI61" s="44">
        <v>43173</v>
      </c>
      <c r="BJ61" s="44">
        <v>43541</v>
      </c>
      <c r="BK61" s="44">
        <v>43172</v>
      </c>
      <c r="BL61" s="43">
        <f t="shared" si="21"/>
        <v>1961165.8699999999</v>
      </c>
      <c r="BM61" s="43">
        <f t="shared" si="22"/>
        <v>1855065.7200000004</v>
      </c>
      <c r="BO61" s="16" t="str">
        <f>IFERROR(VLOOKUP($C61,'PORTE LOJA'!A:B,2,0),"PORTE 1")</f>
        <v>PORTE 5</v>
      </c>
      <c r="BP61" s="16">
        <f>VLOOKUP(BO61,'PAINEL E TARGET'!$S$1:$W$8,3,0)</f>
        <v>3750</v>
      </c>
      <c r="BQ61" s="16">
        <f t="shared" si="0"/>
        <v>1</v>
      </c>
      <c r="BR61" s="16">
        <f t="shared" si="1"/>
        <v>1</v>
      </c>
      <c r="BS61" s="16">
        <f t="shared" si="2"/>
        <v>0</v>
      </c>
      <c r="BT61" s="16">
        <f t="shared" si="3"/>
        <v>0</v>
      </c>
      <c r="BU61" s="16">
        <f t="shared" si="4"/>
        <v>1</v>
      </c>
      <c r="BV61" s="16">
        <f t="shared" si="5"/>
        <v>0</v>
      </c>
      <c r="BW61" s="17" t="str">
        <f t="shared" si="23"/>
        <v>110010</v>
      </c>
      <c r="BY61" s="17">
        <f t="shared" si="6"/>
        <v>0.98399999999999999</v>
      </c>
      <c r="BZ61" s="17">
        <f t="shared" si="7"/>
        <v>1.0349999999999999</v>
      </c>
      <c r="CA61" s="17" t="str">
        <f t="shared" si="24"/>
        <v>Sem Retira</v>
      </c>
      <c r="CB61" s="17">
        <f t="shared" si="25"/>
        <v>1.0349999999999999</v>
      </c>
      <c r="CC61" s="33" t="str">
        <f>IF(CB61&gt;='PAINEL E TARGET'!$T$11,'PAINEL E TARGET'!$S$11,
IF(CB61&gt;='PAINEL E TARGET'!$T$12,'PAINEL E TARGET'!$S$12,
IF(CB61&gt;='PAINEL E TARGET'!$T$13,'PAINEL E TARGET'!$S$13,
IF(CB61&gt;='PAINEL E TARGET'!$T$14,'PAINEL E TARGET'!$S$14,
IF(CB61&gt;='PAINEL E TARGET'!$T$15,'PAINEL E TARGET'!$S$15,
IF(CB61&gt;='PAINEL E TARGET'!$T$16,'PAINEL E TARGET'!$S$16,
IF(CB61&gt;='PAINEL E TARGET'!$T$17,'PAINEL E TARGET'!$S$17,
IF(CB61&gt;='PAINEL E TARGET'!$T$18,'PAINEL E TARGET'!$S$18,'PAINEL E TARGET'!$S$19))))))))</f>
        <v>2. Fx de 100% a 104,9%</v>
      </c>
      <c r="CD61" s="17">
        <f>IFERROR(VLOOKUP($BW61,'PAINEL E TARGET'!$G$1:$Q$99,4,0),0)</f>
        <v>0.45</v>
      </c>
      <c r="CE61" s="17">
        <f>VLOOKUP(CC61,'PAINEL E TARGET'!$S$10:$U$19,3,0)</f>
        <v>1</v>
      </c>
      <c r="CF61" s="16">
        <f t="shared" si="26"/>
        <v>1687.5</v>
      </c>
      <c r="CG61" s="17">
        <f t="shared" si="8"/>
        <v>1.3879999999999999</v>
      </c>
      <c r="CH61" s="17">
        <f t="shared" si="9"/>
        <v>0.59099999999999997</v>
      </c>
      <c r="CI61" s="17" t="str">
        <f t="shared" si="10"/>
        <v>sem meta</v>
      </c>
      <c r="CJ61" s="17">
        <f t="shared" si="11"/>
        <v>0.9</v>
      </c>
      <c r="CK61" s="17">
        <f t="shared" si="12"/>
        <v>0.44500000000000001</v>
      </c>
      <c r="CL61" s="17">
        <f t="shared" si="13"/>
        <v>1.0189999999999999</v>
      </c>
      <c r="CM61" s="16">
        <f t="shared" si="14"/>
        <v>3</v>
      </c>
      <c r="CN61" s="17" t="str">
        <f t="shared" si="27"/>
        <v>não ok</v>
      </c>
      <c r="CO61" s="17">
        <f t="shared" si="28"/>
        <v>0</v>
      </c>
      <c r="CP61" s="33" t="str">
        <f>IF(CO61&gt;='PAINEL E TARGET'!$T$11,'PAINEL E TARGET'!$S$11,
IF(CO61&gt;='PAINEL E TARGET'!$T$12,'PAINEL E TARGET'!$S$12,
IF(CO61&gt;='PAINEL E TARGET'!$T$13,'PAINEL E TARGET'!$S$13,
IF(CO61&gt;='PAINEL E TARGET'!$T$14,'PAINEL E TARGET'!$S$14,
IF(CO61&gt;='PAINEL E TARGET'!$T$15,'PAINEL E TARGET'!$S$15,
IF(CO61&gt;='PAINEL E TARGET'!$T$16,'PAINEL E TARGET'!$S$16,
IF(CO61&gt;='PAINEL E TARGET'!$T$17,'PAINEL E TARGET'!$S$17,
IF(CO61&gt;='PAINEL E TARGET'!$T$18,'PAINEL E TARGET'!$S$18,'PAINEL E TARGET'!$S$19))))))))</f>
        <v>Não elegível</v>
      </c>
      <c r="CQ61" s="17">
        <f>IFERROR(VLOOKUP($BW61,'PAINEL E TARGET'!$G$1:$Q$99,5,0),0)</f>
        <v>0.4</v>
      </c>
      <c r="CR61" s="17">
        <f>VLOOKUP(CP61,'PAINEL E TARGET'!$S$10:$U$19,3,0)</f>
        <v>0</v>
      </c>
      <c r="CS61" s="16">
        <f t="shared" si="29"/>
        <v>0</v>
      </c>
      <c r="CT61" s="17">
        <f t="shared" si="15"/>
        <v>0</v>
      </c>
      <c r="CU61" s="33" t="str">
        <f>IF(CT61&gt;='PAINEL E TARGET'!$T$11,'PAINEL E TARGET'!$S$11,
IF(CT61&gt;='PAINEL E TARGET'!$T$12,'PAINEL E TARGET'!$S$12,
IF(CT61&gt;='PAINEL E TARGET'!$T$13,'PAINEL E TARGET'!$S$13,
IF(CT61&gt;='PAINEL E TARGET'!$T$14,'PAINEL E TARGET'!$S$14,
IF(CT61&gt;='PAINEL E TARGET'!$T$15,'PAINEL E TARGET'!$S$15,
IF(CT61&gt;='PAINEL E TARGET'!$T$16,'PAINEL E TARGET'!$S$16,
IF(CT61&gt;='PAINEL E TARGET'!$T$17,'PAINEL E TARGET'!$S$17,
IF(CT61&gt;='PAINEL E TARGET'!$T$18,'PAINEL E TARGET'!$S$18,'PAINEL E TARGET'!$S$19))))))))</f>
        <v>Não elegível</v>
      </c>
      <c r="CV61" s="17">
        <f>IFERROR(VLOOKUP($BW61,'PAINEL E TARGET'!$G$1:$Q$99,6,0),0)</f>
        <v>0</v>
      </c>
      <c r="CW61" s="17">
        <f>VLOOKUP(CU61,'PAINEL E TARGET'!$S$10:$U$19,3,0)</f>
        <v>0</v>
      </c>
      <c r="CX61" s="16">
        <f t="shared" si="30"/>
        <v>0</v>
      </c>
      <c r="CY61" s="17">
        <f t="shared" si="16"/>
        <v>0</v>
      </c>
      <c r="CZ61" s="33" t="str">
        <f>IF(CY61&gt;='PAINEL E TARGET'!$T$11,'PAINEL E TARGET'!$S$11,
IF(CY61&gt;='PAINEL E TARGET'!$T$12,'PAINEL E TARGET'!$S$12,
IF(CY61&gt;='PAINEL E TARGET'!$T$13,'PAINEL E TARGET'!$S$13,
IF(CY61&gt;='PAINEL E TARGET'!$T$14,'PAINEL E TARGET'!$S$14,
IF(CY61&gt;='PAINEL E TARGET'!$T$15,'PAINEL E TARGET'!$S$15,
IF(CY61&gt;='PAINEL E TARGET'!$T$16,'PAINEL E TARGET'!$S$16,
IF(CY61&gt;='PAINEL E TARGET'!$T$17,'PAINEL E TARGET'!$S$17,
IF(CY61&gt;='PAINEL E TARGET'!$T$18,'PAINEL E TARGET'!$S$18,'PAINEL E TARGET'!$S$19))))))))</f>
        <v>Não elegível</v>
      </c>
      <c r="DA61" s="17">
        <f>IFERROR(VLOOKUP($BW61,'PAINEL E TARGET'!$G$1:$Q$99,7,0),0)</f>
        <v>0</v>
      </c>
      <c r="DB61" s="17">
        <f>VLOOKUP(CZ61,'PAINEL E TARGET'!$S$10:$U$19,3,0)</f>
        <v>0</v>
      </c>
      <c r="DC61" s="16">
        <f t="shared" si="31"/>
        <v>0</v>
      </c>
      <c r="DD61" s="17">
        <f t="shared" si="17"/>
        <v>1.04</v>
      </c>
      <c r="DE61" s="33" t="str">
        <f>IF(DD61&gt;='PAINEL E TARGET'!$T$11,'PAINEL E TARGET'!$S$11,
IF(DD61&gt;='PAINEL E TARGET'!$T$12,'PAINEL E TARGET'!$S$12,
IF(DD61&gt;='PAINEL E TARGET'!$T$13,'PAINEL E TARGET'!$S$13,
IF(DD61&gt;='PAINEL E TARGET'!$T$14,'PAINEL E TARGET'!$S$14,
IF(DD61&gt;='PAINEL E TARGET'!$T$15,'PAINEL E TARGET'!$S$15,
IF(DD61&gt;='PAINEL E TARGET'!$T$16,'PAINEL E TARGET'!$S$16,
IF(DD61&gt;='PAINEL E TARGET'!$T$17,'PAINEL E TARGET'!$S$17,
IF(DD61&gt;='PAINEL E TARGET'!$T$18,'PAINEL E TARGET'!$S$18,'PAINEL E TARGET'!$S$19))))))))</f>
        <v>2. Fx de 100% a 104,9%</v>
      </c>
      <c r="DF61" s="17">
        <f>IFERROR(VLOOKUP($BW61,'PAINEL E TARGET'!$G$1:$Q$99,8,0),0)</f>
        <v>0.15</v>
      </c>
      <c r="DG61" s="17">
        <f>VLOOKUP(DE61,'PAINEL E TARGET'!$S$10:$U$19,3,0)</f>
        <v>1</v>
      </c>
      <c r="DH61" s="16">
        <f t="shared" si="32"/>
        <v>562.5</v>
      </c>
      <c r="DI61" s="17">
        <f t="shared" si="18"/>
        <v>0</v>
      </c>
      <c r="DJ61" s="33" t="str">
        <f>IF(DI61&gt;='PAINEL E TARGET'!$T$11,'PAINEL E TARGET'!$S$11,
IF(DI61&gt;='PAINEL E TARGET'!$T$12,'PAINEL E TARGET'!$S$12,
IF(DI61&gt;='PAINEL E TARGET'!$T$13,'PAINEL E TARGET'!$S$13,
IF(DI61&gt;='PAINEL E TARGET'!$T$14,'PAINEL E TARGET'!$S$14,
IF(DI61&gt;='PAINEL E TARGET'!$T$15,'PAINEL E TARGET'!$S$15,
IF(DI61&gt;='PAINEL E TARGET'!$T$16,'PAINEL E TARGET'!$S$16,
IF(DI61&gt;='PAINEL E TARGET'!$T$17,'PAINEL E TARGET'!$S$17,
IF(DI61&gt;='PAINEL E TARGET'!$T$18,'PAINEL E TARGET'!$S$18,'PAINEL E TARGET'!$S$19))))))))</f>
        <v>Não elegível</v>
      </c>
      <c r="DK61" s="17">
        <f>IFERROR(VLOOKUP($BW61,'PAINEL E TARGET'!$G$1:$Q$99,9,0),0)</f>
        <v>0</v>
      </c>
      <c r="DL61" s="17">
        <f>VLOOKUP(DJ61,'PAINEL E TARGET'!$S$10:$U$19,3,0)</f>
        <v>0</v>
      </c>
      <c r="DM61" s="16">
        <f t="shared" si="33"/>
        <v>0</v>
      </c>
      <c r="DN61" s="17">
        <f t="shared" si="19"/>
        <v>0.44500000000000001</v>
      </c>
      <c r="DO61" s="33" t="str">
        <f>IF(DN61&gt;='PAINEL E TARGET'!$T$11,'PAINEL E TARGET'!$S$11,
IF(DN61&gt;='PAINEL E TARGET'!$T$12,'PAINEL E TARGET'!$S$12,
IF(DN61&gt;='PAINEL E TARGET'!$T$13,'PAINEL E TARGET'!$S$13,
IF(DN61&gt;='PAINEL E TARGET'!$T$14,'PAINEL E TARGET'!$S$14,
IF(DN61&gt;='PAINEL E TARGET'!$T$15,'PAINEL E TARGET'!$S$15,
IF(DN61&gt;='PAINEL E TARGET'!$T$16,'PAINEL E TARGET'!$S$16,
IF(DN61&gt;='PAINEL E TARGET'!$T$17,'PAINEL E TARGET'!$S$17,
IF(DN61&gt;='PAINEL E TARGET'!$T$18,'PAINEL E TARGET'!$S$18,'PAINEL E TARGET'!$S$19))))))))</f>
        <v>Não elegível</v>
      </c>
      <c r="DP61" s="17">
        <f>IFERROR(VLOOKUP($BW61,'PAINEL E TARGET'!$G$1:$Q$99,10,0),0)</f>
        <v>0</v>
      </c>
      <c r="DQ61" s="17">
        <f>VLOOKUP(DO61,'PAINEL E TARGET'!$S$10:$U$19,3,0)</f>
        <v>0</v>
      </c>
      <c r="DR61" s="16">
        <f t="shared" si="34"/>
        <v>0</v>
      </c>
      <c r="DS61" s="17">
        <f t="shared" si="20"/>
        <v>0.97499999999999998</v>
      </c>
      <c r="DT61" s="16">
        <f>IF(DS61&gt;=1,VLOOKUP(BO61,'PAINEL E TARGET'!$S$1:$W$8,5,0),0)</f>
        <v>0</v>
      </c>
      <c r="DU61" s="16">
        <f t="shared" si="35"/>
        <v>2250</v>
      </c>
    </row>
    <row r="62" spans="2:125" s="32" customFormat="1" x14ac:dyDescent="0.2">
      <c r="B62" s="44">
        <v>43541</v>
      </c>
      <c r="C62" s="65">
        <v>215</v>
      </c>
      <c r="D62" s="66" t="s">
        <v>69</v>
      </c>
      <c r="E62" s="65">
        <v>613</v>
      </c>
      <c r="F62" s="65" t="s">
        <v>1019</v>
      </c>
      <c r="G62" s="67">
        <v>3215014.3283902165</v>
      </c>
      <c r="H62" s="67">
        <v>1996606.0984948562</v>
      </c>
      <c r="I62" s="67">
        <v>1732727.1199999996</v>
      </c>
      <c r="J62" s="68">
        <v>0.86783623535269072</v>
      </c>
      <c r="K62" s="67">
        <v>0</v>
      </c>
      <c r="L62" s="67">
        <v>1737806.3788414628</v>
      </c>
      <c r="M62" s="67">
        <v>774.95</v>
      </c>
      <c r="N62" s="67">
        <v>1638072.6</v>
      </c>
      <c r="O62" s="67">
        <v>2820224.9170009019</v>
      </c>
      <c r="P62" s="67" t="s">
        <v>1082</v>
      </c>
      <c r="Q62" s="67" t="s">
        <v>1082</v>
      </c>
      <c r="R62" s="67">
        <v>0</v>
      </c>
      <c r="S62" s="67">
        <v>0</v>
      </c>
      <c r="T62" s="68">
        <v>6.9592223548301871E-2</v>
      </c>
      <c r="U62" s="68">
        <v>5.8454906315111493E-2</v>
      </c>
      <c r="V62" s="68">
        <v>0.83996319322287061</v>
      </c>
      <c r="W62" s="67">
        <v>120937.80999999998</v>
      </c>
      <c r="X62" s="67">
        <v>95798.68</v>
      </c>
      <c r="Y62" s="68">
        <v>0.79213175763642496</v>
      </c>
      <c r="Z62" s="68">
        <v>0</v>
      </c>
      <c r="AA62" s="68">
        <v>0</v>
      </c>
      <c r="AB62" s="68">
        <v>0</v>
      </c>
      <c r="AC62" s="67">
        <v>0</v>
      </c>
      <c r="AD62" s="67">
        <v>0</v>
      </c>
      <c r="AE62" s="68" t="s">
        <v>1082</v>
      </c>
      <c r="AF62" s="43">
        <v>80</v>
      </c>
      <c r="AG62" s="43">
        <v>74</v>
      </c>
      <c r="AH62" s="43">
        <v>0</v>
      </c>
      <c r="AI62" s="43">
        <v>0</v>
      </c>
      <c r="AJ62" s="67">
        <v>52315.35</v>
      </c>
      <c r="AK62" s="67">
        <v>35584.550000000003</v>
      </c>
      <c r="AL62" s="68">
        <v>0.68019328935006651</v>
      </c>
      <c r="AM62" s="67">
        <v>33609.659999999996</v>
      </c>
      <c r="AN62" s="67">
        <v>22695</v>
      </c>
      <c r="AO62" s="68">
        <v>0.67525229353703675</v>
      </c>
      <c r="AP62" s="67">
        <v>0</v>
      </c>
      <c r="AQ62" s="67">
        <v>0</v>
      </c>
      <c r="AR62" s="68">
        <v>0</v>
      </c>
      <c r="AS62" s="67">
        <v>35012.799999999996</v>
      </c>
      <c r="AT62" s="67">
        <v>37519.129999999997</v>
      </c>
      <c r="AU62" s="68">
        <v>1.0715832495544486</v>
      </c>
      <c r="AV62" s="43">
        <v>545.54</v>
      </c>
      <c r="AW62" s="43">
        <v>104.98</v>
      </c>
      <c r="AX62" s="69">
        <v>0.1924331854676101</v>
      </c>
      <c r="AY62" s="43">
        <v>0</v>
      </c>
      <c r="AZ62" s="43">
        <v>774.94999999999993</v>
      </c>
      <c r="BA62" s="43">
        <v>32902.179124635113</v>
      </c>
      <c r="BB62" s="43">
        <v>46385.080000000009</v>
      </c>
      <c r="BC62" s="43">
        <v>0</v>
      </c>
      <c r="BD62" s="43">
        <v>52748.278656241855</v>
      </c>
      <c r="BE62" s="43">
        <v>197077.18000000002</v>
      </c>
      <c r="BF62" s="43">
        <v>0</v>
      </c>
      <c r="BG62" s="43">
        <v>886.34</v>
      </c>
      <c r="BH62" s="43">
        <v>0</v>
      </c>
      <c r="BI62" s="44">
        <v>43173</v>
      </c>
      <c r="BJ62" s="44">
        <v>43541</v>
      </c>
      <c r="BK62" s="44">
        <v>43172</v>
      </c>
      <c r="BL62" s="43">
        <f t="shared" si="21"/>
        <v>1732727.1199999996</v>
      </c>
      <c r="BM62" s="43">
        <f t="shared" si="22"/>
        <v>1638847.55</v>
      </c>
      <c r="BO62" s="16" t="str">
        <f>IFERROR(VLOOKUP($C62,'PORTE LOJA'!A:B,2,0),"PORTE 1")</f>
        <v>PORTE 4</v>
      </c>
      <c r="BP62" s="16">
        <f>VLOOKUP(BO62,'PAINEL E TARGET'!$S$1:$W$8,3,0)</f>
        <v>3000</v>
      </c>
      <c r="BQ62" s="16">
        <f t="shared" si="0"/>
        <v>1</v>
      </c>
      <c r="BR62" s="16">
        <f t="shared" si="1"/>
        <v>1</v>
      </c>
      <c r="BS62" s="16">
        <f t="shared" si="2"/>
        <v>0</v>
      </c>
      <c r="BT62" s="16">
        <f t="shared" si="3"/>
        <v>0</v>
      </c>
      <c r="BU62" s="16">
        <f t="shared" si="4"/>
        <v>1</v>
      </c>
      <c r="BV62" s="16">
        <f t="shared" si="5"/>
        <v>0</v>
      </c>
      <c r="BW62" s="17" t="str">
        <f t="shared" si="23"/>
        <v>110010</v>
      </c>
      <c r="BY62" s="17">
        <f t="shared" si="6"/>
        <v>0.86799999999999999</v>
      </c>
      <c r="BZ62" s="17">
        <f t="shared" si="7"/>
        <v>0.94299999999999995</v>
      </c>
      <c r="CA62" s="17" t="str">
        <f t="shared" si="24"/>
        <v>Sem Retira</v>
      </c>
      <c r="CB62" s="17">
        <f t="shared" si="25"/>
        <v>0.94299999999999995</v>
      </c>
      <c r="CC62" s="33" t="str">
        <f>IF(CB62&gt;='PAINEL E TARGET'!$T$11,'PAINEL E TARGET'!$S$11,
IF(CB62&gt;='PAINEL E TARGET'!$T$12,'PAINEL E TARGET'!$S$12,
IF(CB62&gt;='PAINEL E TARGET'!$T$13,'PAINEL E TARGET'!$S$13,
IF(CB62&gt;='PAINEL E TARGET'!$T$14,'PAINEL E TARGET'!$S$14,
IF(CB62&gt;='PAINEL E TARGET'!$T$15,'PAINEL E TARGET'!$S$15,
IF(CB62&gt;='PAINEL E TARGET'!$T$16,'PAINEL E TARGET'!$S$16,
IF(CB62&gt;='PAINEL E TARGET'!$T$17,'PAINEL E TARGET'!$S$17,
IF(CB62&gt;='PAINEL E TARGET'!$T$18,'PAINEL E TARGET'!$S$18,'PAINEL E TARGET'!$S$19))))))))</f>
        <v>1. Fx de 90% a 99,9%</v>
      </c>
      <c r="CD62" s="17">
        <f>IFERROR(VLOOKUP($BW62,'PAINEL E TARGET'!$G$1:$Q$99,4,0),0)</f>
        <v>0.45</v>
      </c>
      <c r="CE62" s="17">
        <f>VLOOKUP(CC62,'PAINEL E TARGET'!$S$10:$U$19,3,0)</f>
        <v>0.5</v>
      </c>
      <c r="CF62" s="16">
        <f t="shared" si="26"/>
        <v>675</v>
      </c>
      <c r="CG62" s="17">
        <f t="shared" si="8"/>
        <v>0.68</v>
      </c>
      <c r="CH62" s="17">
        <f t="shared" si="9"/>
        <v>0.67500000000000004</v>
      </c>
      <c r="CI62" s="17" t="str">
        <f t="shared" si="10"/>
        <v>sem meta</v>
      </c>
      <c r="CJ62" s="17">
        <f t="shared" si="11"/>
        <v>1.0720000000000001</v>
      </c>
      <c r="CK62" s="17">
        <f t="shared" si="12"/>
        <v>0.192</v>
      </c>
      <c r="CL62" s="17">
        <f t="shared" si="13"/>
        <v>0.79200000000000004</v>
      </c>
      <c r="CM62" s="16">
        <f t="shared" si="14"/>
        <v>2</v>
      </c>
      <c r="CN62" s="17" t="str">
        <f t="shared" si="27"/>
        <v>não ok</v>
      </c>
      <c r="CO62" s="17">
        <f t="shared" si="28"/>
        <v>0</v>
      </c>
      <c r="CP62" s="33" t="str">
        <f>IF(CO62&gt;='PAINEL E TARGET'!$T$11,'PAINEL E TARGET'!$S$11,
IF(CO62&gt;='PAINEL E TARGET'!$T$12,'PAINEL E TARGET'!$S$12,
IF(CO62&gt;='PAINEL E TARGET'!$T$13,'PAINEL E TARGET'!$S$13,
IF(CO62&gt;='PAINEL E TARGET'!$T$14,'PAINEL E TARGET'!$S$14,
IF(CO62&gt;='PAINEL E TARGET'!$T$15,'PAINEL E TARGET'!$S$15,
IF(CO62&gt;='PAINEL E TARGET'!$T$16,'PAINEL E TARGET'!$S$16,
IF(CO62&gt;='PAINEL E TARGET'!$T$17,'PAINEL E TARGET'!$S$17,
IF(CO62&gt;='PAINEL E TARGET'!$T$18,'PAINEL E TARGET'!$S$18,'PAINEL E TARGET'!$S$19))))))))</f>
        <v>Não elegível</v>
      </c>
      <c r="CQ62" s="17">
        <f>IFERROR(VLOOKUP($BW62,'PAINEL E TARGET'!$G$1:$Q$99,5,0),0)</f>
        <v>0.4</v>
      </c>
      <c r="CR62" s="17">
        <f>VLOOKUP(CP62,'PAINEL E TARGET'!$S$10:$U$19,3,0)</f>
        <v>0</v>
      </c>
      <c r="CS62" s="16">
        <f t="shared" si="29"/>
        <v>0</v>
      </c>
      <c r="CT62" s="17">
        <f t="shared" si="15"/>
        <v>0</v>
      </c>
      <c r="CU62" s="33" t="str">
        <f>IF(CT62&gt;='PAINEL E TARGET'!$T$11,'PAINEL E TARGET'!$S$11,
IF(CT62&gt;='PAINEL E TARGET'!$T$12,'PAINEL E TARGET'!$S$12,
IF(CT62&gt;='PAINEL E TARGET'!$T$13,'PAINEL E TARGET'!$S$13,
IF(CT62&gt;='PAINEL E TARGET'!$T$14,'PAINEL E TARGET'!$S$14,
IF(CT62&gt;='PAINEL E TARGET'!$T$15,'PAINEL E TARGET'!$S$15,
IF(CT62&gt;='PAINEL E TARGET'!$T$16,'PAINEL E TARGET'!$S$16,
IF(CT62&gt;='PAINEL E TARGET'!$T$17,'PAINEL E TARGET'!$S$17,
IF(CT62&gt;='PAINEL E TARGET'!$T$18,'PAINEL E TARGET'!$S$18,'PAINEL E TARGET'!$S$19))))))))</f>
        <v>Não elegível</v>
      </c>
      <c r="CV62" s="17">
        <f>IFERROR(VLOOKUP($BW62,'PAINEL E TARGET'!$G$1:$Q$99,6,0),0)</f>
        <v>0</v>
      </c>
      <c r="CW62" s="17">
        <f>VLOOKUP(CU62,'PAINEL E TARGET'!$S$10:$U$19,3,0)</f>
        <v>0</v>
      </c>
      <c r="CX62" s="16">
        <f t="shared" si="30"/>
        <v>0</v>
      </c>
      <c r="CY62" s="17">
        <f t="shared" si="16"/>
        <v>0</v>
      </c>
      <c r="CZ62" s="33" t="str">
        <f>IF(CY62&gt;='PAINEL E TARGET'!$T$11,'PAINEL E TARGET'!$S$11,
IF(CY62&gt;='PAINEL E TARGET'!$T$12,'PAINEL E TARGET'!$S$12,
IF(CY62&gt;='PAINEL E TARGET'!$T$13,'PAINEL E TARGET'!$S$13,
IF(CY62&gt;='PAINEL E TARGET'!$T$14,'PAINEL E TARGET'!$S$14,
IF(CY62&gt;='PAINEL E TARGET'!$T$15,'PAINEL E TARGET'!$S$15,
IF(CY62&gt;='PAINEL E TARGET'!$T$16,'PAINEL E TARGET'!$S$16,
IF(CY62&gt;='PAINEL E TARGET'!$T$17,'PAINEL E TARGET'!$S$17,
IF(CY62&gt;='PAINEL E TARGET'!$T$18,'PAINEL E TARGET'!$S$18,'PAINEL E TARGET'!$S$19))))))))</f>
        <v>Não elegível</v>
      </c>
      <c r="DA62" s="17">
        <f>IFERROR(VLOOKUP($BW62,'PAINEL E TARGET'!$G$1:$Q$99,7,0),0)</f>
        <v>0</v>
      </c>
      <c r="DB62" s="17">
        <f>VLOOKUP(CZ62,'PAINEL E TARGET'!$S$10:$U$19,3,0)</f>
        <v>0</v>
      </c>
      <c r="DC62" s="16">
        <f t="shared" si="31"/>
        <v>0</v>
      </c>
      <c r="DD62" s="17">
        <f t="shared" si="17"/>
        <v>1.41</v>
      </c>
      <c r="DE62" s="33" t="str">
        <f>IF(DD62&gt;='PAINEL E TARGET'!$T$11,'PAINEL E TARGET'!$S$11,
IF(DD62&gt;='PAINEL E TARGET'!$T$12,'PAINEL E TARGET'!$S$12,
IF(DD62&gt;='PAINEL E TARGET'!$T$13,'PAINEL E TARGET'!$S$13,
IF(DD62&gt;='PAINEL E TARGET'!$T$14,'PAINEL E TARGET'!$S$14,
IF(DD62&gt;='PAINEL E TARGET'!$T$15,'PAINEL E TARGET'!$S$15,
IF(DD62&gt;='PAINEL E TARGET'!$T$16,'PAINEL E TARGET'!$S$16,
IF(DD62&gt;='PAINEL E TARGET'!$T$17,'PAINEL E TARGET'!$S$17,
IF(DD62&gt;='PAINEL E TARGET'!$T$18,'PAINEL E TARGET'!$S$18,'PAINEL E TARGET'!$S$19))))))))</f>
        <v>8. Fx de 130% ou mais</v>
      </c>
      <c r="DF62" s="17">
        <f>IFERROR(VLOOKUP($BW62,'PAINEL E TARGET'!$G$1:$Q$99,8,0),0)</f>
        <v>0.15</v>
      </c>
      <c r="DG62" s="17">
        <f>VLOOKUP(DE62,'PAINEL E TARGET'!$S$10:$U$19,3,0)</f>
        <v>1.6</v>
      </c>
      <c r="DH62" s="16">
        <f t="shared" si="32"/>
        <v>720</v>
      </c>
      <c r="DI62" s="17">
        <f t="shared" si="18"/>
        <v>0</v>
      </c>
      <c r="DJ62" s="33" t="str">
        <f>IF(DI62&gt;='PAINEL E TARGET'!$T$11,'PAINEL E TARGET'!$S$11,
IF(DI62&gt;='PAINEL E TARGET'!$T$12,'PAINEL E TARGET'!$S$12,
IF(DI62&gt;='PAINEL E TARGET'!$T$13,'PAINEL E TARGET'!$S$13,
IF(DI62&gt;='PAINEL E TARGET'!$T$14,'PAINEL E TARGET'!$S$14,
IF(DI62&gt;='PAINEL E TARGET'!$T$15,'PAINEL E TARGET'!$S$15,
IF(DI62&gt;='PAINEL E TARGET'!$T$16,'PAINEL E TARGET'!$S$16,
IF(DI62&gt;='PAINEL E TARGET'!$T$17,'PAINEL E TARGET'!$S$17,
IF(DI62&gt;='PAINEL E TARGET'!$T$18,'PAINEL E TARGET'!$S$18,'PAINEL E TARGET'!$S$19))))))))</f>
        <v>Não elegível</v>
      </c>
      <c r="DK62" s="17">
        <f>IFERROR(VLOOKUP($BW62,'PAINEL E TARGET'!$G$1:$Q$99,9,0),0)</f>
        <v>0</v>
      </c>
      <c r="DL62" s="17">
        <f>VLOOKUP(DJ62,'PAINEL E TARGET'!$S$10:$U$19,3,0)</f>
        <v>0</v>
      </c>
      <c r="DM62" s="16">
        <f t="shared" si="33"/>
        <v>0</v>
      </c>
      <c r="DN62" s="17">
        <f t="shared" si="19"/>
        <v>0.192</v>
      </c>
      <c r="DO62" s="33" t="str">
        <f>IF(DN62&gt;='PAINEL E TARGET'!$T$11,'PAINEL E TARGET'!$S$11,
IF(DN62&gt;='PAINEL E TARGET'!$T$12,'PAINEL E TARGET'!$S$12,
IF(DN62&gt;='PAINEL E TARGET'!$T$13,'PAINEL E TARGET'!$S$13,
IF(DN62&gt;='PAINEL E TARGET'!$T$14,'PAINEL E TARGET'!$S$14,
IF(DN62&gt;='PAINEL E TARGET'!$T$15,'PAINEL E TARGET'!$S$15,
IF(DN62&gt;='PAINEL E TARGET'!$T$16,'PAINEL E TARGET'!$S$16,
IF(DN62&gt;='PAINEL E TARGET'!$T$17,'PAINEL E TARGET'!$S$17,
IF(DN62&gt;='PAINEL E TARGET'!$T$18,'PAINEL E TARGET'!$S$18,'PAINEL E TARGET'!$S$19))))))))</f>
        <v>Não elegível</v>
      </c>
      <c r="DP62" s="17">
        <f>IFERROR(VLOOKUP($BW62,'PAINEL E TARGET'!$G$1:$Q$99,10,0),0)</f>
        <v>0</v>
      </c>
      <c r="DQ62" s="17">
        <f>VLOOKUP(DO62,'PAINEL E TARGET'!$S$10:$U$19,3,0)</f>
        <v>0</v>
      </c>
      <c r="DR62" s="16">
        <f t="shared" si="34"/>
        <v>0</v>
      </c>
      <c r="DS62" s="17">
        <f t="shared" si="20"/>
        <v>0.92500000000000004</v>
      </c>
      <c r="DT62" s="16">
        <f>IF(DS62&gt;=1,VLOOKUP(BO62,'PAINEL E TARGET'!$S$1:$W$8,5,0),0)</f>
        <v>0</v>
      </c>
      <c r="DU62" s="16">
        <f t="shared" si="35"/>
        <v>1395</v>
      </c>
    </row>
    <row r="63" spans="2:125" s="32" customFormat="1" x14ac:dyDescent="0.2">
      <c r="B63" s="44">
        <v>43541</v>
      </c>
      <c r="C63" s="65">
        <v>217</v>
      </c>
      <c r="D63" s="66" t="s">
        <v>70</v>
      </c>
      <c r="E63" s="65">
        <v>413</v>
      </c>
      <c r="F63" s="65" t="s">
        <v>1020</v>
      </c>
      <c r="G63" s="67">
        <v>2109917.6466377201</v>
      </c>
      <c r="H63" s="67">
        <v>1084839.1690926852</v>
      </c>
      <c r="I63" s="67">
        <v>861306.64999999991</v>
      </c>
      <c r="J63" s="68">
        <v>0.79394870183417265</v>
      </c>
      <c r="K63" s="67">
        <v>50670.206586095446</v>
      </c>
      <c r="L63" s="67">
        <v>987502.47852648702</v>
      </c>
      <c r="M63" s="67">
        <v>76745.84</v>
      </c>
      <c r="N63" s="67">
        <v>765618.05999999994</v>
      </c>
      <c r="O63" s="67">
        <v>2020381.7304557178</v>
      </c>
      <c r="P63" s="67" t="s">
        <v>1082</v>
      </c>
      <c r="Q63" s="67" t="s">
        <v>1082</v>
      </c>
      <c r="R63" s="67">
        <v>0</v>
      </c>
      <c r="S63" s="67">
        <v>3468</v>
      </c>
      <c r="T63" s="68">
        <v>7.4943967526522465E-2</v>
      </c>
      <c r="U63" s="68">
        <v>6.2378967094862466E-2</v>
      </c>
      <c r="V63" s="68">
        <v>0.83234140323284489</v>
      </c>
      <c r="W63" s="67">
        <v>77804.78</v>
      </c>
      <c r="X63" s="67">
        <v>52545.790000000008</v>
      </c>
      <c r="Y63" s="68">
        <v>0.67535426486650318</v>
      </c>
      <c r="Z63" s="68">
        <v>6.2189364954249961E-2</v>
      </c>
      <c r="AA63" s="68">
        <v>8.238197292167912E-2</v>
      </c>
      <c r="AB63" s="68">
        <v>1.3246955163842562</v>
      </c>
      <c r="AC63" s="67">
        <v>64563.3</v>
      </c>
      <c r="AD63" s="67">
        <v>69395.600000000006</v>
      </c>
      <c r="AE63" s="68">
        <v>1.074845926400912</v>
      </c>
      <c r="AF63" s="43">
        <v>80</v>
      </c>
      <c r="AG63" s="43">
        <v>66</v>
      </c>
      <c r="AH63" s="43">
        <v>41</v>
      </c>
      <c r="AI63" s="43">
        <v>35</v>
      </c>
      <c r="AJ63" s="67">
        <v>59737.64</v>
      </c>
      <c r="AK63" s="67">
        <v>35842.300000000003</v>
      </c>
      <c r="AL63" s="68">
        <v>0.59999524587847797</v>
      </c>
      <c r="AM63" s="67">
        <v>6448.78</v>
      </c>
      <c r="AN63" s="67">
        <v>5548.1799999999994</v>
      </c>
      <c r="AO63" s="68">
        <v>0.86034567778711624</v>
      </c>
      <c r="AP63" s="67">
        <v>2488.8899999999994</v>
      </c>
      <c r="AQ63" s="67">
        <v>2769.81</v>
      </c>
      <c r="AR63" s="68">
        <v>1.1128695924689322</v>
      </c>
      <c r="AS63" s="67">
        <v>9129.4699999999993</v>
      </c>
      <c r="AT63" s="67">
        <v>8385.5</v>
      </c>
      <c r="AU63" s="68">
        <v>0.91850896054206876</v>
      </c>
      <c r="AV63" s="43">
        <v>555.27</v>
      </c>
      <c r="AW63" s="43">
        <v>314.94</v>
      </c>
      <c r="AX63" s="69">
        <v>0.56718353233562058</v>
      </c>
      <c r="AY63" s="43">
        <v>50670.206586095446</v>
      </c>
      <c r="AZ63" s="43">
        <v>76745.840000000011</v>
      </c>
      <c r="BA63" s="43">
        <v>52447.530232190642</v>
      </c>
      <c r="BB63" s="43">
        <v>58766.130000000005</v>
      </c>
      <c r="BC63" s="43">
        <v>98105.259190799508</v>
      </c>
      <c r="BD63" s="43">
        <v>101998.56748228155</v>
      </c>
      <c r="BE63" s="43">
        <v>152679.56</v>
      </c>
      <c r="BF63" s="43">
        <v>126695.28</v>
      </c>
      <c r="BG63" s="43">
        <v>1081.8600000000001</v>
      </c>
      <c r="BH63" s="43">
        <v>89</v>
      </c>
      <c r="BI63" s="44">
        <v>43173</v>
      </c>
      <c r="BJ63" s="44">
        <v>43541</v>
      </c>
      <c r="BK63" s="44">
        <v>43172</v>
      </c>
      <c r="BL63" s="43">
        <f t="shared" si="21"/>
        <v>864774.64999999991</v>
      </c>
      <c r="BM63" s="43">
        <f t="shared" si="22"/>
        <v>845831.89999999991</v>
      </c>
      <c r="BO63" s="16" t="str">
        <f>IFERROR(VLOOKUP($C63,'PORTE LOJA'!A:B,2,0),"PORTE 1")</f>
        <v>PORTE 3</v>
      </c>
      <c r="BP63" s="16">
        <f>VLOOKUP(BO63,'PAINEL E TARGET'!$S$1:$W$8,3,0)</f>
        <v>2400</v>
      </c>
      <c r="BQ63" s="16">
        <f t="shared" si="0"/>
        <v>1</v>
      </c>
      <c r="BR63" s="16">
        <f t="shared" si="1"/>
        <v>1</v>
      </c>
      <c r="BS63" s="16">
        <f t="shared" si="2"/>
        <v>1</v>
      </c>
      <c r="BT63" s="16">
        <f t="shared" si="3"/>
        <v>1</v>
      </c>
      <c r="BU63" s="16">
        <f t="shared" si="4"/>
        <v>1</v>
      </c>
      <c r="BV63" s="16">
        <f t="shared" si="5"/>
        <v>1</v>
      </c>
      <c r="BW63" s="17" t="str">
        <f t="shared" si="23"/>
        <v>111111</v>
      </c>
      <c r="BY63" s="17">
        <f t="shared" si="6"/>
        <v>0.79700000000000004</v>
      </c>
      <c r="BZ63" s="17">
        <f t="shared" si="7"/>
        <v>0.81499999999999995</v>
      </c>
      <c r="CA63" s="17" t="str">
        <f t="shared" si="24"/>
        <v>Sem Retira</v>
      </c>
      <c r="CB63" s="17">
        <f t="shared" si="25"/>
        <v>0.81499999999999995</v>
      </c>
      <c r="CC63" s="33" t="str">
        <f>IF(CB63&gt;='PAINEL E TARGET'!$T$11,'PAINEL E TARGET'!$S$11,
IF(CB63&gt;='PAINEL E TARGET'!$T$12,'PAINEL E TARGET'!$S$12,
IF(CB63&gt;='PAINEL E TARGET'!$T$13,'PAINEL E TARGET'!$S$13,
IF(CB63&gt;='PAINEL E TARGET'!$T$14,'PAINEL E TARGET'!$S$14,
IF(CB63&gt;='PAINEL E TARGET'!$T$15,'PAINEL E TARGET'!$S$15,
IF(CB63&gt;='PAINEL E TARGET'!$T$16,'PAINEL E TARGET'!$S$16,
IF(CB63&gt;='PAINEL E TARGET'!$T$17,'PAINEL E TARGET'!$S$17,
IF(CB63&gt;='PAINEL E TARGET'!$T$18,'PAINEL E TARGET'!$S$18,'PAINEL E TARGET'!$S$19))))))))</f>
        <v>Não elegível</v>
      </c>
      <c r="CD63" s="17">
        <f>IFERROR(VLOOKUP($BW63,'PAINEL E TARGET'!$G$1:$Q$99,4,0),0)</f>
        <v>0.25</v>
      </c>
      <c r="CE63" s="17">
        <f>VLOOKUP(CC63,'PAINEL E TARGET'!$S$10:$U$19,3,0)</f>
        <v>0</v>
      </c>
      <c r="CF63" s="16">
        <f t="shared" si="26"/>
        <v>0</v>
      </c>
      <c r="CG63" s="17">
        <f t="shared" si="8"/>
        <v>0.6</v>
      </c>
      <c r="CH63" s="17">
        <f t="shared" si="9"/>
        <v>0.86</v>
      </c>
      <c r="CI63" s="17">
        <f t="shared" si="10"/>
        <v>1.113</v>
      </c>
      <c r="CJ63" s="17">
        <f t="shared" si="11"/>
        <v>0.91900000000000004</v>
      </c>
      <c r="CK63" s="17">
        <f t="shared" si="12"/>
        <v>0.56699999999999995</v>
      </c>
      <c r="CL63" s="17">
        <f t="shared" si="13"/>
        <v>0.67500000000000004</v>
      </c>
      <c r="CM63" s="16">
        <f t="shared" si="14"/>
        <v>3</v>
      </c>
      <c r="CN63" s="17" t="str">
        <f t="shared" si="27"/>
        <v>não ok</v>
      </c>
      <c r="CO63" s="17">
        <f t="shared" si="28"/>
        <v>0</v>
      </c>
      <c r="CP63" s="33" t="str">
        <f>IF(CO63&gt;='PAINEL E TARGET'!$T$11,'PAINEL E TARGET'!$S$11,
IF(CO63&gt;='PAINEL E TARGET'!$T$12,'PAINEL E TARGET'!$S$12,
IF(CO63&gt;='PAINEL E TARGET'!$T$13,'PAINEL E TARGET'!$S$13,
IF(CO63&gt;='PAINEL E TARGET'!$T$14,'PAINEL E TARGET'!$S$14,
IF(CO63&gt;='PAINEL E TARGET'!$T$15,'PAINEL E TARGET'!$S$15,
IF(CO63&gt;='PAINEL E TARGET'!$T$16,'PAINEL E TARGET'!$S$16,
IF(CO63&gt;='PAINEL E TARGET'!$T$17,'PAINEL E TARGET'!$S$17,
IF(CO63&gt;='PAINEL E TARGET'!$T$18,'PAINEL E TARGET'!$S$18,'PAINEL E TARGET'!$S$19))))))))</f>
        <v>Não elegível</v>
      </c>
      <c r="CQ63" s="17">
        <f>IFERROR(VLOOKUP($BW63,'PAINEL E TARGET'!$G$1:$Q$99,5,0),0)</f>
        <v>0.25</v>
      </c>
      <c r="CR63" s="17">
        <f>VLOOKUP(CP63,'PAINEL E TARGET'!$S$10:$U$19,3,0)</f>
        <v>0</v>
      </c>
      <c r="CS63" s="16">
        <f t="shared" si="29"/>
        <v>0</v>
      </c>
      <c r="CT63" s="17">
        <f t="shared" si="15"/>
        <v>1.075</v>
      </c>
      <c r="CU63" s="33" t="str">
        <f>IF(CT63&gt;='PAINEL E TARGET'!$T$11,'PAINEL E TARGET'!$S$11,
IF(CT63&gt;='PAINEL E TARGET'!$T$12,'PAINEL E TARGET'!$S$12,
IF(CT63&gt;='PAINEL E TARGET'!$T$13,'PAINEL E TARGET'!$S$13,
IF(CT63&gt;='PAINEL E TARGET'!$T$14,'PAINEL E TARGET'!$S$14,
IF(CT63&gt;='PAINEL E TARGET'!$T$15,'PAINEL E TARGET'!$S$15,
IF(CT63&gt;='PAINEL E TARGET'!$T$16,'PAINEL E TARGET'!$S$16,
IF(CT63&gt;='PAINEL E TARGET'!$T$17,'PAINEL E TARGET'!$S$17,
IF(CT63&gt;='PAINEL E TARGET'!$T$18,'PAINEL E TARGET'!$S$18,'PAINEL E TARGET'!$S$19))))))))</f>
        <v>3. Fx de 105% a 109,9%</v>
      </c>
      <c r="CV63" s="17">
        <f>IFERROR(VLOOKUP($BW63,'PAINEL E TARGET'!$G$1:$Q$99,6,0),0)</f>
        <v>0.2</v>
      </c>
      <c r="CW63" s="17">
        <f>VLOOKUP(CU63,'PAINEL E TARGET'!$S$10:$U$19,3,0)</f>
        <v>1.1000000000000001</v>
      </c>
      <c r="CX63" s="16">
        <f t="shared" si="30"/>
        <v>528.00000000000011</v>
      </c>
      <c r="CY63" s="17">
        <f t="shared" si="16"/>
        <v>1.5149999999999999</v>
      </c>
      <c r="CZ63" s="33" t="str">
        <f>IF(CY63&gt;='PAINEL E TARGET'!$T$11,'PAINEL E TARGET'!$S$11,
IF(CY63&gt;='PAINEL E TARGET'!$T$12,'PAINEL E TARGET'!$S$12,
IF(CY63&gt;='PAINEL E TARGET'!$T$13,'PAINEL E TARGET'!$S$13,
IF(CY63&gt;='PAINEL E TARGET'!$T$14,'PAINEL E TARGET'!$S$14,
IF(CY63&gt;='PAINEL E TARGET'!$T$15,'PAINEL E TARGET'!$S$15,
IF(CY63&gt;='PAINEL E TARGET'!$T$16,'PAINEL E TARGET'!$S$16,
IF(CY63&gt;='PAINEL E TARGET'!$T$17,'PAINEL E TARGET'!$S$17,
IF(CY63&gt;='PAINEL E TARGET'!$T$18,'PAINEL E TARGET'!$S$18,'PAINEL E TARGET'!$S$19))))))))</f>
        <v>8. Fx de 130% ou mais</v>
      </c>
      <c r="DA63" s="17">
        <f>IFERROR(VLOOKUP($BW63,'PAINEL E TARGET'!$G$1:$Q$99,7,0),0)</f>
        <v>0.15</v>
      </c>
      <c r="DB63" s="17">
        <f>VLOOKUP(CZ63,'PAINEL E TARGET'!$S$10:$U$19,3,0)</f>
        <v>1.6</v>
      </c>
      <c r="DC63" s="16">
        <f t="shared" si="31"/>
        <v>576</v>
      </c>
      <c r="DD63" s="17">
        <f t="shared" si="17"/>
        <v>1.1200000000000001</v>
      </c>
      <c r="DE63" s="33" t="str">
        <f>IF(DD63&gt;='PAINEL E TARGET'!$T$11,'PAINEL E TARGET'!$S$11,
IF(DD63&gt;='PAINEL E TARGET'!$T$12,'PAINEL E TARGET'!$S$12,
IF(DD63&gt;='PAINEL E TARGET'!$T$13,'PAINEL E TARGET'!$S$13,
IF(DD63&gt;='PAINEL E TARGET'!$T$14,'PAINEL E TARGET'!$S$14,
IF(DD63&gt;='PAINEL E TARGET'!$T$15,'PAINEL E TARGET'!$S$15,
IF(DD63&gt;='PAINEL E TARGET'!$T$16,'PAINEL E TARGET'!$S$16,
IF(DD63&gt;='PAINEL E TARGET'!$T$17,'PAINEL E TARGET'!$S$17,
IF(DD63&gt;='PAINEL E TARGET'!$T$18,'PAINEL E TARGET'!$S$18,'PAINEL E TARGET'!$S$19))))))))</f>
        <v>4. Fx de 110% a 114,9%</v>
      </c>
      <c r="DF63" s="17">
        <f>IFERROR(VLOOKUP($BW63,'PAINEL E TARGET'!$G$1:$Q$99,8,0),0)</f>
        <v>0.1</v>
      </c>
      <c r="DG63" s="17">
        <f>VLOOKUP(DE63,'PAINEL E TARGET'!$S$10:$U$19,3,0)</f>
        <v>1.2</v>
      </c>
      <c r="DH63" s="16">
        <f t="shared" si="32"/>
        <v>288</v>
      </c>
      <c r="DI63" s="17">
        <f t="shared" si="18"/>
        <v>0.85399999999999998</v>
      </c>
      <c r="DJ63" s="33" t="str">
        <f>IF(DI63&gt;='PAINEL E TARGET'!$T$11,'PAINEL E TARGET'!$S$11,
IF(DI63&gt;='PAINEL E TARGET'!$T$12,'PAINEL E TARGET'!$S$12,
IF(DI63&gt;='PAINEL E TARGET'!$T$13,'PAINEL E TARGET'!$S$13,
IF(DI63&gt;='PAINEL E TARGET'!$T$14,'PAINEL E TARGET'!$S$14,
IF(DI63&gt;='PAINEL E TARGET'!$T$15,'PAINEL E TARGET'!$S$15,
IF(DI63&gt;='PAINEL E TARGET'!$T$16,'PAINEL E TARGET'!$S$16,
IF(DI63&gt;='PAINEL E TARGET'!$T$17,'PAINEL E TARGET'!$S$17,
IF(DI63&gt;='PAINEL E TARGET'!$T$18,'PAINEL E TARGET'!$S$18,'PAINEL E TARGET'!$S$19))))))))</f>
        <v>Não elegível</v>
      </c>
      <c r="DK63" s="17">
        <f>IFERROR(VLOOKUP($BW63,'PAINEL E TARGET'!$G$1:$Q$99,9,0),0)</f>
        <v>0.05</v>
      </c>
      <c r="DL63" s="17">
        <f>VLOOKUP(DJ63,'PAINEL E TARGET'!$S$10:$U$19,3,0)</f>
        <v>0</v>
      </c>
      <c r="DM63" s="16">
        <f t="shared" si="33"/>
        <v>0</v>
      </c>
      <c r="DN63" s="17">
        <f t="shared" si="19"/>
        <v>0.56699999999999995</v>
      </c>
      <c r="DO63" s="33" t="str">
        <f>IF(DN63&gt;='PAINEL E TARGET'!$T$11,'PAINEL E TARGET'!$S$11,
IF(DN63&gt;='PAINEL E TARGET'!$T$12,'PAINEL E TARGET'!$S$12,
IF(DN63&gt;='PAINEL E TARGET'!$T$13,'PAINEL E TARGET'!$S$13,
IF(DN63&gt;='PAINEL E TARGET'!$T$14,'PAINEL E TARGET'!$S$14,
IF(DN63&gt;='PAINEL E TARGET'!$T$15,'PAINEL E TARGET'!$S$15,
IF(DN63&gt;='PAINEL E TARGET'!$T$16,'PAINEL E TARGET'!$S$16,
IF(DN63&gt;='PAINEL E TARGET'!$T$17,'PAINEL E TARGET'!$S$17,
IF(DN63&gt;='PAINEL E TARGET'!$T$18,'PAINEL E TARGET'!$S$18,'PAINEL E TARGET'!$S$19))))))))</f>
        <v>Não elegível</v>
      </c>
      <c r="DP63" s="17">
        <f>IFERROR(VLOOKUP($BW63,'PAINEL E TARGET'!$G$1:$Q$99,10,0),0)</f>
        <v>0</v>
      </c>
      <c r="DQ63" s="17">
        <f>VLOOKUP(DO63,'PAINEL E TARGET'!$S$10:$U$19,3,0)</f>
        <v>0</v>
      </c>
      <c r="DR63" s="16">
        <f t="shared" si="34"/>
        <v>0</v>
      </c>
      <c r="DS63" s="17">
        <f t="shared" si="20"/>
        <v>0.82499999999999996</v>
      </c>
      <c r="DT63" s="16">
        <f>IF(DS63&gt;=1,VLOOKUP(BO63,'PAINEL E TARGET'!$S$1:$W$8,5,0),0)</f>
        <v>0</v>
      </c>
      <c r="DU63" s="16">
        <f t="shared" si="35"/>
        <v>1392</v>
      </c>
    </row>
    <row r="64" spans="2:125" s="32" customFormat="1" x14ac:dyDescent="0.2">
      <c r="B64" s="44">
        <v>43541</v>
      </c>
      <c r="C64" s="65">
        <v>220</v>
      </c>
      <c r="D64" s="66" t="s">
        <v>71</v>
      </c>
      <c r="E64" s="65">
        <v>510</v>
      </c>
      <c r="F64" s="65" t="s">
        <v>944</v>
      </c>
      <c r="G64" s="67">
        <v>1157239.6029521625</v>
      </c>
      <c r="H64" s="67">
        <v>683651.2487581271</v>
      </c>
      <c r="I64" s="67">
        <v>542301.39000000013</v>
      </c>
      <c r="J64" s="68">
        <v>0.79324274033742614</v>
      </c>
      <c r="K64" s="67">
        <v>71918.683570619454</v>
      </c>
      <c r="L64" s="67">
        <v>519724.44924630201</v>
      </c>
      <c r="M64" s="67">
        <v>69716.490000000005</v>
      </c>
      <c r="N64" s="67">
        <v>454640.18</v>
      </c>
      <c r="O64" s="67">
        <v>1002089.109451543</v>
      </c>
      <c r="P64" s="67" t="s">
        <v>1082</v>
      </c>
      <c r="Q64" s="67" t="s">
        <v>1082</v>
      </c>
      <c r="R64" s="67">
        <v>0</v>
      </c>
      <c r="S64" s="67">
        <v>0</v>
      </c>
      <c r="T64" s="68">
        <v>9.0398040699561311E-2</v>
      </c>
      <c r="U64" s="68">
        <v>5.7756011761993999E-2</v>
      </c>
      <c r="V64" s="68">
        <v>0.63890778290147476</v>
      </c>
      <c r="W64" s="67">
        <v>53483.380000000012</v>
      </c>
      <c r="X64" s="67">
        <v>30284.75</v>
      </c>
      <c r="Y64" s="68">
        <v>0.56624600015930171</v>
      </c>
      <c r="Z64" s="68">
        <v>7.0133662842394529E-2</v>
      </c>
      <c r="AA64" s="68">
        <v>5.578721826881692E-2</v>
      </c>
      <c r="AB64" s="68">
        <v>0.79544139016641457</v>
      </c>
      <c r="AC64" s="67">
        <v>41494.100000000006</v>
      </c>
      <c r="AD64" s="67">
        <v>29252.400000000001</v>
      </c>
      <c r="AE64" s="68">
        <v>0.70497733412702035</v>
      </c>
      <c r="AF64" s="43">
        <v>80</v>
      </c>
      <c r="AG64" s="43">
        <v>85</v>
      </c>
      <c r="AH64" s="43">
        <v>26</v>
      </c>
      <c r="AI64" s="43">
        <v>26</v>
      </c>
      <c r="AJ64" s="67">
        <v>31306.799999999996</v>
      </c>
      <c r="AK64" s="67">
        <v>18915</v>
      </c>
      <c r="AL64" s="68">
        <v>0.60418183908927148</v>
      </c>
      <c r="AM64" s="67">
        <v>4032.8300000000008</v>
      </c>
      <c r="AN64" s="67">
        <v>1920.4900000000002</v>
      </c>
      <c r="AO64" s="68">
        <v>0.47621397380995478</v>
      </c>
      <c r="AP64" s="67">
        <v>4811.1100000000006</v>
      </c>
      <c r="AQ64" s="67">
        <v>499.96000000000004</v>
      </c>
      <c r="AR64" s="68">
        <v>0.10391780690942422</v>
      </c>
      <c r="AS64" s="67">
        <v>13332.64</v>
      </c>
      <c r="AT64" s="67">
        <v>8949.2999999999993</v>
      </c>
      <c r="AU64" s="68">
        <v>0.67123240408501239</v>
      </c>
      <c r="AV64" s="43">
        <v>440.56000000000006</v>
      </c>
      <c r="AW64" s="43">
        <v>164.97</v>
      </c>
      <c r="AX64" s="69">
        <v>0.37445523878699832</v>
      </c>
      <c r="AY64" s="43">
        <v>71918.683570619454</v>
      </c>
      <c r="AZ64" s="43">
        <v>69716.490000000005</v>
      </c>
      <c r="BA64" s="43">
        <v>21984.35277202502</v>
      </c>
      <c r="BB64" s="43">
        <v>28240.939999999995</v>
      </c>
      <c r="BC64" s="43">
        <v>120256.62511866087</v>
      </c>
      <c r="BD64" s="43">
        <v>37120.320840111475</v>
      </c>
      <c r="BE64" s="43">
        <v>91062.710000000021</v>
      </c>
      <c r="BF64" s="43">
        <v>70649.440000000017</v>
      </c>
      <c r="BG64" s="43">
        <v>748.45</v>
      </c>
      <c r="BH64" s="43">
        <v>47</v>
      </c>
      <c r="BI64" s="44">
        <v>43173</v>
      </c>
      <c r="BJ64" s="44">
        <v>43541</v>
      </c>
      <c r="BK64" s="44">
        <v>43172</v>
      </c>
      <c r="BL64" s="43">
        <f t="shared" si="21"/>
        <v>542301.39000000013</v>
      </c>
      <c r="BM64" s="43">
        <f t="shared" si="22"/>
        <v>524356.67000000004</v>
      </c>
      <c r="BO64" s="16" t="str">
        <f>IFERROR(VLOOKUP($C64,'PORTE LOJA'!A:B,2,0),"PORTE 1")</f>
        <v>PORTE 2</v>
      </c>
      <c r="BP64" s="16">
        <f>VLOOKUP(BO64,'PAINEL E TARGET'!$S$1:$W$8,3,0)</f>
        <v>1875</v>
      </c>
      <c r="BQ64" s="16">
        <f t="shared" si="0"/>
        <v>1</v>
      </c>
      <c r="BR64" s="16">
        <f t="shared" si="1"/>
        <v>1</v>
      </c>
      <c r="BS64" s="16">
        <f t="shared" si="2"/>
        <v>1</v>
      </c>
      <c r="BT64" s="16">
        <f t="shared" si="3"/>
        <v>1</v>
      </c>
      <c r="BU64" s="16">
        <f t="shared" si="4"/>
        <v>1</v>
      </c>
      <c r="BV64" s="16">
        <f t="shared" si="5"/>
        <v>1</v>
      </c>
      <c r="BW64" s="17" t="str">
        <f t="shared" si="23"/>
        <v>111111</v>
      </c>
      <c r="BY64" s="17">
        <f t="shared" si="6"/>
        <v>0.79300000000000004</v>
      </c>
      <c r="BZ64" s="17">
        <f t="shared" si="7"/>
        <v>0.88600000000000001</v>
      </c>
      <c r="CA64" s="17" t="str">
        <f t="shared" si="24"/>
        <v>Sem Retira</v>
      </c>
      <c r="CB64" s="17">
        <f t="shared" si="25"/>
        <v>0.88600000000000001</v>
      </c>
      <c r="CC64" s="33" t="str">
        <f>IF(CB64&gt;='PAINEL E TARGET'!$T$11,'PAINEL E TARGET'!$S$11,
IF(CB64&gt;='PAINEL E TARGET'!$T$12,'PAINEL E TARGET'!$S$12,
IF(CB64&gt;='PAINEL E TARGET'!$T$13,'PAINEL E TARGET'!$S$13,
IF(CB64&gt;='PAINEL E TARGET'!$T$14,'PAINEL E TARGET'!$S$14,
IF(CB64&gt;='PAINEL E TARGET'!$T$15,'PAINEL E TARGET'!$S$15,
IF(CB64&gt;='PAINEL E TARGET'!$T$16,'PAINEL E TARGET'!$S$16,
IF(CB64&gt;='PAINEL E TARGET'!$T$17,'PAINEL E TARGET'!$S$17,
IF(CB64&gt;='PAINEL E TARGET'!$T$18,'PAINEL E TARGET'!$S$18,'PAINEL E TARGET'!$S$19))))))))</f>
        <v>Não elegível</v>
      </c>
      <c r="CD64" s="17">
        <f>IFERROR(VLOOKUP($BW64,'PAINEL E TARGET'!$G$1:$Q$99,4,0),0)</f>
        <v>0.25</v>
      </c>
      <c r="CE64" s="17">
        <f>VLOOKUP(CC64,'PAINEL E TARGET'!$S$10:$U$19,3,0)</f>
        <v>0</v>
      </c>
      <c r="CF64" s="16">
        <f t="shared" si="26"/>
        <v>0</v>
      </c>
      <c r="CG64" s="17">
        <f t="shared" si="8"/>
        <v>0.60399999999999998</v>
      </c>
      <c r="CH64" s="17">
        <f t="shared" si="9"/>
        <v>0.47599999999999998</v>
      </c>
      <c r="CI64" s="17">
        <f t="shared" si="10"/>
        <v>0.104</v>
      </c>
      <c r="CJ64" s="17">
        <f t="shared" si="11"/>
        <v>0.67100000000000004</v>
      </c>
      <c r="CK64" s="17">
        <f t="shared" si="12"/>
        <v>0.374</v>
      </c>
      <c r="CL64" s="17">
        <f t="shared" si="13"/>
        <v>0.56599999999999995</v>
      </c>
      <c r="CM64" s="16">
        <f t="shared" si="14"/>
        <v>0</v>
      </c>
      <c r="CN64" s="17" t="str">
        <f t="shared" si="27"/>
        <v>não ok</v>
      </c>
      <c r="CO64" s="17">
        <f t="shared" si="28"/>
        <v>0</v>
      </c>
      <c r="CP64" s="33" t="str">
        <f>IF(CO64&gt;='PAINEL E TARGET'!$T$11,'PAINEL E TARGET'!$S$11,
IF(CO64&gt;='PAINEL E TARGET'!$T$12,'PAINEL E TARGET'!$S$12,
IF(CO64&gt;='PAINEL E TARGET'!$T$13,'PAINEL E TARGET'!$S$13,
IF(CO64&gt;='PAINEL E TARGET'!$T$14,'PAINEL E TARGET'!$S$14,
IF(CO64&gt;='PAINEL E TARGET'!$T$15,'PAINEL E TARGET'!$S$15,
IF(CO64&gt;='PAINEL E TARGET'!$T$16,'PAINEL E TARGET'!$S$16,
IF(CO64&gt;='PAINEL E TARGET'!$T$17,'PAINEL E TARGET'!$S$17,
IF(CO64&gt;='PAINEL E TARGET'!$T$18,'PAINEL E TARGET'!$S$18,'PAINEL E TARGET'!$S$19))))))))</f>
        <v>Não elegível</v>
      </c>
      <c r="CQ64" s="17">
        <f>IFERROR(VLOOKUP($BW64,'PAINEL E TARGET'!$G$1:$Q$99,5,0),0)</f>
        <v>0.25</v>
      </c>
      <c r="CR64" s="17">
        <f>VLOOKUP(CP64,'PAINEL E TARGET'!$S$10:$U$19,3,0)</f>
        <v>0</v>
      </c>
      <c r="CS64" s="16">
        <f t="shared" si="29"/>
        <v>0</v>
      </c>
      <c r="CT64" s="17">
        <f t="shared" si="15"/>
        <v>0.70499999999999996</v>
      </c>
      <c r="CU64" s="33" t="str">
        <f>IF(CT64&gt;='PAINEL E TARGET'!$T$11,'PAINEL E TARGET'!$S$11,
IF(CT64&gt;='PAINEL E TARGET'!$T$12,'PAINEL E TARGET'!$S$12,
IF(CT64&gt;='PAINEL E TARGET'!$T$13,'PAINEL E TARGET'!$S$13,
IF(CT64&gt;='PAINEL E TARGET'!$T$14,'PAINEL E TARGET'!$S$14,
IF(CT64&gt;='PAINEL E TARGET'!$T$15,'PAINEL E TARGET'!$S$15,
IF(CT64&gt;='PAINEL E TARGET'!$T$16,'PAINEL E TARGET'!$S$16,
IF(CT64&gt;='PAINEL E TARGET'!$T$17,'PAINEL E TARGET'!$S$17,
IF(CT64&gt;='PAINEL E TARGET'!$T$18,'PAINEL E TARGET'!$S$18,'PAINEL E TARGET'!$S$19))))))))</f>
        <v>Não elegível</v>
      </c>
      <c r="CV64" s="17">
        <f>IFERROR(VLOOKUP($BW64,'PAINEL E TARGET'!$G$1:$Q$99,6,0),0)</f>
        <v>0.2</v>
      </c>
      <c r="CW64" s="17">
        <f>VLOOKUP(CU64,'PAINEL E TARGET'!$S$10:$U$19,3,0)</f>
        <v>0</v>
      </c>
      <c r="CX64" s="16">
        <f t="shared" si="30"/>
        <v>0</v>
      </c>
      <c r="CY64" s="17">
        <f t="shared" si="16"/>
        <v>0.96899999999999997</v>
      </c>
      <c r="CZ64" s="33" t="str">
        <f>IF(CY64&gt;='PAINEL E TARGET'!$T$11,'PAINEL E TARGET'!$S$11,
IF(CY64&gt;='PAINEL E TARGET'!$T$12,'PAINEL E TARGET'!$S$12,
IF(CY64&gt;='PAINEL E TARGET'!$T$13,'PAINEL E TARGET'!$S$13,
IF(CY64&gt;='PAINEL E TARGET'!$T$14,'PAINEL E TARGET'!$S$14,
IF(CY64&gt;='PAINEL E TARGET'!$T$15,'PAINEL E TARGET'!$S$15,
IF(CY64&gt;='PAINEL E TARGET'!$T$16,'PAINEL E TARGET'!$S$16,
IF(CY64&gt;='PAINEL E TARGET'!$T$17,'PAINEL E TARGET'!$S$17,
IF(CY64&gt;='PAINEL E TARGET'!$T$18,'PAINEL E TARGET'!$S$18,'PAINEL E TARGET'!$S$19))))))))</f>
        <v>1. Fx de 90% a 99,9%</v>
      </c>
      <c r="DA64" s="17">
        <f>IFERROR(VLOOKUP($BW64,'PAINEL E TARGET'!$G$1:$Q$99,7,0),0)</f>
        <v>0.15</v>
      </c>
      <c r="DB64" s="17">
        <f>VLOOKUP(CZ64,'PAINEL E TARGET'!$S$10:$U$19,3,0)</f>
        <v>0.5</v>
      </c>
      <c r="DC64" s="16">
        <f t="shared" si="31"/>
        <v>140.625</v>
      </c>
      <c r="DD64" s="17">
        <f t="shared" si="17"/>
        <v>1.2849999999999999</v>
      </c>
      <c r="DE64" s="33" t="str">
        <f>IF(DD64&gt;='PAINEL E TARGET'!$T$11,'PAINEL E TARGET'!$S$11,
IF(DD64&gt;='PAINEL E TARGET'!$T$12,'PAINEL E TARGET'!$S$12,
IF(DD64&gt;='PAINEL E TARGET'!$T$13,'PAINEL E TARGET'!$S$13,
IF(DD64&gt;='PAINEL E TARGET'!$T$14,'PAINEL E TARGET'!$S$14,
IF(DD64&gt;='PAINEL E TARGET'!$T$15,'PAINEL E TARGET'!$S$15,
IF(DD64&gt;='PAINEL E TARGET'!$T$16,'PAINEL E TARGET'!$S$16,
IF(DD64&gt;='PAINEL E TARGET'!$T$17,'PAINEL E TARGET'!$S$17,
IF(DD64&gt;='PAINEL E TARGET'!$T$18,'PAINEL E TARGET'!$S$18,'PAINEL E TARGET'!$S$19))))))))</f>
        <v>7. Fx de 125% a 129,9%</v>
      </c>
      <c r="DF64" s="17">
        <f>IFERROR(VLOOKUP($BW64,'PAINEL E TARGET'!$G$1:$Q$99,8,0),0)</f>
        <v>0.1</v>
      </c>
      <c r="DG64" s="17">
        <f>VLOOKUP(DE64,'PAINEL E TARGET'!$S$10:$U$19,3,0)</f>
        <v>1.5</v>
      </c>
      <c r="DH64" s="16">
        <f t="shared" si="32"/>
        <v>281.25000000000006</v>
      </c>
      <c r="DI64" s="17">
        <f t="shared" si="18"/>
        <v>1</v>
      </c>
      <c r="DJ64" s="33" t="str">
        <f>IF(DI64&gt;='PAINEL E TARGET'!$T$11,'PAINEL E TARGET'!$S$11,
IF(DI64&gt;='PAINEL E TARGET'!$T$12,'PAINEL E TARGET'!$S$12,
IF(DI64&gt;='PAINEL E TARGET'!$T$13,'PAINEL E TARGET'!$S$13,
IF(DI64&gt;='PAINEL E TARGET'!$T$14,'PAINEL E TARGET'!$S$14,
IF(DI64&gt;='PAINEL E TARGET'!$T$15,'PAINEL E TARGET'!$S$15,
IF(DI64&gt;='PAINEL E TARGET'!$T$16,'PAINEL E TARGET'!$S$16,
IF(DI64&gt;='PAINEL E TARGET'!$T$17,'PAINEL E TARGET'!$S$17,
IF(DI64&gt;='PAINEL E TARGET'!$T$18,'PAINEL E TARGET'!$S$18,'PAINEL E TARGET'!$S$19))))))))</f>
        <v>2. Fx de 100% a 104,9%</v>
      </c>
      <c r="DK64" s="17">
        <f>IFERROR(VLOOKUP($BW64,'PAINEL E TARGET'!$G$1:$Q$99,9,0),0)</f>
        <v>0.05</v>
      </c>
      <c r="DL64" s="17">
        <f>VLOOKUP(DJ64,'PAINEL E TARGET'!$S$10:$U$19,3,0)</f>
        <v>1</v>
      </c>
      <c r="DM64" s="16">
        <f t="shared" si="33"/>
        <v>93.75</v>
      </c>
      <c r="DN64" s="17">
        <f t="shared" si="19"/>
        <v>0.374</v>
      </c>
      <c r="DO64" s="33" t="str">
        <f>IF(DN64&gt;='PAINEL E TARGET'!$T$11,'PAINEL E TARGET'!$S$11,
IF(DN64&gt;='PAINEL E TARGET'!$T$12,'PAINEL E TARGET'!$S$12,
IF(DN64&gt;='PAINEL E TARGET'!$T$13,'PAINEL E TARGET'!$S$13,
IF(DN64&gt;='PAINEL E TARGET'!$T$14,'PAINEL E TARGET'!$S$14,
IF(DN64&gt;='PAINEL E TARGET'!$T$15,'PAINEL E TARGET'!$S$15,
IF(DN64&gt;='PAINEL E TARGET'!$T$16,'PAINEL E TARGET'!$S$16,
IF(DN64&gt;='PAINEL E TARGET'!$T$17,'PAINEL E TARGET'!$S$17,
IF(DN64&gt;='PAINEL E TARGET'!$T$18,'PAINEL E TARGET'!$S$18,'PAINEL E TARGET'!$S$19))))))))</f>
        <v>Não elegível</v>
      </c>
      <c r="DP64" s="17">
        <f>IFERROR(VLOOKUP($BW64,'PAINEL E TARGET'!$G$1:$Q$99,10,0),0)</f>
        <v>0</v>
      </c>
      <c r="DQ64" s="17">
        <f>VLOOKUP(DO64,'PAINEL E TARGET'!$S$10:$U$19,3,0)</f>
        <v>0</v>
      </c>
      <c r="DR64" s="16">
        <f t="shared" si="34"/>
        <v>0</v>
      </c>
      <c r="DS64" s="17">
        <f t="shared" si="20"/>
        <v>1.0629999999999999</v>
      </c>
      <c r="DT64" s="16">
        <f>IF(DS64&gt;=1,VLOOKUP(BO64,'PAINEL E TARGET'!$S$1:$W$8,5,0),0)</f>
        <v>190</v>
      </c>
      <c r="DU64" s="16">
        <f t="shared" si="35"/>
        <v>705.625</v>
      </c>
    </row>
    <row r="65" spans="2:125" s="32" customFormat="1" x14ac:dyDescent="0.2">
      <c r="B65" s="44">
        <v>43541</v>
      </c>
      <c r="C65" s="65">
        <v>233</v>
      </c>
      <c r="D65" s="66" t="s">
        <v>72</v>
      </c>
      <c r="E65" s="65">
        <v>411</v>
      </c>
      <c r="F65" s="65" t="s">
        <v>1020</v>
      </c>
      <c r="G65" s="67">
        <v>1007952.4999729153</v>
      </c>
      <c r="H65" s="67">
        <v>567268.00573692017</v>
      </c>
      <c r="I65" s="67">
        <v>490619.79999999993</v>
      </c>
      <c r="J65" s="68">
        <v>0.86488184603792528</v>
      </c>
      <c r="K65" s="67">
        <v>14173.524830725013</v>
      </c>
      <c r="L65" s="67">
        <v>514265.46094393247</v>
      </c>
      <c r="M65" s="67">
        <v>30455.599999999999</v>
      </c>
      <c r="N65" s="67">
        <v>450558.74000000005</v>
      </c>
      <c r="O65" s="67">
        <v>939349.21745147812</v>
      </c>
      <c r="P65" s="67" t="s">
        <v>1082</v>
      </c>
      <c r="Q65" s="67" t="s">
        <v>1082</v>
      </c>
      <c r="R65" s="67">
        <v>0</v>
      </c>
      <c r="S65" s="67">
        <v>0</v>
      </c>
      <c r="T65" s="68">
        <v>9.3683587571472049E-2</v>
      </c>
      <c r="U65" s="68">
        <v>8.0960850356353212E-2</v>
      </c>
      <c r="V65" s="68">
        <v>0.86419459859591152</v>
      </c>
      <c r="W65" s="67">
        <v>49506.060000000005</v>
      </c>
      <c r="X65" s="67">
        <v>38943.33</v>
      </c>
      <c r="Y65" s="68">
        <v>0.78663763587730462</v>
      </c>
      <c r="Z65" s="68">
        <v>5.926199777651197E-2</v>
      </c>
      <c r="AA65" s="68">
        <v>0.10421360826789489</v>
      </c>
      <c r="AB65" s="68">
        <v>1.7585233737968775</v>
      </c>
      <c r="AC65" s="67">
        <v>31316.35</v>
      </c>
      <c r="AD65" s="67">
        <v>50128.24</v>
      </c>
      <c r="AE65" s="68">
        <v>1.6007050630102166</v>
      </c>
      <c r="AF65" s="43">
        <v>80</v>
      </c>
      <c r="AG65" s="43">
        <v>77</v>
      </c>
      <c r="AH65" s="43">
        <v>28</v>
      </c>
      <c r="AI65" s="43">
        <v>20</v>
      </c>
      <c r="AJ65" s="67">
        <v>26418.28</v>
      </c>
      <c r="AK65" s="67">
        <v>22439.5</v>
      </c>
      <c r="AL65" s="68">
        <v>0.84939292035666214</v>
      </c>
      <c r="AM65" s="67">
        <v>9452.3600000000024</v>
      </c>
      <c r="AN65" s="67">
        <v>4808.09</v>
      </c>
      <c r="AO65" s="68">
        <v>0.50866556077000868</v>
      </c>
      <c r="AP65" s="67">
        <v>2506.17</v>
      </c>
      <c r="AQ65" s="67">
        <v>1870.68</v>
      </c>
      <c r="AR65" s="68">
        <v>0.74642981122589447</v>
      </c>
      <c r="AS65" s="67">
        <v>11129.249999999998</v>
      </c>
      <c r="AT65" s="67">
        <v>9825.06</v>
      </c>
      <c r="AU65" s="68">
        <v>0.88281420580901693</v>
      </c>
      <c r="AV65" s="43">
        <v>1399.81</v>
      </c>
      <c r="AW65" s="43">
        <v>1079.8</v>
      </c>
      <c r="AX65" s="69">
        <v>0.771390402983262</v>
      </c>
      <c r="AY65" s="43">
        <v>14173.524830725013</v>
      </c>
      <c r="AZ65" s="43">
        <v>30455.599999999999</v>
      </c>
      <c r="BA65" s="43">
        <v>30140.958879384285</v>
      </c>
      <c r="BB65" s="43">
        <v>28088.74</v>
      </c>
      <c r="BC65" s="43">
        <v>25054.005836394274</v>
      </c>
      <c r="BD65" s="43">
        <v>53530.310838951424</v>
      </c>
      <c r="BE65" s="43">
        <v>88561.89</v>
      </c>
      <c r="BF65" s="43">
        <v>56022.209999999992</v>
      </c>
      <c r="BG65" s="43">
        <v>2489.2400000000002</v>
      </c>
      <c r="BH65" s="43">
        <v>55</v>
      </c>
      <c r="BI65" s="44">
        <v>43173</v>
      </c>
      <c r="BJ65" s="44">
        <v>43541</v>
      </c>
      <c r="BK65" s="44">
        <v>43172</v>
      </c>
      <c r="BL65" s="43">
        <f t="shared" si="21"/>
        <v>490619.79999999993</v>
      </c>
      <c r="BM65" s="43">
        <f t="shared" si="22"/>
        <v>481014.34</v>
      </c>
      <c r="BO65" s="16" t="str">
        <f>IFERROR(VLOOKUP($C65,'PORTE LOJA'!A:B,2,0),"PORTE 1")</f>
        <v>PORTE 2</v>
      </c>
      <c r="BP65" s="16">
        <f>VLOOKUP(BO65,'PAINEL E TARGET'!$S$1:$W$8,3,0)</f>
        <v>1875</v>
      </c>
      <c r="BQ65" s="16">
        <f t="shared" si="0"/>
        <v>1</v>
      </c>
      <c r="BR65" s="16">
        <f t="shared" si="1"/>
        <v>1</v>
      </c>
      <c r="BS65" s="16">
        <f t="shared" si="2"/>
        <v>1</v>
      </c>
      <c r="BT65" s="16">
        <f t="shared" si="3"/>
        <v>1</v>
      </c>
      <c r="BU65" s="16">
        <f t="shared" si="4"/>
        <v>1</v>
      </c>
      <c r="BV65" s="16">
        <f t="shared" si="5"/>
        <v>1</v>
      </c>
      <c r="BW65" s="17" t="str">
        <f t="shared" si="23"/>
        <v>111111</v>
      </c>
      <c r="BY65" s="17">
        <f t="shared" si="6"/>
        <v>0.86499999999999999</v>
      </c>
      <c r="BZ65" s="17">
        <f t="shared" si="7"/>
        <v>0.91</v>
      </c>
      <c r="CA65" s="17" t="str">
        <f t="shared" si="24"/>
        <v>Sem Retira</v>
      </c>
      <c r="CB65" s="17">
        <f t="shared" si="25"/>
        <v>0.91</v>
      </c>
      <c r="CC65" s="33" t="str">
        <f>IF(CB65&gt;='PAINEL E TARGET'!$T$11,'PAINEL E TARGET'!$S$11,
IF(CB65&gt;='PAINEL E TARGET'!$T$12,'PAINEL E TARGET'!$S$12,
IF(CB65&gt;='PAINEL E TARGET'!$T$13,'PAINEL E TARGET'!$S$13,
IF(CB65&gt;='PAINEL E TARGET'!$T$14,'PAINEL E TARGET'!$S$14,
IF(CB65&gt;='PAINEL E TARGET'!$T$15,'PAINEL E TARGET'!$S$15,
IF(CB65&gt;='PAINEL E TARGET'!$T$16,'PAINEL E TARGET'!$S$16,
IF(CB65&gt;='PAINEL E TARGET'!$T$17,'PAINEL E TARGET'!$S$17,
IF(CB65&gt;='PAINEL E TARGET'!$T$18,'PAINEL E TARGET'!$S$18,'PAINEL E TARGET'!$S$19))))))))</f>
        <v>1. Fx de 90% a 99,9%</v>
      </c>
      <c r="CD65" s="17">
        <f>IFERROR(VLOOKUP($BW65,'PAINEL E TARGET'!$G$1:$Q$99,4,0),0)</f>
        <v>0.25</v>
      </c>
      <c r="CE65" s="17">
        <f>VLOOKUP(CC65,'PAINEL E TARGET'!$S$10:$U$19,3,0)</f>
        <v>0.5</v>
      </c>
      <c r="CF65" s="16">
        <f t="shared" si="26"/>
        <v>234.375</v>
      </c>
      <c r="CG65" s="17">
        <f t="shared" si="8"/>
        <v>0.84899999999999998</v>
      </c>
      <c r="CH65" s="17">
        <f t="shared" si="9"/>
        <v>0.50900000000000001</v>
      </c>
      <c r="CI65" s="17">
        <f t="shared" si="10"/>
        <v>0.746</v>
      </c>
      <c r="CJ65" s="17">
        <f t="shared" si="11"/>
        <v>0.88300000000000001</v>
      </c>
      <c r="CK65" s="17">
        <f t="shared" si="12"/>
        <v>0.77100000000000002</v>
      </c>
      <c r="CL65" s="17">
        <f t="shared" si="13"/>
        <v>0.78700000000000003</v>
      </c>
      <c r="CM65" s="16">
        <f t="shared" si="14"/>
        <v>4</v>
      </c>
      <c r="CN65" s="17" t="str">
        <f t="shared" si="27"/>
        <v>não ok</v>
      </c>
      <c r="CO65" s="17">
        <f t="shared" si="28"/>
        <v>0</v>
      </c>
      <c r="CP65" s="33" t="str">
        <f>IF(CO65&gt;='PAINEL E TARGET'!$T$11,'PAINEL E TARGET'!$S$11,
IF(CO65&gt;='PAINEL E TARGET'!$T$12,'PAINEL E TARGET'!$S$12,
IF(CO65&gt;='PAINEL E TARGET'!$T$13,'PAINEL E TARGET'!$S$13,
IF(CO65&gt;='PAINEL E TARGET'!$T$14,'PAINEL E TARGET'!$S$14,
IF(CO65&gt;='PAINEL E TARGET'!$T$15,'PAINEL E TARGET'!$S$15,
IF(CO65&gt;='PAINEL E TARGET'!$T$16,'PAINEL E TARGET'!$S$16,
IF(CO65&gt;='PAINEL E TARGET'!$T$17,'PAINEL E TARGET'!$S$17,
IF(CO65&gt;='PAINEL E TARGET'!$T$18,'PAINEL E TARGET'!$S$18,'PAINEL E TARGET'!$S$19))))))))</f>
        <v>Não elegível</v>
      </c>
      <c r="CQ65" s="17">
        <f>IFERROR(VLOOKUP($BW65,'PAINEL E TARGET'!$G$1:$Q$99,5,0),0)</f>
        <v>0.25</v>
      </c>
      <c r="CR65" s="17">
        <f>VLOOKUP(CP65,'PAINEL E TARGET'!$S$10:$U$19,3,0)</f>
        <v>0</v>
      </c>
      <c r="CS65" s="16">
        <f t="shared" si="29"/>
        <v>0</v>
      </c>
      <c r="CT65" s="17">
        <f t="shared" si="15"/>
        <v>1.601</v>
      </c>
      <c r="CU65" s="33" t="str">
        <f>IF(CT65&gt;='PAINEL E TARGET'!$T$11,'PAINEL E TARGET'!$S$11,
IF(CT65&gt;='PAINEL E TARGET'!$T$12,'PAINEL E TARGET'!$S$12,
IF(CT65&gt;='PAINEL E TARGET'!$T$13,'PAINEL E TARGET'!$S$13,
IF(CT65&gt;='PAINEL E TARGET'!$T$14,'PAINEL E TARGET'!$S$14,
IF(CT65&gt;='PAINEL E TARGET'!$T$15,'PAINEL E TARGET'!$S$15,
IF(CT65&gt;='PAINEL E TARGET'!$T$16,'PAINEL E TARGET'!$S$16,
IF(CT65&gt;='PAINEL E TARGET'!$T$17,'PAINEL E TARGET'!$S$17,
IF(CT65&gt;='PAINEL E TARGET'!$T$18,'PAINEL E TARGET'!$S$18,'PAINEL E TARGET'!$S$19))))))))</f>
        <v>8. Fx de 130% ou mais</v>
      </c>
      <c r="CV65" s="17">
        <f>IFERROR(VLOOKUP($BW65,'PAINEL E TARGET'!$G$1:$Q$99,6,0),0)</f>
        <v>0.2</v>
      </c>
      <c r="CW65" s="17">
        <f>VLOOKUP(CU65,'PAINEL E TARGET'!$S$10:$U$19,3,0)</f>
        <v>1.6</v>
      </c>
      <c r="CX65" s="16">
        <f t="shared" si="30"/>
        <v>600.00000000000011</v>
      </c>
      <c r="CY65" s="17">
        <f t="shared" si="16"/>
        <v>2.149</v>
      </c>
      <c r="CZ65" s="33" t="str">
        <f>IF(CY65&gt;='PAINEL E TARGET'!$T$11,'PAINEL E TARGET'!$S$11,
IF(CY65&gt;='PAINEL E TARGET'!$T$12,'PAINEL E TARGET'!$S$12,
IF(CY65&gt;='PAINEL E TARGET'!$T$13,'PAINEL E TARGET'!$S$13,
IF(CY65&gt;='PAINEL E TARGET'!$T$14,'PAINEL E TARGET'!$S$14,
IF(CY65&gt;='PAINEL E TARGET'!$T$15,'PAINEL E TARGET'!$S$15,
IF(CY65&gt;='PAINEL E TARGET'!$T$16,'PAINEL E TARGET'!$S$16,
IF(CY65&gt;='PAINEL E TARGET'!$T$17,'PAINEL E TARGET'!$S$17,
IF(CY65&gt;='PAINEL E TARGET'!$T$18,'PAINEL E TARGET'!$S$18,'PAINEL E TARGET'!$S$19))))))))</f>
        <v>8. Fx de 130% ou mais</v>
      </c>
      <c r="DA65" s="17">
        <f>IFERROR(VLOOKUP($BW65,'PAINEL E TARGET'!$G$1:$Q$99,7,0),0)</f>
        <v>0.15</v>
      </c>
      <c r="DB65" s="17">
        <f>VLOOKUP(CZ65,'PAINEL E TARGET'!$S$10:$U$19,3,0)</f>
        <v>1.6</v>
      </c>
      <c r="DC65" s="16">
        <f t="shared" si="31"/>
        <v>450</v>
      </c>
      <c r="DD65" s="17">
        <f t="shared" si="17"/>
        <v>0.93200000000000005</v>
      </c>
      <c r="DE65" s="33" t="str">
        <f>IF(DD65&gt;='PAINEL E TARGET'!$T$11,'PAINEL E TARGET'!$S$11,
IF(DD65&gt;='PAINEL E TARGET'!$T$12,'PAINEL E TARGET'!$S$12,
IF(DD65&gt;='PAINEL E TARGET'!$T$13,'PAINEL E TARGET'!$S$13,
IF(DD65&gt;='PAINEL E TARGET'!$T$14,'PAINEL E TARGET'!$S$14,
IF(DD65&gt;='PAINEL E TARGET'!$T$15,'PAINEL E TARGET'!$S$15,
IF(DD65&gt;='PAINEL E TARGET'!$T$16,'PAINEL E TARGET'!$S$16,
IF(DD65&gt;='PAINEL E TARGET'!$T$17,'PAINEL E TARGET'!$S$17,
IF(DD65&gt;='PAINEL E TARGET'!$T$18,'PAINEL E TARGET'!$S$18,'PAINEL E TARGET'!$S$19))))))))</f>
        <v>1. Fx de 90% a 99,9%</v>
      </c>
      <c r="DF65" s="17">
        <f>IFERROR(VLOOKUP($BW65,'PAINEL E TARGET'!$G$1:$Q$99,8,0),0)</f>
        <v>0.1</v>
      </c>
      <c r="DG65" s="17">
        <f>VLOOKUP(DE65,'PAINEL E TARGET'!$S$10:$U$19,3,0)</f>
        <v>0.5</v>
      </c>
      <c r="DH65" s="16">
        <f t="shared" si="32"/>
        <v>93.75</v>
      </c>
      <c r="DI65" s="17">
        <f t="shared" si="18"/>
        <v>0.71399999999999997</v>
      </c>
      <c r="DJ65" s="33" t="str">
        <f>IF(DI65&gt;='PAINEL E TARGET'!$T$11,'PAINEL E TARGET'!$S$11,
IF(DI65&gt;='PAINEL E TARGET'!$T$12,'PAINEL E TARGET'!$S$12,
IF(DI65&gt;='PAINEL E TARGET'!$T$13,'PAINEL E TARGET'!$S$13,
IF(DI65&gt;='PAINEL E TARGET'!$T$14,'PAINEL E TARGET'!$S$14,
IF(DI65&gt;='PAINEL E TARGET'!$T$15,'PAINEL E TARGET'!$S$15,
IF(DI65&gt;='PAINEL E TARGET'!$T$16,'PAINEL E TARGET'!$S$16,
IF(DI65&gt;='PAINEL E TARGET'!$T$17,'PAINEL E TARGET'!$S$17,
IF(DI65&gt;='PAINEL E TARGET'!$T$18,'PAINEL E TARGET'!$S$18,'PAINEL E TARGET'!$S$19))))))))</f>
        <v>Não elegível</v>
      </c>
      <c r="DK65" s="17">
        <f>IFERROR(VLOOKUP($BW65,'PAINEL E TARGET'!$G$1:$Q$99,9,0),0)</f>
        <v>0.05</v>
      </c>
      <c r="DL65" s="17">
        <f>VLOOKUP(DJ65,'PAINEL E TARGET'!$S$10:$U$19,3,0)</f>
        <v>0</v>
      </c>
      <c r="DM65" s="16">
        <f t="shared" si="33"/>
        <v>0</v>
      </c>
      <c r="DN65" s="17">
        <f t="shared" si="19"/>
        <v>0.77100000000000002</v>
      </c>
      <c r="DO65" s="33" t="str">
        <f>IF(DN65&gt;='PAINEL E TARGET'!$T$11,'PAINEL E TARGET'!$S$11,
IF(DN65&gt;='PAINEL E TARGET'!$T$12,'PAINEL E TARGET'!$S$12,
IF(DN65&gt;='PAINEL E TARGET'!$T$13,'PAINEL E TARGET'!$S$13,
IF(DN65&gt;='PAINEL E TARGET'!$T$14,'PAINEL E TARGET'!$S$14,
IF(DN65&gt;='PAINEL E TARGET'!$T$15,'PAINEL E TARGET'!$S$15,
IF(DN65&gt;='PAINEL E TARGET'!$T$16,'PAINEL E TARGET'!$S$16,
IF(DN65&gt;='PAINEL E TARGET'!$T$17,'PAINEL E TARGET'!$S$17,
IF(DN65&gt;='PAINEL E TARGET'!$T$18,'PAINEL E TARGET'!$S$18,'PAINEL E TARGET'!$S$19))))))))</f>
        <v>Não elegível</v>
      </c>
      <c r="DP65" s="17">
        <f>IFERROR(VLOOKUP($BW65,'PAINEL E TARGET'!$G$1:$Q$99,10,0),0)</f>
        <v>0</v>
      </c>
      <c r="DQ65" s="17">
        <f>VLOOKUP(DO65,'PAINEL E TARGET'!$S$10:$U$19,3,0)</f>
        <v>0</v>
      </c>
      <c r="DR65" s="16">
        <f t="shared" si="34"/>
        <v>0</v>
      </c>
      <c r="DS65" s="17">
        <f t="shared" si="20"/>
        <v>0.96299999999999997</v>
      </c>
      <c r="DT65" s="16">
        <f>IF(DS65&gt;=1,VLOOKUP(BO65,'PAINEL E TARGET'!$S$1:$W$8,5,0),0)</f>
        <v>0</v>
      </c>
      <c r="DU65" s="16">
        <f t="shared" si="35"/>
        <v>1378.125</v>
      </c>
    </row>
    <row r="66" spans="2:125" s="32" customFormat="1" x14ac:dyDescent="0.2">
      <c r="B66" s="44">
        <v>43541</v>
      </c>
      <c r="C66" s="65">
        <v>238</v>
      </c>
      <c r="D66" s="66" t="s">
        <v>73</v>
      </c>
      <c r="E66" s="65">
        <v>514</v>
      </c>
      <c r="F66" s="65" t="s">
        <v>944</v>
      </c>
      <c r="G66" s="67">
        <v>1102294.8311006585</v>
      </c>
      <c r="H66" s="67">
        <v>649850.63743694464</v>
      </c>
      <c r="I66" s="67">
        <v>523607.2300000001</v>
      </c>
      <c r="J66" s="68">
        <v>0.80573473323830658</v>
      </c>
      <c r="K66" s="67">
        <v>31356.762542755172</v>
      </c>
      <c r="L66" s="67">
        <v>522985.58208285121</v>
      </c>
      <c r="M66" s="67">
        <v>36423.43</v>
      </c>
      <c r="N66" s="67">
        <v>461452.70999999996</v>
      </c>
      <c r="O66" s="67">
        <v>943311.14455983334</v>
      </c>
      <c r="P66" s="67" t="s">
        <v>1082</v>
      </c>
      <c r="Q66" s="67" t="s">
        <v>1082</v>
      </c>
      <c r="R66" s="67">
        <v>0</v>
      </c>
      <c r="S66" s="67">
        <v>0</v>
      </c>
      <c r="T66" s="68">
        <v>9.9795551496905485E-2</v>
      </c>
      <c r="U66" s="68">
        <v>7.2683619664923066E-2</v>
      </c>
      <c r="V66" s="68">
        <v>0.72832524671379639</v>
      </c>
      <c r="W66" s="67">
        <v>55320.900000000009</v>
      </c>
      <c r="X66" s="67">
        <v>36187.439999999995</v>
      </c>
      <c r="Y66" s="68">
        <v>0.65413686328313514</v>
      </c>
      <c r="Z66" s="68">
        <v>7.4975365679615033E-2</v>
      </c>
      <c r="AA66" s="68">
        <v>6.9387739689634451E-2</v>
      </c>
      <c r="AB66" s="68">
        <v>0.9254738414500352</v>
      </c>
      <c r="AC66" s="67">
        <v>41562.020000000004</v>
      </c>
      <c r="AD66" s="67">
        <v>34546.5</v>
      </c>
      <c r="AE66" s="68">
        <v>0.83120358442635844</v>
      </c>
      <c r="AF66" s="43">
        <v>80</v>
      </c>
      <c r="AG66" s="43">
        <v>80</v>
      </c>
      <c r="AH66" s="43">
        <v>35</v>
      </c>
      <c r="AI66" s="43">
        <v>0</v>
      </c>
      <c r="AJ66" s="67">
        <v>26799.600000000002</v>
      </c>
      <c r="AK66" s="67">
        <v>20971.5</v>
      </c>
      <c r="AL66" s="68">
        <v>0.78253033627367563</v>
      </c>
      <c r="AM66" s="67">
        <v>6078.2800000000007</v>
      </c>
      <c r="AN66" s="67">
        <v>3220.85</v>
      </c>
      <c r="AO66" s="68">
        <v>0.52989497028764709</v>
      </c>
      <c r="AP66" s="67">
        <v>4402.130000000001</v>
      </c>
      <c r="AQ66" s="67">
        <v>1083.97</v>
      </c>
      <c r="AR66" s="68">
        <v>0.24623761679005385</v>
      </c>
      <c r="AS66" s="67">
        <v>18040.89</v>
      </c>
      <c r="AT66" s="67">
        <v>10911.12</v>
      </c>
      <c r="AU66" s="68">
        <v>0.60479943062675956</v>
      </c>
      <c r="AV66" s="43">
        <v>999.78</v>
      </c>
      <c r="AW66" s="43">
        <v>414.92</v>
      </c>
      <c r="AX66" s="69">
        <v>0.41501130248654705</v>
      </c>
      <c r="AY66" s="43">
        <v>31356.762542755172</v>
      </c>
      <c r="AZ66" s="43">
        <v>36423.43</v>
      </c>
      <c r="BA66" s="43">
        <v>26141.327688697536</v>
      </c>
      <c r="BB66" s="43">
        <v>30111.230000000003</v>
      </c>
      <c r="BC66" s="43">
        <v>52420.767337167097</v>
      </c>
      <c r="BD66" s="43">
        <v>44300.161928881273</v>
      </c>
      <c r="BE66" s="43">
        <v>94454.13</v>
      </c>
      <c r="BF66" s="43">
        <v>70962.52</v>
      </c>
      <c r="BG66" s="43">
        <v>1709.0899999999997</v>
      </c>
      <c r="BH66" s="43">
        <v>63</v>
      </c>
      <c r="BI66" s="44">
        <v>43173</v>
      </c>
      <c r="BJ66" s="44">
        <v>43541</v>
      </c>
      <c r="BK66" s="44">
        <v>43172</v>
      </c>
      <c r="BL66" s="43">
        <f t="shared" si="21"/>
        <v>523607.2300000001</v>
      </c>
      <c r="BM66" s="43">
        <f t="shared" si="22"/>
        <v>497876.13999999996</v>
      </c>
      <c r="BO66" s="16" t="str">
        <f>IFERROR(VLOOKUP($C66,'PORTE LOJA'!A:B,2,0),"PORTE 1")</f>
        <v>PORTE 2</v>
      </c>
      <c r="BP66" s="16">
        <f>VLOOKUP(BO66,'PAINEL E TARGET'!$S$1:$W$8,3,0)</f>
        <v>1875</v>
      </c>
      <c r="BQ66" s="16">
        <f t="shared" si="0"/>
        <v>1</v>
      </c>
      <c r="BR66" s="16">
        <f t="shared" si="1"/>
        <v>1</v>
      </c>
      <c r="BS66" s="16">
        <f t="shared" si="2"/>
        <v>1</v>
      </c>
      <c r="BT66" s="16">
        <f t="shared" si="3"/>
        <v>1</v>
      </c>
      <c r="BU66" s="16">
        <f t="shared" si="4"/>
        <v>1</v>
      </c>
      <c r="BV66" s="16">
        <f t="shared" si="5"/>
        <v>1</v>
      </c>
      <c r="BW66" s="17" t="str">
        <f t="shared" si="23"/>
        <v>111111</v>
      </c>
      <c r="BY66" s="17">
        <f t="shared" si="6"/>
        <v>0.80600000000000005</v>
      </c>
      <c r="BZ66" s="17">
        <f t="shared" si="7"/>
        <v>0.89800000000000002</v>
      </c>
      <c r="CA66" s="17" t="str">
        <f t="shared" si="24"/>
        <v>Sem Retira</v>
      </c>
      <c r="CB66" s="17">
        <f t="shared" si="25"/>
        <v>0.89800000000000002</v>
      </c>
      <c r="CC66" s="33" t="str">
        <f>IF(CB66&gt;='PAINEL E TARGET'!$T$11,'PAINEL E TARGET'!$S$11,
IF(CB66&gt;='PAINEL E TARGET'!$T$12,'PAINEL E TARGET'!$S$12,
IF(CB66&gt;='PAINEL E TARGET'!$T$13,'PAINEL E TARGET'!$S$13,
IF(CB66&gt;='PAINEL E TARGET'!$T$14,'PAINEL E TARGET'!$S$14,
IF(CB66&gt;='PAINEL E TARGET'!$T$15,'PAINEL E TARGET'!$S$15,
IF(CB66&gt;='PAINEL E TARGET'!$T$16,'PAINEL E TARGET'!$S$16,
IF(CB66&gt;='PAINEL E TARGET'!$T$17,'PAINEL E TARGET'!$S$17,
IF(CB66&gt;='PAINEL E TARGET'!$T$18,'PAINEL E TARGET'!$S$18,'PAINEL E TARGET'!$S$19))))))))</f>
        <v>Não elegível</v>
      </c>
      <c r="CD66" s="17">
        <f>IFERROR(VLOOKUP($BW66,'PAINEL E TARGET'!$G$1:$Q$99,4,0),0)</f>
        <v>0.25</v>
      </c>
      <c r="CE66" s="17">
        <f>VLOOKUP(CC66,'PAINEL E TARGET'!$S$10:$U$19,3,0)</f>
        <v>0</v>
      </c>
      <c r="CF66" s="16">
        <f t="shared" si="26"/>
        <v>0</v>
      </c>
      <c r="CG66" s="17">
        <f t="shared" si="8"/>
        <v>0.78300000000000003</v>
      </c>
      <c r="CH66" s="17">
        <f t="shared" si="9"/>
        <v>0.53</v>
      </c>
      <c r="CI66" s="17">
        <f t="shared" si="10"/>
        <v>0.246</v>
      </c>
      <c r="CJ66" s="17">
        <f t="shared" si="11"/>
        <v>0.60499999999999998</v>
      </c>
      <c r="CK66" s="17">
        <f t="shared" si="12"/>
        <v>0.41499999999999998</v>
      </c>
      <c r="CL66" s="17">
        <f t="shared" si="13"/>
        <v>0.65400000000000003</v>
      </c>
      <c r="CM66" s="16">
        <f t="shared" si="14"/>
        <v>1</v>
      </c>
      <c r="CN66" s="17" t="str">
        <f t="shared" si="27"/>
        <v>não ok</v>
      </c>
      <c r="CO66" s="17">
        <f t="shared" si="28"/>
        <v>0</v>
      </c>
      <c r="CP66" s="33" t="str">
        <f>IF(CO66&gt;='PAINEL E TARGET'!$T$11,'PAINEL E TARGET'!$S$11,
IF(CO66&gt;='PAINEL E TARGET'!$T$12,'PAINEL E TARGET'!$S$12,
IF(CO66&gt;='PAINEL E TARGET'!$T$13,'PAINEL E TARGET'!$S$13,
IF(CO66&gt;='PAINEL E TARGET'!$T$14,'PAINEL E TARGET'!$S$14,
IF(CO66&gt;='PAINEL E TARGET'!$T$15,'PAINEL E TARGET'!$S$15,
IF(CO66&gt;='PAINEL E TARGET'!$T$16,'PAINEL E TARGET'!$S$16,
IF(CO66&gt;='PAINEL E TARGET'!$T$17,'PAINEL E TARGET'!$S$17,
IF(CO66&gt;='PAINEL E TARGET'!$T$18,'PAINEL E TARGET'!$S$18,'PAINEL E TARGET'!$S$19))))))))</f>
        <v>Não elegível</v>
      </c>
      <c r="CQ66" s="17">
        <f>IFERROR(VLOOKUP($BW66,'PAINEL E TARGET'!$G$1:$Q$99,5,0),0)</f>
        <v>0.25</v>
      </c>
      <c r="CR66" s="17">
        <f>VLOOKUP(CP66,'PAINEL E TARGET'!$S$10:$U$19,3,0)</f>
        <v>0</v>
      </c>
      <c r="CS66" s="16">
        <f t="shared" si="29"/>
        <v>0</v>
      </c>
      <c r="CT66" s="17">
        <f t="shared" si="15"/>
        <v>0.83099999999999996</v>
      </c>
      <c r="CU66" s="33" t="str">
        <f>IF(CT66&gt;='PAINEL E TARGET'!$T$11,'PAINEL E TARGET'!$S$11,
IF(CT66&gt;='PAINEL E TARGET'!$T$12,'PAINEL E TARGET'!$S$12,
IF(CT66&gt;='PAINEL E TARGET'!$T$13,'PAINEL E TARGET'!$S$13,
IF(CT66&gt;='PAINEL E TARGET'!$T$14,'PAINEL E TARGET'!$S$14,
IF(CT66&gt;='PAINEL E TARGET'!$T$15,'PAINEL E TARGET'!$S$15,
IF(CT66&gt;='PAINEL E TARGET'!$T$16,'PAINEL E TARGET'!$S$16,
IF(CT66&gt;='PAINEL E TARGET'!$T$17,'PAINEL E TARGET'!$S$17,
IF(CT66&gt;='PAINEL E TARGET'!$T$18,'PAINEL E TARGET'!$S$18,'PAINEL E TARGET'!$S$19))))))))</f>
        <v>Não elegível</v>
      </c>
      <c r="CV66" s="17">
        <f>IFERROR(VLOOKUP($BW66,'PAINEL E TARGET'!$G$1:$Q$99,6,0),0)</f>
        <v>0.2</v>
      </c>
      <c r="CW66" s="17">
        <f>VLOOKUP(CU66,'PAINEL E TARGET'!$S$10:$U$19,3,0)</f>
        <v>0</v>
      </c>
      <c r="CX66" s="16">
        <f t="shared" si="30"/>
        <v>0</v>
      </c>
      <c r="CY66" s="17">
        <f t="shared" si="16"/>
        <v>1.1619999999999999</v>
      </c>
      <c r="CZ66" s="33" t="str">
        <f>IF(CY66&gt;='PAINEL E TARGET'!$T$11,'PAINEL E TARGET'!$S$11,
IF(CY66&gt;='PAINEL E TARGET'!$T$12,'PAINEL E TARGET'!$S$12,
IF(CY66&gt;='PAINEL E TARGET'!$T$13,'PAINEL E TARGET'!$S$13,
IF(CY66&gt;='PAINEL E TARGET'!$T$14,'PAINEL E TARGET'!$S$14,
IF(CY66&gt;='PAINEL E TARGET'!$T$15,'PAINEL E TARGET'!$S$15,
IF(CY66&gt;='PAINEL E TARGET'!$T$16,'PAINEL E TARGET'!$S$16,
IF(CY66&gt;='PAINEL E TARGET'!$T$17,'PAINEL E TARGET'!$S$17,
IF(CY66&gt;='PAINEL E TARGET'!$T$18,'PAINEL E TARGET'!$S$18,'PAINEL E TARGET'!$S$19))))))))</f>
        <v>5. Fx de 115% a 119,9%</v>
      </c>
      <c r="DA66" s="17">
        <f>IFERROR(VLOOKUP($BW66,'PAINEL E TARGET'!$G$1:$Q$99,7,0),0)</f>
        <v>0.15</v>
      </c>
      <c r="DB66" s="17">
        <f>VLOOKUP(CZ66,'PAINEL E TARGET'!$S$10:$U$19,3,0)</f>
        <v>1.3</v>
      </c>
      <c r="DC66" s="16">
        <f t="shared" si="31"/>
        <v>365.625</v>
      </c>
      <c r="DD66" s="17">
        <f t="shared" si="17"/>
        <v>1.1519999999999999</v>
      </c>
      <c r="DE66" s="33" t="str">
        <f>IF(DD66&gt;='PAINEL E TARGET'!$T$11,'PAINEL E TARGET'!$S$11,
IF(DD66&gt;='PAINEL E TARGET'!$T$12,'PAINEL E TARGET'!$S$12,
IF(DD66&gt;='PAINEL E TARGET'!$T$13,'PAINEL E TARGET'!$S$13,
IF(DD66&gt;='PAINEL E TARGET'!$T$14,'PAINEL E TARGET'!$S$14,
IF(DD66&gt;='PAINEL E TARGET'!$T$15,'PAINEL E TARGET'!$S$15,
IF(DD66&gt;='PAINEL E TARGET'!$T$16,'PAINEL E TARGET'!$S$16,
IF(DD66&gt;='PAINEL E TARGET'!$T$17,'PAINEL E TARGET'!$S$17,
IF(DD66&gt;='PAINEL E TARGET'!$T$18,'PAINEL E TARGET'!$S$18,'PAINEL E TARGET'!$S$19))))))))</f>
        <v>5. Fx de 115% a 119,9%</v>
      </c>
      <c r="DF66" s="17">
        <f>IFERROR(VLOOKUP($BW66,'PAINEL E TARGET'!$G$1:$Q$99,8,0),0)</f>
        <v>0.1</v>
      </c>
      <c r="DG66" s="17">
        <f>VLOOKUP(DE66,'PAINEL E TARGET'!$S$10:$U$19,3,0)</f>
        <v>1.3</v>
      </c>
      <c r="DH66" s="16">
        <f t="shared" si="32"/>
        <v>243.75</v>
      </c>
      <c r="DI66" s="17">
        <f t="shared" si="18"/>
        <v>0</v>
      </c>
      <c r="DJ66" s="33" t="str">
        <f>IF(DI66&gt;='PAINEL E TARGET'!$T$11,'PAINEL E TARGET'!$S$11,
IF(DI66&gt;='PAINEL E TARGET'!$T$12,'PAINEL E TARGET'!$S$12,
IF(DI66&gt;='PAINEL E TARGET'!$T$13,'PAINEL E TARGET'!$S$13,
IF(DI66&gt;='PAINEL E TARGET'!$T$14,'PAINEL E TARGET'!$S$14,
IF(DI66&gt;='PAINEL E TARGET'!$T$15,'PAINEL E TARGET'!$S$15,
IF(DI66&gt;='PAINEL E TARGET'!$T$16,'PAINEL E TARGET'!$S$16,
IF(DI66&gt;='PAINEL E TARGET'!$T$17,'PAINEL E TARGET'!$S$17,
IF(DI66&gt;='PAINEL E TARGET'!$T$18,'PAINEL E TARGET'!$S$18,'PAINEL E TARGET'!$S$19))))))))</f>
        <v>Não elegível</v>
      </c>
      <c r="DK66" s="17">
        <f>IFERROR(VLOOKUP($BW66,'PAINEL E TARGET'!$G$1:$Q$99,9,0),0)</f>
        <v>0.05</v>
      </c>
      <c r="DL66" s="17">
        <f>VLOOKUP(DJ66,'PAINEL E TARGET'!$S$10:$U$19,3,0)</f>
        <v>0</v>
      </c>
      <c r="DM66" s="16">
        <f t="shared" si="33"/>
        <v>0</v>
      </c>
      <c r="DN66" s="17">
        <f t="shared" si="19"/>
        <v>0.41499999999999998</v>
      </c>
      <c r="DO66" s="33" t="str">
        <f>IF(DN66&gt;='PAINEL E TARGET'!$T$11,'PAINEL E TARGET'!$S$11,
IF(DN66&gt;='PAINEL E TARGET'!$T$12,'PAINEL E TARGET'!$S$12,
IF(DN66&gt;='PAINEL E TARGET'!$T$13,'PAINEL E TARGET'!$S$13,
IF(DN66&gt;='PAINEL E TARGET'!$T$14,'PAINEL E TARGET'!$S$14,
IF(DN66&gt;='PAINEL E TARGET'!$T$15,'PAINEL E TARGET'!$S$15,
IF(DN66&gt;='PAINEL E TARGET'!$T$16,'PAINEL E TARGET'!$S$16,
IF(DN66&gt;='PAINEL E TARGET'!$T$17,'PAINEL E TARGET'!$S$17,
IF(DN66&gt;='PAINEL E TARGET'!$T$18,'PAINEL E TARGET'!$S$18,'PAINEL E TARGET'!$S$19))))))))</f>
        <v>Não elegível</v>
      </c>
      <c r="DP66" s="17">
        <f>IFERROR(VLOOKUP($BW66,'PAINEL E TARGET'!$G$1:$Q$99,10,0),0)</f>
        <v>0</v>
      </c>
      <c r="DQ66" s="17">
        <f>VLOOKUP(DO66,'PAINEL E TARGET'!$S$10:$U$19,3,0)</f>
        <v>0</v>
      </c>
      <c r="DR66" s="16">
        <f t="shared" si="34"/>
        <v>0</v>
      </c>
      <c r="DS66" s="17">
        <f t="shared" si="20"/>
        <v>1</v>
      </c>
      <c r="DT66" s="16">
        <f>IF(DS66&gt;=1,VLOOKUP(BO66,'PAINEL E TARGET'!$S$1:$W$8,5,0),0)</f>
        <v>190</v>
      </c>
      <c r="DU66" s="16">
        <f t="shared" si="35"/>
        <v>799.375</v>
      </c>
    </row>
    <row r="67" spans="2:125" s="32" customFormat="1" x14ac:dyDescent="0.2">
      <c r="B67" s="44">
        <v>43541</v>
      </c>
      <c r="C67" s="65">
        <v>242</v>
      </c>
      <c r="D67" s="66" t="s">
        <v>74</v>
      </c>
      <c r="E67" s="65">
        <v>412</v>
      </c>
      <c r="F67" s="65" t="s">
        <v>1020</v>
      </c>
      <c r="G67" s="67">
        <v>1441432.1187674112</v>
      </c>
      <c r="H67" s="67">
        <v>753792.81598766625</v>
      </c>
      <c r="I67" s="67">
        <v>671955</v>
      </c>
      <c r="J67" s="68">
        <v>0.89143195019650423</v>
      </c>
      <c r="K67" s="67">
        <v>101826.06607726568</v>
      </c>
      <c r="L67" s="67">
        <v>604862.50122500886</v>
      </c>
      <c r="M67" s="67">
        <v>96205.65</v>
      </c>
      <c r="N67" s="67">
        <v>557423.03000000014</v>
      </c>
      <c r="O67" s="67">
        <v>1351536.4883615188</v>
      </c>
      <c r="P67" s="67" t="s">
        <v>1082</v>
      </c>
      <c r="Q67" s="67" t="s">
        <v>1082</v>
      </c>
      <c r="R67" s="67">
        <v>0</v>
      </c>
      <c r="S67" s="67">
        <v>0</v>
      </c>
      <c r="T67" s="68">
        <v>0.10434774724246855</v>
      </c>
      <c r="U67" s="68">
        <v>9.9064043517796657E-2</v>
      </c>
      <c r="V67" s="68">
        <v>0.94936446771204008</v>
      </c>
      <c r="W67" s="67">
        <v>73741.36</v>
      </c>
      <c r="X67" s="67">
        <v>64751.099999999991</v>
      </c>
      <c r="Y67" s="68">
        <v>0.87808388670889703</v>
      </c>
      <c r="Z67" s="68">
        <v>8.655708162013602E-2</v>
      </c>
      <c r="AA67" s="68">
        <v>0.10893285771976835</v>
      </c>
      <c r="AB67" s="68">
        <v>1.258508901649787</v>
      </c>
      <c r="AC67" s="67">
        <v>61168.899999999994</v>
      </c>
      <c r="AD67" s="67">
        <v>71201.64</v>
      </c>
      <c r="AE67" s="68">
        <v>1.1640170086432813</v>
      </c>
      <c r="AF67" s="43">
        <v>80</v>
      </c>
      <c r="AG67" s="43">
        <v>75</v>
      </c>
      <c r="AH67" s="43">
        <v>38</v>
      </c>
      <c r="AI67" s="43">
        <v>40</v>
      </c>
      <c r="AJ67" s="67">
        <v>35573.120000000003</v>
      </c>
      <c r="AK67" s="67">
        <v>33564</v>
      </c>
      <c r="AL67" s="68">
        <v>0.94352140042818844</v>
      </c>
      <c r="AM67" s="67">
        <v>9952.7699999999986</v>
      </c>
      <c r="AN67" s="67">
        <v>6098.9999999999991</v>
      </c>
      <c r="AO67" s="68">
        <v>0.61279422713475751</v>
      </c>
      <c r="AP67" s="67">
        <v>5758.91</v>
      </c>
      <c r="AQ67" s="67">
        <v>4051.84</v>
      </c>
      <c r="AR67" s="68">
        <v>0.70357758673082238</v>
      </c>
      <c r="AS67" s="67">
        <v>22456.559999999998</v>
      </c>
      <c r="AT67" s="67">
        <v>21036.260000000002</v>
      </c>
      <c r="AU67" s="68">
        <v>0.93675344754494916</v>
      </c>
      <c r="AV67" s="43">
        <v>1190.6300000000001</v>
      </c>
      <c r="AW67" s="43">
        <v>1044.78</v>
      </c>
      <c r="AX67" s="69">
        <v>0.87750182676398203</v>
      </c>
      <c r="AY67" s="43">
        <v>101826.06607726568</v>
      </c>
      <c r="AZ67" s="43">
        <v>96205.650000000009</v>
      </c>
      <c r="BA67" s="43">
        <v>29458.942221373291</v>
      </c>
      <c r="BB67" s="43">
        <v>29072.71</v>
      </c>
      <c r="BC67" s="43">
        <v>194019.55208084552</v>
      </c>
      <c r="BD67" s="43">
        <v>56429.030928455177</v>
      </c>
      <c r="BE67" s="43">
        <v>141969.72</v>
      </c>
      <c r="BF67" s="43">
        <v>117764.78999999996</v>
      </c>
      <c r="BG67" s="43">
        <v>2280.41</v>
      </c>
      <c r="BH67" s="43">
        <v>77</v>
      </c>
      <c r="BI67" s="44">
        <v>43173</v>
      </c>
      <c r="BJ67" s="44">
        <v>43541</v>
      </c>
      <c r="BK67" s="44">
        <v>43172</v>
      </c>
      <c r="BL67" s="43">
        <f t="shared" si="21"/>
        <v>671955</v>
      </c>
      <c r="BM67" s="43">
        <f t="shared" si="22"/>
        <v>653628.68000000017</v>
      </c>
      <c r="BO67" s="16" t="str">
        <f>IFERROR(VLOOKUP($C67,'PORTE LOJA'!A:B,2,0),"PORTE 1")</f>
        <v>PORTE 2</v>
      </c>
      <c r="BP67" s="16">
        <f>VLOOKUP(BO67,'PAINEL E TARGET'!$S$1:$W$8,3,0)</f>
        <v>1875</v>
      </c>
      <c r="BQ67" s="16">
        <f t="shared" ref="BQ67:BQ130" si="36">IF(MID(D67,1,3)="MOB","MOB",IF(G67&gt;0,1,0))</f>
        <v>1</v>
      </c>
      <c r="BR67" s="16">
        <f t="shared" ref="BR67:BR130" si="37">IFERROR(IF(BE67&gt;0,1,0),0)</f>
        <v>1</v>
      </c>
      <c r="BS67" s="16">
        <f t="shared" ref="BS67:BS130" si="38">IFERROR(IF(BF67&gt;0,1,0),0)</f>
        <v>1</v>
      </c>
      <c r="BT67" s="16">
        <f t="shared" ref="BT67:BT130" si="39">IFERROR(IF(BC67&gt;0,1,0),0)</f>
        <v>1</v>
      </c>
      <c r="BU67" s="16">
        <f t="shared" ref="BU67:BU130" si="40">IFERROR(IF(BD67&gt;0,1,0),0)</f>
        <v>1</v>
      </c>
      <c r="BV67" s="16">
        <f t="shared" ref="BV67:BV130" si="41">IFERROR(IF(BH67&gt;0,1,0),0)</f>
        <v>1</v>
      </c>
      <c r="BW67" s="17" t="str">
        <f t="shared" si="23"/>
        <v>111111</v>
      </c>
      <c r="BY67" s="17">
        <f t="shared" ref="BY67:BY130" si="42">IFERROR(ROUND(((I67+S67)/H67),3),0)</f>
        <v>0.89100000000000001</v>
      </c>
      <c r="BZ67" s="17">
        <f t="shared" ref="BZ67:BZ130" si="43">IFERROR(ROUND((M67+N67+S67)/(K67+L67),3),0)</f>
        <v>0.92500000000000004</v>
      </c>
      <c r="CA67" s="17" t="str">
        <f t="shared" si="24"/>
        <v>Sem Retira</v>
      </c>
      <c r="CB67" s="17">
        <f t="shared" si="25"/>
        <v>0.92500000000000004</v>
      </c>
      <c r="CC67" s="33" t="str">
        <f>IF(CB67&gt;='PAINEL E TARGET'!$T$11,'PAINEL E TARGET'!$S$11,
IF(CB67&gt;='PAINEL E TARGET'!$T$12,'PAINEL E TARGET'!$S$12,
IF(CB67&gt;='PAINEL E TARGET'!$T$13,'PAINEL E TARGET'!$S$13,
IF(CB67&gt;='PAINEL E TARGET'!$T$14,'PAINEL E TARGET'!$S$14,
IF(CB67&gt;='PAINEL E TARGET'!$T$15,'PAINEL E TARGET'!$S$15,
IF(CB67&gt;='PAINEL E TARGET'!$T$16,'PAINEL E TARGET'!$S$16,
IF(CB67&gt;='PAINEL E TARGET'!$T$17,'PAINEL E TARGET'!$S$17,
IF(CB67&gt;='PAINEL E TARGET'!$T$18,'PAINEL E TARGET'!$S$18,'PAINEL E TARGET'!$S$19))))))))</f>
        <v>1. Fx de 90% a 99,9%</v>
      </c>
      <c r="CD67" s="17">
        <f>IFERROR(VLOOKUP($BW67,'PAINEL E TARGET'!$G$1:$Q$99,4,0),0)</f>
        <v>0.25</v>
      </c>
      <c r="CE67" s="17">
        <f>VLOOKUP(CC67,'PAINEL E TARGET'!$S$10:$U$19,3,0)</f>
        <v>0.5</v>
      </c>
      <c r="CF67" s="16">
        <f t="shared" si="26"/>
        <v>234.375</v>
      </c>
      <c r="CG67" s="17">
        <f t="shared" ref="CG67:CG130" si="44">IF(AJ67&gt;0,ROUND(AL67,3),"sem meta")</f>
        <v>0.94399999999999995</v>
      </c>
      <c r="CH67" s="17">
        <f t="shared" ref="CH67:CH130" si="45">IF(AM67&gt;0,ROUND(AO67,3),"sem meta")</f>
        <v>0.61299999999999999</v>
      </c>
      <c r="CI67" s="17">
        <f t="shared" ref="CI67:CI130" si="46">IF(AP67&gt;0,ROUND(AR67,3),"sem meta")</f>
        <v>0.70399999999999996</v>
      </c>
      <c r="CJ67" s="17">
        <f t="shared" ref="CJ67:CJ130" si="47">IF(AS67&gt;0,ROUND(AU67,3),"sem meta")</f>
        <v>0.93700000000000006</v>
      </c>
      <c r="CK67" s="17">
        <f t="shared" ref="CK67:CK130" si="48">IF(AV67&gt;0,ROUND(AX67,3),"sem meta")</f>
        <v>0.878</v>
      </c>
      <c r="CL67" s="17">
        <f t="shared" ref="CL67:CL130" si="49">ROUND(Y67,3)</f>
        <v>0.878</v>
      </c>
      <c r="CM67" s="16">
        <f t="shared" ref="CM67:CM130" si="50">IF(OR(CG67&gt;=0.7,CG67="sem meta"),1,0)+
IF(OR(CH67&gt;=0.7,CH67="sem meta"),1,0)+
IF(OR(CI67&gt;=0.7,CI67="sem meta"),1,0)+
IF(OR(CJ67&gt;=0.7,CJ67="sem meta"),1,0)+IF(OR(CK67&gt;=0.7,CK67="sem meta"),1,0)</f>
        <v>4</v>
      </c>
      <c r="CN67" s="17" t="str">
        <f t="shared" si="27"/>
        <v>não ok</v>
      </c>
      <c r="CO67" s="17">
        <f t="shared" si="28"/>
        <v>0</v>
      </c>
      <c r="CP67" s="33" t="str">
        <f>IF(CO67&gt;='PAINEL E TARGET'!$T$11,'PAINEL E TARGET'!$S$11,
IF(CO67&gt;='PAINEL E TARGET'!$T$12,'PAINEL E TARGET'!$S$12,
IF(CO67&gt;='PAINEL E TARGET'!$T$13,'PAINEL E TARGET'!$S$13,
IF(CO67&gt;='PAINEL E TARGET'!$T$14,'PAINEL E TARGET'!$S$14,
IF(CO67&gt;='PAINEL E TARGET'!$T$15,'PAINEL E TARGET'!$S$15,
IF(CO67&gt;='PAINEL E TARGET'!$T$16,'PAINEL E TARGET'!$S$16,
IF(CO67&gt;='PAINEL E TARGET'!$T$17,'PAINEL E TARGET'!$S$17,
IF(CO67&gt;='PAINEL E TARGET'!$T$18,'PAINEL E TARGET'!$S$18,'PAINEL E TARGET'!$S$19))))))))</f>
        <v>Não elegível</v>
      </c>
      <c r="CQ67" s="17">
        <f>IFERROR(VLOOKUP($BW67,'PAINEL E TARGET'!$G$1:$Q$99,5,0),0)</f>
        <v>0.25</v>
      </c>
      <c r="CR67" s="17">
        <f>VLOOKUP(CP67,'PAINEL E TARGET'!$S$10:$U$19,3,0)</f>
        <v>0</v>
      </c>
      <c r="CS67" s="16">
        <f t="shared" si="29"/>
        <v>0</v>
      </c>
      <c r="CT67" s="17">
        <f t="shared" ref="CT67:CT130" si="51">IFERROR(ROUND(AE67,3),0)</f>
        <v>1.1639999999999999</v>
      </c>
      <c r="CU67" s="33" t="str">
        <f>IF(CT67&gt;='PAINEL E TARGET'!$T$11,'PAINEL E TARGET'!$S$11,
IF(CT67&gt;='PAINEL E TARGET'!$T$12,'PAINEL E TARGET'!$S$12,
IF(CT67&gt;='PAINEL E TARGET'!$T$13,'PAINEL E TARGET'!$S$13,
IF(CT67&gt;='PAINEL E TARGET'!$T$14,'PAINEL E TARGET'!$S$14,
IF(CT67&gt;='PAINEL E TARGET'!$T$15,'PAINEL E TARGET'!$S$15,
IF(CT67&gt;='PAINEL E TARGET'!$T$16,'PAINEL E TARGET'!$S$16,
IF(CT67&gt;='PAINEL E TARGET'!$T$17,'PAINEL E TARGET'!$S$17,
IF(CT67&gt;='PAINEL E TARGET'!$T$18,'PAINEL E TARGET'!$S$18,'PAINEL E TARGET'!$S$19))))))))</f>
        <v>5. Fx de 115% a 119,9%</v>
      </c>
      <c r="CV67" s="17">
        <f>IFERROR(VLOOKUP($BW67,'PAINEL E TARGET'!$G$1:$Q$99,6,0),0)</f>
        <v>0.2</v>
      </c>
      <c r="CW67" s="17">
        <f>VLOOKUP(CU67,'PAINEL E TARGET'!$S$10:$U$19,3,0)</f>
        <v>1.3</v>
      </c>
      <c r="CX67" s="16">
        <f t="shared" si="30"/>
        <v>487.5</v>
      </c>
      <c r="CY67" s="17">
        <f t="shared" ref="CY67:CY130" si="52">IFERROR(ROUND((M67/K67),3),0)</f>
        <v>0.94499999999999995</v>
      </c>
      <c r="CZ67" s="33" t="str">
        <f>IF(CY67&gt;='PAINEL E TARGET'!$T$11,'PAINEL E TARGET'!$S$11,
IF(CY67&gt;='PAINEL E TARGET'!$T$12,'PAINEL E TARGET'!$S$12,
IF(CY67&gt;='PAINEL E TARGET'!$T$13,'PAINEL E TARGET'!$S$13,
IF(CY67&gt;='PAINEL E TARGET'!$T$14,'PAINEL E TARGET'!$S$14,
IF(CY67&gt;='PAINEL E TARGET'!$T$15,'PAINEL E TARGET'!$S$15,
IF(CY67&gt;='PAINEL E TARGET'!$T$16,'PAINEL E TARGET'!$S$16,
IF(CY67&gt;='PAINEL E TARGET'!$T$17,'PAINEL E TARGET'!$S$17,
IF(CY67&gt;='PAINEL E TARGET'!$T$18,'PAINEL E TARGET'!$S$18,'PAINEL E TARGET'!$S$19))))))))</f>
        <v>1. Fx de 90% a 99,9%</v>
      </c>
      <c r="DA67" s="17">
        <f>IFERROR(VLOOKUP($BW67,'PAINEL E TARGET'!$G$1:$Q$99,7,0),0)</f>
        <v>0.15</v>
      </c>
      <c r="DB67" s="17">
        <f>VLOOKUP(CZ67,'PAINEL E TARGET'!$S$10:$U$19,3,0)</f>
        <v>0.5</v>
      </c>
      <c r="DC67" s="16">
        <f t="shared" si="31"/>
        <v>140.625</v>
      </c>
      <c r="DD67" s="17">
        <f t="shared" ref="DD67:DD130" si="53">IFERROR(ROUND(BB67/BA67,3),0)</f>
        <v>0.98699999999999999</v>
      </c>
      <c r="DE67" s="33" t="str">
        <f>IF(DD67&gt;='PAINEL E TARGET'!$T$11,'PAINEL E TARGET'!$S$11,
IF(DD67&gt;='PAINEL E TARGET'!$T$12,'PAINEL E TARGET'!$S$12,
IF(DD67&gt;='PAINEL E TARGET'!$T$13,'PAINEL E TARGET'!$S$13,
IF(DD67&gt;='PAINEL E TARGET'!$T$14,'PAINEL E TARGET'!$S$14,
IF(DD67&gt;='PAINEL E TARGET'!$T$15,'PAINEL E TARGET'!$S$15,
IF(DD67&gt;='PAINEL E TARGET'!$T$16,'PAINEL E TARGET'!$S$16,
IF(DD67&gt;='PAINEL E TARGET'!$T$17,'PAINEL E TARGET'!$S$17,
IF(DD67&gt;='PAINEL E TARGET'!$T$18,'PAINEL E TARGET'!$S$18,'PAINEL E TARGET'!$S$19))))))))</f>
        <v>1. Fx de 90% a 99,9%</v>
      </c>
      <c r="DF67" s="17">
        <f>IFERROR(VLOOKUP($BW67,'PAINEL E TARGET'!$G$1:$Q$99,8,0),0)</f>
        <v>0.1</v>
      </c>
      <c r="DG67" s="17">
        <f>VLOOKUP(DE67,'PAINEL E TARGET'!$S$10:$U$19,3,0)</f>
        <v>0.5</v>
      </c>
      <c r="DH67" s="16">
        <f t="shared" si="32"/>
        <v>93.75</v>
      </c>
      <c r="DI67" s="17">
        <f t="shared" ref="DI67:DI130" si="54">IFERROR(ROUND((AI67/AH67),3),0)</f>
        <v>1.0529999999999999</v>
      </c>
      <c r="DJ67" s="33" t="str">
        <f>IF(DI67&gt;='PAINEL E TARGET'!$T$11,'PAINEL E TARGET'!$S$11,
IF(DI67&gt;='PAINEL E TARGET'!$T$12,'PAINEL E TARGET'!$S$12,
IF(DI67&gt;='PAINEL E TARGET'!$T$13,'PAINEL E TARGET'!$S$13,
IF(DI67&gt;='PAINEL E TARGET'!$T$14,'PAINEL E TARGET'!$S$14,
IF(DI67&gt;='PAINEL E TARGET'!$T$15,'PAINEL E TARGET'!$S$15,
IF(DI67&gt;='PAINEL E TARGET'!$T$16,'PAINEL E TARGET'!$S$16,
IF(DI67&gt;='PAINEL E TARGET'!$T$17,'PAINEL E TARGET'!$S$17,
IF(DI67&gt;='PAINEL E TARGET'!$T$18,'PAINEL E TARGET'!$S$18,'PAINEL E TARGET'!$S$19))))))))</f>
        <v>3. Fx de 105% a 109,9%</v>
      </c>
      <c r="DK67" s="17">
        <f>IFERROR(VLOOKUP($BW67,'PAINEL E TARGET'!$G$1:$Q$99,9,0),0)</f>
        <v>0.05</v>
      </c>
      <c r="DL67" s="17">
        <f>VLOOKUP(DJ67,'PAINEL E TARGET'!$S$10:$U$19,3,0)</f>
        <v>1.1000000000000001</v>
      </c>
      <c r="DM67" s="16">
        <f t="shared" si="33"/>
        <v>103.12500000000001</v>
      </c>
      <c r="DN67" s="17">
        <f t="shared" ref="DN67:DN130" si="55">IFERROR(ROUND((AX67),3),0)</f>
        <v>0.878</v>
      </c>
      <c r="DO67" s="33" t="str">
        <f>IF(DN67&gt;='PAINEL E TARGET'!$T$11,'PAINEL E TARGET'!$S$11,
IF(DN67&gt;='PAINEL E TARGET'!$T$12,'PAINEL E TARGET'!$S$12,
IF(DN67&gt;='PAINEL E TARGET'!$T$13,'PAINEL E TARGET'!$S$13,
IF(DN67&gt;='PAINEL E TARGET'!$T$14,'PAINEL E TARGET'!$S$14,
IF(DN67&gt;='PAINEL E TARGET'!$T$15,'PAINEL E TARGET'!$S$15,
IF(DN67&gt;='PAINEL E TARGET'!$T$16,'PAINEL E TARGET'!$S$16,
IF(DN67&gt;='PAINEL E TARGET'!$T$17,'PAINEL E TARGET'!$S$17,
IF(DN67&gt;='PAINEL E TARGET'!$T$18,'PAINEL E TARGET'!$S$18,'PAINEL E TARGET'!$S$19))))))))</f>
        <v>Não elegível</v>
      </c>
      <c r="DP67" s="17">
        <f>IFERROR(VLOOKUP($BW67,'PAINEL E TARGET'!$G$1:$Q$99,10,0),0)</f>
        <v>0</v>
      </c>
      <c r="DQ67" s="17">
        <f>VLOOKUP(DO67,'PAINEL E TARGET'!$S$10:$U$19,3,0)</f>
        <v>0</v>
      </c>
      <c r="DR67" s="16">
        <f t="shared" si="34"/>
        <v>0</v>
      </c>
      <c r="DS67" s="17">
        <f t="shared" ref="DS67:DS130" si="56">IFERROR(ROUND(AG67/AF67,3),0)</f>
        <v>0.93799999999999994</v>
      </c>
      <c r="DT67" s="16">
        <f>IF(DS67&gt;=1,VLOOKUP(BO67,'PAINEL E TARGET'!$S$1:$W$8,5,0),0)</f>
        <v>0</v>
      </c>
      <c r="DU67" s="16">
        <f t="shared" si="35"/>
        <v>1059.375</v>
      </c>
    </row>
    <row r="68" spans="2:125" s="32" customFormat="1" x14ac:dyDescent="0.2">
      <c r="B68" s="44">
        <v>43541</v>
      </c>
      <c r="C68" s="65">
        <v>243</v>
      </c>
      <c r="D68" s="66" t="s">
        <v>75</v>
      </c>
      <c r="E68" s="65">
        <v>412</v>
      </c>
      <c r="F68" s="65" t="s">
        <v>1020</v>
      </c>
      <c r="G68" s="67">
        <v>1733342.7625931064</v>
      </c>
      <c r="H68" s="67">
        <v>954304.46337567654</v>
      </c>
      <c r="I68" s="67">
        <v>778366.36</v>
      </c>
      <c r="J68" s="68">
        <v>0.81563734622666662</v>
      </c>
      <c r="K68" s="67">
        <v>108707.2564475449</v>
      </c>
      <c r="L68" s="67">
        <v>778481.88624223426</v>
      </c>
      <c r="M68" s="67">
        <v>103788.55</v>
      </c>
      <c r="N68" s="67">
        <v>650290.92999999993</v>
      </c>
      <c r="O68" s="67">
        <v>1614238.5080929073</v>
      </c>
      <c r="P68" s="67" t="s">
        <v>1082</v>
      </c>
      <c r="Q68" s="67" t="s">
        <v>1082</v>
      </c>
      <c r="R68" s="67">
        <v>0</v>
      </c>
      <c r="S68" s="67">
        <v>5846.8</v>
      </c>
      <c r="T68" s="68">
        <v>0.10399308959111198</v>
      </c>
      <c r="U68" s="68">
        <v>0.10339801316434179</v>
      </c>
      <c r="V68" s="68">
        <v>0.99427773105780437</v>
      </c>
      <c r="W68" s="67">
        <v>92261.54</v>
      </c>
      <c r="X68" s="67">
        <v>77970.320000000007</v>
      </c>
      <c r="Y68" s="68">
        <v>0.84510100308319169</v>
      </c>
      <c r="Z68" s="68">
        <v>9.6155989625122826E-2</v>
      </c>
      <c r="AA68" s="68">
        <v>9.9185619001328607E-2</v>
      </c>
      <c r="AB68" s="68">
        <v>1.0315074431454265</v>
      </c>
      <c r="AC68" s="67">
        <v>85308.549999999988</v>
      </c>
      <c r="AD68" s="67">
        <v>74793.84</v>
      </c>
      <c r="AE68" s="68">
        <v>0.87674494526046931</v>
      </c>
      <c r="AF68" s="43">
        <v>80</v>
      </c>
      <c r="AG68" s="43">
        <v>83</v>
      </c>
      <c r="AH68" s="43">
        <v>46</v>
      </c>
      <c r="AI68" s="43">
        <v>33</v>
      </c>
      <c r="AJ68" s="67">
        <v>51987.590000000004</v>
      </c>
      <c r="AK68" s="67">
        <v>44180.25</v>
      </c>
      <c r="AL68" s="68">
        <v>0.84982300583658521</v>
      </c>
      <c r="AM68" s="67">
        <v>10219.57</v>
      </c>
      <c r="AN68" s="67">
        <v>7739.04</v>
      </c>
      <c r="AO68" s="68">
        <v>0.75727648032157913</v>
      </c>
      <c r="AP68" s="67">
        <v>8880.34</v>
      </c>
      <c r="AQ68" s="67">
        <v>6685.6399999999994</v>
      </c>
      <c r="AR68" s="68">
        <v>0.75285856172173582</v>
      </c>
      <c r="AS68" s="67">
        <v>21174.04</v>
      </c>
      <c r="AT68" s="67">
        <v>19365.39</v>
      </c>
      <c r="AU68" s="68">
        <v>0.91458172365783752</v>
      </c>
      <c r="AV68" s="43">
        <v>1605.64</v>
      </c>
      <c r="AW68" s="43">
        <v>1284.75</v>
      </c>
      <c r="AX68" s="69">
        <v>0.80014822749806924</v>
      </c>
      <c r="AY68" s="43">
        <v>108707.2564475449</v>
      </c>
      <c r="AZ68" s="43">
        <v>103788.55</v>
      </c>
      <c r="BA68" s="43">
        <v>43956.999356593245</v>
      </c>
      <c r="BB68" s="43">
        <v>56671.640000000007</v>
      </c>
      <c r="BC68" s="43">
        <v>197117.04733223538</v>
      </c>
      <c r="BD68" s="43">
        <v>80016.480172493815</v>
      </c>
      <c r="BE68" s="43">
        <v>168660.9</v>
      </c>
      <c r="BF68" s="43">
        <v>155950.35</v>
      </c>
      <c r="BG68" s="43">
        <v>2923.9300000000003</v>
      </c>
      <c r="BH68" s="43">
        <v>90</v>
      </c>
      <c r="BI68" s="44">
        <v>43173</v>
      </c>
      <c r="BJ68" s="44">
        <v>43541</v>
      </c>
      <c r="BK68" s="44">
        <v>43172</v>
      </c>
      <c r="BL68" s="43">
        <f t="shared" ref="BL68:BL131" si="57">IFERROR(I68+S68,0)</f>
        <v>784213.16</v>
      </c>
      <c r="BM68" s="43">
        <f t="shared" ref="BM68:BM131" si="58">IFERROR(M68+N68+S68,0)</f>
        <v>759926.28</v>
      </c>
      <c r="BO68" s="16" t="str">
        <f>IFERROR(VLOOKUP($C68,'PORTE LOJA'!A:B,2,0),"PORTE 1")</f>
        <v>PORTE 3</v>
      </c>
      <c r="BP68" s="16">
        <f>VLOOKUP(BO68,'PAINEL E TARGET'!$S$1:$W$8,3,0)</f>
        <v>2400</v>
      </c>
      <c r="BQ68" s="16">
        <f t="shared" si="36"/>
        <v>1</v>
      </c>
      <c r="BR68" s="16">
        <f t="shared" si="37"/>
        <v>1</v>
      </c>
      <c r="BS68" s="16">
        <f t="shared" si="38"/>
        <v>1</v>
      </c>
      <c r="BT68" s="16">
        <f t="shared" si="39"/>
        <v>1</v>
      </c>
      <c r="BU68" s="16">
        <f t="shared" si="40"/>
        <v>1</v>
      </c>
      <c r="BV68" s="16">
        <f t="shared" si="41"/>
        <v>1</v>
      </c>
      <c r="BW68" s="17" t="str">
        <f t="shared" ref="BW68:BW131" si="59">CONCATENATE(BQ68,BR68,BS68,BT68,BU68,BV68)</f>
        <v>111111</v>
      </c>
      <c r="BY68" s="17">
        <f t="shared" si="42"/>
        <v>0.82199999999999995</v>
      </c>
      <c r="BZ68" s="17">
        <f t="shared" si="43"/>
        <v>0.85699999999999998</v>
      </c>
      <c r="CA68" s="17" t="str">
        <f t="shared" ref="CA68:CA131" si="60">IF(BZ68&gt;BY68,"Sem Retira","Com Retira")</f>
        <v>Sem Retira</v>
      </c>
      <c r="CB68" s="17">
        <f t="shared" ref="CB68:CB131" si="61">MAX(BY68:BZ68)</f>
        <v>0.85699999999999998</v>
      </c>
      <c r="CC68" s="33" t="str">
        <f>IF(CB68&gt;='PAINEL E TARGET'!$T$11,'PAINEL E TARGET'!$S$11,
IF(CB68&gt;='PAINEL E TARGET'!$T$12,'PAINEL E TARGET'!$S$12,
IF(CB68&gt;='PAINEL E TARGET'!$T$13,'PAINEL E TARGET'!$S$13,
IF(CB68&gt;='PAINEL E TARGET'!$T$14,'PAINEL E TARGET'!$S$14,
IF(CB68&gt;='PAINEL E TARGET'!$T$15,'PAINEL E TARGET'!$S$15,
IF(CB68&gt;='PAINEL E TARGET'!$T$16,'PAINEL E TARGET'!$S$16,
IF(CB68&gt;='PAINEL E TARGET'!$T$17,'PAINEL E TARGET'!$S$17,
IF(CB68&gt;='PAINEL E TARGET'!$T$18,'PAINEL E TARGET'!$S$18,'PAINEL E TARGET'!$S$19))))))))</f>
        <v>Não elegível</v>
      </c>
      <c r="CD68" s="17">
        <f>IFERROR(VLOOKUP($BW68,'PAINEL E TARGET'!$G$1:$Q$99,4,0),0)</f>
        <v>0.25</v>
      </c>
      <c r="CE68" s="17">
        <f>VLOOKUP(CC68,'PAINEL E TARGET'!$S$10:$U$19,3,0)</f>
        <v>0</v>
      </c>
      <c r="CF68" s="16">
        <f t="shared" ref="CF68:CF131" si="62">CE68*CD68*$BP68</f>
        <v>0</v>
      </c>
      <c r="CG68" s="17">
        <f t="shared" si="44"/>
        <v>0.85</v>
      </c>
      <c r="CH68" s="17">
        <f t="shared" si="45"/>
        <v>0.75700000000000001</v>
      </c>
      <c r="CI68" s="17">
        <f t="shared" si="46"/>
        <v>0.753</v>
      </c>
      <c r="CJ68" s="17">
        <f t="shared" si="47"/>
        <v>0.91500000000000004</v>
      </c>
      <c r="CK68" s="17">
        <f t="shared" si="48"/>
        <v>0.8</v>
      </c>
      <c r="CL68" s="17">
        <f t="shared" si="49"/>
        <v>0.84499999999999997</v>
      </c>
      <c r="CM68" s="16">
        <f t="shared" si="50"/>
        <v>5</v>
      </c>
      <c r="CN68" s="17" t="str">
        <f t="shared" ref="CN68:CN131" si="63">IF(CM68=5,"ok","não ok")</f>
        <v>ok</v>
      </c>
      <c r="CO68" s="17">
        <f t="shared" ref="CO68:CO131" si="64">IF(CN68="ok",CL68,0)</f>
        <v>0.84499999999999997</v>
      </c>
      <c r="CP68" s="33" t="str">
        <f>IF(CO68&gt;='PAINEL E TARGET'!$T$11,'PAINEL E TARGET'!$S$11,
IF(CO68&gt;='PAINEL E TARGET'!$T$12,'PAINEL E TARGET'!$S$12,
IF(CO68&gt;='PAINEL E TARGET'!$T$13,'PAINEL E TARGET'!$S$13,
IF(CO68&gt;='PAINEL E TARGET'!$T$14,'PAINEL E TARGET'!$S$14,
IF(CO68&gt;='PAINEL E TARGET'!$T$15,'PAINEL E TARGET'!$S$15,
IF(CO68&gt;='PAINEL E TARGET'!$T$16,'PAINEL E TARGET'!$S$16,
IF(CO68&gt;='PAINEL E TARGET'!$T$17,'PAINEL E TARGET'!$S$17,
IF(CO68&gt;='PAINEL E TARGET'!$T$18,'PAINEL E TARGET'!$S$18,'PAINEL E TARGET'!$S$19))))))))</f>
        <v>Não elegível</v>
      </c>
      <c r="CQ68" s="17">
        <f>IFERROR(VLOOKUP($BW68,'PAINEL E TARGET'!$G$1:$Q$99,5,0),0)</f>
        <v>0.25</v>
      </c>
      <c r="CR68" s="17">
        <f>VLOOKUP(CP68,'PAINEL E TARGET'!$S$10:$U$19,3,0)</f>
        <v>0</v>
      </c>
      <c r="CS68" s="16">
        <f t="shared" ref="CS68:CS131" si="65">CR68*CQ68*$BP68</f>
        <v>0</v>
      </c>
      <c r="CT68" s="17">
        <f t="shared" si="51"/>
        <v>0.877</v>
      </c>
      <c r="CU68" s="33" t="str">
        <f>IF(CT68&gt;='PAINEL E TARGET'!$T$11,'PAINEL E TARGET'!$S$11,
IF(CT68&gt;='PAINEL E TARGET'!$T$12,'PAINEL E TARGET'!$S$12,
IF(CT68&gt;='PAINEL E TARGET'!$T$13,'PAINEL E TARGET'!$S$13,
IF(CT68&gt;='PAINEL E TARGET'!$T$14,'PAINEL E TARGET'!$S$14,
IF(CT68&gt;='PAINEL E TARGET'!$T$15,'PAINEL E TARGET'!$S$15,
IF(CT68&gt;='PAINEL E TARGET'!$T$16,'PAINEL E TARGET'!$S$16,
IF(CT68&gt;='PAINEL E TARGET'!$T$17,'PAINEL E TARGET'!$S$17,
IF(CT68&gt;='PAINEL E TARGET'!$T$18,'PAINEL E TARGET'!$S$18,'PAINEL E TARGET'!$S$19))))))))</f>
        <v>Não elegível</v>
      </c>
      <c r="CV68" s="17">
        <f>IFERROR(VLOOKUP($BW68,'PAINEL E TARGET'!$G$1:$Q$99,6,0),0)</f>
        <v>0.2</v>
      </c>
      <c r="CW68" s="17">
        <f>VLOOKUP(CU68,'PAINEL E TARGET'!$S$10:$U$19,3,0)</f>
        <v>0</v>
      </c>
      <c r="CX68" s="16">
        <f t="shared" ref="CX68:CX131" si="66">CW68*CV68*$BP68</f>
        <v>0</v>
      </c>
      <c r="CY68" s="17">
        <f t="shared" si="52"/>
        <v>0.95499999999999996</v>
      </c>
      <c r="CZ68" s="33" t="str">
        <f>IF(CY68&gt;='PAINEL E TARGET'!$T$11,'PAINEL E TARGET'!$S$11,
IF(CY68&gt;='PAINEL E TARGET'!$T$12,'PAINEL E TARGET'!$S$12,
IF(CY68&gt;='PAINEL E TARGET'!$T$13,'PAINEL E TARGET'!$S$13,
IF(CY68&gt;='PAINEL E TARGET'!$T$14,'PAINEL E TARGET'!$S$14,
IF(CY68&gt;='PAINEL E TARGET'!$T$15,'PAINEL E TARGET'!$S$15,
IF(CY68&gt;='PAINEL E TARGET'!$T$16,'PAINEL E TARGET'!$S$16,
IF(CY68&gt;='PAINEL E TARGET'!$T$17,'PAINEL E TARGET'!$S$17,
IF(CY68&gt;='PAINEL E TARGET'!$T$18,'PAINEL E TARGET'!$S$18,'PAINEL E TARGET'!$S$19))))))))</f>
        <v>1. Fx de 90% a 99,9%</v>
      </c>
      <c r="DA68" s="17">
        <f>IFERROR(VLOOKUP($BW68,'PAINEL E TARGET'!$G$1:$Q$99,7,0),0)</f>
        <v>0.15</v>
      </c>
      <c r="DB68" s="17">
        <f>VLOOKUP(CZ68,'PAINEL E TARGET'!$S$10:$U$19,3,0)</f>
        <v>0.5</v>
      </c>
      <c r="DC68" s="16">
        <f t="shared" ref="DC68:DC131" si="67">DB68*DA68*$BP68</f>
        <v>180</v>
      </c>
      <c r="DD68" s="17">
        <f t="shared" si="53"/>
        <v>1.2889999999999999</v>
      </c>
      <c r="DE68" s="33" t="str">
        <f>IF(DD68&gt;='PAINEL E TARGET'!$T$11,'PAINEL E TARGET'!$S$11,
IF(DD68&gt;='PAINEL E TARGET'!$T$12,'PAINEL E TARGET'!$S$12,
IF(DD68&gt;='PAINEL E TARGET'!$T$13,'PAINEL E TARGET'!$S$13,
IF(DD68&gt;='PAINEL E TARGET'!$T$14,'PAINEL E TARGET'!$S$14,
IF(DD68&gt;='PAINEL E TARGET'!$T$15,'PAINEL E TARGET'!$S$15,
IF(DD68&gt;='PAINEL E TARGET'!$T$16,'PAINEL E TARGET'!$S$16,
IF(DD68&gt;='PAINEL E TARGET'!$T$17,'PAINEL E TARGET'!$S$17,
IF(DD68&gt;='PAINEL E TARGET'!$T$18,'PAINEL E TARGET'!$S$18,'PAINEL E TARGET'!$S$19))))))))</f>
        <v>7. Fx de 125% a 129,9%</v>
      </c>
      <c r="DF68" s="17">
        <f>IFERROR(VLOOKUP($BW68,'PAINEL E TARGET'!$G$1:$Q$99,8,0),0)</f>
        <v>0.1</v>
      </c>
      <c r="DG68" s="17">
        <f>VLOOKUP(DE68,'PAINEL E TARGET'!$S$10:$U$19,3,0)</f>
        <v>1.5</v>
      </c>
      <c r="DH68" s="16">
        <f t="shared" ref="DH68:DH131" si="68">DG68*DF68*$BP68</f>
        <v>360.00000000000006</v>
      </c>
      <c r="DI68" s="17">
        <f t="shared" si="54"/>
        <v>0.71699999999999997</v>
      </c>
      <c r="DJ68" s="33" t="str">
        <f>IF(DI68&gt;='PAINEL E TARGET'!$T$11,'PAINEL E TARGET'!$S$11,
IF(DI68&gt;='PAINEL E TARGET'!$T$12,'PAINEL E TARGET'!$S$12,
IF(DI68&gt;='PAINEL E TARGET'!$T$13,'PAINEL E TARGET'!$S$13,
IF(DI68&gt;='PAINEL E TARGET'!$T$14,'PAINEL E TARGET'!$S$14,
IF(DI68&gt;='PAINEL E TARGET'!$T$15,'PAINEL E TARGET'!$S$15,
IF(DI68&gt;='PAINEL E TARGET'!$T$16,'PAINEL E TARGET'!$S$16,
IF(DI68&gt;='PAINEL E TARGET'!$T$17,'PAINEL E TARGET'!$S$17,
IF(DI68&gt;='PAINEL E TARGET'!$T$18,'PAINEL E TARGET'!$S$18,'PAINEL E TARGET'!$S$19))))))))</f>
        <v>Não elegível</v>
      </c>
      <c r="DK68" s="17">
        <f>IFERROR(VLOOKUP($BW68,'PAINEL E TARGET'!$G$1:$Q$99,9,0),0)</f>
        <v>0.05</v>
      </c>
      <c r="DL68" s="17">
        <f>VLOOKUP(DJ68,'PAINEL E TARGET'!$S$10:$U$19,3,0)</f>
        <v>0</v>
      </c>
      <c r="DM68" s="16">
        <f t="shared" ref="DM68:DM131" si="69">DL68*DK68*$BP68</f>
        <v>0</v>
      </c>
      <c r="DN68" s="17">
        <f t="shared" si="55"/>
        <v>0.8</v>
      </c>
      <c r="DO68" s="33" t="str">
        <f>IF(DN68&gt;='PAINEL E TARGET'!$T$11,'PAINEL E TARGET'!$S$11,
IF(DN68&gt;='PAINEL E TARGET'!$T$12,'PAINEL E TARGET'!$S$12,
IF(DN68&gt;='PAINEL E TARGET'!$T$13,'PAINEL E TARGET'!$S$13,
IF(DN68&gt;='PAINEL E TARGET'!$T$14,'PAINEL E TARGET'!$S$14,
IF(DN68&gt;='PAINEL E TARGET'!$T$15,'PAINEL E TARGET'!$S$15,
IF(DN68&gt;='PAINEL E TARGET'!$T$16,'PAINEL E TARGET'!$S$16,
IF(DN68&gt;='PAINEL E TARGET'!$T$17,'PAINEL E TARGET'!$S$17,
IF(DN68&gt;='PAINEL E TARGET'!$T$18,'PAINEL E TARGET'!$S$18,'PAINEL E TARGET'!$S$19))))))))</f>
        <v>Não elegível</v>
      </c>
      <c r="DP68" s="17">
        <f>IFERROR(VLOOKUP($BW68,'PAINEL E TARGET'!$G$1:$Q$99,10,0),0)</f>
        <v>0</v>
      </c>
      <c r="DQ68" s="17">
        <f>VLOOKUP(DO68,'PAINEL E TARGET'!$S$10:$U$19,3,0)</f>
        <v>0</v>
      </c>
      <c r="DR68" s="16">
        <f t="shared" ref="DR68:DR131" si="70">DQ68*DP68*$BP68</f>
        <v>0</v>
      </c>
      <c r="DS68" s="17">
        <f t="shared" si="56"/>
        <v>1.038</v>
      </c>
      <c r="DT68" s="16">
        <f>IF(DS68&gt;=1,VLOOKUP(BO68,'PAINEL E TARGET'!$S$1:$W$8,5,0),0)</f>
        <v>240</v>
      </c>
      <c r="DU68" s="16">
        <f t="shared" ref="DU68:DU131" si="71">SUM(CF68,CS68,CX68,DC68,DH68,DM68,DT68,DR68)</f>
        <v>780</v>
      </c>
    </row>
    <row r="69" spans="2:125" s="32" customFormat="1" x14ac:dyDescent="0.2">
      <c r="B69" s="44">
        <v>43541</v>
      </c>
      <c r="C69" s="65">
        <v>248</v>
      </c>
      <c r="D69" s="66" t="s">
        <v>76</v>
      </c>
      <c r="E69" s="65">
        <v>510</v>
      </c>
      <c r="F69" s="65" t="s">
        <v>944</v>
      </c>
      <c r="G69" s="67">
        <v>703325.88693961385</v>
      </c>
      <c r="H69" s="67">
        <v>382600.06332582928</v>
      </c>
      <c r="I69" s="67">
        <v>326697.28999999992</v>
      </c>
      <c r="J69" s="68">
        <v>0.8538871822448667</v>
      </c>
      <c r="K69" s="67">
        <v>23861.856234188057</v>
      </c>
      <c r="L69" s="67">
        <v>301309.47352787753</v>
      </c>
      <c r="M69" s="67">
        <v>24892.9</v>
      </c>
      <c r="N69" s="67">
        <v>276962.28999999998</v>
      </c>
      <c r="O69" s="67">
        <v>598348.00028065557</v>
      </c>
      <c r="P69" s="67" t="s">
        <v>1082</v>
      </c>
      <c r="Q69" s="67" t="s">
        <v>1082</v>
      </c>
      <c r="R69" s="67">
        <v>0</v>
      </c>
      <c r="S69" s="67">
        <v>379</v>
      </c>
      <c r="T69" s="68">
        <v>8.6792707157334545E-2</v>
      </c>
      <c r="U69" s="68">
        <v>7.7330060152353178E-2</v>
      </c>
      <c r="V69" s="68">
        <v>0.89097416920262851</v>
      </c>
      <c r="W69" s="67">
        <v>28222.500000000004</v>
      </c>
      <c r="X69" s="67">
        <v>23342.48</v>
      </c>
      <c r="Y69" s="68">
        <v>0.82708760740543885</v>
      </c>
      <c r="Z69" s="68">
        <v>9.7388413742294191E-2</v>
      </c>
      <c r="AA69" s="68">
        <v>0.11044494547203246</v>
      </c>
      <c r="AB69" s="68">
        <v>1.1340665817218052</v>
      </c>
      <c r="AC69" s="67">
        <v>31667.920000000006</v>
      </c>
      <c r="AD69" s="67">
        <v>33338.379999999997</v>
      </c>
      <c r="AE69" s="68">
        <v>1.0527492806600494</v>
      </c>
      <c r="AF69" s="43">
        <v>80</v>
      </c>
      <c r="AG69" s="43">
        <v>95</v>
      </c>
      <c r="AH69" s="43">
        <v>12</v>
      </c>
      <c r="AI69" s="43">
        <v>15</v>
      </c>
      <c r="AJ69" s="67">
        <v>14275.25</v>
      </c>
      <c r="AK69" s="67">
        <v>14144</v>
      </c>
      <c r="AL69" s="68">
        <v>0.99080576522302588</v>
      </c>
      <c r="AM69" s="67">
        <v>228.18</v>
      </c>
      <c r="AN69" s="67">
        <v>1447.7</v>
      </c>
      <c r="AO69" s="68">
        <v>6.3445525462354277</v>
      </c>
      <c r="AP69" s="67">
        <v>3291.03</v>
      </c>
      <c r="AQ69" s="67">
        <v>3867.83</v>
      </c>
      <c r="AR69" s="68">
        <v>1.1752642789643364</v>
      </c>
      <c r="AS69" s="67">
        <v>10428.039999999999</v>
      </c>
      <c r="AT69" s="67">
        <v>3882.95</v>
      </c>
      <c r="AU69" s="68">
        <v>0.37235664611950092</v>
      </c>
      <c r="AV69" s="43">
        <v>355.47</v>
      </c>
      <c r="AW69" s="43">
        <v>214.95999999999998</v>
      </c>
      <c r="AX69" s="69">
        <v>0.60472051087292866</v>
      </c>
      <c r="AY69" s="43">
        <v>23861.856234188057</v>
      </c>
      <c r="AZ69" s="43">
        <v>24892.9</v>
      </c>
      <c r="BA69" s="43">
        <v>9547.4180065760211</v>
      </c>
      <c r="BB69" s="43">
        <v>11548.3</v>
      </c>
      <c r="BC69" s="43">
        <v>43731.990239527928</v>
      </c>
      <c r="BD69" s="43">
        <v>17587.901595431958</v>
      </c>
      <c r="BE69" s="43">
        <v>52312.400000000016</v>
      </c>
      <c r="BF69" s="43">
        <v>58698.83</v>
      </c>
      <c r="BG69" s="43">
        <v>654.66000000000008</v>
      </c>
      <c r="BH69" s="43">
        <v>30</v>
      </c>
      <c r="BI69" s="44">
        <v>43173</v>
      </c>
      <c r="BJ69" s="44">
        <v>43541</v>
      </c>
      <c r="BK69" s="44">
        <v>43172</v>
      </c>
      <c r="BL69" s="43">
        <f t="shared" si="57"/>
        <v>327076.28999999992</v>
      </c>
      <c r="BM69" s="43">
        <f t="shared" si="58"/>
        <v>302234.19</v>
      </c>
      <c r="BO69" s="16" t="str">
        <f>IFERROR(VLOOKUP($C69,'PORTE LOJA'!A:B,2,0),"PORTE 1")</f>
        <v>PORTE 1</v>
      </c>
      <c r="BP69" s="16">
        <f>VLOOKUP(BO69,'PAINEL E TARGET'!$S$1:$W$8,3,0)</f>
        <v>1650</v>
      </c>
      <c r="BQ69" s="16">
        <f t="shared" si="36"/>
        <v>1</v>
      </c>
      <c r="BR69" s="16">
        <f t="shared" si="37"/>
        <v>1</v>
      </c>
      <c r="BS69" s="16">
        <f t="shared" si="38"/>
        <v>1</v>
      </c>
      <c r="BT69" s="16">
        <f t="shared" si="39"/>
        <v>1</v>
      </c>
      <c r="BU69" s="16">
        <f t="shared" si="40"/>
        <v>1</v>
      </c>
      <c r="BV69" s="16">
        <f t="shared" si="41"/>
        <v>1</v>
      </c>
      <c r="BW69" s="17" t="str">
        <f t="shared" si="59"/>
        <v>111111</v>
      </c>
      <c r="BY69" s="17">
        <f t="shared" si="42"/>
        <v>0.85499999999999998</v>
      </c>
      <c r="BZ69" s="17">
        <f t="shared" si="43"/>
        <v>0.92900000000000005</v>
      </c>
      <c r="CA69" s="17" t="str">
        <f t="shared" si="60"/>
        <v>Sem Retira</v>
      </c>
      <c r="CB69" s="17">
        <f t="shared" si="61"/>
        <v>0.92900000000000005</v>
      </c>
      <c r="CC69" s="33" t="str">
        <f>IF(CB69&gt;='PAINEL E TARGET'!$T$11,'PAINEL E TARGET'!$S$11,
IF(CB69&gt;='PAINEL E TARGET'!$T$12,'PAINEL E TARGET'!$S$12,
IF(CB69&gt;='PAINEL E TARGET'!$T$13,'PAINEL E TARGET'!$S$13,
IF(CB69&gt;='PAINEL E TARGET'!$T$14,'PAINEL E TARGET'!$S$14,
IF(CB69&gt;='PAINEL E TARGET'!$T$15,'PAINEL E TARGET'!$S$15,
IF(CB69&gt;='PAINEL E TARGET'!$T$16,'PAINEL E TARGET'!$S$16,
IF(CB69&gt;='PAINEL E TARGET'!$T$17,'PAINEL E TARGET'!$S$17,
IF(CB69&gt;='PAINEL E TARGET'!$T$18,'PAINEL E TARGET'!$S$18,'PAINEL E TARGET'!$S$19))))))))</f>
        <v>1. Fx de 90% a 99,9%</v>
      </c>
      <c r="CD69" s="17">
        <f>IFERROR(VLOOKUP($BW69,'PAINEL E TARGET'!$G$1:$Q$99,4,0),0)</f>
        <v>0.25</v>
      </c>
      <c r="CE69" s="17">
        <f>VLOOKUP(CC69,'PAINEL E TARGET'!$S$10:$U$19,3,0)</f>
        <v>0.5</v>
      </c>
      <c r="CF69" s="16">
        <f t="shared" si="62"/>
        <v>206.25</v>
      </c>
      <c r="CG69" s="17">
        <f t="shared" si="44"/>
        <v>0.99099999999999999</v>
      </c>
      <c r="CH69" s="17">
        <f t="shared" si="45"/>
        <v>6.3449999999999998</v>
      </c>
      <c r="CI69" s="17">
        <f t="shared" si="46"/>
        <v>1.175</v>
      </c>
      <c r="CJ69" s="17">
        <f t="shared" si="47"/>
        <v>0.372</v>
      </c>
      <c r="CK69" s="17">
        <f t="shared" si="48"/>
        <v>0.60499999999999998</v>
      </c>
      <c r="CL69" s="17">
        <f t="shared" si="49"/>
        <v>0.82699999999999996</v>
      </c>
      <c r="CM69" s="16">
        <f t="shared" si="50"/>
        <v>3</v>
      </c>
      <c r="CN69" s="17" t="str">
        <f t="shared" si="63"/>
        <v>não ok</v>
      </c>
      <c r="CO69" s="17">
        <f t="shared" si="64"/>
        <v>0</v>
      </c>
      <c r="CP69" s="33" t="str">
        <f>IF(CO69&gt;='PAINEL E TARGET'!$T$11,'PAINEL E TARGET'!$S$11,
IF(CO69&gt;='PAINEL E TARGET'!$T$12,'PAINEL E TARGET'!$S$12,
IF(CO69&gt;='PAINEL E TARGET'!$T$13,'PAINEL E TARGET'!$S$13,
IF(CO69&gt;='PAINEL E TARGET'!$T$14,'PAINEL E TARGET'!$S$14,
IF(CO69&gt;='PAINEL E TARGET'!$T$15,'PAINEL E TARGET'!$S$15,
IF(CO69&gt;='PAINEL E TARGET'!$T$16,'PAINEL E TARGET'!$S$16,
IF(CO69&gt;='PAINEL E TARGET'!$T$17,'PAINEL E TARGET'!$S$17,
IF(CO69&gt;='PAINEL E TARGET'!$T$18,'PAINEL E TARGET'!$S$18,'PAINEL E TARGET'!$S$19))))))))</f>
        <v>Não elegível</v>
      </c>
      <c r="CQ69" s="17">
        <f>IFERROR(VLOOKUP($BW69,'PAINEL E TARGET'!$G$1:$Q$99,5,0),0)</f>
        <v>0.25</v>
      </c>
      <c r="CR69" s="17">
        <f>VLOOKUP(CP69,'PAINEL E TARGET'!$S$10:$U$19,3,0)</f>
        <v>0</v>
      </c>
      <c r="CS69" s="16">
        <f t="shared" si="65"/>
        <v>0</v>
      </c>
      <c r="CT69" s="17">
        <f t="shared" si="51"/>
        <v>1.0529999999999999</v>
      </c>
      <c r="CU69" s="33" t="str">
        <f>IF(CT69&gt;='PAINEL E TARGET'!$T$11,'PAINEL E TARGET'!$S$11,
IF(CT69&gt;='PAINEL E TARGET'!$T$12,'PAINEL E TARGET'!$S$12,
IF(CT69&gt;='PAINEL E TARGET'!$T$13,'PAINEL E TARGET'!$S$13,
IF(CT69&gt;='PAINEL E TARGET'!$T$14,'PAINEL E TARGET'!$S$14,
IF(CT69&gt;='PAINEL E TARGET'!$T$15,'PAINEL E TARGET'!$S$15,
IF(CT69&gt;='PAINEL E TARGET'!$T$16,'PAINEL E TARGET'!$S$16,
IF(CT69&gt;='PAINEL E TARGET'!$T$17,'PAINEL E TARGET'!$S$17,
IF(CT69&gt;='PAINEL E TARGET'!$T$18,'PAINEL E TARGET'!$S$18,'PAINEL E TARGET'!$S$19))))))))</f>
        <v>3. Fx de 105% a 109,9%</v>
      </c>
      <c r="CV69" s="17">
        <f>IFERROR(VLOOKUP($BW69,'PAINEL E TARGET'!$G$1:$Q$99,6,0),0)</f>
        <v>0.2</v>
      </c>
      <c r="CW69" s="17">
        <f>VLOOKUP(CU69,'PAINEL E TARGET'!$S$10:$U$19,3,0)</f>
        <v>1.1000000000000001</v>
      </c>
      <c r="CX69" s="16">
        <f t="shared" si="66"/>
        <v>363.00000000000006</v>
      </c>
      <c r="CY69" s="17">
        <f t="shared" si="52"/>
        <v>1.0429999999999999</v>
      </c>
      <c r="CZ69" s="33" t="str">
        <f>IF(CY69&gt;='PAINEL E TARGET'!$T$11,'PAINEL E TARGET'!$S$11,
IF(CY69&gt;='PAINEL E TARGET'!$T$12,'PAINEL E TARGET'!$S$12,
IF(CY69&gt;='PAINEL E TARGET'!$T$13,'PAINEL E TARGET'!$S$13,
IF(CY69&gt;='PAINEL E TARGET'!$T$14,'PAINEL E TARGET'!$S$14,
IF(CY69&gt;='PAINEL E TARGET'!$T$15,'PAINEL E TARGET'!$S$15,
IF(CY69&gt;='PAINEL E TARGET'!$T$16,'PAINEL E TARGET'!$S$16,
IF(CY69&gt;='PAINEL E TARGET'!$T$17,'PAINEL E TARGET'!$S$17,
IF(CY69&gt;='PAINEL E TARGET'!$T$18,'PAINEL E TARGET'!$S$18,'PAINEL E TARGET'!$S$19))))))))</f>
        <v>2. Fx de 100% a 104,9%</v>
      </c>
      <c r="DA69" s="17">
        <f>IFERROR(VLOOKUP($BW69,'PAINEL E TARGET'!$G$1:$Q$99,7,0),0)</f>
        <v>0.15</v>
      </c>
      <c r="DB69" s="17">
        <f>VLOOKUP(CZ69,'PAINEL E TARGET'!$S$10:$U$19,3,0)</f>
        <v>1</v>
      </c>
      <c r="DC69" s="16">
        <f t="shared" si="67"/>
        <v>247.5</v>
      </c>
      <c r="DD69" s="17">
        <f t="shared" si="53"/>
        <v>1.21</v>
      </c>
      <c r="DE69" s="33" t="str">
        <f>IF(DD69&gt;='PAINEL E TARGET'!$T$11,'PAINEL E TARGET'!$S$11,
IF(DD69&gt;='PAINEL E TARGET'!$T$12,'PAINEL E TARGET'!$S$12,
IF(DD69&gt;='PAINEL E TARGET'!$T$13,'PAINEL E TARGET'!$S$13,
IF(DD69&gt;='PAINEL E TARGET'!$T$14,'PAINEL E TARGET'!$S$14,
IF(DD69&gt;='PAINEL E TARGET'!$T$15,'PAINEL E TARGET'!$S$15,
IF(DD69&gt;='PAINEL E TARGET'!$T$16,'PAINEL E TARGET'!$S$16,
IF(DD69&gt;='PAINEL E TARGET'!$T$17,'PAINEL E TARGET'!$S$17,
IF(DD69&gt;='PAINEL E TARGET'!$T$18,'PAINEL E TARGET'!$S$18,'PAINEL E TARGET'!$S$19))))))))</f>
        <v>6. Fx de 120% a 124,9%</v>
      </c>
      <c r="DF69" s="17">
        <f>IFERROR(VLOOKUP($BW69,'PAINEL E TARGET'!$G$1:$Q$99,8,0),0)</f>
        <v>0.1</v>
      </c>
      <c r="DG69" s="17">
        <f>VLOOKUP(DE69,'PAINEL E TARGET'!$S$10:$U$19,3,0)</f>
        <v>1.4</v>
      </c>
      <c r="DH69" s="16">
        <f t="shared" si="68"/>
        <v>230.99999999999997</v>
      </c>
      <c r="DI69" s="17">
        <f t="shared" si="54"/>
        <v>1.25</v>
      </c>
      <c r="DJ69" s="33" t="str">
        <f>IF(DI69&gt;='PAINEL E TARGET'!$T$11,'PAINEL E TARGET'!$S$11,
IF(DI69&gt;='PAINEL E TARGET'!$T$12,'PAINEL E TARGET'!$S$12,
IF(DI69&gt;='PAINEL E TARGET'!$T$13,'PAINEL E TARGET'!$S$13,
IF(DI69&gt;='PAINEL E TARGET'!$T$14,'PAINEL E TARGET'!$S$14,
IF(DI69&gt;='PAINEL E TARGET'!$T$15,'PAINEL E TARGET'!$S$15,
IF(DI69&gt;='PAINEL E TARGET'!$T$16,'PAINEL E TARGET'!$S$16,
IF(DI69&gt;='PAINEL E TARGET'!$T$17,'PAINEL E TARGET'!$S$17,
IF(DI69&gt;='PAINEL E TARGET'!$T$18,'PAINEL E TARGET'!$S$18,'PAINEL E TARGET'!$S$19))))))))</f>
        <v>7. Fx de 125% a 129,9%</v>
      </c>
      <c r="DK69" s="17">
        <f>IFERROR(VLOOKUP($BW69,'PAINEL E TARGET'!$G$1:$Q$99,9,0),0)</f>
        <v>0.05</v>
      </c>
      <c r="DL69" s="17">
        <f>VLOOKUP(DJ69,'PAINEL E TARGET'!$S$10:$U$19,3,0)</f>
        <v>1.5</v>
      </c>
      <c r="DM69" s="16">
        <f t="shared" si="69"/>
        <v>123.75000000000001</v>
      </c>
      <c r="DN69" s="17">
        <f t="shared" si="55"/>
        <v>0.60499999999999998</v>
      </c>
      <c r="DO69" s="33" t="str">
        <f>IF(DN69&gt;='PAINEL E TARGET'!$T$11,'PAINEL E TARGET'!$S$11,
IF(DN69&gt;='PAINEL E TARGET'!$T$12,'PAINEL E TARGET'!$S$12,
IF(DN69&gt;='PAINEL E TARGET'!$T$13,'PAINEL E TARGET'!$S$13,
IF(DN69&gt;='PAINEL E TARGET'!$T$14,'PAINEL E TARGET'!$S$14,
IF(DN69&gt;='PAINEL E TARGET'!$T$15,'PAINEL E TARGET'!$S$15,
IF(DN69&gt;='PAINEL E TARGET'!$T$16,'PAINEL E TARGET'!$S$16,
IF(DN69&gt;='PAINEL E TARGET'!$T$17,'PAINEL E TARGET'!$S$17,
IF(DN69&gt;='PAINEL E TARGET'!$T$18,'PAINEL E TARGET'!$S$18,'PAINEL E TARGET'!$S$19))))))))</f>
        <v>Não elegível</v>
      </c>
      <c r="DP69" s="17">
        <f>IFERROR(VLOOKUP($BW69,'PAINEL E TARGET'!$G$1:$Q$99,10,0),0)</f>
        <v>0</v>
      </c>
      <c r="DQ69" s="17">
        <f>VLOOKUP(DO69,'PAINEL E TARGET'!$S$10:$U$19,3,0)</f>
        <v>0</v>
      </c>
      <c r="DR69" s="16">
        <f t="shared" si="70"/>
        <v>0</v>
      </c>
      <c r="DS69" s="17">
        <f t="shared" si="56"/>
        <v>1.1879999999999999</v>
      </c>
      <c r="DT69" s="16">
        <f>IF(DS69&gt;=1,VLOOKUP(BO69,'PAINEL E TARGET'!$S$1:$W$8,5,0),0)</f>
        <v>165</v>
      </c>
      <c r="DU69" s="16">
        <f t="shared" si="71"/>
        <v>1336.5</v>
      </c>
    </row>
    <row r="70" spans="2:125" s="32" customFormat="1" x14ac:dyDescent="0.2">
      <c r="B70" s="44">
        <v>43541</v>
      </c>
      <c r="C70" s="65">
        <v>249</v>
      </c>
      <c r="D70" s="66" t="s">
        <v>77</v>
      </c>
      <c r="E70" s="65">
        <v>510</v>
      </c>
      <c r="F70" s="65" t="s">
        <v>944</v>
      </c>
      <c r="G70" s="67">
        <v>1391608.0305038323</v>
      </c>
      <c r="H70" s="67">
        <v>878636.15445900394</v>
      </c>
      <c r="I70" s="67">
        <v>567423.19999999995</v>
      </c>
      <c r="J70" s="68">
        <v>0.64579996750688595</v>
      </c>
      <c r="K70" s="67">
        <v>81237.669296545093</v>
      </c>
      <c r="L70" s="67">
        <v>702324.7189694494</v>
      </c>
      <c r="M70" s="67">
        <v>43355.22</v>
      </c>
      <c r="N70" s="67">
        <v>503617.81</v>
      </c>
      <c r="O70" s="67">
        <v>1242836.0833435792</v>
      </c>
      <c r="P70" s="67" t="s">
        <v>1082</v>
      </c>
      <c r="Q70" s="67" t="s">
        <v>1082</v>
      </c>
      <c r="R70" s="67">
        <v>0</v>
      </c>
      <c r="S70" s="67">
        <v>0</v>
      </c>
      <c r="T70" s="68">
        <v>9.9071996260299541E-2</v>
      </c>
      <c r="U70" s="68">
        <v>8.9645992234754265E-2</v>
      </c>
      <c r="V70" s="68">
        <v>0.90485702941949808</v>
      </c>
      <c r="W70" s="67">
        <v>77629.09</v>
      </c>
      <c r="X70" s="67">
        <v>49033.94</v>
      </c>
      <c r="Y70" s="68">
        <v>0.63164388504360935</v>
      </c>
      <c r="Z70" s="68">
        <v>6.6921882399234217E-2</v>
      </c>
      <c r="AA70" s="68">
        <v>0.10154789533224337</v>
      </c>
      <c r="AB70" s="68">
        <v>1.5174094285997755</v>
      </c>
      <c r="AC70" s="67">
        <v>52437.469999999994</v>
      </c>
      <c r="AD70" s="67">
        <v>55543.960000000006</v>
      </c>
      <c r="AE70" s="68">
        <v>1.0592417978975723</v>
      </c>
      <c r="AF70" s="43">
        <v>80</v>
      </c>
      <c r="AG70" s="43">
        <v>75</v>
      </c>
      <c r="AH70" s="43">
        <v>42</v>
      </c>
      <c r="AI70" s="43">
        <v>27</v>
      </c>
      <c r="AJ70" s="67">
        <v>50723.829999999994</v>
      </c>
      <c r="AK70" s="67">
        <v>33921.5</v>
      </c>
      <c r="AL70" s="68">
        <v>0.66874879124861042</v>
      </c>
      <c r="AM70" s="67">
        <v>1733.25</v>
      </c>
      <c r="AN70" s="67">
        <v>848.4</v>
      </c>
      <c r="AO70" s="68">
        <v>0.48948507139766334</v>
      </c>
      <c r="AP70" s="67">
        <v>4625.6500000000005</v>
      </c>
      <c r="AQ70" s="67">
        <v>3703.79</v>
      </c>
      <c r="AR70" s="68">
        <v>0.80070692767502938</v>
      </c>
      <c r="AS70" s="67">
        <v>20546.36</v>
      </c>
      <c r="AT70" s="67">
        <v>10560.249999999998</v>
      </c>
      <c r="AU70" s="68">
        <v>0.51397181787917656</v>
      </c>
      <c r="AV70" s="43">
        <v>1694.93</v>
      </c>
      <c r="AW70" s="43">
        <v>2139.56</v>
      </c>
      <c r="AX70" s="69">
        <v>1.2623294177340656</v>
      </c>
      <c r="AY70" s="43">
        <v>81237.669296545093</v>
      </c>
      <c r="AZ70" s="43">
        <v>43355.22</v>
      </c>
      <c r="BA70" s="43">
        <v>23689.513129409537</v>
      </c>
      <c r="BB70" s="43">
        <v>24520.510000000006</v>
      </c>
      <c r="BC70" s="43">
        <v>126646.07023766573</v>
      </c>
      <c r="BD70" s="43">
        <v>37383.010065701557</v>
      </c>
      <c r="BE70" s="43">
        <v>123531.47</v>
      </c>
      <c r="BF70" s="43">
        <v>83444.02</v>
      </c>
      <c r="BG70" s="43">
        <v>2698.91</v>
      </c>
      <c r="BH70" s="43">
        <v>70</v>
      </c>
      <c r="BI70" s="44">
        <v>43173</v>
      </c>
      <c r="BJ70" s="44">
        <v>43541</v>
      </c>
      <c r="BK70" s="44">
        <v>43172</v>
      </c>
      <c r="BL70" s="43">
        <f t="shared" si="57"/>
        <v>567423.19999999995</v>
      </c>
      <c r="BM70" s="43">
        <f t="shared" si="58"/>
        <v>546973.03</v>
      </c>
      <c r="BO70" s="16" t="str">
        <f>IFERROR(VLOOKUP($C70,'PORTE LOJA'!A:B,2,0),"PORTE 1")</f>
        <v>PORTE 2</v>
      </c>
      <c r="BP70" s="16">
        <f>VLOOKUP(BO70,'PAINEL E TARGET'!$S$1:$W$8,3,0)</f>
        <v>1875</v>
      </c>
      <c r="BQ70" s="16">
        <f t="shared" si="36"/>
        <v>1</v>
      </c>
      <c r="BR70" s="16">
        <f t="shared" si="37"/>
        <v>1</v>
      </c>
      <c r="BS70" s="16">
        <f t="shared" si="38"/>
        <v>1</v>
      </c>
      <c r="BT70" s="16">
        <f t="shared" si="39"/>
        <v>1</v>
      </c>
      <c r="BU70" s="16">
        <f t="shared" si="40"/>
        <v>1</v>
      </c>
      <c r="BV70" s="16">
        <f t="shared" si="41"/>
        <v>1</v>
      </c>
      <c r="BW70" s="17" t="str">
        <f t="shared" si="59"/>
        <v>111111</v>
      </c>
      <c r="BY70" s="17">
        <f t="shared" si="42"/>
        <v>0.64600000000000002</v>
      </c>
      <c r="BZ70" s="17">
        <f t="shared" si="43"/>
        <v>0.69799999999999995</v>
      </c>
      <c r="CA70" s="17" t="str">
        <f t="shared" si="60"/>
        <v>Sem Retira</v>
      </c>
      <c r="CB70" s="17">
        <f t="shared" si="61"/>
        <v>0.69799999999999995</v>
      </c>
      <c r="CC70" s="33" t="str">
        <f>IF(CB70&gt;='PAINEL E TARGET'!$T$11,'PAINEL E TARGET'!$S$11,
IF(CB70&gt;='PAINEL E TARGET'!$T$12,'PAINEL E TARGET'!$S$12,
IF(CB70&gt;='PAINEL E TARGET'!$T$13,'PAINEL E TARGET'!$S$13,
IF(CB70&gt;='PAINEL E TARGET'!$T$14,'PAINEL E TARGET'!$S$14,
IF(CB70&gt;='PAINEL E TARGET'!$T$15,'PAINEL E TARGET'!$S$15,
IF(CB70&gt;='PAINEL E TARGET'!$T$16,'PAINEL E TARGET'!$S$16,
IF(CB70&gt;='PAINEL E TARGET'!$T$17,'PAINEL E TARGET'!$S$17,
IF(CB70&gt;='PAINEL E TARGET'!$T$18,'PAINEL E TARGET'!$S$18,'PAINEL E TARGET'!$S$19))))))))</f>
        <v>Não elegível</v>
      </c>
      <c r="CD70" s="17">
        <f>IFERROR(VLOOKUP($BW70,'PAINEL E TARGET'!$G$1:$Q$99,4,0),0)</f>
        <v>0.25</v>
      </c>
      <c r="CE70" s="17">
        <f>VLOOKUP(CC70,'PAINEL E TARGET'!$S$10:$U$19,3,0)</f>
        <v>0</v>
      </c>
      <c r="CF70" s="16">
        <f t="shared" si="62"/>
        <v>0</v>
      </c>
      <c r="CG70" s="17">
        <f t="shared" si="44"/>
        <v>0.66900000000000004</v>
      </c>
      <c r="CH70" s="17">
        <f t="shared" si="45"/>
        <v>0.48899999999999999</v>
      </c>
      <c r="CI70" s="17">
        <f t="shared" si="46"/>
        <v>0.80100000000000005</v>
      </c>
      <c r="CJ70" s="17">
        <f t="shared" si="47"/>
        <v>0.51400000000000001</v>
      </c>
      <c r="CK70" s="17">
        <f t="shared" si="48"/>
        <v>1.262</v>
      </c>
      <c r="CL70" s="17">
        <f t="shared" si="49"/>
        <v>0.63200000000000001</v>
      </c>
      <c r="CM70" s="16">
        <f t="shared" si="50"/>
        <v>2</v>
      </c>
      <c r="CN70" s="17" t="str">
        <f t="shared" si="63"/>
        <v>não ok</v>
      </c>
      <c r="CO70" s="17">
        <f t="shared" si="64"/>
        <v>0</v>
      </c>
      <c r="CP70" s="33" t="str">
        <f>IF(CO70&gt;='PAINEL E TARGET'!$T$11,'PAINEL E TARGET'!$S$11,
IF(CO70&gt;='PAINEL E TARGET'!$T$12,'PAINEL E TARGET'!$S$12,
IF(CO70&gt;='PAINEL E TARGET'!$T$13,'PAINEL E TARGET'!$S$13,
IF(CO70&gt;='PAINEL E TARGET'!$T$14,'PAINEL E TARGET'!$S$14,
IF(CO70&gt;='PAINEL E TARGET'!$T$15,'PAINEL E TARGET'!$S$15,
IF(CO70&gt;='PAINEL E TARGET'!$T$16,'PAINEL E TARGET'!$S$16,
IF(CO70&gt;='PAINEL E TARGET'!$T$17,'PAINEL E TARGET'!$S$17,
IF(CO70&gt;='PAINEL E TARGET'!$T$18,'PAINEL E TARGET'!$S$18,'PAINEL E TARGET'!$S$19))))))))</f>
        <v>Não elegível</v>
      </c>
      <c r="CQ70" s="17">
        <f>IFERROR(VLOOKUP($BW70,'PAINEL E TARGET'!$G$1:$Q$99,5,0),0)</f>
        <v>0.25</v>
      </c>
      <c r="CR70" s="17">
        <f>VLOOKUP(CP70,'PAINEL E TARGET'!$S$10:$U$19,3,0)</f>
        <v>0</v>
      </c>
      <c r="CS70" s="16">
        <f t="shared" si="65"/>
        <v>0</v>
      </c>
      <c r="CT70" s="17">
        <f t="shared" si="51"/>
        <v>1.0589999999999999</v>
      </c>
      <c r="CU70" s="33" t="str">
        <f>IF(CT70&gt;='PAINEL E TARGET'!$T$11,'PAINEL E TARGET'!$S$11,
IF(CT70&gt;='PAINEL E TARGET'!$T$12,'PAINEL E TARGET'!$S$12,
IF(CT70&gt;='PAINEL E TARGET'!$T$13,'PAINEL E TARGET'!$S$13,
IF(CT70&gt;='PAINEL E TARGET'!$T$14,'PAINEL E TARGET'!$S$14,
IF(CT70&gt;='PAINEL E TARGET'!$T$15,'PAINEL E TARGET'!$S$15,
IF(CT70&gt;='PAINEL E TARGET'!$T$16,'PAINEL E TARGET'!$S$16,
IF(CT70&gt;='PAINEL E TARGET'!$T$17,'PAINEL E TARGET'!$S$17,
IF(CT70&gt;='PAINEL E TARGET'!$T$18,'PAINEL E TARGET'!$S$18,'PAINEL E TARGET'!$S$19))))))))</f>
        <v>3. Fx de 105% a 109,9%</v>
      </c>
      <c r="CV70" s="17">
        <f>IFERROR(VLOOKUP($BW70,'PAINEL E TARGET'!$G$1:$Q$99,6,0),0)</f>
        <v>0.2</v>
      </c>
      <c r="CW70" s="17">
        <f>VLOOKUP(CU70,'PAINEL E TARGET'!$S$10:$U$19,3,0)</f>
        <v>1.1000000000000001</v>
      </c>
      <c r="CX70" s="16">
        <f t="shared" si="66"/>
        <v>412.50000000000006</v>
      </c>
      <c r="CY70" s="17">
        <f t="shared" si="52"/>
        <v>0.53400000000000003</v>
      </c>
      <c r="CZ70" s="33" t="str">
        <f>IF(CY70&gt;='PAINEL E TARGET'!$T$11,'PAINEL E TARGET'!$S$11,
IF(CY70&gt;='PAINEL E TARGET'!$T$12,'PAINEL E TARGET'!$S$12,
IF(CY70&gt;='PAINEL E TARGET'!$T$13,'PAINEL E TARGET'!$S$13,
IF(CY70&gt;='PAINEL E TARGET'!$T$14,'PAINEL E TARGET'!$S$14,
IF(CY70&gt;='PAINEL E TARGET'!$T$15,'PAINEL E TARGET'!$S$15,
IF(CY70&gt;='PAINEL E TARGET'!$T$16,'PAINEL E TARGET'!$S$16,
IF(CY70&gt;='PAINEL E TARGET'!$T$17,'PAINEL E TARGET'!$S$17,
IF(CY70&gt;='PAINEL E TARGET'!$T$18,'PAINEL E TARGET'!$S$18,'PAINEL E TARGET'!$S$19))))))))</f>
        <v>Não elegível</v>
      </c>
      <c r="DA70" s="17">
        <f>IFERROR(VLOOKUP($BW70,'PAINEL E TARGET'!$G$1:$Q$99,7,0),0)</f>
        <v>0.15</v>
      </c>
      <c r="DB70" s="17">
        <f>VLOOKUP(CZ70,'PAINEL E TARGET'!$S$10:$U$19,3,0)</f>
        <v>0</v>
      </c>
      <c r="DC70" s="16">
        <f t="shared" si="67"/>
        <v>0</v>
      </c>
      <c r="DD70" s="17">
        <f t="shared" si="53"/>
        <v>1.0349999999999999</v>
      </c>
      <c r="DE70" s="33" t="str">
        <f>IF(DD70&gt;='PAINEL E TARGET'!$T$11,'PAINEL E TARGET'!$S$11,
IF(DD70&gt;='PAINEL E TARGET'!$T$12,'PAINEL E TARGET'!$S$12,
IF(DD70&gt;='PAINEL E TARGET'!$T$13,'PAINEL E TARGET'!$S$13,
IF(DD70&gt;='PAINEL E TARGET'!$T$14,'PAINEL E TARGET'!$S$14,
IF(DD70&gt;='PAINEL E TARGET'!$T$15,'PAINEL E TARGET'!$S$15,
IF(DD70&gt;='PAINEL E TARGET'!$T$16,'PAINEL E TARGET'!$S$16,
IF(DD70&gt;='PAINEL E TARGET'!$T$17,'PAINEL E TARGET'!$S$17,
IF(DD70&gt;='PAINEL E TARGET'!$T$18,'PAINEL E TARGET'!$S$18,'PAINEL E TARGET'!$S$19))))))))</f>
        <v>2. Fx de 100% a 104,9%</v>
      </c>
      <c r="DF70" s="17">
        <f>IFERROR(VLOOKUP($BW70,'PAINEL E TARGET'!$G$1:$Q$99,8,0),0)</f>
        <v>0.1</v>
      </c>
      <c r="DG70" s="17">
        <f>VLOOKUP(DE70,'PAINEL E TARGET'!$S$10:$U$19,3,0)</f>
        <v>1</v>
      </c>
      <c r="DH70" s="16">
        <f t="shared" si="68"/>
        <v>187.5</v>
      </c>
      <c r="DI70" s="17">
        <f t="shared" si="54"/>
        <v>0.64300000000000002</v>
      </c>
      <c r="DJ70" s="33" t="str">
        <f>IF(DI70&gt;='PAINEL E TARGET'!$T$11,'PAINEL E TARGET'!$S$11,
IF(DI70&gt;='PAINEL E TARGET'!$T$12,'PAINEL E TARGET'!$S$12,
IF(DI70&gt;='PAINEL E TARGET'!$T$13,'PAINEL E TARGET'!$S$13,
IF(DI70&gt;='PAINEL E TARGET'!$T$14,'PAINEL E TARGET'!$S$14,
IF(DI70&gt;='PAINEL E TARGET'!$T$15,'PAINEL E TARGET'!$S$15,
IF(DI70&gt;='PAINEL E TARGET'!$T$16,'PAINEL E TARGET'!$S$16,
IF(DI70&gt;='PAINEL E TARGET'!$T$17,'PAINEL E TARGET'!$S$17,
IF(DI70&gt;='PAINEL E TARGET'!$T$18,'PAINEL E TARGET'!$S$18,'PAINEL E TARGET'!$S$19))))))))</f>
        <v>Não elegível</v>
      </c>
      <c r="DK70" s="17">
        <f>IFERROR(VLOOKUP($BW70,'PAINEL E TARGET'!$G$1:$Q$99,9,0),0)</f>
        <v>0.05</v>
      </c>
      <c r="DL70" s="17">
        <f>VLOOKUP(DJ70,'PAINEL E TARGET'!$S$10:$U$19,3,0)</f>
        <v>0</v>
      </c>
      <c r="DM70" s="16">
        <f t="shared" si="69"/>
        <v>0</v>
      </c>
      <c r="DN70" s="17">
        <f t="shared" si="55"/>
        <v>1.262</v>
      </c>
      <c r="DO70" s="33" t="str">
        <f>IF(DN70&gt;='PAINEL E TARGET'!$T$11,'PAINEL E TARGET'!$S$11,
IF(DN70&gt;='PAINEL E TARGET'!$T$12,'PAINEL E TARGET'!$S$12,
IF(DN70&gt;='PAINEL E TARGET'!$T$13,'PAINEL E TARGET'!$S$13,
IF(DN70&gt;='PAINEL E TARGET'!$T$14,'PAINEL E TARGET'!$S$14,
IF(DN70&gt;='PAINEL E TARGET'!$T$15,'PAINEL E TARGET'!$S$15,
IF(DN70&gt;='PAINEL E TARGET'!$T$16,'PAINEL E TARGET'!$S$16,
IF(DN70&gt;='PAINEL E TARGET'!$T$17,'PAINEL E TARGET'!$S$17,
IF(DN70&gt;='PAINEL E TARGET'!$T$18,'PAINEL E TARGET'!$S$18,'PAINEL E TARGET'!$S$19))))))))</f>
        <v>7. Fx de 125% a 129,9%</v>
      </c>
      <c r="DP70" s="17">
        <f>IFERROR(VLOOKUP($BW70,'PAINEL E TARGET'!$G$1:$Q$99,10,0),0)</f>
        <v>0</v>
      </c>
      <c r="DQ70" s="17">
        <f>VLOOKUP(DO70,'PAINEL E TARGET'!$S$10:$U$19,3,0)</f>
        <v>1.5</v>
      </c>
      <c r="DR70" s="16">
        <f t="shared" si="70"/>
        <v>0</v>
      </c>
      <c r="DS70" s="17">
        <f t="shared" si="56"/>
        <v>0.93799999999999994</v>
      </c>
      <c r="DT70" s="16">
        <f>IF(DS70&gt;=1,VLOOKUP(BO70,'PAINEL E TARGET'!$S$1:$W$8,5,0),0)</f>
        <v>0</v>
      </c>
      <c r="DU70" s="16">
        <f t="shared" si="71"/>
        <v>600</v>
      </c>
    </row>
    <row r="71" spans="2:125" s="32" customFormat="1" x14ac:dyDescent="0.2">
      <c r="B71" s="44">
        <v>43541</v>
      </c>
      <c r="C71" s="65">
        <v>257</v>
      </c>
      <c r="D71" s="66" t="s">
        <v>1134</v>
      </c>
      <c r="E71" s="65">
        <v>411</v>
      </c>
      <c r="F71" s="65" t="s">
        <v>1020</v>
      </c>
      <c r="G71" s="67">
        <v>1301979.5296787582</v>
      </c>
      <c r="H71" s="67">
        <v>827492.17880403309</v>
      </c>
      <c r="I71" s="67">
        <v>725597.09</v>
      </c>
      <c r="J71" s="68">
        <v>0.87686277717899264</v>
      </c>
      <c r="K71" s="67">
        <v>61154.941037020224</v>
      </c>
      <c r="L71" s="67">
        <v>702144.9215769642</v>
      </c>
      <c r="M71" s="67">
        <v>84127.29</v>
      </c>
      <c r="N71" s="67">
        <v>609535.19000000006</v>
      </c>
      <c r="O71" s="67">
        <v>1199372.7290931647</v>
      </c>
      <c r="P71" s="67" t="s">
        <v>1082</v>
      </c>
      <c r="Q71" s="67" t="s">
        <v>1082</v>
      </c>
      <c r="R71" s="67">
        <v>0</v>
      </c>
      <c r="S71" s="67">
        <v>1249</v>
      </c>
      <c r="T71" s="68">
        <v>8.9666805081835568E-2</v>
      </c>
      <c r="U71" s="68">
        <v>5.8184262755569538E-2</v>
      </c>
      <c r="V71" s="68">
        <v>0.64889412199382945</v>
      </c>
      <c r="W71" s="67">
        <v>68442.66</v>
      </c>
      <c r="X71" s="67">
        <v>40360.239999999991</v>
      </c>
      <c r="Y71" s="68">
        <v>0.58969420533918449</v>
      </c>
      <c r="Z71" s="68">
        <v>8.1131836953202946E-2</v>
      </c>
      <c r="AA71" s="68">
        <v>7.4909615984996056E-2</v>
      </c>
      <c r="AB71" s="68">
        <v>0.92330728352920344</v>
      </c>
      <c r="AC71" s="67">
        <v>61927.919999999991</v>
      </c>
      <c r="AD71" s="67">
        <v>51961.99</v>
      </c>
      <c r="AE71" s="68">
        <v>0.83907210188877657</v>
      </c>
      <c r="AF71" s="43">
        <v>80</v>
      </c>
      <c r="AG71" s="43">
        <v>79</v>
      </c>
      <c r="AH71" s="43">
        <v>42</v>
      </c>
      <c r="AI71" s="43">
        <v>22</v>
      </c>
      <c r="AJ71" s="67">
        <v>39643.51</v>
      </c>
      <c r="AK71" s="67">
        <v>25138</v>
      </c>
      <c r="AL71" s="68">
        <v>0.63410126903495678</v>
      </c>
      <c r="AM71" s="67">
        <v>6411.0999999999985</v>
      </c>
      <c r="AN71" s="67">
        <v>2884.89</v>
      </c>
      <c r="AO71" s="68">
        <v>0.44998362215532445</v>
      </c>
      <c r="AP71" s="67">
        <v>4504.96</v>
      </c>
      <c r="AQ71" s="67">
        <v>3483.8</v>
      </c>
      <c r="AR71" s="68">
        <v>0.77332540133541705</v>
      </c>
      <c r="AS71" s="67">
        <v>17883.09</v>
      </c>
      <c r="AT71" s="67">
        <v>8853.5500000000011</v>
      </c>
      <c r="AU71" s="68">
        <v>0.49507942978534475</v>
      </c>
      <c r="AV71" s="43">
        <v>2418.34</v>
      </c>
      <c r="AW71" s="43">
        <v>824.86</v>
      </c>
      <c r="AX71" s="69">
        <v>0.34108520720825025</v>
      </c>
      <c r="AY71" s="43">
        <v>61154.941037020224</v>
      </c>
      <c r="AZ71" s="43">
        <v>84127.290000000008</v>
      </c>
      <c r="BA71" s="43">
        <v>46849.269487838748</v>
      </c>
      <c r="BB71" s="43">
        <v>39717.32</v>
      </c>
      <c r="BC71" s="43">
        <v>94690.727518595028</v>
      </c>
      <c r="BD71" s="43">
        <v>73337.238550406051</v>
      </c>
      <c r="BE71" s="43">
        <v>108246.15999999997</v>
      </c>
      <c r="BF71" s="43">
        <v>97942.92</v>
      </c>
      <c r="BG71" s="43">
        <v>3810.22</v>
      </c>
      <c r="BH71" s="43">
        <v>69</v>
      </c>
      <c r="BI71" s="44">
        <v>43173</v>
      </c>
      <c r="BJ71" s="44">
        <v>43541</v>
      </c>
      <c r="BK71" s="44">
        <v>43172</v>
      </c>
      <c r="BL71" s="43">
        <f t="shared" si="57"/>
        <v>726846.09</v>
      </c>
      <c r="BM71" s="43">
        <f t="shared" si="58"/>
        <v>694911.4800000001</v>
      </c>
      <c r="BO71" s="16" t="str">
        <f>IFERROR(VLOOKUP($C71,'PORTE LOJA'!A:B,2,0),"PORTE 1")</f>
        <v>PORTE 2</v>
      </c>
      <c r="BP71" s="16">
        <f>VLOOKUP(BO71,'PAINEL E TARGET'!$S$1:$W$8,3,0)</f>
        <v>1875</v>
      </c>
      <c r="BQ71" s="16">
        <f t="shared" si="36"/>
        <v>1</v>
      </c>
      <c r="BR71" s="16">
        <f t="shared" si="37"/>
        <v>1</v>
      </c>
      <c r="BS71" s="16">
        <f t="shared" si="38"/>
        <v>1</v>
      </c>
      <c r="BT71" s="16">
        <f t="shared" si="39"/>
        <v>1</v>
      </c>
      <c r="BU71" s="16">
        <f t="shared" si="40"/>
        <v>1</v>
      </c>
      <c r="BV71" s="16">
        <f t="shared" si="41"/>
        <v>1</v>
      </c>
      <c r="BW71" s="17" t="str">
        <f t="shared" si="59"/>
        <v>111111</v>
      </c>
      <c r="BY71" s="17">
        <f t="shared" si="42"/>
        <v>0.878</v>
      </c>
      <c r="BZ71" s="17">
        <f t="shared" si="43"/>
        <v>0.91</v>
      </c>
      <c r="CA71" s="17" t="str">
        <f t="shared" si="60"/>
        <v>Sem Retira</v>
      </c>
      <c r="CB71" s="17">
        <f t="shared" si="61"/>
        <v>0.91</v>
      </c>
      <c r="CC71" s="33" t="str">
        <f>IF(CB71&gt;='PAINEL E TARGET'!$T$11,'PAINEL E TARGET'!$S$11,
IF(CB71&gt;='PAINEL E TARGET'!$T$12,'PAINEL E TARGET'!$S$12,
IF(CB71&gt;='PAINEL E TARGET'!$T$13,'PAINEL E TARGET'!$S$13,
IF(CB71&gt;='PAINEL E TARGET'!$T$14,'PAINEL E TARGET'!$S$14,
IF(CB71&gt;='PAINEL E TARGET'!$T$15,'PAINEL E TARGET'!$S$15,
IF(CB71&gt;='PAINEL E TARGET'!$T$16,'PAINEL E TARGET'!$S$16,
IF(CB71&gt;='PAINEL E TARGET'!$T$17,'PAINEL E TARGET'!$S$17,
IF(CB71&gt;='PAINEL E TARGET'!$T$18,'PAINEL E TARGET'!$S$18,'PAINEL E TARGET'!$S$19))))))))</f>
        <v>1. Fx de 90% a 99,9%</v>
      </c>
      <c r="CD71" s="17">
        <f>IFERROR(VLOOKUP($BW71,'PAINEL E TARGET'!$G$1:$Q$99,4,0),0)</f>
        <v>0.25</v>
      </c>
      <c r="CE71" s="17">
        <f>VLOOKUP(CC71,'PAINEL E TARGET'!$S$10:$U$19,3,0)</f>
        <v>0.5</v>
      </c>
      <c r="CF71" s="16">
        <f t="shared" si="62"/>
        <v>234.375</v>
      </c>
      <c r="CG71" s="17">
        <f t="shared" si="44"/>
        <v>0.63400000000000001</v>
      </c>
      <c r="CH71" s="17">
        <f t="shared" si="45"/>
        <v>0.45</v>
      </c>
      <c r="CI71" s="17">
        <f t="shared" si="46"/>
        <v>0.77300000000000002</v>
      </c>
      <c r="CJ71" s="17">
        <f t="shared" si="47"/>
        <v>0.495</v>
      </c>
      <c r="CK71" s="17">
        <f t="shared" si="48"/>
        <v>0.34100000000000003</v>
      </c>
      <c r="CL71" s="17">
        <f t="shared" si="49"/>
        <v>0.59</v>
      </c>
      <c r="CM71" s="16">
        <f t="shared" si="50"/>
        <v>1</v>
      </c>
      <c r="CN71" s="17" t="str">
        <f t="shared" si="63"/>
        <v>não ok</v>
      </c>
      <c r="CO71" s="17">
        <f t="shared" si="64"/>
        <v>0</v>
      </c>
      <c r="CP71" s="33" t="str">
        <f>IF(CO71&gt;='PAINEL E TARGET'!$T$11,'PAINEL E TARGET'!$S$11,
IF(CO71&gt;='PAINEL E TARGET'!$T$12,'PAINEL E TARGET'!$S$12,
IF(CO71&gt;='PAINEL E TARGET'!$T$13,'PAINEL E TARGET'!$S$13,
IF(CO71&gt;='PAINEL E TARGET'!$T$14,'PAINEL E TARGET'!$S$14,
IF(CO71&gt;='PAINEL E TARGET'!$T$15,'PAINEL E TARGET'!$S$15,
IF(CO71&gt;='PAINEL E TARGET'!$T$16,'PAINEL E TARGET'!$S$16,
IF(CO71&gt;='PAINEL E TARGET'!$T$17,'PAINEL E TARGET'!$S$17,
IF(CO71&gt;='PAINEL E TARGET'!$T$18,'PAINEL E TARGET'!$S$18,'PAINEL E TARGET'!$S$19))))))))</f>
        <v>Não elegível</v>
      </c>
      <c r="CQ71" s="17">
        <f>IFERROR(VLOOKUP($BW71,'PAINEL E TARGET'!$G$1:$Q$99,5,0),0)</f>
        <v>0.25</v>
      </c>
      <c r="CR71" s="17">
        <f>VLOOKUP(CP71,'PAINEL E TARGET'!$S$10:$U$19,3,0)</f>
        <v>0</v>
      </c>
      <c r="CS71" s="16">
        <f t="shared" si="65"/>
        <v>0</v>
      </c>
      <c r="CT71" s="17">
        <f t="shared" si="51"/>
        <v>0.83899999999999997</v>
      </c>
      <c r="CU71" s="33" t="str">
        <f>IF(CT71&gt;='PAINEL E TARGET'!$T$11,'PAINEL E TARGET'!$S$11,
IF(CT71&gt;='PAINEL E TARGET'!$T$12,'PAINEL E TARGET'!$S$12,
IF(CT71&gt;='PAINEL E TARGET'!$T$13,'PAINEL E TARGET'!$S$13,
IF(CT71&gt;='PAINEL E TARGET'!$T$14,'PAINEL E TARGET'!$S$14,
IF(CT71&gt;='PAINEL E TARGET'!$T$15,'PAINEL E TARGET'!$S$15,
IF(CT71&gt;='PAINEL E TARGET'!$T$16,'PAINEL E TARGET'!$S$16,
IF(CT71&gt;='PAINEL E TARGET'!$T$17,'PAINEL E TARGET'!$S$17,
IF(CT71&gt;='PAINEL E TARGET'!$T$18,'PAINEL E TARGET'!$S$18,'PAINEL E TARGET'!$S$19))))))))</f>
        <v>Não elegível</v>
      </c>
      <c r="CV71" s="17">
        <f>IFERROR(VLOOKUP($BW71,'PAINEL E TARGET'!$G$1:$Q$99,6,0),0)</f>
        <v>0.2</v>
      </c>
      <c r="CW71" s="17">
        <f>VLOOKUP(CU71,'PAINEL E TARGET'!$S$10:$U$19,3,0)</f>
        <v>0</v>
      </c>
      <c r="CX71" s="16">
        <f t="shared" si="66"/>
        <v>0</v>
      </c>
      <c r="CY71" s="17">
        <f t="shared" si="52"/>
        <v>1.3759999999999999</v>
      </c>
      <c r="CZ71" s="33" t="str">
        <f>IF(CY71&gt;='PAINEL E TARGET'!$T$11,'PAINEL E TARGET'!$S$11,
IF(CY71&gt;='PAINEL E TARGET'!$T$12,'PAINEL E TARGET'!$S$12,
IF(CY71&gt;='PAINEL E TARGET'!$T$13,'PAINEL E TARGET'!$S$13,
IF(CY71&gt;='PAINEL E TARGET'!$T$14,'PAINEL E TARGET'!$S$14,
IF(CY71&gt;='PAINEL E TARGET'!$T$15,'PAINEL E TARGET'!$S$15,
IF(CY71&gt;='PAINEL E TARGET'!$T$16,'PAINEL E TARGET'!$S$16,
IF(CY71&gt;='PAINEL E TARGET'!$T$17,'PAINEL E TARGET'!$S$17,
IF(CY71&gt;='PAINEL E TARGET'!$T$18,'PAINEL E TARGET'!$S$18,'PAINEL E TARGET'!$S$19))))))))</f>
        <v>8. Fx de 130% ou mais</v>
      </c>
      <c r="DA71" s="17">
        <f>IFERROR(VLOOKUP($BW71,'PAINEL E TARGET'!$G$1:$Q$99,7,0),0)</f>
        <v>0.15</v>
      </c>
      <c r="DB71" s="17">
        <f>VLOOKUP(CZ71,'PAINEL E TARGET'!$S$10:$U$19,3,0)</f>
        <v>1.6</v>
      </c>
      <c r="DC71" s="16">
        <f t="shared" si="67"/>
        <v>450</v>
      </c>
      <c r="DD71" s="17">
        <f t="shared" si="53"/>
        <v>0.84799999999999998</v>
      </c>
      <c r="DE71" s="33" t="str">
        <f>IF(DD71&gt;='PAINEL E TARGET'!$T$11,'PAINEL E TARGET'!$S$11,
IF(DD71&gt;='PAINEL E TARGET'!$T$12,'PAINEL E TARGET'!$S$12,
IF(DD71&gt;='PAINEL E TARGET'!$T$13,'PAINEL E TARGET'!$S$13,
IF(DD71&gt;='PAINEL E TARGET'!$T$14,'PAINEL E TARGET'!$S$14,
IF(DD71&gt;='PAINEL E TARGET'!$T$15,'PAINEL E TARGET'!$S$15,
IF(DD71&gt;='PAINEL E TARGET'!$T$16,'PAINEL E TARGET'!$S$16,
IF(DD71&gt;='PAINEL E TARGET'!$T$17,'PAINEL E TARGET'!$S$17,
IF(DD71&gt;='PAINEL E TARGET'!$T$18,'PAINEL E TARGET'!$S$18,'PAINEL E TARGET'!$S$19))))))))</f>
        <v>Não elegível</v>
      </c>
      <c r="DF71" s="17">
        <f>IFERROR(VLOOKUP($BW71,'PAINEL E TARGET'!$G$1:$Q$99,8,0),0)</f>
        <v>0.1</v>
      </c>
      <c r="DG71" s="17">
        <f>VLOOKUP(DE71,'PAINEL E TARGET'!$S$10:$U$19,3,0)</f>
        <v>0</v>
      </c>
      <c r="DH71" s="16">
        <f t="shared" si="68"/>
        <v>0</v>
      </c>
      <c r="DI71" s="17">
        <f t="shared" si="54"/>
        <v>0.52400000000000002</v>
      </c>
      <c r="DJ71" s="33" t="str">
        <f>IF(DI71&gt;='PAINEL E TARGET'!$T$11,'PAINEL E TARGET'!$S$11,
IF(DI71&gt;='PAINEL E TARGET'!$T$12,'PAINEL E TARGET'!$S$12,
IF(DI71&gt;='PAINEL E TARGET'!$T$13,'PAINEL E TARGET'!$S$13,
IF(DI71&gt;='PAINEL E TARGET'!$T$14,'PAINEL E TARGET'!$S$14,
IF(DI71&gt;='PAINEL E TARGET'!$T$15,'PAINEL E TARGET'!$S$15,
IF(DI71&gt;='PAINEL E TARGET'!$T$16,'PAINEL E TARGET'!$S$16,
IF(DI71&gt;='PAINEL E TARGET'!$T$17,'PAINEL E TARGET'!$S$17,
IF(DI71&gt;='PAINEL E TARGET'!$T$18,'PAINEL E TARGET'!$S$18,'PAINEL E TARGET'!$S$19))))))))</f>
        <v>Não elegível</v>
      </c>
      <c r="DK71" s="17">
        <f>IFERROR(VLOOKUP($BW71,'PAINEL E TARGET'!$G$1:$Q$99,9,0),0)</f>
        <v>0.05</v>
      </c>
      <c r="DL71" s="17">
        <f>VLOOKUP(DJ71,'PAINEL E TARGET'!$S$10:$U$19,3,0)</f>
        <v>0</v>
      </c>
      <c r="DM71" s="16">
        <f t="shared" si="69"/>
        <v>0</v>
      </c>
      <c r="DN71" s="17">
        <f t="shared" si="55"/>
        <v>0.34100000000000003</v>
      </c>
      <c r="DO71" s="33" t="str">
        <f>IF(DN71&gt;='PAINEL E TARGET'!$T$11,'PAINEL E TARGET'!$S$11,
IF(DN71&gt;='PAINEL E TARGET'!$T$12,'PAINEL E TARGET'!$S$12,
IF(DN71&gt;='PAINEL E TARGET'!$T$13,'PAINEL E TARGET'!$S$13,
IF(DN71&gt;='PAINEL E TARGET'!$T$14,'PAINEL E TARGET'!$S$14,
IF(DN71&gt;='PAINEL E TARGET'!$T$15,'PAINEL E TARGET'!$S$15,
IF(DN71&gt;='PAINEL E TARGET'!$T$16,'PAINEL E TARGET'!$S$16,
IF(DN71&gt;='PAINEL E TARGET'!$T$17,'PAINEL E TARGET'!$S$17,
IF(DN71&gt;='PAINEL E TARGET'!$T$18,'PAINEL E TARGET'!$S$18,'PAINEL E TARGET'!$S$19))))))))</f>
        <v>Não elegível</v>
      </c>
      <c r="DP71" s="17">
        <f>IFERROR(VLOOKUP($BW71,'PAINEL E TARGET'!$G$1:$Q$99,10,0),0)</f>
        <v>0</v>
      </c>
      <c r="DQ71" s="17">
        <f>VLOOKUP(DO71,'PAINEL E TARGET'!$S$10:$U$19,3,0)</f>
        <v>0</v>
      </c>
      <c r="DR71" s="16">
        <f t="shared" si="70"/>
        <v>0</v>
      </c>
      <c r="DS71" s="17">
        <f t="shared" si="56"/>
        <v>0.98799999999999999</v>
      </c>
      <c r="DT71" s="16">
        <f>IF(DS71&gt;=1,VLOOKUP(BO71,'PAINEL E TARGET'!$S$1:$W$8,5,0),0)</f>
        <v>0</v>
      </c>
      <c r="DU71" s="16">
        <f t="shared" si="71"/>
        <v>684.375</v>
      </c>
    </row>
    <row r="72" spans="2:125" s="32" customFormat="1" x14ac:dyDescent="0.2">
      <c r="B72" s="44">
        <v>43541</v>
      </c>
      <c r="C72" s="65">
        <v>258</v>
      </c>
      <c r="D72" s="66" t="s">
        <v>78</v>
      </c>
      <c r="E72" s="65">
        <v>213</v>
      </c>
      <c r="F72" s="65" t="s">
        <v>1017</v>
      </c>
      <c r="G72" s="67">
        <v>1980076.5028437737</v>
      </c>
      <c r="H72" s="67">
        <v>1127326.0480196276</v>
      </c>
      <c r="I72" s="67">
        <v>951436.73</v>
      </c>
      <c r="J72" s="68">
        <v>0.84397653338303313</v>
      </c>
      <c r="K72" s="67">
        <v>135392.08816593917</v>
      </c>
      <c r="L72" s="67">
        <v>889128.67247706128</v>
      </c>
      <c r="M72" s="67">
        <v>149971.72</v>
      </c>
      <c r="N72" s="67">
        <v>748921.17</v>
      </c>
      <c r="O72" s="67">
        <v>1806084.9434300938</v>
      </c>
      <c r="P72" s="67" t="s">
        <v>1082</v>
      </c>
      <c r="Q72" s="67" t="s">
        <v>1082</v>
      </c>
      <c r="R72" s="67">
        <v>0</v>
      </c>
      <c r="S72" s="67">
        <v>0</v>
      </c>
      <c r="T72" s="68">
        <v>8.947522931840575E-2</v>
      </c>
      <c r="U72" s="68">
        <v>8.3259319138679594E-2</v>
      </c>
      <c r="V72" s="68">
        <v>0.93052926237711808</v>
      </c>
      <c r="W72" s="67">
        <v>91669.23</v>
      </c>
      <c r="X72" s="67">
        <v>74841.210000000006</v>
      </c>
      <c r="Y72" s="68">
        <v>0.81642673337607408</v>
      </c>
      <c r="Z72" s="68">
        <v>5.3647824535546153E-2</v>
      </c>
      <c r="AA72" s="68">
        <v>4.8939034326993057E-2</v>
      </c>
      <c r="AB72" s="68">
        <v>0.91222775109113452</v>
      </c>
      <c r="AC72" s="67">
        <v>54963.30999999999</v>
      </c>
      <c r="AD72" s="67">
        <v>43990.95</v>
      </c>
      <c r="AE72" s="68">
        <v>0.80036937367855043</v>
      </c>
      <c r="AF72" s="43">
        <v>80</v>
      </c>
      <c r="AG72" s="43">
        <v>80</v>
      </c>
      <c r="AH72" s="43">
        <v>45</v>
      </c>
      <c r="AI72" s="43">
        <v>11</v>
      </c>
      <c r="AJ72" s="67">
        <v>51307.099999999991</v>
      </c>
      <c r="AK72" s="67">
        <v>47091.5</v>
      </c>
      <c r="AL72" s="68">
        <v>0.91783593303850752</v>
      </c>
      <c r="AM72" s="67">
        <v>13392.130000000001</v>
      </c>
      <c r="AN72" s="67">
        <v>3999.5000000000005</v>
      </c>
      <c r="AO72" s="68">
        <v>0.29864554779560831</v>
      </c>
      <c r="AP72" s="67">
        <v>10223.530000000001</v>
      </c>
      <c r="AQ72" s="67">
        <v>3489.7999999999988</v>
      </c>
      <c r="AR72" s="68">
        <v>0.34134980774742174</v>
      </c>
      <c r="AS72" s="67">
        <v>16746.47</v>
      </c>
      <c r="AT72" s="67">
        <v>20260.410000000003</v>
      </c>
      <c r="AU72" s="68">
        <v>1.2098316839310017</v>
      </c>
      <c r="AV72" s="43">
        <v>953.71</v>
      </c>
      <c r="AW72" s="43">
        <v>1604.69</v>
      </c>
      <c r="AX72" s="69">
        <v>1.6825764645437291</v>
      </c>
      <c r="AY72" s="43">
        <v>135392.08816593917</v>
      </c>
      <c r="AZ72" s="43">
        <v>149971.72</v>
      </c>
      <c r="BA72" s="43">
        <v>27956.965671508638</v>
      </c>
      <c r="BB72" s="43">
        <v>36783.69</v>
      </c>
      <c r="BC72" s="43">
        <v>236040.07140119214</v>
      </c>
      <c r="BD72" s="43">
        <v>49181.522857796394</v>
      </c>
      <c r="BE72" s="43">
        <v>162468.75000000003</v>
      </c>
      <c r="BF72" s="43">
        <v>97413.549999999988</v>
      </c>
      <c r="BG72" s="43">
        <v>1688.83</v>
      </c>
      <c r="BH72" s="43">
        <v>67</v>
      </c>
      <c r="BI72" s="44">
        <v>43173</v>
      </c>
      <c r="BJ72" s="44">
        <v>43541</v>
      </c>
      <c r="BK72" s="44">
        <v>43172</v>
      </c>
      <c r="BL72" s="43">
        <f t="shared" si="57"/>
        <v>951436.73</v>
      </c>
      <c r="BM72" s="43">
        <f t="shared" si="58"/>
        <v>898892.89</v>
      </c>
      <c r="BO72" s="16" t="str">
        <f>IFERROR(VLOOKUP($C72,'PORTE LOJA'!A:B,2,0),"PORTE 1")</f>
        <v>PORTE 3</v>
      </c>
      <c r="BP72" s="16">
        <f>VLOOKUP(BO72,'PAINEL E TARGET'!$S$1:$W$8,3,0)</f>
        <v>2400</v>
      </c>
      <c r="BQ72" s="16">
        <f t="shared" si="36"/>
        <v>1</v>
      </c>
      <c r="BR72" s="16">
        <f t="shared" si="37"/>
        <v>1</v>
      </c>
      <c r="BS72" s="16">
        <f t="shared" si="38"/>
        <v>1</v>
      </c>
      <c r="BT72" s="16">
        <f t="shared" si="39"/>
        <v>1</v>
      </c>
      <c r="BU72" s="16">
        <f t="shared" si="40"/>
        <v>1</v>
      </c>
      <c r="BV72" s="16">
        <f t="shared" si="41"/>
        <v>1</v>
      </c>
      <c r="BW72" s="17" t="str">
        <f t="shared" si="59"/>
        <v>111111</v>
      </c>
      <c r="BY72" s="17">
        <f t="shared" si="42"/>
        <v>0.84399999999999997</v>
      </c>
      <c r="BZ72" s="17">
        <f t="shared" si="43"/>
        <v>0.877</v>
      </c>
      <c r="CA72" s="17" t="str">
        <f t="shared" si="60"/>
        <v>Sem Retira</v>
      </c>
      <c r="CB72" s="17">
        <f t="shared" si="61"/>
        <v>0.877</v>
      </c>
      <c r="CC72" s="33" t="str">
        <f>IF(CB72&gt;='PAINEL E TARGET'!$T$11,'PAINEL E TARGET'!$S$11,
IF(CB72&gt;='PAINEL E TARGET'!$T$12,'PAINEL E TARGET'!$S$12,
IF(CB72&gt;='PAINEL E TARGET'!$T$13,'PAINEL E TARGET'!$S$13,
IF(CB72&gt;='PAINEL E TARGET'!$T$14,'PAINEL E TARGET'!$S$14,
IF(CB72&gt;='PAINEL E TARGET'!$T$15,'PAINEL E TARGET'!$S$15,
IF(CB72&gt;='PAINEL E TARGET'!$T$16,'PAINEL E TARGET'!$S$16,
IF(CB72&gt;='PAINEL E TARGET'!$T$17,'PAINEL E TARGET'!$S$17,
IF(CB72&gt;='PAINEL E TARGET'!$T$18,'PAINEL E TARGET'!$S$18,'PAINEL E TARGET'!$S$19))))))))</f>
        <v>Não elegível</v>
      </c>
      <c r="CD72" s="17">
        <f>IFERROR(VLOOKUP($BW72,'PAINEL E TARGET'!$G$1:$Q$99,4,0),0)</f>
        <v>0.25</v>
      </c>
      <c r="CE72" s="17">
        <f>VLOOKUP(CC72,'PAINEL E TARGET'!$S$10:$U$19,3,0)</f>
        <v>0</v>
      </c>
      <c r="CF72" s="16">
        <f t="shared" si="62"/>
        <v>0</v>
      </c>
      <c r="CG72" s="17">
        <f t="shared" si="44"/>
        <v>0.91800000000000004</v>
      </c>
      <c r="CH72" s="17">
        <f t="shared" si="45"/>
        <v>0.29899999999999999</v>
      </c>
      <c r="CI72" s="17">
        <f t="shared" si="46"/>
        <v>0.34100000000000003</v>
      </c>
      <c r="CJ72" s="17">
        <f t="shared" si="47"/>
        <v>1.21</v>
      </c>
      <c r="CK72" s="17">
        <f t="shared" si="48"/>
        <v>1.6830000000000001</v>
      </c>
      <c r="CL72" s="17">
        <f t="shared" si="49"/>
        <v>0.81599999999999995</v>
      </c>
      <c r="CM72" s="16">
        <f t="shared" si="50"/>
        <v>3</v>
      </c>
      <c r="CN72" s="17" t="str">
        <f t="shared" si="63"/>
        <v>não ok</v>
      </c>
      <c r="CO72" s="17">
        <f t="shared" si="64"/>
        <v>0</v>
      </c>
      <c r="CP72" s="33" t="str">
        <f>IF(CO72&gt;='PAINEL E TARGET'!$T$11,'PAINEL E TARGET'!$S$11,
IF(CO72&gt;='PAINEL E TARGET'!$T$12,'PAINEL E TARGET'!$S$12,
IF(CO72&gt;='PAINEL E TARGET'!$T$13,'PAINEL E TARGET'!$S$13,
IF(CO72&gt;='PAINEL E TARGET'!$T$14,'PAINEL E TARGET'!$S$14,
IF(CO72&gt;='PAINEL E TARGET'!$T$15,'PAINEL E TARGET'!$S$15,
IF(CO72&gt;='PAINEL E TARGET'!$T$16,'PAINEL E TARGET'!$S$16,
IF(CO72&gt;='PAINEL E TARGET'!$T$17,'PAINEL E TARGET'!$S$17,
IF(CO72&gt;='PAINEL E TARGET'!$T$18,'PAINEL E TARGET'!$S$18,'PAINEL E TARGET'!$S$19))))))))</f>
        <v>Não elegível</v>
      </c>
      <c r="CQ72" s="17">
        <f>IFERROR(VLOOKUP($BW72,'PAINEL E TARGET'!$G$1:$Q$99,5,0),0)</f>
        <v>0.25</v>
      </c>
      <c r="CR72" s="17">
        <f>VLOOKUP(CP72,'PAINEL E TARGET'!$S$10:$U$19,3,0)</f>
        <v>0</v>
      </c>
      <c r="CS72" s="16">
        <f t="shared" si="65"/>
        <v>0</v>
      </c>
      <c r="CT72" s="17">
        <f t="shared" si="51"/>
        <v>0.8</v>
      </c>
      <c r="CU72" s="33" t="str">
        <f>IF(CT72&gt;='PAINEL E TARGET'!$T$11,'PAINEL E TARGET'!$S$11,
IF(CT72&gt;='PAINEL E TARGET'!$T$12,'PAINEL E TARGET'!$S$12,
IF(CT72&gt;='PAINEL E TARGET'!$T$13,'PAINEL E TARGET'!$S$13,
IF(CT72&gt;='PAINEL E TARGET'!$T$14,'PAINEL E TARGET'!$S$14,
IF(CT72&gt;='PAINEL E TARGET'!$T$15,'PAINEL E TARGET'!$S$15,
IF(CT72&gt;='PAINEL E TARGET'!$T$16,'PAINEL E TARGET'!$S$16,
IF(CT72&gt;='PAINEL E TARGET'!$T$17,'PAINEL E TARGET'!$S$17,
IF(CT72&gt;='PAINEL E TARGET'!$T$18,'PAINEL E TARGET'!$S$18,'PAINEL E TARGET'!$S$19))))))))</f>
        <v>Não elegível</v>
      </c>
      <c r="CV72" s="17">
        <f>IFERROR(VLOOKUP($BW72,'PAINEL E TARGET'!$G$1:$Q$99,6,0),0)</f>
        <v>0.2</v>
      </c>
      <c r="CW72" s="17">
        <f>VLOOKUP(CU72,'PAINEL E TARGET'!$S$10:$U$19,3,0)</f>
        <v>0</v>
      </c>
      <c r="CX72" s="16">
        <f t="shared" si="66"/>
        <v>0</v>
      </c>
      <c r="CY72" s="17">
        <f t="shared" si="52"/>
        <v>1.1080000000000001</v>
      </c>
      <c r="CZ72" s="33" t="str">
        <f>IF(CY72&gt;='PAINEL E TARGET'!$T$11,'PAINEL E TARGET'!$S$11,
IF(CY72&gt;='PAINEL E TARGET'!$T$12,'PAINEL E TARGET'!$S$12,
IF(CY72&gt;='PAINEL E TARGET'!$T$13,'PAINEL E TARGET'!$S$13,
IF(CY72&gt;='PAINEL E TARGET'!$T$14,'PAINEL E TARGET'!$S$14,
IF(CY72&gt;='PAINEL E TARGET'!$T$15,'PAINEL E TARGET'!$S$15,
IF(CY72&gt;='PAINEL E TARGET'!$T$16,'PAINEL E TARGET'!$S$16,
IF(CY72&gt;='PAINEL E TARGET'!$T$17,'PAINEL E TARGET'!$S$17,
IF(CY72&gt;='PAINEL E TARGET'!$T$18,'PAINEL E TARGET'!$S$18,'PAINEL E TARGET'!$S$19))))))))</f>
        <v>4. Fx de 110% a 114,9%</v>
      </c>
      <c r="DA72" s="17">
        <f>IFERROR(VLOOKUP($BW72,'PAINEL E TARGET'!$G$1:$Q$99,7,0),0)</f>
        <v>0.15</v>
      </c>
      <c r="DB72" s="17">
        <f>VLOOKUP(CZ72,'PAINEL E TARGET'!$S$10:$U$19,3,0)</f>
        <v>1.2</v>
      </c>
      <c r="DC72" s="16">
        <f t="shared" si="67"/>
        <v>432</v>
      </c>
      <c r="DD72" s="17">
        <f t="shared" si="53"/>
        <v>1.3160000000000001</v>
      </c>
      <c r="DE72" s="33" t="str">
        <f>IF(DD72&gt;='PAINEL E TARGET'!$T$11,'PAINEL E TARGET'!$S$11,
IF(DD72&gt;='PAINEL E TARGET'!$T$12,'PAINEL E TARGET'!$S$12,
IF(DD72&gt;='PAINEL E TARGET'!$T$13,'PAINEL E TARGET'!$S$13,
IF(DD72&gt;='PAINEL E TARGET'!$T$14,'PAINEL E TARGET'!$S$14,
IF(DD72&gt;='PAINEL E TARGET'!$T$15,'PAINEL E TARGET'!$S$15,
IF(DD72&gt;='PAINEL E TARGET'!$T$16,'PAINEL E TARGET'!$S$16,
IF(DD72&gt;='PAINEL E TARGET'!$T$17,'PAINEL E TARGET'!$S$17,
IF(DD72&gt;='PAINEL E TARGET'!$T$18,'PAINEL E TARGET'!$S$18,'PAINEL E TARGET'!$S$19))))))))</f>
        <v>8. Fx de 130% ou mais</v>
      </c>
      <c r="DF72" s="17">
        <f>IFERROR(VLOOKUP($BW72,'PAINEL E TARGET'!$G$1:$Q$99,8,0),0)</f>
        <v>0.1</v>
      </c>
      <c r="DG72" s="17">
        <f>VLOOKUP(DE72,'PAINEL E TARGET'!$S$10:$U$19,3,0)</f>
        <v>1.6</v>
      </c>
      <c r="DH72" s="16">
        <f t="shared" si="68"/>
        <v>384.00000000000006</v>
      </c>
      <c r="DI72" s="17">
        <f t="shared" si="54"/>
        <v>0.24399999999999999</v>
      </c>
      <c r="DJ72" s="33" t="str">
        <f>IF(DI72&gt;='PAINEL E TARGET'!$T$11,'PAINEL E TARGET'!$S$11,
IF(DI72&gt;='PAINEL E TARGET'!$T$12,'PAINEL E TARGET'!$S$12,
IF(DI72&gt;='PAINEL E TARGET'!$T$13,'PAINEL E TARGET'!$S$13,
IF(DI72&gt;='PAINEL E TARGET'!$T$14,'PAINEL E TARGET'!$S$14,
IF(DI72&gt;='PAINEL E TARGET'!$T$15,'PAINEL E TARGET'!$S$15,
IF(DI72&gt;='PAINEL E TARGET'!$T$16,'PAINEL E TARGET'!$S$16,
IF(DI72&gt;='PAINEL E TARGET'!$T$17,'PAINEL E TARGET'!$S$17,
IF(DI72&gt;='PAINEL E TARGET'!$T$18,'PAINEL E TARGET'!$S$18,'PAINEL E TARGET'!$S$19))))))))</f>
        <v>Não elegível</v>
      </c>
      <c r="DK72" s="17">
        <f>IFERROR(VLOOKUP($BW72,'PAINEL E TARGET'!$G$1:$Q$99,9,0),0)</f>
        <v>0.05</v>
      </c>
      <c r="DL72" s="17">
        <f>VLOOKUP(DJ72,'PAINEL E TARGET'!$S$10:$U$19,3,0)</f>
        <v>0</v>
      </c>
      <c r="DM72" s="16">
        <f t="shared" si="69"/>
        <v>0</v>
      </c>
      <c r="DN72" s="17">
        <f t="shared" si="55"/>
        <v>1.6830000000000001</v>
      </c>
      <c r="DO72" s="33" t="str">
        <f>IF(DN72&gt;='PAINEL E TARGET'!$T$11,'PAINEL E TARGET'!$S$11,
IF(DN72&gt;='PAINEL E TARGET'!$T$12,'PAINEL E TARGET'!$S$12,
IF(DN72&gt;='PAINEL E TARGET'!$T$13,'PAINEL E TARGET'!$S$13,
IF(DN72&gt;='PAINEL E TARGET'!$T$14,'PAINEL E TARGET'!$S$14,
IF(DN72&gt;='PAINEL E TARGET'!$T$15,'PAINEL E TARGET'!$S$15,
IF(DN72&gt;='PAINEL E TARGET'!$T$16,'PAINEL E TARGET'!$S$16,
IF(DN72&gt;='PAINEL E TARGET'!$T$17,'PAINEL E TARGET'!$S$17,
IF(DN72&gt;='PAINEL E TARGET'!$T$18,'PAINEL E TARGET'!$S$18,'PAINEL E TARGET'!$S$19))))))))</f>
        <v>8. Fx de 130% ou mais</v>
      </c>
      <c r="DP72" s="17">
        <f>IFERROR(VLOOKUP($BW72,'PAINEL E TARGET'!$G$1:$Q$99,10,0),0)</f>
        <v>0</v>
      </c>
      <c r="DQ72" s="17">
        <f>VLOOKUP(DO72,'PAINEL E TARGET'!$S$10:$U$19,3,0)</f>
        <v>1.6</v>
      </c>
      <c r="DR72" s="16">
        <f t="shared" si="70"/>
        <v>0</v>
      </c>
      <c r="DS72" s="17">
        <f t="shared" si="56"/>
        <v>1</v>
      </c>
      <c r="DT72" s="16">
        <f>IF(DS72&gt;=1,VLOOKUP(BO72,'PAINEL E TARGET'!$S$1:$W$8,5,0),0)</f>
        <v>240</v>
      </c>
      <c r="DU72" s="16">
        <f t="shared" si="71"/>
        <v>1056</v>
      </c>
    </row>
    <row r="73" spans="2:125" s="32" customFormat="1" x14ac:dyDescent="0.2">
      <c r="B73" s="44">
        <v>43541</v>
      </c>
      <c r="C73" s="65">
        <v>261</v>
      </c>
      <c r="D73" s="66" t="s">
        <v>79</v>
      </c>
      <c r="E73" s="65">
        <v>513</v>
      </c>
      <c r="F73" s="65" t="s">
        <v>944</v>
      </c>
      <c r="G73" s="67">
        <v>1785555.5837489706</v>
      </c>
      <c r="H73" s="67">
        <v>1031890.8249566797</v>
      </c>
      <c r="I73" s="67">
        <v>699972.97</v>
      </c>
      <c r="J73" s="68">
        <v>0.67834014323112701</v>
      </c>
      <c r="K73" s="67">
        <v>59623.495450881703</v>
      </c>
      <c r="L73" s="67">
        <v>924910.06172485056</v>
      </c>
      <c r="M73" s="67">
        <v>50602.39</v>
      </c>
      <c r="N73" s="67">
        <v>634733.21</v>
      </c>
      <c r="O73" s="67">
        <v>1703876.109742455</v>
      </c>
      <c r="P73" s="67" t="s">
        <v>1082</v>
      </c>
      <c r="Q73" s="67" t="s">
        <v>1082</v>
      </c>
      <c r="R73" s="67">
        <v>0</v>
      </c>
      <c r="S73" s="67">
        <v>0</v>
      </c>
      <c r="T73" s="68">
        <v>9.7337769039491082E-2</v>
      </c>
      <c r="U73" s="68">
        <v>9.5206582001577042E-2</v>
      </c>
      <c r="V73" s="68">
        <v>0.97810524055621828</v>
      </c>
      <c r="W73" s="67">
        <v>95832.3</v>
      </c>
      <c r="X73" s="67">
        <v>65248.459999999992</v>
      </c>
      <c r="Y73" s="68">
        <v>0.68086083710815659</v>
      </c>
      <c r="Z73" s="68">
        <v>8.3404744715413606E-2</v>
      </c>
      <c r="AA73" s="68">
        <v>9.1288238929949084E-2</v>
      </c>
      <c r="AB73" s="68">
        <v>1.094520932129639</v>
      </c>
      <c r="AC73" s="67">
        <v>82114.77</v>
      </c>
      <c r="AD73" s="67">
        <v>62563.08</v>
      </c>
      <c r="AE73" s="68">
        <v>0.76189801177059857</v>
      </c>
      <c r="AF73" s="43">
        <v>80</v>
      </c>
      <c r="AG73" s="43">
        <v>77</v>
      </c>
      <c r="AH73" s="43">
        <v>43</v>
      </c>
      <c r="AI73" s="43">
        <v>13</v>
      </c>
      <c r="AJ73" s="67">
        <v>47960.030000000013</v>
      </c>
      <c r="AK73" s="67">
        <v>38224</v>
      </c>
      <c r="AL73" s="68">
        <v>0.79699699937635549</v>
      </c>
      <c r="AM73" s="67">
        <v>9708.81</v>
      </c>
      <c r="AN73" s="67">
        <v>5041.369999999999</v>
      </c>
      <c r="AO73" s="68">
        <v>0.51925725191861816</v>
      </c>
      <c r="AP73" s="67">
        <v>3501.5</v>
      </c>
      <c r="AQ73" s="67">
        <v>2383.86</v>
      </c>
      <c r="AR73" s="68">
        <v>0.68081108096530063</v>
      </c>
      <c r="AS73" s="67">
        <v>34661.96</v>
      </c>
      <c r="AT73" s="67">
        <v>19599.229999999996</v>
      </c>
      <c r="AU73" s="68">
        <v>0.56543917308773062</v>
      </c>
      <c r="AV73" s="43">
        <v>1924.99</v>
      </c>
      <c r="AW73" s="43">
        <v>1429.72</v>
      </c>
      <c r="AX73" s="69">
        <v>0.74271554657426797</v>
      </c>
      <c r="AY73" s="43">
        <v>59623.495450881703</v>
      </c>
      <c r="AZ73" s="43">
        <v>50602.39</v>
      </c>
      <c r="BA73" s="43">
        <v>33131.110218315924</v>
      </c>
      <c r="BB73" s="43">
        <v>21999.739999999998</v>
      </c>
      <c r="BC73" s="43">
        <v>102734.51931546346</v>
      </c>
      <c r="BD73" s="43">
        <v>57388.853414190286</v>
      </c>
      <c r="BE73" s="43">
        <v>166990.63</v>
      </c>
      <c r="BF73" s="43">
        <v>143087.54000000004</v>
      </c>
      <c r="BG73" s="43">
        <v>3335.7299999999991</v>
      </c>
      <c r="BH73" s="43">
        <v>91</v>
      </c>
      <c r="BI73" s="44">
        <v>43173</v>
      </c>
      <c r="BJ73" s="44">
        <v>43541</v>
      </c>
      <c r="BK73" s="44">
        <v>43172</v>
      </c>
      <c r="BL73" s="43">
        <f t="shared" si="57"/>
        <v>699972.97</v>
      </c>
      <c r="BM73" s="43">
        <f t="shared" si="58"/>
        <v>685335.6</v>
      </c>
      <c r="BO73" s="16" t="str">
        <f>IFERROR(VLOOKUP($C73,'PORTE LOJA'!A:B,2,0),"PORTE 1")</f>
        <v>PORTE 3</v>
      </c>
      <c r="BP73" s="16">
        <f>VLOOKUP(BO73,'PAINEL E TARGET'!$S$1:$W$8,3,0)</f>
        <v>2400</v>
      </c>
      <c r="BQ73" s="16">
        <f t="shared" si="36"/>
        <v>1</v>
      </c>
      <c r="BR73" s="16">
        <f t="shared" si="37"/>
        <v>1</v>
      </c>
      <c r="BS73" s="16">
        <f t="shared" si="38"/>
        <v>1</v>
      </c>
      <c r="BT73" s="16">
        <f t="shared" si="39"/>
        <v>1</v>
      </c>
      <c r="BU73" s="16">
        <f t="shared" si="40"/>
        <v>1</v>
      </c>
      <c r="BV73" s="16">
        <f t="shared" si="41"/>
        <v>1</v>
      </c>
      <c r="BW73" s="17" t="str">
        <f t="shared" si="59"/>
        <v>111111</v>
      </c>
      <c r="BY73" s="17">
        <f t="shared" si="42"/>
        <v>0.67800000000000005</v>
      </c>
      <c r="BZ73" s="17">
        <f t="shared" si="43"/>
        <v>0.69599999999999995</v>
      </c>
      <c r="CA73" s="17" t="str">
        <f t="shared" si="60"/>
        <v>Sem Retira</v>
      </c>
      <c r="CB73" s="17">
        <f t="shared" si="61"/>
        <v>0.69599999999999995</v>
      </c>
      <c r="CC73" s="33" t="str">
        <f>IF(CB73&gt;='PAINEL E TARGET'!$T$11,'PAINEL E TARGET'!$S$11,
IF(CB73&gt;='PAINEL E TARGET'!$T$12,'PAINEL E TARGET'!$S$12,
IF(CB73&gt;='PAINEL E TARGET'!$T$13,'PAINEL E TARGET'!$S$13,
IF(CB73&gt;='PAINEL E TARGET'!$T$14,'PAINEL E TARGET'!$S$14,
IF(CB73&gt;='PAINEL E TARGET'!$T$15,'PAINEL E TARGET'!$S$15,
IF(CB73&gt;='PAINEL E TARGET'!$T$16,'PAINEL E TARGET'!$S$16,
IF(CB73&gt;='PAINEL E TARGET'!$T$17,'PAINEL E TARGET'!$S$17,
IF(CB73&gt;='PAINEL E TARGET'!$T$18,'PAINEL E TARGET'!$S$18,'PAINEL E TARGET'!$S$19))))))))</f>
        <v>Não elegível</v>
      </c>
      <c r="CD73" s="17">
        <f>IFERROR(VLOOKUP($BW73,'PAINEL E TARGET'!$G$1:$Q$99,4,0),0)</f>
        <v>0.25</v>
      </c>
      <c r="CE73" s="17">
        <f>VLOOKUP(CC73,'PAINEL E TARGET'!$S$10:$U$19,3,0)</f>
        <v>0</v>
      </c>
      <c r="CF73" s="16">
        <f t="shared" si="62"/>
        <v>0</v>
      </c>
      <c r="CG73" s="17">
        <f t="shared" si="44"/>
        <v>0.79700000000000004</v>
      </c>
      <c r="CH73" s="17">
        <f t="shared" si="45"/>
        <v>0.51900000000000002</v>
      </c>
      <c r="CI73" s="17">
        <f t="shared" si="46"/>
        <v>0.68100000000000005</v>
      </c>
      <c r="CJ73" s="17">
        <f t="shared" si="47"/>
        <v>0.56499999999999995</v>
      </c>
      <c r="CK73" s="17">
        <f t="shared" si="48"/>
        <v>0.74299999999999999</v>
      </c>
      <c r="CL73" s="17">
        <f t="shared" si="49"/>
        <v>0.68100000000000005</v>
      </c>
      <c r="CM73" s="16">
        <f t="shared" si="50"/>
        <v>2</v>
      </c>
      <c r="CN73" s="17" t="str">
        <f t="shared" si="63"/>
        <v>não ok</v>
      </c>
      <c r="CO73" s="17">
        <f t="shared" si="64"/>
        <v>0</v>
      </c>
      <c r="CP73" s="33" t="str">
        <f>IF(CO73&gt;='PAINEL E TARGET'!$T$11,'PAINEL E TARGET'!$S$11,
IF(CO73&gt;='PAINEL E TARGET'!$T$12,'PAINEL E TARGET'!$S$12,
IF(CO73&gt;='PAINEL E TARGET'!$T$13,'PAINEL E TARGET'!$S$13,
IF(CO73&gt;='PAINEL E TARGET'!$T$14,'PAINEL E TARGET'!$S$14,
IF(CO73&gt;='PAINEL E TARGET'!$T$15,'PAINEL E TARGET'!$S$15,
IF(CO73&gt;='PAINEL E TARGET'!$T$16,'PAINEL E TARGET'!$S$16,
IF(CO73&gt;='PAINEL E TARGET'!$T$17,'PAINEL E TARGET'!$S$17,
IF(CO73&gt;='PAINEL E TARGET'!$T$18,'PAINEL E TARGET'!$S$18,'PAINEL E TARGET'!$S$19))))))))</f>
        <v>Não elegível</v>
      </c>
      <c r="CQ73" s="17">
        <f>IFERROR(VLOOKUP($BW73,'PAINEL E TARGET'!$G$1:$Q$99,5,0),0)</f>
        <v>0.25</v>
      </c>
      <c r="CR73" s="17">
        <f>VLOOKUP(CP73,'PAINEL E TARGET'!$S$10:$U$19,3,0)</f>
        <v>0</v>
      </c>
      <c r="CS73" s="16">
        <f t="shared" si="65"/>
        <v>0</v>
      </c>
      <c r="CT73" s="17">
        <f t="shared" si="51"/>
        <v>0.76200000000000001</v>
      </c>
      <c r="CU73" s="33" t="str">
        <f>IF(CT73&gt;='PAINEL E TARGET'!$T$11,'PAINEL E TARGET'!$S$11,
IF(CT73&gt;='PAINEL E TARGET'!$T$12,'PAINEL E TARGET'!$S$12,
IF(CT73&gt;='PAINEL E TARGET'!$T$13,'PAINEL E TARGET'!$S$13,
IF(CT73&gt;='PAINEL E TARGET'!$T$14,'PAINEL E TARGET'!$S$14,
IF(CT73&gt;='PAINEL E TARGET'!$T$15,'PAINEL E TARGET'!$S$15,
IF(CT73&gt;='PAINEL E TARGET'!$T$16,'PAINEL E TARGET'!$S$16,
IF(CT73&gt;='PAINEL E TARGET'!$T$17,'PAINEL E TARGET'!$S$17,
IF(CT73&gt;='PAINEL E TARGET'!$T$18,'PAINEL E TARGET'!$S$18,'PAINEL E TARGET'!$S$19))))))))</f>
        <v>Não elegível</v>
      </c>
      <c r="CV73" s="17">
        <f>IFERROR(VLOOKUP($BW73,'PAINEL E TARGET'!$G$1:$Q$99,6,0),0)</f>
        <v>0.2</v>
      </c>
      <c r="CW73" s="17">
        <f>VLOOKUP(CU73,'PAINEL E TARGET'!$S$10:$U$19,3,0)</f>
        <v>0</v>
      </c>
      <c r="CX73" s="16">
        <f t="shared" si="66"/>
        <v>0</v>
      </c>
      <c r="CY73" s="17">
        <f t="shared" si="52"/>
        <v>0.84899999999999998</v>
      </c>
      <c r="CZ73" s="33" t="str">
        <f>IF(CY73&gt;='PAINEL E TARGET'!$T$11,'PAINEL E TARGET'!$S$11,
IF(CY73&gt;='PAINEL E TARGET'!$T$12,'PAINEL E TARGET'!$S$12,
IF(CY73&gt;='PAINEL E TARGET'!$T$13,'PAINEL E TARGET'!$S$13,
IF(CY73&gt;='PAINEL E TARGET'!$T$14,'PAINEL E TARGET'!$S$14,
IF(CY73&gt;='PAINEL E TARGET'!$T$15,'PAINEL E TARGET'!$S$15,
IF(CY73&gt;='PAINEL E TARGET'!$T$16,'PAINEL E TARGET'!$S$16,
IF(CY73&gt;='PAINEL E TARGET'!$T$17,'PAINEL E TARGET'!$S$17,
IF(CY73&gt;='PAINEL E TARGET'!$T$18,'PAINEL E TARGET'!$S$18,'PAINEL E TARGET'!$S$19))))))))</f>
        <v>Não elegível</v>
      </c>
      <c r="DA73" s="17">
        <f>IFERROR(VLOOKUP($BW73,'PAINEL E TARGET'!$G$1:$Q$99,7,0),0)</f>
        <v>0.15</v>
      </c>
      <c r="DB73" s="17">
        <f>VLOOKUP(CZ73,'PAINEL E TARGET'!$S$10:$U$19,3,0)</f>
        <v>0</v>
      </c>
      <c r="DC73" s="16">
        <f t="shared" si="67"/>
        <v>0</v>
      </c>
      <c r="DD73" s="17">
        <f t="shared" si="53"/>
        <v>0.66400000000000003</v>
      </c>
      <c r="DE73" s="33" t="str">
        <f>IF(DD73&gt;='PAINEL E TARGET'!$T$11,'PAINEL E TARGET'!$S$11,
IF(DD73&gt;='PAINEL E TARGET'!$T$12,'PAINEL E TARGET'!$S$12,
IF(DD73&gt;='PAINEL E TARGET'!$T$13,'PAINEL E TARGET'!$S$13,
IF(DD73&gt;='PAINEL E TARGET'!$T$14,'PAINEL E TARGET'!$S$14,
IF(DD73&gt;='PAINEL E TARGET'!$T$15,'PAINEL E TARGET'!$S$15,
IF(DD73&gt;='PAINEL E TARGET'!$T$16,'PAINEL E TARGET'!$S$16,
IF(DD73&gt;='PAINEL E TARGET'!$T$17,'PAINEL E TARGET'!$S$17,
IF(DD73&gt;='PAINEL E TARGET'!$T$18,'PAINEL E TARGET'!$S$18,'PAINEL E TARGET'!$S$19))))))))</f>
        <v>Não elegível</v>
      </c>
      <c r="DF73" s="17">
        <f>IFERROR(VLOOKUP($BW73,'PAINEL E TARGET'!$G$1:$Q$99,8,0),0)</f>
        <v>0.1</v>
      </c>
      <c r="DG73" s="17">
        <f>VLOOKUP(DE73,'PAINEL E TARGET'!$S$10:$U$19,3,0)</f>
        <v>0</v>
      </c>
      <c r="DH73" s="16">
        <f t="shared" si="68"/>
        <v>0</v>
      </c>
      <c r="DI73" s="17">
        <f t="shared" si="54"/>
        <v>0.30199999999999999</v>
      </c>
      <c r="DJ73" s="33" t="str">
        <f>IF(DI73&gt;='PAINEL E TARGET'!$T$11,'PAINEL E TARGET'!$S$11,
IF(DI73&gt;='PAINEL E TARGET'!$T$12,'PAINEL E TARGET'!$S$12,
IF(DI73&gt;='PAINEL E TARGET'!$T$13,'PAINEL E TARGET'!$S$13,
IF(DI73&gt;='PAINEL E TARGET'!$T$14,'PAINEL E TARGET'!$S$14,
IF(DI73&gt;='PAINEL E TARGET'!$T$15,'PAINEL E TARGET'!$S$15,
IF(DI73&gt;='PAINEL E TARGET'!$T$16,'PAINEL E TARGET'!$S$16,
IF(DI73&gt;='PAINEL E TARGET'!$T$17,'PAINEL E TARGET'!$S$17,
IF(DI73&gt;='PAINEL E TARGET'!$T$18,'PAINEL E TARGET'!$S$18,'PAINEL E TARGET'!$S$19))))))))</f>
        <v>Não elegível</v>
      </c>
      <c r="DK73" s="17">
        <f>IFERROR(VLOOKUP($BW73,'PAINEL E TARGET'!$G$1:$Q$99,9,0),0)</f>
        <v>0.05</v>
      </c>
      <c r="DL73" s="17">
        <f>VLOOKUP(DJ73,'PAINEL E TARGET'!$S$10:$U$19,3,0)</f>
        <v>0</v>
      </c>
      <c r="DM73" s="16">
        <f t="shared" si="69"/>
        <v>0</v>
      </c>
      <c r="DN73" s="17">
        <f t="shared" si="55"/>
        <v>0.74299999999999999</v>
      </c>
      <c r="DO73" s="33" t="str">
        <f>IF(DN73&gt;='PAINEL E TARGET'!$T$11,'PAINEL E TARGET'!$S$11,
IF(DN73&gt;='PAINEL E TARGET'!$T$12,'PAINEL E TARGET'!$S$12,
IF(DN73&gt;='PAINEL E TARGET'!$T$13,'PAINEL E TARGET'!$S$13,
IF(DN73&gt;='PAINEL E TARGET'!$T$14,'PAINEL E TARGET'!$S$14,
IF(DN73&gt;='PAINEL E TARGET'!$T$15,'PAINEL E TARGET'!$S$15,
IF(DN73&gt;='PAINEL E TARGET'!$T$16,'PAINEL E TARGET'!$S$16,
IF(DN73&gt;='PAINEL E TARGET'!$T$17,'PAINEL E TARGET'!$S$17,
IF(DN73&gt;='PAINEL E TARGET'!$T$18,'PAINEL E TARGET'!$S$18,'PAINEL E TARGET'!$S$19))))))))</f>
        <v>Não elegível</v>
      </c>
      <c r="DP73" s="17">
        <f>IFERROR(VLOOKUP($BW73,'PAINEL E TARGET'!$G$1:$Q$99,10,0),0)</f>
        <v>0</v>
      </c>
      <c r="DQ73" s="17">
        <f>VLOOKUP(DO73,'PAINEL E TARGET'!$S$10:$U$19,3,0)</f>
        <v>0</v>
      </c>
      <c r="DR73" s="16">
        <f t="shared" si="70"/>
        <v>0</v>
      </c>
      <c r="DS73" s="17">
        <f t="shared" si="56"/>
        <v>0.96299999999999997</v>
      </c>
      <c r="DT73" s="16">
        <f>IF(DS73&gt;=1,VLOOKUP(BO73,'PAINEL E TARGET'!$S$1:$W$8,5,0),0)</f>
        <v>0</v>
      </c>
      <c r="DU73" s="16">
        <f t="shared" si="71"/>
        <v>0</v>
      </c>
    </row>
    <row r="74" spans="2:125" s="32" customFormat="1" x14ac:dyDescent="0.2">
      <c r="B74" s="44">
        <v>43541</v>
      </c>
      <c r="C74" s="65">
        <v>263</v>
      </c>
      <c r="D74" s="66" t="s">
        <v>80</v>
      </c>
      <c r="E74" s="65">
        <v>411</v>
      </c>
      <c r="F74" s="65" t="s">
        <v>1020</v>
      </c>
      <c r="G74" s="67">
        <v>2292069.1041297237</v>
      </c>
      <c r="H74" s="67">
        <v>1275987.4127398904</v>
      </c>
      <c r="I74" s="67">
        <v>1115915.4500000002</v>
      </c>
      <c r="J74" s="68">
        <v>0.87455051582666288</v>
      </c>
      <c r="K74" s="67">
        <v>190765.05316242491</v>
      </c>
      <c r="L74" s="67">
        <v>993952.0575577952</v>
      </c>
      <c r="M74" s="67">
        <v>172265.97</v>
      </c>
      <c r="N74" s="67">
        <v>917256.41000000015</v>
      </c>
      <c r="O74" s="67">
        <v>2130510.0630321656</v>
      </c>
      <c r="P74" s="67" t="s">
        <v>1082</v>
      </c>
      <c r="Q74" s="67" t="s">
        <v>1082</v>
      </c>
      <c r="R74" s="67">
        <v>0</v>
      </c>
      <c r="S74" s="67">
        <v>0</v>
      </c>
      <c r="T74" s="68">
        <v>9.5924401675023807E-2</v>
      </c>
      <c r="U74" s="68">
        <v>8.3249937463423185E-2</v>
      </c>
      <c r="V74" s="68">
        <v>0.86787028128109012</v>
      </c>
      <c r="W74" s="67">
        <v>113643.28000000001</v>
      </c>
      <c r="X74" s="67">
        <v>90702.669999999984</v>
      </c>
      <c r="Y74" s="68">
        <v>0.79813491831633132</v>
      </c>
      <c r="Z74" s="68">
        <v>8.4055526082054757E-2</v>
      </c>
      <c r="AA74" s="68">
        <v>8.8000459430672723E-2</v>
      </c>
      <c r="AB74" s="68">
        <v>1.0469324687203425</v>
      </c>
      <c r="AC74" s="67">
        <v>99582.01999999999</v>
      </c>
      <c r="AD74" s="67">
        <v>95878.469999999987</v>
      </c>
      <c r="AE74" s="68">
        <v>0.96280904926411415</v>
      </c>
      <c r="AF74" s="43">
        <v>80</v>
      </c>
      <c r="AG74" s="43">
        <v>67</v>
      </c>
      <c r="AH74" s="43">
        <v>66</v>
      </c>
      <c r="AI74" s="43">
        <v>51</v>
      </c>
      <c r="AJ74" s="67">
        <v>54057.45</v>
      </c>
      <c r="AK74" s="67">
        <v>46503</v>
      </c>
      <c r="AL74" s="68">
        <v>0.86025145470235842</v>
      </c>
      <c r="AM74" s="67">
        <v>8825.19</v>
      </c>
      <c r="AN74" s="67">
        <v>3739.09</v>
      </c>
      <c r="AO74" s="68">
        <v>0.42368379604291806</v>
      </c>
      <c r="AP74" s="67">
        <v>6399.670000000001</v>
      </c>
      <c r="AQ74" s="67">
        <v>2383.84</v>
      </c>
      <c r="AR74" s="68">
        <v>0.37249420673253464</v>
      </c>
      <c r="AS74" s="67">
        <v>44360.97</v>
      </c>
      <c r="AT74" s="67">
        <v>38076.739999999991</v>
      </c>
      <c r="AU74" s="68">
        <v>0.85833876040131651</v>
      </c>
      <c r="AV74" s="43">
        <v>2879.72</v>
      </c>
      <c r="AW74" s="43">
        <v>2604.4599999999996</v>
      </c>
      <c r="AX74" s="69">
        <v>0.9044143180587001</v>
      </c>
      <c r="AY74" s="43">
        <v>190765.05316242491</v>
      </c>
      <c r="AZ74" s="43">
        <v>172265.97</v>
      </c>
      <c r="BA74" s="43">
        <v>53463.14569735666</v>
      </c>
      <c r="BB74" s="43">
        <v>63999.779999999992</v>
      </c>
      <c r="BC74" s="43">
        <v>342180.18700671196</v>
      </c>
      <c r="BD74" s="43">
        <v>96278.589462009346</v>
      </c>
      <c r="BE74" s="43">
        <v>205542.22999999998</v>
      </c>
      <c r="BF74" s="43">
        <v>180110.21</v>
      </c>
      <c r="BG74" s="43">
        <v>5184.6000000000004</v>
      </c>
      <c r="BH74" s="43">
        <v>126</v>
      </c>
      <c r="BI74" s="44">
        <v>43173</v>
      </c>
      <c r="BJ74" s="44">
        <v>43541</v>
      </c>
      <c r="BK74" s="44">
        <v>43172</v>
      </c>
      <c r="BL74" s="43">
        <f t="shared" si="57"/>
        <v>1115915.4500000002</v>
      </c>
      <c r="BM74" s="43">
        <f t="shared" si="58"/>
        <v>1089522.3800000001</v>
      </c>
      <c r="BO74" s="16" t="str">
        <f>IFERROR(VLOOKUP($C74,'PORTE LOJA'!A:B,2,0),"PORTE 1")</f>
        <v>PORTE 4</v>
      </c>
      <c r="BP74" s="16">
        <f>VLOOKUP(BO74,'PAINEL E TARGET'!$S$1:$W$8,3,0)</f>
        <v>3000</v>
      </c>
      <c r="BQ74" s="16">
        <f t="shared" si="36"/>
        <v>1</v>
      </c>
      <c r="BR74" s="16">
        <f t="shared" si="37"/>
        <v>1</v>
      </c>
      <c r="BS74" s="16">
        <f t="shared" si="38"/>
        <v>1</v>
      </c>
      <c r="BT74" s="16">
        <f t="shared" si="39"/>
        <v>1</v>
      </c>
      <c r="BU74" s="16">
        <f t="shared" si="40"/>
        <v>1</v>
      </c>
      <c r="BV74" s="16">
        <f t="shared" si="41"/>
        <v>1</v>
      </c>
      <c r="BW74" s="17" t="str">
        <f t="shared" si="59"/>
        <v>111111</v>
      </c>
      <c r="BY74" s="17">
        <f t="shared" si="42"/>
        <v>0.875</v>
      </c>
      <c r="BZ74" s="17">
        <f t="shared" si="43"/>
        <v>0.92</v>
      </c>
      <c r="CA74" s="17" t="str">
        <f t="shared" si="60"/>
        <v>Sem Retira</v>
      </c>
      <c r="CB74" s="17">
        <f t="shared" si="61"/>
        <v>0.92</v>
      </c>
      <c r="CC74" s="33" t="str">
        <f>IF(CB74&gt;='PAINEL E TARGET'!$T$11,'PAINEL E TARGET'!$S$11,
IF(CB74&gt;='PAINEL E TARGET'!$T$12,'PAINEL E TARGET'!$S$12,
IF(CB74&gt;='PAINEL E TARGET'!$T$13,'PAINEL E TARGET'!$S$13,
IF(CB74&gt;='PAINEL E TARGET'!$T$14,'PAINEL E TARGET'!$S$14,
IF(CB74&gt;='PAINEL E TARGET'!$T$15,'PAINEL E TARGET'!$S$15,
IF(CB74&gt;='PAINEL E TARGET'!$T$16,'PAINEL E TARGET'!$S$16,
IF(CB74&gt;='PAINEL E TARGET'!$T$17,'PAINEL E TARGET'!$S$17,
IF(CB74&gt;='PAINEL E TARGET'!$T$18,'PAINEL E TARGET'!$S$18,'PAINEL E TARGET'!$S$19))))))))</f>
        <v>1. Fx de 90% a 99,9%</v>
      </c>
      <c r="CD74" s="17">
        <f>IFERROR(VLOOKUP($BW74,'PAINEL E TARGET'!$G$1:$Q$99,4,0),0)</f>
        <v>0.25</v>
      </c>
      <c r="CE74" s="17">
        <f>VLOOKUP(CC74,'PAINEL E TARGET'!$S$10:$U$19,3,0)</f>
        <v>0.5</v>
      </c>
      <c r="CF74" s="16">
        <f t="shared" si="62"/>
        <v>375</v>
      </c>
      <c r="CG74" s="17">
        <f t="shared" si="44"/>
        <v>0.86</v>
      </c>
      <c r="CH74" s="17">
        <f t="shared" si="45"/>
        <v>0.42399999999999999</v>
      </c>
      <c r="CI74" s="17">
        <f t="shared" si="46"/>
        <v>0.372</v>
      </c>
      <c r="CJ74" s="17">
        <f t="shared" si="47"/>
        <v>0.85799999999999998</v>
      </c>
      <c r="CK74" s="17">
        <f t="shared" si="48"/>
        <v>0.90400000000000003</v>
      </c>
      <c r="CL74" s="17">
        <f t="shared" si="49"/>
        <v>0.79800000000000004</v>
      </c>
      <c r="CM74" s="16">
        <f t="shared" si="50"/>
        <v>3</v>
      </c>
      <c r="CN74" s="17" t="str">
        <f t="shared" si="63"/>
        <v>não ok</v>
      </c>
      <c r="CO74" s="17">
        <f t="shared" si="64"/>
        <v>0</v>
      </c>
      <c r="CP74" s="33" t="str">
        <f>IF(CO74&gt;='PAINEL E TARGET'!$T$11,'PAINEL E TARGET'!$S$11,
IF(CO74&gt;='PAINEL E TARGET'!$T$12,'PAINEL E TARGET'!$S$12,
IF(CO74&gt;='PAINEL E TARGET'!$T$13,'PAINEL E TARGET'!$S$13,
IF(CO74&gt;='PAINEL E TARGET'!$T$14,'PAINEL E TARGET'!$S$14,
IF(CO74&gt;='PAINEL E TARGET'!$T$15,'PAINEL E TARGET'!$S$15,
IF(CO74&gt;='PAINEL E TARGET'!$T$16,'PAINEL E TARGET'!$S$16,
IF(CO74&gt;='PAINEL E TARGET'!$T$17,'PAINEL E TARGET'!$S$17,
IF(CO74&gt;='PAINEL E TARGET'!$T$18,'PAINEL E TARGET'!$S$18,'PAINEL E TARGET'!$S$19))))))))</f>
        <v>Não elegível</v>
      </c>
      <c r="CQ74" s="17">
        <f>IFERROR(VLOOKUP($BW74,'PAINEL E TARGET'!$G$1:$Q$99,5,0),0)</f>
        <v>0.25</v>
      </c>
      <c r="CR74" s="17">
        <f>VLOOKUP(CP74,'PAINEL E TARGET'!$S$10:$U$19,3,0)</f>
        <v>0</v>
      </c>
      <c r="CS74" s="16">
        <f t="shared" si="65"/>
        <v>0</v>
      </c>
      <c r="CT74" s="17">
        <f t="shared" si="51"/>
        <v>0.96299999999999997</v>
      </c>
      <c r="CU74" s="33" t="str">
        <f>IF(CT74&gt;='PAINEL E TARGET'!$T$11,'PAINEL E TARGET'!$S$11,
IF(CT74&gt;='PAINEL E TARGET'!$T$12,'PAINEL E TARGET'!$S$12,
IF(CT74&gt;='PAINEL E TARGET'!$T$13,'PAINEL E TARGET'!$S$13,
IF(CT74&gt;='PAINEL E TARGET'!$T$14,'PAINEL E TARGET'!$S$14,
IF(CT74&gt;='PAINEL E TARGET'!$T$15,'PAINEL E TARGET'!$S$15,
IF(CT74&gt;='PAINEL E TARGET'!$T$16,'PAINEL E TARGET'!$S$16,
IF(CT74&gt;='PAINEL E TARGET'!$T$17,'PAINEL E TARGET'!$S$17,
IF(CT74&gt;='PAINEL E TARGET'!$T$18,'PAINEL E TARGET'!$S$18,'PAINEL E TARGET'!$S$19))))))))</f>
        <v>1. Fx de 90% a 99,9%</v>
      </c>
      <c r="CV74" s="17">
        <f>IFERROR(VLOOKUP($BW74,'PAINEL E TARGET'!$G$1:$Q$99,6,0),0)</f>
        <v>0.2</v>
      </c>
      <c r="CW74" s="17">
        <f>VLOOKUP(CU74,'PAINEL E TARGET'!$S$10:$U$19,3,0)</f>
        <v>0.5</v>
      </c>
      <c r="CX74" s="16">
        <f t="shared" si="66"/>
        <v>300</v>
      </c>
      <c r="CY74" s="17">
        <f t="shared" si="52"/>
        <v>0.90300000000000002</v>
      </c>
      <c r="CZ74" s="33" t="str">
        <f>IF(CY74&gt;='PAINEL E TARGET'!$T$11,'PAINEL E TARGET'!$S$11,
IF(CY74&gt;='PAINEL E TARGET'!$T$12,'PAINEL E TARGET'!$S$12,
IF(CY74&gt;='PAINEL E TARGET'!$T$13,'PAINEL E TARGET'!$S$13,
IF(CY74&gt;='PAINEL E TARGET'!$T$14,'PAINEL E TARGET'!$S$14,
IF(CY74&gt;='PAINEL E TARGET'!$T$15,'PAINEL E TARGET'!$S$15,
IF(CY74&gt;='PAINEL E TARGET'!$T$16,'PAINEL E TARGET'!$S$16,
IF(CY74&gt;='PAINEL E TARGET'!$T$17,'PAINEL E TARGET'!$S$17,
IF(CY74&gt;='PAINEL E TARGET'!$T$18,'PAINEL E TARGET'!$S$18,'PAINEL E TARGET'!$S$19))))))))</f>
        <v>1. Fx de 90% a 99,9%</v>
      </c>
      <c r="DA74" s="17">
        <f>IFERROR(VLOOKUP($BW74,'PAINEL E TARGET'!$G$1:$Q$99,7,0),0)</f>
        <v>0.15</v>
      </c>
      <c r="DB74" s="17">
        <f>VLOOKUP(CZ74,'PAINEL E TARGET'!$S$10:$U$19,3,0)</f>
        <v>0.5</v>
      </c>
      <c r="DC74" s="16">
        <f t="shared" si="67"/>
        <v>225</v>
      </c>
      <c r="DD74" s="17">
        <f t="shared" si="53"/>
        <v>1.1970000000000001</v>
      </c>
      <c r="DE74" s="33" t="str">
        <f>IF(DD74&gt;='PAINEL E TARGET'!$T$11,'PAINEL E TARGET'!$S$11,
IF(DD74&gt;='PAINEL E TARGET'!$T$12,'PAINEL E TARGET'!$S$12,
IF(DD74&gt;='PAINEL E TARGET'!$T$13,'PAINEL E TARGET'!$S$13,
IF(DD74&gt;='PAINEL E TARGET'!$T$14,'PAINEL E TARGET'!$S$14,
IF(DD74&gt;='PAINEL E TARGET'!$T$15,'PAINEL E TARGET'!$S$15,
IF(DD74&gt;='PAINEL E TARGET'!$T$16,'PAINEL E TARGET'!$S$16,
IF(DD74&gt;='PAINEL E TARGET'!$T$17,'PAINEL E TARGET'!$S$17,
IF(DD74&gt;='PAINEL E TARGET'!$T$18,'PAINEL E TARGET'!$S$18,'PAINEL E TARGET'!$S$19))))))))</f>
        <v>5. Fx de 115% a 119,9%</v>
      </c>
      <c r="DF74" s="17">
        <f>IFERROR(VLOOKUP($BW74,'PAINEL E TARGET'!$G$1:$Q$99,8,0),0)</f>
        <v>0.1</v>
      </c>
      <c r="DG74" s="17">
        <f>VLOOKUP(DE74,'PAINEL E TARGET'!$S$10:$U$19,3,0)</f>
        <v>1.3</v>
      </c>
      <c r="DH74" s="16">
        <f t="shared" si="68"/>
        <v>390</v>
      </c>
      <c r="DI74" s="17">
        <f t="shared" si="54"/>
        <v>0.77300000000000002</v>
      </c>
      <c r="DJ74" s="33" t="str">
        <f>IF(DI74&gt;='PAINEL E TARGET'!$T$11,'PAINEL E TARGET'!$S$11,
IF(DI74&gt;='PAINEL E TARGET'!$T$12,'PAINEL E TARGET'!$S$12,
IF(DI74&gt;='PAINEL E TARGET'!$T$13,'PAINEL E TARGET'!$S$13,
IF(DI74&gt;='PAINEL E TARGET'!$T$14,'PAINEL E TARGET'!$S$14,
IF(DI74&gt;='PAINEL E TARGET'!$T$15,'PAINEL E TARGET'!$S$15,
IF(DI74&gt;='PAINEL E TARGET'!$T$16,'PAINEL E TARGET'!$S$16,
IF(DI74&gt;='PAINEL E TARGET'!$T$17,'PAINEL E TARGET'!$S$17,
IF(DI74&gt;='PAINEL E TARGET'!$T$18,'PAINEL E TARGET'!$S$18,'PAINEL E TARGET'!$S$19))))))))</f>
        <v>Não elegível</v>
      </c>
      <c r="DK74" s="17">
        <f>IFERROR(VLOOKUP($BW74,'PAINEL E TARGET'!$G$1:$Q$99,9,0),0)</f>
        <v>0.05</v>
      </c>
      <c r="DL74" s="17">
        <f>VLOOKUP(DJ74,'PAINEL E TARGET'!$S$10:$U$19,3,0)</f>
        <v>0</v>
      </c>
      <c r="DM74" s="16">
        <f t="shared" si="69"/>
        <v>0</v>
      </c>
      <c r="DN74" s="17">
        <f t="shared" si="55"/>
        <v>0.90400000000000003</v>
      </c>
      <c r="DO74" s="33" t="str">
        <f>IF(DN74&gt;='PAINEL E TARGET'!$T$11,'PAINEL E TARGET'!$S$11,
IF(DN74&gt;='PAINEL E TARGET'!$T$12,'PAINEL E TARGET'!$S$12,
IF(DN74&gt;='PAINEL E TARGET'!$T$13,'PAINEL E TARGET'!$S$13,
IF(DN74&gt;='PAINEL E TARGET'!$T$14,'PAINEL E TARGET'!$S$14,
IF(DN74&gt;='PAINEL E TARGET'!$T$15,'PAINEL E TARGET'!$S$15,
IF(DN74&gt;='PAINEL E TARGET'!$T$16,'PAINEL E TARGET'!$S$16,
IF(DN74&gt;='PAINEL E TARGET'!$T$17,'PAINEL E TARGET'!$S$17,
IF(DN74&gt;='PAINEL E TARGET'!$T$18,'PAINEL E TARGET'!$S$18,'PAINEL E TARGET'!$S$19))))))))</f>
        <v>1. Fx de 90% a 99,9%</v>
      </c>
      <c r="DP74" s="17">
        <f>IFERROR(VLOOKUP($BW74,'PAINEL E TARGET'!$G$1:$Q$99,10,0),0)</f>
        <v>0</v>
      </c>
      <c r="DQ74" s="17">
        <f>VLOOKUP(DO74,'PAINEL E TARGET'!$S$10:$U$19,3,0)</f>
        <v>0.5</v>
      </c>
      <c r="DR74" s="16">
        <f t="shared" si="70"/>
        <v>0</v>
      </c>
      <c r="DS74" s="17">
        <f t="shared" si="56"/>
        <v>0.83799999999999997</v>
      </c>
      <c r="DT74" s="16">
        <f>IF(DS74&gt;=1,VLOOKUP(BO74,'PAINEL E TARGET'!$S$1:$W$8,5,0),0)</f>
        <v>0</v>
      </c>
      <c r="DU74" s="16">
        <f t="shared" si="71"/>
        <v>1290</v>
      </c>
    </row>
    <row r="75" spans="2:125" s="32" customFormat="1" x14ac:dyDescent="0.2">
      <c r="B75" s="44">
        <v>43541</v>
      </c>
      <c r="C75" s="65">
        <v>270</v>
      </c>
      <c r="D75" s="66" t="s">
        <v>81</v>
      </c>
      <c r="E75" s="65">
        <v>110</v>
      </c>
      <c r="F75" s="65" t="s">
        <v>1018</v>
      </c>
      <c r="G75" s="67">
        <v>1194053.4693798558</v>
      </c>
      <c r="H75" s="67">
        <v>667604.24497343111</v>
      </c>
      <c r="I75" s="67">
        <v>502661.02999999997</v>
      </c>
      <c r="J75" s="68">
        <v>0.75293264502834989</v>
      </c>
      <c r="K75" s="67">
        <v>28771.932371160368</v>
      </c>
      <c r="L75" s="67">
        <v>563236.47053194954</v>
      </c>
      <c r="M75" s="67">
        <v>29986.09</v>
      </c>
      <c r="N75" s="67">
        <v>431694.07999999996</v>
      </c>
      <c r="O75" s="67">
        <v>1059456.0870253709</v>
      </c>
      <c r="P75" s="67" t="s">
        <v>1082</v>
      </c>
      <c r="Q75" s="67" t="s">
        <v>1082</v>
      </c>
      <c r="R75" s="67">
        <v>0</v>
      </c>
      <c r="S75" s="67">
        <v>0</v>
      </c>
      <c r="T75" s="68">
        <v>9.8379009004593329E-2</v>
      </c>
      <c r="U75" s="68">
        <v>9.1509453394976889E-2</v>
      </c>
      <c r="V75" s="68">
        <v>0.93017254718132303</v>
      </c>
      <c r="W75" s="67">
        <v>58241.19999999999</v>
      </c>
      <c r="X75" s="67">
        <v>42248.1</v>
      </c>
      <c r="Y75" s="68">
        <v>0.72539885854000274</v>
      </c>
      <c r="Z75" s="68">
        <v>8.1739870182078733E-2</v>
      </c>
      <c r="AA75" s="68">
        <v>8.4319086089402542E-2</v>
      </c>
      <c r="AB75" s="68">
        <v>1.0315539515976537</v>
      </c>
      <c r="AC75" s="67">
        <v>48390.689999999988</v>
      </c>
      <c r="AD75" s="67">
        <v>38928.449999999997</v>
      </c>
      <c r="AE75" s="68">
        <v>0.8044615606845037</v>
      </c>
      <c r="AF75" s="43">
        <v>80</v>
      </c>
      <c r="AG75" s="43">
        <v>75</v>
      </c>
      <c r="AH75" s="43">
        <v>25</v>
      </c>
      <c r="AI75" s="43">
        <v>21</v>
      </c>
      <c r="AJ75" s="67">
        <v>33513.839999999997</v>
      </c>
      <c r="AK75" s="67">
        <v>22892.5</v>
      </c>
      <c r="AL75" s="68">
        <v>0.68307600680793379</v>
      </c>
      <c r="AM75" s="67">
        <v>5151.2299999999996</v>
      </c>
      <c r="AN75" s="67">
        <v>1694.3000000000002</v>
      </c>
      <c r="AO75" s="68">
        <v>0.32891173564372012</v>
      </c>
      <c r="AP75" s="67">
        <v>2050.5600000000004</v>
      </c>
      <c r="AQ75" s="67">
        <v>599.93999999999994</v>
      </c>
      <c r="AR75" s="68">
        <v>0.29257373595505609</v>
      </c>
      <c r="AS75" s="67">
        <v>17525.57</v>
      </c>
      <c r="AT75" s="67">
        <v>17061.36</v>
      </c>
      <c r="AU75" s="68">
        <v>0.97351241642925168</v>
      </c>
      <c r="AV75" s="43">
        <v>1016.8599999999999</v>
      </c>
      <c r="AW75" s="43">
        <v>1044.75</v>
      </c>
      <c r="AX75" s="69">
        <v>1.0274275711504044</v>
      </c>
      <c r="AY75" s="43">
        <v>28771.932371160368</v>
      </c>
      <c r="AZ75" s="43">
        <v>29986.09</v>
      </c>
      <c r="BA75" s="43">
        <v>19348.236896753035</v>
      </c>
      <c r="BB75" s="43">
        <v>23268.950000000004</v>
      </c>
      <c r="BC75" s="43">
        <v>51307.415645196903</v>
      </c>
      <c r="BD75" s="43">
        <v>34655.227991497792</v>
      </c>
      <c r="BE75" s="43">
        <v>104857.76</v>
      </c>
      <c r="BF75" s="43">
        <v>87122.96</v>
      </c>
      <c r="BG75" s="43">
        <v>1820.31</v>
      </c>
      <c r="BH75" s="43">
        <v>53</v>
      </c>
      <c r="BI75" s="44">
        <v>43173</v>
      </c>
      <c r="BJ75" s="44">
        <v>43541</v>
      </c>
      <c r="BK75" s="44">
        <v>43172</v>
      </c>
      <c r="BL75" s="43">
        <f t="shared" si="57"/>
        <v>502661.02999999997</v>
      </c>
      <c r="BM75" s="43">
        <f t="shared" si="58"/>
        <v>461680.17</v>
      </c>
      <c r="BO75" s="16" t="str">
        <f>IFERROR(VLOOKUP($C75,'PORTE LOJA'!A:B,2,0),"PORTE 1")</f>
        <v>PORTE 2</v>
      </c>
      <c r="BP75" s="16">
        <f>VLOOKUP(BO75,'PAINEL E TARGET'!$S$1:$W$8,3,0)</f>
        <v>1875</v>
      </c>
      <c r="BQ75" s="16">
        <f t="shared" si="36"/>
        <v>1</v>
      </c>
      <c r="BR75" s="16">
        <f t="shared" si="37"/>
        <v>1</v>
      </c>
      <c r="BS75" s="16">
        <f t="shared" si="38"/>
        <v>1</v>
      </c>
      <c r="BT75" s="16">
        <f t="shared" si="39"/>
        <v>1</v>
      </c>
      <c r="BU75" s="16">
        <f t="shared" si="40"/>
        <v>1</v>
      </c>
      <c r="BV75" s="16">
        <f t="shared" si="41"/>
        <v>1</v>
      </c>
      <c r="BW75" s="17" t="str">
        <f t="shared" si="59"/>
        <v>111111</v>
      </c>
      <c r="BY75" s="17">
        <f t="shared" si="42"/>
        <v>0.753</v>
      </c>
      <c r="BZ75" s="17">
        <f t="shared" si="43"/>
        <v>0.78</v>
      </c>
      <c r="CA75" s="17" t="str">
        <f t="shared" si="60"/>
        <v>Sem Retira</v>
      </c>
      <c r="CB75" s="17">
        <f t="shared" si="61"/>
        <v>0.78</v>
      </c>
      <c r="CC75" s="33" t="str">
        <f>IF(CB75&gt;='PAINEL E TARGET'!$T$11,'PAINEL E TARGET'!$S$11,
IF(CB75&gt;='PAINEL E TARGET'!$T$12,'PAINEL E TARGET'!$S$12,
IF(CB75&gt;='PAINEL E TARGET'!$T$13,'PAINEL E TARGET'!$S$13,
IF(CB75&gt;='PAINEL E TARGET'!$T$14,'PAINEL E TARGET'!$S$14,
IF(CB75&gt;='PAINEL E TARGET'!$T$15,'PAINEL E TARGET'!$S$15,
IF(CB75&gt;='PAINEL E TARGET'!$T$16,'PAINEL E TARGET'!$S$16,
IF(CB75&gt;='PAINEL E TARGET'!$T$17,'PAINEL E TARGET'!$S$17,
IF(CB75&gt;='PAINEL E TARGET'!$T$18,'PAINEL E TARGET'!$S$18,'PAINEL E TARGET'!$S$19))))))))</f>
        <v>Não elegível</v>
      </c>
      <c r="CD75" s="17">
        <f>IFERROR(VLOOKUP($BW75,'PAINEL E TARGET'!$G$1:$Q$99,4,0),0)</f>
        <v>0.25</v>
      </c>
      <c r="CE75" s="17">
        <f>VLOOKUP(CC75,'PAINEL E TARGET'!$S$10:$U$19,3,0)</f>
        <v>0</v>
      </c>
      <c r="CF75" s="16">
        <f t="shared" si="62"/>
        <v>0</v>
      </c>
      <c r="CG75" s="17">
        <f t="shared" si="44"/>
        <v>0.68300000000000005</v>
      </c>
      <c r="CH75" s="17">
        <f t="shared" si="45"/>
        <v>0.32900000000000001</v>
      </c>
      <c r="CI75" s="17">
        <f t="shared" si="46"/>
        <v>0.29299999999999998</v>
      </c>
      <c r="CJ75" s="17">
        <f t="shared" si="47"/>
        <v>0.97399999999999998</v>
      </c>
      <c r="CK75" s="17">
        <f t="shared" si="48"/>
        <v>1.0269999999999999</v>
      </c>
      <c r="CL75" s="17">
        <f t="shared" si="49"/>
        <v>0.72499999999999998</v>
      </c>
      <c r="CM75" s="16">
        <f t="shared" si="50"/>
        <v>2</v>
      </c>
      <c r="CN75" s="17" t="str">
        <f t="shared" si="63"/>
        <v>não ok</v>
      </c>
      <c r="CO75" s="17">
        <f t="shared" si="64"/>
        <v>0</v>
      </c>
      <c r="CP75" s="33" t="str">
        <f>IF(CO75&gt;='PAINEL E TARGET'!$T$11,'PAINEL E TARGET'!$S$11,
IF(CO75&gt;='PAINEL E TARGET'!$T$12,'PAINEL E TARGET'!$S$12,
IF(CO75&gt;='PAINEL E TARGET'!$T$13,'PAINEL E TARGET'!$S$13,
IF(CO75&gt;='PAINEL E TARGET'!$T$14,'PAINEL E TARGET'!$S$14,
IF(CO75&gt;='PAINEL E TARGET'!$T$15,'PAINEL E TARGET'!$S$15,
IF(CO75&gt;='PAINEL E TARGET'!$T$16,'PAINEL E TARGET'!$S$16,
IF(CO75&gt;='PAINEL E TARGET'!$T$17,'PAINEL E TARGET'!$S$17,
IF(CO75&gt;='PAINEL E TARGET'!$T$18,'PAINEL E TARGET'!$S$18,'PAINEL E TARGET'!$S$19))))))))</f>
        <v>Não elegível</v>
      </c>
      <c r="CQ75" s="17">
        <f>IFERROR(VLOOKUP($BW75,'PAINEL E TARGET'!$G$1:$Q$99,5,0),0)</f>
        <v>0.25</v>
      </c>
      <c r="CR75" s="17">
        <f>VLOOKUP(CP75,'PAINEL E TARGET'!$S$10:$U$19,3,0)</f>
        <v>0</v>
      </c>
      <c r="CS75" s="16">
        <f t="shared" si="65"/>
        <v>0</v>
      </c>
      <c r="CT75" s="17">
        <f t="shared" si="51"/>
        <v>0.80400000000000005</v>
      </c>
      <c r="CU75" s="33" t="str">
        <f>IF(CT75&gt;='PAINEL E TARGET'!$T$11,'PAINEL E TARGET'!$S$11,
IF(CT75&gt;='PAINEL E TARGET'!$T$12,'PAINEL E TARGET'!$S$12,
IF(CT75&gt;='PAINEL E TARGET'!$T$13,'PAINEL E TARGET'!$S$13,
IF(CT75&gt;='PAINEL E TARGET'!$T$14,'PAINEL E TARGET'!$S$14,
IF(CT75&gt;='PAINEL E TARGET'!$T$15,'PAINEL E TARGET'!$S$15,
IF(CT75&gt;='PAINEL E TARGET'!$T$16,'PAINEL E TARGET'!$S$16,
IF(CT75&gt;='PAINEL E TARGET'!$T$17,'PAINEL E TARGET'!$S$17,
IF(CT75&gt;='PAINEL E TARGET'!$T$18,'PAINEL E TARGET'!$S$18,'PAINEL E TARGET'!$S$19))))))))</f>
        <v>Não elegível</v>
      </c>
      <c r="CV75" s="17">
        <f>IFERROR(VLOOKUP($BW75,'PAINEL E TARGET'!$G$1:$Q$99,6,0),0)</f>
        <v>0.2</v>
      </c>
      <c r="CW75" s="17">
        <f>VLOOKUP(CU75,'PAINEL E TARGET'!$S$10:$U$19,3,0)</f>
        <v>0</v>
      </c>
      <c r="CX75" s="16">
        <f t="shared" si="66"/>
        <v>0</v>
      </c>
      <c r="CY75" s="17">
        <f t="shared" si="52"/>
        <v>1.042</v>
      </c>
      <c r="CZ75" s="33" t="str">
        <f>IF(CY75&gt;='PAINEL E TARGET'!$T$11,'PAINEL E TARGET'!$S$11,
IF(CY75&gt;='PAINEL E TARGET'!$T$12,'PAINEL E TARGET'!$S$12,
IF(CY75&gt;='PAINEL E TARGET'!$T$13,'PAINEL E TARGET'!$S$13,
IF(CY75&gt;='PAINEL E TARGET'!$T$14,'PAINEL E TARGET'!$S$14,
IF(CY75&gt;='PAINEL E TARGET'!$T$15,'PAINEL E TARGET'!$S$15,
IF(CY75&gt;='PAINEL E TARGET'!$T$16,'PAINEL E TARGET'!$S$16,
IF(CY75&gt;='PAINEL E TARGET'!$T$17,'PAINEL E TARGET'!$S$17,
IF(CY75&gt;='PAINEL E TARGET'!$T$18,'PAINEL E TARGET'!$S$18,'PAINEL E TARGET'!$S$19))))))))</f>
        <v>2. Fx de 100% a 104,9%</v>
      </c>
      <c r="DA75" s="17">
        <f>IFERROR(VLOOKUP($BW75,'PAINEL E TARGET'!$G$1:$Q$99,7,0),0)</f>
        <v>0.15</v>
      </c>
      <c r="DB75" s="17">
        <f>VLOOKUP(CZ75,'PAINEL E TARGET'!$S$10:$U$19,3,0)</f>
        <v>1</v>
      </c>
      <c r="DC75" s="16">
        <f t="shared" si="67"/>
        <v>281.25</v>
      </c>
      <c r="DD75" s="17">
        <f t="shared" si="53"/>
        <v>1.2030000000000001</v>
      </c>
      <c r="DE75" s="33" t="str">
        <f>IF(DD75&gt;='PAINEL E TARGET'!$T$11,'PAINEL E TARGET'!$S$11,
IF(DD75&gt;='PAINEL E TARGET'!$T$12,'PAINEL E TARGET'!$S$12,
IF(DD75&gt;='PAINEL E TARGET'!$T$13,'PAINEL E TARGET'!$S$13,
IF(DD75&gt;='PAINEL E TARGET'!$T$14,'PAINEL E TARGET'!$S$14,
IF(DD75&gt;='PAINEL E TARGET'!$T$15,'PAINEL E TARGET'!$S$15,
IF(DD75&gt;='PAINEL E TARGET'!$T$16,'PAINEL E TARGET'!$S$16,
IF(DD75&gt;='PAINEL E TARGET'!$T$17,'PAINEL E TARGET'!$S$17,
IF(DD75&gt;='PAINEL E TARGET'!$T$18,'PAINEL E TARGET'!$S$18,'PAINEL E TARGET'!$S$19))))))))</f>
        <v>6. Fx de 120% a 124,9%</v>
      </c>
      <c r="DF75" s="17">
        <f>IFERROR(VLOOKUP($BW75,'PAINEL E TARGET'!$G$1:$Q$99,8,0),0)</f>
        <v>0.1</v>
      </c>
      <c r="DG75" s="17">
        <f>VLOOKUP(DE75,'PAINEL E TARGET'!$S$10:$U$19,3,0)</f>
        <v>1.4</v>
      </c>
      <c r="DH75" s="16">
        <f t="shared" si="68"/>
        <v>262.5</v>
      </c>
      <c r="DI75" s="17">
        <f t="shared" si="54"/>
        <v>0.84</v>
      </c>
      <c r="DJ75" s="33" t="str">
        <f>IF(DI75&gt;='PAINEL E TARGET'!$T$11,'PAINEL E TARGET'!$S$11,
IF(DI75&gt;='PAINEL E TARGET'!$T$12,'PAINEL E TARGET'!$S$12,
IF(DI75&gt;='PAINEL E TARGET'!$T$13,'PAINEL E TARGET'!$S$13,
IF(DI75&gt;='PAINEL E TARGET'!$T$14,'PAINEL E TARGET'!$S$14,
IF(DI75&gt;='PAINEL E TARGET'!$T$15,'PAINEL E TARGET'!$S$15,
IF(DI75&gt;='PAINEL E TARGET'!$T$16,'PAINEL E TARGET'!$S$16,
IF(DI75&gt;='PAINEL E TARGET'!$T$17,'PAINEL E TARGET'!$S$17,
IF(DI75&gt;='PAINEL E TARGET'!$T$18,'PAINEL E TARGET'!$S$18,'PAINEL E TARGET'!$S$19))))))))</f>
        <v>Não elegível</v>
      </c>
      <c r="DK75" s="17">
        <f>IFERROR(VLOOKUP($BW75,'PAINEL E TARGET'!$G$1:$Q$99,9,0),0)</f>
        <v>0.05</v>
      </c>
      <c r="DL75" s="17">
        <f>VLOOKUP(DJ75,'PAINEL E TARGET'!$S$10:$U$19,3,0)</f>
        <v>0</v>
      </c>
      <c r="DM75" s="16">
        <f t="shared" si="69"/>
        <v>0</v>
      </c>
      <c r="DN75" s="17">
        <f t="shared" si="55"/>
        <v>1.0269999999999999</v>
      </c>
      <c r="DO75" s="33" t="str">
        <f>IF(DN75&gt;='PAINEL E TARGET'!$T$11,'PAINEL E TARGET'!$S$11,
IF(DN75&gt;='PAINEL E TARGET'!$T$12,'PAINEL E TARGET'!$S$12,
IF(DN75&gt;='PAINEL E TARGET'!$T$13,'PAINEL E TARGET'!$S$13,
IF(DN75&gt;='PAINEL E TARGET'!$T$14,'PAINEL E TARGET'!$S$14,
IF(DN75&gt;='PAINEL E TARGET'!$T$15,'PAINEL E TARGET'!$S$15,
IF(DN75&gt;='PAINEL E TARGET'!$T$16,'PAINEL E TARGET'!$S$16,
IF(DN75&gt;='PAINEL E TARGET'!$T$17,'PAINEL E TARGET'!$S$17,
IF(DN75&gt;='PAINEL E TARGET'!$T$18,'PAINEL E TARGET'!$S$18,'PAINEL E TARGET'!$S$19))))))))</f>
        <v>2. Fx de 100% a 104,9%</v>
      </c>
      <c r="DP75" s="17">
        <f>IFERROR(VLOOKUP($BW75,'PAINEL E TARGET'!$G$1:$Q$99,10,0),0)</f>
        <v>0</v>
      </c>
      <c r="DQ75" s="17">
        <f>VLOOKUP(DO75,'PAINEL E TARGET'!$S$10:$U$19,3,0)</f>
        <v>1</v>
      </c>
      <c r="DR75" s="16">
        <f t="shared" si="70"/>
        <v>0</v>
      </c>
      <c r="DS75" s="17">
        <f t="shared" si="56"/>
        <v>0.93799999999999994</v>
      </c>
      <c r="DT75" s="16">
        <f>IF(DS75&gt;=1,VLOOKUP(BO75,'PAINEL E TARGET'!$S$1:$W$8,5,0),0)</f>
        <v>0</v>
      </c>
      <c r="DU75" s="16">
        <f t="shared" si="71"/>
        <v>543.75</v>
      </c>
    </row>
    <row r="76" spans="2:125" s="32" customFormat="1" x14ac:dyDescent="0.2">
      <c r="B76" s="44">
        <v>43541</v>
      </c>
      <c r="C76" s="65">
        <v>275</v>
      </c>
      <c r="D76" s="66" t="s">
        <v>82</v>
      </c>
      <c r="E76" s="65">
        <v>310</v>
      </c>
      <c r="F76" s="65" t="s">
        <v>943</v>
      </c>
      <c r="G76" s="67">
        <v>2525749.6013340685</v>
      </c>
      <c r="H76" s="67">
        <v>1465386.5140980198</v>
      </c>
      <c r="I76" s="67">
        <v>1171972.77</v>
      </c>
      <c r="J76" s="68">
        <v>0.7997704078240252</v>
      </c>
      <c r="K76" s="67">
        <v>191344.23181403845</v>
      </c>
      <c r="L76" s="67">
        <v>1240889.8456066344</v>
      </c>
      <c r="M76" s="67">
        <v>200097.38</v>
      </c>
      <c r="N76" s="67">
        <v>954971.37000000011</v>
      </c>
      <c r="O76" s="67">
        <v>2469308.6092040455</v>
      </c>
      <c r="P76" s="67" t="s">
        <v>1082</v>
      </c>
      <c r="Q76" s="67" t="s">
        <v>1082</v>
      </c>
      <c r="R76" s="67">
        <v>0</v>
      </c>
      <c r="S76" s="67">
        <v>0</v>
      </c>
      <c r="T76" s="68">
        <v>9.9260352927801374E-2</v>
      </c>
      <c r="U76" s="68">
        <v>9.9017785737861935E-2</v>
      </c>
      <c r="V76" s="68">
        <v>0.99755625299744932</v>
      </c>
      <c r="W76" s="67">
        <v>142164.06000000003</v>
      </c>
      <c r="X76" s="67">
        <v>114372.35</v>
      </c>
      <c r="Y76" s="68">
        <v>0.80450959264950639</v>
      </c>
      <c r="Z76" s="68">
        <v>8.771783326525294E-2</v>
      </c>
      <c r="AA76" s="68">
        <v>9.6236115815617029E-2</v>
      </c>
      <c r="AB76" s="68">
        <v>1.0971100428872356</v>
      </c>
      <c r="AC76" s="67">
        <v>125632.47</v>
      </c>
      <c r="AD76" s="67">
        <v>111159.32999999999</v>
      </c>
      <c r="AE76" s="68">
        <v>0.8847977756068951</v>
      </c>
      <c r="AF76" s="43">
        <v>80</v>
      </c>
      <c r="AG76" s="43">
        <v>75</v>
      </c>
      <c r="AH76" s="43">
        <v>77</v>
      </c>
      <c r="AI76" s="43">
        <v>63</v>
      </c>
      <c r="AJ76" s="67">
        <v>66316.989999999991</v>
      </c>
      <c r="AK76" s="67">
        <v>49793.3</v>
      </c>
      <c r="AL76" s="68">
        <v>0.75083775665934194</v>
      </c>
      <c r="AM76" s="67">
        <v>9289.36</v>
      </c>
      <c r="AN76" s="67">
        <v>5685.2999999999993</v>
      </c>
      <c r="AO76" s="68">
        <v>0.61202278736102367</v>
      </c>
      <c r="AP76" s="67">
        <v>13700.310000000001</v>
      </c>
      <c r="AQ76" s="67">
        <v>8652.11</v>
      </c>
      <c r="AR76" s="68">
        <v>0.63152658589477173</v>
      </c>
      <c r="AS76" s="67">
        <v>52857.400000000009</v>
      </c>
      <c r="AT76" s="67">
        <v>50241.639999999992</v>
      </c>
      <c r="AU76" s="68">
        <v>0.95051288939675393</v>
      </c>
      <c r="AV76" s="43">
        <v>3558.1900000000005</v>
      </c>
      <c r="AW76" s="43">
        <v>3329.1499999999996</v>
      </c>
      <c r="AX76" s="69">
        <v>0.93563019400313052</v>
      </c>
      <c r="AY76" s="43">
        <v>191344.23181403845</v>
      </c>
      <c r="AZ76" s="43">
        <v>200097.37999999998</v>
      </c>
      <c r="BA76" s="43">
        <v>62880.151260114988</v>
      </c>
      <c r="BB76" s="43">
        <v>60555.609999999993</v>
      </c>
      <c r="BC76" s="43">
        <v>323642.86318354704</v>
      </c>
      <c r="BD76" s="43">
        <v>108252.05568657201</v>
      </c>
      <c r="BE76" s="43">
        <v>246602.56000000003</v>
      </c>
      <c r="BF76" s="43">
        <v>217926.42</v>
      </c>
      <c r="BG76" s="43">
        <v>6174.42</v>
      </c>
      <c r="BH76" s="43">
        <v>134</v>
      </c>
      <c r="BI76" s="44">
        <v>43173</v>
      </c>
      <c r="BJ76" s="44">
        <v>43541</v>
      </c>
      <c r="BK76" s="44">
        <v>43172</v>
      </c>
      <c r="BL76" s="43">
        <f t="shared" si="57"/>
        <v>1171972.77</v>
      </c>
      <c r="BM76" s="43">
        <f t="shared" si="58"/>
        <v>1155068.75</v>
      </c>
      <c r="BO76" s="16" t="str">
        <f>IFERROR(VLOOKUP($C76,'PORTE LOJA'!A:B,2,0),"PORTE 1")</f>
        <v>PORTE 4</v>
      </c>
      <c r="BP76" s="16">
        <f>VLOOKUP(BO76,'PAINEL E TARGET'!$S$1:$W$8,3,0)</f>
        <v>3000</v>
      </c>
      <c r="BQ76" s="16">
        <f t="shared" si="36"/>
        <v>1</v>
      </c>
      <c r="BR76" s="16">
        <f t="shared" si="37"/>
        <v>1</v>
      </c>
      <c r="BS76" s="16">
        <f t="shared" si="38"/>
        <v>1</v>
      </c>
      <c r="BT76" s="16">
        <f t="shared" si="39"/>
        <v>1</v>
      </c>
      <c r="BU76" s="16">
        <f t="shared" si="40"/>
        <v>1</v>
      </c>
      <c r="BV76" s="16">
        <f t="shared" si="41"/>
        <v>1</v>
      </c>
      <c r="BW76" s="17" t="str">
        <f t="shared" si="59"/>
        <v>111111</v>
      </c>
      <c r="BY76" s="17">
        <f t="shared" si="42"/>
        <v>0.8</v>
      </c>
      <c r="BZ76" s="17">
        <f t="shared" si="43"/>
        <v>0.80600000000000005</v>
      </c>
      <c r="CA76" s="17" t="str">
        <f t="shared" si="60"/>
        <v>Sem Retira</v>
      </c>
      <c r="CB76" s="17">
        <f t="shared" si="61"/>
        <v>0.80600000000000005</v>
      </c>
      <c r="CC76" s="33" t="str">
        <f>IF(CB76&gt;='PAINEL E TARGET'!$T$11,'PAINEL E TARGET'!$S$11,
IF(CB76&gt;='PAINEL E TARGET'!$T$12,'PAINEL E TARGET'!$S$12,
IF(CB76&gt;='PAINEL E TARGET'!$T$13,'PAINEL E TARGET'!$S$13,
IF(CB76&gt;='PAINEL E TARGET'!$T$14,'PAINEL E TARGET'!$S$14,
IF(CB76&gt;='PAINEL E TARGET'!$T$15,'PAINEL E TARGET'!$S$15,
IF(CB76&gt;='PAINEL E TARGET'!$T$16,'PAINEL E TARGET'!$S$16,
IF(CB76&gt;='PAINEL E TARGET'!$T$17,'PAINEL E TARGET'!$S$17,
IF(CB76&gt;='PAINEL E TARGET'!$T$18,'PAINEL E TARGET'!$S$18,'PAINEL E TARGET'!$S$19))))))))</f>
        <v>Não elegível</v>
      </c>
      <c r="CD76" s="17">
        <f>IFERROR(VLOOKUP($BW76,'PAINEL E TARGET'!$G$1:$Q$99,4,0),0)</f>
        <v>0.25</v>
      </c>
      <c r="CE76" s="17">
        <f>VLOOKUP(CC76,'PAINEL E TARGET'!$S$10:$U$19,3,0)</f>
        <v>0</v>
      </c>
      <c r="CF76" s="16">
        <f t="shared" si="62"/>
        <v>0</v>
      </c>
      <c r="CG76" s="17">
        <f t="shared" si="44"/>
        <v>0.751</v>
      </c>
      <c r="CH76" s="17">
        <f t="shared" si="45"/>
        <v>0.61199999999999999</v>
      </c>
      <c r="CI76" s="17">
        <f t="shared" si="46"/>
        <v>0.63200000000000001</v>
      </c>
      <c r="CJ76" s="17">
        <f t="shared" si="47"/>
        <v>0.95099999999999996</v>
      </c>
      <c r="CK76" s="17">
        <f t="shared" si="48"/>
        <v>0.93600000000000005</v>
      </c>
      <c r="CL76" s="17">
        <f t="shared" si="49"/>
        <v>0.80500000000000005</v>
      </c>
      <c r="CM76" s="16">
        <f t="shared" si="50"/>
        <v>3</v>
      </c>
      <c r="CN76" s="17" t="str">
        <f t="shared" si="63"/>
        <v>não ok</v>
      </c>
      <c r="CO76" s="17">
        <f t="shared" si="64"/>
        <v>0</v>
      </c>
      <c r="CP76" s="33" t="str">
        <f>IF(CO76&gt;='PAINEL E TARGET'!$T$11,'PAINEL E TARGET'!$S$11,
IF(CO76&gt;='PAINEL E TARGET'!$T$12,'PAINEL E TARGET'!$S$12,
IF(CO76&gt;='PAINEL E TARGET'!$T$13,'PAINEL E TARGET'!$S$13,
IF(CO76&gt;='PAINEL E TARGET'!$T$14,'PAINEL E TARGET'!$S$14,
IF(CO76&gt;='PAINEL E TARGET'!$T$15,'PAINEL E TARGET'!$S$15,
IF(CO76&gt;='PAINEL E TARGET'!$T$16,'PAINEL E TARGET'!$S$16,
IF(CO76&gt;='PAINEL E TARGET'!$T$17,'PAINEL E TARGET'!$S$17,
IF(CO76&gt;='PAINEL E TARGET'!$T$18,'PAINEL E TARGET'!$S$18,'PAINEL E TARGET'!$S$19))))))))</f>
        <v>Não elegível</v>
      </c>
      <c r="CQ76" s="17">
        <f>IFERROR(VLOOKUP($BW76,'PAINEL E TARGET'!$G$1:$Q$99,5,0),0)</f>
        <v>0.25</v>
      </c>
      <c r="CR76" s="17">
        <f>VLOOKUP(CP76,'PAINEL E TARGET'!$S$10:$U$19,3,0)</f>
        <v>0</v>
      </c>
      <c r="CS76" s="16">
        <f t="shared" si="65"/>
        <v>0</v>
      </c>
      <c r="CT76" s="17">
        <f t="shared" si="51"/>
        <v>0.88500000000000001</v>
      </c>
      <c r="CU76" s="33" t="str">
        <f>IF(CT76&gt;='PAINEL E TARGET'!$T$11,'PAINEL E TARGET'!$S$11,
IF(CT76&gt;='PAINEL E TARGET'!$T$12,'PAINEL E TARGET'!$S$12,
IF(CT76&gt;='PAINEL E TARGET'!$T$13,'PAINEL E TARGET'!$S$13,
IF(CT76&gt;='PAINEL E TARGET'!$T$14,'PAINEL E TARGET'!$S$14,
IF(CT76&gt;='PAINEL E TARGET'!$T$15,'PAINEL E TARGET'!$S$15,
IF(CT76&gt;='PAINEL E TARGET'!$T$16,'PAINEL E TARGET'!$S$16,
IF(CT76&gt;='PAINEL E TARGET'!$T$17,'PAINEL E TARGET'!$S$17,
IF(CT76&gt;='PAINEL E TARGET'!$T$18,'PAINEL E TARGET'!$S$18,'PAINEL E TARGET'!$S$19))))))))</f>
        <v>Não elegível</v>
      </c>
      <c r="CV76" s="17">
        <f>IFERROR(VLOOKUP($BW76,'PAINEL E TARGET'!$G$1:$Q$99,6,0),0)</f>
        <v>0.2</v>
      </c>
      <c r="CW76" s="17">
        <f>VLOOKUP(CU76,'PAINEL E TARGET'!$S$10:$U$19,3,0)</f>
        <v>0</v>
      </c>
      <c r="CX76" s="16">
        <f t="shared" si="66"/>
        <v>0</v>
      </c>
      <c r="CY76" s="17">
        <f t="shared" si="52"/>
        <v>1.046</v>
      </c>
      <c r="CZ76" s="33" t="str">
        <f>IF(CY76&gt;='PAINEL E TARGET'!$T$11,'PAINEL E TARGET'!$S$11,
IF(CY76&gt;='PAINEL E TARGET'!$T$12,'PAINEL E TARGET'!$S$12,
IF(CY76&gt;='PAINEL E TARGET'!$T$13,'PAINEL E TARGET'!$S$13,
IF(CY76&gt;='PAINEL E TARGET'!$T$14,'PAINEL E TARGET'!$S$14,
IF(CY76&gt;='PAINEL E TARGET'!$T$15,'PAINEL E TARGET'!$S$15,
IF(CY76&gt;='PAINEL E TARGET'!$T$16,'PAINEL E TARGET'!$S$16,
IF(CY76&gt;='PAINEL E TARGET'!$T$17,'PAINEL E TARGET'!$S$17,
IF(CY76&gt;='PAINEL E TARGET'!$T$18,'PAINEL E TARGET'!$S$18,'PAINEL E TARGET'!$S$19))))))))</f>
        <v>2. Fx de 100% a 104,9%</v>
      </c>
      <c r="DA76" s="17">
        <f>IFERROR(VLOOKUP($BW76,'PAINEL E TARGET'!$G$1:$Q$99,7,0),0)</f>
        <v>0.15</v>
      </c>
      <c r="DB76" s="17">
        <f>VLOOKUP(CZ76,'PAINEL E TARGET'!$S$10:$U$19,3,0)</f>
        <v>1</v>
      </c>
      <c r="DC76" s="16">
        <f t="shared" si="67"/>
        <v>450</v>
      </c>
      <c r="DD76" s="17">
        <f t="shared" si="53"/>
        <v>0.96299999999999997</v>
      </c>
      <c r="DE76" s="33" t="str">
        <f>IF(DD76&gt;='PAINEL E TARGET'!$T$11,'PAINEL E TARGET'!$S$11,
IF(DD76&gt;='PAINEL E TARGET'!$T$12,'PAINEL E TARGET'!$S$12,
IF(DD76&gt;='PAINEL E TARGET'!$T$13,'PAINEL E TARGET'!$S$13,
IF(DD76&gt;='PAINEL E TARGET'!$T$14,'PAINEL E TARGET'!$S$14,
IF(DD76&gt;='PAINEL E TARGET'!$T$15,'PAINEL E TARGET'!$S$15,
IF(DD76&gt;='PAINEL E TARGET'!$T$16,'PAINEL E TARGET'!$S$16,
IF(DD76&gt;='PAINEL E TARGET'!$T$17,'PAINEL E TARGET'!$S$17,
IF(DD76&gt;='PAINEL E TARGET'!$T$18,'PAINEL E TARGET'!$S$18,'PAINEL E TARGET'!$S$19))))))))</f>
        <v>1. Fx de 90% a 99,9%</v>
      </c>
      <c r="DF76" s="17">
        <f>IFERROR(VLOOKUP($BW76,'PAINEL E TARGET'!$G$1:$Q$99,8,0),0)</f>
        <v>0.1</v>
      </c>
      <c r="DG76" s="17">
        <f>VLOOKUP(DE76,'PAINEL E TARGET'!$S$10:$U$19,3,0)</f>
        <v>0.5</v>
      </c>
      <c r="DH76" s="16">
        <f t="shared" si="68"/>
        <v>150</v>
      </c>
      <c r="DI76" s="17">
        <f t="shared" si="54"/>
        <v>0.81799999999999995</v>
      </c>
      <c r="DJ76" s="33" t="str">
        <f>IF(DI76&gt;='PAINEL E TARGET'!$T$11,'PAINEL E TARGET'!$S$11,
IF(DI76&gt;='PAINEL E TARGET'!$T$12,'PAINEL E TARGET'!$S$12,
IF(DI76&gt;='PAINEL E TARGET'!$T$13,'PAINEL E TARGET'!$S$13,
IF(DI76&gt;='PAINEL E TARGET'!$T$14,'PAINEL E TARGET'!$S$14,
IF(DI76&gt;='PAINEL E TARGET'!$T$15,'PAINEL E TARGET'!$S$15,
IF(DI76&gt;='PAINEL E TARGET'!$T$16,'PAINEL E TARGET'!$S$16,
IF(DI76&gt;='PAINEL E TARGET'!$T$17,'PAINEL E TARGET'!$S$17,
IF(DI76&gt;='PAINEL E TARGET'!$T$18,'PAINEL E TARGET'!$S$18,'PAINEL E TARGET'!$S$19))))))))</f>
        <v>Não elegível</v>
      </c>
      <c r="DK76" s="17">
        <f>IFERROR(VLOOKUP($BW76,'PAINEL E TARGET'!$G$1:$Q$99,9,0),0)</f>
        <v>0.05</v>
      </c>
      <c r="DL76" s="17">
        <f>VLOOKUP(DJ76,'PAINEL E TARGET'!$S$10:$U$19,3,0)</f>
        <v>0</v>
      </c>
      <c r="DM76" s="16">
        <f t="shared" si="69"/>
        <v>0</v>
      </c>
      <c r="DN76" s="17">
        <f t="shared" si="55"/>
        <v>0.93600000000000005</v>
      </c>
      <c r="DO76" s="33" t="str">
        <f>IF(DN76&gt;='PAINEL E TARGET'!$T$11,'PAINEL E TARGET'!$S$11,
IF(DN76&gt;='PAINEL E TARGET'!$T$12,'PAINEL E TARGET'!$S$12,
IF(DN76&gt;='PAINEL E TARGET'!$T$13,'PAINEL E TARGET'!$S$13,
IF(DN76&gt;='PAINEL E TARGET'!$T$14,'PAINEL E TARGET'!$S$14,
IF(DN76&gt;='PAINEL E TARGET'!$T$15,'PAINEL E TARGET'!$S$15,
IF(DN76&gt;='PAINEL E TARGET'!$T$16,'PAINEL E TARGET'!$S$16,
IF(DN76&gt;='PAINEL E TARGET'!$T$17,'PAINEL E TARGET'!$S$17,
IF(DN76&gt;='PAINEL E TARGET'!$T$18,'PAINEL E TARGET'!$S$18,'PAINEL E TARGET'!$S$19))))))))</f>
        <v>1. Fx de 90% a 99,9%</v>
      </c>
      <c r="DP76" s="17">
        <f>IFERROR(VLOOKUP($BW76,'PAINEL E TARGET'!$G$1:$Q$99,10,0),0)</f>
        <v>0</v>
      </c>
      <c r="DQ76" s="17">
        <f>VLOOKUP(DO76,'PAINEL E TARGET'!$S$10:$U$19,3,0)</f>
        <v>0.5</v>
      </c>
      <c r="DR76" s="16">
        <f t="shared" si="70"/>
        <v>0</v>
      </c>
      <c r="DS76" s="17">
        <f t="shared" si="56"/>
        <v>0.93799999999999994</v>
      </c>
      <c r="DT76" s="16">
        <f>IF(DS76&gt;=1,VLOOKUP(BO76,'PAINEL E TARGET'!$S$1:$W$8,5,0),0)</f>
        <v>0</v>
      </c>
      <c r="DU76" s="16">
        <f t="shared" si="71"/>
        <v>600</v>
      </c>
    </row>
    <row r="77" spans="2:125" s="32" customFormat="1" x14ac:dyDescent="0.2">
      <c r="B77" s="44">
        <v>43541</v>
      </c>
      <c r="C77" s="65">
        <v>281</v>
      </c>
      <c r="D77" s="66" t="s">
        <v>83</v>
      </c>
      <c r="E77" s="65">
        <v>214</v>
      </c>
      <c r="F77" s="65" t="s">
        <v>1017</v>
      </c>
      <c r="G77" s="67">
        <v>2126533.5201706043</v>
      </c>
      <c r="H77" s="67">
        <v>1189047.12648846</v>
      </c>
      <c r="I77" s="67">
        <v>1125599.8599999999</v>
      </c>
      <c r="J77" s="68">
        <v>0.94664024236294564</v>
      </c>
      <c r="K77" s="67">
        <v>89163.378589686297</v>
      </c>
      <c r="L77" s="67">
        <v>973740.95297736942</v>
      </c>
      <c r="M77" s="67">
        <v>116965.74</v>
      </c>
      <c r="N77" s="67">
        <v>956805.85000000009</v>
      </c>
      <c r="O77" s="67">
        <v>1902347.6923581725</v>
      </c>
      <c r="P77" s="67" t="s">
        <v>1082</v>
      </c>
      <c r="Q77" s="67" t="s">
        <v>1082</v>
      </c>
      <c r="R77" s="67">
        <v>0</v>
      </c>
      <c r="S77" s="67">
        <v>0</v>
      </c>
      <c r="T77" s="68">
        <v>0.11457213634688937</v>
      </c>
      <c r="U77" s="68">
        <v>0.11837204595811665</v>
      </c>
      <c r="V77" s="68">
        <v>1.0331660884782869</v>
      </c>
      <c r="W77" s="67">
        <v>121779.22000000002</v>
      </c>
      <c r="X77" s="67">
        <v>127104.53999999998</v>
      </c>
      <c r="Y77" s="68">
        <v>1.0437292996292797</v>
      </c>
      <c r="Z77" s="68">
        <v>7.8315646599421612E-2</v>
      </c>
      <c r="AA77" s="68">
        <v>0.10463472962625134</v>
      </c>
      <c r="AB77" s="68">
        <v>1.3360641732481604</v>
      </c>
      <c r="AC77" s="67">
        <v>83242.039999999994</v>
      </c>
      <c r="AD77" s="67">
        <v>112353.79999999999</v>
      </c>
      <c r="AE77" s="68">
        <v>1.3497242499102617</v>
      </c>
      <c r="AF77" s="43">
        <v>80</v>
      </c>
      <c r="AG77" s="43">
        <v>85</v>
      </c>
      <c r="AH77" s="43">
        <v>53</v>
      </c>
      <c r="AI77" s="43">
        <v>40</v>
      </c>
      <c r="AJ77" s="67">
        <v>66337.710000000006</v>
      </c>
      <c r="AK77" s="67">
        <v>61216.1</v>
      </c>
      <c r="AL77" s="68">
        <v>0.92279489298017658</v>
      </c>
      <c r="AM77" s="67">
        <v>15936.859999999997</v>
      </c>
      <c r="AN77" s="67">
        <v>12893.4</v>
      </c>
      <c r="AO77" s="68">
        <v>0.80903013517091837</v>
      </c>
      <c r="AP77" s="67">
        <v>21869.159999999996</v>
      </c>
      <c r="AQ77" s="67">
        <v>18736.240000000002</v>
      </c>
      <c r="AR77" s="68">
        <v>0.85674255435508295</v>
      </c>
      <c r="AS77" s="67">
        <v>17635.490000000002</v>
      </c>
      <c r="AT77" s="67">
        <v>34258.800000000003</v>
      </c>
      <c r="AU77" s="68">
        <v>1.9426055074171458</v>
      </c>
      <c r="AV77" s="43">
        <v>1847.6399999999996</v>
      </c>
      <c r="AW77" s="43">
        <v>2214.5699999999997</v>
      </c>
      <c r="AX77" s="69">
        <v>1.1985938819250503</v>
      </c>
      <c r="AY77" s="43">
        <v>89163.378589686297</v>
      </c>
      <c r="AZ77" s="43">
        <v>116965.74</v>
      </c>
      <c r="BA77" s="43">
        <v>30231.184675955566</v>
      </c>
      <c r="BB77" s="43">
        <v>32249.829999999994</v>
      </c>
      <c r="BC77" s="43">
        <v>158917.2780622672</v>
      </c>
      <c r="BD77" s="43">
        <v>54190.222548740217</v>
      </c>
      <c r="BE77" s="43">
        <v>219139.76000000007</v>
      </c>
      <c r="BF77" s="43">
        <v>149792.81999999998</v>
      </c>
      <c r="BG77" s="43">
        <v>3312.2300000000005</v>
      </c>
      <c r="BH77" s="43">
        <v>103</v>
      </c>
      <c r="BI77" s="44">
        <v>43173</v>
      </c>
      <c r="BJ77" s="44">
        <v>43541</v>
      </c>
      <c r="BK77" s="44">
        <v>43172</v>
      </c>
      <c r="BL77" s="43">
        <f t="shared" si="57"/>
        <v>1125599.8599999999</v>
      </c>
      <c r="BM77" s="43">
        <f t="shared" si="58"/>
        <v>1073771.5900000001</v>
      </c>
      <c r="BO77" s="16" t="str">
        <f>IFERROR(VLOOKUP($C77,'PORTE LOJA'!A:B,2,0),"PORTE 1")</f>
        <v>PORTE 3</v>
      </c>
      <c r="BP77" s="16">
        <f>VLOOKUP(BO77,'PAINEL E TARGET'!$S$1:$W$8,3,0)</f>
        <v>2400</v>
      </c>
      <c r="BQ77" s="16">
        <f t="shared" si="36"/>
        <v>1</v>
      </c>
      <c r="BR77" s="16">
        <f t="shared" si="37"/>
        <v>1</v>
      </c>
      <c r="BS77" s="16">
        <f t="shared" si="38"/>
        <v>1</v>
      </c>
      <c r="BT77" s="16">
        <f t="shared" si="39"/>
        <v>1</v>
      </c>
      <c r="BU77" s="16">
        <f t="shared" si="40"/>
        <v>1</v>
      </c>
      <c r="BV77" s="16">
        <f t="shared" si="41"/>
        <v>1</v>
      </c>
      <c r="BW77" s="17" t="str">
        <f t="shared" si="59"/>
        <v>111111</v>
      </c>
      <c r="BY77" s="17">
        <f t="shared" si="42"/>
        <v>0.94699999999999995</v>
      </c>
      <c r="BZ77" s="17">
        <f t="shared" si="43"/>
        <v>1.01</v>
      </c>
      <c r="CA77" s="17" t="str">
        <f t="shared" si="60"/>
        <v>Sem Retira</v>
      </c>
      <c r="CB77" s="17">
        <f t="shared" si="61"/>
        <v>1.01</v>
      </c>
      <c r="CC77" s="33" t="str">
        <f>IF(CB77&gt;='PAINEL E TARGET'!$T$11,'PAINEL E TARGET'!$S$11,
IF(CB77&gt;='PAINEL E TARGET'!$T$12,'PAINEL E TARGET'!$S$12,
IF(CB77&gt;='PAINEL E TARGET'!$T$13,'PAINEL E TARGET'!$S$13,
IF(CB77&gt;='PAINEL E TARGET'!$T$14,'PAINEL E TARGET'!$S$14,
IF(CB77&gt;='PAINEL E TARGET'!$T$15,'PAINEL E TARGET'!$S$15,
IF(CB77&gt;='PAINEL E TARGET'!$T$16,'PAINEL E TARGET'!$S$16,
IF(CB77&gt;='PAINEL E TARGET'!$T$17,'PAINEL E TARGET'!$S$17,
IF(CB77&gt;='PAINEL E TARGET'!$T$18,'PAINEL E TARGET'!$S$18,'PAINEL E TARGET'!$S$19))))))))</f>
        <v>2. Fx de 100% a 104,9%</v>
      </c>
      <c r="CD77" s="17">
        <f>IFERROR(VLOOKUP($BW77,'PAINEL E TARGET'!$G$1:$Q$99,4,0),0)</f>
        <v>0.25</v>
      </c>
      <c r="CE77" s="17">
        <f>VLOOKUP(CC77,'PAINEL E TARGET'!$S$10:$U$19,3,0)</f>
        <v>1</v>
      </c>
      <c r="CF77" s="16">
        <f t="shared" si="62"/>
        <v>600</v>
      </c>
      <c r="CG77" s="17">
        <f t="shared" si="44"/>
        <v>0.92300000000000004</v>
      </c>
      <c r="CH77" s="17">
        <f t="shared" si="45"/>
        <v>0.80900000000000005</v>
      </c>
      <c r="CI77" s="17">
        <f t="shared" si="46"/>
        <v>0.85699999999999998</v>
      </c>
      <c r="CJ77" s="17">
        <f t="shared" si="47"/>
        <v>1.9430000000000001</v>
      </c>
      <c r="CK77" s="17">
        <f t="shared" si="48"/>
        <v>1.1990000000000001</v>
      </c>
      <c r="CL77" s="17">
        <f t="shared" si="49"/>
        <v>1.044</v>
      </c>
      <c r="CM77" s="16">
        <f t="shared" si="50"/>
        <v>5</v>
      </c>
      <c r="CN77" s="17" t="str">
        <f t="shared" si="63"/>
        <v>ok</v>
      </c>
      <c r="CO77" s="17">
        <f t="shared" si="64"/>
        <v>1.044</v>
      </c>
      <c r="CP77" s="33" t="str">
        <f>IF(CO77&gt;='PAINEL E TARGET'!$T$11,'PAINEL E TARGET'!$S$11,
IF(CO77&gt;='PAINEL E TARGET'!$T$12,'PAINEL E TARGET'!$S$12,
IF(CO77&gt;='PAINEL E TARGET'!$T$13,'PAINEL E TARGET'!$S$13,
IF(CO77&gt;='PAINEL E TARGET'!$T$14,'PAINEL E TARGET'!$S$14,
IF(CO77&gt;='PAINEL E TARGET'!$T$15,'PAINEL E TARGET'!$S$15,
IF(CO77&gt;='PAINEL E TARGET'!$T$16,'PAINEL E TARGET'!$S$16,
IF(CO77&gt;='PAINEL E TARGET'!$T$17,'PAINEL E TARGET'!$S$17,
IF(CO77&gt;='PAINEL E TARGET'!$T$18,'PAINEL E TARGET'!$S$18,'PAINEL E TARGET'!$S$19))))))))</f>
        <v>2. Fx de 100% a 104,9%</v>
      </c>
      <c r="CQ77" s="17">
        <f>IFERROR(VLOOKUP($BW77,'PAINEL E TARGET'!$G$1:$Q$99,5,0),0)</f>
        <v>0.25</v>
      </c>
      <c r="CR77" s="17">
        <f>VLOOKUP(CP77,'PAINEL E TARGET'!$S$10:$U$19,3,0)</f>
        <v>1</v>
      </c>
      <c r="CS77" s="16">
        <f t="shared" si="65"/>
        <v>600</v>
      </c>
      <c r="CT77" s="17">
        <f t="shared" si="51"/>
        <v>1.35</v>
      </c>
      <c r="CU77" s="33" t="str">
        <f>IF(CT77&gt;='PAINEL E TARGET'!$T$11,'PAINEL E TARGET'!$S$11,
IF(CT77&gt;='PAINEL E TARGET'!$T$12,'PAINEL E TARGET'!$S$12,
IF(CT77&gt;='PAINEL E TARGET'!$T$13,'PAINEL E TARGET'!$S$13,
IF(CT77&gt;='PAINEL E TARGET'!$T$14,'PAINEL E TARGET'!$S$14,
IF(CT77&gt;='PAINEL E TARGET'!$T$15,'PAINEL E TARGET'!$S$15,
IF(CT77&gt;='PAINEL E TARGET'!$T$16,'PAINEL E TARGET'!$S$16,
IF(CT77&gt;='PAINEL E TARGET'!$T$17,'PAINEL E TARGET'!$S$17,
IF(CT77&gt;='PAINEL E TARGET'!$T$18,'PAINEL E TARGET'!$S$18,'PAINEL E TARGET'!$S$19))))))))</f>
        <v>8. Fx de 130% ou mais</v>
      </c>
      <c r="CV77" s="17">
        <f>IFERROR(VLOOKUP($BW77,'PAINEL E TARGET'!$G$1:$Q$99,6,0),0)</f>
        <v>0.2</v>
      </c>
      <c r="CW77" s="17">
        <f>VLOOKUP(CU77,'PAINEL E TARGET'!$S$10:$U$19,3,0)</f>
        <v>1.6</v>
      </c>
      <c r="CX77" s="16">
        <f t="shared" si="66"/>
        <v>768.00000000000011</v>
      </c>
      <c r="CY77" s="17">
        <f t="shared" si="52"/>
        <v>1.3120000000000001</v>
      </c>
      <c r="CZ77" s="33" t="str">
        <f>IF(CY77&gt;='PAINEL E TARGET'!$T$11,'PAINEL E TARGET'!$S$11,
IF(CY77&gt;='PAINEL E TARGET'!$T$12,'PAINEL E TARGET'!$S$12,
IF(CY77&gt;='PAINEL E TARGET'!$T$13,'PAINEL E TARGET'!$S$13,
IF(CY77&gt;='PAINEL E TARGET'!$T$14,'PAINEL E TARGET'!$S$14,
IF(CY77&gt;='PAINEL E TARGET'!$T$15,'PAINEL E TARGET'!$S$15,
IF(CY77&gt;='PAINEL E TARGET'!$T$16,'PAINEL E TARGET'!$S$16,
IF(CY77&gt;='PAINEL E TARGET'!$T$17,'PAINEL E TARGET'!$S$17,
IF(CY77&gt;='PAINEL E TARGET'!$T$18,'PAINEL E TARGET'!$S$18,'PAINEL E TARGET'!$S$19))))))))</f>
        <v>8. Fx de 130% ou mais</v>
      </c>
      <c r="DA77" s="17">
        <f>IFERROR(VLOOKUP($BW77,'PAINEL E TARGET'!$G$1:$Q$99,7,0),0)</f>
        <v>0.15</v>
      </c>
      <c r="DB77" s="17">
        <f>VLOOKUP(CZ77,'PAINEL E TARGET'!$S$10:$U$19,3,0)</f>
        <v>1.6</v>
      </c>
      <c r="DC77" s="16">
        <f t="shared" si="67"/>
        <v>576</v>
      </c>
      <c r="DD77" s="17">
        <f t="shared" si="53"/>
        <v>1.0669999999999999</v>
      </c>
      <c r="DE77" s="33" t="str">
        <f>IF(DD77&gt;='PAINEL E TARGET'!$T$11,'PAINEL E TARGET'!$S$11,
IF(DD77&gt;='PAINEL E TARGET'!$T$12,'PAINEL E TARGET'!$S$12,
IF(DD77&gt;='PAINEL E TARGET'!$T$13,'PAINEL E TARGET'!$S$13,
IF(DD77&gt;='PAINEL E TARGET'!$T$14,'PAINEL E TARGET'!$S$14,
IF(DD77&gt;='PAINEL E TARGET'!$T$15,'PAINEL E TARGET'!$S$15,
IF(DD77&gt;='PAINEL E TARGET'!$T$16,'PAINEL E TARGET'!$S$16,
IF(DD77&gt;='PAINEL E TARGET'!$T$17,'PAINEL E TARGET'!$S$17,
IF(DD77&gt;='PAINEL E TARGET'!$T$18,'PAINEL E TARGET'!$S$18,'PAINEL E TARGET'!$S$19))))))))</f>
        <v>3. Fx de 105% a 109,9%</v>
      </c>
      <c r="DF77" s="17">
        <f>IFERROR(VLOOKUP($BW77,'PAINEL E TARGET'!$G$1:$Q$99,8,0),0)</f>
        <v>0.1</v>
      </c>
      <c r="DG77" s="17">
        <f>VLOOKUP(DE77,'PAINEL E TARGET'!$S$10:$U$19,3,0)</f>
        <v>1.1000000000000001</v>
      </c>
      <c r="DH77" s="16">
        <f t="shared" si="68"/>
        <v>264.00000000000006</v>
      </c>
      <c r="DI77" s="17">
        <f t="shared" si="54"/>
        <v>0.755</v>
      </c>
      <c r="DJ77" s="33" t="str">
        <f>IF(DI77&gt;='PAINEL E TARGET'!$T$11,'PAINEL E TARGET'!$S$11,
IF(DI77&gt;='PAINEL E TARGET'!$T$12,'PAINEL E TARGET'!$S$12,
IF(DI77&gt;='PAINEL E TARGET'!$T$13,'PAINEL E TARGET'!$S$13,
IF(DI77&gt;='PAINEL E TARGET'!$T$14,'PAINEL E TARGET'!$S$14,
IF(DI77&gt;='PAINEL E TARGET'!$T$15,'PAINEL E TARGET'!$S$15,
IF(DI77&gt;='PAINEL E TARGET'!$T$16,'PAINEL E TARGET'!$S$16,
IF(DI77&gt;='PAINEL E TARGET'!$T$17,'PAINEL E TARGET'!$S$17,
IF(DI77&gt;='PAINEL E TARGET'!$T$18,'PAINEL E TARGET'!$S$18,'PAINEL E TARGET'!$S$19))))))))</f>
        <v>Não elegível</v>
      </c>
      <c r="DK77" s="17">
        <f>IFERROR(VLOOKUP($BW77,'PAINEL E TARGET'!$G$1:$Q$99,9,0),0)</f>
        <v>0.05</v>
      </c>
      <c r="DL77" s="17">
        <f>VLOOKUP(DJ77,'PAINEL E TARGET'!$S$10:$U$19,3,0)</f>
        <v>0</v>
      </c>
      <c r="DM77" s="16">
        <f t="shared" si="69"/>
        <v>0</v>
      </c>
      <c r="DN77" s="17">
        <f t="shared" si="55"/>
        <v>1.1990000000000001</v>
      </c>
      <c r="DO77" s="33" t="str">
        <f>IF(DN77&gt;='PAINEL E TARGET'!$T$11,'PAINEL E TARGET'!$S$11,
IF(DN77&gt;='PAINEL E TARGET'!$T$12,'PAINEL E TARGET'!$S$12,
IF(DN77&gt;='PAINEL E TARGET'!$T$13,'PAINEL E TARGET'!$S$13,
IF(DN77&gt;='PAINEL E TARGET'!$T$14,'PAINEL E TARGET'!$S$14,
IF(DN77&gt;='PAINEL E TARGET'!$T$15,'PAINEL E TARGET'!$S$15,
IF(DN77&gt;='PAINEL E TARGET'!$T$16,'PAINEL E TARGET'!$S$16,
IF(DN77&gt;='PAINEL E TARGET'!$T$17,'PAINEL E TARGET'!$S$17,
IF(DN77&gt;='PAINEL E TARGET'!$T$18,'PAINEL E TARGET'!$S$18,'PAINEL E TARGET'!$S$19))))))))</f>
        <v>5. Fx de 115% a 119,9%</v>
      </c>
      <c r="DP77" s="17">
        <f>IFERROR(VLOOKUP($BW77,'PAINEL E TARGET'!$G$1:$Q$99,10,0),0)</f>
        <v>0</v>
      </c>
      <c r="DQ77" s="17">
        <f>VLOOKUP(DO77,'PAINEL E TARGET'!$S$10:$U$19,3,0)</f>
        <v>1.3</v>
      </c>
      <c r="DR77" s="16">
        <f t="shared" si="70"/>
        <v>0</v>
      </c>
      <c r="DS77" s="17">
        <f t="shared" si="56"/>
        <v>1.0629999999999999</v>
      </c>
      <c r="DT77" s="16">
        <f>IF(DS77&gt;=1,VLOOKUP(BO77,'PAINEL E TARGET'!$S$1:$W$8,5,0),0)</f>
        <v>240</v>
      </c>
      <c r="DU77" s="16">
        <f t="shared" si="71"/>
        <v>3048</v>
      </c>
    </row>
    <row r="78" spans="2:125" s="32" customFormat="1" x14ac:dyDescent="0.2">
      <c r="B78" s="44">
        <v>43541</v>
      </c>
      <c r="C78" s="65">
        <v>286</v>
      </c>
      <c r="D78" s="66" t="s">
        <v>84</v>
      </c>
      <c r="E78" s="65">
        <v>115</v>
      </c>
      <c r="F78" s="65" t="s">
        <v>1018</v>
      </c>
      <c r="G78" s="67">
        <v>1479666.6043033041</v>
      </c>
      <c r="H78" s="67">
        <v>903606.97330514912</v>
      </c>
      <c r="I78" s="67">
        <v>716445.15</v>
      </c>
      <c r="J78" s="68">
        <v>0.7928725332645874</v>
      </c>
      <c r="K78" s="67">
        <v>148087.1907673091</v>
      </c>
      <c r="L78" s="67">
        <v>688926.88783381681</v>
      </c>
      <c r="M78" s="67">
        <v>162023.51999999999</v>
      </c>
      <c r="N78" s="67">
        <v>524012.82000000007</v>
      </c>
      <c r="O78" s="67">
        <v>1373051.3566464419</v>
      </c>
      <c r="P78" s="67">
        <v>5837.9822145338021</v>
      </c>
      <c r="Q78" s="67">
        <v>8000</v>
      </c>
      <c r="R78" s="67">
        <v>0</v>
      </c>
      <c r="S78" s="67">
        <v>2299</v>
      </c>
      <c r="T78" s="68">
        <v>0.10301601594684791</v>
      </c>
      <c r="U78" s="68">
        <v>8.6100385120950904E-2</v>
      </c>
      <c r="V78" s="68">
        <v>0.83579610732932264</v>
      </c>
      <c r="W78" s="67">
        <v>85624.45</v>
      </c>
      <c r="X78" s="67">
        <v>58379.19</v>
      </c>
      <c r="Y78" s="68">
        <v>0.68180513860235015</v>
      </c>
      <c r="Z78" s="68">
        <v>8.9001418141618063E-2</v>
      </c>
      <c r="AA78" s="68">
        <v>9.4578648705402418E-2</v>
      </c>
      <c r="AB78" s="68">
        <v>1.0626645134452795</v>
      </c>
      <c r="AC78" s="67">
        <v>74495.439999999988</v>
      </c>
      <c r="AD78" s="67">
        <v>64884.390000000007</v>
      </c>
      <c r="AE78" s="68">
        <v>0.8709847206755208</v>
      </c>
      <c r="AF78" s="43">
        <v>80</v>
      </c>
      <c r="AG78" s="43">
        <v>79</v>
      </c>
      <c r="AH78" s="43">
        <v>51</v>
      </c>
      <c r="AI78" s="43">
        <v>42</v>
      </c>
      <c r="AJ78" s="67">
        <v>53103.130000000005</v>
      </c>
      <c r="AK78" s="67">
        <v>33160</v>
      </c>
      <c r="AL78" s="68">
        <v>0.62444530105852514</v>
      </c>
      <c r="AM78" s="67">
        <v>6224.5700000000006</v>
      </c>
      <c r="AN78" s="67">
        <v>5057.4800000000005</v>
      </c>
      <c r="AO78" s="68">
        <v>0.81250271103064142</v>
      </c>
      <c r="AP78" s="67">
        <v>7142.8499999999995</v>
      </c>
      <c r="AQ78" s="67">
        <v>4167.82</v>
      </c>
      <c r="AR78" s="68">
        <v>0.58349538349538355</v>
      </c>
      <c r="AS78" s="67">
        <v>19153.900000000001</v>
      </c>
      <c r="AT78" s="67">
        <v>15993.890000000005</v>
      </c>
      <c r="AU78" s="68">
        <v>0.83502002203206682</v>
      </c>
      <c r="AV78" s="43">
        <v>1593.49</v>
      </c>
      <c r="AW78" s="43">
        <v>909.81000000000006</v>
      </c>
      <c r="AX78" s="69">
        <v>0.57095432039109129</v>
      </c>
      <c r="AY78" s="43">
        <v>148087.1907673091</v>
      </c>
      <c r="AZ78" s="43">
        <v>162023.51999999999</v>
      </c>
      <c r="BA78" s="43">
        <v>26512.344628281098</v>
      </c>
      <c r="BB78" s="43">
        <v>35758.33</v>
      </c>
      <c r="BC78" s="43">
        <v>239811.19705249788</v>
      </c>
      <c r="BD78" s="43">
        <v>43478.440376064289</v>
      </c>
      <c r="BE78" s="43">
        <v>140929.53999999998</v>
      </c>
      <c r="BF78" s="43">
        <v>122642.52999999997</v>
      </c>
      <c r="BG78" s="43">
        <v>2633.39</v>
      </c>
      <c r="BH78" s="43">
        <v>91</v>
      </c>
      <c r="BI78" s="44">
        <v>43173</v>
      </c>
      <c r="BJ78" s="44">
        <v>43541</v>
      </c>
      <c r="BK78" s="44">
        <v>43172</v>
      </c>
      <c r="BL78" s="43">
        <f t="shared" si="57"/>
        <v>718744.15</v>
      </c>
      <c r="BM78" s="43">
        <f t="shared" si="58"/>
        <v>688335.34000000008</v>
      </c>
      <c r="BO78" s="16" t="str">
        <f>IFERROR(VLOOKUP($C78,'PORTE LOJA'!A:B,2,0),"PORTE 1")</f>
        <v>PORTE 3</v>
      </c>
      <c r="BP78" s="16">
        <f>VLOOKUP(BO78,'PAINEL E TARGET'!$S$1:$W$8,3,0)</f>
        <v>2400</v>
      </c>
      <c r="BQ78" s="16">
        <f t="shared" si="36"/>
        <v>1</v>
      </c>
      <c r="BR78" s="16">
        <f t="shared" si="37"/>
        <v>1</v>
      </c>
      <c r="BS78" s="16">
        <f t="shared" si="38"/>
        <v>1</v>
      </c>
      <c r="BT78" s="16">
        <f t="shared" si="39"/>
        <v>1</v>
      </c>
      <c r="BU78" s="16">
        <f t="shared" si="40"/>
        <v>1</v>
      </c>
      <c r="BV78" s="16">
        <f t="shared" si="41"/>
        <v>1</v>
      </c>
      <c r="BW78" s="17" t="str">
        <f t="shared" si="59"/>
        <v>111111</v>
      </c>
      <c r="BY78" s="17">
        <f t="shared" si="42"/>
        <v>0.79500000000000004</v>
      </c>
      <c r="BZ78" s="17">
        <f t="shared" si="43"/>
        <v>0.82199999999999995</v>
      </c>
      <c r="CA78" s="17" t="str">
        <f t="shared" si="60"/>
        <v>Sem Retira</v>
      </c>
      <c r="CB78" s="17">
        <f t="shared" si="61"/>
        <v>0.82199999999999995</v>
      </c>
      <c r="CC78" s="33" t="str">
        <f>IF(CB78&gt;='PAINEL E TARGET'!$T$11,'PAINEL E TARGET'!$S$11,
IF(CB78&gt;='PAINEL E TARGET'!$T$12,'PAINEL E TARGET'!$S$12,
IF(CB78&gt;='PAINEL E TARGET'!$T$13,'PAINEL E TARGET'!$S$13,
IF(CB78&gt;='PAINEL E TARGET'!$T$14,'PAINEL E TARGET'!$S$14,
IF(CB78&gt;='PAINEL E TARGET'!$T$15,'PAINEL E TARGET'!$S$15,
IF(CB78&gt;='PAINEL E TARGET'!$T$16,'PAINEL E TARGET'!$S$16,
IF(CB78&gt;='PAINEL E TARGET'!$T$17,'PAINEL E TARGET'!$S$17,
IF(CB78&gt;='PAINEL E TARGET'!$T$18,'PAINEL E TARGET'!$S$18,'PAINEL E TARGET'!$S$19))))))))</f>
        <v>Não elegível</v>
      </c>
      <c r="CD78" s="17">
        <f>IFERROR(VLOOKUP($BW78,'PAINEL E TARGET'!$G$1:$Q$99,4,0),0)</f>
        <v>0.25</v>
      </c>
      <c r="CE78" s="17">
        <f>VLOOKUP(CC78,'PAINEL E TARGET'!$S$10:$U$19,3,0)</f>
        <v>0</v>
      </c>
      <c r="CF78" s="16">
        <f t="shared" si="62"/>
        <v>0</v>
      </c>
      <c r="CG78" s="17">
        <f t="shared" si="44"/>
        <v>0.624</v>
      </c>
      <c r="CH78" s="17">
        <f t="shared" si="45"/>
        <v>0.81299999999999994</v>
      </c>
      <c r="CI78" s="17">
        <f t="shared" si="46"/>
        <v>0.58299999999999996</v>
      </c>
      <c r="CJ78" s="17">
        <f t="shared" si="47"/>
        <v>0.83499999999999996</v>
      </c>
      <c r="CK78" s="17">
        <f t="shared" si="48"/>
        <v>0.57099999999999995</v>
      </c>
      <c r="CL78" s="17">
        <f t="shared" si="49"/>
        <v>0.68200000000000005</v>
      </c>
      <c r="CM78" s="16">
        <f t="shared" si="50"/>
        <v>2</v>
      </c>
      <c r="CN78" s="17" t="str">
        <f t="shared" si="63"/>
        <v>não ok</v>
      </c>
      <c r="CO78" s="17">
        <f t="shared" si="64"/>
        <v>0</v>
      </c>
      <c r="CP78" s="33" t="str">
        <f>IF(CO78&gt;='PAINEL E TARGET'!$T$11,'PAINEL E TARGET'!$S$11,
IF(CO78&gt;='PAINEL E TARGET'!$T$12,'PAINEL E TARGET'!$S$12,
IF(CO78&gt;='PAINEL E TARGET'!$T$13,'PAINEL E TARGET'!$S$13,
IF(CO78&gt;='PAINEL E TARGET'!$T$14,'PAINEL E TARGET'!$S$14,
IF(CO78&gt;='PAINEL E TARGET'!$T$15,'PAINEL E TARGET'!$S$15,
IF(CO78&gt;='PAINEL E TARGET'!$T$16,'PAINEL E TARGET'!$S$16,
IF(CO78&gt;='PAINEL E TARGET'!$T$17,'PAINEL E TARGET'!$S$17,
IF(CO78&gt;='PAINEL E TARGET'!$T$18,'PAINEL E TARGET'!$S$18,'PAINEL E TARGET'!$S$19))))))))</f>
        <v>Não elegível</v>
      </c>
      <c r="CQ78" s="17">
        <f>IFERROR(VLOOKUP($BW78,'PAINEL E TARGET'!$G$1:$Q$99,5,0),0)</f>
        <v>0.25</v>
      </c>
      <c r="CR78" s="17">
        <f>VLOOKUP(CP78,'PAINEL E TARGET'!$S$10:$U$19,3,0)</f>
        <v>0</v>
      </c>
      <c r="CS78" s="16">
        <f t="shared" si="65"/>
        <v>0</v>
      </c>
      <c r="CT78" s="17">
        <f t="shared" si="51"/>
        <v>0.871</v>
      </c>
      <c r="CU78" s="33" t="str">
        <f>IF(CT78&gt;='PAINEL E TARGET'!$T$11,'PAINEL E TARGET'!$S$11,
IF(CT78&gt;='PAINEL E TARGET'!$T$12,'PAINEL E TARGET'!$S$12,
IF(CT78&gt;='PAINEL E TARGET'!$T$13,'PAINEL E TARGET'!$S$13,
IF(CT78&gt;='PAINEL E TARGET'!$T$14,'PAINEL E TARGET'!$S$14,
IF(CT78&gt;='PAINEL E TARGET'!$T$15,'PAINEL E TARGET'!$S$15,
IF(CT78&gt;='PAINEL E TARGET'!$T$16,'PAINEL E TARGET'!$S$16,
IF(CT78&gt;='PAINEL E TARGET'!$T$17,'PAINEL E TARGET'!$S$17,
IF(CT78&gt;='PAINEL E TARGET'!$T$18,'PAINEL E TARGET'!$S$18,'PAINEL E TARGET'!$S$19))))))))</f>
        <v>Não elegível</v>
      </c>
      <c r="CV78" s="17">
        <f>IFERROR(VLOOKUP($BW78,'PAINEL E TARGET'!$G$1:$Q$99,6,0),0)</f>
        <v>0.2</v>
      </c>
      <c r="CW78" s="17">
        <f>VLOOKUP(CU78,'PAINEL E TARGET'!$S$10:$U$19,3,0)</f>
        <v>0</v>
      </c>
      <c r="CX78" s="16">
        <f t="shared" si="66"/>
        <v>0</v>
      </c>
      <c r="CY78" s="17">
        <f t="shared" si="52"/>
        <v>1.0940000000000001</v>
      </c>
      <c r="CZ78" s="33" t="str">
        <f>IF(CY78&gt;='PAINEL E TARGET'!$T$11,'PAINEL E TARGET'!$S$11,
IF(CY78&gt;='PAINEL E TARGET'!$T$12,'PAINEL E TARGET'!$S$12,
IF(CY78&gt;='PAINEL E TARGET'!$T$13,'PAINEL E TARGET'!$S$13,
IF(CY78&gt;='PAINEL E TARGET'!$T$14,'PAINEL E TARGET'!$S$14,
IF(CY78&gt;='PAINEL E TARGET'!$T$15,'PAINEL E TARGET'!$S$15,
IF(CY78&gt;='PAINEL E TARGET'!$T$16,'PAINEL E TARGET'!$S$16,
IF(CY78&gt;='PAINEL E TARGET'!$T$17,'PAINEL E TARGET'!$S$17,
IF(CY78&gt;='PAINEL E TARGET'!$T$18,'PAINEL E TARGET'!$S$18,'PAINEL E TARGET'!$S$19))))))))</f>
        <v>3. Fx de 105% a 109,9%</v>
      </c>
      <c r="DA78" s="17">
        <f>IFERROR(VLOOKUP($BW78,'PAINEL E TARGET'!$G$1:$Q$99,7,0),0)</f>
        <v>0.15</v>
      </c>
      <c r="DB78" s="17">
        <f>VLOOKUP(CZ78,'PAINEL E TARGET'!$S$10:$U$19,3,0)</f>
        <v>1.1000000000000001</v>
      </c>
      <c r="DC78" s="16">
        <f t="shared" si="67"/>
        <v>396</v>
      </c>
      <c r="DD78" s="17">
        <f t="shared" si="53"/>
        <v>1.349</v>
      </c>
      <c r="DE78" s="33" t="str">
        <f>IF(DD78&gt;='PAINEL E TARGET'!$T$11,'PAINEL E TARGET'!$S$11,
IF(DD78&gt;='PAINEL E TARGET'!$T$12,'PAINEL E TARGET'!$S$12,
IF(DD78&gt;='PAINEL E TARGET'!$T$13,'PAINEL E TARGET'!$S$13,
IF(DD78&gt;='PAINEL E TARGET'!$T$14,'PAINEL E TARGET'!$S$14,
IF(DD78&gt;='PAINEL E TARGET'!$T$15,'PAINEL E TARGET'!$S$15,
IF(DD78&gt;='PAINEL E TARGET'!$T$16,'PAINEL E TARGET'!$S$16,
IF(DD78&gt;='PAINEL E TARGET'!$T$17,'PAINEL E TARGET'!$S$17,
IF(DD78&gt;='PAINEL E TARGET'!$T$18,'PAINEL E TARGET'!$S$18,'PAINEL E TARGET'!$S$19))))))))</f>
        <v>8. Fx de 130% ou mais</v>
      </c>
      <c r="DF78" s="17">
        <f>IFERROR(VLOOKUP($BW78,'PAINEL E TARGET'!$G$1:$Q$99,8,0),0)</f>
        <v>0.1</v>
      </c>
      <c r="DG78" s="17">
        <f>VLOOKUP(DE78,'PAINEL E TARGET'!$S$10:$U$19,3,0)</f>
        <v>1.6</v>
      </c>
      <c r="DH78" s="16">
        <f t="shared" si="68"/>
        <v>384.00000000000006</v>
      </c>
      <c r="DI78" s="17">
        <f t="shared" si="54"/>
        <v>0.82399999999999995</v>
      </c>
      <c r="DJ78" s="33" t="str">
        <f>IF(DI78&gt;='PAINEL E TARGET'!$T$11,'PAINEL E TARGET'!$S$11,
IF(DI78&gt;='PAINEL E TARGET'!$T$12,'PAINEL E TARGET'!$S$12,
IF(DI78&gt;='PAINEL E TARGET'!$T$13,'PAINEL E TARGET'!$S$13,
IF(DI78&gt;='PAINEL E TARGET'!$T$14,'PAINEL E TARGET'!$S$14,
IF(DI78&gt;='PAINEL E TARGET'!$T$15,'PAINEL E TARGET'!$S$15,
IF(DI78&gt;='PAINEL E TARGET'!$T$16,'PAINEL E TARGET'!$S$16,
IF(DI78&gt;='PAINEL E TARGET'!$T$17,'PAINEL E TARGET'!$S$17,
IF(DI78&gt;='PAINEL E TARGET'!$T$18,'PAINEL E TARGET'!$S$18,'PAINEL E TARGET'!$S$19))))))))</f>
        <v>Não elegível</v>
      </c>
      <c r="DK78" s="17">
        <f>IFERROR(VLOOKUP($BW78,'PAINEL E TARGET'!$G$1:$Q$99,9,0),0)</f>
        <v>0.05</v>
      </c>
      <c r="DL78" s="17">
        <f>VLOOKUP(DJ78,'PAINEL E TARGET'!$S$10:$U$19,3,0)</f>
        <v>0</v>
      </c>
      <c r="DM78" s="16">
        <f t="shared" si="69"/>
        <v>0</v>
      </c>
      <c r="DN78" s="17">
        <f t="shared" si="55"/>
        <v>0.57099999999999995</v>
      </c>
      <c r="DO78" s="33" t="str">
        <f>IF(DN78&gt;='PAINEL E TARGET'!$T$11,'PAINEL E TARGET'!$S$11,
IF(DN78&gt;='PAINEL E TARGET'!$T$12,'PAINEL E TARGET'!$S$12,
IF(DN78&gt;='PAINEL E TARGET'!$T$13,'PAINEL E TARGET'!$S$13,
IF(DN78&gt;='PAINEL E TARGET'!$T$14,'PAINEL E TARGET'!$S$14,
IF(DN78&gt;='PAINEL E TARGET'!$T$15,'PAINEL E TARGET'!$S$15,
IF(DN78&gt;='PAINEL E TARGET'!$T$16,'PAINEL E TARGET'!$S$16,
IF(DN78&gt;='PAINEL E TARGET'!$T$17,'PAINEL E TARGET'!$S$17,
IF(DN78&gt;='PAINEL E TARGET'!$T$18,'PAINEL E TARGET'!$S$18,'PAINEL E TARGET'!$S$19))))))))</f>
        <v>Não elegível</v>
      </c>
      <c r="DP78" s="17">
        <f>IFERROR(VLOOKUP($BW78,'PAINEL E TARGET'!$G$1:$Q$99,10,0),0)</f>
        <v>0</v>
      </c>
      <c r="DQ78" s="17">
        <f>VLOOKUP(DO78,'PAINEL E TARGET'!$S$10:$U$19,3,0)</f>
        <v>0</v>
      </c>
      <c r="DR78" s="16">
        <f t="shared" si="70"/>
        <v>0</v>
      </c>
      <c r="DS78" s="17">
        <f t="shared" si="56"/>
        <v>0.98799999999999999</v>
      </c>
      <c r="DT78" s="16">
        <f>IF(DS78&gt;=1,VLOOKUP(BO78,'PAINEL E TARGET'!$S$1:$W$8,5,0),0)</f>
        <v>0</v>
      </c>
      <c r="DU78" s="16">
        <f t="shared" si="71"/>
        <v>780</v>
      </c>
    </row>
    <row r="79" spans="2:125" s="32" customFormat="1" x14ac:dyDescent="0.2">
      <c r="B79" s="44">
        <v>43541</v>
      </c>
      <c r="C79" s="65">
        <v>288</v>
      </c>
      <c r="D79" s="66" t="s">
        <v>85</v>
      </c>
      <c r="E79" s="65">
        <v>412</v>
      </c>
      <c r="F79" s="65" t="s">
        <v>1020</v>
      </c>
      <c r="G79" s="67">
        <v>1401934.6030693192</v>
      </c>
      <c r="H79" s="67">
        <v>758875.63116016134</v>
      </c>
      <c r="I79" s="67">
        <v>749527.11</v>
      </c>
      <c r="J79" s="68">
        <v>0.98768108926377118</v>
      </c>
      <c r="K79" s="67">
        <v>67110.679457303719</v>
      </c>
      <c r="L79" s="67">
        <v>643533.88008296816</v>
      </c>
      <c r="M79" s="67">
        <v>85228.2</v>
      </c>
      <c r="N79" s="67">
        <v>651077.32000000007</v>
      </c>
      <c r="O79" s="67">
        <v>1313083.9382116885</v>
      </c>
      <c r="P79" s="67" t="s">
        <v>1082</v>
      </c>
      <c r="Q79" s="67" t="s">
        <v>1082</v>
      </c>
      <c r="R79" s="67">
        <v>0</v>
      </c>
      <c r="S79" s="67">
        <v>4378</v>
      </c>
      <c r="T79" s="68">
        <v>0.10382898033826232</v>
      </c>
      <c r="U79" s="68">
        <v>0.10445369199459485</v>
      </c>
      <c r="V79" s="68">
        <v>1.0060167368907726</v>
      </c>
      <c r="W79" s="67">
        <v>73785.499999999985</v>
      </c>
      <c r="X79" s="67">
        <v>76909.83</v>
      </c>
      <c r="Y79" s="68">
        <v>1.0423434143564796</v>
      </c>
      <c r="Z79" s="68">
        <v>7.7280082233413303E-2</v>
      </c>
      <c r="AA79" s="68">
        <v>0.11328862508052363</v>
      </c>
      <c r="AB79" s="68">
        <v>1.4659485575901918</v>
      </c>
      <c r="AC79" s="67">
        <v>54918.67</v>
      </c>
      <c r="AD79" s="67">
        <v>83415.039999999994</v>
      </c>
      <c r="AE79" s="68">
        <v>1.518883104780214</v>
      </c>
      <c r="AF79" s="43">
        <v>80</v>
      </c>
      <c r="AG79" s="43">
        <v>80</v>
      </c>
      <c r="AH79" s="43">
        <v>45</v>
      </c>
      <c r="AI79" s="43">
        <v>47</v>
      </c>
      <c r="AJ79" s="67">
        <v>44135.990000000005</v>
      </c>
      <c r="AK79" s="67">
        <v>49805.75</v>
      </c>
      <c r="AL79" s="68">
        <v>1.12846114927976</v>
      </c>
      <c r="AM79" s="67">
        <v>11101.96</v>
      </c>
      <c r="AN79" s="67">
        <v>9171.0999999999985</v>
      </c>
      <c r="AO79" s="68">
        <v>0.82607935896003937</v>
      </c>
      <c r="AP79" s="67">
        <v>4414.46</v>
      </c>
      <c r="AQ79" s="67">
        <v>3851.8599999999997</v>
      </c>
      <c r="AR79" s="68">
        <v>0.87255519361371481</v>
      </c>
      <c r="AS79" s="67">
        <v>14133.089999999998</v>
      </c>
      <c r="AT79" s="67">
        <v>14081.119999999999</v>
      </c>
      <c r="AU79" s="68">
        <v>0.99632281404844947</v>
      </c>
      <c r="AV79" s="43">
        <v>841.57999999999993</v>
      </c>
      <c r="AW79" s="43">
        <v>559.88</v>
      </c>
      <c r="AX79" s="69">
        <v>0.66527246369923243</v>
      </c>
      <c r="AY79" s="43">
        <v>67110.679457303719</v>
      </c>
      <c r="AZ79" s="43">
        <v>85228.200000000012</v>
      </c>
      <c r="BA79" s="43">
        <v>27930.828995024298</v>
      </c>
      <c r="BB79" s="43">
        <v>34600.979999999996</v>
      </c>
      <c r="BC79" s="43">
        <v>123484.06198955505</v>
      </c>
      <c r="BD79" s="43">
        <v>51618.93974469525</v>
      </c>
      <c r="BE79" s="43">
        <v>137076.91999999995</v>
      </c>
      <c r="BF79" s="43">
        <v>102026.66999999998</v>
      </c>
      <c r="BG79" s="43">
        <v>1556.7800000000002</v>
      </c>
      <c r="BH79" s="43">
        <v>89</v>
      </c>
      <c r="BI79" s="44">
        <v>43173</v>
      </c>
      <c r="BJ79" s="44">
        <v>43541</v>
      </c>
      <c r="BK79" s="44">
        <v>43172</v>
      </c>
      <c r="BL79" s="43">
        <f t="shared" si="57"/>
        <v>753905.11</v>
      </c>
      <c r="BM79" s="43">
        <f t="shared" si="58"/>
        <v>740683.52</v>
      </c>
      <c r="BO79" s="16" t="str">
        <f>IFERROR(VLOOKUP($C79,'PORTE LOJA'!A:B,2,0),"PORTE 1")</f>
        <v>PORTE 2</v>
      </c>
      <c r="BP79" s="16">
        <f>VLOOKUP(BO79,'PAINEL E TARGET'!$S$1:$W$8,3,0)</f>
        <v>1875</v>
      </c>
      <c r="BQ79" s="16">
        <f t="shared" si="36"/>
        <v>1</v>
      </c>
      <c r="BR79" s="16">
        <f t="shared" si="37"/>
        <v>1</v>
      </c>
      <c r="BS79" s="16">
        <f t="shared" si="38"/>
        <v>1</v>
      </c>
      <c r="BT79" s="16">
        <f t="shared" si="39"/>
        <v>1</v>
      </c>
      <c r="BU79" s="16">
        <f t="shared" si="40"/>
        <v>1</v>
      </c>
      <c r="BV79" s="16">
        <f t="shared" si="41"/>
        <v>1</v>
      </c>
      <c r="BW79" s="17" t="str">
        <f t="shared" si="59"/>
        <v>111111</v>
      </c>
      <c r="BY79" s="17">
        <f t="shared" si="42"/>
        <v>0.99299999999999999</v>
      </c>
      <c r="BZ79" s="17">
        <f t="shared" si="43"/>
        <v>1.042</v>
      </c>
      <c r="CA79" s="17" t="str">
        <f t="shared" si="60"/>
        <v>Sem Retira</v>
      </c>
      <c r="CB79" s="17">
        <f t="shared" si="61"/>
        <v>1.042</v>
      </c>
      <c r="CC79" s="33" t="str">
        <f>IF(CB79&gt;='PAINEL E TARGET'!$T$11,'PAINEL E TARGET'!$S$11,
IF(CB79&gt;='PAINEL E TARGET'!$T$12,'PAINEL E TARGET'!$S$12,
IF(CB79&gt;='PAINEL E TARGET'!$T$13,'PAINEL E TARGET'!$S$13,
IF(CB79&gt;='PAINEL E TARGET'!$T$14,'PAINEL E TARGET'!$S$14,
IF(CB79&gt;='PAINEL E TARGET'!$T$15,'PAINEL E TARGET'!$S$15,
IF(CB79&gt;='PAINEL E TARGET'!$T$16,'PAINEL E TARGET'!$S$16,
IF(CB79&gt;='PAINEL E TARGET'!$T$17,'PAINEL E TARGET'!$S$17,
IF(CB79&gt;='PAINEL E TARGET'!$T$18,'PAINEL E TARGET'!$S$18,'PAINEL E TARGET'!$S$19))))))))</f>
        <v>2. Fx de 100% a 104,9%</v>
      </c>
      <c r="CD79" s="17">
        <f>IFERROR(VLOOKUP($BW79,'PAINEL E TARGET'!$G$1:$Q$99,4,0),0)</f>
        <v>0.25</v>
      </c>
      <c r="CE79" s="17">
        <f>VLOOKUP(CC79,'PAINEL E TARGET'!$S$10:$U$19,3,0)</f>
        <v>1</v>
      </c>
      <c r="CF79" s="16">
        <f t="shared" si="62"/>
        <v>468.75</v>
      </c>
      <c r="CG79" s="17">
        <f t="shared" si="44"/>
        <v>1.1279999999999999</v>
      </c>
      <c r="CH79" s="17">
        <f t="shared" si="45"/>
        <v>0.82599999999999996</v>
      </c>
      <c r="CI79" s="17">
        <f t="shared" si="46"/>
        <v>0.873</v>
      </c>
      <c r="CJ79" s="17">
        <f t="shared" si="47"/>
        <v>0.996</v>
      </c>
      <c r="CK79" s="17">
        <f t="shared" si="48"/>
        <v>0.66500000000000004</v>
      </c>
      <c r="CL79" s="17">
        <f t="shared" si="49"/>
        <v>1.042</v>
      </c>
      <c r="CM79" s="16">
        <f t="shared" si="50"/>
        <v>4</v>
      </c>
      <c r="CN79" s="17" t="str">
        <f t="shared" si="63"/>
        <v>não ok</v>
      </c>
      <c r="CO79" s="17">
        <f t="shared" si="64"/>
        <v>0</v>
      </c>
      <c r="CP79" s="33" t="str">
        <f>IF(CO79&gt;='PAINEL E TARGET'!$T$11,'PAINEL E TARGET'!$S$11,
IF(CO79&gt;='PAINEL E TARGET'!$T$12,'PAINEL E TARGET'!$S$12,
IF(CO79&gt;='PAINEL E TARGET'!$T$13,'PAINEL E TARGET'!$S$13,
IF(CO79&gt;='PAINEL E TARGET'!$T$14,'PAINEL E TARGET'!$S$14,
IF(CO79&gt;='PAINEL E TARGET'!$T$15,'PAINEL E TARGET'!$S$15,
IF(CO79&gt;='PAINEL E TARGET'!$T$16,'PAINEL E TARGET'!$S$16,
IF(CO79&gt;='PAINEL E TARGET'!$T$17,'PAINEL E TARGET'!$S$17,
IF(CO79&gt;='PAINEL E TARGET'!$T$18,'PAINEL E TARGET'!$S$18,'PAINEL E TARGET'!$S$19))))))))</f>
        <v>Não elegível</v>
      </c>
      <c r="CQ79" s="17">
        <f>IFERROR(VLOOKUP($BW79,'PAINEL E TARGET'!$G$1:$Q$99,5,0),0)</f>
        <v>0.25</v>
      </c>
      <c r="CR79" s="17">
        <f>VLOOKUP(CP79,'PAINEL E TARGET'!$S$10:$U$19,3,0)</f>
        <v>0</v>
      </c>
      <c r="CS79" s="16">
        <f t="shared" si="65"/>
        <v>0</v>
      </c>
      <c r="CT79" s="17">
        <f t="shared" si="51"/>
        <v>1.5189999999999999</v>
      </c>
      <c r="CU79" s="33" t="str">
        <f>IF(CT79&gt;='PAINEL E TARGET'!$T$11,'PAINEL E TARGET'!$S$11,
IF(CT79&gt;='PAINEL E TARGET'!$T$12,'PAINEL E TARGET'!$S$12,
IF(CT79&gt;='PAINEL E TARGET'!$T$13,'PAINEL E TARGET'!$S$13,
IF(CT79&gt;='PAINEL E TARGET'!$T$14,'PAINEL E TARGET'!$S$14,
IF(CT79&gt;='PAINEL E TARGET'!$T$15,'PAINEL E TARGET'!$S$15,
IF(CT79&gt;='PAINEL E TARGET'!$T$16,'PAINEL E TARGET'!$S$16,
IF(CT79&gt;='PAINEL E TARGET'!$T$17,'PAINEL E TARGET'!$S$17,
IF(CT79&gt;='PAINEL E TARGET'!$T$18,'PAINEL E TARGET'!$S$18,'PAINEL E TARGET'!$S$19))))))))</f>
        <v>8. Fx de 130% ou mais</v>
      </c>
      <c r="CV79" s="17">
        <f>IFERROR(VLOOKUP($BW79,'PAINEL E TARGET'!$G$1:$Q$99,6,0),0)</f>
        <v>0.2</v>
      </c>
      <c r="CW79" s="17">
        <f>VLOOKUP(CU79,'PAINEL E TARGET'!$S$10:$U$19,3,0)</f>
        <v>1.6</v>
      </c>
      <c r="CX79" s="16">
        <f t="shared" si="66"/>
        <v>600.00000000000011</v>
      </c>
      <c r="CY79" s="17">
        <f t="shared" si="52"/>
        <v>1.27</v>
      </c>
      <c r="CZ79" s="33" t="str">
        <f>IF(CY79&gt;='PAINEL E TARGET'!$T$11,'PAINEL E TARGET'!$S$11,
IF(CY79&gt;='PAINEL E TARGET'!$T$12,'PAINEL E TARGET'!$S$12,
IF(CY79&gt;='PAINEL E TARGET'!$T$13,'PAINEL E TARGET'!$S$13,
IF(CY79&gt;='PAINEL E TARGET'!$T$14,'PAINEL E TARGET'!$S$14,
IF(CY79&gt;='PAINEL E TARGET'!$T$15,'PAINEL E TARGET'!$S$15,
IF(CY79&gt;='PAINEL E TARGET'!$T$16,'PAINEL E TARGET'!$S$16,
IF(CY79&gt;='PAINEL E TARGET'!$T$17,'PAINEL E TARGET'!$S$17,
IF(CY79&gt;='PAINEL E TARGET'!$T$18,'PAINEL E TARGET'!$S$18,'PAINEL E TARGET'!$S$19))))))))</f>
        <v>7. Fx de 125% a 129,9%</v>
      </c>
      <c r="DA79" s="17">
        <f>IFERROR(VLOOKUP($BW79,'PAINEL E TARGET'!$G$1:$Q$99,7,0),0)</f>
        <v>0.15</v>
      </c>
      <c r="DB79" s="17">
        <f>VLOOKUP(CZ79,'PAINEL E TARGET'!$S$10:$U$19,3,0)</f>
        <v>1.5</v>
      </c>
      <c r="DC79" s="16">
        <f t="shared" si="67"/>
        <v>421.87499999999994</v>
      </c>
      <c r="DD79" s="17">
        <f t="shared" si="53"/>
        <v>1.2390000000000001</v>
      </c>
      <c r="DE79" s="33" t="str">
        <f>IF(DD79&gt;='PAINEL E TARGET'!$T$11,'PAINEL E TARGET'!$S$11,
IF(DD79&gt;='PAINEL E TARGET'!$T$12,'PAINEL E TARGET'!$S$12,
IF(DD79&gt;='PAINEL E TARGET'!$T$13,'PAINEL E TARGET'!$S$13,
IF(DD79&gt;='PAINEL E TARGET'!$T$14,'PAINEL E TARGET'!$S$14,
IF(DD79&gt;='PAINEL E TARGET'!$T$15,'PAINEL E TARGET'!$S$15,
IF(DD79&gt;='PAINEL E TARGET'!$T$16,'PAINEL E TARGET'!$S$16,
IF(DD79&gt;='PAINEL E TARGET'!$T$17,'PAINEL E TARGET'!$S$17,
IF(DD79&gt;='PAINEL E TARGET'!$T$18,'PAINEL E TARGET'!$S$18,'PAINEL E TARGET'!$S$19))))))))</f>
        <v>6. Fx de 120% a 124,9%</v>
      </c>
      <c r="DF79" s="17">
        <f>IFERROR(VLOOKUP($BW79,'PAINEL E TARGET'!$G$1:$Q$99,8,0),0)</f>
        <v>0.1</v>
      </c>
      <c r="DG79" s="17">
        <f>VLOOKUP(DE79,'PAINEL E TARGET'!$S$10:$U$19,3,0)</f>
        <v>1.4</v>
      </c>
      <c r="DH79" s="16">
        <f t="shared" si="68"/>
        <v>262.5</v>
      </c>
      <c r="DI79" s="17">
        <f t="shared" si="54"/>
        <v>1.044</v>
      </c>
      <c r="DJ79" s="33" t="str">
        <f>IF(DI79&gt;='PAINEL E TARGET'!$T$11,'PAINEL E TARGET'!$S$11,
IF(DI79&gt;='PAINEL E TARGET'!$T$12,'PAINEL E TARGET'!$S$12,
IF(DI79&gt;='PAINEL E TARGET'!$T$13,'PAINEL E TARGET'!$S$13,
IF(DI79&gt;='PAINEL E TARGET'!$T$14,'PAINEL E TARGET'!$S$14,
IF(DI79&gt;='PAINEL E TARGET'!$T$15,'PAINEL E TARGET'!$S$15,
IF(DI79&gt;='PAINEL E TARGET'!$T$16,'PAINEL E TARGET'!$S$16,
IF(DI79&gt;='PAINEL E TARGET'!$T$17,'PAINEL E TARGET'!$S$17,
IF(DI79&gt;='PAINEL E TARGET'!$T$18,'PAINEL E TARGET'!$S$18,'PAINEL E TARGET'!$S$19))))))))</f>
        <v>2. Fx de 100% a 104,9%</v>
      </c>
      <c r="DK79" s="17">
        <f>IFERROR(VLOOKUP($BW79,'PAINEL E TARGET'!$G$1:$Q$99,9,0),0)</f>
        <v>0.05</v>
      </c>
      <c r="DL79" s="17">
        <f>VLOOKUP(DJ79,'PAINEL E TARGET'!$S$10:$U$19,3,0)</f>
        <v>1</v>
      </c>
      <c r="DM79" s="16">
        <f t="shared" si="69"/>
        <v>93.75</v>
      </c>
      <c r="DN79" s="17">
        <f t="shared" si="55"/>
        <v>0.66500000000000004</v>
      </c>
      <c r="DO79" s="33" t="str">
        <f>IF(DN79&gt;='PAINEL E TARGET'!$T$11,'PAINEL E TARGET'!$S$11,
IF(DN79&gt;='PAINEL E TARGET'!$T$12,'PAINEL E TARGET'!$S$12,
IF(DN79&gt;='PAINEL E TARGET'!$T$13,'PAINEL E TARGET'!$S$13,
IF(DN79&gt;='PAINEL E TARGET'!$T$14,'PAINEL E TARGET'!$S$14,
IF(DN79&gt;='PAINEL E TARGET'!$T$15,'PAINEL E TARGET'!$S$15,
IF(DN79&gt;='PAINEL E TARGET'!$T$16,'PAINEL E TARGET'!$S$16,
IF(DN79&gt;='PAINEL E TARGET'!$T$17,'PAINEL E TARGET'!$S$17,
IF(DN79&gt;='PAINEL E TARGET'!$T$18,'PAINEL E TARGET'!$S$18,'PAINEL E TARGET'!$S$19))))))))</f>
        <v>Não elegível</v>
      </c>
      <c r="DP79" s="17">
        <f>IFERROR(VLOOKUP($BW79,'PAINEL E TARGET'!$G$1:$Q$99,10,0),0)</f>
        <v>0</v>
      </c>
      <c r="DQ79" s="17">
        <f>VLOOKUP(DO79,'PAINEL E TARGET'!$S$10:$U$19,3,0)</f>
        <v>0</v>
      </c>
      <c r="DR79" s="16">
        <f t="shared" si="70"/>
        <v>0</v>
      </c>
      <c r="DS79" s="17">
        <f t="shared" si="56"/>
        <v>1</v>
      </c>
      <c r="DT79" s="16">
        <f>IF(DS79&gt;=1,VLOOKUP(BO79,'PAINEL E TARGET'!$S$1:$W$8,5,0),0)</f>
        <v>190</v>
      </c>
      <c r="DU79" s="16">
        <f t="shared" si="71"/>
        <v>2036.875</v>
      </c>
    </row>
    <row r="80" spans="2:125" s="32" customFormat="1" x14ac:dyDescent="0.2">
      <c r="B80" s="44">
        <v>43541</v>
      </c>
      <c r="C80" s="65">
        <v>293</v>
      </c>
      <c r="D80" s="66" t="s">
        <v>86</v>
      </c>
      <c r="E80" s="65">
        <v>411</v>
      </c>
      <c r="F80" s="65" t="s">
        <v>1020</v>
      </c>
      <c r="G80" s="67">
        <v>1252319.6865162791</v>
      </c>
      <c r="H80" s="67">
        <v>726921.59657109436</v>
      </c>
      <c r="I80" s="67">
        <v>663202.68000000005</v>
      </c>
      <c r="J80" s="68">
        <v>0.91234416906629567</v>
      </c>
      <c r="K80" s="67">
        <v>76451.846551777577</v>
      </c>
      <c r="L80" s="67">
        <v>581024.57939570805</v>
      </c>
      <c r="M80" s="67">
        <v>76473.279999999999</v>
      </c>
      <c r="N80" s="67">
        <v>553792.8600000001</v>
      </c>
      <c r="O80" s="67">
        <v>1133294.3643232794</v>
      </c>
      <c r="P80" s="67" t="s">
        <v>1082</v>
      </c>
      <c r="Q80" s="67" t="s">
        <v>1082</v>
      </c>
      <c r="R80" s="67">
        <v>0</v>
      </c>
      <c r="S80" s="67">
        <v>0</v>
      </c>
      <c r="T80" s="68">
        <v>0.10216843881998793</v>
      </c>
      <c r="U80" s="68">
        <v>0.10790871614965701</v>
      </c>
      <c r="V80" s="68">
        <v>1.0561844479172571</v>
      </c>
      <c r="W80" s="67">
        <v>67173.34</v>
      </c>
      <c r="X80" s="67">
        <v>68011.209999999992</v>
      </c>
      <c r="Y80" s="68">
        <v>1.012473252037192</v>
      </c>
      <c r="Z80" s="68">
        <v>8.062651056059926E-2</v>
      </c>
      <c r="AA80" s="68">
        <v>9.3613643912395475E-2</v>
      </c>
      <c r="AB80" s="68">
        <v>1.1610777058500508</v>
      </c>
      <c r="AC80" s="67">
        <v>53010.03</v>
      </c>
      <c r="AD80" s="67">
        <v>59001.509999999995</v>
      </c>
      <c r="AE80" s="68">
        <v>1.1130254029284645</v>
      </c>
      <c r="AF80" s="43">
        <v>80</v>
      </c>
      <c r="AG80" s="43">
        <v>79</v>
      </c>
      <c r="AH80" s="43">
        <v>53</v>
      </c>
      <c r="AI80" s="43">
        <v>33</v>
      </c>
      <c r="AJ80" s="67">
        <v>38857.14</v>
      </c>
      <c r="AK80" s="67">
        <v>44778.5</v>
      </c>
      <c r="AL80" s="68">
        <v>1.1523879523814671</v>
      </c>
      <c r="AM80" s="67">
        <v>5341.3500000000013</v>
      </c>
      <c r="AN80" s="67">
        <v>3994</v>
      </c>
      <c r="AO80" s="68">
        <v>0.74775103672292564</v>
      </c>
      <c r="AP80" s="67">
        <v>3389.610000000001</v>
      </c>
      <c r="AQ80" s="67">
        <v>5243.22</v>
      </c>
      <c r="AR80" s="68">
        <v>1.5468505226264964</v>
      </c>
      <c r="AS80" s="67">
        <v>19585.239999999998</v>
      </c>
      <c r="AT80" s="67">
        <v>13995.49</v>
      </c>
      <c r="AU80" s="68">
        <v>0.71459374508558493</v>
      </c>
      <c r="AV80" s="43">
        <v>1254.8600000000001</v>
      </c>
      <c r="AW80" s="43">
        <v>1109.8</v>
      </c>
      <c r="AX80" s="69">
        <v>0.88440144717338975</v>
      </c>
      <c r="AY80" s="43">
        <v>76451.846551777577</v>
      </c>
      <c r="AZ80" s="43">
        <v>76473.279999999999</v>
      </c>
      <c r="BA80" s="43">
        <v>32431.0840184437</v>
      </c>
      <c r="BB80" s="43">
        <v>47753.26</v>
      </c>
      <c r="BC80" s="43">
        <v>131218.07873730097</v>
      </c>
      <c r="BD80" s="43">
        <v>55922.08819175743</v>
      </c>
      <c r="BE80" s="43">
        <v>116434.67999999998</v>
      </c>
      <c r="BF80" s="43">
        <v>91884.82</v>
      </c>
      <c r="BG80" s="43">
        <v>2164.6600000000003</v>
      </c>
      <c r="BH80" s="43">
        <v>97</v>
      </c>
      <c r="BI80" s="44">
        <v>43173</v>
      </c>
      <c r="BJ80" s="44">
        <v>43541</v>
      </c>
      <c r="BK80" s="44">
        <v>43172</v>
      </c>
      <c r="BL80" s="43">
        <f t="shared" si="57"/>
        <v>663202.68000000005</v>
      </c>
      <c r="BM80" s="43">
        <f t="shared" si="58"/>
        <v>630266.14000000013</v>
      </c>
      <c r="BO80" s="16" t="str">
        <f>IFERROR(VLOOKUP($C80,'PORTE LOJA'!A:B,2,0),"PORTE 1")</f>
        <v>PORTE 2</v>
      </c>
      <c r="BP80" s="16">
        <f>VLOOKUP(BO80,'PAINEL E TARGET'!$S$1:$W$8,3,0)</f>
        <v>1875</v>
      </c>
      <c r="BQ80" s="16">
        <f t="shared" si="36"/>
        <v>1</v>
      </c>
      <c r="BR80" s="16">
        <f t="shared" si="37"/>
        <v>1</v>
      </c>
      <c r="BS80" s="16">
        <f t="shared" si="38"/>
        <v>1</v>
      </c>
      <c r="BT80" s="16">
        <f t="shared" si="39"/>
        <v>1</v>
      </c>
      <c r="BU80" s="16">
        <f t="shared" si="40"/>
        <v>1</v>
      </c>
      <c r="BV80" s="16">
        <f t="shared" si="41"/>
        <v>1</v>
      </c>
      <c r="BW80" s="17" t="str">
        <f t="shared" si="59"/>
        <v>111111</v>
      </c>
      <c r="BY80" s="17">
        <f t="shared" si="42"/>
        <v>0.91200000000000003</v>
      </c>
      <c r="BZ80" s="17">
        <f t="shared" si="43"/>
        <v>0.95899999999999996</v>
      </c>
      <c r="CA80" s="17" t="str">
        <f t="shared" si="60"/>
        <v>Sem Retira</v>
      </c>
      <c r="CB80" s="17">
        <f t="shared" si="61"/>
        <v>0.95899999999999996</v>
      </c>
      <c r="CC80" s="33" t="str">
        <f>IF(CB80&gt;='PAINEL E TARGET'!$T$11,'PAINEL E TARGET'!$S$11,
IF(CB80&gt;='PAINEL E TARGET'!$T$12,'PAINEL E TARGET'!$S$12,
IF(CB80&gt;='PAINEL E TARGET'!$T$13,'PAINEL E TARGET'!$S$13,
IF(CB80&gt;='PAINEL E TARGET'!$T$14,'PAINEL E TARGET'!$S$14,
IF(CB80&gt;='PAINEL E TARGET'!$T$15,'PAINEL E TARGET'!$S$15,
IF(CB80&gt;='PAINEL E TARGET'!$T$16,'PAINEL E TARGET'!$S$16,
IF(CB80&gt;='PAINEL E TARGET'!$T$17,'PAINEL E TARGET'!$S$17,
IF(CB80&gt;='PAINEL E TARGET'!$T$18,'PAINEL E TARGET'!$S$18,'PAINEL E TARGET'!$S$19))))))))</f>
        <v>1. Fx de 90% a 99,9%</v>
      </c>
      <c r="CD80" s="17">
        <f>IFERROR(VLOOKUP($BW80,'PAINEL E TARGET'!$G$1:$Q$99,4,0),0)</f>
        <v>0.25</v>
      </c>
      <c r="CE80" s="17">
        <f>VLOOKUP(CC80,'PAINEL E TARGET'!$S$10:$U$19,3,0)</f>
        <v>0.5</v>
      </c>
      <c r="CF80" s="16">
        <f t="shared" si="62"/>
        <v>234.375</v>
      </c>
      <c r="CG80" s="17">
        <f t="shared" si="44"/>
        <v>1.1519999999999999</v>
      </c>
      <c r="CH80" s="17">
        <f t="shared" si="45"/>
        <v>0.748</v>
      </c>
      <c r="CI80" s="17">
        <f t="shared" si="46"/>
        <v>1.5469999999999999</v>
      </c>
      <c r="CJ80" s="17">
        <f t="shared" si="47"/>
        <v>0.71499999999999997</v>
      </c>
      <c r="CK80" s="17">
        <f t="shared" si="48"/>
        <v>0.88400000000000001</v>
      </c>
      <c r="CL80" s="17">
        <f t="shared" si="49"/>
        <v>1.012</v>
      </c>
      <c r="CM80" s="16">
        <f t="shared" si="50"/>
        <v>5</v>
      </c>
      <c r="CN80" s="17" t="str">
        <f t="shared" si="63"/>
        <v>ok</v>
      </c>
      <c r="CO80" s="17">
        <f t="shared" si="64"/>
        <v>1.012</v>
      </c>
      <c r="CP80" s="33" t="str">
        <f>IF(CO80&gt;='PAINEL E TARGET'!$T$11,'PAINEL E TARGET'!$S$11,
IF(CO80&gt;='PAINEL E TARGET'!$T$12,'PAINEL E TARGET'!$S$12,
IF(CO80&gt;='PAINEL E TARGET'!$T$13,'PAINEL E TARGET'!$S$13,
IF(CO80&gt;='PAINEL E TARGET'!$T$14,'PAINEL E TARGET'!$S$14,
IF(CO80&gt;='PAINEL E TARGET'!$T$15,'PAINEL E TARGET'!$S$15,
IF(CO80&gt;='PAINEL E TARGET'!$T$16,'PAINEL E TARGET'!$S$16,
IF(CO80&gt;='PAINEL E TARGET'!$T$17,'PAINEL E TARGET'!$S$17,
IF(CO80&gt;='PAINEL E TARGET'!$T$18,'PAINEL E TARGET'!$S$18,'PAINEL E TARGET'!$S$19))))))))</f>
        <v>2. Fx de 100% a 104,9%</v>
      </c>
      <c r="CQ80" s="17">
        <f>IFERROR(VLOOKUP($BW80,'PAINEL E TARGET'!$G$1:$Q$99,5,0),0)</f>
        <v>0.25</v>
      </c>
      <c r="CR80" s="17">
        <f>VLOOKUP(CP80,'PAINEL E TARGET'!$S$10:$U$19,3,0)</f>
        <v>1</v>
      </c>
      <c r="CS80" s="16">
        <f t="shared" si="65"/>
        <v>468.75</v>
      </c>
      <c r="CT80" s="17">
        <f t="shared" si="51"/>
        <v>1.113</v>
      </c>
      <c r="CU80" s="33" t="str">
        <f>IF(CT80&gt;='PAINEL E TARGET'!$T$11,'PAINEL E TARGET'!$S$11,
IF(CT80&gt;='PAINEL E TARGET'!$T$12,'PAINEL E TARGET'!$S$12,
IF(CT80&gt;='PAINEL E TARGET'!$T$13,'PAINEL E TARGET'!$S$13,
IF(CT80&gt;='PAINEL E TARGET'!$T$14,'PAINEL E TARGET'!$S$14,
IF(CT80&gt;='PAINEL E TARGET'!$T$15,'PAINEL E TARGET'!$S$15,
IF(CT80&gt;='PAINEL E TARGET'!$T$16,'PAINEL E TARGET'!$S$16,
IF(CT80&gt;='PAINEL E TARGET'!$T$17,'PAINEL E TARGET'!$S$17,
IF(CT80&gt;='PAINEL E TARGET'!$T$18,'PAINEL E TARGET'!$S$18,'PAINEL E TARGET'!$S$19))))))))</f>
        <v>4. Fx de 110% a 114,9%</v>
      </c>
      <c r="CV80" s="17">
        <f>IFERROR(VLOOKUP($BW80,'PAINEL E TARGET'!$G$1:$Q$99,6,0),0)</f>
        <v>0.2</v>
      </c>
      <c r="CW80" s="17">
        <f>VLOOKUP(CU80,'PAINEL E TARGET'!$S$10:$U$19,3,0)</f>
        <v>1.2</v>
      </c>
      <c r="CX80" s="16">
        <f t="shared" si="66"/>
        <v>450</v>
      </c>
      <c r="CY80" s="17">
        <f t="shared" si="52"/>
        <v>1</v>
      </c>
      <c r="CZ80" s="33" t="str">
        <f>IF(CY80&gt;='PAINEL E TARGET'!$T$11,'PAINEL E TARGET'!$S$11,
IF(CY80&gt;='PAINEL E TARGET'!$T$12,'PAINEL E TARGET'!$S$12,
IF(CY80&gt;='PAINEL E TARGET'!$T$13,'PAINEL E TARGET'!$S$13,
IF(CY80&gt;='PAINEL E TARGET'!$T$14,'PAINEL E TARGET'!$S$14,
IF(CY80&gt;='PAINEL E TARGET'!$T$15,'PAINEL E TARGET'!$S$15,
IF(CY80&gt;='PAINEL E TARGET'!$T$16,'PAINEL E TARGET'!$S$16,
IF(CY80&gt;='PAINEL E TARGET'!$T$17,'PAINEL E TARGET'!$S$17,
IF(CY80&gt;='PAINEL E TARGET'!$T$18,'PAINEL E TARGET'!$S$18,'PAINEL E TARGET'!$S$19))))))))</f>
        <v>2. Fx de 100% a 104,9%</v>
      </c>
      <c r="DA80" s="17">
        <f>IFERROR(VLOOKUP($BW80,'PAINEL E TARGET'!$G$1:$Q$99,7,0),0)</f>
        <v>0.15</v>
      </c>
      <c r="DB80" s="17">
        <f>VLOOKUP(CZ80,'PAINEL E TARGET'!$S$10:$U$19,3,0)</f>
        <v>1</v>
      </c>
      <c r="DC80" s="16">
        <f t="shared" si="67"/>
        <v>281.25</v>
      </c>
      <c r="DD80" s="17">
        <f t="shared" si="53"/>
        <v>1.472</v>
      </c>
      <c r="DE80" s="33" t="str">
        <f>IF(DD80&gt;='PAINEL E TARGET'!$T$11,'PAINEL E TARGET'!$S$11,
IF(DD80&gt;='PAINEL E TARGET'!$T$12,'PAINEL E TARGET'!$S$12,
IF(DD80&gt;='PAINEL E TARGET'!$T$13,'PAINEL E TARGET'!$S$13,
IF(DD80&gt;='PAINEL E TARGET'!$T$14,'PAINEL E TARGET'!$S$14,
IF(DD80&gt;='PAINEL E TARGET'!$T$15,'PAINEL E TARGET'!$S$15,
IF(DD80&gt;='PAINEL E TARGET'!$T$16,'PAINEL E TARGET'!$S$16,
IF(DD80&gt;='PAINEL E TARGET'!$T$17,'PAINEL E TARGET'!$S$17,
IF(DD80&gt;='PAINEL E TARGET'!$T$18,'PAINEL E TARGET'!$S$18,'PAINEL E TARGET'!$S$19))))))))</f>
        <v>8. Fx de 130% ou mais</v>
      </c>
      <c r="DF80" s="17">
        <f>IFERROR(VLOOKUP($BW80,'PAINEL E TARGET'!$G$1:$Q$99,8,0),0)</f>
        <v>0.1</v>
      </c>
      <c r="DG80" s="17">
        <f>VLOOKUP(DE80,'PAINEL E TARGET'!$S$10:$U$19,3,0)</f>
        <v>1.6</v>
      </c>
      <c r="DH80" s="16">
        <f t="shared" si="68"/>
        <v>300.00000000000006</v>
      </c>
      <c r="DI80" s="17">
        <f t="shared" si="54"/>
        <v>0.623</v>
      </c>
      <c r="DJ80" s="33" t="str">
        <f>IF(DI80&gt;='PAINEL E TARGET'!$T$11,'PAINEL E TARGET'!$S$11,
IF(DI80&gt;='PAINEL E TARGET'!$T$12,'PAINEL E TARGET'!$S$12,
IF(DI80&gt;='PAINEL E TARGET'!$T$13,'PAINEL E TARGET'!$S$13,
IF(DI80&gt;='PAINEL E TARGET'!$T$14,'PAINEL E TARGET'!$S$14,
IF(DI80&gt;='PAINEL E TARGET'!$T$15,'PAINEL E TARGET'!$S$15,
IF(DI80&gt;='PAINEL E TARGET'!$T$16,'PAINEL E TARGET'!$S$16,
IF(DI80&gt;='PAINEL E TARGET'!$T$17,'PAINEL E TARGET'!$S$17,
IF(DI80&gt;='PAINEL E TARGET'!$T$18,'PAINEL E TARGET'!$S$18,'PAINEL E TARGET'!$S$19))))))))</f>
        <v>Não elegível</v>
      </c>
      <c r="DK80" s="17">
        <f>IFERROR(VLOOKUP($BW80,'PAINEL E TARGET'!$G$1:$Q$99,9,0),0)</f>
        <v>0.05</v>
      </c>
      <c r="DL80" s="17">
        <f>VLOOKUP(DJ80,'PAINEL E TARGET'!$S$10:$U$19,3,0)</f>
        <v>0</v>
      </c>
      <c r="DM80" s="16">
        <f t="shared" si="69"/>
        <v>0</v>
      </c>
      <c r="DN80" s="17">
        <f t="shared" si="55"/>
        <v>0.88400000000000001</v>
      </c>
      <c r="DO80" s="33" t="str">
        <f>IF(DN80&gt;='PAINEL E TARGET'!$T$11,'PAINEL E TARGET'!$S$11,
IF(DN80&gt;='PAINEL E TARGET'!$T$12,'PAINEL E TARGET'!$S$12,
IF(DN80&gt;='PAINEL E TARGET'!$T$13,'PAINEL E TARGET'!$S$13,
IF(DN80&gt;='PAINEL E TARGET'!$T$14,'PAINEL E TARGET'!$S$14,
IF(DN80&gt;='PAINEL E TARGET'!$T$15,'PAINEL E TARGET'!$S$15,
IF(DN80&gt;='PAINEL E TARGET'!$T$16,'PAINEL E TARGET'!$S$16,
IF(DN80&gt;='PAINEL E TARGET'!$T$17,'PAINEL E TARGET'!$S$17,
IF(DN80&gt;='PAINEL E TARGET'!$T$18,'PAINEL E TARGET'!$S$18,'PAINEL E TARGET'!$S$19))))))))</f>
        <v>Não elegível</v>
      </c>
      <c r="DP80" s="17">
        <f>IFERROR(VLOOKUP($BW80,'PAINEL E TARGET'!$G$1:$Q$99,10,0),0)</f>
        <v>0</v>
      </c>
      <c r="DQ80" s="17">
        <f>VLOOKUP(DO80,'PAINEL E TARGET'!$S$10:$U$19,3,0)</f>
        <v>0</v>
      </c>
      <c r="DR80" s="16">
        <f t="shared" si="70"/>
        <v>0</v>
      </c>
      <c r="DS80" s="17">
        <f t="shared" si="56"/>
        <v>0.98799999999999999</v>
      </c>
      <c r="DT80" s="16">
        <f>IF(DS80&gt;=1,VLOOKUP(BO80,'PAINEL E TARGET'!$S$1:$W$8,5,0),0)</f>
        <v>0</v>
      </c>
      <c r="DU80" s="16">
        <f t="shared" si="71"/>
        <v>1734.375</v>
      </c>
    </row>
    <row r="81" spans="2:125" s="32" customFormat="1" x14ac:dyDescent="0.2">
      <c r="B81" s="44">
        <v>43541</v>
      </c>
      <c r="C81" s="65">
        <v>296</v>
      </c>
      <c r="D81" s="66" t="s">
        <v>87</v>
      </c>
      <c r="E81" s="65">
        <v>214</v>
      </c>
      <c r="F81" s="65" t="s">
        <v>1017</v>
      </c>
      <c r="G81" s="67">
        <v>2335916.5823206929</v>
      </c>
      <c r="H81" s="67">
        <v>1372306.6359351669</v>
      </c>
      <c r="I81" s="67">
        <v>980350.17999999982</v>
      </c>
      <c r="J81" s="68">
        <v>0.71438128646221555</v>
      </c>
      <c r="K81" s="67">
        <v>171978.51641203219</v>
      </c>
      <c r="L81" s="67">
        <v>888165.87465319154</v>
      </c>
      <c r="M81" s="67">
        <v>145489.94</v>
      </c>
      <c r="N81" s="67">
        <v>746498.57000000007</v>
      </c>
      <c r="O81" s="67">
        <v>1809464.6046393497</v>
      </c>
      <c r="P81" s="67" t="s">
        <v>1082</v>
      </c>
      <c r="Q81" s="67" t="s">
        <v>1082</v>
      </c>
      <c r="R81" s="67">
        <v>0</v>
      </c>
      <c r="S81" s="67">
        <v>0</v>
      </c>
      <c r="T81" s="68">
        <v>8.6599911081689282E-2</v>
      </c>
      <c r="U81" s="68">
        <v>8.0783383633495451E-2</v>
      </c>
      <c r="V81" s="68">
        <v>0.9328344870619194</v>
      </c>
      <c r="W81" s="67">
        <v>91808.409999999989</v>
      </c>
      <c r="X81" s="67">
        <v>72057.849999999991</v>
      </c>
      <c r="Y81" s="68">
        <v>0.78487199593152746</v>
      </c>
      <c r="Z81" s="68">
        <v>4.5060097853275353E-2</v>
      </c>
      <c r="AA81" s="68">
        <v>6.7417538820090855E-2</v>
      </c>
      <c r="AB81" s="68">
        <v>1.4961693833780783</v>
      </c>
      <c r="AC81" s="67">
        <v>47770.209999999992</v>
      </c>
      <c r="AD81" s="67">
        <v>60135.670000000006</v>
      </c>
      <c r="AE81" s="68">
        <v>1.2588529545924125</v>
      </c>
      <c r="AF81" s="43">
        <v>80</v>
      </c>
      <c r="AG81" s="43">
        <v>75</v>
      </c>
      <c r="AH81" s="43">
        <v>33</v>
      </c>
      <c r="AI81" s="43">
        <v>21</v>
      </c>
      <c r="AJ81" s="67">
        <v>57030.37</v>
      </c>
      <c r="AK81" s="67">
        <v>44128</v>
      </c>
      <c r="AL81" s="68">
        <v>0.77376317214845347</v>
      </c>
      <c r="AM81" s="67">
        <v>5366.29</v>
      </c>
      <c r="AN81" s="67">
        <v>2535.6000000000004</v>
      </c>
      <c r="AO81" s="68">
        <v>0.47250521309880761</v>
      </c>
      <c r="AP81" s="67">
        <v>6924.4499999999989</v>
      </c>
      <c r="AQ81" s="67">
        <v>5801.67</v>
      </c>
      <c r="AR81" s="68">
        <v>0.83785282585620535</v>
      </c>
      <c r="AS81" s="67">
        <v>22487.3</v>
      </c>
      <c r="AT81" s="67">
        <v>19592.580000000002</v>
      </c>
      <c r="AU81" s="68">
        <v>0.87127311860472367</v>
      </c>
      <c r="AV81" s="43">
        <v>365.89000000000004</v>
      </c>
      <c r="AW81" s="43">
        <v>239.96</v>
      </c>
      <c r="AX81" s="69">
        <v>0.6558255213315477</v>
      </c>
      <c r="AY81" s="43">
        <v>171978.51641203219</v>
      </c>
      <c r="AZ81" s="43">
        <v>145489.94</v>
      </c>
      <c r="BA81" s="43">
        <v>27780.673635824009</v>
      </c>
      <c r="BB81" s="43">
        <v>35646.999999999993</v>
      </c>
      <c r="BC81" s="43">
        <v>291228.31988047063</v>
      </c>
      <c r="BD81" s="43">
        <v>47445.347439602439</v>
      </c>
      <c r="BE81" s="43">
        <v>157556.40999999997</v>
      </c>
      <c r="BF81" s="43">
        <v>81980.56</v>
      </c>
      <c r="BG81" s="43">
        <v>627.62</v>
      </c>
      <c r="BH81" s="43">
        <v>52</v>
      </c>
      <c r="BI81" s="44">
        <v>43173</v>
      </c>
      <c r="BJ81" s="44">
        <v>43541</v>
      </c>
      <c r="BK81" s="44">
        <v>43172</v>
      </c>
      <c r="BL81" s="43">
        <f t="shared" si="57"/>
        <v>980350.17999999982</v>
      </c>
      <c r="BM81" s="43">
        <f t="shared" si="58"/>
        <v>891988.51</v>
      </c>
      <c r="BO81" s="16" t="str">
        <f>IFERROR(VLOOKUP($C81,'PORTE LOJA'!A:B,2,0),"PORTE 1")</f>
        <v>PORTE 3</v>
      </c>
      <c r="BP81" s="16">
        <f>VLOOKUP(BO81,'PAINEL E TARGET'!$S$1:$W$8,3,0)</f>
        <v>2400</v>
      </c>
      <c r="BQ81" s="16">
        <f t="shared" si="36"/>
        <v>1</v>
      </c>
      <c r="BR81" s="16">
        <f t="shared" si="37"/>
        <v>1</v>
      </c>
      <c r="BS81" s="16">
        <f t="shared" si="38"/>
        <v>1</v>
      </c>
      <c r="BT81" s="16">
        <f t="shared" si="39"/>
        <v>1</v>
      </c>
      <c r="BU81" s="16">
        <f t="shared" si="40"/>
        <v>1</v>
      </c>
      <c r="BV81" s="16">
        <f t="shared" si="41"/>
        <v>1</v>
      </c>
      <c r="BW81" s="17" t="str">
        <f t="shared" si="59"/>
        <v>111111</v>
      </c>
      <c r="BY81" s="17">
        <f t="shared" si="42"/>
        <v>0.71399999999999997</v>
      </c>
      <c r="BZ81" s="17">
        <f t="shared" si="43"/>
        <v>0.84099999999999997</v>
      </c>
      <c r="CA81" s="17" t="str">
        <f t="shared" si="60"/>
        <v>Sem Retira</v>
      </c>
      <c r="CB81" s="17">
        <f t="shared" si="61"/>
        <v>0.84099999999999997</v>
      </c>
      <c r="CC81" s="33" t="str">
        <f>IF(CB81&gt;='PAINEL E TARGET'!$T$11,'PAINEL E TARGET'!$S$11,
IF(CB81&gt;='PAINEL E TARGET'!$T$12,'PAINEL E TARGET'!$S$12,
IF(CB81&gt;='PAINEL E TARGET'!$T$13,'PAINEL E TARGET'!$S$13,
IF(CB81&gt;='PAINEL E TARGET'!$T$14,'PAINEL E TARGET'!$S$14,
IF(CB81&gt;='PAINEL E TARGET'!$T$15,'PAINEL E TARGET'!$S$15,
IF(CB81&gt;='PAINEL E TARGET'!$T$16,'PAINEL E TARGET'!$S$16,
IF(CB81&gt;='PAINEL E TARGET'!$T$17,'PAINEL E TARGET'!$S$17,
IF(CB81&gt;='PAINEL E TARGET'!$T$18,'PAINEL E TARGET'!$S$18,'PAINEL E TARGET'!$S$19))))))))</f>
        <v>Não elegível</v>
      </c>
      <c r="CD81" s="17">
        <f>IFERROR(VLOOKUP($BW81,'PAINEL E TARGET'!$G$1:$Q$99,4,0),0)</f>
        <v>0.25</v>
      </c>
      <c r="CE81" s="17">
        <f>VLOOKUP(CC81,'PAINEL E TARGET'!$S$10:$U$19,3,0)</f>
        <v>0</v>
      </c>
      <c r="CF81" s="16">
        <f t="shared" si="62"/>
        <v>0</v>
      </c>
      <c r="CG81" s="17">
        <f t="shared" si="44"/>
        <v>0.77400000000000002</v>
      </c>
      <c r="CH81" s="17">
        <f t="shared" si="45"/>
        <v>0.47299999999999998</v>
      </c>
      <c r="CI81" s="17">
        <f t="shared" si="46"/>
        <v>0.83799999999999997</v>
      </c>
      <c r="CJ81" s="17">
        <f t="shared" si="47"/>
        <v>0.871</v>
      </c>
      <c r="CK81" s="17">
        <f t="shared" si="48"/>
        <v>0.65600000000000003</v>
      </c>
      <c r="CL81" s="17">
        <f t="shared" si="49"/>
        <v>0.78500000000000003</v>
      </c>
      <c r="CM81" s="16">
        <f t="shared" si="50"/>
        <v>3</v>
      </c>
      <c r="CN81" s="17" t="str">
        <f t="shared" si="63"/>
        <v>não ok</v>
      </c>
      <c r="CO81" s="17">
        <f t="shared" si="64"/>
        <v>0</v>
      </c>
      <c r="CP81" s="33" t="str">
        <f>IF(CO81&gt;='PAINEL E TARGET'!$T$11,'PAINEL E TARGET'!$S$11,
IF(CO81&gt;='PAINEL E TARGET'!$T$12,'PAINEL E TARGET'!$S$12,
IF(CO81&gt;='PAINEL E TARGET'!$T$13,'PAINEL E TARGET'!$S$13,
IF(CO81&gt;='PAINEL E TARGET'!$T$14,'PAINEL E TARGET'!$S$14,
IF(CO81&gt;='PAINEL E TARGET'!$T$15,'PAINEL E TARGET'!$S$15,
IF(CO81&gt;='PAINEL E TARGET'!$T$16,'PAINEL E TARGET'!$S$16,
IF(CO81&gt;='PAINEL E TARGET'!$T$17,'PAINEL E TARGET'!$S$17,
IF(CO81&gt;='PAINEL E TARGET'!$T$18,'PAINEL E TARGET'!$S$18,'PAINEL E TARGET'!$S$19))))))))</f>
        <v>Não elegível</v>
      </c>
      <c r="CQ81" s="17">
        <f>IFERROR(VLOOKUP($BW81,'PAINEL E TARGET'!$G$1:$Q$99,5,0),0)</f>
        <v>0.25</v>
      </c>
      <c r="CR81" s="17">
        <f>VLOOKUP(CP81,'PAINEL E TARGET'!$S$10:$U$19,3,0)</f>
        <v>0</v>
      </c>
      <c r="CS81" s="16">
        <f t="shared" si="65"/>
        <v>0</v>
      </c>
      <c r="CT81" s="17">
        <f t="shared" si="51"/>
        <v>1.2589999999999999</v>
      </c>
      <c r="CU81" s="33" t="str">
        <f>IF(CT81&gt;='PAINEL E TARGET'!$T$11,'PAINEL E TARGET'!$S$11,
IF(CT81&gt;='PAINEL E TARGET'!$T$12,'PAINEL E TARGET'!$S$12,
IF(CT81&gt;='PAINEL E TARGET'!$T$13,'PAINEL E TARGET'!$S$13,
IF(CT81&gt;='PAINEL E TARGET'!$T$14,'PAINEL E TARGET'!$S$14,
IF(CT81&gt;='PAINEL E TARGET'!$T$15,'PAINEL E TARGET'!$S$15,
IF(CT81&gt;='PAINEL E TARGET'!$T$16,'PAINEL E TARGET'!$S$16,
IF(CT81&gt;='PAINEL E TARGET'!$T$17,'PAINEL E TARGET'!$S$17,
IF(CT81&gt;='PAINEL E TARGET'!$T$18,'PAINEL E TARGET'!$S$18,'PAINEL E TARGET'!$S$19))))))))</f>
        <v>7. Fx de 125% a 129,9%</v>
      </c>
      <c r="CV81" s="17">
        <f>IFERROR(VLOOKUP($BW81,'PAINEL E TARGET'!$G$1:$Q$99,6,0),0)</f>
        <v>0.2</v>
      </c>
      <c r="CW81" s="17">
        <f>VLOOKUP(CU81,'PAINEL E TARGET'!$S$10:$U$19,3,0)</f>
        <v>1.5</v>
      </c>
      <c r="CX81" s="16">
        <f t="shared" si="66"/>
        <v>720.00000000000011</v>
      </c>
      <c r="CY81" s="17">
        <f t="shared" si="52"/>
        <v>0.84599999999999997</v>
      </c>
      <c r="CZ81" s="33" t="str">
        <f>IF(CY81&gt;='PAINEL E TARGET'!$T$11,'PAINEL E TARGET'!$S$11,
IF(CY81&gt;='PAINEL E TARGET'!$T$12,'PAINEL E TARGET'!$S$12,
IF(CY81&gt;='PAINEL E TARGET'!$T$13,'PAINEL E TARGET'!$S$13,
IF(CY81&gt;='PAINEL E TARGET'!$T$14,'PAINEL E TARGET'!$S$14,
IF(CY81&gt;='PAINEL E TARGET'!$T$15,'PAINEL E TARGET'!$S$15,
IF(CY81&gt;='PAINEL E TARGET'!$T$16,'PAINEL E TARGET'!$S$16,
IF(CY81&gt;='PAINEL E TARGET'!$T$17,'PAINEL E TARGET'!$S$17,
IF(CY81&gt;='PAINEL E TARGET'!$T$18,'PAINEL E TARGET'!$S$18,'PAINEL E TARGET'!$S$19))))))))</f>
        <v>Não elegível</v>
      </c>
      <c r="DA81" s="17">
        <f>IFERROR(VLOOKUP($BW81,'PAINEL E TARGET'!$G$1:$Q$99,7,0),0)</f>
        <v>0.15</v>
      </c>
      <c r="DB81" s="17">
        <f>VLOOKUP(CZ81,'PAINEL E TARGET'!$S$10:$U$19,3,0)</f>
        <v>0</v>
      </c>
      <c r="DC81" s="16">
        <f t="shared" si="67"/>
        <v>0</v>
      </c>
      <c r="DD81" s="17">
        <f t="shared" si="53"/>
        <v>1.2829999999999999</v>
      </c>
      <c r="DE81" s="33" t="str">
        <f>IF(DD81&gt;='PAINEL E TARGET'!$T$11,'PAINEL E TARGET'!$S$11,
IF(DD81&gt;='PAINEL E TARGET'!$T$12,'PAINEL E TARGET'!$S$12,
IF(DD81&gt;='PAINEL E TARGET'!$T$13,'PAINEL E TARGET'!$S$13,
IF(DD81&gt;='PAINEL E TARGET'!$T$14,'PAINEL E TARGET'!$S$14,
IF(DD81&gt;='PAINEL E TARGET'!$T$15,'PAINEL E TARGET'!$S$15,
IF(DD81&gt;='PAINEL E TARGET'!$T$16,'PAINEL E TARGET'!$S$16,
IF(DD81&gt;='PAINEL E TARGET'!$T$17,'PAINEL E TARGET'!$S$17,
IF(DD81&gt;='PAINEL E TARGET'!$T$18,'PAINEL E TARGET'!$S$18,'PAINEL E TARGET'!$S$19))))))))</f>
        <v>7. Fx de 125% a 129,9%</v>
      </c>
      <c r="DF81" s="17">
        <f>IFERROR(VLOOKUP($BW81,'PAINEL E TARGET'!$G$1:$Q$99,8,0),0)</f>
        <v>0.1</v>
      </c>
      <c r="DG81" s="17">
        <f>VLOOKUP(DE81,'PAINEL E TARGET'!$S$10:$U$19,3,0)</f>
        <v>1.5</v>
      </c>
      <c r="DH81" s="16">
        <f t="shared" si="68"/>
        <v>360.00000000000006</v>
      </c>
      <c r="DI81" s="17">
        <f t="shared" si="54"/>
        <v>0.63600000000000001</v>
      </c>
      <c r="DJ81" s="33" t="str">
        <f>IF(DI81&gt;='PAINEL E TARGET'!$T$11,'PAINEL E TARGET'!$S$11,
IF(DI81&gt;='PAINEL E TARGET'!$T$12,'PAINEL E TARGET'!$S$12,
IF(DI81&gt;='PAINEL E TARGET'!$T$13,'PAINEL E TARGET'!$S$13,
IF(DI81&gt;='PAINEL E TARGET'!$T$14,'PAINEL E TARGET'!$S$14,
IF(DI81&gt;='PAINEL E TARGET'!$T$15,'PAINEL E TARGET'!$S$15,
IF(DI81&gt;='PAINEL E TARGET'!$T$16,'PAINEL E TARGET'!$S$16,
IF(DI81&gt;='PAINEL E TARGET'!$T$17,'PAINEL E TARGET'!$S$17,
IF(DI81&gt;='PAINEL E TARGET'!$T$18,'PAINEL E TARGET'!$S$18,'PAINEL E TARGET'!$S$19))))))))</f>
        <v>Não elegível</v>
      </c>
      <c r="DK81" s="17">
        <f>IFERROR(VLOOKUP($BW81,'PAINEL E TARGET'!$G$1:$Q$99,9,0),0)</f>
        <v>0.05</v>
      </c>
      <c r="DL81" s="17">
        <f>VLOOKUP(DJ81,'PAINEL E TARGET'!$S$10:$U$19,3,0)</f>
        <v>0</v>
      </c>
      <c r="DM81" s="16">
        <f t="shared" si="69"/>
        <v>0</v>
      </c>
      <c r="DN81" s="17">
        <f t="shared" si="55"/>
        <v>0.65600000000000003</v>
      </c>
      <c r="DO81" s="33" t="str">
        <f>IF(DN81&gt;='PAINEL E TARGET'!$T$11,'PAINEL E TARGET'!$S$11,
IF(DN81&gt;='PAINEL E TARGET'!$T$12,'PAINEL E TARGET'!$S$12,
IF(DN81&gt;='PAINEL E TARGET'!$T$13,'PAINEL E TARGET'!$S$13,
IF(DN81&gt;='PAINEL E TARGET'!$T$14,'PAINEL E TARGET'!$S$14,
IF(DN81&gt;='PAINEL E TARGET'!$T$15,'PAINEL E TARGET'!$S$15,
IF(DN81&gt;='PAINEL E TARGET'!$T$16,'PAINEL E TARGET'!$S$16,
IF(DN81&gt;='PAINEL E TARGET'!$T$17,'PAINEL E TARGET'!$S$17,
IF(DN81&gt;='PAINEL E TARGET'!$T$18,'PAINEL E TARGET'!$S$18,'PAINEL E TARGET'!$S$19))))))))</f>
        <v>Não elegível</v>
      </c>
      <c r="DP81" s="17">
        <f>IFERROR(VLOOKUP($BW81,'PAINEL E TARGET'!$G$1:$Q$99,10,0),0)</f>
        <v>0</v>
      </c>
      <c r="DQ81" s="17">
        <f>VLOOKUP(DO81,'PAINEL E TARGET'!$S$10:$U$19,3,0)</f>
        <v>0</v>
      </c>
      <c r="DR81" s="16">
        <f t="shared" si="70"/>
        <v>0</v>
      </c>
      <c r="DS81" s="17">
        <f t="shared" si="56"/>
        <v>0.93799999999999994</v>
      </c>
      <c r="DT81" s="16">
        <f>IF(DS81&gt;=1,VLOOKUP(BO81,'PAINEL E TARGET'!$S$1:$W$8,5,0),0)</f>
        <v>0</v>
      </c>
      <c r="DU81" s="16">
        <f t="shared" si="71"/>
        <v>1080.0000000000002</v>
      </c>
    </row>
    <row r="82" spans="2:125" s="32" customFormat="1" x14ac:dyDescent="0.2">
      <c r="B82" s="44">
        <v>43541</v>
      </c>
      <c r="C82" s="65">
        <v>311</v>
      </c>
      <c r="D82" s="66" t="s">
        <v>88</v>
      </c>
      <c r="E82" s="65">
        <v>513</v>
      </c>
      <c r="F82" s="65" t="s">
        <v>944</v>
      </c>
      <c r="G82" s="67">
        <v>1149838.3406488432</v>
      </c>
      <c r="H82" s="67">
        <v>633311.79967906477</v>
      </c>
      <c r="I82" s="67">
        <v>455630.06999999995</v>
      </c>
      <c r="J82" s="68">
        <v>0.71944036133685441</v>
      </c>
      <c r="K82" s="67">
        <v>58295.113818097961</v>
      </c>
      <c r="L82" s="67">
        <v>509511.03398918448</v>
      </c>
      <c r="M82" s="67">
        <v>69303.429999999993</v>
      </c>
      <c r="N82" s="67">
        <v>365682.04000000004</v>
      </c>
      <c r="O82" s="67">
        <v>1030161.3184765663</v>
      </c>
      <c r="P82" s="67" t="s">
        <v>1082</v>
      </c>
      <c r="Q82" s="67" t="s">
        <v>1082</v>
      </c>
      <c r="R82" s="67">
        <v>0</v>
      </c>
      <c r="S82" s="67">
        <v>2947.9</v>
      </c>
      <c r="T82" s="68">
        <v>9.3181555367656446E-2</v>
      </c>
      <c r="U82" s="68">
        <v>6.9083594907204601E-2</v>
      </c>
      <c r="V82" s="68">
        <v>0.74138701199640733</v>
      </c>
      <c r="W82" s="67">
        <v>52909.060000000005</v>
      </c>
      <c r="X82" s="67">
        <v>30050.36</v>
      </c>
      <c r="Y82" s="68">
        <v>0.56796246238356907</v>
      </c>
      <c r="Z82" s="68">
        <v>8.0789879040847654E-2</v>
      </c>
      <c r="AA82" s="68">
        <v>0.11009537858816294</v>
      </c>
      <c r="AB82" s="68">
        <v>1.3627372623308214</v>
      </c>
      <c r="AC82" s="67">
        <v>45872.990000000005</v>
      </c>
      <c r="AD82" s="67">
        <v>47889.89</v>
      </c>
      <c r="AE82" s="68">
        <v>1.0439670490194772</v>
      </c>
      <c r="AF82" s="43">
        <v>80</v>
      </c>
      <c r="AG82" s="43">
        <v>86</v>
      </c>
      <c r="AH82" s="43">
        <v>31</v>
      </c>
      <c r="AI82" s="43">
        <v>0</v>
      </c>
      <c r="AJ82" s="67">
        <v>30522.129999999997</v>
      </c>
      <c r="AK82" s="67">
        <v>22647.5</v>
      </c>
      <c r="AL82" s="68">
        <v>0.74200260597802326</v>
      </c>
      <c r="AM82" s="67">
        <v>4219.4699999999993</v>
      </c>
      <c r="AN82" s="67">
        <v>1198.5999999999999</v>
      </c>
      <c r="AO82" s="68">
        <v>0.28406411231742379</v>
      </c>
      <c r="AP82" s="67">
        <v>1458.7</v>
      </c>
      <c r="AQ82" s="67">
        <v>777.96</v>
      </c>
      <c r="AR82" s="68">
        <v>0.53332419277438814</v>
      </c>
      <c r="AS82" s="67">
        <v>16708.759999999998</v>
      </c>
      <c r="AT82" s="67">
        <v>5426.2999999999993</v>
      </c>
      <c r="AU82" s="68">
        <v>0.32475779172122887</v>
      </c>
      <c r="AV82" s="43">
        <v>1208.6600000000001</v>
      </c>
      <c r="AW82" s="43">
        <v>1079.8</v>
      </c>
      <c r="AX82" s="69">
        <v>0.89338606390548203</v>
      </c>
      <c r="AY82" s="43">
        <v>58295.113818097961</v>
      </c>
      <c r="AZ82" s="43">
        <v>69303.430000000008</v>
      </c>
      <c r="BA82" s="43">
        <v>22423.982624975033</v>
      </c>
      <c r="BB82" s="43">
        <v>20499.789999999997</v>
      </c>
      <c r="BC82" s="43">
        <v>105348.90380551394</v>
      </c>
      <c r="BD82" s="43">
        <v>40725.128187506096</v>
      </c>
      <c r="BE82" s="43">
        <v>96587.41</v>
      </c>
      <c r="BF82" s="43">
        <v>83742.900000000009</v>
      </c>
      <c r="BG82" s="43">
        <v>2195.67</v>
      </c>
      <c r="BH82" s="43">
        <v>64</v>
      </c>
      <c r="BI82" s="44">
        <v>43173</v>
      </c>
      <c r="BJ82" s="44">
        <v>43541</v>
      </c>
      <c r="BK82" s="44">
        <v>43172</v>
      </c>
      <c r="BL82" s="43">
        <f t="shared" si="57"/>
        <v>458577.97</v>
      </c>
      <c r="BM82" s="43">
        <f t="shared" si="58"/>
        <v>437933.37000000005</v>
      </c>
      <c r="BO82" s="16" t="str">
        <f>IFERROR(VLOOKUP($C82,'PORTE LOJA'!A:B,2,0),"PORTE 1")</f>
        <v>PORTE 2</v>
      </c>
      <c r="BP82" s="16">
        <f>VLOOKUP(BO82,'PAINEL E TARGET'!$S$1:$W$8,3,0)</f>
        <v>1875</v>
      </c>
      <c r="BQ82" s="16">
        <f t="shared" si="36"/>
        <v>1</v>
      </c>
      <c r="BR82" s="16">
        <f t="shared" si="37"/>
        <v>1</v>
      </c>
      <c r="BS82" s="16">
        <f t="shared" si="38"/>
        <v>1</v>
      </c>
      <c r="BT82" s="16">
        <f t="shared" si="39"/>
        <v>1</v>
      </c>
      <c r="BU82" s="16">
        <f t="shared" si="40"/>
        <v>1</v>
      </c>
      <c r="BV82" s="16">
        <f t="shared" si="41"/>
        <v>1</v>
      </c>
      <c r="BW82" s="17" t="str">
        <f t="shared" si="59"/>
        <v>111111</v>
      </c>
      <c r="BY82" s="17">
        <f t="shared" si="42"/>
        <v>0.72399999999999998</v>
      </c>
      <c r="BZ82" s="17">
        <f t="shared" si="43"/>
        <v>0.77100000000000002</v>
      </c>
      <c r="CA82" s="17" t="str">
        <f t="shared" si="60"/>
        <v>Sem Retira</v>
      </c>
      <c r="CB82" s="17">
        <f t="shared" si="61"/>
        <v>0.77100000000000002</v>
      </c>
      <c r="CC82" s="33" t="str">
        <f>IF(CB82&gt;='PAINEL E TARGET'!$T$11,'PAINEL E TARGET'!$S$11,
IF(CB82&gt;='PAINEL E TARGET'!$T$12,'PAINEL E TARGET'!$S$12,
IF(CB82&gt;='PAINEL E TARGET'!$T$13,'PAINEL E TARGET'!$S$13,
IF(CB82&gt;='PAINEL E TARGET'!$T$14,'PAINEL E TARGET'!$S$14,
IF(CB82&gt;='PAINEL E TARGET'!$T$15,'PAINEL E TARGET'!$S$15,
IF(CB82&gt;='PAINEL E TARGET'!$T$16,'PAINEL E TARGET'!$S$16,
IF(CB82&gt;='PAINEL E TARGET'!$T$17,'PAINEL E TARGET'!$S$17,
IF(CB82&gt;='PAINEL E TARGET'!$T$18,'PAINEL E TARGET'!$S$18,'PAINEL E TARGET'!$S$19))))))))</f>
        <v>Não elegível</v>
      </c>
      <c r="CD82" s="17">
        <f>IFERROR(VLOOKUP($BW82,'PAINEL E TARGET'!$G$1:$Q$99,4,0),0)</f>
        <v>0.25</v>
      </c>
      <c r="CE82" s="17">
        <f>VLOOKUP(CC82,'PAINEL E TARGET'!$S$10:$U$19,3,0)</f>
        <v>0</v>
      </c>
      <c r="CF82" s="16">
        <f t="shared" si="62"/>
        <v>0</v>
      </c>
      <c r="CG82" s="17">
        <f t="shared" si="44"/>
        <v>0.74199999999999999</v>
      </c>
      <c r="CH82" s="17">
        <f t="shared" si="45"/>
        <v>0.28399999999999997</v>
      </c>
      <c r="CI82" s="17">
        <f t="shared" si="46"/>
        <v>0.53300000000000003</v>
      </c>
      <c r="CJ82" s="17">
        <f t="shared" si="47"/>
        <v>0.32500000000000001</v>
      </c>
      <c r="CK82" s="17">
        <f t="shared" si="48"/>
        <v>0.89300000000000002</v>
      </c>
      <c r="CL82" s="17">
        <f t="shared" si="49"/>
        <v>0.56799999999999995</v>
      </c>
      <c r="CM82" s="16">
        <f t="shared" si="50"/>
        <v>2</v>
      </c>
      <c r="CN82" s="17" t="str">
        <f t="shared" si="63"/>
        <v>não ok</v>
      </c>
      <c r="CO82" s="17">
        <f t="shared" si="64"/>
        <v>0</v>
      </c>
      <c r="CP82" s="33" t="str">
        <f>IF(CO82&gt;='PAINEL E TARGET'!$T$11,'PAINEL E TARGET'!$S$11,
IF(CO82&gt;='PAINEL E TARGET'!$T$12,'PAINEL E TARGET'!$S$12,
IF(CO82&gt;='PAINEL E TARGET'!$T$13,'PAINEL E TARGET'!$S$13,
IF(CO82&gt;='PAINEL E TARGET'!$T$14,'PAINEL E TARGET'!$S$14,
IF(CO82&gt;='PAINEL E TARGET'!$T$15,'PAINEL E TARGET'!$S$15,
IF(CO82&gt;='PAINEL E TARGET'!$T$16,'PAINEL E TARGET'!$S$16,
IF(CO82&gt;='PAINEL E TARGET'!$T$17,'PAINEL E TARGET'!$S$17,
IF(CO82&gt;='PAINEL E TARGET'!$T$18,'PAINEL E TARGET'!$S$18,'PAINEL E TARGET'!$S$19))))))))</f>
        <v>Não elegível</v>
      </c>
      <c r="CQ82" s="17">
        <f>IFERROR(VLOOKUP($BW82,'PAINEL E TARGET'!$G$1:$Q$99,5,0),0)</f>
        <v>0.25</v>
      </c>
      <c r="CR82" s="17">
        <f>VLOOKUP(CP82,'PAINEL E TARGET'!$S$10:$U$19,3,0)</f>
        <v>0</v>
      </c>
      <c r="CS82" s="16">
        <f t="shared" si="65"/>
        <v>0</v>
      </c>
      <c r="CT82" s="17">
        <f t="shared" si="51"/>
        <v>1.044</v>
      </c>
      <c r="CU82" s="33" t="str">
        <f>IF(CT82&gt;='PAINEL E TARGET'!$T$11,'PAINEL E TARGET'!$S$11,
IF(CT82&gt;='PAINEL E TARGET'!$T$12,'PAINEL E TARGET'!$S$12,
IF(CT82&gt;='PAINEL E TARGET'!$T$13,'PAINEL E TARGET'!$S$13,
IF(CT82&gt;='PAINEL E TARGET'!$T$14,'PAINEL E TARGET'!$S$14,
IF(CT82&gt;='PAINEL E TARGET'!$T$15,'PAINEL E TARGET'!$S$15,
IF(CT82&gt;='PAINEL E TARGET'!$T$16,'PAINEL E TARGET'!$S$16,
IF(CT82&gt;='PAINEL E TARGET'!$T$17,'PAINEL E TARGET'!$S$17,
IF(CT82&gt;='PAINEL E TARGET'!$T$18,'PAINEL E TARGET'!$S$18,'PAINEL E TARGET'!$S$19))))))))</f>
        <v>2. Fx de 100% a 104,9%</v>
      </c>
      <c r="CV82" s="17">
        <f>IFERROR(VLOOKUP($BW82,'PAINEL E TARGET'!$G$1:$Q$99,6,0),0)</f>
        <v>0.2</v>
      </c>
      <c r="CW82" s="17">
        <f>VLOOKUP(CU82,'PAINEL E TARGET'!$S$10:$U$19,3,0)</f>
        <v>1</v>
      </c>
      <c r="CX82" s="16">
        <f t="shared" si="66"/>
        <v>375</v>
      </c>
      <c r="CY82" s="17">
        <f t="shared" si="52"/>
        <v>1.1890000000000001</v>
      </c>
      <c r="CZ82" s="33" t="str">
        <f>IF(CY82&gt;='PAINEL E TARGET'!$T$11,'PAINEL E TARGET'!$S$11,
IF(CY82&gt;='PAINEL E TARGET'!$T$12,'PAINEL E TARGET'!$S$12,
IF(CY82&gt;='PAINEL E TARGET'!$T$13,'PAINEL E TARGET'!$S$13,
IF(CY82&gt;='PAINEL E TARGET'!$T$14,'PAINEL E TARGET'!$S$14,
IF(CY82&gt;='PAINEL E TARGET'!$T$15,'PAINEL E TARGET'!$S$15,
IF(CY82&gt;='PAINEL E TARGET'!$T$16,'PAINEL E TARGET'!$S$16,
IF(CY82&gt;='PAINEL E TARGET'!$T$17,'PAINEL E TARGET'!$S$17,
IF(CY82&gt;='PAINEL E TARGET'!$T$18,'PAINEL E TARGET'!$S$18,'PAINEL E TARGET'!$S$19))))))))</f>
        <v>5. Fx de 115% a 119,9%</v>
      </c>
      <c r="DA82" s="17">
        <f>IFERROR(VLOOKUP($BW82,'PAINEL E TARGET'!$G$1:$Q$99,7,0),0)</f>
        <v>0.15</v>
      </c>
      <c r="DB82" s="17">
        <f>VLOOKUP(CZ82,'PAINEL E TARGET'!$S$10:$U$19,3,0)</f>
        <v>1.3</v>
      </c>
      <c r="DC82" s="16">
        <f t="shared" si="67"/>
        <v>365.625</v>
      </c>
      <c r="DD82" s="17">
        <f t="shared" si="53"/>
        <v>0.91400000000000003</v>
      </c>
      <c r="DE82" s="33" t="str">
        <f>IF(DD82&gt;='PAINEL E TARGET'!$T$11,'PAINEL E TARGET'!$S$11,
IF(DD82&gt;='PAINEL E TARGET'!$T$12,'PAINEL E TARGET'!$S$12,
IF(DD82&gt;='PAINEL E TARGET'!$T$13,'PAINEL E TARGET'!$S$13,
IF(DD82&gt;='PAINEL E TARGET'!$T$14,'PAINEL E TARGET'!$S$14,
IF(DD82&gt;='PAINEL E TARGET'!$T$15,'PAINEL E TARGET'!$S$15,
IF(DD82&gt;='PAINEL E TARGET'!$T$16,'PAINEL E TARGET'!$S$16,
IF(DD82&gt;='PAINEL E TARGET'!$T$17,'PAINEL E TARGET'!$S$17,
IF(DD82&gt;='PAINEL E TARGET'!$T$18,'PAINEL E TARGET'!$S$18,'PAINEL E TARGET'!$S$19))))))))</f>
        <v>1. Fx de 90% a 99,9%</v>
      </c>
      <c r="DF82" s="17">
        <f>IFERROR(VLOOKUP($BW82,'PAINEL E TARGET'!$G$1:$Q$99,8,0),0)</f>
        <v>0.1</v>
      </c>
      <c r="DG82" s="17">
        <f>VLOOKUP(DE82,'PAINEL E TARGET'!$S$10:$U$19,3,0)</f>
        <v>0.5</v>
      </c>
      <c r="DH82" s="16">
        <f t="shared" si="68"/>
        <v>93.75</v>
      </c>
      <c r="DI82" s="17">
        <f t="shared" si="54"/>
        <v>0</v>
      </c>
      <c r="DJ82" s="33" t="str">
        <f>IF(DI82&gt;='PAINEL E TARGET'!$T$11,'PAINEL E TARGET'!$S$11,
IF(DI82&gt;='PAINEL E TARGET'!$T$12,'PAINEL E TARGET'!$S$12,
IF(DI82&gt;='PAINEL E TARGET'!$T$13,'PAINEL E TARGET'!$S$13,
IF(DI82&gt;='PAINEL E TARGET'!$T$14,'PAINEL E TARGET'!$S$14,
IF(DI82&gt;='PAINEL E TARGET'!$T$15,'PAINEL E TARGET'!$S$15,
IF(DI82&gt;='PAINEL E TARGET'!$T$16,'PAINEL E TARGET'!$S$16,
IF(DI82&gt;='PAINEL E TARGET'!$T$17,'PAINEL E TARGET'!$S$17,
IF(DI82&gt;='PAINEL E TARGET'!$T$18,'PAINEL E TARGET'!$S$18,'PAINEL E TARGET'!$S$19))))))))</f>
        <v>Não elegível</v>
      </c>
      <c r="DK82" s="17">
        <f>IFERROR(VLOOKUP($BW82,'PAINEL E TARGET'!$G$1:$Q$99,9,0),0)</f>
        <v>0.05</v>
      </c>
      <c r="DL82" s="17">
        <f>VLOOKUP(DJ82,'PAINEL E TARGET'!$S$10:$U$19,3,0)</f>
        <v>0</v>
      </c>
      <c r="DM82" s="16">
        <f t="shared" si="69"/>
        <v>0</v>
      </c>
      <c r="DN82" s="17">
        <f t="shared" si="55"/>
        <v>0.89300000000000002</v>
      </c>
      <c r="DO82" s="33" t="str">
        <f>IF(DN82&gt;='PAINEL E TARGET'!$T$11,'PAINEL E TARGET'!$S$11,
IF(DN82&gt;='PAINEL E TARGET'!$T$12,'PAINEL E TARGET'!$S$12,
IF(DN82&gt;='PAINEL E TARGET'!$T$13,'PAINEL E TARGET'!$S$13,
IF(DN82&gt;='PAINEL E TARGET'!$T$14,'PAINEL E TARGET'!$S$14,
IF(DN82&gt;='PAINEL E TARGET'!$T$15,'PAINEL E TARGET'!$S$15,
IF(DN82&gt;='PAINEL E TARGET'!$T$16,'PAINEL E TARGET'!$S$16,
IF(DN82&gt;='PAINEL E TARGET'!$T$17,'PAINEL E TARGET'!$S$17,
IF(DN82&gt;='PAINEL E TARGET'!$T$18,'PAINEL E TARGET'!$S$18,'PAINEL E TARGET'!$S$19))))))))</f>
        <v>Não elegível</v>
      </c>
      <c r="DP82" s="17">
        <f>IFERROR(VLOOKUP($BW82,'PAINEL E TARGET'!$G$1:$Q$99,10,0),0)</f>
        <v>0</v>
      </c>
      <c r="DQ82" s="17">
        <f>VLOOKUP(DO82,'PAINEL E TARGET'!$S$10:$U$19,3,0)</f>
        <v>0</v>
      </c>
      <c r="DR82" s="16">
        <f t="shared" si="70"/>
        <v>0</v>
      </c>
      <c r="DS82" s="17">
        <f t="shared" si="56"/>
        <v>1.075</v>
      </c>
      <c r="DT82" s="16">
        <f>IF(DS82&gt;=1,VLOOKUP(BO82,'PAINEL E TARGET'!$S$1:$W$8,5,0),0)</f>
        <v>190</v>
      </c>
      <c r="DU82" s="16">
        <f t="shared" si="71"/>
        <v>1024.375</v>
      </c>
    </row>
    <row r="83" spans="2:125" s="32" customFormat="1" x14ac:dyDescent="0.2">
      <c r="B83" s="44">
        <v>43541</v>
      </c>
      <c r="C83" s="65">
        <v>322</v>
      </c>
      <c r="D83" s="66" t="s">
        <v>89</v>
      </c>
      <c r="E83" s="65">
        <v>510</v>
      </c>
      <c r="F83" s="65" t="s">
        <v>944</v>
      </c>
      <c r="G83" s="67">
        <v>1046329.3727519398</v>
      </c>
      <c r="H83" s="67">
        <v>641540.42747813766</v>
      </c>
      <c r="I83" s="67">
        <v>600188.80000000005</v>
      </c>
      <c r="J83" s="68">
        <v>0.93554322423500458</v>
      </c>
      <c r="K83" s="67">
        <v>53640.19447675009</v>
      </c>
      <c r="L83" s="67">
        <v>561941.74980242609</v>
      </c>
      <c r="M83" s="67">
        <v>55427.06</v>
      </c>
      <c r="N83" s="67">
        <v>538477.15</v>
      </c>
      <c r="O83" s="67">
        <v>1003002.1308401517</v>
      </c>
      <c r="P83" s="67" t="s">
        <v>1082</v>
      </c>
      <c r="Q83" s="67" t="s">
        <v>1082</v>
      </c>
      <c r="R83" s="67">
        <v>0</v>
      </c>
      <c r="S83" s="67">
        <v>179</v>
      </c>
      <c r="T83" s="68">
        <v>9.1682659838385985E-2</v>
      </c>
      <c r="U83" s="68">
        <v>9.1252476556783424E-2</v>
      </c>
      <c r="V83" s="68">
        <v>0.99530791010687447</v>
      </c>
      <c r="W83" s="67">
        <v>56438.189999999995</v>
      </c>
      <c r="X83" s="67">
        <v>54195.229999999989</v>
      </c>
      <c r="Y83" s="68">
        <v>0.96025811600265698</v>
      </c>
      <c r="Z83" s="68">
        <v>9.3042300106880332E-2</v>
      </c>
      <c r="AA83" s="68">
        <v>9.5544010371638871E-2</v>
      </c>
      <c r="AB83" s="68">
        <v>1.0268878806938861</v>
      </c>
      <c r="AC83" s="67">
        <v>57275.160000000011</v>
      </c>
      <c r="AD83" s="67">
        <v>56743.99</v>
      </c>
      <c r="AE83" s="68">
        <v>0.99072599709891662</v>
      </c>
      <c r="AF83" s="43">
        <v>80</v>
      </c>
      <c r="AG83" s="43">
        <v>87</v>
      </c>
      <c r="AH83" s="43">
        <v>29</v>
      </c>
      <c r="AI83" s="43">
        <v>39</v>
      </c>
      <c r="AJ83" s="67">
        <v>34560.870000000003</v>
      </c>
      <c r="AK83" s="67">
        <v>40508</v>
      </c>
      <c r="AL83" s="68">
        <v>1.1720769760714935</v>
      </c>
      <c r="AM83" s="67">
        <v>2618.3000000000002</v>
      </c>
      <c r="AN83" s="67">
        <v>2282.3000000000002</v>
      </c>
      <c r="AO83" s="68">
        <v>0.87167245922927095</v>
      </c>
      <c r="AP83" s="67">
        <v>4249.13</v>
      </c>
      <c r="AQ83" s="67">
        <v>4973.76</v>
      </c>
      <c r="AR83" s="68">
        <v>1.1705360862105889</v>
      </c>
      <c r="AS83" s="67">
        <v>15009.89</v>
      </c>
      <c r="AT83" s="67">
        <v>6431.17</v>
      </c>
      <c r="AU83" s="68">
        <v>0.42846216727770825</v>
      </c>
      <c r="AV83" s="43">
        <v>305.43999999999994</v>
      </c>
      <c r="AW83" s="43">
        <v>99.98</v>
      </c>
      <c r="AX83" s="69">
        <v>0.32733106338397072</v>
      </c>
      <c r="AY83" s="43">
        <v>53640.19447675009</v>
      </c>
      <c r="AZ83" s="43">
        <v>55427.06</v>
      </c>
      <c r="BA83" s="43">
        <v>28942.619909398676</v>
      </c>
      <c r="BB83" s="43">
        <v>28608.059999999998</v>
      </c>
      <c r="BC83" s="43">
        <v>86033.88394941896</v>
      </c>
      <c r="BD83" s="43">
        <v>47021.673919230641</v>
      </c>
      <c r="BE83" s="43">
        <v>92531.32</v>
      </c>
      <c r="BF83" s="43">
        <v>93903.700000000012</v>
      </c>
      <c r="BG83" s="43">
        <v>499.87</v>
      </c>
      <c r="BH83" s="43">
        <v>51</v>
      </c>
      <c r="BI83" s="44">
        <v>43173</v>
      </c>
      <c r="BJ83" s="44">
        <v>43541</v>
      </c>
      <c r="BK83" s="44">
        <v>43172</v>
      </c>
      <c r="BL83" s="43">
        <f t="shared" si="57"/>
        <v>600367.80000000005</v>
      </c>
      <c r="BM83" s="43">
        <f t="shared" si="58"/>
        <v>594083.21</v>
      </c>
      <c r="BO83" s="16" t="str">
        <f>IFERROR(VLOOKUP($C83,'PORTE LOJA'!A:B,2,0),"PORTE 1")</f>
        <v>PORTE 2</v>
      </c>
      <c r="BP83" s="16">
        <f>VLOOKUP(BO83,'PAINEL E TARGET'!$S$1:$W$8,3,0)</f>
        <v>1875</v>
      </c>
      <c r="BQ83" s="16">
        <f t="shared" si="36"/>
        <v>1</v>
      </c>
      <c r="BR83" s="16">
        <f t="shared" si="37"/>
        <v>1</v>
      </c>
      <c r="BS83" s="16">
        <f t="shared" si="38"/>
        <v>1</v>
      </c>
      <c r="BT83" s="16">
        <f t="shared" si="39"/>
        <v>1</v>
      </c>
      <c r="BU83" s="16">
        <f t="shared" si="40"/>
        <v>1</v>
      </c>
      <c r="BV83" s="16">
        <f t="shared" si="41"/>
        <v>1</v>
      </c>
      <c r="BW83" s="17" t="str">
        <f t="shared" si="59"/>
        <v>111111</v>
      </c>
      <c r="BY83" s="17">
        <f t="shared" si="42"/>
        <v>0.93600000000000005</v>
      </c>
      <c r="BZ83" s="17">
        <f t="shared" si="43"/>
        <v>0.96499999999999997</v>
      </c>
      <c r="CA83" s="17" t="str">
        <f t="shared" si="60"/>
        <v>Sem Retira</v>
      </c>
      <c r="CB83" s="17">
        <f t="shared" si="61"/>
        <v>0.96499999999999997</v>
      </c>
      <c r="CC83" s="33" t="str">
        <f>IF(CB83&gt;='PAINEL E TARGET'!$T$11,'PAINEL E TARGET'!$S$11,
IF(CB83&gt;='PAINEL E TARGET'!$T$12,'PAINEL E TARGET'!$S$12,
IF(CB83&gt;='PAINEL E TARGET'!$T$13,'PAINEL E TARGET'!$S$13,
IF(CB83&gt;='PAINEL E TARGET'!$T$14,'PAINEL E TARGET'!$S$14,
IF(CB83&gt;='PAINEL E TARGET'!$T$15,'PAINEL E TARGET'!$S$15,
IF(CB83&gt;='PAINEL E TARGET'!$T$16,'PAINEL E TARGET'!$S$16,
IF(CB83&gt;='PAINEL E TARGET'!$T$17,'PAINEL E TARGET'!$S$17,
IF(CB83&gt;='PAINEL E TARGET'!$T$18,'PAINEL E TARGET'!$S$18,'PAINEL E TARGET'!$S$19))))))))</f>
        <v>1. Fx de 90% a 99,9%</v>
      </c>
      <c r="CD83" s="17">
        <f>IFERROR(VLOOKUP($BW83,'PAINEL E TARGET'!$G$1:$Q$99,4,0),0)</f>
        <v>0.25</v>
      </c>
      <c r="CE83" s="17">
        <f>VLOOKUP(CC83,'PAINEL E TARGET'!$S$10:$U$19,3,0)</f>
        <v>0.5</v>
      </c>
      <c r="CF83" s="16">
        <f t="shared" si="62"/>
        <v>234.375</v>
      </c>
      <c r="CG83" s="17">
        <f t="shared" si="44"/>
        <v>1.1719999999999999</v>
      </c>
      <c r="CH83" s="17">
        <f t="shared" si="45"/>
        <v>0.872</v>
      </c>
      <c r="CI83" s="17">
        <f t="shared" si="46"/>
        <v>1.171</v>
      </c>
      <c r="CJ83" s="17">
        <f t="shared" si="47"/>
        <v>0.42799999999999999</v>
      </c>
      <c r="CK83" s="17">
        <f t="shared" si="48"/>
        <v>0.32700000000000001</v>
      </c>
      <c r="CL83" s="17">
        <f t="shared" si="49"/>
        <v>0.96</v>
      </c>
      <c r="CM83" s="16">
        <f t="shared" si="50"/>
        <v>3</v>
      </c>
      <c r="CN83" s="17" t="str">
        <f t="shared" si="63"/>
        <v>não ok</v>
      </c>
      <c r="CO83" s="17">
        <f t="shared" si="64"/>
        <v>0</v>
      </c>
      <c r="CP83" s="33" t="str">
        <f>IF(CO83&gt;='PAINEL E TARGET'!$T$11,'PAINEL E TARGET'!$S$11,
IF(CO83&gt;='PAINEL E TARGET'!$T$12,'PAINEL E TARGET'!$S$12,
IF(CO83&gt;='PAINEL E TARGET'!$T$13,'PAINEL E TARGET'!$S$13,
IF(CO83&gt;='PAINEL E TARGET'!$T$14,'PAINEL E TARGET'!$S$14,
IF(CO83&gt;='PAINEL E TARGET'!$T$15,'PAINEL E TARGET'!$S$15,
IF(CO83&gt;='PAINEL E TARGET'!$T$16,'PAINEL E TARGET'!$S$16,
IF(CO83&gt;='PAINEL E TARGET'!$T$17,'PAINEL E TARGET'!$S$17,
IF(CO83&gt;='PAINEL E TARGET'!$T$18,'PAINEL E TARGET'!$S$18,'PAINEL E TARGET'!$S$19))))))))</f>
        <v>Não elegível</v>
      </c>
      <c r="CQ83" s="17">
        <f>IFERROR(VLOOKUP($BW83,'PAINEL E TARGET'!$G$1:$Q$99,5,0),0)</f>
        <v>0.25</v>
      </c>
      <c r="CR83" s="17">
        <f>VLOOKUP(CP83,'PAINEL E TARGET'!$S$10:$U$19,3,0)</f>
        <v>0</v>
      </c>
      <c r="CS83" s="16">
        <f t="shared" si="65"/>
        <v>0</v>
      </c>
      <c r="CT83" s="17">
        <f t="shared" si="51"/>
        <v>0.99099999999999999</v>
      </c>
      <c r="CU83" s="33" t="str">
        <f>IF(CT83&gt;='PAINEL E TARGET'!$T$11,'PAINEL E TARGET'!$S$11,
IF(CT83&gt;='PAINEL E TARGET'!$T$12,'PAINEL E TARGET'!$S$12,
IF(CT83&gt;='PAINEL E TARGET'!$T$13,'PAINEL E TARGET'!$S$13,
IF(CT83&gt;='PAINEL E TARGET'!$T$14,'PAINEL E TARGET'!$S$14,
IF(CT83&gt;='PAINEL E TARGET'!$T$15,'PAINEL E TARGET'!$S$15,
IF(CT83&gt;='PAINEL E TARGET'!$T$16,'PAINEL E TARGET'!$S$16,
IF(CT83&gt;='PAINEL E TARGET'!$T$17,'PAINEL E TARGET'!$S$17,
IF(CT83&gt;='PAINEL E TARGET'!$T$18,'PAINEL E TARGET'!$S$18,'PAINEL E TARGET'!$S$19))))))))</f>
        <v>1. Fx de 90% a 99,9%</v>
      </c>
      <c r="CV83" s="17">
        <f>IFERROR(VLOOKUP($BW83,'PAINEL E TARGET'!$G$1:$Q$99,6,0),0)</f>
        <v>0.2</v>
      </c>
      <c r="CW83" s="17">
        <f>VLOOKUP(CU83,'PAINEL E TARGET'!$S$10:$U$19,3,0)</f>
        <v>0.5</v>
      </c>
      <c r="CX83" s="16">
        <f t="shared" si="66"/>
        <v>187.5</v>
      </c>
      <c r="CY83" s="17">
        <f t="shared" si="52"/>
        <v>1.0329999999999999</v>
      </c>
      <c r="CZ83" s="33" t="str">
        <f>IF(CY83&gt;='PAINEL E TARGET'!$T$11,'PAINEL E TARGET'!$S$11,
IF(CY83&gt;='PAINEL E TARGET'!$T$12,'PAINEL E TARGET'!$S$12,
IF(CY83&gt;='PAINEL E TARGET'!$T$13,'PAINEL E TARGET'!$S$13,
IF(CY83&gt;='PAINEL E TARGET'!$T$14,'PAINEL E TARGET'!$S$14,
IF(CY83&gt;='PAINEL E TARGET'!$T$15,'PAINEL E TARGET'!$S$15,
IF(CY83&gt;='PAINEL E TARGET'!$T$16,'PAINEL E TARGET'!$S$16,
IF(CY83&gt;='PAINEL E TARGET'!$T$17,'PAINEL E TARGET'!$S$17,
IF(CY83&gt;='PAINEL E TARGET'!$T$18,'PAINEL E TARGET'!$S$18,'PAINEL E TARGET'!$S$19))))))))</f>
        <v>2. Fx de 100% a 104,9%</v>
      </c>
      <c r="DA83" s="17">
        <f>IFERROR(VLOOKUP($BW83,'PAINEL E TARGET'!$G$1:$Q$99,7,0),0)</f>
        <v>0.15</v>
      </c>
      <c r="DB83" s="17">
        <f>VLOOKUP(CZ83,'PAINEL E TARGET'!$S$10:$U$19,3,0)</f>
        <v>1</v>
      </c>
      <c r="DC83" s="16">
        <f t="shared" si="67"/>
        <v>281.25</v>
      </c>
      <c r="DD83" s="17">
        <f t="shared" si="53"/>
        <v>0.98799999999999999</v>
      </c>
      <c r="DE83" s="33" t="str">
        <f>IF(DD83&gt;='PAINEL E TARGET'!$T$11,'PAINEL E TARGET'!$S$11,
IF(DD83&gt;='PAINEL E TARGET'!$T$12,'PAINEL E TARGET'!$S$12,
IF(DD83&gt;='PAINEL E TARGET'!$T$13,'PAINEL E TARGET'!$S$13,
IF(DD83&gt;='PAINEL E TARGET'!$T$14,'PAINEL E TARGET'!$S$14,
IF(DD83&gt;='PAINEL E TARGET'!$T$15,'PAINEL E TARGET'!$S$15,
IF(DD83&gt;='PAINEL E TARGET'!$T$16,'PAINEL E TARGET'!$S$16,
IF(DD83&gt;='PAINEL E TARGET'!$T$17,'PAINEL E TARGET'!$S$17,
IF(DD83&gt;='PAINEL E TARGET'!$T$18,'PAINEL E TARGET'!$S$18,'PAINEL E TARGET'!$S$19))))))))</f>
        <v>1. Fx de 90% a 99,9%</v>
      </c>
      <c r="DF83" s="17">
        <f>IFERROR(VLOOKUP($BW83,'PAINEL E TARGET'!$G$1:$Q$99,8,0),0)</f>
        <v>0.1</v>
      </c>
      <c r="DG83" s="17">
        <f>VLOOKUP(DE83,'PAINEL E TARGET'!$S$10:$U$19,3,0)</f>
        <v>0.5</v>
      </c>
      <c r="DH83" s="16">
        <f t="shared" si="68"/>
        <v>93.75</v>
      </c>
      <c r="DI83" s="17">
        <f t="shared" si="54"/>
        <v>1.345</v>
      </c>
      <c r="DJ83" s="33" t="str">
        <f>IF(DI83&gt;='PAINEL E TARGET'!$T$11,'PAINEL E TARGET'!$S$11,
IF(DI83&gt;='PAINEL E TARGET'!$T$12,'PAINEL E TARGET'!$S$12,
IF(DI83&gt;='PAINEL E TARGET'!$T$13,'PAINEL E TARGET'!$S$13,
IF(DI83&gt;='PAINEL E TARGET'!$T$14,'PAINEL E TARGET'!$S$14,
IF(DI83&gt;='PAINEL E TARGET'!$T$15,'PAINEL E TARGET'!$S$15,
IF(DI83&gt;='PAINEL E TARGET'!$T$16,'PAINEL E TARGET'!$S$16,
IF(DI83&gt;='PAINEL E TARGET'!$T$17,'PAINEL E TARGET'!$S$17,
IF(DI83&gt;='PAINEL E TARGET'!$T$18,'PAINEL E TARGET'!$S$18,'PAINEL E TARGET'!$S$19))))))))</f>
        <v>8. Fx de 130% ou mais</v>
      </c>
      <c r="DK83" s="17">
        <f>IFERROR(VLOOKUP($BW83,'PAINEL E TARGET'!$G$1:$Q$99,9,0),0)</f>
        <v>0.05</v>
      </c>
      <c r="DL83" s="17">
        <f>VLOOKUP(DJ83,'PAINEL E TARGET'!$S$10:$U$19,3,0)</f>
        <v>1.6</v>
      </c>
      <c r="DM83" s="16">
        <f t="shared" si="69"/>
        <v>150.00000000000003</v>
      </c>
      <c r="DN83" s="17">
        <f t="shared" si="55"/>
        <v>0.32700000000000001</v>
      </c>
      <c r="DO83" s="33" t="str">
        <f>IF(DN83&gt;='PAINEL E TARGET'!$T$11,'PAINEL E TARGET'!$S$11,
IF(DN83&gt;='PAINEL E TARGET'!$T$12,'PAINEL E TARGET'!$S$12,
IF(DN83&gt;='PAINEL E TARGET'!$T$13,'PAINEL E TARGET'!$S$13,
IF(DN83&gt;='PAINEL E TARGET'!$T$14,'PAINEL E TARGET'!$S$14,
IF(DN83&gt;='PAINEL E TARGET'!$T$15,'PAINEL E TARGET'!$S$15,
IF(DN83&gt;='PAINEL E TARGET'!$T$16,'PAINEL E TARGET'!$S$16,
IF(DN83&gt;='PAINEL E TARGET'!$T$17,'PAINEL E TARGET'!$S$17,
IF(DN83&gt;='PAINEL E TARGET'!$T$18,'PAINEL E TARGET'!$S$18,'PAINEL E TARGET'!$S$19))))))))</f>
        <v>Não elegível</v>
      </c>
      <c r="DP83" s="17">
        <f>IFERROR(VLOOKUP($BW83,'PAINEL E TARGET'!$G$1:$Q$99,10,0),0)</f>
        <v>0</v>
      </c>
      <c r="DQ83" s="17">
        <f>VLOOKUP(DO83,'PAINEL E TARGET'!$S$10:$U$19,3,0)</f>
        <v>0</v>
      </c>
      <c r="DR83" s="16">
        <f t="shared" si="70"/>
        <v>0</v>
      </c>
      <c r="DS83" s="17">
        <f t="shared" si="56"/>
        <v>1.0880000000000001</v>
      </c>
      <c r="DT83" s="16">
        <f>IF(DS83&gt;=1,VLOOKUP(BO83,'PAINEL E TARGET'!$S$1:$W$8,5,0),0)</f>
        <v>190</v>
      </c>
      <c r="DU83" s="16">
        <f t="shared" si="71"/>
        <v>1136.875</v>
      </c>
    </row>
    <row r="84" spans="2:125" s="32" customFormat="1" x14ac:dyDescent="0.2">
      <c r="B84" s="44">
        <v>43541</v>
      </c>
      <c r="C84" s="65">
        <v>324</v>
      </c>
      <c r="D84" s="66" t="s">
        <v>90</v>
      </c>
      <c r="E84" s="65">
        <v>510</v>
      </c>
      <c r="F84" s="65" t="s">
        <v>944</v>
      </c>
      <c r="G84" s="67">
        <v>895677.97624417744</v>
      </c>
      <c r="H84" s="67">
        <v>494087.61447862507</v>
      </c>
      <c r="I84" s="67">
        <v>407738.89</v>
      </c>
      <c r="J84" s="68">
        <v>0.82523600683708165</v>
      </c>
      <c r="K84" s="67">
        <v>29138.521680515889</v>
      </c>
      <c r="L84" s="67">
        <v>390634.94833321898</v>
      </c>
      <c r="M84" s="67">
        <v>35475</v>
      </c>
      <c r="N84" s="67">
        <v>338467.26</v>
      </c>
      <c r="O84" s="67">
        <v>759249.99976833956</v>
      </c>
      <c r="P84" s="67" t="s">
        <v>1082</v>
      </c>
      <c r="Q84" s="67" t="s">
        <v>1082</v>
      </c>
      <c r="R84" s="67">
        <v>0</v>
      </c>
      <c r="S84" s="67">
        <v>0</v>
      </c>
      <c r="T84" s="68">
        <v>8.9587629248626705E-2</v>
      </c>
      <c r="U84" s="68">
        <v>9.5698838638885078E-2</v>
      </c>
      <c r="V84" s="68">
        <v>1.0682148801292457</v>
      </c>
      <c r="W84" s="67">
        <v>37606.510000000009</v>
      </c>
      <c r="X84" s="67">
        <v>35785.840000000004</v>
      </c>
      <c r="Y84" s="68">
        <v>0.95158630779617659</v>
      </c>
      <c r="Z84" s="68">
        <v>5.6782387889401612E-2</v>
      </c>
      <c r="AA84" s="68">
        <v>7.2986535407899622E-2</v>
      </c>
      <c r="AB84" s="68">
        <v>1.2853727735096272</v>
      </c>
      <c r="AC84" s="67">
        <v>23835.739999999998</v>
      </c>
      <c r="AD84" s="67">
        <v>27292.750000000004</v>
      </c>
      <c r="AE84" s="68">
        <v>1.1450347251648159</v>
      </c>
      <c r="AF84" s="43">
        <v>80</v>
      </c>
      <c r="AG84" s="43">
        <v>77</v>
      </c>
      <c r="AH84" s="43">
        <v>20</v>
      </c>
      <c r="AI84" s="43">
        <v>0</v>
      </c>
      <c r="AJ84" s="67">
        <v>20801.55</v>
      </c>
      <c r="AK84" s="67">
        <v>17086.5</v>
      </c>
      <c r="AL84" s="68">
        <v>0.82140513567498574</v>
      </c>
      <c r="AM84" s="67">
        <v>1016.0300000000001</v>
      </c>
      <c r="AN84" s="67">
        <v>568</v>
      </c>
      <c r="AO84" s="68">
        <v>0.55903861106463382</v>
      </c>
      <c r="AP84" s="67">
        <v>801.40999999999985</v>
      </c>
      <c r="AQ84" s="67">
        <v>699.95</v>
      </c>
      <c r="AR84" s="68">
        <v>0.87339813578567793</v>
      </c>
      <c r="AS84" s="67">
        <v>14987.519999999999</v>
      </c>
      <c r="AT84" s="67">
        <v>17431.390000000003</v>
      </c>
      <c r="AU84" s="68">
        <v>1.1630603328636095</v>
      </c>
      <c r="AV84" s="43">
        <v>275.69000000000005</v>
      </c>
      <c r="AW84" s="43">
        <v>164.97</v>
      </c>
      <c r="AX84" s="69">
        <v>0.59838949544778541</v>
      </c>
      <c r="AY84" s="43">
        <v>29138.521680515889</v>
      </c>
      <c r="AZ84" s="43">
        <v>35475</v>
      </c>
      <c r="BA84" s="43">
        <v>12536.951389895623</v>
      </c>
      <c r="BB84" s="43">
        <v>15732.500000000002</v>
      </c>
      <c r="BC84" s="43">
        <v>52096.868174207768</v>
      </c>
      <c r="BD84" s="43">
        <v>22642.261475073941</v>
      </c>
      <c r="BE84" s="43">
        <v>68510.290000000023</v>
      </c>
      <c r="BF84" s="43">
        <v>43423.18</v>
      </c>
      <c r="BG84" s="43">
        <v>499.87</v>
      </c>
      <c r="BH84" s="43">
        <v>36</v>
      </c>
      <c r="BI84" s="44">
        <v>43173</v>
      </c>
      <c r="BJ84" s="44">
        <v>43541</v>
      </c>
      <c r="BK84" s="44">
        <v>43172</v>
      </c>
      <c r="BL84" s="43">
        <f t="shared" si="57"/>
        <v>407738.89</v>
      </c>
      <c r="BM84" s="43">
        <f t="shared" si="58"/>
        <v>373942.26</v>
      </c>
      <c r="BO84" s="16" t="str">
        <f>IFERROR(VLOOKUP($C84,'PORTE LOJA'!A:B,2,0),"PORTE 1")</f>
        <v>PORTE 2</v>
      </c>
      <c r="BP84" s="16">
        <f>VLOOKUP(BO84,'PAINEL E TARGET'!$S$1:$W$8,3,0)</f>
        <v>1875</v>
      </c>
      <c r="BQ84" s="16">
        <f t="shared" si="36"/>
        <v>1</v>
      </c>
      <c r="BR84" s="16">
        <f t="shared" si="37"/>
        <v>1</v>
      </c>
      <c r="BS84" s="16">
        <f t="shared" si="38"/>
        <v>1</v>
      </c>
      <c r="BT84" s="16">
        <f t="shared" si="39"/>
        <v>1</v>
      </c>
      <c r="BU84" s="16">
        <f t="shared" si="40"/>
        <v>1</v>
      </c>
      <c r="BV84" s="16">
        <f t="shared" si="41"/>
        <v>1</v>
      </c>
      <c r="BW84" s="17" t="str">
        <f t="shared" si="59"/>
        <v>111111</v>
      </c>
      <c r="BY84" s="17">
        <f t="shared" si="42"/>
        <v>0.82499999999999996</v>
      </c>
      <c r="BZ84" s="17">
        <f t="shared" si="43"/>
        <v>0.89100000000000001</v>
      </c>
      <c r="CA84" s="17" t="str">
        <f t="shared" si="60"/>
        <v>Sem Retira</v>
      </c>
      <c r="CB84" s="17">
        <f t="shared" si="61"/>
        <v>0.89100000000000001</v>
      </c>
      <c r="CC84" s="33" t="str">
        <f>IF(CB84&gt;='PAINEL E TARGET'!$T$11,'PAINEL E TARGET'!$S$11,
IF(CB84&gt;='PAINEL E TARGET'!$T$12,'PAINEL E TARGET'!$S$12,
IF(CB84&gt;='PAINEL E TARGET'!$T$13,'PAINEL E TARGET'!$S$13,
IF(CB84&gt;='PAINEL E TARGET'!$T$14,'PAINEL E TARGET'!$S$14,
IF(CB84&gt;='PAINEL E TARGET'!$T$15,'PAINEL E TARGET'!$S$15,
IF(CB84&gt;='PAINEL E TARGET'!$T$16,'PAINEL E TARGET'!$S$16,
IF(CB84&gt;='PAINEL E TARGET'!$T$17,'PAINEL E TARGET'!$S$17,
IF(CB84&gt;='PAINEL E TARGET'!$T$18,'PAINEL E TARGET'!$S$18,'PAINEL E TARGET'!$S$19))))))))</f>
        <v>Não elegível</v>
      </c>
      <c r="CD84" s="17">
        <f>IFERROR(VLOOKUP($BW84,'PAINEL E TARGET'!$G$1:$Q$99,4,0),0)</f>
        <v>0.25</v>
      </c>
      <c r="CE84" s="17">
        <f>VLOOKUP(CC84,'PAINEL E TARGET'!$S$10:$U$19,3,0)</f>
        <v>0</v>
      </c>
      <c r="CF84" s="16">
        <f t="shared" si="62"/>
        <v>0</v>
      </c>
      <c r="CG84" s="17">
        <f t="shared" si="44"/>
        <v>0.82099999999999995</v>
      </c>
      <c r="CH84" s="17">
        <f t="shared" si="45"/>
        <v>0.55900000000000005</v>
      </c>
      <c r="CI84" s="17">
        <f t="shared" si="46"/>
        <v>0.873</v>
      </c>
      <c r="CJ84" s="17">
        <f t="shared" si="47"/>
        <v>1.163</v>
      </c>
      <c r="CK84" s="17">
        <f t="shared" si="48"/>
        <v>0.59799999999999998</v>
      </c>
      <c r="CL84" s="17">
        <f t="shared" si="49"/>
        <v>0.95199999999999996</v>
      </c>
      <c r="CM84" s="16">
        <f t="shared" si="50"/>
        <v>3</v>
      </c>
      <c r="CN84" s="17" t="str">
        <f t="shared" si="63"/>
        <v>não ok</v>
      </c>
      <c r="CO84" s="17">
        <f t="shared" si="64"/>
        <v>0</v>
      </c>
      <c r="CP84" s="33" t="str">
        <f>IF(CO84&gt;='PAINEL E TARGET'!$T$11,'PAINEL E TARGET'!$S$11,
IF(CO84&gt;='PAINEL E TARGET'!$T$12,'PAINEL E TARGET'!$S$12,
IF(CO84&gt;='PAINEL E TARGET'!$T$13,'PAINEL E TARGET'!$S$13,
IF(CO84&gt;='PAINEL E TARGET'!$T$14,'PAINEL E TARGET'!$S$14,
IF(CO84&gt;='PAINEL E TARGET'!$T$15,'PAINEL E TARGET'!$S$15,
IF(CO84&gt;='PAINEL E TARGET'!$T$16,'PAINEL E TARGET'!$S$16,
IF(CO84&gt;='PAINEL E TARGET'!$T$17,'PAINEL E TARGET'!$S$17,
IF(CO84&gt;='PAINEL E TARGET'!$T$18,'PAINEL E TARGET'!$S$18,'PAINEL E TARGET'!$S$19))))))))</f>
        <v>Não elegível</v>
      </c>
      <c r="CQ84" s="17">
        <f>IFERROR(VLOOKUP($BW84,'PAINEL E TARGET'!$G$1:$Q$99,5,0),0)</f>
        <v>0.25</v>
      </c>
      <c r="CR84" s="17">
        <f>VLOOKUP(CP84,'PAINEL E TARGET'!$S$10:$U$19,3,0)</f>
        <v>0</v>
      </c>
      <c r="CS84" s="16">
        <f t="shared" si="65"/>
        <v>0</v>
      </c>
      <c r="CT84" s="17">
        <f t="shared" si="51"/>
        <v>1.145</v>
      </c>
      <c r="CU84" s="33" t="str">
        <f>IF(CT84&gt;='PAINEL E TARGET'!$T$11,'PAINEL E TARGET'!$S$11,
IF(CT84&gt;='PAINEL E TARGET'!$T$12,'PAINEL E TARGET'!$S$12,
IF(CT84&gt;='PAINEL E TARGET'!$T$13,'PAINEL E TARGET'!$S$13,
IF(CT84&gt;='PAINEL E TARGET'!$T$14,'PAINEL E TARGET'!$S$14,
IF(CT84&gt;='PAINEL E TARGET'!$T$15,'PAINEL E TARGET'!$S$15,
IF(CT84&gt;='PAINEL E TARGET'!$T$16,'PAINEL E TARGET'!$S$16,
IF(CT84&gt;='PAINEL E TARGET'!$T$17,'PAINEL E TARGET'!$S$17,
IF(CT84&gt;='PAINEL E TARGET'!$T$18,'PAINEL E TARGET'!$S$18,'PAINEL E TARGET'!$S$19))))))))</f>
        <v>4. Fx de 110% a 114,9%</v>
      </c>
      <c r="CV84" s="17">
        <f>IFERROR(VLOOKUP($BW84,'PAINEL E TARGET'!$G$1:$Q$99,6,0),0)</f>
        <v>0.2</v>
      </c>
      <c r="CW84" s="17">
        <f>VLOOKUP(CU84,'PAINEL E TARGET'!$S$10:$U$19,3,0)</f>
        <v>1.2</v>
      </c>
      <c r="CX84" s="16">
        <f t="shared" si="66"/>
        <v>450</v>
      </c>
      <c r="CY84" s="17">
        <f t="shared" si="52"/>
        <v>1.2170000000000001</v>
      </c>
      <c r="CZ84" s="33" t="str">
        <f>IF(CY84&gt;='PAINEL E TARGET'!$T$11,'PAINEL E TARGET'!$S$11,
IF(CY84&gt;='PAINEL E TARGET'!$T$12,'PAINEL E TARGET'!$S$12,
IF(CY84&gt;='PAINEL E TARGET'!$T$13,'PAINEL E TARGET'!$S$13,
IF(CY84&gt;='PAINEL E TARGET'!$T$14,'PAINEL E TARGET'!$S$14,
IF(CY84&gt;='PAINEL E TARGET'!$T$15,'PAINEL E TARGET'!$S$15,
IF(CY84&gt;='PAINEL E TARGET'!$T$16,'PAINEL E TARGET'!$S$16,
IF(CY84&gt;='PAINEL E TARGET'!$T$17,'PAINEL E TARGET'!$S$17,
IF(CY84&gt;='PAINEL E TARGET'!$T$18,'PAINEL E TARGET'!$S$18,'PAINEL E TARGET'!$S$19))))))))</f>
        <v>6. Fx de 120% a 124,9%</v>
      </c>
      <c r="DA84" s="17">
        <f>IFERROR(VLOOKUP($BW84,'PAINEL E TARGET'!$G$1:$Q$99,7,0),0)</f>
        <v>0.15</v>
      </c>
      <c r="DB84" s="17">
        <f>VLOOKUP(CZ84,'PAINEL E TARGET'!$S$10:$U$19,3,0)</f>
        <v>1.4</v>
      </c>
      <c r="DC84" s="16">
        <f t="shared" si="67"/>
        <v>393.75</v>
      </c>
      <c r="DD84" s="17">
        <f t="shared" si="53"/>
        <v>1.2549999999999999</v>
      </c>
      <c r="DE84" s="33" t="str">
        <f>IF(DD84&gt;='PAINEL E TARGET'!$T$11,'PAINEL E TARGET'!$S$11,
IF(DD84&gt;='PAINEL E TARGET'!$T$12,'PAINEL E TARGET'!$S$12,
IF(DD84&gt;='PAINEL E TARGET'!$T$13,'PAINEL E TARGET'!$S$13,
IF(DD84&gt;='PAINEL E TARGET'!$T$14,'PAINEL E TARGET'!$S$14,
IF(DD84&gt;='PAINEL E TARGET'!$T$15,'PAINEL E TARGET'!$S$15,
IF(DD84&gt;='PAINEL E TARGET'!$T$16,'PAINEL E TARGET'!$S$16,
IF(DD84&gt;='PAINEL E TARGET'!$T$17,'PAINEL E TARGET'!$S$17,
IF(DD84&gt;='PAINEL E TARGET'!$T$18,'PAINEL E TARGET'!$S$18,'PAINEL E TARGET'!$S$19))))))))</f>
        <v>7. Fx de 125% a 129,9%</v>
      </c>
      <c r="DF84" s="17">
        <f>IFERROR(VLOOKUP($BW84,'PAINEL E TARGET'!$G$1:$Q$99,8,0),0)</f>
        <v>0.1</v>
      </c>
      <c r="DG84" s="17">
        <f>VLOOKUP(DE84,'PAINEL E TARGET'!$S$10:$U$19,3,0)</f>
        <v>1.5</v>
      </c>
      <c r="DH84" s="16">
        <f t="shared" si="68"/>
        <v>281.25000000000006</v>
      </c>
      <c r="DI84" s="17">
        <f t="shared" si="54"/>
        <v>0</v>
      </c>
      <c r="DJ84" s="33" t="str">
        <f>IF(DI84&gt;='PAINEL E TARGET'!$T$11,'PAINEL E TARGET'!$S$11,
IF(DI84&gt;='PAINEL E TARGET'!$T$12,'PAINEL E TARGET'!$S$12,
IF(DI84&gt;='PAINEL E TARGET'!$T$13,'PAINEL E TARGET'!$S$13,
IF(DI84&gt;='PAINEL E TARGET'!$T$14,'PAINEL E TARGET'!$S$14,
IF(DI84&gt;='PAINEL E TARGET'!$T$15,'PAINEL E TARGET'!$S$15,
IF(DI84&gt;='PAINEL E TARGET'!$T$16,'PAINEL E TARGET'!$S$16,
IF(DI84&gt;='PAINEL E TARGET'!$T$17,'PAINEL E TARGET'!$S$17,
IF(DI84&gt;='PAINEL E TARGET'!$T$18,'PAINEL E TARGET'!$S$18,'PAINEL E TARGET'!$S$19))))))))</f>
        <v>Não elegível</v>
      </c>
      <c r="DK84" s="17">
        <f>IFERROR(VLOOKUP($BW84,'PAINEL E TARGET'!$G$1:$Q$99,9,0),0)</f>
        <v>0.05</v>
      </c>
      <c r="DL84" s="17">
        <f>VLOOKUP(DJ84,'PAINEL E TARGET'!$S$10:$U$19,3,0)</f>
        <v>0</v>
      </c>
      <c r="DM84" s="16">
        <f t="shared" si="69"/>
        <v>0</v>
      </c>
      <c r="DN84" s="17">
        <f t="shared" si="55"/>
        <v>0.59799999999999998</v>
      </c>
      <c r="DO84" s="33" t="str">
        <f>IF(DN84&gt;='PAINEL E TARGET'!$T$11,'PAINEL E TARGET'!$S$11,
IF(DN84&gt;='PAINEL E TARGET'!$T$12,'PAINEL E TARGET'!$S$12,
IF(DN84&gt;='PAINEL E TARGET'!$T$13,'PAINEL E TARGET'!$S$13,
IF(DN84&gt;='PAINEL E TARGET'!$T$14,'PAINEL E TARGET'!$S$14,
IF(DN84&gt;='PAINEL E TARGET'!$T$15,'PAINEL E TARGET'!$S$15,
IF(DN84&gt;='PAINEL E TARGET'!$T$16,'PAINEL E TARGET'!$S$16,
IF(DN84&gt;='PAINEL E TARGET'!$T$17,'PAINEL E TARGET'!$S$17,
IF(DN84&gt;='PAINEL E TARGET'!$T$18,'PAINEL E TARGET'!$S$18,'PAINEL E TARGET'!$S$19))))))))</f>
        <v>Não elegível</v>
      </c>
      <c r="DP84" s="17">
        <f>IFERROR(VLOOKUP($BW84,'PAINEL E TARGET'!$G$1:$Q$99,10,0),0)</f>
        <v>0</v>
      </c>
      <c r="DQ84" s="17">
        <f>VLOOKUP(DO84,'PAINEL E TARGET'!$S$10:$U$19,3,0)</f>
        <v>0</v>
      </c>
      <c r="DR84" s="16">
        <f t="shared" si="70"/>
        <v>0</v>
      </c>
      <c r="DS84" s="17">
        <f t="shared" si="56"/>
        <v>0.96299999999999997</v>
      </c>
      <c r="DT84" s="16">
        <f>IF(DS84&gt;=1,VLOOKUP(BO84,'PAINEL E TARGET'!$S$1:$W$8,5,0),0)</f>
        <v>0</v>
      </c>
      <c r="DU84" s="16">
        <f t="shared" si="71"/>
        <v>1125</v>
      </c>
    </row>
    <row r="85" spans="2:125" s="32" customFormat="1" x14ac:dyDescent="0.2">
      <c r="B85" s="44">
        <v>43541</v>
      </c>
      <c r="C85" s="65">
        <v>330</v>
      </c>
      <c r="D85" s="66" t="s">
        <v>91</v>
      </c>
      <c r="E85" s="65">
        <v>411</v>
      </c>
      <c r="F85" s="65" t="s">
        <v>1020</v>
      </c>
      <c r="G85" s="67">
        <v>1776454.9424371822</v>
      </c>
      <c r="H85" s="67">
        <v>1083477.6029204186</v>
      </c>
      <c r="I85" s="67">
        <v>932503.28</v>
      </c>
      <c r="J85" s="68">
        <v>0.86065764302512526</v>
      </c>
      <c r="K85" s="67">
        <v>198576.22703073348</v>
      </c>
      <c r="L85" s="67">
        <v>835079.7971323051</v>
      </c>
      <c r="M85" s="67">
        <v>196650.91</v>
      </c>
      <c r="N85" s="67">
        <v>715267.92999999993</v>
      </c>
      <c r="O85" s="67">
        <v>1694141.0856628641</v>
      </c>
      <c r="P85" s="67" t="s">
        <v>1082</v>
      </c>
      <c r="Q85" s="67" t="s">
        <v>1082</v>
      </c>
      <c r="R85" s="67">
        <v>0</v>
      </c>
      <c r="S85" s="67">
        <v>1188.7</v>
      </c>
      <c r="T85" s="68">
        <v>9.2094292273949982E-2</v>
      </c>
      <c r="U85" s="68">
        <v>8.2513077589229336E-2</v>
      </c>
      <c r="V85" s="68">
        <v>0.89596299131959545</v>
      </c>
      <c r="W85" s="67">
        <v>95193.819999999992</v>
      </c>
      <c r="X85" s="67">
        <v>75245.23000000001</v>
      </c>
      <c r="Y85" s="68">
        <v>0.79044238375978626</v>
      </c>
      <c r="Z85" s="68">
        <v>9.5568997510547621E-2</v>
      </c>
      <c r="AA85" s="68">
        <v>0.12581258876064014</v>
      </c>
      <c r="AB85" s="68">
        <v>1.3164581824430526</v>
      </c>
      <c r="AC85" s="67">
        <v>98785.47</v>
      </c>
      <c r="AD85" s="67">
        <v>114730.87</v>
      </c>
      <c r="AE85" s="68">
        <v>1.16141442663582</v>
      </c>
      <c r="AF85" s="43">
        <v>80</v>
      </c>
      <c r="AG85" s="43">
        <v>75</v>
      </c>
      <c r="AH85" s="43">
        <v>50</v>
      </c>
      <c r="AI85" s="43">
        <v>22</v>
      </c>
      <c r="AJ85" s="67">
        <v>49849.06</v>
      </c>
      <c r="AK85" s="67">
        <v>46133.2</v>
      </c>
      <c r="AL85" s="68">
        <v>0.92545777192187773</v>
      </c>
      <c r="AM85" s="67">
        <v>8908.8900000000012</v>
      </c>
      <c r="AN85" s="67">
        <v>3475.56</v>
      </c>
      <c r="AO85" s="68">
        <v>0.39012267521543081</v>
      </c>
      <c r="AP85" s="67">
        <v>8352.0999999999985</v>
      </c>
      <c r="AQ85" s="67">
        <v>4735.83</v>
      </c>
      <c r="AR85" s="68">
        <v>0.5670226649585135</v>
      </c>
      <c r="AS85" s="67">
        <v>28083.77</v>
      </c>
      <c r="AT85" s="67">
        <v>20900.64</v>
      </c>
      <c r="AU85" s="68">
        <v>0.74422486724538761</v>
      </c>
      <c r="AV85" s="43">
        <v>1741.8899999999999</v>
      </c>
      <c r="AW85" s="43">
        <v>899.81000000000006</v>
      </c>
      <c r="AX85" s="69">
        <v>0.51657108083748116</v>
      </c>
      <c r="AY85" s="43">
        <v>198576.22703073348</v>
      </c>
      <c r="AZ85" s="43">
        <v>196650.90999999997</v>
      </c>
      <c r="BA85" s="43">
        <v>43115.695361077233</v>
      </c>
      <c r="BB85" s="43">
        <v>37443.449999999997</v>
      </c>
      <c r="BC85" s="43">
        <v>324265.59194847266</v>
      </c>
      <c r="BD85" s="43">
        <v>70753.272760903506</v>
      </c>
      <c r="BE85" s="43">
        <v>156897.19000000003</v>
      </c>
      <c r="BF85" s="43">
        <v>162816.99</v>
      </c>
      <c r="BG85" s="43">
        <v>2859.2900000000004</v>
      </c>
      <c r="BH85" s="43">
        <v>84</v>
      </c>
      <c r="BI85" s="44">
        <v>43173</v>
      </c>
      <c r="BJ85" s="44">
        <v>43541</v>
      </c>
      <c r="BK85" s="44">
        <v>43172</v>
      </c>
      <c r="BL85" s="43">
        <f t="shared" si="57"/>
        <v>933691.98</v>
      </c>
      <c r="BM85" s="43">
        <f t="shared" si="58"/>
        <v>913107.53999999992</v>
      </c>
      <c r="BO85" s="16" t="str">
        <f>IFERROR(VLOOKUP($C85,'PORTE LOJA'!A:B,2,0),"PORTE 1")</f>
        <v>PORTE 3</v>
      </c>
      <c r="BP85" s="16">
        <f>VLOOKUP(BO85,'PAINEL E TARGET'!$S$1:$W$8,3,0)</f>
        <v>2400</v>
      </c>
      <c r="BQ85" s="16">
        <f t="shared" si="36"/>
        <v>1</v>
      </c>
      <c r="BR85" s="16">
        <f t="shared" si="37"/>
        <v>1</v>
      </c>
      <c r="BS85" s="16">
        <f t="shared" si="38"/>
        <v>1</v>
      </c>
      <c r="BT85" s="16">
        <f t="shared" si="39"/>
        <v>1</v>
      </c>
      <c r="BU85" s="16">
        <f t="shared" si="40"/>
        <v>1</v>
      </c>
      <c r="BV85" s="16">
        <f t="shared" si="41"/>
        <v>1</v>
      </c>
      <c r="BW85" s="17" t="str">
        <f t="shared" si="59"/>
        <v>111111</v>
      </c>
      <c r="BY85" s="17">
        <f t="shared" si="42"/>
        <v>0.86199999999999999</v>
      </c>
      <c r="BZ85" s="17">
        <f t="shared" si="43"/>
        <v>0.88300000000000001</v>
      </c>
      <c r="CA85" s="17" t="str">
        <f t="shared" si="60"/>
        <v>Sem Retira</v>
      </c>
      <c r="CB85" s="17">
        <f t="shared" si="61"/>
        <v>0.88300000000000001</v>
      </c>
      <c r="CC85" s="33" t="str">
        <f>IF(CB85&gt;='PAINEL E TARGET'!$T$11,'PAINEL E TARGET'!$S$11,
IF(CB85&gt;='PAINEL E TARGET'!$T$12,'PAINEL E TARGET'!$S$12,
IF(CB85&gt;='PAINEL E TARGET'!$T$13,'PAINEL E TARGET'!$S$13,
IF(CB85&gt;='PAINEL E TARGET'!$T$14,'PAINEL E TARGET'!$S$14,
IF(CB85&gt;='PAINEL E TARGET'!$T$15,'PAINEL E TARGET'!$S$15,
IF(CB85&gt;='PAINEL E TARGET'!$T$16,'PAINEL E TARGET'!$S$16,
IF(CB85&gt;='PAINEL E TARGET'!$T$17,'PAINEL E TARGET'!$S$17,
IF(CB85&gt;='PAINEL E TARGET'!$T$18,'PAINEL E TARGET'!$S$18,'PAINEL E TARGET'!$S$19))))))))</f>
        <v>Não elegível</v>
      </c>
      <c r="CD85" s="17">
        <f>IFERROR(VLOOKUP($BW85,'PAINEL E TARGET'!$G$1:$Q$99,4,0),0)</f>
        <v>0.25</v>
      </c>
      <c r="CE85" s="17">
        <f>VLOOKUP(CC85,'PAINEL E TARGET'!$S$10:$U$19,3,0)</f>
        <v>0</v>
      </c>
      <c r="CF85" s="16">
        <f t="shared" si="62"/>
        <v>0</v>
      </c>
      <c r="CG85" s="17">
        <f t="shared" si="44"/>
        <v>0.92500000000000004</v>
      </c>
      <c r="CH85" s="17">
        <f t="shared" si="45"/>
        <v>0.39</v>
      </c>
      <c r="CI85" s="17">
        <f t="shared" si="46"/>
        <v>0.56699999999999995</v>
      </c>
      <c r="CJ85" s="17">
        <f t="shared" si="47"/>
        <v>0.74399999999999999</v>
      </c>
      <c r="CK85" s="17">
        <f t="shared" si="48"/>
        <v>0.51700000000000002</v>
      </c>
      <c r="CL85" s="17">
        <f t="shared" si="49"/>
        <v>0.79</v>
      </c>
      <c r="CM85" s="16">
        <f t="shared" si="50"/>
        <v>2</v>
      </c>
      <c r="CN85" s="17" t="str">
        <f t="shared" si="63"/>
        <v>não ok</v>
      </c>
      <c r="CO85" s="17">
        <f t="shared" si="64"/>
        <v>0</v>
      </c>
      <c r="CP85" s="33" t="str">
        <f>IF(CO85&gt;='PAINEL E TARGET'!$T$11,'PAINEL E TARGET'!$S$11,
IF(CO85&gt;='PAINEL E TARGET'!$T$12,'PAINEL E TARGET'!$S$12,
IF(CO85&gt;='PAINEL E TARGET'!$T$13,'PAINEL E TARGET'!$S$13,
IF(CO85&gt;='PAINEL E TARGET'!$T$14,'PAINEL E TARGET'!$S$14,
IF(CO85&gt;='PAINEL E TARGET'!$T$15,'PAINEL E TARGET'!$S$15,
IF(CO85&gt;='PAINEL E TARGET'!$T$16,'PAINEL E TARGET'!$S$16,
IF(CO85&gt;='PAINEL E TARGET'!$T$17,'PAINEL E TARGET'!$S$17,
IF(CO85&gt;='PAINEL E TARGET'!$T$18,'PAINEL E TARGET'!$S$18,'PAINEL E TARGET'!$S$19))))))))</f>
        <v>Não elegível</v>
      </c>
      <c r="CQ85" s="17">
        <f>IFERROR(VLOOKUP($BW85,'PAINEL E TARGET'!$G$1:$Q$99,5,0),0)</f>
        <v>0.25</v>
      </c>
      <c r="CR85" s="17">
        <f>VLOOKUP(CP85,'PAINEL E TARGET'!$S$10:$U$19,3,0)</f>
        <v>0</v>
      </c>
      <c r="CS85" s="16">
        <f t="shared" si="65"/>
        <v>0</v>
      </c>
      <c r="CT85" s="17">
        <f t="shared" si="51"/>
        <v>1.161</v>
      </c>
      <c r="CU85" s="33" t="str">
        <f>IF(CT85&gt;='PAINEL E TARGET'!$T$11,'PAINEL E TARGET'!$S$11,
IF(CT85&gt;='PAINEL E TARGET'!$T$12,'PAINEL E TARGET'!$S$12,
IF(CT85&gt;='PAINEL E TARGET'!$T$13,'PAINEL E TARGET'!$S$13,
IF(CT85&gt;='PAINEL E TARGET'!$T$14,'PAINEL E TARGET'!$S$14,
IF(CT85&gt;='PAINEL E TARGET'!$T$15,'PAINEL E TARGET'!$S$15,
IF(CT85&gt;='PAINEL E TARGET'!$T$16,'PAINEL E TARGET'!$S$16,
IF(CT85&gt;='PAINEL E TARGET'!$T$17,'PAINEL E TARGET'!$S$17,
IF(CT85&gt;='PAINEL E TARGET'!$T$18,'PAINEL E TARGET'!$S$18,'PAINEL E TARGET'!$S$19))))))))</f>
        <v>5. Fx de 115% a 119,9%</v>
      </c>
      <c r="CV85" s="17">
        <f>IFERROR(VLOOKUP($BW85,'PAINEL E TARGET'!$G$1:$Q$99,6,0),0)</f>
        <v>0.2</v>
      </c>
      <c r="CW85" s="17">
        <f>VLOOKUP(CU85,'PAINEL E TARGET'!$S$10:$U$19,3,0)</f>
        <v>1.3</v>
      </c>
      <c r="CX85" s="16">
        <f t="shared" si="66"/>
        <v>624</v>
      </c>
      <c r="CY85" s="17">
        <f t="shared" si="52"/>
        <v>0.99</v>
      </c>
      <c r="CZ85" s="33" t="str">
        <f>IF(CY85&gt;='PAINEL E TARGET'!$T$11,'PAINEL E TARGET'!$S$11,
IF(CY85&gt;='PAINEL E TARGET'!$T$12,'PAINEL E TARGET'!$S$12,
IF(CY85&gt;='PAINEL E TARGET'!$T$13,'PAINEL E TARGET'!$S$13,
IF(CY85&gt;='PAINEL E TARGET'!$T$14,'PAINEL E TARGET'!$S$14,
IF(CY85&gt;='PAINEL E TARGET'!$T$15,'PAINEL E TARGET'!$S$15,
IF(CY85&gt;='PAINEL E TARGET'!$T$16,'PAINEL E TARGET'!$S$16,
IF(CY85&gt;='PAINEL E TARGET'!$T$17,'PAINEL E TARGET'!$S$17,
IF(CY85&gt;='PAINEL E TARGET'!$T$18,'PAINEL E TARGET'!$S$18,'PAINEL E TARGET'!$S$19))))))))</f>
        <v>1. Fx de 90% a 99,9%</v>
      </c>
      <c r="DA85" s="17">
        <f>IFERROR(VLOOKUP($BW85,'PAINEL E TARGET'!$G$1:$Q$99,7,0),0)</f>
        <v>0.15</v>
      </c>
      <c r="DB85" s="17">
        <f>VLOOKUP(CZ85,'PAINEL E TARGET'!$S$10:$U$19,3,0)</f>
        <v>0.5</v>
      </c>
      <c r="DC85" s="16">
        <f t="shared" si="67"/>
        <v>180</v>
      </c>
      <c r="DD85" s="17">
        <f t="shared" si="53"/>
        <v>0.86799999999999999</v>
      </c>
      <c r="DE85" s="33" t="str">
        <f>IF(DD85&gt;='PAINEL E TARGET'!$T$11,'PAINEL E TARGET'!$S$11,
IF(DD85&gt;='PAINEL E TARGET'!$T$12,'PAINEL E TARGET'!$S$12,
IF(DD85&gt;='PAINEL E TARGET'!$T$13,'PAINEL E TARGET'!$S$13,
IF(DD85&gt;='PAINEL E TARGET'!$T$14,'PAINEL E TARGET'!$S$14,
IF(DD85&gt;='PAINEL E TARGET'!$T$15,'PAINEL E TARGET'!$S$15,
IF(DD85&gt;='PAINEL E TARGET'!$T$16,'PAINEL E TARGET'!$S$16,
IF(DD85&gt;='PAINEL E TARGET'!$T$17,'PAINEL E TARGET'!$S$17,
IF(DD85&gt;='PAINEL E TARGET'!$T$18,'PAINEL E TARGET'!$S$18,'PAINEL E TARGET'!$S$19))))))))</f>
        <v>Não elegível</v>
      </c>
      <c r="DF85" s="17">
        <f>IFERROR(VLOOKUP($BW85,'PAINEL E TARGET'!$G$1:$Q$99,8,0),0)</f>
        <v>0.1</v>
      </c>
      <c r="DG85" s="17">
        <f>VLOOKUP(DE85,'PAINEL E TARGET'!$S$10:$U$19,3,0)</f>
        <v>0</v>
      </c>
      <c r="DH85" s="16">
        <f t="shared" si="68"/>
        <v>0</v>
      </c>
      <c r="DI85" s="17">
        <f t="shared" si="54"/>
        <v>0.44</v>
      </c>
      <c r="DJ85" s="33" t="str">
        <f>IF(DI85&gt;='PAINEL E TARGET'!$T$11,'PAINEL E TARGET'!$S$11,
IF(DI85&gt;='PAINEL E TARGET'!$T$12,'PAINEL E TARGET'!$S$12,
IF(DI85&gt;='PAINEL E TARGET'!$T$13,'PAINEL E TARGET'!$S$13,
IF(DI85&gt;='PAINEL E TARGET'!$T$14,'PAINEL E TARGET'!$S$14,
IF(DI85&gt;='PAINEL E TARGET'!$T$15,'PAINEL E TARGET'!$S$15,
IF(DI85&gt;='PAINEL E TARGET'!$T$16,'PAINEL E TARGET'!$S$16,
IF(DI85&gt;='PAINEL E TARGET'!$T$17,'PAINEL E TARGET'!$S$17,
IF(DI85&gt;='PAINEL E TARGET'!$T$18,'PAINEL E TARGET'!$S$18,'PAINEL E TARGET'!$S$19))))))))</f>
        <v>Não elegível</v>
      </c>
      <c r="DK85" s="17">
        <f>IFERROR(VLOOKUP($BW85,'PAINEL E TARGET'!$G$1:$Q$99,9,0),0)</f>
        <v>0.05</v>
      </c>
      <c r="DL85" s="17">
        <f>VLOOKUP(DJ85,'PAINEL E TARGET'!$S$10:$U$19,3,0)</f>
        <v>0</v>
      </c>
      <c r="DM85" s="16">
        <f t="shared" si="69"/>
        <v>0</v>
      </c>
      <c r="DN85" s="17">
        <f t="shared" si="55"/>
        <v>0.51700000000000002</v>
      </c>
      <c r="DO85" s="33" t="str">
        <f>IF(DN85&gt;='PAINEL E TARGET'!$T$11,'PAINEL E TARGET'!$S$11,
IF(DN85&gt;='PAINEL E TARGET'!$T$12,'PAINEL E TARGET'!$S$12,
IF(DN85&gt;='PAINEL E TARGET'!$T$13,'PAINEL E TARGET'!$S$13,
IF(DN85&gt;='PAINEL E TARGET'!$T$14,'PAINEL E TARGET'!$S$14,
IF(DN85&gt;='PAINEL E TARGET'!$T$15,'PAINEL E TARGET'!$S$15,
IF(DN85&gt;='PAINEL E TARGET'!$T$16,'PAINEL E TARGET'!$S$16,
IF(DN85&gt;='PAINEL E TARGET'!$T$17,'PAINEL E TARGET'!$S$17,
IF(DN85&gt;='PAINEL E TARGET'!$T$18,'PAINEL E TARGET'!$S$18,'PAINEL E TARGET'!$S$19))))))))</f>
        <v>Não elegível</v>
      </c>
      <c r="DP85" s="17">
        <f>IFERROR(VLOOKUP($BW85,'PAINEL E TARGET'!$G$1:$Q$99,10,0),0)</f>
        <v>0</v>
      </c>
      <c r="DQ85" s="17">
        <f>VLOOKUP(DO85,'PAINEL E TARGET'!$S$10:$U$19,3,0)</f>
        <v>0</v>
      </c>
      <c r="DR85" s="16">
        <f t="shared" si="70"/>
        <v>0</v>
      </c>
      <c r="DS85" s="17">
        <f t="shared" si="56"/>
        <v>0.93799999999999994</v>
      </c>
      <c r="DT85" s="16">
        <f>IF(DS85&gt;=1,VLOOKUP(BO85,'PAINEL E TARGET'!$S$1:$W$8,5,0),0)</f>
        <v>0</v>
      </c>
      <c r="DU85" s="16">
        <f t="shared" si="71"/>
        <v>804</v>
      </c>
    </row>
    <row r="86" spans="2:125" s="32" customFormat="1" x14ac:dyDescent="0.2">
      <c r="B86" s="44">
        <v>43541</v>
      </c>
      <c r="C86" s="65">
        <v>331</v>
      </c>
      <c r="D86" s="66" t="s">
        <v>92</v>
      </c>
      <c r="E86" s="65">
        <v>411</v>
      </c>
      <c r="F86" s="65" t="s">
        <v>1020</v>
      </c>
      <c r="G86" s="67">
        <v>1229124.7792934338</v>
      </c>
      <c r="H86" s="67">
        <v>704787.18082036939</v>
      </c>
      <c r="I86" s="67">
        <v>536142.38</v>
      </c>
      <c r="J86" s="68">
        <v>0.76071528340786854</v>
      </c>
      <c r="K86" s="67">
        <v>40316.087169839971</v>
      </c>
      <c r="L86" s="67">
        <v>621166.53047272051</v>
      </c>
      <c r="M86" s="67">
        <v>54211.16</v>
      </c>
      <c r="N86" s="67">
        <v>465668.93999999994</v>
      </c>
      <c r="O86" s="67">
        <v>1156149.2679177835</v>
      </c>
      <c r="P86" s="67" t="s">
        <v>1082</v>
      </c>
      <c r="Q86" s="67" t="s">
        <v>1082</v>
      </c>
      <c r="R86" s="67">
        <v>0</v>
      </c>
      <c r="S86" s="67">
        <v>0</v>
      </c>
      <c r="T86" s="68">
        <v>9.9647123358905576E-2</v>
      </c>
      <c r="U86" s="68">
        <v>8.9816728895758827E-2</v>
      </c>
      <c r="V86" s="68">
        <v>0.90134793527616475</v>
      </c>
      <c r="W86" s="67">
        <v>65914.84</v>
      </c>
      <c r="X86" s="67">
        <v>46693.929999999986</v>
      </c>
      <c r="Y86" s="68">
        <v>0.70839783575291981</v>
      </c>
      <c r="Z86" s="68">
        <v>8.9677156160820171E-2</v>
      </c>
      <c r="AA86" s="68">
        <v>0.11064195378896019</v>
      </c>
      <c r="AB86" s="68">
        <v>1.2337808035587496</v>
      </c>
      <c r="AC86" s="67">
        <v>59319.88</v>
      </c>
      <c r="AD86" s="67">
        <v>57520.55</v>
      </c>
      <c r="AE86" s="68">
        <v>0.96966733580715281</v>
      </c>
      <c r="AF86" s="43">
        <v>80</v>
      </c>
      <c r="AG86" s="43">
        <v>86</v>
      </c>
      <c r="AH86" s="43">
        <v>33</v>
      </c>
      <c r="AI86" s="43">
        <v>22</v>
      </c>
      <c r="AJ86" s="67">
        <v>33903.640000000007</v>
      </c>
      <c r="AK86" s="67">
        <v>27751.599999999999</v>
      </c>
      <c r="AL86" s="68">
        <v>0.81854337764322627</v>
      </c>
      <c r="AM86" s="67">
        <v>5313.41</v>
      </c>
      <c r="AN86" s="67">
        <v>3793.6900000000005</v>
      </c>
      <c r="AO86" s="68">
        <v>0.71398405167303114</v>
      </c>
      <c r="AP86" s="67">
        <v>3420.11</v>
      </c>
      <c r="AQ86" s="67">
        <v>2511.84</v>
      </c>
      <c r="AR86" s="68">
        <v>0.73443251825233691</v>
      </c>
      <c r="AS86" s="67">
        <v>23277.679999999997</v>
      </c>
      <c r="AT86" s="67">
        <v>12636.8</v>
      </c>
      <c r="AU86" s="68">
        <v>0.54287197005887189</v>
      </c>
      <c r="AV86" s="43">
        <v>939.21999999999991</v>
      </c>
      <c r="AW86" s="43">
        <v>459.91</v>
      </c>
      <c r="AX86" s="69">
        <v>0.48967228125465817</v>
      </c>
      <c r="AY86" s="43">
        <v>40316.087169839971</v>
      </c>
      <c r="AZ86" s="43">
        <v>54211.16</v>
      </c>
      <c r="BA86" s="43">
        <v>32251.876063190724</v>
      </c>
      <c r="BB86" s="43">
        <v>26682.35</v>
      </c>
      <c r="BC86" s="43">
        <v>70393.392609463219</v>
      </c>
      <c r="BD86" s="43">
        <v>56421.848790901422</v>
      </c>
      <c r="BE86" s="43">
        <v>115617.62000000001</v>
      </c>
      <c r="BF86" s="43">
        <v>104049.88999999998</v>
      </c>
      <c r="BG86" s="43">
        <v>1642.5000000000002</v>
      </c>
      <c r="BH86" s="43">
        <v>62</v>
      </c>
      <c r="BI86" s="44">
        <v>43173</v>
      </c>
      <c r="BJ86" s="44">
        <v>43541</v>
      </c>
      <c r="BK86" s="44">
        <v>43172</v>
      </c>
      <c r="BL86" s="43">
        <f t="shared" si="57"/>
        <v>536142.38</v>
      </c>
      <c r="BM86" s="43">
        <f t="shared" si="58"/>
        <v>519880.1</v>
      </c>
      <c r="BO86" s="16" t="str">
        <f>IFERROR(VLOOKUP($C86,'PORTE LOJA'!A:B,2,0),"PORTE 1")</f>
        <v>PORTE 2</v>
      </c>
      <c r="BP86" s="16">
        <f>VLOOKUP(BO86,'PAINEL E TARGET'!$S$1:$W$8,3,0)</f>
        <v>1875</v>
      </c>
      <c r="BQ86" s="16">
        <f t="shared" si="36"/>
        <v>1</v>
      </c>
      <c r="BR86" s="16">
        <f t="shared" si="37"/>
        <v>1</v>
      </c>
      <c r="BS86" s="16">
        <f t="shared" si="38"/>
        <v>1</v>
      </c>
      <c r="BT86" s="16">
        <f t="shared" si="39"/>
        <v>1</v>
      </c>
      <c r="BU86" s="16">
        <f t="shared" si="40"/>
        <v>1</v>
      </c>
      <c r="BV86" s="16">
        <f t="shared" si="41"/>
        <v>1</v>
      </c>
      <c r="BW86" s="17" t="str">
        <f t="shared" si="59"/>
        <v>111111</v>
      </c>
      <c r="BY86" s="17">
        <f t="shared" si="42"/>
        <v>0.76100000000000001</v>
      </c>
      <c r="BZ86" s="17">
        <f t="shared" si="43"/>
        <v>0.78600000000000003</v>
      </c>
      <c r="CA86" s="17" t="str">
        <f t="shared" si="60"/>
        <v>Sem Retira</v>
      </c>
      <c r="CB86" s="17">
        <f t="shared" si="61"/>
        <v>0.78600000000000003</v>
      </c>
      <c r="CC86" s="33" t="str">
        <f>IF(CB86&gt;='PAINEL E TARGET'!$T$11,'PAINEL E TARGET'!$S$11,
IF(CB86&gt;='PAINEL E TARGET'!$T$12,'PAINEL E TARGET'!$S$12,
IF(CB86&gt;='PAINEL E TARGET'!$T$13,'PAINEL E TARGET'!$S$13,
IF(CB86&gt;='PAINEL E TARGET'!$T$14,'PAINEL E TARGET'!$S$14,
IF(CB86&gt;='PAINEL E TARGET'!$T$15,'PAINEL E TARGET'!$S$15,
IF(CB86&gt;='PAINEL E TARGET'!$T$16,'PAINEL E TARGET'!$S$16,
IF(CB86&gt;='PAINEL E TARGET'!$T$17,'PAINEL E TARGET'!$S$17,
IF(CB86&gt;='PAINEL E TARGET'!$T$18,'PAINEL E TARGET'!$S$18,'PAINEL E TARGET'!$S$19))))))))</f>
        <v>Não elegível</v>
      </c>
      <c r="CD86" s="17">
        <f>IFERROR(VLOOKUP($BW86,'PAINEL E TARGET'!$G$1:$Q$99,4,0),0)</f>
        <v>0.25</v>
      </c>
      <c r="CE86" s="17">
        <f>VLOOKUP(CC86,'PAINEL E TARGET'!$S$10:$U$19,3,0)</f>
        <v>0</v>
      </c>
      <c r="CF86" s="16">
        <f t="shared" si="62"/>
        <v>0</v>
      </c>
      <c r="CG86" s="17">
        <f t="shared" si="44"/>
        <v>0.81899999999999995</v>
      </c>
      <c r="CH86" s="17">
        <f t="shared" si="45"/>
        <v>0.71399999999999997</v>
      </c>
      <c r="CI86" s="17">
        <f t="shared" si="46"/>
        <v>0.73399999999999999</v>
      </c>
      <c r="CJ86" s="17">
        <f t="shared" si="47"/>
        <v>0.54300000000000004</v>
      </c>
      <c r="CK86" s="17">
        <f t="shared" si="48"/>
        <v>0.49</v>
      </c>
      <c r="CL86" s="17">
        <f t="shared" si="49"/>
        <v>0.70799999999999996</v>
      </c>
      <c r="CM86" s="16">
        <f t="shared" si="50"/>
        <v>3</v>
      </c>
      <c r="CN86" s="17" t="str">
        <f t="shared" si="63"/>
        <v>não ok</v>
      </c>
      <c r="CO86" s="17">
        <f t="shared" si="64"/>
        <v>0</v>
      </c>
      <c r="CP86" s="33" t="str">
        <f>IF(CO86&gt;='PAINEL E TARGET'!$T$11,'PAINEL E TARGET'!$S$11,
IF(CO86&gt;='PAINEL E TARGET'!$T$12,'PAINEL E TARGET'!$S$12,
IF(CO86&gt;='PAINEL E TARGET'!$T$13,'PAINEL E TARGET'!$S$13,
IF(CO86&gt;='PAINEL E TARGET'!$T$14,'PAINEL E TARGET'!$S$14,
IF(CO86&gt;='PAINEL E TARGET'!$T$15,'PAINEL E TARGET'!$S$15,
IF(CO86&gt;='PAINEL E TARGET'!$T$16,'PAINEL E TARGET'!$S$16,
IF(CO86&gt;='PAINEL E TARGET'!$T$17,'PAINEL E TARGET'!$S$17,
IF(CO86&gt;='PAINEL E TARGET'!$T$18,'PAINEL E TARGET'!$S$18,'PAINEL E TARGET'!$S$19))))))))</f>
        <v>Não elegível</v>
      </c>
      <c r="CQ86" s="17">
        <f>IFERROR(VLOOKUP($BW86,'PAINEL E TARGET'!$G$1:$Q$99,5,0),0)</f>
        <v>0.25</v>
      </c>
      <c r="CR86" s="17">
        <f>VLOOKUP(CP86,'PAINEL E TARGET'!$S$10:$U$19,3,0)</f>
        <v>0</v>
      </c>
      <c r="CS86" s="16">
        <f t="shared" si="65"/>
        <v>0</v>
      </c>
      <c r="CT86" s="17">
        <f t="shared" si="51"/>
        <v>0.97</v>
      </c>
      <c r="CU86" s="33" t="str">
        <f>IF(CT86&gt;='PAINEL E TARGET'!$T$11,'PAINEL E TARGET'!$S$11,
IF(CT86&gt;='PAINEL E TARGET'!$T$12,'PAINEL E TARGET'!$S$12,
IF(CT86&gt;='PAINEL E TARGET'!$T$13,'PAINEL E TARGET'!$S$13,
IF(CT86&gt;='PAINEL E TARGET'!$T$14,'PAINEL E TARGET'!$S$14,
IF(CT86&gt;='PAINEL E TARGET'!$T$15,'PAINEL E TARGET'!$S$15,
IF(CT86&gt;='PAINEL E TARGET'!$T$16,'PAINEL E TARGET'!$S$16,
IF(CT86&gt;='PAINEL E TARGET'!$T$17,'PAINEL E TARGET'!$S$17,
IF(CT86&gt;='PAINEL E TARGET'!$T$18,'PAINEL E TARGET'!$S$18,'PAINEL E TARGET'!$S$19))))))))</f>
        <v>1. Fx de 90% a 99,9%</v>
      </c>
      <c r="CV86" s="17">
        <f>IFERROR(VLOOKUP($BW86,'PAINEL E TARGET'!$G$1:$Q$99,6,0),0)</f>
        <v>0.2</v>
      </c>
      <c r="CW86" s="17">
        <f>VLOOKUP(CU86,'PAINEL E TARGET'!$S$10:$U$19,3,0)</f>
        <v>0.5</v>
      </c>
      <c r="CX86" s="16">
        <f t="shared" si="66"/>
        <v>187.5</v>
      </c>
      <c r="CY86" s="17">
        <f t="shared" si="52"/>
        <v>1.345</v>
      </c>
      <c r="CZ86" s="33" t="str">
        <f>IF(CY86&gt;='PAINEL E TARGET'!$T$11,'PAINEL E TARGET'!$S$11,
IF(CY86&gt;='PAINEL E TARGET'!$T$12,'PAINEL E TARGET'!$S$12,
IF(CY86&gt;='PAINEL E TARGET'!$T$13,'PAINEL E TARGET'!$S$13,
IF(CY86&gt;='PAINEL E TARGET'!$T$14,'PAINEL E TARGET'!$S$14,
IF(CY86&gt;='PAINEL E TARGET'!$T$15,'PAINEL E TARGET'!$S$15,
IF(CY86&gt;='PAINEL E TARGET'!$T$16,'PAINEL E TARGET'!$S$16,
IF(CY86&gt;='PAINEL E TARGET'!$T$17,'PAINEL E TARGET'!$S$17,
IF(CY86&gt;='PAINEL E TARGET'!$T$18,'PAINEL E TARGET'!$S$18,'PAINEL E TARGET'!$S$19))))))))</f>
        <v>8. Fx de 130% ou mais</v>
      </c>
      <c r="DA86" s="17">
        <f>IFERROR(VLOOKUP($BW86,'PAINEL E TARGET'!$G$1:$Q$99,7,0),0)</f>
        <v>0.15</v>
      </c>
      <c r="DB86" s="17">
        <f>VLOOKUP(CZ86,'PAINEL E TARGET'!$S$10:$U$19,3,0)</f>
        <v>1.6</v>
      </c>
      <c r="DC86" s="16">
        <f t="shared" si="67"/>
        <v>450</v>
      </c>
      <c r="DD86" s="17">
        <f t="shared" si="53"/>
        <v>0.82699999999999996</v>
      </c>
      <c r="DE86" s="33" t="str">
        <f>IF(DD86&gt;='PAINEL E TARGET'!$T$11,'PAINEL E TARGET'!$S$11,
IF(DD86&gt;='PAINEL E TARGET'!$T$12,'PAINEL E TARGET'!$S$12,
IF(DD86&gt;='PAINEL E TARGET'!$T$13,'PAINEL E TARGET'!$S$13,
IF(DD86&gt;='PAINEL E TARGET'!$T$14,'PAINEL E TARGET'!$S$14,
IF(DD86&gt;='PAINEL E TARGET'!$T$15,'PAINEL E TARGET'!$S$15,
IF(DD86&gt;='PAINEL E TARGET'!$T$16,'PAINEL E TARGET'!$S$16,
IF(DD86&gt;='PAINEL E TARGET'!$T$17,'PAINEL E TARGET'!$S$17,
IF(DD86&gt;='PAINEL E TARGET'!$T$18,'PAINEL E TARGET'!$S$18,'PAINEL E TARGET'!$S$19))))))))</f>
        <v>Não elegível</v>
      </c>
      <c r="DF86" s="17">
        <f>IFERROR(VLOOKUP($BW86,'PAINEL E TARGET'!$G$1:$Q$99,8,0),0)</f>
        <v>0.1</v>
      </c>
      <c r="DG86" s="17">
        <f>VLOOKUP(DE86,'PAINEL E TARGET'!$S$10:$U$19,3,0)</f>
        <v>0</v>
      </c>
      <c r="DH86" s="16">
        <f t="shared" si="68"/>
        <v>0</v>
      </c>
      <c r="DI86" s="17">
        <f t="shared" si="54"/>
        <v>0.66700000000000004</v>
      </c>
      <c r="DJ86" s="33" t="str">
        <f>IF(DI86&gt;='PAINEL E TARGET'!$T$11,'PAINEL E TARGET'!$S$11,
IF(DI86&gt;='PAINEL E TARGET'!$T$12,'PAINEL E TARGET'!$S$12,
IF(DI86&gt;='PAINEL E TARGET'!$T$13,'PAINEL E TARGET'!$S$13,
IF(DI86&gt;='PAINEL E TARGET'!$T$14,'PAINEL E TARGET'!$S$14,
IF(DI86&gt;='PAINEL E TARGET'!$T$15,'PAINEL E TARGET'!$S$15,
IF(DI86&gt;='PAINEL E TARGET'!$T$16,'PAINEL E TARGET'!$S$16,
IF(DI86&gt;='PAINEL E TARGET'!$T$17,'PAINEL E TARGET'!$S$17,
IF(DI86&gt;='PAINEL E TARGET'!$T$18,'PAINEL E TARGET'!$S$18,'PAINEL E TARGET'!$S$19))))))))</f>
        <v>Não elegível</v>
      </c>
      <c r="DK86" s="17">
        <f>IFERROR(VLOOKUP($BW86,'PAINEL E TARGET'!$G$1:$Q$99,9,0),0)</f>
        <v>0.05</v>
      </c>
      <c r="DL86" s="17">
        <f>VLOOKUP(DJ86,'PAINEL E TARGET'!$S$10:$U$19,3,0)</f>
        <v>0</v>
      </c>
      <c r="DM86" s="16">
        <f t="shared" si="69"/>
        <v>0</v>
      </c>
      <c r="DN86" s="17">
        <f t="shared" si="55"/>
        <v>0.49</v>
      </c>
      <c r="DO86" s="33" t="str">
        <f>IF(DN86&gt;='PAINEL E TARGET'!$T$11,'PAINEL E TARGET'!$S$11,
IF(DN86&gt;='PAINEL E TARGET'!$T$12,'PAINEL E TARGET'!$S$12,
IF(DN86&gt;='PAINEL E TARGET'!$T$13,'PAINEL E TARGET'!$S$13,
IF(DN86&gt;='PAINEL E TARGET'!$T$14,'PAINEL E TARGET'!$S$14,
IF(DN86&gt;='PAINEL E TARGET'!$T$15,'PAINEL E TARGET'!$S$15,
IF(DN86&gt;='PAINEL E TARGET'!$T$16,'PAINEL E TARGET'!$S$16,
IF(DN86&gt;='PAINEL E TARGET'!$T$17,'PAINEL E TARGET'!$S$17,
IF(DN86&gt;='PAINEL E TARGET'!$T$18,'PAINEL E TARGET'!$S$18,'PAINEL E TARGET'!$S$19))))))))</f>
        <v>Não elegível</v>
      </c>
      <c r="DP86" s="17">
        <f>IFERROR(VLOOKUP($BW86,'PAINEL E TARGET'!$G$1:$Q$99,10,0),0)</f>
        <v>0</v>
      </c>
      <c r="DQ86" s="17">
        <f>VLOOKUP(DO86,'PAINEL E TARGET'!$S$10:$U$19,3,0)</f>
        <v>0</v>
      </c>
      <c r="DR86" s="16">
        <f t="shared" si="70"/>
        <v>0</v>
      </c>
      <c r="DS86" s="17">
        <f t="shared" si="56"/>
        <v>1.075</v>
      </c>
      <c r="DT86" s="16">
        <f>IF(DS86&gt;=1,VLOOKUP(BO86,'PAINEL E TARGET'!$S$1:$W$8,5,0),0)</f>
        <v>190</v>
      </c>
      <c r="DU86" s="16">
        <f t="shared" si="71"/>
        <v>827.5</v>
      </c>
    </row>
    <row r="87" spans="2:125" s="32" customFormat="1" x14ac:dyDescent="0.2">
      <c r="B87" s="44">
        <v>43541</v>
      </c>
      <c r="C87" s="65">
        <v>334</v>
      </c>
      <c r="D87" s="66" t="s">
        <v>93</v>
      </c>
      <c r="E87" s="65">
        <v>111</v>
      </c>
      <c r="F87" s="65" t="s">
        <v>1018</v>
      </c>
      <c r="G87" s="67">
        <v>1080695.896005905</v>
      </c>
      <c r="H87" s="67">
        <v>599374.95041688893</v>
      </c>
      <c r="I87" s="67">
        <v>453030.26</v>
      </c>
      <c r="J87" s="68">
        <v>0.7558378268643019</v>
      </c>
      <c r="K87" s="67">
        <v>32619.390973160891</v>
      </c>
      <c r="L87" s="67">
        <v>536320.27908827725</v>
      </c>
      <c r="M87" s="67">
        <v>24429.98</v>
      </c>
      <c r="N87" s="67">
        <v>407670.75</v>
      </c>
      <c r="O87" s="67">
        <v>1025703.8815322861</v>
      </c>
      <c r="P87" s="67" t="s">
        <v>1082</v>
      </c>
      <c r="Q87" s="67" t="s">
        <v>1082</v>
      </c>
      <c r="R87" s="67">
        <v>0</v>
      </c>
      <c r="S87" s="67">
        <v>0</v>
      </c>
      <c r="T87" s="68">
        <v>8.617467295733762E-2</v>
      </c>
      <c r="U87" s="68">
        <v>7.3506263227095206E-2</v>
      </c>
      <c r="V87" s="68">
        <v>0.85299149627740223</v>
      </c>
      <c r="W87" s="67">
        <v>49028.189999999988</v>
      </c>
      <c r="X87" s="67">
        <v>31762.110000000004</v>
      </c>
      <c r="Y87" s="68">
        <v>0.64783362388046573</v>
      </c>
      <c r="Z87" s="68">
        <v>6.7616483828321861E-2</v>
      </c>
      <c r="AA87" s="68">
        <v>8.2948066299263115E-2</v>
      </c>
      <c r="AB87" s="68">
        <v>1.2267432673646284</v>
      </c>
      <c r="AC87" s="67">
        <v>38469.699999999997</v>
      </c>
      <c r="AD87" s="67">
        <v>35841.919999999998</v>
      </c>
      <c r="AE87" s="68">
        <v>0.93169221491199572</v>
      </c>
      <c r="AF87" s="43">
        <v>80</v>
      </c>
      <c r="AG87" s="43">
        <v>84</v>
      </c>
      <c r="AH87" s="43">
        <v>28</v>
      </c>
      <c r="AI87" s="43">
        <v>25</v>
      </c>
      <c r="AJ87" s="67">
        <v>26062.68</v>
      </c>
      <c r="AK87" s="67">
        <v>18086.5</v>
      </c>
      <c r="AL87" s="68">
        <v>0.69396163402996158</v>
      </c>
      <c r="AM87" s="67">
        <v>6410.3899999999994</v>
      </c>
      <c r="AN87" s="67">
        <v>3861.9600000000005</v>
      </c>
      <c r="AO87" s="68">
        <v>0.60245320487521048</v>
      </c>
      <c r="AP87" s="67">
        <v>4651.5200000000004</v>
      </c>
      <c r="AQ87" s="67">
        <v>3667.7999999999993</v>
      </c>
      <c r="AR87" s="68">
        <v>0.78851644193725901</v>
      </c>
      <c r="AS87" s="67">
        <v>11903.599999999999</v>
      </c>
      <c r="AT87" s="67">
        <v>6145.85</v>
      </c>
      <c r="AU87" s="68">
        <v>0.516301791054807</v>
      </c>
      <c r="AV87" s="43">
        <v>1296.52</v>
      </c>
      <c r="AW87" s="43">
        <v>1709.69</v>
      </c>
      <c r="AX87" s="69">
        <v>1.3186761484589518</v>
      </c>
      <c r="AY87" s="43">
        <v>32619.390973160891</v>
      </c>
      <c r="AZ87" s="43">
        <v>24429.980000000003</v>
      </c>
      <c r="BA87" s="43">
        <v>15638.423802836522</v>
      </c>
      <c r="BB87" s="43">
        <v>11887.519999999999</v>
      </c>
      <c r="BC87" s="43">
        <v>58512.069873723041</v>
      </c>
      <c r="BD87" s="43">
        <v>28202.383023066272</v>
      </c>
      <c r="BE87" s="43">
        <v>88840.89</v>
      </c>
      <c r="BF87" s="43">
        <v>69708.52</v>
      </c>
      <c r="BG87" s="43">
        <v>2339.1600000000003</v>
      </c>
      <c r="BH87" s="43">
        <v>57</v>
      </c>
      <c r="BI87" s="44">
        <v>43173</v>
      </c>
      <c r="BJ87" s="44">
        <v>43541</v>
      </c>
      <c r="BK87" s="44">
        <v>43172</v>
      </c>
      <c r="BL87" s="43">
        <f t="shared" si="57"/>
        <v>453030.26</v>
      </c>
      <c r="BM87" s="43">
        <f t="shared" si="58"/>
        <v>432100.73</v>
      </c>
      <c r="BO87" s="16" t="str">
        <f>IFERROR(VLOOKUP($C87,'PORTE LOJA'!A:B,2,0),"PORTE 1")</f>
        <v>PORTE 2</v>
      </c>
      <c r="BP87" s="16">
        <f>VLOOKUP(BO87,'PAINEL E TARGET'!$S$1:$W$8,3,0)</f>
        <v>1875</v>
      </c>
      <c r="BQ87" s="16">
        <f t="shared" si="36"/>
        <v>1</v>
      </c>
      <c r="BR87" s="16">
        <f t="shared" si="37"/>
        <v>1</v>
      </c>
      <c r="BS87" s="16">
        <f t="shared" si="38"/>
        <v>1</v>
      </c>
      <c r="BT87" s="16">
        <f t="shared" si="39"/>
        <v>1</v>
      </c>
      <c r="BU87" s="16">
        <f t="shared" si="40"/>
        <v>1</v>
      </c>
      <c r="BV87" s="16">
        <f t="shared" si="41"/>
        <v>1</v>
      </c>
      <c r="BW87" s="17" t="str">
        <f t="shared" si="59"/>
        <v>111111</v>
      </c>
      <c r="BY87" s="17">
        <f t="shared" si="42"/>
        <v>0.75600000000000001</v>
      </c>
      <c r="BZ87" s="17">
        <f t="shared" si="43"/>
        <v>0.75900000000000001</v>
      </c>
      <c r="CA87" s="17" t="str">
        <f t="shared" si="60"/>
        <v>Sem Retira</v>
      </c>
      <c r="CB87" s="17">
        <f t="shared" si="61"/>
        <v>0.75900000000000001</v>
      </c>
      <c r="CC87" s="33" t="str">
        <f>IF(CB87&gt;='PAINEL E TARGET'!$T$11,'PAINEL E TARGET'!$S$11,
IF(CB87&gt;='PAINEL E TARGET'!$T$12,'PAINEL E TARGET'!$S$12,
IF(CB87&gt;='PAINEL E TARGET'!$T$13,'PAINEL E TARGET'!$S$13,
IF(CB87&gt;='PAINEL E TARGET'!$T$14,'PAINEL E TARGET'!$S$14,
IF(CB87&gt;='PAINEL E TARGET'!$T$15,'PAINEL E TARGET'!$S$15,
IF(CB87&gt;='PAINEL E TARGET'!$T$16,'PAINEL E TARGET'!$S$16,
IF(CB87&gt;='PAINEL E TARGET'!$T$17,'PAINEL E TARGET'!$S$17,
IF(CB87&gt;='PAINEL E TARGET'!$T$18,'PAINEL E TARGET'!$S$18,'PAINEL E TARGET'!$S$19))))))))</f>
        <v>Não elegível</v>
      </c>
      <c r="CD87" s="17">
        <f>IFERROR(VLOOKUP($BW87,'PAINEL E TARGET'!$G$1:$Q$99,4,0),0)</f>
        <v>0.25</v>
      </c>
      <c r="CE87" s="17">
        <f>VLOOKUP(CC87,'PAINEL E TARGET'!$S$10:$U$19,3,0)</f>
        <v>0</v>
      </c>
      <c r="CF87" s="16">
        <f t="shared" si="62"/>
        <v>0</v>
      </c>
      <c r="CG87" s="17">
        <f t="shared" si="44"/>
        <v>0.69399999999999995</v>
      </c>
      <c r="CH87" s="17">
        <f t="shared" si="45"/>
        <v>0.60199999999999998</v>
      </c>
      <c r="CI87" s="17">
        <f t="shared" si="46"/>
        <v>0.78900000000000003</v>
      </c>
      <c r="CJ87" s="17">
        <f t="shared" si="47"/>
        <v>0.51600000000000001</v>
      </c>
      <c r="CK87" s="17">
        <f t="shared" si="48"/>
        <v>1.319</v>
      </c>
      <c r="CL87" s="17">
        <f t="shared" si="49"/>
        <v>0.64800000000000002</v>
      </c>
      <c r="CM87" s="16">
        <f t="shared" si="50"/>
        <v>2</v>
      </c>
      <c r="CN87" s="17" t="str">
        <f t="shared" si="63"/>
        <v>não ok</v>
      </c>
      <c r="CO87" s="17">
        <f t="shared" si="64"/>
        <v>0</v>
      </c>
      <c r="CP87" s="33" t="str">
        <f>IF(CO87&gt;='PAINEL E TARGET'!$T$11,'PAINEL E TARGET'!$S$11,
IF(CO87&gt;='PAINEL E TARGET'!$T$12,'PAINEL E TARGET'!$S$12,
IF(CO87&gt;='PAINEL E TARGET'!$T$13,'PAINEL E TARGET'!$S$13,
IF(CO87&gt;='PAINEL E TARGET'!$T$14,'PAINEL E TARGET'!$S$14,
IF(CO87&gt;='PAINEL E TARGET'!$T$15,'PAINEL E TARGET'!$S$15,
IF(CO87&gt;='PAINEL E TARGET'!$T$16,'PAINEL E TARGET'!$S$16,
IF(CO87&gt;='PAINEL E TARGET'!$T$17,'PAINEL E TARGET'!$S$17,
IF(CO87&gt;='PAINEL E TARGET'!$T$18,'PAINEL E TARGET'!$S$18,'PAINEL E TARGET'!$S$19))))))))</f>
        <v>Não elegível</v>
      </c>
      <c r="CQ87" s="17">
        <f>IFERROR(VLOOKUP($BW87,'PAINEL E TARGET'!$G$1:$Q$99,5,0),0)</f>
        <v>0.25</v>
      </c>
      <c r="CR87" s="17">
        <f>VLOOKUP(CP87,'PAINEL E TARGET'!$S$10:$U$19,3,0)</f>
        <v>0</v>
      </c>
      <c r="CS87" s="16">
        <f t="shared" si="65"/>
        <v>0</v>
      </c>
      <c r="CT87" s="17">
        <f t="shared" si="51"/>
        <v>0.93200000000000005</v>
      </c>
      <c r="CU87" s="33" t="str">
        <f>IF(CT87&gt;='PAINEL E TARGET'!$T$11,'PAINEL E TARGET'!$S$11,
IF(CT87&gt;='PAINEL E TARGET'!$T$12,'PAINEL E TARGET'!$S$12,
IF(CT87&gt;='PAINEL E TARGET'!$T$13,'PAINEL E TARGET'!$S$13,
IF(CT87&gt;='PAINEL E TARGET'!$T$14,'PAINEL E TARGET'!$S$14,
IF(CT87&gt;='PAINEL E TARGET'!$T$15,'PAINEL E TARGET'!$S$15,
IF(CT87&gt;='PAINEL E TARGET'!$T$16,'PAINEL E TARGET'!$S$16,
IF(CT87&gt;='PAINEL E TARGET'!$T$17,'PAINEL E TARGET'!$S$17,
IF(CT87&gt;='PAINEL E TARGET'!$T$18,'PAINEL E TARGET'!$S$18,'PAINEL E TARGET'!$S$19))))))))</f>
        <v>1. Fx de 90% a 99,9%</v>
      </c>
      <c r="CV87" s="17">
        <f>IFERROR(VLOOKUP($BW87,'PAINEL E TARGET'!$G$1:$Q$99,6,0),0)</f>
        <v>0.2</v>
      </c>
      <c r="CW87" s="17">
        <f>VLOOKUP(CU87,'PAINEL E TARGET'!$S$10:$U$19,3,0)</f>
        <v>0.5</v>
      </c>
      <c r="CX87" s="16">
        <f t="shared" si="66"/>
        <v>187.5</v>
      </c>
      <c r="CY87" s="17">
        <f t="shared" si="52"/>
        <v>0.749</v>
      </c>
      <c r="CZ87" s="33" t="str">
        <f>IF(CY87&gt;='PAINEL E TARGET'!$T$11,'PAINEL E TARGET'!$S$11,
IF(CY87&gt;='PAINEL E TARGET'!$T$12,'PAINEL E TARGET'!$S$12,
IF(CY87&gt;='PAINEL E TARGET'!$T$13,'PAINEL E TARGET'!$S$13,
IF(CY87&gt;='PAINEL E TARGET'!$T$14,'PAINEL E TARGET'!$S$14,
IF(CY87&gt;='PAINEL E TARGET'!$T$15,'PAINEL E TARGET'!$S$15,
IF(CY87&gt;='PAINEL E TARGET'!$T$16,'PAINEL E TARGET'!$S$16,
IF(CY87&gt;='PAINEL E TARGET'!$T$17,'PAINEL E TARGET'!$S$17,
IF(CY87&gt;='PAINEL E TARGET'!$T$18,'PAINEL E TARGET'!$S$18,'PAINEL E TARGET'!$S$19))))))))</f>
        <v>Não elegível</v>
      </c>
      <c r="DA87" s="17">
        <f>IFERROR(VLOOKUP($BW87,'PAINEL E TARGET'!$G$1:$Q$99,7,0),0)</f>
        <v>0.15</v>
      </c>
      <c r="DB87" s="17">
        <f>VLOOKUP(CZ87,'PAINEL E TARGET'!$S$10:$U$19,3,0)</f>
        <v>0</v>
      </c>
      <c r="DC87" s="16">
        <f t="shared" si="67"/>
        <v>0</v>
      </c>
      <c r="DD87" s="17">
        <f t="shared" si="53"/>
        <v>0.76</v>
      </c>
      <c r="DE87" s="33" t="str">
        <f>IF(DD87&gt;='PAINEL E TARGET'!$T$11,'PAINEL E TARGET'!$S$11,
IF(DD87&gt;='PAINEL E TARGET'!$T$12,'PAINEL E TARGET'!$S$12,
IF(DD87&gt;='PAINEL E TARGET'!$T$13,'PAINEL E TARGET'!$S$13,
IF(DD87&gt;='PAINEL E TARGET'!$T$14,'PAINEL E TARGET'!$S$14,
IF(DD87&gt;='PAINEL E TARGET'!$T$15,'PAINEL E TARGET'!$S$15,
IF(DD87&gt;='PAINEL E TARGET'!$T$16,'PAINEL E TARGET'!$S$16,
IF(DD87&gt;='PAINEL E TARGET'!$T$17,'PAINEL E TARGET'!$S$17,
IF(DD87&gt;='PAINEL E TARGET'!$T$18,'PAINEL E TARGET'!$S$18,'PAINEL E TARGET'!$S$19))))))))</f>
        <v>Não elegível</v>
      </c>
      <c r="DF87" s="17">
        <f>IFERROR(VLOOKUP($BW87,'PAINEL E TARGET'!$G$1:$Q$99,8,0),0)</f>
        <v>0.1</v>
      </c>
      <c r="DG87" s="17">
        <f>VLOOKUP(DE87,'PAINEL E TARGET'!$S$10:$U$19,3,0)</f>
        <v>0</v>
      </c>
      <c r="DH87" s="16">
        <f t="shared" si="68"/>
        <v>0</v>
      </c>
      <c r="DI87" s="17">
        <f t="shared" si="54"/>
        <v>0.89300000000000002</v>
      </c>
      <c r="DJ87" s="33" t="str">
        <f>IF(DI87&gt;='PAINEL E TARGET'!$T$11,'PAINEL E TARGET'!$S$11,
IF(DI87&gt;='PAINEL E TARGET'!$T$12,'PAINEL E TARGET'!$S$12,
IF(DI87&gt;='PAINEL E TARGET'!$T$13,'PAINEL E TARGET'!$S$13,
IF(DI87&gt;='PAINEL E TARGET'!$T$14,'PAINEL E TARGET'!$S$14,
IF(DI87&gt;='PAINEL E TARGET'!$T$15,'PAINEL E TARGET'!$S$15,
IF(DI87&gt;='PAINEL E TARGET'!$T$16,'PAINEL E TARGET'!$S$16,
IF(DI87&gt;='PAINEL E TARGET'!$T$17,'PAINEL E TARGET'!$S$17,
IF(DI87&gt;='PAINEL E TARGET'!$T$18,'PAINEL E TARGET'!$S$18,'PAINEL E TARGET'!$S$19))))))))</f>
        <v>Não elegível</v>
      </c>
      <c r="DK87" s="17">
        <f>IFERROR(VLOOKUP($BW87,'PAINEL E TARGET'!$G$1:$Q$99,9,0),0)</f>
        <v>0.05</v>
      </c>
      <c r="DL87" s="17">
        <f>VLOOKUP(DJ87,'PAINEL E TARGET'!$S$10:$U$19,3,0)</f>
        <v>0</v>
      </c>
      <c r="DM87" s="16">
        <f t="shared" si="69"/>
        <v>0</v>
      </c>
      <c r="DN87" s="17">
        <f t="shared" si="55"/>
        <v>1.319</v>
      </c>
      <c r="DO87" s="33" t="str">
        <f>IF(DN87&gt;='PAINEL E TARGET'!$T$11,'PAINEL E TARGET'!$S$11,
IF(DN87&gt;='PAINEL E TARGET'!$T$12,'PAINEL E TARGET'!$S$12,
IF(DN87&gt;='PAINEL E TARGET'!$T$13,'PAINEL E TARGET'!$S$13,
IF(DN87&gt;='PAINEL E TARGET'!$T$14,'PAINEL E TARGET'!$S$14,
IF(DN87&gt;='PAINEL E TARGET'!$T$15,'PAINEL E TARGET'!$S$15,
IF(DN87&gt;='PAINEL E TARGET'!$T$16,'PAINEL E TARGET'!$S$16,
IF(DN87&gt;='PAINEL E TARGET'!$T$17,'PAINEL E TARGET'!$S$17,
IF(DN87&gt;='PAINEL E TARGET'!$T$18,'PAINEL E TARGET'!$S$18,'PAINEL E TARGET'!$S$19))))))))</f>
        <v>8. Fx de 130% ou mais</v>
      </c>
      <c r="DP87" s="17">
        <f>IFERROR(VLOOKUP($BW87,'PAINEL E TARGET'!$G$1:$Q$99,10,0),0)</f>
        <v>0</v>
      </c>
      <c r="DQ87" s="17">
        <f>VLOOKUP(DO87,'PAINEL E TARGET'!$S$10:$U$19,3,0)</f>
        <v>1.6</v>
      </c>
      <c r="DR87" s="16">
        <f t="shared" si="70"/>
        <v>0</v>
      </c>
      <c r="DS87" s="17">
        <f t="shared" si="56"/>
        <v>1.05</v>
      </c>
      <c r="DT87" s="16">
        <f>IF(DS87&gt;=1,VLOOKUP(BO87,'PAINEL E TARGET'!$S$1:$W$8,5,0),0)</f>
        <v>190</v>
      </c>
      <c r="DU87" s="16">
        <f t="shared" si="71"/>
        <v>377.5</v>
      </c>
    </row>
    <row r="88" spans="2:125" s="32" customFormat="1" x14ac:dyDescent="0.2">
      <c r="B88" s="44">
        <v>43541</v>
      </c>
      <c r="C88" s="65">
        <v>336</v>
      </c>
      <c r="D88" s="66" t="s">
        <v>94</v>
      </c>
      <c r="E88" s="65">
        <v>111</v>
      </c>
      <c r="F88" s="65" t="s">
        <v>1018</v>
      </c>
      <c r="G88" s="67">
        <v>2916767.8067187266</v>
      </c>
      <c r="H88" s="67">
        <v>1737018.261264039</v>
      </c>
      <c r="I88" s="67">
        <v>1286874.07</v>
      </c>
      <c r="J88" s="68">
        <v>0.74085235526743043</v>
      </c>
      <c r="K88" s="67">
        <v>0</v>
      </c>
      <c r="L88" s="67">
        <v>1556179.9557682707</v>
      </c>
      <c r="M88" s="67">
        <v>4033</v>
      </c>
      <c r="N88" s="67">
        <v>1235258.2999999998</v>
      </c>
      <c r="O88" s="67">
        <v>2630059.7934437706</v>
      </c>
      <c r="P88" s="67" t="s">
        <v>1082</v>
      </c>
      <c r="Q88" s="67" t="s">
        <v>1082</v>
      </c>
      <c r="R88" s="67">
        <v>0</v>
      </c>
      <c r="S88" s="67">
        <v>299</v>
      </c>
      <c r="T88" s="68">
        <v>7.8040138963262853E-2</v>
      </c>
      <c r="U88" s="68">
        <v>6.9454090414416705E-2</v>
      </c>
      <c r="V88" s="68">
        <v>0.88997907150206379</v>
      </c>
      <c r="W88" s="67">
        <v>121444.5</v>
      </c>
      <c r="X88" s="67">
        <v>86073.85000000002</v>
      </c>
      <c r="Y88" s="68">
        <v>0.70875049919922284</v>
      </c>
      <c r="Z88" s="68">
        <v>0</v>
      </c>
      <c r="AA88" s="68">
        <v>0</v>
      </c>
      <c r="AB88" s="68">
        <v>0</v>
      </c>
      <c r="AC88" s="67">
        <v>0</v>
      </c>
      <c r="AD88" s="67">
        <v>0</v>
      </c>
      <c r="AE88" s="68" t="s">
        <v>1082</v>
      </c>
      <c r="AF88" s="43">
        <v>80</v>
      </c>
      <c r="AG88" s="43">
        <v>84</v>
      </c>
      <c r="AH88" s="43">
        <v>39</v>
      </c>
      <c r="AI88" s="43">
        <v>0</v>
      </c>
      <c r="AJ88" s="67">
        <v>35159.97</v>
      </c>
      <c r="AK88" s="67">
        <v>30166.5</v>
      </c>
      <c r="AL88" s="68">
        <v>0.85797854776326599</v>
      </c>
      <c r="AM88" s="67">
        <v>11049.31</v>
      </c>
      <c r="AN88" s="67">
        <v>9783.6999999999989</v>
      </c>
      <c r="AO88" s="68">
        <v>0.88545800597503366</v>
      </c>
      <c r="AP88" s="67">
        <v>0</v>
      </c>
      <c r="AQ88" s="67">
        <v>1399.8700000000001</v>
      </c>
      <c r="AR88" s="68">
        <v>0</v>
      </c>
      <c r="AS88" s="67">
        <v>75235.220000000016</v>
      </c>
      <c r="AT88" s="67">
        <v>44723.78</v>
      </c>
      <c r="AU88" s="68">
        <v>0.59445270446474385</v>
      </c>
      <c r="AV88" s="43">
        <v>342.91</v>
      </c>
      <c r="AW88" s="43">
        <v>164.97</v>
      </c>
      <c r="AX88" s="69">
        <v>0.48108833221545005</v>
      </c>
      <c r="AY88" s="43">
        <v>0</v>
      </c>
      <c r="AZ88" s="43">
        <v>4033</v>
      </c>
      <c r="BA88" s="43">
        <v>44019.342930465929</v>
      </c>
      <c r="BB88" s="43">
        <v>32808.550000000003</v>
      </c>
      <c r="BC88" s="43">
        <v>0</v>
      </c>
      <c r="BD88" s="43">
        <v>73568.459520017001</v>
      </c>
      <c r="BE88" s="43">
        <v>206294.55</v>
      </c>
      <c r="BF88" s="43">
        <v>0</v>
      </c>
      <c r="BG88" s="43">
        <v>582.4799999999999</v>
      </c>
      <c r="BH88" s="43">
        <v>62</v>
      </c>
      <c r="BI88" s="44">
        <v>43173</v>
      </c>
      <c r="BJ88" s="44">
        <v>43541</v>
      </c>
      <c r="BK88" s="44">
        <v>43172</v>
      </c>
      <c r="BL88" s="43">
        <f t="shared" si="57"/>
        <v>1287173.07</v>
      </c>
      <c r="BM88" s="43">
        <f t="shared" si="58"/>
        <v>1239590.2999999998</v>
      </c>
      <c r="BO88" s="16" t="str">
        <f>IFERROR(VLOOKUP($C88,'PORTE LOJA'!A:B,2,0),"PORTE 1")</f>
        <v>PORTE 4</v>
      </c>
      <c r="BP88" s="16">
        <f>VLOOKUP(BO88,'PAINEL E TARGET'!$S$1:$W$8,3,0)</f>
        <v>3000</v>
      </c>
      <c r="BQ88" s="16">
        <f t="shared" si="36"/>
        <v>1</v>
      </c>
      <c r="BR88" s="16">
        <f t="shared" si="37"/>
        <v>1</v>
      </c>
      <c r="BS88" s="16">
        <f t="shared" si="38"/>
        <v>0</v>
      </c>
      <c r="BT88" s="16">
        <f t="shared" si="39"/>
        <v>0</v>
      </c>
      <c r="BU88" s="16">
        <f t="shared" si="40"/>
        <v>1</v>
      </c>
      <c r="BV88" s="16">
        <f t="shared" si="41"/>
        <v>1</v>
      </c>
      <c r="BW88" s="17" t="str">
        <f t="shared" si="59"/>
        <v>110011</v>
      </c>
      <c r="BY88" s="17">
        <f t="shared" si="42"/>
        <v>0.74099999999999999</v>
      </c>
      <c r="BZ88" s="17">
        <f t="shared" si="43"/>
        <v>0.79700000000000004</v>
      </c>
      <c r="CA88" s="17" t="str">
        <f t="shared" si="60"/>
        <v>Sem Retira</v>
      </c>
      <c r="CB88" s="17">
        <f t="shared" si="61"/>
        <v>0.79700000000000004</v>
      </c>
      <c r="CC88" s="33" t="str">
        <f>IF(CB88&gt;='PAINEL E TARGET'!$T$11,'PAINEL E TARGET'!$S$11,
IF(CB88&gt;='PAINEL E TARGET'!$T$12,'PAINEL E TARGET'!$S$12,
IF(CB88&gt;='PAINEL E TARGET'!$T$13,'PAINEL E TARGET'!$S$13,
IF(CB88&gt;='PAINEL E TARGET'!$T$14,'PAINEL E TARGET'!$S$14,
IF(CB88&gt;='PAINEL E TARGET'!$T$15,'PAINEL E TARGET'!$S$15,
IF(CB88&gt;='PAINEL E TARGET'!$T$16,'PAINEL E TARGET'!$S$16,
IF(CB88&gt;='PAINEL E TARGET'!$T$17,'PAINEL E TARGET'!$S$17,
IF(CB88&gt;='PAINEL E TARGET'!$T$18,'PAINEL E TARGET'!$S$18,'PAINEL E TARGET'!$S$19))))))))</f>
        <v>Não elegível</v>
      </c>
      <c r="CD88" s="17">
        <f>IFERROR(VLOOKUP($BW88,'PAINEL E TARGET'!$G$1:$Q$99,4,0),0)</f>
        <v>0.4</v>
      </c>
      <c r="CE88" s="17">
        <f>VLOOKUP(CC88,'PAINEL E TARGET'!$S$10:$U$19,3,0)</f>
        <v>0</v>
      </c>
      <c r="CF88" s="16">
        <f t="shared" si="62"/>
        <v>0</v>
      </c>
      <c r="CG88" s="17">
        <f t="shared" si="44"/>
        <v>0.85799999999999998</v>
      </c>
      <c r="CH88" s="17">
        <f t="shared" si="45"/>
        <v>0.88500000000000001</v>
      </c>
      <c r="CI88" s="17" t="str">
        <f t="shared" si="46"/>
        <v>sem meta</v>
      </c>
      <c r="CJ88" s="17">
        <f t="shared" si="47"/>
        <v>0.59399999999999997</v>
      </c>
      <c r="CK88" s="17">
        <f t="shared" si="48"/>
        <v>0.48099999999999998</v>
      </c>
      <c r="CL88" s="17">
        <f t="shared" si="49"/>
        <v>0.70899999999999996</v>
      </c>
      <c r="CM88" s="16">
        <f t="shared" si="50"/>
        <v>3</v>
      </c>
      <c r="CN88" s="17" t="str">
        <f t="shared" si="63"/>
        <v>não ok</v>
      </c>
      <c r="CO88" s="17">
        <f t="shared" si="64"/>
        <v>0</v>
      </c>
      <c r="CP88" s="33" t="str">
        <f>IF(CO88&gt;='PAINEL E TARGET'!$T$11,'PAINEL E TARGET'!$S$11,
IF(CO88&gt;='PAINEL E TARGET'!$T$12,'PAINEL E TARGET'!$S$12,
IF(CO88&gt;='PAINEL E TARGET'!$T$13,'PAINEL E TARGET'!$S$13,
IF(CO88&gt;='PAINEL E TARGET'!$T$14,'PAINEL E TARGET'!$S$14,
IF(CO88&gt;='PAINEL E TARGET'!$T$15,'PAINEL E TARGET'!$S$15,
IF(CO88&gt;='PAINEL E TARGET'!$T$16,'PAINEL E TARGET'!$S$16,
IF(CO88&gt;='PAINEL E TARGET'!$T$17,'PAINEL E TARGET'!$S$17,
IF(CO88&gt;='PAINEL E TARGET'!$T$18,'PAINEL E TARGET'!$S$18,'PAINEL E TARGET'!$S$19))))))))</f>
        <v>Não elegível</v>
      </c>
      <c r="CQ88" s="17">
        <f>IFERROR(VLOOKUP($BW88,'PAINEL E TARGET'!$G$1:$Q$99,5,0),0)</f>
        <v>0.3</v>
      </c>
      <c r="CR88" s="17">
        <f>VLOOKUP(CP88,'PAINEL E TARGET'!$S$10:$U$19,3,0)</f>
        <v>0</v>
      </c>
      <c r="CS88" s="16">
        <f t="shared" si="65"/>
        <v>0</v>
      </c>
      <c r="CT88" s="17">
        <f t="shared" si="51"/>
        <v>0</v>
      </c>
      <c r="CU88" s="33" t="str">
        <f>IF(CT88&gt;='PAINEL E TARGET'!$T$11,'PAINEL E TARGET'!$S$11,
IF(CT88&gt;='PAINEL E TARGET'!$T$12,'PAINEL E TARGET'!$S$12,
IF(CT88&gt;='PAINEL E TARGET'!$T$13,'PAINEL E TARGET'!$S$13,
IF(CT88&gt;='PAINEL E TARGET'!$T$14,'PAINEL E TARGET'!$S$14,
IF(CT88&gt;='PAINEL E TARGET'!$T$15,'PAINEL E TARGET'!$S$15,
IF(CT88&gt;='PAINEL E TARGET'!$T$16,'PAINEL E TARGET'!$S$16,
IF(CT88&gt;='PAINEL E TARGET'!$T$17,'PAINEL E TARGET'!$S$17,
IF(CT88&gt;='PAINEL E TARGET'!$T$18,'PAINEL E TARGET'!$S$18,'PAINEL E TARGET'!$S$19))))))))</f>
        <v>Não elegível</v>
      </c>
      <c r="CV88" s="17">
        <f>IFERROR(VLOOKUP($BW88,'PAINEL E TARGET'!$G$1:$Q$99,6,0),0)</f>
        <v>0</v>
      </c>
      <c r="CW88" s="17">
        <f>VLOOKUP(CU88,'PAINEL E TARGET'!$S$10:$U$19,3,0)</f>
        <v>0</v>
      </c>
      <c r="CX88" s="16">
        <f t="shared" si="66"/>
        <v>0</v>
      </c>
      <c r="CY88" s="17">
        <f t="shared" si="52"/>
        <v>0</v>
      </c>
      <c r="CZ88" s="33" t="str">
        <f>IF(CY88&gt;='PAINEL E TARGET'!$T$11,'PAINEL E TARGET'!$S$11,
IF(CY88&gt;='PAINEL E TARGET'!$T$12,'PAINEL E TARGET'!$S$12,
IF(CY88&gt;='PAINEL E TARGET'!$T$13,'PAINEL E TARGET'!$S$13,
IF(CY88&gt;='PAINEL E TARGET'!$T$14,'PAINEL E TARGET'!$S$14,
IF(CY88&gt;='PAINEL E TARGET'!$T$15,'PAINEL E TARGET'!$S$15,
IF(CY88&gt;='PAINEL E TARGET'!$T$16,'PAINEL E TARGET'!$S$16,
IF(CY88&gt;='PAINEL E TARGET'!$T$17,'PAINEL E TARGET'!$S$17,
IF(CY88&gt;='PAINEL E TARGET'!$T$18,'PAINEL E TARGET'!$S$18,'PAINEL E TARGET'!$S$19))))))))</f>
        <v>Não elegível</v>
      </c>
      <c r="DA88" s="17">
        <f>IFERROR(VLOOKUP($BW88,'PAINEL E TARGET'!$G$1:$Q$99,7,0),0)</f>
        <v>0</v>
      </c>
      <c r="DB88" s="17">
        <f>VLOOKUP(CZ88,'PAINEL E TARGET'!$S$10:$U$19,3,0)</f>
        <v>0</v>
      </c>
      <c r="DC88" s="16">
        <f t="shared" si="67"/>
        <v>0</v>
      </c>
      <c r="DD88" s="17">
        <f t="shared" si="53"/>
        <v>0.745</v>
      </c>
      <c r="DE88" s="33" t="str">
        <f>IF(DD88&gt;='PAINEL E TARGET'!$T$11,'PAINEL E TARGET'!$S$11,
IF(DD88&gt;='PAINEL E TARGET'!$T$12,'PAINEL E TARGET'!$S$12,
IF(DD88&gt;='PAINEL E TARGET'!$T$13,'PAINEL E TARGET'!$S$13,
IF(DD88&gt;='PAINEL E TARGET'!$T$14,'PAINEL E TARGET'!$S$14,
IF(DD88&gt;='PAINEL E TARGET'!$T$15,'PAINEL E TARGET'!$S$15,
IF(DD88&gt;='PAINEL E TARGET'!$T$16,'PAINEL E TARGET'!$S$16,
IF(DD88&gt;='PAINEL E TARGET'!$T$17,'PAINEL E TARGET'!$S$17,
IF(DD88&gt;='PAINEL E TARGET'!$T$18,'PAINEL E TARGET'!$S$18,'PAINEL E TARGET'!$S$19))))))))</f>
        <v>Não elegível</v>
      </c>
      <c r="DF88" s="17">
        <f>IFERROR(VLOOKUP($BW88,'PAINEL E TARGET'!$G$1:$Q$99,8,0),0)</f>
        <v>0.15</v>
      </c>
      <c r="DG88" s="17">
        <f>VLOOKUP(DE88,'PAINEL E TARGET'!$S$10:$U$19,3,0)</f>
        <v>0</v>
      </c>
      <c r="DH88" s="16">
        <f t="shared" si="68"/>
        <v>0</v>
      </c>
      <c r="DI88" s="17">
        <f t="shared" si="54"/>
        <v>0</v>
      </c>
      <c r="DJ88" s="33" t="str">
        <f>IF(DI88&gt;='PAINEL E TARGET'!$T$11,'PAINEL E TARGET'!$S$11,
IF(DI88&gt;='PAINEL E TARGET'!$T$12,'PAINEL E TARGET'!$S$12,
IF(DI88&gt;='PAINEL E TARGET'!$T$13,'PAINEL E TARGET'!$S$13,
IF(DI88&gt;='PAINEL E TARGET'!$T$14,'PAINEL E TARGET'!$S$14,
IF(DI88&gt;='PAINEL E TARGET'!$T$15,'PAINEL E TARGET'!$S$15,
IF(DI88&gt;='PAINEL E TARGET'!$T$16,'PAINEL E TARGET'!$S$16,
IF(DI88&gt;='PAINEL E TARGET'!$T$17,'PAINEL E TARGET'!$S$17,
IF(DI88&gt;='PAINEL E TARGET'!$T$18,'PAINEL E TARGET'!$S$18,'PAINEL E TARGET'!$S$19))))))))</f>
        <v>Não elegível</v>
      </c>
      <c r="DK88" s="17">
        <f>IFERROR(VLOOKUP($BW88,'PAINEL E TARGET'!$G$1:$Q$99,9,0),0)</f>
        <v>0.15</v>
      </c>
      <c r="DL88" s="17">
        <f>VLOOKUP(DJ88,'PAINEL E TARGET'!$S$10:$U$19,3,0)</f>
        <v>0</v>
      </c>
      <c r="DM88" s="16">
        <f t="shared" si="69"/>
        <v>0</v>
      </c>
      <c r="DN88" s="17">
        <f t="shared" si="55"/>
        <v>0.48099999999999998</v>
      </c>
      <c r="DO88" s="33" t="str">
        <f>IF(DN88&gt;='PAINEL E TARGET'!$T$11,'PAINEL E TARGET'!$S$11,
IF(DN88&gt;='PAINEL E TARGET'!$T$12,'PAINEL E TARGET'!$S$12,
IF(DN88&gt;='PAINEL E TARGET'!$T$13,'PAINEL E TARGET'!$S$13,
IF(DN88&gt;='PAINEL E TARGET'!$T$14,'PAINEL E TARGET'!$S$14,
IF(DN88&gt;='PAINEL E TARGET'!$T$15,'PAINEL E TARGET'!$S$15,
IF(DN88&gt;='PAINEL E TARGET'!$T$16,'PAINEL E TARGET'!$S$16,
IF(DN88&gt;='PAINEL E TARGET'!$T$17,'PAINEL E TARGET'!$S$17,
IF(DN88&gt;='PAINEL E TARGET'!$T$18,'PAINEL E TARGET'!$S$18,'PAINEL E TARGET'!$S$19))))))))</f>
        <v>Não elegível</v>
      </c>
      <c r="DP88" s="17">
        <f>IFERROR(VLOOKUP($BW88,'PAINEL E TARGET'!$G$1:$Q$99,10,0),0)</f>
        <v>0</v>
      </c>
      <c r="DQ88" s="17">
        <f>VLOOKUP(DO88,'PAINEL E TARGET'!$S$10:$U$19,3,0)</f>
        <v>0</v>
      </c>
      <c r="DR88" s="16">
        <f t="shared" si="70"/>
        <v>0</v>
      </c>
      <c r="DS88" s="17">
        <f t="shared" si="56"/>
        <v>1.05</v>
      </c>
      <c r="DT88" s="16">
        <f>IF(DS88&gt;=1,VLOOKUP(BO88,'PAINEL E TARGET'!$S$1:$W$8,5,0),0)</f>
        <v>300</v>
      </c>
      <c r="DU88" s="16">
        <f t="shared" si="71"/>
        <v>300</v>
      </c>
    </row>
    <row r="89" spans="2:125" s="32" customFormat="1" x14ac:dyDescent="0.2">
      <c r="B89" s="44">
        <v>43541</v>
      </c>
      <c r="C89" s="65">
        <v>341</v>
      </c>
      <c r="D89" s="66" t="s">
        <v>95</v>
      </c>
      <c r="E89" s="65">
        <v>611</v>
      </c>
      <c r="F89" s="65" t="s">
        <v>1019</v>
      </c>
      <c r="G89" s="67">
        <v>3645993.2488803328</v>
      </c>
      <c r="H89" s="67">
        <v>1995181.9101293022</v>
      </c>
      <c r="I89" s="67">
        <v>1812828.0300000003</v>
      </c>
      <c r="J89" s="68">
        <v>0.9086028801667092</v>
      </c>
      <c r="K89" s="67">
        <v>0</v>
      </c>
      <c r="L89" s="67">
        <v>1652716.4382223177</v>
      </c>
      <c r="M89" s="67">
        <v>5775.05</v>
      </c>
      <c r="N89" s="67">
        <v>1703903.37</v>
      </c>
      <c r="O89" s="67">
        <v>3038561.5256575011</v>
      </c>
      <c r="P89" s="67" t="s">
        <v>1082</v>
      </c>
      <c r="Q89" s="67" t="s">
        <v>1082</v>
      </c>
      <c r="R89" s="67">
        <v>0</v>
      </c>
      <c r="S89" s="67">
        <v>0</v>
      </c>
      <c r="T89" s="68">
        <v>7.3195205906052385E-2</v>
      </c>
      <c r="U89" s="68">
        <v>6.0194203071241882E-2</v>
      </c>
      <c r="V89" s="68">
        <v>0.82237903871057394</v>
      </c>
      <c r="W89" s="67">
        <v>120970.92000000001</v>
      </c>
      <c r="X89" s="67">
        <v>102912.72999999998</v>
      </c>
      <c r="Y89" s="68">
        <v>0.85072288447504552</v>
      </c>
      <c r="Z89" s="68">
        <v>0</v>
      </c>
      <c r="AA89" s="68">
        <v>0</v>
      </c>
      <c r="AB89" s="68">
        <v>0</v>
      </c>
      <c r="AC89" s="67">
        <v>0</v>
      </c>
      <c r="AD89" s="67">
        <v>0</v>
      </c>
      <c r="AE89" s="68" t="s">
        <v>1082</v>
      </c>
      <c r="AF89" s="43">
        <v>80</v>
      </c>
      <c r="AG89" s="43">
        <v>80</v>
      </c>
      <c r="AH89" s="43">
        <v>15</v>
      </c>
      <c r="AI89" s="43">
        <v>16</v>
      </c>
      <c r="AJ89" s="67">
        <v>54945.7</v>
      </c>
      <c r="AK89" s="67">
        <v>45349.5</v>
      </c>
      <c r="AL89" s="68">
        <v>0.82535121037679027</v>
      </c>
      <c r="AM89" s="67">
        <v>37581.43</v>
      </c>
      <c r="AN89" s="67">
        <v>27212</v>
      </c>
      <c r="AO89" s="68">
        <v>0.72408101554411308</v>
      </c>
      <c r="AP89" s="67">
        <v>0</v>
      </c>
      <c r="AQ89" s="67">
        <v>1055.96</v>
      </c>
      <c r="AR89" s="68">
        <v>0</v>
      </c>
      <c r="AS89" s="67">
        <v>28443.790000000005</v>
      </c>
      <c r="AT89" s="67">
        <v>29295.269999999997</v>
      </c>
      <c r="AU89" s="68">
        <v>1.0299355325011186</v>
      </c>
      <c r="AV89" s="43">
        <v>551.6</v>
      </c>
      <c r="AW89" s="43">
        <v>424.92</v>
      </c>
      <c r="AX89" s="69">
        <v>0.77034082668600434</v>
      </c>
      <c r="AY89" s="43">
        <v>0</v>
      </c>
      <c r="AZ89" s="43">
        <v>5775.05</v>
      </c>
      <c r="BA89" s="43">
        <v>16674.665092475356</v>
      </c>
      <c r="BB89" s="43">
        <v>24075.93</v>
      </c>
      <c r="BC89" s="43">
        <v>0</v>
      </c>
      <c r="BD89" s="43">
        <v>30337.705467469874</v>
      </c>
      <c r="BE89" s="43">
        <v>224199.77</v>
      </c>
      <c r="BF89" s="43">
        <v>0</v>
      </c>
      <c r="BG89" s="43">
        <v>1015.83</v>
      </c>
      <c r="BH89" s="43">
        <v>30</v>
      </c>
      <c r="BI89" s="44">
        <v>43173</v>
      </c>
      <c r="BJ89" s="44">
        <v>43541</v>
      </c>
      <c r="BK89" s="44">
        <v>43172</v>
      </c>
      <c r="BL89" s="43">
        <f t="shared" si="57"/>
        <v>1812828.0300000003</v>
      </c>
      <c r="BM89" s="43">
        <f t="shared" si="58"/>
        <v>1709678.4200000002</v>
      </c>
      <c r="BO89" s="16" t="str">
        <f>IFERROR(VLOOKUP($C89,'PORTE LOJA'!A:B,2,0),"PORTE 1")</f>
        <v>PORTE 5</v>
      </c>
      <c r="BP89" s="16">
        <f>VLOOKUP(BO89,'PAINEL E TARGET'!$S$1:$W$8,3,0)</f>
        <v>3750</v>
      </c>
      <c r="BQ89" s="16">
        <f t="shared" si="36"/>
        <v>1</v>
      </c>
      <c r="BR89" s="16">
        <f t="shared" si="37"/>
        <v>1</v>
      </c>
      <c r="BS89" s="16">
        <f t="shared" si="38"/>
        <v>0</v>
      </c>
      <c r="BT89" s="16">
        <f t="shared" si="39"/>
        <v>0</v>
      </c>
      <c r="BU89" s="16">
        <f t="shared" si="40"/>
        <v>1</v>
      </c>
      <c r="BV89" s="16">
        <f t="shared" si="41"/>
        <v>1</v>
      </c>
      <c r="BW89" s="17" t="str">
        <f t="shared" si="59"/>
        <v>110011</v>
      </c>
      <c r="BY89" s="17">
        <f t="shared" si="42"/>
        <v>0.90900000000000003</v>
      </c>
      <c r="BZ89" s="17">
        <f t="shared" si="43"/>
        <v>1.034</v>
      </c>
      <c r="CA89" s="17" t="str">
        <f t="shared" si="60"/>
        <v>Sem Retira</v>
      </c>
      <c r="CB89" s="17">
        <f t="shared" si="61"/>
        <v>1.034</v>
      </c>
      <c r="CC89" s="33" t="str">
        <f>IF(CB89&gt;='PAINEL E TARGET'!$T$11,'PAINEL E TARGET'!$S$11,
IF(CB89&gt;='PAINEL E TARGET'!$T$12,'PAINEL E TARGET'!$S$12,
IF(CB89&gt;='PAINEL E TARGET'!$T$13,'PAINEL E TARGET'!$S$13,
IF(CB89&gt;='PAINEL E TARGET'!$T$14,'PAINEL E TARGET'!$S$14,
IF(CB89&gt;='PAINEL E TARGET'!$T$15,'PAINEL E TARGET'!$S$15,
IF(CB89&gt;='PAINEL E TARGET'!$T$16,'PAINEL E TARGET'!$S$16,
IF(CB89&gt;='PAINEL E TARGET'!$T$17,'PAINEL E TARGET'!$S$17,
IF(CB89&gt;='PAINEL E TARGET'!$T$18,'PAINEL E TARGET'!$S$18,'PAINEL E TARGET'!$S$19))))))))</f>
        <v>2. Fx de 100% a 104,9%</v>
      </c>
      <c r="CD89" s="17">
        <f>IFERROR(VLOOKUP($BW89,'PAINEL E TARGET'!$G$1:$Q$99,4,0),0)</f>
        <v>0.4</v>
      </c>
      <c r="CE89" s="17">
        <f>VLOOKUP(CC89,'PAINEL E TARGET'!$S$10:$U$19,3,0)</f>
        <v>1</v>
      </c>
      <c r="CF89" s="16">
        <f t="shared" si="62"/>
        <v>1500</v>
      </c>
      <c r="CG89" s="17">
        <f t="shared" si="44"/>
        <v>0.82499999999999996</v>
      </c>
      <c r="CH89" s="17">
        <f t="shared" si="45"/>
        <v>0.72399999999999998</v>
      </c>
      <c r="CI89" s="17" t="str">
        <f t="shared" si="46"/>
        <v>sem meta</v>
      </c>
      <c r="CJ89" s="17">
        <f t="shared" si="47"/>
        <v>1.03</v>
      </c>
      <c r="CK89" s="17">
        <f t="shared" si="48"/>
        <v>0.77</v>
      </c>
      <c r="CL89" s="17">
        <f t="shared" si="49"/>
        <v>0.85099999999999998</v>
      </c>
      <c r="CM89" s="16">
        <f t="shared" si="50"/>
        <v>5</v>
      </c>
      <c r="CN89" s="17" t="str">
        <f t="shared" si="63"/>
        <v>ok</v>
      </c>
      <c r="CO89" s="17">
        <f t="shared" si="64"/>
        <v>0.85099999999999998</v>
      </c>
      <c r="CP89" s="33" t="str">
        <f>IF(CO89&gt;='PAINEL E TARGET'!$T$11,'PAINEL E TARGET'!$S$11,
IF(CO89&gt;='PAINEL E TARGET'!$T$12,'PAINEL E TARGET'!$S$12,
IF(CO89&gt;='PAINEL E TARGET'!$T$13,'PAINEL E TARGET'!$S$13,
IF(CO89&gt;='PAINEL E TARGET'!$T$14,'PAINEL E TARGET'!$S$14,
IF(CO89&gt;='PAINEL E TARGET'!$T$15,'PAINEL E TARGET'!$S$15,
IF(CO89&gt;='PAINEL E TARGET'!$T$16,'PAINEL E TARGET'!$S$16,
IF(CO89&gt;='PAINEL E TARGET'!$T$17,'PAINEL E TARGET'!$S$17,
IF(CO89&gt;='PAINEL E TARGET'!$T$18,'PAINEL E TARGET'!$S$18,'PAINEL E TARGET'!$S$19))))))))</f>
        <v>Não elegível</v>
      </c>
      <c r="CQ89" s="17">
        <f>IFERROR(VLOOKUP($BW89,'PAINEL E TARGET'!$G$1:$Q$99,5,0),0)</f>
        <v>0.3</v>
      </c>
      <c r="CR89" s="17">
        <f>VLOOKUP(CP89,'PAINEL E TARGET'!$S$10:$U$19,3,0)</f>
        <v>0</v>
      </c>
      <c r="CS89" s="16">
        <f t="shared" si="65"/>
        <v>0</v>
      </c>
      <c r="CT89" s="17">
        <f t="shared" si="51"/>
        <v>0</v>
      </c>
      <c r="CU89" s="33" t="str">
        <f>IF(CT89&gt;='PAINEL E TARGET'!$T$11,'PAINEL E TARGET'!$S$11,
IF(CT89&gt;='PAINEL E TARGET'!$T$12,'PAINEL E TARGET'!$S$12,
IF(CT89&gt;='PAINEL E TARGET'!$T$13,'PAINEL E TARGET'!$S$13,
IF(CT89&gt;='PAINEL E TARGET'!$T$14,'PAINEL E TARGET'!$S$14,
IF(CT89&gt;='PAINEL E TARGET'!$T$15,'PAINEL E TARGET'!$S$15,
IF(CT89&gt;='PAINEL E TARGET'!$T$16,'PAINEL E TARGET'!$S$16,
IF(CT89&gt;='PAINEL E TARGET'!$T$17,'PAINEL E TARGET'!$S$17,
IF(CT89&gt;='PAINEL E TARGET'!$T$18,'PAINEL E TARGET'!$S$18,'PAINEL E TARGET'!$S$19))))))))</f>
        <v>Não elegível</v>
      </c>
      <c r="CV89" s="17">
        <f>IFERROR(VLOOKUP($BW89,'PAINEL E TARGET'!$G$1:$Q$99,6,0),0)</f>
        <v>0</v>
      </c>
      <c r="CW89" s="17">
        <f>VLOOKUP(CU89,'PAINEL E TARGET'!$S$10:$U$19,3,0)</f>
        <v>0</v>
      </c>
      <c r="CX89" s="16">
        <f t="shared" si="66"/>
        <v>0</v>
      </c>
      <c r="CY89" s="17">
        <f t="shared" si="52"/>
        <v>0</v>
      </c>
      <c r="CZ89" s="33" t="str">
        <f>IF(CY89&gt;='PAINEL E TARGET'!$T$11,'PAINEL E TARGET'!$S$11,
IF(CY89&gt;='PAINEL E TARGET'!$T$12,'PAINEL E TARGET'!$S$12,
IF(CY89&gt;='PAINEL E TARGET'!$T$13,'PAINEL E TARGET'!$S$13,
IF(CY89&gt;='PAINEL E TARGET'!$T$14,'PAINEL E TARGET'!$S$14,
IF(CY89&gt;='PAINEL E TARGET'!$T$15,'PAINEL E TARGET'!$S$15,
IF(CY89&gt;='PAINEL E TARGET'!$T$16,'PAINEL E TARGET'!$S$16,
IF(CY89&gt;='PAINEL E TARGET'!$T$17,'PAINEL E TARGET'!$S$17,
IF(CY89&gt;='PAINEL E TARGET'!$T$18,'PAINEL E TARGET'!$S$18,'PAINEL E TARGET'!$S$19))))))))</f>
        <v>Não elegível</v>
      </c>
      <c r="DA89" s="17">
        <f>IFERROR(VLOOKUP($BW89,'PAINEL E TARGET'!$G$1:$Q$99,7,0),0)</f>
        <v>0</v>
      </c>
      <c r="DB89" s="17">
        <f>VLOOKUP(CZ89,'PAINEL E TARGET'!$S$10:$U$19,3,0)</f>
        <v>0</v>
      </c>
      <c r="DC89" s="16">
        <f t="shared" si="67"/>
        <v>0</v>
      </c>
      <c r="DD89" s="17">
        <f t="shared" si="53"/>
        <v>1.444</v>
      </c>
      <c r="DE89" s="33" t="str">
        <f>IF(DD89&gt;='PAINEL E TARGET'!$T$11,'PAINEL E TARGET'!$S$11,
IF(DD89&gt;='PAINEL E TARGET'!$T$12,'PAINEL E TARGET'!$S$12,
IF(DD89&gt;='PAINEL E TARGET'!$T$13,'PAINEL E TARGET'!$S$13,
IF(DD89&gt;='PAINEL E TARGET'!$T$14,'PAINEL E TARGET'!$S$14,
IF(DD89&gt;='PAINEL E TARGET'!$T$15,'PAINEL E TARGET'!$S$15,
IF(DD89&gt;='PAINEL E TARGET'!$T$16,'PAINEL E TARGET'!$S$16,
IF(DD89&gt;='PAINEL E TARGET'!$T$17,'PAINEL E TARGET'!$S$17,
IF(DD89&gt;='PAINEL E TARGET'!$T$18,'PAINEL E TARGET'!$S$18,'PAINEL E TARGET'!$S$19))))))))</f>
        <v>8. Fx de 130% ou mais</v>
      </c>
      <c r="DF89" s="17">
        <f>IFERROR(VLOOKUP($BW89,'PAINEL E TARGET'!$G$1:$Q$99,8,0),0)</f>
        <v>0.15</v>
      </c>
      <c r="DG89" s="17">
        <f>VLOOKUP(DE89,'PAINEL E TARGET'!$S$10:$U$19,3,0)</f>
        <v>1.6</v>
      </c>
      <c r="DH89" s="16">
        <f t="shared" si="68"/>
        <v>900</v>
      </c>
      <c r="DI89" s="17">
        <f t="shared" si="54"/>
        <v>1.0669999999999999</v>
      </c>
      <c r="DJ89" s="33" t="str">
        <f>IF(DI89&gt;='PAINEL E TARGET'!$T$11,'PAINEL E TARGET'!$S$11,
IF(DI89&gt;='PAINEL E TARGET'!$T$12,'PAINEL E TARGET'!$S$12,
IF(DI89&gt;='PAINEL E TARGET'!$T$13,'PAINEL E TARGET'!$S$13,
IF(DI89&gt;='PAINEL E TARGET'!$T$14,'PAINEL E TARGET'!$S$14,
IF(DI89&gt;='PAINEL E TARGET'!$T$15,'PAINEL E TARGET'!$S$15,
IF(DI89&gt;='PAINEL E TARGET'!$T$16,'PAINEL E TARGET'!$S$16,
IF(DI89&gt;='PAINEL E TARGET'!$T$17,'PAINEL E TARGET'!$S$17,
IF(DI89&gt;='PAINEL E TARGET'!$T$18,'PAINEL E TARGET'!$S$18,'PAINEL E TARGET'!$S$19))))))))</f>
        <v>3. Fx de 105% a 109,9%</v>
      </c>
      <c r="DK89" s="17">
        <f>IFERROR(VLOOKUP($BW89,'PAINEL E TARGET'!$G$1:$Q$99,9,0),0)</f>
        <v>0.15</v>
      </c>
      <c r="DL89" s="17">
        <f>VLOOKUP(DJ89,'PAINEL E TARGET'!$S$10:$U$19,3,0)</f>
        <v>1.1000000000000001</v>
      </c>
      <c r="DM89" s="16">
        <f t="shared" si="69"/>
        <v>618.75</v>
      </c>
      <c r="DN89" s="17">
        <f t="shared" si="55"/>
        <v>0.77</v>
      </c>
      <c r="DO89" s="33" t="str">
        <f>IF(DN89&gt;='PAINEL E TARGET'!$T$11,'PAINEL E TARGET'!$S$11,
IF(DN89&gt;='PAINEL E TARGET'!$T$12,'PAINEL E TARGET'!$S$12,
IF(DN89&gt;='PAINEL E TARGET'!$T$13,'PAINEL E TARGET'!$S$13,
IF(DN89&gt;='PAINEL E TARGET'!$T$14,'PAINEL E TARGET'!$S$14,
IF(DN89&gt;='PAINEL E TARGET'!$T$15,'PAINEL E TARGET'!$S$15,
IF(DN89&gt;='PAINEL E TARGET'!$T$16,'PAINEL E TARGET'!$S$16,
IF(DN89&gt;='PAINEL E TARGET'!$T$17,'PAINEL E TARGET'!$S$17,
IF(DN89&gt;='PAINEL E TARGET'!$T$18,'PAINEL E TARGET'!$S$18,'PAINEL E TARGET'!$S$19))))))))</f>
        <v>Não elegível</v>
      </c>
      <c r="DP89" s="17">
        <f>IFERROR(VLOOKUP($BW89,'PAINEL E TARGET'!$G$1:$Q$99,10,0),0)</f>
        <v>0</v>
      </c>
      <c r="DQ89" s="17">
        <f>VLOOKUP(DO89,'PAINEL E TARGET'!$S$10:$U$19,3,0)</f>
        <v>0</v>
      </c>
      <c r="DR89" s="16">
        <f t="shared" si="70"/>
        <v>0</v>
      </c>
      <c r="DS89" s="17">
        <f t="shared" si="56"/>
        <v>1</v>
      </c>
      <c r="DT89" s="16">
        <f>IF(DS89&gt;=1,VLOOKUP(BO89,'PAINEL E TARGET'!$S$1:$W$8,5,0),0)</f>
        <v>375</v>
      </c>
      <c r="DU89" s="16">
        <f t="shared" si="71"/>
        <v>3393.75</v>
      </c>
    </row>
    <row r="90" spans="2:125" s="32" customFormat="1" x14ac:dyDescent="0.2">
      <c r="B90" s="44">
        <v>43541</v>
      </c>
      <c r="C90" s="65">
        <v>342</v>
      </c>
      <c r="D90" s="66" t="s">
        <v>96</v>
      </c>
      <c r="E90" s="65">
        <v>317</v>
      </c>
      <c r="F90" s="65" t="s">
        <v>943</v>
      </c>
      <c r="G90" s="67">
        <v>4375424.4891156526</v>
      </c>
      <c r="H90" s="67">
        <v>2745018.8764210241</v>
      </c>
      <c r="I90" s="67">
        <v>2065455.8600000003</v>
      </c>
      <c r="J90" s="68">
        <v>0.75243776199198931</v>
      </c>
      <c r="K90" s="67">
        <v>139710.42284750915</v>
      </c>
      <c r="L90" s="67">
        <v>2431565.9455258627</v>
      </c>
      <c r="M90" s="67">
        <v>67803</v>
      </c>
      <c r="N90" s="67">
        <v>1955334.1800000002</v>
      </c>
      <c r="O90" s="67">
        <v>4116075.4917802047</v>
      </c>
      <c r="P90" s="67" t="s">
        <v>1082</v>
      </c>
      <c r="Q90" s="67" t="s">
        <v>1082</v>
      </c>
      <c r="R90" s="67">
        <v>0</v>
      </c>
      <c r="S90" s="67">
        <v>7904</v>
      </c>
      <c r="T90" s="68">
        <v>8.7855215712540319E-2</v>
      </c>
      <c r="U90" s="68">
        <v>9.2825321909214276E-2</v>
      </c>
      <c r="V90" s="68">
        <v>1.0565715553295776</v>
      </c>
      <c r="W90" s="67">
        <v>225900.03999999998</v>
      </c>
      <c r="X90" s="67">
        <v>187798.36</v>
      </c>
      <c r="Y90" s="68">
        <v>0.83133389440745564</v>
      </c>
      <c r="Z90" s="68">
        <v>6.4953348482588394E-2</v>
      </c>
      <c r="AA90" s="68">
        <v>8.8852758862352568E-2</v>
      </c>
      <c r="AB90" s="68">
        <v>1.3679473181612911</v>
      </c>
      <c r="AC90" s="67">
        <v>167013.01</v>
      </c>
      <c r="AD90" s="67">
        <v>179761.31999999998</v>
      </c>
      <c r="AE90" s="68">
        <v>1.0763312391052646</v>
      </c>
      <c r="AF90" s="43">
        <v>80</v>
      </c>
      <c r="AG90" s="43">
        <v>76</v>
      </c>
      <c r="AH90" s="43">
        <v>89</v>
      </c>
      <c r="AI90" s="43">
        <v>84</v>
      </c>
      <c r="AJ90" s="67">
        <v>61124.429999999986</v>
      </c>
      <c r="AK90" s="67">
        <v>70087.779999999984</v>
      </c>
      <c r="AL90" s="68">
        <v>1.1466410402518272</v>
      </c>
      <c r="AM90" s="67">
        <v>22325.69</v>
      </c>
      <c r="AN90" s="67">
        <v>15756.200000000003</v>
      </c>
      <c r="AO90" s="68">
        <v>0.70574302518757559</v>
      </c>
      <c r="AP90" s="67">
        <v>14846.8</v>
      </c>
      <c r="AQ90" s="67">
        <v>12237.32</v>
      </c>
      <c r="AR90" s="68">
        <v>0.82423956677533206</v>
      </c>
      <c r="AS90" s="67">
        <v>127603.12</v>
      </c>
      <c r="AT90" s="67">
        <v>89717.06</v>
      </c>
      <c r="AU90" s="68">
        <v>0.70309456383198154</v>
      </c>
      <c r="AV90" s="43">
        <v>3788.37</v>
      </c>
      <c r="AW90" s="43">
        <v>2883.9300000000003</v>
      </c>
      <c r="AX90" s="69">
        <v>0.7612587999588214</v>
      </c>
      <c r="AY90" s="43">
        <v>139710.42284750915</v>
      </c>
      <c r="AZ90" s="43">
        <v>67803</v>
      </c>
      <c r="BA90" s="43">
        <v>64115.139211628193</v>
      </c>
      <c r="BB90" s="43">
        <v>68512.789999999994</v>
      </c>
      <c r="BC90" s="43">
        <v>216058.02947770068</v>
      </c>
      <c r="BD90" s="43">
        <v>101590.47658421069</v>
      </c>
      <c r="BE90" s="43">
        <v>363325.19</v>
      </c>
      <c r="BF90" s="43">
        <v>268614.67000000004</v>
      </c>
      <c r="BG90" s="43">
        <v>6095.1699999999992</v>
      </c>
      <c r="BH90" s="43">
        <v>122</v>
      </c>
      <c r="BI90" s="44">
        <v>43173</v>
      </c>
      <c r="BJ90" s="44">
        <v>43541</v>
      </c>
      <c r="BK90" s="44">
        <v>43172</v>
      </c>
      <c r="BL90" s="43">
        <f t="shared" si="57"/>
        <v>2073359.8600000003</v>
      </c>
      <c r="BM90" s="43">
        <f t="shared" si="58"/>
        <v>2031041.1800000002</v>
      </c>
      <c r="BO90" s="16" t="str">
        <f>IFERROR(VLOOKUP($C90,'PORTE LOJA'!A:B,2,0),"PORTE 1")</f>
        <v>PORTE 5</v>
      </c>
      <c r="BP90" s="16">
        <f>VLOOKUP(BO90,'PAINEL E TARGET'!$S$1:$W$8,3,0)</f>
        <v>3750</v>
      </c>
      <c r="BQ90" s="16">
        <f t="shared" si="36"/>
        <v>1</v>
      </c>
      <c r="BR90" s="16">
        <f t="shared" si="37"/>
        <v>1</v>
      </c>
      <c r="BS90" s="16">
        <f t="shared" si="38"/>
        <v>1</v>
      </c>
      <c r="BT90" s="16">
        <f t="shared" si="39"/>
        <v>1</v>
      </c>
      <c r="BU90" s="16">
        <f t="shared" si="40"/>
        <v>1</v>
      </c>
      <c r="BV90" s="16">
        <f t="shared" si="41"/>
        <v>1</v>
      </c>
      <c r="BW90" s="17" t="str">
        <f t="shared" si="59"/>
        <v>111111</v>
      </c>
      <c r="BY90" s="17">
        <f t="shared" si="42"/>
        <v>0.755</v>
      </c>
      <c r="BZ90" s="17">
        <f t="shared" si="43"/>
        <v>0.79</v>
      </c>
      <c r="CA90" s="17" t="str">
        <f t="shared" si="60"/>
        <v>Sem Retira</v>
      </c>
      <c r="CB90" s="17">
        <f t="shared" si="61"/>
        <v>0.79</v>
      </c>
      <c r="CC90" s="33" t="str">
        <f>IF(CB90&gt;='PAINEL E TARGET'!$T$11,'PAINEL E TARGET'!$S$11,
IF(CB90&gt;='PAINEL E TARGET'!$T$12,'PAINEL E TARGET'!$S$12,
IF(CB90&gt;='PAINEL E TARGET'!$T$13,'PAINEL E TARGET'!$S$13,
IF(CB90&gt;='PAINEL E TARGET'!$T$14,'PAINEL E TARGET'!$S$14,
IF(CB90&gt;='PAINEL E TARGET'!$T$15,'PAINEL E TARGET'!$S$15,
IF(CB90&gt;='PAINEL E TARGET'!$T$16,'PAINEL E TARGET'!$S$16,
IF(CB90&gt;='PAINEL E TARGET'!$T$17,'PAINEL E TARGET'!$S$17,
IF(CB90&gt;='PAINEL E TARGET'!$T$18,'PAINEL E TARGET'!$S$18,'PAINEL E TARGET'!$S$19))))))))</f>
        <v>Não elegível</v>
      </c>
      <c r="CD90" s="17">
        <f>IFERROR(VLOOKUP($BW90,'PAINEL E TARGET'!$G$1:$Q$99,4,0),0)</f>
        <v>0.25</v>
      </c>
      <c r="CE90" s="17">
        <f>VLOOKUP(CC90,'PAINEL E TARGET'!$S$10:$U$19,3,0)</f>
        <v>0</v>
      </c>
      <c r="CF90" s="16">
        <f t="shared" si="62"/>
        <v>0</v>
      </c>
      <c r="CG90" s="17">
        <f t="shared" si="44"/>
        <v>1.147</v>
      </c>
      <c r="CH90" s="17">
        <f t="shared" si="45"/>
        <v>0.70599999999999996</v>
      </c>
      <c r="CI90" s="17">
        <f t="shared" si="46"/>
        <v>0.82399999999999995</v>
      </c>
      <c r="CJ90" s="17">
        <f t="shared" si="47"/>
        <v>0.70299999999999996</v>
      </c>
      <c r="CK90" s="17">
        <f t="shared" si="48"/>
        <v>0.76100000000000001</v>
      </c>
      <c r="CL90" s="17">
        <f t="shared" si="49"/>
        <v>0.83099999999999996</v>
      </c>
      <c r="CM90" s="16">
        <f t="shared" si="50"/>
        <v>5</v>
      </c>
      <c r="CN90" s="17" t="str">
        <f t="shared" si="63"/>
        <v>ok</v>
      </c>
      <c r="CO90" s="17">
        <f t="shared" si="64"/>
        <v>0.83099999999999996</v>
      </c>
      <c r="CP90" s="33" t="str">
        <f>IF(CO90&gt;='PAINEL E TARGET'!$T$11,'PAINEL E TARGET'!$S$11,
IF(CO90&gt;='PAINEL E TARGET'!$T$12,'PAINEL E TARGET'!$S$12,
IF(CO90&gt;='PAINEL E TARGET'!$T$13,'PAINEL E TARGET'!$S$13,
IF(CO90&gt;='PAINEL E TARGET'!$T$14,'PAINEL E TARGET'!$S$14,
IF(CO90&gt;='PAINEL E TARGET'!$T$15,'PAINEL E TARGET'!$S$15,
IF(CO90&gt;='PAINEL E TARGET'!$T$16,'PAINEL E TARGET'!$S$16,
IF(CO90&gt;='PAINEL E TARGET'!$T$17,'PAINEL E TARGET'!$S$17,
IF(CO90&gt;='PAINEL E TARGET'!$T$18,'PAINEL E TARGET'!$S$18,'PAINEL E TARGET'!$S$19))))))))</f>
        <v>Não elegível</v>
      </c>
      <c r="CQ90" s="17">
        <f>IFERROR(VLOOKUP($BW90,'PAINEL E TARGET'!$G$1:$Q$99,5,0),0)</f>
        <v>0.25</v>
      </c>
      <c r="CR90" s="17">
        <f>VLOOKUP(CP90,'PAINEL E TARGET'!$S$10:$U$19,3,0)</f>
        <v>0</v>
      </c>
      <c r="CS90" s="16">
        <f t="shared" si="65"/>
        <v>0</v>
      </c>
      <c r="CT90" s="17">
        <f t="shared" si="51"/>
        <v>1.0760000000000001</v>
      </c>
      <c r="CU90" s="33" t="str">
        <f>IF(CT90&gt;='PAINEL E TARGET'!$T$11,'PAINEL E TARGET'!$S$11,
IF(CT90&gt;='PAINEL E TARGET'!$T$12,'PAINEL E TARGET'!$S$12,
IF(CT90&gt;='PAINEL E TARGET'!$T$13,'PAINEL E TARGET'!$S$13,
IF(CT90&gt;='PAINEL E TARGET'!$T$14,'PAINEL E TARGET'!$S$14,
IF(CT90&gt;='PAINEL E TARGET'!$T$15,'PAINEL E TARGET'!$S$15,
IF(CT90&gt;='PAINEL E TARGET'!$T$16,'PAINEL E TARGET'!$S$16,
IF(CT90&gt;='PAINEL E TARGET'!$T$17,'PAINEL E TARGET'!$S$17,
IF(CT90&gt;='PAINEL E TARGET'!$T$18,'PAINEL E TARGET'!$S$18,'PAINEL E TARGET'!$S$19))))))))</f>
        <v>3. Fx de 105% a 109,9%</v>
      </c>
      <c r="CV90" s="17">
        <f>IFERROR(VLOOKUP($BW90,'PAINEL E TARGET'!$G$1:$Q$99,6,0),0)</f>
        <v>0.2</v>
      </c>
      <c r="CW90" s="17">
        <f>VLOOKUP(CU90,'PAINEL E TARGET'!$S$10:$U$19,3,0)</f>
        <v>1.1000000000000001</v>
      </c>
      <c r="CX90" s="16">
        <f t="shared" si="66"/>
        <v>825.00000000000011</v>
      </c>
      <c r="CY90" s="17">
        <f t="shared" si="52"/>
        <v>0.48499999999999999</v>
      </c>
      <c r="CZ90" s="33" t="str">
        <f>IF(CY90&gt;='PAINEL E TARGET'!$T$11,'PAINEL E TARGET'!$S$11,
IF(CY90&gt;='PAINEL E TARGET'!$T$12,'PAINEL E TARGET'!$S$12,
IF(CY90&gt;='PAINEL E TARGET'!$T$13,'PAINEL E TARGET'!$S$13,
IF(CY90&gt;='PAINEL E TARGET'!$T$14,'PAINEL E TARGET'!$S$14,
IF(CY90&gt;='PAINEL E TARGET'!$T$15,'PAINEL E TARGET'!$S$15,
IF(CY90&gt;='PAINEL E TARGET'!$T$16,'PAINEL E TARGET'!$S$16,
IF(CY90&gt;='PAINEL E TARGET'!$T$17,'PAINEL E TARGET'!$S$17,
IF(CY90&gt;='PAINEL E TARGET'!$T$18,'PAINEL E TARGET'!$S$18,'PAINEL E TARGET'!$S$19))))))))</f>
        <v>Não elegível</v>
      </c>
      <c r="DA90" s="17">
        <f>IFERROR(VLOOKUP($BW90,'PAINEL E TARGET'!$G$1:$Q$99,7,0),0)</f>
        <v>0.15</v>
      </c>
      <c r="DB90" s="17">
        <f>VLOOKUP(CZ90,'PAINEL E TARGET'!$S$10:$U$19,3,0)</f>
        <v>0</v>
      </c>
      <c r="DC90" s="16">
        <f t="shared" si="67"/>
        <v>0</v>
      </c>
      <c r="DD90" s="17">
        <f t="shared" si="53"/>
        <v>1.069</v>
      </c>
      <c r="DE90" s="33" t="str">
        <f>IF(DD90&gt;='PAINEL E TARGET'!$T$11,'PAINEL E TARGET'!$S$11,
IF(DD90&gt;='PAINEL E TARGET'!$T$12,'PAINEL E TARGET'!$S$12,
IF(DD90&gt;='PAINEL E TARGET'!$T$13,'PAINEL E TARGET'!$S$13,
IF(DD90&gt;='PAINEL E TARGET'!$T$14,'PAINEL E TARGET'!$S$14,
IF(DD90&gt;='PAINEL E TARGET'!$T$15,'PAINEL E TARGET'!$S$15,
IF(DD90&gt;='PAINEL E TARGET'!$T$16,'PAINEL E TARGET'!$S$16,
IF(DD90&gt;='PAINEL E TARGET'!$T$17,'PAINEL E TARGET'!$S$17,
IF(DD90&gt;='PAINEL E TARGET'!$T$18,'PAINEL E TARGET'!$S$18,'PAINEL E TARGET'!$S$19))))))))</f>
        <v>3. Fx de 105% a 109,9%</v>
      </c>
      <c r="DF90" s="17">
        <f>IFERROR(VLOOKUP($BW90,'PAINEL E TARGET'!$G$1:$Q$99,8,0),0)</f>
        <v>0.1</v>
      </c>
      <c r="DG90" s="17">
        <f>VLOOKUP(DE90,'PAINEL E TARGET'!$S$10:$U$19,3,0)</f>
        <v>1.1000000000000001</v>
      </c>
      <c r="DH90" s="16">
        <f t="shared" si="68"/>
        <v>412.50000000000006</v>
      </c>
      <c r="DI90" s="17">
        <f t="shared" si="54"/>
        <v>0.94399999999999995</v>
      </c>
      <c r="DJ90" s="33" t="str">
        <f>IF(DI90&gt;='PAINEL E TARGET'!$T$11,'PAINEL E TARGET'!$S$11,
IF(DI90&gt;='PAINEL E TARGET'!$T$12,'PAINEL E TARGET'!$S$12,
IF(DI90&gt;='PAINEL E TARGET'!$T$13,'PAINEL E TARGET'!$S$13,
IF(DI90&gt;='PAINEL E TARGET'!$T$14,'PAINEL E TARGET'!$S$14,
IF(DI90&gt;='PAINEL E TARGET'!$T$15,'PAINEL E TARGET'!$S$15,
IF(DI90&gt;='PAINEL E TARGET'!$T$16,'PAINEL E TARGET'!$S$16,
IF(DI90&gt;='PAINEL E TARGET'!$T$17,'PAINEL E TARGET'!$S$17,
IF(DI90&gt;='PAINEL E TARGET'!$T$18,'PAINEL E TARGET'!$S$18,'PAINEL E TARGET'!$S$19))))))))</f>
        <v>1. Fx de 90% a 99,9%</v>
      </c>
      <c r="DK90" s="17">
        <f>IFERROR(VLOOKUP($BW90,'PAINEL E TARGET'!$G$1:$Q$99,9,0),0)</f>
        <v>0.05</v>
      </c>
      <c r="DL90" s="17">
        <f>VLOOKUP(DJ90,'PAINEL E TARGET'!$S$10:$U$19,3,0)</f>
        <v>0.5</v>
      </c>
      <c r="DM90" s="16">
        <f t="shared" si="69"/>
        <v>93.75</v>
      </c>
      <c r="DN90" s="17">
        <f t="shared" si="55"/>
        <v>0.76100000000000001</v>
      </c>
      <c r="DO90" s="33" t="str">
        <f>IF(DN90&gt;='PAINEL E TARGET'!$T$11,'PAINEL E TARGET'!$S$11,
IF(DN90&gt;='PAINEL E TARGET'!$T$12,'PAINEL E TARGET'!$S$12,
IF(DN90&gt;='PAINEL E TARGET'!$T$13,'PAINEL E TARGET'!$S$13,
IF(DN90&gt;='PAINEL E TARGET'!$T$14,'PAINEL E TARGET'!$S$14,
IF(DN90&gt;='PAINEL E TARGET'!$T$15,'PAINEL E TARGET'!$S$15,
IF(DN90&gt;='PAINEL E TARGET'!$T$16,'PAINEL E TARGET'!$S$16,
IF(DN90&gt;='PAINEL E TARGET'!$T$17,'PAINEL E TARGET'!$S$17,
IF(DN90&gt;='PAINEL E TARGET'!$T$18,'PAINEL E TARGET'!$S$18,'PAINEL E TARGET'!$S$19))))))))</f>
        <v>Não elegível</v>
      </c>
      <c r="DP90" s="17">
        <f>IFERROR(VLOOKUP($BW90,'PAINEL E TARGET'!$G$1:$Q$99,10,0),0)</f>
        <v>0</v>
      </c>
      <c r="DQ90" s="17">
        <f>VLOOKUP(DO90,'PAINEL E TARGET'!$S$10:$U$19,3,0)</f>
        <v>0</v>
      </c>
      <c r="DR90" s="16">
        <f t="shared" si="70"/>
        <v>0</v>
      </c>
      <c r="DS90" s="17">
        <f t="shared" si="56"/>
        <v>0.95</v>
      </c>
      <c r="DT90" s="16">
        <f>IF(DS90&gt;=1,VLOOKUP(BO90,'PAINEL E TARGET'!$S$1:$W$8,5,0),0)</f>
        <v>0</v>
      </c>
      <c r="DU90" s="16">
        <f t="shared" si="71"/>
        <v>1331.2500000000002</v>
      </c>
    </row>
    <row r="91" spans="2:125" s="32" customFormat="1" x14ac:dyDescent="0.2">
      <c r="B91" s="44">
        <v>43541</v>
      </c>
      <c r="C91" s="65">
        <v>348</v>
      </c>
      <c r="D91" s="66" t="s">
        <v>97</v>
      </c>
      <c r="E91" s="65">
        <v>510</v>
      </c>
      <c r="F91" s="65" t="s">
        <v>944</v>
      </c>
      <c r="G91" s="67">
        <v>1604764.2546085985</v>
      </c>
      <c r="H91" s="67">
        <v>866116.22616834939</v>
      </c>
      <c r="I91" s="67">
        <v>652936.71</v>
      </c>
      <c r="J91" s="68">
        <v>0.75386731049775635</v>
      </c>
      <c r="K91" s="67">
        <v>67670.589708250787</v>
      </c>
      <c r="L91" s="67">
        <v>751478.86223730876</v>
      </c>
      <c r="M91" s="67">
        <v>80678</v>
      </c>
      <c r="N91" s="67">
        <v>533475.41</v>
      </c>
      <c r="O91" s="67">
        <v>1519549.7588952337</v>
      </c>
      <c r="P91" s="67" t="s">
        <v>1082</v>
      </c>
      <c r="Q91" s="67" t="s">
        <v>1082</v>
      </c>
      <c r="R91" s="67">
        <v>0</v>
      </c>
      <c r="S91" s="67">
        <v>0</v>
      </c>
      <c r="T91" s="68">
        <v>9.9638716483477982E-2</v>
      </c>
      <c r="U91" s="68">
        <v>9.2937854077859774E-2</v>
      </c>
      <c r="V91" s="68">
        <v>0.93274840702379647</v>
      </c>
      <c r="W91" s="67">
        <v>81619</v>
      </c>
      <c r="X91" s="67">
        <v>57078.099999999991</v>
      </c>
      <c r="Y91" s="68">
        <v>0.69932368688663171</v>
      </c>
      <c r="Z91" s="68">
        <v>7.6161498798324595E-2</v>
      </c>
      <c r="AA91" s="68">
        <v>8.5678674323407242E-2</v>
      </c>
      <c r="AB91" s="68">
        <v>1.1249604547605359</v>
      </c>
      <c r="AC91" s="67">
        <v>62387.65</v>
      </c>
      <c r="AD91" s="67">
        <v>52619.850000000006</v>
      </c>
      <c r="AE91" s="68">
        <v>0.84343375652072172</v>
      </c>
      <c r="AF91" s="43">
        <v>80</v>
      </c>
      <c r="AG91" s="43">
        <v>79</v>
      </c>
      <c r="AH91" s="43">
        <v>31</v>
      </c>
      <c r="AI91" s="43">
        <v>25</v>
      </c>
      <c r="AJ91" s="67">
        <v>33907.39</v>
      </c>
      <c r="AK91" s="67">
        <v>24594.6</v>
      </c>
      <c r="AL91" s="68">
        <v>0.72534630356391327</v>
      </c>
      <c r="AM91" s="67">
        <v>5678.8300000000017</v>
      </c>
      <c r="AN91" s="67">
        <v>5636.8</v>
      </c>
      <c r="AO91" s="68">
        <v>0.99259882757539819</v>
      </c>
      <c r="AP91" s="67">
        <v>3661.2999999999997</v>
      </c>
      <c r="AQ91" s="67">
        <v>1783.92</v>
      </c>
      <c r="AR91" s="68">
        <v>0.48723677382350539</v>
      </c>
      <c r="AS91" s="67">
        <v>38371.480000000003</v>
      </c>
      <c r="AT91" s="67">
        <v>25062.780000000002</v>
      </c>
      <c r="AU91" s="68">
        <v>0.65316167111615187</v>
      </c>
      <c r="AV91" s="43">
        <v>268.86</v>
      </c>
      <c r="AW91" s="43">
        <v>39.9</v>
      </c>
      <c r="AX91" s="69">
        <v>0.14840437402365542</v>
      </c>
      <c r="AY91" s="43">
        <v>67670.589708250787</v>
      </c>
      <c r="AZ91" s="43">
        <v>80678</v>
      </c>
      <c r="BA91" s="43">
        <v>24521.104336057306</v>
      </c>
      <c r="BB91" s="43">
        <v>21922.250000000004</v>
      </c>
      <c r="BC91" s="43">
        <v>124618.83533903051</v>
      </c>
      <c r="BD91" s="43">
        <v>45472.784824863287</v>
      </c>
      <c r="BE91" s="43">
        <v>152301.28</v>
      </c>
      <c r="BF91" s="43">
        <v>116415.54</v>
      </c>
      <c r="BG91" s="43">
        <v>499.88000000000005</v>
      </c>
      <c r="BH91" s="43">
        <v>64</v>
      </c>
      <c r="BI91" s="44">
        <v>43173</v>
      </c>
      <c r="BJ91" s="44">
        <v>43541</v>
      </c>
      <c r="BK91" s="44">
        <v>43172</v>
      </c>
      <c r="BL91" s="43">
        <f t="shared" si="57"/>
        <v>652936.71</v>
      </c>
      <c r="BM91" s="43">
        <f t="shared" si="58"/>
        <v>614153.41</v>
      </c>
      <c r="BO91" s="16" t="str">
        <f>IFERROR(VLOOKUP($C91,'PORTE LOJA'!A:B,2,0),"PORTE 1")</f>
        <v>PORTE 2</v>
      </c>
      <c r="BP91" s="16">
        <f>VLOOKUP(BO91,'PAINEL E TARGET'!$S$1:$W$8,3,0)</f>
        <v>1875</v>
      </c>
      <c r="BQ91" s="16">
        <f t="shared" si="36"/>
        <v>1</v>
      </c>
      <c r="BR91" s="16">
        <f t="shared" si="37"/>
        <v>1</v>
      </c>
      <c r="BS91" s="16">
        <f t="shared" si="38"/>
        <v>1</v>
      </c>
      <c r="BT91" s="16">
        <f t="shared" si="39"/>
        <v>1</v>
      </c>
      <c r="BU91" s="16">
        <f t="shared" si="40"/>
        <v>1</v>
      </c>
      <c r="BV91" s="16">
        <f t="shared" si="41"/>
        <v>1</v>
      </c>
      <c r="BW91" s="17" t="str">
        <f t="shared" si="59"/>
        <v>111111</v>
      </c>
      <c r="BY91" s="17">
        <f t="shared" si="42"/>
        <v>0.754</v>
      </c>
      <c r="BZ91" s="17">
        <f t="shared" si="43"/>
        <v>0.75</v>
      </c>
      <c r="CA91" s="17" t="str">
        <f t="shared" si="60"/>
        <v>Com Retira</v>
      </c>
      <c r="CB91" s="17">
        <f t="shared" si="61"/>
        <v>0.754</v>
      </c>
      <c r="CC91" s="33" t="str">
        <f>IF(CB91&gt;='PAINEL E TARGET'!$T$11,'PAINEL E TARGET'!$S$11,
IF(CB91&gt;='PAINEL E TARGET'!$T$12,'PAINEL E TARGET'!$S$12,
IF(CB91&gt;='PAINEL E TARGET'!$T$13,'PAINEL E TARGET'!$S$13,
IF(CB91&gt;='PAINEL E TARGET'!$T$14,'PAINEL E TARGET'!$S$14,
IF(CB91&gt;='PAINEL E TARGET'!$T$15,'PAINEL E TARGET'!$S$15,
IF(CB91&gt;='PAINEL E TARGET'!$T$16,'PAINEL E TARGET'!$S$16,
IF(CB91&gt;='PAINEL E TARGET'!$T$17,'PAINEL E TARGET'!$S$17,
IF(CB91&gt;='PAINEL E TARGET'!$T$18,'PAINEL E TARGET'!$S$18,'PAINEL E TARGET'!$S$19))))))))</f>
        <v>Não elegível</v>
      </c>
      <c r="CD91" s="17">
        <f>IFERROR(VLOOKUP($BW91,'PAINEL E TARGET'!$G$1:$Q$99,4,0),0)</f>
        <v>0.25</v>
      </c>
      <c r="CE91" s="17">
        <f>VLOOKUP(CC91,'PAINEL E TARGET'!$S$10:$U$19,3,0)</f>
        <v>0</v>
      </c>
      <c r="CF91" s="16">
        <f t="shared" si="62"/>
        <v>0</v>
      </c>
      <c r="CG91" s="17">
        <f t="shared" si="44"/>
        <v>0.72499999999999998</v>
      </c>
      <c r="CH91" s="17">
        <f t="shared" si="45"/>
        <v>0.99299999999999999</v>
      </c>
      <c r="CI91" s="17">
        <f t="shared" si="46"/>
        <v>0.48699999999999999</v>
      </c>
      <c r="CJ91" s="17">
        <f t="shared" si="47"/>
        <v>0.65300000000000002</v>
      </c>
      <c r="CK91" s="17">
        <f t="shared" si="48"/>
        <v>0.14799999999999999</v>
      </c>
      <c r="CL91" s="17">
        <f t="shared" si="49"/>
        <v>0.69899999999999995</v>
      </c>
      <c r="CM91" s="16">
        <f t="shared" si="50"/>
        <v>2</v>
      </c>
      <c r="CN91" s="17" t="str">
        <f t="shared" si="63"/>
        <v>não ok</v>
      </c>
      <c r="CO91" s="17">
        <f t="shared" si="64"/>
        <v>0</v>
      </c>
      <c r="CP91" s="33" t="str">
        <f>IF(CO91&gt;='PAINEL E TARGET'!$T$11,'PAINEL E TARGET'!$S$11,
IF(CO91&gt;='PAINEL E TARGET'!$T$12,'PAINEL E TARGET'!$S$12,
IF(CO91&gt;='PAINEL E TARGET'!$T$13,'PAINEL E TARGET'!$S$13,
IF(CO91&gt;='PAINEL E TARGET'!$T$14,'PAINEL E TARGET'!$S$14,
IF(CO91&gt;='PAINEL E TARGET'!$T$15,'PAINEL E TARGET'!$S$15,
IF(CO91&gt;='PAINEL E TARGET'!$T$16,'PAINEL E TARGET'!$S$16,
IF(CO91&gt;='PAINEL E TARGET'!$T$17,'PAINEL E TARGET'!$S$17,
IF(CO91&gt;='PAINEL E TARGET'!$T$18,'PAINEL E TARGET'!$S$18,'PAINEL E TARGET'!$S$19))))))))</f>
        <v>Não elegível</v>
      </c>
      <c r="CQ91" s="17">
        <f>IFERROR(VLOOKUP($BW91,'PAINEL E TARGET'!$G$1:$Q$99,5,0),0)</f>
        <v>0.25</v>
      </c>
      <c r="CR91" s="17">
        <f>VLOOKUP(CP91,'PAINEL E TARGET'!$S$10:$U$19,3,0)</f>
        <v>0</v>
      </c>
      <c r="CS91" s="16">
        <f t="shared" si="65"/>
        <v>0</v>
      </c>
      <c r="CT91" s="17">
        <f t="shared" si="51"/>
        <v>0.84299999999999997</v>
      </c>
      <c r="CU91" s="33" t="str">
        <f>IF(CT91&gt;='PAINEL E TARGET'!$T$11,'PAINEL E TARGET'!$S$11,
IF(CT91&gt;='PAINEL E TARGET'!$T$12,'PAINEL E TARGET'!$S$12,
IF(CT91&gt;='PAINEL E TARGET'!$T$13,'PAINEL E TARGET'!$S$13,
IF(CT91&gt;='PAINEL E TARGET'!$T$14,'PAINEL E TARGET'!$S$14,
IF(CT91&gt;='PAINEL E TARGET'!$T$15,'PAINEL E TARGET'!$S$15,
IF(CT91&gt;='PAINEL E TARGET'!$T$16,'PAINEL E TARGET'!$S$16,
IF(CT91&gt;='PAINEL E TARGET'!$T$17,'PAINEL E TARGET'!$S$17,
IF(CT91&gt;='PAINEL E TARGET'!$T$18,'PAINEL E TARGET'!$S$18,'PAINEL E TARGET'!$S$19))))))))</f>
        <v>Não elegível</v>
      </c>
      <c r="CV91" s="17">
        <f>IFERROR(VLOOKUP($BW91,'PAINEL E TARGET'!$G$1:$Q$99,6,0),0)</f>
        <v>0.2</v>
      </c>
      <c r="CW91" s="17">
        <f>VLOOKUP(CU91,'PAINEL E TARGET'!$S$10:$U$19,3,0)</f>
        <v>0</v>
      </c>
      <c r="CX91" s="16">
        <f t="shared" si="66"/>
        <v>0</v>
      </c>
      <c r="CY91" s="17">
        <f t="shared" si="52"/>
        <v>1.1919999999999999</v>
      </c>
      <c r="CZ91" s="33" t="str">
        <f>IF(CY91&gt;='PAINEL E TARGET'!$T$11,'PAINEL E TARGET'!$S$11,
IF(CY91&gt;='PAINEL E TARGET'!$T$12,'PAINEL E TARGET'!$S$12,
IF(CY91&gt;='PAINEL E TARGET'!$T$13,'PAINEL E TARGET'!$S$13,
IF(CY91&gt;='PAINEL E TARGET'!$T$14,'PAINEL E TARGET'!$S$14,
IF(CY91&gt;='PAINEL E TARGET'!$T$15,'PAINEL E TARGET'!$S$15,
IF(CY91&gt;='PAINEL E TARGET'!$T$16,'PAINEL E TARGET'!$S$16,
IF(CY91&gt;='PAINEL E TARGET'!$T$17,'PAINEL E TARGET'!$S$17,
IF(CY91&gt;='PAINEL E TARGET'!$T$18,'PAINEL E TARGET'!$S$18,'PAINEL E TARGET'!$S$19))))))))</f>
        <v>5. Fx de 115% a 119,9%</v>
      </c>
      <c r="DA91" s="17">
        <f>IFERROR(VLOOKUP($BW91,'PAINEL E TARGET'!$G$1:$Q$99,7,0),0)</f>
        <v>0.15</v>
      </c>
      <c r="DB91" s="17">
        <f>VLOOKUP(CZ91,'PAINEL E TARGET'!$S$10:$U$19,3,0)</f>
        <v>1.3</v>
      </c>
      <c r="DC91" s="16">
        <f t="shared" si="67"/>
        <v>365.625</v>
      </c>
      <c r="DD91" s="17">
        <f t="shared" si="53"/>
        <v>0.89400000000000002</v>
      </c>
      <c r="DE91" s="33" t="str">
        <f>IF(DD91&gt;='PAINEL E TARGET'!$T$11,'PAINEL E TARGET'!$S$11,
IF(DD91&gt;='PAINEL E TARGET'!$T$12,'PAINEL E TARGET'!$S$12,
IF(DD91&gt;='PAINEL E TARGET'!$T$13,'PAINEL E TARGET'!$S$13,
IF(DD91&gt;='PAINEL E TARGET'!$T$14,'PAINEL E TARGET'!$S$14,
IF(DD91&gt;='PAINEL E TARGET'!$T$15,'PAINEL E TARGET'!$S$15,
IF(DD91&gt;='PAINEL E TARGET'!$T$16,'PAINEL E TARGET'!$S$16,
IF(DD91&gt;='PAINEL E TARGET'!$T$17,'PAINEL E TARGET'!$S$17,
IF(DD91&gt;='PAINEL E TARGET'!$T$18,'PAINEL E TARGET'!$S$18,'PAINEL E TARGET'!$S$19))))))))</f>
        <v>Não elegível</v>
      </c>
      <c r="DF91" s="17">
        <f>IFERROR(VLOOKUP($BW91,'PAINEL E TARGET'!$G$1:$Q$99,8,0),0)</f>
        <v>0.1</v>
      </c>
      <c r="DG91" s="17">
        <f>VLOOKUP(DE91,'PAINEL E TARGET'!$S$10:$U$19,3,0)</f>
        <v>0</v>
      </c>
      <c r="DH91" s="16">
        <f t="shared" si="68"/>
        <v>0</v>
      </c>
      <c r="DI91" s="17">
        <f t="shared" si="54"/>
        <v>0.80600000000000005</v>
      </c>
      <c r="DJ91" s="33" t="str">
        <f>IF(DI91&gt;='PAINEL E TARGET'!$T$11,'PAINEL E TARGET'!$S$11,
IF(DI91&gt;='PAINEL E TARGET'!$T$12,'PAINEL E TARGET'!$S$12,
IF(DI91&gt;='PAINEL E TARGET'!$T$13,'PAINEL E TARGET'!$S$13,
IF(DI91&gt;='PAINEL E TARGET'!$T$14,'PAINEL E TARGET'!$S$14,
IF(DI91&gt;='PAINEL E TARGET'!$T$15,'PAINEL E TARGET'!$S$15,
IF(DI91&gt;='PAINEL E TARGET'!$T$16,'PAINEL E TARGET'!$S$16,
IF(DI91&gt;='PAINEL E TARGET'!$T$17,'PAINEL E TARGET'!$S$17,
IF(DI91&gt;='PAINEL E TARGET'!$T$18,'PAINEL E TARGET'!$S$18,'PAINEL E TARGET'!$S$19))))))))</f>
        <v>Não elegível</v>
      </c>
      <c r="DK91" s="17">
        <f>IFERROR(VLOOKUP($BW91,'PAINEL E TARGET'!$G$1:$Q$99,9,0),0)</f>
        <v>0.05</v>
      </c>
      <c r="DL91" s="17">
        <f>VLOOKUP(DJ91,'PAINEL E TARGET'!$S$10:$U$19,3,0)</f>
        <v>0</v>
      </c>
      <c r="DM91" s="16">
        <f t="shared" si="69"/>
        <v>0</v>
      </c>
      <c r="DN91" s="17">
        <f t="shared" si="55"/>
        <v>0.14799999999999999</v>
      </c>
      <c r="DO91" s="33" t="str">
        <f>IF(DN91&gt;='PAINEL E TARGET'!$T$11,'PAINEL E TARGET'!$S$11,
IF(DN91&gt;='PAINEL E TARGET'!$T$12,'PAINEL E TARGET'!$S$12,
IF(DN91&gt;='PAINEL E TARGET'!$T$13,'PAINEL E TARGET'!$S$13,
IF(DN91&gt;='PAINEL E TARGET'!$T$14,'PAINEL E TARGET'!$S$14,
IF(DN91&gt;='PAINEL E TARGET'!$T$15,'PAINEL E TARGET'!$S$15,
IF(DN91&gt;='PAINEL E TARGET'!$T$16,'PAINEL E TARGET'!$S$16,
IF(DN91&gt;='PAINEL E TARGET'!$T$17,'PAINEL E TARGET'!$S$17,
IF(DN91&gt;='PAINEL E TARGET'!$T$18,'PAINEL E TARGET'!$S$18,'PAINEL E TARGET'!$S$19))))))))</f>
        <v>Não elegível</v>
      </c>
      <c r="DP91" s="17">
        <f>IFERROR(VLOOKUP($BW91,'PAINEL E TARGET'!$G$1:$Q$99,10,0),0)</f>
        <v>0</v>
      </c>
      <c r="DQ91" s="17">
        <f>VLOOKUP(DO91,'PAINEL E TARGET'!$S$10:$U$19,3,0)</f>
        <v>0</v>
      </c>
      <c r="DR91" s="16">
        <f t="shared" si="70"/>
        <v>0</v>
      </c>
      <c r="DS91" s="17">
        <f t="shared" si="56"/>
        <v>0.98799999999999999</v>
      </c>
      <c r="DT91" s="16">
        <f>IF(DS91&gt;=1,VLOOKUP(BO91,'PAINEL E TARGET'!$S$1:$W$8,5,0),0)</f>
        <v>0</v>
      </c>
      <c r="DU91" s="16">
        <f t="shared" si="71"/>
        <v>365.625</v>
      </c>
    </row>
    <row r="92" spans="2:125" s="32" customFormat="1" x14ac:dyDescent="0.2">
      <c r="B92" s="44">
        <v>43541</v>
      </c>
      <c r="C92" s="65">
        <v>360</v>
      </c>
      <c r="D92" s="66" t="s">
        <v>98</v>
      </c>
      <c r="E92" s="65">
        <v>414</v>
      </c>
      <c r="F92" s="65" t="s">
        <v>1020</v>
      </c>
      <c r="G92" s="67">
        <v>1208654.5205839728</v>
      </c>
      <c r="H92" s="67">
        <v>659363.69481117232</v>
      </c>
      <c r="I92" s="67">
        <v>543280.45000000007</v>
      </c>
      <c r="J92" s="68">
        <v>0.82394656283825873</v>
      </c>
      <c r="K92" s="67">
        <v>106947.88140036074</v>
      </c>
      <c r="L92" s="67">
        <v>514510.64457620919</v>
      </c>
      <c r="M92" s="67">
        <v>96583.22</v>
      </c>
      <c r="N92" s="67">
        <v>429845.56</v>
      </c>
      <c r="O92" s="67">
        <v>1142074.8727601636</v>
      </c>
      <c r="P92" s="67" t="s">
        <v>1082</v>
      </c>
      <c r="Q92" s="67" t="s">
        <v>1082</v>
      </c>
      <c r="R92" s="67">
        <v>0</v>
      </c>
      <c r="S92" s="67">
        <v>4496.6000000000004</v>
      </c>
      <c r="T92" s="68">
        <v>0.10189032309195042</v>
      </c>
      <c r="U92" s="68">
        <v>0.10221673290734598</v>
      </c>
      <c r="V92" s="68">
        <v>1.0032035408809235</v>
      </c>
      <c r="W92" s="67">
        <v>63320.61</v>
      </c>
      <c r="X92" s="67">
        <v>53809.83</v>
      </c>
      <c r="Y92" s="68">
        <v>0.8497996150068674</v>
      </c>
      <c r="Z92" s="68">
        <v>8.564674515706408E-2</v>
      </c>
      <c r="AA92" s="68">
        <v>0.13078844207567827</v>
      </c>
      <c r="AB92" s="68">
        <v>1.5270684465104969</v>
      </c>
      <c r="AC92" s="67">
        <v>53225.899999999994</v>
      </c>
      <c r="AD92" s="67">
        <v>68850.799999999988</v>
      </c>
      <c r="AE92" s="68">
        <v>1.2935582113219315</v>
      </c>
      <c r="AF92" s="43">
        <v>80</v>
      </c>
      <c r="AG92" s="43">
        <v>65</v>
      </c>
      <c r="AH92" s="43">
        <v>35</v>
      </c>
      <c r="AI92" s="43">
        <v>28</v>
      </c>
      <c r="AJ92" s="67">
        <v>27974.909999999996</v>
      </c>
      <c r="AK92" s="67">
        <v>25676.75</v>
      </c>
      <c r="AL92" s="68">
        <v>0.91784924419774727</v>
      </c>
      <c r="AM92" s="67">
        <v>8086.85</v>
      </c>
      <c r="AN92" s="67">
        <v>5320.2999999999993</v>
      </c>
      <c r="AO92" s="68">
        <v>0.65789522496398467</v>
      </c>
      <c r="AP92" s="67">
        <v>6243.2999999999993</v>
      </c>
      <c r="AQ92" s="67">
        <v>5945.6100000000006</v>
      </c>
      <c r="AR92" s="68">
        <v>0.95231848541636654</v>
      </c>
      <c r="AS92" s="67">
        <v>21015.55</v>
      </c>
      <c r="AT92" s="67">
        <v>16867.170000000002</v>
      </c>
      <c r="AU92" s="68">
        <v>0.80260426208212499</v>
      </c>
      <c r="AV92" s="43">
        <v>1547.0200000000002</v>
      </c>
      <c r="AW92" s="43">
        <v>774.86999999999989</v>
      </c>
      <c r="AX92" s="69">
        <v>0.50087910951377468</v>
      </c>
      <c r="AY92" s="43">
        <v>106947.88140036074</v>
      </c>
      <c r="AZ92" s="43">
        <v>96583.22</v>
      </c>
      <c r="BA92" s="43">
        <v>30130.277855305012</v>
      </c>
      <c r="BB92" s="43">
        <v>37049.56</v>
      </c>
      <c r="BC92" s="43">
        <v>196357.45406593248</v>
      </c>
      <c r="BD92" s="43">
        <v>55437.453359531763</v>
      </c>
      <c r="BE92" s="43">
        <v>116783.67999999999</v>
      </c>
      <c r="BF92" s="43">
        <v>98165.789999999979</v>
      </c>
      <c r="BG92" s="43">
        <v>2844.9</v>
      </c>
      <c r="BH92" s="43">
        <v>69</v>
      </c>
      <c r="BI92" s="44">
        <v>43173</v>
      </c>
      <c r="BJ92" s="44">
        <v>43541</v>
      </c>
      <c r="BK92" s="44">
        <v>43172</v>
      </c>
      <c r="BL92" s="43">
        <f t="shared" si="57"/>
        <v>547777.05000000005</v>
      </c>
      <c r="BM92" s="43">
        <f t="shared" si="58"/>
        <v>530925.38</v>
      </c>
      <c r="BO92" s="16" t="str">
        <f>IFERROR(VLOOKUP($C92,'PORTE LOJA'!A:B,2,0),"PORTE 1")</f>
        <v>PORTE 2</v>
      </c>
      <c r="BP92" s="16">
        <f>VLOOKUP(BO92,'PAINEL E TARGET'!$S$1:$W$8,3,0)</f>
        <v>1875</v>
      </c>
      <c r="BQ92" s="16">
        <f t="shared" si="36"/>
        <v>1</v>
      </c>
      <c r="BR92" s="16">
        <f t="shared" si="37"/>
        <v>1</v>
      </c>
      <c r="BS92" s="16">
        <f t="shared" si="38"/>
        <v>1</v>
      </c>
      <c r="BT92" s="16">
        <f t="shared" si="39"/>
        <v>1</v>
      </c>
      <c r="BU92" s="16">
        <f t="shared" si="40"/>
        <v>1</v>
      </c>
      <c r="BV92" s="16">
        <f t="shared" si="41"/>
        <v>1</v>
      </c>
      <c r="BW92" s="17" t="str">
        <f t="shared" si="59"/>
        <v>111111</v>
      </c>
      <c r="BY92" s="17">
        <f t="shared" si="42"/>
        <v>0.83099999999999996</v>
      </c>
      <c r="BZ92" s="17">
        <f t="shared" si="43"/>
        <v>0.85399999999999998</v>
      </c>
      <c r="CA92" s="17" t="str">
        <f t="shared" si="60"/>
        <v>Sem Retira</v>
      </c>
      <c r="CB92" s="17">
        <f t="shared" si="61"/>
        <v>0.85399999999999998</v>
      </c>
      <c r="CC92" s="33" t="str">
        <f>IF(CB92&gt;='PAINEL E TARGET'!$T$11,'PAINEL E TARGET'!$S$11,
IF(CB92&gt;='PAINEL E TARGET'!$T$12,'PAINEL E TARGET'!$S$12,
IF(CB92&gt;='PAINEL E TARGET'!$T$13,'PAINEL E TARGET'!$S$13,
IF(CB92&gt;='PAINEL E TARGET'!$T$14,'PAINEL E TARGET'!$S$14,
IF(CB92&gt;='PAINEL E TARGET'!$T$15,'PAINEL E TARGET'!$S$15,
IF(CB92&gt;='PAINEL E TARGET'!$T$16,'PAINEL E TARGET'!$S$16,
IF(CB92&gt;='PAINEL E TARGET'!$T$17,'PAINEL E TARGET'!$S$17,
IF(CB92&gt;='PAINEL E TARGET'!$T$18,'PAINEL E TARGET'!$S$18,'PAINEL E TARGET'!$S$19))))))))</f>
        <v>Não elegível</v>
      </c>
      <c r="CD92" s="17">
        <f>IFERROR(VLOOKUP($BW92,'PAINEL E TARGET'!$G$1:$Q$99,4,0),0)</f>
        <v>0.25</v>
      </c>
      <c r="CE92" s="17">
        <f>VLOOKUP(CC92,'PAINEL E TARGET'!$S$10:$U$19,3,0)</f>
        <v>0</v>
      </c>
      <c r="CF92" s="16">
        <f t="shared" si="62"/>
        <v>0</v>
      </c>
      <c r="CG92" s="17">
        <f t="shared" si="44"/>
        <v>0.91800000000000004</v>
      </c>
      <c r="CH92" s="17">
        <f t="shared" si="45"/>
        <v>0.65800000000000003</v>
      </c>
      <c r="CI92" s="17">
        <f t="shared" si="46"/>
        <v>0.95199999999999996</v>
      </c>
      <c r="CJ92" s="17">
        <f t="shared" si="47"/>
        <v>0.80300000000000005</v>
      </c>
      <c r="CK92" s="17">
        <f t="shared" si="48"/>
        <v>0.501</v>
      </c>
      <c r="CL92" s="17">
        <f t="shared" si="49"/>
        <v>0.85</v>
      </c>
      <c r="CM92" s="16">
        <f t="shared" si="50"/>
        <v>3</v>
      </c>
      <c r="CN92" s="17" t="str">
        <f t="shared" si="63"/>
        <v>não ok</v>
      </c>
      <c r="CO92" s="17">
        <f t="shared" si="64"/>
        <v>0</v>
      </c>
      <c r="CP92" s="33" t="str">
        <f>IF(CO92&gt;='PAINEL E TARGET'!$T$11,'PAINEL E TARGET'!$S$11,
IF(CO92&gt;='PAINEL E TARGET'!$T$12,'PAINEL E TARGET'!$S$12,
IF(CO92&gt;='PAINEL E TARGET'!$T$13,'PAINEL E TARGET'!$S$13,
IF(CO92&gt;='PAINEL E TARGET'!$T$14,'PAINEL E TARGET'!$S$14,
IF(CO92&gt;='PAINEL E TARGET'!$T$15,'PAINEL E TARGET'!$S$15,
IF(CO92&gt;='PAINEL E TARGET'!$T$16,'PAINEL E TARGET'!$S$16,
IF(CO92&gt;='PAINEL E TARGET'!$T$17,'PAINEL E TARGET'!$S$17,
IF(CO92&gt;='PAINEL E TARGET'!$T$18,'PAINEL E TARGET'!$S$18,'PAINEL E TARGET'!$S$19))))))))</f>
        <v>Não elegível</v>
      </c>
      <c r="CQ92" s="17">
        <f>IFERROR(VLOOKUP($BW92,'PAINEL E TARGET'!$G$1:$Q$99,5,0),0)</f>
        <v>0.25</v>
      </c>
      <c r="CR92" s="17">
        <f>VLOOKUP(CP92,'PAINEL E TARGET'!$S$10:$U$19,3,0)</f>
        <v>0</v>
      </c>
      <c r="CS92" s="16">
        <f t="shared" si="65"/>
        <v>0</v>
      </c>
      <c r="CT92" s="17">
        <f t="shared" si="51"/>
        <v>1.294</v>
      </c>
      <c r="CU92" s="33" t="str">
        <f>IF(CT92&gt;='PAINEL E TARGET'!$T$11,'PAINEL E TARGET'!$S$11,
IF(CT92&gt;='PAINEL E TARGET'!$T$12,'PAINEL E TARGET'!$S$12,
IF(CT92&gt;='PAINEL E TARGET'!$T$13,'PAINEL E TARGET'!$S$13,
IF(CT92&gt;='PAINEL E TARGET'!$T$14,'PAINEL E TARGET'!$S$14,
IF(CT92&gt;='PAINEL E TARGET'!$T$15,'PAINEL E TARGET'!$S$15,
IF(CT92&gt;='PAINEL E TARGET'!$T$16,'PAINEL E TARGET'!$S$16,
IF(CT92&gt;='PAINEL E TARGET'!$T$17,'PAINEL E TARGET'!$S$17,
IF(CT92&gt;='PAINEL E TARGET'!$T$18,'PAINEL E TARGET'!$S$18,'PAINEL E TARGET'!$S$19))))))))</f>
        <v>7. Fx de 125% a 129,9%</v>
      </c>
      <c r="CV92" s="17">
        <f>IFERROR(VLOOKUP($BW92,'PAINEL E TARGET'!$G$1:$Q$99,6,0),0)</f>
        <v>0.2</v>
      </c>
      <c r="CW92" s="17">
        <f>VLOOKUP(CU92,'PAINEL E TARGET'!$S$10:$U$19,3,0)</f>
        <v>1.5</v>
      </c>
      <c r="CX92" s="16">
        <f t="shared" si="66"/>
        <v>562.50000000000011</v>
      </c>
      <c r="CY92" s="17">
        <f t="shared" si="52"/>
        <v>0.90300000000000002</v>
      </c>
      <c r="CZ92" s="33" t="str">
        <f>IF(CY92&gt;='PAINEL E TARGET'!$T$11,'PAINEL E TARGET'!$S$11,
IF(CY92&gt;='PAINEL E TARGET'!$T$12,'PAINEL E TARGET'!$S$12,
IF(CY92&gt;='PAINEL E TARGET'!$T$13,'PAINEL E TARGET'!$S$13,
IF(CY92&gt;='PAINEL E TARGET'!$T$14,'PAINEL E TARGET'!$S$14,
IF(CY92&gt;='PAINEL E TARGET'!$T$15,'PAINEL E TARGET'!$S$15,
IF(CY92&gt;='PAINEL E TARGET'!$T$16,'PAINEL E TARGET'!$S$16,
IF(CY92&gt;='PAINEL E TARGET'!$T$17,'PAINEL E TARGET'!$S$17,
IF(CY92&gt;='PAINEL E TARGET'!$T$18,'PAINEL E TARGET'!$S$18,'PAINEL E TARGET'!$S$19))))))))</f>
        <v>1. Fx de 90% a 99,9%</v>
      </c>
      <c r="DA92" s="17">
        <f>IFERROR(VLOOKUP($BW92,'PAINEL E TARGET'!$G$1:$Q$99,7,0),0)</f>
        <v>0.15</v>
      </c>
      <c r="DB92" s="17">
        <f>VLOOKUP(CZ92,'PAINEL E TARGET'!$S$10:$U$19,3,0)</f>
        <v>0.5</v>
      </c>
      <c r="DC92" s="16">
        <f t="shared" si="67"/>
        <v>140.625</v>
      </c>
      <c r="DD92" s="17">
        <f t="shared" si="53"/>
        <v>1.23</v>
      </c>
      <c r="DE92" s="33" t="str">
        <f>IF(DD92&gt;='PAINEL E TARGET'!$T$11,'PAINEL E TARGET'!$S$11,
IF(DD92&gt;='PAINEL E TARGET'!$T$12,'PAINEL E TARGET'!$S$12,
IF(DD92&gt;='PAINEL E TARGET'!$T$13,'PAINEL E TARGET'!$S$13,
IF(DD92&gt;='PAINEL E TARGET'!$T$14,'PAINEL E TARGET'!$S$14,
IF(DD92&gt;='PAINEL E TARGET'!$T$15,'PAINEL E TARGET'!$S$15,
IF(DD92&gt;='PAINEL E TARGET'!$T$16,'PAINEL E TARGET'!$S$16,
IF(DD92&gt;='PAINEL E TARGET'!$T$17,'PAINEL E TARGET'!$S$17,
IF(DD92&gt;='PAINEL E TARGET'!$T$18,'PAINEL E TARGET'!$S$18,'PAINEL E TARGET'!$S$19))))))))</f>
        <v>6. Fx de 120% a 124,9%</v>
      </c>
      <c r="DF92" s="17">
        <f>IFERROR(VLOOKUP($BW92,'PAINEL E TARGET'!$G$1:$Q$99,8,0),0)</f>
        <v>0.1</v>
      </c>
      <c r="DG92" s="17">
        <f>VLOOKUP(DE92,'PAINEL E TARGET'!$S$10:$U$19,3,0)</f>
        <v>1.4</v>
      </c>
      <c r="DH92" s="16">
        <f t="shared" si="68"/>
        <v>262.5</v>
      </c>
      <c r="DI92" s="17">
        <f t="shared" si="54"/>
        <v>0.8</v>
      </c>
      <c r="DJ92" s="33" t="str">
        <f>IF(DI92&gt;='PAINEL E TARGET'!$T$11,'PAINEL E TARGET'!$S$11,
IF(DI92&gt;='PAINEL E TARGET'!$T$12,'PAINEL E TARGET'!$S$12,
IF(DI92&gt;='PAINEL E TARGET'!$T$13,'PAINEL E TARGET'!$S$13,
IF(DI92&gt;='PAINEL E TARGET'!$T$14,'PAINEL E TARGET'!$S$14,
IF(DI92&gt;='PAINEL E TARGET'!$T$15,'PAINEL E TARGET'!$S$15,
IF(DI92&gt;='PAINEL E TARGET'!$T$16,'PAINEL E TARGET'!$S$16,
IF(DI92&gt;='PAINEL E TARGET'!$T$17,'PAINEL E TARGET'!$S$17,
IF(DI92&gt;='PAINEL E TARGET'!$T$18,'PAINEL E TARGET'!$S$18,'PAINEL E TARGET'!$S$19))))))))</f>
        <v>Não elegível</v>
      </c>
      <c r="DK92" s="17">
        <f>IFERROR(VLOOKUP($BW92,'PAINEL E TARGET'!$G$1:$Q$99,9,0),0)</f>
        <v>0.05</v>
      </c>
      <c r="DL92" s="17">
        <f>VLOOKUP(DJ92,'PAINEL E TARGET'!$S$10:$U$19,3,0)</f>
        <v>0</v>
      </c>
      <c r="DM92" s="16">
        <f t="shared" si="69"/>
        <v>0</v>
      </c>
      <c r="DN92" s="17">
        <f t="shared" si="55"/>
        <v>0.501</v>
      </c>
      <c r="DO92" s="33" t="str">
        <f>IF(DN92&gt;='PAINEL E TARGET'!$T$11,'PAINEL E TARGET'!$S$11,
IF(DN92&gt;='PAINEL E TARGET'!$T$12,'PAINEL E TARGET'!$S$12,
IF(DN92&gt;='PAINEL E TARGET'!$T$13,'PAINEL E TARGET'!$S$13,
IF(DN92&gt;='PAINEL E TARGET'!$T$14,'PAINEL E TARGET'!$S$14,
IF(DN92&gt;='PAINEL E TARGET'!$T$15,'PAINEL E TARGET'!$S$15,
IF(DN92&gt;='PAINEL E TARGET'!$T$16,'PAINEL E TARGET'!$S$16,
IF(DN92&gt;='PAINEL E TARGET'!$T$17,'PAINEL E TARGET'!$S$17,
IF(DN92&gt;='PAINEL E TARGET'!$T$18,'PAINEL E TARGET'!$S$18,'PAINEL E TARGET'!$S$19))))))))</f>
        <v>Não elegível</v>
      </c>
      <c r="DP92" s="17">
        <f>IFERROR(VLOOKUP($BW92,'PAINEL E TARGET'!$G$1:$Q$99,10,0),0)</f>
        <v>0</v>
      </c>
      <c r="DQ92" s="17">
        <f>VLOOKUP(DO92,'PAINEL E TARGET'!$S$10:$U$19,3,0)</f>
        <v>0</v>
      </c>
      <c r="DR92" s="16">
        <f t="shared" si="70"/>
        <v>0</v>
      </c>
      <c r="DS92" s="17">
        <f t="shared" si="56"/>
        <v>0.81299999999999994</v>
      </c>
      <c r="DT92" s="16">
        <f>IF(DS92&gt;=1,VLOOKUP(BO92,'PAINEL E TARGET'!$S$1:$W$8,5,0),0)</f>
        <v>0</v>
      </c>
      <c r="DU92" s="16">
        <f t="shared" si="71"/>
        <v>965.62500000000011</v>
      </c>
    </row>
    <row r="93" spans="2:125" s="32" customFormat="1" x14ac:dyDescent="0.2">
      <c r="B93" s="44">
        <v>43541</v>
      </c>
      <c r="C93" s="65">
        <v>361</v>
      </c>
      <c r="D93" s="66" t="s">
        <v>99</v>
      </c>
      <c r="E93" s="65">
        <v>414</v>
      </c>
      <c r="F93" s="65" t="s">
        <v>1020</v>
      </c>
      <c r="G93" s="67">
        <v>2368527.5926144323</v>
      </c>
      <c r="H93" s="67">
        <v>1325806.6718916404</v>
      </c>
      <c r="I93" s="67">
        <v>1061413.6600000001</v>
      </c>
      <c r="J93" s="68">
        <v>0.80057951321484266</v>
      </c>
      <c r="K93" s="67">
        <v>165630.31097537972</v>
      </c>
      <c r="L93" s="67">
        <v>1125494.3876291651</v>
      </c>
      <c r="M93" s="67">
        <v>165143.81</v>
      </c>
      <c r="N93" s="67">
        <v>881834.03999999992</v>
      </c>
      <c r="O93" s="67">
        <v>2307789.5251991041</v>
      </c>
      <c r="P93" s="67" t="s">
        <v>1082</v>
      </c>
      <c r="Q93" s="67" t="s">
        <v>1082</v>
      </c>
      <c r="R93" s="67">
        <v>0</v>
      </c>
      <c r="S93" s="67">
        <v>3467</v>
      </c>
      <c r="T93" s="68">
        <v>0.10158018055246759</v>
      </c>
      <c r="U93" s="68">
        <v>9.1151326649365108E-2</v>
      </c>
      <c r="V93" s="68">
        <v>0.89733377272630621</v>
      </c>
      <c r="W93" s="67">
        <v>131152.68</v>
      </c>
      <c r="X93" s="67">
        <v>95433.419999999984</v>
      </c>
      <c r="Y93" s="68">
        <v>0.72765131448324194</v>
      </c>
      <c r="Z93" s="68">
        <v>7.7657324740489656E-2</v>
      </c>
      <c r="AA93" s="68">
        <v>9.7206612346192406E-2</v>
      </c>
      <c r="AB93" s="68">
        <v>1.2517378453485402</v>
      </c>
      <c r="AC93" s="67">
        <v>100265.29</v>
      </c>
      <c r="AD93" s="67">
        <v>101773.16999999998</v>
      </c>
      <c r="AE93" s="68">
        <v>1.0150389032934528</v>
      </c>
      <c r="AF93" s="43">
        <v>80</v>
      </c>
      <c r="AG93" s="43">
        <v>68</v>
      </c>
      <c r="AH93" s="43">
        <v>63</v>
      </c>
      <c r="AI93" s="43">
        <v>39</v>
      </c>
      <c r="AJ93" s="67">
        <v>63301.729999999996</v>
      </c>
      <c r="AK93" s="67">
        <v>45170</v>
      </c>
      <c r="AL93" s="68">
        <v>0.71356659604721706</v>
      </c>
      <c r="AM93" s="67">
        <v>15026.29</v>
      </c>
      <c r="AN93" s="67">
        <v>12317.3</v>
      </c>
      <c r="AO93" s="68">
        <v>0.8197166432965155</v>
      </c>
      <c r="AP93" s="67">
        <v>7841.89</v>
      </c>
      <c r="AQ93" s="67">
        <v>6850.0099999999993</v>
      </c>
      <c r="AR93" s="68">
        <v>0.87351518575241416</v>
      </c>
      <c r="AS93" s="67">
        <v>44982.770000000004</v>
      </c>
      <c r="AT93" s="67">
        <v>31096.109999999997</v>
      </c>
      <c r="AU93" s="68">
        <v>0.69128935367919753</v>
      </c>
      <c r="AV93" s="43">
        <v>3097.05</v>
      </c>
      <c r="AW93" s="43">
        <v>2519.58</v>
      </c>
      <c r="AX93" s="69">
        <v>0.81354191892284589</v>
      </c>
      <c r="AY93" s="43">
        <v>165630.31097537972</v>
      </c>
      <c r="AZ93" s="43">
        <v>165143.81</v>
      </c>
      <c r="BA93" s="43">
        <v>61735.36132420753</v>
      </c>
      <c r="BB93" s="43">
        <v>64587.57</v>
      </c>
      <c r="BC93" s="43">
        <v>295321.52095645847</v>
      </c>
      <c r="BD93" s="43">
        <v>110431.09205944373</v>
      </c>
      <c r="BE93" s="43">
        <v>235574.5</v>
      </c>
      <c r="BF93" s="43">
        <v>180095.09999999998</v>
      </c>
      <c r="BG93" s="43">
        <v>5540.28</v>
      </c>
      <c r="BH93" s="43">
        <v>119</v>
      </c>
      <c r="BI93" s="44">
        <v>43173</v>
      </c>
      <c r="BJ93" s="44">
        <v>43541</v>
      </c>
      <c r="BK93" s="44">
        <v>43172</v>
      </c>
      <c r="BL93" s="43">
        <f t="shared" si="57"/>
        <v>1064880.6600000001</v>
      </c>
      <c r="BM93" s="43">
        <f t="shared" si="58"/>
        <v>1050444.8499999999</v>
      </c>
      <c r="BO93" s="16" t="str">
        <f>IFERROR(VLOOKUP($C93,'PORTE LOJA'!A:B,2,0),"PORTE 1")</f>
        <v>PORTE 3</v>
      </c>
      <c r="BP93" s="16">
        <f>VLOOKUP(BO93,'PAINEL E TARGET'!$S$1:$W$8,3,0)</f>
        <v>2400</v>
      </c>
      <c r="BQ93" s="16">
        <f t="shared" si="36"/>
        <v>1</v>
      </c>
      <c r="BR93" s="16">
        <f t="shared" si="37"/>
        <v>1</v>
      </c>
      <c r="BS93" s="16">
        <f t="shared" si="38"/>
        <v>1</v>
      </c>
      <c r="BT93" s="16">
        <f t="shared" si="39"/>
        <v>1</v>
      </c>
      <c r="BU93" s="16">
        <f t="shared" si="40"/>
        <v>1</v>
      </c>
      <c r="BV93" s="16">
        <f t="shared" si="41"/>
        <v>1</v>
      </c>
      <c r="BW93" s="17" t="str">
        <f t="shared" si="59"/>
        <v>111111</v>
      </c>
      <c r="BY93" s="17">
        <f t="shared" si="42"/>
        <v>0.80300000000000005</v>
      </c>
      <c r="BZ93" s="17">
        <f t="shared" si="43"/>
        <v>0.81399999999999995</v>
      </c>
      <c r="CA93" s="17" t="str">
        <f t="shared" si="60"/>
        <v>Sem Retira</v>
      </c>
      <c r="CB93" s="17">
        <f t="shared" si="61"/>
        <v>0.81399999999999995</v>
      </c>
      <c r="CC93" s="33" t="str">
        <f>IF(CB93&gt;='PAINEL E TARGET'!$T$11,'PAINEL E TARGET'!$S$11,
IF(CB93&gt;='PAINEL E TARGET'!$T$12,'PAINEL E TARGET'!$S$12,
IF(CB93&gt;='PAINEL E TARGET'!$T$13,'PAINEL E TARGET'!$S$13,
IF(CB93&gt;='PAINEL E TARGET'!$T$14,'PAINEL E TARGET'!$S$14,
IF(CB93&gt;='PAINEL E TARGET'!$T$15,'PAINEL E TARGET'!$S$15,
IF(CB93&gt;='PAINEL E TARGET'!$T$16,'PAINEL E TARGET'!$S$16,
IF(CB93&gt;='PAINEL E TARGET'!$T$17,'PAINEL E TARGET'!$S$17,
IF(CB93&gt;='PAINEL E TARGET'!$T$18,'PAINEL E TARGET'!$S$18,'PAINEL E TARGET'!$S$19))))))))</f>
        <v>Não elegível</v>
      </c>
      <c r="CD93" s="17">
        <f>IFERROR(VLOOKUP($BW93,'PAINEL E TARGET'!$G$1:$Q$99,4,0),0)</f>
        <v>0.25</v>
      </c>
      <c r="CE93" s="17">
        <f>VLOOKUP(CC93,'PAINEL E TARGET'!$S$10:$U$19,3,0)</f>
        <v>0</v>
      </c>
      <c r="CF93" s="16">
        <f t="shared" si="62"/>
        <v>0</v>
      </c>
      <c r="CG93" s="17">
        <f t="shared" si="44"/>
        <v>0.71399999999999997</v>
      </c>
      <c r="CH93" s="17">
        <f t="shared" si="45"/>
        <v>0.82</v>
      </c>
      <c r="CI93" s="17">
        <f t="shared" si="46"/>
        <v>0.874</v>
      </c>
      <c r="CJ93" s="17">
        <f t="shared" si="47"/>
        <v>0.69099999999999995</v>
      </c>
      <c r="CK93" s="17">
        <f t="shared" si="48"/>
        <v>0.81399999999999995</v>
      </c>
      <c r="CL93" s="17">
        <f t="shared" si="49"/>
        <v>0.72799999999999998</v>
      </c>
      <c r="CM93" s="16">
        <f t="shared" si="50"/>
        <v>4</v>
      </c>
      <c r="CN93" s="17" t="str">
        <f t="shared" si="63"/>
        <v>não ok</v>
      </c>
      <c r="CO93" s="17">
        <f t="shared" si="64"/>
        <v>0</v>
      </c>
      <c r="CP93" s="33" t="str">
        <f>IF(CO93&gt;='PAINEL E TARGET'!$T$11,'PAINEL E TARGET'!$S$11,
IF(CO93&gt;='PAINEL E TARGET'!$T$12,'PAINEL E TARGET'!$S$12,
IF(CO93&gt;='PAINEL E TARGET'!$T$13,'PAINEL E TARGET'!$S$13,
IF(CO93&gt;='PAINEL E TARGET'!$T$14,'PAINEL E TARGET'!$S$14,
IF(CO93&gt;='PAINEL E TARGET'!$T$15,'PAINEL E TARGET'!$S$15,
IF(CO93&gt;='PAINEL E TARGET'!$T$16,'PAINEL E TARGET'!$S$16,
IF(CO93&gt;='PAINEL E TARGET'!$T$17,'PAINEL E TARGET'!$S$17,
IF(CO93&gt;='PAINEL E TARGET'!$T$18,'PAINEL E TARGET'!$S$18,'PAINEL E TARGET'!$S$19))))))))</f>
        <v>Não elegível</v>
      </c>
      <c r="CQ93" s="17">
        <f>IFERROR(VLOOKUP($BW93,'PAINEL E TARGET'!$G$1:$Q$99,5,0),0)</f>
        <v>0.25</v>
      </c>
      <c r="CR93" s="17">
        <f>VLOOKUP(CP93,'PAINEL E TARGET'!$S$10:$U$19,3,0)</f>
        <v>0</v>
      </c>
      <c r="CS93" s="16">
        <f t="shared" si="65"/>
        <v>0</v>
      </c>
      <c r="CT93" s="17">
        <f t="shared" si="51"/>
        <v>1.0149999999999999</v>
      </c>
      <c r="CU93" s="33" t="str">
        <f>IF(CT93&gt;='PAINEL E TARGET'!$T$11,'PAINEL E TARGET'!$S$11,
IF(CT93&gt;='PAINEL E TARGET'!$T$12,'PAINEL E TARGET'!$S$12,
IF(CT93&gt;='PAINEL E TARGET'!$T$13,'PAINEL E TARGET'!$S$13,
IF(CT93&gt;='PAINEL E TARGET'!$T$14,'PAINEL E TARGET'!$S$14,
IF(CT93&gt;='PAINEL E TARGET'!$T$15,'PAINEL E TARGET'!$S$15,
IF(CT93&gt;='PAINEL E TARGET'!$T$16,'PAINEL E TARGET'!$S$16,
IF(CT93&gt;='PAINEL E TARGET'!$T$17,'PAINEL E TARGET'!$S$17,
IF(CT93&gt;='PAINEL E TARGET'!$T$18,'PAINEL E TARGET'!$S$18,'PAINEL E TARGET'!$S$19))))))))</f>
        <v>2. Fx de 100% a 104,9%</v>
      </c>
      <c r="CV93" s="17">
        <f>IFERROR(VLOOKUP($BW93,'PAINEL E TARGET'!$G$1:$Q$99,6,0),0)</f>
        <v>0.2</v>
      </c>
      <c r="CW93" s="17">
        <f>VLOOKUP(CU93,'PAINEL E TARGET'!$S$10:$U$19,3,0)</f>
        <v>1</v>
      </c>
      <c r="CX93" s="16">
        <f t="shared" si="66"/>
        <v>480</v>
      </c>
      <c r="CY93" s="17">
        <f t="shared" si="52"/>
        <v>0.997</v>
      </c>
      <c r="CZ93" s="33" t="str">
        <f>IF(CY93&gt;='PAINEL E TARGET'!$T$11,'PAINEL E TARGET'!$S$11,
IF(CY93&gt;='PAINEL E TARGET'!$T$12,'PAINEL E TARGET'!$S$12,
IF(CY93&gt;='PAINEL E TARGET'!$T$13,'PAINEL E TARGET'!$S$13,
IF(CY93&gt;='PAINEL E TARGET'!$T$14,'PAINEL E TARGET'!$S$14,
IF(CY93&gt;='PAINEL E TARGET'!$T$15,'PAINEL E TARGET'!$S$15,
IF(CY93&gt;='PAINEL E TARGET'!$T$16,'PAINEL E TARGET'!$S$16,
IF(CY93&gt;='PAINEL E TARGET'!$T$17,'PAINEL E TARGET'!$S$17,
IF(CY93&gt;='PAINEL E TARGET'!$T$18,'PAINEL E TARGET'!$S$18,'PAINEL E TARGET'!$S$19))))))))</f>
        <v>1. Fx de 90% a 99,9%</v>
      </c>
      <c r="DA93" s="17">
        <f>IFERROR(VLOOKUP($BW93,'PAINEL E TARGET'!$G$1:$Q$99,7,0),0)</f>
        <v>0.15</v>
      </c>
      <c r="DB93" s="17">
        <f>VLOOKUP(CZ93,'PAINEL E TARGET'!$S$10:$U$19,3,0)</f>
        <v>0.5</v>
      </c>
      <c r="DC93" s="16">
        <f t="shared" si="67"/>
        <v>180</v>
      </c>
      <c r="DD93" s="17">
        <f t="shared" si="53"/>
        <v>1.046</v>
      </c>
      <c r="DE93" s="33" t="str">
        <f>IF(DD93&gt;='PAINEL E TARGET'!$T$11,'PAINEL E TARGET'!$S$11,
IF(DD93&gt;='PAINEL E TARGET'!$T$12,'PAINEL E TARGET'!$S$12,
IF(DD93&gt;='PAINEL E TARGET'!$T$13,'PAINEL E TARGET'!$S$13,
IF(DD93&gt;='PAINEL E TARGET'!$T$14,'PAINEL E TARGET'!$S$14,
IF(DD93&gt;='PAINEL E TARGET'!$T$15,'PAINEL E TARGET'!$S$15,
IF(DD93&gt;='PAINEL E TARGET'!$T$16,'PAINEL E TARGET'!$S$16,
IF(DD93&gt;='PAINEL E TARGET'!$T$17,'PAINEL E TARGET'!$S$17,
IF(DD93&gt;='PAINEL E TARGET'!$T$18,'PAINEL E TARGET'!$S$18,'PAINEL E TARGET'!$S$19))))))))</f>
        <v>2. Fx de 100% a 104,9%</v>
      </c>
      <c r="DF93" s="17">
        <f>IFERROR(VLOOKUP($BW93,'PAINEL E TARGET'!$G$1:$Q$99,8,0),0)</f>
        <v>0.1</v>
      </c>
      <c r="DG93" s="17">
        <f>VLOOKUP(DE93,'PAINEL E TARGET'!$S$10:$U$19,3,0)</f>
        <v>1</v>
      </c>
      <c r="DH93" s="16">
        <f t="shared" si="68"/>
        <v>240</v>
      </c>
      <c r="DI93" s="17">
        <f t="shared" si="54"/>
        <v>0.61899999999999999</v>
      </c>
      <c r="DJ93" s="33" t="str">
        <f>IF(DI93&gt;='PAINEL E TARGET'!$T$11,'PAINEL E TARGET'!$S$11,
IF(DI93&gt;='PAINEL E TARGET'!$T$12,'PAINEL E TARGET'!$S$12,
IF(DI93&gt;='PAINEL E TARGET'!$T$13,'PAINEL E TARGET'!$S$13,
IF(DI93&gt;='PAINEL E TARGET'!$T$14,'PAINEL E TARGET'!$S$14,
IF(DI93&gt;='PAINEL E TARGET'!$T$15,'PAINEL E TARGET'!$S$15,
IF(DI93&gt;='PAINEL E TARGET'!$T$16,'PAINEL E TARGET'!$S$16,
IF(DI93&gt;='PAINEL E TARGET'!$T$17,'PAINEL E TARGET'!$S$17,
IF(DI93&gt;='PAINEL E TARGET'!$T$18,'PAINEL E TARGET'!$S$18,'PAINEL E TARGET'!$S$19))))))))</f>
        <v>Não elegível</v>
      </c>
      <c r="DK93" s="17">
        <f>IFERROR(VLOOKUP($BW93,'PAINEL E TARGET'!$G$1:$Q$99,9,0),0)</f>
        <v>0.05</v>
      </c>
      <c r="DL93" s="17">
        <f>VLOOKUP(DJ93,'PAINEL E TARGET'!$S$10:$U$19,3,0)</f>
        <v>0</v>
      </c>
      <c r="DM93" s="16">
        <f t="shared" si="69"/>
        <v>0</v>
      </c>
      <c r="DN93" s="17">
        <f t="shared" si="55"/>
        <v>0.81399999999999995</v>
      </c>
      <c r="DO93" s="33" t="str">
        <f>IF(DN93&gt;='PAINEL E TARGET'!$T$11,'PAINEL E TARGET'!$S$11,
IF(DN93&gt;='PAINEL E TARGET'!$T$12,'PAINEL E TARGET'!$S$12,
IF(DN93&gt;='PAINEL E TARGET'!$T$13,'PAINEL E TARGET'!$S$13,
IF(DN93&gt;='PAINEL E TARGET'!$T$14,'PAINEL E TARGET'!$S$14,
IF(DN93&gt;='PAINEL E TARGET'!$T$15,'PAINEL E TARGET'!$S$15,
IF(DN93&gt;='PAINEL E TARGET'!$T$16,'PAINEL E TARGET'!$S$16,
IF(DN93&gt;='PAINEL E TARGET'!$T$17,'PAINEL E TARGET'!$S$17,
IF(DN93&gt;='PAINEL E TARGET'!$T$18,'PAINEL E TARGET'!$S$18,'PAINEL E TARGET'!$S$19))))))))</f>
        <v>Não elegível</v>
      </c>
      <c r="DP93" s="17">
        <f>IFERROR(VLOOKUP($BW93,'PAINEL E TARGET'!$G$1:$Q$99,10,0),0)</f>
        <v>0</v>
      </c>
      <c r="DQ93" s="17">
        <f>VLOOKUP(DO93,'PAINEL E TARGET'!$S$10:$U$19,3,0)</f>
        <v>0</v>
      </c>
      <c r="DR93" s="16">
        <f t="shared" si="70"/>
        <v>0</v>
      </c>
      <c r="DS93" s="17">
        <f t="shared" si="56"/>
        <v>0.85</v>
      </c>
      <c r="DT93" s="16">
        <f>IF(DS93&gt;=1,VLOOKUP(BO93,'PAINEL E TARGET'!$S$1:$W$8,5,0),0)</f>
        <v>0</v>
      </c>
      <c r="DU93" s="16">
        <f t="shared" si="71"/>
        <v>900</v>
      </c>
    </row>
    <row r="94" spans="2:125" s="32" customFormat="1" x14ac:dyDescent="0.2">
      <c r="B94" s="44">
        <v>43541</v>
      </c>
      <c r="C94" s="65">
        <v>362</v>
      </c>
      <c r="D94" s="66" t="s">
        <v>100</v>
      </c>
      <c r="E94" s="65">
        <v>413</v>
      </c>
      <c r="F94" s="65" t="s">
        <v>1020</v>
      </c>
      <c r="G94" s="67">
        <v>1899401.9047106169</v>
      </c>
      <c r="H94" s="67">
        <v>1070276.7562809398</v>
      </c>
      <c r="I94" s="67">
        <v>962347.52000000002</v>
      </c>
      <c r="J94" s="68">
        <v>0.89915763782820191</v>
      </c>
      <c r="K94" s="67">
        <v>65803.654469168963</v>
      </c>
      <c r="L94" s="67">
        <v>881979.02079061116</v>
      </c>
      <c r="M94" s="67">
        <v>54245.61</v>
      </c>
      <c r="N94" s="67">
        <v>867380.25000000012</v>
      </c>
      <c r="O94" s="67">
        <v>1688441.8775375704</v>
      </c>
      <c r="P94" s="67" t="s">
        <v>1082</v>
      </c>
      <c r="Q94" s="67" t="s">
        <v>1082</v>
      </c>
      <c r="R94" s="67">
        <v>0</v>
      </c>
      <c r="S94" s="67">
        <v>0</v>
      </c>
      <c r="T94" s="68">
        <v>7.2394085470272471E-2</v>
      </c>
      <c r="U94" s="68">
        <v>6.7757907747944504E-2</v>
      </c>
      <c r="V94" s="68">
        <v>0.9359591644509172</v>
      </c>
      <c r="W94" s="67">
        <v>68613.860000000015</v>
      </c>
      <c r="X94" s="67">
        <v>62447.44</v>
      </c>
      <c r="Y94" s="68">
        <v>0.91012865330707216</v>
      </c>
      <c r="Z94" s="68">
        <v>4.6891213735067057E-2</v>
      </c>
      <c r="AA94" s="68">
        <v>7.5784483738336086E-2</v>
      </c>
      <c r="AB94" s="68">
        <v>1.6161766288779496</v>
      </c>
      <c r="AC94" s="67">
        <v>44442.68</v>
      </c>
      <c r="AD94" s="67">
        <v>69844.94</v>
      </c>
      <c r="AE94" s="68">
        <v>1.5715735414695964</v>
      </c>
      <c r="AF94" s="43">
        <v>80</v>
      </c>
      <c r="AG94" s="43">
        <v>75</v>
      </c>
      <c r="AH94" s="43">
        <v>21</v>
      </c>
      <c r="AI94" s="43">
        <v>25</v>
      </c>
      <c r="AJ94" s="67">
        <v>41262.169999999991</v>
      </c>
      <c r="AK94" s="67">
        <v>39257</v>
      </c>
      <c r="AL94" s="68">
        <v>0.95140415542856827</v>
      </c>
      <c r="AM94" s="67">
        <v>3886.99</v>
      </c>
      <c r="AN94" s="67">
        <v>6067.7999999999993</v>
      </c>
      <c r="AO94" s="68">
        <v>1.5610536687771257</v>
      </c>
      <c r="AP94" s="67">
        <v>10513.869999999999</v>
      </c>
      <c r="AQ94" s="67">
        <v>8427.5300000000007</v>
      </c>
      <c r="AR94" s="68">
        <v>0.80156307810539806</v>
      </c>
      <c r="AS94" s="67">
        <v>12950.83</v>
      </c>
      <c r="AT94" s="67">
        <v>8695.11</v>
      </c>
      <c r="AU94" s="68">
        <v>0.67139403420475763</v>
      </c>
      <c r="AV94" s="43">
        <v>992.33999999999992</v>
      </c>
      <c r="AW94" s="43">
        <v>389.93</v>
      </c>
      <c r="AX94" s="69">
        <v>0.39293991978555742</v>
      </c>
      <c r="AY94" s="43">
        <v>65803.654469168963</v>
      </c>
      <c r="AZ94" s="43">
        <v>54245.610000000008</v>
      </c>
      <c r="BA94" s="43">
        <v>55891.162775589895</v>
      </c>
      <c r="BB94" s="43">
        <v>57048.2</v>
      </c>
      <c r="BC94" s="43">
        <v>116417.00967085383</v>
      </c>
      <c r="BD94" s="43">
        <v>99391.854984601465</v>
      </c>
      <c r="BE94" s="43">
        <v>123154.18000000002</v>
      </c>
      <c r="BF94" s="43">
        <v>79769.739999999991</v>
      </c>
      <c r="BG94" s="43">
        <v>1770.5899999999997</v>
      </c>
      <c r="BH94" s="43">
        <v>40</v>
      </c>
      <c r="BI94" s="44">
        <v>43173</v>
      </c>
      <c r="BJ94" s="44">
        <v>43541</v>
      </c>
      <c r="BK94" s="44">
        <v>43172</v>
      </c>
      <c r="BL94" s="43">
        <f t="shared" si="57"/>
        <v>962347.52000000002</v>
      </c>
      <c r="BM94" s="43">
        <f t="shared" si="58"/>
        <v>921625.8600000001</v>
      </c>
      <c r="BO94" s="16" t="str">
        <f>IFERROR(VLOOKUP($C94,'PORTE LOJA'!A:B,2,0),"PORTE 1")</f>
        <v>PORTE 3</v>
      </c>
      <c r="BP94" s="16">
        <f>VLOOKUP(BO94,'PAINEL E TARGET'!$S$1:$W$8,3,0)</f>
        <v>2400</v>
      </c>
      <c r="BQ94" s="16">
        <f t="shared" si="36"/>
        <v>1</v>
      </c>
      <c r="BR94" s="16">
        <f t="shared" si="37"/>
        <v>1</v>
      </c>
      <c r="BS94" s="16">
        <f t="shared" si="38"/>
        <v>1</v>
      </c>
      <c r="BT94" s="16">
        <f t="shared" si="39"/>
        <v>1</v>
      </c>
      <c r="BU94" s="16">
        <f t="shared" si="40"/>
        <v>1</v>
      </c>
      <c r="BV94" s="16">
        <f t="shared" si="41"/>
        <v>1</v>
      </c>
      <c r="BW94" s="17" t="str">
        <f t="shared" si="59"/>
        <v>111111</v>
      </c>
      <c r="BY94" s="17">
        <f t="shared" si="42"/>
        <v>0.89900000000000002</v>
      </c>
      <c r="BZ94" s="17">
        <f t="shared" si="43"/>
        <v>0.97199999999999998</v>
      </c>
      <c r="CA94" s="17" t="str">
        <f t="shared" si="60"/>
        <v>Sem Retira</v>
      </c>
      <c r="CB94" s="17">
        <f t="shared" si="61"/>
        <v>0.97199999999999998</v>
      </c>
      <c r="CC94" s="33" t="str">
        <f>IF(CB94&gt;='PAINEL E TARGET'!$T$11,'PAINEL E TARGET'!$S$11,
IF(CB94&gt;='PAINEL E TARGET'!$T$12,'PAINEL E TARGET'!$S$12,
IF(CB94&gt;='PAINEL E TARGET'!$T$13,'PAINEL E TARGET'!$S$13,
IF(CB94&gt;='PAINEL E TARGET'!$T$14,'PAINEL E TARGET'!$S$14,
IF(CB94&gt;='PAINEL E TARGET'!$T$15,'PAINEL E TARGET'!$S$15,
IF(CB94&gt;='PAINEL E TARGET'!$T$16,'PAINEL E TARGET'!$S$16,
IF(CB94&gt;='PAINEL E TARGET'!$T$17,'PAINEL E TARGET'!$S$17,
IF(CB94&gt;='PAINEL E TARGET'!$T$18,'PAINEL E TARGET'!$S$18,'PAINEL E TARGET'!$S$19))))))))</f>
        <v>1. Fx de 90% a 99,9%</v>
      </c>
      <c r="CD94" s="17">
        <f>IFERROR(VLOOKUP($BW94,'PAINEL E TARGET'!$G$1:$Q$99,4,0),0)</f>
        <v>0.25</v>
      </c>
      <c r="CE94" s="17">
        <f>VLOOKUP(CC94,'PAINEL E TARGET'!$S$10:$U$19,3,0)</f>
        <v>0.5</v>
      </c>
      <c r="CF94" s="16">
        <f t="shared" si="62"/>
        <v>300</v>
      </c>
      <c r="CG94" s="17">
        <f t="shared" si="44"/>
        <v>0.95099999999999996</v>
      </c>
      <c r="CH94" s="17">
        <f t="shared" si="45"/>
        <v>1.5609999999999999</v>
      </c>
      <c r="CI94" s="17">
        <f t="shared" si="46"/>
        <v>0.80200000000000005</v>
      </c>
      <c r="CJ94" s="17">
        <f t="shared" si="47"/>
        <v>0.67100000000000004</v>
      </c>
      <c r="CK94" s="17">
        <f t="shared" si="48"/>
        <v>0.39300000000000002</v>
      </c>
      <c r="CL94" s="17">
        <f t="shared" si="49"/>
        <v>0.91</v>
      </c>
      <c r="CM94" s="16">
        <f t="shared" si="50"/>
        <v>3</v>
      </c>
      <c r="CN94" s="17" t="str">
        <f t="shared" si="63"/>
        <v>não ok</v>
      </c>
      <c r="CO94" s="17">
        <f t="shared" si="64"/>
        <v>0</v>
      </c>
      <c r="CP94" s="33" t="str">
        <f>IF(CO94&gt;='PAINEL E TARGET'!$T$11,'PAINEL E TARGET'!$S$11,
IF(CO94&gt;='PAINEL E TARGET'!$T$12,'PAINEL E TARGET'!$S$12,
IF(CO94&gt;='PAINEL E TARGET'!$T$13,'PAINEL E TARGET'!$S$13,
IF(CO94&gt;='PAINEL E TARGET'!$T$14,'PAINEL E TARGET'!$S$14,
IF(CO94&gt;='PAINEL E TARGET'!$T$15,'PAINEL E TARGET'!$S$15,
IF(CO94&gt;='PAINEL E TARGET'!$T$16,'PAINEL E TARGET'!$S$16,
IF(CO94&gt;='PAINEL E TARGET'!$T$17,'PAINEL E TARGET'!$S$17,
IF(CO94&gt;='PAINEL E TARGET'!$T$18,'PAINEL E TARGET'!$S$18,'PAINEL E TARGET'!$S$19))))))))</f>
        <v>Não elegível</v>
      </c>
      <c r="CQ94" s="17">
        <f>IFERROR(VLOOKUP($BW94,'PAINEL E TARGET'!$G$1:$Q$99,5,0),0)</f>
        <v>0.25</v>
      </c>
      <c r="CR94" s="17">
        <f>VLOOKUP(CP94,'PAINEL E TARGET'!$S$10:$U$19,3,0)</f>
        <v>0</v>
      </c>
      <c r="CS94" s="16">
        <f t="shared" si="65"/>
        <v>0</v>
      </c>
      <c r="CT94" s="17">
        <f t="shared" si="51"/>
        <v>1.5720000000000001</v>
      </c>
      <c r="CU94" s="33" t="str">
        <f>IF(CT94&gt;='PAINEL E TARGET'!$T$11,'PAINEL E TARGET'!$S$11,
IF(CT94&gt;='PAINEL E TARGET'!$T$12,'PAINEL E TARGET'!$S$12,
IF(CT94&gt;='PAINEL E TARGET'!$T$13,'PAINEL E TARGET'!$S$13,
IF(CT94&gt;='PAINEL E TARGET'!$T$14,'PAINEL E TARGET'!$S$14,
IF(CT94&gt;='PAINEL E TARGET'!$T$15,'PAINEL E TARGET'!$S$15,
IF(CT94&gt;='PAINEL E TARGET'!$T$16,'PAINEL E TARGET'!$S$16,
IF(CT94&gt;='PAINEL E TARGET'!$T$17,'PAINEL E TARGET'!$S$17,
IF(CT94&gt;='PAINEL E TARGET'!$T$18,'PAINEL E TARGET'!$S$18,'PAINEL E TARGET'!$S$19))))))))</f>
        <v>8. Fx de 130% ou mais</v>
      </c>
      <c r="CV94" s="17">
        <f>IFERROR(VLOOKUP($BW94,'PAINEL E TARGET'!$G$1:$Q$99,6,0),0)</f>
        <v>0.2</v>
      </c>
      <c r="CW94" s="17">
        <f>VLOOKUP(CU94,'PAINEL E TARGET'!$S$10:$U$19,3,0)</f>
        <v>1.6</v>
      </c>
      <c r="CX94" s="16">
        <f t="shared" si="66"/>
        <v>768.00000000000011</v>
      </c>
      <c r="CY94" s="17">
        <f t="shared" si="52"/>
        <v>0.82399999999999995</v>
      </c>
      <c r="CZ94" s="33" t="str">
        <f>IF(CY94&gt;='PAINEL E TARGET'!$T$11,'PAINEL E TARGET'!$S$11,
IF(CY94&gt;='PAINEL E TARGET'!$T$12,'PAINEL E TARGET'!$S$12,
IF(CY94&gt;='PAINEL E TARGET'!$T$13,'PAINEL E TARGET'!$S$13,
IF(CY94&gt;='PAINEL E TARGET'!$T$14,'PAINEL E TARGET'!$S$14,
IF(CY94&gt;='PAINEL E TARGET'!$T$15,'PAINEL E TARGET'!$S$15,
IF(CY94&gt;='PAINEL E TARGET'!$T$16,'PAINEL E TARGET'!$S$16,
IF(CY94&gt;='PAINEL E TARGET'!$T$17,'PAINEL E TARGET'!$S$17,
IF(CY94&gt;='PAINEL E TARGET'!$T$18,'PAINEL E TARGET'!$S$18,'PAINEL E TARGET'!$S$19))))))))</f>
        <v>Não elegível</v>
      </c>
      <c r="DA94" s="17">
        <f>IFERROR(VLOOKUP($BW94,'PAINEL E TARGET'!$G$1:$Q$99,7,0),0)</f>
        <v>0.15</v>
      </c>
      <c r="DB94" s="17">
        <f>VLOOKUP(CZ94,'PAINEL E TARGET'!$S$10:$U$19,3,0)</f>
        <v>0</v>
      </c>
      <c r="DC94" s="16">
        <f t="shared" si="67"/>
        <v>0</v>
      </c>
      <c r="DD94" s="17">
        <f t="shared" si="53"/>
        <v>1.0209999999999999</v>
      </c>
      <c r="DE94" s="33" t="str">
        <f>IF(DD94&gt;='PAINEL E TARGET'!$T$11,'PAINEL E TARGET'!$S$11,
IF(DD94&gt;='PAINEL E TARGET'!$T$12,'PAINEL E TARGET'!$S$12,
IF(DD94&gt;='PAINEL E TARGET'!$T$13,'PAINEL E TARGET'!$S$13,
IF(DD94&gt;='PAINEL E TARGET'!$T$14,'PAINEL E TARGET'!$S$14,
IF(DD94&gt;='PAINEL E TARGET'!$T$15,'PAINEL E TARGET'!$S$15,
IF(DD94&gt;='PAINEL E TARGET'!$T$16,'PAINEL E TARGET'!$S$16,
IF(DD94&gt;='PAINEL E TARGET'!$T$17,'PAINEL E TARGET'!$S$17,
IF(DD94&gt;='PAINEL E TARGET'!$T$18,'PAINEL E TARGET'!$S$18,'PAINEL E TARGET'!$S$19))))))))</f>
        <v>2. Fx de 100% a 104,9%</v>
      </c>
      <c r="DF94" s="17">
        <f>IFERROR(VLOOKUP($BW94,'PAINEL E TARGET'!$G$1:$Q$99,8,0),0)</f>
        <v>0.1</v>
      </c>
      <c r="DG94" s="17">
        <f>VLOOKUP(DE94,'PAINEL E TARGET'!$S$10:$U$19,3,0)</f>
        <v>1</v>
      </c>
      <c r="DH94" s="16">
        <f t="shared" si="68"/>
        <v>240</v>
      </c>
      <c r="DI94" s="17">
        <f t="shared" si="54"/>
        <v>1.19</v>
      </c>
      <c r="DJ94" s="33" t="str">
        <f>IF(DI94&gt;='PAINEL E TARGET'!$T$11,'PAINEL E TARGET'!$S$11,
IF(DI94&gt;='PAINEL E TARGET'!$T$12,'PAINEL E TARGET'!$S$12,
IF(DI94&gt;='PAINEL E TARGET'!$T$13,'PAINEL E TARGET'!$S$13,
IF(DI94&gt;='PAINEL E TARGET'!$T$14,'PAINEL E TARGET'!$S$14,
IF(DI94&gt;='PAINEL E TARGET'!$T$15,'PAINEL E TARGET'!$S$15,
IF(DI94&gt;='PAINEL E TARGET'!$T$16,'PAINEL E TARGET'!$S$16,
IF(DI94&gt;='PAINEL E TARGET'!$T$17,'PAINEL E TARGET'!$S$17,
IF(DI94&gt;='PAINEL E TARGET'!$T$18,'PAINEL E TARGET'!$S$18,'PAINEL E TARGET'!$S$19))))))))</f>
        <v>5. Fx de 115% a 119,9%</v>
      </c>
      <c r="DK94" s="17">
        <f>IFERROR(VLOOKUP($BW94,'PAINEL E TARGET'!$G$1:$Q$99,9,0),0)</f>
        <v>0.05</v>
      </c>
      <c r="DL94" s="17">
        <f>VLOOKUP(DJ94,'PAINEL E TARGET'!$S$10:$U$19,3,0)</f>
        <v>1.3</v>
      </c>
      <c r="DM94" s="16">
        <f t="shared" si="69"/>
        <v>156</v>
      </c>
      <c r="DN94" s="17">
        <f t="shared" si="55"/>
        <v>0.39300000000000002</v>
      </c>
      <c r="DO94" s="33" t="str">
        <f>IF(DN94&gt;='PAINEL E TARGET'!$T$11,'PAINEL E TARGET'!$S$11,
IF(DN94&gt;='PAINEL E TARGET'!$T$12,'PAINEL E TARGET'!$S$12,
IF(DN94&gt;='PAINEL E TARGET'!$T$13,'PAINEL E TARGET'!$S$13,
IF(DN94&gt;='PAINEL E TARGET'!$T$14,'PAINEL E TARGET'!$S$14,
IF(DN94&gt;='PAINEL E TARGET'!$T$15,'PAINEL E TARGET'!$S$15,
IF(DN94&gt;='PAINEL E TARGET'!$T$16,'PAINEL E TARGET'!$S$16,
IF(DN94&gt;='PAINEL E TARGET'!$T$17,'PAINEL E TARGET'!$S$17,
IF(DN94&gt;='PAINEL E TARGET'!$T$18,'PAINEL E TARGET'!$S$18,'PAINEL E TARGET'!$S$19))))))))</f>
        <v>Não elegível</v>
      </c>
      <c r="DP94" s="17">
        <f>IFERROR(VLOOKUP($BW94,'PAINEL E TARGET'!$G$1:$Q$99,10,0),0)</f>
        <v>0</v>
      </c>
      <c r="DQ94" s="17">
        <f>VLOOKUP(DO94,'PAINEL E TARGET'!$S$10:$U$19,3,0)</f>
        <v>0</v>
      </c>
      <c r="DR94" s="16">
        <f t="shared" si="70"/>
        <v>0</v>
      </c>
      <c r="DS94" s="17">
        <f t="shared" si="56"/>
        <v>0.93799999999999994</v>
      </c>
      <c r="DT94" s="16">
        <f>IF(DS94&gt;=1,VLOOKUP(BO94,'PAINEL E TARGET'!$S$1:$W$8,5,0),0)</f>
        <v>0</v>
      </c>
      <c r="DU94" s="16">
        <f t="shared" si="71"/>
        <v>1464</v>
      </c>
    </row>
    <row r="95" spans="2:125" s="32" customFormat="1" x14ac:dyDescent="0.2">
      <c r="B95" s="44">
        <v>43541</v>
      </c>
      <c r="C95" s="65">
        <v>364</v>
      </c>
      <c r="D95" s="66" t="s">
        <v>101</v>
      </c>
      <c r="E95" s="65">
        <v>413</v>
      </c>
      <c r="F95" s="65" t="s">
        <v>1020</v>
      </c>
      <c r="G95" s="67">
        <v>1093997.7952832968</v>
      </c>
      <c r="H95" s="67">
        <v>626595.93778617051</v>
      </c>
      <c r="I95" s="67">
        <v>538633.25000000012</v>
      </c>
      <c r="J95" s="68">
        <v>0.85961816462303942</v>
      </c>
      <c r="K95" s="67">
        <v>69327.541038835057</v>
      </c>
      <c r="L95" s="67">
        <v>504858.35809602239</v>
      </c>
      <c r="M95" s="67">
        <v>75413.03</v>
      </c>
      <c r="N95" s="67">
        <v>433267.74</v>
      </c>
      <c r="O95" s="67">
        <v>1003682.0269434284</v>
      </c>
      <c r="P95" s="67" t="s">
        <v>1082</v>
      </c>
      <c r="Q95" s="67" t="s">
        <v>1082</v>
      </c>
      <c r="R95" s="67">
        <v>0</v>
      </c>
      <c r="S95" s="67">
        <v>1399</v>
      </c>
      <c r="T95" s="68">
        <v>9.9554203762454899E-2</v>
      </c>
      <c r="U95" s="68">
        <v>8.7053733130112235E-2</v>
      </c>
      <c r="V95" s="68">
        <v>0.8744355320025472</v>
      </c>
      <c r="W95" s="67">
        <v>57162.619999999995</v>
      </c>
      <c r="X95" s="67">
        <v>44282.560000000005</v>
      </c>
      <c r="Y95" s="68">
        <v>0.77467687800174323</v>
      </c>
      <c r="Z95" s="68">
        <v>9.3794536022472202E-2</v>
      </c>
      <c r="AA95" s="68">
        <v>0.13398611471001745</v>
      </c>
      <c r="AB95" s="68">
        <v>1.4285066102135817</v>
      </c>
      <c r="AC95" s="67">
        <v>53855.5</v>
      </c>
      <c r="AD95" s="67">
        <v>68156.160000000003</v>
      </c>
      <c r="AE95" s="68">
        <v>1.2655375959744131</v>
      </c>
      <c r="AF95" s="43">
        <v>80</v>
      </c>
      <c r="AG95" s="43">
        <v>74</v>
      </c>
      <c r="AH95" s="43">
        <v>28</v>
      </c>
      <c r="AI95" s="43">
        <v>24</v>
      </c>
      <c r="AJ95" s="67">
        <v>24523.750000000004</v>
      </c>
      <c r="AK95" s="67">
        <v>20344.060000000001</v>
      </c>
      <c r="AL95" s="68">
        <v>0.82956562515928434</v>
      </c>
      <c r="AM95" s="67">
        <v>5201.49</v>
      </c>
      <c r="AN95" s="67">
        <v>4413.7000000000007</v>
      </c>
      <c r="AO95" s="68">
        <v>0.84854532066773192</v>
      </c>
      <c r="AP95" s="67">
        <v>3674.87</v>
      </c>
      <c r="AQ95" s="67">
        <v>2495.92</v>
      </c>
      <c r="AR95" s="68">
        <v>0.6791859303866532</v>
      </c>
      <c r="AS95" s="67">
        <v>23762.51</v>
      </c>
      <c r="AT95" s="67">
        <v>17028.88</v>
      </c>
      <c r="AU95" s="68">
        <v>0.7166279993148873</v>
      </c>
      <c r="AV95" s="43">
        <v>617.91</v>
      </c>
      <c r="AW95" s="43">
        <v>689.86</v>
      </c>
      <c r="AX95" s="69">
        <v>1.1164409056335065</v>
      </c>
      <c r="AY95" s="43">
        <v>69327.541038835057</v>
      </c>
      <c r="AZ95" s="43">
        <v>75413.03</v>
      </c>
      <c r="BA95" s="43">
        <v>32049.864183659109</v>
      </c>
      <c r="BB95" s="43">
        <v>34608.76</v>
      </c>
      <c r="BC95" s="43">
        <v>120803.72565641814</v>
      </c>
      <c r="BD95" s="43">
        <v>56105.170818728184</v>
      </c>
      <c r="BE95" s="43">
        <v>100493.30999999998</v>
      </c>
      <c r="BF95" s="43">
        <v>94679.419999999984</v>
      </c>
      <c r="BG95" s="43">
        <v>1081.2099999999998</v>
      </c>
      <c r="BH95" s="43">
        <v>54</v>
      </c>
      <c r="BI95" s="44">
        <v>43173</v>
      </c>
      <c r="BJ95" s="44">
        <v>43541</v>
      </c>
      <c r="BK95" s="44">
        <v>43172</v>
      </c>
      <c r="BL95" s="43">
        <f t="shared" si="57"/>
        <v>540032.25000000012</v>
      </c>
      <c r="BM95" s="43">
        <f t="shared" si="58"/>
        <v>510079.77</v>
      </c>
      <c r="BO95" s="16" t="str">
        <f>IFERROR(VLOOKUP($C95,'PORTE LOJA'!A:B,2,0),"PORTE 1")</f>
        <v>PORTE 2</v>
      </c>
      <c r="BP95" s="16">
        <f>VLOOKUP(BO95,'PAINEL E TARGET'!$S$1:$W$8,3,0)</f>
        <v>1875</v>
      </c>
      <c r="BQ95" s="16">
        <f t="shared" si="36"/>
        <v>1</v>
      </c>
      <c r="BR95" s="16">
        <f t="shared" si="37"/>
        <v>1</v>
      </c>
      <c r="BS95" s="16">
        <f t="shared" si="38"/>
        <v>1</v>
      </c>
      <c r="BT95" s="16">
        <f t="shared" si="39"/>
        <v>1</v>
      </c>
      <c r="BU95" s="16">
        <f t="shared" si="40"/>
        <v>1</v>
      </c>
      <c r="BV95" s="16">
        <f t="shared" si="41"/>
        <v>1</v>
      </c>
      <c r="BW95" s="17" t="str">
        <f t="shared" si="59"/>
        <v>111111</v>
      </c>
      <c r="BY95" s="17">
        <f t="shared" si="42"/>
        <v>0.86199999999999999</v>
      </c>
      <c r="BZ95" s="17">
        <f t="shared" si="43"/>
        <v>0.88800000000000001</v>
      </c>
      <c r="CA95" s="17" t="str">
        <f t="shared" si="60"/>
        <v>Sem Retira</v>
      </c>
      <c r="CB95" s="17">
        <f t="shared" si="61"/>
        <v>0.88800000000000001</v>
      </c>
      <c r="CC95" s="33" t="str">
        <f>IF(CB95&gt;='PAINEL E TARGET'!$T$11,'PAINEL E TARGET'!$S$11,
IF(CB95&gt;='PAINEL E TARGET'!$T$12,'PAINEL E TARGET'!$S$12,
IF(CB95&gt;='PAINEL E TARGET'!$T$13,'PAINEL E TARGET'!$S$13,
IF(CB95&gt;='PAINEL E TARGET'!$T$14,'PAINEL E TARGET'!$S$14,
IF(CB95&gt;='PAINEL E TARGET'!$T$15,'PAINEL E TARGET'!$S$15,
IF(CB95&gt;='PAINEL E TARGET'!$T$16,'PAINEL E TARGET'!$S$16,
IF(CB95&gt;='PAINEL E TARGET'!$T$17,'PAINEL E TARGET'!$S$17,
IF(CB95&gt;='PAINEL E TARGET'!$T$18,'PAINEL E TARGET'!$S$18,'PAINEL E TARGET'!$S$19))))))))</f>
        <v>Não elegível</v>
      </c>
      <c r="CD95" s="17">
        <f>IFERROR(VLOOKUP($BW95,'PAINEL E TARGET'!$G$1:$Q$99,4,0),0)</f>
        <v>0.25</v>
      </c>
      <c r="CE95" s="17">
        <f>VLOOKUP(CC95,'PAINEL E TARGET'!$S$10:$U$19,3,0)</f>
        <v>0</v>
      </c>
      <c r="CF95" s="16">
        <f t="shared" si="62"/>
        <v>0</v>
      </c>
      <c r="CG95" s="17">
        <f t="shared" si="44"/>
        <v>0.83</v>
      </c>
      <c r="CH95" s="17">
        <f t="shared" si="45"/>
        <v>0.84899999999999998</v>
      </c>
      <c r="CI95" s="17">
        <f t="shared" si="46"/>
        <v>0.67900000000000005</v>
      </c>
      <c r="CJ95" s="17">
        <f t="shared" si="47"/>
        <v>0.71699999999999997</v>
      </c>
      <c r="CK95" s="17">
        <f t="shared" si="48"/>
        <v>1.1160000000000001</v>
      </c>
      <c r="CL95" s="17">
        <f t="shared" si="49"/>
        <v>0.77500000000000002</v>
      </c>
      <c r="CM95" s="16">
        <f t="shared" si="50"/>
        <v>4</v>
      </c>
      <c r="CN95" s="17" t="str">
        <f t="shared" si="63"/>
        <v>não ok</v>
      </c>
      <c r="CO95" s="17">
        <f t="shared" si="64"/>
        <v>0</v>
      </c>
      <c r="CP95" s="33" t="str">
        <f>IF(CO95&gt;='PAINEL E TARGET'!$T$11,'PAINEL E TARGET'!$S$11,
IF(CO95&gt;='PAINEL E TARGET'!$T$12,'PAINEL E TARGET'!$S$12,
IF(CO95&gt;='PAINEL E TARGET'!$T$13,'PAINEL E TARGET'!$S$13,
IF(CO95&gt;='PAINEL E TARGET'!$T$14,'PAINEL E TARGET'!$S$14,
IF(CO95&gt;='PAINEL E TARGET'!$T$15,'PAINEL E TARGET'!$S$15,
IF(CO95&gt;='PAINEL E TARGET'!$T$16,'PAINEL E TARGET'!$S$16,
IF(CO95&gt;='PAINEL E TARGET'!$T$17,'PAINEL E TARGET'!$S$17,
IF(CO95&gt;='PAINEL E TARGET'!$T$18,'PAINEL E TARGET'!$S$18,'PAINEL E TARGET'!$S$19))))))))</f>
        <v>Não elegível</v>
      </c>
      <c r="CQ95" s="17">
        <f>IFERROR(VLOOKUP($BW95,'PAINEL E TARGET'!$G$1:$Q$99,5,0),0)</f>
        <v>0.25</v>
      </c>
      <c r="CR95" s="17">
        <f>VLOOKUP(CP95,'PAINEL E TARGET'!$S$10:$U$19,3,0)</f>
        <v>0</v>
      </c>
      <c r="CS95" s="16">
        <f t="shared" si="65"/>
        <v>0</v>
      </c>
      <c r="CT95" s="17">
        <f t="shared" si="51"/>
        <v>1.266</v>
      </c>
      <c r="CU95" s="33" t="str">
        <f>IF(CT95&gt;='PAINEL E TARGET'!$T$11,'PAINEL E TARGET'!$S$11,
IF(CT95&gt;='PAINEL E TARGET'!$T$12,'PAINEL E TARGET'!$S$12,
IF(CT95&gt;='PAINEL E TARGET'!$T$13,'PAINEL E TARGET'!$S$13,
IF(CT95&gt;='PAINEL E TARGET'!$T$14,'PAINEL E TARGET'!$S$14,
IF(CT95&gt;='PAINEL E TARGET'!$T$15,'PAINEL E TARGET'!$S$15,
IF(CT95&gt;='PAINEL E TARGET'!$T$16,'PAINEL E TARGET'!$S$16,
IF(CT95&gt;='PAINEL E TARGET'!$T$17,'PAINEL E TARGET'!$S$17,
IF(CT95&gt;='PAINEL E TARGET'!$T$18,'PAINEL E TARGET'!$S$18,'PAINEL E TARGET'!$S$19))))))))</f>
        <v>7. Fx de 125% a 129,9%</v>
      </c>
      <c r="CV95" s="17">
        <f>IFERROR(VLOOKUP($BW95,'PAINEL E TARGET'!$G$1:$Q$99,6,0),0)</f>
        <v>0.2</v>
      </c>
      <c r="CW95" s="17">
        <f>VLOOKUP(CU95,'PAINEL E TARGET'!$S$10:$U$19,3,0)</f>
        <v>1.5</v>
      </c>
      <c r="CX95" s="16">
        <f t="shared" si="66"/>
        <v>562.50000000000011</v>
      </c>
      <c r="CY95" s="17">
        <f t="shared" si="52"/>
        <v>1.0880000000000001</v>
      </c>
      <c r="CZ95" s="33" t="str">
        <f>IF(CY95&gt;='PAINEL E TARGET'!$T$11,'PAINEL E TARGET'!$S$11,
IF(CY95&gt;='PAINEL E TARGET'!$T$12,'PAINEL E TARGET'!$S$12,
IF(CY95&gt;='PAINEL E TARGET'!$T$13,'PAINEL E TARGET'!$S$13,
IF(CY95&gt;='PAINEL E TARGET'!$T$14,'PAINEL E TARGET'!$S$14,
IF(CY95&gt;='PAINEL E TARGET'!$T$15,'PAINEL E TARGET'!$S$15,
IF(CY95&gt;='PAINEL E TARGET'!$T$16,'PAINEL E TARGET'!$S$16,
IF(CY95&gt;='PAINEL E TARGET'!$T$17,'PAINEL E TARGET'!$S$17,
IF(CY95&gt;='PAINEL E TARGET'!$T$18,'PAINEL E TARGET'!$S$18,'PAINEL E TARGET'!$S$19))))))))</f>
        <v>3. Fx de 105% a 109,9%</v>
      </c>
      <c r="DA95" s="17">
        <f>IFERROR(VLOOKUP($BW95,'PAINEL E TARGET'!$G$1:$Q$99,7,0),0)</f>
        <v>0.15</v>
      </c>
      <c r="DB95" s="17">
        <f>VLOOKUP(CZ95,'PAINEL E TARGET'!$S$10:$U$19,3,0)</f>
        <v>1.1000000000000001</v>
      </c>
      <c r="DC95" s="16">
        <f t="shared" si="67"/>
        <v>309.375</v>
      </c>
      <c r="DD95" s="17">
        <f t="shared" si="53"/>
        <v>1.08</v>
      </c>
      <c r="DE95" s="33" t="str">
        <f>IF(DD95&gt;='PAINEL E TARGET'!$T$11,'PAINEL E TARGET'!$S$11,
IF(DD95&gt;='PAINEL E TARGET'!$T$12,'PAINEL E TARGET'!$S$12,
IF(DD95&gt;='PAINEL E TARGET'!$T$13,'PAINEL E TARGET'!$S$13,
IF(DD95&gt;='PAINEL E TARGET'!$T$14,'PAINEL E TARGET'!$S$14,
IF(DD95&gt;='PAINEL E TARGET'!$T$15,'PAINEL E TARGET'!$S$15,
IF(DD95&gt;='PAINEL E TARGET'!$T$16,'PAINEL E TARGET'!$S$16,
IF(DD95&gt;='PAINEL E TARGET'!$T$17,'PAINEL E TARGET'!$S$17,
IF(DD95&gt;='PAINEL E TARGET'!$T$18,'PAINEL E TARGET'!$S$18,'PAINEL E TARGET'!$S$19))))))))</f>
        <v>3. Fx de 105% a 109,9%</v>
      </c>
      <c r="DF95" s="17">
        <f>IFERROR(VLOOKUP($BW95,'PAINEL E TARGET'!$G$1:$Q$99,8,0),0)</f>
        <v>0.1</v>
      </c>
      <c r="DG95" s="17">
        <f>VLOOKUP(DE95,'PAINEL E TARGET'!$S$10:$U$19,3,0)</f>
        <v>1.1000000000000001</v>
      </c>
      <c r="DH95" s="16">
        <f t="shared" si="68"/>
        <v>206.25000000000003</v>
      </c>
      <c r="DI95" s="17">
        <f t="shared" si="54"/>
        <v>0.85699999999999998</v>
      </c>
      <c r="DJ95" s="33" t="str">
        <f>IF(DI95&gt;='PAINEL E TARGET'!$T$11,'PAINEL E TARGET'!$S$11,
IF(DI95&gt;='PAINEL E TARGET'!$T$12,'PAINEL E TARGET'!$S$12,
IF(DI95&gt;='PAINEL E TARGET'!$T$13,'PAINEL E TARGET'!$S$13,
IF(DI95&gt;='PAINEL E TARGET'!$T$14,'PAINEL E TARGET'!$S$14,
IF(DI95&gt;='PAINEL E TARGET'!$T$15,'PAINEL E TARGET'!$S$15,
IF(DI95&gt;='PAINEL E TARGET'!$T$16,'PAINEL E TARGET'!$S$16,
IF(DI95&gt;='PAINEL E TARGET'!$T$17,'PAINEL E TARGET'!$S$17,
IF(DI95&gt;='PAINEL E TARGET'!$T$18,'PAINEL E TARGET'!$S$18,'PAINEL E TARGET'!$S$19))))))))</f>
        <v>Não elegível</v>
      </c>
      <c r="DK95" s="17">
        <f>IFERROR(VLOOKUP($BW95,'PAINEL E TARGET'!$G$1:$Q$99,9,0),0)</f>
        <v>0.05</v>
      </c>
      <c r="DL95" s="17">
        <f>VLOOKUP(DJ95,'PAINEL E TARGET'!$S$10:$U$19,3,0)</f>
        <v>0</v>
      </c>
      <c r="DM95" s="16">
        <f t="shared" si="69"/>
        <v>0</v>
      </c>
      <c r="DN95" s="17">
        <f t="shared" si="55"/>
        <v>1.1160000000000001</v>
      </c>
      <c r="DO95" s="33" t="str">
        <f>IF(DN95&gt;='PAINEL E TARGET'!$T$11,'PAINEL E TARGET'!$S$11,
IF(DN95&gt;='PAINEL E TARGET'!$T$12,'PAINEL E TARGET'!$S$12,
IF(DN95&gt;='PAINEL E TARGET'!$T$13,'PAINEL E TARGET'!$S$13,
IF(DN95&gt;='PAINEL E TARGET'!$T$14,'PAINEL E TARGET'!$S$14,
IF(DN95&gt;='PAINEL E TARGET'!$T$15,'PAINEL E TARGET'!$S$15,
IF(DN95&gt;='PAINEL E TARGET'!$T$16,'PAINEL E TARGET'!$S$16,
IF(DN95&gt;='PAINEL E TARGET'!$T$17,'PAINEL E TARGET'!$S$17,
IF(DN95&gt;='PAINEL E TARGET'!$T$18,'PAINEL E TARGET'!$S$18,'PAINEL E TARGET'!$S$19))))))))</f>
        <v>4. Fx de 110% a 114,9%</v>
      </c>
      <c r="DP95" s="17">
        <f>IFERROR(VLOOKUP($BW95,'PAINEL E TARGET'!$G$1:$Q$99,10,0),0)</f>
        <v>0</v>
      </c>
      <c r="DQ95" s="17">
        <f>VLOOKUP(DO95,'PAINEL E TARGET'!$S$10:$U$19,3,0)</f>
        <v>1.2</v>
      </c>
      <c r="DR95" s="16">
        <f t="shared" si="70"/>
        <v>0</v>
      </c>
      <c r="DS95" s="17">
        <f t="shared" si="56"/>
        <v>0.92500000000000004</v>
      </c>
      <c r="DT95" s="16">
        <f>IF(DS95&gt;=1,VLOOKUP(BO95,'PAINEL E TARGET'!$S$1:$W$8,5,0),0)</f>
        <v>0</v>
      </c>
      <c r="DU95" s="16">
        <f t="shared" si="71"/>
        <v>1078.1250000000002</v>
      </c>
    </row>
    <row r="96" spans="2:125" s="32" customFormat="1" x14ac:dyDescent="0.2">
      <c r="B96" s="44">
        <v>43541</v>
      </c>
      <c r="C96" s="65">
        <v>366</v>
      </c>
      <c r="D96" s="66" t="s">
        <v>102</v>
      </c>
      <c r="E96" s="65">
        <v>414</v>
      </c>
      <c r="F96" s="65" t="s">
        <v>1020</v>
      </c>
      <c r="G96" s="67">
        <v>1501279.6697813976</v>
      </c>
      <c r="H96" s="67">
        <v>809227.47756289679</v>
      </c>
      <c r="I96" s="67">
        <v>803118.32000000007</v>
      </c>
      <c r="J96" s="68">
        <v>0.99245063009810874</v>
      </c>
      <c r="K96" s="67">
        <v>140786.73144343536</v>
      </c>
      <c r="L96" s="67">
        <v>626328.89933103358</v>
      </c>
      <c r="M96" s="67">
        <v>146157.96</v>
      </c>
      <c r="N96" s="67">
        <v>632268.48</v>
      </c>
      <c r="O96" s="67">
        <v>1424723.743702594</v>
      </c>
      <c r="P96" s="67" t="s">
        <v>1082</v>
      </c>
      <c r="Q96" s="67" t="s">
        <v>1082</v>
      </c>
      <c r="R96" s="67">
        <v>0</v>
      </c>
      <c r="S96" s="67">
        <v>3458</v>
      </c>
      <c r="T96" s="68">
        <v>0.10150677013501359</v>
      </c>
      <c r="U96" s="68">
        <v>0.11579311206335693</v>
      </c>
      <c r="V96" s="68">
        <v>1.1407427495657794</v>
      </c>
      <c r="W96" s="67">
        <v>77867.430000000008</v>
      </c>
      <c r="X96" s="67">
        <v>90136.419999999984</v>
      </c>
      <c r="Y96" s="68">
        <v>1.1575625393055862</v>
      </c>
      <c r="Z96" s="68">
        <v>0.10198603295439955</v>
      </c>
      <c r="AA96" s="68">
        <v>0.12801869885097944</v>
      </c>
      <c r="AB96" s="68">
        <v>1.2552571675007669</v>
      </c>
      <c r="AC96" s="67">
        <v>78235.080000000016</v>
      </c>
      <c r="AD96" s="67">
        <v>99653.14</v>
      </c>
      <c r="AE96" s="68">
        <v>1.2737654259444737</v>
      </c>
      <c r="AF96" s="43">
        <v>80</v>
      </c>
      <c r="AG96" s="43">
        <v>71</v>
      </c>
      <c r="AH96" s="43">
        <v>33</v>
      </c>
      <c r="AI96" s="43">
        <v>39</v>
      </c>
      <c r="AJ96" s="67">
        <v>41005.150000000009</v>
      </c>
      <c r="AK96" s="67">
        <v>50171</v>
      </c>
      <c r="AL96" s="68">
        <v>1.2235292396199011</v>
      </c>
      <c r="AM96" s="67">
        <v>8726.43</v>
      </c>
      <c r="AN96" s="67">
        <v>9322.1999999999989</v>
      </c>
      <c r="AO96" s="68">
        <v>1.0682719050058269</v>
      </c>
      <c r="AP96" s="67">
        <v>5762.68</v>
      </c>
      <c r="AQ96" s="67">
        <v>6407.6900000000005</v>
      </c>
      <c r="AR96" s="68">
        <v>1.1119288247829135</v>
      </c>
      <c r="AS96" s="67">
        <v>22373.170000000002</v>
      </c>
      <c r="AT96" s="67">
        <v>24235.529999999995</v>
      </c>
      <c r="AU96" s="68">
        <v>1.0832407745527342</v>
      </c>
      <c r="AV96" s="43">
        <v>2649.8499999999995</v>
      </c>
      <c r="AW96" s="43">
        <v>1754.66</v>
      </c>
      <c r="AX96" s="69">
        <v>0.66217333056588124</v>
      </c>
      <c r="AY96" s="43">
        <v>140786.73144343536</v>
      </c>
      <c r="AZ96" s="43">
        <v>146157.96</v>
      </c>
      <c r="BA96" s="43">
        <v>35860.609670304701</v>
      </c>
      <c r="BB96" s="43">
        <v>41867.549999999996</v>
      </c>
      <c r="BC96" s="43">
        <v>260732.1059401925</v>
      </c>
      <c r="BD96" s="43">
        <v>66660.853200696845</v>
      </c>
      <c r="BE96" s="43">
        <v>145334.37000000002</v>
      </c>
      <c r="BF96" s="43">
        <v>146020.62</v>
      </c>
      <c r="BG96" s="43">
        <v>4927.3399999999992</v>
      </c>
      <c r="BH96" s="43">
        <v>66</v>
      </c>
      <c r="BI96" s="44">
        <v>43173</v>
      </c>
      <c r="BJ96" s="44">
        <v>43541</v>
      </c>
      <c r="BK96" s="44">
        <v>43172</v>
      </c>
      <c r="BL96" s="43">
        <f t="shared" si="57"/>
        <v>806576.32000000007</v>
      </c>
      <c r="BM96" s="43">
        <f t="shared" si="58"/>
        <v>781884.44</v>
      </c>
      <c r="BO96" s="16" t="str">
        <f>IFERROR(VLOOKUP($C96,'PORTE LOJA'!A:B,2,0),"PORTE 1")</f>
        <v>PORTE 3</v>
      </c>
      <c r="BP96" s="16">
        <f>VLOOKUP(BO96,'PAINEL E TARGET'!$S$1:$W$8,3,0)</f>
        <v>2400</v>
      </c>
      <c r="BQ96" s="16">
        <f t="shared" si="36"/>
        <v>1</v>
      </c>
      <c r="BR96" s="16">
        <f t="shared" si="37"/>
        <v>1</v>
      </c>
      <c r="BS96" s="16">
        <f t="shared" si="38"/>
        <v>1</v>
      </c>
      <c r="BT96" s="16">
        <f t="shared" si="39"/>
        <v>1</v>
      </c>
      <c r="BU96" s="16">
        <f t="shared" si="40"/>
        <v>1</v>
      </c>
      <c r="BV96" s="16">
        <f t="shared" si="41"/>
        <v>1</v>
      </c>
      <c r="BW96" s="17" t="str">
        <f t="shared" si="59"/>
        <v>111111</v>
      </c>
      <c r="BY96" s="17">
        <f t="shared" si="42"/>
        <v>0.997</v>
      </c>
      <c r="BZ96" s="17">
        <f t="shared" si="43"/>
        <v>1.0189999999999999</v>
      </c>
      <c r="CA96" s="17" t="str">
        <f t="shared" si="60"/>
        <v>Sem Retira</v>
      </c>
      <c r="CB96" s="17">
        <f t="shared" si="61"/>
        <v>1.0189999999999999</v>
      </c>
      <c r="CC96" s="33" t="str">
        <f>IF(CB96&gt;='PAINEL E TARGET'!$T$11,'PAINEL E TARGET'!$S$11,
IF(CB96&gt;='PAINEL E TARGET'!$T$12,'PAINEL E TARGET'!$S$12,
IF(CB96&gt;='PAINEL E TARGET'!$T$13,'PAINEL E TARGET'!$S$13,
IF(CB96&gt;='PAINEL E TARGET'!$T$14,'PAINEL E TARGET'!$S$14,
IF(CB96&gt;='PAINEL E TARGET'!$T$15,'PAINEL E TARGET'!$S$15,
IF(CB96&gt;='PAINEL E TARGET'!$T$16,'PAINEL E TARGET'!$S$16,
IF(CB96&gt;='PAINEL E TARGET'!$T$17,'PAINEL E TARGET'!$S$17,
IF(CB96&gt;='PAINEL E TARGET'!$T$18,'PAINEL E TARGET'!$S$18,'PAINEL E TARGET'!$S$19))))))))</f>
        <v>2. Fx de 100% a 104,9%</v>
      </c>
      <c r="CD96" s="17">
        <f>IFERROR(VLOOKUP($BW96,'PAINEL E TARGET'!$G$1:$Q$99,4,0),0)</f>
        <v>0.25</v>
      </c>
      <c r="CE96" s="17">
        <f>VLOOKUP(CC96,'PAINEL E TARGET'!$S$10:$U$19,3,0)</f>
        <v>1</v>
      </c>
      <c r="CF96" s="16">
        <f t="shared" si="62"/>
        <v>600</v>
      </c>
      <c r="CG96" s="17">
        <f t="shared" si="44"/>
        <v>1.224</v>
      </c>
      <c r="CH96" s="17">
        <f t="shared" si="45"/>
        <v>1.0680000000000001</v>
      </c>
      <c r="CI96" s="17">
        <f t="shared" si="46"/>
        <v>1.1120000000000001</v>
      </c>
      <c r="CJ96" s="17">
        <f t="shared" si="47"/>
        <v>1.083</v>
      </c>
      <c r="CK96" s="17">
        <f t="shared" si="48"/>
        <v>0.66200000000000003</v>
      </c>
      <c r="CL96" s="17">
        <f t="shared" si="49"/>
        <v>1.1579999999999999</v>
      </c>
      <c r="CM96" s="16">
        <f t="shared" si="50"/>
        <v>4</v>
      </c>
      <c r="CN96" s="17" t="str">
        <f t="shared" si="63"/>
        <v>não ok</v>
      </c>
      <c r="CO96" s="17">
        <f t="shared" si="64"/>
        <v>0</v>
      </c>
      <c r="CP96" s="33" t="str">
        <f>IF(CO96&gt;='PAINEL E TARGET'!$T$11,'PAINEL E TARGET'!$S$11,
IF(CO96&gt;='PAINEL E TARGET'!$T$12,'PAINEL E TARGET'!$S$12,
IF(CO96&gt;='PAINEL E TARGET'!$T$13,'PAINEL E TARGET'!$S$13,
IF(CO96&gt;='PAINEL E TARGET'!$T$14,'PAINEL E TARGET'!$S$14,
IF(CO96&gt;='PAINEL E TARGET'!$T$15,'PAINEL E TARGET'!$S$15,
IF(CO96&gt;='PAINEL E TARGET'!$T$16,'PAINEL E TARGET'!$S$16,
IF(CO96&gt;='PAINEL E TARGET'!$T$17,'PAINEL E TARGET'!$S$17,
IF(CO96&gt;='PAINEL E TARGET'!$T$18,'PAINEL E TARGET'!$S$18,'PAINEL E TARGET'!$S$19))))))))</f>
        <v>Não elegível</v>
      </c>
      <c r="CQ96" s="17">
        <f>IFERROR(VLOOKUP($BW96,'PAINEL E TARGET'!$G$1:$Q$99,5,0),0)</f>
        <v>0.25</v>
      </c>
      <c r="CR96" s="17">
        <f>VLOOKUP(CP96,'PAINEL E TARGET'!$S$10:$U$19,3,0)</f>
        <v>0</v>
      </c>
      <c r="CS96" s="16">
        <f t="shared" si="65"/>
        <v>0</v>
      </c>
      <c r="CT96" s="17">
        <f t="shared" si="51"/>
        <v>1.274</v>
      </c>
      <c r="CU96" s="33" t="str">
        <f>IF(CT96&gt;='PAINEL E TARGET'!$T$11,'PAINEL E TARGET'!$S$11,
IF(CT96&gt;='PAINEL E TARGET'!$T$12,'PAINEL E TARGET'!$S$12,
IF(CT96&gt;='PAINEL E TARGET'!$T$13,'PAINEL E TARGET'!$S$13,
IF(CT96&gt;='PAINEL E TARGET'!$T$14,'PAINEL E TARGET'!$S$14,
IF(CT96&gt;='PAINEL E TARGET'!$T$15,'PAINEL E TARGET'!$S$15,
IF(CT96&gt;='PAINEL E TARGET'!$T$16,'PAINEL E TARGET'!$S$16,
IF(CT96&gt;='PAINEL E TARGET'!$T$17,'PAINEL E TARGET'!$S$17,
IF(CT96&gt;='PAINEL E TARGET'!$T$18,'PAINEL E TARGET'!$S$18,'PAINEL E TARGET'!$S$19))))))))</f>
        <v>7. Fx de 125% a 129,9%</v>
      </c>
      <c r="CV96" s="17">
        <f>IFERROR(VLOOKUP($BW96,'PAINEL E TARGET'!$G$1:$Q$99,6,0),0)</f>
        <v>0.2</v>
      </c>
      <c r="CW96" s="17">
        <f>VLOOKUP(CU96,'PAINEL E TARGET'!$S$10:$U$19,3,0)</f>
        <v>1.5</v>
      </c>
      <c r="CX96" s="16">
        <f t="shared" si="66"/>
        <v>720.00000000000011</v>
      </c>
      <c r="CY96" s="17">
        <f t="shared" si="52"/>
        <v>1.038</v>
      </c>
      <c r="CZ96" s="33" t="str">
        <f>IF(CY96&gt;='PAINEL E TARGET'!$T$11,'PAINEL E TARGET'!$S$11,
IF(CY96&gt;='PAINEL E TARGET'!$T$12,'PAINEL E TARGET'!$S$12,
IF(CY96&gt;='PAINEL E TARGET'!$T$13,'PAINEL E TARGET'!$S$13,
IF(CY96&gt;='PAINEL E TARGET'!$T$14,'PAINEL E TARGET'!$S$14,
IF(CY96&gt;='PAINEL E TARGET'!$T$15,'PAINEL E TARGET'!$S$15,
IF(CY96&gt;='PAINEL E TARGET'!$T$16,'PAINEL E TARGET'!$S$16,
IF(CY96&gt;='PAINEL E TARGET'!$T$17,'PAINEL E TARGET'!$S$17,
IF(CY96&gt;='PAINEL E TARGET'!$T$18,'PAINEL E TARGET'!$S$18,'PAINEL E TARGET'!$S$19))))))))</f>
        <v>2. Fx de 100% a 104,9%</v>
      </c>
      <c r="DA96" s="17">
        <f>IFERROR(VLOOKUP($BW96,'PAINEL E TARGET'!$G$1:$Q$99,7,0),0)</f>
        <v>0.15</v>
      </c>
      <c r="DB96" s="17">
        <f>VLOOKUP(CZ96,'PAINEL E TARGET'!$S$10:$U$19,3,0)</f>
        <v>1</v>
      </c>
      <c r="DC96" s="16">
        <f t="shared" si="67"/>
        <v>360</v>
      </c>
      <c r="DD96" s="17">
        <f t="shared" si="53"/>
        <v>1.1679999999999999</v>
      </c>
      <c r="DE96" s="33" t="str">
        <f>IF(DD96&gt;='PAINEL E TARGET'!$T$11,'PAINEL E TARGET'!$S$11,
IF(DD96&gt;='PAINEL E TARGET'!$T$12,'PAINEL E TARGET'!$S$12,
IF(DD96&gt;='PAINEL E TARGET'!$T$13,'PAINEL E TARGET'!$S$13,
IF(DD96&gt;='PAINEL E TARGET'!$T$14,'PAINEL E TARGET'!$S$14,
IF(DD96&gt;='PAINEL E TARGET'!$T$15,'PAINEL E TARGET'!$S$15,
IF(DD96&gt;='PAINEL E TARGET'!$T$16,'PAINEL E TARGET'!$S$16,
IF(DD96&gt;='PAINEL E TARGET'!$T$17,'PAINEL E TARGET'!$S$17,
IF(DD96&gt;='PAINEL E TARGET'!$T$18,'PAINEL E TARGET'!$S$18,'PAINEL E TARGET'!$S$19))))))))</f>
        <v>5. Fx de 115% a 119,9%</v>
      </c>
      <c r="DF96" s="17">
        <f>IFERROR(VLOOKUP($BW96,'PAINEL E TARGET'!$G$1:$Q$99,8,0),0)</f>
        <v>0.1</v>
      </c>
      <c r="DG96" s="17">
        <f>VLOOKUP(DE96,'PAINEL E TARGET'!$S$10:$U$19,3,0)</f>
        <v>1.3</v>
      </c>
      <c r="DH96" s="16">
        <f t="shared" si="68"/>
        <v>312</v>
      </c>
      <c r="DI96" s="17">
        <f t="shared" si="54"/>
        <v>1.1819999999999999</v>
      </c>
      <c r="DJ96" s="33" t="str">
        <f>IF(DI96&gt;='PAINEL E TARGET'!$T$11,'PAINEL E TARGET'!$S$11,
IF(DI96&gt;='PAINEL E TARGET'!$T$12,'PAINEL E TARGET'!$S$12,
IF(DI96&gt;='PAINEL E TARGET'!$T$13,'PAINEL E TARGET'!$S$13,
IF(DI96&gt;='PAINEL E TARGET'!$T$14,'PAINEL E TARGET'!$S$14,
IF(DI96&gt;='PAINEL E TARGET'!$T$15,'PAINEL E TARGET'!$S$15,
IF(DI96&gt;='PAINEL E TARGET'!$T$16,'PAINEL E TARGET'!$S$16,
IF(DI96&gt;='PAINEL E TARGET'!$T$17,'PAINEL E TARGET'!$S$17,
IF(DI96&gt;='PAINEL E TARGET'!$T$18,'PAINEL E TARGET'!$S$18,'PAINEL E TARGET'!$S$19))))))))</f>
        <v>5. Fx de 115% a 119,9%</v>
      </c>
      <c r="DK96" s="17">
        <f>IFERROR(VLOOKUP($BW96,'PAINEL E TARGET'!$G$1:$Q$99,9,0),0)</f>
        <v>0.05</v>
      </c>
      <c r="DL96" s="17">
        <f>VLOOKUP(DJ96,'PAINEL E TARGET'!$S$10:$U$19,3,0)</f>
        <v>1.3</v>
      </c>
      <c r="DM96" s="16">
        <f t="shared" si="69"/>
        <v>156</v>
      </c>
      <c r="DN96" s="17">
        <f t="shared" si="55"/>
        <v>0.66200000000000003</v>
      </c>
      <c r="DO96" s="33" t="str">
        <f>IF(DN96&gt;='PAINEL E TARGET'!$T$11,'PAINEL E TARGET'!$S$11,
IF(DN96&gt;='PAINEL E TARGET'!$T$12,'PAINEL E TARGET'!$S$12,
IF(DN96&gt;='PAINEL E TARGET'!$T$13,'PAINEL E TARGET'!$S$13,
IF(DN96&gt;='PAINEL E TARGET'!$T$14,'PAINEL E TARGET'!$S$14,
IF(DN96&gt;='PAINEL E TARGET'!$T$15,'PAINEL E TARGET'!$S$15,
IF(DN96&gt;='PAINEL E TARGET'!$T$16,'PAINEL E TARGET'!$S$16,
IF(DN96&gt;='PAINEL E TARGET'!$T$17,'PAINEL E TARGET'!$S$17,
IF(DN96&gt;='PAINEL E TARGET'!$T$18,'PAINEL E TARGET'!$S$18,'PAINEL E TARGET'!$S$19))))))))</f>
        <v>Não elegível</v>
      </c>
      <c r="DP96" s="17">
        <f>IFERROR(VLOOKUP($BW96,'PAINEL E TARGET'!$G$1:$Q$99,10,0),0)</f>
        <v>0</v>
      </c>
      <c r="DQ96" s="17">
        <f>VLOOKUP(DO96,'PAINEL E TARGET'!$S$10:$U$19,3,0)</f>
        <v>0</v>
      </c>
      <c r="DR96" s="16">
        <f t="shared" si="70"/>
        <v>0</v>
      </c>
      <c r="DS96" s="17">
        <f t="shared" si="56"/>
        <v>0.88800000000000001</v>
      </c>
      <c r="DT96" s="16">
        <f>IF(DS96&gt;=1,VLOOKUP(BO96,'PAINEL E TARGET'!$S$1:$W$8,5,0),0)</f>
        <v>0</v>
      </c>
      <c r="DU96" s="16">
        <f t="shared" si="71"/>
        <v>2148</v>
      </c>
    </row>
    <row r="97" spans="2:125" s="32" customFormat="1" x14ac:dyDescent="0.2">
      <c r="B97" s="44">
        <v>43541</v>
      </c>
      <c r="C97" s="65">
        <v>367</v>
      </c>
      <c r="D97" s="66" t="s">
        <v>103</v>
      </c>
      <c r="E97" s="65">
        <v>511</v>
      </c>
      <c r="F97" s="65" t="s">
        <v>944</v>
      </c>
      <c r="G97" s="67">
        <v>1845005.2460360976</v>
      </c>
      <c r="H97" s="67">
        <v>1147018.4507267666</v>
      </c>
      <c r="I97" s="67">
        <v>1024760.4900000001</v>
      </c>
      <c r="J97" s="68">
        <v>0.89341238525910183</v>
      </c>
      <c r="K97" s="67">
        <v>6548.5953492489352</v>
      </c>
      <c r="L97" s="67">
        <v>909431.85721348715</v>
      </c>
      <c r="M97" s="67">
        <v>7956</v>
      </c>
      <c r="N97" s="67">
        <v>950963.71999999986</v>
      </c>
      <c r="O97" s="67">
        <v>1495366.7991526469</v>
      </c>
      <c r="P97" s="67" t="s">
        <v>1082</v>
      </c>
      <c r="Q97" s="67" t="s">
        <v>1082</v>
      </c>
      <c r="R97" s="67">
        <v>0</v>
      </c>
      <c r="S97" s="67">
        <v>0</v>
      </c>
      <c r="T97" s="68">
        <v>7.9265261389436861E-2</v>
      </c>
      <c r="U97" s="68">
        <v>7.7761984079334615E-2</v>
      </c>
      <c r="V97" s="68">
        <v>0.9810348533045703</v>
      </c>
      <c r="W97" s="67">
        <v>72605.430000000008</v>
      </c>
      <c r="X97" s="67">
        <v>74567.5</v>
      </c>
      <c r="Y97" s="68">
        <v>1.0270237363789456</v>
      </c>
      <c r="Z97" s="68">
        <v>4.5820814060576628E-2</v>
      </c>
      <c r="AA97" s="68">
        <v>5.7306350942496011E-2</v>
      </c>
      <c r="AB97" s="68">
        <v>1.2506619997352104</v>
      </c>
      <c r="AC97" s="67">
        <v>41970.969999999994</v>
      </c>
      <c r="AD97" s="67">
        <v>54952.19</v>
      </c>
      <c r="AE97" s="68">
        <v>1.309290445276819</v>
      </c>
      <c r="AF97" s="43">
        <v>80</v>
      </c>
      <c r="AG97" s="43">
        <v>78</v>
      </c>
      <c r="AH97" s="43">
        <v>26</v>
      </c>
      <c r="AI97" s="43">
        <v>32</v>
      </c>
      <c r="AJ97" s="67">
        <v>37027.86</v>
      </c>
      <c r="AK97" s="67">
        <v>41758.5</v>
      </c>
      <c r="AL97" s="68">
        <v>1.1277589361091891</v>
      </c>
      <c r="AM97" s="67">
        <v>10001.030000000001</v>
      </c>
      <c r="AN97" s="67">
        <v>5849.5999999999995</v>
      </c>
      <c r="AO97" s="68">
        <v>0.58489975532520144</v>
      </c>
      <c r="AP97" s="67">
        <v>864.99999999999989</v>
      </c>
      <c r="AQ97" s="67">
        <v>627.97</v>
      </c>
      <c r="AR97" s="68">
        <v>0.72597687861271687</v>
      </c>
      <c r="AS97" s="67">
        <v>24711.539999999997</v>
      </c>
      <c r="AT97" s="67">
        <v>26331.429999999997</v>
      </c>
      <c r="AU97" s="68">
        <v>1.0655519647905392</v>
      </c>
      <c r="AV97" s="43">
        <v>305.52000000000004</v>
      </c>
      <c r="AW97" s="43">
        <v>339.93</v>
      </c>
      <c r="AX97" s="69">
        <v>1.1126276512175961</v>
      </c>
      <c r="AY97" s="43">
        <v>6548.5953492489352</v>
      </c>
      <c r="AZ97" s="43">
        <v>7956</v>
      </c>
      <c r="BA97" s="43">
        <v>24272.214130751043</v>
      </c>
      <c r="BB97" s="43">
        <v>24132.75</v>
      </c>
      <c r="BC97" s="43">
        <v>10325.333621012194</v>
      </c>
      <c r="BD97" s="43">
        <v>39216.930755237707</v>
      </c>
      <c r="BE97" s="43">
        <v>119129.93</v>
      </c>
      <c r="BF97" s="43">
        <v>68865.419999999984</v>
      </c>
      <c r="BG97" s="43">
        <v>499.85000000000008</v>
      </c>
      <c r="BH97" s="43">
        <v>40</v>
      </c>
      <c r="BI97" s="44">
        <v>43173</v>
      </c>
      <c r="BJ97" s="44">
        <v>43541</v>
      </c>
      <c r="BK97" s="44">
        <v>43172</v>
      </c>
      <c r="BL97" s="43">
        <f t="shared" si="57"/>
        <v>1024760.4900000001</v>
      </c>
      <c r="BM97" s="43">
        <f t="shared" si="58"/>
        <v>958919.71999999986</v>
      </c>
      <c r="BO97" s="16" t="str">
        <f>IFERROR(VLOOKUP($C97,'PORTE LOJA'!A:B,2,0),"PORTE 1")</f>
        <v>PORTE 3</v>
      </c>
      <c r="BP97" s="16">
        <f>VLOOKUP(BO97,'PAINEL E TARGET'!$S$1:$W$8,3,0)</f>
        <v>2400</v>
      </c>
      <c r="BQ97" s="16">
        <f t="shared" si="36"/>
        <v>1</v>
      </c>
      <c r="BR97" s="16">
        <f t="shared" si="37"/>
        <v>1</v>
      </c>
      <c r="BS97" s="16">
        <f t="shared" si="38"/>
        <v>1</v>
      </c>
      <c r="BT97" s="16">
        <f t="shared" si="39"/>
        <v>1</v>
      </c>
      <c r="BU97" s="16">
        <f t="shared" si="40"/>
        <v>1</v>
      </c>
      <c r="BV97" s="16">
        <f t="shared" si="41"/>
        <v>1</v>
      </c>
      <c r="BW97" s="17" t="str">
        <f t="shared" si="59"/>
        <v>111111</v>
      </c>
      <c r="BY97" s="17">
        <f t="shared" si="42"/>
        <v>0.89300000000000002</v>
      </c>
      <c r="BZ97" s="17">
        <f t="shared" si="43"/>
        <v>1.0469999999999999</v>
      </c>
      <c r="CA97" s="17" t="str">
        <f t="shared" si="60"/>
        <v>Sem Retira</v>
      </c>
      <c r="CB97" s="17">
        <f t="shared" si="61"/>
        <v>1.0469999999999999</v>
      </c>
      <c r="CC97" s="33" t="str">
        <f>IF(CB97&gt;='PAINEL E TARGET'!$T$11,'PAINEL E TARGET'!$S$11,
IF(CB97&gt;='PAINEL E TARGET'!$T$12,'PAINEL E TARGET'!$S$12,
IF(CB97&gt;='PAINEL E TARGET'!$T$13,'PAINEL E TARGET'!$S$13,
IF(CB97&gt;='PAINEL E TARGET'!$T$14,'PAINEL E TARGET'!$S$14,
IF(CB97&gt;='PAINEL E TARGET'!$T$15,'PAINEL E TARGET'!$S$15,
IF(CB97&gt;='PAINEL E TARGET'!$T$16,'PAINEL E TARGET'!$S$16,
IF(CB97&gt;='PAINEL E TARGET'!$T$17,'PAINEL E TARGET'!$S$17,
IF(CB97&gt;='PAINEL E TARGET'!$T$18,'PAINEL E TARGET'!$S$18,'PAINEL E TARGET'!$S$19))))))))</f>
        <v>2. Fx de 100% a 104,9%</v>
      </c>
      <c r="CD97" s="17">
        <f>IFERROR(VLOOKUP($BW97,'PAINEL E TARGET'!$G$1:$Q$99,4,0),0)</f>
        <v>0.25</v>
      </c>
      <c r="CE97" s="17">
        <f>VLOOKUP(CC97,'PAINEL E TARGET'!$S$10:$U$19,3,0)</f>
        <v>1</v>
      </c>
      <c r="CF97" s="16">
        <f t="shared" si="62"/>
        <v>600</v>
      </c>
      <c r="CG97" s="17">
        <f t="shared" si="44"/>
        <v>1.1279999999999999</v>
      </c>
      <c r="CH97" s="17">
        <f t="shared" si="45"/>
        <v>0.58499999999999996</v>
      </c>
      <c r="CI97" s="17">
        <f t="shared" si="46"/>
        <v>0.72599999999999998</v>
      </c>
      <c r="CJ97" s="17">
        <f t="shared" si="47"/>
        <v>1.0660000000000001</v>
      </c>
      <c r="CK97" s="17">
        <f t="shared" si="48"/>
        <v>1.113</v>
      </c>
      <c r="CL97" s="17">
        <f t="shared" si="49"/>
        <v>1.0269999999999999</v>
      </c>
      <c r="CM97" s="16">
        <f t="shared" si="50"/>
        <v>4</v>
      </c>
      <c r="CN97" s="17" t="str">
        <f t="shared" si="63"/>
        <v>não ok</v>
      </c>
      <c r="CO97" s="17">
        <f t="shared" si="64"/>
        <v>0</v>
      </c>
      <c r="CP97" s="33" t="str">
        <f>IF(CO97&gt;='PAINEL E TARGET'!$T$11,'PAINEL E TARGET'!$S$11,
IF(CO97&gt;='PAINEL E TARGET'!$T$12,'PAINEL E TARGET'!$S$12,
IF(CO97&gt;='PAINEL E TARGET'!$T$13,'PAINEL E TARGET'!$S$13,
IF(CO97&gt;='PAINEL E TARGET'!$T$14,'PAINEL E TARGET'!$S$14,
IF(CO97&gt;='PAINEL E TARGET'!$T$15,'PAINEL E TARGET'!$S$15,
IF(CO97&gt;='PAINEL E TARGET'!$T$16,'PAINEL E TARGET'!$S$16,
IF(CO97&gt;='PAINEL E TARGET'!$T$17,'PAINEL E TARGET'!$S$17,
IF(CO97&gt;='PAINEL E TARGET'!$T$18,'PAINEL E TARGET'!$S$18,'PAINEL E TARGET'!$S$19))))))))</f>
        <v>Não elegível</v>
      </c>
      <c r="CQ97" s="17">
        <f>IFERROR(VLOOKUP($BW97,'PAINEL E TARGET'!$G$1:$Q$99,5,0),0)</f>
        <v>0.25</v>
      </c>
      <c r="CR97" s="17">
        <f>VLOOKUP(CP97,'PAINEL E TARGET'!$S$10:$U$19,3,0)</f>
        <v>0</v>
      </c>
      <c r="CS97" s="16">
        <f t="shared" si="65"/>
        <v>0</v>
      </c>
      <c r="CT97" s="17">
        <f t="shared" si="51"/>
        <v>1.3089999999999999</v>
      </c>
      <c r="CU97" s="33" t="str">
        <f>IF(CT97&gt;='PAINEL E TARGET'!$T$11,'PAINEL E TARGET'!$S$11,
IF(CT97&gt;='PAINEL E TARGET'!$T$12,'PAINEL E TARGET'!$S$12,
IF(CT97&gt;='PAINEL E TARGET'!$T$13,'PAINEL E TARGET'!$S$13,
IF(CT97&gt;='PAINEL E TARGET'!$T$14,'PAINEL E TARGET'!$S$14,
IF(CT97&gt;='PAINEL E TARGET'!$T$15,'PAINEL E TARGET'!$S$15,
IF(CT97&gt;='PAINEL E TARGET'!$T$16,'PAINEL E TARGET'!$S$16,
IF(CT97&gt;='PAINEL E TARGET'!$T$17,'PAINEL E TARGET'!$S$17,
IF(CT97&gt;='PAINEL E TARGET'!$T$18,'PAINEL E TARGET'!$S$18,'PAINEL E TARGET'!$S$19))))))))</f>
        <v>8. Fx de 130% ou mais</v>
      </c>
      <c r="CV97" s="17">
        <f>IFERROR(VLOOKUP($BW97,'PAINEL E TARGET'!$G$1:$Q$99,6,0),0)</f>
        <v>0.2</v>
      </c>
      <c r="CW97" s="17">
        <f>VLOOKUP(CU97,'PAINEL E TARGET'!$S$10:$U$19,3,0)</f>
        <v>1.6</v>
      </c>
      <c r="CX97" s="16">
        <f t="shared" si="66"/>
        <v>768.00000000000011</v>
      </c>
      <c r="CY97" s="17">
        <f t="shared" si="52"/>
        <v>1.2150000000000001</v>
      </c>
      <c r="CZ97" s="33" t="str">
        <f>IF(CY97&gt;='PAINEL E TARGET'!$T$11,'PAINEL E TARGET'!$S$11,
IF(CY97&gt;='PAINEL E TARGET'!$T$12,'PAINEL E TARGET'!$S$12,
IF(CY97&gt;='PAINEL E TARGET'!$T$13,'PAINEL E TARGET'!$S$13,
IF(CY97&gt;='PAINEL E TARGET'!$T$14,'PAINEL E TARGET'!$S$14,
IF(CY97&gt;='PAINEL E TARGET'!$T$15,'PAINEL E TARGET'!$S$15,
IF(CY97&gt;='PAINEL E TARGET'!$T$16,'PAINEL E TARGET'!$S$16,
IF(CY97&gt;='PAINEL E TARGET'!$T$17,'PAINEL E TARGET'!$S$17,
IF(CY97&gt;='PAINEL E TARGET'!$T$18,'PAINEL E TARGET'!$S$18,'PAINEL E TARGET'!$S$19))))))))</f>
        <v>6. Fx de 120% a 124,9%</v>
      </c>
      <c r="DA97" s="17">
        <f>IFERROR(VLOOKUP($BW97,'PAINEL E TARGET'!$G$1:$Q$99,7,0),0)</f>
        <v>0.15</v>
      </c>
      <c r="DB97" s="17">
        <f>VLOOKUP(CZ97,'PAINEL E TARGET'!$S$10:$U$19,3,0)</f>
        <v>1.4</v>
      </c>
      <c r="DC97" s="16">
        <f t="shared" si="67"/>
        <v>504</v>
      </c>
      <c r="DD97" s="17">
        <f t="shared" si="53"/>
        <v>0.99399999999999999</v>
      </c>
      <c r="DE97" s="33" t="str">
        <f>IF(DD97&gt;='PAINEL E TARGET'!$T$11,'PAINEL E TARGET'!$S$11,
IF(DD97&gt;='PAINEL E TARGET'!$T$12,'PAINEL E TARGET'!$S$12,
IF(DD97&gt;='PAINEL E TARGET'!$T$13,'PAINEL E TARGET'!$S$13,
IF(DD97&gt;='PAINEL E TARGET'!$T$14,'PAINEL E TARGET'!$S$14,
IF(DD97&gt;='PAINEL E TARGET'!$T$15,'PAINEL E TARGET'!$S$15,
IF(DD97&gt;='PAINEL E TARGET'!$T$16,'PAINEL E TARGET'!$S$16,
IF(DD97&gt;='PAINEL E TARGET'!$T$17,'PAINEL E TARGET'!$S$17,
IF(DD97&gt;='PAINEL E TARGET'!$T$18,'PAINEL E TARGET'!$S$18,'PAINEL E TARGET'!$S$19))))))))</f>
        <v>1. Fx de 90% a 99,9%</v>
      </c>
      <c r="DF97" s="17">
        <f>IFERROR(VLOOKUP($BW97,'PAINEL E TARGET'!$G$1:$Q$99,8,0),0)</f>
        <v>0.1</v>
      </c>
      <c r="DG97" s="17">
        <f>VLOOKUP(DE97,'PAINEL E TARGET'!$S$10:$U$19,3,0)</f>
        <v>0.5</v>
      </c>
      <c r="DH97" s="16">
        <f t="shared" si="68"/>
        <v>120</v>
      </c>
      <c r="DI97" s="17">
        <f t="shared" si="54"/>
        <v>1.2310000000000001</v>
      </c>
      <c r="DJ97" s="33" t="str">
        <f>IF(DI97&gt;='PAINEL E TARGET'!$T$11,'PAINEL E TARGET'!$S$11,
IF(DI97&gt;='PAINEL E TARGET'!$T$12,'PAINEL E TARGET'!$S$12,
IF(DI97&gt;='PAINEL E TARGET'!$T$13,'PAINEL E TARGET'!$S$13,
IF(DI97&gt;='PAINEL E TARGET'!$T$14,'PAINEL E TARGET'!$S$14,
IF(DI97&gt;='PAINEL E TARGET'!$T$15,'PAINEL E TARGET'!$S$15,
IF(DI97&gt;='PAINEL E TARGET'!$T$16,'PAINEL E TARGET'!$S$16,
IF(DI97&gt;='PAINEL E TARGET'!$T$17,'PAINEL E TARGET'!$S$17,
IF(DI97&gt;='PAINEL E TARGET'!$T$18,'PAINEL E TARGET'!$S$18,'PAINEL E TARGET'!$S$19))))))))</f>
        <v>6. Fx de 120% a 124,9%</v>
      </c>
      <c r="DK97" s="17">
        <f>IFERROR(VLOOKUP($BW97,'PAINEL E TARGET'!$G$1:$Q$99,9,0),0)</f>
        <v>0.05</v>
      </c>
      <c r="DL97" s="17">
        <f>VLOOKUP(DJ97,'PAINEL E TARGET'!$S$10:$U$19,3,0)</f>
        <v>1.4</v>
      </c>
      <c r="DM97" s="16">
        <f t="shared" si="69"/>
        <v>167.99999999999997</v>
      </c>
      <c r="DN97" s="17">
        <f t="shared" si="55"/>
        <v>1.113</v>
      </c>
      <c r="DO97" s="33" t="str">
        <f>IF(DN97&gt;='PAINEL E TARGET'!$T$11,'PAINEL E TARGET'!$S$11,
IF(DN97&gt;='PAINEL E TARGET'!$T$12,'PAINEL E TARGET'!$S$12,
IF(DN97&gt;='PAINEL E TARGET'!$T$13,'PAINEL E TARGET'!$S$13,
IF(DN97&gt;='PAINEL E TARGET'!$T$14,'PAINEL E TARGET'!$S$14,
IF(DN97&gt;='PAINEL E TARGET'!$T$15,'PAINEL E TARGET'!$S$15,
IF(DN97&gt;='PAINEL E TARGET'!$T$16,'PAINEL E TARGET'!$S$16,
IF(DN97&gt;='PAINEL E TARGET'!$T$17,'PAINEL E TARGET'!$S$17,
IF(DN97&gt;='PAINEL E TARGET'!$T$18,'PAINEL E TARGET'!$S$18,'PAINEL E TARGET'!$S$19))))))))</f>
        <v>4. Fx de 110% a 114,9%</v>
      </c>
      <c r="DP97" s="17">
        <f>IFERROR(VLOOKUP($BW97,'PAINEL E TARGET'!$G$1:$Q$99,10,0),0)</f>
        <v>0</v>
      </c>
      <c r="DQ97" s="17">
        <f>VLOOKUP(DO97,'PAINEL E TARGET'!$S$10:$U$19,3,0)</f>
        <v>1.2</v>
      </c>
      <c r="DR97" s="16">
        <f t="shared" si="70"/>
        <v>0</v>
      </c>
      <c r="DS97" s="17">
        <f t="shared" si="56"/>
        <v>0.97499999999999998</v>
      </c>
      <c r="DT97" s="16">
        <f>IF(DS97&gt;=1,VLOOKUP(BO97,'PAINEL E TARGET'!$S$1:$W$8,5,0),0)</f>
        <v>0</v>
      </c>
      <c r="DU97" s="16">
        <f t="shared" si="71"/>
        <v>2160</v>
      </c>
    </row>
    <row r="98" spans="2:125" s="32" customFormat="1" x14ac:dyDescent="0.2">
      <c r="B98" s="44">
        <v>43541</v>
      </c>
      <c r="C98" s="65">
        <v>369</v>
      </c>
      <c r="D98" s="66" t="s">
        <v>104</v>
      </c>
      <c r="E98" s="65">
        <v>412</v>
      </c>
      <c r="F98" s="65" t="s">
        <v>1020</v>
      </c>
      <c r="G98" s="67">
        <v>927857.94241491496</v>
      </c>
      <c r="H98" s="67">
        <v>510289.9214374302</v>
      </c>
      <c r="I98" s="67">
        <v>453071.19</v>
      </c>
      <c r="J98" s="68">
        <v>0.88787015178302686</v>
      </c>
      <c r="K98" s="67">
        <v>50866.139059579291</v>
      </c>
      <c r="L98" s="67">
        <v>407941.07362483704</v>
      </c>
      <c r="M98" s="67">
        <v>45128.68</v>
      </c>
      <c r="N98" s="67">
        <v>382827.75</v>
      </c>
      <c r="O98" s="67">
        <v>835648.25600179797</v>
      </c>
      <c r="P98" s="67" t="s">
        <v>1082</v>
      </c>
      <c r="Q98" s="67" t="s">
        <v>1082</v>
      </c>
      <c r="R98" s="67">
        <v>0</v>
      </c>
      <c r="S98" s="67">
        <v>5196</v>
      </c>
      <c r="T98" s="68">
        <v>0.10384374674765932</v>
      </c>
      <c r="U98" s="68">
        <v>0.10142894686732475</v>
      </c>
      <c r="V98" s="68">
        <v>0.97674583250349634</v>
      </c>
      <c r="W98" s="67">
        <v>47644.26</v>
      </c>
      <c r="X98" s="67">
        <v>43407.169999999984</v>
      </c>
      <c r="Y98" s="68">
        <v>0.91106819583303389</v>
      </c>
      <c r="Z98" s="68">
        <v>9.2390657400490725E-2</v>
      </c>
      <c r="AA98" s="68">
        <v>9.6845606455778693E-2</v>
      </c>
      <c r="AB98" s="68">
        <v>1.0482186097667523</v>
      </c>
      <c r="AC98" s="67">
        <v>42389.5</v>
      </c>
      <c r="AD98" s="67">
        <v>41445.700000000004</v>
      </c>
      <c r="AE98" s="68">
        <v>0.97773505231248314</v>
      </c>
      <c r="AF98" s="43">
        <v>80</v>
      </c>
      <c r="AG98" s="43">
        <v>73</v>
      </c>
      <c r="AH98" s="43">
        <v>21</v>
      </c>
      <c r="AI98" s="43">
        <v>21</v>
      </c>
      <c r="AJ98" s="67">
        <v>27135.129999999994</v>
      </c>
      <c r="AK98" s="67">
        <v>25604.5</v>
      </c>
      <c r="AL98" s="68">
        <v>0.94359231004236965</v>
      </c>
      <c r="AM98" s="67">
        <v>6203.39</v>
      </c>
      <c r="AN98" s="67">
        <v>4830.7</v>
      </c>
      <c r="AO98" s="68">
        <v>0.77871937763061805</v>
      </c>
      <c r="AP98" s="67">
        <v>3341.95</v>
      </c>
      <c r="AQ98" s="67">
        <v>2461.86</v>
      </c>
      <c r="AR98" s="68">
        <v>0.73665375005610501</v>
      </c>
      <c r="AS98" s="67">
        <v>10963.79</v>
      </c>
      <c r="AT98" s="67">
        <v>10510.109999999999</v>
      </c>
      <c r="AU98" s="68">
        <v>0.95862014868945844</v>
      </c>
      <c r="AV98" s="43">
        <v>1558.2700000000002</v>
      </c>
      <c r="AW98" s="43">
        <v>974.82999999999993</v>
      </c>
      <c r="AX98" s="69">
        <v>0.62558478312487553</v>
      </c>
      <c r="AY98" s="43">
        <v>50866.139059579291</v>
      </c>
      <c r="AZ98" s="43">
        <v>45128.680000000008</v>
      </c>
      <c r="BA98" s="43">
        <v>21464.470021086901</v>
      </c>
      <c r="BB98" s="43">
        <v>40325.799999999996</v>
      </c>
      <c r="BC98" s="43">
        <v>92253.397225472349</v>
      </c>
      <c r="BD98" s="43">
        <v>39125.906877444773</v>
      </c>
      <c r="BE98" s="43">
        <v>87236.75</v>
      </c>
      <c r="BF98" s="43">
        <v>77615.35000000002</v>
      </c>
      <c r="BG98" s="43">
        <v>2841.8700000000008</v>
      </c>
      <c r="BH98" s="43">
        <v>43</v>
      </c>
      <c r="BI98" s="44">
        <v>43173</v>
      </c>
      <c r="BJ98" s="44">
        <v>43541</v>
      </c>
      <c r="BK98" s="44">
        <v>43172</v>
      </c>
      <c r="BL98" s="43">
        <f t="shared" si="57"/>
        <v>458267.19</v>
      </c>
      <c r="BM98" s="43">
        <f t="shared" si="58"/>
        <v>433152.43</v>
      </c>
      <c r="BO98" s="16" t="str">
        <f>IFERROR(VLOOKUP($C98,'PORTE LOJA'!A:B,2,0),"PORTE 1")</f>
        <v>PORTE 2</v>
      </c>
      <c r="BP98" s="16">
        <f>VLOOKUP(BO98,'PAINEL E TARGET'!$S$1:$W$8,3,0)</f>
        <v>1875</v>
      </c>
      <c r="BQ98" s="16">
        <f t="shared" si="36"/>
        <v>1</v>
      </c>
      <c r="BR98" s="16">
        <f t="shared" si="37"/>
        <v>1</v>
      </c>
      <c r="BS98" s="16">
        <f t="shared" si="38"/>
        <v>1</v>
      </c>
      <c r="BT98" s="16">
        <f t="shared" si="39"/>
        <v>1</v>
      </c>
      <c r="BU98" s="16">
        <f t="shared" si="40"/>
        <v>1</v>
      </c>
      <c r="BV98" s="16">
        <f t="shared" si="41"/>
        <v>1</v>
      </c>
      <c r="BW98" s="17" t="str">
        <f t="shared" si="59"/>
        <v>111111</v>
      </c>
      <c r="BY98" s="17">
        <f t="shared" si="42"/>
        <v>0.89800000000000002</v>
      </c>
      <c r="BZ98" s="17">
        <f t="shared" si="43"/>
        <v>0.94399999999999995</v>
      </c>
      <c r="CA98" s="17" t="str">
        <f t="shared" si="60"/>
        <v>Sem Retira</v>
      </c>
      <c r="CB98" s="17">
        <f t="shared" si="61"/>
        <v>0.94399999999999995</v>
      </c>
      <c r="CC98" s="33" t="str">
        <f>IF(CB98&gt;='PAINEL E TARGET'!$T$11,'PAINEL E TARGET'!$S$11,
IF(CB98&gt;='PAINEL E TARGET'!$T$12,'PAINEL E TARGET'!$S$12,
IF(CB98&gt;='PAINEL E TARGET'!$T$13,'PAINEL E TARGET'!$S$13,
IF(CB98&gt;='PAINEL E TARGET'!$T$14,'PAINEL E TARGET'!$S$14,
IF(CB98&gt;='PAINEL E TARGET'!$T$15,'PAINEL E TARGET'!$S$15,
IF(CB98&gt;='PAINEL E TARGET'!$T$16,'PAINEL E TARGET'!$S$16,
IF(CB98&gt;='PAINEL E TARGET'!$T$17,'PAINEL E TARGET'!$S$17,
IF(CB98&gt;='PAINEL E TARGET'!$T$18,'PAINEL E TARGET'!$S$18,'PAINEL E TARGET'!$S$19))))))))</f>
        <v>1. Fx de 90% a 99,9%</v>
      </c>
      <c r="CD98" s="17">
        <f>IFERROR(VLOOKUP($BW98,'PAINEL E TARGET'!$G$1:$Q$99,4,0),0)</f>
        <v>0.25</v>
      </c>
      <c r="CE98" s="17">
        <f>VLOOKUP(CC98,'PAINEL E TARGET'!$S$10:$U$19,3,0)</f>
        <v>0.5</v>
      </c>
      <c r="CF98" s="16">
        <f t="shared" si="62"/>
        <v>234.375</v>
      </c>
      <c r="CG98" s="17">
        <f t="shared" si="44"/>
        <v>0.94399999999999995</v>
      </c>
      <c r="CH98" s="17">
        <f t="shared" si="45"/>
        <v>0.77900000000000003</v>
      </c>
      <c r="CI98" s="17">
        <f t="shared" si="46"/>
        <v>0.73699999999999999</v>
      </c>
      <c r="CJ98" s="17">
        <f t="shared" si="47"/>
        <v>0.95899999999999996</v>
      </c>
      <c r="CK98" s="17">
        <f t="shared" si="48"/>
        <v>0.626</v>
      </c>
      <c r="CL98" s="17">
        <f t="shared" si="49"/>
        <v>0.91100000000000003</v>
      </c>
      <c r="CM98" s="16">
        <f t="shared" si="50"/>
        <v>4</v>
      </c>
      <c r="CN98" s="17" t="str">
        <f t="shared" si="63"/>
        <v>não ok</v>
      </c>
      <c r="CO98" s="17">
        <f t="shared" si="64"/>
        <v>0</v>
      </c>
      <c r="CP98" s="33" t="str">
        <f>IF(CO98&gt;='PAINEL E TARGET'!$T$11,'PAINEL E TARGET'!$S$11,
IF(CO98&gt;='PAINEL E TARGET'!$T$12,'PAINEL E TARGET'!$S$12,
IF(CO98&gt;='PAINEL E TARGET'!$T$13,'PAINEL E TARGET'!$S$13,
IF(CO98&gt;='PAINEL E TARGET'!$T$14,'PAINEL E TARGET'!$S$14,
IF(CO98&gt;='PAINEL E TARGET'!$T$15,'PAINEL E TARGET'!$S$15,
IF(CO98&gt;='PAINEL E TARGET'!$T$16,'PAINEL E TARGET'!$S$16,
IF(CO98&gt;='PAINEL E TARGET'!$T$17,'PAINEL E TARGET'!$S$17,
IF(CO98&gt;='PAINEL E TARGET'!$T$18,'PAINEL E TARGET'!$S$18,'PAINEL E TARGET'!$S$19))))))))</f>
        <v>Não elegível</v>
      </c>
      <c r="CQ98" s="17">
        <f>IFERROR(VLOOKUP($BW98,'PAINEL E TARGET'!$G$1:$Q$99,5,0),0)</f>
        <v>0.25</v>
      </c>
      <c r="CR98" s="17">
        <f>VLOOKUP(CP98,'PAINEL E TARGET'!$S$10:$U$19,3,0)</f>
        <v>0</v>
      </c>
      <c r="CS98" s="16">
        <f t="shared" si="65"/>
        <v>0</v>
      </c>
      <c r="CT98" s="17">
        <f t="shared" si="51"/>
        <v>0.97799999999999998</v>
      </c>
      <c r="CU98" s="33" t="str">
        <f>IF(CT98&gt;='PAINEL E TARGET'!$T$11,'PAINEL E TARGET'!$S$11,
IF(CT98&gt;='PAINEL E TARGET'!$T$12,'PAINEL E TARGET'!$S$12,
IF(CT98&gt;='PAINEL E TARGET'!$T$13,'PAINEL E TARGET'!$S$13,
IF(CT98&gt;='PAINEL E TARGET'!$T$14,'PAINEL E TARGET'!$S$14,
IF(CT98&gt;='PAINEL E TARGET'!$T$15,'PAINEL E TARGET'!$S$15,
IF(CT98&gt;='PAINEL E TARGET'!$T$16,'PAINEL E TARGET'!$S$16,
IF(CT98&gt;='PAINEL E TARGET'!$T$17,'PAINEL E TARGET'!$S$17,
IF(CT98&gt;='PAINEL E TARGET'!$T$18,'PAINEL E TARGET'!$S$18,'PAINEL E TARGET'!$S$19))))))))</f>
        <v>1. Fx de 90% a 99,9%</v>
      </c>
      <c r="CV98" s="17">
        <f>IFERROR(VLOOKUP($BW98,'PAINEL E TARGET'!$G$1:$Q$99,6,0),0)</f>
        <v>0.2</v>
      </c>
      <c r="CW98" s="17">
        <f>VLOOKUP(CU98,'PAINEL E TARGET'!$S$10:$U$19,3,0)</f>
        <v>0.5</v>
      </c>
      <c r="CX98" s="16">
        <f t="shared" si="66"/>
        <v>187.5</v>
      </c>
      <c r="CY98" s="17">
        <f t="shared" si="52"/>
        <v>0.88700000000000001</v>
      </c>
      <c r="CZ98" s="33" t="str">
        <f>IF(CY98&gt;='PAINEL E TARGET'!$T$11,'PAINEL E TARGET'!$S$11,
IF(CY98&gt;='PAINEL E TARGET'!$T$12,'PAINEL E TARGET'!$S$12,
IF(CY98&gt;='PAINEL E TARGET'!$T$13,'PAINEL E TARGET'!$S$13,
IF(CY98&gt;='PAINEL E TARGET'!$T$14,'PAINEL E TARGET'!$S$14,
IF(CY98&gt;='PAINEL E TARGET'!$T$15,'PAINEL E TARGET'!$S$15,
IF(CY98&gt;='PAINEL E TARGET'!$T$16,'PAINEL E TARGET'!$S$16,
IF(CY98&gt;='PAINEL E TARGET'!$T$17,'PAINEL E TARGET'!$S$17,
IF(CY98&gt;='PAINEL E TARGET'!$T$18,'PAINEL E TARGET'!$S$18,'PAINEL E TARGET'!$S$19))))))))</f>
        <v>Não elegível</v>
      </c>
      <c r="DA98" s="17">
        <f>IFERROR(VLOOKUP($BW98,'PAINEL E TARGET'!$G$1:$Q$99,7,0),0)</f>
        <v>0.15</v>
      </c>
      <c r="DB98" s="17">
        <f>VLOOKUP(CZ98,'PAINEL E TARGET'!$S$10:$U$19,3,0)</f>
        <v>0</v>
      </c>
      <c r="DC98" s="16">
        <f t="shared" si="67"/>
        <v>0</v>
      </c>
      <c r="DD98" s="17">
        <f t="shared" si="53"/>
        <v>1.879</v>
      </c>
      <c r="DE98" s="33" t="str">
        <f>IF(DD98&gt;='PAINEL E TARGET'!$T$11,'PAINEL E TARGET'!$S$11,
IF(DD98&gt;='PAINEL E TARGET'!$T$12,'PAINEL E TARGET'!$S$12,
IF(DD98&gt;='PAINEL E TARGET'!$T$13,'PAINEL E TARGET'!$S$13,
IF(DD98&gt;='PAINEL E TARGET'!$T$14,'PAINEL E TARGET'!$S$14,
IF(DD98&gt;='PAINEL E TARGET'!$T$15,'PAINEL E TARGET'!$S$15,
IF(DD98&gt;='PAINEL E TARGET'!$T$16,'PAINEL E TARGET'!$S$16,
IF(DD98&gt;='PAINEL E TARGET'!$T$17,'PAINEL E TARGET'!$S$17,
IF(DD98&gt;='PAINEL E TARGET'!$T$18,'PAINEL E TARGET'!$S$18,'PAINEL E TARGET'!$S$19))))))))</f>
        <v>8. Fx de 130% ou mais</v>
      </c>
      <c r="DF98" s="17">
        <f>IFERROR(VLOOKUP($BW98,'PAINEL E TARGET'!$G$1:$Q$99,8,0),0)</f>
        <v>0.1</v>
      </c>
      <c r="DG98" s="17">
        <f>VLOOKUP(DE98,'PAINEL E TARGET'!$S$10:$U$19,3,0)</f>
        <v>1.6</v>
      </c>
      <c r="DH98" s="16">
        <f t="shared" si="68"/>
        <v>300.00000000000006</v>
      </c>
      <c r="DI98" s="17">
        <f t="shared" si="54"/>
        <v>1</v>
      </c>
      <c r="DJ98" s="33" t="str">
        <f>IF(DI98&gt;='PAINEL E TARGET'!$T$11,'PAINEL E TARGET'!$S$11,
IF(DI98&gt;='PAINEL E TARGET'!$T$12,'PAINEL E TARGET'!$S$12,
IF(DI98&gt;='PAINEL E TARGET'!$T$13,'PAINEL E TARGET'!$S$13,
IF(DI98&gt;='PAINEL E TARGET'!$T$14,'PAINEL E TARGET'!$S$14,
IF(DI98&gt;='PAINEL E TARGET'!$T$15,'PAINEL E TARGET'!$S$15,
IF(DI98&gt;='PAINEL E TARGET'!$T$16,'PAINEL E TARGET'!$S$16,
IF(DI98&gt;='PAINEL E TARGET'!$T$17,'PAINEL E TARGET'!$S$17,
IF(DI98&gt;='PAINEL E TARGET'!$T$18,'PAINEL E TARGET'!$S$18,'PAINEL E TARGET'!$S$19))))))))</f>
        <v>2. Fx de 100% a 104,9%</v>
      </c>
      <c r="DK98" s="17">
        <f>IFERROR(VLOOKUP($BW98,'PAINEL E TARGET'!$G$1:$Q$99,9,0),0)</f>
        <v>0.05</v>
      </c>
      <c r="DL98" s="17">
        <f>VLOOKUP(DJ98,'PAINEL E TARGET'!$S$10:$U$19,3,0)</f>
        <v>1</v>
      </c>
      <c r="DM98" s="16">
        <f t="shared" si="69"/>
        <v>93.75</v>
      </c>
      <c r="DN98" s="17">
        <f t="shared" si="55"/>
        <v>0.626</v>
      </c>
      <c r="DO98" s="33" t="str">
        <f>IF(DN98&gt;='PAINEL E TARGET'!$T$11,'PAINEL E TARGET'!$S$11,
IF(DN98&gt;='PAINEL E TARGET'!$T$12,'PAINEL E TARGET'!$S$12,
IF(DN98&gt;='PAINEL E TARGET'!$T$13,'PAINEL E TARGET'!$S$13,
IF(DN98&gt;='PAINEL E TARGET'!$T$14,'PAINEL E TARGET'!$S$14,
IF(DN98&gt;='PAINEL E TARGET'!$T$15,'PAINEL E TARGET'!$S$15,
IF(DN98&gt;='PAINEL E TARGET'!$T$16,'PAINEL E TARGET'!$S$16,
IF(DN98&gt;='PAINEL E TARGET'!$T$17,'PAINEL E TARGET'!$S$17,
IF(DN98&gt;='PAINEL E TARGET'!$T$18,'PAINEL E TARGET'!$S$18,'PAINEL E TARGET'!$S$19))))))))</f>
        <v>Não elegível</v>
      </c>
      <c r="DP98" s="17">
        <f>IFERROR(VLOOKUP($BW98,'PAINEL E TARGET'!$G$1:$Q$99,10,0),0)</f>
        <v>0</v>
      </c>
      <c r="DQ98" s="17">
        <f>VLOOKUP(DO98,'PAINEL E TARGET'!$S$10:$U$19,3,0)</f>
        <v>0</v>
      </c>
      <c r="DR98" s="16">
        <f t="shared" si="70"/>
        <v>0</v>
      </c>
      <c r="DS98" s="17">
        <f t="shared" si="56"/>
        <v>0.91300000000000003</v>
      </c>
      <c r="DT98" s="16">
        <f>IF(DS98&gt;=1,VLOOKUP(BO98,'PAINEL E TARGET'!$S$1:$W$8,5,0),0)</f>
        <v>0</v>
      </c>
      <c r="DU98" s="16">
        <f t="shared" si="71"/>
        <v>815.625</v>
      </c>
    </row>
    <row r="99" spans="2:125" s="32" customFormat="1" x14ac:dyDescent="0.2">
      <c r="B99" s="44">
        <v>43541</v>
      </c>
      <c r="C99" s="65">
        <v>372</v>
      </c>
      <c r="D99" s="66" t="s">
        <v>105</v>
      </c>
      <c r="E99" s="65">
        <v>414</v>
      </c>
      <c r="F99" s="65" t="s">
        <v>1020</v>
      </c>
      <c r="G99" s="67">
        <v>1229116.9797821196</v>
      </c>
      <c r="H99" s="67">
        <v>725369.96590294363</v>
      </c>
      <c r="I99" s="67">
        <v>558467.64</v>
      </c>
      <c r="J99" s="68">
        <v>0.76990731109857458</v>
      </c>
      <c r="K99" s="67">
        <v>42675.789812900832</v>
      </c>
      <c r="L99" s="67">
        <v>607304.77236977441</v>
      </c>
      <c r="M99" s="67">
        <v>52597</v>
      </c>
      <c r="N99" s="67">
        <v>489018.62</v>
      </c>
      <c r="O99" s="67">
        <v>1101821.9249385379</v>
      </c>
      <c r="P99" s="67" t="s">
        <v>1082</v>
      </c>
      <c r="Q99" s="67" t="s">
        <v>1082</v>
      </c>
      <c r="R99" s="67">
        <v>0</v>
      </c>
      <c r="S99" s="67">
        <v>0</v>
      </c>
      <c r="T99" s="68">
        <v>9.9678103884268621E-2</v>
      </c>
      <c r="U99" s="68">
        <v>9.3445938652950963E-2</v>
      </c>
      <c r="V99" s="68">
        <v>0.93747708886443581</v>
      </c>
      <c r="W99" s="67">
        <v>64788.83</v>
      </c>
      <c r="X99" s="67">
        <v>50611.78</v>
      </c>
      <c r="Y99" s="68">
        <v>0.78118064487350669</v>
      </c>
      <c r="Z99" s="68">
        <v>7.7154384173577534E-2</v>
      </c>
      <c r="AA99" s="68">
        <v>0.12579927070788688</v>
      </c>
      <c r="AB99" s="68">
        <v>1.6304876521970657</v>
      </c>
      <c r="AC99" s="67">
        <v>50148.850000000006</v>
      </c>
      <c r="AD99" s="67">
        <v>68134.849999999991</v>
      </c>
      <c r="AE99" s="68">
        <v>1.3586522921263395</v>
      </c>
      <c r="AF99" s="43">
        <v>80</v>
      </c>
      <c r="AG99" s="43">
        <v>82</v>
      </c>
      <c r="AH99" s="43">
        <v>31</v>
      </c>
      <c r="AI99" s="43">
        <v>27</v>
      </c>
      <c r="AJ99" s="67">
        <v>32850.509999999995</v>
      </c>
      <c r="AK99" s="67">
        <v>29266</v>
      </c>
      <c r="AL99" s="68">
        <v>0.89088419023022791</v>
      </c>
      <c r="AM99" s="67">
        <v>5502.8499999999995</v>
      </c>
      <c r="AN99" s="67">
        <v>3543.7000000000003</v>
      </c>
      <c r="AO99" s="68">
        <v>0.64397539456826924</v>
      </c>
      <c r="AP99" s="67">
        <v>8394.3199999999979</v>
      </c>
      <c r="AQ99" s="67">
        <v>5551.7400000000007</v>
      </c>
      <c r="AR99" s="68">
        <v>0.66136863974687676</v>
      </c>
      <c r="AS99" s="67">
        <v>18041.150000000001</v>
      </c>
      <c r="AT99" s="67">
        <v>12250.34</v>
      </c>
      <c r="AU99" s="68">
        <v>0.67902212442111498</v>
      </c>
      <c r="AV99" s="43">
        <v>2032.6700000000003</v>
      </c>
      <c r="AW99" s="43">
        <v>2499.5699999999997</v>
      </c>
      <c r="AX99" s="69">
        <v>1.2296978850477447</v>
      </c>
      <c r="AY99" s="43">
        <v>42675.789812900832</v>
      </c>
      <c r="AZ99" s="43">
        <v>52597</v>
      </c>
      <c r="BA99" s="43">
        <v>38311.13667496042</v>
      </c>
      <c r="BB99" s="43">
        <v>29502.87</v>
      </c>
      <c r="BC99" s="43">
        <v>72039.314375885137</v>
      </c>
      <c r="BD99" s="43">
        <v>64949.767536647618</v>
      </c>
      <c r="BE99" s="43">
        <v>110506.55999999998</v>
      </c>
      <c r="BF99" s="43">
        <v>85536.12000000001</v>
      </c>
      <c r="BG99" s="43">
        <v>3448.24</v>
      </c>
      <c r="BH99" s="43">
        <v>57</v>
      </c>
      <c r="BI99" s="44">
        <v>43173</v>
      </c>
      <c r="BJ99" s="44">
        <v>43541</v>
      </c>
      <c r="BK99" s="44">
        <v>43172</v>
      </c>
      <c r="BL99" s="43">
        <f t="shared" si="57"/>
        <v>558467.64</v>
      </c>
      <c r="BM99" s="43">
        <f t="shared" si="58"/>
        <v>541615.62</v>
      </c>
      <c r="BO99" s="16" t="str">
        <f>IFERROR(VLOOKUP($C99,'PORTE LOJA'!A:B,2,0),"PORTE 1")</f>
        <v>PORTE 2</v>
      </c>
      <c r="BP99" s="16">
        <f>VLOOKUP(BO99,'PAINEL E TARGET'!$S$1:$W$8,3,0)</f>
        <v>1875</v>
      </c>
      <c r="BQ99" s="16">
        <f t="shared" si="36"/>
        <v>1</v>
      </c>
      <c r="BR99" s="16">
        <f t="shared" si="37"/>
        <v>1</v>
      </c>
      <c r="BS99" s="16">
        <f t="shared" si="38"/>
        <v>1</v>
      </c>
      <c r="BT99" s="16">
        <f t="shared" si="39"/>
        <v>1</v>
      </c>
      <c r="BU99" s="16">
        <f t="shared" si="40"/>
        <v>1</v>
      </c>
      <c r="BV99" s="16">
        <f t="shared" si="41"/>
        <v>1</v>
      </c>
      <c r="BW99" s="17" t="str">
        <f t="shared" si="59"/>
        <v>111111</v>
      </c>
      <c r="BY99" s="17">
        <f t="shared" si="42"/>
        <v>0.77</v>
      </c>
      <c r="BZ99" s="17">
        <f t="shared" si="43"/>
        <v>0.83299999999999996</v>
      </c>
      <c r="CA99" s="17" t="str">
        <f t="shared" si="60"/>
        <v>Sem Retira</v>
      </c>
      <c r="CB99" s="17">
        <f t="shared" si="61"/>
        <v>0.83299999999999996</v>
      </c>
      <c r="CC99" s="33" t="str">
        <f>IF(CB99&gt;='PAINEL E TARGET'!$T$11,'PAINEL E TARGET'!$S$11,
IF(CB99&gt;='PAINEL E TARGET'!$T$12,'PAINEL E TARGET'!$S$12,
IF(CB99&gt;='PAINEL E TARGET'!$T$13,'PAINEL E TARGET'!$S$13,
IF(CB99&gt;='PAINEL E TARGET'!$T$14,'PAINEL E TARGET'!$S$14,
IF(CB99&gt;='PAINEL E TARGET'!$T$15,'PAINEL E TARGET'!$S$15,
IF(CB99&gt;='PAINEL E TARGET'!$T$16,'PAINEL E TARGET'!$S$16,
IF(CB99&gt;='PAINEL E TARGET'!$T$17,'PAINEL E TARGET'!$S$17,
IF(CB99&gt;='PAINEL E TARGET'!$T$18,'PAINEL E TARGET'!$S$18,'PAINEL E TARGET'!$S$19))))))))</f>
        <v>Não elegível</v>
      </c>
      <c r="CD99" s="17">
        <f>IFERROR(VLOOKUP($BW99,'PAINEL E TARGET'!$G$1:$Q$99,4,0),0)</f>
        <v>0.25</v>
      </c>
      <c r="CE99" s="17">
        <f>VLOOKUP(CC99,'PAINEL E TARGET'!$S$10:$U$19,3,0)</f>
        <v>0</v>
      </c>
      <c r="CF99" s="16">
        <f t="shared" si="62"/>
        <v>0</v>
      </c>
      <c r="CG99" s="17">
        <f t="shared" si="44"/>
        <v>0.89100000000000001</v>
      </c>
      <c r="CH99" s="17">
        <f t="shared" si="45"/>
        <v>0.64400000000000002</v>
      </c>
      <c r="CI99" s="17">
        <f t="shared" si="46"/>
        <v>0.66100000000000003</v>
      </c>
      <c r="CJ99" s="17">
        <f t="shared" si="47"/>
        <v>0.67900000000000005</v>
      </c>
      <c r="CK99" s="17">
        <f t="shared" si="48"/>
        <v>1.23</v>
      </c>
      <c r="CL99" s="17">
        <f t="shared" si="49"/>
        <v>0.78100000000000003</v>
      </c>
      <c r="CM99" s="16">
        <f t="shared" si="50"/>
        <v>2</v>
      </c>
      <c r="CN99" s="17" t="str">
        <f t="shared" si="63"/>
        <v>não ok</v>
      </c>
      <c r="CO99" s="17">
        <f t="shared" si="64"/>
        <v>0</v>
      </c>
      <c r="CP99" s="33" t="str">
        <f>IF(CO99&gt;='PAINEL E TARGET'!$T$11,'PAINEL E TARGET'!$S$11,
IF(CO99&gt;='PAINEL E TARGET'!$T$12,'PAINEL E TARGET'!$S$12,
IF(CO99&gt;='PAINEL E TARGET'!$T$13,'PAINEL E TARGET'!$S$13,
IF(CO99&gt;='PAINEL E TARGET'!$T$14,'PAINEL E TARGET'!$S$14,
IF(CO99&gt;='PAINEL E TARGET'!$T$15,'PAINEL E TARGET'!$S$15,
IF(CO99&gt;='PAINEL E TARGET'!$T$16,'PAINEL E TARGET'!$S$16,
IF(CO99&gt;='PAINEL E TARGET'!$T$17,'PAINEL E TARGET'!$S$17,
IF(CO99&gt;='PAINEL E TARGET'!$T$18,'PAINEL E TARGET'!$S$18,'PAINEL E TARGET'!$S$19))))))))</f>
        <v>Não elegível</v>
      </c>
      <c r="CQ99" s="17">
        <f>IFERROR(VLOOKUP($BW99,'PAINEL E TARGET'!$G$1:$Q$99,5,0),0)</f>
        <v>0.25</v>
      </c>
      <c r="CR99" s="17">
        <f>VLOOKUP(CP99,'PAINEL E TARGET'!$S$10:$U$19,3,0)</f>
        <v>0</v>
      </c>
      <c r="CS99" s="16">
        <f t="shared" si="65"/>
        <v>0</v>
      </c>
      <c r="CT99" s="17">
        <f t="shared" si="51"/>
        <v>1.359</v>
      </c>
      <c r="CU99" s="33" t="str">
        <f>IF(CT99&gt;='PAINEL E TARGET'!$T$11,'PAINEL E TARGET'!$S$11,
IF(CT99&gt;='PAINEL E TARGET'!$T$12,'PAINEL E TARGET'!$S$12,
IF(CT99&gt;='PAINEL E TARGET'!$T$13,'PAINEL E TARGET'!$S$13,
IF(CT99&gt;='PAINEL E TARGET'!$T$14,'PAINEL E TARGET'!$S$14,
IF(CT99&gt;='PAINEL E TARGET'!$T$15,'PAINEL E TARGET'!$S$15,
IF(CT99&gt;='PAINEL E TARGET'!$T$16,'PAINEL E TARGET'!$S$16,
IF(CT99&gt;='PAINEL E TARGET'!$T$17,'PAINEL E TARGET'!$S$17,
IF(CT99&gt;='PAINEL E TARGET'!$T$18,'PAINEL E TARGET'!$S$18,'PAINEL E TARGET'!$S$19))))))))</f>
        <v>8. Fx de 130% ou mais</v>
      </c>
      <c r="CV99" s="17">
        <f>IFERROR(VLOOKUP($BW99,'PAINEL E TARGET'!$G$1:$Q$99,6,0),0)</f>
        <v>0.2</v>
      </c>
      <c r="CW99" s="17">
        <f>VLOOKUP(CU99,'PAINEL E TARGET'!$S$10:$U$19,3,0)</f>
        <v>1.6</v>
      </c>
      <c r="CX99" s="16">
        <f t="shared" si="66"/>
        <v>600.00000000000011</v>
      </c>
      <c r="CY99" s="17">
        <f t="shared" si="52"/>
        <v>1.232</v>
      </c>
      <c r="CZ99" s="33" t="str">
        <f>IF(CY99&gt;='PAINEL E TARGET'!$T$11,'PAINEL E TARGET'!$S$11,
IF(CY99&gt;='PAINEL E TARGET'!$T$12,'PAINEL E TARGET'!$S$12,
IF(CY99&gt;='PAINEL E TARGET'!$T$13,'PAINEL E TARGET'!$S$13,
IF(CY99&gt;='PAINEL E TARGET'!$T$14,'PAINEL E TARGET'!$S$14,
IF(CY99&gt;='PAINEL E TARGET'!$T$15,'PAINEL E TARGET'!$S$15,
IF(CY99&gt;='PAINEL E TARGET'!$T$16,'PAINEL E TARGET'!$S$16,
IF(CY99&gt;='PAINEL E TARGET'!$T$17,'PAINEL E TARGET'!$S$17,
IF(CY99&gt;='PAINEL E TARGET'!$T$18,'PAINEL E TARGET'!$S$18,'PAINEL E TARGET'!$S$19))))))))</f>
        <v>6. Fx de 120% a 124,9%</v>
      </c>
      <c r="DA99" s="17">
        <f>IFERROR(VLOOKUP($BW99,'PAINEL E TARGET'!$G$1:$Q$99,7,0),0)</f>
        <v>0.15</v>
      </c>
      <c r="DB99" s="17">
        <f>VLOOKUP(CZ99,'PAINEL E TARGET'!$S$10:$U$19,3,0)</f>
        <v>1.4</v>
      </c>
      <c r="DC99" s="16">
        <f t="shared" si="67"/>
        <v>393.75</v>
      </c>
      <c r="DD99" s="17">
        <f t="shared" si="53"/>
        <v>0.77</v>
      </c>
      <c r="DE99" s="33" t="str">
        <f>IF(DD99&gt;='PAINEL E TARGET'!$T$11,'PAINEL E TARGET'!$S$11,
IF(DD99&gt;='PAINEL E TARGET'!$T$12,'PAINEL E TARGET'!$S$12,
IF(DD99&gt;='PAINEL E TARGET'!$T$13,'PAINEL E TARGET'!$S$13,
IF(DD99&gt;='PAINEL E TARGET'!$T$14,'PAINEL E TARGET'!$S$14,
IF(DD99&gt;='PAINEL E TARGET'!$T$15,'PAINEL E TARGET'!$S$15,
IF(DD99&gt;='PAINEL E TARGET'!$T$16,'PAINEL E TARGET'!$S$16,
IF(DD99&gt;='PAINEL E TARGET'!$T$17,'PAINEL E TARGET'!$S$17,
IF(DD99&gt;='PAINEL E TARGET'!$T$18,'PAINEL E TARGET'!$S$18,'PAINEL E TARGET'!$S$19))))))))</f>
        <v>Não elegível</v>
      </c>
      <c r="DF99" s="17">
        <f>IFERROR(VLOOKUP($BW99,'PAINEL E TARGET'!$G$1:$Q$99,8,0),0)</f>
        <v>0.1</v>
      </c>
      <c r="DG99" s="17">
        <f>VLOOKUP(DE99,'PAINEL E TARGET'!$S$10:$U$19,3,0)</f>
        <v>0</v>
      </c>
      <c r="DH99" s="16">
        <f t="shared" si="68"/>
        <v>0</v>
      </c>
      <c r="DI99" s="17">
        <f t="shared" si="54"/>
        <v>0.871</v>
      </c>
      <c r="DJ99" s="33" t="str">
        <f>IF(DI99&gt;='PAINEL E TARGET'!$T$11,'PAINEL E TARGET'!$S$11,
IF(DI99&gt;='PAINEL E TARGET'!$T$12,'PAINEL E TARGET'!$S$12,
IF(DI99&gt;='PAINEL E TARGET'!$T$13,'PAINEL E TARGET'!$S$13,
IF(DI99&gt;='PAINEL E TARGET'!$T$14,'PAINEL E TARGET'!$S$14,
IF(DI99&gt;='PAINEL E TARGET'!$T$15,'PAINEL E TARGET'!$S$15,
IF(DI99&gt;='PAINEL E TARGET'!$T$16,'PAINEL E TARGET'!$S$16,
IF(DI99&gt;='PAINEL E TARGET'!$T$17,'PAINEL E TARGET'!$S$17,
IF(DI99&gt;='PAINEL E TARGET'!$T$18,'PAINEL E TARGET'!$S$18,'PAINEL E TARGET'!$S$19))))))))</f>
        <v>Não elegível</v>
      </c>
      <c r="DK99" s="17">
        <f>IFERROR(VLOOKUP($BW99,'PAINEL E TARGET'!$G$1:$Q$99,9,0),0)</f>
        <v>0.05</v>
      </c>
      <c r="DL99" s="17">
        <f>VLOOKUP(DJ99,'PAINEL E TARGET'!$S$10:$U$19,3,0)</f>
        <v>0</v>
      </c>
      <c r="DM99" s="16">
        <f t="shared" si="69"/>
        <v>0</v>
      </c>
      <c r="DN99" s="17">
        <f t="shared" si="55"/>
        <v>1.23</v>
      </c>
      <c r="DO99" s="33" t="str">
        <f>IF(DN99&gt;='PAINEL E TARGET'!$T$11,'PAINEL E TARGET'!$S$11,
IF(DN99&gt;='PAINEL E TARGET'!$T$12,'PAINEL E TARGET'!$S$12,
IF(DN99&gt;='PAINEL E TARGET'!$T$13,'PAINEL E TARGET'!$S$13,
IF(DN99&gt;='PAINEL E TARGET'!$T$14,'PAINEL E TARGET'!$S$14,
IF(DN99&gt;='PAINEL E TARGET'!$T$15,'PAINEL E TARGET'!$S$15,
IF(DN99&gt;='PAINEL E TARGET'!$T$16,'PAINEL E TARGET'!$S$16,
IF(DN99&gt;='PAINEL E TARGET'!$T$17,'PAINEL E TARGET'!$S$17,
IF(DN99&gt;='PAINEL E TARGET'!$T$18,'PAINEL E TARGET'!$S$18,'PAINEL E TARGET'!$S$19))))))))</f>
        <v>6. Fx de 120% a 124,9%</v>
      </c>
      <c r="DP99" s="17">
        <f>IFERROR(VLOOKUP($BW99,'PAINEL E TARGET'!$G$1:$Q$99,10,0),0)</f>
        <v>0</v>
      </c>
      <c r="DQ99" s="17">
        <f>VLOOKUP(DO99,'PAINEL E TARGET'!$S$10:$U$19,3,0)</f>
        <v>1.4</v>
      </c>
      <c r="DR99" s="16">
        <f t="shared" si="70"/>
        <v>0</v>
      </c>
      <c r="DS99" s="17">
        <f t="shared" si="56"/>
        <v>1.0249999999999999</v>
      </c>
      <c r="DT99" s="16">
        <f>IF(DS99&gt;=1,VLOOKUP(BO99,'PAINEL E TARGET'!$S$1:$W$8,5,0),0)</f>
        <v>190</v>
      </c>
      <c r="DU99" s="16">
        <f t="shared" si="71"/>
        <v>1183.75</v>
      </c>
    </row>
    <row r="100" spans="2:125" s="32" customFormat="1" x14ac:dyDescent="0.2">
      <c r="B100" s="44">
        <v>43541</v>
      </c>
      <c r="C100" s="65">
        <v>374</v>
      </c>
      <c r="D100" s="66" t="s">
        <v>106</v>
      </c>
      <c r="E100" s="65">
        <v>413</v>
      </c>
      <c r="F100" s="65" t="s">
        <v>1020</v>
      </c>
      <c r="G100" s="67">
        <v>2108239.9543814692</v>
      </c>
      <c r="H100" s="67">
        <v>1182317.6224784856</v>
      </c>
      <c r="I100" s="67">
        <v>947594.8899999999</v>
      </c>
      <c r="J100" s="68">
        <v>0.80147235563787189</v>
      </c>
      <c r="K100" s="67">
        <v>78425.827317653733</v>
      </c>
      <c r="L100" s="67">
        <v>1030819.2402794254</v>
      </c>
      <c r="M100" s="67">
        <v>95274.5</v>
      </c>
      <c r="N100" s="67">
        <v>819695.94</v>
      </c>
      <c r="O100" s="67">
        <v>1980527.3850591592</v>
      </c>
      <c r="P100" s="67" t="s">
        <v>1082</v>
      </c>
      <c r="Q100" s="67" t="s">
        <v>1082</v>
      </c>
      <c r="R100" s="67">
        <v>0</v>
      </c>
      <c r="S100" s="67">
        <v>30419.7</v>
      </c>
      <c r="T100" s="68">
        <v>9.4515200529232526E-2</v>
      </c>
      <c r="U100" s="68">
        <v>7.4503915121017464E-2</v>
      </c>
      <c r="V100" s="68">
        <v>0.7882744225673437</v>
      </c>
      <c r="W100" s="67">
        <v>104840.52000000002</v>
      </c>
      <c r="X100" s="67">
        <v>68168.88</v>
      </c>
      <c r="Y100" s="68">
        <v>0.65021501228723388</v>
      </c>
      <c r="Z100" s="68">
        <v>5.9689514908936391E-2</v>
      </c>
      <c r="AA100" s="68">
        <v>7.4286826140525369E-2</v>
      </c>
      <c r="AB100" s="68">
        <v>1.2445540268480813</v>
      </c>
      <c r="AC100" s="67">
        <v>66210.3</v>
      </c>
      <c r="AD100" s="67">
        <v>67970.25</v>
      </c>
      <c r="AE100" s="68">
        <v>1.0265812116845867</v>
      </c>
      <c r="AF100" s="43">
        <v>80</v>
      </c>
      <c r="AG100" s="43">
        <v>83</v>
      </c>
      <c r="AH100" s="43">
        <v>46</v>
      </c>
      <c r="AI100" s="43">
        <v>25</v>
      </c>
      <c r="AJ100" s="67">
        <v>64658.62</v>
      </c>
      <c r="AK100" s="67">
        <v>48948.5</v>
      </c>
      <c r="AL100" s="68">
        <v>0.75702976648743814</v>
      </c>
      <c r="AM100" s="67">
        <v>5410.91</v>
      </c>
      <c r="AN100" s="67">
        <v>1606.6</v>
      </c>
      <c r="AO100" s="68">
        <v>0.29691863291017589</v>
      </c>
      <c r="AP100" s="67">
        <v>5458.71</v>
      </c>
      <c r="AQ100" s="67">
        <v>4616.3899999999994</v>
      </c>
      <c r="AR100" s="68">
        <v>0.84569248045783696</v>
      </c>
      <c r="AS100" s="67">
        <v>29312.28</v>
      </c>
      <c r="AT100" s="67">
        <v>12997.390000000001</v>
      </c>
      <c r="AU100" s="68">
        <v>0.44341108914079702</v>
      </c>
      <c r="AV100" s="43">
        <v>1062.53</v>
      </c>
      <c r="AW100" s="43">
        <v>439.91</v>
      </c>
      <c r="AX100" s="69">
        <v>0.41402125116467303</v>
      </c>
      <c r="AY100" s="43">
        <v>78425.827317653733</v>
      </c>
      <c r="AZ100" s="43">
        <v>95274.500000000015</v>
      </c>
      <c r="BA100" s="43">
        <v>61670.510980445528</v>
      </c>
      <c r="BB100" s="43">
        <v>61661.030000000013</v>
      </c>
      <c r="BC100" s="43">
        <v>139543.8894514775</v>
      </c>
      <c r="BD100" s="43">
        <v>110156.73088892734</v>
      </c>
      <c r="BE100" s="43">
        <v>188152.52</v>
      </c>
      <c r="BF100" s="43">
        <v>118824.62999999998</v>
      </c>
      <c r="BG100" s="43">
        <v>1898.3600000000001</v>
      </c>
      <c r="BH100" s="43">
        <v>88</v>
      </c>
      <c r="BI100" s="44">
        <v>43173</v>
      </c>
      <c r="BJ100" s="44">
        <v>43541</v>
      </c>
      <c r="BK100" s="44">
        <v>43172</v>
      </c>
      <c r="BL100" s="43">
        <f t="shared" si="57"/>
        <v>978014.58999999985</v>
      </c>
      <c r="BM100" s="43">
        <f t="shared" si="58"/>
        <v>945390.1399999999</v>
      </c>
      <c r="BO100" s="16" t="str">
        <f>IFERROR(VLOOKUP($C100,'PORTE LOJA'!A:B,2,0),"PORTE 1")</f>
        <v>PORTE 3</v>
      </c>
      <c r="BP100" s="16">
        <f>VLOOKUP(BO100,'PAINEL E TARGET'!$S$1:$W$8,3,0)</f>
        <v>2400</v>
      </c>
      <c r="BQ100" s="16">
        <f t="shared" si="36"/>
        <v>1</v>
      </c>
      <c r="BR100" s="16">
        <f t="shared" si="37"/>
        <v>1</v>
      </c>
      <c r="BS100" s="16">
        <f t="shared" si="38"/>
        <v>1</v>
      </c>
      <c r="BT100" s="16">
        <f t="shared" si="39"/>
        <v>1</v>
      </c>
      <c r="BU100" s="16">
        <f t="shared" si="40"/>
        <v>1</v>
      </c>
      <c r="BV100" s="16">
        <f t="shared" si="41"/>
        <v>1</v>
      </c>
      <c r="BW100" s="17" t="str">
        <f t="shared" si="59"/>
        <v>111111</v>
      </c>
      <c r="BY100" s="17">
        <f t="shared" si="42"/>
        <v>0.82699999999999996</v>
      </c>
      <c r="BZ100" s="17">
        <f t="shared" si="43"/>
        <v>0.85199999999999998</v>
      </c>
      <c r="CA100" s="17" t="str">
        <f t="shared" si="60"/>
        <v>Sem Retira</v>
      </c>
      <c r="CB100" s="17">
        <f t="shared" si="61"/>
        <v>0.85199999999999998</v>
      </c>
      <c r="CC100" s="33" t="str">
        <f>IF(CB100&gt;='PAINEL E TARGET'!$T$11,'PAINEL E TARGET'!$S$11,
IF(CB100&gt;='PAINEL E TARGET'!$T$12,'PAINEL E TARGET'!$S$12,
IF(CB100&gt;='PAINEL E TARGET'!$T$13,'PAINEL E TARGET'!$S$13,
IF(CB100&gt;='PAINEL E TARGET'!$T$14,'PAINEL E TARGET'!$S$14,
IF(CB100&gt;='PAINEL E TARGET'!$T$15,'PAINEL E TARGET'!$S$15,
IF(CB100&gt;='PAINEL E TARGET'!$T$16,'PAINEL E TARGET'!$S$16,
IF(CB100&gt;='PAINEL E TARGET'!$T$17,'PAINEL E TARGET'!$S$17,
IF(CB100&gt;='PAINEL E TARGET'!$T$18,'PAINEL E TARGET'!$S$18,'PAINEL E TARGET'!$S$19))))))))</f>
        <v>Não elegível</v>
      </c>
      <c r="CD100" s="17">
        <f>IFERROR(VLOOKUP($BW100,'PAINEL E TARGET'!$G$1:$Q$99,4,0),0)</f>
        <v>0.25</v>
      </c>
      <c r="CE100" s="17">
        <f>VLOOKUP(CC100,'PAINEL E TARGET'!$S$10:$U$19,3,0)</f>
        <v>0</v>
      </c>
      <c r="CF100" s="16">
        <f t="shared" si="62"/>
        <v>0</v>
      </c>
      <c r="CG100" s="17">
        <f t="shared" si="44"/>
        <v>0.75700000000000001</v>
      </c>
      <c r="CH100" s="17">
        <f t="shared" si="45"/>
        <v>0.29699999999999999</v>
      </c>
      <c r="CI100" s="17">
        <f t="shared" si="46"/>
        <v>0.84599999999999997</v>
      </c>
      <c r="CJ100" s="17">
        <f t="shared" si="47"/>
        <v>0.443</v>
      </c>
      <c r="CK100" s="17">
        <f t="shared" si="48"/>
        <v>0.41399999999999998</v>
      </c>
      <c r="CL100" s="17">
        <f t="shared" si="49"/>
        <v>0.65</v>
      </c>
      <c r="CM100" s="16">
        <f t="shared" si="50"/>
        <v>2</v>
      </c>
      <c r="CN100" s="17" t="str">
        <f t="shared" si="63"/>
        <v>não ok</v>
      </c>
      <c r="CO100" s="17">
        <f t="shared" si="64"/>
        <v>0</v>
      </c>
      <c r="CP100" s="33" t="str">
        <f>IF(CO100&gt;='PAINEL E TARGET'!$T$11,'PAINEL E TARGET'!$S$11,
IF(CO100&gt;='PAINEL E TARGET'!$T$12,'PAINEL E TARGET'!$S$12,
IF(CO100&gt;='PAINEL E TARGET'!$T$13,'PAINEL E TARGET'!$S$13,
IF(CO100&gt;='PAINEL E TARGET'!$T$14,'PAINEL E TARGET'!$S$14,
IF(CO100&gt;='PAINEL E TARGET'!$T$15,'PAINEL E TARGET'!$S$15,
IF(CO100&gt;='PAINEL E TARGET'!$T$16,'PAINEL E TARGET'!$S$16,
IF(CO100&gt;='PAINEL E TARGET'!$T$17,'PAINEL E TARGET'!$S$17,
IF(CO100&gt;='PAINEL E TARGET'!$T$18,'PAINEL E TARGET'!$S$18,'PAINEL E TARGET'!$S$19))))))))</f>
        <v>Não elegível</v>
      </c>
      <c r="CQ100" s="17">
        <f>IFERROR(VLOOKUP($BW100,'PAINEL E TARGET'!$G$1:$Q$99,5,0),0)</f>
        <v>0.25</v>
      </c>
      <c r="CR100" s="17">
        <f>VLOOKUP(CP100,'PAINEL E TARGET'!$S$10:$U$19,3,0)</f>
        <v>0</v>
      </c>
      <c r="CS100" s="16">
        <f t="shared" si="65"/>
        <v>0</v>
      </c>
      <c r="CT100" s="17">
        <f t="shared" si="51"/>
        <v>1.0269999999999999</v>
      </c>
      <c r="CU100" s="33" t="str">
        <f>IF(CT100&gt;='PAINEL E TARGET'!$T$11,'PAINEL E TARGET'!$S$11,
IF(CT100&gt;='PAINEL E TARGET'!$T$12,'PAINEL E TARGET'!$S$12,
IF(CT100&gt;='PAINEL E TARGET'!$T$13,'PAINEL E TARGET'!$S$13,
IF(CT100&gt;='PAINEL E TARGET'!$T$14,'PAINEL E TARGET'!$S$14,
IF(CT100&gt;='PAINEL E TARGET'!$T$15,'PAINEL E TARGET'!$S$15,
IF(CT100&gt;='PAINEL E TARGET'!$T$16,'PAINEL E TARGET'!$S$16,
IF(CT100&gt;='PAINEL E TARGET'!$T$17,'PAINEL E TARGET'!$S$17,
IF(CT100&gt;='PAINEL E TARGET'!$T$18,'PAINEL E TARGET'!$S$18,'PAINEL E TARGET'!$S$19))))))))</f>
        <v>2. Fx de 100% a 104,9%</v>
      </c>
      <c r="CV100" s="17">
        <f>IFERROR(VLOOKUP($BW100,'PAINEL E TARGET'!$G$1:$Q$99,6,0),0)</f>
        <v>0.2</v>
      </c>
      <c r="CW100" s="17">
        <f>VLOOKUP(CU100,'PAINEL E TARGET'!$S$10:$U$19,3,0)</f>
        <v>1</v>
      </c>
      <c r="CX100" s="16">
        <f t="shared" si="66"/>
        <v>480</v>
      </c>
      <c r="CY100" s="17">
        <f t="shared" si="52"/>
        <v>1.2150000000000001</v>
      </c>
      <c r="CZ100" s="33" t="str">
        <f>IF(CY100&gt;='PAINEL E TARGET'!$T$11,'PAINEL E TARGET'!$S$11,
IF(CY100&gt;='PAINEL E TARGET'!$T$12,'PAINEL E TARGET'!$S$12,
IF(CY100&gt;='PAINEL E TARGET'!$T$13,'PAINEL E TARGET'!$S$13,
IF(CY100&gt;='PAINEL E TARGET'!$T$14,'PAINEL E TARGET'!$S$14,
IF(CY100&gt;='PAINEL E TARGET'!$T$15,'PAINEL E TARGET'!$S$15,
IF(CY100&gt;='PAINEL E TARGET'!$T$16,'PAINEL E TARGET'!$S$16,
IF(CY100&gt;='PAINEL E TARGET'!$T$17,'PAINEL E TARGET'!$S$17,
IF(CY100&gt;='PAINEL E TARGET'!$T$18,'PAINEL E TARGET'!$S$18,'PAINEL E TARGET'!$S$19))))))))</f>
        <v>6. Fx de 120% a 124,9%</v>
      </c>
      <c r="DA100" s="17">
        <f>IFERROR(VLOOKUP($BW100,'PAINEL E TARGET'!$G$1:$Q$99,7,0),0)</f>
        <v>0.15</v>
      </c>
      <c r="DB100" s="17">
        <f>VLOOKUP(CZ100,'PAINEL E TARGET'!$S$10:$U$19,3,0)</f>
        <v>1.4</v>
      </c>
      <c r="DC100" s="16">
        <f t="shared" si="67"/>
        <v>504</v>
      </c>
      <c r="DD100" s="17">
        <f t="shared" si="53"/>
        <v>1</v>
      </c>
      <c r="DE100" s="33" t="str">
        <f>IF(DD100&gt;='PAINEL E TARGET'!$T$11,'PAINEL E TARGET'!$S$11,
IF(DD100&gt;='PAINEL E TARGET'!$T$12,'PAINEL E TARGET'!$S$12,
IF(DD100&gt;='PAINEL E TARGET'!$T$13,'PAINEL E TARGET'!$S$13,
IF(DD100&gt;='PAINEL E TARGET'!$T$14,'PAINEL E TARGET'!$S$14,
IF(DD100&gt;='PAINEL E TARGET'!$T$15,'PAINEL E TARGET'!$S$15,
IF(DD100&gt;='PAINEL E TARGET'!$T$16,'PAINEL E TARGET'!$S$16,
IF(DD100&gt;='PAINEL E TARGET'!$T$17,'PAINEL E TARGET'!$S$17,
IF(DD100&gt;='PAINEL E TARGET'!$T$18,'PAINEL E TARGET'!$S$18,'PAINEL E TARGET'!$S$19))))))))</f>
        <v>2. Fx de 100% a 104,9%</v>
      </c>
      <c r="DF100" s="17">
        <f>IFERROR(VLOOKUP($BW100,'PAINEL E TARGET'!$G$1:$Q$99,8,0),0)</f>
        <v>0.1</v>
      </c>
      <c r="DG100" s="17">
        <f>VLOOKUP(DE100,'PAINEL E TARGET'!$S$10:$U$19,3,0)</f>
        <v>1</v>
      </c>
      <c r="DH100" s="16">
        <f t="shared" si="68"/>
        <v>240</v>
      </c>
      <c r="DI100" s="17">
        <f t="shared" si="54"/>
        <v>0.54300000000000004</v>
      </c>
      <c r="DJ100" s="33" t="str">
        <f>IF(DI100&gt;='PAINEL E TARGET'!$T$11,'PAINEL E TARGET'!$S$11,
IF(DI100&gt;='PAINEL E TARGET'!$T$12,'PAINEL E TARGET'!$S$12,
IF(DI100&gt;='PAINEL E TARGET'!$T$13,'PAINEL E TARGET'!$S$13,
IF(DI100&gt;='PAINEL E TARGET'!$T$14,'PAINEL E TARGET'!$S$14,
IF(DI100&gt;='PAINEL E TARGET'!$T$15,'PAINEL E TARGET'!$S$15,
IF(DI100&gt;='PAINEL E TARGET'!$T$16,'PAINEL E TARGET'!$S$16,
IF(DI100&gt;='PAINEL E TARGET'!$T$17,'PAINEL E TARGET'!$S$17,
IF(DI100&gt;='PAINEL E TARGET'!$T$18,'PAINEL E TARGET'!$S$18,'PAINEL E TARGET'!$S$19))))))))</f>
        <v>Não elegível</v>
      </c>
      <c r="DK100" s="17">
        <f>IFERROR(VLOOKUP($BW100,'PAINEL E TARGET'!$G$1:$Q$99,9,0),0)</f>
        <v>0.05</v>
      </c>
      <c r="DL100" s="17">
        <f>VLOOKUP(DJ100,'PAINEL E TARGET'!$S$10:$U$19,3,0)</f>
        <v>0</v>
      </c>
      <c r="DM100" s="16">
        <f t="shared" si="69"/>
        <v>0</v>
      </c>
      <c r="DN100" s="17">
        <f t="shared" si="55"/>
        <v>0.41399999999999998</v>
      </c>
      <c r="DO100" s="33" t="str">
        <f>IF(DN100&gt;='PAINEL E TARGET'!$T$11,'PAINEL E TARGET'!$S$11,
IF(DN100&gt;='PAINEL E TARGET'!$T$12,'PAINEL E TARGET'!$S$12,
IF(DN100&gt;='PAINEL E TARGET'!$T$13,'PAINEL E TARGET'!$S$13,
IF(DN100&gt;='PAINEL E TARGET'!$T$14,'PAINEL E TARGET'!$S$14,
IF(DN100&gt;='PAINEL E TARGET'!$T$15,'PAINEL E TARGET'!$S$15,
IF(DN100&gt;='PAINEL E TARGET'!$T$16,'PAINEL E TARGET'!$S$16,
IF(DN100&gt;='PAINEL E TARGET'!$T$17,'PAINEL E TARGET'!$S$17,
IF(DN100&gt;='PAINEL E TARGET'!$T$18,'PAINEL E TARGET'!$S$18,'PAINEL E TARGET'!$S$19))))))))</f>
        <v>Não elegível</v>
      </c>
      <c r="DP100" s="17">
        <f>IFERROR(VLOOKUP($BW100,'PAINEL E TARGET'!$G$1:$Q$99,10,0),0)</f>
        <v>0</v>
      </c>
      <c r="DQ100" s="17">
        <f>VLOOKUP(DO100,'PAINEL E TARGET'!$S$10:$U$19,3,0)</f>
        <v>0</v>
      </c>
      <c r="DR100" s="16">
        <f t="shared" si="70"/>
        <v>0</v>
      </c>
      <c r="DS100" s="17">
        <f t="shared" si="56"/>
        <v>1.038</v>
      </c>
      <c r="DT100" s="16">
        <f>IF(DS100&gt;=1,VLOOKUP(BO100,'PAINEL E TARGET'!$S$1:$W$8,5,0),0)</f>
        <v>240</v>
      </c>
      <c r="DU100" s="16">
        <f t="shared" si="71"/>
        <v>1464</v>
      </c>
    </row>
    <row r="101" spans="2:125" s="32" customFormat="1" x14ac:dyDescent="0.2">
      <c r="B101" s="44">
        <v>43541</v>
      </c>
      <c r="C101" s="65">
        <v>375</v>
      </c>
      <c r="D101" s="66" t="s">
        <v>107</v>
      </c>
      <c r="E101" s="65">
        <v>413</v>
      </c>
      <c r="F101" s="65" t="s">
        <v>1020</v>
      </c>
      <c r="G101" s="67">
        <v>1789771.1929127572</v>
      </c>
      <c r="H101" s="67">
        <v>904777.79985387274</v>
      </c>
      <c r="I101" s="67">
        <v>709773.95</v>
      </c>
      <c r="J101" s="68">
        <v>0.78447321553936544</v>
      </c>
      <c r="K101" s="67">
        <v>47538.348260138948</v>
      </c>
      <c r="L101" s="67">
        <v>827384.94190761237</v>
      </c>
      <c r="M101" s="67">
        <v>40481.5</v>
      </c>
      <c r="N101" s="67">
        <v>652482.13</v>
      </c>
      <c r="O101" s="67">
        <v>1731928.469389186</v>
      </c>
      <c r="P101" s="67" t="s">
        <v>1082</v>
      </c>
      <c r="Q101" s="67" t="s">
        <v>1082</v>
      </c>
      <c r="R101" s="67">
        <v>0</v>
      </c>
      <c r="S101" s="67">
        <v>2948.7</v>
      </c>
      <c r="T101" s="68">
        <v>8.2117119074775966E-2</v>
      </c>
      <c r="U101" s="68">
        <v>6.8767187680542477E-2</v>
      </c>
      <c r="V101" s="68">
        <v>0.83742815694645811</v>
      </c>
      <c r="W101" s="67">
        <v>71846.180000000008</v>
      </c>
      <c r="X101" s="67">
        <v>47653.159999999996</v>
      </c>
      <c r="Y101" s="68">
        <v>0.66326643949615682</v>
      </c>
      <c r="Z101" s="68">
        <v>8.3928946486178005E-2</v>
      </c>
      <c r="AA101" s="68">
        <v>6.0485338891450899E-2</v>
      </c>
      <c r="AB101" s="68">
        <v>0.72067315775746144</v>
      </c>
      <c r="AC101" s="67">
        <v>73431.39</v>
      </c>
      <c r="AD101" s="67">
        <v>41914.139999999992</v>
      </c>
      <c r="AE101" s="68">
        <v>0.57079322616662975</v>
      </c>
      <c r="AF101" s="43">
        <v>80</v>
      </c>
      <c r="AG101" s="43">
        <v>79</v>
      </c>
      <c r="AH101" s="43">
        <v>36</v>
      </c>
      <c r="AI101" s="43">
        <v>0</v>
      </c>
      <c r="AJ101" s="67">
        <v>46555.75</v>
      </c>
      <c r="AK101" s="67">
        <v>33924</v>
      </c>
      <c r="AL101" s="68">
        <v>0.72867476090493655</v>
      </c>
      <c r="AM101" s="67">
        <v>6171.97</v>
      </c>
      <c r="AN101" s="67">
        <v>1577.3</v>
      </c>
      <c r="AO101" s="68">
        <v>0.25555859798411201</v>
      </c>
      <c r="AP101" s="67">
        <v>4099.87</v>
      </c>
      <c r="AQ101" s="67">
        <v>1499.89</v>
      </c>
      <c r="AR101" s="68">
        <v>0.36583842902335934</v>
      </c>
      <c r="AS101" s="67">
        <v>15018.589999999998</v>
      </c>
      <c r="AT101" s="67">
        <v>10651.970000000001</v>
      </c>
      <c r="AU101" s="68">
        <v>0.7092523332749614</v>
      </c>
      <c r="AV101" s="43">
        <v>442.1</v>
      </c>
      <c r="AW101" s="43">
        <v>749.85</v>
      </c>
      <c r="AX101" s="69">
        <v>1.6961094774937797</v>
      </c>
      <c r="AY101" s="43">
        <v>47538.348260138948</v>
      </c>
      <c r="AZ101" s="43">
        <v>40481.5</v>
      </c>
      <c r="BA101" s="43">
        <v>32798.553454988018</v>
      </c>
      <c r="BB101" s="43">
        <v>31853.34</v>
      </c>
      <c r="BC101" s="43">
        <v>93729.845704487729</v>
      </c>
      <c r="BD101" s="43">
        <v>64845.332771088702</v>
      </c>
      <c r="BE101" s="43">
        <v>143395.36000000002</v>
      </c>
      <c r="BF101" s="43">
        <v>146559.24000000002</v>
      </c>
      <c r="BG101" s="43">
        <v>875.94</v>
      </c>
      <c r="BH101" s="43">
        <v>76</v>
      </c>
      <c r="BI101" s="44">
        <v>43173</v>
      </c>
      <c r="BJ101" s="44">
        <v>43541</v>
      </c>
      <c r="BK101" s="44">
        <v>43172</v>
      </c>
      <c r="BL101" s="43">
        <f t="shared" si="57"/>
        <v>712722.64999999991</v>
      </c>
      <c r="BM101" s="43">
        <f t="shared" si="58"/>
        <v>695912.33</v>
      </c>
      <c r="BO101" s="16" t="str">
        <f>IFERROR(VLOOKUP($C101,'PORTE LOJA'!A:B,2,0),"PORTE 1")</f>
        <v>PORTE 3</v>
      </c>
      <c r="BP101" s="16">
        <f>VLOOKUP(BO101,'PAINEL E TARGET'!$S$1:$W$8,3,0)</f>
        <v>2400</v>
      </c>
      <c r="BQ101" s="16">
        <f t="shared" si="36"/>
        <v>1</v>
      </c>
      <c r="BR101" s="16">
        <f t="shared" si="37"/>
        <v>1</v>
      </c>
      <c r="BS101" s="16">
        <f t="shared" si="38"/>
        <v>1</v>
      </c>
      <c r="BT101" s="16">
        <f t="shared" si="39"/>
        <v>1</v>
      </c>
      <c r="BU101" s="16">
        <f t="shared" si="40"/>
        <v>1</v>
      </c>
      <c r="BV101" s="16">
        <f t="shared" si="41"/>
        <v>1</v>
      </c>
      <c r="BW101" s="17" t="str">
        <f t="shared" si="59"/>
        <v>111111</v>
      </c>
      <c r="BY101" s="17">
        <f t="shared" si="42"/>
        <v>0.78800000000000003</v>
      </c>
      <c r="BZ101" s="17">
        <f t="shared" si="43"/>
        <v>0.79500000000000004</v>
      </c>
      <c r="CA101" s="17" t="str">
        <f t="shared" si="60"/>
        <v>Sem Retira</v>
      </c>
      <c r="CB101" s="17">
        <f t="shared" si="61"/>
        <v>0.79500000000000004</v>
      </c>
      <c r="CC101" s="33" t="str">
        <f>IF(CB101&gt;='PAINEL E TARGET'!$T$11,'PAINEL E TARGET'!$S$11,
IF(CB101&gt;='PAINEL E TARGET'!$T$12,'PAINEL E TARGET'!$S$12,
IF(CB101&gt;='PAINEL E TARGET'!$T$13,'PAINEL E TARGET'!$S$13,
IF(CB101&gt;='PAINEL E TARGET'!$T$14,'PAINEL E TARGET'!$S$14,
IF(CB101&gt;='PAINEL E TARGET'!$T$15,'PAINEL E TARGET'!$S$15,
IF(CB101&gt;='PAINEL E TARGET'!$T$16,'PAINEL E TARGET'!$S$16,
IF(CB101&gt;='PAINEL E TARGET'!$T$17,'PAINEL E TARGET'!$S$17,
IF(CB101&gt;='PAINEL E TARGET'!$T$18,'PAINEL E TARGET'!$S$18,'PAINEL E TARGET'!$S$19))))))))</f>
        <v>Não elegível</v>
      </c>
      <c r="CD101" s="17">
        <f>IFERROR(VLOOKUP($BW101,'PAINEL E TARGET'!$G$1:$Q$99,4,0),0)</f>
        <v>0.25</v>
      </c>
      <c r="CE101" s="17">
        <f>VLOOKUP(CC101,'PAINEL E TARGET'!$S$10:$U$19,3,0)</f>
        <v>0</v>
      </c>
      <c r="CF101" s="16">
        <f t="shared" si="62"/>
        <v>0</v>
      </c>
      <c r="CG101" s="17">
        <f t="shared" si="44"/>
        <v>0.72899999999999998</v>
      </c>
      <c r="CH101" s="17">
        <f t="shared" si="45"/>
        <v>0.25600000000000001</v>
      </c>
      <c r="CI101" s="17">
        <f t="shared" si="46"/>
        <v>0.36599999999999999</v>
      </c>
      <c r="CJ101" s="17">
        <f t="shared" si="47"/>
        <v>0.70899999999999996</v>
      </c>
      <c r="CK101" s="17">
        <f t="shared" si="48"/>
        <v>1.696</v>
      </c>
      <c r="CL101" s="17">
        <f t="shared" si="49"/>
        <v>0.66300000000000003</v>
      </c>
      <c r="CM101" s="16">
        <f t="shared" si="50"/>
        <v>3</v>
      </c>
      <c r="CN101" s="17" t="str">
        <f t="shared" si="63"/>
        <v>não ok</v>
      </c>
      <c r="CO101" s="17">
        <f t="shared" si="64"/>
        <v>0</v>
      </c>
      <c r="CP101" s="33" t="str">
        <f>IF(CO101&gt;='PAINEL E TARGET'!$T$11,'PAINEL E TARGET'!$S$11,
IF(CO101&gt;='PAINEL E TARGET'!$T$12,'PAINEL E TARGET'!$S$12,
IF(CO101&gt;='PAINEL E TARGET'!$T$13,'PAINEL E TARGET'!$S$13,
IF(CO101&gt;='PAINEL E TARGET'!$T$14,'PAINEL E TARGET'!$S$14,
IF(CO101&gt;='PAINEL E TARGET'!$T$15,'PAINEL E TARGET'!$S$15,
IF(CO101&gt;='PAINEL E TARGET'!$T$16,'PAINEL E TARGET'!$S$16,
IF(CO101&gt;='PAINEL E TARGET'!$T$17,'PAINEL E TARGET'!$S$17,
IF(CO101&gt;='PAINEL E TARGET'!$T$18,'PAINEL E TARGET'!$S$18,'PAINEL E TARGET'!$S$19))))))))</f>
        <v>Não elegível</v>
      </c>
      <c r="CQ101" s="17">
        <f>IFERROR(VLOOKUP($BW101,'PAINEL E TARGET'!$G$1:$Q$99,5,0),0)</f>
        <v>0.25</v>
      </c>
      <c r="CR101" s="17">
        <f>VLOOKUP(CP101,'PAINEL E TARGET'!$S$10:$U$19,3,0)</f>
        <v>0</v>
      </c>
      <c r="CS101" s="16">
        <f t="shared" si="65"/>
        <v>0</v>
      </c>
      <c r="CT101" s="17">
        <f t="shared" si="51"/>
        <v>0.57099999999999995</v>
      </c>
      <c r="CU101" s="33" t="str">
        <f>IF(CT101&gt;='PAINEL E TARGET'!$T$11,'PAINEL E TARGET'!$S$11,
IF(CT101&gt;='PAINEL E TARGET'!$T$12,'PAINEL E TARGET'!$S$12,
IF(CT101&gt;='PAINEL E TARGET'!$T$13,'PAINEL E TARGET'!$S$13,
IF(CT101&gt;='PAINEL E TARGET'!$T$14,'PAINEL E TARGET'!$S$14,
IF(CT101&gt;='PAINEL E TARGET'!$T$15,'PAINEL E TARGET'!$S$15,
IF(CT101&gt;='PAINEL E TARGET'!$T$16,'PAINEL E TARGET'!$S$16,
IF(CT101&gt;='PAINEL E TARGET'!$T$17,'PAINEL E TARGET'!$S$17,
IF(CT101&gt;='PAINEL E TARGET'!$T$18,'PAINEL E TARGET'!$S$18,'PAINEL E TARGET'!$S$19))))))))</f>
        <v>Não elegível</v>
      </c>
      <c r="CV101" s="17">
        <f>IFERROR(VLOOKUP($BW101,'PAINEL E TARGET'!$G$1:$Q$99,6,0),0)</f>
        <v>0.2</v>
      </c>
      <c r="CW101" s="17">
        <f>VLOOKUP(CU101,'PAINEL E TARGET'!$S$10:$U$19,3,0)</f>
        <v>0</v>
      </c>
      <c r="CX101" s="16">
        <f t="shared" si="66"/>
        <v>0</v>
      </c>
      <c r="CY101" s="17">
        <f t="shared" si="52"/>
        <v>0.85199999999999998</v>
      </c>
      <c r="CZ101" s="33" t="str">
        <f>IF(CY101&gt;='PAINEL E TARGET'!$T$11,'PAINEL E TARGET'!$S$11,
IF(CY101&gt;='PAINEL E TARGET'!$T$12,'PAINEL E TARGET'!$S$12,
IF(CY101&gt;='PAINEL E TARGET'!$T$13,'PAINEL E TARGET'!$S$13,
IF(CY101&gt;='PAINEL E TARGET'!$T$14,'PAINEL E TARGET'!$S$14,
IF(CY101&gt;='PAINEL E TARGET'!$T$15,'PAINEL E TARGET'!$S$15,
IF(CY101&gt;='PAINEL E TARGET'!$T$16,'PAINEL E TARGET'!$S$16,
IF(CY101&gt;='PAINEL E TARGET'!$T$17,'PAINEL E TARGET'!$S$17,
IF(CY101&gt;='PAINEL E TARGET'!$T$18,'PAINEL E TARGET'!$S$18,'PAINEL E TARGET'!$S$19))))))))</f>
        <v>Não elegível</v>
      </c>
      <c r="DA101" s="17">
        <f>IFERROR(VLOOKUP($BW101,'PAINEL E TARGET'!$G$1:$Q$99,7,0),0)</f>
        <v>0.15</v>
      </c>
      <c r="DB101" s="17">
        <f>VLOOKUP(CZ101,'PAINEL E TARGET'!$S$10:$U$19,3,0)</f>
        <v>0</v>
      </c>
      <c r="DC101" s="16">
        <f t="shared" si="67"/>
        <v>0</v>
      </c>
      <c r="DD101" s="17">
        <f t="shared" si="53"/>
        <v>0.97099999999999997</v>
      </c>
      <c r="DE101" s="33" t="str">
        <f>IF(DD101&gt;='PAINEL E TARGET'!$T$11,'PAINEL E TARGET'!$S$11,
IF(DD101&gt;='PAINEL E TARGET'!$T$12,'PAINEL E TARGET'!$S$12,
IF(DD101&gt;='PAINEL E TARGET'!$T$13,'PAINEL E TARGET'!$S$13,
IF(DD101&gt;='PAINEL E TARGET'!$T$14,'PAINEL E TARGET'!$S$14,
IF(DD101&gt;='PAINEL E TARGET'!$T$15,'PAINEL E TARGET'!$S$15,
IF(DD101&gt;='PAINEL E TARGET'!$T$16,'PAINEL E TARGET'!$S$16,
IF(DD101&gt;='PAINEL E TARGET'!$T$17,'PAINEL E TARGET'!$S$17,
IF(DD101&gt;='PAINEL E TARGET'!$T$18,'PAINEL E TARGET'!$S$18,'PAINEL E TARGET'!$S$19))))))))</f>
        <v>1. Fx de 90% a 99,9%</v>
      </c>
      <c r="DF101" s="17">
        <f>IFERROR(VLOOKUP($BW101,'PAINEL E TARGET'!$G$1:$Q$99,8,0),0)</f>
        <v>0.1</v>
      </c>
      <c r="DG101" s="17">
        <f>VLOOKUP(DE101,'PAINEL E TARGET'!$S$10:$U$19,3,0)</f>
        <v>0.5</v>
      </c>
      <c r="DH101" s="16">
        <f t="shared" si="68"/>
        <v>120</v>
      </c>
      <c r="DI101" s="17">
        <f t="shared" si="54"/>
        <v>0</v>
      </c>
      <c r="DJ101" s="33" t="str">
        <f>IF(DI101&gt;='PAINEL E TARGET'!$T$11,'PAINEL E TARGET'!$S$11,
IF(DI101&gt;='PAINEL E TARGET'!$T$12,'PAINEL E TARGET'!$S$12,
IF(DI101&gt;='PAINEL E TARGET'!$T$13,'PAINEL E TARGET'!$S$13,
IF(DI101&gt;='PAINEL E TARGET'!$T$14,'PAINEL E TARGET'!$S$14,
IF(DI101&gt;='PAINEL E TARGET'!$T$15,'PAINEL E TARGET'!$S$15,
IF(DI101&gt;='PAINEL E TARGET'!$T$16,'PAINEL E TARGET'!$S$16,
IF(DI101&gt;='PAINEL E TARGET'!$T$17,'PAINEL E TARGET'!$S$17,
IF(DI101&gt;='PAINEL E TARGET'!$T$18,'PAINEL E TARGET'!$S$18,'PAINEL E TARGET'!$S$19))))))))</f>
        <v>Não elegível</v>
      </c>
      <c r="DK101" s="17">
        <f>IFERROR(VLOOKUP($BW101,'PAINEL E TARGET'!$G$1:$Q$99,9,0),0)</f>
        <v>0.05</v>
      </c>
      <c r="DL101" s="17">
        <f>VLOOKUP(DJ101,'PAINEL E TARGET'!$S$10:$U$19,3,0)</f>
        <v>0</v>
      </c>
      <c r="DM101" s="16">
        <f t="shared" si="69"/>
        <v>0</v>
      </c>
      <c r="DN101" s="17">
        <f t="shared" si="55"/>
        <v>1.696</v>
      </c>
      <c r="DO101" s="33" t="str">
        <f>IF(DN101&gt;='PAINEL E TARGET'!$T$11,'PAINEL E TARGET'!$S$11,
IF(DN101&gt;='PAINEL E TARGET'!$T$12,'PAINEL E TARGET'!$S$12,
IF(DN101&gt;='PAINEL E TARGET'!$T$13,'PAINEL E TARGET'!$S$13,
IF(DN101&gt;='PAINEL E TARGET'!$T$14,'PAINEL E TARGET'!$S$14,
IF(DN101&gt;='PAINEL E TARGET'!$T$15,'PAINEL E TARGET'!$S$15,
IF(DN101&gt;='PAINEL E TARGET'!$T$16,'PAINEL E TARGET'!$S$16,
IF(DN101&gt;='PAINEL E TARGET'!$T$17,'PAINEL E TARGET'!$S$17,
IF(DN101&gt;='PAINEL E TARGET'!$T$18,'PAINEL E TARGET'!$S$18,'PAINEL E TARGET'!$S$19))))))))</f>
        <v>8. Fx de 130% ou mais</v>
      </c>
      <c r="DP101" s="17">
        <f>IFERROR(VLOOKUP($BW101,'PAINEL E TARGET'!$G$1:$Q$99,10,0),0)</f>
        <v>0</v>
      </c>
      <c r="DQ101" s="17">
        <f>VLOOKUP(DO101,'PAINEL E TARGET'!$S$10:$U$19,3,0)</f>
        <v>1.6</v>
      </c>
      <c r="DR101" s="16">
        <f t="shared" si="70"/>
        <v>0</v>
      </c>
      <c r="DS101" s="17">
        <f t="shared" si="56"/>
        <v>0.98799999999999999</v>
      </c>
      <c r="DT101" s="16">
        <f>IF(DS101&gt;=1,VLOOKUP(BO101,'PAINEL E TARGET'!$S$1:$W$8,5,0),0)</f>
        <v>0</v>
      </c>
      <c r="DU101" s="16">
        <f t="shared" si="71"/>
        <v>120</v>
      </c>
    </row>
    <row r="102" spans="2:125" s="32" customFormat="1" x14ac:dyDescent="0.2">
      <c r="B102" s="44">
        <v>43541</v>
      </c>
      <c r="C102" s="65">
        <v>376</v>
      </c>
      <c r="D102" s="66" t="s">
        <v>108</v>
      </c>
      <c r="E102" s="65">
        <v>410</v>
      </c>
      <c r="F102" s="65" t="s">
        <v>1020</v>
      </c>
      <c r="G102" s="67">
        <v>1696201.1929585719</v>
      </c>
      <c r="H102" s="67">
        <v>885355.31693092245</v>
      </c>
      <c r="I102" s="67">
        <v>880411.40999999992</v>
      </c>
      <c r="J102" s="68">
        <v>0.99441590643171318</v>
      </c>
      <c r="K102" s="67">
        <v>43948.663983218314</v>
      </c>
      <c r="L102" s="67">
        <v>783225.7310039947</v>
      </c>
      <c r="M102" s="67">
        <v>60716.37</v>
      </c>
      <c r="N102" s="67">
        <v>772654.16</v>
      </c>
      <c r="O102" s="67">
        <v>1585724.2913823263</v>
      </c>
      <c r="P102" s="67" t="s">
        <v>1082</v>
      </c>
      <c r="Q102" s="67" t="s">
        <v>1082</v>
      </c>
      <c r="R102" s="67">
        <v>0</v>
      </c>
      <c r="S102" s="67">
        <v>338.9</v>
      </c>
      <c r="T102" s="68">
        <v>9.2993872230763483E-2</v>
      </c>
      <c r="U102" s="68">
        <v>0.10290876256447418</v>
      </c>
      <c r="V102" s="68">
        <v>1.1066187491268993</v>
      </c>
      <c r="W102" s="67">
        <v>76922.149999999994</v>
      </c>
      <c r="X102" s="67">
        <v>85761.12999999999</v>
      </c>
      <c r="Y102" s="68">
        <v>1.114908124642902</v>
      </c>
      <c r="Z102" s="68">
        <v>9.1719618571090802E-2</v>
      </c>
      <c r="AA102" s="68">
        <v>0.13396575230468014</v>
      </c>
      <c r="AB102" s="68">
        <v>1.46060084409144</v>
      </c>
      <c r="AC102" s="67">
        <v>75868.12</v>
      </c>
      <c r="AD102" s="67">
        <v>111643.11</v>
      </c>
      <c r="AE102" s="68">
        <v>1.471541801747559</v>
      </c>
      <c r="AF102" s="43">
        <v>80</v>
      </c>
      <c r="AG102" s="43">
        <v>75</v>
      </c>
      <c r="AH102" s="43">
        <v>36</v>
      </c>
      <c r="AI102" s="43">
        <v>30</v>
      </c>
      <c r="AJ102" s="67">
        <v>45287.98</v>
      </c>
      <c r="AK102" s="67">
        <v>53362</v>
      </c>
      <c r="AL102" s="68">
        <v>1.1782817427494006</v>
      </c>
      <c r="AM102" s="67">
        <v>4671.6799999999985</v>
      </c>
      <c r="AN102" s="67">
        <v>5484.7</v>
      </c>
      <c r="AO102" s="68">
        <v>1.17403161175423</v>
      </c>
      <c r="AP102" s="67">
        <v>6120.08</v>
      </c>
      <c r="AQ102" s="67">
        <v>10233.68</v>
      </c>
      <c r="AR102" s="68">
        <v>1.6721480764957322</v>
      </c>
      <c r="AS102" s="67">
        <v>20842.41</v>
      </c>
      <c r="AT102" s="67">
        <v>16680.75</v>
      </c>
      <c r="AU102" s="68">
        <v>0.80032731339609964</v>
      </c>
      <c r="AV102" s="43">
        <v>1606.1300000000003</v>
      </c>
      <c r="AW102" s="43">
        <v>1339.74</v>
      </c>
      <c r="AX102" s="69">
        <v>0.83414169463243926</v>
      </c>
      <c r="AY102" s="43">
        <v>43948.663983218314</v>
      </c>
      <c r="AZ102" s="43">
        <v>60716.37</v>
      </c>
      <c r="BA102" s="43">
        <v>50835.178997014416</v>
      </c>
      <c r="BB102" s="43">
        <v>57458.729999999996</v>
      </c>
      <c r="BC102" s="43">
        <v>83890.781372092315</v>
      </c>
      <c r="BD102" s="43">
        <v>97485.234272428002</v>
      </c>
      <c r="BE102" s="43">
        <v>148282.60999999999</v>
      </c>
      <c r="BF102" s="43">
        <v>146250.80000000002</v>
      </c>
      <c r="BG102" s="43">
        <v>3081.81</v>
      </c>
      <c r="BH102" s="43">
        <v>73</v>
      </c>
      <c r="BI102" s="44">
        <v>43173</v>
      </c>
      <c r="BJ102" s="44">
        <v>43541</v>
      </c>
      <c r="BK102" s="44">
        <v>43172</v>
      </c>
      <c r="BL102" s="43">
        <f t="shared" si="57"/>
        <v>880750.30999999994</v>
      </c>
      <c r="BM102" s="43">
        <f t="shared" si="58"/>
        <v>833709.43</v>
      </c>
      <c r="BO102" s="16" t="str">
        <f>IFERROR(VLOOKUP($C102,'PORTE LOJA'!A:B,2,0),"PORTE 1")</f>
        <v>PORTE 3</v>
      </c>
      <c r="BP102" s="16">
        <f>VLOOKUP(BO102,'PAINEL E TARGET'!$S$1:$W$8,3,0)</f>
        <v>2400</v>
      </c>
      <c r="BQ102" s="16">
        <f t="shared" si="36"/>
        <v>1</v>
      </c>
      <c r="BR102" s="16">
        <f t="shared" si="37"/>
        <v>1</v>
      </c>
      <c r="BS102" s="16">
        <f t="shared" si="38"/>
        <v>1</v>
      </c>
      <c r="BT102" s="16">
        <f t="shared" si="39"/>
        <v>1</v>
      </c>
      <c r="BU102" s="16">
        <f t="shared" si="40"/>
        <v>1</v>
      </c>
      <c r="BV102" s="16">
        <f t="shared" si="41"/>
        <v>1</v>
      </c>
      <c r="BW102" s="17" t="str">
        <f t="shared" si="59"/>
        <v>111111</v>
      </c>
      <c r="BY102" s="17">
        <f t="shared" si="42"/>
        <v>0.995</v>
      </c>
      <c r="BZ102" s="17">
        <f t="shared" si="43"/>
        <v>1.008</v>
      </c>
      <c r="CA102" s="17" t="str">
        <f t="shared" si="60"/>
        <v>Sem Retira</v>
      </c>
      <c r="CB102" s="17">
        <f t="shared" si="61"/>
        <v>1.008</v>
      </c>
      <c r="CC102" s="33" t="str">
        <f>IF(CB102&gt;='PAINEL E TARGET'!$T$11,'PAINEL E TARGET'!$S$11,
IF(CB102&gt;='PAINEL E TARGET'!$T$12,'PAINEL E TARGET'!$S$12,
IF(CB102&gt;='PAINEL E TARGET'!$T$13,'PAINEL E TARGET'!$S$13,
IF(CB102&gt;='PAINEL E TARGET'!$T$14,'PAINEL E TARGET'!$S$14,
IF(CB102&gt;='PAINEL E TARGET'!$T$15,'PAINEL E TARGET'!$S$15,
IF(CB102&gt;='PAINEL E TARGET'!$T$16,'PAINEL E TARGET'!$S$16,
IF(CB102&gt;='PAINEL E TARGET'!$T$17,'PAINEL E TARGET'!$S$17,
IF(CB102&gt;='PAINEL E TARGET'!$T$18,'PAINEL E TARGET'!$S$18,'PAINEL E TARGET'!$S$19))))))))</f>
        <v>2. Fx de 100% a 104,9%</v>
      </c>
      <c r="CD102" s="17">
        <f>IFERROR(VLOOKUP($BW102,'PAINEL E TARGET'!$G$1:$Q$99,4,0),0)</f>
        <v>0.25</v>
      </c>
      <c r="CE102" s="17">
        <f>VLOOKUP(CC102,'PAINEL E TARGET'!$S$10:$U$19,3,0)</f>
        <v>1</v>
      </c>
      <c r="CF102" s="16">
        <f t="shared" si="62"/>
        <v>600</v>
      </c>
      <c r="CG102" s="17">
        <f t="shared" si="44"/>
        <v>1.1779999999999999</v>
      </c>
      <c r="CH102" s="17">
        <f t="shared" si="45"/>
        <v>1.1739999999999999</v>
      </c>
      <c r="CI102" s="17">
        <f t="shared" si="46"/>
        <v>1.6719999999999999</v>
      </c>
      <c r="CJ102" s="17">
        <f t="shared" si="47"/>
        <v>0.8</v>
      </c>
      <c r="CK102" s="17">
        <f t="shared" si="48"/>
        <v>0.83399999999999996</v>
      </c>
      <c r="CL102" s="17">
        <f t="shared" si="49"/>
        <v>1.115</v>
      </c>
      <c r="CM102" s="16">
        <f t="shared" si="50"/>
        <v>5</v>
      </c>
      <c r="CN102" s="17" t="str">
        <f t="shared" si="63"/>
        <v>ok</v>
      </c>
      <c r="CO102" s="17">
        <f t="shared" si="64"/>
        <v>1.115</v>
      </c>
      <c r="CP102" s="33" t="str">
        <f>IF(CO102&gt;='PAINEL E TARGET'!$T$11,'PAINEL E TARGET'!$S$11,
IF(CO102&gt;='PAINEL E TARGET'!$T$12,'PAINEL E TARGET'!$S$12,
IF(CO102&gt;='PAINEL E TARGET'!$T$13,'PAINEL E TARGET'!$S$13,
IF(CO102&gt;='PAINEL E TARGET'!$T$14,'PAINEL E TARGET'!$S$14,
IF(CO102&gt;='PAINEL E TARGET'!$T$15,'PAINEL E TARGET'!$S$15,
IF(CO102&gt;='PAINEL E TARGET'!$T$16,'PAINEL E TARGET'!$S$16,
IF(CO102&gt;='PAINEL E TARGET'!$T$17,'PAINEL E TARGET'!$S$17,
IF(CO102&gt;='PAINEL E TARGET'!$T$18,'PAINEL E TARGET'!$S$18,'PAINEL E TARGET'!$S$19))))))))</f>
        <v>4. Fx de 110% a 114,9%</v>
      </c>
      <c r="CQ102" s="17">
        <f>IFERROR(VLOOKUP($BW102,'PAINEL E TARGET'!$G$1:$Q$99,5,0),0)</f>
        <v>0.25</v>
      </c>
      <c r="CR102" s="17">
        <f>VLOOKUP(CP102,'PAINEL E TARGET'!$S$10:$U$19,3,0)</f>
        <v>1.2</v>
      </c>
      <c r="CS102" s="16">
        <f t="shared" si="65"/>
        <v>720</v>
      </c>
      <c r="CT102" s="17">
        <f t="shared" si="51"/>
        <v>1.472</v>
      </c>
      <c r="CU102" s="33" t="str">
        <f>IF(CT102&gt;='PAINEL E TARGET'!$T$11,'PAINEL E TARGET'!$S$11,
IF(CT102&gt;='PAINEL E TARGET'!$T$12,'PAINEL E TARGET'!$S$12,
IF(CT102&gt;='PAINEL E TARGET'!$T$13,'PAINEL E TARGET'!$S$13,
IF(CT102&gt;='PAINEL E TARGET'!$T$14,'PAINEL E TARGET'!$S$14,
IF(CT102&gt;='PAINEL E TARGET'!$T$15,'PAINEL E TARGET'!$S$15,
IF(CT102&gt;='PAINEL E TARGET'!$T$16,'PAINEL E TARGET'!$S$16,
IF(CT102&gt;='PAINEL E TARGET'!$T$17,'PAINEL E TARGET'!$S$17,
IF(CT102&gt;='PAINEL E TARGET'!$T$18,'PAINEL E TARGET'!$S$18,'PAINEL E TARGET'!$S$19))))))))</f>
        <v>8. Fx de 130% ou mais</v>
      </c>
      <c r="CV102" s="17">
        <f>IFERROR(VLOOKUP($BW102,'PAINEL E TARGET'!$G$1:$Q$99,6,0),0)</f>
        <v>0.2</v>
      </c>
      <c r="CW102" s="17">
        <f>VLOOKUP(CU102,'PAINEL E TARGET'!$S$10:$U$19,3,0)</f>
        <v>1.6</v>
      </c>
      <c r="CX102" s="16">
        <f t="shared" si="66"/>
        <v>768.00000000000011</v>
      </c>
      <c r="CY102" s="17">
        <f t="shared" si="52"/>
        <v>1.3819999999999999</v>
      </c>
      <c r="CZ102" s="33" t="str">
        <f>IF(CY102&gt;='PAINEL E TARGET'!$T$11,'PAINEL E TARGET'!$S$11,
IF(CY102&gt;='PAINEL E TARGET'!$T$12,'PAINEL E TARGET'!$S$12,
IF(CY102&gt;='PAINEL E TARGET'!$T$13,'PAINEL E TARGET'!$S$13,
IF(CY102&gt;='PAINEL E TARGET'!$T$14,'PAINEL E TARGET'!$S$14,
IF(CY102&gt;='PAINEL E TARGET'!$T$15,'PAINEL E TARGET'!$S$15,
IF(CY102&gt;='PAINEL E TARGET'!$T$16,'PAINEL E TARGET'!$S$16,
IF(CY102&gt;='PAINEL E TARGET'!$T$17,'PAINEL E TARGET'!$S$17,
IF(CY102&gt;='PAINEL E TARGET'!$T$18,'PAINEL E TARGET'!$S$18,'PAINEL E TARGET'!$S$19))))))))</f>
        <v>8. Fx de 130% ou mais</v>
      </c>
      <c r="DA102" s="17">
        <f>IFERROR(VLOOKUP($BW102,'PAINEL E TARGET'!$G$1:$Q$99,7,0),0)</f>
        <v>0.15</v>
      </c>
      <c r="DB102" s="17">
        <f>VLOOKUP(CZ102,'PAINEL E TARGET'!$S$10:$U$19,3,0)</f>
        <v>1.6</v>
      </c>
      <c r="DC102" s="16">
        <f t="shared" si="67"/>
        <v>576</v>
      </c>
      <c r="DD102" s="17">
        <f t="shared" si="53"/>
        <v>1.1299999999999999</v>
      </c>
      <c r="DE102" s="33" t="str">
        <f>IF(DD102&gt;='PAINEL E TARGET'!$T$11,'PAINEL E TARGET'!$S$11,
IF(DD102&gt;='PAINEL E TARGET'!$T$12,'PAINEL E TARGET'!$S$12,
IF(DD102&gt;='PAINEL E TARGET'!$T$13,'PAINEL E TARGET'!$S$13,
IF(DD102&gt;='PAINEL E TARGET'!$T$14,'PAINEL E TARGET'!$S$14,
IF(DD102&gt;='PAINEL E TARGET'!$T$15,'PAINEL E TARGET'!$S$15,
IF(DD102&gt;='PAINEL E TARGET'!$T$16,'PAINEL E TARGET'!$S$16,
IF(DD102&gt;='PAINEL E TARGET'!$T$17,'PAINEL E TARGET'!$S$17,
IF(DD102&gt;='PAINEL E TARGET'!$T$18,'PAINEL E TARGET'!$S$18,'PAINEL E TARGET'!$S$19))))))))</f>
        <v>4. Fx de 110% a 114,9%</v>
      </c>
      <c r="DF102" s="17">
        <f>IFERROR(VLOOKUP($BW102,'PAINEL E TARGET'!$G$1:$Q$99,8,0),0)</f>
        <v>0.1</v>
      </c>
      <c r="DG102" s="17">
        <f>VLOOKUP(DE102,'PAINEL E TARGET'!$S$10:$U$19,3,0)</f>
        <v>1.2</v>
      </c>
      <c r="DH102" s="16">
        <f t="shared" si="68"/>
        <v>288</v>
      </c>
      <c r="DI102" s="17">
        <f t="shared" si="54"/>
        <v>0.83299999999999996</v>
      </c>
      <c r="DJ102" s="33" t="str">
        <f>IF(DI102&gt;='PAINEL E TARGET'!$T$11,'PAINEL E TARGET'!$S$11,
IF(DI102&gt;='PAINEL E TARGET'!$T$12,'PAINEL E TARGET'!$S$12,
IF(DI102&gt;='PAINEL E TARGET'!$T$13,'PAINEL E TARGET'!$S$13,
IF(DI102&gt;='PAINEL E TARGET'!$T$14,'PAINEL E TARGET'!$S$14,
IF(DI102&gt;='PAINEL E TARGET'!$T$15,'PAINEL E TARGET'!$S$15,
IF(DI102&gt;='PAINEL E TARGET'!$T$16,'PAINEL E TARGET'!$S$16,
IF(DI102&gt;='PAINEL E TARGET'!$T$17,'PAINEL E TARGET'!$S$17,
IF(DI102&gt;='PAINEL E TARGET'!$T$18,'PAINEL E TARGET'!$S$18,'PAINEL E TARGET'!$S$19))))))))</f>
        <v>Não elegível</v>
      </c>
      <c r="DK102" s="17">
        <f>IFERROR(VLOOKUP($BW102,'PAINEL E TARGET'!$G$1:$Q$99,9,0),0)</f>
        <v>0.05</v>
      </c>
      <c r="DL102" s="17">
        <f>VLOOKUP(DJ102,'PAINEL E TARGET'!$S$10:$U$19,3,0)</f>
        <v>0</v>
      </c>
      <c r="DM102" s="16">
        <f t="shared" si="69"/>
        <v>0</v>
      </c>
      <c r="DN102" s="17">
        <f t="shared" si="55"/>
        <v>0.83399999999999996</v>
      </c>
      <c r="DO102" s="33" t="str">
        <f>IF(DN102&gt;='PAINEL E TARGET'!$T$11,'PAINEL E TARGET'!$S$11,
IF(DN102&gt;='PAINEL E TARGET'!$T$12,'PAINEL E TARGET'!$S$12,
IF(DN102&gt;='PAINEL E TARGET'!$T$13,'PAINEL E TARGET'!$S$13,
IF(DN102&gt;='PAINEL E TARGET'!$T$14,'PAINEL E TARGET'!$S$14,
IF(DN102&gt;='PAINEL E TARGET'!$T$15,'PAINEL E TARGET'!$S$15,
IF(DN102&gt;='PAINEL E TARGET'!$T$16,'PAINEL E TARGET'!$S$16,
IF(DN102&gt;='PAINEL E TARGET'!$T$17,'PAINEL E TARGET'!$S$17,
IF(DN102&gt;='PAINEL E TARGET'!$T$18,'PAINEL E TARGET'!$S$18,'PAINEL E TARGET'!$S$19))))))))</f>
        <v>Não elegível</v>
      </c>
      <c r="DP102" s="17">
        <f>IFERROR(VLOOKUP($BW102,'PAINEL E TARGET'!$G$1:$Q$99,10,0),0)</f>
        <v>0</v>
      </c>
      <c r="DQ102" s="17">
        <f>VLOOKUP(DO102,'PAINEL E TARGET'!$S$10:$U$19,3,0)</f>
        <v>0</v>
      </c>
      <c r="DR102" s="16">
        <f t="shared" si="70"/>
        <v>0</v>
      </c>
      <c r="DS102" s="17">
        <f t="shared" si="56"/>
        <v>0.93799999999999994</v>
      </c>
      <c r="DT102" s="16">
        <f>IF(DS102&gt;=1,VLOOKUP(BO102,'PAINEL E TARGET'!$S$1:$W$8,5,0),0)</f>
        <v>0</v>
      </c>
      <c r="DU102" s="16">
        <f t="shared" si="71"/>
        <v>2952</v>
      </c>
    </row>
    <row r="103" spans="2:125" s="32" customFormat="1" x14ac:dyDescent="0.2">
      <c r="B103" s="44">
        <v>43541</v>
      </c>
      <c r="C103" s="65">
        <v>377</v>
      </c>
      <c r="D103" s="66" t="s">
        <v>109</v>
      </c>
      <c r="E103" s="65">
        <v>413</v>
      </c>
      <c r="F103" s="65" t="s">
        <v>1020</v>
      </c>
      <c r="G103" s="67">
        <v>1122610.7816441024</v>
      </c>
      <c r="H103" s="67">
        <v>614126.77281644114</v>
      </c>
      <c r="I103" s="67">
        <v>459320.73000000004</v>
      </c>
      <c r="J103" s="68">
        <v>0.74792494047037461</v>
      </c>
      <c r="K103" s="67">
        <v>35023.673153245378</v>
      </c>
      <c r="L103" s="67">
        <v>548831.53664092056</v>
      </c>
      <c r="M103" s="67">
        <v>40488.33</v>
      </c>
      <c r="N103" s="67">
        <v>405951.95999999996</v>
      </c>
      <c r="O103" s="67">
        <v>1067992.2124147303</v>
      </c>
      <c r="P103" s="67" t="s">
        <v>1082</v>
      </c>
      <c r="Q103" s="67" t="s">
        <v>1082</v>
      </c>
      <c r="R103" s="67">
        <v>0</v>
      </c>
      <c r="S103" s="67">
        <v>0</v>
      </c>
      <c r="T103" s="68">
        <v>9.3532487308372589E-2</v>
      </c>
      <c r="U103" s="68">
        <v>7.3697358273824246E-2</v>
      </c>
      <c r="V103" s="68">
        <v>0.78793326676801856</v>
      </c>
      <c r="W103" s="67">
        <v>54609.430000000008</v>
      </c>
      <c r="X103" s="67">
        <v>32901.47</v>
      </c>
      <c r="Y103" s="68">
        <v>0.60248696974130656</v>
      </c>
      <c r="Z103" s="68">
        <v>9.1346260349037908E-2</v>
      </c>
      <c r="AA103" s="68">
        <v>4.8841447531538872E-2</v>
      </c>
      <c r="AB103" s="68">
        <v>0.53468469694231202</v>
      </c>
      <c r="AC103" s="67">
        <v>53332.99</v>
      </c>
      <c r="AD103" s="67">
        <v>21804.79</v>
      </c>
      <c r="AE103" s="68">
        <v>0.40884244442323603</v>
      </c>
      <c r="AF103" s="43">
        <v>80</v>
      </c>
      <c r="AG103" s="43">
        <v>69</v>
      </c>
      <c r="AH103" s="43">
        <v>21</v>
      </c>
      <c r="AI103" s="43">
        <v>8</v>
      </c>
      <c r="AJ103" s="67">
        <v>27243.17</v>
      </c>
      <c r="AK103" s="67">
        <v>20848</v>
      </c>
      <c r="AL103" s="68">
        <v>0.76525602563871975</v>
      </c>
      <c r="AM103" s="67">
        <v>6865.6699999999992</v>
      </c>
      <c r="AN103" s="67">
        <v>2288.27</v>
      </c>
      <c r="AO103" s="68">
        <v>0.33329157970016038</v>
      </c>
      <c r="AP103" s="67">
        <v>2826.67</v>
      </c>
      <c r="AQ103" s="67">
        <v>499.95</v>
      </c>
      <c r="AR103" s="68">
        <v>0.17686889520177451</v>
      </c>
      <c r="AS103" s="67">
        <v>17673.920000000002</v>
      </c>
      <c r="AT103" s="67">
        <v>9265.25</v>
      </c>
      <c r="AU103" s="68">
        <v>0.52423288099074794</v>
      </c>
      <c r="AV103" s="43">
        <v>532.63000000000011</v>
      </c>
      <c r="AW103" s="43">
        <v>589.9</v>
      </c>
      <c r="AX103" s="69">
        <v>1.1075230460169345</v>
      </c>
      <c r="AY103" s="43">
        <v>35023.673153245378</v>
      </c>
      <c r="AZ103" s="43">
        <v>40488.329999999994</v>
      </c>
      <c r="BA103" s="43">
        <v>22618.754681944465</v>
      </c>
      <c r="BB103" s="43">
        <v>20907.59</v>
      </c>
      <c r="BC103" s="43">
        <v>63727.823251193928</v>
      </c>
      <c r="BD103" s="43">
        <v>41332.266161653468</v>
      </c>
      <c r="BE103" s="43">
        <v>100527.13000000002</v>
      </c>
      <c r="BF103" s="43">
        <v>98177.489999999991</v>
      </c>
      <c r="BG103" s="43">
        <v>974.93000000000018</v>
      </c>
      <c r="BH103" s="43">
        <v>47</v>
      </c>
      <c r="BI103" s="44">
        <v>43173</v>
      </c>
      <c r="BJ103" s="44">
        <v>43541</v>
      </c>
      <c r="BK103" s="44">
        <v>43172</v>
      </c>
      <c r="BL103" s="43">
        <f t="shared" si="57"/>
        <v>459320.73000000004</v>
      </c>
      <c r="BM103" s="43">
        <f t="shared" si="58"/>
        <v>446440.29</v>
      </c>
      <c r="BO103" s="16" t="str">
        <f>IFERROR(VLOOKUP($C103,'PORTE LOJA'!A:B,2,0),"PORTE 1")</f>
        <v>PORTE 2</v>
      </c>
      <c r="BP103" s="16">
        <f>VLOOKUP(BO103,'PAINEL E TARGET'!$S$1:$W$8,3,0)</f>
        <v>1875</v>
      </c>
      <c r="BQ103" s="16">
        <f t="shared" si="36"/>
        <v>1</v>
      </c>
      <c r="BR103" s="16">
        <f t="shared" si="37"/>
        <v>1</v>
      </c>
      <c r="BS103" s="16">
        <f t="shared" si="38"/>
        <v>1</v>
      </c>
      <c r="BT103" s="16">
        <f t="shared" si="39"/>
        <v>1</v>
      </c>
      <c r="BU103" s="16">
        <f t="shared" si="40"/>
        <v>1</v>
      </c>
      <c r="BV103" s="16">
        <f t="shared" si="41"/>
        <v>1</v>
      </c>
      <c r="BW103" s="17" t="str">
        <f t="shared" si="59"/>
        <v>111111</v>
      </c>
      <c r="BY103" s="17">
        <f t="shared" si="42"/>
        <v>0.748</v>
      </c>
      <c r="BZ103" s="17">
        <f t="shared" si="43"/>
        <v>0.76500000000000001</v>
      </c>
      <c r="CA103" s="17" t="str">
        <f t="shared" si="60"/>
        <v>Sem Retira</v>
      </c>
      <c r="CB103" s="17">
        <f t="shared" si="61"/>
        <v>0.76500000000000001</v>
      </c>
      <c r="CC103" s="33" t="str">
        <f>IF(CB103&gt;='PAINEL E TARGET'!$T$11,'PAINEL E TARGET'!$S$11,
IF(CB103&gt;='PAINEL E TARGET'!$T$12,'PAINEL E TARGET'!$S$12,
IF(CB103&gt;='PAINEL E TARGET'!$T$13,'PAINEL E TARGET'!$S$13,
IF(CB103&gt;='PAINEL E TARGET'!$T$14,'PAINEL E TARGET'!$S$14,
IF(CB103&gt;='PAINEL E TARGET'!$T$15,'PAINEL E TARGET'!$S$15,
IF(CB103&gt;='PAINEL E TARGET'!$T$16,'PAINEL E TARGET'!$S$16,
IF(CB103&gt;='PAINEL E TARGET'!$T$17,'PAINEL E TARGET'!$S$17,
IF(CB103&gt;='PAINEL E TARGET'!$T$18,'PAINEL E TARGET'!$S$18,'PAINEL E TARGET'!$S$19))))))))</f>
        <v>Não elegível</v>
      </c>
      <c r="CD103" s="17">
        <f>IFERROR(VLOOKUP($BW103,'PAINEL E TARGET'!$G$1:$Q$99,4,0),0)</f>
        <v>0.25</v>
      </c>
      <c r="CE103" s="17">
        <f>VLOOKUP(CC103,'PAINEL E TARGET'!$S$10:$U$19,3,0)</f>
        <v>0</v>
      </c>
      <c r="CF103" s="16">
        <f t="shared" si="62"/>
        <v>0</v>
      </c>
      <c r="CG103" s="17">
        <f t="shared" si="44"/>
        <v>0.76500000000000001</v>
      </c>
      <c r="CH103" s="17">
        <f t="shared" si="45"/>
        <v>0.33300000000000002</v>
      </c>
      <c r="CI103" s="17">
        <f t="shared" si="46"/>
        <v>0.17699999999999999</v>
      </c>
      <c r="CJ103" s="17">
        <f t="shared" si="47"/>
        <v>0.52400000000000002</v>
      </c>
      <c r="CK103" s="17">
        <f t="shared" si="48"/>
        <v>1.1080000000000001</v>
      </c>
      <c r="CL103" s="17">
        <f t="shared" si="49"/>
        <v>0.60199999999999998</v>
      </c>
      <c r="CM103" s="16">
        <f t="shared" si="50"/>
        <v>2</v>
      </c>
      <c r="CN103" s="17" t="str">
        <f t="shared" si="63"/>
        <v>não ok</v>
      </c>
      <c r="CO103" s="17">
        <f t="shared" si="64"/>
        <v>0</v>
      </c>
      <c r="CP103" s="33" t="str">
        <f>IF(CO103&gt;='PAINEL E TARGET'!$T$11,'PAINEL E TARGET'!$S$11,
IF(CO103&gt;='PAINEL E TARGET'!$T$12,'PAINEL E TARGET'!$S$12,
IF(CO103&gt;='PAINEL E TARGET'!$T$13,'PAINEL E TARGET'!$S$13,
IF(CO103&gt;='PAINEL E TARGET'!$T$14,'PAINEL E TARGET'!$S$14,
IF(CO103&gt;='PAINEL E TARGET'!$T$15,'PAINEL E TARGET'!$S$15,
IF(CO103&gt;='PAINEL E TARGET'!$T$16,'PAINEL E TARGET'!$S$16,
IF(CO103&gt;='PAINEL E TARGET'!$T$17,'PAINEL E TARGET'!$S$17,
IF(CO103&gt;='PAINEL E TARGET'!$T$18,'PAINEL E TARGET'!$S$18,'PAINEL E TARGET'!$S$19))))))))</f>
        <v>Não elegível</v>
      </c>
      <c r="CQ103" s="17">
        <f>IFERROR(VLOOKUP($BW103,'PAINEL E TARGET'!$G$1:$Q$99,5,0),0)</f>
        <v>0.25</v>
      </c>
      <c r="CR103" s="17">
        <f>VLOOKUP(CP103,'PAINEL E TARGET'!$S$10:$U$19,3,0)</f>
        <v>0</v>
      </c>
      <c r="CS103" s="16">
        <f t="shared" si="65"/>
        <v>0</v>
      </c>
      <c r="CT103" s="17">
        <f t="shared" si="51"/>
        <v>0.40899999999999997</v>
      </c>
      <c r="CU103" s="33" t="str">
        <f>IF(CT103&gt;='PAINEL E TARGET'!$T$11,'PAINEL E TARGET'!$S$11,
IF(CT103&gt;='PAINEL E TARGET'!$T$12,'PAINEL E TARGET'!$S$12,
IF(CT103&gt;='PAINEL E TARGET'!$T$13,'PAINEL E TARGET'!$S$13,
IF(CT103&gt;='PAINEL E TARGET'!$T$14,'PAINEL E TARGET'!$S$14,
IF(CT103&gt;='PAINEL E TARGET'!$T$15,'PAINEL E TARGET'!$S$15,
IF(CT103&gt;='PAINEL E TARGET'!$T$16,'PAINEL E TARGET'!$S$16,
IF(CT103&gt;='PAINEL E TARGET'!$T$17,'PAINEL E TARGET'!$S$17,
IF(CT103&gt;='PAINEL E TARGET'!$T$18,'PAINEL E TARGET'!$S$18,'PAINEL E TARGET'!$S$19))))))))</f>
        <v>Não elegível</v>
      </c>
      <c r="CV103" s="17">
        <f>IFERROR(VLOOKUP($BW103,'PAINEL E TARGET'!$G$1:$Q$99,6,0),0)</f>
        <v>0.2</v>
      </c>
      <c r="CW103" s="17">
        <f>VLOOKUP(CU103,'PAINEL E TARGET'!$S$10:$U$19,3,0)</f>
        <v>0</v>
      </c>
      <c r="CX103" s="16">
        <f t="shared" si="66"/>
        <v>0</v>
      </c>
      <c r="CY103" s="17">
        <f t="shared" si="52"/>
        <v>1.1559999999999999</v>
      </c>
      <c r="CZ103" s="33" t="str">
        <f>IF(CY103&gt;='PAINEL E TARGET'!$T$11,'PAINEL E TARGET'!$S$11,
IF(CY103&gt;='PAINEL E TARGET'!$T$12,'PAINEL E TARGET'!$S$12,
IF(CY103&gt;='PAINEL E TARGET'!$T$13,'PAINEL E TARGET'!$S$13,
IF(CY103&gt;='PAINEL E TARGET'!$T$14,'PAINEL E TARGET'!$S$14,
IF(CY103&gt;='PAINEL E TARGET'!$T$15,'PAINEL E TARGET'!$S$15,
IF(CY103&gt;='PAINEL E TARGET'!$T$16,'PAINEL E TARGET'!$S$16,
IF(CY103&gt;='PAINEL E TARGET'!$T$17,'PAINEL E TARGET'!$S$17,
IF(CY103&gt;='PAINEL E TARGET'!$T$18,'PAINEL E TARGET'!$S$18,'PAINEL E TARGET'!$S$19))))))))</f>
        <v>5. Fx de 115% a 119,9%</v>
      </c>
      <c r="DA103" s="17">
        <f>IFERROR(VLOOKUP($BW103,'PAINEL E TARGET'!$G$1:$Q$99,7,0),0)</f>
        <v>0.15</v>
      </c>
      <c r="DB103" s="17">
        <f>VLOOKUP(CZ103,'PAINEL E TARGET'!$S$10:$U$19,3,0)</f>
        <v>1.3</v>
      </c>
      <c r="DC103" s="16">
        <f t="shared" si="67"/>
        <v>365.625</v>
      </c>
      <c r="DD103" s="17">
        <f t="shared" si="53"/>
        <v>0.92400000000000004</v>
      </c>
      <c r="DE103" s="33" t="str">
        <f>IF(DD103&gt;='PAINEL E TARGET'!$T$11,'PAINEL E TARGET'!$S$11,
IF(DD103&gt;='PAINEL E TARGET'!$T$12,'PAINEL E TARGET'!$S$12,
IF(DD103&gt;='PAINEL E TARGET'!$T$13,'PAINEL E TARGET'!$S$13,
IF(DD103&gt;='PAINEL E TARGET'!$T$14,'PAINEL E TARGET'!$S$14,
IF(DD103&gt;='PAINEL E TARGET'!$T$15,'PAINEL E TARGET'!$S$15,
IF(DD103&gt;='PAINEL E TARGET'!$T$16,'PAINEL E TARGET'!$S$16,
IF(DD103&gt;='PAINEL E TARGET'!$T$17,'PAINEL E TARGET'!$S$17,
IF(DD103&gt;='PAINEL E TARGET'!$T$18,'PAINEL E TARGET'!$S$18,'PAINEL E TARGET'!$S$19))))))))</f>
        <v>1. Fx de 90% a 99,9%</v>
      </c>
      <c r="DF103" s="17">
        <f>IFERROR(VLOOKUP($BW103,'PAINEL E TARGET'!$G$1:$Q$99,8,0),0)</f>
        <v>0.1</v>
      </c>
      <c r="DG103" s="17">
        <f>VLOOKUP(DE103,'PAINEL E TARGET'!$S$10:$U$19,3,0)</f>
        <v>0.5</v>
      </c>
      <c r="DH103" s="16">
        <f t="shared" si="68"/>
        <v>93.75</v>
      </c>
      <c r="DI103" s="17">
        <f t="shared" si="54"/>
        <v>0.38100000000000001</v>
      </c>
      <c r="DJ103" s="33" t="str">
        <f>IF(DI103&gt;='PAINEL E TARGET'!$T$11,'PAINEL E TARGET'!$S$11,
IF(DI103&gt;='PAINEL E TARGET'!$T$12,'PAINEL E TARGET'!$S$12,
IF(DI103&gt;='PAINEL E TARGET'!$T$13,'PAINEL E TARGET'!$S$13,
IF(DI103&gt;='PAINEL E TARGET'!$T$14,'PAINEL E TARGET'!$S$14,
IF(DI103&gt;='PAINEL E TARGET'!$T$15,'PAINEL E TARGET'!$S$15,
IF(DI103&gt;='PAINEL E TARGET'!$T$16,'PAINEL E TARGET'!$S$16,
IF(DI103&gt;='PAINEL E TARGET'!$T$17,'PAINEL E TARGET'!$S$17,
IF(DI103&gt;='PAINEL E TARGET'!$T$18,'PAINEL E TARGET'!$S$18,'PAINEL E TARGET'!$S$19))))))))</f>
        <v>Não elegível</v>
      </c>
      <c r="DK103" s="17">
        <f>IFERROR(VLOOKUP($BW103,'PAINEL E TARGET'!$G$1:$Q$99,9,0),0)</f>
        <v>0.05</v>
      </c>
      <c r="DL103" s="17">
        <f>VLOOKUP(DJ103,'PAINEL E TARGET'!$S$10:$U$19,3,0)</f>
        <v>0</v>
      </c>
      <c r="DM103" s="16">
        <f t="shared" si="69"/>
        <v>0</v>
      </c>
      <c r="DN103" s="17">
        <f t="shared" si="55"/>
        <v>1.1080000000000001</v>
      </c>
      <c r="DO103" s="33" t="str">
        <f>IF(DN103&gt;='PAINEL E TARGET'!$T$11,'PAINEL E TARGET'!$S$11,
IF(DN103&gt;='PAINEL E TARGET'!$T$12,'PAINEL E TARGET'!$S$12,
IF(DN103&gt;='PAINEL E TARGET'!$T$13,'PAINEL E TARGET'!$S$13,
IF(DN103&gt;='PAINEL E TARGET'!$T$14,'PAINEL E TARGET'!$S$14,
IF(DN103&gt;='PAINEL E TARGET'!$T$15,'PAINEL E TARGET'!$S$15,
IF(DN103&gt;='PAINEL E TARGET'!$T$16,'PAINEL E TARGET'!$S$16,
IF(DN103&gt;='PAINEL E TARGET'!$T$17,'PAINEL E TARGET'!$S$17,
IF(DN103&gt;='PAINEL E TARGET'!$T$18,'PAINEL E TARGET'!$S$18,'PAINEL E TARGET'!$S$19))))))))</f>
        <v>4. Fx de 110% a 114,9%</v>
      </c>
      <c r="DP103" s="17">
        <f>IFERROR(VLOOKUP($BW103,'PAINEL E TARGET'!$G$1:$Q$99,10,0),0)</f>
        <v>0</v>
      </c>
      <c r="DQ103" s="17">
        <f>VLOOKUP(DO103,'PAINEL E TARGET'!$S$10:$U$19,3,0)</f>
        <v>1.2</v>
      </c>
      <c r="DR103" s="16">
        <f t="shared" si="70"/>
        <v>0</v>
      </c>
      <c r="DS103" s="17">
        <f t="shared" si="56"/>
        <v>0.86299999999999999</v>
      </c>
      <c r="DT103" s="16">
        <f>IF(DS103&gt;=1,VLOOKUP(BO103,'PAINEL E TARGET'!$S$1:$W$8,5,0),0)</f>
        <v>0</v>
      </c>
      <c r="DU103" s="16">
        <f t="shared" si="71"/>
        <v>459.375</v>
      </c>
    </row>
    <row r="104" spans="2:125" s="32" customFormat="1" x14ac:dyDescent="0.2">
      <c r="B104" s="44">
        <v>43541</v>
      </c>
      <c r="C104" s="65">
        <v>378</v>
      </c>
      <c r="D104" s="66" t="s">
        <v>110</v>
      </c>
      <c r="E104" s="65">
        <v>413</v>
      </c>
      <c r="F104" s="65" t="s">
        <v>1020</v>
      </c>
      <c r="G104" s="67">
        <v>2765739.2447029031</v>
      </c>
      <c r="H104" s="67">
        <v>1519111.038288366</v>
      </c>
      <c r="I104" s="67">
        <v>1110249.81</v>
      </c>
      <c r="J104" s="68">
        <v>0.73085494214495095</v>
      </c>
      <c r="K104" s="67">
        <v>151382.47227251003</v>
      </c>
      <c r="L104" s="67">
        <v>1310469.2703922184</v>
      </c>
      <c r="M104" s="67">
        <v>141514.67000000001</v>
      </c>
      <c r="N104" s="67">
        <v>935921.96</v>
      </c>
      <c r="O104" s="67">
        <v>2663357.7122768569</v>
      </c>
      <c r="P104" s="67" t="s">
        <v>1082</v>
      </c>
      <c r="Q104" s="67" t="s">
        <v>1082</v>
      </c>
      <c r="R104" s="67">
        <v>0</v>
      </c>
      <c r="S104" s="67">
        <v>6514.9</v>
      </c>
      <c r="T104" s="68">
        <v>7.4863617702099358E-2</v>
      </c>
      <c r="U104" s="68">
        <v>6.1708947096034784E-2</v>
      </c>
      <c r="V104" s="68">
        <v>0.8242848661360419</v>
      </c>
      <c r="W104" s="67">
        <v>109439.51</v>
      </c>
      <c r="X104" s="67">
        <v>66487.48</v>
      </c>
      <c r="Y104" s="68">
        <v>0.6075272084094675</v>
      </c>
      <c r="Z104" s="68">
        <v>6.0500957394476508E-2</v>
      </c>
      <c r="AA104" s="68">
        <v>5.9433425796930638E-2</v>
      </c>
      <c r="AB104" s="68">
        <v>0.98235512885217036</v>
      </c>
      <c r="AC104" s="67">
        <v>88443.43</v>
      </c>
      <c r="AD104" s="67">
        <v>64035.750000000007</v>
      </c>
      <c r="AE104" s="68">
        <v>0.724030603516847</v>
      </c>
      <c r="AF104" s="43">
        <v>80</v>
      </c>
      <c r="AG104" s="43">
        <v>78</v>
      </c>
      <c r="AH104" s="43">
        <v>51</v>
      </c>
      <c r="AI104" s="43">
        <v>43</v>
      </c>
      <c r="AJ104" s="67">
        <v>59940.670000000013</v>
      </c>
      <c r="AK104" s="67">
        <v>41348</v>
      </c>
      <c r="AL104" s="68">
        <v>0.68981544584002796</v>
      </c>
      <c r="AM104" s="67">
        <v>13114.679999999998</v>
      </c>
      <c r="AN104" s="67">
        <v>5049.5</v>
      </c>
      <c r="AO104" s="68">
        <v>0.38502655040000983</v>
      </c>
      <c r="AP104" s="67">
        <v>12898.41</v>
      </c>
      <c r="AQ104" s="67">
        <v>6946.2999999999993</v>
      </c>
      <c r="AR104" s="68">
        <v>0.53853924631020411</v>
      </c>
      <c r="AS104" s="67">
        <v>23485.750000000004</v>
      </c>
      <c r="AT104" s="67">
        <v>13143.680000000002</v>
      </c>
      <c r="AU104" s="68">
        <v>0.55964489105095638</v>
      </c>
      <c r="AV104" s="43">
        <v>1136.46</v>
      </c>
      <c r="AW104" s="43">
        <v>759.83</v>
      </c>
      <c r="AX104" s="69">
        <v>0.66859370325396406</v>
      </c>
      <c r="AY104" s="43">
        <v>151382.47227251003</v>
      </c>
      <c r="AZ104" s="43">
        <v>141514.66999999998</v>
      </c>
      <c r="BA104" s="43">
        <v>60219.384945353624</v>
      </c>
      <c r="BB104" s="43">
        <v>56316.51</v>
      </c>
      <c r="BC104" s="43">
        <v>274994.64557201491</v>
      </c>
      <c r="BD104" s="43">
        <v>109746.01165130502</v>
      </c>
      <c r="BE104" s="43">
        <v>200246.37999999998</v>
      </c>
      <c r="BF104" s="43">
        <v>161828.98000000004</v>
      </c>
      <c r="BG104" s="43">
        <v>2072.62</v>
      </c>
      <c r="BH104" s="43">
        <v>100</v>
      </c>
      <c r="BI104" s="44">
        <v>43173</v>
      </c>
      <c r="BJ104" s="44">
        <v>43541</v>
      </c>
      <c r="BK104" s="44">
        <v>43172</v>
      </c>
      <c r="BL104" s="43">
        <f t="shared" si="57"/>
        <v>1116764.71</v>
      </c>
      <c r="BM104" s="43">
        <f t="shared" si="58"/>
        <v>1083951.5299999998</v>
      </c>
      <c r="BO104" s="16" t="str">
        <f>IFERROR(VLOOKUP($C104,'PORTE LOJA'!A:B,2,0),"PORTE 1")</f>
        <v>PORTE 4</v>
      </c>
      <c r="BP104" s="16">
        <f>VLOOKUP(BO104,'PAINEL E TARGET'!$S$1:$W$8,3,0)</f>
        <v>3000</v>
      </c>
      <c r="BQ104" s="16">
        <f t="shared" si="36"/>
        <v>1</v>
      </c>
      <c r="BR104" s="16">
        <f t="shared" si="37"/>
        <v>1</v>
      </c>
      <c r="BS104" s="16">
        <f t="shared" si="38"/>
        <v>1</v>
      </c>
      <c r="BT104" s="16">
        <f t="shared" si="39"/>
        <v>1</v>
      </c>
      <c r="BU104" s="16">
        <f t="shared" si="40"/>
        <v>1</v>
      </c>
      <c r="BV104" s="16">
        <f t="shared" si="41"/>
        <v>1</v>
      </c>
      <c r="BW104" s="17" t="str">
        <f t="shared" si="59"/>
        <v>111111</v>
      </c>
      <c r="BY104" s="17">
        <f t="shared" si="42"/>
        <v>0.73499999999999999</v>
      </c>
      <c r="BZ104" s="17">
        <f t="shared" si="43"/>
        <v>0.74099999999999999</v>
      </c>
      <c r="CA104" s="17" t="str">
        <f t="shared" si="60"/>
        <v>Sem Retira</v>
      </c>
      <c r="CB104" s="17">
        <f t="shared" si="61"/>
        <v>0.74099999999999999</v>
      </c>
      <c r="CC104" s="33" t="str">
        <f>IF(CB104&gt;='PAINEL E TARGET'!$T$11,'PAINEL E TARGET'!$S$11,
IF(CB104&gt;='PAINEL E TARGET'!$T$12,'PAINEL E TARGET'!$S$12,
IF(CB104&gt;='PAINEL E TARGET'!$T$13,'PAINEL E TARGET'!$S$13,
IF(CB104&gt;='PAINEL E TARGET'!$T$14,'PAINEL E TARGET'!$S$14,
IF(CB104&gt;='PAINEL E TARGET'!$T$15,'PAINEL E TARGET'!$S$15,
IF(CB104&gt;='PAINEL E TARGET'!$T$16,'PAINEL E TARGET'!$S$16,
IF(CB104&gt;='PAINEL E TARGET'!$T$17,'PAINEL E TARGET'!$S$17,
IF(CB104&gt;='PAINEL E TARGET'!$T$18,'PAINEL E TARGET'!$S$18,'PAINEL E TARGET'!$S$19))))))))</f>
        <v>Não elegível</v>
      </c>
      <c r="CD104" s="17">
        <f>IFERROR(VLOOKUP($BW104,'PAINEL E TARGET'!$G$1:$Q$99,4,0),0)</f>
        <v>0.25</v>
      </c>
      <c r="CE104" s="17">
        <f>VLOOKUP(CC104,'PAINEL E TARGET'!$S$10:$U$19,3,0)</f>
        <v>0</v>
      </c>
      <c r="CF104" s="16">
        <f t="shared" si="62"/>
        <v>0</v>
      </c>
      <c r="CG104" s="17">
        <f t="shared" si="44"/>
        <v>0.69</v>
      </c>
      <c r="CH104" s="17">
        <f t="shared" si="45"/>
        <v>0.38500000000000001</v>
      </c>
      <c r="CI104" s="17">
        <f t="shared" si="46"/>
        <v>0.53900000000000003</v>
      </c>
      <c r="CJ104" s="17">
        <f t="shared" si="47"/>
        <v>0.56000000000000005</v>
      </c>
      <c r="CK104" s="17">
        <f t="shared" si="48"/>
        <v>0.66900000000000004</v>
      </c>
      <c r="CL104" s="17">
        <f t="shared" si="49"/>
        <v>0.60799999999999998</v>
      </c>
      <c r="CM104" s="16">
        <f t="shared" si="50"/>
        <v>0</v>
      </c>
      <c r="CN104" s="17" t="str">
        <f t="shared" si="63"/>
        <v>não ok</v>
      </c>
      <c r="CO104" s="17">
        <f t="shared" si="64"/>
        <v>0</v>
      </c>
      <c r="CP104" s="33" t="str">
        <f>IF(CO104&gt;='PAINEL E TARGET'!$T$11,'PAINEL E TARGET'!$S$11,
IF(CO104&gt;='PAINEL E TARGET'!$T$12,'PAINEL E TARGET'!$S$12,
IF(CO104&gt;='PAINEL E TARGET'!$T$13,'PAINEL E TARGET'!$S$13,
IF(CO104&gt;='PAINEL E TARGET'!$T$14,'PAINEL E TARGET'!$S$14,
IF(CO104&gt;='PAINEL E TARGET'!$T$15,'PAINEL E TARGET'!$S$15,
IF(CO104&gt;='PAINEL E TARGET'!$T$16,'PAINEL E TARGET'!$S$16,
IF(CO104&gt;='PAINEL E TARGET'!$T$17,'PAINEL E TARGET'!$S$17,
IF(CO104&gt;='PAINEL E TARGET'!$T$18,'PAINEL E TARGET'!$S$18,'PAINEL E TARGET'!$S$19))))))))</f>
        <v>Não elegível</v>
      </c>
      <c r="CQ104" s="17">
        <f>IFERROR(VLOOKUP($BW104,'PAINEL E TARGET'!$G$1:$Q$99,5,0),0)</f>
        <v>0.25</v>
      </c>
      <c r="CR104" s="17">
        <f>VLOOKUP(CP104,'PAINEL E TARGET'!$S$10:$U$19,3,0)</f>
        <v>0</v>
      </c>
      <c r="CS104" s="16">
        <f t="shared" si="65"/>
        <v>0</v>
      </c>
      <c r="CT104" s="17">
        <f t="shared" si="51"/>
        <v>0.72399999999999998</v>
      </c>
      <c r="CU104" s="33" t="str">
        <f>IF(CT104&gt;='PAINEL E TARGET'!$T$11,'PAINEL E TARGET'!$S$11,
IF(CT104&gt;='PAINEL E TARGET'!$T$12,'PAINEL E TARGET'!$S$12,
IF(CT104&gt;='PAINEL E TARGET'!$T$13,'PAINEL E TARGET'!$S$13,
IF(CT104&gt;='PAINEL E TARGET'!$T$14,'PAINEL E TARGET'!$S$14,
IF(CT104&gt;='PAINEL E TARGET'!$T$15,'PAINEL E TARGET'!$S$15,
IF(CT104&gt;='PAINEL E TARGET'!$T$16,'PAINEL E TARGET'!$S$16,
IF(CT104&gt;='PAINEL E TARGET'!$T$17,'PAINEL E TARGET'!$S$17,
IF(CT104&gt;='PAINEL E TARGET'!$T$18,'PAINEL E TARGET'!$S$18,'PAINEL E TARGET'!$S$19))))))))</f>
        <v>Não elegível</v>
      </c>
      <c r="CV104" s="17">
        <f>IFERROR(VLOOKUP($BW104,'PAINEL E TARGET'!$G$1:$Q$99,6,0),0)</f>
        <v>0.2</v>
      </c>
      <c r="CW104" s="17">
        <f>VLOOKUP(CU104,'PAINEL E TARGET'!$S$10:$U$19,3,0)</f>
        <v>0</v>
      </c>
      <c r="CX104" s="16">
        <f t="shared" si="66"/>
        <v>0</v>
      </c>
      <c r="CY104" s="17">
        <f t="shared" si="52"/>
        <v>0.93500000000000005</v>
      </c>
      <c r="CZ104" s="33" t="str">
        <f>IF(CY104&gt;='PAINEL E TARGET'!$T$11,'PAINEL E TARGET'!$S$11,
IF(CY104&gt;='PAINEL E TARGET'!$T$12,'PAINEL E TARGET'!$S$12,
IF(CY104&gt;='PAINEL E TARGET'!$T$13,'PAINEL E TARGET'!$S$13,
IF(CY104&gt;='PAINEL E TARGET'!$T$14,'PAINEL E TARGET'!$S$14,
IF(CY104&gt;='PAINEL E TARGET'!$T$15,'PAINEL E TARGET'!$S$15,
IF(CY104&gt;='PAINEL E TARGET'!$T$16,'PAINEL E TARGET'!$S$16,
IF(CY104&gt;='PAINEL E TARGET'!$T$17,'PAINEL E TARGET'!$S$17,
IF(CY104&gt;='PAINEL E TARGET'!$T$18,'PAINEL E TARGET'!$S$18,'PAINEL E TARGET'!$S$19))))))))</f>
        <v>1. Fx de 90% a 99,9%</v>
      </c>
      <c r="DA104" s="17">
        <f>IFERROR(VLOOKUP($BW104,'PAINEL E TARGET'!$G$1:$Q$99,7,0),0)</f>
        <v>0.15</v>
      </c>
      <c r="DB104" s="17">
        <f>VLOOKUP(CZ104,'PAINEL E TARGET'!$S$10:$U$19,3,0)</f>
        <v>0.5</v>
      </c>
      <c r="DC104" s="16">
        <f t="shared" si="67"/>
        <v>225</v>
      </c>
      <c r="DD104" s="17">
        <f t="shared" si="53"/>
        <v>0.93500000000000005</v>
      </c>
      <c r="DE104" s="33" t="str">
        <f>IF(DD104&gt;='PAINEL E TARGET'!$T$11,'PAINEL E TARGET'!$S$11,
IF(DD104&gt;='PAINEL E TARGET'!$T$12,'PAINEL E TARGET'!$S$12,
IF(DD104&gt;='PAINEL E TARGET'!$T$13,'PAINEL E TARGET'!$S$13,
IF(DD104&gt;='PAINEL E TARGET'!$T$14,'PAINEL E TARGET'!$S$14,
IF(DD104&gt;='PAINEL E TARGET'!$T$15,'PAINEL E TARGET'!$S$15,
IF(DD104&gt;='PAINEL E TARGET'!$T$16,'PAINEL E TARGET'!$S$16,
IF(DD104&gt;='PAINEL E TARGET'!$T$17,'PAINEL E TARGET'!$S$17,
IF(DD104&gt;='PAINEL E TARGET'!$T$18,'PAINEL E TARGET'!$S$18,'PAINEL E TARGET'!$S$19))))))))</f>
        <v>1. Fx de 90% a 99,9%</v>
      </c>
      <c r="DF104" s="17">
        <f>IFERROR(VLOOKUP($BW104,'PAINEL E TARGET'!$G$1:$Q$99,8,0),0)</f>
        <v>0.1</v>
      </c>
      <c r="DG104" s="17">
        <f>VLOOKUP(DE104,'PAINEL E TARGET'!$S$10:$U$19,3,0)</f>
        <v>0.5</v>
      </c>
      <c r="DH104" s="16">
        <f t="shared" si="68"/>
        <v>150</v>
      </c>
      <c r="DI104" s="17">
        <f t="shared" si="54"/>
        <v>0.84299999999999997</v>
      </c>
      <c r="DJ104" s="33" t="str">
        <f>IF(DI104&gt;='PAINEL E TARGET'!$T$11,'PAINEL E TARGET'!$S$11,
IF(DI104&gt;='PAINEL E TARGET'!$T$12,'PAINEL E TARGET'!$S$12,
IF(DI104&gt;='PAINEL E TARGET'!$T$13,'PAINEL E TARGET'!$S$13,
IF(DI104&gt;='PAINEL E TARGET'!$T$14,'PAINEL E TARGET'!$S$14,
IF(DI104&gt;='PAINEL E TARGET'!$T$15,'PAINEL E TARGET'!$S$15,
IF(DI104&gt;='PAINEL E TARGET'!$T$16,'PAINEL E TARGET'!$S$16,
IF(DI104&gt;='PAINEL E TARGET'!$T$17,'PAINEL E TARGET'!$S$17,
IF(DI104&gt;='PAINEL E TARGET'!$T$18,'PAINEL E TARGET'!$S$18,'PAINEL E TARGET'!$S$19))))))))</f>
        <v>Não elegível</v>
      </c>
      <c r="DK104" s="17">
        <f>IFERROR(VLOOKUP($BW104,'PAINEL E TARGET'!$G$1:$Q$99,9,0),0)</f>
        <v>0.05</v>
      </c>
      <c r="DL104" s="17">
        <f>VLOOKUP(DJ104,'PAINEL E TARGET'!$S$10:$U$19,3,0)</f>
        <v>0</v>
      </c>
      <c r="DM104" s="16">
        <f t="shared" si="69"/>
        <v>0</v>
      </c>
      <c r="DN104" s="17">
        <f t="shared" si="55"/>
        <v>0.66900000000000004</v>
      </c>
      <c r="DO104" s="33" t="str">
        <f>IF(DN104&gt;='PAINEL E TARGET'!$T$11,'PAINEL E TARGET'!$S$11,
IF(DN104&gt;='PAINEL E TARGET'!$T$12,'PAINEL E TARGET'!$S$12,
IF(DN104&gt;='PAINEL E TARGET'!$T$13,'PAINEL E TARGET'!$S$13,
IF(DN104&gt;='PAINEL E TARGET'!$T$14,'PAINEL E TARGET'!$S$14,
IF(DN104&gt;='PAINEL E TARGET'!$T$15,'PAINEL E TARGET'!$S$15,
IF(DN104&gt;='PAINEL E TARGET'!$T$16,'PAINEL E TARGET'!$S$16,
IF(DN104&gt;='PAINEL E TARGET'!$T$17,'PAINEL E TARGET'!$S$17,
IF(DN104&gt;='PAINEL E TARGET'!$T$18,'PAINEL E TARGET'!$S$18,'PAINEL E TARGET'!$S$19))))))))</f>
        <v>Não elegível</v>
      </c>
      <c r="DP104" s="17">
        <f>IFERROR(VLOOKUP($BW104,'PAINEL E TARGET'!$G$1:$Q$99,10,0),0)</f>
        <v>0</v>
      </c>
      <c r="DQ104" s="17">
        <f>VLOOKUP(DO104,'PAINEL E TARGET'!$S$10:$U$19,3,0)</f>
        <v>0</v>
      </c>
      <c r="DR104" s="16">
        <f t="shared" si="70"/>
        <v>0</v>
      </c>
      <c r="DS104" s="17">
        <f t="shared" si="56"/>
        <v>0.97499999999999998</v>
      </c>
      <c r="DT104" s="16">
        <f>IF(DS104&gt;=1,VLOOKUP(BO104,'PAINEL E TARGET'!$S$1:$W$8,5,0),0)</f>
        <v>0</v>
      </c>
      <c r="DU104" s="16">
        <f t="shared" si="71"/>
        <v>375</v>
      </c>
    </row>
    <row r="105" spans="2:125" s="32" customFormat="1" x14ac:dyDescent="0.2">
      <c r="B105" s="44">
        <v>43541</v>
      </c>
      <c r="C105" s="65">
        <v>381</v>
      </c>
      <c r="D105" s="66" t="s">
        <v>111</v>
      </c>
      <c r="E105" s="65">
        <v>511</v>
      </c>
      <c r="F105" s="65" t="s">
        <v>944</v>
      </c>
      <c r="G105" s="67">
        <v>1031405.2128447489</v>
      </c>
      <c r="H105" s="67">
        <v>605149.15853643068</v>
      </c>
      <c r="I105" s="67">
        <v>457199.74000000005</v>
      </c>
      <c r="J105" s="68">
        <v>0.75551578243246631</v>
      </c>
      <c r="K105" s="67">
        <v>22642.277801473228</v>
      </c>
      <c r="L105" s="67">
        <v>384775.28488367255</v>
      </c>
      <c r="M105" s="67">
        <v>23375</v>
      </c>
      <c r="N105" s="67">
        <v>389977.64</v>
      </c>
      <c r="O105" s="67">
        <v>707188.15561902605</v>
      </c>
      <c r="P105" s="67" t="s">
        <v>1082</v>
      </c>
      <c r="Q105" s="67" t="s">
        <v>1082</v>
      </c>
      <c r="R105" s="67">
        <v>0</v>
      </c>
      <c r="S105" s="67">
        <v>0</v>
      </c>
      <c r="T105" s="68">
        <v>7.8962256285602536E-2</v>
      </c>
      <c r="U105" s="68">
        <v>8.2667380568804419E-2</v>
      </c>
      <c r="V105" s="68">
        <v>1.0469227255842415</v>
      </c>
      <c r="W105" s="67">
        <v>32170.609999999993</v>
      </c>
      <c r="X105" s="67">
        <v>34170.780000000006</v>
      </c>
      <c r="Y105" s="68">
        <v>1.0621738288456455</v>
      </c>
      <c r="Z105" s="68">
        <v>3.9350856390031955E-2</v>
      </c>
      <c r="AA105" s="68">
        <v>3.5623069928862681E-2</v>
      </c>
      <c r="AB105" s="68">
        <v>0.90526797119176383</v>
      </c>
      <c r="AC105" s="67">
        <v>16032.230000000001</v>
      </c>
      <c r="AD105" s="67">
        <v>14724.89</v>
      </c>
      <c r="AE105" s="68">
        <v>0.91845551117966739</v>
      </c>
      <c r="AF105" s="43">
        <v>80</v>
      </c>
      <c r="AG105" s="43">
        <v>70</v>
      </c>
      <c r="AH105" s="43">
        <v>13</v>
      </c>
      <c r="AI105" s="43">
        <v>23</v>
      </c>
      <c r="AJ105" s="67">
        <v>13453.410000000002</v>
      </c>
      <c r="AK105" s="67">
        <v>12214</v>
      </c>
      <c r="AL105" s="68">
        <v>0.90787391449454069</v>
      </c>
      <c r="AM105" s="67">
        <v>2138.2599999999998</v>
      </c>
      <c r="AN105" s="67">
        <v>1594.9</v>
      </c>
      <c r="AO105" s="68">
        <v>0.74588684257293325</v>
      </c>
      <c r="AP105" s="67">
        <v>1614.8999999999999</v>
      </c>
      <c r="AQ105" s="67">
        <v>2351.9700000000003</v>
      </c>
      <c r="AR105" s="68">
        <v>1.4564183540776521</v>
      </c>
      <c r="AS105" s="67">
        <v>14964.039999999997</v>
      </c>
      <c r="AT105" s="67">
        <v>18009.910000000003</v>
      </c>
      <c r="AU105" s="68">
        <v>1.2035459675328326</v>
      </c>
      <c r="AV105" s="43">
        <v>516.87999999999988</v>
      </c>
      <c r="AW105" s="43">
        <v>184.96</v>
      </c>
      <c r="AX105" s="69">
        <v>0.35783934375483684</v>
      </c>
      <c r="AY105" s="43">
        <v>22642.277801473228</v>
      </c>
      <c r="AZ105" s="43">
        <v>23375</v>
      </c>
      <c r="BA105" s="43">
        <v>12782.433545151835</v>
      </c>
      <c r="BB105" s="43">
        <v>15225.689999999997</v>
      </c>
      <c r="BC105" s="43">
        <v>38077.438549108745</v>
      </c>
      <c r="BD105" s="43">
        <v>21990.699750635937</v>
      </c>
      <c r="BE105" s="43">
        <v>56170.769999999982</v>
      </c>
      <c r="BF105" s="43">
        <v>27992.74</v>
      </c>
      <c r="BG105" s="43">
        <v>901.4799999999999</v>
      </c>
      <c r="BH105" s="43">
        <v>30</v>
      </c>
      <c r="BI105" s="44">
        <v>43173</v>
      </c>
      <c r="BJ105" s="44">
        <v>43541</v>
      </c>
      <c r="BK105" s="44">
        <v>43172</v>
      </c>
      <c r="BL105" s="43">
        <f t="shared" si="57"/>
        <v>457199.74000000005</v>
      </c>
      <c r="BM105" s="43">
        <f t="shared" si="58"/>
        <v>413352.64</v>
      </c>
      <c r="BO105" s="16" t="str">
        <f>IFERROR(VLOOKUP($C105,'PORTE LOJA'!A:B,2,0),"PORTE 1")</f>
        <v>PORTE 2</v>
      </c>
      <c r="BP105" s="16">
        <f>VLOOKUP(BO105,'PAINEL E TARGET'!$S$1:$W$8,3,0)</f>
        <v>1875</v>
      </c>
      <c r="BQ105" s="16">
        <f t="shared" si="36"/>
        <v>1</v>
      </c>
      <c r="BR105" s="16">
        <f t="shared" si="37"/>
        <v>1</v>
      </c>
      <c r="BS105" s="16">
        <f t="shared" si="38"/>
        <v>1</v>
      </c>
      <c r="BT105" s="16">
        <f t="shared" si="39"/>
        <v>1</v>
      </c>
      <c r="BU105" s="16">
        <f t="shared" si="40"/>
        <v>1</v>
      </c>
      <c r="BV105" s="16">
        <f t="shared" si="41"/>
        <v>1</v>
      </c>
      <c r="BW105" s="17" t="str">
        <f t="shared" si="59"/>
        <v>111111</v>
      </c>
      <c r="BY105" s="17">
        <f t="shared" si="42"/>
        <v>0.75600000000000001</v>
      </c>
      <c r="BZ105" s="17">
        <f t="shared" si="43"/>
        <v>1.0149999999999999</v>
      </c>
      <c r="CA105" s="17" t="str">
        <f t="shared" si="60"/>
        <v>Sem Retira</v>
      </c>
      <c r="CB105" s="17">
        <f t="shared" si="61"/>
        <v>1.0149999999999999</v>
      </c>
      <c r="CC105" s="33" t="str">
        <f>IF(CB105&gt;='PAINEL E TARGET'!$T$11,'PAINEL E TARGET'!$S$11,
IF(CB105&gt;='PAINEL E TARGET'!$T$12,'PAINEL E TARGET'!$S$12,
IF(CB105&gt;='PAINEL E TARGET'!$T$13,'PAINEL E TARGET'!$S$13,
IF(CB105&gt;='PAINEL E TARGET'!$T$14,'PAINEL E TARGET'!$S$14,
IF(CB105&gt;='PAINEL E TARGET'!$T$15,'PAINEL E TARGET'!$S$15,
IF(CB105&gt;='PAINEL E TARGET'!$T$16,'PAINEL E TARGET'!$S$16,
IF(CB105&gt;='PAINEL E TARGET'!$T$17,'PAINEL E TARGET'!$S$17,
IF(CB105&gt;='PAINEL E TARGET'!$T$18,'PAINEL E TARGET'!$S$18,'PAINEL E TARGET'!$S$19))))))))</f>
        <v>2. Fx de 100% a 104,9%</v>
      </c>
      <c r="CD105" s="17">
        <f>IFERROR(VLOOKUP($BW105,'PAINEL E TARGET'!$G$1:$Q$99,4,0),0)</f>
        <v>0.25</v>
      </c>
      <c r="CE105" s="17">
        <f>VLOOKUP(CC105,'PAINEL E TARGET'!$S$10:$U$19,3,0)</f>
        <v>1</v>
      </c>
      <c r="CF105" s="16">
        <f t="shared" si="62"/>
        <v>468.75</v>
      </c>
      <c r="CG105" s="17">
        <f t="shared" si="44"/>
        <v>0.90800000000000003</v>
      </c>
      <c r="CH105" s="17">
        <f t="shared" si="45"/>
        <v>0.746</v>
      </c>
      <c r="CI105" s="17">
        <f t="shared" si="46"/>
        <v>1.456</v>
      </c>
      <c r="CJ105" s="17">
        <f t="shared" si="47"/>
        <v>1.204</v>
      </c>
      <c r="CK105" s="17">
        <f t="shared" si="48"/>
        <v>0.35799999999999998</v>
      </c>
      <c r="CL105" s="17">
        <f t="shared" si="49"/>
        <v>1.0620000000000001</v>
      </c>
      <c r="CM105" s="16">
        <f t="shared" si="50"/>
        <v>4</v>
      </c>
      <c r="CN105" s="17" t="str">
        <f t="shared" si="63"/>
        <v>não ok</v>
      </c>
      <c r="CO105" s="17">
        <f t="shared" si="64"/>
        <v>0</v>
      </c>
      <c r="CP105" s="33" t="str">
        <f>IF(CO105&gt;='PAINEL E TARGET'!$T$11,'PAINEL E TARGET'!$S$11,
IF(CO105&gt;='PAINEL E TARGET'!$T$12,'PAINEL E TARGET'!$S$12,
IF(CO105&gt;='PAINEL E TARGET'!$T$13,'PAINEL E TARGET'!$S$13,
IF(CO105&gt;='PAINEL E TARGET'!$T$14,'PAINEL E TARGET'!$S$14,
IF(CO105&gt;='PAINEL E TARGET'!$T$15,'PAINEL E TARGET'!$S$15,
IF(CO105&gt;='PAINEL E TARGET'!$T$16,'PAINEL E TARGET'!$S$16,
IF(CO105&gt;='PAINEL E TARGET'!$T$17,'PAINEL E TARGET'!$S$17,
IF(CO105&gt;='PAINEL E TARGET'!$T$18,'PAINEL E TARGET'!$S$18,'PAINEL E TARGET'!$S$19))))))))</f>
        <v>Não elegível</v>
      </c>
      <c r="CQ105" s="17">
        <f>IFERROR(VLOOKUP($BW105,'PAINEL E TARGET'!$G$1:$Q$99,5,0),0)</f>
        <v>0.25</v>
      </c>
      <c r="CR105" s="17">
        <f>VLOOKUP(CP105,'PAINEL E TARGET'!$S$10:$U$19,3,0)</f>
        <v>0</v>
      </c>
      <c r="CS105" s="16">
        <f t="shared" si="65"/>
        <v>0</v>
      </c>
      <c r="CT105" s="17">
        <f t="shared" si="51"/>
        <v>0.91800000000000004</v>
      </c>
      <c r="CU105" s="33" t="str">
        <f>IF(CT105&gt;='PAINEL E TARGET'!$T$11,'PAINEL E TARGET'!$S$11,
IF(CT105&gt;='PAINEL E TARGET'!$T$12,'PAINEL E TARGET'!$S$12,
IF(CT105&gt;='PAINEL E TARGET'!$T$13,'PAINEL E TARGET'!$S$13,
IF(CT105&gt;='PAINEL E TARGET'!$T$14,'PAINEL E TARGET'!$S$14,
IF(CT105&gt;='PAINEL E TARGET'!$T$15,'PAINEL E TARGET'!$S$15,
IF(CT105&gt;='PAINEL E TARGET'!$T$16,'PAINEL E TARGET'!$S$16,
IF(CT105&gt;='PAINEL E TARGET'!$T$17,'PAINEL E TARGET'!$S$17,
IF(CT105&gt;='PAINEL E TARGET'!$T$18,'PAINEL E TARGET'!$S$18,'PAINEL E TARGET'!$S$19))))))))</f>
        <v>1. Fx de 90% a 99,9%</v>
      </c>
      <c r="CV105" s="17">
        <f>IFERROR(VLOOKUP($BW105,'PAINEL E TARGET'!$G$1:$Q$99,6,0),0)</f>
        <v>0.2</v>
      </c>
      <c r="CW105" s="17">
        <f>VLOOKUP(CU105,'PAINEL E TARGET'!$S$10:$U$19,3,0)</f>
        <v>0.5</v>
      </c>
      <c r="CX105" s="16">
        <f t="shared" si="66"/>
        <v>187.5</v>
      </c>
      <c r="CY105" s="17">
        <f t="shared" si="52"/>
        <v>1.032</v>
      </c>
      <c r="CZ105" s="33" t="str">
        <f>IF(CY105&gt;='PAINEL E TARGET'!$T$11,'PAINEL E TARGET'!$S$11,
IF(CY105&gt;='PAINEL E TARGET'!$T$12,'PAINEL E TARGET'!$S$12,
IF(CY105&gt;='PAINEL E TARGET'!$T$13,'PAINEL E TARGET'!$S$13,
IF(CY105&gt;='PAINEL E TARGET'!$T$14,'PAINEL E TARGET'!$S$14,
IF(CY105&gt;='PAINEL E TARGET'!$T$15,'PAINEL E TARGET'!$S$15,
IF(CY105&gt;='PAINEL E TARGET'!$T$16,'PAINEL E TARGET'!$S$16,
IF(CY105&gt;='PAINEL E TARGET'!$T$17,'PAINEL E TARGET'!$S$17,
IF(CY105&gt;='PAINEL E TARGET'!$T$18,'PAINEL E TARGET'!$S$18,'PAINEL E TARGET'!$S$19))))))))</f>
        <v>2. Fx de 100% a 104,9%</v>
      </c>
      <c r="DA105" s="17">
        <f>IFERROR(VLOOKUP($BW105,'PAINEL E TARGET'!$G$1:$Q$99,7,0),0)</f>
        <v>0.15</v>
      </c>
      <c r="DB105" s="17">
        <f>VLOOKUP(CZ105,'PAINEL E TARGET'!$S$10:$U$19,3,0)</f>
        <v>1</v>
      </c>
      <c r="DC105" s="16">
        <f t="shared" si="67"/>
        <v>281.25</v>
      </c>
      <c r="DD105" s="17">
        <f t="shared" si="53"/>
        <v>1.1910000000000001</v>
      </c>
      <c r="DE105" s="33" t="str">
        <f>IF(DD105&gt;='PAINEL E TARGET'!$T$11,'PAINEL E TARGET'!$S$11,
IF(DD105&gt;='PAINEL E TARGET'!$T$12,'PAINEL E TARGET'!$S$12,
IF(DD105&gt;='PAINEL E TARGET'!$T$13,'PAINEL E TARGET'!$S$13,
IF(DD105&gt;='PAINEL E TARGET'!$T$14,'PAINEL E TARGET'!$S$14,
IF(DD105&gt;='PAINEL E TARGET'!$T$15,'PAINEL E TARGET'!$S$15,
IF(DD105&gt;='PAINEL E TARGET'!$T$16,'PAINEL E TARGET'!$S$16,
IF(DD105&gt;='PAINEL E TARGET'!$T$17,'PAINEL E TARGET'!$S$17,
IF(DD105&gt;='PAINEL E TARGET'!$T$18,'PAINEL E TARGET'!$S$18,'PAINEL E TARGET'!$S$19))))))))</f>
        <v>5. Fx de 115% a 119,9%</v>
      </c>
      <c r="DF105" s="17">
        <f>IFERROR(VLOOKUP($BW105,'PAINEL E TARGET'!$G$1:$Q$99,8,0),0)</f>
        <v>0.1</v>
      </c>
      <c r="DG105" s="17">
        <f>VLOOKUP(DE105,'PAINEL E TARGET'!$S$10:$U$19,3,0)</f>
        <v>1.3</v>
      </c>
      <c r="DH105" s="16">
        <f t="shared" si="68"/>
        <v>243.75</v>
      </c>
      <c r="DI105" s="17">
        <f t="shared" si="54"/>
        <v>1.7689999999999999</v>
      </c>
      <c r="DJ105" s="33" t="str">
        <f>IF(DI105&gt;='PAINEL E TARGET'!$T$11,'PAINEL E TARGET'!$S$11,
IF(DI105&gt;='PAINEL E TARGET'!$T$12,'PAINEL E TARGET'!$S$12,
IF(DI105&gt;='PAINEL E TARGET'!$T$13,'PAINEL E TARGET'!$S$13,
IF(DI105&gt;='PAINEL E TARGET'!$T$14,'PAINEL E TARGET'!$S$14,
IF(DI105&gt;='PAINEL E TARGET'!$T$15,'PAINEL E TARGET'!$S$15,
IF(DI105&gt;='PAINEL E TARGET'!$T$16,'PAINEL E TARGET'!$S$16,
IF(DI105&gt;='PAINEL E TARGET'!$T$17,'PAINEL E TARGET'!$S$17,
IF(DI105&gt;='PAINEL E TARGET'!$T$18,'PAINEL E TARGET'!$S$18,'PAINEL E TARGET'!$S$19))))))))</f>
        <v>8. Fx de 130% ou mais</v>
      </c>
      <c r="DK105" s="17">
        <f>IFERROR(VLOOKUP($BW105,'PAINEL E TARGET'!$G$1:$Q$99,9,0),0)</f>
        <v>0.05</v>
      </c>
      <c r="DL105" s="17">
        <f>VLOOKUP(DJ105,'PAINEL E TARGET'!$S$10:$U$19,3,0)</f>
        <v>1.6</v>
      </c>
      <c r="DM105" s="16">
        <f t="shared" si="69"/>
        <v>150.00000000000003</v>
      </c>
      <c r="DN105" s="17">
        <f t="shared" si="55"/>
        <v>0.35799999999999998</v>
      </c>
      <c r="DO105" s="33" t="str">
        <f>IF(DN105&gt;='PAINEL E TARGET'!$T$11,'PAINEL E TARGET'!$S$11,
IF(DN105&gt;='PAINEL E TARGET'!$T$12,'PAINEL E TARGET'!$S$12,
IF(DN105&gt;='PAINEL E TARGET'!$T$13,'PAINEL E TARGET'!$S$13,
IF(DN105&gt;='PAINEL E TARGET'!$T$14,'PAINEL E TARGET'!$S$14,
IF(DN105&gt;='PAINEL E TARGET'!$T$15,'PAINEL E TARGET'!$S$15,
IF(DN105&gt;='PAINEL E TARGET'!$T$16,'PAINEL E TARGET'!$S$16,
IF(DN105&gt;='PAINEL E TARGET'!$T$17,'PAINEL E TARGET'!$S$17,
IF(DN105&gt;='PAINEL E TARGET'!$T$18,'PAINEL E TARGET'!$S$18,'PAINEL E TARGET'!$S$19))))))))</f>
        <v>Não elegível</v>
      </c>
      <c r="DP105" s="17">
        <f>IFERROR(VLOOKUP($BW105,'PAINEL E TARGET'!$G$1:$Q$99,10,0),0)</f>
        <v>0</v>
      </c>
      <c r="DQ105" s="17">
        <f>VLOOKUP(DO105,'PAINEL E TARGET'!$S$10:$U$19,3,0)</f>
        <v>0</v>
      </c>
      <c r="DR105" s="16">
        <f t="shared" si="70"/>
        <v>0</v>
      </c>
      <c r="DS105" s="17">
        <f t="shared" si="56"/>
        <v>0.875</v>
      </c>
      <c r="DT105" s="16">
        <f>IF(DS105&gt;=1,VLOOKUP(BO105,'PAINEL E TARGET'!$S$1:$W$8,5,0),0)</f>
        <v>0</v>
      </c>
      <c r="DU105" s="16">
        <f t="shared" si="71"/>
        <v>1331.25</v>
      </c>
    </row>
    <row r="106" spans="2:125" s="32" customFormat="1" x14ac:dyDescent="0.2">
      <c r="B106" s="44">
        <v>43541</v>
      </c>
      <c r="C106" s="65">
        <v>382</v>
      </c>
      <c r="D106" s="66" t="s">
        <v>112</v>
      </c>
      <c r="E106" s="65">
        <v>613</v>
      </c>
      <c r="F106" s="65" t="s">
        <v>1019</v>
      </c>
      <c r="G106" s="67">
        <v>2160561.25595268</v>
      </c>
      <c r="H106" s="67">
        <v>1246964.0681393619</v>
      </c>
      <c r="I106" s="67">
        <v>966017.55</v>
      </c>
      <c r="J106" s="68">
        <v>0.77469557839098613</v>
      </c>
      <c r="K106" s="67">
        <v>0</v>
      </c>
      <c r="L106" s="67">
        <v>1098668.8969508733</v>
      </c>
      <c r="M106" s="67">
        <v>332</v>
      </c>
      <c r="N106" s="67">
        <v>906495.97000000009</v>
      </c>
      <c r="O106" s="67">
        <v>1909979.4368922068</v>
      </c>
      <c r="P106" s="67" t="s">
        <v>1082</v>
      </c>
      <c r="Q106" s="67" t="s">
        <v>1082</v>
      </c>
      <c r="R106" s="67">
        <v>0</v>
      </c>
      <c r="S106" s="67">
        <v>0</v>
      </c>
      <c r="T106" s="68">
        <v>6.2012449964756258E-2</v>
      </c>
      <c r="U106" s="68">
        <v>4.7928429027172599E-2</v>
      </c>
      <c r="V106" s="68">
        <v>0.77288397820779409</v>
      </c>
      <c r="W106" s="67">
        <v>68131.14999999998</v>
      </c>
      <c r="X106" s="67">
        <v>43462.84</v>
      </c>
      <c r="Y106" s="68">
        <v>0.63792905301026048</v>
      </c>
      <c r="Z106" s="68">
        <v>0</v>
      </c>
      <c r="AA106" s="68">
        <v>0</v>
      </c>
      <c r="AB106" s="68">
        <v>0</v>
      </c>
      <c r="AC106" s="67">
        <v>0</v>
      </c>
      <c r="AD106" s="67">
        <v>0</v>
      </c>
      <c r="AE106" s="68" t="s">
        <v>1082</v>
      </c>
      <c r="AF106" s="43">
        <v>80</v>
      </c>
      <c r="AG106" s="43">
        <v>83</v>
      </c>
      <c r="AH106" s="43">
        <v>19</v>
      </c>
      <c r="AI106" s="43">
        <v>3</v>
      </c>
      <c r="AJ106" s="67">
        <v>36377.69</v>
      </c>
      <c r="AK106" s="67">
        <v>21961</v>
      </c>
      <c r="AL106" s="68">
        <v>0.60369418728896751</v>
      </c>
      <c r="AM106" s="67">
        <v>12422.570000000003</v>
      </c>
      <c r="AN106" s="67">
        <v>5507</v>
      </c>
      <c r="AO106" s="68">
        <v>0.44330601477794035</v>
      </c>
      <c r="AP106" s="67">
        <v>0</v>
      </c>
      <c r="AQ106" s="67">
        <v>0</v>
      </c>
      <c r="AR106" s="68">
        <v>0</v>
      </c>
      <c r="AS106" s="67">
        <v>19330.89</v>
      </c>
      <c r="AT106" s="67">
        <v>15994.840000000002</v>
      </c>
      <c r="AU106" s="68">
        <v>0.82742387960409491</v>
      </c>
      <c r="AV106" s="43">
        <v>470.04</v>
      </c>
      <c r="AW106" s="43">
        <v>379.92</v>
      </c>
      <c r="AX106" s="69">
        <v>0.80827163645647182</v>
      </c>
      <c r="AY106" s="43">
        <v>0</v>
      </c>
      <c r="AZ106" s="43">
        <v>332</v>
      </c>
      <c r="BA106" s="43">
        <v>18755.90733564342</v>
      </c>
      <c r="BB106" s="43">
        <v>28657.670000000006</v>
      </c>
      <c r="BC106" s="43">
        <v>0</v>
      </c>
      <c r="BD106" s="43">
        <v>32258.72283626661</v>
      </c>
      <c r="BE106" s="43">
        <v>119424.40999999999</v>
      </c>
      <c r="BF106" s="43">
        <v>0</v>
      </c>
      <c r="BG106" s="43">
        <v>818.34999999999991</v>
      </c>
      <c r="BH106" s="43">
        <v>30</v>
      </c>
      <c r="BI106" s="44">
        <v>43173</v>
      </c>
      <c r="BJ106" s="44">
        <v>43541</v>
      </c>
      <c r="BK106" s="44">
        <v>43172</v>
      </c>
      <c r="BL106" s="43">
        <f t="shared" si="57"/>
        <v>966017.55</v>
      </c>
      <c r="BM106" s="43">
        <f t="shared" si="58"/>
        <v>906827.97000000009</v>
      </c>
      <c r="BO106" s="16" t="str">
        <f>IFERROR(VLOOKUP($C106,'PORTE LOJA'!A:B,2,0),"PORTE 1")</f>
        <v>PORTE 3</v>
      </c>
      <c r="BP106" s="16">
        <f>VLOOKUP(BO106,'PAINEL E TARGET'!$S$1:$W$8,3,0)</f>
        <v>2400</v>
      </c>
      <c r="BQ106" s="16">
        <f t="shared" si="36"/>
        <v>1</v>
      </c>
      <c r="BR106" s="16">
        <f t="shared" si="37"/>
        <v>1</v>
      </c>
      <c r="BS106" s="16">
        <f t="shared" si="38"/>
        <v>0</v>
      </c>
      <c r="BT106" s="16">
        <f t="shared" si="39"/>
        <v>0</v>
      </c>
      <c r="BU106" s="16">
        <f t="shared" si="40"/>
        <v>1</v>
      </c>
      <c r="BV106" s="16">
        <f t="shared" si="41"/>
        <v>1</v>
      </c>
      <c r="BW106" s="17" t="str">
        <f t="shared" si="59"/>
        <v>110011</v>
      </c>
      <c r="BY106" s="17">
        <f t="shared" si="42"/>
        <v>0.77500000000000002</v>
      </c>
      <c r="BZ106" s="17">
        <f t="shared" si="43"/>
        <v>0.82499999999999996</v>
      </c>
      <c r="CA106" s="17" t="str">
        <f t="shared" si="60"/>
        <v>Sem Retira</v>
      </c>
      <c r="CB106" s="17">
        <f t="shared" si="61"/>
        <v>0.82499999999999996</v>
      </c>
      <c r="CC106" s="33" t="str">
        <f>IF(CB106&gt;='PAINEL E TARGET'!$T$11,'PAINEL E TARGET'!$S$11,
IF(CB106&gt;='PAINEL E TARGET'!$T$12,'PAINEL E TARGET'!$S$12,
IF(CB106&gt;='PAINEL E TARGET'!$T$13,'PAINEL E TARGET'!$S$13,
IF(CB106&gt;='PAINEL E TARGET'!$T$14,'PAINEL E TARGET'!$S$14,
IF(CB106&gt;='PAINEL E TARGET'!$T$15,'PAINEL E TARGET'!$S$15,
IF(CB106&gt;='PAINEL E TARGET'!$T$16,'PAINEL E TARGET'!$S$16,
IF(CB106&gt;='PAINEL E TARGET'!$T$17,'PAINEL E TARGET'!$S$17,
IF(CB106&gt;='PAINEL E TARGET'!$T$18,'PAINEL E TARGET'!$S$18,'PAINEL E TARGET'!$S$19))))))))</f>
        <v>Não elegível</v>
      </c>
      <c r="CD106" s="17">
        <f>IFERROR(VLOOKUP($BW106,'PAINEL E TARGET'!$G$1:$Q$99,4,0),0)</f>
        <v>0.4</v>
      </c>
      <c r="CE106" s="17">
        <f>VLOOKUP(CC106,'PAINEL E TARGET'!$S$10:$U$19,3,0)</f>
        <v>0</v>
      </c>
      <c r="CF106" s="16">
        <f t="shared" si="62"/>
        <v>0</v>
      </c>
      <c r="CG106" s="17">
        <f t="shared" si="44"/>
        <v>0.60399999999999998</v>
      </c>
      <c r="CH106" s="17">
        <f t="shared" si="45"/>
        <v>0.443</v>
      </c>
      <c r="CI106" s="17" t="str">
        <f t="shared" si="46"/>
        <v>sem meta</v>
      </c>
      <c r="CJ106" s="17">
        <f t="shared" si="47"/>
        <v>0.82699999999999996</v>
      </c>
      <c r="CK106" s="17">
        <f t="shared" si="48"/>
        <v>0.80800000000000005</v>
      </c>
      <c r="CL106" s="17">
        <f t="shared" si="49"/>
        <v>0.63800000000000001</v>
      </c>
      <c r="CM106" s="16">
        <f t="shared" si="50"/>
        <v>3</v>
      </c>
      <c r="CN106" s="17" t="str">
        <f t="shared" si="63"/>
        <v>não ok</v>
      </c>
      <c r="CO106" s="17">
        <f t="shared" si="64"/>
        <v>0</v>
      </c>
      <c r="CP106" s="33" t="str">
        <f>IF(CO106&gt;='PAINEL E TARGET'!$T$11,'PAINEL E TARGET'!$S$11,
IF(CO106&gt;='PAINEL E TARGET'!$T$12,'PAINEL E TARGET'!$S$12,
IF(CO106&gt;='PAINEL E TARGET'!$T$13,'PAINEL E TARGET'!$S$13,
IF(CO106&gt;='PAINEL E TARGET'!$T$14,'PAINEL E TARGET'!$S$14,
IF(CO106&gt;='PAINEL E TARGET'!$T$15,'PAINEL E TARGET'!$S$15,
IF(CO106&gt;='PAINEL E TARGET'!$T$16,'PAINEL E TARGET'!$S$16,
IF(CO106&gt;='PAINEL E TARGET'!$T$17,'PAINEL E TARGET'!$S$17,
IF(CO106&gt;='PAINEL E TARGET'!$T$18,'PAINEL E TARGET'!$S$18,'PAINEL E TARGET'!$S$19))))))))</f>
        <v>Não elegível</v>
      </c>
      <c r="CQ106" s="17">
        <f>IFERROR(VLOOKUP($BW106,'PAINEL E TARGET'!$G$1:$Q$99,5,0),0)</f>
        <v>0.3</v>
      </c>
      <c r="CR106" s="17">
        <f>VLOOKUP(CP106,'PAINEL E TARGET'!$S$10:$U$19,3,0)</f>
        <v>0</v>
      </c>
      <c r="CS106" s="16">
        <f t="shared" si="65"/>
        <v>0</v>
      </c>
      <c r="CT106" s="17">
        <f t="shared" si="51"/>
        <v>0</v>
      </c>
      <c r="CU106" s="33" t="str">
        <f>IF(CT106&gt;='PAINEL E TARGET'!$T$11,'PAINEL E TARGET'!$S$11,
IF(CT106&gt;='PAINEL E TARGET'!$T$12,'PAINEL E TARGET'!$S$12,
IF(CT106&gt;='PAINEL E TARGET'!$T$13,'PAINEL E TARGET'!$S$13,
IF(CT106&gt;='PAINEL E TARGET'!$T$14,'PAINEL E TARGET'!$S$14,
IF(CT106&gt;='PAINEL E TARGET'!$T$15,'PAINEL E TARGET'!$S$15,
IF(CT106&gt;='PAINEL E TARGET'!$T$16,'PAINEL E TARGET'!$S$16,
IF(CT106&gt;='PAINEL E TARGET'!$T$17,'PAINEL E TARGET'!$S$17,
IF(CT106&gt;='PAINEL E TARGET'!$T$18,'PAINEL E TARGET'!$S$18,'PAINEL E TARGET'!$S$19))))))))</f>
        <v>Não elegível</v>
      </c>
      <c r="CV106" s="17">
        <f>IFERROR(VLOOKUP($BW106,'PAINEL E TARGET'!$G$1:$Q$99,6,0),0)</f>
        <v>0</v>
      </c>
      <c r="CW106" s="17">
        <f>VLOOKUP(CU106,'PAINEL E TARGET'!$S$10:$U$19,3,0)</f>
        <v>0</v>
      </c>
      <c r="CX106" s="16">
        <f t="shared" si="66"/>
        <v>0</v>
      </c>
      <c r="CY106" s="17">
        <f t="shared" si="52"/>
        <v>0</v>
      </c>
      <c r="CZ106" s="33" t="str">
        <f>IF(CY106&gt;='PAINEL E TARGET'!$T$11,'PAINEL E TARGET'!$S$11,
IF(CY106&gt;='PAINEL E TARGET'!$T$12,'PAINEL E TARGET'!$S$12,
IF(CY106&gt;='PAINEL E TARGET'!$T$13,'PAINEL E TARGET'!$S$13,
IF(CY106&gt;='PAINEL E TARGET'!$T$14,'PAINEL E TARGET'!$S$14,
IF(CY106&gt;='PAINEL E TARGET'!$T$15,'PAINEL E TARGET'!$S$15,
IF(CY106&gt;='PAINEL E TARGET'!$T$16,'PAINEL E TARGET'!$S$16,
IF(CY106&gt;='PAINEL E TARGET'!$T$17,'PAINEL E TARGET'!$S$17,
IF(CY106&gt;='PAINEL E TARGET'!$T$18,'PAINEL E TARGET'!$S$18,'PAINEL E TARGET'!$S$19))))))))</f>
        <v>Não elegível</v>
      </c>
      <c r="DA106" s="17">
        <f>IFERROR(VLOOKUP($BW106,'PAINEL E TARGET'!$G$1:$Q$99,7,0),0)</f>
        <v>0</v>
      </c>
      <c r="DB106" s="17">
        <f>VLOOKUP(CZ106,'PAINEL E TARGET'!$S$10:$U$19,3,0)</f>
        <v>0</v>
      </c>
      <c r="DC106" s="16">
        <f t="shared" si="67"/>
        <v>0</v>
      </c>
      <c r="DD106" s="17">
        <f t="shared" si="53"/>
        <v>1.528</v>
      </c>
      <c r="DE106" s="33" t="str">
        <f>IF(DD106&gt;='PAINEL E TARGET'!$T$11,'PAINEL E TARGET'!$S$11,
IF(DD106&gt;='PAINEL E TARGET'!$T$12,'PAINEL E TARGET'!$S$12,
IF(DD106&gt;='PAINEL E TARGET'!$T$13,'PAINEL E TARGET'!$S$13,
IF(DD106&gt;='PAINEL E TARGET'!$T$14,'PAINEL E TARGET'!$S$14,
IF(DD106&gt;='PAINEL E TARGET'!$T$15,'PAINEL E TARGET'!$S$15,
IF(DD106&gt;='PAINEL E TARGET'!$T$16,'PAINEL E TARGET'!$S$16,
IF(DD106&gt;='PAINEL E TARGET'!$T$17,'PAINEL E TARGET'!$S$17,
IF(DD106&gt;='PAINEL E TARGET'!$T$18,'PAINEL E TARGET'!$S$18,'PAINEL E TARGET'!$S$19))))))))</f>
        <v>8. Fx de 130% ou mais</v>
      </c>
      <c r="DF106" s="17">
        <f>IFERROR(VLOOKUP($BW106,'PAINEL E TARGET'!$G$1:$Q$99,8,0),0)</f>
        <v>0.15</v>
      </c>
      <c r="DG106" s="17">
        <f>VLOOKUP(DE106,'PAINEL E TARGET'!$S$10:$U$19,3,0)</f>
        <v>1.6</v>
      </c>
      <c r="DH106" s="16">
        <f t="shared" si="68"/>
        <v>576</v>
      </c>
      <c r="DI106" s="17">
        <f t="shared" si="54"/>
        <v>0.158</v>
      </c>
      <c r="DJ106" s="33" t="str">
        <f>IF(DI106&gt;='PAINEL E TARGET'!$T$11,'PAINEL E TARGET'!$S$11,
IF(DI106&gt;='PAINEL E TARGET'!$T$12,'PAINEL E TARGET'!$S$12,
IF(DI106&gt;='PAINEL E TARGET'!$T$13,'PAINEL E TARGET'!$S$13,
IF(DI106&gt;='PAINEL E TARGET'!$T$14,'PAINEL E TARGET'!$S$14,
IF(DI106&gt;='PAINEL E TARGET'!$T$15,'PAINEL E TARGET'!$S$15,
IF(DI106&gt;='PAINEL E TARGET'!$T$16,'PAINEL E TARGET'!$S$16,
IF(DI106&gt;='PAINEL E TARGET'!$T$17,'PAINEL E TARGET'!$S$17,
IF(DI106&gt;='PAINEL E TARGET'!$T$18,'PAINEL E TARGET'!$S$18,'PAINEL E TARGET'!$S$19))))))))</f>
        <v>Não elegível</v>
      </c>
      <c r="DK106" s="17">
        <f>IFERROR(VLOOKUP($BW106,'PAINEL E TARGET'!$G$1:$Q$99,9,0),0)</f>
        <v>0.15</v>
      </c>
      <c r="DL106" s="17">
        <f>VLOOKUP(DJ106,'PAINEL E TARGET'!$S$10:$U$19,3,0)</f>
        <v>0</v>
      </c>
      <c r="DM106" s="16">
        <f t="shared" si="69"/>
        <v>0</v>
      </c>
      <c r="DN106" s="17">
        <f t="shared" si="55"/>
        <v>0.80800000000000005</v>
      </c>
      <c r="DO106" s="33" t="str">
        <f>IF(DN106&gt;='PAINEL E TARGET'!$T$11,'PAINEL E TARGET'!$S$11,
IF(DN106&gt;='PAINEL E TARGET'!$T$12,'PAINEL E TARGET'!$S$12,
IF(DN106&gt;='PAINEL E TARGET'!$T$13,'PAINEL E TARGET'!$S$13,
IF(DN106&gt;='PAINEL E TARGET'!$T$14,'PAINEL E TARGET'!$S$14,
IF(DN106&gt;='PAINEL E TARGET'!$T$15,'PAINEL E TARGET'!$S$15,
IF(DN106&gt;='PAINEL E TARGET'!$T$16,'PAINEL E TARGET'!$S$16,
IF(DN106&gt;='PAINEL E TARGET'!$T$17,'PAINEL E TARGET'!$S$17,
IF(DN106&gt;='PAINEL E TARGET'!$T$18,'PAINEL E TARGET'!$S$18,'PAINEL E TARGET'!$S$19))))))))</f>
        <v>Não elegível</v>
      </c>
      <c r="DP106" s="17">
        <f>IFERROR(VLOOKUP($BW106,'PAINEL E TARGET'!$G$1:$Q$99,10,0),0)</f>
        <v>0</v>
      </c>
      <c r="DQ106" s="17">
        <f>VLOOKUP(DO106,'PAINEL E TARGET'!$S$10:$U$19,3,0)</f>
        <v>0</v>
      </c>
      <c r="DR106" s="16">
        <f t="shared" si="70"/>
        <v>0</v>
      </c>
      <c r="DS106" s="17">
        <f t="shared" si="56"/>
        <v>1.038</v>
      </c>
      <c r="DT106" s="16">
        <f>IF(DS106&gt;=1,VLOOKUP(BO106,'PAINEL E TARGET'!$S$1:$W$8,5,0),0)</f>
        <v>240</v>
      </c>
      <c r="DU106" s="16">
        <f t="shared" si="71"/>
        <v>816</v>
      </c>
    </row>
    <row r="107" spans="2:125" s="32" customFormat="1" x14ac:dyDescent="0.2">
      <c r="B107" s="44">
        <v>43541</v>
      </c>
      <c r="C107" s="65">
        <v>392</v>
      </c>
      <c r="D107" s="66" t="s">
        <v>113</v>
      </c>
      <c r="E107" s="65">
        <v>511</v>
      </c>
      <c r="F107" s="65" t="s">
        <v>944</v>
      </c>
      <c r="G107" s="67">
        <v>1547804.1675334147</v>
      </c>
      <c r="H107" s="67">
        <v>907956.98110761237</v>
      </c>
      <c r="I107" s="67">
        <v>667464.11</v>
      </c>
      <c r="J107" s="68">
        <v>0.73512746075894886</v>
      </c>
      <c r="K107" s="67">
        <v>109489.02440529622</v>
      </c>
      <c r="L107" s="67">
        <v>733510.01402871741</v>
      </c>
      <c r="M107" s="67">
        <v>89587</v>
      </c>
      <c r="N107" s="67">
        <v>561625.15</v>
      </c>
      <c r="O107" s="67">
        <v>1437766.8631899317</v>
      </c>
      <c r="P107" s="67" t="s">
        <v>1082</v>
      </c>
      <c r="Q107" s="67" t="s">
        <v>1082</v>
      </c>
      <c r="R107" s="67">
        <v>0</v>
      </c>
      <c r="S107" s="67">
        <v>699</v>
      </c>
      <c r="T107" s="68">
        <v>9.7984014493588997E-2</v>
      </c>
      <c r="U107" s="68">
        <v>7.8012610790508127E-2</v>
      </c>
      <c r="V107" s="68">
        <v>0.79617691920157463</v>
      </c>
      <c r="W107" s="67">
        <v>82600.430000000008</v>
      </c>
      <c r="X107" s="67">
        <v>50802.76</v>
      </c>
      <c r="Y107" s="68">
        <v>0.61504231878696025</v>
      </c>
      <c r="Z107" s="68">
        <v>7.3195409706069164E-2</v>
      </c>
      <c r="AA107" s="68">
        <v>0.10216040962994932</v>
      </c>
      <c r="AB107" s="68">
        <v>1.3957215355470367</v>
      </c>
      <c r="AC107" s="67">
        <v>61703.659999999996</v>
      </c>
      <c r="AD107" s="67">
        <v>66528.100000000006</v>
      </c>
      <c r="AE107" s="68">
        <v>1.078187258259883</v>
      </c>
      <c r="AF107" s="43">
        <v>80</v>
      </c>
      <c r="AG107" s="43">
        <v>85</v>
      </c>
      <c r="AH107" s="43">
        <v>43</v>
      </c>
      <c r="AI107" s="43">
        <v>20</v>
      </c>
      <c r="AJ107" s="67">
        <v>48467.179999999986</v>
      </c>
      <c r="AK107" s="67">
        <v>32738</v>
      </c>
      <c r="AL107" s="68">
        <v>0.67546739876345208</v>
      </c>
      <c r="AM107" s="67">
        <v>6280.4</v>
      </c>
      <c r="AN107" s="67">
        <v>4242.79</v>
      </c>
      <c r="AO107" s="68">
        <v>0.67556047385516849</v>
      </c>
      <c r="AP107" s="67">
        <v>3617.6899999999996</v>
      </c>
      <c r="AQ107" s="67">
        <v>1583.93</v>
      </c>
      <c r="AR107" s="68">
        <v>0.43782911194712654</v>
      </c>
      <c r="AS107" s="67">
        <v>24235.159999999996</v>
      </c>
      <c r="AT107" s="67">
        <v>12238.039999999999</v>
      </c>
      <c r="AU107" s="68">
        <v>0.50497046439965743</v>
      </c>
      <c r="AV107" s="43">
        <v>457.58</v>
      </c>
      <c r="AW107" s="43">
        <v>679.87</v>
      </c>
      <c r="AX107" s="69">
        <v>1.4857948336902838</v>
      </c>
      <c r="AY107" s="43">
        <v>109489.02440529622</v>
      </c>
      <c r="AZ107" s="43">
        <v>89587</v>
      </c>
      <c r="BA107" s="43">
        <v>31252.501762844749</v>
      </c>
      <c r="BB107" s="43">
        <v>30739.68</v>
      </c>
      <c r="BC107" s="43">
        <v>183874.07116539191</v>
      </c>
      <c r="BD107" s="43">
        <v>53127.263990778614</v>
      </c>
      <c r="BE107" s="43">
        <v>141527.31000000003</v>
      </c>
      <c r="BF107" s="43">
        <v>105722.9</v>
      </c>
      <c r="BG107" s="43">
        <v>783.66999999999985</v>
      </c>
      <c r="BH107" s="43">
        <v>83</v>
      </c>
      <c r="BI107" s="44">
        <v>43173</v>
      </c>
      <c r="BJ107" s="44">
        <v>43541</v>
      </c>
      <c r="BK107" s="44">
        <v>43172</v>
      </c>
      <c r="BL107" s="43">
        <f t="shared" si="57"/>
        <v>668163.11</v>
      </c>
      <c r="BM107" s="43">
        <f t="shared" si="58"/>
        <v>651911.15</v>
      </c>
      <c r="BO107" s="16" t="str">
        <f>IFERROR(VLOOKUP($C107,'PORTE LOJA'!A:B,2,0),"PORTE 1")</f>
        <v>PORTE 3</v>
      </c>
      <c r="BP107" s="16">
        <f>VLOOKUP(BO107,'PAINEL E TARGET'!$S$1:$W$8,3,0)</f>
        <v>2400</v>
      </c>
      <c r="BQ107" s="16">
        <f t="shared" si="36"/>
        <v>1</v>
      </c>
      <c r="BR107" s="16">
        <f t="shared" si="37"/>
        <v>1</v>
      </c>
      <c r="BS107" s="16">
        <f t="shared" si="38"/>
        <v>1</v>
      </c>
      <c r="BT107" s="16">
        <f t="shared" si="39"/>
        <v>1</v>
      </c>
      <c r="BU107" s="16">
        <f t="shared" si="40"/>
        <v>1</v>
      </c>
      <c r="BV107" s="16">
        <f t="shared" si="41"/>
        <v>1</v>
      </c>
      <c r="BW107" s="17" t="str">
        <f t="shared" si="59"/>
        <v>111111</v>
      </c>
      <c r="BY107" s="17">
        <f t="shared" si="42"/>
        <v>0.73599999999999999</v>
      </c>
      <c r="BZ107" s="17">
        <f t="shared" si="43"/>
        <v>0.77300000000000002</v>
      </c>
      <c r="CA107" s="17" t="str">
        <f t="shared" si="60"/>
        <v>Sem Retira</v>
      </c>
      <c r="CB107" s="17">
        <f t="shared" si="61"/>
        <v>0.77300000000000002</v>
      </c>
      <c r="CC107" s="33" t="str">
        <f>IF(CB107&gt;='PAINEL E TARGET'!$T$11,'PAINEL E TARGET'!$S$11,
IF(CB107&gt;='PAINEL E TARGET'!$T$12,'PAINEL E TARGET'!$S$12,
IF(CB107&gt;='PAINEL E TARGET'!$T$13,'PAINEL E TARGET'!$S$13,
IF(CB107&gt;='PAINEL E TARGET'!$T$14,'PAINEL E TARGET'!$S$14,
IF(CB107&gt;='PAINEL E TARGET'!$T$15,'PAINEL E TARGET'!$S$15,
IF(CB107&gt;='PAINEL E TARGET'!$T$16,'PAINEL E TARGET'!$S$16,
IF(CB107&gt;='PAINEL E TARGET'!$T$17,'PAINEL E TARGET'!$S$17,
IF(CB107&gt;='PAINEL E TARGET'!$T$18,'PAINEL E TARGET'!$S$18,'PAINEL E TARGET'!$S$19))))))))</f>
        <v>Não elegível</v>
      </c>
      <c r="CD107" s="17">
        <f>IFERROR(VLOOKUP($BW107,'PAINEL E TARGET'!$G$1:$Q$99,4,0),0)</f>
        <v>0.25</v>
      </c>
      <c r="CE107" s="17">
        <f>VLOOKUP(CC107,'PAINEL E TARGET'!$S$10:$U$19,3,0)</f>
        <v>0</v>
      </c>
      <c r="CF107" s="16">
        <f t="shared" si="62"/>
        <v>0</v>
      </c>
      <c r="CG107" s="17">
        <f t="shared" si="44"/>
        <v>0.67500000000000004</v>
      </c>
      <c r="CH107" s="17">
        <f t="shared" si="45"/>
        <v>0.67600000000000005</v>
      </c>
      <c r="CI107" s="17">
        <f t="shared" si="46"/>
        <v>0.438</v>
      </c>
      <c r="CJ107" s="17">
        <f t="shared" si="47"/>
        <v>0.505</v>
      </c>
      <c r="CK107" s="17">
        <f t="shared" si="48"/>
        <v>1.486</v>
      </c>
      <c r="CL107" s="17">
        <f t="shared" si="49"/>
        <v>0.61499999999999999</v>
      </c>
      <c r="CM107" s="16">
        <f t="shared" si="50"/>
        <v>1</v>
      </c>
      <c r="CN107" s="17" t="str">
        <f t="shared" si="63"/>
        <v>não ok</v>
      </c>
      <c r="CO107" s="17">
        <f t="shared" si="64"/>
        <v>0</v>
      </c>
      <c r="CP107" s="33" t="str">
        <f>IF(CO107&gt;='PAINEL E TARGET'!$T$11,'PAINEL E TARGET'!$S$11,
IF(CO107&gt;='PAINEL E TARGET'!$T$12,'PAINEL E TARGET'!$S$12,
IF(CO107&gt;='PAINEL E TARGET'!$T$13,'PAINEL E TARGET'!$S$13,
IF(CO107&gt;='PAINEL E TARGET'!$T$14,'PAINEL E TARGET'!$S$14,
IF(CO107&gt;='PAINEL E TARGET'!$T$15,'PAINEL E TARGET'!$S$15,
IF(CO107&gt;='PAINEL E TARGET'!$T$16,'PAINEL E TARGET'!$S$16,
IF(CO107&gt;='PAINEL E TARGET'!$T$17,'PAINEL E TARGET'!$S$17,
IF(CO107&gt;='PAINEL E TARGET'!$T$18,'PAINEL E TARGET'!$S$18,'PAINEL E TARGET'!$S$19))))))))</f>
        <v>Não elegível</v>
      </c>
      <c r="CQ107" s="17">
        <f>IFERROR(VLOOKUP($BW107,'PAINEL E TARGET'!$G$1:$Q$99,5,0),0)</f>
        <v>0.25</v>
      </c>
      <c r="CR107" s="17">
        <f>VLOOKUP(CP107,'PAINEL E TARGET'!$S$10:$U$19,3,0)</f>
        <v>0</v>
      </c>
      <c r="CS107" s="16">
        <f t="shared" si="65"/>
        <v>0</v>
      </c>
      <c r="CT107" s="17">
        <f t="shared" si="51"/>
        <v>1.0780000000000001</v>
      </c>
      <c r="CU107" s="33" t="str">
        <f>IF(CT107&gt;='PAINEL E TARGET'!$T$11,'PAINEL E TARGET'!$S$11,
IF(CT107&gt;='PAINEL E TARGET'!$T$12,'PAINEL E TARGET'!$S$12,
IF(CT107&gt;='PAINEL E TARGET'!$T$13,'PAINEL E TARGET'!$S$13,
IF(CT107&gt;='PAINEL E TARGET'!$T$14,'PAINEL E TARGET'!$S$14,
IF(CT107&gt;='PAINEL E TARGET'!$T$15,'PAINEL E TARGET'!$S$15,
IF(CT107&gt;='PAINEL E TARGET'!$T$16,'PAINEL E TARGET'!$S$16,
IF(CT107&gt;='PAINEL E TARGET'!$T$17,'PAINEL E TARGET'!$S$17,
IF(CT107&gt;='PAINEL E TARGET'!$T$18,'PAINEL E TARGET'!$S$18,'PAINEL E TARGET'!$S$19))))))))</f>
        <v>3. Fx de 105% a 109,9%</v>
      </c>
      <c r="CV107" s="17">
        <f>IFERROR(VLOOKUP($BW107,'PAINEL E TARGET'!$G$1:$Q$99,6,0),0)</f>
        <v>0.2</v>
      </c>
      <c r="CW107" s="17">
        <f>VLOOKUP(CU107,'PAINEL E TARGET'!$S$10:$U$19,3,0)</f>
        <v>1.1000000000000001</v>
      </c>
      <c r="CX107" s="16">
        <f t="shared" si="66"/>
        <v>528.00000000000011</v>
      </c>
      <c r="CY107" s="17">
        <f t="shared" si="52"/>
        <v>0.81799999999999995</v>
      </c>
      <c r="CZ107" s="33" t="str">
        <f>IF(CY107&gt;='PAINEL E TARGET'!$T$11,'PAINEL E TARGET'!$S$11,
IF(CY107&gt;='PAINEL E TARGET'!$T$12,'PAINEL E TARGET'!$S$12,
IF(CY107&gt;='PAINEL E TARGET'!$T$13,'PAINEL E TARGET'!$S$13,
IF(CY107&gt;='PAINEL E TARGET'!$T$14,'PAINEL E TARGET'!$S$14,
IF(CY107&gt;='PAINEL E TARGET'!$T$15,'PAINEL E TARGET'!$S$15,
IF(CY107&gt;='PAINEL E TARGET'!$T$16,'PAINEL E TARGET'!$S$16,
IF(CY107&gt;='PAINEL E TARGET'!$T$17,'PAINEL E TARGET'!$S$17,
IF(CY107&gt;='PAINEL E TARGET'!$T$18,'PAINEL E TARGET'!$S$18,'PAINEL E TARGET'!$S$19))))))))</f>
        <v>Não elegível</v>
      </c>
      <c r="DA107" s="17">
        <f>IFERROR(VLOOKUP($BW107,'PAINEL E TARGET'!$G$1:$Q$99,7,0),0)</f>
        <v>0.15</v>
      </c>
      <c r="DB107" s="17">
        <f>VLOOKUP(CZ107,'PAINEL E TARGET'!$S$10:$U$19,3,0)</f>
        <v>0</v>
      </c>
      <c r="DC107" s="16">
        <f t="shared" si="67"/>
        <v>0</v>
      </c>
      <c r="DD107" s="17">
        <f t="shared" si="53"/>
        <v>0.98399999999999999</v>
      </c>
      <c r="DE107" s="33" t="str">
        <f>IF(DD107&gt;='PAINEL E TARGET'!$T$11,'PAINEL E TARGET'!$S$11,
IF(DD107&gt;='PAINEL E TARGET'!$T$12,'PAINEL E TARGET'!$S$12,
IF(DD107&gt;='PAINEL E TARGET'!$T$13,'PAINEL E TARGET'!$S$13,
IF(DD107&gt;='PAINEL E TARGET'!$T$14,'PAINEL E TARGET'!$S$14,
IF(DD107&gt;='PAINEL E TARGET'!$T$15,'PAINEL E TARGET'!$S$15,
IF(DD107&gt;='PAINEL E TARGET'!$T$16,'PAINEL E TARGET'!$S$16,
IF(DD107&gt;='PAINEL E TARGET'!$T$17,'PAINEL E TARGET'!$S$17,
IF(DD107&gt;='PAINEL E TARGET'!$T$18,'PAINEL E TARGET'!$S$18,'PAINEL E TARGET'!$S$19))))))))</f>
        <v>1. Fx de 90% a 99,9%</v>
      </c>
      <c r="DF107" s="17">
        <f>IFERROR(VLOOKUP($BW107,'PAINEL E TARGET'!$G$1:$Q$99,8,0),0)</f>
        <v>0.1</v>
      </c>
      <c r="DG107" s="17">
        <f>VLOOKUP(DE107,'PAINEL E TARGET'!$S$10:$U$19,3,0)</f>
        <v>0.5</v>
      </c>
      <c r="DH107" s="16">
        <f t="shared" si="68"/>
        <v>120</v>
      </c>
      <c r="DI107" s="17">
        <f t="shared" si="54"/>
        <v>0.46500000000000002</v>
      </c>
      <c r="DJ107" s="33" t="str">
        <f>IF(DI107&gt;='PAINEL E TARGET'!$T$11,'PAINEL E TARGET'!$S$11,
IF(DI107&gt;='PAINEL E TARGET'!$T$12,'PAINEL E TARGET'!$S$12,
IF(DI107&gt;='PAINEL E TARGET'!$T$13,'PAINEL E TARGET'!$S$13,
IF(DI107&gt;='PAINEL E TARGET'!$T$14,'PAINEL E TARGET'!$S$14,
IF(DI107&gt;='PAINEL E TARGET'!$T$15,'PAINEL E TARGET'!$S$15,
IF(DI107&gt;='PAINEL E TARGET'!$T$16,'PAINEL E TARGET'!$S$16,
IF(DI107&gt;='PAINEL E TARGET'!$T$17,'PAINEL E TARGET'!$S$17,
IF(DI107&gt;='PAINEL E TARGET'!$T$18,'PAINEL E TARGET'!$S$18,'PAINEL E TARGET'!$S$19))))))))</f>
        <v>Não elegível</v>
      </c>
      <c r="DK107" s="17">
        <f>IFERROR(VLOOKUP($BW107,'PAINEL E TARGET'!$G$1:$Q$99,9,0),0)</f>
        <v>0.05</v>
      </c>
      <c r="DL107" s="17">
        <f>VLOOKUP(DJ107,'PAINEL E TARGET'!$S$10:$U$19,3,0)</f>
        <v>0</v>
      </c>
      <c r="DM107" s="16">
        <f t="shared" si="69"/>
        <v>0</v>
      </c>
      <c r="DN107" s="17">
        <f t="shared" si="55"/>
        <v>1.486</v>
      </c>
      <c r="DO107" s="33" t="str">
        <f>IF(DN107&gt;='PAINEL E TARGET'!$T$11,'PAINEL E TARGET'!$S$11,
IF(DN107&gt;='PAINEL E TARGET'!$T$12,'PAINEL E TARGET'!$S$12,
IF(DN107&gt;='PAINEL E TARGET'!$T$13,'PAINEL E TARGET'!$S$13,
IF(DN107&gt;='PAINEL E TARGET'!$T$14,'PAINEL E TARGET'!$S$14,
IF(DN107&gt;='PAINEL E TARGET'!$T$15,'PAINEL E TARGET'!$S$15,
IF(DN107&gt;='PAINEL E TARGET'!$T$16,'PAINEL E TARGET'!$S$16,
IF(DN107&gt;='PAINEL E TARGET'!$T$17,'PAINEL E TARGET'!$S$17,
IF(DN107&gt;='PAINEL E TARGET'!$T$18,'PAINEL E TARGET'!$S$18,'PAINEL E TARGET'!$S$19))))))))</f>
        <v>8. Fx de 130% ou mais</v>
      </c>
      <c r="DP107" s="17">
        <f>IFERROR(VLOOKUP($BW107,'PAINEL E TARGET'!$G$1:$Q$99,10,0),0)</f>
        <v>0</v>
      </c>
      <c r="DQ107" s="17">
        <f>VLOOKUP(DO107,'PAINEL E TARGET'!$S$10:$U$19,3,0)</f>
        <v>1.6</v>
      </c>
      <c r="DR107" s="16">
        <f t="shared" si="70"/>
        <v>0</v>
      </c>
      <c r="DS107" s="17">
        <f t="shared" si="56"/>
        <v>1.0629999999999999</v>
      </c>
      <c r="DT107" s="16">
        <f>IF(DS107&gt;=1,VLOOKUP(BO107,'PAINEL E TARGET'!$S$1:$W$8,5,0),0)</f>
        <v>240</v>
      </c>
      <c r="DU107" s="16">
        <f t="shared" si="71"/>
        <v>888.00000000000011</v>
      </c>
    </row>
    <row r="108" spans="2:125" s="32" customFormat="1" x14ac:dyDescent="0.2">
      <c r="B108" s="44">
        <v>43541</v>
      </c>
      <c r="C108" s="65">
        <v>393</v>
      </c>
      <c r="D108" s="66" t="s">
        <v>114</v>
      </c>
      <c r="E108" s="65">
        <v>511</v>
      </c>
      <c r="F108" s="65" t="s">
        <v>944</v>
      </c>
      <c r="G108" s="67">
        <v>1386500.3111130956</v>
      </c>
      <c r="H108" s="67">
        <v>892001.97826222959</v>
      </c>
      <c r="I108" s="67">
        <v>615749.88</v>
      </c>
      <c r="J108" s="68">
        <v>0.69030102511609304</v>
      </c>
      <c r="K108" s="67">
        <v>90597.082835349167</v>
      </c>
      <c r="L108" s="67">
        <v>665545.28206034924</v>
      </c>
      <c r="M108" s="67">
        <v>62013.8</v>
      </c>
      <c r="N108" s="67">
        <v>508579.68000000005</v>
      </c>
      <c r="O108" s="67">
        <v>1173968.0279554019</v>
      </c>
      <c r="P108" s="67" t="s">
        <v>1082</v>
      </c>
      <c r="Q108" s="67" t="s">
        <v>1082</v>
      </c>
      <c r="R108" s="67">
        <v>0</v>
      </c>
      <c r="S108" s="67">
        <v>0</v>
      </c>
      <c r="T108" s="68">
        <v>8.7629463810217578E-2</v>
      </c>
      <c r="U108" s="68">
        <v>6.4651912952107343E-2</v>
      </c>
      <c r="V108" s="68">
        <v>0.73778738498419227</v>
      </c>
      <c r="W108" s="67">
        <v>66260.349999999991</v>
      </c>
      <c r="X108" s="67">
        <v>36889.96</v>
      </c>
      <c r="Y108" s="68">
        <v>0.55674260700403788</v>
      </c>
      <c r="Z108" s="68">
        <v>5.9596025949711098E-2</v>
      </c>
      <c r="AA108" s="68">
        <v>9.7090909626236885E-2</v>
      </c>
      <c r="AB108" s="68">
        <v>1.629150737469728</v>
      </c>
      <c r="AC108" s="67">
        <v>45063.079999999994</v>
      </c>
      <c r="AD108" s="67">
        <v>55399.44</v>
      </c>
      <c r="AE108" s="68">
        <v>1.2293753556126215</v>
      </c>
      <c r="AF108" s="43">
        <v>80</v>
      </c>
      <c r="AG108" s="43">
        <v>63</v>
      </c>
      <c r="AH108" s="43">
        <v>46</v>
      </c>
      <c r="AI108" s="43">
        <v>30</v>
      </c>
      <c r="AJ108" s="67">
        <v>37522.05000000001</v>
      </c>
      <c r="AK108" s="67">
        <v>24481.8</v>
      </c>
      <c r="AL108" s="68">
        <v>0.65246435096163435</v>
      </c>
      <c r="AM108" s="67">
        <v>2283.2299999999996</v>
      </c>
      <c r="AN108" s="67">
        <v>2007.4</v>
      </c>
      <c r="AO108" s="68">
        <v>0.87919307297118576</v>
      </c>
      <c r="AP108" s="67">
        <v>1816.9999999999998</v>
      </c>
      <c r="AQ108" s="67">
        <v>877.95</v>
      </c>
      <c r="AR108" s="68">
        <v>0.48318657127132647</v>
      </c>
      <c r="AS108" s="67">
        <v>24638.070000000003</v>
      </c>
      <c r="AT108" s="67">
        <v>9522.8100000000013</v>
      </c>
      <c r="AU108" s="68">
        <v>0.38650795293624868</v>
      </c>
      <c r="AV108" s="43">
        <v>320.83</v>
      </c>
      <c r="AW108" s="43">
        <v>54.99</v>
      </c>
      <c r="AX108" s="69">
        <v>0.17139918336813889</v>
      </c>
      <c r="AY108" s="43">
        <v>90597.082835349167</v>
      </c>
      <c r="AZ108" s="43">
        <v>62013.799999999996</v>
      </c>
      <c r="BA108" s="43">
        <v>18322.41546334104</v>
      </c>
      <c r="BB108" s="43">
        <v>15246.390000000003</v>
      </c>
      <c r="BC108" s="43">
        <v>139026.08293118936</v>
      </c>
      <c r="BD108" s="43">
        <v>28402.424742654741</v>
      </c>
      <c r="BE108" s="43">
        <v>103409.16999999997</v>
      </c>
      <c r="BF108" s="43">
        <v>70327.760000000009</v>
      </c>
      <c r="BG108" s="43">
        <v>499.87</v>
      </c>
      <c r="BH108" s="43">
        <v>68</v>
      </c>
      <c r="BI108" s="44">
        <v>43173</v>
      </c>
      <c r="BJ108" s="44">
        <v>43541</v>
      </c>
      <c r="BK108" s="44">
        <v>43172</v>
      </c>
      <c r="BL108" s="43">
        <f t="shared" si="57"/>
        <v>615749.88</v>
      </c>
      <c r="BM108" s="43">
        <f t="shared" si="58"/>
        <v>570593.4800000001</v>
      </c>
      <c r="BO108" s="16" t="str">
        <f>IFERROR(VLOOKUP($C108,'PORTE LOJA'!A:B,2,0),"PORTE 1")</f>
        <v>PORTE 2</v>
      </c>
      <c r="BP108" s="16">
        <f>VLOOKUP(BO108,'PAINEL E TARGET'!$S$1:$W$8,3,0)</f>
        <v>1875</v>
      </c>
      <c r="BQ108" s="16">
        <f t="shared" si="36"/>
        <v>1</v>
      </c>
      <c r="BR108" s="16">
        <f t="shared" si="37"/>
        <v>1</v>
      </c>
      <c r="BS108" s="16">
        <f t="shared" si="38"/>
        <v>1</v>
      </c>
      <c r="BT108" s="16">
        <f t="shared" si="39"/>
        <v>1</v>
      </c>
      <c r="BU108" s="16">
        <f t="shared" si="40"/>
        <v>1</v>
      </c>
      <c r="BV108" s="16">
        <f t="shared" si="41"/>
        <v>1</v>
      </c>
      <c r="BW108" s="17" t="str">
        <f t="shared" si="59"/>
        <v>111111</v>
      </c>
      <c r="BY108" s="17">
        <f t="shared" si="42"/>
        <v>0.69</v>
      </c>
      <c r="BZ108" s="17">
        <f t="shared" si="43"/>
        <v>0.755</v>
      </c>
      <c r="CA108" s="17" t="str">
        <f t="shared" si="60"/>
        <v>Sem Retira</v>
      </c>
      <c r="CB108" s="17">
        <f t="shared" si="61"/>
        <v>0.755</v>
      </c>
      <c r="CC108" s="33" t="str">
        <f>IF(CB108&gt;='PAINEL E TARGET'!$T$11,'PAINEL E TARGET'!$S$11,
IF(CB108&gt;='PAINEL E TARGET'!$T$12,'PAINEL E TARGET'!$S$12,
IF(CB108&gt;='PAINEL E TARGET'!$T$13,'PAINEL E TARGET'!$S$13,
IF(CB108&gt;='PAINEL E TARGET'!$T$14,'PAINEL E TARGET'!$S$14,
IF(CB108&gt;='PAINEL E TARGET'!$T$15,'PAINEL E TARGET'!$S$15,
IF(CB108&gt;='PAINEL E TARGET'!$T$16,'PAINEL E TARGET'!$S$16,
IF(CB108&gt;='PAINEL E TARGET'!$T$17,'PAINEL E TARGET'!$S$17,
IF(CB108&gt;='PAINEL E TARGET'!$T$18,'PAINEL E TARGET'!$S$18,'PAINEL E TARGET'!$S$19))))))))</f>
        <v>Não elegível</v>
      </c>
      <c r="CD108" s="17">
        <f>IFERROR(VLOOKUP($BW108,'PAINEL E TARGET'!$G$1:$Q$99,4,0),0)</f>
        <v>0.25</v>
      </c>
      <c r="CE108" s="17">
        <f>VLOOKUP(CC108,'PAINEL E TARGET'!$S$10:$U$19,3,0)</f>
        <v>0</v>
      </c>
      <c r="CF108" s="16">
        <f t="shared" si="62"/>
        <v>0</v>
      </c>
      <c r="CG108" s="17">
        <f t="shared" si="44"/>
        <v>0.65200000000000002</v>
      </c>
      <c r="CH108" s="17">
        <f t="shared" si="45"/>
        <v>0.879</v>
      </c>
      <c r="CI108" s="17">
        <f t="shared" si="46"/>
        <v>0.48299999999999998</v>
      </c>
      <c r="CJ108" s="17">
        <f t="shared" si="47"/>
        <v>0.38700000000000001</v>
      </c>
      <c r="CK108" s="17">
        <f t="shared" si="48"/>
        <v>0.17100000000000001</v>
      </c>
      <c r="CL108" s="17">
        <f t="shared" si="49"/>
        <v>0.55700000000000005</v>
      </c>
      <c r="CM108" s="16">
        <f t="shared" si="50"/>
        <v>1</v>
      </c>
      <c r="CN108" s="17" t="str">
        <f t="shared" si="63"/>
        <v>não ok</v>
      </c>
      <c r="CO108" s="17">
        <f t="shared" si="64"/>
        <v>0</v>
      </c>
      <c r="CP108" s="33" t="str">
        <f>IF(CO108&gt;='PAINEL E TARGET'!$T$11,'PAINEL E TARGET'!$S$11,
IF(CO108&gt;='PAINEL E TARGET'!$T$12,'PAINEL E TARGET'!$S$12,
IF(CO108&gt;='PAINEL E TARGET'!$T$13,'PAINEL E TARGET'!$S$13,
IF(CO108&gt;='PAINEL E TARGET'!$T$14,'PAINEL E TARGET'!$S$14,
IF(CO108&gt;='PAINEL E TARGET'!$T$15,'PAINEL E TARGET'!$S$15,
IF(CO108&gt;='PAINEL E TARGET'!$T$16,'PAINEL E TARGET'!$S$16,
IF(CO108&gt;='PAINEL E TARGET'!$T$17,'PAINEL E TARGET'!$S$17,
IF(CO108&gt;='PAINEL E TARGET'!$T$18,'PAINEL E TARGET'!$S$18,'PAINEL E TARGET'!$S$19))))))))</f>
        <v>Não elegível</v>
      </c>
      <c r="CQ108" s="17">
        <f>IFERROR(VLOOKUP($BW108,'PAINEL E TARGET'!$G$1:$Q$99,5,0),0)</f>
        <v>0.25</v>
      </c>
      <c r="CR108" s="17">
        <f>VLOOKUP(CP108,'PAINEL E TARGET'!$S$10:$U$19,3,0)</f>
        <v>0</v>
      </c>
      <c r="CS108" s="16">
        <f t="shared" si="65"/>
        <v>0</v>
      </c>
      <c r="CT108" s="17">
        <f t="shared" si="51"/>
        <v>1.2290000000000001</v>
      </c>
      <c r="CU108" s="33" t="str">
        <f>IF(CT108&gt;='PAINEL E TARGET'!$T$11,'PAINEL E TARGET'!$S$11,
IF(CT108&gt;='PAINEL E TARGET'!$T$12,'PAINEL E TARGET'!$S$12,
IF(CT108&gt;='PAINEL E TARGET'!$T$13,'PAINEL E TARGET'!$S$13,
IF(CT108&gt;='PAINEL E TARGET'!$T$14,'PAINEL E TARGET'!$S$14,
IF(CT108&gt;='PAINEL E TARGET'!$T$15,'PAINEL E TARGET'!$S$15,
IF(CT108&gt;='PAINEL E TARGET'!$T$16,'PAINEL E TARGET'!$S$16,
IF(CT108&gt;='PAINEL E TARGET'!$T$17,'PAINEL E TARGET'!$S$17,
IF(CT108&gt;='PAINEL E TARGET'!$T$18,'PAINEL E TARGET'!$S$18,'PAINEL E TARGET'!$S$19))))))))</f>
        <v>6. Fx de 120% a 124,9%</v>
      </c>
      <c r="CV108" s="17">
        <f>IFERROR(VLOOKUP($BW108,'PAINEL E TARGET'!$G$1:$Q$99,6,0),0)</f>
        <v>0.2</v>
      </c>
      <c r="CW108" s="17">
        <f>VLOOKUP(CU108,'PAINEL E TARGET'!$S$10:$U$19,3,0)</f>
        <v>1.4</v>
      </c>
      <c r="CX108" s="16">
        <f t="shared" si="66"/>
        <v>525</v>
      </c>
      <c r="CY108" s="17">
        <f t="shared" si="52"/>
        <v>0.68500000000000005</v>
      </c>
      <c r="CZ108" s="33" t="str">
        <f>IF(CY108&gt;='PAINEL E TARGET'!$T$11,'PAINEL E TARGET'!$S$11,
IF(CY108&gt;='PAINEL E TARGET'!$T$12,'PAINEL E TARGET'!$S$12,
IF(CY108&gt;='PAINEL E TARGET'!$T$13,'PAINEL E TARGET'!$S$13,
IF(CY108&gt;='PAINEL E TARGET'!$T$14,'PAINEL E TARGET'!$S$14,
IF(CY108&gt;='PAINEL E TARGET'!$T$15,'PAINEL E TARGET'!$S$15,
IF(CY108&gt;='PAINEL E TARGET'!$T$16,'PAINEL E TARGET'!$S$16,
IF(CY108&gt;='PAINEL E TARGET'!$T$17,'PAINEL E TARGET'!$S$17,
IF(CY108&gt;='PAINEL E TARGET'!$T$18,'PAINEL E TARGET'!$S$18,'PAINEL E TARGET'!$S$19))))))))</f>
        <v>Não elegível</v>
      </c>
      <c r="DA108" s="17">
        <f>IFERROR(VLOOKUP($BW108,'PAINEL E TARGET'!$G$1:$Q$99,7,0),0)</f>
        <v>0.15</v>
      </c>
      <c r="DB108" s="17">
        <f>VLOOKUP(CZ108,'PAINEL E TARGET'!$S$10:$U$19,3,0)</f>
        <v>0</v>
      </c>
      <c r="DC108" s="16">
        <f t="shared" si="67"/>
        <v>0</v>
      </c>
      <c r="DD108" s="17">
        <f t="shared" si="53"/>
        <v>0.83199999999999996</v>
      </c>
      <c r="DE108" s="33" t="str">
        <f>IF(DD108&gt;='PAINEL E TARGET'!$T$11,'PAINEL E TARGET'!$S$11,
IF(DD108&gt;='PAINEL E TARGET'!$T$12,'PAINEL E TARGET'!$S$12,
IF(DD108&gt;='PAINEL E TARGET'!$T$13,'PAINEL E TARGET'!$S$13,
IF(DD108&gt;='PAINEL E TARGET'!$T$14,'PAINEL E TARGET'!$S$14,
IF(DD108&gt;='PAINEL E TARGET'!$T$15,'PAINEL E TARGET'!$S$15,
IF(DD108&gt;='PAINEL E TARGET'!$T$16,'PAINEL E TARGET'!$S$16,
IF(DD108&gt;='PAINEL E TARGET'!$T$17,'PAINEL E TARGET'!$S$17,
IF(DD108&gt;='PAINEL E TARGET'!$T$18,'PAINEL E TARGET'!$S$18,'PAINEL E TARGET'!$S$19))))))))</f>
        <v>Não elegível</v>
      </c>
      <c r="DF108" s="17">
        <f>IFERROR(VLOOKUP($BW108,'PAINEL E TARGET'!$G$1:$Q$99,8,0),0)</f>
        <v>0.1</v>
      </c>
      <c r="DG108" s="17">
        <f>VLOOKUP(DE108,'PAINEL E TARGET'!$S$10:$U$19,3,0)</f>
        <v>0</v>
      </c>
      <c r="DH108" s="16">
        <f t="shared" si="68"/>
        <v>0</v>
      </c>
      <c r="DI108" s="17">
        <f t="shared" si="54"/>
        <v>0.65200000000000002</v>
      </c>
      <c r="DJ108" s="33" t="str">
        <f>IF(DI108&gt;='PAINEL E TARGET'!$T$11,'PAINEL E TARGET'!$S$11,
IF(DI108&gt;='PAINEL E TARGET'!$T$12,'PAINEL E TARGET'!$S$12,
IF(DI108&gt;='PAINEL E TARGET'!$T$13,'PAINEL E TARGET'!$S$13,
IF(DI108&gt;='PAINEL E TARGET'!$T$14,'PAINEL E TARGET'!$S$14,
IF(DI108&gt;='PAINEL E TARGET'!$T$15,'PAINEL E TARGET'!$S$15,
IF(DI108&gt;='PAINEL E TARGET'!$T$16,'PAINEL E TARGET'!$S$16,
IF(DI108&gt;='PAINEL E TARGET'!$T$17,'PAINEL E TARGET'!$S$17,
IF(DI108&gt;='PAINEL E TARGET'!$T$18,'PAINEL E TARGET'!$S$18,'PAINEL E TARGET'!$S$19))))))))</f>
        <v>Não elegível</v>
      </c>
      <c r="DK108" s="17">
        <f>IFERROR(VLOOKUP($BW108,'PAINEL E TARGET'!$G$1:$Q$99,9,0),0)</f>
        <v>0.05</v>
      </c>
      <c r="DL108" s="17">
        <f>VLOOKUP(DJ108,'PAINEL E TARGET'!$S$10:$U$19,3,0)</f>
        <v>0</v>
      </c>
      <c r="DM108" s="16">
        <f t="shared" si="69"/>
        <v>0</v>
      </c>
      <c r="DN108" s="17">
        <f t="shared" si="55"/>
        <v>0.17100000000000001</v>
      </c>
      <c r="DO108" s="33" t="str">
        <f>IF(DN108&gt;='PAINEL E TARGET'!$T$11,'PAINEL E TARGET'!$S$11,
IF(DN108&gt;='PAINEL E TARGET'!$T$12,'PAINEL E TARGET'!$S$12,
IF(DN108&gt;='PAINEL E TARGET'!$T$13,'PAINEL E TARGET'!$S$13,
IF(DN108&gt;='PAINEL E TARGET'!$T$14,'PAINEL E TARGET'!$S$14,
IF(DN108&gt;='PAINEL E TARGET'!$T$15,'PAINEL E TARGET'!$S$15,
IF(DN108&gt;='PAINEL E TARGET'!$T$16,'PAINEL E TARGET'!$S$16,
IF(DN108&gt;='PAINEL E TARGET'!$T$17,'PAINEL E TARGET'!$S$17,
IF(DN108&gt;='PAINEL E TARGET'!$T$18,'PAINEL E TARGET'!$S$18,'PAINEL E TARGET'!$S$19))))))))</f>
        <v>Não elegível</v>
      </c>
      <c r="DP108" s="17">
        <f>IFERROR(VLOOKUP($BW108,'PAINEL E TARGET'!$G$1:$Q$99,10,0),0)</f>
        <v>0</v>
      </c>
      <c r="DQ108" s="17">
        <f>VLOOKUP(DO108,'PAINEL E TARGET'!$S$10:$U$19,3,0)</f>
        <v>0</v>
      </c>
      <c r="DR108" s="16">
        <f t="shared" si="70"/>
        <v>0</v>
      </c>
      <c r="DS108" s="17">
        <f t="shared" si="56"/>
        <v>0.78800000000000003</v>
      </c>
      <c r="DT108" s="16">
        <f>IF(DS108&gt;=1,VLOOKUP(BO108,'PAINEL E TARGET'!$S$1:$W$8,5,0),0)</f>
        <v>0</v>
      </c>
      <c r="DU108" s="16">
        <f t="shared" si="71"/>
        <v>525</v>
      </c>
    </row>
    <row r="109" spans="2:125" s="32" customFormat="1" x14ac:dyDescent="0.2">
      <c r="B109" s="44">
        <v>43541</v>
      </c>
      <c r="C109" s="65">
        <v>406</v>
      </c>
      <c r="D109" s="66" t="s">
        <v>115</v>
      </c>
      <c r="E109" s="65">
        <v>510</v>
      </c>
      <c r="F109" s="65" t="s">
        <v>944</v>
      </c>
      <c r="G109" s="67">
        <v>796027.16317514842</v>
      </c>
      <c r="H109" s="67">
        <v>415988.25159580627</v>
      </c>
      <c r="I109" s="67">
        <v>468872.48</v>
      </c>
      <c r="J109" s="68">
        <v>1.1271291393478546</v>
      </c>
      <c r="K109" s="67">
        <v>34801.477734503074</v>
      </c>
      <c r="L109" s="67">
        <v>348606.8077718743</v>
      </c>
      <c r="M109" s="67">
        <v>45676.05</v>
      </c>
      <c r="N109" s="67">
        <v>408470.37</v>
      </c>
      <c r="O109" s="67">
        <v>733285.72665227042</v>
      </c>
      <c r="P109" s="67" t="s">
        <v>1082</v>
      </c>
      <c r="Q109" s="67" t="s">
        <v>1082</v>
      </c>
      <c r="R109" s="67">
        <v>0</v>
      </c>
      <c r="S109" s="67">
        <v>0</v>
      </c>
      <c r="T109" s="68">
        <v>6.9201347500766702E-2</v>
      </c>
      <c r="U109" s="68">
        <v>6.8731753957236963E-2</v>
      </c>
      <c r="V109" s="68">
        <v>0.99321409827280405</v>
      </c>
      <c r="W109" s="67">
        <v>26532.370000000003</v>
      </c>
      <c r="X109" s="67">
        <v>31214.279999999995</v>
      </c>
      <c r="Y109" s="68">
        <v>1.1764603011340484</v>
      </c>
      <c r="Z109" s="68">
        <v>4.9488341064252747E-2</v>
      </c>
      <c r="AA109" s="68">
        <v>4.1783528757091168E-2</v>
      </c>
      <c r="AB109" s="68">
        <v>0.84431055595179272</v>
      </c>
      <c r="AC109" s="67">
        <v>18974.240000000002</v>
      </c>
      <c r="AD109" s="67">
        <v>18975.84</v>
      </c>
      <c r="AE109" s="68">
        <v>1.000084324853064</v>
      </c>
      <c r="AF109" s="43">
        <v>80</v>
      </c>
      <c r="AG109" s="43">
        <v>83</v>
      </c>
      <c r="AH109" s="43">
        <v>14</v>
      </c>
      <c r="AI109" s="43">
        <v>5</v>
      </c>
      <c r="AJ109" s="67">
        <v>20346.900000000001</v>
      </c>
      <c r="AK109" s="67">
        <v>20714.5</v>
      </c>
      <c r="AL109" s="68">
        <v>1.0180666342292928</v>
      </c>
      <c r="AM109" s="67">
        <v>753.99</v>
      </c>
      <c r="AN109" s="67">
        <v>399.6</v>
      </c>
      <c r="AO109" s="68">
        <v>0.52998050372020855</v>
      </c>
      <c r="AP109" s="67">
        <v>441.20000000000005</v>
      </c>
      <c r="AQ109" s="67">
        <v>699.93999999999994</v>
      </c>
      <c r="AR109" s="68">
        <v>1.5864460562103351</v>
      </c>
      <c r="AS109" s="67">
        <v>4990.2800000000007</v>
      </c>
      <c r="AT109" s="67">
        <v>9400.24</v>
      </c>
      <c r="AU109" s="68">
        <v>1.8837099321080177</v>
      </c>
      <c r="AV109" s="43">
        <v>260.19</v>
      </c>
      <c r="AW109" s="43">
        <v>99.98</v>
      </c>
      <c r="AX109" s="69">
        <v>0.38425765786540605</v>
      </c>
      <c r="AY109" s="43">
        <v>34801.477734503074</v>
      </c>
      <c r="AZ109" s="43">
        <v>45676.05000000001</v>
      </c>
      <c r="BA109" s="43">
        <v>15074.77394003565</v>
      </c>
      <c r="BB109" s="43">
        <v>26251.209999999995</v>
      </c>
      <c r="BC109" s="43">
        <v>65470.634814811419</v>
      </c>
      <c r="BD109" s="43">
        <v>28735.944300801537</v>
      </c>
      <c r="BE109" s="43">
        <v>51099.749999999993</v>
      </c>
      <c r="BF109" s="43">
        <v>36543.19</v>
      </c>
      <c r="BG109" s="43">
        <v>499.85</v>
      </c>
      <c r="BH109" s="43">
        <v>30</v>
      </c>
      <c r="BI109" s="44">
        <v>43173</v>
      </c>
      <c r="BJ109" s="44">
        <v>43541</v>
      </c>
      <c r="BK109" s="44">
        <v>43172</v>
      </c>
      <c r="BL109" s="43">
        <f t="shared" si="57"/>
        <v>468872.48</v>
      </c>
      <c r="BM109" s="43">
        <f t="shared" si="58"/>
        <v>454146.42</v>
      </c>
      <c r="BO109" s="16" t="str">
        <f>IFERROR(VLOOKUP($C109,'PORTE LOJA'!A:B,2,0),"PORTE 1")</f>
        <v>PORTE 2</v>
      </c>
      <c r="BP109" s="16">
        <f>VLOOKUP(BO109,'PAINEL E TARGET'!$S$1:$W$8,3,0)</f>
        <v>1875</v>
      </c>
      <c r="BQ109" s="16">
        <f t="shared" si="36"/>
        <v>1</v>
      </c>
      <c r="BR109" s="16">
        <f t="shared" si="37"/>
        <v>1</v>
      </c>
      <c r="BS109" s="16">
        <f t="shared" si="38"/>
        <v>1</v>
      </c>
      <c r="BT109" s="16">
        <f t="shared" si="39"/>
        <v>1</v>
      </c>
      <c r="BU109" s="16">
        <f t="shared" si="40"/>
        <v>1</v>
      </c>
      <c r="BV109" s="16">
        <f t="shared" si="41"/>
        <v>1</v>
      </c>
      <c r="BW109" s="17" t="str">
        <f t="shared" si="59"/>
        <v>111111</v>
      </c>
      <c r="BY109" s="17">
        <f t="shared" si="42"/>
        <v>1.127</v>
      </c>
      <c r="BZ109" s="17">
        <f t="shared" si="43"/>
        <v>1.1839999999999999</v>
      </c>
      <c r="CA109" s="17" t="str">
        <f t="shared" si="60"/>
        <v>Sem Retira</v>
      </c>
      <c r="CB109" s="17">
        <f t="shared" si="61"/>
        <v>1.1839999999999999</v>
      </c>
      <c r="CC109" s="33" t="str">
        <f>IF(CB109&gt;='PAINEL E TARGET'!$T$11,'PAINEL E TARGET'!$S$11,
IF(CB109&gt;='PAINEL E TARGET'!$T$12,'PAINEL E TARGET'!$S$12,
IF(CB109&gt;='PAINEL E TARGET'!$T$13,'PAINEL E TARGET'!$S$13,
IF(CB109&gt;='PAINEL E TARGET'!$T$14,'PAINEL E TARGET'!$S$14,
IF(CB109&gt;='PAINEL E TARGET'!$T$15,'PAINEL E TARGET'!$S$15,
IF(CB109&gt;='PAINEL E TARGET'!$T$16,'PAINEL E TARGET'!$S$16,
IF(CB109&gt;='PAINEL E TARGET'!$T$17,'PAINEL E TARGET'!$S$17,
IF(CB109&gt;='PAINEL E TARGET'!$T$18,'PAINEL E TARGET'!$S$18,'PAINEL E TARGET'!$S$19))))))))</f>
        <v>5. Fx de 115% a 119,9%</v>
      </c>
      <c r="CD109" s="17">
        <f>IFERROR(VLOOKUP($BW109,'PAINEL E TARGET'!$G$1:$Q$99,4,0),0)</f>
        <v>0.25</v>
      </c>
      <c r="CE109" s="17">
        <f>VLOOKUP(CC109,'PAINEL E TARGET'!$S$10:$U$19,3,0)</f>
        <v>1.3</v>
      </c>
      <c r="CF109" s="16">
        <f t="shared" si="62"/>
        <v>609.375</v>
      </c>
      <c r="CG109" s="17">
        <f t="shared" si="44"/>
        <v>1.018</v>
      </c>
      <c r="CH109" s="17">
        <f t="shared" si="45"/>
        <v>0.53</v>
      </c>
      <c r="CI109" s="17">
        <f t="shared" si="46"/>
        <v>1.5860000000000001</v>
      </c>
      <c r="CJ109" s="17">
        <f t="shared" si="47"/>
        <v>1.8839999999999999</v>
      </c>
      <c r="CK109" s="17">
        <f t="shared" si="48"/>
        <v>0.38400000000000001</v>
      </c>
      <c r="CL109" s="17">
        <f t="shared" si="49"/>
        <v>1.1759999999999999</v>
      </c>
      <c r="CM109" s="16">
        <f t="shared" si="50"/>
        <v>3</v>
      </c>
      <c r="CN109" s="17" t="str">
        <f t="shared" si="63"/>
        <v>não ok</v>
      </c>
      <c r="CO109" s="17">
        <f t="shared" si="64"/>
        <v>0</v>
      </c>
      <c r="CP109" s="33" t="str">
        <f>IF(CO109&gt;='PAINEL E TARGET'!$T$11,'PAINEL E TARGET'!$S$11,
IF(CO109&gt;='PAINEL E TARGET'!$T$12,'PAINEL E TARGET'!$S$12,
IF(CO109&gt;='PAINEL E TARGET'!$T$13,'PAINEL E TARGET'!$S$13,
IF(CO109&gt;='PAINEL E TARGET'!$T$14,'PAINEL E TARGET'!$S$14,
IF(CO109&gt;='PAINEL E TARGET'!$T$15,'PAINEL E TARGET'!$S$15,
IF(CO109&gt;='PAINEL E TARGET'!$T$16,'PAINEL E TARGET'!$S$16,
IF(CO109&gt;='PAINEL E TARGET'!$T$17,'PAINEL E TARGET'!$S$17,
IF(CO109&gt;='PAINEL E TARGET'!$T$18,'PAINEL E TARGET'!$S$18,'PAINEL E TARGET'!$S$19))))))))</f>
        <v>Não elegível</v>
      </c>
      <c r="CQ109" s="17">
        <f>IFERROR(VLOOKUP($BW109,'PAINEL E TARGET'!$G$1:$Q$99,5,0),0)</f>
        <v>0.25</v>
      </c>
      <c r="CR109" s="17">
        <f>VLOOKUP(CP109,'PAINEL E TARGET'!$S$10:$U$19,3,0)</f>
        <v>0</v>
      </c>
      <c r="CS109" s="16">
        <f t="shared" si="65"/>
        <v>0</v>
      </c>
      <c r="CT109" s="17">
        <f t="shared" si="51"/>
        <v>1</v>
      </c>
      <c r="CU109" s="33" t="str">
        <f>IF(CT109&gt;='PAINEL E TARGET'!$T$11,'PAINEL E TARGET'!$S$11,
IF(CT109&gt;='PAINEL E TARGET'!$T$12,'PAINEL E TARGET'!$S$12,
IF(CT109&gt;='PAINEL E TARGET'!$T$13,'PAINEL E TARGET'!$S$13,
IF(CT109&gt;='PAINEL E TARGET'!$T$14,'PAINEL E TARGET'!$S$14,
IF(CT109&gt;='PAINEL E TARGET'!$T$15,'PAINEL E TARGET'!$S$15,
IF(CT109&gt;='PAINEL E TARGET'!$T$16,'PAINEL E TARGET'!$S$16,
IF(CT109&gt;='PAINEL E TARGET'!$T$17,'PAINEL E TARGET'!$S$17,
IF(CT109&gt;='PAINEL E TARGET'!$T$18,'PAINEL E TARGET'!$S$18,'PAINEL E TARGET'!$S$19))))))))</f>
        <v>2. Fx de 100% a 104,9%</v>
      </c>
      <c r="CV109" s="17">
        <f>IFERROR(VLOOKUP($BW109,'PAINEL E TARGET'!$G$1:$Q$99,6,0),0)</f>
        <v>0.2</v>
      </c>
      <c r="CW109" s="17">
        <f>VLOOKUP(CU109,'PAINEL E TARGET'!$S$10:$U$19,3,0)</f>
        <v>1</v>
      </c>
      <c r="CX109" s="16">
        <f t="shared" si="66"/>
        <v>375</v>
      </c>
      <c r="CY109" s="17">
        <f t="shared" si="52"/>
        <v>1.3120000000000001</v>
      </c>
      <c r="CZ109" s="33" t="str">
        <f>IF(CY109&gt;='PAINEL E TARGET'!$T$11,'PAINEL E TARGET'!$S$11,
IF(CY109&gt;='PAINEL E TARGET'!$T$12,'PAINEL E TARGET'!$S$12,
IF(CY109&gt;='PAINEL E TARGET'!$T$13,'PAINEL E TARGET'!$S$13,
IF(CY109&gt;='PAINEL E TARGET'!$T$14,'PAINEL E TARGET'!$S$14,
IF(CY109&gt;='PAINEL E TARGET'!$T$15,'PAINEL E TARGET'!$S$15,
IF(CY109&gt;='PAINEL E TARGET'!$T$16,'PAINEL E TARGET'!$S$16,
IF(CY109&gt;='PAINEL E TARGET'!$T$17,'PAINEL E TARGET'!$S$17,
IF(CY109&gt;='PAINEL E TARGET'!$T$18,'PAINEL E TARGET'!$S$18,'PAINEL E TARGET'!$S$19))))))))</f>
        <v>8. Fx de 130% ou mais</v>
      </c>
      <c r="DA109" s="17">
        <f>IFERROR(VLOOKUP($BW109,'PAINEL E TARGET'!$G$1:$Q$99,7,0),0)</f>
        <v>0.15</v>
      </c>
      <c r="DB109" s="17">
        <f>VLOOKUP(CZ109,'PAINEL E TARGET'!$S$10:$U$19,3,0)</f>
        <v>1.6</v>
      </c>
      <c r="DC109" s="16">
        <f t="shared" si="67"/>
        <v>450</v>
      </c>
      <c r="DD109" s="17">
        <f t="shared" si="53"/>
        <v>1.7410000000000001</v>
      </c>
      <c r="DE109" s="33" t="str">
        <f>IF(DD109&gt;='PAINEL E TARGET'!$T$11,'PAINEL E TARGET'!$S$11,
IF(DD109&gt;='PAINEL E TARGET'!$T$12,'PAINEL E TARGET'!$S$12,
IF(DD109&gt;='PAINEL E TARGET'!$T$13,'PAINEL E TARGET'!$S$13,
IF(DD109&gt;='PAINEL E TARGET'!$T$14,'PAINEL E TARGET'!$S$14,
IF(DD109&gt;='PAINEL E TARGET'!$T$15,'PAINEL E TARGET'!$S$15,
IF(DD109&gt;='PAINEL E TARGET'!$T$16,'PAINEL E TARGET'!$S$16,
IF(DD109&gt;='PAINEL E TARGET'!$T$17,'PAINEL E TARGET'!$S$17,
IF(DD109&gt;='PAINEL E TARGET'!$T$18,'PAINEL E TARGET'!$S$18,'PAINEL E TARGET'!$S$19))))))))</f>
        <v>8. Fx de 130% ou mais</v>
      </c>
      <c r="DF109" s="17">
        <f>IFERROR(VLOOKUP($BW109,'PAINEL E TARGET'!$G$1:$Q$99,8,0),0)</f>
        <v>0.1</v>
      </c>
      <c r="DG109" s="17">
        <f>VLOOKUP(DE109,'PAINEL E TARGET'!$S$10:$U$19,3,0)</f>
        <v>1.6</v>
      </c>
      <c r="DH109" s="16">
        <f t="shared" si="68"/>
        <v>300.00000000000006</v>
      </c>
      <c r="DI109" s="17">
        <f t="shared" si="54"/>
        <v>0.35699999999999998</v>
      </c>
      <c r="DJ109" s="33" t="str">
        <f>IF(DI109&gt;='PAINEL E TARGET'!$T$11,'PAINEL E TARGET'!$S$11,
IF(DI109&gt;='PAINEL E TARGET'!$T$12,'PAINEL E TARGET'!$S$12,
IF(DI109&gt;='PAINEL E TARGET'!$T$13,'PAINEL E TARGET'!$S$13,
IF(DI109&gt;='PAINEL E TARGET'!$T$14,'PAINEL E TARGET'!$S$14,
IF(DI109&gt;='PAINEL E TARGET'!$T$15,'PAINEL E TARGET'!$S$15,
IF(DI109&gt;='PAINEL E TARGET'!$T$16,'PAINEL E TARGET'!$S$16,
IF(DI109&gt;='PAINEL E TARGET'!$T$17,'PAINEL E TARGET'!$S$17,
IF(DI109&gt;='PAINEL E TARGET'!$T$18,'PAINEL E TARGET'!$S$18,'PAINEL E TARGET'!$S$19))))))))</f>
        <v>Não elegível</v>
      </c>
      <c r="DK109" s="17">
        <f>IFERROR(VLOOKUP($BW109,'PAINEL E TARGET'!$G$1:$Q$99,9,0),0)</f>
        <v>0.05</v>
      </c>
      <c r="DL109" s="17">
        <f>VLOOKUP(DJ109,'PAINEL E TARGET'!$S$10:$U$19,3,0)</f>
        <v>0</v>
      </c>
      <c r="DM109" s="16">
        <f t="shared" si="69"/>
        <v>0</v>
      </c>
      <c r="DN109" s="17">
        <f t="shared" si="55"/>
        <v>0.38400000000000001</v>
      </c>
      <c r="DO109" s="33" t="str">
        <f>IF(DN109&gt;='PAINEL E TARGET'!$T$11,'PAINEL E TARGET'!$S$11,
IF(DN109&gt;='PAINEL E TARGET'!$T$12,'PAINEL E TARGET'!$S$12,
IF(DN109&gt;='PAINEL E TARGET'!$T$13,'PAINEL E TARGET'!$S$13,
IF(DN109&gt;='PAINEL E TARGET'!$T$14,'PAINEL E TARGET'!$S$14,
IF(DN109&gt;='PAINEL E TARGET'!$T$15,'PAINEL E TARGET'!$S$15,
IF(DN109&gt;='PAINEL E TARGET'!$T$16,'PAINEL E TARGET'!$S$16,
IF(DN109&gt;='PAINEL E TARGET'!$T$17,'PAINEL E TARGET'!$S$17,
IF(DN109&gt;='PAINEL E TARGET'!$T$18,'PAINEL E TARGET'!$S$18,'PAINEL E TARGET'!$S$19))))))))</f>
        <v>Não elegível</v>
      </c>
      <c r="DP109" s="17">
        <f>IFERROR(VLOOKUP($BW109,'PAINEL E TARGET'!$G$1:$Q$99,10,0),0)</f>
        <v>0</v>
      </c>
      <c r="DQ109" s="17">
        <f>VLOOKUP(DO109,'PAINEL E TARGET'!$S$10:$U$19,3,0)</f>
        <v>0</v>
      </c>
      <c r="DR109" s="16">
        <f t="shared" si="70"/>
        <v>0</v>
      </c>
      <c r="DS109" s="17">
        <f t="shared" si="56"/>
        <v>1.038</v>
      </c>
      <c r="DT109" s="16">
        <f>IF(DS109&gt;=1,VLOOKUP(BO109,'PAINEL E TARGET'!$S$1:$W$8,5,0),0)</f>
        <v>190</v>
      </c>
      <c r="DU109" s="16">
        <f t="shared" si="71"/>
        <v>1924.375</v>
      </c>
    </row>
    <row r="110" spans="2:125" s="32" customFormat="1" x14ac:dyDescent="0.2">
      <c r="B110" s="44">
        <v>43541</v>
      </c>
      <c r="C110" s="65">
        <v>422</v>
      </c>
      <c r="D110" s="66" t="s">
        <v>116</v>
      </c>
      <c r="E110" s="65">
        <v>611</v>
      </c>
      <c r="F110" s="65" t="s">
        <v>1019</v>
      </c>
      <c r="G110" s="67">
        <v>2630286.8342535454</v>
      </c>
      <c r="H110" s="67">
        <v>1540702.5776719009</v>
      </c>
      <c r="I110" s="67">
        <v>1150566.0900000001</v>
      </c>
      <c r="J110" s="68">
        <v>0.74678014217291588</v>
      </c>
      <c r="K110" s="67">
        <v>47471.0433947606</v>
      </c>
      <c r="L110" s="67">
        <v>1280303.1579849771</v>
      </c>
      <c r="M110" s="67">
        <v>39275.29</v>
      </c>
      <c r="N110" s="67">
        <v>1045423.16</v>
      </c>
      <c r="O110" s="67">
        <v>2281403.2444979171</v>
      </c>
      <c r="P110" s="67" t="s">
        <v>1082</v>
      </c>
      <c r="Q110" s="67" t="s">
        <v>1082</v>
      </c>
      <c r="R110" s="67">
        <v>0</v>
      </c>
      <c r="S110" s="67">
        <v>3921.8</v>
      </c>
      <c r="T110" s="68">
        <v>7.4294130656774024E-2</v>
      </c>
      <c r="U110" s="68">
        <v>6.5581664655278163E-2</v>
      </c>
      <c r="V110" s="68">
        <v>0.88273009019048976</v>
      </c>
      <c r="W110" s="67">
        <v>98645.83</v>
      </c>
      <c r="X110" s="67">
        <v>71136.33</v>
      </c>
      <c r="Y110" s="68">
        <v>0.72112860726094552</v>
      </c>
      <c r="Z110" s="68">
        <v>0</v>
      </c>
      <c r="AA110" s="68">
        <v>0</v>
      </c>
      <c r="AB110" s="68">
        <v>0</v>
      </c>
      <c r="AC110" s="67">
        <v>0</v>
      </c>
      <c r="AD110" s="67">
        <v>0</v>
      </c>
      <c r="AE110" s="68" t="s">
        <v>1082</v>
      </c>
      <c r="AF110" s="43">
        <v>80</v>
      </c>
      <c r="AG110" s="43">
        <v>80</v>
      </c>
      <c r="AH110" s="43">
        <v>28</v>
      </c>
      <c r="AI110" s="43">
        <v>4</v>
      </c>
      <c r="AJ110" s="67">
        <v>41264.239999999998</v>
      </c>
      <c r="AK110" s="67">
        <v>37145</v>
      </c>
      <c r="AL110" s="68">
        <v>0.90017409747519894</v>
      </c>
      <c r="AM110" s="67">
        <v>18842.900000000001</v>
      </c>
      <c r="AN110" s="67">
        <v>6672.9</v>
      </c>
      <c r="AO110" s="68">
        <v>0.35413338711132569</v>
      </c>
      <c r="AP110" s="67">
        <v>0</v>
      </c>
      <c r="AQ110" s="67">
        <v>2799.77</v>
      </c>
      <c r="AR110" s="68">
        <v>0</v>
      </c>
      <c r="AS110" s="67">
        <v>38538.689999999995</v>
      </c>
      <c r="AT110" s="67">
        <v>24518.659999999996</v>
      </c>
      <c r="AU110" s="68">
        <v>0.6362089629927743</v>
      </c>
      <c r="AV110" s="43">
        <v>715.87</v>
      </c>
      <c r="AW110" s="43">
        <v>559.9</v>
      </c>
      <c r="AX110" s="69">
        <v>0.78212524620391966</v>
      </c>
      <c r="AY110" s="43">
        <v>47471.0433947606</v>
      </c>
      <c r="AZ110" s="43">
        <v>39275.289999999994</v>
      </c>
      <c r="BA110" s="43">
        <v>23680.094859175708</v>
      </c>
      <c r="BB110" s="43">
        <v>17784.240000000002</v>
      </c>
      <c r="BC110" s="43">
        <v>79964.261963906625</v>
      </c>
      <c r="BD110" s="43">
        <v>40552.881984237851</v>
      </c>
      <c r="BE110" s="43">
        <v>170577.20999999996</v>
      </c>
      <c r="BF110" s="43">
        <v>0</v>
      </c>
      <c r="BG110" s="43">
        <v>1234.54</v>
      </c>
      <c r="BH110" s="43">
        <v>57</v>
      </c>
      <c r="BI110" s="44">
        <v>43173</v>
      </c>
      <c r="BJ110" s="44">
        <v>43541</v>
      </c>
      <c r="BK110" s="44">
        <v>43172</v>
      </c>
      <c r="BL110" s="43">
        <f t="shared" si="57"/>
        <v>1154487.8900000001</v>
      </c>
      <c r="BM110" s="43">
        <f t="shared" si="58"/>
        <v>1088620.25</v>
      </c>
      <c r="BO110" s="16" t="str">
        <f>IFERROR(VLOOKUP($C110,'PORTE LOJA'!A:B,2,0),"PORTE 1")</f>
        <v>PORTE 4</v>
      </c>
      <c r="BP110" s="16">
        <f>VLOOKUP(BO110,'PAINEL E TARGET'!$S$1:$W$8,3,0)</f>
        <v>3000</v>
      </c>
      <c r="BQ110" s="16">
        <f t="shared" si="36"/>
        <v>1</v>
      </c>
      <c r="BR110" s="16">
        <f t="shared" si="37"/>
        <v>1</v>
      </c>
      <c r="BS110" s="16">
        <f t="shared" si="38"/>
        <v>0</v>
      </c>
      <c r="BT110" s="16">
        <f t="shared" si="39"/>
        <v>1</v>
      </c>
      <c r="BU110" s="16">
        <f t="shared" si="40"/>
        <v>1</v>
      </c>
      <c r="BV110" s="16">
        <f t="shared" si="41"/>
        <v>1</v>
      </c>
      <c r="BW110" s="17" t="str">
        <f t="shared" si="59"/>
        <v>110111</v>
      </c>
      <c r="BY110" s="17">
        <f t="shared" si="42"/>
        <v>0.749</v>
      </c>
      <c r="BZ110" s="17">
        <f t="shared" si="43"/>
        <v>0.82</v>
      </c>
      <c r="CA110" s="17" t="str">
        <f t="shared" si="60"/>
        <v>Sem Retira</v>
      </c>
      <c r="CB110" s="17">
        <f t="shared" si="61"/>
        <v>0.82</v>
      </c>
      <c r="CC110" s="33" t="str">
        <f>IF(CB110&gt;='PAINEL E TARGET'!$T$11,'PAINEL E TARGET'!$S$11,
IF(CB110&gt;='PAINEL E TARGET'!$T$12,'PAINEL E TARGET'!$S$12,
IF(CB110&gt;='PAINEL E TARGET'!$T$13,'PAINEL E TARGET'!$S$13,
IF(CB110&gt;='PAINEL E TARGET'!$T$14,'PAINEL E TARGET'!$S$14,
IF(CB110&gt;='PAINEL E TARGET'!$T$15,'PAINEL E TARGET'!$S$15,
IF(CB110&gt;='PAINEL E TARGET'!$T$16,'PAINEL E TARGET'!$S$16,
IF(CB110&gt;='PAINEL E TARGET'!$T$17,'PAINEL E TARGET'!$S$17,
IF(CB110&gt;='PAINEL E TARGET'!$T$18,'PAINEL E TARGET'!$S$18,'PAINEL E TARGET'!$S$19))))))))</f>
        <v>Não elegível</v>
      </c>
      <c r="CD110" s="17">
        <f>IFERROR(VLOOKUP($BW110,'PAINEL E TARGET'!$G$1:$Q$99,4,0),0)</f>
        <v>0.3</v>
      </c>
      <c r="CE110" s="17">
        <f>VLOOKUP(CC110,'PAINEL E TARGET'!$S$10:$U$19,3,0)</f>
        <v>0</v>
      </c>
      <c r="CF110" s="16">
        <f t="shared" si="62"/>
        <v>0</v>
      </c>
      <c r="CG110" s="17">
        <f t="shared" si="44"/>
        <v>0.9</v>
      </c>
      <c r="CH110" s="17">
        <f t="shared" si="45"/>
        <v>0.35399999999999998</v>
      </c>
      <c r="CI110" s="17" t="str">
        <f t="shared" si="46"/>
        <v>sem meta</v>
      </c>
      <c r="CJ110" s="17">
        <f t="shared" si="47"/>
        <v>0.63600000000000001</v>
      </c>
      <c r="CK110" s="17">
        <f t="shared" si="48"/>
        <v>0.78200000000000003</v>
      </c>
      <c r="CL110" s="17">
        <f t="shared" si="49"/>
        <v>0.72099999999999997</v>
      </c>
      <c r="CM110" s="16">
        <f t="shared" si="50"/>
        <v>3</v>
      </c>
      <c r="CN110" s="17" t="str">
        <f t="shared" si="63"/>
        <v>não ok</v>
      </c>
      <c r="CO110" s="17">
        <f t="shared" si="64"/>
        <v>0</v>
      </c>
      <c r="CP110" s="33" t="str">
        <f>IF(CO110&gt;='PAINEL E TARGET'!$T$11,'PAINEL E TARGET'!$S$11,
IF(CO110&gt;='PAINEL E TARGET'!$T$12,'PAINEL E TARGET'!$S$12,
IF(CO110&gt;='PAINEL E TARGET'!$T$13,'PAINEL E TARGET'!$S$13,
IF(CO110&gt;='PAINEL E TARGET'!$T$14,'PAINEL E TARGET'!$S$14,
IF(CO110&gt;='PAINEL E TARGET'!$T$15,'PAINEL E TARGET'!$S$15,
IF(CO110&gt;='PAINEL E TARGET'!$T$16,'PAINEL E TARGET'!$S$16,
IF(CO110&gt;='PAINEL E TARGET'!$T$17,'PAINEL E TARGET'!$S$17,
IF(CO110&gt;='PAINEL E TARGET'!$T$18,'PAINEL E TARGET'!$S$18,'PAINEL E TARGET'!$S$19))))))))</f>
        <v>Não elegível</v>
      </c>
      <c r="CQ110" s="17">
        <f>IFERROR(VLOOKUP($BW110,'PAINEL E TARGET'!$G$1:$Q$99,5,0),0)</f>
        <v>0.3</v>
      </c>
      <c r="CR110" s="17">
        <f>VLOOKUP(CP110,'PAINEL E TARGET'!$S$10:$U$19,3,0)</f>
        <v>0</v>
      </c>
      <c r="CS110" s="16">
        <f t="shared" si="65"/>
        <v>0</v>
      </c>
      <c r="CT110" s="17">
        <f t="shared" si="51"/>
        <v>0</v>
      </c>
      <c r="CU110" s="33" t="str">
        <f>IF(CT110&gt;='PAINEL E TARGET'!$T$11,'PAINEL E TARGET'!$S$11,
IF(CT110&gt;='PAINEL E TARGET'!$T$12,'PAINEL E TARGET'!$S$12,
IF(CT110&gt;='PAINEL E TARGET'!$T$13,'PAINEL E TARGET'!$S$13,
IF(CT110&gt;='PAINEL E TARGET'!$T$14,'PAINEL E TARGET'!$S$14,
IF(CT110&gt;='PAINEL E TARGET'!$T$15,'PAINEL E TARGET'!$S$15,
IF(CT110&gt;='PAINEL E TARGET'!$T$16,'PAINEL E TARGET'!$S$16,
IF(CT110&gt;='PAINEL E TARGET'!$T$17,'PAINEL E TARGET'!$S$17,
IF(CT110&gt;='PAINEL E TARGET'!$T$18,'PAINEL E TARGET'!$S$18,'PAINEL E TARGET'!$S$19))))))))</f>
        <v>Não elegível</v>
      </c>
      <c r="CV110" s="17">
        <f>IFERROR(VLOOKUP($BW110,'PAINEL E TARGET'!$G$1:$Q$99,6,0),0)</f>
        <v>0</v>
      </c>
      <c r="CW110" s="17">
        <f>VLOOKUP(CU110,'PAINEL E TARGET'!$S$10:$U$19,3,0)</f>
        <v>0</v>
      </c>
      <c r="CX110" s="16">
        <f t="shared" si="66"/>
        <v>0</v>
      </c>
      <c r="CY110" s="17">
        <f t="shared" si="52"/>
        <v>0.82699999999999996</v>
      </c>
      <c r="CZ110" s="33" t="str">
        <f>IF(CY110&gt;='PAINEL E TARGET'!$T$11,'PAINEL E TARGET'!$S$11,
IF(CY110&gt;='PAINEL E TARGET'!$T$12,'PAINEL E TARGET'!$S$12,
IF(CY110&gt;='PAINEL E TARGET'!$T$13,'PAINEL E TARGET'!$S$13,
IF(CY110&gt;='PAINEL E TARGET'!$T$14,'PAINEL E TARGET'!$S$14,
IF(CY110&gt;='PAINEL E TARGET'!$T$15,'PAINEL E TARGET'!$S$15,
IF(CY110&gt;='PAINEL E TARGET'!$T$16,'PAINEL E TARGET'!$S$16,
IF(CY110&gt;='PAINEL E TARGET'!$T$17,'PAINEL E TARGET'!$S$17,
IF(CY110&gt;='PAINEL E TARGET'!$T$18,'PAINEL E TARGET'!$S$18,'PAINEL E TARGET'!$S$19))))))))</f>
        <v>Não elegível</v>
      </c>
      <c r="DA110" s="17">
        <f>IFERROR(VLOOKUP($BW110,'PAINEL E TARGET'!$G$1:$Q$99,7,0),0)</f>
        <v>0.15</v>
      </c>
      <c r="DB110" s="17">
        <f>VLOOKUP(CZ110,'PAINEL E TARGET'!$S$10:$U$19,3,0)</f>
        <v>0</v>
      </c>
      <c r="DC110" s="16">
        <f t="shared" si="67"/>
        <v>0</v>
      </c>
      <c r="DD110" s="17">
        <f t="shared" si="53"/>
        <v>0.751</v>
      </c>
      <c r="DE110" s="33" t="str">
        <f>IF(DD110&gt;='PAINEL E TARGET'!$T$11,'PAINEL E TARGET'!$S$11,
IF(DD110&gt;='PAINEL E TARGET'!$T$12,'PAINEL E TARGET'!$S$12,
IF(DD110&gt;='PAINEL E TARGET'!$T$13,'PAINEL E TARGET'!$S$13,
IF(DD110&gt;='PAINEL E TARGET'!$T$14,'PAINEL E TARGET'!$S$14,
IF(DD110&gt;='PAINEL E TARGET'!$T$15,'PAINEL E TARGET'!$S$15,
IF(DD110&gt;='PAINEL E TARGET'!$T$16,'PAINEL E TARGET'!$S$16,
IF(DD110&gt;='PAINEL E TARGET'!$T$17,'PAINEL E TARGET'!$S$17,
IF(DD110&gt;='PAINEL E TARGET'!$T$18,'PAINEL E TARGET'!$S$18,'PAINEL E TARGET'!$S$19))))))))</f>
        <v>Não elegível</v>
      </c>
      <c r="DF110" s="17">
        <f>IFERROR(VLOOKUP($BW110,'PAINEL E TARGET'!$G$1:$Q$99,8,0),0)</f>
        <v>0.1</v>
      </c>
      <c r="DG110" s="17">
        <f>VLOOKUP(DE110,'PAINEL E TARGET'!$S$10:$U$19,3,0)</f>
        <v>0</v>
      </c>
      <c r="DH110" s="16">
        <f t="shared" si="68"/>
        <v>0</v>
      </c>
      <c r="DI110" s="17">
        <f t="shared" si="54"/>
        <v>0.14299999999999999</v>
      </c>
      <c r="DJ110" s="33" t="str">
        <f>IF(DI110&gt;='PAINEL E TARGET'!$T$11,'PAINEL E TARGET'!$S$11,
IF(DI110&gt;='PAINEL E TARGET'!$T$12,'PAINEL E TARGET'!$S$12,
IF(DI110&gt;='PAINEL E TARGET'!$T$13,'PAINEL E TARGET'!$S$13,
IF(DI110&gt;='PAINEL E TARGET'!$T$14,'PAINEL E TARGET'!$S$14,
IF(DI110&gt;='PAINEL E TARGET'!$T$15,'PAINEL E TARGET'!$S$15,
IF(DI110&gt;='PAINEL E TARGET'!$T$16,'PAINEL E TARGET'!$S$16,
IF(DI110&gt;='PAINEL E TARGET'!$T$17,'PAINEL E TARGET'!$S$17,
IF(DI110&gt;='PAINEL E TARGET'!$T$18,'PAINEL E TARGET'!$S$18,'PAINEL E TARGET'!$S$19))))))))</f>
        <v>Não elegível</v>
      </c>
      <c r="DK110" s="17">
        <f>IFERROR(VLOOKUP($BW110,'PAINEL E TARGET'!$G$1:$Q$99,9,0),0)</f>
        <v>0.15</v>
      </c>
      <c r="DL110" s="17">
        <f>VLOOKUP(DJ110,'PAINEL E TARGET'!$S$10:$U$19,3,0)</f>
        <v>0</v>
      </c>
      <c r="DM110" s="16">
        <f t="shared" si="69"/>
        <v>0</v>
      </c>
      <c r="DN110" s="17">
        <f t="shared" si="55"/>
        <v>0.78200000000000003</v>
      </c>
      <c r="DO110" s="33" t="str">
        <f>IF(DN110&gt;='PAINEL E TARGET'!$T$11,'PAINEL E TARGET'!$S$11,
IF(DN110&gt;='PAINEL E TARGET'!$T$12,'PAINEL E TARGET'!$S$12,
IF(DN110&gt;='PAINEL E TARGET'!$T$13,'PAINEL E TARGET'!$S$13,
IF(DN110&gt;='PAINEL E TARGET'!$T$14,'PAINEL E TARGET'!$S$14,
IF(DN110&gt;='PAINEL E TARGET'!$T$15,'PAINEL E TARGET'!$S$15,
IF(DN110&gt;='PAINEL E TARGET'!$T$16,'PAINEL E TARGET'!$S$16,
IF(DN110&gt;='PAINEL E TARGET'!$T$17,'PAINEL E TARGET'!$S$17,
IF(DN110&gt;='PAINEL E TARGET'!$T$18,'PAINEL E TARGET'!$S$18,'PAINEL E TARGET'!$S$19))))))))</f>
        <v>Não elegível</v>
      </c>
      <c r="DP110" s="17">
        <f>IFERROR(VLOOKUP($BW110,'PAINEL E TARGET'!$G$1:$Q$99,10,0),0)</f>
        <v>0</v>
      </c>
      <c r="DQ110" s="17">
        <f>VLOOKUP(DO110,'PAINEL E TARGET'!$S$10:$U$19,3,0)</f>
        <v>0</v>
      </c>
      <c r="DR110" s="16">
        <f t="shared" si="70"/>
        <v>0</v>
      </c>
      <c r="DS110" s="17">
        <f t="shared" si="56"/>
        <v>1</v>
      </c>
      <c r="DT110" s="16">
        <f>IF(DS110&gt;=1,VLOOKUP(BO110,'PAINEL E TARGET'!$S$1:$W$8,5,0),0)</f>
        <v>300</v>
      </c>
      <c r="DU110" s="16">
        <f t="shared" si="71"/>
        <v>300</v>
      </c>
    </row>
    <row r="111" spans="2:125" s="32" customFormat="1" x14ac:dyDescent="0.2">
      <c r="B111" s="44">
        <v>43541</v>
      </c>
      <c r="C111" s="65">
        <v>423</v>
      </c>
      <c r="D111" s="66" t="s">
        <v>117</v>
      </c>
      <c r="E111" s="65">
        <v>319</v>
      </c>
      <c r="F111" s="65" t="s">
        <v>943</v>
      </c>
      <c r="G111" s="67">
        <v>1582574.2806781479</v>
      </c>
      <c r="H111" s="67">
        <v>949816.47854175582</v>
      </c>
      <c r="I111" s="67">
        <v>727979</v>
      </c>
      <c r="J111" s="68">
        <v>0.76644174579668189</v>
      </c>
      <c r="K111" s="67">
        <v>55330.871613934869</v>
      </c>
      <c r="L111" s="67">
        <v>793425.94640314288</v>
      </c>
      <c r="M111" s="67">
        <v>71855.64</v>
      </c>
      <c r="N111" s="67">
        <v>631227.07000000007</v>
      </c>
      <c r="O111" s="67">
        <v>1422544.2326220479</v>
      </c>
      <c r="P111" s="67" t="s">
        <v>1082</v>
      </c>
      <c r="Q111" s="67" t="s">
        <v>1082</v>
      </c>
      <c r="R111" s="67">
        <v>0</v>
      </c>
      <c r="S111" s="67">
        <v>0</v>
      </c>
      <c r="T111" s="68">
        <v>7.5445002196979832E-2</v>
      </c>
      <c r="U111" s="68">
        <v>6.0250635376881918E-2</v>
      </c>
      <c r="V111" s="68">
        <v>0.79860340144961695</v>
      </c>
      <c r="W111" s="67">
        <v>64034.460000000006</v>
      </c>
      <c r="X111" s="67">
        <v>42361.180000000008</v>
      </c>
      <c r="Y111" s="68">
        <v>0.66153724104177658</v>
      </c>
      <c r="Z111" s="68">
        <v>5.8552342608693006E-2</v>
      </c>
      <c r="AA111" s="68">
        <v>5.2215848118352969E-2</v>
      </c>
      <c r="AB111" s="68">
        <v>0.89178068360668317</v>
      </c>
      <c r="AC111" s="67">
        <v>49696.700000000012</v>
      </c>
      <c r="AD111" s="67">
        <v>36712.060000000005</v>
      </c>
      <c r="AE111" s="68">
        <v>0.73872228940754614</v>
      </c>
      <c r="AF111" s="43">
        <v>80</v>
      </c>
      <c r="AG111" s="43">
        <v>72</v>
      </c>
      <c r="AH111" s="43">
        <v>43</v>
      </c>
      <c r="AI111" s="43">
        <v>36</v>
      </c>
      <c r="AJ111" s="67">
        <v>17574.160000000003</v>
      </c>
      <c r="AK111" s="67">
        <v>13912</v>
      </c>
      <c r="AL111" s="68">
        <v>0.79161678282205217</v>
      </c>
      <c r="AM111" s="67">
        <v>6278.6</v>
      </c>
      <c r="AN111" s="67">
        <v>3712.5</v>
      </c>
      <c r="AO111" s="68">
        <v>0.59129423756888477</v>
      </c>
      <c r="AP111" s="67">
        <v>5263.3200000000006</v>
      </c>
      <c r="AQ111" s="67">
        <v>4202.6899999999996</v>
      </c>
      <c r="AR111" s="68">
        <v>0.79848650661559606</v>
      </c>
      <c r="AS111" s="67">
        <v>34918.379999999997</v>
      </c>
      <c r="AT111" s="67">
        <v>20533.990000000002</v>
      </c>
      <c r="AU111" s="68">
        <v>0.58805677697533509</v>
      </c>
      <c r="AV111" s="43">
        <v>867.2399999999999</v>
      </c>
      <c r="AW111" s="43">
        <v>504.90999999999997</v>
      </c>
      <c r="AX111" s="69">
        <v>0.58220331165536643</v>
      </c>
      <c r="AY111" s="43">
        <v>55330.871613934869</v>
      </c>
      <c r="AZ111" s="43">
        <v>71855.64</v>
      </c>
      <c r="BA111" s="43">
        <v>40785.725181243914</v>
      </c>
      <c r="BB111" s="43">
        <v>37382.119999999995</v>
      </c>
      <c r="BC111" s="43">
        <v>90366.253751443204</v>
      </c>
      <c r="BD111" s="43">
        <v>67866.769541863352</v>
      </c>
      <c r="BE111" s="43">
        <v>107842.51</v>
      </c>
      <c r="BF111" s="43">
        <v>83695.870000000024</v>
      </c>
      <c r="BG111" s="43">
        <v>1459.9799999999998</v>
      </c>
      <c r="BH111" s="43">
        <v>59</v>
      </c>
      <c r="BI111" s="44">
        <v>43173</v>
      </c>
      <c r="BJ111" s="44">
        <v>43541</v>
      </c>
      <c r="BK111" s="44">
        <v>43172</v>
      </c>
      <c r="BL111" s="43">
        <f t="shared" si="57"/>
        <v>727979</v>
      </c>
      <c r="BM111" s="43">
        <f t="shared" si="58"/>
        <v>703082.71000000008</v>
      </c>
      <c r="BO111" s="16" t="str">
        <f>IFERROR(VLOOKUP($C111,'PORTE LOJA'!A:B,2,0),"PORTE 1")</f>
        <v>PORTE 3</v>
      </c>
      <c r="BP111" s="16">
        <f>VLOOKUP(BO111,'PAINEL E TARGET'!$S$1:$W$8,3,0)</f>
        <v>2400</v>
      </c>
      <c r="BQ111" s="16">
        <f t="shared" si="36"/>
        <v>1</v>
      </c>
      <c r="BR111" s="16">
        <f t="shared" si="37"/>
        <v>1</v>
      </c>
      <c r="BS111" s="16">
        <f t="shared" si="38"/>
        <v>1</v>
      </c>
      <c r="BT111" s="16">
        <f t="shared" si="39"/>
        <v>1</v>
      </c>
      <c r="BU111" s="16">
        <f t="shared" si="40"/>
        <v>1</v>
      </c>
      <c r="BV111" s="16">
        <f t="shared" si="41"/>
        <v>1</v>
      </c>
      <c r="BW111" s="17" t="str">
        <f t="shared" si="59"/>
        <v>111111</v>
      </c>
      <c r="BY111" s="17">
        <f t="shared" si="42"/>
        <v>0.76600000000000001</v>
      </c>
      <c r="BZ111" s="17">
        <f t="shared" si="43"/>
        <v>0.82799999999999996</v>
      </c>
      <c r="CA111" s="17" t="str">
        <f t="shared" si="60"/>
        <v>Sem Retira</v>
      </c>
      <c r="CB111" s="17">
        <f t="shared" si="61"/>
        <v>0.82799999999999996</v>
      </c>
      <c r="CC111" s="33" t="str">
        <f>IF(CB111&gt;='PAINEL E TARGET'!$T$11,'PAINEL E TARGET'!$S$11,
IF(CB111&gt;='PAINEL E TARGET'!$T$12,'PAINEL E TARGET'!$S$12,
IF(CB111&gt;='PAINEL E TARGET'!$T$13,'PAINEL E TARGET'!$S$13,
IF(CB111&gt;='PAINEL E TARGET'!$T$14,'PAINEL E TARGET'!$S$14,
IF(CB111&gt;='PAINEL E TARGET'!$T$15,'PAINEL E TARGET'!$S$15,
IF(CB111&gt;='PAINEL E TARGET'!$T$16,'PAINEL E TARGET'!$S$16,
IF(CB111&gt;='PAINEL E TARGET'!$T$17,'PAINEL E TARGET'!$S$17,
IF(CB111&gt;='PAINEL E TARGET'!$T$18,'PAINEL E TARGET'!$S$18,'PAINEL E TARGET'!$S$19))))))))</f>
        <v>Não elegível</v>
      </c>
      <c r="CD111" s="17">
        <f>IFERROR(VLOOKUP($BW111,'PAINEL E TARGET'!$G$1:$Q$99,4,0),0)</f>
        <v>0.25</v>
      </c>
      <c r="CE111" s="17">
        <f>VLOOKUP(CC111,'PAINEL E TARGET'!$S$10:$U$19,3,0)</f>
        <v>0</v>
      </c>
      <c r="CF111" s="16">
        <f t="shared" si="62"/>
        <v>0</v>
      </c>
      <c r="CG111" s="17">
        <f t="shared" si="44"/>
        <v>0.79200000000000004</v>
      </c>
      <c r="CH111" s="17">
        <f t="shared" si="45"/>
        <v>0.59099999999999997</v>
      </c>
      <c r="CI111" s="17">
        <f t="shared" si="46"/>
        <v>0.79800000000000004</v>
      </c>
      <c r="CJ111" s="17">
        <f t="shared" si="47"/>
        <v>0.58799999999999997</v>
      </c>
      <c r="CK111" s="17">
        <f t="shared" si="48"/>
        <v>0.58199999999999996</v>
      </c>
      <c r="CL111" s="17">
        <f t="shared" si="49"/>
        <v>0.66200000000000003</v>
      </c>
      <c r="CM111" s="16">
        <f t="shared" si="50"/>
        <v>2</v>
      </c>
      <c r="CN111" s="17" t="str">
        <f t="shared" si="63"/>
        <v>não ok</v>
      </c>
      <c r="CO111" s="17">
        <f t="shared" si="64"/>
        <v>0</v>
      </c>
      <c r="CP111" s="33" t="str">
        <f>IF(CO111&gt;='PAINEL E TARGET'!$T$11,'PAINEL E TARGET'!$S$11,
IF(CO111&gt;='PAINEL E TARGET'!$T$12,'PAINEL E TARGET'!$S$12,
IF(CO111&gt;='PAINEL E TARGET'!$T$13,'PAINEL E TARGET'!$S$13,
IF(CO111&gt;='PAINEL E TARGET'!$T$14,'PAINEL E TARGET'!$S$14,
IF(CO111&gt;='PAINEL E TARGET'!$T$15,'PAINEL E TARGET'!$S$15,
IF(CO111&gt;='PAINEL E TARGET'!$T$16,'PAINEL E TARGET'!$S$16,
IF(CO111&gt;='PAINEL E TARGET'!$T$17,'PAINEL E TARGET'!$S$17,
IF(CO111&gt;='PAINEL E TARGET'!$T$18,'PAINEL E TARGET'!$S$18,'PAINEL E TARGET'!$S$19))))))))</f>
        <v>Não elegível</v>
      </c>
      <c r="CQ111" s="17">
        <f>IFERROR(VLOOKUP($BW111,'PAINEL E TARGET'!$G$1:$Q$99,5,0),0)</f>
        <v>0.25</v>
      </c>
      <c r="CR111" s="17">
        <f>VLOOKUP(CP111,'PAINEL E TARGET'!$S$10:$U$19,3,0)</f>
        <v>0</v>
      </c>
      <c r="CS111" s="16">
        <f t="shared" si="65"/>
        <v>0</v>
      </c>
      <c r="CT111" s="17">
        <f t="shared" si="51"/>
        <v>0.73899999999999999</v>
      </c>
      <c r="CU111" s="33" t="str">
        <f>IF(CT111&gt;='PAINEL E TARGET'!$T$11,'PAINEL E TARGET'!$S$11,
IF(CT111&gt;='PAINEL E TARGET'!$T$12,'PAINEL E TARGET'!$S$12,
IF(CT111&gt;='PAINEL E TARGET'!$T$13,'PAINEL E TARGET'!$S$13,
IF(CT111&gt;='PAINEL E TARGET'!$T$14,'PAINEL E TARGET'!$S$14,
IF(CT111&gt;='PAINEL E TARGET'!$T$15,'PAINEL E TARGET'!$S$15,
IF(CT111&gt;='PAINEL E TARGET'!$T$16,'PAINEL E TARGET'!$S$16,
IF(CT111&gt;='PAINEL E TARGET'!$T$17,'PAINEL E TARGET'!$S$17,
IF(CT111&gt;='PAINEL E TARGET'!$T$18,'PAINEL E TARGET'!$S$18,'PAINEL E TARGET'!$S$19))))))))</f>
        <v>Não elegível</v>
      </c>
      <c r="CV111" s="17">
        <f>IFERROR(VLOOKUP($BW111,'PAINEL E TARGET'!$G$1:$Q$99,6,0),0)</f>
        <v>0.2</v>
      </c>
      <c r="CW111" s="17">
        <f>VLOOKUP(CU111,'PAINEL E TARGET'!$S$10:$U$19,3,0)</f>
        <v>0</v>
      </c>
      <c r="CX111" s="16">
        <f t="shared" si="66"/>
        <v>0</v>
      </c>
      <c r="CY111" s="17">
        <f t="shared" si="52"/>
        <v>1.2989999999999999</v>
      </c>
      <c r="CZ111" s="33" t="str">
        <f>IF(CY111&gt;='PAINEL E TARGET'!$T$11,'PAINEL E TARGET'!$S$11,
IF(CY111&gt;='PAINEL E TARGET'!$T$12,'PAINEL E TARGET'!$S$12,
IF(CY111&gt;='PAINEL E TARGET'!$T$13,'PAINEL E TARGET'!$S$13,
IF(CY111&gt;='PAINEL E TARGET'!$T$14,'PAINEL E TARGET'!$S$14,
IF(CY111&gt;='PAINEL E TARGET'!$T$15,'PAINEL E TARGET'!$S$15,
IF(CY111&gt;='PAINEL E TARGET'!$T$16,'PAINEL E TARGET'!$S$16,
IF(CY111&gt;='PAINEL E TARGET'!$T$17,'PAINEL E TARGET'!$S$17,
IF(CY111&gt;='PAINEL E TARGET'!$T$18,'PAINEL E TARGET'!$S$18,'PAINEL E TARGET'!$S$19))))))))</f>
        <v>7. Fx de 125% a 129,9%</v>
      </c>
      <c r="DA111" s="17">
        <f>IFERROR(VLOOKUP($BW111,'PAINEL E TARGET'!$G$1:$Q$99,7,0),0)</f>
        <v>0.15</v>
      </c>
      <c r="DB111" s="17">
        <f>VLOOKUP(CZ111,'PAINEL E TARGET'!$S$10:$U$19,3,0)</f>
        <v>1.5</v>
      </c>
      <c r="DC111" s="16">
        <f t="shared" si="67"/>
        <v>540</v>
      </c>
      <c r="DD111" s="17">
        <f t="shared" si="53"/>
        <v>0.91700000000000004</v>
      </c>
      <c r="DE111" s="33" t="str">
        <f>IF(DD111&gt;='PAINEL E TARGET'!$T$11,'PAINEL E TARGET'!$S$11,
IF(DD111&gt;='PAINEL E TARGET'!$T$12,'PAINEL E TARGET'!$S$12,
IF(DD111&gt;='PAINEL E TARGET'!$T$13,'PAINEL E TARGET'!$S$13,
IF(DD111&gt;='PAINEL E TARGET'!$T$14,'PAINEL E TARGET'!$S$14,
IF(DD111&gt;='PAINEL E TARGET'!$T$15,'PAINEL E TARGET'!$S$15,
IF(DD111&gt;='PAINEL E TARGET'!$T$16,'PAINEL E TARGET'!$S$16,
IF(DD111&gt;='PAINEL E TARGET'!$T$17,'PAINEL E TARGET'!$S$17,
IF(DD111&gt;='PAINEL E TARGET'!$T$18,'PAINEL E TARGET'!$S$18,'PAINEL E TARGET'!$S$19))))))))</f>
        <v>1. Fx de 90% a 99,9%</v>
      </c>
      <c r="DF111" s="17">
        <f>IFERROR(VLOOKUP($BW111,'PAINEL E TARGET'!$G$1:$Q$99,8,0),0)</f>
        <v>0.1</v>
      </c>
      <c r="DG111" s="17">
        <f>VLOOKUP(DE111,'PAINEL E TARGET'!$S$10:$U$19,3,0)</f>
        <v>0.5</v>
      </c>
      <c r="DH111" s="16">
        <f t="shared" si="68"/>
        <v>120</v>
      </c>
      <c r="DI111" s="17">
        <f t="shared" si="54"/>
        <v>0.83699999999999997</v>
      </c>
      <c r="DJ111" s="33" t="str">
        <f>IF(DI111&gt;='PAINEL E TARGET'!$T$11,'PAINEL E TARGET'!$S$11,
IF(DI111&gt;='PAINEL E TARGET'!$T$12,'PAINEL E TARGET'!$S$12,
IF(DI111&gt;='PAINEL E TARGET'!$T$13,'PAINEL E TARGET'!$S$13,
IF(DI111&gt;='PAINEL E TARGET'!$T$14,'PAINEL E TARGET'!$S$14,
IF(DI111&gt;='PAINEL E TARGET'!$T$15,'PAINEL E TARGET'!$S$15,
IF(DI111&gt;='PAINEL E TARGET'!$T$16,'PAINEL E TARGET'!$S$16,
IF(DI111&gt;='PAINEL E TARGET'!$T$17,'PAINEL E TARGET'!$S$17,
IF(DI111&gt;='PAINEL E TARGET'!$T$18,'PAINEL E TARGET'!$S$18,'PAINEL E TARGET'!$S$19))))))))</f>
        <v>Não elegível</v>
      </c>
      <c r="DK111" s="17">
        <f>IFERROR(VLOOKUP($BW111,'PAINEL E TARGET'!$G$1:$Q$99,9,0),0)</f>
        <v>0.05</v>
      </c>
      <c r="DL111" s="17">
        <f>VLOOKUP(DJ111,'PAINEL E TARGET'!$S$10:$U$19,3,0)</f>
        <v>0</v>
      </c>
      <c r="DM111" s="16">
        <f t="shared" si="69"/>
        <v>0</v>
      </c>
      <c r="DN111" s="17">
        <f t="shared" si="55"/>
        <v>0.58199999999999996</v>
      </c>
      <c r="DO111" s="33" t="str">
        <f>IF(DN111&gt;='PAINEL E TARGET'!$T$11,'PAINEL E TARGET'!$S$11,
IF(DN111&gt;='PAINEL E TARGET'!$T$12,'PAINEL E TARGET'!$S$12,
IF(DN111&gt;='PAINEL E TARGET'!$T$13,'PAINEL E TARGET'!$S$13,
IF(DN111&gt;='PAINEL E TARGET'!$T$14,'PAINEL E TARGET'!$S$14,
IF(DN111&gt;='PAINEL E TARGET'!$T$15,'PAINEL E TARGET'!$S$15,
IF(DN111&gt;='PAINEL E TARGET'!$T$16,'PAINEL E TARGET'!$S$16,
IF(DN111&gt;='PAINEL E TARGET'!$T$17,'PAINEL E TARGET'!$S$17,
IF(DN111&gt;='PAINEL E TARGET'!$T$18,'PAINEL E TARGET'!$S$18,'PAINEL E TARGET'!$S$19))))))))</f>
        <v>Não elegível</v>
      </c>
      <c r="DP111" s="17">
        <f>IFERROR(VLOOKUP($BW111,'PAINEL E TARGET'!$G$1:$Q$99,10,0),0)</f>
        <v>0</v>
      </c>
      <c r="DQ111" s="17">
        <f>VLOOKUP(DO111,'PAINEL E TARGET'!$S$10:$U$19,3,0)</f>
        <v>0</v>
      </c>
      <c r="DR111" s="16">
        <f t="shared" si="70"/>
        <v>0</v>
      </c>
      <c r="DS111" s="17">
        <f t="shared" si="56"/>
        <v>0.9</v>
      </c>
      <c r="DT111" s="16">
        <f>IF(DS111&gt;=1,VLOOKUP(BO111,'PAINEL E TARGET'!$S$1:$W$8,5,0),0)</f>
        <v>0</v>
      </c>
      <c r="DU111" s="16">
        <f t="shared" si="71"/>
        <v>660</v>
      </c>
    </row>
    <row r="112" spans="2:125" s="32" customFormat="1" x14ac:dyDescent="0.2">
      <c r="B112" s="44">
        <v>43541</v>
      </c>
      <c r="C112" s="65">
        <v>425</v>
      </c>
      <c r="D112" s="66" t="s">
        <v>118</v>
      </c>
      <c r="E112" s="65">
        <v>118</v>
      </c>
      <c r="F112" s="65" t="s">
        <v>1018</v>
      </c>
      <c r="G112" s="67">
        <v>1893360.5816649464</v>
      </c>
      <c r="H112" s="67">
        <v>1109118.6256414335</v>
      </c>
      <c r="I112" s="67">
        <v>900090.44999999972</v>
      </c>
      <c r="J112" s="68">
        <v>0.81153668254326983</v>
      </c>
      <c r="K112" s="67">
        <v>75684.122891852341</v>
      </c>
      <c r="L112" s="67">
        <v>971985.94658602367</v>
      </c>
      <c r="M112" s="67">
        <v>76633.179999999993</v>
      </c>
      <c r="N112" s="67">
        <v>804845.53</v>
      </c>
      <c r="O112" s="67">
        <v>1787482.585103672</v>
      </c>
      <c r="P112" s="67" t="s">
        <v>1082</v>
      </c>
      <c r="Q112" s="67" t="s">
        <v>1082</v>
      </c>
      <c r="R112" s="67">
        <v>0</v>
      </c>
      <c r="S112" s="67">
        <v>0</v>
      </c>
      <c r="T112" s="68">
        <v>9.4457189226870256E-2</v>
      </c>
      <c r="U112" s="68">
        <v>9.9943015072933503E-2</v>
      </c>
      <c r="V112" s="68">
        <v>1.0580773776031724</v>
      </c>
      <c r="W112" s="67">
        <v>98959.97</v>
      </c>
      <c r="X112" s="67">
        <v>88097.64</v>
      </c>
      <c r="Y112" s="68">
        <v>0.89023511223780682</v>
      </c>
      <c r="Z112" s="68">
        <v>8.2527994756106643E-2</v>
      </c>
      <c r="AA112" s="68">
        <v>8.5274266011484245E-2</v>
      </c>
      <c r="AB112" s="68">
        <v>1.0332768445845995</v>
      </c>
      <c r="AC112" s="67">
        <v>86462.11</v>
      </c>
      <c r="AD112" s="67">
        <v>75167.45</v>
      </c>
      <c r="AE112" s="68">
        <v>0.86936867490279846</v>
      </c>
      <c r="AF112" s="43">
        <v>80</v>
      </c>
      <c r="AG112" s="43">
        <v>84</v>
      </c>
      <c r="AH112" s="43">
        <v>46</v>
      </c>
      <c r="AI112" s="43">
        <v>33</v>
      </c>
      <c r="AJ112" s="67">
        <v>49082.760000000009</v>
      </c>
      <c r="AK112" s="67">
        <v>43219.199999999997</v>
      </c>
      <c r="AL112" s="68">
        <v>0.88053728029964062</v>
      </c>
      <c r="AM112" s="67">
        <v>8532.82</v>
      </c>
      <c r="AN112" s="67">
        <v>9104.33</v>
      </c>
      <c r="AO112" s="68">
        <v>1.0669778572617259</v>
      </c>
      <c r="AP112" s="67">
        <v>11585.769999999999</v>
      </c>
      <c r="AQ112" s="67">
        <v>12683.490000000002</v>
      </c>
      <c r="AR112" s="68">
        <v>1.0947472632375754</v>
      </c>
      <c r="AS112" s="67">
        <v>29758.620000000003</v>
      </c>
      <c r="AT112" s="67">
        <v>23090.620000000003</v>
      </c>
      <c r="AU112" s="68">
        <v>0.7759304698941013</v>
      </c>
      <c r="AV112" s="43">
        <v>2342.65</v>
      </c>
      <c r="AW112" s="43">
        <v>2344.59</v>
      </c>
      <c r="AX112" s="69">
        <v>1.0008281219985913</v>
      </c>
      <c r="AY112" s="43">
        <v>75684.122891852341</v>
      </c>
      <c r="AZ112" s="43">
        <v>76633.180000000008</v>
      </c>
      <c r="BA112" s="43">
        <v>34673.058896786242</v>
      </c>
      <c r="BB112" s="43">
        <v>33108.370000000003</v>
      </c>
      <c r="BC112" s="43">
        <v>128547.65647878769</v>
      </c>
      <c r="BD112" s="43">
        <v>59204.875121159806</v>
      </c>
      <c r="BE112" s="43">
        <v>169944.49</v>
      </c>
      <c r="BF112" s="43">
        <v>148481.95000000001</v>
      </c>
      <c r="BG112" s="43">
        <v>4000.73</v>
      </c>
      <c r="BH112" s="43">
        <v>91</v>
      </c>
      <c r="BI112" s="44">
        <v>43173</v>
      </c>
      <c r="BJ112" s="44">
        <v>43541</v>
      </c>
      <c r="BK112" s="44">
        <v>43172</v>
      </c>
      <c r="BL112" s="43">
        <f t="shared" si="57"/>
        <v>900090.44999999972</v>
      </c>
      <c r="BM112" s="43">
        <f t="shared" si="58"/>
        <v>881478.71</v>
      </c>
      <c r="BO112" s="16" t="str">
        <f>IFERROR(VLOOKUP($C112,'PORTE LOJA'!A:B,2,0),"PORTE 1")</f>
        <v>PORTE 3</v>
      </c>
      <c r="BP112" s="16">
        <f>VLOOKUP(BO112,'PAINEL E TARGET'!$S$1:$W$8,3,0)</f>
        <v>2400</v>
      </c>
      <c r="BQ112" s="16">
        <f t="shared" si="36"/>
        <v>1</v>
      </c>
      <c r="BR112" s="16">
        <f t="shared" si="37"/>
        <v>1</v>
      </c>
      <c r="BS112" s="16">
        <f t="shared" si="38"/>
        <v>1</v>
      </c>
      <c r="BT112" s="16">
        <f t="shared" si="39"/>
        <v>1</v>
      </c>
      <c r="BU112" s="16">
        <f t="shared" si="40"/>
        <v>1</v>
      </c>
      <c r="BV112" s="16">
        <f t="shared" si="41"/>
        <v>1</v>
      </c>
      <c r="BW112" s="17" t="str">
        <f t="shared" si="59"/>
        <v>111111</v>
      </c>
      <c r="BY112" s="17">
        <f t="shared" si="42"/>
        <v>0.81200000000000006</v>
      </c>
      <c r="BZ112" s="17">
        <f t="shared" si="43"/>
        <v>0.84099999999999997</v>
      </c>
      <c r="CA112" s="17" t="str">
        <f t="shared" si="60"/>
        <v>Sem Retira</v>
      </c>
      <c r="CB112" s="17">
        <f t="shared" si="61"/>
        <v>0.84099999999999997</v>
      </c>
      <c r="CC112" s="33" t="str">
        <f>IF(CB112&gt;='PAINEL E TARGET'!$T$11,'PAINEL E TARGET'!$S$11,
IF(CB112&gt;='PAINEL E TARGET'!$T$12,'PAINEL E TARGET'!$S$12,
IF(CB112&gt;='PAINEL E TARGET'!$T$13,'PAINEL E TARGET'!$S$13,
IF(CB112&gt;='PAINEL E TARGET'!$T$14,'PAINEL E TARGET'!$S$14,
IF(CB112&gt;='PAINEL E TARGET'!$T$15,'PAINEL E TARGET'!$S$15,
IF(CB112&gt;='PAINEL E TARGET'!$T$16,'PAINEL E TARGET'!$S$16,
IF(CB112&gt;='PAINEL E TARGET'!$T$17,'PAINEL E TARGET'!$S$17,
IF(CB112&gt;='PAINEL E TARGET'!$T$18,'PAINEL E TARGET'!$S$18,'PAINEL E TARGET'!$S$19))))))))</f>
        <v>Não elegível</v>
      </c>
      <c r="CD112" s="17">
        <f>IFERROR(VLOOKUP($BW112,'PAINEL E TARGET'!$G$1:$Q$99,4,0),0)</f>
        <v>0.25</v>
      </c>
      <c r="CE112" s="17">
        <f>VLOOKUP(CC112,'PAINEL E TARGET'!$S$10:$U$19,3,0)</f>
        <v>0</v>
      </c>
      <c r="CF112" s="16">
        <f t="shared" si="62"/>
        <v>0</v>
      </c>
      <c r="CG112" s="17">
        <f t="shared" si="44"/>
        <v>0.88100000000000001</v>
      </c>
      <c r="CH112" s="17">
        <f t="shared" si="45"/>
        <v>1.0669999999999999</v>
      </c>
      <c r="CI112" s="17">
        <f t="shared" si="46"/>
        <v>1.095</v>
      </c>
      <c r="CJ112" s="17">
        <f t="shared" si="47"/>
        <v>0.77600000000000002</v>
      </c>
      <c r="CK112" s="17">
        <f t="shared" si="48"/>
        <v>1.0009999999999999</v>
      </c>
      <c r="CL112" s="17">
        <f t="shared" si="49"/>
        <v>0.89</v>
      </c>
      <c r="CM112" s="16">
        <f t="shared" si="50"/>
        <v>5</v>
      </c>
      <c r="CN112" s="17" t="str">
        <f t="shared" si="63"/>
        <v>ok</v>
      </c>
      <c r="CO112" s="17">
        <f t="shared" si="64"/>
        <v>0.89</v>
      </c>
      <c r="CP112" s="33" t="str">
        <f>IF(CO112&gt;='PAINEL E TARGET'!$T$11,'PAINEL E TARGET'!$S$11,
IF(CO112&gt;='PAINEL E TARGET'!$T$12,'PAINEL E TARGET'!$S$12,
IF(CO112&gt;='PAINEL E TARGET'!$T$13,'PAINEL E TARGET'!$S$13,
IF(CO112&gt;='PAINEL E TARGET'!$T$14,'PAINEL E TARGET'!$S$14,
IF(CO112&gt;='PAINEL E TARGET'!$T$15,'PAINEL E TARGET'!$S$15,
IF(CO112&gt;='PAINEL E TARGET'!$T$16,'PAINEL E TARGET'!$S$16,
IF(CO112&gt;='PAINEL E TARGET'!$T$17,'PAINEL E TARGET'!$S$17,
IF(CO112&gt;='PAINEL E TARGET'!$T$18,'PAINEL E TARGET'!$S$18,'PAINEL E TARGET'!$S$19))))))))</f>
        <v>Não elegível</v>
      </c>
      <c r="CQ112" s="17">
        <f>IFERROR(VLOOKUP($BW112,'PAINEL E TARGET'!$G$1:$Q$99,5,0),0)</f>
        <v>0.25</v>
      </c>
      <c r="CR112" s="17">
        <f>VLOOKUP(CP112,'PAINEL E TARGET'!$S$10:$U$19,3,0)</f>
        <v>0</v>
      </c>
      <c r="CS112" s="16">
        <f t="shared" si="65"/>
        <v>0</v>
      </c>
      <c r="CT112" s="17">
        <f t="shared" si="51"/>
        <v>0.86899999999999999</v>
      </c>
      <c r="CU112" s="33" t="str">
        <f>IF(CT112&gt;='PAINEL E TARGET'!$T$11,'PAINEL E TARGET'!$S$11,
IF(CT112&gt;='PAINEL E TARGET'!$T$12,'PAINEL E TARGET'!$S$12,
IF(CT112&gt;='PAINEL E TARGET'!$T$13,'PAINEL E TARGET'!$S$13,
IF(CT112&gt;='PAINEL E TARGET'!$T$14,'PAINEL E TARGET'!$S$14,
IF(CT112&gt;='PAINEL E TARGET'!$T$15,'PAINEL E TARGET'!$S$15,
IF(CT112&gt;='PAINEL E TARGET'!$T$16,'PAINEL E TARGET'!$S$16,
IF(CT112&gt;='PAINEL E TARGET'!$T$17,'PAINEL E TARGET'!$S$17,
IF(CT112&gt;='PAINEL E TARGET'!$T$18,'PAINEL E TARGET'!$S$18,'PAINEL E TARGET'!$S$19))))))))</f>
        <v>Não elegível</v>
      </c>
      <c r="CV112" s="17">
        <f>IFERROR(VLOOKUP($BW112,'PAINEL E TARGET'!$G$1:$Q$99,6,0),0)</f>
        <v>0.2</v>
      </c>
      <c r="CW112" s="17">
        <f>VLOOKUP(CU112,'PAINEL E TARGET'!$S$10:$U$19,3,0)</f>
        <v>0</v>
      </c>
      <c r="CX112" s="16">
        <f t="shared" si="66"/>
        <v>0</v>
      </c>
      <c r="CY112" s="17">
        <f t="shared" si="52"/>
        <v>1.0129999999999999</v>
      </c>
      <c r="CZ112" s="33" t="str">
        <f>IF(CY112&gt;='PAINEL E TARGET'!$T$11,'PAINEL E TARGET'!$S$11,
IF(CY112&gt;='PAINEL E TARGET'!$T$12,'PAINEL E TARGET'!$S$12,
IF(CY112&gt;='PAINEL E TARGET'!$T$13,'PAINEL E TARGET'!$S$13,
IF(CY112&gt;='PAINEL E TARGET'!$T$14,'PAINEL E TARGET'!$S$14,
IF(CY112&gt;='PAINEL E TARGET'!$T$15,'PAINEL E TARGET'!$S$15,
IF(CY112&gt;='PAINEL E TARGET'!$T$16,'PAINEL E TARGET'!$S$16,
IF(CY112&gt;='PAINEL E TARGET'!$T$17,'PAINEL E TARGET'!$S$17,
IF(CY112&gt;='PAINEL E TARGET'!$T$18,'PAINEL E TARGET'!$S$18,'PAINEL E TARGET'!$S$19))))))))</f>
        <v>2. Fx de 100% a 104,9%</v>
      </c>
      <c r="DA112" s="17">
        <f>IFERROR(VLOOKUP($BW112,'PAINEL E TARGET'!$G$1:$Q$99,7,0),0)</f>
        <v>0.15</v>
      </c>
      <c r="DB112" s="17">
        <f>VLOOKUP(CZ112,'PAINEL E TARGET'!$S$10:$U$19,3,0)</f>
        <v>1</v>
      </c>
      <c r="DC112" s="16">
        <f t="shared" si="67"/>
        <v>360</v>
      </c>
      <c r="DD112" s="17">
        <f t="shared" si="53"/>
        <v>0.95499999999999996</v>
      </c>
      <c r="DE112" s="33" t="str">
        <f>IF(DD112&gt;='PAINEL E TARGET'!$T$11,'PAINEL E TARGET'!$S$11,
IF(DD112&gt;='PAINEL E TARGET'!$T$12,'PAINEL E TARGET'!$S$12,
IF(DD112&gt;='PAINEL E TARGET'!$T$13,'PAINEL E TARGET'!$S$13,
IF(DD112&gt;='PAINEL E TARGET'!$T$14,'PAINEL E TARGET'!$S$14,
IF(DD112&gt;='PAINEL E TARGET'!$T$15,'PAINEL E TARGET'!$S$15,
IF(DD112&gt;='PAINEL E TARGET'!$T$16,'PAINEL E TARGET'!$S$16,
IF(DD112&gt;='PAINEL E TARGET'!$T$17,'PAINEL E TARGET'!$S$17,
IF(DD112&gt;='PAINEL E TARGET'!$T$18,'PAINEL E TARGET'!$S$18,'PAINEL E TARGET'!$S$19))))))))</f>
        <v>1. Fx de 90% a 99,9%</v>
      </c>
      <c r="DF112" s="17">
        <f>IFERROR(VLOOKUP($BW112,'PAINEL E TARGET'!$G$1:$Q$99,8,0),0)</f>
        <v>0.1</v>
      </c>
      <c r="DG112" s="17">
        <f>VLOOKUP(DE112,'PAINEL E TARGET'!$S$10:$U$19,3,0)</f>
        <v>0.5</v>
      </c>
      <c r="DH112" s="16">
        <f t="shared" si="68"/>
        <v>120</v>
      </c>
      <c r="DI112" s="17">
        <f t="shared" si="54"/>
        <v>0.71699999999999997</v>
      </c>
      <c r="DJ112" s="33" t="str">
        <f>IF(DI112&gt;='PAINEL E TARGET'!$T$11,'PAINEL E TARGET'!$S$11,
IF(DI112&gt;='PAINEL E TARGET'!$T$12,'PAINEL E TARGET'!$S$12,
IF(DI112&gt;='PAINEL E TARGET'!$T$13,'PAINEL E TARGET'!$S$13,
IF(DI112&gt;='PAINEL E TARGET'!$T$14,'PAINEL E TARGET'!$S$14,
IF(DI112&gt;='PAINEL E TARGET'!$T$15,'PAINEL E TARGET'!$S$15,
IF(DI112&gt;='PAINEL E TARGET'!$T$16,'PAINEL E TARGET'!$S$16,
IF(DI112&gt;='PAINEL E TARGET'!$T$17,'PAINEL E TARGET'!$S$17,
IF(DI112&gt;='PAINEL E TARGET'!$T$18,'PAINEL E TARGET'!$S$18,'PAINEL E TARGET'!$S$19))))))))</f>
        <v>Não elegível</v>
      </c>
      <c r="DK112" s="17">
        <f>IFERROR(VLOOKUP($BW112,'PAINEL E TARGET'!$G$1:$Q$99,9,0),0)</f>
        <v>0.05</v>
      </c>
      <c r="DL112" s="17">
        <f>VLOOKUP(DJ112,'PAINEL E TARGET'!$S$10:$U$19,3,0)</f>
        <v>0</v>
      </c>
      <c r="DM112" s="16">
        <f t="shared" si="69"/>
        <v>0</v>
      </c>
      <c r="DN112" s="17">
        <f t="shared" si="55"/>
        <v>1.0009999999999999</v>
      </c>
      <c r="DO112" s="33" t="str">
        <f>IF(DN112&gt;='PAINEL E TARGET'!$T$11,'PAINEL E TARGET'!$S$11,
IF(DN112&gt;='PAINEL E TARGET'!$T$12,'PAINEL E TARGET'!$S$12,
IF(DN112&gt;='PAINEL E TARGET'!$T$13,'PAINEL E TARGET'!$S$13,
IF(DN112&gt;='PAINEL E TARGET'!$T$14,'PAINEL E TARGET'!$S$14,
IF(DN112&gt;='PAINEL E TARGET'!$T$15,'PAINEL E TARGET'!$S$15,
IF(DN112&gt;='PAINEL E TARGET'!$T$16,'PAINEL E TARGET'!$S$16,
IF(DN112&gt;='PAINEL E TARGET'!$T$17,'PAINEL E TARGET'!$S$17,
IF(DN112&gt;='PAINEL E TARGET'!$T$18,'PAINEL E TARGET'!$S$18,'PAINEL E TARGET'!$S$19))))))))</f>
        <v>2. Fx de 100% a 104,9%</v>
      </c>
      <c r="DP112" s="17">
        <f>IFERROR(VLOOKUP($BW112,'PAINEL E TARGET'!$G$1:$Q$99,10,0),0)</f>
        <v>0</v>
      </c>
      <c r="DQ112" s="17">
        <f>VLOOKUP(DO112,'PAINEL E TARGET'!$S$10:$U$19,3,0)</f>
        <v>1</v>
      </c>
      <c r="DR112" s="16">
        <f t="shared" si="70"/>
        <v>0</v>
      </c>
      <c r="DS112" s="17">
        <f t="shared" si="56"/>
        <v>1.05</v>
      </c>
      <c r="DT112" s="16">
        <f>IF(DS112&gt;=1,VLOOKUP(BO112,'PAINEL E TARGET'!$S$1:$W$8,5,0),0)</f>
        <v>240</v>
      </c>
      <c r="DU112" s="16">
        <f t="shared" si="71"/>
        <v>720</v>
      </c>
    </row>
    <row r="113" spans="2:125" s="32" customFormat="1" x14ac:dyDescent="0.2">
      <c r="B113" s="44">
        <v>43541</v>
      </c>
      <c r="C113" s="65">
        <v>428</v>
      </c>
      <c r="D113" s="66" t="s">
        <v>119</v>
      </c>
      <c r="E113" s="65">
        <v>413</v>
      </c>
      <c r="F113" s="65" t="s">
        <v>1020</v>
      </c>
      <c r="G113" s="67">
        <v>2526871.6777290194</v>
      </c>
      <c r="H113" s="67">
        <v>1479154.9276262647</v>
      </c>
      <c r="I113" s="67">
        <v>1424210.8699999999</v>
      </c>
      <c r="J113" s="68">
        <v>0.96285442680812439</v>
      </c>
      <c r="K113" s="67">
        <v>61189.897491997326</v>
      </c>
      <c r="L113" s="67">
        <v>1273126.7799483533</v>
      </c>
      <c r="M113" s="67">
        <v>37872</v>
      </c>
      <c r="N113" s="67">
        <v>1336094.78</v>
      </c>
      <c r="O113" s="67">
        <v>2284982.3767767497</v>
      </c>
      <c r="P113" s="67" t="s">
        <v>1082</v>
      </c>
      <c r="Q113" s="67" t="s">
        <v>1082</v>
      </c>
      <c r="R113" s="67">
        <v>0</v>
      </c>
      <c r="S113" s="67">
        <v>0</v>
      </c>
      <c r="T113" s="68">
        <v>8.3893098162227064E-2</v>
      </c>
      <c r="U113" s="68">
        <v>7.0663353301744294E-2</v>
      </c>
      <c r="V113" s="68">
        <v>0.8423023448853928</v>
      </c>
      <c r="W113" s="67">
        <v>111939.96</v>
      </c>
      <c r="X113" s="67">
        <v>97089.099999999991</v>
      </c>
      <c r="Y113" s="68">
        <v>0.86733191614504768</v>
      </c>
      <c r="Z113" s="68">
        <v>6.2381533115268284E-2</v>
      </c>
      <c r="AA113" s="68">
        <v>6.5028035102857429E-2</v>
      </c>
      <c r="AB113" s="68">
        <v>1.0424244460728298</v>
      </c>
      <c r="AC113" s="67">
        <v>83236.719999999987</v>
      </c>
      <c r="AD113" s="67">
        <v>89346.36</v>
      </c>
      <c r="AE113" s="68">
        <v>1.0734007779258963</v>
      </c>
      <c r="AF113" s="43">
        <v>80</v>
      </c>
      <c r="AG113" s="43">
        <v>75</v>
      </c>
      <c r="AH113" s="43">
        <v>27</v>
      </c>
      <c r="AI113" s="43">
        <v>37</v>
      </c>
      <c r="AJ113" s="67">
        <v>40112.44</v>
      </c>
      <c r="AK113" s="67">
        <v>47572.1</v>
      </c>
      <c r="AL113" s="68">
        <v>1.1859687418666129</v>
      </c>
      <c r="AM113" s="67">
        <v>15470.839999999998</v>
      </c>
      <c r="AN113" s="67">
        <v>8043.6599999999989</v>
      </c>
      <c r="AO113" s="68">
        <v>0.51992393431772288</v>
      </c>
      <c r="AP113" s="67">
        <v>5984.0199999999995</v>
      </c>
      <c r="AQ113" s="67">
        <v>4945.7699999999986</v>
      </c>
      <c r="AR113" s="68">
        <v>0.82649623497247648</v>
      </c>
      <c r="AS113" s="67">
        <v>50372.659999999996</v>
      </c>
      <c r="AT113" s="67">
        <v>36527.570000000007</v>
      </c>
      <c r="AU113" s="68">
        <v>0.72514673634467608</v>
      </c>
      <c r="AV113" s="43">
        <v>2190.7800000000002</v>
      </c>
      <c r="AW113" s="43">
        <v>899.82</v>
      </c>
      <c r="AX113" s="69">
        <v>0.41073042478021526</v>
      </c>
      <c r="AY113" s="43">
        <v>61189.897491997326</v>
      </c>
      <c r="AZ113" s="43">
        <v>37872</v>
      </c>
      <c r="BA113" s="43">
        <v>60511.033409810567</v>
      </c>
      <c r="BB113" s="43">
        <v>58464.33</v>
      </c>
      <c r="BC113" s="43">
        <v>103841.90000680616</v>
      </c>
      <c r="BD113" s="43">
        <v>103362.73835163265</v>
      </c>
      <c r="BE113" s="43">
        <v>193321.89</v>
      </c>
      <c r="BF113" s="43">
        <v>143751.10999999999</v>
      </c>
      <c r="BG113" s="43">
        <v>3757.2099999999996</v>
      </c>
      <c r="BH113" s="43">
        <v>55</v>
      </c>
      <c r="BI113" s="44">
        <v>43173</v>
      </c>
      <c r="BJ113" s="44">
        <v>43541</v>
      </c>
      <c r="BK113" s="44">
        <v>43172</v>
      </c>
      <c r="BL113" s="43">
        <f t="shared" si="57"/>
        <v>1424210.8699999999</v>
      </c>
      <c r="BM113" s="43">
        <f t="shared" si="58"/>
        <v>1373966.78</v>
      </c>
      <c r="BO113" s="16" t="str">
        <f>IFERROR(VLOOKUP($C113,'PORTE LOJA'!A:B,2,0),"PORTE 1")</f>
        <v>PORTE 3</v>
      </c>
      <c r="BP113" s="16">
        <f>VLOOKUP(BO113,'PAINEL E TARGET'!$S$1:$W$8,3,0)</f>
        <v>2400</v>
      </c>
      <c r="BQ113" s="16">
        <f t="shared" si="36"/>
        <v>1</v>
      </c>
      <c r="BR113" s="16">
        <f t="shared" si="37"/>
        <v>1</v>
      </c>
      <c r="BS113" s="16">
        <f t="shared" si="38"/>
        <v>1</v>
      </c>
      <c r="BT113" s="16">
        <f t="shared" si="39"/>
        <v>1</v>
      </c>
      <c r="BU113" s="16">
        <f t="shared" si="40"/>
        <v>1</v>
      </c>
      <c r="BV113" s="16">
        <f t="shared" si="41"/>
        <v>1</v>
      </c>
      <c r="BW113" s="17" t="str">
        <f t="shared" si="59"/>
        <v>111111</v>
      </c>
      <c r="BY113" s="17">
        <f t="shared" si="42"/>
        <v>0.96299999999999997</v>
      </c>
      <c r="BZ113" s="17">
        <f t="shared" si="43"/>
        <v>1.03</v>
      </c>
      <c r="CA113" s="17" t="str">
        <f t="shared" si="60"/>
        <v>Sem Retira</v>
      </c>
      <c r="CB113" s="17">
        <f t="shared" si="61"/>
        <v>1.03</v>
      </c>
      <c r="CC113" s="33" t="str">
        <f>IF(CB113&gt;='PAINEL E TARGET'!$T$11,'PAINEL E TARGET'!$S$11,
IF(CB113&gt;='PAINEL E TARGET'!$T$12,'PAINEL E TARGET'!$S$12,
IF(CB113&gt;='PAINEL E TARGET'!$T$13,'PAINEL E TARGET'!$S$13,
IF(CB113&gt;='PAINEL E TARGET'!$T$14,'PAINEL E TARGET'!$S$14,
IF(CB113&gt;='PAINEL E TARGET'!$T$15,'PAINEL E TARGET'!$S$15,
IF(CB113&gt;='PAINEL E TARGET'!$T$16,'PAINEL E TARGET'!$S$16,
IF(CB113&gt;='PAINEL E TARGET'!$T$17,'PAINEL E TARGET'!$S$17,
IF(CB113&gt;='PAINEL E TARGET'!$T$18,'PAINEL E TARGET'!$S$18,'PAINEL E TARGET'!$S$19))))))))</f>
        <v>2. Fx de 100% a 104,9%</v>
      </c>
      <c r="CD113" s="17">
        <f>IFERROR(VLOOKUP($BW113,'PAINEL E TARGET'!$G$1:$Q$99,4,0),0)</f>
        <v>0.25</v>
      </c>
      <c r="CE113" s="17">
        <f>VLOOKUP(CC113,'PAINEL E TARGET'!$S$10:$U$19,3,0)</f>
        <v>1</v>
      </c>
      <c r="CF113" s="16">
        <f t="shared" si="62"/>
        <v>600</v>
      </c>
      <c r="CG113" s="17">
        <f t="shared" si="44"/>
        <v>1.1859999999999999</v>
      </c>
      <c r="CH113" s="17">
        <f t="shared" si="45"/>
        <v>0.52</v>
      </c>
      <c r="CI113" s="17">
        <f t="shared" si="46"/>
        <v>0.82599999999999996</v>
      </c>
      <c r="CJ113" s="17">
        <f t="shared" si="47"/>
        <v>0.72499999999999998</v>
      </c>
      <c r="CK113" s="17">
        <f t="shared" si="48"/>
        <v>0.41099999999999998</v>
      </c>
      <c r="CL113" s="17">
        <f t="shared" si="49"/>
        <v>0.86699999999999999</v>
      </c>
      <c r="CM113" s="16">
        <f t="shared" si="50"/>
        <v>3</v>
      </c>
      <c r="CN113" s="17" t="str">
        <f t="shared" si="63"/>
        <v>não ok</v>
      </c>
      <c r="CO113" s="17">
        <f t="shared" si="64"/>
        <v>0</v>
      </c>
      <c r="CP113" s="33" t="str">
        <f>IF(CO113&gt;='PAINEL E TARGET'!$T$11,'PAINEL E TARGET'!$S$11,
IF(CO113&gt;='PAINEL E TARGET'!$T$12,'PAINEL E TARGET'!$S$12,
IF(CO113&gt;='PAINEL E TARGET'!$T$13,'PAINEL E TARGET'!$S$13,
IF(CO113&gt;='PAINEL E TARGET'!$T$14,'PAINEL E TARGET'!$S$14,
IF(CO113&gt;='PAINEL E TARGET'!$T$15,'PAINEL E TARGET'!$S$15,
IF(CO113&gt;='PAINEL E TARGET'!$T$16,'PAINEL E TARGET'!$S$16,
IF(CO113&gt;='PAINEL E TARGET'!$T$17,'PAINEL E TARGET'!$S$17,
IF(CO113&gt;='PAINEL E TARGET'!$T$18,'PAINEL E TARGET'!$S$18,'PAINEL E TARGET'!$S$19))))))))</f>
        <v>Não elegível</v>
      </c>
      <c r="CQ113" s="17">
        <f>IFERROR(VLOOKUP($BW113,'PAINEL E TARGET'!$G$1:$Q$99,5,0),0)</f>
        <v>0.25</v>
      </c>
      <c r="CR113" s="17">
        <f>VLOOKUP(CP113,'PAINEL E TARGET'!$S$10:$U$19,3,0)</f>
        <v>0</v>
      </c>
      <c r="CS113" s="16">
        <f t="shared" si="65"/>
        <v>0</v>
      </c>
      <c r="CT113" s="17">
        <f t="shared" si="51"/>
        <v>1.073</v>
      </c>
      <c r="CU113" s="33" t="str">
        <f>IF(CT113&gt;='PAINEL E TARGET'!$T$11,'PAINEL E TARGET'!$S$11,
IF(CT113&gt;='PAINEL E TARGET'!$T$12,'PAINEL E TARGET'!$S$12,
IF(CT113&gt;='PAINEL E TARGET'!$T$13,'PAINEL E TARGET'!$S$13,
IF(CT113&gt;='PAINEL E TARGET'!$T$14,'PAINEL E TARGET'!$S$14,
IF(CT113&gt;='PAINEL E TARGET'!$T$15,'PAINEL E TARGET'!$S$15,
IF(CT113&gt;='PAINEL E TARGET'!$T$16,'PAINEL E TARGET'!$S$16,
IF(CT113&gt;='PAINEL E TARGET'!$T$17,'PAINEL E TARGET'!$S$17,
IF(CT113&gt;='PAINEL E TARGET'!$T$18,'PAINEL E TARGET'!$S$18,'PAINEL E TARGET'!$S$19))))))))</f>
        <v>3. Fx de 105% a 109,9%</v>
      </c>
      <c r="CV113" s="17">
        <f>IFERROR(VLOOKUP($BW113,'PAINEL E TARGET'!$G$1:$Q$99,6,0),0)</f>
        <v>0.2</v>
      </c>
      <c r="CW113" s="17">
        <f>VLOOKUP(CU113,'PAINEL E TARGET'!$S$10:$U$19,3,0)</f>
        <v>1.1000000000000001</v>
      </c>
      <c r="CX113" s="16">
        <f t="shared" si="66"/>
        <v>528.00000000000011</v>
      </c>
      <c r="CY113" s="17">
        <f t="shared" si="52"/>
        <v>0.61899999999999999</v>
      </c>
      <c r="CZ113" s="33" t="str">
        <f>IF(CY113&gt;='PAINEL E TARGET'!$T$11,'PAINEL E TARGET'!$S$11,
IF(CY113&gt;='PAINEL E TARGET'!$T$12,'PAINEL E TARGET'!$S$12,
IF(CY113&gt;='PAINEL E TARGET'!$T$13,'PAINEL E TARGET'!$S$13,
IF(CY113&gt;='PAINEL E TARGET'!$T$14,'PAINEL E TARGET'!$S$14,
IF(CY113&gt;='PAINEL E TARGET'!$T$15,'PAINEL E TARGET'!$S$15,
IF(CY113&gt;='PAINEL E TARGET'!$T$16,'PAINEL E TARGET'!$S$16,
IF(CY113&gt;='PAINEL E TARGET'!$T$17,'PAINEL E TARGET'!$S$17,
IF(CY113&gt;='PAINEL E TARGET'!$T$18,'PAINEL E TARGET'!$S$18,'PAINEL E TARGET'!$S$19))))))))</f>
        <v>Não elegível</v>
      </c>
      <c r="DA113" s="17">
        <f>IFERROR(VLOOKUP($BW113,'PAINEL E TARGET'!$G$1:$Q$99,7,0),0)</f>
        <v>0.15</v>
      </c>
      <c r="DB113" s="17">
        <f>VLOOKUP(CZ113,'PAINEL E TARGET'!$S$10:$U$19,3,0)</f>
        <v>0</v>
      </c>
      <c r="DC113" s="16">
        <f t="shared" si="67"/>
        <v>0</v>
      </c>
      <c r="DD113" s="17">
        <f t="shared" si="53"/>
        <v>0.96599999999999997</v>
      </c>
      <c r="DE113" s="33" t="str">
        <f>IF(DD113&gt;='PAINEL E TARGET'!$T$11,'PAINEL E TARGET'!$S$11,
IF(DD113&gt;='PAINEL E TARGET'!$T$12,'PAINEL E TARGET'!$S$12,
IF(DD113&gt;='PAINEL E TARGET'!$T$13,'PAINEL E TARGET'!$S$13,
IF(DD113&gt;='PAINEL E TARGET'!$T$14,'PAINEL E TARGET'!$S$14,
IF(DD113&gt;='PAINEL E TARGET'!$T$15,'PAINEL E TARGET'!$S$15,
IF(DD113&gt;='PAINEL E TARGET'!$T$16,'PAINEL E TARGET'!$S$16,
IF(DD113&gt;='PAINEL E TARGET'!$T$17,'PAINEL E TARGET'!$S$17,
IF(DD113&gt;='PAINEL E TARGET'!$T$18,'PAINEL E TARGET'!$S$18,'PAINEL E TARGET'!$S$19))))))))</f>
        <v>1. Fx de 90% a 99,9%</v>
      </c>
      <c r="DF113" s="17">
        <f>IFERROR(VLOOKUP($BW113,'PAINEL E TARGET'!$G$1:$Q$99,8,0),0)</f>
        <v>0.1</v>
      </c>
      <c r="DG113" s="17">
        <f>VLOOKUP(DE113,'PAINEL E TARGET'!$S$10:$U$19,3,0)</f>
        <v>0.5</v>
      </c>
      <c r="DH113" s="16">
        <f t="shared" si="68"/>
        <v>120</v>
      </c>
      <c r="DI113" s="17">
        <f t="shared" si="54"/>
        <v>1.37</v>
      </c>
      <c r="DJ113" s="33" t="str">
        <f>IF(DI113&gt;='PAINEL E TARGET'!$T$11,'PAINEL E TARGET'!$S$11,
IF(DI113&gt;='PAINEL E TARGET'!$T$12,'PAINEL E TARGET'!$S$12,
IF(DI113&gt;='PAINEL E TARGET'!$T$13,'PAINEL E TARGET'!$S$13,
IF(DI113&gt;='PAINEL E TARGET'!$T$14,'PAINEL E TARGET'!$S$14,
IF(DI113&gt;='PAINEL E TARGET'!$T$15,'PAINEL E TARGET'!$S$15,
IF(DI113&gt;='PAINEL E TARGET'!$T$16,'PAINEL E TARGET'!$S$16,
IF(DI113&gt;='PAINEL E TARGET'!$T$17,'PAINEL E TARGET'!$S$17,
IF(DI113&gt;='PAINEL E TARGET'!$T$18,'PAINEL E TARGET'!$S$18,'PAINEL E TARGET'!$S$19))))))))</f>
        <v>8. Fx de 130% ou mais</v>
      </c>
      <c r="DK113" s="17">
        <f>IFERROR(VLOOKUP($BW113,'PAINEL E TARGET'!$G$1:$Q$99,9,0),0)</f>
        <v>0.05</v>
      </c>
      <c r="DL113" s="17">
        <f>VLOOKUP(DJ113,'PAINEL E TARGET'!$S$10:$U$19,3,0)</f>
        <v>1.6</v>
      </c>
      <c r="DM113" s="16">
        <f t="shared" si="69"/>
        <v>192.00000000000003</v>
      </c>
      <c r="DN113" s="17">
        <f t="shared" si="55"/>
        <v>0.41099999999999998</v>
      </c>
      <c r="DO113" s="33" t="str">
        <f>IF(DN113&gt;='PAINEL E TARGET'!$T$11,'PAINEL E TARGET'!$S$11,
IF(DN113&gt;='PAINEL E TARGET'!$T$12,'PAINEL E TARGET'!$S$12,
IF(DN113&gt;='PAINEL E TARGET'!$T$13,'PAINEL E TARGET'!$S$13,
IF(DN113&gt;='PAINEL E TARGET'!$T$14,'PAINEL E TARGET'!$S$14,
IF(DN113&gt;='PAINEL E TARGET'!$T$15,'PAINEL E TARGET'!$S$15,
IF(DN113&gt;='PAINEL E TARGET'!$T$16,'PAINEL E TARGET'!$S$16,
IF(DN113&gt;='PAINEL E TARGET'!$T$17,'PAINEL E TARGET'!$S$17,
IF(DN113&gt;='PAINEL E TARGET'!$T$18,'PAINEL E TARGET'!$S$18,'PAINEL E TARGET'!$S$19))))))))</f>
        <v>Não elegível</v>
      </c>
      <c r="DP113" s="17">
        <f>IFERROR(VLOOKUP($BW113,'PAINEL E TARGET'!$G$1:$Q$99,10,0),0)</f>
        <v>0</v>
      </c>
      <c r="DQ113" s="17">
        <f>VLOOKUP(DO113,'PAINEL E TARGET'!$S$10:$U$19,3,0)</f>
        <v>0</v>
      </c>
      <c r="DR113" s="16">
        <f t="shared" si="70"/>
        <v>0</v>
      </c>
      <c r="DS113" s="17">
        <f t="shared" si="56"/>
        <v>0.93799999999999994</v>
      </c>
      <c r="DT113" s="16">
        <f>IF(DS113&gt;=1,VLOOKUP(BO113,'PAINEL E TARGET'!$S$1:$W$8,5,0),0)</f>
        <v>0</v>
      </c>
      <c r="DU113" s="16">
        <f t="shared" si="71"/>
        <v>1440</v>
      </c>
    </row>
    <row r="114" spans="2:125" s="32" customFormat="1" x14ac:dyDescent="0.2">
      <c r="B114" s="44">
        <v>43541</v>
      </c>
      <c r="C114" s="65">
        <v>429</v>
      </c>
      <c r="D114" s="66" t="s">
        <v>120</v>
      </c>
      <c r="E114" s="65">
        <v>212</v>
      </c>
      <c r="F114" s="65" t="s">
        <v>1017</v>
      </c>
      <c r="G114" s="67">
        <v>1861983.1333779921</v>
      </c>
      <c r="H114" s="67">
        <v>1021921.6459194792</v>
      </c>
      <c r="I114" s="67">
        <v>785266.63</v>
      </c>
      <c r="J114" s="68">
        <v>0.76842156454514898</v>
      </c>
      <c r="K114" s="67">
        <v>172441.79398613883</v>
      </c>
      <c r="L114" s="67">
        <v>759178.85856454051</v>
      </c>
      <c r="M114" s="67">
        <v>142311.21</v>
      </c>
      <c r="N114" s="67">
        <v>615685.55000000005</v>
      </c>
      <c r="O114" s="67">
        <v>1701385.6367655005</v>
      </c>
      <c r="P114" s="67">
        <v>8676.4200376478038</v>
      </c>
      <c r="Q114" s="67">
        <v>21350</v>
      </c>
      <c r="R114" s="67">
        <v>0</v>
      </c>
      <c r="S114" s="67">
        <v>0</v>
      </c>
      <c r="T114" s="68">
        <v>0.10269891360815414</v>
      </c>
      <c r="U114" s="68">
        <v>9.4152928874620984E-2</v>
      </c>
      <c r="V114" s="68">
        <v>0.91678602593460523</v>
      </c>
      <c r="W114" s="67">
        <v>94785.369999999981</v>
      </c>
      <c r="X114" s="67">
        <v>69357.45</v>
      </c>
      <c r="Y114" s="68">
        <v>0.73173159528733189</v>
      </c>
      <c r="Z114" s="68">
        <v>8.389001444528249E-2</v>
      </c>
      <c r="AA114" s="68">
        <v>6.8206478877297583E-2</v>
      </c>
      <c r="AB114" s="68">
        <v>0.81304645527013775</v>
      </c>
      <c r="AC114" s="67">
        <v>78153.670000000013</v>
      </c>
      <c r="AD114" s="67">
        <v>51700.29</v>
      </c>
      <c r="AE114" s="68">
        <v>0.66152094968796726</v>
      </c>
      <c r="AF114" s="43">
        <v>80</v>
      </c>
      <c r="AG114" s="43">
        <v>84</v>
      </c>
      <c r="AH114" s="43">
        <v>29</v>
      </c>
      <c r="AI114" s="43">
        <v>21</v>
      </c>
      <c r="AJ114" s="67">
        <v>51640.119999999995</v>
      </c>
      <c r="AK114" s="67">
        <v>39392.300000000003</v>
      </c>
      <c r="AL114" s="68">
        <v>0.76282355656803291</v>
      </c>
      <c r="AM114" s="67">
        <v>18815.68</v>
      </c>
      <c r="AN114" s="67">
        <v>8547.5</v>
      </c>
      <c r="AO114" s="68">
        <v>0.45427537032942739</v>
      </c>
      <c r="AP114" s="67">
        <v>10308.81</v>
      </c>
      <c r="AQ114" s="67">
        <v>6757.67</v>
      </c>
      <c r="AR114" s="68">
        <v>0.6555237704448913</v>
      </c>
      <c r="AS114" s="67">
        <v>14020.759999999997</v>
      </c>
      <c r="AT114" s="67">
        <v>14659.980000000001</v>
      </c>
      <c r="AU114" s="68">
        <v>1.0455909665381908</v>
      </c>
      <c r="AV114" s="43">
        <v>1547.5899999999997</v>
      </c>
      <c r="AW114" s="43">
        <v>299.94</v>
      </c>
      <c r="AX114" s="69">
        <v>0.19381102229918781</v>
      </c>
      <c r="AY114" s="43">
        <v>172441.79398613883</v>
      </c>
      <c r="AZ114" s="43">
        <v>142311.21000000002</v>
      </c>
      <c r="BA114" s="43">
        <v>23993.761250882748</v>
      </c>
      <c r="BB114" s="43">
        <v>24337.88</v>
      </c>
      <c r="BC114" s="43">
        <v>314316.76287000807</v>
      </c>
      <c r="BD114" s="43">
        <v>43925.001204756983</v>
      </c>
      <c r="BE114" s="43">
        <v>174002.72999999998</v>
      </c>
      <c r="BF114" s="43">
        <v>143481.60000000001</v>
      </c>
      <c r="BG114" s="43">
        <v>2831.9199999999996</v>
      </c>
      <c r="BH114" s="43">
        <v>58</v>
      </c>
      <c r="BI114" s="44">
        <v>43173</v>
      </c>
      <c r="BJ114" s="44">
        <v>43541</v>
      </c>
      <c r="BK114" s="44">
        <v>43172</v>
      </c>
      <c r="BL114" s="43">
        <f t="shared" si="57"/>
        <v>785266.63</v>
      </c>
      <c r="BM114" s="43">
        <f t="shared" si="58"/>
        <v>757996.76</v>
      </c>
      <c r="BO114" s="16" t="str">
        <f>IFERROR(VLOOKUP($C114,'PORTE LOJA'!A:B,2,0),"PORTE 1")</f>
        <v>PORTE 3</v>
      </c>
      <c r="BP114" s="16">
        <f>VLOOKUP(BO114,'PAINEL E TARGET'!$S$1:$W$8,3,0)</f>
        <v>2400</v>
      </c>
      <c r="BQ114" s="16">
        <f t="shared" si="36"/>
        <v>1</v>
      </c>
      <c r="BR114" s="16">
        <f t="shared" si="37"/>
        <v>1</v>
      </c>
      <c r="BS114" s="16">
        <f t="shared" si="38"/>
        <v>1</v>
      </c>
      <c r="BT114" s="16">
        <f t="shared" si="39"/>
        <v>1</v>
      </c>
      <c r="BU114" s="16">
        <f t="shared" si="40"/>
        <v>1</v>
      </c>
      <c r="BV114" s="16">
        <f t="shared" si="41"/>
        <v>1</v>
      </c>
      <c r="BW114" s="17" t="str">
        <f t="shared" si="59"/>
        <v>111111</v>
      </c>
      <c r="BY114" s="17">
        <f t="shared" si="42"/>
        <v>0.76800000000000002</v>
      </c>
      <c r="BZ114" s="17">
        <f t="shared" si="43"/>
        <v>0.81399999999999995</v>
      </c>
      <c r="CA114" s="17" t="str">
        <f t="shared" si="60"/>
        <v>Sem Retira</v>
      </c>
      <c r="CB114" s="17">
        <f t="shared" si="61"/>
        <v>0.81399999999999995</v>
      </c>
      <c r="CC114" s="33" t="str">
        <f>IF(CB114&gt;='PAINEL E TARGET'!$T$11,'PAINEL E TARGET'!$S$11,
IF(CB114&gt;='PAINEL E TARGET'!$T$12,'PAINEL E TARGET'!$S$12,
IF(CB114&gt;='PAINEL E TARGET'!$T$13,'PAINEL E TARGET'!$S$13,
IF(CB114&gt;='PAINEL E TARGET'!$T$14,'PAINEL E TARGET'!$S$14,
IF(CB114&gt;='PAINEL E TARGET'!$T$15,'PAINEL E TARGET'!$S$15,
IF(CB114&gt;='PAINEL E TARGET'!$T$16,'PAINEL E TARGET'!$S$16,
IF(CB114&gt;='PAINEL E TARGET'!$T$17,'PAINEL E TARGET'!$S$17,
IF(CB114&gt;='PAINEL E TARGET'!$T$18,'PAINEL E TARGET'!$S$18,'PAINEL E TARGET'!$S$19))))))))</f>
        <v>Não elegível</v>
      </c>
      <c r="CD114" s="17">
        <f>IFERROR(VLOOKUP($BW114,'PAINEL E TARGET'!$G$1:$Q$99,4,0),0)</f>
        <v>0.25</v>
      </c>
      <c r="CE114" s="17">
        <f>VLOOKUP(CC114,'PAINEL E TARGET'!$S$10:$U$19,3,0)</f>
        <v>0</v>
      </c>
      <c r="CF114" s="16">
        <f t="shared" si="62"/>
        <v>0</v>
      </c>
      <c r="CG114" s="17">
        <f t="shared" si="44"/>
        <v>0.76300000000000001</v>
      </c>
      <c r="CH114" s="17">
        <f t="shared" si="45"/>
        <v>0.45400000000000001</v>
      </c>
      <c r="CI114" s="17">
        <f t="shared" si="46"/>
        <v>0.65600000000000003</v>
      </c>
      <c r="CJ114" s="17">
        <f t="shared" si="47"/>
        <v>1.046</v>
      </c>
      <c r="CK114" s="17">
        <f t="shared" si="48"/>
        <v>0.19400000000000001</v>
      </c>
      <c r="CL114" s="17">
        <f t="shared" si="49"/>
        <v>0.73199999999999998</v>
      </c>
      <c r="CM114" s="16">
        <f t="shared" si="50"/>
        <v>2</v>
      </c>
      <c r="CN114" s="17" t="str">
        <f t="shared" si="63"/>
        <v>não ok</v>
      </c>
      <c r="CO114" s="17">
        <f t="shared" si="64"/>
        <v>0</v>
      </c>
      <c r="CP114" s="33" t="str">
        <f>IF(CO114&gt;='PAINEL E TARGET'!$T$11,'PAINEL E TARGET'!$S$11,
IF(CO114&gt;='PAINEL E TARGET'!$T$12,'PAINEL E TARGET'!$S$12,
IF(CO114&gt;='PAINEL E TARGET'!$T$13,'PAINEL E TARGET'!$S$13,
IF(CO114&gt;='PAINEL E TARGET'!$T$14,'PAINEL E TARGET'!$S$14,
IF(CO114&gt;='PAINEL E TARGET'!$T$15,'PAINEL E TARGET'!$S$15,
IF(CO114&gt;='PAINEL E TARGET'!$T$16,'PAINEL E TARGET'!$S$16,
IF(CO114&gt;='PAINEL E TARGET'!$T$17,'PAINEL E TARGET'!$S$17,
IF(CO114&gt;='PAINEL E TARGET'!$T$18,'PAINEL E TARGET'!$S$18,'PAINEL E TARGET'!$S$19))))))))</f>
        <v>Não elegível</v>
      </c>
      <c r="CQ114" s="17">
        <f>IFERROR(VLOOKUP($BW114,'PAINEL E TARGET'!$G$1:$Q$99,5,0),0)</f>
        <v>0.25</v>
      </c>
      <c r="CR114" s="17">
        <f>VLOOKUP(CP114,'PAINEL E TARGET'!$S$10:$U$19,3,0)</f>
        <v>0</v>
      </c>
      <c r="CS114" s="16">
        <f t="shared" si="65"/>
        <v>0</v>
      </c>
      <c r="CT114" s="17">
        <f t="shared" si="51"/>
        <v>0.66200000000000003</v>
      </c>
      <c r="CU114" s="33" t="str">
        <f>IF(CT114&gt;='PAINEL E TARGET'!$T$11,'PAINEL E TARGET'!$S$11,
IF(CT114&gt;='PAINEL E TARGET'!$T$12,'PAINEL E TARGET'!$S$12,
IF(CT114&gt;='PAINEL E TARGET'!$T$13,'PAINEL E TARGET'!$S$13,
IF(CT114&gt;='PAINEL E TARGET'!$T$14,'PAINEL E TARGET'!$S$14,
IF(CT114&gt;='PAINEL E TARGET'!$T$15,'PAINEL E TARGET'!$S$15,
IF(CT114&gt;='PAINEL E TARGET'!$T$16,'PAINEL E TARGET'!$S$16,
IF(CT114&gt;='PAINEL E TARGET'!$T$17,'PAINEL E TARGET'!$S$17,
IF(CT114&gt;='PAINEL E TARGET'!$T$18,'PAINEL E TARGET'!$S$18,'PAINEL E TARGET'!$S$19))))))))</f>
        <v>Não elegível</v>
      </c>
      <c r="CV114" s="17">
        <f>IFERROR(VLOOKUP($BW114,'PAINEL E TARGET'!$G$1:$Q$99,6,0),0)</f>
        <v>0.2</v>
      </c>
      <c r="CW114" s="17">
        <f>VLOOKUP(CU114,'PAINEL E TARGET'!$S$10:$U$19,3,0)</f>
        <v>0</v>
      </c>
      <c r="CX114" s="16">
        <f t="shared" si="66"/>
        <v>0</v>
      </c>
      <c r="CY114" s="17">
        <f t="shared" si="52"/>
        <v>0.82499999999999996</v>
      </c>
      <c r="CZ114" s="33" t="str">
        <f>IF(CY114&gt;='PAINEL E TARGET'!$T$11,'PAINEL E TARGET'!$S$11,
IF(CY114&gt;='PAINEL E TARGET'!$T$12,'PAINEL E TARGET'!$S$12,
IF(CY114&gt;='PAINEL E TARGET'!$T$13,'PAINEL E TARGET'!$S$13,
IF(CY114&gt;='PAINEL E TARGET'!$T$14,'PAINEL E TARGET'!$S$14,
IF(CY114&gt;='PAINEL E TARGET'!$T$15,'PAINEL E TARGET'!$S$15,
IF(CY114&gt;='PAINEL E TARGET'!$T$16,'PAINEL E TARGET'!$S$16,
IF(CY114&gt;='PAINEL E TARGET'!$T$17,'PAINEL E TARGET'!$S$17,
IF(CY114&gt;='PAINEL E TARGET'!$T$18,'PAINEL E TARGET'!$S$18,'PAINEL E TARGET'!$S$19))))))))</f>
        <v>Não elegível</v>
      </c>
      <c r="DA114" s="17">
        <f>IFERROR(VLOOKUP($BW114,'PAINEL E TARGET'!$G$1:$Q$99,7,0),0)</f>
        <v>0.15</v>
      </c>
      <c r="DB114" s="17">
        <f>VLOOKUP(CZ114,'PAINEL E TARGET'!$S$10:$U$19,3,0)</f>
        <v>0</v>
      </c>
      <c r="DC114" s="16">
        <f t="shared" si="67"/>
        <v>0</v>
      </c>
      <c r="DD114" s="17">
        <f t="shared" si="53"/>
        <v>1.014</v>
      </c>
      <c r="DE114" s="33" t="str">
        <f>IF(DD114&gt;='PAINEL E TARGET'!$T$11,'PAINEL E TARGET'!$S$11,
IF(DD114&gt;='PAINEL E TARGET'!$T$12,'PAINEL E TARGET'!$S$12,
IF(DD114&gt;='PAINEL E TARGET'!$T$13,'PAINEL E TARGET'!$S$13,
IF(DD114&gt;='PAINEL E TARGET'!$T$14,'PAINEL E TARGET'!$S$14,
IF(DD114&gt;='PAINEL E TARGET'!$T$15,'PAINEL E TARGET'!$S$15,
IF(DD114&gt;='PAINEL E TARGET'!$T$16,'PAINEL E TARGET'!$S$16,
IF(DD114&gt;='PAINEL E TARGET'!$T$17,'PAINEL E TARGET'!$S$17,
IF(DD114&gt;='PAINEL E TARGET'!$T$18,'PAINEL E TARGET'!$S$18,'PAINEL E TARGET'!$S$19))))))))</f>
        <v>2. Fx de 100% a 104,9%</v>
      </c>
      <c r="DF114" s="17">
        <f>IFERROR(VLOOKUP($BW114,'PAINEL E TARGET'!$G$1:$Q$99,8,0),0)</f>
        <v>0.1</v>
      </c>
      <c r="DG114" s="17">
        <f>VLOOKUP(DE114,'PAINEL E TARGET'!$S$10:$U$19,3,0)</f>
        <v>1</v>
      </c>
      <c r="DH114" s="16">
        <f t="shared" si="68"/>
        <v>240</v>
      </c>
      <c r="DI114" s="17">
        <f t="shared" si="54"/>
        <v>0.72399999999999998</v>
      </c>
      <c r="DJ114" s="33" t="str">
        <f>IF(DI114&gt;='PAINEL E TARGET'!$T$11,'PAINEL E TARGET'!$S$11,
IF(DI114&gt;='PAINEL E TARGET'!$T$12,'PAINEL E TARGET'!$S$12,
IF(DI114&gt;='PAINEL E TARGET'!$T$13,'PAINEL E TARGET'!$S$13,
IF(DI114&gt;='PAINEL E TARGET'!$T$14,'PAINEL E TARGET'!$S$14,
IF(DI114&gt;='PAINEL E TARGET'!$T$15,'PAINEL E TARGET'!$S$15,
IF(DI114&gt;='PAINEL E TARGET'!$T$16,'PAINEL E TARGET'!$S$16,
IF(DI114&gt;='PAINEL E TARGET'!$T$17,'PAINEL E TARGET'!$S$17,
IF(DI114&gt;='PAINEL E TARGET'!$T$18,'PAINEL E TARGET'!$S$18,'PAINEL E TARGET'!$S$19))))))))</f>
        <v>Não elegível</v>
      </c>
      <c r="DK114" s="17">
        <f>IFERROR(VLOOKUP($BW114,'PAINEL E TARGET'!$G$1:$Q$99,9,0),0)</f>
        <v>0.05</v>
      </c>
      <c r="DL114" s="17">
        <f>VLOOKUP(DJ114,'PAINEL E TARGET'!$S$10:$U$19,3,0)</f>
        <v>0</v>
      </c>
      <c r="DM114" s="16">
        <f t="shared" si="69"/>
        <v>0</v>
      </c>
      <c r="DN114" s="17">
        <f t="shared" si="55"/>
        <v>0.19400000000000001</v>
      </c>
      <c r="DO114" s="33" t="str">
        <f>IF(DN114&gt;='PAINEL E TARGET'!$T$11,'PAINEL E TARGET'!$S$11,
IF(DN114&gt;='PAINEL E TARGET'!$T$12,'PAINEL E TARGET'!$S$12,
IF(DN114&gt;='PAINEL E TARGET'!$T$13,'PAINEL E TARGET'!$S$13,
IF(DN114&gt;='PAINEL E TARGET'!$T$14,'PAINEL E TARGET'!$S$14,
IF(DN114&gt;='PAINEL E TARGET'!$T$15,'PAINEL E TARGET'!$S$15,
IF(DN114&gt;='PAINEL E TARGET'!$T$16,'PAINEL E TARGET'!$S$16,
IF(DN114&gt;='PAINEL E TARGET'!$T$17,'PAINEL E TARGET'!$S$17,
IF(DN114&gt;='PAINEL E TARGET'!$T$18,'PAINEL E TARGET'!$S$18,'PAINEL E TARGET'!$S$19))))))))</f>
        <v>Não elegível</v>
      </c>
      <c r="DP114" s="17">
        <f>IFERROR(VLOOKUP($BW114,'PAINEL E TARGET'!$G$1:$Q$99,10,0),0)</f>
        <v>0</v>
      </c>
      <c r="DQ114" s="17">
        <f>VLOOKUP(DO114,'PAINEL E TARGET'!$S$10:$U$19,3,0)</f>
        <v>0</v>
      </c>
      <c r="DR114" s="16">
        <f t="shared" si="70"/>
        <v>0</v>
      </c>
      <c r="DS114" s="17">
        <f t="shared" si="56"/>
        <v>1.05</v>
      </c>
      <c r="DT114" s="16">
        <f>IF(DS114&gt;=1,VLOOKUP(BO114,'PAINEL E TARGET'!$S$1:$W$8,5,0),0)</f>
        <v>240</v>
      </c>
      <c r="DU114" s="16">
        <f t="shared" si="71"/>
        <v>480</v>
      </c>
    </row>
    <row r="115" spans="2:125" s="32" customFormat="1" x14ac:dyDescent="0.2">
      <c r="B115" s="44">
        <v>43541</v>
      </c>
      <c r="C115" s="65">
        <v>442</v>
      </c>
      <c r="D115" s="66" t="s">
        <v>121</v>
      </c>
      <c r="E115" s="65">
        <v>611</v>
      </c>
      <c r="F115" s="65" t="s">
        <v>1019</v>
      </c>
      <c r="G115" s="67">
        <v>4783282.6083856812</v>
      </c>
      <c r="H115" s="67">
        <v>2989920.7463418813</v>
      </c>
      <c r="I115" s="67">
        <v>2070295.37</v>
      </c>
      <c r="J115" s="68">
        <v>0.69242483183976444</v>
      </c>
      <c r="K115" s="67">
        <v>54450.587709532439</v>
      </c>
      <c r="L115" s="67">
        <v>2669324.5739948223</v>
      </c>
      <c r="M115" s="67">
        <v>27472.57</v>
      </c>
      <c r="N115" s="67">
        <v>1981084.0999999999</v>
      </c>
      <c r="O115" s="67">
        <v>4367747.4544367008</v>
      </c>
      <c r="P115" s="67" t="s">
        <v>1082</v>
      </c>
      <c r="Q115" s="67" t="s">
        <v>1082</v>
      </c>
      <c r="R115" s="67">
        <v>0</v>
      </c>
      <c r="S115" s="67">
        <v>0</v>
      </c>
      <c r="T115" s="68">
        <v>7.3420120284401896E-2</v>
      </c>
      <c r="U115" s="68">
        <v>5.8986505966993702E-2</v>
      </c>
      <c r="V115" s="68">
        <v>0.80341064191262823</v>
      </c>
      <c r="W115" s="67">
        <v>199979.89999999994</v>
      </c>
      <c r="X115" s="67">
        <v>118477.74</v>
      </c>
      <c r="Y115" s="68">
        <v>0.59244824104822558</v>
      </c>
      <c r="Z115" s="68">
        <v>0</v>
      </c>
      <c r="AA115" s="68">
        <v>0</v>
      </c>
      <c r="AB115" s="68">
        <v>0</v>
      </c>
      <c r="AC115" s="67">
        <v>0</v>
      </c>
      <c r="AD115" s="67">
        <v>0</v>
      </c>
      <c r="AE115" s="68" t="s">
        <v>1082</v>
      </c>
      <c r="AF115" s="43">
        <v>80</v>
      </c>
      <c r="AG115" s="43">
        <v>88</v>
      </c>
      <c r="AH115" s="43">
        <v>19</v>
      </c>
      <c r="AI115" s="43">
        <v>22</v>
      </c>
      <c r="AJ115" s="67">
        <v>101295.56999999999</v>
      </c>
      <c r="AK115" s="67">
        <v>62493.440000000002</v>
      </c>
      <c r="AL115" s="68">
        <v>0.61694149112345198</v>
      </c>
      <c r="AM115" s="67">
        <v>38261.75</v>
      </c>
      <c r="AN115" s="67">
        <v>20679</v>
      </c>
      <c r="AO115" s="68">
        <v>0.54046142688193821</v>
      </c>
      <c r="AP115" s="67">
        <v>0</v>
      </c>
      <c r="AQ115" s="67">
        <v>660.38</v>
      </c>
      <c r="AR115" s="68">
        <v>0</v>
      </c>
      <c r="AS115" s="67">
        <v>60422.580000000016</v>
      </c>
      <c r="AT115" s="67">
        <v>34644.92</v>
      </c>
      <c r="AU115" s="68">
        <v>0.5733770388487216</v>
      </c>
      <c r="AV115" s="43">
        <v>311.40000000000003</v>
      </c>
      <c r="AW115" s="43">
        <v>264.95</v>
      </c>
      <c r="AX115" s="69">
        <v>0.85083493898522788</v>
      </c>
      <c r="AY115" s="43">
        <v>54450.587709532439</v>
      </c>
      <c r="AZ115" s="43">
        <v>27472.57</v>
      </c>
      <c r="BA115" s="43">
        <v>69200.870763440427</v>
      </c>
      <c r="BB115" s="43">
        <v>43965.640000000007</v>
      </c>
      <c r="BC115" s="43">
        <v>86520.09079467642</v>
      </c>
      <c r="BD115" s="43">
        <v>110584.97231345093</v>
      </c>
      <c r="BE115" s="43">
        <v>322273.61999999988</v>
      </c>
      <c r="BF115" s="43">
        <v>0</v>
      </c>
      <c r="BG115" s="43">
        <v>499.84000000000003</v>
      </c>
      <c r="BH115" s="43">
        <v>30</v>
      </c>
      <c r="BI115" s="44">
        <v>43173</v>
      </c>
      <c r="BJ115" s="44">
        <v>43541</v>
      </c>
      <c r="BK115" s="44">
        <v>43172</v>
      </c>
      <c r="BL115" s="43">
        <f t="shared" si="57"/>
        <v>2070295.37</v>
      </c>
      <c r="BM115" s="43">
        <f t="shared" si="58"/>
        <v>2008556.67</v>
      </c>
      <c r="BO115" s="16" t="str">
        <f>IFERROR(VLOOKUP($C115,'PORTE LOJA'!A:B,2,0),"PORTE 1")</f>
        <v>PORTE 5</v>
      </c>
      <c r="BP115" s="16">
        <f>VLOOKUP(BO115,'PAINEL E TARGET'!$S$1:$W$8,3,0)</f>
        <v>3750</v>
      </c>
      <c r="BQ115" s="16">
        <f t="shared" si="36"/>
        <v>1</v>
      </c>
      <c r="BR115" s="16">
        <f t="shared" si="37"/>
        <v>1</v>
      </c>
      <c r="BS115" s="16">
        <f t="shared" si="38"/>
        <v>0</v>
      </c>
      <c r="BT115" s="16">
        <f t="shared" si="39"/>
        <v>1</v>
      </c>
      <c r="BU115" s="16">
        <f t="shared" si="40"/>
        <v>1</v>
      </c>
      <c r="BV115" s="16">
        <f t="shared" si="41"/>
        <v>1</v>
      </c>
      <c r="BW115" s="17" t="str">
        <f t="shared" si="59"/>
        <v>110111</v>
      </c>
      <c r="BY115" s="17">
        <f t="shared" si="42"/>
        <v>0.69199999999999995</v>
      </c>
      <c r="BZ115" s="17">
        <f t="shared" si="43"/>
        <v>0.73699999999999999</v>
      </c>
      <c r="CA115" s="17" t="str">
        <f t="shared" si="60"/>
        <v>Sem Retira</v>
      </c>
      <c r="CB115" s="17">
        <f t="shared" si="61"/>
        <v>0.73699999999999999</v>
      </c>
      <c r="CC115" s="33" t="str">
        <f>IF(CB115&gt;='PAINEL E TARGET'!$T$11,'PAINEL E TARGET'!$S$11,
IF(CB115&gt;='PAINEL E TARGET'!$T$12,'PAINEL E TARGET'!$S$12,
IF(CB115&gt;='PAINEL E TARGET'!$T$13,'PAINEL E TARGET'!$S$13,
IF(CB115&gt;='PAINEL E TARGET'!$T$14,'PAINEL E TARGET'!$S$14,
IF(CB115&gt;='PAINEL E TARGET'!$T$15,'PAINEL E TARGET'!$S$15,
IF(CB115&gt;='PAINEL E TARGET'!$T$16,'PAINEL E TARGET'!$S$16,
IF(CB115&gt;='PAINEL E TARGET'!$T$17,'PAINEL E TARGET'!$S$17,
IF(CB115&gt;='PAINEL E TARGET'!$T$18,'PAINEL E TARGET'!$S$18,'PAINEL E TARGET'!$S$19))))))))</f>
        <v>Não elegível</v>
      </c>
      <c r="CD115" s="17">
        <f>IFERROR(VLOOKUP($BW115,'PAINEL E TARGET'!$G$1:$Q$99,4,0),0)</f>
        <v>0.3</v>
      </c>
      <c r="CE115" s="17">
        <f>VLOOKUP(CC115,'PAINEL E TARGET'!$S$10:$U$19,3,0)</f>
        <v>0</v>
      </c>
      <c r="CF115" s="16">
        <f t="shared" si="62"/>
        <v>0</v>
      </c>
      <c r="CG115" s="17">
        <f t="shared" si="44"/>
        <v>0.61699999999999999</v>
      </c>
      <c r="CH115" s="17">
        <f t="shared" si="45"/>
        <v>0.54</v>
      </c>
      <c r="CI115" s="17" t="str">
        <f t="shared" si="46"/>
        <v>sem meta</v>
      </c>
      <c r="CJ115" s="17">
        <f t="shared" si="47"/>
        <v>0.57299999999999995</v>
      </c>
      <c r="CK115" s="17">
        <f t="shared" si="48"/>
        <v>0.85099999999999998</v>
      </c>
      <c r="CL115" s="17">
        <f t="shared" si="49"/>
        <v>0.59199999999999997</v>
      </c>
      <c r="CM115" s="16">
        <f t="shared" si="50"/>
        <v>2</v>
      </c>
      <c r="CN115" s="17" t="str">
        <f t="shared" si="63"/>
        <v>não ok</v>
      </c>
      <c r="CO115" s="17">
        <f t="shared" si="64"/>
        <v>0</v>
      </c>
      <c r="CP115" s="33" t="str">
        <f>IF(CO115&gt;='PAINEL E TARGET'!$T$11,'PAINEL E TARGET'!$S$11,
IF(CO115&gt;='PAINEL E TARGET'!$T$12,'PAINEL E TARGET'!$S$12,
IF(CO115&gt;='PAINEL E TARGET'!$T$13,'PAINEL E TARGET'!$S$13,
IF(CO115&gt;='PAINEL E TARGET'!$T$14,'PAINEL E TARGET'!$S$14,
IF(CO115&gt;='PAINEL E TARGET'!$T$15,'PAINEL E TARGET'!$S$15,
IF(CO115&gt;='PAINEL E TARGET'!$T$16,'PAINEL E TARGET'!$S$16,
IF(CO115&gt;='PAINEL E TARGET'!$T$17,'PAINEL E TARGET'!$S$17,
IF(CO115&gt;='PAINEL E TARGET'!$T$18,'PAINEL E TARGET'!$S$18,'PAINEL E TARGET'!$S$19))))))))</f>
        <v>Não elegível</v>
      </c>
      <c r="CQ115" s="17">
        <f>IFERROR(VLOOKUP($BW115,'PAINEL E TARGET'!$G$1:$Q$99,5,0),0)</f>
        <v>0.3</v>
      </c>
      <c r="CR115" s="17">
        <f>VLOOKUP(CP115,'PAINEL E TARGET'!$S$10:$U$19,3,0)</f>
        <v>0</v>
      </c>
      <c r="CS115" s="16">
        <f t="shared" si="65"/>
        <v>0</v>
      </c>
      <c r="CT115" s="17">
        <f t="shared" si="51"/>
        <v>0</v>
      </c>
      <c r="CU115" s="33" t="str">
        <f>IF(CT115&gt;='PAINEL E TARGET'!$T$11,'PAINEL E TARGET'!$S$11,
IF(CT115&gt;='PAINEL E TARGET'!$T$12,'PAINEL E TARGET'!$S$12,
IF(CT115&gt;='PAINEL E TARGET'!$T$13,'PAINEL E TARGET'!$S$13,
IF(CT115&gt;='PAINEL E TARGET'!$T$14,'PAINEL E TARGET'!$S$14,
IF(CT115&gt;='PAINEL E TARGET'!$T$15,'PAINEL E TARGET'!$S$15,
IF(CT115&gt;='PAINEL E TARGET'!$T$16,'PAINEL E TARGET'!$S$16,
IF(CT115&gt;='PAINEL E TARGET'!$T$17,'PAINEL E TARGET'!$S$17,
IF(CT115&gt;='PAINEL E TARGET'!$T$18,'PAINEL E TARGET'!$S$18,'PAINEL E TARGET'!$S$19))))))))</f>
        <v>Não elegível</v>
      </c>
      <c r="CV115" s="17">
        <f>IFERROR(VLOOKUP($BW115,'PAINEL E TARGET'!$G$1:$Q$99,6,0),0)</f>
        <v>0</v>
      </c>
      <c r="CW115" s="17">
        <f>VLOOKUP(CU115,'PAINEL E TARGET'!$S$10:$U$19,3,0)</f>
        <v>0</v>
      </c>
      <c r="CX115" s="16">
        <f t="shared" si="66"/>
        <v>0</v>
      </c>
      <c r="CY115" s="17">
        <f t="shared" si="52"/>
        <v>0.505</v>
      </c>
      <c r="CZ115" s="33" t="str">
        <f>IF(CY115&gt;='PAINEL E TARGET'!$T$11,'PAINEL E TARGET'!$S$11,
IF(CY115&gt;='PAINEL E TARGET'!$T$12,'PAINEL E TARGET'!$S$12,
IF(CY115&gt;='PAINEL E TARGET'!$T$13,'PAINEL E TARGET'!$S$13,
IF(CY115&gt;='PAINEL E TARGET'!$T$14,'PAINEL E TARGET'!$S$14,
IF(CY115&gt;='PAINEL E TARGET'!$T$15,'PAINEL E TARGET'!$S$15,
IF(CY115&gt;='PAINEL E TARGET'!$T$16,'PAINEL E TARGET'!$S$16,
IF(CY115&gt;='PAINEL E TARGET'!$T$17,'PAINEL E TARGET'!$S$17,
IF(CY115&gt;='PAINEL E TARGET'!$T$18,'PAINEL E TARGET'!$S$18,'PAINEL E TARGET'!$S$19))))))))</f>
        <v>Não elegível</v>
      </c>
      <c r="DA115" s="17">
        <f>IFERROR(VLOOKUP($BW115,'PAINEL E TARGET'!$G$1:$Q$99,7,0),0)</f>
        <v>0.15</v>
      </c>
      <c r="DB115" s="17">
        <f>VLOOKUP(CZ115,'PAINEL E TARGET'!$S$10:$U$19,3,0)</f>
        <v>0</v>
      </c>
      <c r="DC115" s="16">
        <f t="shared" si="67"/>
        <v>0</v>
      </c>
      <c r="DD115" s="17">
        <f t="shared" si="53"/>
        <v>0.63500000000000001</v>
      </c>
      <c r="DE115" s="33" t="str">
        <f>IF(DD115&gt;='PAINEL E TARGET'!$T$11,'PAINEL E TARGET'!$S$11,
IF(DD115&gt;='PAINEL E TARGET'!$T$12,'PAINEL E TARGET'!$S$12,
IF(DD115&gt;='PAINEL E TARGET'!$T$13,'PAINEL E TARGET'!$S$13,
IF(DD115&gt;='PAINEL E TARGET'!$T$14,'PAINEL E TARGET'!$S$14,
IF(DD115&gt;='PAINEL E TARGET'!$T$15,'PAINEL E TARGET'!$S$15,
IF(DD115&gt;='PAINEL E TARGET'!$T$16,'PAINEL E TARGET'!$S$16,
IF(DD115&gt;='PAINEL E TARGET'!$T$17,'PAINEL E TARGET'!$S$17,
IF(DD115&gt;='PAINEL E TARGET'!$T$18,'PAINEL E TARGET'!$S$18,'PAINEL E TARGET'!$S$19))))))))</f>
        <v>Não elegível</v>
      </c>
      <c r="DF115" s="17">
        <f>IFERROR(VLOOKUP($BW115,'PAINEL E TARGET'!$G$1:$Q$99,8,0),0)</f>
        <v>0.1</v>
      </c>
      <c r="DG115" s="17">
        <f>VLOOKUP(DE115,'PAINEL E TARGET'!$S$10:$U$19,3,0)</f>
        <v>0</v>
      </c>
      <c r="DH115" s="16">
        <f t="shared" si="68"/>
        <v>0</v>
      </c>
      <c r="DI115" s="17">
        <f t="shared" si="54"/>
        <v>1.1579999999999999</v>
      </c>
      <c r="DJ115" s="33" t="str">
        <f>IF(DI115&gt;='PAINEL E TARGET'!$T$11,'PAINEL E TARGET'!$S$11,
IF(DI115&gt;='PAINEL E TARGET'!$T$12,'PAINEL E TARGET'!$S$12,
IF(DI115&gt;='PAINEL E TARGET'!$T$13,'PAINEL E TARGET'!$S$13,
IF(DI115&gt;='PAINEL E TARGET'!$T$14,'PAINEL E TARGET'!$S$14,
IF(DI115&gt;='PAINEL E TARGET'!$T$15,'PAINEL E TARGET'!$S$15,
IF(DI115&gt;='PAINEL E TARGET'!$T$16,'PAINEL E TARGET'!$S$16,
IF(DI115&gt;='PAINEL E TARGET'!$T$17,'PAINEL E TARGET'!$S$17,
IF(DI115&gt;='PAINEL E TARGET'!$T$18,'PAINEL E TARGET'!$S$18,'PAINEL E TARGET'!$S$19))))))))</f>
        <v>5. Fx de 115% a 119,9%</v>
      </c>
      <c r="DK115" s="17">
        <f>IFERROR(VLOOKUP($BW115,'PAINEL E TARGET'!$G$1:$Q$99,9,0),0)</f>
        <v>0.15</v>
      </c>
      <c r="DL115" s="17">
        <f>VLOOKUP(DJ115,'PAINEL E TARGET'!$S$10:$U$19,3,0)</f>
        <v>1.3</v>
      </c>
      <c r="DM115" s="16">
        <f t="shared" si="69"/>
        <v>731.25</v>
      </c>
      <c r="DN115" s="17">
        <f t="shared" si="55"/>
        <v>0.85099999999999998</v>
      </c>
      <c r="DO115" s="33" t="str">
        <f>IF(DN115&gt;='PAINEL E TARGET'!$T$11,'PAINEL E TARGET'!$S$11,
IF(DN115&gt;='PAINEL E TARGET'!$T$12,'PAINEL E TARGET'!$S$12,
IF(DN115&gt;='PAINEL E TARGET'!$T$13,'PAINEL E TARGET'!$S$13,
IF(DN115&gt;='PAINEL E TARGET'!$T$14,'PAINEL E TARGET'!$S$14,
IF(DN115&gt;='PAINEL E TARGET'!$T$15,'PAINEL E TARGET'!$S$15,
IF(DN115&gt;='PAINEL E TARGET'!$T$16,'PAINEL E TARGET'!$S$16,
IF(DN115&gt;='PAINEL E TARGET'!$T$17,'PAINEL E TARGET'!$S$17,
IF(DN115&gt;='PAINEL E TARGET'!$T$18,'PAINEL E TARGET'!$S$18,'PAINEL E TARGET'!$S$19))))))))</f>
        <v>Não elegível</v>
      </c>
      <c r="DP115" s="17">
        <f>IFERROR(VLOOKUP($BW115,'PAINEL E TARGET'!$G$1:$Q$99,10,0),0)</f>
        <v>0</v>
      </c>
      <c r="DQ115" s="17">
        <f>VLOOKUP(DO115,'PAINEL E TARGET'!$S$10:$U$19,3,0)</f>
        <v>0</v>
      </c>
      <c r="DR115" s="16">
        <f t="shared" si="70"/>
        <v>0</v>
      </c>
      <c r="DS115" s="17">
        <f t="shared" si="56"/>
        <v>1.1000000000000001</v>
      </c>
      <c r="DT115" s="16">
        <f>IF(DS115&gt;=1,VLOOKUP(BO115,'PAINEL E TARGET'!$S$1:$W$8,5,0),0)</f>
        <v>375</v>
      </c>
      <c r="DU115" s="16">
        <f t="shared" si="71"/>
        <v>1106.25</v>
      </c>
    </row>
    <row r="116" spans="2:125" s="32" customFormat="1" x14ac:dyDescent="0.2">
      <c r="B116" s="44">
        <v>43541</v>
      </c>
      <c r="C116" s="65">
        <v>445</v>
      </c>
      <c r="D116" s="66" t="s">
        <v>122</v>
      </c>
      <c r="E116" s="65">
        <v>410</v>
      </c>
      <c r="F116" s="65" t="s">
        <v>1020</v>
      </c>
      <c r="G116" s="67">
        <v>1266387.2463108308</v>
      </c>
      <c r="H116" s="67">
        <v>681077.77241599944</v>
      </c>
      <c r="I116" s="67">
        <v>993891.06</v>
      </c>
      <c r="J116" s="68">
        <v>1.4592915820382046</v>
      </c>
      <c r="K116" s="67">
        <v>18433.153156107732</v>
      </c>
      <c r="L116" s="67">
        <v>612363.78197605466</v>
      </c>
      <c r="M116" s="67">
        <v>29914.77</v>
      </c>
      <c r="N116" s="67">
        <v>943681.78999999992</v>
      </c>
      <c r="O116" s="67">
        <v>1175373.6027724862</v>
      </c>
      <c r="P116" s="67" t="s">
        <v>1082</v>
      </c>
      <c r="Q116" s="67" t="s">
        <v>1082</v>
      </c>
      <c r="R116" s="67">
        <v>0</v>
      </c>
      <c r="S116" s="67">
        <v>0</v>
      </c>
      <c r="T116" s="68">
        <v>8.2482677232886215E-2</v>
      </c>
      <c r="U116" s="68">
        <v>8.2580632782843846E-2</v>
      </c>
      <c r="V116" s="68">
        <v>1.0011875893611097</v>
      </c>
      <c r="W116" s="67">
        <v>52029.82</v>
      </c>
      <c r="X116" s="67">
        <v>80400.22</v>
      </c>
      <c r="Y116" s="68">
        <v>1.5452719229088243</v>
      </c>
      <c r="Z116" s="68">
        <v>0.10283556622926367</v>
      </c>
      <c r="AA116" s="68">
        <v>0.10723153130286325</v>
      </c>
      <c r="AB116" s="68">
        <v>1.0427475165916735</v>
      </c>
      <c r="AC116" s="67">
        <v>64868.36</v>
      </c>
      <c r="AD116" s="67">
        <v>104400.24999999999</v>
      </c>
      <c r="AE116" s="68">
        <v>1.6094171334067946</v>
      </c>
      <c r="AF116" s="43">
        <v>80</v>
      </c>
      <c r="AG116" s="43">
        <v>81</v>
      </c>
      <c r="AH116" s="43">
        <v>34</v>
      </c>
      <c r="AI116" s="43">
        <v>32</v>
      </c>
      <c r="AJ116" s="67">
        <v>28144.390000000003</v>
      </c>
      <c r="AK116" s="67">
        <v>53719.66</v>
      </c>
      <c r="AL116" s="68">
        <v>1.908716444023125</v>
      </c>
      <c r="AM116" s="67">
        <v>6446.48</v>
      </c>
      <c r="AN116" s="67">
        <v>5968.29</v>
      </c>
      <c r="AO116" s="68">
        <v>0.92582153361214192</v>
      </c>
      <c r="AP116" s="67">
        <v>2128.6200000000003</v>
      </c>
      <c r="AQ116" s="67">
        <v>2355.8500000000004</v>
      </c>
      <c r="AR116" s="68">
        <v>1.1067499130892315</v>
      </c>
      <c r="AS116" s="67">
        <v>15310.330000000002</v>
      </c>
      <c r="AT116" s="67">
        <v>18356.419999999998</v>
      </c>
      <c r="AU116" s="68">
        <v>1.1989565215119462</v>
      </c>
      <c r="AV116" s="43">
        <v>937.29000000000019</v>
      </c>
      <c r="AW116" s="43">
        <v>1229.75</v>
      </c>
      <c r="AX116" s="69">
        <v>1.312027227432278</v>
      </c>
      <c r="AY116" s="43">
        <v>18433.153156107732</v>
      </c>
      <c r="AZ116" s="43">
        <v>29914.77</v>
      </c>
      <c r="BA116" s="43">
        <v>30515.013075452433</v>
      </c>
      <c r="BB116" s="43">
        <v>48532.240000000005</v>
      </c>
      <c r="BC116" s="43">
        <v>34220.343811170904</v>
      </c>
      <c r="BD116" s="43">
        <v>56847.603523662816</v>
      </c>
      <c r="BE116" s="43">
        <v>97597.010000000009</v>
      </c>
      <c r="BF116" s="43">
        <v>121679.51000000001</v>
      </c>
      <c r="BG116" s="43">
        <v>1747.8100000000002</v>
      </c>
      <c r="BH116" s="43">
        <v>70</v>
      </c>
      <c r="BI116" s="44">
        <v>43173</v>
      </c>
      <c r="BJ116" s="44">
        <v>43541</v>
      </c>
      <c r="BK116" s="44">
        <v>43172</v>
      </c>
      <c r="BL116" s="43">
        <f t="shared" si="57"/>
        <v>993891.06</v>
      </c>
      <c r="BM116" s="43">
        <f t="shared" si="58"/>
        <v>973596.55999999994</v>
      </c>
      <c r="BO116" s="16" t="str">
        <f>IFERROR(VLOOKUP($C116,'PORTE LOJA'!A:B,2,0),"PORTE 1")</f>
        <v>PORTE 3</v>
      </c>
      <c r="BP116" s="16">
        <f>VLOOKUP(BO116,'PAINEL E TARGET'!$S$1:$W$8,3,0)</f>
        <v>2400</v>
      </c>
      <c r="BQ116" s="16">
        <f t="shared" si="36"/>
        <v>1</v>
      </c>
      <c r="BR116" s="16">
        <f t="shared" si="37"/>
        <v>1</v>
      </c>
      <c r="BS116" s="16">
        <f t="shared" si="38"/>
        <v>1</v>
      </c>
      <c r="BT116" s="16">
        <f t="shared" si="39"/>
        <v>1</v>
      </c>
      <c r="BU116" s="16">
        <f t="shared" si="40"/>
        <v>1</v>
      </c>
      <c r="BV116" s="16">
        <f t="shared" si="41"/>
        <v>1</v>
      </c>
      <c r="BW116" s="17" t="str">
        <f t="shared" si="59"/>
        <v>111111</v>
      </c>
      <c r="BY116" s="17">
        <f t="shared" si="42"/>
        <v>1.4590000000000001</v>
      </c>
      <c r="BZ116" s="17">
        <f t="shared" si="43"/>
        <v>1.5429999999999999</v>
      </c>
      <c r="CA116" s="17" t="str">
        <f t="shared" si="60"/>
        <v>Sem Retira</v>
      </c>
      <c r="CB116" s="17">
        <f t="shared" si="61"/>
        <v>1.5429999999999999</v>
      </c>
      <c r="CC116" s="33" t="str">
        <f>IF(CB116&gt;='PAINEL E TARGET'!$T$11,'PAINEL E TARGET'!$S$11,
IF(CB116&gt;='PAINEL E TARGET'!$T$12,'PAINEL E TARGET'!$S$12,
IF(CB116&gt;='PAINEL E TARGET'!$T$13,'PAINEL E TARGET'!$S$13,
IF(CB116&gt;='PAINEL E TARGET'!$T$14,'PAINEL E TARGET'!$S$14,
IF(CB116&gt;='PAINEL E TARGET'!$T$15,'PAINEL E TARGET'!$S$15,
IF(CB116&gt;='PAINEL E TARGET'!$T$16,'PAINEL E TARGET'!$S$16,
IF(CB116&gt;='PAINEL E TARGET'!$T$17,'PAINEL E TARGET'!$S$17,
IF(CB116&gt;='PAINEL E TARGET'!$T$18,'PAINEL E TARGET'!$S$18,'PAINEL E TARGET'!$S$19))))))))</f>
        <v>8. Fx de 130% ou mais</v>
      </c>
      <c r="CD116" s="17">
        <f>IFERROR(VLOOKUP($BW116,'PAINEL E TARGET'!$G$1:$Q$99,4,0),0)</f>
        <v>0.25</v>
      </c>
      <c r="CE116" s="17">
        <f>VLOOKUP(CC116,'PAINEL E TARGET'!$S$10:$U$19,3,0)</f>
        <v>1.6</v>
      </c>
      <c r="CF116" s="16">
        <f t="shared" si="62"/>
        <v>960</v>
      </c>
      <c r="CG116" s="17">
        <f t="shared" si="44"/>
        <v>1.909</v>
      </c>
      <c r="CH116" s="17">
        <f t="shared" si="45"/>
        <v>0.92600000000000005</v>
      </c>
      <c r="CI116" s="17">
        <f t="shared" si="46"/>
        <v>1.107</v>
      </c>
      <c r="CJ116" s="17">
        <f t="shared" si="47"/>
        <v>1.1990000000000001</v>
      </c>
      <c r="CK116" s="17">
        <f t="shared" si="48"/>
        <v>1.3120000000000001</v>
      </c>
      <c r="CL116" s="17">
        <f t="shared" si="49"/>
        <v>1.5449999999999999</v>
      </c>
      <c r="CM116" s="16">
        <f t="shared" si="50"/>
        <v>5</v>
      </c>
      <c r="CN116" s="17" t="str">
        <f t="shared" si="63"/>
        <v>ok</v>
      </c>
      <c r="CO116" s="17">
        <f t="shared" si="64"/>
        <v>1.5449999999999999</v>
      </c>
      <c r="CP116" s="33" t="str">
        <f>IF(CO116&gt;='PAINEL E TARGET'!$T$11,'PAINEL E TARGET'!$S$11,
IF(CO116&gt;='PAINEL E TARGET'!$T$12,'PAINEL E TARGET'!$S$12,
IF(CO116&gt;='PAINEL E TARGET'!$T$13,'PAINEL E TARGET'!$S$13,
IF(CO116&gt;='PAINEL E TARGET'!$T$14,'PAINEL E TARGET'!$S$14,
IF(CO116&gt;='PAINEL E TARGET'!$T$15,'PAINEL E TARGET'!$S$15,
IF(CO116&gt;='PAINEL E TARGET'!$T$16,'PAINEL E TARGET'!$S$16,
IF(CO116&gt;='PAINEL E TARGET'!$T$17,'PAINEL E TARGET'!$S$17,
IF(CO116&gt;='PAINEL E TARGET'!$T$18,'PAINEL E TARGET'!$S$18,'PAINEL E TARGET'!$S$19))))))))</f>
        <v>8. Fx de 130% ou mais</v>
      </c>
      <c r="CQ116" s="17">
        <f>IFERROR(VLOOKUP($BW116,'PAINEL E TARGET'!$G$1:$Q$99,5,0),0)</f>
        <v>0.25</v>
      </c>
      <c r="CR116" s="17">
        <f>VLOOKUP(CP116,'PAINEL E TARGET'!$S$10:$U$19,3,0)</f>
        <v>1.6</v>
      </c>
      <c r="CS116" s="16">
        <f t="shared" si="65"/>
        <v>960</v>
      </c>
      <c r="CT116" s="17">
        <f t="shared" si="51"/>
        <v>1.609</v>
      </c>
      <c r="CU116" s="33" t="str">
        <f>IF(CT116&gt;='PAINEL E TARGET'!$T$11,'PAINEL E TARGET'!$S$11,
IF(CT116&gt;='PAINEL E TARGET'!$T$12,'PAINEL E TARGET'!$S$12,
IF(CT116&gt;='PAINEL E TARGET'!$T$13,'PAINEL E TARGET'!$S$13,
IF(CT116&gt;='PAINEL E TARGET'!$T$14,'PAINEL E TARGET'!$S$14,
IF(CT116&gt;='PAINEL E TARGET'!$T$15,'PAINEL E TARGET'!$S$15,
IF(CT116&gt;='PAINEL E TARGET'!$T$16,'PAINEL E TARGET'!$S$16,
IF(CT116&gt;='PAINEL E TARGET'!$T$17,'PAINEL E TARGET'!$S$17,
IF(CT116&gt;='PAINEL E TARGET'!$T$18,'PAINEL E TARGET'!$S$18,'PAINEL E TARGET'!$S$19))))))))</f>
        <v>8. Fx de 130% ou mais</v>
      </c>
      <c r="CV116" s="17">
        <f>IFERROR(VLOOKUP($BW116,'PAINEL E TARGET'!$G$1:$Q$99,6,0),0)</f>
        <v>0.2</v>
      </c>
      <c r="CW116" s="17">
        <f>VLOOKUP(CU116,'PAINEL E TARGET'!$S$10:$U$19,3,0)</f>
        <v>1.6</v>
      </c>
      <c r="CX116" s="16">
        <f t="shared" si="66"/>
        <v>768.00000000000011</v>
      </c>
      <c r="CY116" s="17">
        <f t="shared" si="52"/>
        <v>1.623</v>
      </c>
      <c r="CZ116" s="33" t="str">
        <f>IF(CY116&gt;='PAINEL E TARGET'!$T$11,'PAINEL E TARGET'!$S$11,
IF(CY116&gt;='PAINEL E TARGET'!$T$12,'PAINEL E TARGET'!$S$12,
IF(CY116&gt;='PAINEL E TARGET'!$T$13,'PAINEL E TARGET'!$S$13,
IF(CY116&gt;='PAINEL E TARGET'!$T$14,'PAINEL E TARGET'!$S$14,
IF(CY116&gt;='PAINEL E TARGET'!$T$15,'PAINEL E TARGET'!$S$15,
IF(CY116&gt;='PAINEL E TARGET'!$T$16,'PAINEL E TARGET'!$S$16,
IF(CY116&gt;='PAINEL E TARGET'!$T$17,'PAINEL E TARGET'!$S$17,
IF(CY116&gt;='PAINEL E TARGET'!$T$18,'PAINEL E TARGET'!$S$18,'PAINEL E TARGET'!$S$19))))))))</f>
        <v>8. Fx de 130% ou mais</v>
      </c>
      <c r="DA116" s="17">
        <f>IFERROR(VLOOKUP($BW116,'PAINEL E TARGET'!$G$1:$Q$99,7,0),0)</f>
        <v>0.15</v>
      </c>
      <c r="DB116" s="17">
        <f>VLOOKUP(CZ116,'PAINEL E TARGET'!$S$10:$U$19,3,0)</f>
        <v>1.6</v>
      </c>
      <c r="DC116" s="16">
        <f t="shared" si="67"/>
        <v>576</v>
      </c>
      <c r="DD116" s="17">
        <f t="shared" si="53"/>
        <v>1.59</v>
      </c>
      <c r="DE116" s="33" t="str">
        <f>IF(DD116&gt;='PAINEL E TARGET'!$T$11,'PAINEL E TARGET'!$S$11,
IF(DD116&gt;='PAINEL E TARGET'!$T$12,'PAINEL E TARGET'!$S$12,
IF(DD116&gt;='PAINEL E TARGET'!$T$13,'PAINEL E TARGET'!$S$13,
IF(DD116&gt;='PAINEL E TARGET'!$T$14,'PAINEL E TARGET'!$S$14,
IF(DD116&gt;='PAINEL E TARGET'!$T$15,'PAINEL E TARGET'!$S$15,
IF(DD116&gt;='PAINEL E TARGET'!$T$16,'PAINEL E TARGET'!$S$16,
IF(DD116&gt;='PAINEL E TARGET'!$T$17,'PAINEL E TARGET'!$S$17,
IF(DD116&gt;='PAINEL E TARGET'!$T$18,'PAINEL E TARGET'!$S$18,'PAINEL E TARGET'!$S$19))))))))</f>
        <v>8. Fx de 130% ou mais</v>
      </c>
      <c r="DF116" s="17">
        <f>IFERROR(VLOOKUP($BW116,'PAINEL E TARGET'!$G$1:$Q$99,8,0),0)</f>
        <v>0.1</v>
      </c>
      <c r="DG116" s="17">
        <f>VLOOKUP(DE116,'PAINEL E TARGET'!$S$10:$U$19,3,0)</f>
        <v>1.6</v>
      </c>
      <c r="DH116" s="16">
        <f t="shared" si="68"/>
        <v>384.00000000000006</v>
      </c>
      <c r="DI116" s="17">
        <f t="shared" si="54"/>
        <v>0.94099999999999995</v>
      </c>
      <c r="DJ116" s="33" t="str">
        <f>IF(DI116&gt;='PAINEL E TARGET'!$T$11,'PAINEL E TARGET'!$S$11,
IF(DI116&gt;='PAINEL E TARGET'!$T$12,'PAINEL E TARGET'!$S$12,
IF(DI116&gt;='PAINEL E TARGET'!$T$13,'PAINEL E TARGET'!$S$13,
IF(DI116&gt;='PAINEL E TARGET'!$T$14,'PAINEL E TARGET'!$S$14,
IF(DI116&gt;='PAINEL E TARGET'!$T$15,'PAINEL E TARGET'!$S$15,
IF(DI116&gt;='PAINEL E TARGET'!$T$16,'PAINEL E TARGET'!$S$16,
IF(DI116&gt;='PAINEL E TARGET'!$T$17,'PAINEL E TARGET'!$S$17,
IF(DI116&gt;='PAINEL E TARGET'!$T$18,'PAINEL E TARGET'!$S$18,'PAINEL E TARGET'!$S$19))))))))</f>
        <v>1. Fx de 90% a 99,9%</v>
      </c>
      <c r="DK116" s="17">
        <f>IFERROR(VLOOKUP($BW116,'PAINEL E TARGET'!$G$1:$Q$99,9,0),0)</f>
        <v>0.05</v>
      </c>
      <c r="DL116" s="17">
        <f>VLOOKUP(DJ116,'PAINEL E TARGET'!$S$10:$U$19,3,0)</f>
        <v>0.5</v>
      </c>
      <c r="DM116" s="16">
        <f t="shared" si="69"/>
        <v>60</v>
      </c>
      <c r="DN116" s="17">
        <f t="shared" si="55"/>
        <v>1.3120000000000001</v>
      </c>
      <c r="DO116" s="33" t="str">
        <f>IF(DN116&gt;='PAINEL E TARGET'!$T$11,'PAINEL E TARGET'!$S$11,
IF(DN116&gt;='PAINEL E TARGET'!$T$12,'PAINEL E TARGET'!$S$12,
IF(DN116&gt;='PAINEL E TARGET'!$T$13,'PAINEL E TARGET'!$S$13,
IF(DN116&gt;='PAINEL E TARGET'!$T$14,'PAINEL E TARGET'!$S$14,
IF(DN116&gt;='PAINEL E TARGET'!$T$15,'PAINEL E TARGET'!$S$15,
IF(DN116&gt;='PAINEL E TARGET'!$T$16,'PAINEL E TARGET'!$S$16,
IF(DN116&gt;='PAINEL E TARGET'!$T$17,'PAINEL E TARGET'!$S$17,
IF(DN116&gt;='PAINEL E TARGET'!$T$18,'PAINEL E TARGET'!$S$18,'PAINEL E TARGET'!$S$19))))))))</f>
        <v>8. Fx de 130% ou mais</v>
      </c>
      <c r="DP116" s="17">
        <f>IFERROR(VLOOKUP($BW116,'PAINEL E TARGET'!$G$1:$Q$99,10,0),0)</f>
        <v>0</v>
      </c>
      <c r="DQ116" s="17">
        <f>VLOOKUP(DO116,'PAINEL E TARGET'!$S$10:$U$19,3,0)</f>
        <v>1.6</v>
      </c>
      <c r="DR116" s="16">
        <f t="shared" si="70"/>
        <v>0</v>
      </c>
      <c r="DS116" s="17">
        <f t="shared" si="56"/>
        <v>1.0129999999999999</v>
      </c>
      <c r="DT116" s="16">
        <f>IF(DS116&gt;=1,VLOOKUP(BO116,'PAINEL E TARGET'!$S$1:$W$8,5,0),0)</f>
        <v>240</v>
      </c>
      <c r="DU116" s="16">
        <f t="shared" si="71"/>
        <v>3948</v>
      </c>
    </row>
    <row r="117" spans="2:125" s="32" customFormat="1" x14ac:dyDescent="0.2">
      <c r="B117" s="44">
        <v>43541</v>
      </c>
      <c r="C117" s="65">
        <v>448</v>
      </c>
      <c r="D117" s="66" t="s">
        <v>123</v>
      </c>
      <c r="E117" s="65">
        <v>215</v>
      </c>
      <c r="F117" s="65" t="s">
        <v>1017</v>
      </c>
      <c r="G117" s="67">
        <v>1569182.8557246695</v>
      </c>
      <c r="H117" s="67">
        <v>896869.34316148062</v>
      </c>
      <c r="I117" s="67">
        <v>759110.84000000008</v>
      </c>
      <c r="J117" s="68">
        <v>0.84640070015563318</v>
      </c>
      <c r="K117" s="67">
        <v>201186.29997206372</v>
      </c>
      <c r="L117" s="67">
        <v>605608.99661536783</v>
      </c>
      <c r="M117" s="67">
        <v>181309.57</v>
      </c>
      <c r="N117" s="67">
        <v>549467.35000000009</v>
      </c>
      <c r="O117" s="67">
        <v>1415186.9352511917</v>
      </c>
      <c r="P117" s="67" t="s">
        <v>1082</v>
      </c>
      <c r="Q117" s="67" t="s">
        <v>1082</v>
      </c>
      <c r="R117" s="67">
        <v>0</v>
      </c>
      <c r="S117" s="67">
        <v>0</v>
      </c>
      <c r="T117" s="68">
        <v>0.10149728232968934</v>
      </c>
      <c r="U117" s="68">
        <v>0.10909490682874878</v>
      </c>
      <c r="V117" s="68">
        <v>1.0748554476008569</v>
      </c>
      <c r="W117" s="67">
        <v>81887.529999999984</v>
      </c>
      <c r="X117" s="67">
        <v>79724.039999999994</v>
      </c>
      <c r="Y117" s="68">
        <v>0.97357973796498698</v>
      </c>
      <c r="Z117" s="68">
        <v>7.818781327409971E-2</v>
      </c>
      <c r="AA117" s="68">
        <v>0.10520365093084769</v>
      </c>
      <c r="AB117" s="68">
        <v>1.3455249165498426</v>
      </c>
      <c r="AC117" s="67">
        <v>63081.56</v>
      </c>
      <c r="AD117" s="67">
        <v>76880.399999999994</v>
      </c>
      <c r="AE117" s="68">
        <v>1.2187460170610873</v>
      </c>
      <c r="AF117" s="43">
        <v>80</v>
      </c>
      <c r="AG117" s="43">
        <v>78</v>
      </c>
      <c r="AH117" s="43">
        <v>62</v>
      </c>
      <c r="AI117" s="43">
        <v>36</v>
      </c>
      <c r="AJ117" s="67">
        <v>50547.359999999993</v>
      </c>
      <c r="AK117" s="67">
        <v>48989.46</v>
      </c>
      <c r="AL117" s="68">
        <v>0.96917939928019992</v>
      </c>
      <c r="AM117" s="67">
        <v>10898.429999999998</v>
      </c>
      <c r="AN117" s="67">
        <v>9763.66</v>
      </c>
      <c r="AO117" s="68">
        <v>0.89587766311294392</v>
      </c>
      <c r="AP117" s="67">
        <v>9081.61</v>
      </c>
      <c r="AQ117" s="67">
        <v>11261.570000000002</v>
      </c>
      <c r="AR117" s="68">
        <v>1.2400411380801422</v>
      </c>
      <c r="AS117" s="67">
        <v>11360.130000000001</v>
      </c>
      <c r="AT117" s="67">
        <v>9709.35</v>
      </c>
      <c r="AU117" s="68">
        <v>0.85468652207325091</v>
      </c>
      <c r="AV117" s="43">
        <v>3570.48</v>
      </c>
      <c r="AW117" s="43">
        <v>2759.54</v>
      </c>
      <c r="AX117" s="69">
        <v>0.77287647599202347</v>
      </c>
      <c r="AY117" s="43">
        <v>201186.29997206372</v>
      </c>
      <c r="AZ117" s="43">
        <v>181309.57</v>
      </c>
      <c r="BA117" s="43">
        <v>18856.758573041687</v>
      </c>
      <c r="BB117" s="43">
        <v>24337.549999999996</v>
      </c>
      <c r="BC117" s="43">
        <v>352421.34802295937</v>
      </c>
      <c r="BD117" s="43">
        <v>33152.330227170067</v>
      </c>
      <c r="BE117" s="43">
        <v>144208.40999999997</v>
      </c>
      <c r="BF117" s="43">
        <v>111090.21</v>
      </c>
      <c r="BG117" s="43">
        <v>6273.2599999999993</v>
      </c>
      <c r="BH117" s="43">
        <v>102</v>
      </c>
      <c r="BI117" s="44">
        <v>43173</v>
      </c>
      <c r="BJ117" s="44">
        <v>43541</v>
      </c>
      <c r="BK117" s="44">
        <v>43172</v>
      </c>
      <c r="BL117" s="43">
        <f t="shared" si="57"/>
        <v>759110.84000000008</v>
      </c>
      <c r="BM117" s="43">
        <f t="shared" si="58"/>
        <v>730776.92000000016</v>
      </c>
      <c r="BO117" s="16" t="str">
        <f>IFERROR(VLOOKUP($C117,'PORTE LOJA'!A:B,2,0),"PORTE 1")</f>
        <v>PORTE 3</v>
      </c>
      <c r="BP117" s="16">
        <f>VLOOKUP(BO117,'PAINEL E TARGET'!$S$1:$W$8,3,0)</f>
        <v>2400</v>
      </c>
      <c r="BQ117" s="16">
        <f t="shared" si="36"/>
        <v>1</v>
      </c>
      <c r="BR117" s="16">
        <f t="shared" si="37"/>
        <v>1</v>
      </c>
      <c r="BS117" s="16">
        <f t="shared" si="38"/>
        <v>1</v>
      </c>
      <c r="BT117" s="16">
        <f t="shared" si="39"/>
        <v>1</v>
      </c>
      <c r="BU117" s="16">
        <f t="shared" si="40"/>
        <v>1</v>
      </c>
      <c r="BV117" s="16">
        <f t="shared" si="41"/>
        <v>1</v>
      </c>
      <c r="BW117" s="17" t="str">
        <f t="shared" si="59"/>
        <v>111111</v>
      </c>
      <c r="BY117" s="17">
        <f t="shared" si="42"/>
        <v>0.84599999999999997</v>
      </c>
      <c r="BZ117" s="17">
        <f t="shared" si="43"/>
        <v>0.90600000000000003</v>
      </c>
      <c r="CA117" s="17" t="str">
        <f t="shared" si="60"/>
        <v>Sem Retira</v>
      </c>
      <c r="CB117" s="17">
        <f t="shared" si="61"/>
        <v>0.90600000000000003</v>
      </c>
      <c r="CC117" s="33" t="str">
        <f>IF(CB117&gt;='PAINEL E TARGET'!$T$11,'PAINEL E TARGET'!$S$11,
IF(CB117&gt;='PAINEL E TARGET'!$T$12,'PAINEL E TARGET'!$S$12,
IF(CB117&gt;='PAINEL E TARGET'!$T$13,'PAINEL E TARGET'!$S$13,
IF(CB117&gt;='PAINEL E TARGET'!$T$14,'PAINEL E TARGET'!$S$14,
IF(CB117&gt;='PAINEL E TARGET'!$T$15,'PAINEL E TARGET'!$S$15,
IF(CB117&gt;='PAINEL E TARGET'!$T$16,'PAINEL E TARGET'!$S$16,
IF(CB117&gt;='PAINEL E TARGET'!$T$17,'PAINEL E TARGET'!$S$17,
IF(CB117&gt;='PAINEL E TARGET'!$T$18,'PAINEL E TARGET'!$S$18,'PAINEL E TARGET'!$S$19))))))))</f>
        <v>1. Fx de 90% a 99,9%</v>
      </c>
      <c r="CD117" s="17">
        <f>IFERROR(VLOOKUP($BW117,'PAINEL E TARGET'!$G$1:$Q$99,4,0),0)</f>
        <v>0.25</v>
      </c>
      <c r="CE117" s="17">
        <f>VLOOKUP(CC117,'PAINEL E TARGET'!$S$10:$U$19,3,0)</f>
        <v>0.5</v>
      </c>
      <c r="CF117" s="16">
        <f t="shared" si="62"/>
        <v>300</v>
      </c>
      <c r="CG117" s="17">
        <f t="shared" si="44"/>
        <v>0.96899999999999997</v>
      </c>
      <c r="CH117" s="17">
        <f t="shared" si="45"/>
        <v>0.89600000000000002</v>
      </c>
      <c r="CI117" s="17">
        <f t="shared" si="46"/>
        <v>1.24</v>
      </c>
      <c r="CJ117" s="17">
        <f t="shared" si="47"/>
        <v>0.85499999999999998</v>
      </c>
      <c r="CK117" s="17">
        <f t="shared" si="48"/>
        <v>0.77300000000000002</v>
      </c>
      <c r="CL117" s="17">
        <f t="shared" si="49"/>
        <v>0.97399999999999998</v>
      </c>
      <c r="CM117" s="16">
        <f t="shared" si="50"/>
        <v>5</v>
      </c>
      <c r="CN117" s="17" t="str">
        <f t="shared" si="63"/>
        <v>ok</v>
      </c>
      <c r="CO117" s="17">
        <f t="shared" si="64"/>
        <v>0.97399999999999998</v>
      </c>
      <c r="CP117" s="33" t="str">
        <f>IF(CO117&gt;='PAINEL E TARGET'!$T$11,'PAINEL E TARGET'!$S$11,
IF(CO117&gt;='PAINEL E TARGET'!$T$12,'PAINEL E TARGET'!$S$12,
IF(CO117&gt;='PAINEL E TARGET'!$T$13,'PAINEL E TARGET'!$S$13,
IF(CO117&gt;='PAINEL E TARGET'!$T$14,'PAINEL E TARGET'!$S$14,
IF(CO117&gt;='PAINEL E TARGET'!$T$15,'PAINEL E TARGET'!$S$15,
IF(CO117&gt;='PAINEL E TARGET'!$T$16,'PAINEL E TARGET'!$S$16,
IF(CO117&gt;='PAINEL E TARGET'!$T$17,'PAINEL E TARGET'!$S$17,
IF(CO117&gt;='PAINEL E TARGET'!$T$18,'PAINEL E TARGET'!$S$18,'PAINEL E TARGET'!$S$19))))))))</f>
        <v>1. Fx de 90% a 99,9%</v>
      </c>
      <c r="CQ117" s="17">
        <f>IFERROR(VLOOKUP($BW117,'PAINEL E TARGET'!$G$1:$Q$99,5,0),0)</f>
        <v>0.25</v>
      </c>
      <c r="CR117" s="17">
        <f>VLOOKUP(CP117,'PAINEL E TARGET'!$S$10:$U$19,3,0)</f>
        <v>0.5</v>
      </c>
      <c r="CS117" s="16">
        <f t="shared" si="65"/>
        <v>300</v>
      </c>
      <c r="CT117" s="17">
        <f t="shared" si="51"/>
        <v>1.2190000000000001</v>
      </c>
      <c r="CU117" s="33" t="str">
        <f>IF(CT117&gt;='PAINEL E TARGET'!$T$11,'PAINEL E TARGET'!$S$11,
IF(CT117&gt;='PAINEL E TARGET'!$T$12,'PAINEL E TARGET'!$S$12,
IF(CT117&gt;='PAINEL E TARGET'!$T$13,'PAINEL E TARGET'!$S$13,
IF(CT117&gt;='PAINEL E TARGET'!$T$14,'PAINEL E TARGET'!$S$14,
IF(CT117&gt;='PAINEL E TARGET'!$T$15,'PAINEL E TARGET'!$S$15,
IF(CT117&gt;='PAINEL E TARGET'!$T$16,'PAINEL E TARGET'!$S$16,
IF(CT117&gt;='PAINEL E TARGET'!$T$17,'PAINEL E TARGET'!$S$17,
IF(CT117&gt;='PAINEL E TARGET'!$T$18,'PAINEL E TARGET'!$S$18,'PAINEL E TARGET'!$S$19))))))))</f>
        <v>6. Fx de 120% a 124,9%</v>
      </c>
      <c r="CV117" s="17">
        <f>IFERROR(VLOOKUP($BW117,'PAINEL E TARGET'!$G$1:$Q$99,6,0),0)</f>
        <v>0.2</v>
      </c>
      <c r="CW117" s="17">
        <f>VLOOKUP(CU117,'PAINEL E TARGET'!$S$10:$U$19,3,0)</f>
        <v>1.4</v>
      </c>
      <c r="CX117" s="16">
        <f t="shared" si="66"/>
        <v>671.99999999999989</v>
      </c>
      <c r="CY117" s="17">
        <f t="shared" si="52"/>
        <v>0.90100000000000002</v>
      </c>
      <c r="CZ117" s="33" t="str">
        <f>IF(CY117&gt;='PAINEL E TARGET'!$T$11,'PAINEL E TARGET'!$S$11,
IF(CY117&gt;='PAINEL E TARGET'!$T$12,'PAINEL E TARGET'!$S$12,
IF(CY117&gt;='PAINEL E TARGET'!$T$13,'PAINEL E TARGET'!$S$13,
IF(CY117&gt;='PAINEL E TARGET'!$T$14,'PAINEL E TARGET'!$S$14,
IF(CY117&gt;='PAINEL E TARGET'!$T$15,'PAINEL E TARGET'!$S$15,
IF(CY117&gt;='PAINEL E TARGET'!$T$16,'PAINEL E TARGET'!$S$16,
IF(CY117&gt;='PAINEL E TARGET'!$T$17,'PAINEL E TARGET'!$S$17,
IF(CY117&gt;='PAINEL E TARGET'!$T$18,'PAINEL E TARGET'!$S$18,'PAINEL E TARGET'!$S$19))))))))</f>
        <v>1. Fx de 90% a 99,9%</v>
      </c>
      <c r="DA117" s="17">
        <f>IFERROR(VLOOKUP($BW117,'PAINEL E TARGET'!$G$1:$Q$99,7,0),0)</f>
        <v>0.15</v>
      </c>
      <c r="DB117" s="17">
        <f>VLOOKUP(CZ117,'PAINEL E TARGET'!$S$10:$U$19,3,0)</f>
        <v>0.5</v>
      </c>
      <c r="DC117" s="16">
        <f t="shared" si="67"/>
        <v>180</v>
      </c>
      <c r="DD117" s="17">
        <f t="shared" si="53"/>
        <v>1.2909999999999999</v>
      </c>
      <c r="DE117" s="33" t="str">
        <f>IF(DD117&gt;='PAINEL E TARGET'!$T$11,'PAINEL E TARGET'!$S$11,
IF(DD117&gt;='PAINEL E TARGET'!$T$12,'PAINEL E TARGET'!$S$12,
IF(DD117&gt;='PAINEL E TARGET'!$T$13,'PAINEL E TARGET'!$S$13,
IF(DD117&gt;='PAINEL E TARGET'!$T$14,'PAINEL E TARGET'!$S$14,
IF(DD117&gt;='PAINEL E TARGET'!$T$15,'PAINEL E TARGET'!$S$15,
IF(DD117&gt;='PAINEL E TARGET'!$T$16,'PAINEL E TARGET'!$S$16,
IF(DD117&gt;='PAINEL E TARGET'!$T$17,'PAINEL E TARGET'!$S$17,
IF(DD117&gt;='PAINEL E TARGET'!$T$18,'PAINEL E TARGET'!$S$18,'PAINEL E TARGET'!$S$19))))))))</f>
        <v>7. Fx de 125% a 129,9%</v>
      </c>
      <c r="DF117" s="17">
        <f>IFERROR(VLOOKUP($BW117,'PAINEL E TARGET'!$G$1:$Q$99,8,0),0)</f>
        <v>0.1</v>
      </c>
      <c r="DG117" s="17">
        <f>VLOOKUP(DE117,'PAINEL E TARGET'!$S$10:$U$19,3,0)</f>
        <v>1.5</v>
      </c>
      <c r="DH117" s="16">
        <f t="shared" si="68"/>
        <v>360.00000000000006</v>
      </c>
      <c r="DI117" s="17">
        <f t="shared" si="54"/>
        <v>0.58099999999999996</v>
      </c>
      <c r="DJ117" s="33" t="str">
        <f>IF(DI117&gt;='PAINEL E TARGET'!$T$11,'PAINEL E TARGET'!$S$11,
IF(DI117&gt;='PAINEL E TARGET'!$T$12,'PAINEL E TARGET'!$S$12,
IF(DI117&gt;='PAINEL E TARGET'!$T$13,'PAINEL E TARGET'!$S$13,
IF(DI117&gt;='PAINEL E TARGET'!$T$14,'PAINEL E TARGET'!$S$14,
IF(DI117&gt;='PAINEL E TARGET'!$T$15,'PAINEL E TARGET'!$S$15,
IF(DI117&gt;='PAINEL E TARGET'!$T$16,'PAINEL E TARGET'!$S$16,
IF(DI117&gt;='PAINEL E TARGET'!$T$17,'PAINEL E TARGET'!$S$17,
IF(DI117&gt;='PAINEL E TARGET'!$T$18,'PAINEL E TARGET'!$S$18,'PAINEL E TARGET'!$S$19))))))))</f>
        <v>Não elegível</v>
      </c>
      <c r="DK117" s="17">
        <f>IFERROR(VLOOKUP($BW117,'PAINEL E TARGET'!$G$1:$Q$99,9,0),0)</f>
        <v>0.05</v>
      </c>
      <c r="DL117" s="17">
        <f>VLOOKUP(DJ117,'PAINEL E TARGET'!$S$10:$U$19,3,0)</f>
        <v>0</v>
      </c>
      <c r="DM117" s="16">
        <f t="shared" si="69"/>
        <v>0</v>
      </c>
      <c r="DN117" s="17">
        <f t="shared" si="55"/>
        <v>0.77300000000000002</v>
      </c>
      <c r="DO117" s="33" t="str">
        <f>IF(DN117&gt;='PAINEL E TARGET'!$T$11,'PAINEL E TARGET'!$S$11,
IF(DN117&gt;='PAINEL E TARGET'!$T$12,'PAINEL E TARGET'!$S$12,
IF(DN117&gt;='PAINEL E TARGET'!$T$13,'PAINEL E TARGET'!$S$13,
IF(DN117&gt;='PAINEL E TARGET'!$T$14,'PAINEL E TARGET'!$S$14,
IF(DN117&gt;='PAINEL E TARGET'!$T$15,'PAINEL E TARGET'!$S$15,
IF(DN117&gt;='PAINEL E TARGET'!$T$16,'PAINEL E TARGET'!$S$16,
IF(DN117&gt;='PAINEL E TARGET'!$T$17,'PAINEL E TARGET'!$S$17,
IF(DN117&gt;='PAINEL E TARGET'!$T$18,'PAINEL E TARGET'!$S$18,'PAINEL E TARGET'!$S$19))))))))</f>
        <v>Não elegível</v>
      </c>
      <c r="DP117" s="17">
        <f>IFERROR(VLOOKUP($BW117,'PAINEL E TARGET'!$G$1:$Q$99,10,0),0)</f>
        <v>0</v>
      </c>
      <c r="DQ117" s="17">
        <f>VLOOKUP(DO117,'PAINEL E TARGET'!$S$10:$U$19,3,0)</f>
        <v>0</v>
      </c>
      <c r="DR117" s="16">
        <f t="shared" si="70"/>
        <v>0</v>
      </c>
      <c r="DS117" s="17">
        <f t="shared" si="56"/>
        <v>0.97499999999999998</v>
      </c>
      <c r="DT117" s="16">
        <f>IF(DS117&gt;=1,VLOOKUP(BO117,'PAINEL E TARGET'!$S$1:$W$8,5,0),0)</f>
        <v>0</v>
      </c>
      <c r="DU117" s="16">
        <f t="shared" si="71"/>
        <v>1812</v>
      </c>
    </row>
    <row r="118" spans="2:125" s="32" customFormat="1" x14ac:dyDescent="0.2">
      <c r="B118" s="44">
        <v>43541</v>
      </c>
      <c r="C118" s="65">
        <v>451</v>
      </c>
      <c r="D118" s="66" t="s">
        <v>124</v>
      </c>
      <c r="E118" s="65">
        <v>510</v>
      </c>
      <c r="F118" s="65" t="s">
        <v>944</v>
      </c>
      <c r="G118" s="67">
        <v>2452220.1368056396</v>
      </c>
      <c r="H118" s="67">
        <v>1357045.0508590848</v>
      </c>
      <c r="I118" s="67">
        <v>987104.48</v>
      </c>
      <c r="J118" s="68">
        <v>0.72739256473107361</v>
      </c>
      <c r="K118" s="67">
        <v>60455.585061718506</v>
      </c>
      <c r="L118" s="67">
        <v>1064042.8814661154</v>
      </c>
      <c r="M118" s="67">
        <v>53740.5</v>
      </c>
      <c r="N118" s="67">
        <v>851882.26000000013</v>
      </c>
      <c r="O118" s="67">
        <v>2042430.2776438717</v>
      </c>
      <c r="P118" s="67" t="s">
        <v>1082</v>
      </c>
      <c r="Q118" s="67" t="s">
        <v>1082</v>
      </c>
      <c r="R118" s="67">
        <v>0</v>
      </c>
      <c r="S118" s="67">
        <v>0</v>
      </c>
      <c r="T118" s="68">
        <v>7.3226893989687639E-2</v>
      </c>
      <c r="U118" s="68">
        <v>7.8599073636356043E-2</v>
      </c>
      <c r="V118" s="68">
        <v>1.0733634782792365</v>
      </c>
      <c r="W118" s="67">
        <v>82343.53</v>
      </c>
      <c r="X118" s="67">
        <v>71181.11</v>
      </c>
      <c r="Y118" s="68">
        <v>0.86444083706394426</v>
      </c>
      <c r="Z118" s="68">
        <v>0</v>
      </c>
      <c r="AA118" s="68">
        <v>0</v>
      </c>
      <c r="AB118" s="68">
        <v>0</v>
      </c>
      <c r="AC118" s="67">
        <v>0</v>
      </c>
      <c r="AD118" s="67">
        <v>0</v>
      </c>
      <c r="AE118" s="68" t="s">
        <v>1082</v>
      </c>
      <c r="AF118" s="43">
        <v>80</v>
      </c>
      <c r="AG118" s="43">
        <v>83</v>
      </c>
      <c r="AH118" s="43">
        <v>4</v>
      </c>
      <c r="AI118" s="43">
        <v>4</v>
      </c>
      <c r="AJ118" s="67">
        <v>36225.649999999994</v>
      </c>
      <c r="AK118" s="67">
        <v>39036</v>
      </c>
      <c r="AL118" s="68">
        <v>1.0775790082441588</v>
      </c>
      <c r="AM118" s="67">
        <v>17605.150000000001</v>
      </c>
      <c r="AN118" s="67">
        <v>10445</v>
      </c>
      <c r="AO118" s="68">
        <v>0.59329230367250485</v>
      </c>
      <c r="AP118" s="67">
        <v>0</v>
      </c>
      <c r="AQ118" s="67">
        <v>349.98</v>
      </c>
      <c r="AR118" s="68">
        <v>0</v>
      </c>
      <c r="AS118" s="67">
        <v>28512.73</v>
      </c>
      <c r="AT118" s="67">
        <v>21350.13</v>
      </c>
      <c r="AU118" s="68">
        <v>0.7487929075889963</v>
      </c>
      <c r="AV118" s="43">
        <v>426.52000000000004</v>
      </c>
      <c r="AW118" s="43">
        <v>514.80000000000007</v>
      </c>
      <c r="AX118" s="69">
        <v>1.2069773984807277</v>
      </c>
      <c r="AY118" s="43">
        <v>60455.585061718506</v>
      </c>
      <c r="AZ118" s="43">
        <v>53740.5</v>
      </c>
      <c r="BA118" s="43">
        <v>21237.468906933391</v>
      </c>
      <c r="BB118" s="43">
        <v>22106.77</v>
      </c>
      <c r="BC118" s="43">
        <v>107462.74593362621</v>
      </c>
      <c r="BD118" s="43">
        <v>38297.18171203696</v>
      </c>
      <c r="BE118" s="43">
        <v>150700.05000000002</v>
      </c>
      <c r="BF118" s="43">
        <v>0</v>
      </c>
      <c r="BG118" s="43">
        <v>776.71</v>
      </c>
      <c r="BH118" s="43">
        <v>15</v>
      </c>
      <c r="BI118" s="44">
        <v>43173</v>
      </c>
      <c r="BJ118" s="44">
        <v>43541</v>
      </c>
      <c r="BK118" s="44">
        <v>43172</v>
      </c>
      <c r="BL118" s="43">
        <f t="shared" si="57"/>
        <v>987104.48</v>
      </c>
      <c r="BM118" s="43">
        <f t="shared" si="58"/>
        <v>905622.76000000013</v>
      </c>
      <c r="BO118" s="16" t="str">
        <f>IFERROR(VLOOKUP($C118,'PORTE LOJA'!A:B,2,0),"PORTE 1")</f>
        <v>PORTE 3</v>
      </c>
      <c r="BP118" s="16">
        <f>VLOOKUP(BO118,'PAINEL E TARGET'!$S$1:$W$8,3,0)</f>
        <v>2400</v>
      </c>
      <c r="BQ118" s="16">
        <f t="shared" si="36"/>
        <v>1</v>
      </c>
      <c r="BR118" s="16">
        <f t="shared" si="37"/>
        <v>1</v>
      </c>
      <c r="BS118" s="16">
        <f t="shared" si="38"/>
        <v>0</v>
      </c>
      <c r="BT118" s="16">
        <f t="shared" si="39"/>
        <v>1</v>
      </c>
      <c r="BU118" s="16">
        <f t="shared" si="40"/>
        <v>1</v>
      </c>
      <c r="BV118" s="16">
        <f t="shared" si="41"/>
        <v>1</v>
      </c>
      <c r="BW118" s="17" t="str">
        <f t="shared" si="59"/>
        <v>110111</v>
      </c>
      <c r="BY118" s="17">
        <f t="shared" si="42"/>
        <v>0.72699999999999998</v>
      </c>
      <c r="BZ118" s="17">
        <f t="shared" si="43"/>
        <v>0.80500000000000005</v>
      </c>
      <c r="CA118" s="17" t="str">
        <f t="shared" si="60"/>
        <v>Sem Retira</v>
      </c>
      <c r="CB118" s="17">
        <f t="shared" si="61"/>
        <v>0.80500000000000005</v>
      </c>
      <c r="CC118" s="33" t="str">
        <f>IF(CB118&gt;='PAINEL E TARGET'!$T$11,'PAINEL E TARGET'!$S$11,
IF(CB118&gt;='PAINEL E TARGET'!$T$12,'PAINEL E TARGET'!$S$12,
IF(CB118&gt;='PAINEL E TARGET'!$T$13,'PAINEL E TARGET'!$S$13,
IF(CB118&gt;='PAINEL E TARGET'!$T$14,'PAINEL E TARGET'!$S$14,
IF(CB118&gt;='PAINEL E TARGET'!$T$15,'PAINEL E TARGET'!$S$15,
IF(CB118&gt;='PAINEL E TARGET'!$T$16,'PAINEL E TARGET'!$S$16,
IF(CB118&gt;='PAINEL E TARGET'!$T$17,'PAINEL E TARGET'!$S$17,
IF(CB118&gt;='PAINEL E TARGET'!$T$18,'PAINEL E TARGET'!$S$18,'PAINEL E TARGET'!$S$19))))))))</f>
        <v>Não elegível</v>
      </c>
      <c r="CD118" s="17">
        <f>IFERROR(VLOOKUP($BW118,'PAINEL E TARGET'!$G$1:$Q$99,4,0),0)</f>
        <v>0.3</v>
      </c>
      <c r="CE118" s="17">
        <f>VLOOKUP(CC118,'PAINEL E TARGET'!$S$10:$U$19,3,0)</f>
        <v>0</v>
      </c>
      <c r="CF118" s="16">
        <f t="shared" si="62"/>
        <v>0</v>
      </c>
      <c r="CG118" s="17">
        <f t="shared" si="44"/>
        <v>1.0780000000000001</v>
      </c>
      <c r="CH118" s="17">
        <f t="shared" si="45"/>
        <v>0.59299999999999997</v>
      </c>
      <c r="CI118" s="17" t="str">
        <f t="shared" si="46"/>
        <v>sem meta</v>
      </c>
      <c r="CJ118" s="17">
        <f t="shared" si="47"/>
        <v>0.749</v>
      </c>
      <c r="CK118" s="17">
        <f t="shared" si="48"/>
        <v>1.2070000000000001</v>
      </c>
      <c r="CL118" s="17">
        <f t="shared" si="49"/>
        <v>0.86399999999999999</v>
      </c>
      <c r="CM118" s="16">
        <f t="shared" si="50"/>
        <v>4</v>
      </c>
      <c r="CN118" s="17" t="str">
        <f t="shared" si="63"/>
        <v>não ok</v>
      </c>
      <c r="CO118" s="17">
        <f t="shared" si="64"/>
        <v>0</v>
      </c>
      <c r="CP118" s="33" t="str">
        <f>IF(CO118&gt;='PAINEL E TARGET'!$T$11,'PAINEL E TARGET'!$S$11,
IF(CO118&gt;='PAINEL E TARGET'!$T$12,'PAINEL E TARGET'!$S$12,
IF(CO118&gt;='PAINEL E TARGET'!$T$13,'PAINEL E TARGET'!$S$13,
IF(CO118&gt;='PAINEL E TARGET'!$T$14,'PAINEL E TARGET'!$S$14,
IF(CO118&gt;='PAINEL E TARGET'!$T$15,'PAINEL E TARGET'!$S$15,
IF(CO118&gt;='PAINEL E TARGET'!$T$16,'PAINEL E TARGET'!$S$16,
IF(CO118&gt;='PAINEL E TARGET'!$T$17,'PAINEL E TARGET'!$S$17,
IF(CO118&gt;='PAINEL E TARGET'!$T$18,'PAINEL E TARGET'!$S$18,'PAINEL E TARGET'!$S$19))))))))</f>
        <v>Não elegível</v>
      </c>
      <c r="CQ118" s="17">
        <f>IFERROR(VLOOKUP($BW118,'PAINEL E TARGET'!$G$1:$Q$99,5,0),0)</f>
        <v>0.3</v>
      </c>
      <c r="CR118" s="17">
        <f>VLOOKUP(CP118,'PAINEL E TARGET'!$S$10:$U$19,3,0)</f>
        <v>0</v>
      </c>
      <c r="CS118" s="16">
        <f t="shared" si="65"/>
        <v>0</v>
      </c>
      <c r="CT118" s="17">
        <f t="shared" si="51"/>
        <v>0</v>
      </c>
      <c r="CU118" s="33" t="str">
        <f>IF(CT118&gt;='PAINEL E TARGET'!$T$11,'PAINEL E TARGET'!$S$11,
IF(CT118&gt;='PAINEL E TARGET'!$T$12,'PAINEL E TARGET'!$S$12,
IF(CT118&gt;='PAINEL E TARGET'!$T$13,'PAINEL E TARGET'!$S$13,
IF(CT118&gt;='PAINEL E TARGET'!$T$14,'PAINEL E TARGET'!$S$14,
IF(CT118&gt;='PAINEL E TARGET'!$T$15,'PAINEL E TARGET'!$S$15,
IF(CT118&gt;='PAINEL E TARGET'!$T$16,'PAINEL E TARGET'!$S$16,
IF(CT118&gt;='PAINEL E TARGET'!$T$17,'PAINEL E TARGET'!$S$17,
IF(CT118&gt;='PAINEL E TARGET'!$T$18,'PAINEL E TARGET'!$S$18,'PAINEL E TARGET'!$S$19))))))))</f>
        <v>Não elegível</v>
      </c>
      <c r="CV118" s="17">
        <f>IFERROR(VLOOKUP($BW118,'PAINEL E TARGET'!$G$1:$Q$99,6,0),0)</f>
        <v>0</v>
      </c>
      <c r="CW118" s="17">
        <f>VLOOKUP(CU118,'PAINEL E TARGET'!$S$10:$U$19,3,0)</f>
        <v>0</v>
      </c>
      <c r="CX118" s="16">
        <f t="shared" si="66"/>
        <v>0</v>
      </c>
      <c r="CY118" s="17">
        <f t="shared" si="52"/>
        <v>0.88900000000000001</v>
      </c>
      <c r="CZ118" s="33" t="str">
        <f>IF(CY118&gt;='PAINEL E TARGET'!$T$11,'PAINEL E TARGET'!$S$11,
IF(CY118&gt;='PAINEL E TARGET'!$T$12,'PAINEL E TARGET'!$S$12,
IF(CY118&gt;='PAINEL E TARGET'!$T$13,'PAINEL E TARGET'!$S$13,
IF(CY118&gt;='PAINEL E TARGET'!$T$14,'PAINEL E TARGET'!$S$14,
IF(CY118&gt;='PAINEL E TARGET'!$T$15,'PAINEL E TARGET'!$S$15,
IF(CY118&gt;='PAINEL E TARGET'!$T$16,'PAINEL E TARGET'!$S$16,
IF(CY118&gt;='PAINEL E TARGET'!$T$17,'PAINEL E TARGET'!$S$17,
IF(CY118&gt;='PAINEL E TARGET'!$T$18,'PAINEL E TARGET'!$S$18,'PAINEL E TARGET'!$S$19))))))))</f>
        <v>Não elegível</v>
      </c>
      <c r="DA118" s="17">
        <f>IFERROR(VLOOKUP($BW118,'PAINEL E TARGET'!$G$1:$Q$99,7,0),0)</f>
        <v>0.15</v>
      </c>
      <c r="DB118" s="17">
        <f>VLOOKUP(CZ118,'PAINEL E TARGET'!$S$10:$U$19,3,0)</f>
        <v>0</v>
      </c>
      <c r="DC118" s="16">
        <f t="shared" si="67"/>
        <v>0</v>
      </c>
      <c r="DD118" s="17">
        <f t="shared" si="53"/>
        <v>1.0409999999999999</v>
      </c>
      <c r="DE118" s="33" t="str">
        <f>IF(DD118&gt;='PAINEL E TARGET'!$T$11,'PAINEL E TARGET'!$S$11,
IF(DD118&gt;='PAINEL E TARGET'!$T$12,'PAINEL E TARGET'!$S$12,
IF(DD118&gt;='PAINEL E TARGET'!$T$13,'PAINEL E TARGET'!$S$13,
IF(DD118&gt;='PAINEL E TARGET'!$T$14,'PAINEL E TARGET'!$S$14,
IF(DD118&gt;='PAINEL E TARGET'!$T$15,'PAINEL E TARGET'!$S$15,
IF(DD118&gt;='PAINEL E TARGET'!$T$16,'PAINEL E TARGET'!$S$16,
IF(DD118&gt;='PAINEL E TARGET'!$T$17,'PAINEL E TARGET'!$S$17,
IF(DD118&gt;='PAINEL E TARGET'!$T$18,'PAINEL E TARGET'!$S$18,'PAINEL E TARGET'!$S$19))))))))</f>
        <v>2. Fx de 100% a 104,9%</v>
      </c>
      <c r="DF118" s="17">
        <f>IFERROR(VLOOKUP($BW118,'PAINEL E TARGET'!$G$1:$Q$99,8,0),0)</f>
        <v>0.1</v>
      </c>
      <c r="DG118" s="17">
        <f>VLOOKUP(DE118,'PAINEL E TARGET'!$S$10:$U$19,3,0)</f>
        <v>1</v>
      </c>
      <c r="DH118" s="16">
        <f t="shared" si="68"/>
        <v>240</v>
      </c>
      <c r="DI118" s="17">
        <f t="shared" si="54"/>
        <v>1</v>
      </c>
      <c r="DJ118" s="33" t="str">
        <f>IF(DI118&gt;='PAINEL E TARGET'!$T$11,'PAINEL E TARGET'!$S$11,
IF(DI118&gt;='PAINEL E TARGET'!$T$12,'PAINEL E TARGET'!$S$12,
IF(DI118&gt;='PAINEL E TARGET'!$T$13,'PAINEL E TARGET'!$S$13,
IF(DI118&gt;='PAINEL E TARGET'!$T$14,'PAINEL E TARGET'!$S$14,
IF(DI118&gt;='PAINEL E TARGET'!$T$15,'PAINEL E TARGET'!$S$15,
IF(DI118&gt;='PAINEL E TARGET'!$T$16,'PAINEL E TARGET'!$S$16,
IF(DI118&gt;='PAINEL E TARGET'!$T$17,'PAINEL E TARGET'!$S$17,
IF(DI118&gt;='PAINEL E TARGET'!$T$18,'PAINEL E TARGET'!$S$18,'PAINEL E TARGET'!$S$19))))))))</f>
        <v>2. Fx de 100% a 104,9%</v>
      </c>
      <c r="DK118" s="17">
        <f>IFERROR(VLOOKUP($BW118,'PAINEL E TARGET'!$G$1:$Q$99,9,0),0)</f>
        <v>0.15</v>
      </c>
      <c r="DL118" s="17">
        <f>VLOOKUP(DJ118,'PAINEL E TARGET'!$S$10:$U$19,3,0)</f>
        <v>1</v>
      </c>
      <c r="DM118" s="16">
        <f t="shared" si="69"/>
        <v>360</v>
      </c>
      <c r="DN118" s="17">
        <f t="shared" si="55"/>
        <v>1.2070000000000001</v>
      </c>
      <c r="DO118" s="33" t="str">
        <f>IF(DN118&gt;='PAINEL E TARGET'!$T$11,'PAINEL E TARGET'!$S$11,
IF(DN118&gt;='PAINEL E TARGET'!$T$12,'PAINEL E TARGET'!$S$12,
IF(DN118&gt;='PAINEL E TARGET'!$T$13,'PAINEL E TARGET'!$S$13,
IF(DN118&gt;='PAINEL E TARGET'!$T$14,'PAINEL E TARGET'!$S$14,
IF(DN118&gt;='PAINEL E TARGET'!$T$15,'PAINEL E TARGET'!$S$15,
IF(DN118&gt;='PAINEL E TARGET'!$T$16,'PAINEL E TARGET'!$S$16,
IF(DN118&gt;='PAINEL E TARGET'!$T$17,'PAINEL E TARGET'!$S$17,
IF(DN118&gt;='PAINEL E TARGET'!$T$18,'PAINEL E TARGET'!$S$18,'PAINEL E TARGET'!$S$19))))))))</f>
        <v>6. Fx de 120% a 124,9%</v>
      </c>
      <c r="DP118" s="17">
        <f>IFERROR(VLOOKUP($BW118,'PAINEL E TARGET'!$G$1:$Q$99,10,0),0)</f>
        <v>0</v>
      </c>
      <c r="DQ118" s="17">
        <f>VLOOKUP(DO118,'PAINEL E TARGET'!$S$10:$U$19,3,0)</f>
        <v>1.4</v>
      </c>
      <c r="DR118" s="16">
        <f t="shared" si="70"/>
        <v>0</v>
      </c>
      <c r="DS118" s="17">
        <f t="shared" si="56"/>
        <v>1.038</v>
      </c>
      <c r="DT118" s="16">
        <f>IF(DS118&gt;=1,VLOOKUP(BO118,'PAINEL E TARGET'!$S$1:$W$8,5,0),0)</f>
        <v>240</v>
      </c>
      <c r="DU118" s="16">
        <f t="shared" si="71"/>
        <v>840</v>
      </c>
    </row>
    <row r="119" spans="2:125" s="32" customFormat="1" x14ac:dyDescent="0.2">
      <c r="B119" s="44">
        <v>43541</v>
      </c>
      <c r="C119" s="65">
        <v>456</v>
      </c>
      <c r="D119" s="66" t="s">
        <v>125</v>
      </c>
      <c r="E119" s="65">
        <v>313</v>
      </c>
      <c r="F119" s="65" t="s">
        <v>943</v>
      </c>
      <c r="G119" s="67">
        <v>2312775.8574359054</v>
      </c>
      <c r="H119" s="67">
        <v>1354852.3197210953</v>
      </c>
      <c r="I119" s="67">
        <v>1197431.69</v>
      </c>
      <c r="J119" s="68">
        <v>0.88380975001504125</v>
      </c>
      <c r="K119" s="67">
        <v>153607.97718026413</v>
      </c>
      <c r="L119" s="67">
        <v>1059873.7929869925</v>
      </c>
      <c r="M119" s="67">
        <v>154220.47</v>
      </c>
      <c r="N119" s="67">
        <v>999170.29999999993</v>
      </c>
      <c r="O119" s="67">
        <v>2083034.4178711865</v>
      </c>
      <c r="P119" s="67" t="s">
        <v>1082</v>
      </c>
      <c r="Q119" s="67" t="s">
        <v>1082</v>
      </c>
      <c r="R119" s="67">
        <v>0</v>
      </c>
      <c r="S119" s="67">
        <v>139.9</v>
      </c>
      <c r="T119" s="68">
        <v>8.8019855448902243E-2</v>
      </c>
      <c r="U119" s="68">
        <v>8.6354887337966119E-2</v>
      </c>
      <c r="V119" s="68">
        <v>0.98108417580959695</v>
      </c>
      <c r="W119" s="67">
        <v>106810.48999999999</v>
      </c>
      <c r="X119" s="67">
        <v>99600.93</v>
      </c>
      <c r="Y119" s="68">
        <v>0.93250138633387036</v>
      </c>
      <c r="Z119" s="68">
        <v>5.70029659287472E-2</v>
      </c>
      <c r="AA119" s="68">
        <v>6.3895864191803778E-2</v>
      </c>
      <c r="AB119" s="68">
        <v>1.1209217476801574</v>
      </c>
      <c r="AC119" s="67">
        <v>69172.06</v>
      </c>
      <c r="AD119" s="67">
        <v>73696.899999999994</v>
      </c>
      <c r="AE119" s="68">
        <v>1.0654142727569484</v>
      </c>
      <c r="AF119" s="43">
        <v>80</v>
      </c>
      <c r="AG119" s="43">
        <v>65</v>
      </c>
      <c r="AH119" s="43">
        <v>49</v>
      </c>
      <c r="AI119" s="43">
        <v>51</v>
      </c>
      <c r="AJ119" s="67">
        <v>47266.979999999989</v>
      </c>
      <c r="AK119" s="67">
        <v>41685</v>
      </c>
      <c r="AL119" s="68">
        <v>0.88190529625544112</v>
      </c>
      <c r="AM119" s="67">
        <v>10126.429999999998</v>
      </c>
      <c r="AN119" s="67">
        <v>8756.5000000000018</v>
      </c>
      <c r="AO119" s="68">
        <v>0.86471737818757477</v>
      </c>
      <c r="AP119" s="67">
        <v>7992.3899999999994</v>
      </c>
      <c r="AQ119" s="67">
        <v>9987.5499999999993</v>
      </c>
      <c r="AR119" s="68">
        <v>1.2496324628803148</v>
      </c>
      <c r="AS119" s="67">
        <v>41424.689999999995</v>
      </c>
      <c r="AT119" s="67">
        <v>39171.879999999997</v>
      </c>
      <c r="AU119" s="68">
        <v>0.94561673243662181</v>
      </c>
      <c r="AV119" s="43">
        <v>2747.21</v>
      </c>
      <c r="AW119" s="43">
        <v>2359.3799999999997</v>
      </c>
      <c r="AX119" s="69">
        <v>0.85882768335875292</v>
      </c>
      <c r="AY119" s="43">
        <v>153607.97718026413</v>
      </c>
      <c r="AZ119" s="43">
        <v>154220.47</v>
      </c>
      <c r="BA119" s="43">
        <v>38763.670527103714</v>
      </c>
      <c r="BB119" s="43">
        <v>38632.43</v>
      </c>
      <c r="BC119" s="43">
        <v>257470.452451544</v>
      </c>
      <c r="BD119" s="43">
        <v>66229.90390774564</v>
      </c>
      <c r="BE119" s="43">
        <v>184434.63999999998</v>
      </c>
      <c r="BF119" s="43">
        <v>119442.62000000002</v>
      </c>
      <c r="BG119" s="43">
        <v>4747.71</v>
      </c>
      <c r="BH119" s="43">
        <v>85</v>
      </c>
      <c r="BI119" s="44">
        <v>43173</v>
      </c>
      <c r="BJ119" s="44">
        <v>43541</v>
      </c>
      <c r="BK119" s="44">
        <v>43172</v>
      </c>
      <c r="BL119" s="43">
        <f t="shared" si="57"/>
        <v>1197571.5899999999</v>
      </c>
      <c r="BM119" s="43">
        <f t="shared" si="58"/>
        <v>1153530.67</v>
      </c>
      <c r="BO119" s="16" t="str">
        <f>IFERROR(VLOOKUP($C119,'PORTE LOJA'!A:B,2,0),"PORTE 1")</f>
        <v>PORTE 3</v>
      </c>
      <c r="BP119" s="16">
        <f>VLOOKUP(BO119,'PAINEL E TARGET'!$S$1:$W$8,3,0)</f>
        <v>2400</v>
      </c>
      <c r="BQ119" s="16">
        <f t="shared" si="36"/>
        <v>1</v>
      </c>
      <c r="BR119" s="16">
        <f t="shared" si="37"/>
        <v>1</v>
      </c>
      <c r="BS119" s="16">
        <f t="shared" si="38"/>
        <v>1</v>
      </c>
      <c r="BT119" s="16">
        <f t="shared" si="39"/>
        <v>1</v>
      </c>
      <c r="BU119" s="16">
        <f t="shared" si="40"/>
        <v>1</v>
      </c>
      <c r="BV119" s="16">
        <f t="shared" si="41"/>
        <v>1</v>
      </c>
      <c r="BW119" s="17" t="str">
        <f t="shared" si="59"/>
        <v>111111</v>
      </c>
      <c r="BY119" s="17">
        <f t="shared" si="42"/>
        <v>0.88400000000000001</v>
      </c>
      <c r="BZ119" s="17">
        <f t="shared" si="43"/>
        <v>0.95099999999999996</v>
      </c>
      <c r="CA119" s="17" t="str">
        <f t="shared" si="60"/>
        <v>Sem Retira</v>
      </c>
      <c r="CB119" s="17">
        <f t="shared" si="61"/>
        <v>0.95099999999999996</v>
      </c>
      <c r="CC119" s="33" t="str">
        <f>IF(CB119&gt;='PAINEL E TARGET'!$T$11,'PAINEL E TARGET'!$S$11,
IF(CB119&gt;='PAINEL E TARGET'!$T$12,'PAINEL E TARGET'!$S$12,
IF(CB119&gt;='PAINEL E TARGET'!$T$13,'PAINEL E TARGET'!$S$13,
IF(CB119&gt;='PAINEL E TARGET'!$T$14,'PAINEL E TARGET'!$S$14,
IF(CB119&gt;='PAINEL E TARGET'!$T$15,'PAINEL E TARGET'!$S$15,
IF(CB119&gt;='PAINEL E TARGET'!$T$16,'PAINEL E TARGET'!$S$16,
IF(CB119&gt;='PAINEL E TARGET'!$T$17,'PAINEL E TARGET'!$S$17,
IF(CB119&gt;='PAINEL E TARGET'!$T$18,'PAINEL E TARGET'!$S$18,'PAINEL E TARGET'!$S$19))))))))</f>
        <v>1. Fx de 90% a 99,9%</v>
      </c>
      <c r="CD119" s="17">
        <f>IFERROR(VLOOKUP($BW119,'PAINEL E TARGET'!$G$1:$Q$99,4,0),0)</f>
        <v>0.25</v>
      </c>
      <c r="CE119" s="17">
        <f>VLOOKUP(CC119,'PAINEL E TARGET'!$S$10:$U$19,3,0)</f>
        <v>0.5</v>
      </c>
      <c r="CF119" s="16">
        <f t="shared" si="62"/>
        <v>300</v>
      </c>
      <c r="CG119" s="17">
        <f t="shared" si="44"/>
        <v>0.88200000000000001</v>
      </c>
      <c r="CH119" s="17">
        <f t="shared" si="45"/>
        <v>0.86499999999999999</v>
      </c>
      <c r="CI119" s="17">
        <f t="shared" si="46"/>
        <v>1.25</v>
      </c>
      <c r="CJ119" s="17">
        <f t="shared" si="47"/>
        <v>0.94599999999999995</v>
      </c>
      <c r="CK119" s="17">
        <f t="shared" si="48"/>
        <v>0.85899999999999999</v>
      </c>
      <c r="CL119" s="17">
        <f t="shared" si="49"/>
        <v>0.93300000000000005</v>
      </c>
      <c r="CM119" s="16">
        <f t="shared" si="50"/>
        <v>5</v>
      </c>
      <c r="CN119" s="17" t="str">
        <f t="shared" si="63"/>
        <v>ok</v>
      </c>
      <c r="CO119" s="17">
        <f t="shared" si="64"/>
        <v>0.93300000000000005</v>
      </c>
      <c r="CP119" s="33" t="str">
        <f>IF(CO119&gt;='PAINEL E TARGET'!$T$11,'PAINEL E TARGET'!$S$11,
IF(CO119&gt;='PAINEL E TARGET'!$T$12,'PAINEL E TARGET'!$S$12,
IF(CO119&gt;='PAINEL E TARGET'!$T$13,'PAINEL E TARGET'!$S$13,
IF(CO119&gt;='PAINEL E TARGET'!$T$14,'PAINEL E TARGET'!$S$14,
IF(CO119&gt;='PAINEL E TARGET'!$T$15,'PAINEL E TARGET'!$S$15,
IF(CO119&gt;='PAINEL E TARGET'!$T$16,'PAINEL E TARGET'!$S$16,
IF(CO119&gt;='PAINEL E TARGET'!$T$17,'PAINEL E TARGET'!$S$17,
IF(CO119&gt;='PAINEL E TARGET'!$T$18,'PAINEL E TARGET'!$S$18,'PAINEL E TARGET'!$S$19))))))))</f>
        <v>1. Fx de 90% a 99,9%</v>
      </c>
      <c r="CQ119" s="17">
        <f>IFERROR(VLOOKUP($BW119,'PAINEL E TARGET'!$G$1:$Q$99,5,0),0)</f>
        <v>0.25</v>
      </c>
      <c r="CR119" s="17">
        <f>VLOOKUP(CP119,'PAINEL E TARGET'!$S$10:$U$19,3,0)</f>
        <v>0.5</v>
      </c>
      <c r="CS119" s="16">
        <f t="shared" si="65"/>
        <v>300</v>
      </c>
      <c r="CT119" s="17">
        <f t="shared" si="51"/>
        <v>1.0649999999999999</v>
      </c>
      <c r="CU119" s="33" t="str">
        <f>IF(CT119&gt;='PAINEL E TARGET'!$T$11,'PAINEL E TARGET'!$S$11,
IF(CT119&gt;='PAINEL E TARGET'!$T$12,'PAINEL E TARGET'!$S$12,
IF(CT119&gt;='PAINEL E TARGET'!$T$13,'PAINEL E TARGET'!$S$13,
IF(CT119&gt;='PAINEL E TARGET'!$T$14,'PAINEL E TARGET'!$S$14,
IF(CT119&gt;='PAINEL E TARGET'!$T$15,'PAINEL E TARGET'!$S$15,
IF(CT119&gt;='PAINEL E TARGET'!$T$16,'PAINEL E TARGET'!$S$16,
IF(CT119&gt;='PAINEL E TARGET'!$T$17,'PAINEL E TARGET'!$S$17,
IF(CT119&gt;='PAINEL E TARGET'!$T$18,'PAINEL E TARGET'!$S$18,'PAINEL E TARGET'!$S$19))))))))</f>
        <v>3. Fx de 105% a 109,9%</v>
      </c>
      <c r="CV119" s="17">
        <f>IFERROR(VLOOKUP($BW119,'PAINEL E TARGET'!$G$1:$Q$99,6,0),0)</f>
        <v>0.2</v>
      </c>
      <c r="CW119" s="17">
        <f>VLOOKUP(CU119,'PAINEL E TARGET'!$S$10:$U$19,3,0)</f>
        <v>1.1000000000000001</v>
      </c>
      <c r="CX119" s="16">
        <f t="shared" si="66"/>
        <v>528.00000000000011</v>
      </c>
      <c r="CY119" s="17">
        <f t="shared" si="52"/>
        <v>1.004</v>
      </c>
      <c r="CZ119" s="33" t="str">
        <f>IF(CY119&gt;='PAINEL E TARGET'!$T$11,'PAINEL E TARGET'!$S$11,
IF(CY119&gt;='PAINEL E TARGET'!$T$12,'PAINEL E TARGET'!$S$12,
IF(CY119&gt;='PAINEL E TARGET'!$T$13,'PAINEL E TARGET'!$S$13,
IF(CY119&gt;='PAINEL E TARGET'!$T$14,'PAINEL E TARGET'!$S$14,
IF(CY119&gt;='PAINEL E TARGET'!$T$15,'PAINEL E TARGET'!$S$15,
IF(CY119&gt;='PAINEL E TARGET'!$T$16,'PAINEL E TARGET'!$S$16,
IF(CY119&gt;='PAINEL E TARGET'!$T$17,'PAINEL E TARGET'!$S$17,
IF(CY119&gt;='PAINEL E TARGET'!$T$18,'PAINEL E TARGET'!$S$18,'PAINEL E TARGET'!$S$19))))))))</f>
        <v>2. Fx de 100% a 104,9%</v>
      </c>
      <c r="DA119" s="17">
        <f>IFERROR(VLOOKUP($BW119,'PAINEL E TARGET'!$G$1:$Q$99,7,0),0)</f>
        <v>0.15</v>
      </c>
      <c r="DB119" s="17">
        <f>VLOOKUP(CZ119,'PAINEL E TARGET'!$S$10:$U$19,3,0)</f>
        <v>1</v>
      </c>
      <c r="DC119" s="16">
        <f t="shared" si="67"/>
        <v>360</v>
      </c>
      <c r="DD119" s="17">
        <f t="shared" si="53"/>
        <v>0.997</v>
      </c>
      <c r="DE119" s="33" t="str">
        <f>IF(DD119&gt;='PAINEL E TARGET'!$T$11,'PAINEL E TARGET'!$S$11,
IF(DD119&gt;='PAINEL E TARGET'!$T$12,'PAINEL E TARGET'!$S$12,
IF(DD119&gt;='PAINEL E TARGET'!$T$13,'PAINEL E TARGET'!$S$13,
IF(DD119&gt;='PAINEL E TARGET'!$T$14,'PAINEL E TARGET'!$S$14,
IF(DD119&gt;='PAINEL E TARGET'!$T$15,'PAINEL E TARGET'!$S$15,
IF(DD119&gt;='PAINEL E TARGET'!$T$16,'PAINEL E TARGET'!$S$16,
IF(DD119&gt;='PAINEL E TARGET'!$T$17,'PAINEL E TARGET'!$S$17,
IF(DD119&gt;='PAINEL E TARGET'!$T$18,'PAINEL E TARGET'!$S$18,'PAINEL E TARGET'!$S$19))))))))</f>
        <v>1. Fx de 90% a 99,9%</v>
      </c>
      <c r="DF119" s="17">
        <f>IFERROR(VLOOKUP($BW119,'PAINEL E TARGET'!$G$1:$Q$99,8,0),0)</f>
        <v>0.1</v>
      </c>
      <c r="DG119" s="17">
        <f>VLOOKUP(DE119,'PAINEL E TARGET'!$S$10:$U$19,3,0)</f>
        <v>0.5</v>
      </c>
      <c r="DH119" s="16">
        <f t="shared" si="68"/>
        <v>120</v>
      </c>
      <c r="DI119" s="17">
        <f t="shared" si="54"/>
        <v>1.0409999999999999</v>
      </c>
      <c r="DJ119" s="33" t="str">
        <f>IF(DI119&gt;='PAINEL E TARGET'!$T$11,'PAINEL E TARGET'!$S$11,
IF(DI119&gt;='PAINEL E TARGET'!$T$12,'PAINEL E TARGET'!$S$12,
IF(DI119&gt;='PAINEL E TARGET'!$T$13,'PAINEL E TARGET'!$S$13,
IF(DI119&gt;='PAINEL E TARGET'!$T$14,'PAINEL E TARGET'!$S$14,
IF(DI119&gt;='PAINEL E TARGET'!$T$15,'PAINEL E TARGET'!$S$15,
IF(DI119&gt;='PAINEL E TARGET'!$T$16,'PAINEL E TARGET'!$S$16,
IF(DI119&gt;='PAINEL E TARGET'!$T$17,'PAINEL E TARGET'!$S$17,
IF(DI119&gt;='PAINEL E TARGET'!$T$18,'PAINEL E TARGET'!$S$18,'PAINEL E TARGET'!$S$19))))))))</f>
        <v>2. Fx de 100% a 104,9%</v>
      </c>
      <c r="DK119" s="17">
        <f>IFERROR(VLOOKUP($BW119,'PAINEL E TARGET'!$G$1:$Q$99,9,0),0)</f>
        <v>0.05</v>
      </c>
      <c r="DL119" s="17">
        <f>VLOOKUP(DJ119,'PAINEL E TARGET'!$S$10:$U$19,3,0)</f>
        <v>1</v>
      </c>
      <c r="DM119" s="16">
        <f t="shared" si="69"/>
        <v>120</v>
      </c>
      <c r="DN119" s="17">
        <f t="shared" si="55"/>
        <v>0.85899999999999999</v>
      </c>
      <c r="DO119" s="33" t="str">
        <f>IF(DN119&gt;='PAINEL E TARGET'!$T$11,'PAINEL E TARGET'!$S$11,
IF(DN119&gt;='PAINEL E TARGET'!$T$12,'PAINEL E TARGET'!$S$12,
IF(DN119&gt;='PAINEL E TARGET'!$T$13,'PAINEL E TARGET'!$S$13,
IF(DN119&gt;='PAINEL E TARGET'!$T$14,'PAINEL E TARGET'!$S$14,
IF(DN119&gt;='PAINEL E TARGET'!$T$15,'PAINEL E TARGET'!$S$15,
IF(DN119&gt;='PAINEL E TARGET'!$T$16,'PAINEL E TARGET'!$S$16,
IF(DN119&gt;='PAINEL E TARGET'!$T$17,'PAINEL E TARGET'!$S$17,
IF(DN119&gt;='PAINEL E TARGET'!$T$18,'PAINEL E TARGET'!$S$18,'PAINEL E TARGET'!$S$19))))))))</f>
        <v>Não elegível</v>
      </c>
      <c r="DP119" s="17">
        <f>IFERROR(VLOOKUP($BW119,'PAINEL E TARGET'!$G$1:$Q$99,10,0),0)</f>
        <v>0</v>
      </c>
      <c r="DQ119" s="17">
        <f>VLOOKUP(DO119,'PAINEL E TARGET'!$S$10:$U$19,3,0)</f>
        <v>0</v>
      </c>
      <c r="DR119" s="16">
        <f t="shared" si="70"/>
        <v>0</v>
      </c>
      <c r="DS119" s="17">
        <f t="shared" si="56"/>
        <v>0.81299999999999994</v>
      </c>
      <c r="DT119" s="16">
        <f>IF(DS119&gt;=1,VLOOKUP(BO119,'PAINEL E TARGET'!$S$1:$W$8,5,0),0)</f>
        <v>0</v>
      </c>
      <c r="DU119" s="16">
        <f t="shared" si="71"/>
        <v>1728</v>
      </c>
    </row>
    <row r="120" spans="2:125" s="32" customFormat="1" x14ac:dyDescent="0.2">
      <c r="B120" s="44">
        <v>43541</v>
      </c>
      <c r="C120" s="65">
        <v>458</v>
      </c>
      <c r="D120" s="66" t="s">
        <v>126</v>
      </c>
      <c r="E120" s="65">
        <v>114</v>
      </c>
      <c r="F120" s="65" t="s">
        <v>1018</v>
      </c>
      <c r="G120" s="67">
        <v>756994.5222671231</v>
      </c>
      <c r="H120" s="67">
        <v>449769.87321275601</v>
      </c>
      <c r="I120" s="67">
        <v>355212.37</v>
      </c>
      <c r="J120" s="68">
        <v>0.78976470225246231</v>
      </c>
      <c r="K120" s="67">
        <v>30421.507567858796</v>
      </c>
      <c r="L120" s="67">
        <v>384803.58370591601</v>
      </c>
      <c r="M120" s="67">
        <v>25237.87</v>
      </c>
      <c r="N120" s="67">
        <v>316808.7</v>
      </c>
      <c r="O120" s="67">
        <v>699368.69110102346</v>
      </c>
      <c r="P120" s="67" t="s">
        <v>1082</v>
      </c>
      <c r="Q120" s="67" t="s">
        <v>1082</v>
      </c>
      <c r="R120" s="67">
        <v>0</v>
      </c>
      <c r="S120" s="67">
        <v>0</v>
      </c>
      <c r="T120" s="68">
        <v>9.2815368844339663E-2</v>
      </c>
      <c r="U120" s="68">
        <v>6.9287962747294901E-2</v>
      </c>
      <c r="V120" s="68">
        <v>0.74651389753670538</v>
      </c>
      <c r="W120" s="67">
        <v>38539.269999999997</v>
      </c>
      <c r="X120" s="67">
        <v>23699.71</v>
      </c>
      <c r="Y120" s="68">
        <v>0.61494963448970363</v>
      </c>
      <c r="Z120" s="68">
        <v>7.6065827099006181E-2</v>
      </c>
      <c r="AA120" s="68">
        <v>0.12059100607265263</v>
      </c>
      <c r="AB120" s="68">
        <v>1.5853506189539375</v>
      </c>
      <c r="AC120" s="67">
        <v>31584.440000000002</v>
      </c>
      <c r="AD120" s="67">
        <v>41247.740000000005</v>
      </c>
      <c r="AE120" s="68">
        <v>1.3059512848731845</v>
      </c>
      <c r="AF120" s="43">
        <v>80</v>
      </c>
      <c r="AG120" s="43">
        <v>83</v>
      </c>
      <c r="AH120" s="43">
        <v>24</v>
      </c>
      <c r="AI120" s="43">
        <v>0</v>
      </c>
      <c r="AJ120" s="67">
        <v>20869.229999999996</v>
      </c>
      <c r="AK120" s="67">
        <v>15342</v>
      </c>
      <c r="AL120" s="68">
        <v>0.73514930833576531</v>
      </c>
      <c r="AM120" s="67">
        <v>4985.2299999999996</v>
      </c>
      <c r="AN120" s="67">
        <v>2005.19</v>
      </c>
      <c r="AO120" s="68">
        <v>0.40222617612427114</v>
      </c>
      <c r="AP120" s="67">
        <v>4140.5399999999991</v>
      </c>
      <c r="AQ120" s="67">
        <v>1469.92</v>
      </c>
      <c r="AR120" s="68">
        <v>0.35500683485728923</v>
      </c>
      <c r="AS120" s="67">
        <v>8544.2699999999986</v>
      </c>
      <c r="AT120" s="67">
        <v>4882.6000000000004</v>
      </c>
      <c r="AU120" s="68">
        <v>0.57144729742856926</v>
      </c>
      <c r="AV120" s="43">
        <v>404.09</v>
      </c>
      <c r="AW120" s="43">
        <v>39.99</v>
      </c>
      <c r="AX120" s="69">
        <v>9.8963102279195234E-2</v>
      </c>
      <c r="AY120" s="43">
        <v>30421.507567858796</v>
      </c>
      <c r="AZ120" s="43">
        <v>25237.87</v>
      </c>
      <c r="BA120" s="43">
        <v>14828.70092462068</v>
      </c>
      <c r="BB120" s="43">
        <v>17946.29</v>
      </c>
      <c r="BC120" s="43">
        <v>50748.313987862115</v>
      </c>
      <c r="BD120" s="43">
        <v>24940.716398762641</v>
      </c>
      <c r="BE120" s="43">
        <v>65369.929999999993</v>
      </c>
      <c r="BF120" s="43">
        <v>53573.289999999994</v>
      </c>
      <c r="BG120" s="43">
        <v>682.37999999999977</v>
      </c>
      <c r="BH120" s="43">
        <v>51</v>
      </c>
      <c r="BI120" s="44">
        <v>43173</v>
      </c>
      <c r="BJ120" s="44">
        <v>43541</v>
      </c>
      <c r="BK120" s="44">
        <v>43172</v>
      </c>
      <c r="BL120" s="43">
        <f t="shared" si="57"/>
        <v>355212.37</v>
      </c>
      <c r="BM120" s="43">
        <f t="shared" si="58"/>
        <v>342046.57</v>
      </c>
      <c r="BO120" s="16" t="str">
        <f>IFERROR(VLOOKUP($C120,'PORTE LOJA'!A:B,2,0),"PORTE 1")</f>
        <v>PORTE 1</v>
      </c>
      <c r="BP120" s="16">
        <f>VLOOKUP(BO120,'PAINEL E TARGET'!$S$1:$W$8,3,0)</f>
        <v>1650</v>
      </c>
      <c r="BQ120" s="16">
        <f t="shared" si="36"/>
        <v>1</v>
      </c>
      <c r="BR120" s="16">
        <f t="shared" si="37"/>
        <v>1</v>
      </c>
      <c r="BS120" s="16">
        <f t="shared" si="38"/>
        <v>1</v>
      </c>
      <c r="BT120" s="16">
        <f t="shared" si="39"/>
        <v>1</v>
      </c>
      <c r="BU120" s="16">
        <f t="shared" si="40"/>
        <v>1</v>
      </c>
      <c r="BV120" s="16">
        <f t="shared" si="41"/>
        <v>1</v>
      </c>
      <c r="BW120" s="17" t="str">
        <f t="shared" si="59"/>
        <v>111111</v>
      </c>
      <c r="BY120" s="17">
        <f t="shared" si="42"/>
        <v>0.79</v>
      </c>
      <c r="BZ120" s="17">
        <f t="shared" si="43"/>
        <v>0.82399999999999995</v>
      </c>
      <c r="CA120" s="17" t="str">
        <f t="shared" si="60"/>
        <v>Sem Retira</v>
      </c>
      <c r="CB120" s="17">
        <f t="shared" si="61"/>
        <v>0.82399999999999995</v>
      </c>
      <c r="CC120" s="33" t="str">
        <f>IF(CB120&gt;='PAINEL E TARGET'!$T$11,'PAINEL E TARGET'!$S$11,
IF(CB120&gt;='PAINEL E TARGET'!$T$12,'PAINEL E TARGET'!$S$12,
IF(CB120&gt;='PAINEL E TARGET'!$T$13,'PAINEL E TARGET'!$S$13,
IF(CB120&gt;='PAINEL E TARGET'!$T$14,'PAINEL E TARGET'!$S$14,
IF(CB120&gt;='PAINEL E TARGET'!$T$15,'PAINEL E TARGET'!$S$15,
IF(CB120&gt;='PAINEL E TARGET'!$T$16,'PAINEL E TARGET'!$S$16,
IF(CB120&gt;='PAINEL E TARGET'!$T$17,'PAINEL E TARGET'!$S$17,
IF(CB120&gt;='PAINEL E TARGET'!$T$18,'PAINEL E TARGET'!$S$18,'PAINEL E TARGET'!$S$19))))))))</f>
        <v>Não elegível</v>
      </c>
      <c r="CD120" s="17">
        <f>IFERROR(VLOOKUP($BW120,'PAINEL E TARGET'!$G$1:$Q$99,4,0),0)</f>
        <v>0.25</v>
      </c>
      <c r="CE120" s="17">
        <f>VLOOKUP(CC120,'PAINEL E TARGET'!$S$10:$U$19,3,0)</f>
        <v>0</v>
      </c>
      <c r="CF120" s="16">
        <f t="shared" si="62"/>
        <v>0</v>
      </c>
      <c r="CG120" s="17">
        <f t="shared" si="44"/>
        <v>0.73499999999999999</v>
      </c>
      <c r="CH120" s="17">
        <f t="shared" si="45"/>
        <v>0.40200000000000002</v>
      </c>
      <c r="CI120" s="17">
        <f t="shared" si="46"/>
        <v>0.35499999999999998</v>
      </c>
      <c r="CJ120" s="17">
        <f t="shared" si="47"/>
        <v>0.57099999999999995</v>
      </c>
      <c r="CK120" s="17">
        <f t="shared" si="48"/>
        <v>9.9000000000000005E-2</v>
      </c>
      <c r="CL120" s="17">
        <f t="shared" si="49"/>
        <v>0.61499999999999999</v>
      </c>
      <c r="CM120" s="16">
        <f t="shared" si="50"/>
        <v>1</v>
      </c>
      <c r="CN120" s="17" t="str">
        <f t="shared" si="63"/>
        <v>não ok</v>
      </c>
      <c r="CO120" s="17">
        <f t="shared" si="64"/>
        <v>0</v>
      </c>
      <c r="CP120" s="33" t="str">
        <f>IF(CO120&gt;='PAINEL E TARGET'!$T$11,'PAINEL E TARGET'!$S$11,
IF(CO120&gt;='PAINEL E TARGET'!$T$12,'PAINEL E TARGET'!$S$12,
IF(CO120&gt;='PAINEL E TARGET'!$T$13,'PAINEL E TARGET'!$S$13,
IF(CO120&gt;='PAINEL E TARGET'!$T$14,'PAINEL E TARGET'!$S$14,
IF(CO120&gt;='PAINEL E TARGET'!$T$15,'PAINEL E TARGET'!$S$15,
IF(CO120&gt;='PAINEL E TARGET'!$T$16,'PAINEL E TARGET'!$S$16,
IF(CO120&gt;='PAINEL E TARGET'!$T$17,'PAINEL E TARGET'!$S$17,
IF(CO120&gt;='PAINEL E TARGET'!$T$18,'PAINEL E TARGET'!$S$18,'PAINEL E TARGET'!$S$19))))))))</f>
        <v>Não elegível</v>
      </c>
      <c r="CQ120" s="17">
        <f>IFERROR(VLOOKUP($BW120,'PAINEL E TARGET'!$G$1:$Q$99,5,0),0)</f>
        <v>0.25</v>
      </c>
      <c r="CR120" s="17">
        <f>VLOOKUP(CP120,'PAINEL E TARGET'!$S$10:$U$19,3,0)</f>
        <v>0</v>
      </c>
      <c r="CS120" s="16">
        <f t="shared" si="65"/>
        <v>0</v>
      </c>
      <c r="CT120" s="17">
        <f t="shared" si="51"/>
        <v>1.306</v>
      </c>
      <c r="CU120" s="33" t="str">
        <f>IF(CT120&gt;='PAINEL E TARGET'!$T$11,'PAINEL E TARGET'!$S$11,
IF(CT120&gt;='PAINEL E TARGET'!$T$12,'PAINEL E TARGET'!$S$12,
IF(CT120&gt;='PAINEL E TARGET'!$T$13,'PAINEL E TARGET'!$S$13,
IF(CT120&gt;='PAINEL E TARGET'!$T$14,'PAINEL E TARGET'!$S$14,
IF(CT120&gt;='PAINEL E TARGET'!$T$15,'PAINEL E TARGET'!$S$15,
IF(CT120&gt;='PAINEL E TARGET'!$T$16,'PAINEL E TARGET'!$S$16,
IF(CT120&gt;='PAINEL E TARGET'!$T$17,'PAINEL E TARGET'!$S$17,
IF(CT120&gt;='PAINEL E TARGET'!$T$18,'PAINEL E TARGET'!$S$18,'PAINEL E TARGET'!$S$19))))))))</f>
        <v>8. Fx de 130% ou mais</v>
      </c>
      <c r="CV120" s="17">
        <f>IFERROR(VLOOKUP($BW120,'PAINEL E TARGET'!$G$1:$Q$99,6,0),0)</f>
        <v>0.2</v>
      </c>
      <c r="CW120" s="17">
        <f>VLOOKUP(CU120,'PAINEL E TARGET'!$S$10:$U$19,3,0)</f>
        <v>1.6</v>
      </c>
      <c r="CX120" s="16">
        <f t="shared" si="66"/>
        <v>528.00000000000011</v>
      </c>
      <c r="CY120" s="17">
        <f t="shared" si="52"/>
        <v>0.83</v>
      </c>
      <c r="CZ120" s="33" t="str">
        <f>IF(CY120&gt;='PAINEL E TARGET'!$T$11,'PAINEL E TARGET'!$S$11,
IF(CY120&gt;='PAINEL E TARGET'!$T$12,'PAINEL E TARGET'!$S$12,
IF(CY120&gt;='PAINEL E TARGET'!$T$13,'PAINEL E TARGET'!$S$13,
IF(CY120&gt;='PAINEL E TARGET'!$T$14,'PAINEL E TARGET'!$S$14,
IF(CY120&gt;='PAINEL E TARGET'!$T$15,'PAINEL E TARGET'!$S$15,
IF(CY120&gt;='PAINEL E TARGET'!$T$16,'PAINEL E TARGET'!$S$16,
IF(CY120&gt;='PAINEL E TARGET'!$T$17,'PAINEL E TARGET'!$S$17,
IF(CY120&gt;='PAINEL E TARGET'!$T$18,'PAINEL E TARGET'!$S$18,'PAINEL E TARGET'!$S$19))))))))</f>
        <v>Não elegível</v>
      </c>
      <c r="DA120" s="17">
        <f>IFERROR(VLOOKUP($BW120,'PAINEL E TARGET'!$G$1:$Q$99,7,0),0)</f>
        <v>0.15</v>
      </c>
      <c r="DB120" s="17">
        <f>VLOOKUP(CZ120,'PAINEL E TARGET'!$S$10:$U$19,3,0)</f>
        <v>0</v>
      </c>
      <c r="DC120" s="16">
        <f t="shared" si="67"/>
        <v>0</v>
      </c>
      <c r="DD120" s="17">
        <f t="shared" si="53"/>
        <v>1.21</v>
      </c>
      <c r="DE120" s="33" t="str">
        <f>IF(DD120&gt;='PAINEL E TARGET'!$T$11,'PAINEL E TARGET'!$S$11,
IF(DD120&gt;='PAINEL E TARGET'!$T$12,'PAINEL E TARGET'!$S$12,
IF(DD120&gt;='PAINEL E TARGET'!$T$13,'PAINEL E TARGET'!$S$13,
IF(DD120&gt;='PAINEL E TARGET'!$T$14,'PAINEL E TARGET'!$S$14,
IF(DD120&gt;='PAINEL E TARGET'!$T$15,'PAINEL E TARGET'!$S$15,
IF(DD120&gt;='PAINEL E TARGET'!$T$16,'PAINEL E TARGET'!$S$16,
IF(DD120&gt;='PAINEL E TARGET'!$T$17,'PAINEL E TARGET'!$S$17,
IF(DD120&gt;='PAINEL E TARGET'!$T$18,'PAINEL E TARGET'!$S$18,'PAINEL E TARGET'!$S$19))))))))</f>
        <v>6. Fx de 120% a 124,9%</v>
      </c>
      <c r="DF120" s="17">
        <f>IFERROR(VLOOKUP($BW120,'PAINEL E TARGET'!$G$1:$Q$99,8,0),0)</f>
        <v>0.1</v>
      </c>
      <c r="DG120" s="17">
        <f>VLOOKUP(DE120,'PAINEL E TARGET'!$S$10:$U$19,3,0)</f>
        <v>1.4</v>
      </c>
      <c r="DH120" s="16">
        <f t="shared" si="68"/>
        <v>230.99999999999997</v>
      </c>
      <c r="DI120" s="17">
        <f t="shared" si="54"/>
        <v>0</v>
      </c>
      <c r="DJ120" s="33" t="str">
        <f>IF(DI120&gt;='PAINEL E TARGET'!$T$11,'PAINEL E TARGET'!$S$11,
IF(DI120&gt;='PAINEL E TARGET'!$T$12,'PAINEL E TARGET'!$S$12,
IF(DI120&gt;='PAINEL E TARGET'!$T$13,'PAINEL E TARGET'!$S$13,
IF(DI120&gt;='PAINEL E TARGET'!$T$14,'PAINEL E TARGET'!$S$14,
IF(DI120&gt;='PAINEL E TARGET'!$T$15,'PAINEL E TARGET'!$S$15,
IF(DI120&gt;='PAINEL E TARGET'!$T$16,'PAINEL E TARGET'!$S$16,
IF(DI120&gt;='PAINEL E TARGET'!$T$17,'PAINEL E TARGET'!$S$17,
IF(DI120&gt;='PAINEL E TARGET'!$T$18,'PAINEL E TARGET'!$S$18,'PAINEL E TARGET'!$S$19))))))))</f>
        <v>Não elegível</v>
      </c>
      <c r="DK120" s="17">
        <f>IFERROR(VLOOKUP($BW120,'PAINEL E TARGET'!$G$1:$Q$99,9,0),0)</f>
        <v>0.05</v>
      </c>
      <c r="DL120" s="17">
        <f>VLOOKUP(DJ120,'PAINEL E TARGET'!$S$10:$U$19,3,0)</f>
        <v>0</v>
      </c>
      <c r="DM120" s="16">
        <f t="shared" si="69"/>
        <v>0</v>
      </c>
      <c r="DN120" s="17">
        <f t="shared" si="55"/>
        <v>9.9000000000000005E-2</v>
      </c>
      <c r="DO120" s="33" t="str">
        <f>IF(DN120&gt;='PAINEL E TARGET'!$T$11,'PAINEL E TARGET'!$S$11,
IF(DN120&gt;='PAINEL E TARGET'!$T$12,'PAINEL E TARGET'!$S$12,
IF(DN120&gt;='PAINEL E TARGET'!$T$13,'PAINEL E TARGET'!$S$13,
IF(DN120&gt;='PAINEL E TARGET'!$T$14,'PAINEL E TARGET'!$S$14,
IF(DN120&gt;='PAINEL E TARGET'!$T$15,'PAINEL E TARGET'!$S$15,
IF(DN120&gt;='PAINEL E TARGET'!$T$16,'PAINEL E TARGET'!$S$16,
IF(DN120&gt;='PAINEL E TARGET'!$T$17,'PAINEL E TARGET'!$S$17,
IF(DN120&gt;='PAINEL E TARGET'!$T$18,'PAINEL E TARGET'!$S$18,'PAINEL E TARGET'!$S$19))))))))</f>
        <v>Não elegível</v>
      </c>
      <c r="DP120" s="17">
        <f>IFERROR(VLOOKUP($BW120,'PAINEL E TARGET'!$G$1:$Q$99,10,0),0)</f>
        <v>0</v>
      </c>
      <c r="DQ120" s="17">
        <f>VLOOKUP(DO120,'PAINEL E TARGET'!$S$10:$U$19,3,0)</f>
        <v>0</v>
      </c>
      <c r="DR120" s="16">
        <f t="shared" si="70"/>
        <v>0</v>
      </c>
      <c r="DS120" s="17">
        <f t="shared" si="56"/>
        <v>1.038</v>
      </c>
      <c r="DT120" s="16">
        <f>IF(DS120&gt;=1,VLOOKUP(BO120,'PAINEL E TARGET'!$S$1:$W$8,5,0),0)</f>
        <v>165</v>
      </c>
      <c r="DU120" s="16">
        <f t="shared" si="71"/>
        <v>924.00000000000011</v>
      </c>
    </row>
    <row r="121" spans="2:125" s="32" customFormat="1" x14ac:dyDescent="0.2">
      <c r="B121" s="44">
        <v>43541</v>
      </c>
      <c r="C121" s="65">
        <v>461</v>
      </c>
      <c r="D121" s="66" t="s">
        <v>127</v>
      </c>
      <c r="E121" s="65">
        <v>612</v>
      </c>
      <c r="F121" s="65" t="s">
        <v>1019</v>
      </c>
      <c r="G121" s="67">
        <v>7361407.1222773446</v>
      </c>
      <c r="H121" s="67">
        <v>4133565.3038507369</v>
      </c>
      <c r="I121" s="67">
        <v>2931821.8600000003</v>
      </c>
      <c r="J121" s="68">
        <v>0.70927193463443794</v>
      </c>
      <c r="K121" s="67">
        <v>6425.3111602462086</v>
      </c>
      <c r="L121" s="67">
        <v>3747762.9700474059</v>
      </c>
      <c r="M121" s="67">
        <v>9529.9500000000007</v>
      </c>
      <c r="N121" s="67">
        <v>2818293.2900000005</v>
      </c>
      <c r="O121" s="67">
        <v>6707310.8934179191</v>
      </c>
      <c r="P121" s="67" t="s">
        <v>1082</v>
      </c>
      <c r="Q121" s="67" t="s">
        <v>1082</v>
      </c>
      <c r="R121" s="67">
        <v>0</v>
      </c>
      <c r="S121" s="67">
        <v>0</v>
      </c>
      <c r="T121" s="68">
        <v>6.7372979470980851E-2</v>
      </c>
      <c r="U121" s="68">
        <v>6.1787302518950947E-2</v>
      </c>
      <c r="V121" s="68">
        <v>0.91709321754968864</v>
      </c>
      <c r="W121" s="67">
        <v>252930.85</v>
      </c>
      <c r="X121" s="67">
        <v>174723.57</v>
      </c>
      <c r="Y121" s="68">
        <v>0.69079580446592415</v>
      </c>
      <c r="Z121" s="68">
        <v>0</v>
      </c>
      <c r="AA121" s="68">
        <v>0</v>
      </c>
      <c r="AB121" s="68">
        <v>0</v>
      </c>
      <c r="AC121" s="67">
        <v>0</v>
      </c>
      <c r="AD121" s="67">
        <v>0</v>
      </c>
      <c r="AE121" s="68" t="s">
        <v>1082</v>
      </c>
      <c r="AF121" s="43">
        <v>80</v>
      </c>
      <c r="AG121" s="43">
        <v>81</v>
      </c>
      <c r="AH121" s="43">
        <v>33</v>
      </c>
      <c r="AI121" s="43">
        <v>11</v>
      </c>
      <c r="AJ121" s="67">
        <v>110792.44</v>
      </c>
      <c r="AK121" s="67">
        <v>87964.059999999983</v>
      </c>
      <c r="AL121" s="68">
        <v>0.79395363077119685</v>
      </c>
      <c r="AM121" s="67">
        <v>85613.840000000011</v>
      </c>
      <c r="AN121" s="67">
        <v>38922</v>
      </c>
      <c r="AO121" s="68">
        <v>0.45462275725513535</v>
      </c>
      <c r="AP121" s="67">
        <v>0</v>
      </c>
      <c r="AQ121" s="67">
        <v>0</v>
      </c>
      <c r="AR121" s="68">
        <v>0</v>
      </c>
      <c r="AS121" s="67">
        <v>56524.570000000007</v>
      </c>
      <c r="AT121" s="67">
        <v>47837.509999999995</v>
      </c>
      <c r="AU121" s="68">
        <v>0.84631355886475546</v>
      </c>
      <c r="AV121" s="43">
        <v>1669.2599999999998</v>
      </c>
      <c r="AW121" s="43">
        <v>2279.5899999999997</v>
      </c>
      <c r="AX121" s="69">
        <v>1.3656290811497309</v>
      </c>
      <c r="AY121" s="43">
        <v>6425.3111602462086</v>
      </c>
      <c r="AZ121" s="43">
        <v>9529.9500000000007</v>
      </c>
      <c r="BA121" s="43">
        <v>63264.427778860278</v>
      </c>
      <c r="BB121" s="43">
        <v>54493.490000000005</v>
      </c>
      <c r="BC121" s="43">
        <v>11430.521616594062</v>
      </c>
      <c r="BD121" s="43">
        <v>113005.1945145237</v>
      </c>
      <c r="BE121" s="43">
        <v>455306.51000000013</v>
      </c>
      <c r="BF121" s="43">
        <v>0</v>
      </c>
      <c r="BG121" s="43">
        <v>2985.35</v>
      </c>
      <c r="BH121" s="43">
        <v>70</v>
      </c>
      <c r="BI121" s="44">
        <v>43173</v>
      </c>
      <c r="BJ121" s="44">
        <v>43541</v>
      </c>
      <c r="BK121" s="44">
        <v>43172</v>
      </c>
      <c r="BL121" s="43">
        <f t="shared" si="57"/>
        <v>2931821.8600000003</v>
      </c>
      <c r="BM121" s="43">
        <f t="shared" si="58"/>
        <v>2827823.2400000007</v>
      </c>
      <c r="BO121" s="16" t="str">
        <f>IFERROR(VLOOKUP($C121,'PORTE LOJA'!A:B,2,0),"PORTE 1")</f>
        <v>PORTE 6</v>
      </c>
      <c r="BP121" s="16">
        <f>VLOOKUP(BO121,'PAINEL E TARGET'!$S$1:$W$8,3,0)</f>
        <v>4500</v>
      </c>
      <c r="BQ121" s="16">
        <f t="shared" si="36"/>
        <v>1</v>
      </c>
      <c r="BR121" s="16">
        <f t="shared" si="37"/>
        <v>1</v>
      </c>
      <c r="BS121" s="16">
        <f t="shared" si="38"/>
        <v>0</v>
      </c>
      <c r="BT121" s="16">
        <f t="shared" si="39"/>
        <v>1</v>
      </c>
      <c r="BU121" s="16">
        <f t="shared" si="40"/>
        <v>1</v>
      </c>
      <c r="BV121" s="16">
        <f t="shared" si="41"/>
        <v>1</v>
      </c>
      <c r="BW121" s="17" t="str">
        <f t="shared" si="59"/>
        <v>110111</v>
      </c>
      <c r="BY121" s="17">
        <f t="shared" si="42"/>
        <v>0.70899999999999996</v>
      </c>
      <c r="BZ121" s="17">
        <f t="shared" si="43"/>
        <v>0.753</v>
      </c>
      <c r="CA121" s="17" t="str">
        <f t="shared" si="60"/>
        <v>Sem Retira</v>
      </c>
      <c r="CB121" s="17">
        <f t="shared" si="61"/>
        <v>0.753</v>
      </c>
      <c r="CC121" s="33" t="str">
        <f>IF(CB121&gt;='PAINEL E TARGET'!$T$11,'PAINEL E TARGET'!$S$11,
IF(CB121&gt;='PAINEL E TARGET'!$T$12,'PAINEL E TARGET'!$S$12,
IF(CB121&gt;='PAINEL E TARGET'!$T$13,'PAINEL E TARGET'!$S$13,
IF(CB121&gt;='PAINEL E TARGET'!$T$14,'PAINEL E TARGET'!$S$14,
IF(CB121&gt;='PAINEL E TARGET'!$T$15,'PAINEL E TARGET'!$S$15,
IF(CB121&gt;='PAINEL E TARGET'!$T$16,'PAINEL E TARGET'!$S$16,
IF(CB121&gt;='PAINEL E TARGET'!$T$17,'PAINEL E TARGET'!$S$17,
IF(CB121&gt;='PAINEL E TARGET'!$T$18,'PAINEL E TARGET'!$S$18,'PAINEL E TARGET'!$S$19))))))))</f>
        <v>Não elegível</v>
      </c>
      <c r="CD121" s="17">
        <f>IFERROR(VLOOKUP($BW121,'PAINEL E TARGET'!$G$1:$Q$99,4,0),0)</f>
        <v>0.3</v>
      </c>
      <c r="CE121" s="17">
        <f>VLOOKUP(CC121,'PAINEL E TARGET'!$S$10:$U$19,3,0)</f>
        <v>0</v>
      </c>
      <c r="CF121" s="16">
        <f t="shared" si="62"/>
        <v>0</v>
      </c>
      <c r="CG121" s="17">
        <f t="shared" si="44"/>
        <v>0.79400000000000004</v>
      </c>
      <c r="CH121" s="17">
        <f t="shared" si="45"/>
        <v>0.45500000000000002</v>
      </c>
      <c r="CI121" s="17" t="str">
        <f t="shared" si="46"/>
        <v>sem meta</v>
      </c>
      <c r="CJ121" s="17">
        <f t="shared" si="47"/>
        <v>0.84599999999999997</v>
      </c>
      <c r="CK121" s="17">
        <f t="shared" si="48"/>
        <v>1.3660000000000001</v>
      </c>
      <c r="CL121" s="17">
        <f t="shared" si="49"/>
        <v>0.69099999999999995</v>
      </c>
      <c r="CM121" s="16">
        <f t="shared" si="50"/>
        <v>4</v>
      </c>
      <c r="CN121" s="17" t="str">
        <f t="shared" si="63"/>
        <v>não ok</v>
      </c>
      <c r="CO121" s="17">
        <f t="shared" si="64"/>
        <v>0</v>
      </c>
      <c r="CP121" s="33" t="str">
        <f>IF(CO121&gt;='PAINEL E TARGET'!$T$11,'PAINEL E TARGET'!$S$11,
IF(CO121&gt;='PAINEL E TARGET'!$T$12,'PAINEL E TARGET'!$S$12,
IF(CO121&gt;='PAINEL E TARGET'!$T$13,'PAINEL E TARGET'!$S$13,
IF(CO121&gt;='PAINEL E TARGET'!$T$14,'PAINEL E TARGET'!$S$14,
IF(CO121&gt;='PAINEL E TARGET'!$T$15,'PAINEL E TARGET'!$S$15,
IF(CO121&gt;='PAINEL E TARGET'!$T$16,'PAINEL E TARGET'!$S$16,
IF(CO121&gt;='PAINEL E TARGET'!$T$17,'PAINEL E TARGET'!$S$17,
IF(CO121&gt;='PAINEL E TARGET'!$T$18,'PAINEL E TARGET'!$S$18,'PAINEL E TARGET'!$S$19))))))))</f>
        <v>Não elegível</v>
      </c>
      <c r="CQ121" s="17">
        <f>IFERROR(VLOOKUP($BW121,'PAINEL E TARGET'!$G$1:$Q$99,5,0),0)</f>
        <v>0.3</v>
      </c>
      <c r="CR121" s="17">
        <f>VLOOKUP(CP121,'PAINEL E TARGET'!$S$10:$U$19,3,0)</f>
        <v>0</v>
      </c>
      <c r="CS121" s="16">
        <f t="shared" si="65"/>
        <v>0</v>
      </c>
      <c r="CT121" s="17">
        <f t="shared" si="51"/>
        <v>0</v>
      </c>
      <c r="CU121" s="33" t="str">
        <f>IF(CT121&gt;='PAINEL E TARGET'!$T$11,'PAINEL E TARGET'!$S$11,
IF(CT121&gt;='PAINEL E TARGET'!$T$12,'PAINEL E TARGET'!$S$12,
IF(CT121&gt;='PAINEL E TARGET'!$T$13,'PAINEL E TARGET'!$S$13,
IF(CT121&gt;='PAINEL E TARGET'!$T$14,'PAINEL E TARGET'!$S$14,
IF(CT121&gt;='PAINEL E TARGET'!$T$15,'PAINEL E TARGET'!$S$15,
IF(CT121&gt;='PAINEL E TARGET'!$T$16,'PAINEL E TARGET'!$S$16,
IF(CT121&gt;='PAINEL E TARGET'!$T$17,'PAINEL E TARGET'!$S$17,
IF(CT121&gt;='PAINEL E TARGET'!$T$18,'PAINEL E TARGET'!$S$18,'PAINEL E TARGET'!$S$19))))))))</f>
        <v>Não elegível</v>
      </c>
      <c r="CV121" s="17">
        <f>IFERROR(VLOOKUP($BW121,'PAINEL E TARGET'!$G$1:$Q$99,6,0),0)</f>
        <v>0</v>
      </c>
      <c r="CW121" s="17">
        <f>VLOOKUP(CU121,'PAINEL E TARGET'!$S$10:$U$19,3,0)</f>
        <v>0</v>
      </c>
      <c r="CX121" s="16">
        <f t="shared" si="66"/>
        <v>0</v>
      </c>
      <c r="CY121" s="17">
        <f t="shared" si="52"/>
        <v>1.4830000000000001</v>
      </c>
      <c r="CZ121" s="33" t="str">
        <f>IF(CY121&gt;='PAINEL E TARGET'!$T$11,'PAINEL E TARGET'!$S$11,
IF(CY121&gt;='PAINEL E TARGET'!$T$12,'PAINEL E TARGET'!$S$12,
IF(CY121&gt;='PAINEL E TARGET'!$T$13,'PAINEL E TARGET'!$S$13,
IF(CY121&gt;='PAINEL E TARGET'!$T$14,'PAINEL E TARGET'!$S$14,
IF(CY121&gt;='PAINEL E TARGET'!$T$15,'PAINEL E TARGET'!$S$15,
IF(CY121&gt;='PAINEL E TARGET'!$T$16,'PAINEL E TARGET'!$S$16,
IF(CY121&gt;='PAINEL E TARGET'!$T$17,'PAINEL E TARGET'!$S$17,
IF(CY121&gt;='PAINEL E TARGET'!$T$18,'PAINEL E TARGET'!$S$18,'PAINEL E TARGET'!$S$19))))))))</f>
        <v>8. Fx de 130% ou mais</v>
      </c>
      <c r="DA121" s="17">
        <f>IFERROR(VLOOKUP($BW121,'PAINEL E TARGET'!$G$1:$Q$99,7,0),0)</f>
        <v>0.15</v>
      </c>
      <c r="DB121" s="17">
        <f>VLOOKUP(CZ121,'PAINEL E TARGET'!$S$10:$U$19,3,0)</f>
        <v>1.6</v>
      </c>
      <c r="DC121" s="16">
        <f t="shared" si="67"/>
        <v>1080</v>
      </c>
      <c r="DD121" s="17">
        <f t="shared" si="53"/>
        <v>0.86099999999999999</v>
      </c>
      <c r="DE121" s="33" t="str">
        <f>IF(DD121&gt;='PAINEL E TARGET'!$T$11,'PAINEL E TARGET'!$S$11,
IF(DD121&gt;='PAINEL E TARGET'!$T$12,'PAINEL E TARGET'!$S$12,
IF(DD121&gt;='PAINEL E TARGET'!$T$13,'PAINEL E TARGET'!$S$13,
IF(DD121&gt;='PAINEL E TARGET'!$T$14,'PAINEL E TARGET'!$S$14,
IF(DD121&gt;='PAINEL E TARGET'!$T$15,'PAINEL E TARGET'!$S$15,
IF(DD121&gt;='PAINEL E TARGET'!$T$16,'PAINEL E TARGET'!$S$16,
IF(DD121&gt;='PAINEL E TARGET'!$T$17,'PAINEL E TARGET'!$S$17,
IF(DD121&gt;='PAINEL E TARGET'!$T$18,'PAINEL E TARGET'!$S$18,'PAINEL E TARGET'!$S$19))))))))</f>
        <v>Não elegível</v>
      </c>
      <c r="DF121" s="17">
        <f>IFERROR(VLOOKUP($BW121,'PAINEL E TARGET'!$G$1:$Q$99,8,0),0)</f>
        <v>0.1</v>
      </c>
      <c r="DG121" s="17">
        <f>VLOOKUP(DE121,'PAINEL E TARGET'!$S$10:$U$19,3,0)</f>
        <v>0</v>
      </c>
      <c r="DH121" s="16">
        <f t="shared" si="68"/>
        <v>0</v>
      </c>
      <c r="DI121" s="17">
        <f t="shared" si="54"/>
        <v>0.33300000000000002</v>
      </c>
      <c r="DJ121" s="33" t="str">
        <f>IF(DI121&gt;='PAINEL E TARGET'!$T$11,'PAINEL E TARGET'!$S$11,
IF(DI121&gt;='PAINEL E TARGET'!$T$12,'PAINEL E TARGET'!$S$12,
IF(DI121&gt;='PAINEL E TARGET'!$T$13,'PAINEL E TARGET'!$S$13,
IF(DI121&gt;='PAINEL E TARGET'!$T$14,'PAINEL E TARGET'!$S$14,
IF(DI121&gt;='PAINEL E TARGET'!$T$15,'PAINEL E TARGET'!$S$15,
IF(DI121&gt;='PAINEL E TARGET'!$T$16,'PAINEL E TARGET'!$S$16,
IF(DI121&gt;='PAINEL E TARGET'!$T$17,'PAINEL E TARGET'!$S$17,
IF(DI121&gt;='PAINEL E TARGET'!$T$18,'PAINEL E TARGET'!$S$18,'PAINEL E TARGET'!$S$19))))))))</f>
        <v>Não elegível</v>
      </c>
      <c r="DK121" s="17">
        <f>IFERROR(VLOOKUP($BW121,'PAINEL E TARGET'!$G$1:$Q$99,9,0),0)</f>
        <v>0.15</v>
      </c>
      <c r="DL121" s="17">
        <f>VLOOKUP(DJ121,'PAINEL E TARGET'!$S$10:$U$19,3,0)</f>
        <v>0</v>
      </c>
      <c r="DM121" s="16">
        <f t="shared" si="69"/>
        <v>0</v>
      </c>
      <c r="DN121" s="17">
        <f t="shared" si="55"/>
        <v>1.3660000000000001</v>
      </c>
      <c r="DO121" s="33" t="str">
        <f>IF(DN121&gt;='PAINEL E TARGET'!$T$11,'PAINEL E TARGET'!$S$11,
IF(DN121&gt;='PAINEL E TARGET'!$T$12,'PAINEL E TARGET'!$S$12,
IF(DN121&gt;='PAINEL E TARGET'!$T$13,'PAINEL E TARGET'!$S$13,
IF(DN121&gt;='PAINEL E TARGET'!$T$14,'PAINEL E TARGET'!$S$14,
IF(DN121&gt;='PAINEL E TARGET'!$T$15,'PAINEL E TARGET'!$S$15,
IF(DN121&gt;='PAINEL E TARGET'!$T$16,'PAINEL E TARGET'!$S$16,
IF(DN121&gt;='PAINEL E TARGET'!$T$17,'PAINEL E TARGET'!$S$17,
IF(DN121&gt;='PAINEL E TARGET'!$T$18,'PAINEL E TARGET'!$S$18,'PAINEL E TARGET'!$S$19))))))))</f>
        <v>8. Fx de 130% ou mais</v>
      </c>
      <c r="DP121" s="17">
        <f>IFERROR(VLOOKUP($BW121,'PAINEL E TARGET'!$G$1:$Q$99,10,0),0)</f>
        <v>0</v>
      </c>
      <c r="DQ121" s="17">
        <f>VLOOKUP(DO121,'PAINEL E TARGET'!$S$10:$U$19,3,0)</f>
        <v>1.6</v>
      </c>
      <c r="DR121" s="16">
        <f t="shared" si="70"/>
        <v>0</v>
      </c>
      <c r="DS121" s="17">
        <f t="shared" si="56"/>
        <v>1.0129999999999999</v>
      </c>
      <c r="DT121" s="16">
        <f>IF(DS121&gt;=1,VLOOKUP(BO121,'PAINEL E TARGET'!$S$1:$W$8,5,0),0)</f>
        <v>450</v>
      </c>
      <c r="DU121" s="16">
        <f t="shared" si="71"/>
        <v>1530</v>
      </c>
    </row>
    <row r="122" spans="2:125" s="32" customFormat="1" x14ac:dyDescent="0.2">
      <c r="B122" s="44">
        <v>43541</v>
      </c>
      <c r="C122" s="65">
        <v>468</v>
      </c>
      <c r="D122" s="66" t="s">
        <v>128</v>
      </c>
      <c r="E122" s="65">
        <v>114</v>
      </c>
      <c r="F122" s="65" t="s">
        <v>1018</v>
      </c>
      <c r="G122" s="67">
        <v>3315146.7296789014</v>
      </c>
      <c r="H122" s="67">
        <v>2086428.3284917388</v>
      </c>
      <c r="I122" s="67">
        <v>1498935.0699999998</v>
      </c>
      <c r="J122" s="68">
        <v>0.71842154821755477</v>
      </c>
      <c r="K122" s="67">
        <v>152056.75809430244</v>
      </c>
      <c r="L122" s="67">
        <v>1637261.6930279145</v>
      </c>
      <c r="M122" s="67">
        <v>99558.42</v>
      </c>
      <c r="N122" s="67">
        <v>1322254.1300000001</v>
      </c>
      <c r="O122" s="67">
        <v>2863232.6994519746</v>
      </c>
      <c r="P122" s="67" t="s">
        <v>1082</v>
      </c>
      <c r="Q122" s="67" t="s">
        <v>1082</v>
      </c>
      <c r="R122" s="67">
        <v>0</v>
      </c>
      <c r="S122" s="67">
        <v>0</v>
      </c>
      <c r="T122" s="68">
        <v>8.1308036536903161E-2</v>
      </c>
      <c r="U122" s="68">
        <v>6.1311028658454302E-2</v>
      </c>
      <c r="V122" s="68">
        <v>0.7540586548369933</v>
      </c>
      <c r="W122" s="67">
        <v>145485.97</v>
      </c>
      <c r="X122" s="67">
        <v>87172.790000000008</v>
      </c>
      <c r="Y122" s="68">
        <v>0.59918348140373956</v>
      </c>
      <c r="Z122" s="68">
        <v>4.3483433567234629E-2</v>
      </c>
      <c r="AA122" s="68">
        <v>4.0090643453667626E-2</v>
      </c>
      <c r="AB122" s="68">
        <v>0.92197511016877198</v>
      </c>
      <c r="AC122" s="67">
        <v>77805.709999999992</v>
      </c>
      <c r="AD122" s="67">
        <v>57001.37999999999</v>
      </c>
      <c r="AE122" s="68">
        <v>0.73261178389092518</v>
      </c>
      <c r="AF122" s="43">
        <v>80</v>
      </c>
      <c r="AG122" s="43">
        <v>72</v>
      </c>
      <c r="AH122" s="43">
        <v>76</v>
      </c>
      <c r="AI122" s="43">
        <v>87</v>
      </c>
      <c r="AJ122" s="67">
        <v>58861.569999999992</v>
      </c>
      <c r="AK122" s="67">
        <v>45485.5</v>
      </c>
      <c r="AL122" s="68">
        <v>0.77275376786585892</v>
      </c>
      <c r="AM122" s="67">
        <v>14292.730000000003</v>
      </c>
      <c r="AN122" s="67">
        <v>7347.5</v>
      </c>
      <c r="AO122" s="68">
        <v>0.51407253897610872</v>
      </c>
      <c r="AP122" s="67">
        <v>6303.8600000000006</v>
      </c>
      <c r="AQ122" s="67">
        <v>5605.8099999999995</v>
      </c>
      <c r="AR122" s="68">
        <v>0.88926625908570289</v>
      </c>
      <c r="AS122" s="67">
        <v>66027.809999999983</v>
      </c>
      <c r="AT122" s="67">
        <v>28733.979999999996</v>
      </c>
      <c r="AU122" s="68">
        <v>0.43517996432109446</v>
      </c>
      <c r="AV122" s="43">
        <v>1019.17</v>
      </c>
      <c r="AW122" s="43">
        <v>604.89</v>
      </c>
      <c r="AX122" s="69">
        <v>0.59351236790721862</v>
      </c>
      <c r="AY122" s="43">
        <v>152056.75809430244</v>
      </c>
      <c r="AZ122" s="43">
        <v>99558.420000000027</v>
      </c>
      <c r="BA122" s="43">
        <v>60589.30910828364</v>
      </c>
      <c r="BB122" s="43">
        <v>52815.229999999996</v>
      </c>
      <c r="BC122" s="43">
        <v>236315.55944012452</v>
      </c>
      <c r="BD122" s="43">
        <v>96186.826430853223</v>
      </c>
      <c r="BE122" s="43">
        <v>233907.90999999997</v>
      </c>
      <c r="BF122" s="43">
        <v>125093.70999999998</v>
      </c>
      <c r="BG122" s="43">
        <v>1642.3600000000001</v>
      </c>
      <c r="BH122" s="43">
        <v>129</v>
      </c>
      <c r="BI122" s="44">
        <v>43173</v>
      </c>
      <c r="BJ122" s="44">
        <v>43541</v>
      </c>
      <c r="BK122" s="44">
        <v>43172</v>
      </c>
      <c r="BL122" s="43">
        <f t="shared" si="57"/>
        <v>1498935.0699999998</v>
      </c>
      <c r="BM122" s="43">
        <f t="shared" si="58"/>
        <v>1421812.55</v>
      </c>
      <c r="BO122" s="16" t="str">
        <f>IFERROR(VLOOKUP($C122,'PORTE LOJA'!A:B,2,0),"PORTE 1")</f>
        <v>PORTE 4</v>
      </c>
      <c r="BP122" s="16">
        <f>VLOOKUP(BO122,'PAINEL E TARGET'!$S$1:$W$8,3,0)</f>
        <v>3000</v>
      </c>
      <c r="BQ122" s="16">
        <f t="shared" si="36"/>
        <v>1</v>
      </c>
      <c r="BR122" s="16">
        <f t="shared" si="37"/>
        <v>1</v>
      </c>
      <c r="BS122" s="16">
        <f t="shared" si="38"/>
        <v>1</v>
      </c>
      <c r="BT122" s="16">
        <f t="shared" si="39"/>
        <v>1</v>
      </c>
      <c r="BU122" s="16">
        <f t="shared" si="40"/>
        <v>1</v>
      </c>
      <c r="BV122" s="16">
        <f t="shared" si="41"/>
        <v>1</v>
      </c>
      <c r="BW122" s="17" t="str">
        <f t="shared" si="59"/>
        <v>111111</v>
      </c>
      <c r="BY122" s="17">
        <f t="shared" si="42"/>
        <v>0.71799999999999997</v>
      </c>
      <c r="BZ122" s="17">
        <f t="shared" si="43"/>
        <v>0.79500000000000004</v>
      </c>
      <c r="CA122" s="17" t="str">
        <f t="shared" si="60"/>
        <v>Sem Retira</v>
      </c>
      <c r="CB122" s="17">
        <f t="shared" si="61"/>
        <v>0.79500000000000004</v>
      </c>
      <c r="CC122" s="33" t="str">
        <f>IF(CB122&gt;='PAINEL E TARGET'!$T$11,'PAINEL E TARGET'!$S$11,
IF(CB122&gt;='PAINEL E TARGET'!$T$12,'PAINEL E TARGET'!$S$12,
IF(CB122&gt;='PAINEL E TARGET'!$T$13,'PAINEL E TARGET'!$S$13,
IF(CB122&gt;='PAINEL E TARGET'!$T$14,'PAINEL E TARGET'!$S$14,
IF(CB122&gt;='PAINEL E TARGET'!$T$15,'PAINEL E TARGET'!$S$15,
IF(CB122&gt;='PAINEL E TARGET'!$T$16,'PAINEL E TARGET'!$S$16,
IF(CB122&gt;='PAINEL E TARGET'!$T$17,'PAINEL E TARGET'!$S$17,
IF(CB122&gt;='PAINEL E TARGET'!$T$18,'PAINEL E TARGET'!$S$18,'PAINEL E TARGET'!$S$19))))))))</f>
        <v>Não elegível</v>
      </c>
      <c r="CD122" s="17">
        <f>IFERROR(VLOOKUP($BW122,'PAINEL E TARGET'!$G$1:$Q$99,4,0),0)</f>
        <v>0.25</v>
      </c>
      <c r="CE122" s="17">
        <f>VLOOKUP(CC122,'PAINEL E TARGET'!$S$10:$U$19,3,0)</f>
        <v>0</v>
      </c>
      <c r="CF122" s="16">
        <f t="shared" si="62"/>
        <v>0</v>
      </c>
      <c r="CG122" s="17">
        <f t="shared" si="44"/>
        <v>0.77300000000000002</v>
      </c>
      <c r="CH122" s="17">
        <f t="shared" si="45"/>
        <v>0.51400000000000001</v>
      </c>
      <c r="CI122" s="17">
        <f t="shared" si="46"/>
        <v>0.88900000000000001</v>
      </c>
      <c r="CJ122" s="17">
        <f t="shared" si="47"/>
        <v>0.435</v>
      </c>
      <c r="CK122" s="17">
        <f t="shared" si="48"/>
        <v>0.59399999999999997</v>
      </c>
      <c r="CL122" s="17">
        <f t="shared" si="49"/>
        <v>0.59899999999999998</v>
      </c>
      <c r="CM122" s="16">
        <f t="shared" si="50"/>
        <v>2</v>
      </c>
      <c r="CN122" s="17" t="str">
        <f t="shared" si="63"/>
        <v>não ok</v>
      </c>
      <c r="CO122" s="17">
        <f t="shared" si="64"/>
        <v>0</v>
      </c>
      <c r="CP122" s="33" t="str">
        <f>IF(CO122&gt;='PAINEL E TARGET'!$T$11,'PAINEL E TARGET'!$S$11,
IF(CO122&gt;='PAINEL E TARGET'!$T$12,'PAINEL E TARGET'!$S$12,
IF(CO122&gt;='PAINEL E TARGET'!$T$13,'PAINEL E TARGET'!$S$13,
IF(CO122&gt;='PAINEL E TARGET'!$T$14,'PAINEL E TARGET'!$S$14,
IF(CO122&gt;='PAINEL E TARGET'!$T$15,'PAINEL E TARGET'!$S$15,
IF(CO122&gt;='PAINEL E TARGET'!$T$16,'PAINEL E TARGET'!$S$16,
IF(CO122&gt;='PAINEL E TARGET'!$T$17,'PAINEL E TARGET'!$S$17,
IF(CO122&gt;='PAINEL E TARGET'!$T$18,'PAINEL E TARGET'!$S$18,'PAINEL E TARGET'!$S$19))))))))</f>
        <v>Não elegível</v>
      </c>
      <c r="CQ122" s="17">
        <f>IFERROR(VLOOKUP($BW122,'PAINEL E TARGET'!$G$1:$Q$99,5,0),0)</f>
        <v>0.25</v>
      </c>
      <c r="CR122" s="17">
        <f>VLOOKUP(CP122,'PAINEL E TARGET'!$S$10:$U$19,3,0)</f>
        <v>0</v>
      </c>
      <c r="CS122" s="16">
        <f t="shared" si="65"/>
        <v>0</v>
      </c>
      <c r="CT122" s="17">
        <f t="shared" si="51"/>
        <v>0.73299999999999998</v>
      </c>
      <c r="CU122" s="33" t="str">
        <f>IF(CT122&gt;='PAINEL E TARGET'!$T$11,'PAINEL E TARGET'!$S$11,
IF(CT122&gt;='PAINEL E TARGET'!$T$12,'PAINEL E TARGET'!$S$12,
IF(CT122&gt;='PAINEL E TARGET'!$T$13,'PAINEL E TARGET'!$S$13,
IF(CT122&gt;='PAINEL E TARGET'!$T$14,'PAINEL E TARGET'!$S$14,
IF(CT122&gt;='PAINEL E TARGET'!$T$15,'PAINEL E TARGET'!$S$15,
IF(CT122&gt;='PAINEL E TARGET'!$T$16,'PAINEL E TARGET'!$S$16,
IF(CT122&gt;='PAINEL E TARGET'!$T$17,'PAINEL E TARGET'!$S$17,
IF(CT122&gt;='PAINEL E TARGET'!$T$18,'PAINEL E TARGET'!$S$18,'PAINEL E TARGET'!$S$19))))))))</f>
        <v>Não elegível</v>
      </c>
      <c r="CV122" s="17">
        <f>IFERROR(VLOOKUP($BW122,'PAINEL E TARGET'!$G$1:$Q$99,6,0),0)</f>
        <v>0.2</v>
      </c>
      <c r="CW122" s="17">
        <f>VLOOKUP(CU122,'PAINEL E TARGET'!$S$10:$U$19,3,0)</f>
        <v>0</v>
      </c>
      <c r="CX122" s="16">
        <f t="shared" si="66"/>
        <v>0</v>
      </c>
      <c r="CY122" s="17">
        <f t="shared" si="52"/>
        <v>0.65500000000000003</v>
      </c>
      <c r="CZ122" s="33" t="str">
        <f>IF(CY122&gt;='PAINEL E TARGET'!$T$11,'PAINEL E TARGET'!$S$11,
IF(CY122&gt;='PAINEL E TARGET'!$T$12,'PAINEL E TARGET'!$S$12,
IF(CY122&gt;='PAINEL E TARGET'!$T$13,'PAINEL E TARGET'!$S$13,
IF(CY122&gt;='PAINEL E TARGET'!$T$14,'PAINEL E TARGET'!$S$14,
IF(CY122&gt;='PAINEL E TARGET'!$T$15,'PAINEL E TARGET'!$S$15,
IF(CY122&gt;='PAINEL E TARGET'!$T$16,'PAINEL E TARGET'!$S$16,
IF(CY122&gt;='PAINEL E TARGET'!$T$17,'PAINEL E TARGET'!$S$17,
IF(CY122&gt;='PAINEL E TARGET'!$T$18,'PAINEL E TARGET'!$S$18,'PAINEL E TARGET'!$S$19))))))))</f>
        <v>Não elegível</v>
      </c>
      <c r="DA122" s="17">
        <f>IFERROR(VLOOKUP($BW122,'PAINEL E TARGET'!$G$1:$Q$99,7,0),0)</f>
        <v>0.15</v>
      </c>
      <c r="DB122" s="17">
        <f>VLOOKUP(CZ122,'PAINEL E TARGET'!$S$10:$U$19,3,0)</f>
        <v>0</v>
      </c>
      <c r="DC122" s="16">
        <f t="shared" si="67"/>
        <v>0</v>
      </c>
      <c r="DD122" s="17">
        <f t="shared" si="53"/>
        <v>0.872</v>
      </c>
      <c r="DE122" s="33" t="str">
        <f>IF(DD122&gt;='PAINEL E TARGET'!$T$11,'PAINEL E TARGET'!$S$11,
IF(DD122&gt;='PAINEL E TARGET'!$T$12,'PAINEL E TARGET'!$S$12,
IF(DD122&gt;='PAINEL E TARGET'!$T$13,'PAINEL E TARGET'!$S$13,
IF(DD122&gt;='PAINEL E TARGET'!$T$14,'PAINEL E TARGET'!$S$14,
IF(DD122&gt;='PAINEL E TARGET'!$T$15,'PAINEL E TARGET'!$S$15,
IF(DD122&gt;='PAINEL E TARGET'!$T$16,'PAINEL E TARGET'!$S$16,
IF(DD122&gt;='PAINEL E TARGET'!$T$17,'PAINEL E TARGET'!$S$17,
IF(DD122&gt;='PAINEL E TARGET'!$T$18,'PAINEL E TARGET'!$S$18,'PAINEL E TARGET'!$S$19))))))))</f>
        <v>Não elegível</v>
      </c>
      <c r="DF122" s="17">
        <f>IFERROR(VLOOKUP($BW122,'PAINEL E TARGET'!$G$1:$Q$99,8,0),0)</f>
        <v>0.1</v>
      </c>
      <c r="DG122" s="17">
        <f>VLOOKUP(DE122,'PAINEL E TARGET'!$S$10:$U$19,3,0)</f>
        <v>0</v>
      </c>
      <c r="DH122" s="16">
        <f t="shared" si="68"/>
        <v>0</v>
      </c>
      <c r="DI122" s="17">
        <f t="shared" si="54"/>
        <v>1.145</v>
      </c>
      <c r="DJ122" s="33" t="str">
        <f>IF(DI122&gt;='PAINEL E TARGET'!$T$11,'PAINEL E TARGET'!$S$11,
IF(DI122&gt;='PAINEL E TARGET'!$T$12,'PAINEL E TARGET'!$S$12,
IF(DI122&gt;='PAINEL E TARGET'!$T$13,'PAINEL E TARGET'!$S$13,
IF(DI122&gt;='PAINEL E TARGET'!$T$14,'PAINEL E TARGET'!$S$14,
IF(DI122&gt;='PAINEL E TARGET'!$T$15,'PAINEL E TARGET'!$S$15,
IF(DI122&gt;='PAINEL E TARGET'!$T$16,'PAINEL E TARGET'!$S$16,
IF(DI122&gt;='PAINEL E TARGET'!$T$17,'PAINEL E TARGET'!$S$17,
IF(DI122&gt;='PAINEL E TARGET'!$T$18,'PAINEL E TARGET'!$S$18,'PAINEL E TARGET'!$S$19))))))))</f>
        <v>4. Fx de 110% a 114,9%</v>
      </c>
      <c r="DK122" s="17">
        <f>IFERROR(VLOOKUP($BW122,'PAINEL E TARGET'!$G$1:$Q$99,9,0),0)</f>
        <v>0.05</v>
      </c>
      <c r="DL122" s="17">
        <f>VLOOKUP(DJ122,'PAINEL E TARGET'!$S$10:$U$19,3,0)</f>
        <v>1.2</v>
      </c>
      <c r="DM122" s="16">
        <f t="shared" si="69"/>
        <v>180</v>
      </c>
      <c r="DN122" s="17">
        <f t="shared" si="55"/>
        <v>0.59399999999999997</v>
      </c>
      <c r="DO122" s="33" t="str">
        <f>IF(DN122&gt;='PAINEL E TARGET'!$T$11,'PAINEL E TARGET'!$S$11,
IF(DN122&gt;='PAINEL E TARGET'!$T$12,'PAINEL E TARGET'!$S$12,
IF(DN122&gt;='PAINEL E TARGET'!$T$13,'PAINEL E TARGET'!$S$13,
IF(DN122&gt;='PAINEL E TARGET'!$T$14,'PAINEL E TARGET'!$S$14,
IF(DN122&gt;='PAINEL E TARGET'!$T$15,'PAINEL E TARGET'!$S$15,
IF(DN122&gt;='PAINEL E TARGET'!$T$16,'PAINEL E TARGET'!$S$16,
IF(DN122&gt;='PAINEL E TARGET'!$T$17,'PAINEL E TARGET'!$S$17,
IF(DN122&gt;='PAINEL E TARGET'!$T$18,'PAINEL E TARGET'!$S$18,'PAINEL E TARGET'!$S$19))))))))</f>
        <v>Não elegível</v>
      </c>
      <c r="DP122" s="17">
        <f>IFERROR(VLOOKUP($BW122,'PAINEL E TARGET'!$G$1:$Q$99,10,0),0)</f>
        <v>0</v>
      </c>
      <c r="DQ122" s="17">
        <f>VLOOKUP(DO122,'PAINEL E TARGET'!$S$10:$U$19,3,0)</f>
        <v>0</v>
      </c>
      <c r="DR122" s="16">
        <f t="shared" si="70"/>
        <v>0</v>
      </c>
      <c r="DS122" s="17">
        <f t="shared" si="56"/>
        <v>0.9</v>
      </c>
      <c r="DT122" s="16">
        <f>IF(DS122&gt;=1,VLOOKUP(BO122,'PAINEL E TARGET'!$S$1:$W$8,5,0),0)</f>
        <v>0</v>
      </c>
      <c r="DU122" s="16">
        <f t="shared" si="71"/>
        <v>180</v>
      </c>
    </row>
    <row r="123" spans="2:125" s="32" customFormat="1" x14ac:dyDescent="0.2">
      <c r="B123" s="44">
        <v>43541</v>
      </c>
      <c r="C123" s="65">
        <v>469</v>
      </c>
      <c r="D123" s="66" t="s">
        <v>129</v>
      </c>
      <c r="E123" s="65">
        <v>613</v>
      </c>
      <c r="F123" s="65" t="s">
        <v>1019</v>
      </c>
      <c r="G123" s="67">
        <v>1960678.0168276757</v>
      </c>
      <c r="H123" s="67">
        <v>1167802.3319672956</v>
      </c>
      <c r="I123" s="67">
        <v>1203026.7</v>
      </c>
      <c r="J123" s="68">
        <v>1.0301629540106885</v>
      </c>
      <c r="K123" s="67">
        <v>3638.3089817142099</v>
      </c>
      <c r="L123" s="67">
        <v>1044270.2148280231</v>
      </c>
      <c r="M123" s="67">
        <v>3128.6</v>
      </c>
      <c r="N123" s="67">
        <v>1154224.74</v>
      </c>
      <c r="O123" s="67">
        <v>1770275.782103935</v>
      </c>
      <c r="P123" s="67" t="s">
        <v>1082</v>
      </c>
      <c r="Q123" s="67" t="s">
        <v>1082</v>
      </c>
      <c r="R123" s="67">
        <v>0</v>
      </c>
      <c r="S123" s="67">
        <v>99</v>
      </c>
      <c r="T123" s="68">
        <v>7.6606887124219522E-2</v>
      </c>
      <c r="U123" s="68">
        <v>6.8186341433118414E-2</v>
      </c>
      <c r="V123" s="68">
        <v>0.89008108791253937</v>
      </c>
      <c r="W123" s="67">
        <v>80277.010000000009</v>
      </c>
      <c r="X123" s="67">
        <v>78915.689999999973</v>
      </c>
      <c r="Y123" s="68">
        <v>0.98304221843837936</v>
      </c>
      <c r="Z123" s="68">
        <v>0</v>
      </c>
      <c r="AA123" s="68">
        <v>0</v>
      </c>
      <c r="AB123" s="68">
        <v>0</v>
      </c>
      <c r="AC123" s="67">
        <v>0</v>
      </c>
      <c r="AD123" s="67">
        <v>0</v>
      </c>
      <c r="AE123" s="68" t="s">
        <v>1082</v>
      </c>
      <c r="AF123" s="43">
        <v>80</v>
      </c>
      <c r="AG123" s="43">
        <v>82</v>
      </c>
      <c r="AH123" s="43">
        <v>31</v>
      </c>
      <c r="AI123" s="43">
        <v>29</v>
      </c>
      <c r="AJ123" s="67">
        <v>29391.269999999997</v>
      </c>
      <c r="AK123" s="67">
        <v>34941.5</v>
      </c>
      <c r="AL123" s="68">
        <v>1.1888394070756385</v>
      </c>
      <c r="AM123" s="67">
        <v>17400.18</v>
      </c>
      <c r="AN123" s="67">
        <v>14125</v>
      </c>
      <c r="AO123" s="68">
        <v>0.81177321154148974</v>
      </c>
      <c r="AP123" s="67">
        <v>0</v>
      </c>
      <c r="AQ123" s="67">
        <v>627.98</v>
      </c>
      <c r="AR123" s="68">
        <v>0</v>
      </c>
      <c r="AS123" s="67">
        <v>33485.56</v>
      </c>
      <c r="AT123" s="67">
        <v>29221.21</v>
      </c>
      <c r="AU123" s="68">
        <v>0.87265107706127665</v>
      </c>
      <c r="AV123" s="43">
        <v>982.82999999999993</v>
      </c>
      <c r="AW123" s="43">
        <v>649.87</v>
      </c>
      <c r="AX123" s="69">
        <v>0.66122320238494969</v>
      </c>
      <c r="AY123" s="43">
        <v>3638.3089817142099</v>
      </c>
      <c r="AZ123" s="43">
        <v>3128.6</v>
      </c>
      <c r="BA123" s="43">
        <v>19406.924108537019</v>
      </c>
      <c r="BB123" s="43">
        <v>23244.849999999995</v>
      </c>
      <c r="BC123" s="43">
        <v>5956.5626541627498</v>
      </c>
      <c r="BD123" s="43">
        <v>32461.434385001721</v>
      </c>
      <c r="BE123" s="43">
        <v>136448.66</v>
      </c>
      <c r="BF123" s="43">
        <v>0</v>
      </c>
      <c r="BG123" s="43">
        <v>1663.7199999999996</v>
      </c>
      <c r="BH123" s="43">
        <v>50</v>
      </c>
      <c r="BI123" s="44">
        <v>43173</v>
      </c>
      <c r="BJ123" s="44">
        <v>43541</v>
      </c>
      <c r="BK123" s="44">
        <v>43172</v>
      </c>
      <c r="BL123" s="43">
        <f t="shared" si="57"/>
        <v>1203125.7</v>
      </c>
      <c r="BM123" s="43">
        <f t="shared" si="58"/>
        <v>1157452.3400000001</v>
      </c>
      <c r="BO123" s="16" t="str">
        <f>IFERROR(VLOOKUP($C123,'PORTE LOJA'!A:B,2,0),"PORTE 1")</f>
        <v>PORTE 3</v>
      </c>
      <c r="BP123" s="16">
        <f>VLOOKUP(BO123,'PAINEL E TARGET'!$S$1:$W$8,3,0)</f>
        <v>2400</v>
      </c>
      <c r="BQ123" s="16">
        <f t="shared" si="36"/>
        <v>1</v>
      </c>
      <c r="BR123" s="16">
        <f t="shared" si="37"/>
        <v>1</v>
      </c>
      <c r="BS123" s="16">
        <f t="shared" si="38"/>
        <v>0</v>
      </c>
      <c r="BT123" s="16">
        <f t="shared" si="39"/>
        <v>1</v>
      </c>
      <c r="BU123" s="16">
        <f t="shared" si="40"/>
        <v>1</v>
      </c>
      <c r="BV123" s="16">
        <f t="shared" si="41"/>
        <v>1</v>
      </c>
      <c r="BW123" s="17" t="str">
        <f t="shared" si="59"/>
        <v>110111</v>
      </c>
      <c r="BY123" s="17">
        <f t="shared" si="42"/>
        <v>1.03</v>
      </c>
      <c r="BZ123" s="17">
        <f t="shared" si="43"/>
        <v>1.105</v>
      </c>
      <c r="CA123" s="17" t="str">
        <f t="shared" si="60"/>
        <v>Sem Retira</v>
      </c>
      <c r="CB123" s="17">
        <f t="shared" si="61"/>
        <v>1.105</v>
      </c>
      <c r="CC123" s="33" t="str">
        <f>IF(CB123&gt;='PAINEL E TARGET'!$T$11,'PAINEL E TARGET'!$S$11,
IF(CB123&gt;='PAINEL E TARGET'!$T$12,'PAINEL E TARGET'!$S$12,
IF(CB123&gt;='PAINEL E TARGET'!$T$13,'PAINEL E TARGET'!$S$13,
IF(CB123&gt;='PAINEL E TARGET'!$T$14,'PAINEL E TARGET'!$S$14,
IF(CB123&gt;='PAINEL E TARGET'!$T$15,'PAINEL E TARGET'!$S$15,
IF(CB123&gt;='PAINEL E TARGET'!$T$16,'PAINEL E TARGET'!$S$16,
IF(CB123&gt;='PAINEL E TARGET'!$T$17,'PAINEL E TARGET'!$S$17,
IF(CB123&gt;='PAINEL E TARGET'!$T$18,'PAINEL E TARGET'!$S$18,'PAINEL E TARGET'!$S$19))))))))</f>
        <v>4. Fx de 110% a 114,9%</v>
      </c>
      <c r="CD123" s="17">
        <f>IFERROR(VLOOKUP($BW123,'PAINEL E TARGET'!$G$1:$Q$99,4,0),0)</f>
        <v>0.3</v>
      </c>
      <c r="CE123" s="17">
        <f>VLOOKUP(CC123,'PAINEL E TARGET'!$S$10:$U$19,3,0)</f>
        <v>1.2</v>
      </c>
      <c r="CF123" s="16">
        <f t="shared" si="62"/>
        <v>864</v>
      </c>
      <c r="CG123" s="17">
        <f t="shared" si="44"/>
        <v>1.1890000000000001</v>
      </c>
      <c r="CH123" s="17">
        <f t="shared" si="45"/>
        <v>0.81200000000000006</v>
      </c>
      <c r="CI123" s="17" t="str">
        <f t="shared" si="46"/>
        <v>sem meta</v>
      </c>
      <c r="CJ123" s="17">
        <f t="shared" si="47"/>
        <v>0.873</v>
      </c>
      <c r="CK123" s="17">
        <f t="shared" si="48"/>
        <v>0.66100000000000003</v>
      </c>
      <c r="CL123" s="17">
        <f t="shared" si="49"/>
        <v>0.98299999999999998</v>
      </c>
      <c r="CM123" s="16">
        <f t="shared" si="50"/>
        <v>4</v>
      </c>
      <c r="CN123" s="17" t="str">
        <f t="shared" si="63"/>
        <v>não ok</v>
      </c>
      <c r="CO123" s="17">
        <f t="shared" si="64"/>
        <v>0</v>
      </c>
      <c r="CP123" s="33" t="str">
        <f>IF(CO123&gt;='PAINEL E TARGET'!$T$11,'PAINEL E TARGET'!$S$11,
IF(CO123&gt;='PAINEL E TARGET'!$T$12,'PAINEL E TARGET'!$S$12,
IF(CO123&gt;='PAINEL E TARGET'!$T$13,'PAINEL E TARGET'!$S$13,
IF(CO123&gt;='PAINEL E TARGET'!$T$14,'PAINEL E TARGET'!$S$14,
IF(CO123&gt;='PAINEL E TARGET'!$T$15,'PAINEL E TARGET'!$S$15,
IF(CO123&gt;='PAINEL E TARGET'!$T$16,'PAINEL E TARGET'!$S$16,
IF(CO123&gt;='PAINEL E TARGET'!$T$17,'PAINEL E TARGET'!$S$17,
IF(CO123&gt;='PAINEL E TARGET'!$T$18,'PAINEL E TARGET'!$S$18,'PAINEL E TARGET'!$S$19))))))))</f>
        <v>Não elegível</v>
      </c>
      <c r="CQ123" s="17">
        <f>IFERROR(VLOOKUP($BW123,'PAINEL E TARGET'!$G$1:$Q$99,5,0),0)</f>
        <v>0.3</v>
      </c>
      <c r="CR123" s="17">
        <f>VLOOKUP(CP123,'PAINEL E TARGET'!$S$10:$U$19,3,0)</f>
        <v>0</v>
      </c>
      <c r="CS123" s="16">
        <f t="shared" si="65"/>
        <v>0</v>
      </c>
      <c r="CT123" s="17">
        <f t="shared" si="51"/>
        <v>0</v>
      </c>
      <c r="CU123" s="33" t="str">
        <f>IF(CT123&gt;='PAINEL E TARGET'!$T$11,'PAINEL E TARGET'!$S$11,
IF(CT123&gt;='PAINEL E TARGET'!$T$12,'PAINEL E TARGET'!$S$12,
IF(CT123&gt;='PAINEL E TARGET'!$T$13,'PAINEL E TARGET'!$S$13,
IF(CT123&gt;='PAINEL E TARGET'!$T$14,'PAINEL E TARGET'!$S$14,
IF(CT123&gt;='PAINEL E TARGET'!$T$15,'PAINEL E TARGET'!$S$15,
IF(CT123&gt;='PAINEL E TARGET'!$T$16,'PAINEL E TARGET'!$S$16,
IF(CT123&gt;='PAINEL E TARGET'!$T$17,'PAINEL E TARGET'!$S$17,
IF(CT123&gt;='PAINEL E TARGET'!$T$18,'PAINEL E TARGET'!$S$18,'PAINEL E TARGET'!$S$19))))))))</f>
        <v>Não elegível</v>
      </c>
      <c r="CV123" s="17">
        <f>IFERROR(VLOOKUP($BW123,'PAINEL E TARGET'!$G$1:$Q$99,6,0),0)</f>
        <v>0</v>
      </c>
      <c r="CW123" s="17">
        <f>VLOOKUP(CU123,'PAINEL E TARGET'!$S$10:$U$19,3,0)</f>
        <v>0</v>
      </c>
      <c r="CX123" s="16">
        <f t="shared" si="66"/>
        <v>0</v>
      </c>
      <c r="CY123" s="17">
        <f t="shared" si="52"/>
        <v>0.86</v>
      </c>
      <c r="CZ123" s="33" t="str">
        <f>IF(CY123&gt;='PAINEL E TARGET'!$T$11,'PAINEL E TARGET'!$S$11,
IF(CY123&gt;='PAINEL E TARGET'!$T$12,'PAINEL E TARGET'!$S$12,
IF(CY123&gt;='PAINEL E TARGET'!$T$13,'PAINEL E TARGET'!$S$13,
IF(CY123&gt;='PAINEL E TARGET'!$T$14,'PAINEL E TARGET'!$S$14,
IF(CY123&gt;='PAINEL E TARGET'!$T$15,'PAINEL E TARGET'!$S$15,
IF(CY123&gt;='PAINEL E TARGET'!$T$16,'PAINEL E TARGET'!$S$16,
IF(CY123&gt;='PAINEL E TARGET'!$T$17,'PAINEL E TARGET'!$S$17,
IF(CY123&gt;='PAINEL E TARGET'!$T$18,'PAINEL E TARGET'!$S$18,'PAINEL E TARGET'!$S$19))))))))</f>
        <v>Não elegível</v>
      </c>
      <c r="DA123" s="17">
        <f>IFERROR(VLOOKUP($BW123,'PAINEL E TARGET'!$G$1:$Q$99,7,0),0)</f>
        <v>0.15</v>
      </c>
      <c r="DB123" s="17">
        <f>VLOOKUP(CZ123,'PAINEL E TARGET'!$S$10:$U$19,3,0)</f>
        <v>0</v>
      </c>
      <c r="DC123" s="16">
        <f t="shared" si="67"/>
        <v>0</v>
      </c>
      <c r="DD123" s="17">
        <f t="shared" si="53"/>
        <v>1.198</v>
      </c>
      <c r="DE123" s="33" t="str">
        <f>IF(DD123&gt;='PAINEL E TARGET'!$T$11,'PAINEL E TARGET'!$S$11,
IF(DD123&gt;='PAINEL E TARGET'!$T$12,'PAINEL E TARGET'!$S$12,
IF(DD123&gt;='PAINEL E TARGET'!$T$13,'PAINEL E TARGET'!$S$13,
IF(DD123&gt;='PAINEL E TARGET'!$T$14,'PAINEL E TARGET'!$S$14,
IF(DD123&gt;='PAINEL E TARGET'!$T$15,'PAINEL E TARGET'!$S$15,
IF(DD123&gt;='PAINEL E TARGET'!$T$16,'PAINEL E TARGET'!$S$16,
IF(DD123&gt;='PAINEL E TARGET'!$T$17,'PAINEL E TARGET'!$S$17,
IF(DD123&gt;='PAINEL E TARGET'!$T$18,'PAINEL E TARGET'!$S$18,'PAINEL E TARGET'!$S$19))))))))</f>
        <v>5. Fx de 115% a 119,9%</v>
      </c>
      <c r="DF123" s="17">
        <f>IFERROR(VLOOKUP($BW123,'PAINEL E TARGET'!$G$1:$Q$99,8,0),0)</f>
        <v>0.1</v>
      </c>
      <c r="DG123" s="17">
        <f>VLOOKUP(DE123,'PAINEL E TARGET'!$S$10:$U$19,3,0)</f>
        <v>1.3</v>
      </c>
      <c r="DH123" s="16">
        <f t="shared" si="68"/>
        <v>312</v>
      </c>
      <c r="DI123" s="17">
        <f t="shared" si="54"/>
        <v>0.93500000000000005</v>
      </c>
      <c r="DJ123" s="33" t="str">
        <f>IF(DI123&gt;='PAINEL E TARGET'!$T$11,'PAINEL E TARGET'!$S$11,
IF(DI123&gt;='PAINEL E TARGET'!$T$12,'PAINEL E TARGET'!$S$12,
IF(DI123&gt;='PAINEL E TARGET'!$T$13,'PAINEL E TARGET'!$S$13,
IF(DI123&gt;='PAINEL E TARGET'!$T$14,'PAINEL E TARGET'!$S$14,
IF(DI123&gt;='PAINEL E TARGET'!$T$15,'PAINEL E TARGET'!$S$15,
IF(DI123&gt;='PAINEL E TARGET'!$T$16,'PAINEL E TARGET'!$S$16,
IF(DI123&gt;='PAINEL E TARGET'!$T$17,'PAINEL E TARGET'!$S$17,
IF(DI123&gt;='PAINEL E TARGET'!$T$18,'PAINEL E TARGET'!$S$18,'PAINEL E TARGET'!$S$19))))))))</f>
        <v>1. Fx de 90% a 99,9%</v>
      </c>
      <c r="DK123" s="17">
        <f>IFERROR(VLOOKUP($BW123,'PAINEL E TARGET'!$G$1:$Q$99,9,0),0)</f>
        <v>0.15</v>
      </c>
      <c r="DL123" s="17">
        <f>VLOOKUP(DJ123,'PAINEL E TARGET'!$S$10:$U$19,3,0)</f>
        <v>0.5</v>
      </c>
      <c r="DM123" s="16">
        <f t="shared" si="69"/>
        <v>180</v>
      </c>
      <c r="DN123" s="17">
        <f t="shared" si="55"/>
        <v>0.66100000000000003</v>
      </c>
      <c r="DO123" s="33" t="str">
        <f>IF(DN123&gt;='PAINEL E TARGET'!$T$11,'PAINEL E TARGET'!$S$11,
IF(DN123&gt;='PAINEL E TARGET'!$T$12,'PAINEL E TARGET'!$S$12,
IF(DN123&gt;='PAINEL E TARGET'!$T$13,'PAINEL E TARGET'!$S$13,
IF(DN123&gt;='PAINEL E TARGET'!$T$14,'PAINEL E TARGET'!$S$14,
IF(DN123&gt;='PAINEL E TARGET'!$T$15,'PAINEL E TARGET'!$S$15,
IF(DN123&gt;='PAINEL E TARGET'!$T$16,'PAINEL E TARGET'!$S$16,
IF(DN123&gt;='PAINEL E TARGET'!$T$17,'PAINEL E TARGET'!$S$17,
IF(DN123&gt;='PAINEL E TARGET'!$T$18,'PAINEL E TARGET'!$S$18,'PAINEL E TARGET'!$S$19))))))))</f>
        <v>Não elegível</v>
      </c>
      <c r="DP123" s="17">
        <f>IFERROR(VLOOKUP($BW123,'PAINEL E TARGET'!$G$1:$Q$99,10,0),0)</f>
        <v>0</v>
      </c>
      <c r="DQ123" s="17">
        <f>VLOOKUP(DO123,'PAINEL E TARGET'!$S$10:$U$19,3,0)</f>
        <v>0</v>
      </c>
      <c r="DR123" s="16">
        <f t="shared" si="70"/>
        <v>0</v>
      </c>
      <c r="DS123" s="17">
        <f t="shared" si="56"/>
        <v>1.0249999999999999</v>
      </c>
      <c r="DT123" s="16">
        <f>IF(DS123&gt;=1,VLOOKUP(BO123,'PAINEL E TARGET'!$S$1:$W$8,5,0),0)</f>
        <v>240</v>
      </c>
      <c r="DU123" s="16">
        <f t="shared" si="71"/>
        <v>1596</v>
      </c>
    </row>
    <row r="124" spans="2:125" s="32" customFormat="1" x14ac:dyDescent="0.2">
      <c r="B124" s="44">
        <v>43541</v>
      </c>
      <c r="C124" s="65">
        <v>474</v>
      </c>
      <c r="D124" s="66" t="s">
        <v>130</v>
      </c>
      <c r="E124" s="65">
        <v>611</v>
      </c>
      <c r="F124" s="65" t="s">
        <v>1019</v>
      </c>
      <c r="G124" s="67">
        <v>2506277.4284752533</v>
      </c>
      <c r="H124" s="67">
        <v>1618813.797145569</v>
      </c>
      <c r="I124" s="67">
        <v>1190779.7999999996</v>
      </c>
      <c r="J124" s="68">
        <v>0.73558787434335215</v>
      </c>
      <c r="K124" s="67">
        <v>0</v>
      </c>
      <c r="L124" s="67">
        <v>1463224.4092880709</v>
      </c>
      <c r="M124" s="67">
        <v>985</v>
      </c>
      <c r="N124" s="67">
        <v>1114193.7299999995</v>
      </c>
      <c r="O124" s="67">
        <v>2275519.1713522933</v>
      </c>
      <c r="P124" s="67" t="s">
        <v>1082</v>
      </c>
      <c r="Q124" s="67" t="s">
        <v>1082</v>
      </c>
      <c r="R124" s="67">
        <v>0</v>
      </c>
      <c r="S124" s="67">
        <v>0</v>
      </c>
      <c r="T124" s="68">
        <v>7.2488081340582863E-2</v>
      </c>
      <c r="U124" s="68">
        <v>4.4226148395064883E-2</v>
      </c>
      <c r="V124" s="68">
        <v>0.61011614015923221</v>
      </c>
      <c r="W124" s="67">
        <v>106066.33000000002</v>
      </c>
      <c r="X124" s="67">
        <v>49320.06</v>
      </c>
      <c r="Y124" s="68">
        <v>0.46499261358434851</v>
      </c>
      <c r="Z124" s="68">
        <v>0</v>
      </c>
      <c r="AA124" s="68">
        <v>0</v>
      </c>
      <c r="AB124" s="68">
        <v>0</v>
      </c>
      <c r="AC124" s="67">
        <v>0</v>
      </c>
      <c r="AD124" s="67">
        <v>0</v>
      </c>
      <c r="AE124" s="68" t="s">
        <v>1082</v>
      </c>
      <c r="AF124" s="43">
        <v>80</v>
      </c>
      <c r="AG124" s="43">
        <v>88</v>
      </c>
      <c r="AH124" s="43">
        <v>16</v>
      </c>
      <c r="AI124" s="43">
        <v>11</v>
      </c>
      <c r="AJ124" s="67">
        <v>46864.72</v>
      </c>
      <c r="AK124" s="67">
        <v>32389.22</v>
      </c>
      <c r="AL124" s="68">
        <v>0.69112159423976072</v>
      </c>
      <c r="AM124" s="67">
        <v>31984.14</v>
      </c>
      <c r="AN124" s="67">
        <v>6580</v>
      </c>
      <c r="AO124" s="68">
        <v>0.20572696342624813</v>
      </c>
      <c r="AP124" s="67">
        <v>0</v>
      </c>
      <c r="AQ124" s="67">
        <v>0</v>
      </c>
      <c r="AR124" s="68">
        <v>0</v>
      </c>
      <c r="AS124" s="67">
        <v>27217.47</v>
      </c>
      <c r="AT124" s="67">
        <v>10350.840000000002</v>
      </c>
      <c r="AU124" s="68">
        <v>0.38030132852171789</v>
      </c>
      <c r="AV124" s="43">
        <v>966.18000000000006</v>
      </c>
      <c r="AW124" s="43">
        <v>409.93</v>
      </c>
      <c r="AX124" s="69">
        <v>0.42427911983274336</v>
      </c>
      <c r="AY124" s="43">
        <v>0</v>
      </c>
      <c r="AZ124" s="43">
        <v>985</v>
      </c>
      <c r="BA124" s="43">
        <v>19711.216504684682</v>
      </c>
      <c r="BB124" s="43">
        <v>19838.72</v>
      </c>
      <c r="BC124" s="43">
        <v>0</v>
      </c>
      <c r="BD124" s="43">
        <v>30486.369167696175</v>
      </c>
      <c r="BE124" s="43">
        <v>165660.04999999999</v>
      </c>
      <c r="BF124" s="43">
        <v>0</v>
      </c>
      <c r="BG124" s="43">
        <v>1512.72</v>
      </c>
      <c r="BH124" s="43">
        <v>30</v>
      </c>
      <c r="BI124" s="44">
        <v>43173</v>
      </c>
      <c r="BJ124" s="44">
        <v>43541</v>
      </c>
      <c r="BK124" s="44">
        <v>43172</v>
      </c>
      <c r="BL124" s="43">
        <f t="shared" si="57"/>
        <v>1190779.7999999996</v>
      </c>
      <c r="BM124" s="43">
        <f t="shared" si="58"/>
        <v>1115178.7299999995</v>
      </c>
      <c r="BO124" s="16" t="str">
        <f>IFERROR(VLOOKUP($C124,'PORTE LOJA'!A:B,2,0),"PORTE 1")</f>
        <v>PORTE 4</v>
      </c>
      <c r="BP124" s="16">
        <f>VLOOKUP(BO124,'PAINEL E TARGET'!$S$1:$W$8,3,0)</f>
        <v>3000</v>
      </c>
      <c r="BQ124" s="16">
        <f t="shared" si="36"/>
        <v>1</v>
      </c>
      <c r="BR124" s="16">
        <f t="shared" si="37"/>
        <v>1</v>
      </c>
      <c r="BS124" s="16">
        <f t="shared" si="38"/>
        <v>0</v>
      </c>
      <c r="BT124" s="16">
        <f t="shared" si="39"/>
        <v>0</v>
      </c>
      <c r="BU124" s="16">
        <f t="shared" si="40"/>
        <v>1</v>
      </c>
      <c r="BV124" s="16">
        <f t="shared" si="41"/>
        <v>1</v>
      </c>
      <c r="BW124" s="17" t="str">
        <f t="shared" si="59"/>
        <v>110011</v>
      </c>
      <c r="BY124" s="17">
        <f t="shared" si="42"/>
        <v>0.73599999999999999</v>
      </c>
      <c r="BZ124" s="17">
        <f t="shared" si="43"/>
        <v>0.76200000000000001</v>
      </c>
      <c r="CA124" s="17" t="str">
        <f t="shared" si="60"/>
        <v>Sem Retira</v>
      </c>
      <c r="CB124" s="17">
        <f t="shared" si="61"/>
        <v>0.76200000000000001</v>
      </c>
      <c r="CC124" s="33" t="str">
        <f>IF(CB124&gt;='PAINEL E TARGET'!$T$11,'PAINEL E TARGET'!$S$11,
IF(CB124&gt;='PAINEL E TARGET'!$T$12,'PAINEL E TARGET'!$S$12,
IF(CB124&gt;='PAINEL E TARGET'!$T$13,'PAINEL E TARGET'!$S$13,
IF(CB124&gt;='PAINEL E TARGET'!$T$14,'PAINEL E TARGET'!$S$14,
IF(CB124&gt;='PAINEL E TARGET'!$T$15,'PAINEL E TARGET'!$S$15,
IF(CB124&gt;='PAINEL E TARGET'!$T$16,'PAINEL E TARGET'!$S$16,
IF(CB124&gt;='PAINEL E TARGET'!$T$17,'PAINEL E TARGET'!$S$17,
IF(CB124&gt;='PAINEL E TARGET'!$T$18,'PAINEL E TARGET'!$S$18,'PAINEL E TARGET'!$S$19))))))))</f>
        <v>Não elegível</v>
      </c>
      <c r="CD124" s="17">
        <f>IFERROR(VLOOKUP($BW124,'PAINEL E TARGET'!$G$1:$Q$99,4,0),0)</f>
        <v>0.4</v>
      </c>
      <c r="CE124" s="17">
        <f>VLOOKUP(CC124,'PAINEL E TARGET'!$S$10:$U$19,3,0)</f>
        <v>0</v>
      </c>
      <c r="CF124" s="16">
        <f t="shared" si="62"/>
        <v>0</v>
      </c>
      <c r="CG124" s="17">
        <f t="shared" si="44"/>
        <v>0.69099999999999995</v>
      </c>
      <c r="CH124" s="17">
        <f t="shared" si="45"/>
        <v>0.20599999999999999</v>
      </c>
      <c r="CI124" s="17" t="str">
        <f t="shared" si="46"/>
        <v>sem meta</v>
      </c>
      <c r="CJ124" s="17">
        <f t="shared" si="47"/>
        <v>0.38</v>
      </c>
      <c r="CK124" s="17">
        <f t="shared" si="48"/>
        <v>0.42399999999999999</v>
      </c>
      <c r="CL124" s="17">
        <f t="shared" si="49"/>
        <v>0.46500000000000002</v>
      </c>
      <c r="CM124" s="16">
        <f t="shared" si="50"/>
        <v>1</v>
      </c>
      <c r="CN124" s="17" t="str">
        <f t="shared" si="63"/>
        <v>não ok</v>
      </c>
      <c r="CO124" s="17">
        <f t="shared" si="64"/>
        <v>0</v>
      </c>
      <c r="CP124" s="33" t="str">
        <f>IF(CO124&gt;='PAINEL E TARGET'!$T$11,'PAINEL E TARGET'!$S$11,
IF(CO124&gt;='PAINEL E TARGET'!$T$12,'PAINEL E TARGET'!$S$12,
IF(CO124&gt;='PAINEL E TARGET'!$T$13,'PAINEL E TARGET'!$S$13,
IF(CO124&gt;='PAINEL E TARGET'!$T$14,'PAINEL E TARGET'!$S$14,
IF(CO124&gt;='PAINEL E TARGET'!$T$15,'PAINEL E TARGET'!$S$15,
IF(CO124&gt;='PAINEL E TARGET'!$T$16,'PAINEL E TARGET'!$S$16,
IF(CO124&gt;='PAINEL E TARGET'!$T$17,'PAINEL E TARGET'!$S$17,
IF(CO124&gt;='PAINEL E TARGET'!$T$18,'PAINEL E TARGET'!$S$18,'PAINEL E TARGET'!$S$19))))))))</f>
        <v>Não elegível</v>
      </c>
      <c r="CQ124" s="17">
        <f>IFERROR(VLOOKUP($BW124,'PAINEL E TARGET'!$G$1:$Q$99,5,0),0)</f>
        <v>0.3</v>
      </c>
      <c r="CR124" s="17">
        <f>VLOOKUP(CP124,'PAINEL E TARGET'!$S$10:$U$19,3,0)</f>
        <v>0</v>
      </c>
      <c r="CS124" s="16">
        <f t="shared" si="65"/>
        <v>0</v>
      </c>
      <c r="CT124" s="17">
        <f t="shared" si="51"/>
        <v>0</v>
      </c>
      <c r="CU124" s="33" t="str">
        <f>IF(CT124&gt;='PAINEL E TARGET'!$T$11,'PAINEL E TARGET'!$S$11,
IF(CT124&gt;='PAINEL E TARGET'!$T$12,'PAINEL E TARGET'!$S$12,
IF(CT124&gt;='PAINEL E TARGET'!$T$13,'PAINEL E TARGET'!$S$13,
IF(CT124&gt;='PAINEL E TARGET'!$T$14,'PAINEL E TARGET'!$S$14,
IF(CT124&gt;='PAINEL E TARGET'!$T$15,'PAINEL E TARGET'!$S$15,
IF(CT124&gt;='PAINEL E TARGET'!$T$16,'PAINEL E TARGET'!$S$16,
IF(CT124&gt;='PAINEL E TARGET'!$T$17,'PAINEL E TARGET'!$S$17,
IF(CT124&gt;='PAINEL E TARGET'!$T$18,'PAINEL E TARGET'!$S$18,'PAINEL E TARGET'!$S$19))))))))</f>
        <v>Não elegível</v>
      </c>
      <c r="CV124" s="17">
        <f>IFERROR(VLOOKUP($BW124,'PAINEL E TARGET'!$G$1:$Q$99,6,0),0)</f>
        <v>0</v>
      </c>
      <c r="CW124" s="17">
        <f>VLOOKUP(CU124,'PAINEL E TARGET'!$S$10:$U$19,3,0)</f>
        <v>0</v>
      </c>
      <c r="CX124" s="16">
        <f t="shared" si="66"/>
        <v>0</v>
      </c>
      <c r="CY124" s="17">
        <f t="shared" si="52"/>
        <v>0</v>
      </c>
      <c r="CZ124" s="33" t="str">
        <f>IF(CY124&gt;='PAINEL E TARGET'!$T$11,'PAINEL E TARGET'!$S$11,
IF(CY124&gt;='PAINEL E TARGET'!$T$12,'PAINEL E TARGET'!$S$12,
IF(CY124&gt;='PAINEL E TARGET'!$T$13,'PAINEL E TARGET'!$S$13,
IF(CY124&gt;='PAINEL E TARGET'!$T$14,'PAINEL E TARGET'!$S$14,
IF(CY124&gt;='PAINEL E TARGET'!$T$15,'PAINEL E TARGET'!$S$15,
IF(CY124&gt;='PAINEL E TARGET'!$T$16,'PAINEL E TARGET'!$S$16,
IF(CY124&gt;='PAINEL E TARGET'!$T$17,'PAINEL E TARGET'!$S$17,
IF(CY124&gt;='PAINEL E TARGET'!$T$18,'PAINEL E TARGET'!$S$18,'PAINEL E TARGET'!$S$19))))))))</f>
        <v>Não elegível</v>
      </c>
      <c r="DA124" s="17">
        <f>IFERROR(VLOOKUP($BW124,'PAINEL E TARGET'!$G$1:$Q$99,7,0),0)</f>
        <v>0</v>
      </c>
      <c r="DB124" s="17">
        <f>VLOOKUP(CZ124,'PAINEL E TARGET'!$S$10:$U$19,3,0)</f>
        <v>0</v>
      </c>
      <c r="DC124" s="16">
        <f t="shared" si="67"/>
        <v>0</v>
      </c>
      <c r="DD124" s="17">
        <f t="shared" si="53"/>
        <v>1.006</v>
      </c>
      <c r="DE124" s="33" t="str">
        <f>IF(DD124&gt;='PAINEL E TARGET'!$T$11,'PAINEL E TARGET'!$S$11,
IF(DD124&gt;='PAINEL E TARGET'!$T$12,'PAINEL E TARGET'!$S$12,
IF(DD124&gt;='PAINEL E TARGET'!$T$13,'PAINEL E TARGET'!$S$13,
IF(DD124&gt;='PAINEL E TARGET'!$T$14,'PAINEL E TARGET'!$S$14,
IF(DD124&gt;='PAINEL E TARGET'!$T$15,'PAINEL E TARGET'!$S$15,
IF(DD124&gt;='PAINEL E TARGET'!$T$16,'PAINEL E TARGET'!$S$16,
IF(DD124&gt;='PAINEL E TARGET'!$T$17,'PAINEL E TARGET'!$S$17,
IF(DD124&gt;='PAINEL E TARGET'!$T$18,'PAINEL E TARGET'!$S$18,'PAINEL E TARGET'!$S$19))))))))</f>
        <v>2. Fx de 100% a 104,9%</v>
      </c>
      <c r="DF124" s="17">
        <f>IFERROR(VLOOKUP($BW124,'PAINEL E TARGET'!$G$1:$Q$99,8,0),0)</f>
        <v>0.15</v>
      </c>
      <c r="DG124" s="17">
        <f>VLOOKUP(DE124,'PAINEL E TARGET'!$S$10:$U$19,3,0)</f>
        <v>1</v>
      </c>
      <c r="DH124" s="16">
        <f t="shared" si="68"/>
        <v>450</v>
      </c>
      <c r="DI124" s="17">
        <f t="shared" si="54"/>
        <v>0.68799999999999994</v>
      </c>
      <c r="DJ124" s="33" t="str">
        <f>IF(DI124&gt;='PAINEL E TARGET'!$T$11,'PAINEL E TARGET'!$S$11,
IF(DI124&gt;='PAINEL E TARGET'!$T$12,'PAINEL E TARGET'!$S$12,
IF(DI124&gt;='PAINEL E TARGET'!$T$13,'PAINEL E TARGET'!$S$13,
IF(DI124&gt;='PAINEL E TARGET'!$T$14,'PAINEL E TARGET'!$S$14,
IF(DI124&gt;='PAINEL E TARGET'!$T$15,'PAINEL E TARGET'!$S$15,
IF(DI124&gt;='PAINEL E TARGET'!$T$16,'PAINEL E TARGET'!$S$16,
IF(DI124&gt;='PAINEL E TARGET'!$T$17,'PAINEL E TARGET'!$S$17,
IF(DI124&gt;='PAINEL E TARGET'!$T$18,'PAINEL E TARGET'!$S$18,'PAINEL E TARGET'!$S$19))))))))</f>
        <v>Não elegível</v>
      </c>
      <c r="DK124" s="17">
        <f>IFERROR(VLOOKUP($BW124,'PAINEL E TARGET'!$G$1:$Q$99,9,0),0)</f>
        <v>0.15</v>
      </c>
      <c r="DL124" s="17">
        <f>VLOOKUP(DJ124,'PAINEL E TARGET'!$S$10:$U$19,3,0)</f>
        <v>0</v>
      </c>
      <c r="DM124" s="16">
        <f t="shared" si="69"/>
        <v>0</v>
      </c>
      <c r="DN124" s="17">
        <f t="shared" si="55"/>
        <v>0.42399999999999999</v>
      </c>
      <c r="DO124" s="33" t="str">
        <f>IF(DN124&gt;='PAINEL E TARGET'!$T$11,'PAINEL E TARGET'!$S$11,
IF(DN124&gt;='PAINEL E TARGET'!$T$12,'PAINEL E TARGET'!$S$12,
IF(DN124&gt;='PAINEL E TARGET'!$T$13,'PAINEL E TARGET'!$S$13,
IF(DN124&gt;='PAINEL E TARGET'!$T$14,'PAINEL E TARGET'!$S$14,
IF(DN124&gt;='PAINEL E TARGET'!$T$15,'PAINEL E TARGET'!$S$15,
IF(DN124&gt;='PAINEL E TARGET'!$T$16,'PAINEL E TARGET'!$S$16,
IF(DN124&gt;='PAINEL E TARGET'!$T$17,'PAINEL E TARGET'!$S$17,
IF(DN124&gt;='PAINEL E TARGET'!$T$18,'PAINEL E TARGET'!$S$18,'PAINEL E TARGET'!$S$19))))))))</f>
        <v>Não elegível</v>
      </c>
      <c r="DP124" s="17">
        <f>IFERROR(VLOOKUP($BW124,'PAINEL E TARGET'!$G$1:$Q$99,10,0),0)</f>
        <v>0</v>
      </c>
      <c r="DQ124" s="17">
        <f>VLOOKUP(DO124,'PAINEL E TARGET'!$S$10:$U$19,3,0)</f>
        <v>0</v>
      </c>
      <c r="DR124" s="16">
        <f t="shared" si="70"/>
        <v>0</v>
      </c>
      <c r="DS124" s="17">
        <f t="shared" si="56"/>
        <v>1.1000000000000001</v>
      </c>
      <c r="DT124" s="16">
        <f>IF(DS124&gt;=1,VLOOKUP(BO124,'PAINEL E TARGET'!$S$1:$W$8,5,0),0)</f>
        <v>300</v>
      </c>
      <c r="DU124" s="16">
        <f t="shared" si="71"/>
        <v>750</v>
      </c>
    </row>
    <row r="125" spans="2:125" s="32" customFormat="1" x14ac:dyDescent="0.2">
      <c r="B125" s="44">
        <v>43541</v>
      </c>
      <c r="C125" s="65">
        <v>476</v>
      </c>
      <c r="D125" s="66" t="s">
        <v>131</v>
      </c>
      <c r="E125" s="65">
        <v>117</v>
      </c>
      <c r="F125" s="65" t="s">
        <v>1018</v>
      </c>
      <c r="G125" s="67">
        <v>1428427.2431590122</v>
      </c>
      <c r="H125" s="67">
        <v>853967.30862228165</v>
      </c>
      <c r="I125" s="67">
        <v>650751.3899999999</v>
      </c>
      <c r="J125" s="68">
        <v>0.76203314041361481</v>
      </c>
      <c r="K125" s="67">
        <v>99026.66505155983</v>
      </c>
      <c r="L125" s="67">
        <v>735918.09854000795</v>
      </c>
      <c r="M125" s="67">
        <v>82498.179999999993</v>
      </c>
      <c r="N125" s="67">
        <v>568223.30999999994</v>
      </c>
      <c r="O125" s="67">
        <v>1396970.3299516488</v>
      </c>
      <c r="P125" s="67" t="s">
        <v>1082</v>
      </c>
      <c r="Q125" s="67" t="s">
        <v>1082</v>
      </c>
      <c r="R125" s="67">
        <v>0</v>
      </c>
      <c r="S125" s="67">
        <v>0</v>
      </c>
      <c r="T125" s="68">
        <v>0.10285979833033755</v>
      </c>
      <c r="U125" s="68">
        <v>9.4240425346948362E-2</v>
      </c>
      <c r="V125" s="68">
        <v>0.91620270384248859</v>
      </c>
      <c r="W125" s="67">
        <v>85882.25</v>
      </c>
      <c r="X125" s="67">
        <v>61324.27</v>
      </c>
      <c r="Y125" s="68">
        <v>0.71405057506062075</v>
      </c>
      <c r="Z125" s="68">
        <v>0.11974842451842617</v>
      </c>
      <c r="AA125" s="68">
        <v>0.10822679300171878</v>
      </c>
      <c r="AB125" s="68">
        <v>0.90378469225760449</v>
      </c>
      <c r="AC125" s="67">
        <v>99983.32</v>
      </c>
      <c r="AD125" s="67">
        <v>70425.5</v>
      </c>
      <c r="AE125" s="68">
        <v>0.70437248933122043</v>
      </c>
      <c r="AF125" s="43">
        <v>80</v>
      </c>
      <c r="AG125" s="43">
        <v>75</v>
      </c>
      <c r="AH125" s="43">
        <v>42</v>
      </c>
      <c r="AI125" s="43">
        <v>33</v>
      </c>
      <c r="AJ125" s="67">
        <v>41304.230000000003</v>
      </c>
      <c r="AK125" s="67">
        <v>34865.4</v>
      </c>
      <c r="AL125" s="68">
        <v>0.84411209215133653</v>
      </c>
      <c r="AM125" s="67">
        <v>9792</v>
      </c>
      <c r="AN125" s="67">
        <v>5207.5</v>
      </c>
      <c r="AO125" s="68">
        <v>0.53181168300653592</v>
      </c>
      <c r="AP125" s="67">
        <v>9970.010000000002</v>
      </c>
      <c r="AQ125" s="67">
        <v>4173.8099999999995</v>
      </c>
      <c r="AR125" s="68">
        <v>0.41863649083601706</v>
      </c>
      <c r="AS125" s="67">
        <v>24816.01</v>
      </c>
      <c r="AT125" s="67">
        <v>17077.559999999998</v>
      </c>
      <c r="AU125" s="68">
        <v>0.68816703410419322</v>
      </c>
      <c r="AV125" s="43">
        <v>1071.68</v>
      </c>
      <c r="AW125" s="43">
        <v>699.86</v>
      </c>
      <c r="AX125" s="69">
        <v>0.65304941773663783</v>
      </c>
      <c r="AY125" s="43">
        <v>99026.66505155983</v>
      </c>
      <c r="AZ125" s="43">
        <v>82498.179999999993</v>
      </c>
      <c r="BA125" s="43">
        <v>35793.582567813544</v>
      </c>
      <c r="BB125" s="43">
        <v>37436.28</v>
      </c>
      <c r="BC125" s="43">
        <v>166150.90859303859</v>
      </c>
      <c r="BD125" s="43">
        <v>60039.1822252493</v>
      </c>
      <c r="BE125" s="43">
        <v>144461.07999999999</v>
      </c>
      <c r="BF125" s="43">
        <v>168180.40999999997</v>
      </c>
      <c r="BG125" s="43">
        <v>1792.6600000000003</v>
      </c>
      <c r="BH125" s="43">
        <v>68</v>
      </c>
      <c r="BI125" s="44">
        <v>43173</v>
      </c>
      <c r="BJ125" s="44">
        <v>43541</v>
      </c>
      <c r="BK125" s="44">
        <v>43172</v>
      </c>
      <c r="BL125" s="43">
        <f t="shared" si="57"/>
        <v>650751.3899999999</v>
      </c>
      <c r="BM125" s="43">
        <f t="shared" si="58"/>
        <v>650721.49</v>
      </c>
      <c r="BO125" s="16" t="str">
        <f>IFERROR(VLOOKUP($C125,'PORTE LOJA'!A:B,2,0),"PORTE 1")</f>
        <v>PORTE 2</v>
      </c>
      <c r="BP125" s="16">
        <f>VLOOKUP(BO125,'PAINEL E TARGET'!$S$1:$W$8,3,0)</f>
        <v>1875</v>
      </c>
      <c r="BQ125" s="16">
        <f t="shared" si="36"/>
        <v>1</v>
      </c>
      <c r="BR125" s="16">
        <f t="shared" si="37"/>
        <v>1</v>
      </c>
      <c r="BS125" s="16">
        <f t="shared" si="38"/>
        <v>1</v>
      </c>
      <c r="BT125" s="16">
        <f t="shared" si="39"/>
        <v>1</v>
      </c>
      <c r="BU125" s="16">
        <f t="shared" si="40"/>
        <v>1</v>
      </c>
      <c r="BV125" s="16">
        <f t="shared" si="41"/>
        <v>1</v>
      </c>
      <c r="BW125" s="17" t="str">
        <f t="shared" si="59"/>
        <v>111111</v>
      </c>
      <c r="BY125" s="17">
        <f t="shared" si="42"/>
        <v>0.76200000000000001</v>
      </c>
      <c r="BZ125" s="17">
        <f t="shared" si="43"/>
        <v>0.77900000000000003</v>
      </c>
      <c r="CA125" s="17" t="str">
        <f t="shared" si="60"/>
        <v>Sem Retira</v>
      </c>
      <c r="CB125" s="17">
        <f t="shared" si="61"/>
        <v>0.77900000000000003</v>
      </c>
      <c r="CC125" s="33" t="str">
        <f>IF(CB125&gt;='PAINEL E TARGET'!$T$11,'PAINEL E TARGET'!$S$11,
IF(CB125&gt;='PAINEL E TARGET'!$T$12,'PAINEL E TARGET'!$S$12,
IF(CB125&gt;='PAINEL E TARGET'!$T$13,'PAINEL E TARGET'!$S$13,
IF(CB125&gt;='PAINEL E TARGET'!$T$14,'PAINEL E TARGET'!$S$14,
IF(CB125&gt;='PAINEL E TARGET'!$T$15,'PAINEL E TARGET'!$S$15,
IF(CB125&gt;='PAINEL E TARGET'!$T$16,'PAINEL E TARGET'!$S$16,
IF(CB125&gt;='PAINEL E TARGET'!$T$17,'PAINEL E TARGET'!$S$17,
IF(CB125&gt;='PAINEL E TARGET'!$T$18,'PAINEL E TARGET'!$S$18,'PAINEL E TARGET'!$S$19))))))))</f>
        <v>Não elegível</v>
      </c>
      <c r="CD125" s="17">
        <f>IFERROR(VLOOKUP($BW125,'PAINEL E TARGET'!$G$1:$Q$99,4,0),0)</f>
        <v>0.25</v>
      </c>
      <c r="CE125" s="17">
        <f>VLOOKUP(CC125,'PAINEL E TARGET'!$S$10:$U$19,3,0)</f>
        <v>0</v>
      </c>
      <c r="CF125" s="16">
        <f t="shared" si="62"/>
        <v>0</v>
      </c>
      <c r="CG125" s="17">
        <f t="shared" si="44"/>
        <v>0.84399999999999997</v>
      </c>
      <c r="CH125" s="17">
        <f t="shared" si="45"/>
        <v>0.53200000000000003</v>
      </c>
      <c r="CI125" s="17">
        <f t="shared" si="46"/>
        <v>0.41899999999999998</v>
      </c>
      <c r="CJ125" s="17">
        <f t="shared" si="47"/>
        <v>0.68799999999999994</v>
      </c>
      <c r="CK125" s="17">
        <f t="shared" si="48"/>
        <v>0.65300000000000002</v>
      </c>
      <c r="CL125" s="17">
        <f t="shared" si="49"/>
        <v>0.71399999999999997</v>
      </c>
      <c r="CM125" s="16">
        <f t="shared" si="50"/>
        <v>1</v>
      </c>
      <c r="CN125" s="17" t="str">
        <f t="shared" si="63"/>
        <v>não ok</v>
      </c>
      <c r="CO125" s="17">
        <f t="shared" si="64"/>
        <v>0</v>
      </c>
      <c r="CP125" s="33" t="str">
        <f>IF(CO125&gt;='PAINEL E TARGET'!$T$11,'PAINEL E TARGET'!$S$11,
IF(CO125&gt;='PAINEL E TARGET'!$T$12,'PAINEL E TARGET'!$S$12,
IF(CO125&gt;='PAINEL E TARGET'!$T$13,'PAINEL E TARGET'!$S$13,
IF(CO125&gt;='PAINEL E TARGET'!$T$14,'PAINEL E TARGET'!$S$14,
IF(CO125&gt;='PAINEL E TARGET'!$T$15,'PAINEL E TARGET'!$S$15,
IF(CO125&gt;='PAINEL E TARGET'!$T$16,'PAINEL E TARGET'!$S$16,
IF(CO125&gt;='PAINEL E TARGET'!$T$17,'PAINEL E TARGET'!$S$17,
IF(CO125&gt;='PAINEL E TARGET'!$T$18,'PAINEL E TARGET'!$S$18,'PAINEL E TARGET'!$S$19))))))))</f>
        <v>Não elegível</v>
      </c>
      <c r="CQ125" s="17">
        <f>IFERROR(VLOOKUP($BW125,'PAINEL E TARGET'!$G$1:$Q$99,5,0),0)</f>
        <v>0.25</v>
      </c>
      <c r="CR125" s="17">
        <f>VLOOKUP(CP125,'PAINEL E TARGET'!$S$10:$U$19,3,0)</f>
        <v>0</v>
      </c>
      <c r="CS125" s="16">
        <f t="shared" si="65"/>
        <v>0</v>
      </c>
      <c r="CT125" s="17">
        <f t="shared" si="51"/>
        <v>0.70399999999999996</v>
      </c>
      <c r="CU125" s="33" t="str">
        <f>IF(CT125&gt;='PAINEL E TARGET'!$T$11,'PAINEL E TARGET'!$S$11,
IF(CT125&gt;='PAINEL E TARGET'!$T$12,'PAINEL E TARGET'!$S$12,
IF(CT125&gt;='PAINEL E TARGET'!$T$13,'PAINEL E TARGET'!$S$13,
IF(CT125&gt;='PAINEL E TARGET'!$T$14,'PAINEL E TARGET'!$S$14,
IF(CT125&gt;='PAINEL E TARGET'!$T$15,'PAINEL E TARGET'!$S$15,
IF(CT125&gt;='PAINEL E TARGET'!$T$16,'PAINEL E TARGET'!$S$16,
IF(CT125&gt;='PAINEL E TARGET'!$T$17,'PAINEL E TARGET'!$S$17,
IF(CT125&gt;='PAINEL E TARGET'!$T$18,'PAINEL E TARGET'!$S$18,'PAINEL E TARGET'!$S$19))))))))</f>
        <v>Não elegível</v>
      </c>
      <c r="CV125" s="17">
        <f>IFERROR(VLOOKUP($BW125,'PAINEL E TARGET'!$G$1:$Q$99,6,0),0)</f>
        <v>0.2</v>
      </c>
      <c r="CW125" s="17">
        <f>VLOOKUP(CU125,'PAINEL E TARGET'!$S$10:$U$19,3,0)</f>
        <v>0</v>
      </c>
      <c r="CX125" s="16">
        <f t="shared" si="66"/>
        <v>0</v>
      </c>
      <c r="CY125" s="17">
        <f t="shared" si="52"/>
        <v>0.83299999999999996</v>
      </c>
      <c r="CZ125" s="33" t="str">
        <f>IF(CY125&gt;='PAINEL E TARGET'!$T$11,'PAINEL E TARGET'!$S$11,
IF(CY125&gt;='PAINEL E TARGET'!$T$12,'PAINEL E TARGET'!$S$12,
IF(CY125&gt;='PAINEL E TARGET'!$T$13,'PAINEL E TARGET'!$S$13,
IF(CY125&gt;='PAINEL E TARGET'!$T$14,'PAINEL E TARGET'!$S$14,
IF(CY125&gt;='PAINEL E TARGET'!$T$15,'PAINEL E TARGET'!$S$15,
IF(CY125&gt;='PAINEL E TARGET'!$T$16,'PAINEL E TARGET'!$S$16,
IF(CY125&gt;='PAINEL E TARGET'!$T$17,'PAINEL E TARGET'!$S$17,
IF(CY125&gt;='PAINEL E TARGET'!$T$18,'PAINEL E TARGET'!$S$18,'PAINEL E TARGET'!$S$19))))))))</f>
        <v>Não elegível</v>
      </c>
      <c r="DA125" s="17">
        <f>IFERROR(VLOOKUP($BW125,'PAINEL E TARGET'!$G$1:$Q$99,7,0),0)</f>
        <v>0.15</v>
      </c>
      <c r="DB125" s="17">
        <f>VLOOKUP(CZ125,'PAINEL E TARGET'!$S$10:$U$19,3,0)</f>
        <v>0</v>
      </c>
      <c r="DC125" s="16">
        <f t="shared" si="67"/>
        <v>0</v>
      </c>
      <c r="DD125" s="17">
        <f t="shared" si="53"/>
        <v>1.046</v>
      </c>
      <c r="DE125" s="33" t="str">
        <f>IF(DD125&gt;='PAINEL E TARGET'!$T$11,'PAINEL E TARGET'!$S$11,
IF(DD125&gt;='PAINEL E TARGET'!$T$12,'PAINEL E TARGET'!$S$12,
IF(DD125&gt;='PAINEL E TARGET'!$T$13,'PAINEL E TARGET'!$S$13,
IF(DD125&gt;='PAINEL E TARGET'!$T$14,'PAINEL E TARGET'!$S$14,
IF(DD125&gt;='PAINEL E TARGET'!$T$15,'PAINEL E TARGET'!$S$15,
IF(DD125&gt;='PAINEL E TARGET'!$T$16,'PAINEL E TARGET'!$S$16,
IF(DD125&gt;='PAINEL E TARGET'!$T$17,'PAINEL E TARGET'!$S$17,
IF(DD125&gt;='PAINEL E TARGET'!$T$18,'PAINEL E TARGET'!$S$18,'PAINEL E TARGET'!$S$19))))))))</f>
        <v>2. Fx de 100% a 104,9%</v>
      </c>
      <c r="DF125" s="17">
        <f>IFERROR(VLOOKUP($BW125,'PAINEL E TARGET'!$G$1:$Q$99,8,0),0)</f>
        <v>0.1</v>
      </c>
      <c r="DG125" s="17">
        <f>VLOOKUP(DE125,'PAINEL E TARGET'!$S$10:$U$19,3,0)</f>
        <v>1</v>
      </c>
      <c r="DH125" s="16">
        <f t="shared" si="68"/>
        <v>187.5</v>
      </c>
      <c r="DI125" s="17">
        <f t="shared" si="54"/>
        <v>0.78600000000000003</v>
      </c>
      <c r="DJ125" s="33" t="str">
        <f>IF(DI125&gt;='PAINEL E TARGET'!$T$11,'PAINEL E TARGET'!$S$11,
IF(DI125&gt;='PAINEL E TARGET'!$T$12,'PAINEL E TARGET'!$S$12,
IF(DI125&gt;='PAINEL E TARGET'!$T$13,'PAINEL E TARGET'!$S$13,
IF(DI125&gt;='PAINEL E TARGET'!$T$14,'PAINEL E TARGET'!$S$14,
IF(DI125&gt;='PAINEL E TARGET'!$T$15,'PAINEL E TARGET'!$S$15,
IF(DI125&gt;='PAINEL E TARGET'!$T$16,'PAINEL E TARGET'!$S$16,
IF(DI125&gt;='PAINEL E TARGET'!$T$17,'PAINEL E TARGET'!$S$17,
IF(DI125&gt;='PAINEL E TARGET'!$T$18,'PAINEL E TARGET'!$S$18,'PAINEL E TARGET'!$S$19))))))))</f>
        <v>Não elegível</v>
      </c>
      <c r="DK125" s="17">
        <f>IFERROR(VLOOKUP($BW125,'PAINEL E TARGET'!$G$1:$Q$99,9,0),0)</f>
        <v>0.05</v>
      </c>
      <c r="DL125" s="17">
        <f>VLOOKUP(DJ125,'PAINEL E TARGET'!$S$10:$U$19,3,0)</f>
        <v>0</v>
      </c>
      <c r="DM125" s="16">
        <f t="shared" si="69"/>
        <v>0</v>
      </c>
      <c r="DN125" s="17">
        <f t="shared" si="55"/>
        <v>0.65300000000000002</v>
      </c>
      <c r="DO125" s="33" t="str">
        <f>IF(DN125&gt;='PAINEL E TARGET'!$T$11,'PAINEL E TARGET'!$S$11,
IF(DN125&gt;='PAINEL E TARGET'!$T$12,'PAINEL E TARGET'!$S$12,
IF(DN125&gt;='PAINEL E TARGET'!$T$13,'PAINEL E TARGET'!$S$13,
IF(DN125&gt;='PAINEL E TARGET'!$T$14,'PAINEL E TARGET'!$S$14,
IF(DN125&gt;='PAINEL E TARGET'!$T$15,'PAINEL E TARGET'!$S$15,
IF(DN125&gt;='PAINEL E TARGET'!$T$16,'PAINEL E TARGET'!$S$16,
IF(DN125&gt;='PAINEL E TARGET'!$T$17,'PAINEL E TARGET'!$S$17,
IF(DN125&gt;='PAINEL E TARGET'!$T$18,'PAINEL E TARGET'!$S$18,'PAINEL E TARGET'!$S$19))))))))</f>
        <v>Não elegível</v>
      </c>
      <c r="DP125" s="17">
        <f>IFERROR(VLOOKUP($BW125,'PAINEL E TARGET'!$G$1:$Q$99,10,0),0)</f>
        <v>0</v>
      </c>
      <c r="DQ125" s="17">
        <f>VLOOKUP(DO125,'PAINEL E TARGET'!$S$10:$U$19,3,0)</f>
        <v>0</v>
      </c>
      <c r="DR125" s="16">
        <f t="shared" si="70"/>
        <v>0</v>
      </c>
      <c r="DS125" s="17">
        <f t="shared" si="56"/>
        <v>0.93799999999999994</v>
      </c>
      <c r="DT125" s="16">
        <f>IF(DS125&gt;=1,VLOOKUP(BO125,'PAINEL E TARGET'!$S$1:$W$8,5,0),0)</f>
        <v>0</v>
      </c>
      <c r="DU125" s="16">
        <f t="shared" si="71"/>
        <v>187.5</v>
      </c>
    </row>
    <row r="126" spans="2:125" s="32" customFormat="1" x14ac:dyDescent="0.2">
      <c r="B126" s="44">
        <v>43541</v>
      </c>
      <c r="C126" s="65">
        <v>479</v>
      </c>
      <c r="D126" s="66" t="s">
        <v>132</v>
      </c>
      <c r="E126" s="65">
        <v>210</v>
      </c>
      <c r="F126" s="65" t="s">
        <v>1017</v>
      </c>
      <c r="G126" s="67">
        <v>2828188.1377429296</v>
      </c>
      <c r="H126" s="67">
        <v>1393553.5342844739</v>
      </c>
      <c r="I126" s="67">
        <v>1358213.5999999999</v>
      </c>
      <c r="J126" s="68">
        <v>0.97464041860249062</v>
      </c>
      <c r="K126" s="67">
        <v>112257.85095255656</v>
      </c>
      <c r="L126" s="67">
        <v>1179745.7183351023</v>
      </c>
      <c r="M126" s="67">
        <v>164751.79</v>
      </c>
      <c r="N126" s="67">
        <v>1158451.6200000001</v>
      </c>
      <c r="O126" s="67">
        <v>2629052.8537308308</v>
      </c>
      <c r="P126" s="67" t="s">
        <v>1082</v>
      </c>
      <c r="Q126" s="67" t="s">
        <v>1082</v>
      </c>
      <c r="R126" s="67">
        <v>0</v>
      </c>
      <c r="S126" s="67">
        <v>0</v>
      </c>
      <c r="T126" s="68">
        <v>9.9478262332403894E-2</v>
      </c>
      <c r="U126" s="68">
        <v>0.1060159072594893</v>
      </c>
      <c r="V126" s="68">
        <v>1.065719331779641</v>
      </c>
      <c r="W126" s="67">
        <v>128526.26999999999</v>
      </c>
      <c r="X126" s="67">
        <v>140280.61000000002</v>
      </c>
      <c r="Y126" s="68">
        <v>1.091454766406899</v>
      </c>
      <c r="Z126" s="68">
        <v>6.9707106188301934E-2</v>
      </c>
      <c r="AA126" s="68">
        <v>0.10396368310447446</v>
      </c>
      <c r="AB126" s="68">
        <v>1.4914359351489099</v>
      </c>
      <c r="AC126" s="67">
        <v>90061.830000000016</v>
      </c>
      <c r="AD126" s="67">
        <v>137565.1</v>
      </c>
      <c r="AE126" s="68">
        <v>1.5274517517576534</v>
      </c>
      <c r="AF126" s="43">
        <v>80</v>
      </c>
      <c r="AG126" s="43">
        <v>90</v>
      </c>
      <c r="AH126" s="43">
        <v>58</v>
      </c>
      <c r="AI126" s="43">
        <v>63</v>
      </c>
      <c r="AJ126" s="67">
        <v>74195.619999999981</v>
      </c>
      <c r="AK126" s="67">
        <v>77932.5</v>
      </c>
      <c r="AL126" s="68">
        <v>1.050365237193247</v>
      </c>
      <c r="AM126" s="67">
        <v>16526.13</v>
      </c>
      <c r="AN126" s="67">
        <v>20456.370000000003</v>
      </c>
      <c r="AO126" s="68">
        <v>1.237819743642341</v>
      </c>
      <c r="AP126" s="67">
        <v>18147.169999999998</v>
      </c>
      <c r="AQ126" s="67">
        <v>17271.939999999995</v>
      </c>
      <c r="AR126" s="68">
        <v>0.95177044134154232</v>
      </c>
      <c r="AS126" s="67">
        <v>19657.350000000002</v>
      </c>
      <c r="AT126" s="67">
        <v>24619.799999999992</v>
      </c>
      <c r="AU126" s="68">
        <v>1.2524475577837293</v>
      </c>
      <c r="AV126" s="43">
        <v>3008.3500000000004</v>
      </c>
      <c r="AW126" s="43">
        <v>2609.4900000000002</v>
      </c>
      <c r="AX126" s="69">
        <v>0.86741569298785048</v>
      </c>
      <c r="AY126" s="43">
        <v>112257.85095255656</v>
      </c>
      <c r="AZ126" s="43">
        <v>164751.78999999998</v>
      </c>
      <c r="BA126" s="43">
        <v>31867.289592489145</v>
      </c>
      <c r="BB126" s="43">
        <v>37233.96</v>
      </c>
      <c r="BC126" s="43">
        <v>227981.74144524592</v>
      </c>
      <c r="BD126" s="43">
        <v>64880.236635999863</v>
      </c>
      <c r="BE126" s="43">
        <v>262948.34999999998</v>
      </c>
      <c r="BF126" s="43">
        <v>184254.99</v>
      </c>
      <c r="BG126" s="43">
        <v>6127.7500000000009</v>
      </c>
      <c r="BH126" s="43">
        <v>129</v>
      </c>
      <c r="BI126" s="44">
        <v>43173</v>
      </c>
      <c r="BJ126" s="44">
        <v>43541</v>
      </c>
      <c r="BK126" s="44">
        <v>43172</v>
      </c>
      <c r="BL126" s="43">
        <f t="shared" si="57"/>
        <v>1358213.5999999999</v>
      </c>
      <c r="BM126" s="43">
        <f t="shared" si="58"/>
        <v>1323203.4100000001</v>
      </c>
      <c r="BO126" s="16" t="str">
        <f>IFERROR(VLOOKUP($C126,'PORTE LOJA'!A:B,2,0),"PORTE 1")</f>
        <v>PORTE 4</v>
      </c>
      <c r="BP126" s="16">
        <f>VLOOKUP(BO126,'PAINEL E TARGET'!$S$1:$W$8,3,0)</f>
        <v>3000</v>
      </c>
      <c r="BQ126" s="16">
        <f t="shared" si="36"/>
        <v>1</v>
      </c>
      <c r="BR126" s="16">
        <f t="shared" si="37"/>
        <v>1</v>
      </c>
      <c r="BS126" s="16">
        <f t="shared" si="38"/>
        <v>1</v>
      </c>
      <c r="BT126" s="16">
        <f t="shared" si="39"/>
        <v>1</v>
      </c>
      <c r="BU126" s="16">
        <f t="shared" si="40"/>
        <v>1</v>
      </c>
      <c r="BV126" s="16">
        <f t="shared" si="41"/>
        <v>1</v>
      </c>
      <c r="BW126" s="17" t="str">
        <f t="shared" si="59"/>
        <v>111111</v>
      </c>
      <c r="BY126" s="17">
        <f t="shared" si="42"/>
        <v>0.97499999999999998</v>
      </c>
      <c r="BZ126" s="17">
        <f t="shared" si="43"/>
        <v>1.024</v>
      </c>
      <c r="CA126" s="17" t="str">
        <f t="shared" si="60"/>
        <v>Sem Retira</v>
      </c>
      <c r="CB126" s="17">
        <f t="shared" si="61"/>
        <v>1.024</v>
      </c>
      <c r="CC126" s="33" t="str">
        <f>IF(CB126&gt;='PAINEL E TARGET'!$T$11,'PAINEL E TARGET'!$S$11,
IF(CB126&gt;='PAINEL E TARGET'!$T$12,'PAINEL E TARGET'!$S$12,
IF(CB126&gt;='PAINEL E TARGET'!$T$13,'PAINEL E TARGET'!$S$13,
IF(CB126&gt;='PAINEL E TARGET'!$T$14,'PAINEL E TARGET'!$S$14,
IF(CB126&gt;='PAINEL E TARGET'!$T$15,'PAINEL E TARGET'!$S$15,
IF(CB126&gt;='PAINEL E TARGET'!$T$16,'PAINEL E TARGET'!$S$16,
IF(CB126&gt;='PAINEL E TARGET'!$T$17,'PAINEL E TARGET'!$S$17,
IF(CB126&gt;='PAINEL E TARGET'!$T$18,'PAINEL E TARGET'!$S$18,'PAINEL E TARGET'!$S$19))))))))</f>
        <v>2. Fx de 100% a 104,9%</v>
      </c>
      <c r="CD126" s="17">
        <f>IFERROR(VLOOKUP($BW126,'PAINEL E TARGET'!$G$1:$Q$99,4,0),0)</f>
        <v>0.25</v>
      </c>
      <c r="CE126" s="17">
        <f>VLOOKUP(CC126,'PAINEL E TARGET'!$S$10:$U$19,3,0)</f>
        <v>1</v>
      </c>
      <c r="CF126" s="16">
        <f t="shared" si="62"/>
        <v>750</v>
      </c>
      <c r="CG126" s="17">
        <f t="shared" si="44"/>
        <v>1.05</v>
      </c>
      <c r="CH126" s="17">
        <f t="shared" si="45"/>
        <v>1.238</v>
      </c>
      <c r="CI126" s="17">
        <f t="shared" si="46"/>
        <v>0.95199999999999996</v>
      </c>
      <c r="CJ126" s="17">
        <f t="shared" si="47"/>
        <v>1.252</v>
      </c>
      <c r="CK126" s="17">
        <f t="shared" si="48"/>
        <v>0.86699999999999999</v>
      </c>
      <c r="CL126" s="17">
        <f t="shared" si="49"/>
        <v>1.091</v>
      </c>
      <c r="CM126" s="16">
        <f t="shared" si="50"/>
        <v>5</v>
      </c>
      <c r="CN126" s="17" t="str">
        <f t="shared" si="63"/>
        <v>ok</v>
      </c>
      <c r="CO126" s="17">
        <f t="shared" si="64"/>
        <v>1.091</v>
      </c>
      <c r="CP126" s="33" t="str">
        <f>IF(CO126&gt;='PAINEL E TARGET'!$T$11,'PAINEL E TARGET'!$S$11,
IF(CO126&gt;='PAINEL E TARGET'!$T$12,'PAINEL E TARGET'!$S$12,
IF(CO126&gt;='PAINEL E TARGET'!$T$13,'PAINEL E TARGET'!$S$13,
IF(CO126&gt;='PAINEL E TARGET'!$T$14,'PAINEL E TARGET'!$S$14,
IF(CO126&gt;='PAINEL E TARGET'!$T$15,'PAINEL E TARGET'!$S$15,
IF(CO126&gt;='PAINEL E TARGET'!$T$16,'PAINEL E TARGET'!$S$16,
IF(CO126&gt;='PAINEL E TARGET'!$T$17,'PAINEL E TARGET'!$S$17,
IF(CO126&gt;='PAINEL E TARGET'!$T$18,'PAINEL E TARGET'!$S$18,'PAINEL E TARGET'!$S$19))))))))</f>
        <v>3. Fx de 105% a 109,9%</v>
      </c>
      <c r="CQ126" s="17">
        <f>IFERROR(VLOOKUP($BW126,'PAINEL E TARGET'!$G$1:$Q$99,5,0),0)</f>
        <v>0.25</v>
      </c>
      <c r="CR126" s="17">
        <f>VLOOKUP(CP126,'PAINEL E TARGET'!$S$10:$U$19,3,0)</f>
        <v>1.1000000000000001</v>
      </c>
      <c r="CS126" s="16">
        <f t="shared" si="65"/>
        <v>825.00000000000011</v>
      </c>
      <c r="CT126" s="17">
        <f t="shared" si="51"/>
        <v>1.5269999999999999</v>
      </c>
      <c r="CU126" s="33" t="str">
        <f>IF(CT126&gt;='PAINEL E TARGET'!$T$11,'PAINEL E TARGET'!$S$11,
IF(CT126&gt;='PAINEL E TARGET'!$T$12,'PAINEL E TARGET'!$S$12,
IF(CT126&gt;='PAINEL E TARGET'!$T$13,'PAINEL E TARGET'!$S$13,
IF(CT126&gt;='PAINEL E TARGET'!$T$14,'PAINEL E TARGET'!$S$14,
IF(CT126&gt;='PAINEL E TARGET'!$T$15,'PAINEL E TARGET'!$S$15,
IF(CT126&gt;='PAINEL E TARGET'!$T$16,'PAINEL E TARGET'!$S$16,
IF(CT126&gt;='PAINEL E TARGET'!$T$17,'PAINEL E TARGET'!$S$17,
IF(CT126&gt;='PAINEL E TARGET'!$T$18,'PAINEL E TARGET'!$S$18,'PAINEL E TARGET'!$S$19))))))))</f>
        <v>8. Fx de 130% ou mais</v>
      </c>
      <c r="CV126" s="17">
        <f>IFERROR(VLOOKUP($BW126,'PAINEL E TARGET'!$G$1:$Q$99,6,0),0)</f>
        <v>0.2</v>
      </c>
      <c r="CW126" s="17">
        <f>VLOOKUP(CU126,'PAINEL E TARGET'!$S$10:$U$19,3,0)</f>
        <v>1.6</v>
      </c>
      <c r="CX126" s="16">
        <f t="shared" si="66"/>
        <v>960.00000000000023</v>
      </c>
      <c r="CY126" s="17">
        <f t="shared" si="52"/>
        <v>1.468</v>
      </c>
      <c r="CZ126" s="33" t="str">
        <f>IF(CY126&gt;='PAINEL E TARGET'!$T$11,'PAINEL E TARGET'!$S$11,
IF(CY126&gt;='PAINEL E TARGET'!$T$12,'PAINEL E TARGET'!$S$12,
IF(CY126&gt;='PAINEL E TARGET'!$T$13,'PAINEL E TARGET'!$S$13,
IF(CY126&gt;='PAINEL E TARGET'!$T$14,'PAINEL E TARGET'!$S$14,
IF(CY126&gt;='PAINEL E TARGET'!$T$15,'PAINEL E TARGET'!$S$15,
IF(CY126&gt;='PAINEL E TARGET'!$T$16,'PAINEL E TARGET'!$S$16,
IF(CY126&gt;='PAINEL E TARGET'!$T$17,'PAINEL E TARGET'!$S$17,
IF(CY126&gt;='PAINEL E TARGET'!$T$18,'PAINEL E TARGET'!$S$18,'PAINEL E TARGET'!$S$19))))))))</f>
        <v>8. Fx de 130% ou mais</v>
      </c>
      <c r="DA126" s="17">
        <f>IFERROR(VLOOKUP($BW126,'PAINEL E TARGET'!$G$1:$Q$99,7,0),0)</f>
        <v>0.15</v>
      </c>
      <c r="DB126" s="17">
        <f>VLOOKUP(CZ126,'PAINEL E TARGET'!$S$10:$U$19,3,0)</f>
        <v>1.6</v>
      </c>
      <c r="DC126" s="16">
        <f t="shared" si="67"/>
        <v>720</v>
      </c>
      <c r="DD126" s="17">
        <f t="shared" si="53"/>
        <v>1.1679999999999999</v>
      </c>
      <c r="DE126" s="33" t="str">
        <f>IF(DD126&gt;='PAINEL E TARGET'!$T$11,'PAINEL E TARGET'!$S$11,
IF(DD126&gt;='PAINEL E TARGET'!$T$12,'PAINEL E TARGET'!$S$12,
IF(DD126&gt;='PAINEL E TARGET'!$T$13,'PAINEL E TARGET'!$S$13,
IF(DD126&gt;='PAINEL E TARGET'!$T$14,'PAINEL E TARGET'!$S$14,
IF(DD126&gt;='PAINEL E TARGET'!$T$15,'PAINEL E TARGET'!$S$15,
IF(DD126&gt;='PAINEL E TARGET'!$T$16,'PAINEL E TARGET'!$S$16,
IF(DD126&gt;='PAINEL E TARGET'!$T$17,'PAINEL E TARGET'!$S$17,
IF(DD126&gt;='PAINEL E TARGET'!$T$18,'PAINEL E TARGET'!$S$18,'PAINEL E TARGET'!$S$19))))))))</f>
        <v>5. Fx de 115% a 119,9%</v>
      </c>
      <c r="DF126" s="17">
        <f>IFERROR(VLOOKUP($BW126,'PAINEL E TARGET'!$G$1:$Q$99,8,0),0)</f>
        <v>0.1</v>
      </c>
      <c r="DG126" s="17">
        <f>VLOOKUP(DE126,'PAINEL E TARGET'!$S$10:$U$19,3,0)</f>
        <v>1.3</v>
      </c>
      <c r="DH126" s="16">
        <f t="shared" si="68"/>
        <v>390</v>
      </c>
      <c r="DI126" s="17">
        <f t="shared" si="54"/>
        <v>1.0860000000000001</v>
      </c>
      <c r="DJ126" s="33" t="str">
        <f>IF(DI126&gt;='PAINEL E TARGET'!$T$11,'PAINEL E TARGET'!$S$11,
IF(DI126&gt;='PAINEL E TARGET'!$T$12,'PAINEL E TARGET'!$S$12,
IF(DI126&gt;='PAINEL E TARGET'!$T$13,'PAINEL E TARGET'!$S$13,
IF(DI126&gt;='PAINEL E TARGET'!$T$14,'PAINEL E TARGET'!$S$14,
IF(DI126&gt;='PAINEL E TARGET'!$T$15,'PAINEL E TARGET'!$S$15,
IF(DI126&gt;='PAINEL E TARGET'!$T$16,'PAINEL E TARGET'!$S$16,
IF(DI126&gt;='PAINEL E TARGET'!$T$17,'PAINEL E TARGET'!$S$17,
IF(DI126&gt;='PAINEL E TARGET'!$T$18,'PAINEL E TARGET'!$S$18,'PAINEL E TARGET'!$S$19))))))))</f>
        <v>3. Fx de 105% a 109,9%</v>
      </c>
      <c r="DK126" s="17">
        <f>IFERROR(VLOOKUP($BW126,'PAINEL E TARGET'!$G$1:$Q$99,9,0),0)</f>
        <v>0.05</v>
      </c>
      <c r="DL126" s="17">
        <f>VLOOKUP(DJ126,'PAINEL E TARGET'!$S$10:$U$19,3,0)</f>
        <v>1.1000000000000001</v>
      </c>
      <c r="DM126" s="16">
        <f t="shared" si="69"/>
        <v>165.00000000000003</v>
      </c>
      <c r="DN126" s="17">
        <f t="shared" si="55"/>
        <v>0.86699999999999999</v>
      </c>
      <c r="DO126" s="33" t="str">
        <f>IF(DN126&gt;='PAINEL E TARGET'!$T$11,'PAINEL E TARGET'!$S$11,
IF(DN126&gt;='PAINEL E TARGET'!$T$12,'PAINEL E TARGET'!$S$12,
IF(DN126&gt;='PAINEL E TARGET'!$T$13,'PAINEL E TARGET'!$S$13,
IF(DN126&gt;='PAINEL E TARGET'!$T$14,'PAINEL E TARGET'!$S$14,
IF(DN126&gt;='PAINEL E TARGET'!$T$15,'PAINEL E TARGET'!$S$15,
IF(DN126&gt;='PAINEL E TARGET'!$T$16,'PAINEL E TARGET'!$S$16,
IF(DN126&gt;='PAINEL E TARGET'!$T$17,'PAINEL E TARGET'!$S$17,
IF(DN126&gt;='PAINEL E TARGET'!$T$18,'PAINEL E TARGET'!$S$18,'PAINEL E TARGET'!$S$19))))))))</f>
        <v>Não elegível</v>
      </c>
      <c r="DP126" s="17">
        <f>IFERROR(VLOOKUP($BW126,'PAINEL E TARGET'!$G$1:$Q$99,10,0),0)</f>
        <v>0</v>
      </c>
      <c r="DQ126" s="17">
        <f>VLOOKUP(DO126,'PAINEL E TARGET'!$S$10:$U$19,3,0)</f>
        <v>0</v>
      </c>
      <c r="DR126" s="16">
        <f t="shared" si="70"/>
        <v>0</v>
      </c>
      <c r="DS126" s="17">
        <f t="shared" si="56"/>
        <v>1.125</v>
      </c>
      <c r="DT126" s="16">
        <f>IF(DS126&gt;=1,VLOOKUP(BO126,'PAINEL E TARGET'!$S$1:$W$8,5,0),0)</f>
        <v>300</v>
      </c>
      <c r="DU126" s="16">
        <f t="shared" si="71"/>
        <v>4110</v>
      </c>
    </row>
    <row r="127" spans="2:125" s="32" customFormat="1" x14ac:dyDescent="0.2">
      <c r="B127" s="44">
        <v>43541</v>
      </c>
      <c r="C127" s="65">
        <v>480</v>
      </c>
      <c r="D127" s="66" t="s">
        <v>133</v>
      </c>
      <c r="E127" s="65">
        <v>213</v>
      </c>
      <c r="F127" s="65" t="s">
        <v>1017</v>
      </c>
      <c r="G127" s="67">
        <v>2873059.7568438216</v>
      </c>
      <c r="H127" s="67">
        <v>1688939.9861332213</v>
      </c>
      <c r="I127" s="67">
        <v>1385594.64</v>
      </c>
      <c r="J127" s="68">
        <v>0.8203930579986316</v>
      </c>
      <c r="K127" s="67">
        <v>274753.91417323798</v>
      </c>
      <c r="L127" s="67">
        <v>1219667.2179612685</v>
      </c>
      <c r="M127" s="67">
        <v>213271.23</v>
      </c>
      <c r="N127" s="67">
        <v>1102219.3400000001</v>
      </c>
      <c r="O127" s="67">
        <v>2542829.9327376084</v>
      </c>
      <c r="P127" s="67" t="s">
        <v>1082</v>
      </c>
      <c r="Q127" s="67" t="s">
        <v>1082</v>
      </c>
      <c r="R127" s="67">
        <v>0</v>
      </c>
      <c r="S127" s="67">
        <v>0</v>
      </c>
      <c r="T127" s="68">
        <v>9.0363664629874538E-2</v>
      </c>
      <c r="U127" s="68">
        <v>8.3807594303013516E-2</v>
      </c>
      <c r="V127" s="68">
        <v>0.92744793658253688</v>
      </c>
      <c r="W127" s="67">
        <v>135041.36999999997</v>
      </c>
      <c r="X127" s="67">
        <v>110248.1</v>
      </c>
      <c r="Y127" s="68">
        <v>0.81640241060943053</v>
      </c>
      <c r="Z127" s="68">
        <v>5.9643502145001491E-2</v>
      </c>
      <c r="AA127" s="68">
        <v>6.0714065019865551E-2</v>
      </c>
      <c r="AB127" s="68">
        <v>1.0179493630716281</v>
      </c>
      <c r="AC127" s="67">
        <v>89132.51</v>
      </c>
      <c r="AD127" s="67">
        <v>79868.78</v>
      </c>
      <c r="AE127" s="68">
        <v>0.89606788813643867</v>
      </c>
      <c r="AF127" s="43">
        <v>80</v>
      </c>
      <c r="AG127" s="43">
        <v>77</v>
      </c>
      <c r="AH127" s="43">
        <v>69</v>
      </c>
      <c r="AI127" s="43">
        <v>50</v>
      </c>
      <c r="AJ127" s="67">
        <v>95110.260000000009</v>
      </c>
      <c r="AK127" s="67">
        <v>61742.5</v>
      </c>
      <c r="AL127" s="68">
        <v>0.64916760820546593</v>
      </c>
      <c r="AM127" s="67">
        <v>6330.73</v>
      </c>
      <c r="AN127" s="67">
        <v>8731.41</v>
      </c>
      <c r="AO127" s="68">
        <v>1.3792106123622394</v>
      </c>
      <c r="AP127" s="67">
        <v>0</v>
      </c>
      <c r="AQ127" s="67">
        <v>9537.6299999999992</v>
      </c>
      <c r="AR127" s="68">
        <v>0</v>
      </c>
      <c r="AS127" s="67">
        <v>33600.379999999997</v>
      </c>
      <c r="AT127" s="67">
        <v>30236.560000000005</v>
      </c>
      <c r="AU127" s="68">
        <v>0.8998874417491709</v>
      </c>
      <c r="AV127" s="43">
        <v>2105.65</v>
      </c>
      <c r="AW127" s="43">
        <v>1209.74</v>
      </c>
      <c r="AX127" s="69">
        <v>0.5745209317787856</v>
      </c>
      <c r="AY127" s="43">
        <v>274753.91417323798</v>
      </c>
      <c r="AZ127" s="43">
        <v>213271.22999999998</v>
      </c>
      <c r="BA127" s="43">
        <v>50956.911388163026</v>
      </c>
      <c r="BB127" s="43">
        <v>38907.229999999996</v>
      </c>
      <c r="BC127" s="43">
        <v>462792.5347433507</v>
      </c>
      <c r="BD127" s="43">
        <v>86547.899370891857</v>
      </c>
      <c r="BE127" s="43">
        <v>231505.94999999995</v>
      </c>
      <c r="BF127" s="43">
        <v>152802.87</v>
      </c>
      <c r="BG127" s="43">
        <v>3598.4400000000005</v>
      </c>
      <c r="BH127" s="43">
        <v>128</v>
      </c>
      <c r="BI127" s="44">
        <v>43173</v>
      </c>
      <c r="BJ127" s="44">
        <v>43541</v>
      </c>
      <c r="BK127" s="44">
        <v>43172</v>
      </c>
      <c r="BL127" s="43">
        <f t="shared" si="57"/>
        <v>1385594.64</v>
      </c>
      <c r="BM127" s="43">
        <f t="shared" si="58"/>
        <v>1315490.57</v>
      </c>
      <c r="BO127" s="16" t="str">
        <f>IFERROR(VLOOKUP($C127,'PORTE LOJA'!A:B,2,0),"PORTE 1")</f>
        <v>PORTE 4</v>
      </c>
      <c r="BP127" s="16">
        <f>VLOOKUP(BO127,'PAINEL E TARGET'!$S$1:$W$8,3,0)</f>
        <v>3000</v>
      </c>
      <c r="BQ127" s="16">
        <f t="shared" si="36"/>
        <v>1</v>
      </c>
      <c r="BR127" s="16">
        <f t="shared" si="37"/>
        <v>1</v>
      </c>
      <c r="BS127" s="16">
        <f t="shared" si="38"/>
        <v>1</v>
      </c>
      <c r="BT127" s="16">
        <f t="shared" si="39"/>
        <v>1</v>
      </c>
      <c r="BU127" s="16">
        <f t="shared" si="40"/>
        <v>1</v>
      </c>
      <c r="BV127" s="16">
        <f t="shared" si="41"/>
        <v>1</v>
      </c>
      <c r="BW127" s="17" t="str">
        <f t="shared" si="59"/>
        <v>111111</v>
      </c>
      <c r="BY127" s="17">
        <f t="shared" si="42"/>
        <v>0.82</v>
      </c>
      <c r="BZ127" s="17">
        <f t="shared" si="43"/>
        <v>0.88</v>
      </c>
      <c r="CA127" s="17" t="str">
        <f t="shared" si="60"/>
        <v>Sem Retira</v>
      </c>
      <c r="CB127" s="17">
        <f t="shared" si="61"/>
        <v>0.88</v>
      </c>
      <c r="CC127" s="33" t="str">
        <f>IF(CB127&gt;='PAINEL E TARGET'!$T$11,'PAINEL E TARGET'!$S$11,
IF(CB127&gt;='PAINEL E TARGET'!$T$12,'PAINEL E TARGET'!$S$12,
IF(CB127&gt;='PAINEL E TARGET'!$T$13,'PAINEL E TARGET'!$S$13,
IF(CB127&gt;='PAINEL E TARGET'!$T$14,'PAINEL E TARGET'!$S$14,
IF(CB127&gt;='PAINEL E TARGET'!$T$15,'PAINEL E TARGET'!$S$15,
IF(CB127&gt;='PAINEL E TARGET'!$T$16,'PAINEL E TARGET'!$S$16,
IF(CB127&gt;='PAINEL E TARGET'!$T$17,'PAINEL E TARGET'!$S$17,
IF(CB127&gt;='PAINEL E TARGET'!$T$18,'PAINEL E TARGET'!$S$18,'PAINEL E TARGET'!$S$19))))))))</f>
        <v>Não elegível</v>
      </c>
      <c r="CD127" s="17">
        <f>IFERROR(VLOOKUP($BW127,'PAINEL E TARGET'!$G$1:$Q$99,4,0),0)</f>
        <v>0.25</v>
      </c>
      <c r="CE127" s="17">
        <f>VLOOKUP(CC127,'PAINEL E TARGET'!$S$10:$U$19,3,0)</f>
        <v>0</v>
      </c>
      <c r="CF127" s="16">
        <f t="shared" si="62"/>
        <v>0</v>
      </c>
      <c r="CG127" s="17">
        <f t="shared" si="44"/>
        <v>0.64900000000000002</v>
      </c>
      <c r="CH127" s="17">
        <f t="shared" si="45"/>
        <v>1.379</v>
      </c>
      <c r="CI127" s="17" t="str">
        <f t="shared" si="46"/>
        <v>sem meta</v>
      </c>
      <c r="CJ127" s="17">
        <f t="shared" si="47"/>
        <v>0.9</v>
      </c>
      <c r="CK127" s="17">
        <f t="shared" si="48"/>
        <v>0.57499999999999996</v>
      </c>
      <c r="CL127" s="17">
        <f t="shared" si="49"/>
        <v>0.81599999999999995</v>
      </c>
      <c r="CM127" s="16">
        <f t="shared" si="50"/>
        <v>3</v>
      </c>
      <c r="CN127" s="17" t="str">
        <f t="shared" si="63"/>
        <v>não ok</v>
      </c>
      <c r="CO127" s="17">
        <f t="shared" si="64"/>
        <v>0</v>
      </c>
      <c r="CP127" s="33" t="str">
        <f>IF(CO127&gt;='PAINEL E TARGET'!$T$11,'PAINEL E TARGET'!$S$11,
IF(CO127&gt;='PAINEL E TARGET'!$T$12,'PAINEL E TARGET'!$S$12,
IF(CO127&gt;='PAINEL E TARGET'!$T$13,'PAINEL E TARGET'!$S$13,
IF(CO127&gt;='PAINEL E TARGET'!$T$14,'PAINEL E TARGET'!$S$14,
IF(CO127&gt;='PAINEL E TARGET'!$T$15,'PAINEL E TARGET'!$S$15,
IF(CO127&gt;='PAINEL E TARGET'!$T$16,'PAINEL E TARGET'!$S$16,
IF(CO127&gt;='PAINEL E TARGET'!$T$17,'PAINEL E TARGET'!$S$17,
IF(CO127&gt;='PAINEL E TARGET'!$T$18,'PAINEL E TARGET'!$S$18,'PAINEL E TARGET'!$S$19))))))))</f>
        <v>Não elegível</v>
      </c>
      <c r="CQ127" s="17">
        <f>IFERROR(VLOOKUP($BW127,'PAINEL E TARGET'!$G$1:$Q$99,5,0),0)</f>
        <v>0.25</v>
      </c>
      <c r="CR127" s="17">
        <f>VLOOKUP(CP127,'PAINEL E TARGET'!$S$10:$U$19,3,0)</f>
        <v>0</v>
      </c>
      <c r="CS127" s="16">
        <f t="shared" si="65"/>
        <v>0</v>
      </c>
      <c r="CT127" s="17">
        <f t="shared" si="51"/>
        <v>0.89600000000000002</v>
      </c>
      <c r="CU127" s="33" t="str">
        <f>IF(CT127&gt;='PAINEL E TARGET'!$T$11,'PAINEL E TARGET'!$S$11,
IF(CT127&gt;='PAINEL E TARGET'!$T$12,'PAINEL E TARGET'!$S$12,
IF(CT127&gt;='PAINEL E TARGET'!$T$13,'PAINEL E TARGET'!$S$13,
IF(CT127&gt;='PAINEL E TARGET'!$T$14,'PAINEL E TARGET'!$S$14,
IF(CT127&gt;='PAINEL E TARGET'!$T$15,'PAINEL E TARGET'!$S$15,
IF(CT127&gt;='PAINEL E TARGET'!$T$16,'PAINEL E TARGET'!$S$16,
IF(CT127&gt;='PAINEL E TARGET'!$T$17,'PAINEL E TARGET'!$S$17,
IF(CT127&gt;='PAINEL E TARGET'!$T$18,'PAINEL E TARGET'!$S$18,'PAINEL E TARGET'!$S$19))))))))</f>
        <v>Não elegível</v>
      </c>
      <c r="CV127" s="17">
        <f>IFERROR(VLOOKUP($BW127,'PAINEL E TARGET'!$G$1:$Q$99,6,0),0)</f>
        <v>0.2</v>
      </c>
      <c r="CW127" s="17">
        <f>VLOOKUP(CU127,'PAINEL E TARGET'!$S$10:$U$19,3,0)</f>
        <v>0</v>
      </c>
      <c r="CX127" s="16">
        <f t="shared" si="66"/>
        <v>0</v>
      </c>
      <c r="CY127" s="17">
        <f t="shared" si="52"/>
        <v>0.77600000000000002</v>
      </c>
      <c r="CZ127" s="33" t="str">
        <f>IF(CY127&gt;='PAINEL E TARGET'!$T$11,'PAINEL E TARGET'!$S$11,
IF(CY127&gt;='PAINEL E TARGET'!$T$12,'PAINEL E TARGET'!$S$12,
IF(CY127&gt;='PAINEL E TARGET'!$T$13,'PAINEL E TARGET'!$S$13,
IF(CY127&gt;='PAINEL E TARGET'!$T$14,'PAINEL E TARGET'!$S$14,
IF(CY127&gt;='PAINEL E TARGET'!$T$15,'PAINEL E TARGET'!$S$15,
IF(CY127&gt;='PAINEL E TARGET'!$T$16,'PAINEL E TARGET'!$S$16,
IF(CY127&gt;='PAINEL E TARGET'!$T$17,'PAINEL E TARGET'!$S$17,
IF(CY127&gt;='PAINEL E TARGET'!$T$18,'PAINEL E TARGET'!$S$18,'PAINEL E TARGET'!$S$19))))))))</f>
        <v>Não elegível</v>
      </c>
      <c r="DA127" s="17">
        <f>IFERROR(VLOOKUP($BW127,'PAINEL E TARGET'!$G$1:$Q$99,7,0),0)</f>
        <v>0.15</v>
      </c>
      <c r="DB127" s="17">
        <f>VLOOKUP(CZ127,'PAINEL E TARGET'!$S$10:$U$19,3,0)</f>
        <v>0</v>
      </c>
      <c r="DC127" s="16">
        <f t="shared" si="67"/>
        <v>0</v>
      </c>
      <c r="DD127" s="17">
        <f t="shared" si="53"/>
        <v>0.76400000000000001</v>
      </c>
      <c r="DE127" s="33" t="str">
        <f>IF(DD127&gt;='PAINEL E TARGET'!$T$11,'PAINEL E TARGET'!$S$11,
IF(DD127&gt;='PAINEL E TARGET'!$T$12,'PAINEL E TARGET'!$S$12,
IF(DD127&gt;='PAINEL E TARGET'!$T$13,'PAINEL E TARGET'!$S$13,
IF(DD127&gt;='PAINEL E TARGET'!$T$14,'PAINEL E TARGET'!$S$14,
IF(DD127&gt;='PAINEL E TARGET'!$T$15,'PAINEL E TARGET'!$S$15,
IF(DD127&gt;='PAINEL E TARGET'!$T$16,'PAINEL E TARGET'!$S$16,
IF(DD127&gt;='PAINEL E TARGET'!$T$17,'PAINEL E TARGET'!$S$17,
IF(DD127&gt;='PAINEL E TARGET'!$T$18,'PAINEL E TARGET'!$S$18,'PAINEL E TARGET'!$S$19))))))))</f>
        <v>Não elegível</v>
      </c>
      <c r="DF127" s="17">
        <f>IFERROR(VLOOKUP($BW127,'PAINEL E TARGET'!$G$1:$Q$99,8,0),0)</f>
        <v>0.1</v>
      </c>
      <c r="DG127" s="17">
        <f>VLOOKUP(DE127,'PAINEL E TARGET'!$S$10:$U$19,3,0)</f>
        <v>0</v>
      </c>
      <c r="DH127" s="16">
        <f t="shared" si="68"/>
        <v>0</v>
      </c>
      <c r="DI127" s="17">
        <f t="shared" si="54"/>
        <v>0.72499999999999998</v>
      </c>
      <c r="DJ127" s="33" t="str">
        <f>IF(DI127&gt;='PAINEL E TARGET'!$T$11,'PAINEL E TARGET'!$S$11,
IF(DI127&gt;='PAINEL E TARGET'!$T$12,'PAINEL E TARGET'!$S$12,
IF(DI127&gt;='PAINEL E TARGET'!$T$13,'PAINEL E TARGET'!$S$13,
IF(DI127&gt;='PAINEL E TARGET'!$T$14,'PAINEL E TARGET'!$S$14,
IF(DI127&gt;='PAINEL E TARGET'!$T$15,'PAINEL E TARGET'!$S$15,
IF(DI127&gt;='PAINEL E TARGET'!$T$16,'PAINEL E TARGET'!$S$16,
IF(DI127&gt;='PAINEL E TARGET'!$T$17,'PAINEL E TARGET'!$S$17,
IF(DI127&gt;='PAINEL E TARGET'!$T$18,'PAINEL E TARGET'!$S$18,'PAINEL E TARGET'!$S$19))))))))</f>
        <v>Não elegível</v>
      </c>
      <c r="DK127" s="17">
        <f>IFERROR(VLOOKUP($BW127,'PAINEL E TARGET'!$G$1:$Q$99,9,0),0)</f>
        <v>0.05</v>
      </c>
      <c r="DL127" s="17">
        <f>VLOOKUP(DJ127,'PAINEL E TARGET'!$S$10:$U$19,3,0)</f>
        <v>0</v>
      </c>
      <c r="DM127" s="16">
        <f t="shared" si="69"/>
        <v>0</v>
      </c>
      <c r="DN127" s="17">
        <f t="shared" si="55"/>
        <v>0.57499999999999996</v>
      </c>
      <c r="DO127" s="33" t="str">
        <f>IF(DN127&gt;='PAINEL E TARGET'!$T$11,'PAINEL E TARGET'!$S$11,
IF(DN127&gt;='PAINEL E TARGET'!$T$12,'PAINEL E TARGET'!$S$12,
IF(DN127&gt;='PAINEL E TARGET'!$T$13,'PAINEL E TARGET'!$S$13,
IF(DN127&gt;='PAINEL E TARGET'!$T$14,'PAINEL E TARGET'!$S$14,
IF(DN127&gt;='PAINEL E TARGET'!$T$15,'PAINEL E TARGET'!$S$15,
IF(DN127&gt;='PAINEL E TARGET'!$T$16,'PAINEL E TARGET'!$S$16,
IF(DN127&gt;='PAINEL E TARGET'!$T$17,'PAINEL E TARGET'!$S$17,
IF(DN127&gt;='PAINEL E TARGET'!$T$18,'PAINEL E TARGET'!$S$18,'PAINEL E TARGET'!$S$19))))))))</f>
        <v>Não elegível</v>
      </c>
      <c r="DP127" s="17">
        <f>IFERROR(VLOOKUP($BW127,'PAINEL E TARGET'!$G$1:$Q$99,10,0),0)</f>
        <v>0</v>
      </c>
      <c r="DQ127" s="17">
        <f>VLOOKUP(DO127,'PAINEL E TARGET'!$S$10:$U$19,3,0)</f>
        <v>0</v>
      </c>
      <c r="DR127" s="16">
        <f t="shared" si="70"/>
        <v>0</v>
      </c>
      <c r="DS127" s="17">
        <f t="shared" si="56"/>
        <v>0.96299999999999997</v>
      </c>
      <c r="DT127" s="16">
        <f>IF(DS127&gt;=1,VLOOKUP(BO127,'PAINEL E TARGET'!$S$1:$W$8,5,0),0)</f>
        <v>0</v>
      </c>
      <c r="DU127" s="16">
        <f t="shared" si="71"/>
        <v>0</v>
      </c>
    </row>
    <row r="128" spans="2:125" s="32" customFormat="1" x14ac:dyDescent="0.2">
      <c r="B128" s="44">
        <v>43541</v>
      </c>
      <c r="C128" s="65">
        <v>481</v>
      </c>
      <c r="D128" s="66" t="s">
        <v>134</v>
      </c>
      <c r="E128" s="65">
        <v>110</v>
      </c>
      <c r="F128" s="65" t="s">
        <v>1018</v>
      </c>
      <c r="G128" s="67">
        <v>2544636.2820064826</v>
      </c>
      <c r="H128" s="67">
        <v>1538945.3416840411</v>
      </c>
      <c r="I128" s="67">
        <v>1383915.6</v>
      </c>
      <c r="J128" s="68">
        <v>0.89926234708609298</v>
      </c>
      <c r="K128" s="67">
        <v>153690.94509384368</v>
      </c>
      <c r="L128" s="67">
        <v>1225581.9400104731</v>
      </c>
      <c r="M128" s="67">
        <v>125357.07</v>
      </c>
      <c r="N128" s="67">
        <v>1198689.53</v>
      </c>
      <c r="O128" s="67">
        <v>2290907.0868374999</v>
      </c>
      <c r="P128" s="67" t="s">
        <v>1082</v>
      </c>
      <c r="Q128" s="67" t="s">
        <v>1082</v>
      </c>
      <c r="R128" s="67">
        <v>0</v>
      </c>
      <c r="S128" s="67">
        <v>0</v>
      </c>
      <c r="T128" s="68">
        <v>8.4432088281930051E-2</v>
      </c>
      <c r="U128" s="68">
        <v>5.0711810294290255E-2</v>
      </c>
      <c r="V128" s="68">
        <v>0.60062248045975986</v>
      </c>
      <c r="W128" s="67">
        <v>116454.89</v>
      </c>
      <c r="X128" s="67">
        <v>67144.800000000003</v>
      </c>
      <c r="Y128" s="68">
        <v>0.57657346977872725</v>
      </c>
      <c r="Z128" s="68">
        <v>5.797553251686826E-2</v>
      </c>
      <c r="AA128" s="68">
        <v>7.7994263948111792E-2</v>
      </c>
      <c r="AB128" s="68">
        <v>1.3452962062128362</v>
      </c>
      <c r="AC128" s="67">
        <v>79964.079999999987</v>
      </c>
      <c r="AD128" s="67">
        <v>103268.03999999998</v>
      </c>
      <c r="AE128" s="68">
        <v>1.2914303522281503</v>
      </c>
      <c r="AF128" s="43">
        <v>80</v>
      </c>
      <c r="AG128" s="43">
        <v>81</v>
      </c>
      <c r="AH128" s="43">
        <v>36</v>
      </c>
      <c r="AI128" s="43">
        <v>28</v>
      </c>
      <c r="AJ128" s="67">
        <v>63010.790000000015</v>
      </c>
      <c r="AK128" s="67">
        <v>38431.4</v>
      </c>
      <c r="AL128" s="68">
        <v>0.60991776170398737</v>
      </c>
      <c r="AM128" s="67">
        <v>18970.110000000004</v>
      </c>
      <c r="AN128" s="67">
        <v>8706.0999999999985</v>
      </c>
      <c r="AO128" s="68">
        <v>0.45893777105140648</v>
      </c>
      <c r="AP128" s="67">
        <v>5902.18</v>
      </c>
      <c r="AQ128" s="67">
        <v>2139.9300000000003</v>
      </c>
      <c r="AR128" s="68">
        <v>0.36256603492268963</v>
      </c>
      <c r="AS128" s="67">
        <v>28571.810000000005</v>
      </c>
      <c r="AT128" s="67">
        <v>17867.37</v>
      </c>
      <c r="AU128" s="68">
        <v>0.62534960158281871</v>
      </c>
      <c r="AV128" s="43">
        <v>4429.9900000000007</v>
      </c>
      <c r="AW128" s="43">
        <v>3044.5399999999995</v>
      </c>
      <c r="AX128" s="69">
        <v>0.6872566303761406</v>
      </c>
      <c r="AY128" s="43">
        <v>153690.94509384368</v>
      </c>
      <c r="AZ128" s="43">
        <v>125357.06999999999</v>
      </c>
      <c r="BA128" s="43">
        <v>24587.222164721661</v>
      </c>
      <c r="BB128" s="43">
        <v>27117.589999999997</v>
      </c>
      <c r="BC128" s="43">
        <v>247907.89603083453</v>
      </c>
      <c r="BD128" s="43">
        <v>40619.815436571</v>
      </c>
      <c r="BE128" s="43">
        <v>194351.41000000003</v>
      </c>
      <c r="BF128" s="43">
        <v>133452.03</v>
      </c>
      <c r="BG128" s="43">
        <v>7423.8099999999995</v>
      </c>
      <c r="BH128" s="43">
        <v>55</v>
      </c>
      <c r="BI128" s="44">
        <v>43173</v>
      </c>
      <c r="BJ128" s="44">
        <v>43541</v>
      </c>
      <c r="BK128" s="44">
        <v>43172</v>
      </c>
      <c r="BL128" s="43">
        <f t="shared" si="57"/>
        <v>1383915.6</v>
      </c>
      <c r="BM128" s="43">
        <f t="shared" si="58"/>
        <v>1324046.6000000001</v>
      </c>
      <c r="BO128" s="16" t="str">
        <f>IFERROR(VLOOKUP($C128,'PORTE LOJA'!A:B,2,0),"PORTE 1")</f>
        <v>PORTE 4</v>
      </c>
      <c r="BP128" s="16">
        <f>VLOOKUP(BO128,'PAINEL E TARGET'!$S$1:$W$8,3,0)</f>
        <v>3000</v>
      </c>
      <c r="BQ128" s="16">
        <f t="shared" si="36"/>
        <v>1</v>
      </c>
      <c r="BR128" s="16">
        <f t="shared" si="37"/>
        <v>1</v>
      </c>
      <c r="BS128" s="16">
        <f t="shared" si="38"/>
        <v>1</v>
      </c>
      <c r="BT128" s="16">
        <f t="shared" si="39"/>
        <v>1</v>
      </c>
      <c r="BU128" s="16">
        <f t="shared" si="40"/>
        <v>1</v>
      </c>
      <c r="BV128" s="16">
        <f t="shared" si="41"/>
        <v>1</v>
      </c>
      <c r="BW128" s="17" t="str">
        <f t="shared" si="59"/>
        <v>111111</v>
      </c>
      <c r="BY128" s="17">
        <f t="shared" si="42"/>
        <v>0.89900000000000002</v>
      </c>
      <c r="BZ128" s="17">
        <f t="shared" si="43"/>
        <v>0.96</v>
      </c>
      <c r="CA128" s="17" t="str">
        <f t="shared" si="60"/>
        <v>Sem Retira</v>
      </c>
      <c r="CB128" s="17">
        <f t="shared" si="61"/>
        <v>0.96</v>
      </c>
      <c r="CC128" s="33" t="str">
        <f>IF(CB128&gt;='PAINEL E TARGET'!$T$11,'PAINEL E TARGET'!$S$11,
IF(CB128&gt;='PAINEL E TARGET'!$T$12,'PAINEL E TARGET'!$S$12,
IF(CB128&gt;='PAINEL E TARGET'!$T$13,'PAINEL E TARGET'!$S$13,
IF(CB128&gt;='PAINEL E TARGET'!$T$14,'PAINEL E TARGET'!$S$14,
IF(CB128&gt;='PAINEL E TARGET'!$T$15,'PAINEL E TARGET'!$S$15,
IF(CB128&gt;='PAINEL E TARGET'!$T$16,'PAINEL E TARGET'!$S$16,
IF(CB128&gt;='PAINEL E TARGET'!$T$17,'PAINEL E TARGET'!$S$17,
IF(CB128&gt;='PAINEL E TARGET'!$T$18,'PAINEL E TARGET'!$S$18,'PAINEL E TARGET'!$S$19))))))))</f>
        <v>1. Fx de 90% a 99,9%</v>
      </c>
      <c r="CD128" s="17">
        <f>IFERROR(VLOOKUP($BW128,'PAINEL E TARGET'!$G$1:$Q$99,4,0),0)</f>
        <v>0.25</v>
      </c>
      <c r="CE128" s="17">
        <f>VLOOKUP(CC128,'PAINEL E TARGET'!$S$10:$U$19,3,0)</f>
        <v>0.5</v>
      </c>
      <c r="CF128" s="16">
        <f t="shared" si="62"/>
        <v>375</v>
      </c>
      <c r="CG128" s="17">
        <f t="shared" si="44"/>
        <v>0.61</v>
      </c>
      <c r="CH128" s="17">
        <f t="shared" si="45"/>
        <v>0.45900000000000002</v>
      </c>
      <c r="CI128" s="17">
        <f t="shared" si="46"/>
        <v>0.36299999999999999</v>
      </c>
      <c r="CJ128" s="17">
        <f t="shared" si="47"/>
        <v>0.625</v>
      </c>
      <c r="CK128" s="17">
        <f t="shared" si="48"/>
        <v>0.68700000000000006</v>
      </c>
      <c r="CL128" s="17">
        <f t="shared" si="49"/>
        <v>0.57699999999999996</v>
      </c>
      <c r="CM128" s="16">
        <f t="shared" si="50"/>
        <v>0</v>
      </c>
      <c r="CN128" s="17" t="str">
        <f t="shared" si="63"/>
        <v>não ok</v>
      </c>
      <c r="CO128" s="17">
        <f t="shared" si="64"/>
        <v>0</v>
      </c>
      <c r="CP128" s="33" t="str">
        <f>IF(CO128&gt;='PAINEL E TARGET'!$T$11,'PAINEL E TARGET'!$S$11,
IF(CO128&gt;='PAINEL E TARGET'!$T$12,'PAINEL E TARGET'!$S$12,
IF(CO128&gt;='PAINEL E TARGET'!$T$13,'PAINEL E TARGET'!$S$13,
IF(CO128&gt;='PAINEL E TARGET'!$T$14,'PAINEL E TARGET'!$S$14,
IF(CO128&gt;='PAINEL E TARGET'!$T$15,'PAINEL E TARGET'!$S$15,
IF(CO128&gt;='PAINEL E TARGET'!$T$16,'PAINEL E TARGET'!$S$16,
IF(CO128&gt;='PAINEL E TARGET'!$T$17,'PAINEL E TARGET'!$S$17,
IF(CO128&gt;='PAINEL E TARGET'!$T$18,'PAINEL E TARGET'!$S$18,'PAINEL E TARGET'!$S$19))))))))</f>
        <v>Não elegível</v>
      </c>
      <c r="CQ128" s="17">
        <f>IFERROR(VLOOKUP($BW128,'PAINEL E TARGET'!$G$1:$Q$99,5,0),0)</f>
        <v>0.25</v>
      </c>
      <c r="CR128" s="17">
        <f>VLOOKUP(CP128,'PAINEL E TARGET'!$S$10:$U$19,3,0)</f>
        <v>0</v>
      </c>
      <c r="CS128" s="16">
        <f t="shared" si="65"/>
        <v>0</v>
      </c>
      <c r="CT128" s="17">
        <f t="shared" si="51"/>
        <v>1.2909999999999999</v>
      </c>
      <c r="CU128" s="33" t="str">
        <f>IF(CT128&gt;='PAINEL E TARGET'!$T$11,'PAINEL E TARGET'!$S$11,
IF(CT128&gt;='PAINEL E TARGET'!$T$12,'PAINEL E TARGET'!$S$12,
IF(CT128&gt;='PAINEL E TARGET'!$T$13,'PAINEL E TARGET'!$S$13,
IF(CT128&gt;='PAINEL E TARGET'!$T$14,'PAINEL E TARGET'!$S$14,
IF(CT128&gt;='PAINEL E TARGET'!$T$15,'PAINEL E TARGET'!$S$15,
IF(CT128&gt;='PAINEL E TARGET'!$T$16,'PAINEL E TARGET'!$S$16,
IF(CT128&gt;='PAINEL E TARGET'!$T$17,'PAINEL E TARGET'!$S$17,
IF(CT128&gt;='PAINEL E TARGET'!$T$18,'PAINEL E TARGET'!$S$18,'PAINEL E TARGET'!$S$19))))))))</f>
        <v>7. Fx de 125% a 129,9%</v>
      </c>
      <c r="CV128" s="17">
        <f>IFERROR(VLOOKUP($BW128,'PAINEL E TARGET'!$G$1:$Q$99,6,0),0)</f>
        <v>0.2</v>
      </c>
      <c r="CW128" s="17">
        <f>VLOOKUP(CU128,'PAINEL E TARGET'!$S$10:$U$19,3,0)</f>
        <v>1.5</v>
      </c>
      <c r="CX128" s="16">
        <f t="shared" si="66"/>
        <v>900.00000000000011</v>
      </c>
      <c r="CY128" s="17">
        <f t="shared" si="52"/>
        <v>0.81599999999999995</v>
      </c>
      <c r="CZ128" s="33" t="str">
        <f>IF(CY128&gt;='PAINEL E TARGET'!$T$11,'PAINEL E TARGET'!$S$11,
IF(CY128&gt;='PAINEL E TARGET'!$T$12,'PAINEL E TARGET'!$S$12,
IF(CY128&gt;='PAINEL E TARGET'!$T$13,'PAINEL E TARGET'!$S$13,
IF(CY128&gt;='PAINEL E TARGET'!$T$14,'PAINEL E TARGET'!$S$14,
IF(CY128&gt;='PAINEL E TARGET'!$T$15,'PAINEL E TARGET'!$S$15,
IF(CY128&gt;='PAINEL E TARGET'!$T$16,'PAINEL E TARGET'!$S$16,
IF(CY128&gt;='PAINEL E TARGET'!$T$17,'PAINEL E TARGET'!$S$17,
IF(CY128&gt;='PAINEL E TARGET'!$T$18,'PAINEL E TARGET'!$S$18,'PAINEL E TARGET'!$S$19))))))))</f>
        <v>Não elegível</v>
      </c>
      <c r="DA128" s="17">
        <f>IFERROR(VLOOKUP($BW128,'PAINEL E TARGET'!$G$1:$Q$99,7,0),0)</f>
        <v>0.15</v>
      </c>
      <c r="DB128" s="17">
        <f>VLOOKUP(CZ128,'PAINEL E TARGET'!$S$10:$U$19,3,0)</f>
        <v>0</v>
      </c>
      <c r="DC128" s="16">
        <f t="shared" si="67"/>
        <v>0</v>
      </c>
      <c r="DD128" s="17">
        <f t="shared" si="53"/>
        <v>1.103</v>
      </c>
      <c r="DE128" s="33" t="str">
        <f>IF(DD128&gt;='PAINEL E TARGET'!$T$11,'PAINEL E TARGET'!$S$11,
IF(DD128&gt;='PAINEL E TARGET'!$T$12,'PAINEL E TARGET'!$S$12,
IF(DD128&gt;='PAINEL E TARGET'!$T$13,'PAINEL E TARGET'!$S$13,
IF(DD128&gt;='PAINEL E TARGET'!$T$14,'PAINEL E TARGET'!$S$14,
IF(DD128&gt;='PAINEL E TARGET'!$T$15,'PAINEL E TARGET'!$S$15,
IF(DD128&gt;='PAINEL E TARGET'!$T$16,'PAINEL E TARGET'!$S$16,
IF(DD128&gt;='PAINEL E TARGET'!$T$17,'PAINEL E TARGET'!$S$17,
IF(DD128&gt;='PAINEL E TARGET'!$T$18,'PAINEL E TARGET'!$S$18,'PAINEL E TARGET'!$S$19))))))))</f>
        <v>4. Fx de 110% a 114,9%</v>
      </c>
      <c r="DF128" s="17">
        <f>IFERROR(VLOOKUP($BW128,'PAINEL E TARGET'!$G$1:$Q$99,8,0),0)</f>
        <v>0.1</v>
      </c>
      <c r="DG128" s="17">
        <f>VLOOKUP(DE128,'PAINEL E TARGET'!$S$10:$U$19,3,0)</f>
        <v>1.2</v>
      </c>
      <c r="DH128" s="16">
        <f t="shared" si="68"/>
        <v>360</v>
      </c>
      <c r="DI128" s="17">
        <f t="shared" si="54"/>
        <v>0.77800000000000002</v>
      </c>
      <c r="DJ128" s="33" t="str">
        <f>IF(DI128&gt;='PAINEL E TARGET'!$T$11,'PAINEL E TARGET'!$S$11,
IF(DI128&gt;='PAINEL E TARGET'!$T$12,'PAINEL E TARGET'!$S$12,
IF(DI128&gt;='PAINEL E TARGET'!$T$13,'PAINEL E TARGET'!$S$13,
IF(DI128&gt;='PAINEL E TARGET'!$T$14,'PAINEL E TARGET'!$S$14,
IF(DI128&gt;='PAINEL E TARGET'!$T$15,'PAINEL E TARGET'!$S$15,
IF(DI128&gt;='PAINEL E TARGET'!$T$16,'PAINEL E TARGET'!$S$16,
IF(DI128&gt;='PAINEL E TARGET'!$T$17,'PAINEL E TARGET'!$S$17,
IF(DI128&gt;='PAINEL E TARGET'!$T$18,'PAINEL E TARGET'!$S$18,'PAINEL E TARGET'!$S$19))))))))</f>
        <v>Não elegível</v>
      </c>
      <c r="DK128" s="17">
        <f>IFERROR(VLOOKUP($BW128,'PAINEL E TARGET'!$G$1:$Q$99,9,0),0)</f>
        <v>0.05</v>
      </c>
      <c r="DL128" s="17">
        <f>VLOOKUP(DJ128,'PAINEL E TARGET'!$S$10:$U$19,3,0)</f>
        <v>0</v>
      </c>
      <c r="DM128" s="16">
        <f t="shared" si="69"/>
        <v>0</v>
      </c>
      <c r="DN128" s="17">
        <f t="shared" si="55"/>
        <v>0.68700000000000006</v>
      </c>
      <c r="DO128" s="33" t="str">
        <f>IF(DN128&gt;='PAINEL E TARGET'!$T$11,'PAINEL E TARGET'!$S$11,
IF(DN128&gt;='PAINEL E TARGET'!$T$12,'PAINEL E TARGET'!$S$12,
IF(DN128&gt;='PAINEL E TARGET'!$T$13,'PAINEL E TARGET'!$S$13,
IF(DN128&gt;='PAINEL E TARGET'!$T$14,'PAINEL E TARGET'!$S$14,
IF(DN128&gt;='PAINEL E TARGET'!$T$15,'PAINEL E TARGET'!$S$15,
IF(DN128&gt;='PAINEL E TARGET'!$T$16,'PAINEL E TARGET'!$S$16,
IF(DN128&gt;='PAINEL E TARGET'!$T$17,'PAINEL E TARGET'!$S$17,
IF(DN128&gt;='PAINEL E TARGET'!$T$18,'PAINEL E TARGET'!$S$18,'PAINEL E TARGET'!$S$19))))))))</f>
        <v>Não elegível</v>
      </c>
      <c r="DP128" s="17">
        <f>IFERROR(VLOOKUP($BW128,'PAINEL E TARGET'!$G$1:$Q$99,10,0),0)</f>
        <v>0</v>
      </c>
      <c r="DQ128" s="17">
        <f>VLOOKUP(DO128,'PAINEL E TARGET'!$S$10:$U$19,3,0)</f>
        <v>0</v>
      </c>
      <c r="DR128" s="16">
        <f t="shared" si="70"/>
        <v>0</v>
      </c>
      <c r="DS128" s="17">
        <f t="shared" si="56"/>
        <v>1.0129999999999999</v>
      </c>
      <c r="DT128" s="16">
        <f>IF(DS128&gt;=1,VLOOKUP(BO128,'PAINEL E TARGET'!$S$1:$W$8,5,0),0)</f>
        <v>300</v>
      </c>
      <c r="DU128" s="16">
        <f t="shared" si="71"/>
        <v>1935</v>
      </c>
    </row>
    <row r="129" spans="2:125" s="32" customFormat="1" x14ac:dyDescent="0.2">
      <c r="B129" s="44">
        <v>43541</v>
      </c>
      <c r="C129" s="65">
        <v>483</v>
      </c>
      <c r="D129" s="66" t="s">
        <v>135</v>
      </c>
      <c r="E129" s="65">
        <v>613</v>
      </c>
      <c r="F129" s="65" t="s">
        <v>1019</v>
      </c>
      <c r="G129" s="67">
        <v>2440587.085930224</v>
      </c>
      <c r="H129" s="67">
        <v>1574501.0839028889</v>
      </c>
      <c r="I129" s="67">
        <v>1514975.88</v>
      </c>
      <c r="J129" s="68">
        <v>0.9621942439345057</v>
      </c>
      <c r="K129" s="67">
        <v>3796.6876940730453</v>
      </c>
      <c r="L129" s="67">
        <v>1392280.1111468077</v>
      </c>
      <c r="M129" s="67">
        <v>10622.05</v>
      </c>
      <c r="N129" s="67">
        <v>1457797.31</v>
      </c>
      <c r="O129" s="67">
        <v>2173404.1142676724</v>
      </c>
      <c r="P129" s="67" t="s">
        <v>1082</v>
      </c>
      <c r="Q129" s="67" t="s">
        <v>1082</v>
      </c>
      <c r="R129" s="67">
        <v>0</v>
      </c>
      <c r="S129" s="67">
        <v>0</v>
      </c>
      <c r="T129" s="68">
        <v>5.3839000879038888E-2</v>
      </c>
      <c r="U129" s="68">
        <v>4.3424938227455676E-2</v>
      </c>
      <c r="V129" s="68">
        <v>0.806570283966066</v>
      </c>
      <c r="W129" s="67">
        <v>75163.37999999999</v>
      </c>
      <c r="X129" s="67">
        <v>63766.02</v>
      </c>
      <c r="Y129" s="68">
        <v>0.84836552055003389</v>
      </c>
      <c r="Z129" s="68">
        <v>0</v>
      </c>
      <c r="AA129" s="68">
        <v>0</v>
      </c>
      <c r="AB129" s="68">
        <v>0</v>
      </c>
      <c r="AC129" s="67">
        <v>0</v>
      </c>
      <c r="AD129" s="67">
        <v>0</v>
      </c>
      <c r="AE129" s="68" t="s">
        <v>1082</v>
      </c>
      <c r="AF129" s="43">
        <v>80</v>
      </c>
      <c r="AG129" s="43">
        <v>92</v>
      </c>
      <c r="AH129" s="43">
        <v>9</v>
      </c>
      <c r="AI129" s="43">
        <v>7</v>
      </c>
      <c r="AJ129" s="67">
        <v>38103.599999999999</v>
      </c>
      <c r="AK129" s="67">
        <v>36484.500000000007</v>
      </c>
      <c r="AL129" s="68">
        <v>0.9575079520045352</v>
      </c>
      <c r="AM129" s="67">
        <v>16974.71</v>
      </c>
      <c r="AN129" s="67">
        <v>11912</v>
      </c>
      <c r="AO129" s="68">
        <v>0.7017498384361206</v>
      </c>
      <c r="AP129" s="67">
        <v>0</v>
      </c>
      <c r="AQ129" s="67">
        <v>0</v>
      </c>
      <c r="AR129" s="68">
        <v>0</v>
      </c>
      <c r="AS129" s="67">
        <v>20085.069999999996</v>
      </c>
      <c r="AT129" s="67">
        <v>15369.520000000004</v>
      </c>
      <c r="AU129" s="68">
        <v>0.7652211319153982</v>
      </c>
      <c r="AV129" s="43">
        <v>320.18000000000006</v>
      </c>
      <c r="AW129" s="43">
        <v>149.97</v>
      </c>
      <c r="AX129" s="69">
        <v>0.46839277906177768</v>
      </c>
      <c r="AY129" s="43">
        <v>3796.6876940730453</v>
      </c>
      <c r="AZ129" s="43">
        <v>10622.05</v>
      </c>
      <c r="BA129" s="43">
        <v>29796.941710250987</v>
      </c>
      <c r="BB129" s="43">
        <v>76034.489999999991</v>
      </c>
      <c r="BC129" s="43">
        <v>5799.8613700362494</v>
      </c>
      <c r="BD129" s="43">
        <v>46082.89210248665</v>
      </c>
      <c r="BE129" s="43">
        <v>117600.22000000002</v>
      </c>
      <c r="BF129" s="43">
        <v>0</v>
      </c>
      <c r="BG129" s="43">
        <v>499.84</v>
      </c>
      <c r="BH129" s="43">
        <v>15</v>
      </c>
      <c r="BI129" s="44">
        <v>43173</v>
      </c>
      <c r="BJ129" s="44">
        <v>43541</v>
      </c>
      <c r="BK129" s="44">
        <v>43172</v>
      </c>
      <c r="BL129" s="43">
        <f t="shared" si="57"/>
        <v>1514975.88</v>
      </c>
      <c r="BM129" s="43">
        <f t="shared" si="58"/>
        <v>1468419.36</v>
      </c>
      <c r="BO129" s="16" t="str">
        <f>IFERROR(VLOOKUP($C129,'PORTE LOJA'!A:B,2,0),"PORTE 1")</f>
        <v>PORTE 4</v>
      </c>
      <c r="BP129" s="16">
        <f>VLOOKUP(BO129,'PAINEL E TARGET'!$S$1:$W$8,3,0)</f>
        <v>3000</v>
      </c>
      <c r="BQ129" s="16">
        <f t="shared" si="36"/>
        <v>1</v>
      </c>
      <c r="BR129" s="16">
        <f t="shared" si="37"/>
        <v>1</v>
      </c>
      <c r="BS129" s="16">
        <f t="shared" si="38"/>
        <v>0</v>
      </c>
      <c r="BT129" s="16">
        <f t="shared" si="39"/>
        <v>1</v>
      </c>
      <c r="BU129" s="16">
        <f t="shared" si="40"/>
        <v>1</v>
      </c>
      <c r="BV129" s="16">
        <f t="shared" si="41"/>
        <v>1</v>
      </c>
      <c r="BW129" s="17" t="str">
        <f t="shared" si="59"/>
        <v>110111</v>
      </c>
      <c r="BY129" s="17">
        <f t="shared" si="42"/>
        <v>0.96199999999999997</v>
      </c>
      <c r="BZ129" s="17">
        <f t="shared" si="43"/>
        <v>1.052</v>
      </c>
      <c r="CA129" s="17" t="str">
        <f t="shared" si="60"/>
        <v>Sem Retira</v>
      </c>
      <c r="CB129" s="17">
        <f t="shared" si="61"/>
        <v>1.052</v>
      </c>
      <c r="CC129" s="33" t="str">
        <f>IF(CB129&gt;='PAINEL E TARGET'!$T$11,'PAINEL E TARGET'!$S$11,
IF(CB129&gt;='PAINEL E TARGET'!$T$12,'PAINEL E TARGET'!$S$12,
IF(CB129&gt;='PAINEL E TARGET'!$T$13,'PAINEL E TARGET'!$S$13,
IF(CB129&gt;='PAINEL E TARGET'!$T$14,'PAINEL E TARGET'!$S$14,
IF(CB129&gt;='PAINEL E TARGET'!$T$15,'PAINEL E TARGET'!$S$15,
IF(CB129&gt;='PAINEL E TARGET'!$T$16,'PAINEL E TARGET'!$S$16,
IF(CB129&gt;='PAINEL E TARGET'!$T$17,'PAINEL E TARGET'!$S$17,
IF(CB129&gt;='PAINEL E TARGET'!$T$18,'PAINEL E TARGET'!$S$18,'PAINEL E TARGET'!$S$19))))))))</f>
        <v>3. Fx de 105% a 109,9%</v>
      </c>
      <c r="CD129" s="17">
        <f>IFERROR(VLOOKUP($BW129,'PAINEL E TARGET'!$G$1:$Q$99,4,0),0)</f>
        <v>0.3</v>
      </c>
      <c r="CE129" s="17">
        <f>VLOOKUP(CC129,'PAINEL E TARGET'!$S$10:$U$19,3,0)</f>
        <v>1.1000000000000001</v>
      </c>
      <c r="CF129" s="16">
        <f t="shared" si="62"/>
        <v>990</v>
      </c>
      <c r="CG129" s="17">
        <f t="shared" si="44"/>
        <v>0.95799999999999996</v>
      </c>
      <c r="CH129" s="17">
        <f t="shared" si="45"/>
        <v>0.70199999999999996</v>
      </c>
      <c r="CI129" s="17" t="str">
        <f t="shared" si="46"/>
        <v>sem meta</v>
      </c>
      <c r="CJ129" s="17">
        <f t="shared" si="47"/>
        <v>0.76500000000000001</v>
      </c>
      <c r="CK129" s="17">
        <f t="shared" si="48"/>
        <v>0.46800000000000003</v>
      </c>
      <c r="CL129" s="17">
        <f t="shared" si="49"/>
        <v>0.84799999999999998</v>
      </c>
      <c r="CM129" s="16">
        <f t="shared" si="50"/>
        <v>4</v>
      </c>
      <c r="CN129" s="17" t="str">
        <f t="shared" si="63"/>
        <v>não ok</v>
      </c>
      <c r="CO129" s="17">
        <f t="shared" si="64"/>
        <v>0</v>
      </c>
      <c r="CP129" s="33" t="str">
        <f>IF(CO129&gt;='PAINEL E TARGET'!$T$11,'PAINEL E TARGET'!$S$11,
IF(CO129&gt;='PAINEL E TARGET'!$T$12,'PAINEL E TARGET'!$S$12,
IF(CO129&gt;='PAINEL E TARGET'!$T$13,'PAINEL E TARGET'!$S$13,
IF(CO129&gt;='PAINEL E TARGET'!$T$14,'PAINEL E TARGET'!$S$14,
IF(CO129&gt;='PAINEL E TARGET'!$T$15,'PAINEL E TARGET'!$S$15,
IF(CO129&gt;='PAINEL E TARGET'!$T$16,'PAINEL E TARGET'!$S$16,
IF(CO129&gt;='PAINEL E TARGET'!$T$17,'PAINEL E TARGET'!$S$17,
IF(CO129&gt;='PAINEL E TARGET'!$T$18,'PAINEL E TARGET'!$S$18,'PAINEL E TARGET'!$S$19))))))))</f>
        <v>Não elegível</v>
      </c>
      <c r="CQ129" s="17">
        <f>IFERROR(VLOOKUP($BW129,'PAINEL E TARGET'!$G$1:$Q$99,5,0),0)</f>
        <v>0.3</v>
      </c>
      <c r="CR129" s="17">
        <f>VLOOKUP(CP129,'PAINEL E TARGET'!$S$10:$U$19,3,0)</f>
        <v>0</v>
      </c>
      <c r="CS129" s="16">
        <f t="shared" si="65"/>
        <v>0</v>
      </c>
      <c r="CT129" s="17">
        <f t="shared" si="51"/>
        <v>0</v>
      </c>
      <c r="CU129" s="33" t="str">
        <f>IF(CT129&gt;='PAINEL E TARGET'!$T$11,'PAINEL E TARGET'!$S$11,
IF(CT129&gt;='PAINEL E TARGET'!$T$12,'PAINEL E TARGET'!$S$12,
IF(CT129&gt;='PAINEL E TARGET'!$T$13,'PAINEL E TARGET'!$S$13,
IF(CT129&gt;='PAINEL E TARGET'!$T$14,'PAINEL E TARGET'!$S$14,
IF(CT129&gt;='PAINEL E TARGET'!$T$15,'PAINEL E TARGET'!$S$15,
IF(CT129&gt;='PAINEL E TARGET'!$T$16,'PAINEL E TARGET'!$S$16,
IF(CT129&gt;='PAINEL E TARGET'!$T$17,'PAINEL E TARGET'!$S$17,
IF(CT129&gt;='PAINEL E TARGET'!$T$18,'PAINEL E TARGET'!$S$18,'PAINEL E TARGET'!$S$19))))))))</f>
        <v>Não elegível</v>
      </c>
      <c r="CV129" s="17">
        <f>IFERROR(VLOOKUP($BW129,'PAINEL E TARGET'!$G$1:$Q$99,6,0),0)</f>
        <v>0</v>
      </c>
      <c r="CW129" s="17">
        <f>VLOOKUP(CU129,'PAINEL E TARGET'!$S$10:$U$19,3,0)</f>
        <v>0</v>
      </c>
      <c r="CX129" s="16">
        <f t="shared" si="66"/>
        <v>0</v>
      </c>
      <c r="CY129" s="17">
        <f t="shared" si="52"/>
        <v>2.798</v>
      </c>
      <c r="CZ129" s="33" t="str">
        <f>IF(CY129&gt;='PAINEL E TARGET'!$T$11,'PAINEL E TARGET'!$S$11,
IF(CY129&gt;='PAINEL E TARGET'!$T$12,'PAINEL E TARGET'!$S$12,
IF(CY129&gt;='PAINEL E TARGET'!$T$13,'PAINEL E TARGET'!$S$13,
IF(CY129&gt;='PAINEL E TARGET'!$T$14,'PAINEL E TARGET'!$S$14,
IF(CY129&gt;='PAINEL E TARGET'!$T$15,'PAINEL E TARGET'!$S$15,
IF(CY129&gt;='PAINEL E TARGET'!$T$16,'PAINEL E TARGET'!$S$16,
IF(CY129&gt;='PAINEL E TARGET'!$T$17,'PAINEL E TARGET'!$S$17,
IF(CY129&gt;='PAINEL E TARGET'!$T$18,'PAINEL E TARGET'!$S$18,'PAINEL E TARGET'!$S$19))))))))</f>
        <v>8. Fx de 130% ou mais</v>
      </c>
      <c r="DA129" s="17">
        <f>IFERROR(VLOOKUP($BW129,'PAINEL E TARGET'!$G$1:$Q$99,7,0),0)</f>
        <v>0.15</v>
      </c>
      <c r="DB129" s="17">
        <f>VLOOKUP(CZ129,'PAINEL E TARGET'!$S$10:$U$19,3,0)</f>
        <v>1.6</v>
      </c>
      <c r="DC129" s="16">
        <f t="shared" si="67"/>
        <v>720</v>
      </c>
      <c r="DD129" s="17">
        <f t="shared" si="53"/>
        <v>2.552</v>
      </c>
      <c r="DE129" s="33" t="str">
        <f>IF(DD129&gt;='PAINEL E TARGET'!$T$11,'PAINEL E TARGET'!$S$11,
IF(DD129&gt;='PAINEL E TARGET'!$T$12,'PAINEL E TARGET'!$S$12,
IF(DD129&gt;='PAINEL E TARGET'!$T$13,'PAINEL E TARGET'!$S$13,
IF(DD129&gt;='PAINEL E TARGET'!$T$14,'PAINEL E TARGET'!$S$14,
IF(DD129&gt;='PAINEL E TARGET'!$T$15,'PAINEL E TARGET'!$S$15,
IF(DD129&gt;='PAINEL E TARGET'!$T$16,'PAINEL E TARGET'!$S$16,
IF(DD129&gt;='PAINEL E TARGET'!$T$17,'PAINEL E TARGET'!$S$17,
IF(DD129&gt;='PAINEL E TARGET'!$T$18,'PAINEL E TARGET'!$S$18,'PAINEL E TARGET'!$S$19))))))))</f>
        <v>8. Fx de 130% ou mais</v>
      </c>
      <c r="DF129" s="17">
        <f>IFERROR(VLOOKUP($BW129,'PAINEL E TARGET'!$G$1:$Q$99,8,0),0)</f>
        <v>0.1</v>
      </c>
      <c r="DG129" s="17">
        <f>VLOOKUP(DE129,'PAINEL E TARGET'!$S$10:$U$19,3,0)</f>
        <v>1.6</v>
      </c>
      <c r="DH129" s="16">
        <f t="shared" si="68"/>
        <v>480.00000000000011</v>
      </c>
      <c r="DI129" s="17">
        <f t="shared" si="54"/>
        <v>0.77800000000000002</v>
      </c>
      <c r="DJ129" s="33" t="str">
        <f>IF(DI129&gt;='PAINEL E TARGET'!$T$11,'PAINEL E TARGET'!$S$11,
IF(DI129&gt;='PAINEL E TARGET'!$T$12,'PAINEL E TARGET'!$S$12,
IF(DI129&gt;='PAINEL E TARGET'!$T$13,'PAINEL E TARGET'!$S$13,
IF(DI129&gt;='PAINEL E TARGET'!$T$14,'PAINEL E TARGET'!$S$14,
IF(DI129&gt;='PAINEL E TARGET'!$T$15,'PAINEL E TARGET'!$S$15,
IF(DI129&gt;='PAINEL E TARGET'!$T$16,'PAINEL E TARGET'!$S$16,
IF(DI129&gt;='PAINEL E TARGET'!$T$17,'PAINEL E TARGET'!$S$17,
IF(DI129&gt;='PAINEL E TARGET'!$T$18,'PAINEL E TARGET'!$S$18,'PAINEL E TARGET'!$S$19))))))))</f>
        <v>Não elegível</v>
      </c>
      <c r="DK129" s="17">
        <f>IFERROR(VLOOKUP($BW129,'PAINEL E TARGET'!$G$1:$Q$99,9,0),0)</f>
        <v>0.15</v>
      </c>
      <c r="DL129" s="17">
        <f>VLOOKUP(DJ129,'PAINEL E TARGET'!$S$10:$U$19,3,0)</f>
        <v>0</v>
      </c>
      <c r="DM129" s="16">
        <f t="shared" si="69"/>
        <v>0</v>
      </c>
      <c r="DN129" s="17">
        <f t="shared" si="55"/>
        <v>0.46800000000000003</v>
      </c>
      <c r="DO129" s="33" t="str">
        <f>IF(DN129&gt;='PAINEL E TARGET'!$T$11,'PAINEL E TARGET'!$S$11,
IF(DN129&gt;='PAINEL E TARGET'!$T$12,'PAINEL E TARGET'!$S$12,
IF(DN129&gt;='PAINEL E TARGET'!$T$13,'PAINEL E TARGET'!$S$13,
IF(DN129&gt;='PAINEL E TARGET'!$T$14,'PAINEL E TARGET'!$S$14,
IF(DN129&gt;='PAINEL E TARGET'!$T$15,'PAINEL E TARGET'!$S$15,
IF(DN129&gt;='PAINEL E TARGET'!$T$16,'PAINEL E TARGET'!$S$16,
IF(DN129&gt;='PAINEL E TARGET'!$T$17,'PAINEL E TARGET'!$S$17,
IF(DN129&gt;='PAINEL E TARGET'!$T$18,'PAINEL E TARGET'!$S$18,'PAINEL E TARGET'!$S$19))))))))</f>
        <v>Não elegível</v>
      </c>
      <c r="DP129" s="17">
        <f>IFERROR(VLOOKUP($BW129,'PAINEL E TARGET'!$G$1:$Q$99,10,0),0)</f>
        <v>0</v>
      </c>
      <c r="DQ129" s="17">
        <f>VLOOKUP(DO129,'PAINEL E TARGET'!$S$10:$U$19,3,0)</f>
        <v>0</v>
      </c>
      <c r="DR129" s="16">
        <f t="shared" si="70"/>
        <v>0</v>
      </c>
      <c r="DS129" s="17">
        <f t="shared" si="56"/>
        <v>1.1499999999999999</v>
      </c>
      <c r="DT129" s="16">
        <f>IF(DS129&gt;=1,VLOOKUP(BO129,'PAINEL E TARGET'!$S$1:$W$8,5,0),0)</f>
        <v>300</v>
      </c>
      <c r="DU129" s="16">
        <f t="shared" si="71"/>
        <v>2490</v>
      </c>
    </row>
    <row r="130" spans="2:125" s="32" customFormat="1" x14ac:dyDescent="0.2">
      <c r="B130" s="44">
        <v>43541</v>
      </c>
      <c r="C130" s="65">
        <v>484</v>
      </c>
      <c r="D130" s="66" t="s">
        <v>136</v>
      </c>
      <c r="E130" s="65">
        <v>410</v>
      </c>
      <c r="F130" s="65" t="s">
        <v>1020</v>
      </c>
      <c r="G130" s="67">
        <v>1300624.8333298571</v>
      </c>
      <c r="H130" s="67">
        <v>750464.29544776585</v>
      </c>
      <c r="I130" s="67">
        <v>594158.39</v>
      </c>
      <c r="J130" s="68">
        <v>0.79172106335251347</v>
      </c>
      <c r="K130" s="67">
        <v>52490.213725456531</v>
      </c>
      <c r="L130" s="67">
        <v>619398.40167389042</v>
      </c>
      <c r="M130" s="67">
        <v>43596.88</v>
      </c>
      <c r="N130" s="67">
        <v>522841.1</v>
      </c>
      <c r="O130" s="67">
        <v>1163881.5367879663</v>
      </c>
      <c r="P130" s="67" t="s">
        <v>1082</v>
      </c>
      <c r="Q130" s="67" t="s">
        <v>1082</v>
      </c>
      <c r="R130" s="67">
        <v>0</v>
      </c>
      <c r="S130" s="67">
        <v>0</v>
      </c>
      <c r="T130" s="68">
        <v>9.728134768461727E-2</v>
      </c>
      <c r="U130" s="68">
        <v>7.9002417881654061E-2</v>
      </c>
      <c r="V130" s="68">
        <v>0.81210242006285871</v>
      </c>
      <c r="W130" s="67">
        <v>65362.23</v>
      </c>
      <c r="X130" s="67">
        <v>44749.97</v>
      </c>
      <c r="Y130" s="68">
        <v>0.68464570440757599</v>
      </c>
      <c r="Z130" s="68">
        <v>7.2344267912784185E-2</v>
      </c>
      <c r="AA130" s="68">
        <v>6.3370185735073761E-2</v>
      </c>
      <c r="AB130" s="68">
        <v>0.87595309985679481</v>
      </c>
      <c r="AC130" s="67">
        <v>48607.29</v>
      </c>
      <c r="AD130" s="67">
        <v>35895.279999999992</v>
      </c>
      <c r="AE130" s="68">
        <v>0.7384752369449108</v>
      </c>
      <c r="AF130" s="43">
        <v>80</v>
      </c>
      <c r="AG130" s="43">
        <v>77</v>
      </c>
      <c r="AH130" s="43">
        <v>28</v>
      </c>
      <c r="AI130" s="43">
        <v>21</v>
      </c>
      <c r="AJ130" s="67">
        <v>28386.000000000004</v>
      </c>
      <c r="AK130" s="67">
        <v>20903</v>
      </c>
      <c r="AL130" s="68">
        <v>0.73638413302332129</v>
      </c>
      <c r="AM130" s="67">
        <v>6456.32</v>
      </c>
      <c r="AN130" s="67">
        <v>2958.96</v>
      </c>
      <c r="AO130" s="68">
        <v>0.45830442109436959</v>
      </c>
      <c r="AP130" s="67">
        <v>5507.58</v>
      </c>
      <c r="AQ130" s="67">
        <v>1216.71</v>
      </c>
      <c r="AR130" s="68">
        <v>0.22091553822186877</v>
      </c>
      <c r="AS130" s="67">
        <v>25012.330000000005</v>
      </c>
      <c r="AT130" s="67">
        <v>19671.300000000003</v>
      </c>
      <c r="AU130" s="68">
        <v>0.786464115898039</v>
      </c>
      <c r="AV130" s="43">
        <v>819.95</v>
      </c>
      <c r="AW130" s="43">
        <v>609.89</v>
      </c>
      <c r="AX130" s="69">
        <v>0.74381364717360809</v>
      </c>
      <c r="AY130" s="43">
        <v>52490.213725456531</v>
      </c>
      <c r="AZ130" s="43">
        <v>43596.88</v>
      </c>
      <c r="BA130" s="43">
        <v>27339.054399659311</v>
      </c>
      <c r="BB130" s="43">
        <v>27169.620000000006</v>
      </c>
      <c r="BC130" s="43">
        <v>90579.800590806</v>
      </c>
      <c r="BD130" s="43">
        <v>47407.450958411566</v>
      </c>
      <c r="BE130" s="43">
        <v>113905.66000000002</v>
      </c>
      <c r="BF130" s="43">
        <v>84707.159999999989</v>
      </c>
      <c r="BG130" s="43">
        <v>1421.5400000000002</v>
      </c>
      <c r="BH130" s="43">
        <v>53</v>
      </c>
      <c r="BI130" s="44">
        <v>43173</v>
      </c>
      <c r="BJ130" s="44">
        <v>43541</v>
      </c>
      <c r="BK130" s="44">
        <v>43172</v>
      </c>
      <c r="BL130" s="43">
        <f t="shared" si="57"/>
        <v>594158.39</v>
      </c>
      <c r="BM130" s="43">
        <f t="shared" si="58"/>
        <v>566437.98</v>
      </c>
      <c r="BO130" s="16" t="str">
        <f>IFERROR(VLOOKUP($C130,'PORTE LOJA'!A:B,2,0),"PORTE 1")</f>
        <v>PORTE 2</v>
      </c>
      <c r="BP130" s="16">
        <f>VLOOKUP(BO130,'PAINEL E TARGET'!$S$1:$W$8,3,0)</f>
        <v>1875</v>
      </c>
      <c r="BQ130" s="16">
        <f t="shared" si="36"/>
        <v>1</v>
      </c>
      <c r="BR130" s="16">
        <f t="shared" si="37"/>
        <v>1</v>
      </c>
      <c r="BS130" s="16">
        <f t="shared" si="38"/>
        <v>1</v>
      </c>
      <c r="BT130" s="16">
        <f t="shared" si="39"/>
        <v>1</v>
      </c>
      <c r="BU130" s="16">
        <f t="shared" si="40"/>
        <v>1</v>
      </c>
      <c r="BV130" s="16">
        <f t="shared" si="41"/>
        <v>1</v>
      </c>
      <c r="BW130" s="17" t="str">
        <f t="shared" si="59"/>
        <v>111111</v>
      </c>
      <c r="BY130" s="17">
        <f t="shared" si="42"/>
        <v>0.79200000000000004</v>
      </c>
      <c r="BZ130" s="17">
        <f t="shared" si="43"/>
        <v>0.84299999999999997</v>
      </c>
      <c r="CA130" s="17" t="str">
        <f t="shared" si="60"/>
        <v>Sem Retira</v>
      </c>
      <c r="CB130" s="17">
        <f t="shared" si="61"/>
        <v>0.84299999999999997</v>
      </c>
      <c r="CC130" s="33" t="str">
        <f>IF(CB130&gt;='PAINEL E TARGET'!$T$11,'PAINEL E TARGET'!$S$11,
IF(CB130&gt;='PAINEL E TARGET'!$T$12,'PAINEL E TARGET'!$S$12,
IF(CB130&gt;='PAINEL E TARGET'!$T$13,'PAINEL E TARGET'!$S$13,
IF(CB130&gt;='PAINEL E TARGET'!$T$14,'PAINEL E TARGET'!$S$14,
IF(CB130&gt;='PAINEL E TARGET'!$T$15,'PAINEL E TARGET'!$S$15,
IF(CB130&gt;='PAINEL E TARGET'!$T$16,'PAINEL E TARGET'!$S$16,
IF(CB130&gt;='PAINEL E TARGET'!$T$17,'PAINEL E TARGET'!$S$17,
IF(CB130&gt;='PAINEL E TARGET'!$T$18,'PAINEL E TARGET'!$S$18,'PAINEL E TARGET'!$S$19))))))))</f>
        <v>Não elegível</v>
      </c>
      <c r="CD130" s="17">
        <f>IFERROR(VLOOKUP($BW130,'PAINEL E TARGET'!$G$1:$Q$99,4,0),0)</f>
        <v>0.25</v>
      </c>
      <c r="CE130" s="17">
        <f>VLOOKUP(CC130,'PAINEL E TARGET'!$S$10:$U$19,3,0)</f>
        <v>0</v>
      </c>
      <c r="CF130" s="16">
        <f t="shared" si="62"/>
        <v>0</v>
      </c>
      <c r="CG130" s="17">
        <f t="shared" si="44"/>
        <v>0.73599999999999999</v>
      </c>
      <c r="CH130" s="17">
        <f t="shared" si="45"/>
        <v>0.45800000000000002</v>
      </c>
      <c r="CI130" s="17">
        <f t="shared" si="46"/>
        <v>0.221</v>
      </c>
      <c r="CJ130" s="17">
        <f t="shared" si="47"/>
        <v>0.78600000000000003</v>
      </c>
      <c r="CK130" s="17">
        <f t="shared" si="48"/>
        <v>0.74399999999999999</v>
      </c>
      <c r="CL130" s="17">
        <f t="shared" si="49"/>
        <v>0.68500000000000005</v>
      </c>
      <c r="CM130" s="16">
        <f t="shared" si="50"/>
        <v>3</v>
      </c>
      <c r="CN130" s="17" t="str">
        <f t="shared" si="63"/>
        <v>não ok</v>
      </c>
      <c r="CO130" s="17">
        <f t="shared" si="64"/>
        <v>0</v>
      </c>
      <c r="CP130" s="33" t="str">
        <f>IF(CO130&gt;='PAINEL E TARGET'!$T$11,'PAINEL E TARGET'!$S$11,
IF(CO130&gt;='PAINEL E TARGET'!$T$12,'PAINEL E TARGET'!$S$12,
IF(CO130&gt;='PAINEL E TARGET'!$T$13,'PAINEL E TARGET'!$S$13,
IF(CO130&gt;='PAINEL E TARGET'!$T$14,'PAINEL E TARGET'!$S$14,
IF(CO130&gt;='PAINEL E TARGET'!$T$15,'PAINEL E TARGET'!$S$15,
IF(CO130&gt;='PAINEL E TARGET'!$T$16,'PAINEL E TARGET'!$S$16,
IF(CO130&gt;='PAINEL E TARGET'!$T$17,'PAINEL E TARGET'!$S$17,
IF(CO130&gt;='PAINEL E TARGET'!$T$18,'PAINEL E TARGET'!$S$18,'PAINEL E TARGET'!$S$19))))))))</f>
        <v>Não elegível</v>
      </c>
      <c r="CQ130" s="17">
        <f>IFERROR(VLOOKUP($BW130,'PAINEL E TARGET'!$G$1:$Q$99,5,0),0)</f>
        <v>0.25</v>
      </c>
      <c r="CR130" s="17">
        <f>VLOOKUP(CP130,'PAINEL E TARGET'!$S$10:$U$19,3,0)</f>
        <v>0</v>
      </c>
      <c r="CS130" s="16">
        <f t="shared" si="65"/>
        <v>0</v>
      </c>
      <c r="CT130" s="17">
        <f t="shared" si="51"/>
        <v>0.73799999999999999</v>
      </c>
      <c r="CU130" s="33" t="str">
        <f>IF(CT130&gt;='PAINEL E TARGET'!$T$11,'PAINEL E TARGET'!$S$11,
IF(CT130&gt;='PAINEL E TARGET'!$T$12,'PAINEL E TARGET'!$S$12,
IF(CT130&gt;='PAINEL E TARGET'!$T$13,'PAINEL E TARGET'!$S$13,
IF(CT130&gt;='PAINEL E TARGET'!$T$14,'PAINEL E TARGET'!$S$14,
IF(CT130&gt;='PAINEL E TARGET'!$T$15,'PAINEL E TARGET'!$S$15,
IF(CT130&gt;='PAINEL E TARGET'!$T$16,'PAINEL E TARGET'!$S$16,
IF(CT130&gt;='PAINEL E TARGET'!$T$17,'PAINEL E TARGET'!$S$17,
IF(CT130&gt;='PAINEL E TARGET'!$T$18,'PAINEL E TARGET'!$S$18,'PAINEL E TARGET'!$S$19))))))))</f>
        <v>Não elegível</v>
      </c>
      <c r="CV130" s="17">
        <f>IFERROR(VLOOKUP($BW130,'PAINEL E TARGET'!$G$1:$Q$99,6,0),0)</f>
        <v>0.2</v>
      </c>
      <c r="CW130" s="17">
        <f>VLOOKUP(CU130,'PAINEL E TARGET'!$S$10:$U$19,3,0)</f>
        <v>0</v>
      </c>
      <c r="CX130" s="16">
        <f t="shared" si="66"/>
        <v>0</v>
      </c>
      <c r="CY130" s="17">
        <f t="shared" si="52"/>
        <v>0.83099999999999996</v>
      </c>
      <c r="CZ130" s="33" t="str">
        <f>IF(CY130&gt;='PAINEL E TARGET'!$T$11,'PAINEL E TARGET'!$S$11,
IF(CY130&gt;='PAINEL E TARGET'!$T$12,'PAINEL E TARGET'!$S$12,
IF(CY130&gt;='PAINEL E TARGET'!$T$13,'PAINEL E TARGET'!$S$13,
IF(CY130&gt;='PAINEL E TARGET'!$T$14,'PAINEL E TARGET'!$S$14,
IF(CY130&gt;='PAINEL E TARGET'!$T$15,'PAINEL E TARGET'!$S$15,
IF(CY130&gt;='PAINEL E TARGET'!$T$16,'PAINEL E TARGET'!$S$16,
IF(CY130&gt;='PAINEL E TARGET'!$T$17,'PAINEL E TARGET'!$S$17,
IF(CY130&gt;='PAINEL E TARGET'!$T$18,'PAINEL E TARGET'!$S$18,'PAINEL E TARGET'!$S$19))))))))</f>
        <v>Não elegível</v>
      </c>
      <c r="DA130" s="17">
        <f>IFERROR(VLOOKUP($BW130,'PAINEL E TARGET'!$G$1:$Q$99,7,0),0)</f>
        <v>0.15</v>
      </c>
      <c r="DB130" s="17">
        <f>VLOOKUP(CZ130,'PAINEL E TARGET'!$S$10:$U$19,3,0)</f>
        <v>0</v>
      </c>
      <c r="DC130" s="16">
        <f t="shared" si="67"/>
        <v>0</v>
      </c>
      <c r="DD130" s="17">
        <f t="shared" si="53"/>
        <v>0.99399999999999999</v>
      </c>
      <c r="DE130" s="33" t="str">
        <f>IF(DD130&gt;='PAINEL E TARGET'!$T$11,'PAINEL E TARGET'!$S$11,
IF(DD130&gt;='PAINEL E TARGET'!$T$12,'PAINEL E TARGET'!$S$12,
IF(DD130&gt;='PAINEL E TARGET'!$T$13,'PAINEL E TARGET'!$S$13,
IF(DD130&gt;='PAINEL E TARGET'!$T$14,'PAINEL E TARGET'!$S$14,
IF(DD130&gt;='PAINEL E TARGET'!$T$15,'PAINEL E TARGET'!$S$15,
IF(DD130&gt;='PAINEL E TARGET'!$T$16,'PAINEL E TARGET'!$S$16,
IF(DD130&gt;='PAINEL E TARGET'!$T$17,'PAINEL E TARGET'!$S$17,
IF(DD130&gt;='PAINEL E TARGET'!$T$18,'PAINEL E TARGET'!$S$18,'PAINEL E TARGET'!$S$19))))))))</f>
        <v>1. Fx de 90% a 99,9%</v>
      </c>
      <c r="DF130" s="17">
        <f>IFERROR(VLOOKUP($BW130,'PAINEL E TARGET'!$G$1:$Q$99,8,0),0)</f>
        <v>0.1</v>
      </c>
      <c r="DG130" s="17">
        <f>VLOOKUP(DE130,'PAINEL E TARGET'!$S$10:$U$19,3,0)</f>
        <v>0.5</v>
      </c>
      <c r="DH130" s="16">
        <f t="shared" si="68"/>
        <v>93.75</v>
      </c>
      <c r="DI130" s="17">
        <f t="shared" si="54"/>
        <v>0.75</v>
      </c>
      <c r="DJ130" s="33" t="str">
        <f>IF(DI130&gt;='PAINEL E TARGET'!$T$11,'PAINEL E TARGET'!$S$11,
IF(DI130&gt;='PAINEL E TARGET'!$T$12,'PAINEL E TARGET'!$S$12,
IF(DI130&gt;='PAINEL E TARGET'!$T$13,'PAINEL E TARGET'!$S$13,
IF(DI130&gt;='PAINEL E TARGET'!$T$14,'PAINEL E TARGET'!$S$14,
IF(DI130&gt;='PAINEL E TARGET'!$T$15,'PAINEL E TARGET'!$S$15,
IF(DI130&gt;='PAINEL E TARGET'!$T$16,'PAINEL E TARGET'!$S$16,
IF(DI130&gt;='PAINEL E TARGET'!$T$17,'PAINEL E TARGET'!$S$17,
IF(DI130&gt;='PAINEL E TARGET'!$T$18,'PAINEL E TARGET'!$S$18,'PAINEL E TARGET'!$S$19))))))))</f>
        <v>Não elegível</v>
      </c>
      <c r="DK130" s="17">
        <f>IFERROR(VLOOKUP($BW130,'PAINEL E TARGET'!$G$1:$Q$99,9,0),0)</f>
        <v>0.05</v>
      </c>
      <c r="DL130" s="17">
        <f>VLOOKUP(DJ130,'PAINEL E TARGET'!$S$10:$U$19,3,0)</f>
        <v>0</v>
      </c>
      <c r="DM130" s="16">
        <f t="shared" si="69"/>
        <v>0</v>
      </c>
      <c r="DN130" s="17">
        <f t="shared" si="55"/>
        <v>0.74399999999999999</v>
      </c>
      <c r="DO130" s="33" t="str">
        <f>IF(DN130&gt;='PAINEL E TARGET'!$T$11,'PAINEL E TARGET'!$S$11,
IF(DN130&gt;='PAINEL E TARGET'!$T$12,'PAINEL E TARGET'!$S$12,
IF(DN130&gt;='PAINEL E TARGET'!$T$13,'PAINEL E TARGET'!$S$13,
IF(DN130&gt;='PAINEL E TARGET'!$T$14,'PAINEL E TARGET'!$S$14,
IF(DN130&gt;='PAINEL E TARGET'!$T$15,'PAINEL E TARGET'!$S$15,
IF(DN130&gt;='PAINEL E TARGET'!$T$16,'PAINEL E TARGET'!$S$16,
IF(DN130&gt;='PAINEL E TARGET'!$T$17,'PAINEL E TARGET'!$S$17,
IF(DN130&gt;='PAINEL E TARGET'!$T$18,'PAINEL E TARGET'!$S$18,'PAINEL E TARGET'!$S$19))))))))</f>
        <v>Não elegível</v>
      </c>
      <c r="DP130" s="17">
        <f>IFERROR(VLOOKUP($BW130,'PAINEL E TARGET'!$G$1:$Q$99,10,0),0)</f>
        <v>0</v>
      </c>
      <c r="DQ130" s="17">
        <f>VLOOKUP(DO130,'PAINEL E TARGET'!$S$10:$U$19,3,0)</f>
        <v>0</v>
      </c>
      <c r="DR130" s="16">
        <f t="shared" si="70"/>
        <v>0</v>
      </c>
      <c r="DS130" s="17">
        <f t="shared" si="56"/>
        <v>0.96299999999999997</v>
      </c>
      <c r="DT130" s="16">
        <f>IF(DS130&gt;=1,VLOOKUP(BO130,'PAINEL E TARGET'!$S$1:$W$8,5,0),0)</f>
        <v>0</v>
      </c>
      <c r="DU130" s="16">
        <f t="shared" si="71"/>
        <v>93.75</v>
      </c>
    </row>
    <row r="131" spans="2:125" s="32" customFormat="1" x14ac:dyDescent="0.2">
      <c r="B131" s="44">
        <v>43541</v>
      </c>
      <c r="C131" s="65">
        <v>486</v>
      </c>
      <c r="D131" s="66" t="s">
        <v>137</v>
      </c>
      <c r="E131" s="65">
        <v>412</v>
      </c>
      <c r="F131" s="65" t="s">
        <v>1020</v>
      </c>
      <c r="G131" s="67">
        <v>1571368.2422404825</v>
      </c>
      <c r="H131" s="67">
        <v>956701.47027303244</v>
      </c>
      <c r="I131" s="67">
        <v>802256.15</v>
      </c>
      <c r="J131" s="68">
        <v>0.83856477169523391</v>
      </c>
      <c r="K131" s="67">
        <v>119422.51909273474</v>
      </c>
      <c r="L131" s="67">
        <v>768204.21410470572</v>
      </c>
      <c r="M131" s="67">
        <v>105260.12</v>
      </c>
      <c r="N131" s="67">
        <v>673687.19</v>
      </c>
      <c r="O131" s="67">
        <v>1456269.5947407337</v>
      </c>
      <c r="P131" s="67" t="s">
        <v>1082</v>
      </c>
      <c r="Q131" s="67" t="s">
        <v>1082</v>
      </c>
      <c r="R131" s="67">
        <v>0</v>
      </c>
      <c r="S131" s="67">
        <v>0</v>
      </c>
      <c r="T131" s="68">
        <v>9.8083086892150201E-2</v>
      </c>
      <c r="U131" s="68">
        <v>8.2383723746346824E-2</v>
      </c>
      <c r="V131" s="68">
        <v>0.83993812141061563</v>
      </c>
      <c r="W131" s="67">
        <v>87061.170000000013</v>
      </c>
      <c r="X131" s="67">
        <v>64172.579999999994</v>
      </c>
      <c r="Y131" s="68">
        <v>0.73709760620033005</v>
      </c>
      <c r="Z131" s="68">
        <v>7.6679191212304779E-2</v>
      </c>
      <c r="AA131" s="68">
        <v>8.5310263155026475E-2</v>
      </c>
      <c r="AB131" s="68">
        <v>1.11256081090924</v>
      </c>
      <c r="AC131" s="67">
        <v>68062.5</v>
      </c>
      <c r="AD131" s="67">
        <v>66452.2</v>
      </c>
      <c r="AE131" s="68">
        <v>0.97634086317722679</v>
      </c>
      <c r="AF131" s="43">
        <v>80</v>
      </c>
      <c r="AG131" s="43">
        <v>75</v>
      </c>
      <c r="AH131" s="43">
        <v>30</v>
      </c>
      <c r="AI131" s="43">
        <v>27</v>
      </c>
      <c r="AJ131" s="67">
        <v>40869.850000000006</v>
      </c>
      <c r="AK131" s="67">
        <v>28905</v>
      </c>
      <c r="AL131" s="68">
        <v>0.70724507185614816</v>
      </c>
      <c r="AM131" s="67">
        <v>5988.99</v>
      </c>
      <c r="AN131" s="67">
        <v>6021.1</v>
      </c>
      <c r="AO131" s="68">
        <v>1.0053615050283939</v>
      </c>
      <c r="AP131" s="67">
        <v>7190.1100000000006</v>
      </c>
      <c r="AQ131" s="67">
        <v>2677.8099999999995</v>
      </c>
      <c r="AR131" s="68">
        <v>0.37242962903210092</v>
      </c>
      <c r="AS131" s="67">
        <v>33012.22</v>
      </c>
      <c r="AT131" s="67">
        <v>26568.67</v>
      </c>
      <c r="AU131" s="68">
        <v>0.80481318735910512</v>
      </c>
      <c r="AV131" s="43">
        <v>1104.8599999999999</v>
      </c>
      <c r="AW131" s="43">
        <v>1349.74</v>
      </c>
      <c r="AX131" s="69">
        <v>1.2216389406802672</v>
      </c>
      <c r="AY131" s="43">
        <v>119422.51909273474</v>
      </c>
      <c r="AZ131" s="43">
        <v>105260.12</v>
      </c>
      <c r="BA131" s="43">
        <v>32474.065542946235</v>
      </c>
      <c r="BB131" s="43">
        <v>27340.22</v>
      </c>
      <c r="BC131" s="43">
        <v>194901.90657052319</v>
      </c>
      <c r="BD131" s="43">
        <v>53312.605434567813</v>
      </c>
      <c r="BE131" s="43">
        <v>143884.97999999998</v>
      </c>
      <c r="BF131" s="43">
        <v>112486.28999999996</v>
      </c>
      <c r="BG131" s="43">
        <v>1815.1299999999999</v>
      </c>
      <c r="BH131" s="43">
        <v>54</v>
      </c>
      <c r="BI131" s="44">
        <v>43173</v>
      </c>
      <c r="BJ131" s="44">
        <v>43541</v>
      </c>
      <c r="BK131" s="44">
        <v>43172</v>
      </c>
      <c r="BL131" s="43">
        <f t="shared" si="57"/>
        <v>802256.15</v>
      </c>
      <c r="BM131" s="43">
        <f t="shared" si="58"/>
        <v>778947.30999999994</v>
      </c>
      <c r="BO131" s="16" t="str">
        <f>IFERROR(VLOOKUP($C131,'PORTE LOJA'!A:B,2,0),"PORTE 1")</f>
        <v>PORTE 2</v>
      </c>
      <c r="BP131" s="16">
        <f>VLOOKUP(BO131,'PAINEL E TARGET'!$S$1:$W$8,3,0)</f>
        <v>1875</v>
      </c>
      <c r="BQ131" s="16">
        <f t="shared" ref="BQ131:BQ194" si="72">IF(MID(D131,1,3)="MOB","MOB",IF(G131&gt;0,1,0))</f>
        <v>1</v>
      </c>
      <c r="BR131" s="16">
        <f t="shared" ref="BR131:BR194" si="73">IFERROR(IF(BE131&gt;0,1,0),0)</f>
        <v>1</v>
      </c>
      <c r="BS131" s="16">
        <f t="shared" ref="BS131:BS194" si="74">IFERROR(IF(BF131&gt;0,1,0),0)</f>
        <v>1</v>
      </c>
      <c r="BT131" s="16">
        <f t="shared" ref="BT131:BT194" si="75">IFERROR(IF(BC131&gt;0,1,0),0)</f>
        <v>1</v>
      </c>
      <c r="BU131" s="16">
        <f t="shared" ref="BU131:BU194" si="76">IFERROR(IF(BD131&gt;0,1,0),0)</f>
        <v>1</v>
      </c>
      <c r="BV131" s="16">
        <f t="shared" ref="BV131:BV194" si="77">IFERROR(IF(BH131&gt;0,1,0),0)</f>
        <v>1</v>
      </c>
      <c r="BW131" s="17" t="str">
        <f t="shared" si="59"/>
        <v>111111</v>
      </c>
      <c r="BY131" s="17">
        <f t="shared" ref="BY131:BY194" si="78">IFERROR(ROUND(((I131+S131)/H131),3),0)</f>
        <v>0.83899999999999997</v>
      </c>
      <c r="BZ131" s="17">
        <f t="shared" ref="BZ131:BZ194" si="79">IFERROR(ROUND((M131+N131+S131)/(K131+L131),3),0)</f>
        <v>0.878</v>
      </c>
      <c r="CA131" s="17" t="str">
        <f t="shared" si="60"/>
        <v>Sem Retira</v>
      </c>
      <c r="CB131" s="17">
        <f t="shared" si="61"/>
        <v>0.878</v>
      </c>
      <c r="CC131" s="33" t="str">
        <f>IF(CB131&gt;='PAINEL E TARGET'!$T$11,'PAINEL E TARGET'!$S$11,
IF(CB131&gt;='PAINEL E TARGET'!$T$12,'PAINEL E TARGET'!$S$12,
IF(CB131&gt;='PAINEL E TARGET'!$T$13,'PAINEL E TARGET'!$S$13,
IF(CB131&gt;='PAINEL E TARGET'!$T$14,'PAINEL E TARGET'!$S$14,
IF(CB131&gt;='PAINEL E TARGET'!$T$15,'PAINEL E TARGET'!$S$15,
IF(CB131&gt;='PAINEL E TARGET'!$T$16,'PAINEL E TARGET'!$S$16,
IF(CB131&gt;='PAINEL E TARGET'!$T$17,'PAINEL E TARGET'!$S$17,
IF(CB131&gt;='PAINEL E TARGET'!$T$18,'PAINEL E TARGET'!$S$18,'PAINEL E TARGET'!$S$19))))))))</f>
        <v>Não elegível</v>
      </c>
      <c r="CD131" s="17">
        <f>IFERROR(VLOOKUP($BW131,'PAINEL E TARGET'!$G$1:$Q$99,4,0),0)</f>
        <v>0.25</v>
      </c>
      <c r="CE131" s="17">
        <f>VLOOKUP(CC131,'PAINEL E TARGET'!$S$10:$U$19,3,0)</f>
        <v>0</v>
      </c>
      <c r="CF131" s="16">
        <f t="shared" si="62"/>
        <v>0</v>
      </c>
      <c r="CG131" s="17">
        <f t="shared" ref="CG131:CG194" si="80">IF(AJ131&gt;0,ROUND(AL131,3),"sem meta")</f>
        <v>0.70699999999999996</v>
      </c>
      <c r="CH131" s="17">
        <f t="shared" ref="CH131:CH194" si="81">IF(AM131&gt;0,ROUND(AO131,3),"sem meta")</f>
        <v>1.0049999999999999</v>
      </c>
      <c r="CI131" s="17">
        <f t="shared" ref="CI131:CI194" si="82">IF(AP131&gt;0,ROUND(AR131,3),"sem meta")</f>
        <v>0.372</v>
      </c>
      <c r="CJ131" s="17">
        <f t="shared" ref="CJ131:CJ194" si="83">IF(AS131&gt;0,ROUND(AU131,3),"sem meta")</f>
        <v>0.80500000000000005</v>
      </c>
      <c r="CK131" s="17">
        <f t="shared" ref="CK131:CK194" si="84">IF(AV131&gt;0,ROUND(AX131,3),"sem meta")</f>
        <v>1.222</v>
      </c>
      <c r="CL131" s="17">
        <f t="shared" ref="CL131:CL194" si="85">ROUND(Y131,3)</f>
        <v>0.73699999999999999</v>
      </c>
      <c r="CM131" s="16">
        <f t="shared" ref="CM131:CM194" si="86">IF(OR(CG131&gt;=0.7,CG131="sem meta"),1,0)+
IF(OR(CH131&gt;=0.7,CH131="sem meta"),1,0)+
IF(OR(CI131&gt;=0.7,CI131="sem meta"),1,0)+
IF(OR(CJ131&gt;=0.7,CJ131="sem meta"),1,0)+IF(OR(CK131&gt;=0.7,CK131="sem meta"),1,0)</f>
        <v>4</v>
      </c>
      <c r="CN131" s="17" t="str">
        <f t="shared" si="63"/>
        <v>não ok</v>
      </c>
      <c r="CO131" s="17">
        <f t="shared" si="64"/>
        <v>0</v>
      </c>
      <c r="CP131" s="33" t="str">
        <f>IF(CO131&gt;='PAINEL E TARGET'!$T$11,'PAINEL E TARGET'!$S$11,
IF(CO131&gt;='PAINEL E TARGET'!$T$12,'PAINEL E TARGET'!$S$12,
IF(CO131&gt;='PAINEL E TARGET'!$T$13,'PAINEL E TARGET'!$S$13,
IF(CO131&gt;='PAINEL E TARGET'!$T$14,'PAINEL E TARGET'!$S$14,
IF(CO131&gt;='PAINEL E TARGET'!$T$15,'PAINEL E TARGET'!$S$15,
IF(CO131&gt;='PAINEL E TARGET'!$T$16,'PAINEL E TARGET'!$S$16,
IF(CO131&gt;='PAINEL E TARGET'!$T$17,'PAINEL E TARGET'!$S$17,
IF(CO131&gt;='PAINEL E TARGET'!$T$18,'PAINEL E TARGET'!$S$18,'PAINEL E TARGET'!$S$19))))))))</f>
        <v>Não elegível</v>
      </c>
      <c r="CQ131" s="17">
        <f>IFERROR(VLOOKUP($BW131,'PAINEL E TARGET'!$G$1:$Q$99,5,0),0)</f>
        <v>0.25</v>
      </c>
      <c r="CR131" s="17">
        <f>VLOOKUP(CP131,'PAINEL E TARGET'!$S$10:$U$19,3,0)</f>
        <v>0</v>
      </c>
      <c r="CS131" s="16">
        <f t="shared" si="65"/>
        <v>0</v>
      </c>
      <c r="CT131" s="17">
        <f t="shared" ref="CT131:CT194" si="87">IFERROR(ROUND(AE131,3),0)</f>
        <v>0.97599999999999998</v>
      </c>
      <c r="CU131" s="33" t="str">
        <f>IF(CT131&gt;='PAINEL E TARGET'!$T$11,'PAINEL E TARGET'!$S$11,
IF(CT131&gt;='PAINEL E TARGET'!$T$12,'PAINEL E TARGET'!$S$12,
IF(CT131&gt;='PAINEL E TARGET'!$T$13,'PAINEL E TARGET'!$S$13,
IF(CT131&gt;='PAINEL E TARGET'!$T$14,'PAINEL E TARGET'!$S$14,
IF(CT131&gt;='PAINEL E TARGET'!$T$15,'PAINEL E TARGET'!$S$15,
IF(CT131&gt;='PAINEL E TARGET'!$T$16,'PAINEL E TARGET'!$S$16,
IF(CT131&gt;='PAINEL E TARGET'!$T$17,'PAINEL E TARGET'!$S$17,
IF(CT131&gt;='PAINEL E TARGET'!$T$18,'PAINEL E TARGET'!$S$18,'PAINEL E TARGET'!$S$19))))))))</f>
        <v>1. Fx de 90% a 99,9%</v>
      </c>
      <c r="CV131" s="17">
        <f>IFERROR(VLOOKUP($BW131,'PAINEL E TARGET'!$G$1:$Q$99,6,0),0)</f>
        <v>0.2</v>
      </c>
      <c r="CW131" s="17">
        <f>VLOOKUP(CU131,'PAINEL E TARGET'!$S$10:$U$19,3,0)</f>
        <v>0.5</v>
      </c>
      <c r="CX131" s="16">
        <f t="shared" si="66"/>
        <v>187.5</v>
      </c>
      <c r="CY131" s="17">
        <f t="shared" ref="CY131:CY194" si="88">IFERROR(ROUND((M131/K131),3),0)</f>
        <v>0.88100000000000001</v>
      </c>
      <c r="CZ131" s="33" t="str">
        <f>IF(CY131&gt;='PAINEL E TARGET'!$T$11,'PAINEL E TARGET'!$S$11,
IF(CY131&gt;='PAINEL E TARGET'!$T$12,'PAINEL E TARGET'!$S$12,
IF(CY131&gt;='PAINEL E TARGET'!$T$13,'PAINEL E TARGET'!$S$13,
IF(CY131&gt;='PAINEL E TARGET'!$T$14,'PAINEL E TARGET'!$S$14,
IF(CY131&gt;='PAINEL E TARGET'!$T$15,'PAINEL E TARGET'!$S$15,
IF(CY131&gt;='PAINEL E TARGET'!$T$16,'PAINEL E TARGET'!$S$16,
IF(CY131&gt;='PAINEL E TARGET'!$T$17,'PAINEL E TARGET'!$S$17,
IF(CY131&gt;='PAINEL E TARGET'!$T$18,'PAINEL E TARGET'!$S$18,'PAINEL E TARGET'!$S$19))))))))</f>
        <v>Não elegível</v>
      </c>
      <c r="DA131" s="17">
        <f>IFERROR(VLOOKUP($BW131,'PAINEL E TARGET'!$G$1:$Q$99,7,0),0)</f>
        <v>0.15</v>
      </c>
      <c r="DB131" s="17">
        <f>VLOOKUP(CZ131,'PAINEL E TARGET'!$S$10:$U$19,3,0)</f>
        <v>0</v>
      </c>
      <c r="DC131" s="16">
        <f t="shared" si="67"/>
        <v>0</v>
      </c>
      <c r="DD131" s="17">
        <f t="shared" ref="DD131:DD194" si="89">IFERROR(ROUND(BB131/BA131,3),0)</f>
        <v>0.84199999999999997</v>
      </c>
      <c r="DE131" s="33" t="str">
        <f>IF(DD131&gt;='PAINEL E TARGET'!$T$11,'PAINEL E TARGET'!$S$11,
IF(DD131&gt;='PAINEL E TARGET'!$T$12,'PAINEL E TARGET'!$S$12,
IF(DD131&gt;='PAINEL E TARGET'!$T$13,'PAINEL E TARGET'!$S$13,
IF(DD131&gt;='PAINEL E TARGET'!$T$14,'PAINEL E TARGET'!$S$14,
IF(DD131&gt;='PAINEL E TARGET'!$T$15,'PAINEL E TARGET'!$S$15,
IF(DD131&gt;='PAINEL E TARGET'!$T$16,'PAINEL E TARGET'!$S$16,
IF(DD131&gt;='PAINEL E TARGET'!$T$17,'PAINEL E TARGET'!$S$17,
IF(DD131&gt;='PAINEL E TARGET'!$T$18,'PAINEL E TARGET'!$S$18,'PAINEL E TARGET'!$S$19))))))))</f>
        <v>Não elegível</v>
      </c>
      <c r="DF131" s="17">
        <f>IFERROR(VLOOKUP($BW131,'PAINEL E TARGET'!$G$1:$Q$99,8,0),0)</f>
        <v>0.1</v>
      </c>
      <c r="DG131" s="17">
        <f>VLOOKUP(DE131,'PAINEL E TARGET'!$S$10:$U$19,3,0)</f>
        <v>0</v>
      </c>
      <c r="DH131" s="16">
        <f t="shared" si="68"/>
        <v>0</v>
      </c>
      <c r="DI131" s="17">
        <f t="shared" ref="DI131:DI194" si="90">IFERROR(ROUND((AI131/AH131),3),0)</f>
        <v>0.9</v>
      </c>
      <c r="DJ131" s="33" t="str">
        <f>IF(DI131&gt;='PAINEL E TARGET'!$T$11,'PAINEL E TARGET'!$S$11,
IF(DI131&gt;='PAINEL E TARGET'!$T$12,'PAINEL E TARGET'!$S$12,
IF(DI131&gt;='PAINEL E TARGET'!$T$13,'PAINEL E TARGET'!$S$13,
IF(DI131&gt;='PAINEL E TARGET'!$T$14,'PAINEL E TARGET'!$S$14,
IF(DI131&gt;='PAINEL E TARGET'!$T$15,'PAINEL E TARGET'!$S$15,
IF(DI131&gt;='PAINEL E TARGET'!$T$16,'PAINEL E TARGET'!$S$16,
IF(DI131&gt;='PAINEL E TARGET'!$T$17,'PAINEL E TARGET'!$S$17,
IF(DI131&gt;='PAINEL E TARGET'!$T$18,'PAINEL E TARGET'!$S$18,'PAINEL E TARGET'!$S$19))))))))</f>
        <v>1. Fx de 90% a 99,9%</v>
      </c>
      <c r="DK131" s="17">
        <f>IFERROR(VLOOKUP($BW131,'PAINEL E TARGET'!$G$1:$Q$99,9,0),0)</f>
        <v>0.05</v>
      </c>
      <c r="DL131" s="17">
        <f>VLOOKUP(DJ131,'PAINEL E TARGET'!$S$10:$U$19,3,0)</f>
        <v>0.5</v>
      </c>
      <c r="DM131" s="16">
        <f t="shared" si="69"/>
        <v>46.875</v>
      </c>
      <c r="DN131" s="17">
        <f t="shared" ref="DN131:DN194" si="91">IFERROR(ROUND((AX131),3),0)</f>
        <v>1.222</v>
      </c>
      <c r="DO131" s="33" t="str">
        <f>IF(DN131&gt;='PAINEL E TARGET'!$T$11,'PAINEL E TARGET'!$S$11,
IF(DN131&gt;='PAINEL E TARGET'!$T$12,'PAINEL E TARGET'!$S$12,
IF(DN131&gt;='PAINEL E TARGET'!$T$13,'PAINEL E TARGET'!$S$13,
IF(DN131&gt;='PAINEL E TARGET'!$T$14,'PAINEL E TARGET'!$S$14,
IF(DN131&gt;='PAINEL E TARGET'!$T$15,'PAINEL E TARGET'!$S$15,
IF(DN131&gt;='PAINEL E TARGET'!$T$16,'PAINEL E TARGET'!$S$16,
IF(DN131&gt;='PAINEL E TARGET'!$T$17,'PAINEL E TARGET'!$S$17,
IF(DN131&gt;='PAINEL E TARGET'!$T$18,'PAINEL E TARGET'!$S$18,'PAINEL E TARGET'!$S$19))))))))</f>
        <v>6. Fx de 120% a 124,9%</v>
      </c>
      <c r="DP131" s="17">
        <f>IFERROR(VLOOKUP($BW131,'PAINEL E TARGET'!$G$1:$Q$99,10,0),0)</f>
        <v>0</v>
      </c>
      <c r="DQ131" s="17">
        <f>VLOOKUP(DO131,'PAINEL E TARGET'!$S$10:$U$19,3,0)</f>
        <v>1.4</v>
      </c>
      <c r="DR131" s="16">
        <f t="shared" si="70"/>
        <v>0</v>
      </c>
      <c r="DS131" s="17">
        <f t="shared" ref="DS131:DS194" si="92">IFERROR(ROUND(AG131/AF131,3),0)</f>
        <v>0.93799999999999994</v>
      </c>
      <c r="DT131" s="16">
        <f>IF(DS131&gt;=1,VLOOKUP(BO131,'PAINEL E TARGET'!$S$1:$W$8,5,0),0)</f>
        <v>0</v>
      </c>
      <c r="DU131" s="16">
        <f t="shared" si="71"/>
        <v>234.375</v>
      </c>
    </row>
    <row r="132" spans="2:125" s="32" customFormat="1" x14ac:dyDescent="0.2">
      <c r="B132" s="44">
        <v>43541</v>
      </c>
      <c r="C132" s="65">
        <v>488</v>
      </c>
      <c r="D132" s="66" t="s">
        <v>138</v>
      </c>
      <c r="E132" s="65">
        <v>611</v>
      </c>
      <c r="F132" s="65" t="s">
        <v>1019</v>
      </c>
      <c r="G132" s="67">
        <v>1497819.1186037841</v>
      </c>
      <c r="H132" s="67">
        <v>932363.15895016282</v>
      </c>
      <c r="I132" s="67">
        <v>787257.6</v>
      </c>
      <c r="J132" s="68">
        <v>0.84436798305764127</v>
      </c>
      <c r="K132" s="67">
        <v>0</v>
      </c>
      <c r="L132" s="67">
        <v>809271.15851379943</v>
      </c>
      <c r="M132" s="67">
        <v>2427</v>
      </c>
      <c r="N132" s="67">
        <v>749286.95000000019</v>
      </c>
      <c r="O132" s="67">
        <v>1310417.8398968182</v>
      </c>
      <c r="P132" s="67" t="s">
        <v>1082</v>
      </c>
      <c r="Q132" s="67" t="s">
        <v>1082</v>
      </c>
      <c r="R132" s="67">
        <v>0</v>
      </c>
      <c r="S132" s="67">
        <v>4798</v>
      </c>
      <c r="T132" s="68">
        <v>7.1319309223863606E-2</v>
      </c>
      <c r="U132" s="68">
        <v>6.9168677792929054E-2</v>
      </c>
      <c r="V132" s="68">
        <v>0.96984503279211587</v>
      </c>
      <c r="W132" s="67">
        <v>57716.659999999989</v>
      </c>
      <c r="X132" s="67">
        <v>51995.05999999999</v>
      </c>
      <c r="Y132" s="68">
        <v>0.90086744451255496</v>
      </c>
      <c r="Z132" s="68">
        <v>0</v>
      </c>
      <c r="AA132" s="68">
        <v>0</v>
      </c>
      <c r="AB132" s="68">
        <v>0</v>
      </c>
      <c r="AC132" s="67">
        <v>0</v>
      </c>
      <c r="AD132" s="67">
        <v>0</v>
      </c>
      <c r="AE132" s="68" t="s">
        <v>1082</v>
      </c>
      <c r="AF132" s="43">
        <v>80</v>
      </c>
      <c r="AG132" s="43">
        <v>85</v>
      </c>
      <c r="AH132" s="43">
        <v>4</v>
      </c>
      <c r="AI132" s="43">
        <v>9</v>
      </c>
      <c r="AJ132" s="67">
        <v>28470</v>
      </c>
      <c r="AK132" s="67">
        <v>35047.300000000003</v>
      </c>
      <c r="AL132" s="68">
        <v>1.231025641025641</v>
      </c>
      <c r="AM132" s="67">
        <v>16803.93</v>
      </c>
      <c r="AN132" s="67">
        <v>9505.9</v>
      </c>
      <c r="AO132" s="68">
        <v>0.56569504871777021</v>
      </c>
      <c r="AP132" s="67">
        <v>0</v>
      </c>
      <c r="AQ132" s="67">
        <v>699.95</v>
      </c>
      <c r="AR132" s="68">
        <v>0</v>
      </c>
      <c r="AS132" s="67">
        <v>12442.729999999996</v>
      </c>
      <c r="AT132" s="67">
        <v>6741.91</v>
      </c>
      <c r="AU132" s="68">
        <v>0.54183527248441476</v>
      </c>
      <c r="AV132" s="43">
        <v>308.66000000000003</v>
      </c>
      <c r="AW132" s="43">
        <v>109.98</v>
      </c>
      <c r="AX132" s="69">
        <v>0.35631439123955161</v>
      </c>
      <c r="AY132" s="43">
        <v>0</v>
      </c>
      <c r="AZ132" s="43">
        <v>2427</v>
      </c>
      <c r="BA132" s="43">
        <v>11720.818818316749</v>
      </c>
      <c r="BB132" s="43">
        <v>20286.609999999997</v>
      </c>
      <c r="BC132" s="43">
        <v>0</v>
      </c>
      <c r="BD132" s="43">
        <v>18631.564380448879</v>
      </c>
      <c r="BE132" s="43">
        <v>94110.359999999986</v>
      </c>
      <c r="BF132" s="43">
        <v>0</v>
      </c>
      <c r="BG132" s="43">
        <v>499.85</v>
      </c>
      <c r="BH132" s="43">
        <v>5</v>
      </c>
      <c r="BI132" s="44">
        <v>43173</v>
      </c>
      <c r="BJ132" s="44">
        <v>43541</v>
      </c>
      <c r="BK132" s="44">
        <v>43172</v>
      </c>
      <c r="BL132" s="43">
        <f t="shared" ref="BL132:BL195" si="93">IFERROR(I132+S132,0)</f>
        <v>792055.6</v>
      </c>
      <c r="BM132" s="43">
        <f t="shared" ref="BM132:BM195" si="94">IFERROR(M132+N132+S132,0)</f>
        <v>756511.95000000019</v>
      </c>
      <c r="BO132" s="16" t="str">
        <f>IFERROR(VLOOKUP($C132,'PORTE LOJA'!A:B,2,0),"PORTE 1")</f>
        <v>PORTE 2</v>
      </c>
      <c r="BP132" s="16">
        <f>VLOOKUP(BO132,'PAINEL E TARGET'!$S$1:$W$8,3,0)</f>
        <v>1875</v>
      </c>
      <c r="BQ132" s="16">
        <f t="shared" si="72"/>
        <v>1</v>
      </c>
      <c r="BR132" s="16">
        <f t="shared" si="73"/>
        <v>1</v>
      </c>
      <c r="BS132" s="16">
        <f t="shared" si="74"/>
        <v>0</v>
      </c>
      <c r="BT132" s="16">
        <f t="shared" si="75"/>
        <v>0</v>
      </c>
      <c r="BU132" s="16">
        <f t="shared" si="76"/>
        <v>1</v>
      </c>
      <c r="BV132" s="16">
        <f t="shared" si="77"/>
        <v>1</v>
      </c>
      <c r="BW132" s="17" t="str">
        <f t="shared" ref="BW132:BW195" si="95">CONCATENATE(BQ132,BR132,BS132,BT132,BU132,BV132)</f>
        <v>110011</v>
      </c>
      <c r="BY132" s="17">
        <f t="shared" si="78"/>
        <v>0.85</v>
      </c>
      <c r="BZ132" s="17">
        <f t="shared" si="79"/>
        <v>0.93500000000000005</v>
      </c>
      <c r="CA132" s="17" t="str">
        <f t="shared" ref="CA132:CA195" si="96">IF(BZ132&gt;BY132,"Sem Retira","Com Retira")</f>
        <v>Sem Retira</v>
      </c>
      <c r="CB132" s="17">
        <f t="shared" ref="CB132:CB195" si="97">MAX(BY132:BZ132)</f>
        <v>0.93500000000000005</v>
      </c>
      <c r="CC132" s="33" t="str">
        <f>IF(CB132&gt;='PAINEL E TARGET'!$T$11,'PAINEL E TARGET'!$S$11,
IF(CB132&gt;='PAINEL E TARGET'!$T$12,'PAINEL E TARGET'!$S$12,
IF(CB132&gt;='PAINEL E TARGET'!$T$13,'PAINEL E TARGET'!$S$13,
IF(CB132&gt;='PAINEL E TARGET'!$T$14,'PAINEL E TARGET'!$S$14,
IF(CB132&gt;='PAINEL E TARGET'!$T$15,'PAINEL E TARGET'!$S$15,
IF(CB132&gt;='PAINEL E TARGET'!$T$16,'PAINEL E TARGET'!$S$16,
IF(CB132&gt;='PAINEL E TARGET'!$T$17,'PAINEL E TARGET'!$S$17,
IF(CB132&gt;='PAINEL E TARGET'!$T$18,'PAINEL E TARGET'!$S$18,'PAINEL E TARGET'!$S$19))))))))</f>
        <v>1. Fx de 90% a 99,9%</v>
      </c>
      <c r="CD132" s="17">
        <f>IFERROR(VLOOKUP($BW132,'PAINEL E TARGET'!$G$1:$Q$99,4,0),0)</f>
        <v>0.4</v>
      </c>
      <c r="CE132" s="17">
        <f>VLOOKUP(CC132,'PAINEL E TARGET'!$S$10:$U$19,3,0)</f>
        <v>0.5</v>
      </c>
      <c r="CF132" s="16">
        <f t="shared" ref="CF132:CF195" si="98">CE132*CD132*$BP132</f>
        <v>375</v>
      </c>
      <c r="CG132" s="17">
        <f t="shared" si="80"/>
        <v>1.2310000000000001</v>
      </c>
      <c r="CH132" s="17">
        <f t="shared" si="81"/>
        <v>0.56599999999999995</v>
      </c>
      <c r="CI132" s="17" t="str">
        <f t="shared" si="82"/>
        <v>sem meta</v>
      </c>
      <c r="CJ132" s="17">
        <f t="shared" si="83"/>
        <v>0.54200000000000004</v>
      </c>
      <c r="CK132" s="17">
        <f t="shared" si="84"/>
        <v>0.35599999999999998</v>
      </c>
      <c r="CL132" s="17">
        <f t="shared" si="85"/>
        <v>0.90100000000000002</v>
      </c>
      <c r="CM132" s="16">
        <f t="shared" si="86"/>
        <v>2</v>
      </c>
      <c r="CN132" s="17" t="str">
        <f t="shared" ref="CN132:CN195" si="99">IF(CM132=5,"ok","não ok")</f>
        <v>não ok</v>
      </c>
      <c r="CO132" s="17">
        <f t="shared" ref="CO132:CO195" si="100">IF(CN132="ok",CL132,0)</f>
        <v>0</v>
      </c>
      <c r="CP132" s="33" t="str">
        <f>IF(CO132&gt;='PAINEL E TARGET'!$T$11,'PAINEL E TARGET'!$S$11,
IF(CO132&gt;='PAINEL E TARGET'!$T$12,'PAINEL E TARGET'!$S$12,
IF(CO132&gt;='PAINEL E TARGET'!$T$13,'PAINEL E TARGET'!$S$13,
IF(CO132&gt;='PAINEL E TARGET'!$T$14,'PAINEL E TARGET'!$S$14,
IF(CO132&gt;='PAINEL E TARGET'!$T$15,'PAINEL E TARGET'!$S$15,
IF(CO132&gt;='PAINEL E TARGET'!$T$16,'PAINEL E TARGET'!$S$16,
IF(CO132&gt;='PAINEL E TARGET'!$T$17,'PAINEL E TARGET'!$S$17,
IF(CO132&gt;='PAINEL E TARGET'!$T$18,'PAINEL E TARGET'!$S$18,'PAINEL E TARGET'!$S$19))))))))</f>
        <v>Não elegível</v>
      </c>
      <c r="CQ132" s="17">
        <f>IFERROR(VLOOKUP($BW132,'PAINEL E TARGET'!$G$1:$Q$99,5,0),0)</f>
        <v>0.3</v>
      </c>
      <c r="CR132" s="17">
        <f>VLOOKUP(CP132,'PAINEL E TARGET'!$S$10:$U$19,3,0)</f>
        <v>0</v>
      </c>
      <c r="CS132" s="16">
        <f t="shared" ref="CS132:CS195" si="101">CR132*CQ132*$BP132</f>
        <v>0</v>
      </c>
      <c r="CT132" s="17">
        <f t="shared" si="87"/>
        <v>0</v>
      </c>
      <c r="CU132" s="33" t="str">
        <f>IF(CT132&gt;='PAINEL E TARGET'!$T$11,'PAINEL E TARGET'!$S$11,
IF(CT132&gt;='PAINEL E TARGET'!$T$12,'PAINEL E TARGET'!$S$12,
IF(CT132&gt;='PAINEL E TARGET'!$T$13,'PAINEL E TARGET'!$S$13,
IF(CT132&gt;='PAINEL E TARGET'!$T$14,'PAINEL E TARGET'!$S$14,
IF(CT132&gt;='PAINEL E TARGET'!$T$15,'PAINEL E TARGET'!$S$15,
IF(CT132&gt;='PAINEL E TARGET'!$T$16,'PAINEL E TARGET'!$S$16,
IF(CT132&gt;='PAINEL E TARGET'!$T$17,'PAINEL E TARGET'!$S$17,
IF(CT132&gt;='PAINEL E TARGET'!$T$18,'PAINEL E TARGET'!$S$18,'PAINEL E TARGET'!$S$19))))))))</f>
        <v>Não elegível</v>
      </c>
      <c r="CV132" s="17">
        <f>IFERROR(VLOOKUP($BW132,'PAINEL E TARGET'!$G$1:$Q$99,6,0),0)</f>
        <v>0</v>
      </c>
      <c r="CW132" s="17">
        <f>VLOOKUP(CU132,'PAINEL E TARGET'!$S$10:$U$19,3,0)</f>
        <v>0</v>
      </c>
      <c r="CX132" s="16">
        <f t="shared" ref="CX132:CX195" si="102">CW132*CV132*$BP132</f>
        <v>0</v>
      </c>
      <c r="CY132" s="17">
        <f t="shared" si="88"/>
        <v>0</v>
      </c>
      <c r="CZ132" s="33" t="str">
        <f>IF(CY132&gt;='PAINEL E TARGET'!$T$11,'PAINEL E TARGET'!$S$11,
IF(CY132&gt;='PAINEL E TARGET'!$T$12,'PAINEL E TARGET'!$S$12,
IF(CY132&gt;='PAINEL E TARGET'!$T$13,'PAINEL E TARGET'!$S$13,
IF(CY132&gt;='PAINEL E TARGET'!$T$14,'PAINEL E TARGET'!$S$14,
IF(CY132&gt;='PAINEL E TARGET'!$T$15,'PAINEL E TARGET'!$S$15,
IF(CY132&gt;='PAINEL E TARGET'!$T$16,'PAINEL E TARGET'!$S$16,
IF(CY132&gt;='PAINEL E TARGET'!$T$17,'PAINEL E TARGET'!$S$17,
IF(CY132&gt;='PAINEL E TARGET'!$T$18,'PAINEL E TARGET'!$S$18,'PAINEL E TARGET'!$S$19))))))))</f>
        <v>Não elegível</v>
      </c>
      <c r="DA132" s="17">
        <f>IFERROR(VLOOKUP($BW132,'PAINEL E TARGET'!$G$1:$Q$99,7,0),0)</f>
        <v>0</v>
      </c>
      <c r="DB132" s="17">
        <f>VLOOKUP(CZ132,'PAINEL E TARGET'!$S$10:$U$19,3,0)</f>
        <v>0</v>
      </c>
      <c r="DC132" s="16">
        <f t="shared" ref="DC132:DC195" si="103">DB132*DA132*$BP132</f>
        <v>0</v>
      </c>
      <c r="DD132" s="17">
        <f t="shared" si="89"/>
        <v>1.7310000000000001</v>
      </c>
      <c r="DE132" s="33" t="str">
        <f>IF(DD132&gt;='PAINEL E TARGET'!$T$11,'PAINEL E TARGET'!$S$11,
IF(DD132&gt;='PAINEL E TARGET'!$T$12,'PAINEL E TARGET'!$S$12,
IF(DD132&gt;='PAINEL E TARGET'!$T$13,'PAINEL E TARGET'!$S$13,
IF(DD132&gt;='PAINEL E TARGET'!$T$14,'PAINEL E TARGET'!$S$14,
IF(DD132&gt;='PAINEL E TARGET'!$T$15,'PAINEL E TARGET'!$S$15,
IF(DD132&gt;='PAINEL E TARGET'!$T$16,'PAINEL E TARGET'!$S$16,
IF(DD132&gt;='PAINEL E TARGET'!$T$17,'PAINEL E TARGET'!$S$17,
IF(DD132&gt;='PAINEL E TARGET'!$T$18,'PAINEL E TARGET'!$S$18,'PAINEL E TARGET'!$S$19))))))))</f>
        <v>8. Fx de 130% ou mais</v>
      </c>
      <c r="DF132" s="17">
        <f>IFERROR(VLOOKUP($BW132,'PAINEL E TARGET'!$G$1:$Q$99,8,0),0)</f>
        <v>0.15</v>
      </c>
      <c r="DG132" s="17">
        <f>VLOOKUP(DE132,'PAINEL E TARGET'!$S$10:$U$19,3,0)</f>
        <v>1.6</v>
      </c>
      <c r="DH132" s="16">
        <f t="shared" ref="DH132:DH195" si="104">DG132*DF132*$BP132</f>
        <v>450</v>
      </c>
      <c r="DI132" s="17">
        <f t="shared" si="90"/>
        <v>2.25</v>
      </c>
      <c r="DJ132" s="33" t="str">
        <f>IF(DI132&gt;='PAINEL E TARGET'!$T$11,'PAINEL E TARGET'!$S$11,
IF(DI132&gt;='PAINEL E TARGET'!$T$12,'PAINEL E TARGET'!$S$12,
IF(DI132&gt;='PAINEL E TARGET'!$T$13,'PAINEL E TARGET'!$S$13,
IF(DI132&gt;='PAINEL E TARGET'!$T$14,'PAINEL E TARGET'!$S$14,
IF(DI132&gt;='PAINEL E TARGET'!$T$15,'PAINEL E TARGET'!$S$15,
IF(DI132&gt;='PAINEL E TARGET'!$T$16,'PAINEL E TARGET'!$S$16,
IF(DI132&gt;='PAINEL E TARGET'!$T$17,'PAINEL E TARGET'!$S$17,
IF(DI132&gt;='PAINEL E TARGET'!$T$18,'PAINEL E TARGET'!$S$18,'PAINEL E TARGET'!$S$19))))))))</f>
        <v>8. Fx de 130% ou mais</v>
      </c>
      <c r="DK132" s="17">
        <f>IFERROR(VLOOKUP($BW132,'PAINEL E TARGET'!$G$1:$Q$99,9,0),0)</f>
        <v>0.15</v>
      </c>
      <c r="DL132" s="17">
        <f>VLOOKUP(DJ132,'PAINEL E TARGET'!$S$10:$U$19,3,0)</f>
        <v>1.6</v>
      </c>
      <c r="DM132" s="16">
        <f t="shared" ref="DM132:DM195" si="105">DL132*DK132*$BP132</f>
        <v>450</v>
      </c>
      <c r="DN132" s="17">
        <f t="shared" si="91"/>
        <v>0.35599999999999998</v>
      </c>
      <c r="DO132" s="33" t="str">
        <f>IF(DN132&gt;='PAINEL E TARGET'!$T$11,'PAINEL E TARGET'!$S$11,
IF(DN132&gt;='PAINEL E TARGET'!$T$12,'PAINEL E TARGET'!$S$12,
IF(DN132&gt;='PAINEL E TARGET'!$T$13,'PAINEL E TARGET'!$S$13,
IF(DN132&gt;='PAINEL E TARGET'!$T$14,'PAINEL E TARGET'!$S$14,
IF(DN132&gt;='PAINEL E TARGET'!$T$15,'PAINEL E TARGET'!$S$15,
IF(DN132&gt;='PAINEL E TARGET'!$T$16,'PAINEL E TARGET'!$S$16,
IF(DN132&gt;='PAINEL E TARGET'!$T$17,'PAINEL E TARGET'!$S$17,
IF(DN132&gt;='PAINEL E TARGET'!$T$18,'PAINEL E TARGET'!$S$18,'PAINEL E TARGET'!$S$19))))))))</f>
        <v>Não elegível</v>
      </c>
      <c r="DP132" s="17">
        <f>IFERROR(VLOOKUP($BW132,'PAINEL E TARGET'!$G$1:$Q$99,10,0),0)</f>
        <v>0</v>
      </c>
      <c r="DQ132" s="17">
        <f>VLOOKUP(DO132,'PAINEL E TARGET'!$S$10:$U$19,3,0)</f>
        <v>0</v>
      </c>
      <c r="DR132" s="16">
        <f t="shared" ref="DR132:DR195" si="106">DQ132*DP132*$BP132</f>
        <v>0</v>
      </c>
      <c r="DS132" s="17">
        <f t="shared" si="92"/>
        <v>1.0629999999999999</v>
      </c>
      <c r="DT132" s="16">
        <f>IF(DS132&gt;=1,VLOOKUP(BO132,'PAINEL E TARGET'!$S$1:$W$8,5,0),0)</f>
        <v>190</v>
      </c>
      <c r="DU132" s="16">
        <f t="shared" ref="DU132:DU195" si="107">SUM(CF132,CS132,CX132,DC132,DH132,DM132,DT132,DR132)</f>
        <v>1465</v>
      </c>
    </row>
    <row r="133" spans="2:125" s="32" customFormat="1" x14ac:dyDescent="0.2">
      <c r="B133" s="44">
        <v>43541</v>
      </c>
      <c r="C133" s="65">
        <v>503</v>
      </c>
      <c r="D133" s="66" t="s">
        <v>139</v>
      </c>
      <c r="E133" s="65">
        <v>211</v>
      </c>
      <c r="F133" s="65" t="s">
        <v>1017</v>
      </c>
      <c r="G133" s="67">
        <v>3550192.6033869078</v>
      </c>
      <c r="H133" s="67">
        <v>2072319.7441746853</v>
      </c>
      <c r="I133" s="67">
        <v>1932151.3399999999</v>
      </c>
      <c r="J133" s="68">
        <v>0.9323615940210479</v>
      </c>
      <c r="K133" s="67">
        <v>236656.1636387468</v>
      </c>
      <c r="L133" s="67">
        <v>1555892.6346738515</v>
      </c>
      <c r="M133" s="67">
        <v>216094.22</v>
      </c>
      <c r="N133" s="67">
        <v>1617709.02</v>
      </c>
      <c r="O133" s="67">
        <v>3081811.9749300303</v>
      </c>
      <c r="P133" s="67" t="s">
        <v>1082</v>
      </c>
      <c r="Q133" s="67" t="s">
        <v>1082</v>
      </c>
      <c r="R133" s="67">
        <v>0</v>
      </c>
      <c r="S133" s="67">
        <v>0</v>
      </c>
      <c r="T133" s="68">
        <v>9.1965005446536158E-2</v>
      </c>
      <c r="U133" s="68">
        <v>9.5068847189952607E-2</v>
      </c>
      <c r="V133" s="68">
        <v>1.0337502480247323</v>
      </c>
      <c r="W133" s="67">
        <v>164851.75999999998</v>
      </c>
      <c r="X133" s="67">
        <v>174337.56</v>
      </c>
      <c r="Y133" s="68">
        <v>1.0575413935526077</v>
      </c>
      <c r="Z133" s="68">
        <v>5.6904994773933952E-2</v>
      </c>
      <c r="AA133" s="68">
        <v>6.3390159568046139E-2</v>
      </c>
      <c r="AB133" s="68">
        <v>1.1139647726860489</v>
      </c>
      <c r="AC133" s="67">
        <v>102004.98000000001</v>
      </c>
      <c r="AD133" s="67">
        <v>116245.08</v>
      </c>
      <c r="AE133" s="68">
        <v>1.1396020076666844</v>
      </c>
      <c r="AF133" s="43">
        <v>80</v>
      </c>
      <c r="AG133" s="43">
        <v>84</v>
      </c>
      <c r="AH133" s="43">
        <v>54</v>
      </c>
      <c r="AI133" s="43">
        <v>37</v>
      </c>
      <c r="AJ133" s="67">
        <v>60023.409999999996</v>
      </c>
      <c r="AK133" s="67">
        <v>70285</v>
      </c>
      <c r="AL133" s="68">
        <v>1.1709597971857981</v>
      </c>
      <c r="AM133" s="67">
        <v>9862.33</v>
      </c>
      <c r="AN133" s="67">
        <v>7724.8399999999992</v>
      </c>
      <c r="AO133" s="68">
        <v>0.7832672400943792</v>
      </c>
      <c r="AP133" s="67">
        <v>10442.040000000001</v>
      </c>
      <c r="AQ133" s="67">
        <v>7375.7199999999993</v>
      </c>
      <c r="AR133" s="68">
        <v>0.70634856790435574</v>
      </c>
      <c r="AS133" s="67">
        <v>84523.98000000001</v>
      </c>
      <c r="AT133" s="67">
        <v>88952</v>
      </c>
      <c r="AU133" s="68">
        <v>1.0523877365926213</v>
      </c>
      <c r="AV133" s="43">
        <v>901.18999999999983</v>
      </c>
      <c r="AW133" s="43">
        <v>1099.79</v>
      </c>
      <c r="AX133" s="69">
        <v>1.2203752815721436</v>
      </c>
      <c r="AY133" s="43">
        <v>236656.1636387468</v>
      </c>
      <c r="AZ133" s="43">
        <v>216094.22</v>
      </c>
      <c r="BA133" s="43">
        <v>32829.569877270609</v>
      </c>
      <c r="BB133" s="43">
        <v>35940.67</v>
      </c>
      <c r="BC133" s="43">
        <v>401633.72643287835</v>
      </c>
      <c r="BD133" s="43">
        <v>56278.64004791301</v>
      </c>
      <c r="BE133" s="43">
        <v>285363.95999999996</v>
      </c>
      <c r="BF133" s="43">
        <v>176574.12</v>
      </c>
      <c r="BG133" s="43">
        <v>1557.0399999999995</v>
      </c>
      <c r="BH133" s="43">
        <v>90</v>
      </c>
      <c r="BI133" s="44">
        <v>43173</v>
      </c>
      <c r="BJ133" s="44">
        <v>43541</v>
      </c>
      <c r="BK133" s="44">
        <v>43172</v>
      </c>
      <c r="BL133" s="43">
        <f t="shared" si="93"/>
        <v>1932151.3399999999</v>
      </c>
      <c r="BM133" s="43">
        <f t="shared" si="94"/>
        <v>1833803.24</v>
      </c>
      <c r="BO133" s="16" t="str">
        <f>IFERROR(VLOOKUP($C133,'PORTE LOJA'!A:B,2,0),"PORTE 1")</f>
        <v>PORTE 4</v>
      </c>
      <c r="BP133" s="16">
        <f>VLOOKUP(BO133,'PAINEL E TARGET'!$S$1:$W$8,3,0)</f>
        <v>3000</v>
      </c>
      <c r="BQ133" s="16">
        <f t="shared" si="72"/>
        <v>1</v>
      </c>
      <c r="BR133" s="16">
        <f t="shared" si="73"/>
        <v>1</v>
      </c>
      <c r="BS133" s="16">
        <f t="shared" si="74"/>
        <v>1</v>
      </c>
      <c r="BT133" s="16">
        <f t="shared" si="75"/>
        <v>1</v>
      </c>
      <c r="BU133" s="16">
        <f t="shared" si="76"/>
        <v>1</v>
      </c>
      <c r="BV133" s="16">
        <f t="shared" si="77"/>
        <v>1</v>
      </c>
      <c r="BW133" s="17" t="str">
        <f t="shared" si="95"/>
        <v>111111</v>
      </c>
      <c r="BY133" s="17">
        <f t="shared" si="78"/>
        <v>0.93200000000000005</v>
      </c>
      <c r="BZ133" s="17">
        <f t="shared" si="79"/>
        <v>1.0229999999999999</v>
      </c>
      <c r="CA133" s="17" t="str">
        <f t="shared" si="96"/>
        <v>Sem Retira</v>
      </c>
      <c r="CB133" s="17">
        <f t="shared" si="97"/>
        <v>1.0229999999999999</v>
      </c>
      <c r="CC133" s="33" t="str">
        <f>IF(CB133&gt;='PAINEL E TARGET'!$T$11,'PAINEL E TARGET'!$S$11,
IF(CB133&gt;='PAINEL E TARGET'!$T$12,'PAINEL E TARGET'!$S$12,
IF(CB133&gt;='PAINEL E TARGET'!$T$13,'PAINEL E TARGET'!$S$13,
IF(CB133&gt;='PAINEL E TARGET'!$T$14,'PAINEL E TARGET'!$S$14,
IF(CB133&gt;='PAINEL E TARGET'!$T$15,'PAINEL E TARGET'!$S$15,
IF(CB133&gt;='PAINEL E TARGET'!$T$16,'PAINEL E TARGET'!$S$16,
IF(CB133&gt;='PAINEL E TARGET'!$T$17,'PAINEL E TARGET'!$S$17,
IF(CB133&gt;='PAINEL E TARGET'!$T$18,'PAINEL E TARGET'!$S$18,'PAINEL E TARGET'!$S$19))))))))</f>
        <v>2. Fx de 100% a 104,9%</v>
      </c>
      <c r="CD133" s="17">
        <f>IFERROR(VLOOKUP($BW133,'PAINEL E TARGET'!$G$1:$Q$99,4,0),0)</f>
        <v>0.25</v>
      </c>
      <c r="CE133" s="17">
        <f>VLOOKUP(CC133,'PAINEL E TARGET'!$S$10:$U$19,3,0)</f>
        <v>1</v>
      </c>
      <c r="CF133" s="16">
        <f t="shared" si="98"/>
        <v>750</v>
      </c>
      <c r="CG133" s="17">
        <f t="shared" si="80"/>
        <v>1.171</v>
      </c>
      <c r="CH133" s="17">
        <f t="shared" si="81"/>
        <v>0.78300000000000003</v>
      </c>
      <c r="CI133" s="17">
        <f t="shared" si="82"/>
        <v>0.70599999999999996</v>
      </c>
      <c r="CJ133" s="17">
        <f t="shared" si="83"/>
        <v>1.052</v>
      </c>
      <c r="CK133" s="17">
        <f t="shared" si="84"/>
        <v>1.22</v>
      </c>
      <c r="CL133" s="17">
        <f t="shared" si="85"/>
        <v>1.0580000000000001</v>
      </c>
      <c r="CM133" s="16">
        <f t="shared" si="86"/>
        <v>5</v>
      </c>
      <c r="CN133" s="17" t="str">
        <f t="shared" si="99"/>
        <v>ok</v>
      </c>
      <c r="CO133" s="17">
        <f t="shared" si="100"/>
        <v>1.0580000000000001</v>
      </c>
      <c r="CP133" s="33" t="str">
        <f>IF(CO133&gt;='PAINEL E TARGET'!$T$11,'PAINEL E TARGET'!$S$11,
IF(CO133&gt;='PAINEL E TARGET'!$T$12,'PAINEL E TARGET'!$S$12,
IF(CO133&gt;='PAINEL E TARGET'!$T$13,'PAINEL E TARGET'!$S$13,
IF(CO133&gt;='PAINEL E TARGET'!$T$14,'PAINEL E TARGET'!$S$14,
IF(CO133&gt;='PAINEL E TARGET'!$T$15,'PAINEL E TARGET'!$S$15,
IF(CO133&gt;='PAINEL E TARGET'!$T$16,'PAINEL E TARGET'!$S$16,
IF(CO133&gt;='PAINEL E TARGET'!$T$17,'PAINEL E TARGET'!$S$17,
IF(CO133&gt;='PAINEL E TARGET'!$T$18,'PAINEL E TARGET'!$S$18,'PAINEL E TARGET'!$S$19))))))))</f>
        <v>3. Fx de 105% a 109,9%</v>
      </c>
      <c r="CQ133" s="17">
        <f>IFERROR(VLOOKUP($BW133,'PAINEL E TARGET'!$G$1:$Q$99,5,0),0)</f>
        <v>0.25</v>
      </c>
      <c r="CR133" s="17">
        <f>VLOOKUP(CP133,'PAINEL E TARGET'!$S$10:$U$19,3,0)</f>
        <v>1.1000000000000001</v>
      </c>
      <c r="CS133" s="16">
        <f t="shared" si="101"/>
        <v>825.00000000000011</v>
      </c>
      <c r="CT133" s="17">
        <f t="shared" si="87"/>
        <v>1.1399999999999999</v>
      </c>
      <c r="CU133" s="33" t="str">
        <f>IF(CT133&gt;='PAINEL E TARGET'!$T$11,'PAINEL E TARGET'!$S$11,
IF(CT133&gt;='PAINEL E TARGET'!$T$12,'PAINEL E TARGET'!$S$12,
IF(CT133&gt;='PAINEL E TARGET'!$T$13,'PAINEL E TARGET'!$S$13,
IF(CT133&gt;='PAINEL E TARGET'!$T$14,'PAINEL E TARGET'!$S$14,
IF(CT133&gt;='PAINEL E TARGET'!$T$15,'PAINEL E TARGET'!$S$15,
IF(CT133&gt;='PAINEL E TARGET'!$T$16,'PAINEL E TARGET'!$S$16,
IF(CT133&gt;='PAINEL E TARGET'!$T$17,'PAINEL E TARGET'!$S$17,
IF(CT133&gt;='PAINEL E TARGET'!$T$18,'PAINEL E TARGET'!$S$18,'PAINEL E TARGET'!$S$19))))))))</f>
        <v>4. Fx de 110% a 114,9%</v>
      </c>
      <c r="CV133" s="17">
        <f>IFERROR(VLOOKUP($BW133,'PAINEL E TARGET'!$G$1:$Q$99,6,0),0)</f>
        <v>0.2</v>
      </c>
      <c r="CW133" s="17">
        <f>VLOOKUP(CU133,'PAINEL E TARGET'!$S$10:$U$19,3,0)</f>
        <v>1.2</v>
      </c>
      <c r="CX133" s="16">
        <f t="shared" si="102"/>
        <v>720</v>
      </c>
      <c r="CY133" s="17">
        <f t="shared" si="88"/>
        <v>0.91300000000000003</v>
      </c>
      <c r="CZ133" s="33" t="str">
        <f>IF(CY133&gt;='PAINEL E TARGET'!$T$11,'PAINEL E TARGET'!$S$11,
IF(CY133&gt;='PAINEL E TARGET'!$T$12,'PAINEL E TARGET'!$S$12,
IF(CY133&gt;='PAINEL E TARGET'!$T$13,'PAINEL E TARGET'!$S$13,
IF(CY133&gt;='PAINEL E TARGET'!$T$14,'PAINEL E TARGET'!$S$14,
IF(CY133&gt;='PAINEL E TARGET'!$T$15,'PAINEL E TARGET'!$S$15,
IF(CY133&gt;='PAINEL E TARGET'!$T$16,'PAINEL E TARGET'!$S$16,
IF(CY133&gt;='PAINEL E TARGET'!$T$17,'PAINEL E TARGET'!$S$17,
IF(CY133&gt;='PAINEL E TARGET'!$T$18,'PAINEL E TARGET'!$S$18,'PAINEL E TARGET'!$S$19))))))))</f>
        <v>1. Fx de 90% a 99,9%</v>
      </c>
      <c r="DA133" s="17">
        <f>IFERROR(VLOOKUP($BW133,'PAINEL E TARGET'!$G$1:$Q$99,7,0),0)</f>
        <v>0.15</v>
      </c>
      <c r="DB133" s="17">
        <f>VLOOKUP(CZ133,'PAINEL E TARGET'!$S$10:$U$19,3,0)</f>
        <v>0.5</v>
      </c>
      <c r="DC133" s="16">
        <f t="shared" si="103"/>
        <v>225</v>
      </c>
      <c r="DD133" s="17">
        <f t="shared" si="89"/>
        <v>1.095</v>
      </c>
      <c r="DE133" s="33" t="str">
        <f>IF(DD133&gt;='PAINEL E TARGET'!$T$11,'PAINEL E TARGET'!$S$11,
IF(DD133&gt;='PAINEL E TARGET'!$T$12,'PAINEL E TARGET'!$S$12,
IF(DD133&gt;='PAINEL E TARGET'!$T$13,'PAINEL E TARGET'!$S$13,
IF(DD133&gt;='PAINEL E TARGET'!$T$14,'PAINEL E TARGET'!$S$14,
IF(DD133&gt;='PAINEL E TARGET'!$T$15,'PAINEL E TARGET'!$S$15,
IF(DD133&gt;='PAINEL E TARGET'!$T$16,'PAINEL E TARGET'!$S$16,
IF(DD133&gt;='PAINEL E TARGET'!$T$17,'PAINEL E TARGET'!$S$17,
IF(DD133&gt;='PAINEL E TARGET'!$T$18,'PAINEL E TARGET'!$S$18,'PAINEL E TARGET'!$S$19))))))))</f>
        <v>3. Fx de 105% a 109,9%</v>
      </c>
      <c r="DF133" s="17">
        <f>IFERROR(VLOOKUP($BW133,'PAINEL E TARGET'!$G$1:$Q$99,8,0),0)</f>
        <v>0.1</v>
      </c>
      <c r="DG133" s="17">
        <f>VLOOKUP(DE133,'PAINEL E TARGET'!$S$10:$U$19,3,0)</f>
        <v>1.1000000000000001</v>
      </c>
      <c r="DH133" s="16">
        <f t="shared" si="104"/>
        <v>330.00000000000006</v>
      </c>
      <c r="DI133" s="17">
        <f t="shared" si="90"/>
        <v>0.68500000000000005</v>
      </c>
      <c r="DJ133" s="33" t="str">
        <f>IF(DI133&gt;='PAINEL E TARGET'!$T$11,'PAINEL E TARGET'!$S$11,
IF(DI133&gt;='PAINEL E TARGET'!$T$12,'PAINEL E TARGET'!$S$12,
IF(DI133&gt;='PAINEL E TARGET'!$T$13,'PAINEL E TARGET'!$S$13,
IF(DI133&gt;='PAINEL E TARGET'!$T$14,'PAINEL E TARGET'!$S$14,
IF(DI133&gt;='PAINEL E TARGET'!$T$15,'PAINEL E TARGET'!$S$15,
IF(DI133&gt;='PAINEL E TARGET'!$T$16,'PAINEL E TARGET'!$S$16,
IF(DI133&gt;='PAINEL E TARGET'!$T$17,'PAINEL E TARGET'!$S$17,
IF(DI133&gt;='PAINEL E TARGET'!$T$18,'PAINEL E TARGET'!$S$18,'PAINEL E TARGET'!$S$19))))))))</f>
        <v>Não elegível</v>
      </c>
      <c r="DK133" s="17">
        <f>IFERROR(VLOOKUP($BW133,'PAINEL E TARGET'!$G$1:$Q$99,9,0),0)</f>
        <v>0.05</v>
      </c>
      <c r="DL133" s="17">
        <f>VLOOKUP(DJ133,'PAINEL E TARGET'!$S$10:$U$19,3,0)</f>
        <v>0</v>
      </c>
      <c r="DM133" s="16">
        <f t="shared" si="105"/>
        <v>0</v>
      </c>
      <c r="DN133" s="17">
        <f t="shared" si="91"/>
        <v>1.22</v>
      </c>
      <c r="DO133" s="33" t="str">
        <f>IF(DN133&gt;='PAINEL E TARGET'!$T$11,'PAINEL E TARGET'!$S$11,
IF(DN133&gt;='PAINEL E TARGET'!$T$12,'PAINEL E TARGET'!$S$12,
IF(DN133&gt;='PAINEL E TARGET'!$T$13,'PAINEL E TARGET'!$S$13,
IF(DN133&gt;='PAINEL E TARGET'!$T$14,'PAINEL E TARGET'!$S$14,
IF(DN133&gt;='PAINEL E TARGET'!$T$15,'PAINEL E TARGET'!$S$15,
IF(DN133&gt;='PAINEL E TARGET'!$T$16,'PAINEL E TARGET'!$S$16,
IF(DN133&gt;='PAINEL E TARGET'!$T$17,'PAINEL E TARGET'!$S$17,
IF(DN133&gt;='PAINEL E TARGET'!$T$18,'PAINEL E TARGET'!$S$18,'PAINEL E TARGET'!$S$19))))))))</f>
        <v>6. Fx de 120% a 124,9%</v>
      </c>
      <c r="DP133" s="17">
        <f>IFERROR(VLOOKUP($BW133,'PAINEL E TARGET'!$G$1:$Q$99,10,0),0)</f>
        <v>0</v>
      </c>
      <c r="DQ133" s="17">
        <f>VLOOKUP(DO133,'PAINEL E TARGET'!$S$10:$U$19,3,0)</f>
        <v>1.4</v>
      </c>
      <c r="DR133" s="16">
        <f t="shared" si="106"/>
        <v>0</v>
      </c>
      <c r="DS133" s="17">
        <f t="shared" si="92"/>
        <v>1.05</v>
      </c>
      <c r="DT133" s="16">
        <f>IF(DS133&gt;=1,VLOOKUP(BO133,'PAINEL E TARGET'!$S$1:$W$8,5,0),0)</f>
        <v>300</v>
      </c>
      <c r="DU133" s="16">
        <f t="shared" si="107"/>
        <v>3150</v>
      </c>
    </row>
    <row r="134" spans="2:125" s="32" customFormat="1" x14ac:dyDescent="0.2">
      <c r="B134" s="44">
        <v>43541</v>
      </c>
      <c r="C134" s="65">
        <v>509</v>
      </c>
      <c r="D134" s="66" t="s">
        <v>140</v>
      </c>
      <c r="E134" s="65">
        <v>311</v>
      </c>
      <c r="F134" s="65" t="s">
        <v>943</v>
      </c>
      <c r="G134" s="67">
        <v>1937358.157925172</v>
      </c>
      <c r="H134" s="67">
        <v>1269286.7111682058</v>
      </c>
      <c r="I134" s="67">
        <v>876197.95999999985</v>
      </c>
      <c r="J134" s="68">
        <v>0.69030736104814239</v>
      </c>
      <c r="K134" s="67">
        <v>47196.644102274397</v>
      </c>
      <c r="L134" s="67">
        <v>1040148.399467447</v>
      </c>
      <c r="M134" s="67">
        <v>36348.83</v>
      </c>
      <c r="N134" s="67">
        <v>769412.7699999999</v>
      </c>
      <c r="O134" s="67">
        <v>1669547.1695857618</v>
      </c>
      <c r="P134" s="67" t="s">
        <v>1082</v>
      </c>
      <c r="Q134" s="67" t="s">
        <v>1082</v>
      </c>
      <c r="R134" s="67">
        <v>0</v>
      </c>
      <c r="S134" s="67">
        <v>2399</v>
      </c>
      <c r="T134" s="68">
        <v>7.8566560362053325E-2</v>
      </c>
      <c r="U134" s="68">
        <v>7.8594710892154682E-2</v>
      </c>
      <c r="V134" s="68">
        <v>1.0003583016740409</v>
      </c>
      <c r="W134" s="67">
        <v>85428.96</v>
      </c>
      <c r="X134" s="67">
        <v>63328.599999999977</v>
      </c>
      <c r="Y134" s="68">
        <v>0.74130131046895542</v>
      </c>
      <c r="Z134" s="68">
        <v>2.8889440555936827E-2</v>
      </c>
      <c r="AA134" s="68">
        <v>3.8269371486553835E-2</v>
      </c>
      <c r="AB134" s="68">
        <v>1.3246837166145613</v>
      </c>
      <c r="AC134" s="67">
        <v>31412.79</v>
      </c>
      <c r="AD134" s="67">
        <v>30835.989999999998</v>
      </c>
      <c r="AE134" s="68">
        <v>0.98163805252573866</v>
      </c>
      <c r="AF134" s="43">
        <v>80</v>
      </c>
      <c r="AG134" s="43">
        <v>76</v>
      </c>
      <c r="AH134" s="43">
        <v>35</v>
      </c>
      <c r="AI134" s="43">
        <v>30</v>
      </c>
      <c r="AJ134" s="67">
        <v>27866.549999999992</v>
      </c>
      <c r="AK134" s="67">
        <v>28497</v>
      </c>
      <c r="AL134" s="68">
        <v>1.02262389854503</v>
      </c>
      <c r="AM134" s="67">
        <v>7306.72</v>
      </c>
      <c r="AN134" s="67">
        <v>6275.7</v>
      </c>
      <c r="AO134" s="68">
        <v>0.85889427814395514</v>
      </c>
      <c r="AP134" s="67">
        <v>4526.17</v>
      </c>
      <c r="AQ134" s="67">
        <v>4145.7999999999993</v>
      </c>
      <c r="AR134" s="68">
        <v>0.91596206063846453</v>
      </c>
      <c r="AS134" s="67">
        <v>45729.52</v>
      </c>
      <c r="AT134" s="67">
        <v>24410.100000000006</v>
      </c>
      <c r="AU134" s="68">
        <v>0.53379305096576579</v>
      </c>
      <c r="AV134" s="43">
        <v>586.77</v>
      </c>
      <c r="AW134" s="43">
        <v>729.87</v>
      </c>
      <c r="AX134" s="69">
        <v>1.2438774988496344</v>
      </c>
      <c r="AY134" s="43">
        <v>47196.644102274397</v>
      </c>
      <c r="AZ134" s="43">
        <v>36348.83</v>
      </c>
      <c r="BA134" s="43">
        <v>35672.207052308309</v>
      </c>
      <c r="BB134" s="43">
        <v>28327.23</v>
      </c>
      <c r="BC134" s="43">
        <v>70604.485427745793</v>
      </c>
      <c r="BD134" s="43">
        <v>54369.256427886576</v>
      </c>
      <c r="BE134" s="43">
        <v>131805.31</v>
      </c>
      <c r="BF134" s="43">
        <v>48465.74</v>
      </c>
      <c r="BG134" s="43">
        <v>905.01999999999987</v>
      </c>
      <c r="BH134" s="43">
        <v>48</v>
      </c>
      <c r="BI134" s="44">
        <v>43173</v>
      </c>
      <c r="BJ134" s="44">
        <v>43541</v>
      </c>
      <c r="BK134" s="44">
        <v>43172</v>
      </c>
      <c r="BL134" s="43">
        <f t="shared" si="93"/>
        <v>878596.95999999985</v>
      </c>
      <c r="BM134" s="43">
        <f t="shared" si="94"/>
        <v>808160.59999999986</v>
      </c>
      <c r="BO134" s="16" t="str">
        <f>IFERROR(VLOOKUP($C134,'PORTE LOJA'!A:B,2,0),"PORTE 1")</f>
        <v>PORTE 3</v>
      </c>
      <c r="BP134" s="16">
        <f>VLOOKUP(BO134,'PAINEL E TARGET'!$S$1:$W$8,3,0)</f>
        <v>2400</v>
      </c>
      <c r="BQ134" s="16">
        <f t="shared" si="72"/>
        <v>1</v>
      </c>
      <c r="BR134" s="16">
        <f t="shared" si="73"/>
        <v>1</v>
      </c>
      <c r="BS134" s="16">
        <f t="shared" si="74"/>
        <v>1</v>
      </c>
      <c r="BT134" s="16">
        <f t="shared" si="75"/>
        <v>1</v>
      </c>
      <c r="BU134" s="16">
        <f t="shared" si="76"/>
        <v>1</v>
      </c>
      <c r="BV134" s="16">
        <f t="shared" si="77"/>
        <v>1</v>
      </c>
      <c r="BW134" s="17" t="str">
        <f t="shared" si="95"/>
        <v>111111</v>
      </c>
      <c r="BY134" s="17">
        <f t="shared" si="78"/>
        <v>0.69199999999999995</v>
      </c>
      <c r="BZ134" s="17">
        <f t="shared" si="79"/>
        <v>0.74299999999999999</v>
      </c>
      <c r="CA134" s="17" t="str">
        <f t="shared" si="96"/>
        <v>Sem Retira</v>
      </c>
      <c r="CB134" s="17">
        <f t="shared" si="97"/>
        <v>0.74299999999999999</v>
      </c>
      <c r="CC134" s="33" t="str">
        <f>IF(CB134&gt;='PAINEL E TARGET'!$T$11,'PAINEL E TARGET'!$S$11,
IF(CB134&gt;='PAINEL E TARGET'!$T$12,'PAINEL E TARGET'!$S$12,
IF(CB134&gt;='PAINEL E TARGET'!$T$13,'PAINEL E TARGET'!$S$13,
IF(CB134&gt;='PAINEL E TARGET'!$T$14,'PAINEL E TARGET'!$S$14,
IF(CB134&gt;='PAINEL E TARGET'!$T$15,'PAINEL E TARGET'!$S$15,
IF(CB134&gt;='PAINEL E TARGET'!$T$16,'PAINEL E TARGET'!$S$16,
IF(CB134&gt;='PAINEL E TARGET'!$T$17,'PAINEL E TARGET'!$S$17,
IF(CB134&gt;='PAINEL E TARGET'!$T$18,'PAINEL E TARGET'!$S$18,'PAINEL E TARGET'!$S$19))))))))</f>
        <v>Não elegível</v>
      </c>
      <c r="CD134" s="17">
        <f>IFERROR(VLOOKUP($BW134,'PAINEL E TARGET'!$G$1:$Q$99,4,0),0)</f>
        <v>0.25</v>
      </c>
      <c r="CE134" s="17">
        <f>VLOOKUP(CC134,'PAINEL E TARGET'!$S$10:$U$19,3,0)</f>
        <v>0</v>
      </c>
      <c r="CF134" s="16">
        <f t="shared" si="98"/>
        <v>0</v>
      </c>
      <c r="CG134" s="17">
        <f t="shared" si="80"/>
        <v>1.0229999999999999</v>
      </c>
      <c r="CH134" s="17">
        <f t="shared" si="81"/>
        <v>0.85899999999999999</v>
      </c>
      <c r="CI134" s="17">
        <f t="shared" si="82"/>
        <v>0.91600000000000004</v>
      </c>
      <c r="CJ134" s="17">
        <f t="shared" si="83"/>
        <v>0.53400000000000003</v>
      </c>
      <c r="CK134" s="17">
        <f t="shared" si="84"/>
        <v>1.244</v>
      </c>
      <c r="CL134" s="17">
        <f t="shared" si="85"/>
        <v>0.74099999999999999</v>
      </c>
      <c r="CM134" s="16">
        <f t="shared" si="86"/>
        <v>4</v>
      </c>
      <c r="CN134" s="17" t="str">
        <f t="shared" si="99"/>
        <v>não ok</v>
      </c>
      <c r="CO134" s="17">
        <f t="shared" si="100"/>
        <v>0</v>
      </c>
      <c r="CP134" s="33" t="str">
        <f>IF(CO134&gt;='PAINEL E TARGET'!$T$11,'PAINEL E TARGET'!$S$11,
IF(CO134&gt;='PAINEL E TARGET'!$T$12,'PAINEL E TARGET'!$S$12,
IF(CO134&gt;='PAINEL E TARGET'!$T$13,'PAINEL E TARGET'!$S$13,
IF(CO134&gt;='PAINEL E TARGET'!$T$14,'PAINEL E TARGET'!$S$14,
IF(CO134&gt;='PAINEL E TARGET'!$T$15,'PAINEL E TARGET'!$S$15,
IF(CO134&gt;='PAINEL E TARGET'!$T$16,'PAINEL E TARGET'!$S$16,
IF(CO134&gt;='PAINEL E TARGET'!$T$17,'PAINEL E TARGET'!$S$17,
IF(CO134&gt;='PAINEL E TARGET'!$T$18,'PAINEL E TARGET'!$S$18,'PAINEL E TARGET'!$S$19))))))))</f>
        <v>Não elegível</v>
      </c>
      <c r="CQ134" s="17">
        <f>IFERROR(VLOOKUP($BW134,'PAINEL E TARGET'!$G$1:$Q$99,5,0),0)</f>
        <v>0.25</v>
      </c>
      <c r="CR134" s="17">
        <f>VLOOKUP(CP134,'PAINEL E TARGET'!$S$10:$U$19,3,0)</f>
        <v>0</v>
      </c>
      <c r="CS134" s="16">
        <f t="shared" si="101"/>
        <v>0</v>
      </c>
      <c r="CT134" s="17">
        <f t="shared" si="87"/>
        <v>0.98199999999999998</v>
      </c>
      <c r="CU134" s="33" t="str">
        <f>IF(CT134&gt;='PAINEL E TARGET'!$T$11,'PAINEL E TARGET'!$S$11,
IF(CT134&gt;='PAINEL E TARGET'!$T$12,'PAINEL E TARGET'!$S$12,
IF(CT134&gt;='PAINEL E TARGET'!$T$13,'PAINEL E TARGET'!$S$13,
IF(CT134&gt;='PAINEL E TARGET'!$T$14,'PAINEL E TARGET'!$S$14,
IF(CT134&gt;='PAINEL E TARGET'!$T$15,'PAINEL E TARGET'!$S$15,
IF(CT134&gt;='PAINEL E TARGET'!$T$16,'PAINEL E TARGET'!$S$16,
IF(CT134&gt;='PAINEL E TARGET'!$T$17,'PAINEL E TARGET'!$S$17,
IF(CT134&gt;='PAINEL E TARGET'!$T$18,'PAINEL E TARGET'!$S$18,'PAINEL E TARGET'!$S$19))))))))</f>
        <v>1. Fx de 90% a 99,9%</v>
      </c>
      <c r="CV134" s="17">
        <f>IFERROR(VLOOKUP($BW134,'PAINEL E TARGET'!$G$1:$Q$99,6,0),0)</f>
        <v>0.2</v>
      </c>
      <c r="CW134" s="17">
        <f>VLOOKUP(CU134,'PAINEL E TARGET'!$S$10:$U$19,3,0)</f>
        <v>0.5</v>
      </c>
      <c r="CX134" s="16">
        <f t="shared" si="102"/>
        <v>240</v>
      </c>
      <c r="CY134" s="17">
        <f t="shared" si="88"/>
        <v>0.77</v>
      </c>
      <c r="CZ134" s="33" t="str">
        <f>IF(CY134&gt;='PAINEL E TARGET'!$T$11,'PAINEL E TARGET'!$S$11,
IF(CY134&gt;='PAINEL E TARGET'!$T$12,'PAINEL E TARGET'!$S$12,
IF(CY134&gt;='PAINEL E TARGET'!$T$13,'PAINEL E TARGET'!$S$13,
IF(CY134&gt;='PAINEL E TARGET'!$T$14,'PAINEL E TARGET'!$S$14,
IF(CY134&gt;='PAINEL E TARGET'!$T$15,'PAINEL E TARGET'!$S$15,
IF(CY134&gt;='PAINEL E TARGET'!$T$16,'PAINEL E TARGET'!$S$16,
IF(CY134&gt;='PAINEL E TARGET'!$T$17,'PAINEL E TARGET'!$S$17,
IF(CY134&gt;='PAINEL E TARGET'!$T$18,'PAINEL E TARGET'!$S$18,'PAINEL E TARGET'!$S$19))))))))</f>
        <v>Não elegível</v>
      </c>
      <c r="DA134" s="17">
        <f>IFERROR(VLOOKUP($BW134,'PAINEL E TARGET'!$G$1:$Q$99,7,0),0)</f>
        <v>0.15</v>
      </c>
      <c r="DB134" s="17">
        <f>VLOOKUP(CZ134,'PAINEL E TARGET'!$S$10:$U$19,3,0)</f>
        <v>0</v>
      </c>
      <c r="DC134" s="16">
        <f t="shared" si="103"/>
        <v>0</v>
      </c>
      <c r="DD134" s="17">
        <f t="shared" si="89"/>
        <v>0.79400000000000004</v>
      </c>
      <c r="DE134" s="33" t="str">
        <f>IF(DD134&gt;='PAINEL E TARGET'!$T$11,'PAINEL E TARGET'!$S$11,
IF(DD134&gt;='PAINEL E TARGET'!$T$12,'PAINEL E TARGET'!$S$12,
IF(DD134&gt;='PAINEL E TARGET'!$T$13,'PAINEL E TARGET'!$S$13,
IF(DD134&gt;='PAINEL E TARGET'!$T$14,'PAINEL E TARGET'!$S$14,
IF(DD134&gt;='PAINEL E TARGET'!$T$15,'PAINEL E TARGET'!$S$15,
IF(DD134&gt;='PAINEL E TARGET'!$T$16,'PAINEL E TARGET'!$S$16,
IF(DD134&gt;='PAINEL E TARGET'!$T$17,'PAINEL E TARGET'!$S$17,
IF(DD134&gt;='PAINEL E TARGET'!$T$18,'PAINEL E TARGET'!$S$18,'PAINEL E TARGET'!$S$19))))))))</f>
        <v>Não elegível</v>
      </c>
      <c r="DF134" s="17">
        <f>IFERROR(VLOOKUP($BW134,'PAINEL E TARGET'!$G$1:$Q$99,8,0),0)</f>
        <v>0.1</v>
      </c>
      <c r="DG134" s="17">
        <f>VLOOKUP(DE134,'PAINEL E TARGET'!$S$10:$U$19,3,0)</f>
        <v>0</v>
      </c>
      <c r="DH134" s="16">
        <f t="shared" si="104"/>
        <v>0</v>
      </c>
      <c r="DI134" s="17">
        <f t="shared" si="90"/>
        <v>0.85699999999999998</v>
      </c>
      <c r="DJ134" s="33" t="str">
        <f>IF(DI134&gt;='PAINEL E TARGET'!$T$11,'PAINEL E TARGET'!$S$11,
IF(DI134&gt;='PAINEL E TARGET'!$T$12,'PAINEL E TARGET'!$S$12,
IF(DI134&gt;='PAINEL E TARGET'!$T$13,'PAINEL E TARGET'!$S$13,
IF(DI134&gt;='PAINEL E TARGET'!$T$14,'PAINEL E TARGET'!$S$14,
IF(DI134&gt;='PAINEL E TARGET'!$T$15,'PAINEL E TARGET'!$S$15,
IF(DI134&gt;='PAINEL E TARGET'!$T$16,'PAINEL E TARGET'!$S$16,
IF(DI134&gt;='PAINEL E TARGET'!$T$17,'PAINEL E TARGET'!$S$17,
IF(DI134&gt;='PAINEL E TARGET'!$T$18,'PAINEL E TARGET'!$S$18,'PAINEL E TARGET'!$S$19))))))))</f>
        <v>Não elegível</v>
      </c>
      <c r="DK134" s="17">
        <f>IFERROR(VLOOKUP($BW134,'PAINEL E TARGET'!$G$1:$Q$99,9,0),0)</f>
        <v>0.05</v>
      </c>
      <c r="DL134" s="17">
        <f>VLOOKUP(DJ134,'PAINEL E TARGET'!$S$10:$U$19,3,0)</f>
        <v>0</v>
      </c>
      <c r="DM134" s="16">
        <f t="shared" si="105"/>
        <v>0</v>
      </c>
      <c r="DN134" s="17">
        <f t="shared" si="91"/>
        <v>1.244</v>
      </c>
      <c r="DO134" s="33" t="str">
        <f>IF(DN134&gt;='PAINEL E TARGET'!$T$11,'PAINEL E TARGET'!$S$11,
IF(DN134&gt;='PAINEL E TARGET'!$T$12,'PAINEL E TARGET'!$S$12,
IF(DN134&gt;='PAINEL E TARGET'!$T$13,'PAINEL E TARGET'!$S$13,
IF(DN134&gt;='PAINEL E TARGET'!$T$14,'PAINEL E TARGET'!$S$14,
IF(DN134&gt;='PAINEL E TARGET'!$T$15,'PAINEL E TARGET'!$S$15,
IF(DN134&gt;='PAINEL E TARGET'!$T$16,'PAINEL E TARGET'!$S$16,
IF(DN134&gt;='PAINEL E TARGET'!$T$17,'PAINEL E TARGET'!$S$17,
IF(DN134&gt;='PAINEL E TARGET'!$T$18,'PAINEL E TARGET'!$S$18,'PAINEL E TARGET'!$S$19))))))))</f>
        <v>6. Fx de 120% a 124,9%</v>
      </c>
      <c r="DP134" s="17">
        <f>IFERROR(VLOOKUP($BW134,'PAINEL E TARGET'!$G$1:$Q$99,10,0),0)</f>
        <v>0</v>
      </c>
      <c r="DQ134" s="17">
        <f>VLOOKUP(DO134,'PAINEL E TARGET'!$S$10:$U$19,3,0)</f>
        <v>1.4</v>
      </c>
      <c r="DR134" s="16">
        <f t="shared" si="106"/>
        <v>0</v>
      </c>
      <c r="DS134" s="17">
        <f t="shared" si="92"/>
        <v>0.95</v>
      </c>
      <c r="DT134" s="16">
        <f>IF(DS134&gt;=1,VLOOKUP(BO134,'PAINEL E TARGET'!$S$1:$W$8,5,0),0)</f>
        <v>0</v>
      </c>
      <c r="DU134" s="16">
        <f t="shared" si="107"/>
        <v>240</v>
      </c>
    </row>
    <row r="135" spans="2:125" s="32" customFormat="1" x14ac:dyDescent="0.2">
      <c r="B135" s="44">
        <v>43541</v>
      </c>
      <c r="C135" s="65">
        <v>513</v>
      </c>
      <c r="D135" s="66" t="s">
        <v>141</v>
      </c>
      <c r="E135" s="65">
        <v>611</v>
      </c>
      <c r="F135" s="65" t="s">
        <v>1019</v>
      </c>
      <c r="G135" s="67">
        <v>1446071.3361426338</v>
      </c>
      <c r="H135" s="67">
        <v>785741.20383151202</v>
      </c>
      <c r="I135" s="67">
        <v>763308.22</v>
      </c>
      <c r="J135" s="68">
        <v>0.97144990777864004</v>
      </c>
      <c r="K135" s="67">
        <v>8758.1301007997245</v>
      </c>
      <c r="L135" s="67">
        <v>545133.78786323557</v>
      </c>
      <c r="M135" s="67">
        <v>7275.71</v>
      </c>
      <c r="N135" s="67">
        <v>658930.9</v>
      </c>
      <c r="O135" s="67">
        <v>1014076.5156619743</v>
      </c>
      <c r="P135" s="67" t="s">
        <v>1082</v>
      </c>
      <c r="Q135" s="67" t="s">
        <v>1082</v>
      </c>
      <c r="R135" s="67">
        <v>0</v>
      </c>
      <c r="S135" s="67">
        <v>0</v>
      </c>
      <c r="T135" s="68">
        <v>6.7212101842614849E-2</v>
      </c>
      <c r="U135" s="68">
        <v>4.5366511749260485E-2</v>
      </c>
      <c r="V135" s="68">
        <v>0.67497534678340487</v>
      </c>
      <c r="W135" s="67">
        <v>37228.239999999998</v>
      </c>
      <c r="X135" s="67">
        <v>30223.47</v>
      </c>
      <c r="Y135" s="68">
        <v>0.81184256897452045</v>
      </c>
      <c r="Z135" s="68">
        <v>0</v>
      </c>
      <c r="AA135" s="68">
        <v>0</v>
      </c>
      <c r="AB135" s="68">
        <v>0</v>
      </c>
      <c r="AC135" s="67">
        <v>0</v>
      </c>
      <c r="AD135" s="67">
        <v>0</v>
      </c>
      <c r="AE135" s="68" t="s">
        <v>1082</v>
      </c>
      <c r="AF135" s="43">
        <v>80</v>
      </c>
      <c r="AG135" s="43">
        <v>70</v>
      </c>
      <c r="AH135" s="43">
        <v>0</v>
      </c>
      <c r="AI135" s="43">
        <v>0</v>
      </c>
      <c r="AJ135" s="67">
        <v>23915.079999999998</v>
      </c>
      <c r="AK135" s="67">
        <v>21001</v>
      </c>
      <c r="AL135" s="68">
        <v>0.87814885001430065</v>
      </c>
      <c r="AM135" s="67">
        <v>12334.939999999999</v>
      </c>
      <c r="AN135" s="67">
        <v>8148</v>
      </c>
      <c r="AO135" s="68">
        <v>0.6605625969806096</v>
      </c>
      <c r="AP135" s="67">
        <v>0</v>
      </c>
      <c r="AQ135" s="67">
        <v>399.97</v>
      </c>
      <c r="AR135" s="68">
        <v>0</v>
      </c>
      <c r="AS135" s="67">
        <v>978.2199999999998</v>
      </c>
      <c r="AT135" s="67">
        <v>674.5</v>
      </c>
      <c r="AU135" s="68">
        <v>0.68951769540594154</v>
      </c>
      <c r="AV135" s="43">
        <v>272.97999999999996</v>
      </c>
      <c r="AW135" s="43">
        <v>0</v>
      </c>
      <c r="AX135" s="69">
        <v>0</v>
      </c>
      <c r="AY135" s="43">
        <v>8758.1301007997245</v>
      </c>
      <c r="AZ135" s="43">
        <v>7275.71</v>
      </c>
      <c r="BA135" s="43">
        <v>9852.0609903102122</v>
      </c>
      <c r="BB135" s="43">
        <v>10930.479999999998</v>
      </c>
      <c r="BC135" s="43">
        <v>16164.099632469102</v>
      </c>
      <c r="BD135" s="43">
        <v>18172.747690769964</v>
      </c>
      <c r="BE135" s="43">
        <v>68837.34</v>
      </c>
      <c r="BF135" s="43">
        <v>0</v>
      </c>
      <c r="BG135" s="43">
        <v>499.86999999999995</v>
      </c>
      <c r="BH135" s="43">
        <v>0</v>
      </c>
      <c r="BI135" s="44">
        <v>43173</v>
      </c>
      <c r="BJ135" s="44">
        <v>43541</v>
      </c>
      <c r="BK135" s="44">
        <v>43172</v>
      </c>
      <c r="BL135" s="43">
        <f t="shared" si="93"/>
        <v>763308.22</v>
      </c>
      <c r="BM135" s="43">
        <f t="shared" si="94"/>
        <v>666206.61</v>
      </c>
      <c r="BO135" s="16" t="str">
        <f>IFERROR(VLOOKUP($C135,'PORTE LOJA'!A:B,2,0),"PORTE 1")</f>
        <v>PORTE 2</v>
      </c>
      <c r="BP135" s="16">
        <f>VLOOKUP(BO135,'PAINEL E TARGET'!$S$1:$W$8,3,0)</f>
        <v>1875</v>
      </c>
      <c r="BQ135" s="16">
        <f t="shared" si="72"/>
        <v>1</v>
      </c>
      <c r="BR135" s="16">
        <f t="shared" si="73"/>
        <v>1</v>
      </c>
      <c r="BS135" s="16">
        <f t="shared" si="74"/>
        <v>0</v>
      </c>
      <c r="BT135" s="16">
        <f t="shared" si="75"/>
        <v>1</v>
      </c>
      <c r="BU135" s="16">
        <f t="shared" si="76"/>
        <v>1</v>
      </c>
      <c r="BV135" s="16">
        <f t="shared" si="77"/>
        <v>0</v>
      </c>
      <c r="BW135" s="17" t="str">
        <f t="shared" si="95"/>
        <v>110110</v>
      </c>
      <c r="BY135" s="17">
        <f t="shared" si="78"/>
        <v>0.97099999999999997</v>
      </c>
      <c r="BZ135" s="17">
        <f t="shared" si="79"/>
        <v>1.2030000000000001</v>
      </c>
      <c r="CA135" s="17" t="str">
        <f t="shared" si="96"/>
        <v>Sem Retira</v>
      </c>
      <c r="CB135" s="17">
        <f t="shared" si="97"/>
        <v>1.2030000000000001</v>
      </c>
      <c r="CC135" s="33" t="str">
        <f>IF(CB135&gt;='PAINEL E TARGET'!$T$11,'PAINEL E TARGET'!$S$11,
IF(CB135&gt;='PAINEL E TARGET'!$T$12,'PAINEL E TARGET'!$S$12,
IF(CB135&gt;='PAINEL E TARGET'!$T$13,'PAINEL E TARGET'!$S$13,
IF(CB135&gt;='PAINEL E TARGET'!$T$14,'PAINEL E TARGET'!$S$14,
IF(CB135&gt;='PAINEL E TARGET'!$T$15,'PAINEL E TARGET'!$S$15,
IF(CB135&gt;='PAINEL E TARGET'!$T$16,'PAINEL E TARGET'!$S$16,
IF(CB135&gt;='PAINEL E TARGET'!$T$17,'PAINEL E TARGET'!$S$17,
IF(CB135&gt;='PAINEL E TARGET'!$T$18,'PAINEL E TARGET'!$S$18,'PAINEL E TARGET'!$S$19))))))))</f>
        <v>6. Fx de 120% a 124,9%</v>
      </c>
      <c r="CD135" s="17">
        <f>IFERROR(VLOOKUP($BW135,'PAINEL E TARGET'!$G$1:$Q$99,4,0),0)</f>
        <v>0.35</v>
      </c>
      <c r="CE135" s="17">
        <f>VLOOKUP(CC135,'PAINEL E TARGET'!$S$10:$U$19,3,0)</f>
        <v>1.4</v>
      </c>
      <c r="CF135" s="16">
        <f t="shared" si="98"/>
        <v>918.74999999999989</v>
      </c>
      <c r="CG135" s="17">
        <f t="shared" si="80"/>
        <v>0.878</v>
      </c>
      <c r="CH135" s="17">
        <f t="shared" si="81"/>
        <v>0.66100000000000003</v>
      </c>
      <c r="CI135" s="17" t="str">
        <f t="shared" si="82"/>
        <v>sem meta</v>
      </c>
      <c r="CJ135" s="17">
        <f t="shared" si="83"/>
        <v>0.69</v>
      </c>
      <c r="CK135" s="17">
        <f t="shared" si="84"/>
        <v>0</v>
      </c>
      <c r="CL135" s="17">
        <f t="shared" si="85"/>
        <v>0.81200000000000006</v>
      </c>
      <c r="CM135" s="16">
        <f t="shared" si="86"/>
        <v>2</v>
      </c>
      <c r="CN135" s="17" t="str">
        <f t="shared" si="99"/>
        <v>não ok</v>
      </c>
      <c r="CO135" s="17">
        <f t="shared" si="100"/>
        <v>0</v>
      </c>
      <c r="CP135" s="33" t="str">
        <f>IF(CO135&gt;='PAINEL E TARGET'!$T$11,'PAINEL E TARGET'!$S$11,
IF(CO135&gt;='PAINEL E TARGET'!$T$12,'PAINEL E TARGET'!$S$12,
IF(CO135&gt;='PAINEL E TARGET'!$T$13,'PAINEL E TARGET'!$S$13,
IF(CO135&gt;='PAINEL E TARGET'!$T$14,'PAINEL E TARGET'!$S$14,
IF(CO135&gt;='PAINEL E TARGET'!$T$15,'PAINEL E TARGET'!$S$15,
IF(CO135&gt;='PAINEL E TARGET'!$T$16,'PAINEL E TARGET'!$S$16,
IF(CO135&gt;='PAINEL E TARGET'!$T$17,'PAINEL E TARGET'!$S$17,
IF(CO135&gt;='PAINEL E TARGET'!$T$18,'PAINEL E TARGET'!$S$18,'PAINEL E TARGET'!$S$19))))))))</f>
        <v>Não elegível</v>
      </c>
      <c r="CQ135" s="17">
        <f>IFERROR(VLOOKUP($BW135,'PAINEL E TARGET'!$G$1:$Q$99,5,0),0)</f>
        <v>0.4</v>
      </c>
      <c r="CR135" s="17">
        <f>VLOOKUP(CP135,'PAINEL E TARGET'!$S$10:$U$19,3,0)</f>
        <v>0</v>
      </c>
      <c r="CS135" s="16">
        <f t="shared" si="101"/>
        <v>0</v>
      </c>
      <c r="CT135" s="17">
        <f t="shared" si="87"/>
        <v>0</v>
      </c>
      <c r="CU135" s="33" t="str">
        <f>IF(CT135&gt;='PAINEL E TARGET'!$T$11,'PAINEL E TARGET'!$S$11,
IF(CT135&gt;='PAINEL E TARGET'!$T$12,'PAINEL E TARGET'!$S$12,
IF(CT135&gt;='PAINEL E TARGET'!$T$13,'PAINEL E TARGET'!$S$13,
IF(CT135&gt;='PAINEL E TARGET'!$T$14,'PAINEL E TARGET'!$S$14,
IF(CT135&gt;='PAINEL E TARGET'!$T$15,'PAINEL E TARGET'!$S$15,
IF(CT135&gt;='PAINEL E TARGET'!$T$16,'PAINEL E TARGET'!$S$16,
IF(CT135&gt;='PAINEL E TARGET'!$T$17,'PAINEL E TARGET'!$S$17,
IF(CT135&gt;='PAINEL E TARGET'!$T$18,'PAINEL E TARGET'!$S$18,'PAINEL E TARGET'!$S$19))))))))</f>
        <v>Não elegível</v>
      </c>
      <c r="CV135" s="17">
        <f>IFERROR(VLOOKUP($BW135,'PAINEL E TARGET'!$G$1:$Q$99,6,0),0)</f>
        <v>0</v>
      </c>
      <c r="CW135" s="17">
        <f>VLOOKUP(CU135,'PAINEL E TARGET'!$S$10:$U$19,3,0)</f>
        <v>0</v>
      </c>
      <c r="CX135" s="16">
        <f t="shared" si="102"/>
        <v>0</v>
      </c>
      <c r="CY135" s="17">
        <f t="shared" si="88"/>
        <v>0.83099999999999996</v>
      </c>
      <c r="CZ135" s="33" t="str">
        <f>IF(CY135&gt;='PAINEL E TARGET'!$T$11,'PAINEL E TARGET'!$S$11,
IF(CY135&gt;='PAINEL E TARGET'!$T$12,'PAINEL E TARGET'!$S$12,
IF(CY135&gt;='PAINEL E TARGET'!$T$13,'PAINEL E TARGET'!$S$13,
IF(CY135&gt;='PAINEL E TARGET'!$T$14,'PAINEL E TARGET'!$S$14,
IF(CY135&gt;='PAINEL E TARGET'!$T$15,'PAINEL E TARGET'!$S$15,
IF(CY135&gt;='PAINEL E TARGET'!$T$16,'PAINEL E TARGET'!$S$16,
IF(CY135&gt;='PAINEL E TARGET'!$T$17,'PAINEL E TARGET'!$S$17,
IF(CY135&gt;='PAINEL E TARGET'!$T$18,'PAINEL E TARGET'!$S$18,'PAINEL E TARGET'!$S$19))))))))</f>
        <v>Não elegível</v>
      </c>
      <c r="DA135" s="17">
        <f>IFERROR(VLOOKUP($BW135,'PAINEL E TARGET'!$G$1:$Q$99,7,0),0)</f>
        <v>0.15</v>
      </c>
      <c r="DB135" s="17">
        <f>VLOOKUP(CZ135,'PAINEL E TARGET'!$S$10:$U$19,3,0)</f>
        <v>0</v>
      </c>
      <c r="DC135" s="16">
        <f t="shared" si="103"/>
        <v>0</v>
      </c>
      <c r="DD135" s="17">
        <f t="shared" si="89"/>
        <v>1.109</v>
      </c>
      <c r="DE135" s="33" t="str">
        <f>IF(DD135&gt;='PAINEL E TARGET'!$T$11,'PAINEL E TARGET'!$S$11,
IF(DD135&gt;='PAINEL E TARGET'!$T$12,'PAINEL E TARGET'!$S$12,
IF(DD135&gt;='PAINEL E TARGET'!$T$13,'PAINEL E TARGET'!$S$13,
IF(DD135&gt;='PAINEL E TARGET'!$T$14,'PAINEL E TARGET'!$S$14,
IF(DD135&gt;='PAINEL E TARGET'!$T$15,'PAINEL E TARGET'!$S$15,
IF(DD135&gt;='PAINEL E TARGET'!$T$16,'PAINEL E TARGET'!$S$16,
IF(DD135&gt;='PAINEL E TARGET'!$T$17,'PAINEL E TARGET'!$S$17,
IF(DD135&gt;='PAINEL E TARGET'!$T$18,'PAINEL E TARGET'!$S$18,'PAINEL E TARGET'!$S$19))))))))</f>
        <v>4. Fx de 110% a 114,9%</v>
      </c>
      <c r="DF135" s="17">
        <f>IFERROR(VLOOKUP($BW135,'PAINEL E TARGET'!$G$1:$Q$99,8,0),0)</f>
        <v>0.1</v>
      </c>
      <c r="DG135" s="17">
        <f>VLOOKUP(DE135,'PAINEL E TARGET'!$S$10:$U$19,3,0)</f>
        <v>1.2</v>
      </c>
      <c r="DH135" s="16">
        <f t="shared" si="104"/>
        <v>225</v>
      </c>
      <c r="DI135" s="17">
        <f t="shared" si="90"/>
        <v>0</v>
      </c>
      <c r="DJ135" s="33" t="str">
        <f>IF(DI135&gt;='PAINEL E TARGET'!$T$11,'PAINEL E TARGET'!$S$11,
IF(DI135&gt;='PAINEL E TARGET'!$T$12,'PAINEL E TARGET'!$S$12,
IF(DI135&gt;='PAINEL E TARGET'!$T$13,'PAINEL E TARGET'!$S$13,
IF(DI135&gt;='PAINEL E TARGET'!$T$14,'PAINEL E TARGET'!$S$14,
IF(DI135&gt;='PAINEL E TARGET'!$T$15,'PAINEL E TARGET'!$S$15,
IF(DI135&gt;='PAINEL E TARGET'!$T$16,'PAINEL E TARGET'!$S$16,
IF(DI135&gt;='PAINEL E TARGET'!$T$17,'PAINEL E TARGET'!$S$17,
IF(DI135&gt;='PAINEL E TARGET'!$T$18,'PAINEL E TARGET'!$S$18,'PAINEL E TARGET'!$S$19))))))))</f>
        <v>Não elegível</v>
      </c>
      <c r="DK135" s="17">
        <f>IFERROR(VLOOKUP($BW135,'PAINEL E TARGET'!$G$1:$Q$99,9,0),0)</f>
        <v>0</v>
      </c>
      <c r="DL135" s="17">
        <f>VLOOKUP(DJ135,'PAINEL E TARGET'!$S$10:$U$19,3,0)</f>
        <v>0</v>
      </c>
      <c r="DM135" s="16">
        <f t="shared" si="105"/>
        <v>0</v>
      </c>
      <c r="DN135" s="17">
        <f t="shared" si="91"/>
        <v>0</v>
      </c>
      <c r="DO135" s="33" t="str">
        <f>IF(DN135&gt;='PAINEL E TARGET'!$T$11,'PAINEL E TARGET'!$S$11,
IF(DN135&gt;='PAINEL E TARGET'!$T$12,'PAINEL E TARGET'!$S$12,
IF(DN135&gt;='PAINEL E TARGET'!$T$13,'PAINEL E TARGET'!$S$13,
IF(DN135&gt;='PAINEL E TARGET'!$T$14,'PAINEL E TARGET'!$S$14,
IF(DN135&gt;='PAINEL E TARGET'!$T$15,'PAINEL E TARGET'!$S$15,
IF(DN135&gt;='PAINEL E TARGET'!$T$16,'PAINEL E TARGET'!$S$16,
IF(DN135&gt;='PAINEL E TARGET'!$T$17,'PAINEL E TARGET'!$S$17,
IF(DN135&gt;='PAINEL E TARGET'!$T$18,'PAINEL E TARGET'!$S$18,'PAINEL E TARGET'!$S$19))))))))</f>
        <v>Não elegível</v>
      </c>
      <c r="DP135" s="17">
        <f>IFERROR(VLOOKUP($BW135,'PAINEL E TARGET'!$G$1:$Q$99,10,0),0)</f>
        <v>0</v>
      </c>
      <c r="DQ135" s="17">
        <f>VLOOKUP(DO135,'PAINEL E TARGET'!$S$10:$U$19,3,0)</f>
        <v>0</v>
      </c>
      <c r="DR135" s="16">
        <f t="shared" si="106"/>
        <v>0</v>
      </c>
      <c r="DS135" s="17">
        <f t="shared" si="92"/>
        <v>0.875</v>
      </c>
      <c r="DT135" s="16">
        <f>IF(DS135&gt;=1,VLOOKUP(BO135,'PAINEL E TARGET'!$S$1:$W$8,5,0),0)</f>
        <v>0</v>
      </c>
      <c r="DU135" s="16">
        <f t="shared" si="107"/>
        <v>1143.75</v>
      </c>
    </row>
    <row r="136" spans="2:125" s="32" customFormat="1" x14ac:dyDescent="0.2">
      <c r="B136" s="44">
        <v>43541</v>
      </c>
      <c r="C136" s="65">
        <v>514</v>
      </c>
      <c r="D136" s="66" t="s">
        <v>142</v>
      </c>
      <c r="E136" s="65">
        <v>411</v>
      </c>
      <c r="F136" s="65" t="s">
        <v>1020</v>
      </c>
      <c r="G136" s="67">
        <v>1363173.4697062608</v>
      </c>
      <c r="H136" s="67">
        <v>813039.61959771661</v>
      </c>
      <c r="I136" s="67">
        <v>654461.75999999989</v>
      </c>
      <c r="J136" s="68">
        <v>0.80495678712904628</v>
      </c>
      <c r="K136" s="67">
        <v>96575.77714753669</v>
      </c>
      <c r="L136" s="67">
        <v>584475.01596203877</v>
      </c>
      <c r="M136" s="67">
        <v>84712.1</v>
      </c>
      <c r="N136" s="67">
        <v>540143.16</v>
      </c>
      <c r="O136" s="67">
        <v>1140353.9807099302</v>
      </c>
      <c r="P136" s="67" t="s">
        <v>1082</v>
      </c>
      <c r="Q136" s="67" t="s">
        <v>1082</v>
      </c>
      <c r="R136" s="67">
        <v>0</v>
      </c>
      <c r="S136" s="67">
        <v>0</v>
      </c>
      <c r="T136" s="68">
        <v>8.6729860089152747E-2</v>
      </c>
      <c r="U136" s="68">
        <v>9.1877245299975555E-2</v>
      </c>
      <c r="V136" s="68">
        <v>1.059349631205811</v>
      </c>
      <c r="W136" s="67">
        <v>59067.439999999995</v>
      </c>
      <c r="X136" s="67">
        <v>57409.98</v>
      </c>
      <c r="Y136" s="68">
        <v>0.97193953216865347</v>
      </c>
      <c r="Z136" s="68">
        <v>9.0376827430104653E-2</v>
      </c>
      <c r="AA136" s="68">
        <v>0.13084979071793362</v>
      </c>
      <c r="AB136" s="68">
        <v>1.4478245634272771</v>
      </c>
      <c r="AC136" s="67">
        <v>61551.210000000014</v>
      </c>
      <c r="AD136" s="67">
        <v>81762.180000000008</v>
      </c>
      <c r="AE136" s="68">
        <v>1.3283602385720767</v>
      </c>
      <c r="AF136" s="43">
        <v>80</v>
      </c>
      <c r="AG136" s="43">
        <v>67</v>
      </c>
      <c r="AH136" s="43">
        <v>23</v>
      </c>
      <c r="AI136" s="43">
        <v>22</v>
      </c>
      <c r="AJ136" s="67">
        <v>29368.899999999998</v>
      </c>
      <c r="AK136" s="67">
        <v>30056.880000000001</v>
      </c>
      <c r="AL136" s="68">
        <v>1.0234254602657915</v>
      </c>
      <c r="AM136" s="67">
        <v>4366.08</v>
      </c>
      <c r="AN136" s="67">
        <v>3906.07</v>
      </c>
      <c r="AO136" s="68">
        <v>0.89464004324245094</v>
      </c>
      <c r="AP136" s="67">
        <v>2589.8000000000002</v>
      </c>
      <c r="AQ136" s="67">
        <v>2439.89</v>
      </c>
      <c r="AR136" s="68">
        <v>0.94211522125260627</v>
      </c>
      <c r="AS136" s="67">
        <v>22742.660000000003</v>
      </c>
      <c r="AT136" s="67">
        <v>21007.14</v>
      </c>
      <c r="AU136" s="68">
        <v>0.92368878574449942</v>
      </c>
      <c r="AV136" s="43">
        <v>409.46000000000004</v>
      </c>
      <c r="AW136" s="43">
        <v>394.92</v>
      </c>
      <c r="AX136" s="69">
        <v>0.96448981585502858</v>
      </c>
      <c r="AY136" s="43">
        <v>96575.77714753669</v>
      </c>
      <c r="AZ136" s="43">
        <v>84712.099999999991</v>
      </c>
      <c r="BA136" s="43">
        <v>39796.624965172421</v>
      </c>
      <c r="BB136" s="43">
        <v>40923.129999999997</v>
      </c>
      <c r="BC136" s="43">
        <v>160899.36579602878</v>
      </c>
      <c r="BD136" s="43">
        <v>66620.894464683384</v>
      </c>
      <c r="BE136" s="43">
        <v>99508.03</v>
      </c>
      <c r="BF136" s="43">
        <v>103692.53999999998</v>
      </c>
      <c r="BG136" s="43">
        <v>686.57000000000016</v>
      </c>
      <c r="BH136" s="43">
        <v>42</v>
      </c>
      <c r="BI136" s="44">
        <v>43173</v>
      </c>
      <c r="BJ136" s="44">
        <v>43541</v>
      </c>
      <c r="BK136" s="44">
        <v>43172</v>
      </c>
      <c r="BL136" s="43">
        <f t="shared" si="93"/>
        <v>654461.75999999989</v>
      </c>
      <c r="BM136" s="43">
        <f t="shared" si="94"/>
        <v>624855.26</v>
      </c>
      <c r="BO136" s="16" t="str">
        <f>IFERROR(VLOOKUP($C136,'PORTE LOJA'!A:B,2,0),"PORTE 1")</f>
        <v>PORTE 2</v>
      </c>
      <c r="BP136" s="16">
        <f>VLOOKUP(BO136,'PAINEL E TARGET'!$S$1:$W$8,3,0)</f>
        <v>1875</v>
      </c>
      <c r="BQ136" s="16">
        <f t="shared" si="72"/>
        <v>1</v>
      </c>
      <c r="BR136" s="16">
        <f t="shared" si="73"/>
        <v>1</v>
      </c>
      <c r="BS136" s="16">
        <f t="shared" si="74"/>
        <v>1</v>
      </c>
      <c r="BT136" s="16">
        <f t="shared" si="75"/>
        <v>1</v>
      </c>
      <c r="BU136" s="16">
        <f t="shared" si="76"/>
        <v>1</v>
      </c>
      <c r="BV136" s="16">
        <f t="shared" si="77"/>
        <v>1</v>
      </c>
      <c r="BW136" s="17" t="str">
        <f t="shared" si="95"/>
        <v>111111</v>
      </c>
      <c r="BY136" s="17">
        <f t="shared" si="78"/>
        <v>0.80500000000000005</v>
      </c>
      <c r="BZ136" s="17">
        <f t="shared" si="79"/>
        <v>0.91700000000000004</v>
      </c>
      <c r="CA136" s="17" t="str">
        <f t="shared" si="96"/>
        <v>Sem Retira</v>
      </c>
      <c r="CB136" s="17">
        <f t="shared" si="97"/>
        <v>0.91700000000000004</v>
      </c>
      <c r="CC136" s="33" t="str">
        <f>IF(CB136&gt;='PAINEL E TARGET'!$T$11,'PAINEL E TARGET'!$S$11,
IF(CB136&gt;='PAINEL E TARGET'!$T$12,'PAINEL E TARGET'!$S$12,
IF(CB136&gt;='PAINEL E TARGET'!$T$13,'PAINEL E TARGET'!$S$13,
IF(CB136&gt;='PAINEL E TARGET'!$T$14,'PAINEL E TARGET'!$S$14,
IF(CB136&gt;='PAINEL E TARGET'!$T$15,'PAINEL E TARGET'!$S$15,
IF(CB136&gt;='PAINEL E TARGET'!$T$16,'PAINEL E TARGET'!$S$16,
IF(CB136&gt;='PAINEL E TARGET'!$T$17,'PAINEL E TARGET'!$S$17,
IF(CB136&gt;='PAINEL E TARGET'!$T$18,'PAINEL E TARGET'!$S$18,'PAINEL E TARGET'!$S$19))))))))</f>
        <v>1. Fx de 90% a 99,9%</v>
      </c>
      <c r="CD136" s="17">
        <f>IFERROR(VLOOKUP($BW136,'PAINEL E TARGET'!$G$1:$Q$99,4,0),0)</f>
        <v>0.25</v>
      </c>
      <c r="CE136" s="17">
        <f>VLOOKUP(CC136,'PAINEL E TARGET'!$S$10:$U$19,3,0)</f>
        <v>0.5</v>
      </c>
      <c r="CF136" s="16">
        <f t="shared" si="98"/>
        <v>234.375</v>
      </c>
      <c r="CG136" s="17">
        <f t="shared" si="80"/>
        <v>1.0229999999999999</v>
      </c>
      <c r="CH136" s="17">
        <f t="shared" si="81"/>
        <v>0.89500000000000002</v>
      </c>
      <c r="CI136" s="17">
        <f t="shared" si="82"/>
        <v>0.94199999999999995</v>
      </c>
      <c r="CJ136" s="17">
        <f t="shared" si="83"/>
        <v>0.92400000000000004</v>
      </c>
      <c r="CK136" s="17">
        <f t="shared" si="84"/>
        <v>0.96399999999999997</v>
      </c>
      <c r="CL136" s="17">
        <f t="shared" si="85"/>
        <v>0.97199999999999998</v>
      </c>
      <c r="CM136" s="16">
        <f t="shared" si="86"/>
        <v>5</v>
      </c>
      <c r="CN136" s="17" t="str">
        <f t="shared" si="99"/>
        <v>ok</v>
      </c>
      <c r="CO136" s="17">
        <f t="shared" si="100"/>
        <v>0.97199999999999998</v>
      </c>
      <c r="CP136" s="33" t="str">
        <f>IF(CO136&gt;='PAINEL E TARGET'!$T$11,'PAINEL E TARGET'!$S$11,
IF(CO136&gt;='PAINEL E TARGET'!$T$12,'PAINEL E TARGET'!$S$12,
IF(CO136&gt;='PAINEL E TARGET'!$T$13,'PAINEL E TARGET'!$S$13,
IF(CO136&gt;='PAINEL E TARGET'!$T$14,'PAINEL E TARGET'!$S$14,
IF(CO136&gt;='PAINEL E TARGET'!$T$15,'PAINEL E TARGET'!$S$15,
IF(CO136&gt;='PAINEL E TARGET'!$T$16,'PAINEL E TARGET'!$S$16,
IF(CO136&gt;='PAINEL E TARGET'!$T$17,'PAINEL E TARGET'!$S$17,
IF(CO136&gt;='PAINEL E TARGET'!$T$18,'PAINEL E TARGET'!$S$18,'PAINEL E TARGET'!$S$19))))))))</f>
        <v>1. Fx de 90% a 99,9%</v>
      </c>
      <c r="CQ136" s="17">
        <f>IFERROR(VLOOKUP($BW136,'PAINEL E TARGET'!$G$1:$Q$99,5,0),0)</f>
        <v>0.25</v>
      </c>
      <c r="CR136" s="17">
        <f>VLOOKUP(CP136,'PAINEL E TARGET'!$S$10:$U$19,3,0)</f>
        <v>0.5</v>
      </c>
      <c r="CS136" s="16">
        <f t="shared" si="101"/>
        <v>234.375</v>
      </c>
      <c r="CT136" s="17">
        <f t="shared" si="87"/>
        <v>1.3280000000000001</v>
      </c>
      <c r="CU136" s="33" t="str">
        <f>IF(CT136&gt;='PAINEL E TARGET'!$T$11,'PAINEL E TARGET'!$S$11,
IF(CT136&gt;='PAINEL E TARGET'!$T$12,'PAINEL E TARGET'!$S$12,
IF(CT136&gt;='PAINEL E TARGET'!$T$13,'PAINEL E TARGET'!$S$13,
IF(CT136&gt;='PAINEL E TARGET'!$T$14,'PAINEL E TARGET'!$S$14,
IF(CT136&gt;='PAINEL E TARGET'!$T$15,'PAINEL E TARGET'!$S$15,
IF(CT136&gt;='PAINEL E TARGET'!$T$16,'PAINEL E TARGET'!$S$16,
IF(CT136&gt;='PAINEL E TARGET'!$T$17,'PAINEL E TARGET'!$S$17,
IF(CT136&gt;='PAINEL E TARGET'!$T$18,'PAINEL E TARGET'!$S$18,'PAINEL E TARGET'!$S$19))))))))</f>
        <v>8. Fx de 130% ou mais</v>
      </c>
      <c r="CV136" s="17">
        <f>IFERROR(VLOOKUP($BW136,'PAINEL E TARGET'!$G$1:$Q$99,6,0),0)</f>
        <v>0.2</v>
      </c>
      <c r="CW136" s="17">
        <f>VLOOKUP(CU136,'PAINEL E TARGET'!$S$10:$U$19,3,0)</f>
        <v>1.6</v>
      </c>
      <c r="CX136" s="16">
        <f t="shared" si="102"/>
        <v>600.00000000000011</v>
      </c>
      <c r="CY136" s="17">
        <f t="shared" si="88"/>
        <v>0.877</v>
      </c>
      <c r="CZ136" s="33" t="str">
        <f>IF(CY136&gt;='PAINEL E TARGET'!$T$11,'PAINEL E TARGET'!$S$11,
IF(CY136&gt;='PAINEL E TARGET'!$T$12,'PAINEL E TARGET'!$S$12,
IF(CY136&gt;='PAINEL E TARGET'!$T$13,'PAINEL E TARGET'!$S$13,
IF(CY136&gt;='PAINEL E TARGET'!$T$14,'PAINEL E TARGET'!$S$14,
IF(CY136&gt;='PAINEL E TARGET'!$T$15,'PAINEL E TARGET'!$S$15,
IF(CY136&gt;='PAINEL E TARGET'!$T$16,'PAINEL E TARGET'!$S$16,
IF(CY136&gt;='PAINEL E TARGET'!$T$17,'PAINEL E TARGET'!$S$17,
IF(CY136&gt;='PAINEL E TARGET'!$T$18,'PAINEL E TARGET'!$S$18,'PAINEL E TARGET'!$S$19))))))))</f>
        <v>Não elegível</v>
      </c>
      <c r="DA136" s="17">
        <f>IFERROR(VLOOKUP($BW136,'PAINEL E TARGET'!$G$1:$Q$99,7,0),0)</f>
        <v>0.15</v>
      </c>
      <c r="DB136" s="17">
        <f>VLOOKUP(CZ136,'PAINEL E TARGET'!$S$10:$U$19,3,0)</f>
        <v>0</v>
      </c>
      <c r="DC136" s="16">
        <f t="shared" si="103"/>
        <v>0</v>
      </c>
      <c r="DD136" s="17">
        <f t="shared" si="89"/>
        <v>1.028</v>
      </c>
      <c r="DE136" s="33" t="str">
        <f>IF(DD136&gt;='PAINEL E TARGET'!$T$11,'PAINEL E TARGET'!$S$11,
IF(DD136&gt;='PAINEL E TARGET'!$T$12,'PAINEL E TARGET'!$S$12,
IF(DD136&gt;='PAINEL E TARGET'!$T$13,'PAINEL E TARGET'!$S$13,
IF(DD136&gt;='PAINEL E TARGET'!$T$14,'PAINEL E TARGET'!$S$14,
IF(DD136&gt;='PAINEL E TARGET'!$T$15,'PAINEL E TARGET'!$S$15,
IF(DD136&gt;='PAINEL E TARGET'!$T$16,'PAINEL E TARGET'!$S$16,
IF(DD136&gt;='PAINEL E TARGET'!$T$17,'PAINEL E TARGET'!$S$17,
IF(DD136&gt;='PAINEL E TARGET'!$T$18,'PAINEL E TARGET'!$S$18,'PAINEL E TARGET'!$S$19))))))))</f>
        <v>2. Fx de 100% a 104,9%</v>
      </c>
      <c r="DF136" s="17">
        <f>IFERROR(VLOOKUP($BW136,'PAINEL E TARGET'!$G$1:$Q$99,8,0),0)</f>
        <v>0.1</v>
      </c>
      <c r="DG136" s="17">
        <f>VLOOKUP(DE136,'PAINEL E TARGET'!$S$10:$U$19,3,0)</f>
        <v>1</v>
      </c>
      <c r="DH136" s="16">
        <f t="shared" si="104"/>
        <v>187.5</v>
      </c>
      <c r="DI136" s="17">
        <f t="shared" si="90"/>
        <v>0.95699999999999996</v>
      </c>
      <c r="DJ136" s="33" t="str">
        <f>IF(DI136&gt;='PAINEL E TARGET'!$T$11,'PAINEL E TARGET'!$S$11,
IF(DI136&gt;='PAINEL E TARGET'!$T$12,'PAINEL E TARGET'!$S$12,
IF(DI136&gt;='PAINEL E TARGET'!$T$13,'PAINEL E TARGET'!$S$13,
IF(DI136&gt;='PAINEL E TARGET'!$T$14,'PAINEL E TARGET'!$S$14,
IF(DI136&gt;='PAINEL E TARGET'!$T$15,'PAINEL E TARGET'!$S$15,
IF(DI136&gt;='PAINEL E TARGET'!$T$16,'PAINEL E TARGET'!$S$16,
IF(DI136&gt;='PAINEL E TARGET'!$T$17,'PAINEL E TARGET'!$S$17,
IF(DI136&gt;='PAINEL E TARGET'!$T$18,'PAINEL E TARGET'!$S$18,'PAINEL E TARGET'!$S$19))))))))</f>
        <v>1. Fx de 90% a 99,9%</v>
      </c>
      <c r="DK136" s="17">
        <f>IFERROR(VLOOKUP($BW136,'PAINEL E TARGET'!$G$1:$Q$99,9,0),0)</f>
        <v>0.05</v>
      </c>
      <c r="DL136" s="17">
        <f>VLOOKUP(DJ136,'PAINEL E TARGET'!$S$10:$U$19,3,0)</f>
        <v>0.5</v>
      </c>
      <c r="DM136" s="16">
        <f t="shared" si="105"/>
        <v>46.875</v>
      </c>
      <c r="DN136" s="17">
        <f t="shared" si="91"/>
        <v>0.96399999999999997</v>
      </c>
      <c r="DO136" s="33" t="str">
        <f>IF(DN136&gt;='PAINEL E TARGET'!$T$11,'PAINEL E TARGET'!$S$11,
IF(DN136&gt;='PAINEL E TARGET'!$T$12,'PAINEL E TARGET'!$S$12,
IF(DN136&gt;='PAINEL E TARGET'!$T$13,'PAINEL E TARGET'!$S$13,
IF(DN136&gt;='PAINEL E TARGET'!$T$14,'PAINEL E TARGET'!$S$14,
IF(DN136&gt;='PAINEL E TARGET'!$T$15,'PAINEL E TARGET'!$S$15,
IF(DN136&gt;='PAINEL E TARGET'!$T$16,'PAINEL E TARGET'!$S$16,
IF(DN136&gt;='PAINEL E TARGET'!$T$17,'PAINEL E TARGET'!$S$17,
IF(DN136&gt;='PAINEL E TARGET'!$T$18,'PAINEL E TARGET'!$S$18,'PAINEL E TARGET'!$S$19))))))))</f>
        <v>1. Fx de 90% a 99,9%</v>
      </c>
      <c r="DP136" s="17">
        <f>IFERROR(VLOOKUP($BW136,'PAINEL E TARGET'!$G$1:$Q$99,10,0),0)</f>
        <v>0</v>
      </c>
      <c r="DQ136" s="17">
        <f>VLOOKUP(DO136,'PAINEL E TARGET'!$S$10:$U$19,3,0)</f>
        <v>0.5</v>
      </c>
      <c r="DR136" s="16">
        <f t="shared" si="106"/>
        <v>0</v>
      </c>
      <c r="DS136" s="17">
        <f t="shared" si="92"/>
        <v>0.83799999999999997</v>
      </c>
      <c r="DT136" s="16">
        <f>IF(DS136&gt;=1,VLOOKUP(BO136,'PAINEL E TARGET'!$S$1:$W$8,5,0),0)</f>
        <v>0</v>
      </c>
      <c r="DU136" s="16">
        <f t="shared" si="107"/>
        <v>1303.125</v>
      </c>
    </row>
    <row r="137" spans="2:125" s="32" customFormat="1" x14ac:dyDescent="0.2">
      <c r="B137" s="44">
        <v>43541</v>
      </c>
      <c r="C137" s="65">
        <v>516</v>
      </c>
      <c r="D137" s="66" t="s">
        <v>143</v>
      </c>
      <c r="E137" s="65">
        <v>613</v>
      </c>
      <c r="F137" s="65" t="s">
        <v>1019</v>
      </c>
      <c r="G137" s="67">
        <v>1806724.9713153502</v>
      </c>
      <c r="H137" s="67">
        <v>1131513.3047327264</v>
      </c>
      <c r="I137" s="67">
        <v>1100401.4100000001</v>
      </c>
      <c r="J137" s="68">
        <v>0.97250417241883413</v>
      </c>
      <c r="K137" s="67">
        <v>1660.8591349219366</v>
      </c>
      <c r="L137" s="67">
        <v>922857.22112398525</v>
      </c>
      <c r="M137" s="67">
        <v>1965</v>
      </c>
      <c r="N137" s="67">
        <v>1000416.6899999998</v>
      </c>
      <c r="O137" s="67">
        <v>1488406.3079486785</v>
      </c>
      <c r="P137" s="67" t="s">
        <v>1082</v>
      </c>
      <c r="Q137" s="67" t="s">
        <v>1082</v>
      </c>
      <c r="R137" s="67">
        <v>0</v>
      </c>
      <c r="S137" s="67">
        <v>0</v>
      </c>
      <c r="T137" s="68">
        <v>6.1496093168971033E-2</v>
      </c>
      <c r="U137" s="68">
        <v>5.0431986641735232E-2</v>
      </c>
      <c r="V137" s="68">
        <v>0.82008439955957402</v>
      </c>
      <c r="W137" s="67">
        <v>56854.25</v>
      </c>
      <c r="X137" s="67">
        <v>50552.1</v>
      </c>
      <c r="Y137" s="68">
        <v>0.88915252597651007</v>
      </c>
      <c r="Z137" s="68">
        <v>0</v>
      </c>
      <c r="AA137" s="68">
        <v>0</v>
      </c>
      <c r="AB137" s="68">
        <v>0</v>
      </c>
      <c r="AC137" s="67">
        <v>0</v>
      </c>
      <c r="AD137" s="67">
        <v>0</v>
      </c>
      <c r="AE137" s="68" t="s">
        <v>1082</v>
      </c>
      <c r="AF137" s="43">
        <v>80</v>
      </c>
      <c r="AG137" s="43">
        <v>73</v>
      </c>
      <c r="AH137" s="43">
        <v>2</v>
      </c>
      <c r="AI137" s="43">
        <v>7</v>
      </c>
      <c r="AJ137" s="67">
        <v>30375.899999999998</v>
      </c>
      <c r="AK137" s="67">
        <v>30085.86</v>
      </c>
      <c r="AL137" s="68">
        <v>0.99045164093903404</v>
      </c>
      <c r="AM137" s="67">
        <v>14911.06</v>
      </c>
      <c r="AN137" s="67">
        <v>7053</v>
      </c>
      <c r="AO137" s="68">
        <v>0.47300460195318106</v>
      </c>
      <c r="AP137" s="67">
        <v>0</v>
      </c>
      <c r="AQ137" s="67">
        <v>0</v>
      </c>
      <c r="AR137" s="68">
        <v>0</v>
      </c>
      <c r="AS137" s="67">
        <v>11567.289999999999</v>
      </c>
      <c r="AT137" s="67">
        <v>13413.24</v>
      </c>
      <c r="AU137" s="68">
        <v>1.159583618980764</v>
      </c>
      <c r="AV137" s="43">
        <v>310.39999999999998</v>
      </c>
      <c r="AW137" s="43">
        <v>169.97</v>
      </c>
      <c r="AX137" s="69">
        <v>0.54758376288659794</v>
      </c>
      <c r="AY137" s="43">
        <v>1660.8591349219366</v>
      </c>
      <c r="AZ137" s="43">
        <v>1965</v>
      </c>
      <c r="BA137" s="43">
        <v>27837.360581892746</v>
      </c>
      <c r="BB137" s="43">
        <v>40205.119999999995</v>
      </c>
      <c r="BC137" s="43">
        <v>2596.813017019198</v>
      </c>
      <c r="BD137" s="43">
        <v>44288.829688863043</v>
      </c>
      <c r="BE137" s="43">
        <v>92136.430000000008</v>
      </c>
      <c r="BF137" s="43">
        <v>0</v>
      </c>
      <c r="BG137" s="43">
        <v>499.84</v>
      </c>
      <c r="BH137" s="43">
        <v>5</v>
      </c>
      <c r="BI137" s="44">
        <v>43173</v>
      </c>
      <c r="BJ137" s="44">
        <v>43541</v>
      </c>
      <c r="BK137" s="44">
        <v>43172</v>
      </c>
      <c r="BL137" s="43">
        <f t="shared" si="93"/>
        <v>1100401.4100000001</v>
      </c>
      <c r="BM137" s="43">
        <f t="shared" si="94"/>
        <v>1002381.6899999998</v>
      </c>
      <c r="BO137" s="16" t="str">
        <f>IFERROR(VLOOKUP($C137,'PORTE LOJA'!A:B,2,0),"PORTE 1")</f>
        <v>PORTE 3</v>
      </c>
      <c r="BP137" s="16">
        <f>VLOOKUP(BO137,'PAINEL E TARGET'!$S$1:$W$8,3,0)</f>
        <v>2400</v>
      </c>
      <c r="BQ137" s="16">
        <f t="shared" si="72"/>
        <v>1</v>
      </c>
      <c r="BR137" s="16">
        <f t="shared" si="73"/>
        <v>1</v>
      </c>
      <c r="BS137" s="16">
        <f t="shared" si="74"/>
        <v>0</v>
      </c>
      <c r="BT137" s="16">
        <f t="shared" si="75"/>
        <v>1</v>
      </c>
      <c r="BU137" s="16">
        <f t="shared" si="76"/>
        <v>1</v>
      </c>
      <c r="BV137" s="16">
        <f t="shared" si="77"/>
        <v>1</v>
      </c>
      <c r="BW137" s="17" t="str">
        <f t="shared" si="95"/>
        <v>110111</v>
      </c>
      <c r="BY137" s="17">
        <f t="shared" si="78"/>
        <v>0.97299999999999998</v>
      </c>
      <c r="BZ137" s="17">
        <f t="shared" si="79"/>
        <v>1.0840000000000001</v>
      </c>
      <c r="CA137" s="17" t="str">
        <f t="shared" si="96"/>
        <v>Sem Retira</v>
      </c>
      <c r="CB137" s="17">
        <f t="shared" si="97"/>
        <v>1.0840000000000001</v>
      </c>
      <c r="CC137" s="33" t="str">
        <f>IF(CB137&gt;='PAINEL E TARGET'!$T$11,'PAINEL E TARGET'!$S$11,
IF(CB137&gt;='PAINEL E TARGET'!$T$12,'PAINEL E TARGET'!$S$12,
IF(CB137&gt;='PAINEL E TARGET'!$T$13,'PAINEL E TARGET'!$S$13,
IF(CB137&gt;='PAINEL E TARGET'!$T$14,'PAINEL E TARGET'!$S$14,
IF(CB137&gt;='PAINEL E TARGET'!$T$15,'PAINEL E TARGET'!$S$15,
IF(CB137&gt;='PAINEL E TARGET'!$T$16,'PAINEL E TARGET'!$S$16,
IF(CB137&gt;='PAINEL E TARGET'!$T$17,'PAINEL E TARGET'!$S$17,
IF(CB137&gt;='PAINEL E TARGET'!$T$18,'PAINEL E TARGET'!$S$18,'PAINEL E TARGET'!$S$19))))))))</f>
        <v>3. Fx de 105% a 109,9%</v>
      </c>
      <c r="CD137" s="17">
        <f>IFERROR(VLOOKUP($BW137,'PAINEL E TARGET'!$G$1:$Q$99,4,0),0)</f>
        <v>0.3</v>
      </c>
      <c r="CE137" s="17">
        <f>VLOOKUP(CC137,'PAINEL E TARGET'!$S$10:$U$19,3,0)</f>
        <v>1.1000000000000001</v>
      </c>
      <c r="CF137" s="16">
        <f t="shared" si="98"/>
        <v>792</v>
      </c>
      <c r="CG137" s="17">
        <f t="shared" si="80"/>
        <v>0.99</v>
      </c>
      <c r="CH137" s="17">
        <f t="shared" si="81"/>
        <v>0.47299999999999998</v>
      </c>
      <c r="CI137" s="17" t="str">
        <f t="shared" si="82"/>
        <v>sem meta</v>
      </c>
      <c r="CJ137" s="17">
        <f t="shared" si="83"/>
        <v>1.1599999999999999</v>
      </c>
      <c r="CK137" s="17">
        <f t="shared" si="84"/>
        <v>0.54800000000000004</v>
      </c>
      <c r="CL137" s="17">
        <f t="shared" si="85"/>
        <v>0.88900000000000001</v>
      </c>
      <c r="CM137" s="16">
        <f t="shared" si="86"/>
        <v>3</v>
      </c>
      <c r="CN137" s="17" t="str">
        <f t="shared" si="99"/>
        <v>não ok</v>
      </c>
      <c r="CO137" s="17">
        <f t="shared" si="100"/>
        <v>0</v>
      </c>
      <c r="CP137" s="33" t="str">
        <f>IF(CO137&gt;='PAINEL E TARGET'!$T$11,'PAINEL E TARGET'!$S$11,
IF(CO137&gt;='PAINEL E TARGET'!$T$12,'PAINEL E TARGET'!$S$12,
IF(CO137&gt;='PAINEL E TARGET'!$T$13,'PAINEL E TARGET'!$S$13,
IF(CO137&gt;='PAINEL E TARGET'!$T$14,'PAINEL E TARGET'!$S$14,
IF(CO137&gt;='PAINEL E TARGET'!$T$15,'PAINEL E TARGET'!$S$15,
IF(CO137&gt;='PAINEL E TARGET'!$T$16,'PAINEL E TARGET'!$S$16,
IF(CO137&gt;='PAINEL E TARGET'!$T$17,'PAINEL E TARGET'!$S$17,
IF(CO137&gt;='PAINEL E TARGET'!$T$18,'PAINEL E TARGET'!$S$18,'PAINEL E TARGET'!$S$19))))))))</f>
        <v>Não elegível</v>
      </c>
      <c r="CQ137" s="17">
        <f>IFERROR(VLOOKUP($BW137,'PAINEL E TARGET'!$G$1:$Q$99,5,0),0)</f>
        <v>0.3</v>
      </c>
      <c r="CR137" s="17">
        <f>VLOOKUP(CP137,'PAINEL E TARGET'!$S$10:$U$19,3,0)</f>
        <v>0</v>
      </c>
      <c r="CS137" s="16">
        <f t="shared" si="101"/>
        <v>0</v>
      </c>
      <c r="CT137" s="17">
        <f t="shared" si="87"/>
        <v>0</v>
      </c>
      <c r="CU137" s="33" t="str">
        <f>IF(CT137&gt;='PAINEL E TARGET'!$T$11,'PAINEL E TARGET'!$S$11,
IF(CT137&gt;='PAINEL E TARGET'!$T$12,'PAINEL E TARGET'!$S$12,
IF(CT137&gt;='PAINEL E TARGET'!$T$13,'PAINEL E TARGET'!$S$13,
IF(CT137&gt;='PAINEL E TARGET'!$T$14,'PAINEL E TARGET'!$S$14,
IF(CT137&gt;='PAINEL E TARGET'!$T$15,'PAINEL E TARGET'!$S$15,
IF(CT137&gt;='PAINEL E TARGET'!$T$16,'PAINEL E TARGET'!$S$16,
IF(CT137&gt;='PAINEL E TARGET'!$T$17,'PAINEL E TARGET'!$S$17,
IF(CT137&gt;='PAINEL E TARGET'!$T$18,'PAINEL E TARGET'!$S$18,'PAINEL E TARGET'!$S$19))))))))</f>
        <v>Não elegível</v>
      </c>
      <c r="CV137" s="17">
        <f>IFERROR(VLOOKUP($BW137,'PAINEL E TARGET'!$G$1:$Q$99,6,0),0)</f>
        <v>0</v>
      </c>
      <c r="CW137" s="17">
        <f>VLOOKUP(CU137,'PAINEL E TARGET'!$S$10:$U$19,3,0)</f>
        <v>0</v>
      </c>
      <c r="CX137" s="16">
        <f t="shared" si="102"/>
        <v>0</v>
      </c>
      <c r="CY137" s="17">
        <f t="shared" si="88"/>
        <v>1.1830000000000001</v>
      </c>
      <c r="CZ137" s="33" t="str">
        <f>IF(CY137&gt;='PAINEL E TARGET'!$T$11,'PAINEL E TARGET'!$S$11,
IF(CY137&gt;='PAINEL E TARGET'!$T$12,'PAINEL E TARGET'!$S$12,
IF(CY137&gt;='PAINEL E TARGET'!$T$13,'PAINEL E TARGET'!$S$13,
IF(CY137&gt;='PAINEL E TARGET'!$T$14,'PAINEL E TARGET'!$S$14,
IF(CY137&gt;='PAINEL E TARGET'!$T$15,'PAINEL E TARGET'!$S$15,
IF(CY137&gt;='PAINEL E TARGET'!$T$16,'PAINEL E TARGET'!$S$16,
IF(CY137&gt;='PAINEL E TARGET'!$T$17,'PAINEL E TARGET'!$S$17,
IF(CY137&gt;='PAINEL E TARGET'!$T$18,'PAINEL E TARGET'!$S$18,'PAINEL E TARGET'!$S$19))))))))</f>
        <v>5. Fx de 115% a 119,9%</v>
      </c>
      <c r="DA137" s="17">
        <f>IFERROR(VLOOKUP($BW137,'PAINEL E TARGET'!$G$1:$Q$99,7,0),0)</f>
        <v>0.15</v>
      </c>
      <c r="DB137" s="17">
        <f>VLOOKUP(CZ137,'PAINEL E TARGET'!$S$10:$U$19,3,0)</f>
        <v>1.3</v>
      </c>
      <c r="DC137" s="16">
        <f t="shared" si="103"/>
        <v>468</v>
      </c>
      <c r="DD137" s="17">
        <f t="shared" si="89"/>
        <v>1.444</v>
      </c>
      <c r="DE137" s="33" t="str">
        <f>IF(DD137&gt;='PAINEL E TARGET'!$T$11,'PAINEL E TARGET'!$S$11,
IF(DD137&gt;='PAINEL E TARGET'!$T$12,'PAINEL E TARGET'!$S$12,
IF(DD137&gt;='PAINEL E TARGET'!$T$13,'PAINEL E TARGET'!$S$13,
IF(DD137&gt;='PAINEL E TARGET'!$T$14,'PAINEL E TARGET'!$S$14,
IF(DD137&gt;='PAINEL E TARGET'!$T$15,'PAINEL E TARGET'!$S$15,
IF(DD137&gt;='PAINEL E TARGET'!$T$16,'PAINEL E TARGET'!$S$16,
IF(DD137&gt;='PAINEL E TARGET'!$T$17,'PAINEL E TARGET'!$S$17,
IF(DD137&gt;='PAINEL E TARGET'!$T$18,'PAINEL E TARGET'!$S$18,'PAINEL E TARGET'!$S$19))))))))</f>
        <v>8. Fx de 130% ou mais</v>
      </c>
      <c r="DF137" s="17">
        <f>IFERROR(VLOOKUP($BW137,'PAINEL E TARGET'!$G$1:$Q$99,8,0),0)</f>
        <v>0.1</v>
      </c>
      <c r="DG137" s="17">
        <f>VLOOKUP(DE137,'PAINEL E TARGET'!$S$10:$U$19,3,0)</f>
        <v>1.6</v>
      </c>
      <c r="DH137" s="16">
        <f t="shared" si="104"/>
        <v>384.00000000000006</v>
      </c>
      <c r="DI137" s="17">
        <f t="shared" si="90"/>
        <v>3.5</v>
      </c>
      <c r="DJ137" s="33" t="str">
        <f>IF(DI137&gt;='PAINEL E TARGET'!$T$11,'PAINEL E TARGET'!$S$11,
IF(DI137&gt;='PAINEL E TARGET'!$T$12,'PAINEL E TARGET'!$S$12,
IF(DI137&gt;='PAINEL E TARGET'!$T$13,'PAINEL E TARGET'!$S$13,
IF(DI137&gt;='PAINEL E TARGET'!$T$14,'PAINEL E TARGET'!$S$14,
IF(DI137&gt;='PAINEL E TARGET'!$T$15,'PAINEL E TARGET'!$S$15,
IF(DI137&gt;='PAINEL E TARGET'!$T$16,'PAINEL E TARGET'!$S$16,
IF(DI137&gt;='PAINEL E TARGET'!$T$17,'PAINEL E TARGET'!$S$17,
IF(DI137&gt;='PAINEL E TARGET'!$T$18,'PAINEL E TARGET'!$S$18,'PAINEL E TARGET'!$S$19))))))))</f>
        <v>8. Fx de 130% ou mais</v>
      </c>
      <c r="DK137" s="17">
        <f>IFERROR(VLOOKUP($BW137,'PAINEL E TARGET'!$G$1:$Q$99,9,0),0)</f>
        <v>0.15</v>
      </c>
      <c r="DL137" s="17">
        <f>VLOOKUP(DJ137,'PAINEL E TARGET'!$S$10:$U$19,3,0)</f>
        <v>1.6</v>
      </c>
      <c r="DM137" s="16">
        <f t="shared" si="105"/>
        <v>576</v>
      </c>
      <c r="DN137" s="17">
        <f t="shared" si="91"/>
        <v>0.54800000000000004</v>
      </c>
      <c r="DO137" s="33" t="str">
        <f>IF(DN137&gt;='PAINEL E TARGET'!$T$11,'PAINEL E TARGET'!$S$11,
IF(DN137&gt;='PAINEL E TARGET'!$T$12,'PAINEL E TARGET'!$S$12,
IF(DN137&gt;='PAINEL E TARGET'!$T$13,'PAINEL E TARGET'!$S$13,
IF(DN137&gt;='PAINEL E TARGET'!$T$14,'PAINEL E TARGET'!$S$14,
IF(DN137&gt;='PAINEL E TARGET'!$T$15,'PAINEL E TARGET'!$S$15,
IF(DN137&gt;='PAINEL E TARGET'!$T$16,'PAINEL E TARGET'!$S$16,
IF(DN137&gt;='PAINEL E TARGET'!$T$17,'PAINEL E TARGET'!$S$17,
IF(DN137&gt;='PAINEL E TARGET'!$T$18,'PAINEL E TARGET'!$S$18,'PAINEL E TARGET'!$S$19))))))))</f>
        <v>Não elegível</v>
      </c>
      <c r="DP137" s="17">
        <f>IFERROR(VLOOKUP($BW137,'PAINEL E TARGET'!$G$1:$Q$99,10,0),0)</f>
        <v>0</v>
      </c>
      <c r="DQ137" s="17">
        <f>VLOOKUP(DO137,'PAINEL E TARGET'!$S$10:$U$19,3,0)</f>
        <v>0</v>
      </c>
      <c r="DR137" s="16">
        <f t="shared" si="106"/>
        <v>0</v>
      </c>
      <c r="DS137" s="17">
        <f t="shared" si="92"/>
        <v>0.91300000000000003</v>
      </c>
      <c r="DT137" s="16">
        <f>IF(DS137&gt;=1,VLOOKUP(BO137,'PAINEL E TARGET'!$S$1:$W$8,5,0),0)</f>
        <v>0</v>
      </c>
      <c r="DU137" s="16">
        <f t="shared" si="107"/>
        <v>2220</v>
      </c>
    </row>
    <row r="138" spans="2:125" s="32" customFormat="1" x14ac:dyDescent="0.2">
      <c r="B138" s="44">
        <v>43541</v>
      </c>
      <c r="C138" s="65">
        <v>520</v>
      </c>
      <c r="D138" s="66" t="s">
        <v>144</v>
      </c>
      <c r="E138" s="65">
        <v>214</v>
      </c>
      <c r="F138" s="65" t="s">
        <v>1017</v>
      </c>
      <c r="G138" s="67">
        <v>3992065.3718916536</v>
      </c>
      <c r="H138" s="67">
        <v>2331766.10987471</v>
      </c>
      <c r="I138" s="67">
        <v>1779784.13</v>
      </c>
      <c r="J138" s="68">
        <v>0.76327729546409395</v>
      </c>
      <c r="K138" s="67">
        <v>145297.50213712506</v>
      </c>
      <c r="L138" s="67">
        <v>1885455.958425737</v>
      </c>
      <c r="M138" s="67">
        <v>107364.52</v>
      </c>
      <c r="N138" s="67">
        <v>1578751.2399999998</v>
      </c>
      <c r="O138" s="67">
        <v>3486655.2261870089</v>
      </c>
      <c r="P138" s="67" t="s">
        <v>1082</v>
      </c>
      <c r="Q138" s="67" t="s">
        <v>1082</v>
      </c>
      <c r="R138" s="67">
        <v>0</v>
      </c>
      <c r="S138" s="67">
        <v>0</v>
      </c>
      <c r="T138" s="68">
        <v>7.8195124658798798E-2</v>
      </c>
      <c r="U138" s="68">
        <v>8.4615530786569471E-2</v>
      </c>
      <c r="V138" s="68">
        <v>1.0821074991028641</v>
      </c>
      <c r="W138" s="67">
        <v>158795.02000000002</v>
      </c>
      <c r="X138" s="67">
        <v>142671.57999999999</v>
      </c>
      <c r="Y138" s="68">
        <v>0.89846381832377342</v>
      </c>
      <c r="Z138" s="68">
        <v>3.6864149909783026E-2</v>
      </c>
      <c r="AA138" s="68">
        <v>5.7780368531754903E-2</v>
      </c>
      <c r="AB138" s="68">
        <v>1.5673864356877825</v>
      </c>
      <c r="AC138" s="67">
        <v>74861.999999999985</v>
      </c>
      <c r="AD138" s="67">
        <v>97424.39</v>
      </c>
      <c r="AE138" s="68">
        <v>1.3013864176751893</v>
      </c>
      <c r="AF138" s="43">
        <v>80</v>
      </c>
      <c r="AG138" s="43">
        <v>76</v>
      </c>
      <c r="AH138" s="43">
        <v>52</v>
      </c>
      <c r="AI138" s="43">
        <v>55</v>
      </c>
      <c r="AJ138" s="67">
        <v>59940.85</v>
      </c>
      <c r="AK138" s="67">
        <v>58384</v>
      </c>
      <c r="AL138" s="68">
        <v>0.9740268948471702</v>
      </c>
      <c r="AM138" s="67">
        <v>9685.119999999999</v>
      </c>
      <c r="AN138" s="67">
        <v>4341</v>
      </c>
      <c r="AO138" s="68">
        <v>0.44821334170356181</v>
      </c>
      <c r="AP138" s="67">
        <v>11645.630000000001</v>
      </c>
      <c r="AQ138" s="67">
        <v>4789.7099999999991</v>
      </c>
      <c r="AR138" s="68">
        <v>0.41128818277757395</v>
      </c>
      <c r="AS138" s="67">
        <v>77523.42</v>
      </c>
      <c r="AT138" s="67">
        <v>75156.87000000001</v>
      </c>
      <c r="AU138" s="68">
        <v>0.96947309600118281</v>
      </c>
      <c r="AV138" s="43">
        <v>7254.3799999999992</v>
      </c>
      <c r="AW138" s="43">
        <v>3438.94</v>
      </c>
      <c r="AX138" s="69">
        <v>0.47405016004124412</v>
      </c>
      <c r="AY138" s="43">
        <v>145297.50213712506</v>
      </c>
      <c r="AZ138" s="43">
        <v>107364.51999999999</v>
      </c>
      <c r="BA138" s="43">
        <v>40668.446216892968</v>
      </c>
      <c r="BB138" s="43">
        <v>45474.92</v>
      </c>
      <c r="BC138" s="43">
        <v>246491.7973574776</v>
      </c>
      <c r="BD138" s="43">
        <v>69602.154480894009</v>
      </c>
      <c r="BE138" s="43">
        <v>274666.66000000003</v>
      </c>
      <c r="BF138" s="43">
        <v>129488.31999999999</v>
      </c>
      <c r="BG138" s="43">
        <v>12492.009999999998</v>
      </c>
      <c r="BH138" s="43">
        <v>82</v>
      </c>
      <c r="BI138" s="44">
        <v>43173</v>
      </c>
      <c r="BJ138" s="44">
        <v>43541</v>
      </c>
      <c r="BK138" s="44">
        <v>43172</v>
      </c>
      <c r="BL138" s="43">
        <f t="shared" si="93"/>
        <v>1779784.13</v>
      </c>
      <c r="BM138" s="43">
        <f t="shared" si="94"/>
        <v>1686115.7599999998</v>
      </c>
      <c r="BO138" s="16" t="str">
        <f>IFERROR(VLOOKUP($C138,'PORTE LOJA'!A:B,2,0),"PORTE 1")</f>
        <v>PORTE 5</v>
      </c>
      <c r="BP138" s="16">
        <f>VLOOKUP(BO138,'PAINEL E TARGET'!$S$1:$W$8,3,0)</f>
        <v>3750</v>
      </c>
      <c r="BQ138" s="16">
        <f t="shared" si="72"/>
        <v>1</v>
      </c>
      <c r="BR138" s="16">
        <f t="shared" si="73"/>
        <v>1</v>
      </c>
      <c r="BS138" s="16">
        <f t="shared" si="74"/>
        <v>1</v>
      </c>
      <c r="BT138" s="16">
        <f t="shared" si="75"/>
        <v>1</v>
      </c>
      <c r="BU138" s="16">
        <f t="shared" si="76"/>
        <v>1</v>
      </c>
      <c r="BV138" s="16">
        <f t="shared" si="77"/>
        <v>1</v>
      </c>
      <c r="BW138" s="17" t="str">
        <f t="shared" si="95"/>
        <v>111111</v>
      </c>
      <c r="BY138" s="17">
        <f t="shared" si="78"/>
        <v>0.76300000000000001</v>
      </c>
      <c r="BZ138" s="17">
        <f t="shared" si="79"/>
        <v>0.83</v>
      </c>
      <c r="CA138" s="17" t="str">
        <f t="shared" si="96"/>
        <v>Sem Retira</v>
      </c>
      <c r="CB138" s="17">
        <f t="shared" si="97"/>
        <v>0.83</v>
      </c>
      <c r="CC138" s="33" t="str">
        <f>IF(CB138&gt;='PAINEL E TARGET'!$T$11,'PAINEL E TARGET'!$S$11,
IF(CB138&gt;='PAINEL E TARGET'!$T$12,'PAINEL E TARGET'!$S$12,
IF(CB138&gt;='PAINEL E TARGET'!$T$13,'PAINEL E TARGET'!$S$13,
IF(CB138&gt;='PAINEL E TARGET'!$T$14,'PAINEL E TARGET'!$S$14,
IF(CB138&gt;='PAINEL E TARGET'!$T$15,'PAINEL E TARGET'!$S$15,
IF(CB138&gt;='PAINEL E TARGET'!$T$16,'PAINEL E TARGET'!$S$16,
IF(CB138&gt;='PAINEL E TARGET'!$T$17,'PAINEL E TARGET'!$S$17,
IF(CB138&gt;='PAINEL E TARGET'!$T$18,'PAINEL E TARGET'!$S$18,'PAINEL E TARGET'!$S$19))))))))</f>
        <v>Não elegível</v>
      </c>
      <c r="CD138" s="17">
        <f>IFERROR(VLOOKUP($BW138,'PAINEL E TARGET'!$G$1:$Q$99,4,0),0)</f>
        <v>0.25</v>
      </c>
      <c r="CE138" s="17">
        <f>VLOOKUP(CC138,'PAINEL E TARGET'!$S$10:$U$19,3,0)</f>
        <v>0</v>
      </c>
      <c r="CF138" s="16">
        <f t="shared" si="98"/>
        <v>0</v>
      </c>
      <c r="CG138" s="17">
        <f t="shared" si="80"/>
        <v>0.97399999999999998</v>
      </c>
      <c r="CH138" s="17">
        <f t="shared" si="81"/>
        <v>0.44800000000000001</v>
      </c>
      <c r="CI138" s="17">
        <f t="shared" si="82"/>
        <v>0.41099999999999998</v>
      </c>
      <c r="CJ138" s="17">
        <f t="shared" si="83"/>
        <v>0.96899999999999997</v>
      </c>
      <c r="CK138" s="17">
        <f t="shared" si="84"/>
        <v>0.47399999999999998</v>
      </c>
      <c r="CL138" s="17">
        <f t="shared" si="85"/>
        <v>0.89800000000000002</v>
      </c>
      <c r="CM138" s="16">
        <f t="shared" si="86"/>
        <v>2</v>
      </c>
      <c r="CN138" s="17" t="str">
        <f t="shared" si="99"/>
        <v>não ok</v>
      </c>
      <c r="CO138" s="17">
        <f t="shared" si="100"/>
        <v>0</v>
      </c>
      <c r="CP138" s="33" t="str">
        <f>IF(CO138&gt;='PAINEL E TARGET'!$T$11,'PAINEL E TARGET'!$S$11,
IF(CO138&gt;='PAINEL E TARGET'!$T$12,'PAINEL E TARGET'!$S$12,
IF(CO138&gt;='PAINEL E TARGET'!$T$13,'PAINEL E TARGET'!$S$13,
IF(CO138&gt;='PAINEL E TARGET'!$T$14,'PAINEL E TARGET'!$S$14,
IF(CO138&gt;='PAINEL E TARGET'!$T$15,'PAINEL E TARGET'!$S$15,
IF(CO138&gt;='PAINEL E TARGET'!$T$16,'PAINEL E TARGET'!$S$16,
IF(CO138&gt;='PAINEL E TARGET'!$T$17,'PAINEL E TARGET'!$S$17,
IF(CO138&gt;='PAINEL E TARGET'!$T$18,'PAINEL E TARGET'!$S$18,'PAINEL E TARGET'!$S$19))))))))</f>
        <v>Não elegível</v>
      </c>
      <c r="CQ138" s="17">
        <f>IFERROR(VLOOKUP($BW138,'PAINEL E TARGET'!$G$1:$Q$99,5,0),0)</f>
        <v>0.25</v>
      </c>
      <c r="CR138" s="17">
        <f>VLOOKUP(CP138,'PAINEL E TARGET'!$S$10:$U$19,3,0)</f>
        <v>0</v>
      </c>
      <c r="CS138" s="16">
        <f t="shared" si="101"/>
        <v>0</v>
      </c>
      <c r="CT138" s="17">
        <f t="shared" si="87"/>
        <v>1.3009999999999999</v>
      </c>
      <c r="CU138" s="33" t="str">
        <f>IF(CT138&gt;='PAINEL E TARGET'!$T$11,'PAINEL E TARGET'!$S$11,
IF(CT138&gt;='PAINEL E TARGET'!$T$12,'PAINEL E TARGET'!$S$12,
IF(CT138&gt;='PAINEL E TARGET'!$T$13,'PAINEL E TARGET'!$S$13,
IF(CT138&gt;='PAINEL E TARGET'!$T$14,'PAINEL E TARGET'!$S$14,
IF(CT138&gt;='PAINEL E TARGET'!$T$15,'PAINEL E TARGET'!$S$15,
IF(CT138&gt;='PAINEL E TARGET'!$T$16,'PAINEL E TARGET'!$S$16,
IF(CT138&gt;='PAINEL E TARGET'!$T$17,'PAINEL E TARGET'!$S$17,
IF(CT138&gt;='PAINEL E TARGET'!$T$18,'PAINEL E TARGET'!$S$18,'PAINEL E TARGET'!$S$19))))))))</f>
        <v>8. Fx de 130% ou mais</v>
      </c>
      <c r="CV138" s="17">
        <f>IFERROR(VLOOKUP($BW138,'PAINEL E TARGET'!$G$1:$Q$99,6,0),0)</f>
        <v>0.2</v>
      </c>
      <c r="CW138" s="17">
        <f>VLOOKUP(CU138,'PAINEL E TARGET'!$S$10:$U$19,3,0)</f>
        <v>1.6</v>
      </c>
      <c r="CX138" s="16">
        <f t="shared" si="102"/>
        <v>1200.0000000000002</v>
      </c>
      <c r="CY138" s="17">
        <f t="shared" si="88"/>
        <v>0.73899999999999999</v>
      </c>
      <c r="CZ138" s="33" t="str">
        <f>IF(CY138&gt;='PAINEL E TARGET'!$T$11,'PAINEL E TARGET'!$S$11,
IF(CY138&gt;='PAINEL E TARGET'!$T$12,'PAINEL E TARGET'!$S$12,
IF(CY138&gt;='PAINEL E TARGET'!$T$13,'PAINEL E TARGET'!$S$13,
IF(CY138&gt;='PAINEL E TARGET'!$T$14,'PAINEL E TARGET'!$S$14,
IF(CY138&gt;='PAINEL E TARGET'!$T$15,'PAINEL E TARGET'!$S$15,
IF(CY138&gt;='PAINEL E TARGET'!$T$16,'PAINEL E TARGET'!$S$16,
IF(CY138&gt;='PAINEL E TARGET'!$T$17,'PAINEL E TARGET'!$S$17,
IF(CY138&gt;='PAINEL E TARGET'!$T$18,'PAINEL E TARGET'!$S$18,'PAINEL E TARGET'!$S$19))))))))</f>
        <v>Não elegível</v>
      </c>
      <c r="DA138" s="17">
        <f>IFERROR(VLOOKUP($BW138,'PAINEL E TARGET'!$G$1:$Q$99,7,0),0)</f>
        <v>0.15</v>
      </c>
      <c r="DB138" s="17">
        <f>VLOOKUP(CZ138,'PAINEL E TARGET'!$S$10:$U$19,3,0)</f>
        <v>0</v>
      </c>
      <c r="DC138" s="16">
        <f t="shared" si="103"/>
        <v>0</v>
      </c>
      <c r="DD138" s="17">
        <f t="shared" si="89"/>
        <v>1.1180000000000001</v>
      </c>
      <c r="DE138" s="33" t="str">
        <f>IF(DD138&gt;='PAINEL E TARGET'!$T$11,'PAINEL E TARGET'!$S$11,
IF(DD138&gt;='PAINEL E TARGET'!$T$12,'PAINEL E TARGET'!$S$12,
IF(DD138&gt;='PAINEL E TARGET'!$T$13,'PAINEL E TARGET'!$S$13,
IF(DD138&gt;='PAINEL E TARGET'!$T$14,'PAINEL E TARGET'!$S$14,
IF(DD138&gt;='PAINEL E TARGET'!$T$15,'PAINEL E TARGET'!$S$15,
IF(DD138&gt;='PAINEL E TARGET'!$T$16,'PAINEL E TARGET'!$S$16,
IF(DD138&gt;='PAINEL E TARGET'!$T$17,'PAINEL E TARGET'!$S$17,
IF(DD138&gt;='PAINEL E TARGET'!$T$18,'PAINEL E TARGET'!$S$18,'PAINEL E TARGET'!$S$19))))))))</f>
        <v>4. Fx de 110% a 114,9%</v>
      </c>
      <c r="DF138" s="17">
        <f>IFERROR(VLOOKUP($BW138,'PAINEL E TARGET'!$G$1:$Q$99,8,0),0)</f>
        <v>0.1</v>
      </c>
      <c r="DG138" s="17">
        <f>VLOOKUP(DE138,'PAINEL E TARGET'!$S$10:$U$19,3,0)</f>
        <v>1.2</v>
      </c>
      <c r="DH138" s="16">
        <f t="shared" si="104"/>
        <v>450</v>
      </c>
      <c r="DI138" s="17">
        <f t="shared" si="90"/>
        <v>1.0580000000000001</v>
      </c>
      <c r="DJ138" s="33" t="str">
        <f>IF(DI138&gt;='PAINEL E TARGET'!$T$11,'PAINEL E TARGET'!$S$11,
IF(DI138&gt;='PAINEL E TARGET'!$T$12,'PAINEL E TARGET'!$S$12,
IF(DI138&gt;='PAINEL E TARGET'!$T$13,'PAINEL E TARGET'!$S$13,
IF(DI138&gt;='PAINEL E TARGET'!$T$14,'PAINEL E TARGET'!$S$14,
IF(DI138&gt;='PAINEL E TARGET'!$T$15,'PAINEL E TARGET'!$S$15,
IF(DI138&gt;='PAINEL E TARGET'!$T$16,'PAINEL E TARGET'!$S$16,
IF(DI138&gt;='PAINEL E TARGET'!$T$17,'PAINEL E TARGET'!$S$17,
IF(DI138&gt;='PAINEL E TARGET'!$T$18,'PAINEL E TARGET'!$S$18,'PAINEL E TARGET'!$S$19))))))))</f>
        <v>3. Fx de 105% a 109,9%</v>
      </c>
      <c r="DK138" s="17">
        <f>IFERROR(VLOOKUP($BW138,'PAINEL E TARGET'!$G$1:$Q$99,9,0),0)</f>
        <v>0.05</v>
      </c>
      <c r="DL138" s="17">
        <f>VLOOKUP(DJ138,'PAINEL E TARGET'!$S$10:$U$19,3,0)</f>
        <v>1.1000000000000001</v>
      </c>
      <c r="DM138" s="16">
        <f t="shared" si="105"/>
        <v>206.25000000000003</v>
      </c>
      <c r="DN138" s="17">
        <f t="shared" si="91"/>
        <v>0.47399999999999998</v>
      </c>
      <c r="DO138" s="33" t="str">
        <f>IF(DN138&gt;='PAINEL E TARGET'!$T$11,'PAINEL E TARGET'!$S$11,
IF(DN138&gt;='PAINEL E TARGET'!$T$12,'PAINEL E TARGET'!$S$12,
IF(DN138&gt;='PAINEL E TARGET'!$T$13,'PAINEL E TARGET'!$S$13,
IF(DN138&gt;='PAINEL E TARGET'!$T$14,'PAINEL E TARGET'!$S$14,
IF(DN138&gt;='PAINEL E TARGET'!$T$15,'PAINEL E TARGET'!$S$15,
IF(DN138&gt;='PAINEL E TARGET'!$T$16,'PAINEL E TARGET'!$S$16,
IF(DN138&gt;='PAINEL E TARGET'!$T$17,'PAINEL E TARGET'!$S$17,
IF(DN138&gt;='PAINEL E TARGET'!$T$18,'PAINEL E TARGET'!$S$18,'PAINEL E TARGET'!$S$19))))))))</f>
        <v>Não elegível</v>
      </c>
      <c r="DP138" s="17">
        <f>IFERROR(VLOOKUP($BW138,'PAINEL E TARGET'!$G$1:$Q$99,10,0),0)</f>
        <v>0</v>
      </c>
      <c r="DQ138" s="17">
        <f>VLOOKUP(DO138,'PAINEL E TARGET'!$S$10:$U$19,3,0)</f>
        <v>0</v>
      </c>
      <c r="DR138" s="16">
        <f t="shared" si="106"/>
        <v>0</v>
      </c>
      <c r="DS138" s="17">
        <f t="shared" si="92"/>
        <v>0.95</v>
      </c>
      <c r="DT138" s="16">
        <f>IF(DS138&gt;=1,VLOOKUP(BO138,'PAINEL E TARGET'!$S$1:$W$8,5,0),0)</f>
        <v>0</v>
      </c>
      <c r="DU138" s="16">
        <f t="shared" si="107"/>
        <v>1856.2500000000002</v>
      </c>
    </row>
    <row r="139" spans="2:125" s="32" customFormat="1" x14ac:dyDescent="0.2">
      <c r="B139" s="44">
        <v>43541</v>
      </c>
      <c r="C139" s="65">
        <v>521</v>
      </c>
      <c r="D139" s="66" t="s">
        <v>145</v>
      </c>
      <c r="E139" s="65">
        <v>612</v>
      </c>
      <c r="F139" s="65" t="s">
        <v>1019</v>
      </c>
      <c r="G139" s="67">
        <v>2752302.6311613293</v>
      </c>
      <c r="H139" s="67">
        <v>1615423.3129215657</v>
      </c>
      <c r="I139" s="67">
        <v>1288484.56</v>
      </c>
      <c r="J139" s="68">
        <v>0.79761419170664172</v>
      </c>
      <c r="K139" s="67">
        <v>14286.327517633559</v>
      </c>
      <c r="L139" s="67">
        <v>1322052.9277482703</v>
      </c>
      <c r="M139" s="67">
        <v>9240</v>
      </c>
      <c r="N139" s="67">
        <v>1180604.8999999999</v>
      </c>
      <c r="O139" s="67">
        <v>2297832.0197271495</v>
      </c>
      <c r="P139" s="67" t="s">
        <v>1082</v>
      </c>
      <c r="Q139" s="67" t="s">
        <v>1082</v>
      </c>
      <c r="R139" s="67">
        <v>0</v>
      </c>
      <c r="S139" s="67">
        <v>0</v>
      </c>
      <c r="T139" s="68">
        <v>8.3043874946200108E-2</v>
      </c>
      <c r="U139" s="68">
        <v>7.5010936299344577E-2</v>
      </c>
      <c r="V139" s="68">
        <v>0.9032687401441748</v>
      </c>
      <c r="W139" s="67">
        <v>110974.79000000001</v>
      </c>
      <c r="X139" s="67">
        <v>89251.380000000019</v>
      </c>
      <c r="Y139" s="68">
        <v>0.80424914523379598</v>
      </c>
      <c r="Z139" s="68">
        <v>0</v>
      </c>
      <c r="AA139" s="68">
        <v>0</v>
      </c>
      <c r="AB139" s="68">
        <v>0</v>
      </c>
      <c r="AC139" s="67">
        <v>0</v>
      </c>
      <c r="AD139" s="67">
        <v>0</v>
      </c>
      <c r="AE139" s="68" t="s">
        <v>1082</v>
      </c>
      <c r="AF139" s="43">
        <v>80</v>
      </c>
      <c r="AG139" s="43">
        <v>72</v>
      </c>
      <c r="AH139" s="43">
        <v>0</v>
      </c>
      <c r="AI139" s="43">
        <v>0</v>
      </c>
      <c r="AJ139" s="67">
        <v>52088.3</v>
      </c>
      <c r="AK139" s="67">
        <v>45793.36</v>
      </c>
      <c r="AL139" s="68">
        <v>0.87914867638222016</v>
      </c>
      <c r="AM139" s="67">
        <v>26073.200000000001</v>
      </c>
      <c r="AN139" s="67">
        <v>12336</v>
      </c>
      <c r="AO139" s="68">
        <v>0.47312949695472745</v>
      </c>
      <c r="AP139" s="67">
        <v>0</v>
      </c>
      <c r="AQ139" s="67">
        <v>0</v>
      </c>
      <c r="AR139" s="68">
        <v>0</v>
      </c>
      <c r="AS139" s="67">
        <v>32813.29</v>
      </c>
      <c r="AT139" s="67">
        <v>31122.019999999997</v>
      </c>
      <c r="AU139" s="68">
        <v>0.94845777427377731</v>
      </c>
      <c r="AV139" s="43">
        <v>1821.0699999999997</v>
      </c>
      <c r="AW139" s="43">
        <v>854.63</v>
      </c>
      <c r="AX139" s="69">
        <v>0.46930101533713703</v>
      </c>
      <c r="AY139" s="43">
        <v>14286.327517633559</v>
      </c>
      <c r="AZ139" s="43">
        <v>9240</v>
      </c>
      <c r="BA139" s="43">
        <v>35941.062848861373</v>
      </c>
      <c r="BB139" s="43">
        <v>40400.11</v>
      </c>
      <c r="BC139" s="43">
        <v>24133.415704437393</v>
      </c>
      <c r="BD139" s="43">
        <v>61434.994088583422</v>
      </c>
      <c r="BE139" s="43">
        <v>192150.99</v>
      </c>
      <c r="BF139" s="43">
        <v>0</v>
      </c>
      <c r="BG139" s="43">
        <v>3135.4999999999995</v>
      </c>
      <c r="BH139" s="43">
        <v>0</v>
      </c>
      <c r="BI139" s="44">
        <v>43173</v>
      </c>
      <c r="BJ139" s="44">
        <v>43541</v>
      </c>
      <c r="BK139" s="44">
        <v>43172</v>
      </c>
      <c r="BL139" s="43">
        <f t="shared" si="93"/>
        <v>1288484.56</v>
      </c>
      <c r="BM139" s="43">
        <f t="shared" si="94"/>
        <v>1189844.8999999999</v>
      </c>
      <c r="BO139" s="16" t="str">
        <f>IFERROR(VLOOKUP($C139,'PORTE LOJA'!A:B,2,0),"PORTE 1")</f>
        <v>PORTE 4</v>
      </c>
      <c r="BP139" s="16">
        <f>VLOOKUP(BO139,'PAINEL E TARGET'!$S$1:$W$8,3,0)</f>
        <v>3000</v>
      </c>
      <c r="BQ139" s="16">
        <f t="shared" si="72"/>
        <v>1</v>
      </c>
      <c r="BR139" s="16">
        <f t="shared" si="73"/>
        <v>1</v>
      </c>
      <c r="BS139" s="16">
        <f t="shared" si="74"/>
        <v>0</v>
      </c>
      <c r="BT139" s="16">
        <f t="shared" si="75"/>
        <v>1</v>
      </c>
      <c r="BU139" s="16">
        <f t="shared" si="76"/>
        <v>1</v>
      </c>
      <c r="BV139" s="16">
        <f t="shared" si="77"/>
        <v>0</v>
      </c>
      <c r="BW139" s="17" t="str">
        <f t="shared" si="95"/>
        <v>110110</v>
      </c>
      <c r="BY139" s="17">
        <f t="shared" si="78"/>
        <v>0.79800000000000004</v>
      </c>
      <c r="BZ139" s="17">
        <f t="shared" si="79"/>
        <v>0.89</v>
      </c>
      <c r="CA139" s="17" t="str">
        <f t="shared" si="96"/>
        <v>Sem Retira</v>
      </c>
      <c r="CB139" s="17">
        <f t="shared" si="97"/>
        <v>0.89</v>
      </c>
      <c r="CC139" s="33" t="str">
        <f>IF(CB139&gt;='PAINEL E TARGET'!$T$11,'PAINEL E TARGET'!$S$11,
IF(CB139&gt;='PAINEL E TARGET'!$T$12,'PAINEL E TARGET'!$S$12,
IF(CB139&gt;='PAINEL E TARGET'!$T$13,'PAINEL E TARGET'!$S$13,
IF(CB139&gt;='PAINEL E TARGET'!$T$14,'PAINEL E TARGET'!$S$14,
IF(CB139&gt;='PAINEL E TARGET'!$T$15,'PAINEL E TARGET'!$S$15,
IF(CB139&gt;='PAINEL E TARGET'!$T$16,'PAINEL E TARGET'!$S$16,
IF(CB139&gt;='PAINEL E TARGET'!$T$17,'PAINEL E TARGET'!$S$17,
IF(CB139&gt;='PAINEL E TARGET'!$T$18,'PAINEL E TARGET'!$S$18,'PAINEL E TARGET'!$S$19))))))))</f>
        <v>Não elegível</v>
      </c>
      <c r="CD139" s="17">
        <f>IFERROR(VLOOKUP($BW139,'PAINEL E TARGET'!$G$1:$Q$99,4,0),0)</f>
        <v>0.35</v>
      </c>
      <c r="CE139" s="17">
        <f>VLOOKUP(CC139,'PAINEL E TARGET'!$S$10:$U$19,3,0)</f>
        <v>0</v>
      </c>
      <c r="CF139" s="16">
        <f t="shared" si="98"/>
        <v>0</v>
      </c>
      <c r="CG139" s="17">
        <f t="shared" si="80"/>
        <v>0.879</v>
      </c>
      <c r="CH139" s="17">
        <f t="shared" si="81"/>
        <v>0.47299999999999998</v>
      </c>
      <c r="CI139" s="17" t="str">
        <f t="shared" si="82"/>
        <v>sem meta</v>
      </c>
      <c r="CJ139" s="17">
        <f t="shared" si="83"/>
        <v>0.94799999999999995</v>
      </c>
      <c r="CK139" s="17">
        <f t="shared" si="84"/>
        <v>0.46899999999999997</v>
      </c>
      <c r="CL139" s="17">
        <f t="shared" si="85"/>
        <v>0.80400000000000005</v>
      </c>
      <c r="CM139" s="16">
        <f t="shared" si="86"/>
        <v>3</v>
      </c>
      <c r="CN139" s="17" t="str">
        <f t="shared" si="99"/>
        <v>não ok</v>
      </c>
      <c r="CO139" s="17">
        <f t="shared" si="100"/>
        <v>0</v>
      </c>
      <c r="CP139" s="33" t="str">
        <f>IF(CO139&gt;='PAINEL E TARGET'!$T$11,'PAINEL E TARGET'!$S$11,
IF(CO139&gt;='PAINEL E TARGET'!$T$12,'PAINEL E TARGET'!$S$12,
IF(CO139&gt;='PAINEL E TARGET'!$T$13,'PAINEL E TARGET'!$S$13,
IF(CO139&gt;='PAINEL E TARGET'!$T$14,'PAINEL E TARGET'!$S$14,
IF(CO139&gt;='PAINEL E TARGET'!$T$15,'PAINEL E TARGET'!$S$15,
IF(CO139&gt;='PAINEL E TARGET'!$T$16,'PAINEL E TARGET'!$S$16,
IF(CO139&gt;='PAINEL E TARGET'!$T$17,'PAINEL E TARGET'!$S$17,
IF(CO139&gt;='PAINEL E TARGET'!$T$18,'PAINEL E TARGET'!$S$18,'PAINEL E TARGET'!$S$19))))))))</f>
        <v>Não elegível</v>
      </c>
      <c r="CQ139" s="17">
        <f>IFERROR(VLOOKUP($BW139,'PAINEL E TARGET'!$G$1:$Q$99,5,0),0)</f>
        <v>0.4</v>
      </c>
      <c r="CR139" s="17">
        <f>VLOOKUP(CP139,'PAINEL E TARGET'!$S$10:$U$19,3,0)</f>
        <v>0</v>
      </c>
      <c r="CS139" s="16">
        <f t="shared" si="101"/>
        <v>0</v>
      </c>
      <c r="CT139" s="17">
        <f t="shared" si="87"/>
        <v>0</v>
      </c>
      <c r="CU139" s="33" t="str">
        <f>IF(CT139&gt;='PAINEL E TARGET'!$T$11,'PAINEL E TARGET'!$S$11,
IF(CT139&gt;='PAINEL E TARGET'!$T$12,'PAINEL E TARGET'!$S$12,
IF(CT139&gt;='PAINEL E TARGET'!$T$13,'PAINEL E TARGET'!$S$13,
IF(CT139&gt;='PAINEL E TARGET'!$T$14,'PAINEL E TARGET'!$S$14,
IF(CT139&gt;='PAINEL E TARGET'!$T$15,'PAINEL E TARGET'!$S$15,
IF(CT139&gt;='PAINEL E TARGET'!$T$16,'PAINEL E TARGET'!$S$16,
IF(CT139&gt;='PAINEL E TARGET'!$T$17,'PAINEL E TARGET'!$S$17,
IF(CT139&gt;='PAINEL E TARGET'!$T$18,'PAINEL E TARGET'!$S$18,'PAINEL E TARGET'!$S$19))))))))</f>
        <v>Não elegível</v>
      </c>
      <c r="CV139" s="17">
        <f>IFERROR(VLOOKUP($BW139,'PAINEL E TARGET'!$G$1:$Q$99,6,0),0)</f>
        <v>0</v>
      </c>
      <c r="CW139" s="17">
        <f>VLOOKUP(CU139,'PAINEL E TARGET'!$S$10:$U$19,3,0)</f>
        <v>0</v>
      </c>
      <c r="CX139" s="16">
        <f t="shared" si="102"/>
        <v>0</v>
      </c>
      <c r="CY139" s="17">
        <f t="shared" si="88"/>
        <v>0.64700000000000002</v>
      </c>
      <c r="CZ139" s="33" t="str">
        <f>IF(CY139&gt;='PAINEL E TARGET'!$T$11,'PAINEL E TARGET'!$S$11,
IF(CY139&gt;='PAINEL E TARGET'!$T$12,'PAINEL E TARGET'!$S$12,
IF(CY139&gt;='PAINEL E TARGET'!$T$13,'PAINEL E TARGET'!$S$13,
IF(CY139&gt;='PAINEL E TARGET'!$T$14,'PAINEL E TARGET'!$S$14,
IF(CY139&gt;='PAINEL E TARGET'!$T$15,'PAINEL E TARGET'!$S$15,
IF(CY139&gt;='PAINEL E TARGET'!$T$16,'PAINEL E TARGET'!$S$16,
IF(CY139&gt;='PAINEL E TARGET'!$T$17,'PAINEL E TARGET'!$S$17,
IF(CY139&gt;='PAINEL E TARGET'!$T$18,'PAINEL E TARGET'!$S$18,'PAINEL E TARGET'!$S$19))))))))</f>
        <v>Não elegível</v>
      </c>
      <c r="DA139" s="17">
        <f>IFERROR(VLOOKUP($BW139,'PAINEL E TARGET'!$G$1:$Q$99,7,0),0)</f>
        <v>0.15</v>
      </c>
      <c r="DB139" s="17">
        <f>VLOOKUP(CZ139,'PAINEL E TARGET'!$S$10:$U$19,3,0)</f>
        <v>0</v>
      </c>
      <c r="DC139" s="16">
        <f t="shared" si="103"/>
        <v>0</v>
      </c>
      <c r="DD139" s="17">
        <f t="shared" si="89"/>
        <v>1.1240000000000001</v>
      </c>
      <c r="DE139" s="33" t="str">
        <f>IF(DD139&gt;='PAINEL E TARGET'!$T$11,'PAINEL E TARGET'!$S$11,
IF(DD139&gt;='PAINEL E TARGET'!$T$12,'PAINEL E TARGET'!$S$12,
IF(DD139&gt;='PAINEL E TARGET'!$T$13,'PAINEL E TARGET'!$S$13,
IF(DD139&gt;='PAINEL E TARGET'!$T$14,'PAINEL E TARGET'!$S$14,
IF(DD139&gt;='PAINEL E TARGET'!$T$15,'PAINEL E TARGET'!$S$15,
IF(DD139&gt;='PAINEL E TARGET'!$T$16,'PAINEL E TARGET'!$S$16,
IF(DD139&gt;='PAINEL E TARGET'!$T$17,'PAINEL E TARGET'!$S$17,
IF(DD139&gt;='PAINEL E TARGET'!$T$18,'PAINEL E TARGET'!$S$18,'PAINEL E TARGET'!$S$19))))))))</f>
        <v>4. Fx de 110% a 114,9%</v>
      </c>
      <c r="DF139" s="17">
        <f>IFERROR(VLOOKUP($BW139,'PAINEL E TARGET'!$G$1:$Q$99,8,0),0)</f>
        <v>0.1</v>
      </c>
      <c r="DG139" s="17">
        <f>VLOOKUP(DE139,'PAINEL E TARGET'!$S$10:$U$19,3,0)</f>
        <v>1.2</v>
      </c>
      <c r="DH139" s="16">
        <f t="shared" si="104"/>
        <v>360</v>
      </c>
      <c r="DI139" s="17">
        <f t="shared" si="90"/>
        <v>0</v>
      </c>
      <c r="DJ139" s="33" t="str">
        <f>IF(DI139&gt;='PAINEL E TARGET'!$T$11,'PAINEL E TARGET'!$S$11,
IF(DI139&gt;='PAINEL E TARGET'!$T$12,'PAINEL E TARGET'!$S$12,
IF(DI139&gt;='PAINEL E TARGET'!$T$13,'PAINEL E TARGET'!$S$13,
IF(DI139&gt;='PAINEL E TARGET'!$T$14,'PAINEL E TARGET'!$S$14,
IF(DI139&gt;='PAINEL E TARGET'!$T$15,'PAINEL E TARGET'!$S$15,
IF(DI139&gt;='PAINEL E TARGET'!$T$16,'PAINEL E TARGET'!$S$16,
IF(DI139&gt;='PAINEL E TARGET'!$T$17,'PAINEL E TARGET'!$S$17,
IF(DI139&gt;='PAINEL E TARGET'!$T$18,'PAINEL E TARGET'!$S$18,'PAINEL E TARGET'!$S$19))))))))</f>
        <v>Não elegível</v>
      </c>
      <c r="DK139" s="17">
        <f>IFERROR(VLOOKUP($BW139,'PAINEL E TARGET'!$G$1:$Q$99,9,0),0)</f>
        <v>0</v>
      </c>
      <c r="DL139" s="17">
        <f>VLOOKUP(DJ139,'PAINEL E TARGET'!$S$10:$U$19,3,0)</f>
        <v>0</v>
      </c>
      <c r="DM139" s="16">
        <f t="shared" si="105"/>
        <v>0</v>
      </c>
      <c r="DN139" s="17">
        <f t="shared" si="91"/>
        <v>0.46899999999999997</v>
      </c>
      <c r="DO139" s="33" t="str">
        <f>IF(DN139&gt;='PAINEL E TARGET'!$T$11,'PAINEL E TARGET'!$S$11,
IF(DN139&gt;='PAINEL E TARGET'!$T$12,'PAINEL E TARGET'!$S$12,
IF(DN139&gt;='PAINEL E TARGET'!$T$13,'PAINEL E TARGET'!$S$13,
IF(DN139&gt;='PAINEL E TARGET'!$T$14,'PAINEL E TARGET'!$S$14,
IF(DN139&gt;='PAINEL E TARGET'!$T$15,'PAINEL E TARGET'!$S$15,
IF(DN139&gt;='PAINEL E TARGET'!$T$16,'PAINEL E TARGET'!$S$16,
IF(DN139&gt;='PAINEL E TARGET'!$T$17,'PAINEL E TARGET'!$S$17,
IF(DN139&gt;='PAINEL E TARGET'!$T$18,'PAINEL E TARGET'!$S$18,'PAINEL E TARGET'!$S$19))))))))</f>
        <v>Não elegível</v>
      </c>
      <c r="DP139" s="17">
        <f>IFERROR(VLOOKUP($BW139,'PAINEL E TARGET'!$G$1:$Q$99,10,0),0)</f>
        <v>0</v>
      </c>
      <c r="DQ139" s="17">
        <f>VLOOKUP(DO139,'PAINEL E TARGET'!$S$10:$U$19,3,0)</f>
        <v>0</v>
      </c>
      <c r="DR139" s="16">
        <f t="shared" si="106"/>
        <v>0</v>
      </c>
      <c r="DS139" s="17">
        <f t="shared" si="92"/>
        <v>0.9</v>
      </c>
      <c r="DT139" s="16">
        <f>IF(DS139&gt;=1,VLOOKUP(BO139,'PAINEL E TARGET'!$S$1:$W$8,5,0),0)</f>
        <v>0</v>
      </c>
      <c r="DU139" s="16">
        <f t="shared" si="107"/>
        <v>360</v>
      </c>
    </row>
    <row r="140" spans="2:125" s="32" customFormat="1" x14ac:dyDescent="0.2">
      <c r="B140" s="44">
        <v>43541</v>
      </c>
      <c r="C140" s="65">
        <v>522</v>
      </c>
      <c r="D140" s="66" t="s">
        <v>146</v>
      </c>
      <c r="E140" s="65">
        <v>611</v>
      </c>
      <c r="F140" s="65" t="s">
        <v>1019</v>
      </c>
      <c r="G140" s="67">
        <v>1669195.4491237123</v>
      </c>
      <c r="H140" s="67">
        <v>978070.3953083728</v>
      </c>
      <c r="I140" s="67">
        <v>922787.66</v>
      </c>
      <c r="J140" s="68">
        <v>0.94347775418461277</v>
      </c>
      <c r="K140" s="67">
        <v>10234.593740191494</v>
      </c>
      <c r="L140" s="67">
        <v>804145.91434297897</v>
      </c>
      <c r="M140" s="67">
        <v>8999.0499999999993</v>
      </c>
      <c r="N140" s="67">
        <v>871976.75</v>
      </c>
      <c r="O140" s="67">
        <v>1402255.3636871411</v>
      </c>
      <c r="P140" s="67" t="s">
        <v>1082</v>
      </c>
      <c r="Q140" s="67" t="s">
        <v>1082</v>
      </c>
      <c r="R140" s="67">
        <v>0</v>
      </c>
      <c r="S140" s="67">
        <v>0</v>
      </c>
      <c r="T140" s="68">
        <v>7.1423357291429249E-2</v>
      </c>
      <c r="U140" s="68">
        <v>5.6701727788663454E-2</v>
      </c>
      <c r="V140" s="68">
        <v>0.79388214078628339</v>
      </c>
      <c r="W140" s="67">
        <v>58165.79</v>
      </c>
      <c r="X140" s="67">
        <v>49952.850000000006</v>
      </c>
      <c r="Y140" s="68">
        <v>0.85880119568564284</v>
      </c>
      <c r="Z140" s="68">
        <v>0</v>
      </c>
      <c r="AA140" s="68">
        <v>0</v>
      </c>
      <c r="AB140" s="68">
        <v>0</v>
      </c>
      <c r="AC140" s="67">
        <v>0</v>
      </c>
      <c r="AD140" s="67">
        <v>0</v>
      </c>
      <c r="AE140" s="68" t="s">
        <v>1082</v>
      </c>
      <c r="AF140" s="43">
        <v>80</v>
      </c>
      <c r="AG140" s="43">
        <v>70</v>
      </c>
      <c r="AH140" s="43">
        <v>9</v>
      </c>
      <c r="AI140" s="43">
        <v>10</v>
      </c>
      <c r="AJ140" s="67">
        <v>36150.269999999997</v>
      </c>
      <c r="AK140" s="67">
        <v>29628.75</v>
      </c>
      <c r="AL140" s="68">
        <v>0.81959968763718782</v>
      </c>
      <c r="AM140" s="67">
        <v>12973.39</v>
      </c>
      <c r="AN140" s="67">
        <v>7704</v>
      </c>
      <c r="AO140" s="68">
        <v>0.59383091081051298</v>
      </c>
      <c r="AP140" s="67">
        <v>0</v>
      </c>
      <c r="AQ140" s="67">
        <v>0</v>
      </c>
      <c r="AR140" s="68">
        <v>0</v>
      </c>
      <c r="AS140" s="67">
        <v>9042.130000000001</v>
      </c>
      <c r="AT140" s="67">
        <v>12620.1</v>
      </c>
      <c r="AU140" s="68">
        <v>1.3956999069909413</v>
      </c>
      <c r="AV140" s="43">
        <v>290.27</v>
      </c>
      <c r="AW140" s="43">
        <v>234.95000000000002</v>
      </c>
      <c r="AX140" s="69">
        <v>0.80941881696351681</v>
      </c>
      <c r="AY140" s="43">
        <v>10234.593740191494</v>
      </c>
      <c r="AZ140" s="43">
        <v>8999.0499999999993</v>
      </c>
      <c r="BA140" s="43">
        <v>18593.531778627323</v>
      </c>
      <c r="BB140" s="43">
        <v>17127.88</v>
      </c>
      <c r="BC140" s="43">
        <v>17120.397152081398</v>
      </c>
      <c r="BD140" s="43">
        <v>31679.795291364644</v>
      </c>
      <c r="BE140" s="43">
        <v>100705.87</v>
      </c>
      <c r="BF140" s="43">
        <v>0</v>
      </c>
      <c r="BG140" s="43">
        <v>499.83</v>
      </c>
      <c r="BH140" s="43">
        <v>10</v>
      </c>
      <c r="BI140" s="44">
        <v>43173</v>
      </c>
      <c r="BJ140" s="44">
        <v>43541</v>
      </c>
      <c r="BK140" s="44">
        <v>43172</v>
      </c>
      <c r="BL140" s="43">
        <f t="shared" si="93"/>
        <v>922787.66</v>
      </c>
      <c r="BM140" s="43">
        <f t="shared" si="94"/>
        <v>880975.8</v>
      </c>
      <c r="BO140" s="16" t="str">
        <f>IFERROR(VLOOKUP($C140,'PORTE LOJA'!A:B,2,0),"PORTE 1")</f>
        <v>PORTE 2</v>
      </c>
      <c r="BP140" s="16">
        <f>VLOOKUP(BO140,'PAINEL E TARGET'!$S$1:$W$8,3,0)</f>
        <v>1875</v>
      </c>
      <c r="BQ140" s="16">
        <f t="shared" si="72"/>
        <v>1</v>
      </c>
      <c r="BR140" s="16">
        <f t="shared" si="73"/>
        <v>1</v>
      </c>
      <c r="BS140" s="16">
        <f t="shared" si="74"/>
        <v>0</v>
      </c>
      <c r="BT140" s="16">
        <f t="shared" si="75"/>
        <v>1</v>
      </c>
      <c r="BU140" s="16">
        <f t="shared" si="76"/>
        <v>1</v>
      </c>
      <c r="BV140" s="16">
        <f t="shared" si="77"/>
        <v>1</v>
      </c>
      <c r="BW140" s="17" t="str">
        <f t="shared" si="95"/>
        <v>110111</v>
      </c>
      <c r="BY140" s="17">
        <f t="shared" si="78"/>
        <v>0.94299999999999995</v>
      </c>
      <c r="BZ140" s="17">
        <f t="shared" si="79"/>
        <v>1.0820000000000001</v>
      </c>
      <c r="CA140" s="17" t="str">
        <f t="shared" si="96"/>
        <v>Sem Retira</v>
      </c>
      <c r="CB140" s="17">
        <f t="shared" si="97"/>
        <v>1.0820000000000001</v>
      </c>
      <c r="CC140" s="33" t="str">
        <f>IF(CB140&gt;='PAINEL E TARGET'!$T$11,'PAINEL E TARGET'!$S$11,
IF(CB140&gt;='PAINEL E TARGET'!$T$12,'PAINEL E TARGET'!$S$12,
IF(CB140&gt;='PAINEL E TARGET'!$T$13,'PAINEL E TARGET'!$S$13,
IF(CB140&gt;='PAINEL E TARGET'!$T$14,'PAINEL E TARGET'!$S$14,
IF(CB140&gt;='PAINEL E TARGET'!$T$15,'PAINEL E TARGET'!$S$15,
IF(CB140&gt;='PAINEL E TARGET'!$T$16,'PAINEL E TARGET'!$S$16,
IF(CB140&gt;='PAINEL E TARGET'!$T$17,'PAINEL E TARGET'!$S$17,
IF(CB140&gt;='PAINEL E TARGET'!$T$18,'PAINEL E TARGET'!$S$18,'PAINEL E TARGET'!$S$19))))))))</f>
        <v>3. Fx de 105% a 109,9%</v>
      </c>
      <c r="CD140" s="17">
        <f>IFERROR(VLOOKUP($BW140,'PAINEL E TARGET'!$G$1:$Q$99,4,0),0)</f>
        <v>0.3</v>
      </c>
      <c r="CE140" s="17">
        <f>VLOOKUP(CC140,'PAINEL E TARGET'!$S$10:$U$19,3,0)</f>
        <v>1.1000000000000001</v>
      </c>
      <c r="CF140" s="16">
        <f t="shared" si="98"/>
        <v>618.75</v>
      </c>
      <c r="CG140" s="17">
        <f t="shared" si="80"/>
        <v>0.82</v>
      </c>
      <c r="CH140" s="17">
        <f t="shared" si="81"/>
        <v>0.59399999999999997</v>
      </c>
      <c r="CI140" s="17" t="str">
        <f t="shared" si="82"/>
        <v>sem meta</v>
      </c>
      <c r="CJ140" s="17">
        <f t="shared" si="83"/>
        <v>1.3959999999999999</v>
      </c>
      <c r="CK140" s="17">
        <f t="shared" si="84"/>
        <v>0.80900000000000005</v>
      </c>
      <c r="CL140" s="17">
        <f t="shared" si="85"/>
        <v>0.85899999999999999</v>
      </c>
      <c r="CM140" s="16">
        <f t="shared" si="86"/>
        <v>4</v>
      </c>
      <c r="CN140" s="17" t="str">
        <f t="shared" si="99"/>
        <v>não ok</v>
      </c>
      <c r="CO140" s="17">
        <f t="shared" si="100"/>
        <v>0</v>
      </c>
      <c r="CP140" s="33" t="str">
        <f>IF(CO140&gt;='PAINEL E TARGET'!$T$11,'PAINEL E TARGET'!$S$11,
IF(CO140&gt;='PAINEL E TARGET'!$T$12,'PAINEL E TARGET'!$S$12,
IF(CO140&gt;='PAINEL E TARGET'!$T$13,'PAINEL E TARGET'!$S$13,
IF(CO140&gt;='PAINEL E TARGET'!$T$14,'PAINEL E TARGET'!$S$14,
IF(CO140&gt;='PAINEL E TARGET'!$T$15,'PAINEL E TARGET'!$S$15,
IF(CO140&gt;='PAINEL E TARGET'!$T$16,'PAINEL E TARGET'!$S$16,
IF(CO140&gt;='PAINEL E TARGET'!$T$17,'PAINEL E TARGET'!$S$17,
IF(CO140&gt;='PAINEL E TARGET'!$T$18,'PAINEL E TARGET'!$S$18,'PAINEL E TARGET'!$S$19))))))))</f>
        <v>Não elegível</v>
      </c>
      <c r="CQ140" s="17">
        <f>IFERROR(VLOOKUP($BW140,'PAINEL E TARGET'!$G$1:$Q$99,5,0),0)</f>
        <v>0.3</v>
      </c>
      <c r="CR140" s="17">
        <f>VLOOKUP(CP140,'PAINEL E TARGET'!$S$10:$U$19,3,0)</f>
        <v>0</v>
      </c>
      <c r="CS140" s="16">
        <f t="shared" si="101"/>
        <v>0</v>
      </c>
      <c r="CT140" s="17">
        <f t="shared" si="87"/>
        <v>0</v>
      </c>
      <c r="CU140" s="33" t="str">
        <f>IF(CT140&gt;='PAINEL E TARGET'!$T$11,'PAINEL E TARGET'!$S$11,
IF(CT140&gt;='PAINEL E TARGET'!$T$12,'PAINEL E TARGET'!$S$12,
IF(CT140&gt;='PAINEL E TARGET'!$T$13,'PAINEL E TARGET'!$S$13,
IF(CT140&gt;='PAINEL E TARGET'!$T$14,'PAINEL E TARGET'!$S$14,
IF(CT140&gt;='PAINEL E TARGET'!$T$15,'PAINEL E TARGET'!$S$15,
IF(CT140&gt;='PAINEL E TARGET'!$T$16,'PAINEL E TARGET'!$S$16,
IF(CT140&gt;='PAINEL E TARGET'!$T$17,'PAINEL E TARGET'!$S$17,
IF(CT140&gt;='PAINEL E TARGET'!$T$18,'PAINEL E TARGET'!$S$18,'PAINEL E TARGET'!$S$19))))))))</f>
        <v>Não elegível</v>
      </c>
      <c r="CV140" s="17">
        <f>IFERROR(VLOOKUP($BW140,'PAINEL E TARGET'!$G$1:$Q$99,6,0),0)</f>
        <v>0</v>
      </c>
      <c r="CW140" s="17">
        <f>VLOOKUP(CU140,'PAINEL E TARGET'!$S$10:$U$19,3,0)</f>
        <v>0</v>
      </c>
      <c r="CX140" s="16">
        <f t="shared" si="102"/>
        <v>0</v>
      </c>
      <c r="CY140" s="17">
        <f t="shared" si="88"/>
        <v>0.879</v>
      </c>
      <c r="CZ140" s="33" t="str">
        <f>IF(CY140&gt;='PAINEL E TARGET'!$T$11,'PAINEL E TARGET'!$S$11,
IF(CY140&gt;='PAINEL E TARGET'!$T$12,'PAINEL E TARGET'!$S$12,
IF(CY140&gt;='PAINEL E TARGET'!$T$13,'PAINEL E TARGET'!$S$13,
IF(CY140&gt;='PAINEL E TARGET'!$T$14,'PAINEL E TARGET'!$S$14,
IF(CY140&gt;='PAINEL E TARGET'!$T$15,'PAINEL E TARGET'!$S$15,
IF(CY140&gt;='PAINEL E TARGET'!$T$16,'PAINEL E TARGET'!$S$16,
IF(CY140&gt;='PAINEL E TARGET'!$T$17,'PAINEL E TARGET'!$S$17,
IF(CY140&gt;='PAINEL E TARGET'!$T$18,'PAINEL E TARGET'!$S$18,'PAINEL E TARGET'!$S$19))))))))</f>
        <v>Não elegível</v>
      </c>
      <c r="DA140" s="17">
        <f>IFERROR(VLOOKUP($BW140,'PAINEL E TARGET'!$G$1:$Q$99,7,0),0)</f>
        <v>0.15</v>
      </c>
      <c r="DB140" s="17">
        <f>VLOOKUP(CZ140,'PAINEL E TARGET'!$S$10:$U$19,3,0)</f>
        <v>0</v>
      </c>
      <c r="DC140" s="16">
        <f t="shared" si="103"/>
        <v>0</v>
      </c>
      <c r="DD140" s="17">
        <f t="shared" si="89"/>
        <v>0.92100000000000004</v>
      </c>
      <c r="DE140" s="33" t="str">
        <f>IF(DD140&gt;='PAINEL E TARGET'!$T$11,'PAINEL E TARGET'!$S$11,
IF(DD140&gt;='PAINEL E TARGET'!$T$12,'PAINEL E TARGET'!$S$12,
IF(DD140&gt;='PAINEL E TARGET'!$T$13,'PAINEL E TARGET'!$S$13,
IF(DD140&gt;='PAINEL E TARGET'!$T$14,'PAINEL E TARGET'!$S$14,
IF(DD140&gt;='PAINEL E TARGET'!$T$15,'PAINEL E TARGET'!$S$15,
IF(DD140&gt;='PAINEL E TARGET'!$T$16,'PAINEL E TARGET'!$S$16,
IF(DD140&gt;='PAINEL E TARGET'!$T$17,'PAINEL E TARGET'!$S$17,
IF(DD140&gt;='PAINEL E TARGET'!$T$18,'PAINEL E TARGET'!$S$18,'PAINEL E TARGET'!$S$19))))))))</f>
        <v>1. Fx de 90% a 99,9%</v>
      </c>
      <c r="DF140" s="17">
        <f>IFERROR(VLOOKUP($BW140,'PAINEL E TARGET'!$G$1:$Q$99,8,0),0)</f>
        <v>0.1</v>
      </c>
      <c r="DG140" s="17">
        <f>VLOOKUP(DE140,'PAINEL E TARGET'!$S$10:$U$19,3,0)</f>
        <v>0.5</v>
      </c>
      <c r="DH140" s="16">
        <f t="shared" si="104"/>
        <v>93.75</v>
      </c>
      <c r="DI140" s="17">
        <f t="shared" si="90"/>
        <v>1.111</v>
      </c>
      <c r="DJ140" s="33" t="str">
        <f>IF(DI140&gt;='PAINEL E TARGET'!$T$11,'PAINEL E TARGET'!$S$11,
IF(DI140&gt;='PAINEL E TARGET'!$T$12,'PAINEL E TARGET'!$S$12,
IF(DI140&gt;='PAINEL E TARGET'!$T$13,'PAINEL E TARGET'!$S$13,
IF(DI140&gt;='PAINEL E TARGET'!$T$14,'PAINEL E TARGET'!$S$14,
IF(DI140&gt;='PAINEL E TARGET'!$T$15,'PAINEL E TARGET'!$S$15,
IF(DI140&gt;='PAINEL E TARGET'!$T$16,'PAINEL E TARGET'!$S$16,
IF(DI140&gt;='PAINEL E TARGET'!$T$17,'PAINEL E TARGET'!$S$17,
IF(DI140&gt;='PAINEL E TARGET'!$T$18,'PAINEL E TARGET'!$S$18,'PAINEL E TARGET'!$S$19))))))))</f>
        <v>4. Fx de 110% a 114,9%</v>
      </c>
      <c r="DK140" s="17">
        <f>IFERROR(VLOOKUP($BW140,'PAINEL E TARGET'!$G$1:$Q$99,9,0),0)</f>
        <v>0.15</v>
      </c>
      <c r="DL140" s="17">
        <f>VLOOKUP(DJ140,'PAINEL E TARGET'!$S$10:$U$19,3,0)</f>
        <v>1.2</v>
      </c>
      <c r="DM140" s="16">
        <f t="shared" si="105"/>
        <v>337.5</v>
      </c>
      <c r="DN140" s="17">
        <f t="shared" si="91"/>
        <v>0.80900000000000005</v>
      </c>
      <c r="DO140" s="33" t="str">
        <f>IF(DN140&gt;='PAINEL E TARGET'!$T$11,'PAINEL E TARGET'!$S$11,
IF(DN140&gt;='PAINEL E TARGET'!$T$12,'PAINEL E TARGET'!$S$12,
IF(DN140&gt;='PAINEL E TARGET'!$T$13,'PAINEL E TARGET'!$S$13,
IF(DN140&gt;='PAINEL E TARGET'!$T$14,'PAINEL E TARGET'!$S$14,
IF(DN140&gt;='PAINEL E TARGET'!$T$15,'PAINEL E TARGET'!$S$15,
IF(DN140&gt;='PAINEL E TARGET'!$T$16,'PAINEL E TARGET'!$S$16,
IF(DN140&gt;='PAINEL E TARGET'!$T$17,'PAINEL E TARGET'!$S$17,
IF(DN140&gt;='PAINEL E TARGET'!$T$18,'PAINEL E TARGET'!$S$18,'PAINEL E TARGET'!$S$19))))))))</f>
        <v>Não elegível</v>
      </c>
      <c r="DP140" s="17">
        <f>IFERROR(VLOOKUP($BW140,'PAINEL E TARGET'!$G$1:$Q$99,10,0),0)</f>
        <v>0</v>
      </c>
      <c r="DQ140" s="17">
        <f>VLOOKUP(DO140,'PAINEL E TARGET'!$S$10:$U$19,3,0)</f>
        <v>0</v>
      </c>
      <c r="DR140" s="16">
        <f t="shared" si="106"/>
        <v>0</v>
      </c>
      <c r="DS140" s="17">
        <f t="shared" si="92"/>
        <v>0.875</v>
      </c>
      <c r="DT140" s="16">
        <f>IF(DS140&gt;=1,VLOOKUP(BO140,'PAINEL E TARGET'!$S$1:$W$8,5,0),0)</f>
        <v>0</v>
      </c>
      <c r="DU140" s="16">
        <f t="shared" si="107"/>
        <v>1050</v>
      </c>
    </row>
    <row r="141" spans="2:125" s="32" customFormat="1" x14ac:dyDescent="0.2">
      <c r="B141" s="44">
        <v>43541</v>
      </c>
      <c r="C141" s="65">
        <v>523</v>
      </c>
      <c r="D141" s="66" t="s">
        <v>147</v>
      </c>
      <c r="E141" s="65">
        <v>216</v>
      </c>
      <c r="F141" s="65" t="s">
        <v>1017</v>
      </c>
      <c r="G141" s="67">
        <v>2309822.7615006403</v>
      </c>
      <c r="H141" s="67">
        <v>1273829.2331872138</v>
      </c>
      <c r="I141" s="67">
        <v>993687.45</v>
      </c>
      <c r="J141" s="68">
        <v>0.78007901225011256</v>
      </c>
      <c r="K141" s="67">
        <v>105352.48232745304</v>
      </c>
      <c r="L141" s="67">
        <v>1099684.259554483</v>
      </c>
      <c r="M141" s="67">
        <v>111753.9</v>
      </c>
      <c r="N141" s="67">
        <v>854503.85</v>
      </c>
      <c r="O141" s="67">
        <v>2186610.019638007</v>
      </c>
      <c r="P141" s="67" t="s">
        <v>1082</v>
      </c>
      <c r="Q141" s="67" t="s">
        <v>1082</v>
      </c>
      <c r="R141" s="67">
        <v>0</v>
      </c>
      <c r="S141" s="67">
        <v>0</v>
      </c>
      <c r="T141" s="68">
        <v>0.10072911122231361</v>
      </c>
      <c r="U141" s="68">
        <v>9.8249188686973021E-2</v>
      </c>
      <c r="V141" s="68">
        <v>0.97538027978955077</v>
      </c>
      <c r="W141" s="67">
        <v>121382.28</v>
      </c>
      <c r="X141" s="67">
        <v>94934.040000000008</v>
      </c>
      <c r="Y141" s="68">
        <v>0.78210789911015022</v>
      </c>
      <c r="Z141" s="68">
        <v>8.3079533196348504E-2</v>
      </c>
      <c r="AA141" s="68">
        <v>0.12890004763221821</v>
      </c>
      <c r="AB141" s="68">
        <v>1.5515259014224168</v>
      </c>
      <c r="AC141" s="67">
        <v>100113.89</v>
      </c>
      <c r="AD141" s="67">
        <v>124550.67</v>
      </c>
      <c r="AE141" s="68">
        <v>1.2440898061198102</v>
      </c>
      <c r="AF141" s="43">
        <v>80</v>
      </c>
      <c r="AG141" s="43">
        <v>82</v>
      </c>
      <c r="AH141" s="43">
        <v>73</v>
      </c>
      <c r="AI141" s="43">
        <v>42</v>
      </c>
      <c r="AJ141" s="67">
        <v>86035.650000000009</v>
      </c>
      <c r="AK141" s="67">
        <v>70852</v>
      </c>
      <c r="AL141" s="68">
        <v>0.8235190877270061</v>
      </c>
      <c r="AM141" s="67">
        <v>12708.049999999997</v>
      </c>
      <c r="AN141" s="67">
        <v>7137.3499999999985</v>
      </c>
      <c r="AO141" s="68">
        <v>0.56164006279484269</v>
      </c>
      <c r="AP141" s="67">
        <v>10812.920000000002</v>
      </c>
      <c r="AQ141" s="67">
        <v>6480.6599999999989</v>
      </c>
      <c r="AR141" s="68">
        <v>0.59934411796258524</v>
      </c>
      <c r="AS141" s="67">
        <v>11825.659999999998</v>
      </c>
      <c r="AT141" s="67">
        <v>10464.030000000001</v>
      </c>
      <c r="AU141" s="68">
        <v>0.88485801215323312</v>
      </c>
      <c r="AV141" s="43">
        <v>1931.43</v>
      </c>
      <c r="AW141" s="43">
        <v>1864.63</v>
      </c>
      <c r="AX141" s="69">
        <v>0.96541422676462518</v>
      </c>
      <c r="AY141" s="43">
        <v>105352.48232745304</v>
      </c>
      <c r="AZ141" s="43">
        <v>111753.90000000001</v>
      </c>
      <c r="BA141" s="43">
        <v>42398.622938073837</v>
      </c>
      <c r="BB141" s="43">
        <v>54731.61</v>
      </c>
      <c r="BC141" s="43">
        <v>189777.75029418597</v>
      </c>
      <c r="BD141" s="43">
        <v>76911.937754728744</v>
      </c>
      <c r="BE141" s="43">
        <v>221230.82</v>
      </c>
      <c r="BF141" s="43">
        <v>182467.18</v>
      </c>
      <c r="BG141" s="43">
        <v>3513.19</v>
      </c>
      <c r="BH141" s="43">
        <v>125</v>
      </c>
      <c r="BI141" s="44">
        <v>43173</v>
      </c>
      <c r="BJ141" s="44">
        <v>43541</v>
      </c>
      <c r="BK141" s="44">
        <v>43172</v>
      </c>
      <c r="BL141" s="43">
        <f t="shared" si="93"/>
        <v>993687.45</v>
      </c>
      <c r="BM141" s="43">
        <f t="shared" si="94"/>
        <v>966257.75</v>
      </c>
      <c r="BO141" s="16" t="str">
        <f>IFERROR(VLOOKUP($C141,'PORTE LOJA'!A:B,2,0),"PORTE 1")</f>
        <v>PORTE 3</v>
      </c>
      <c r="BP141" s="16">
        <f>VLOOKUP(BO141,'PAINEL E TARGET'!$S$1:$W$8,3,0)</f>
        <v>2400</v>
      </c>
      <c r="BQ141" s="16">
        <f t="shared" si="72"/>
        <v>1</v>
      </c>
      <c r="BR141" s="16">
        <f t="shared" si="73"/>
        <v>1</v>
      </c>
      <c r="BS141" s="16">
        <f t="shared" si="74"/>
        <v>1</v>
      </c>
      <c r="BT141" s="16">
        <f t="shared" si="75"/>
        <v>1</v>
      </c>
      <c r="BU141" s="16">
        <f t="shared" si="76"/>
        <v>1</v>
      </c>
      <c r="BV141" s="16">
        <f t="shared" si="77"/>
        <v>1</v>
      </c>
      <c r="BW141" s="17" t="str">
        <f t="shared" si="95"/>
        <v>111111</v>
      </c>
      <c r="BY141" s="17">
        <f t="shared" si="78"/>
        <v>0.78</v>
      </c>
      <c r="BZ141" s="17">
        <f t="shared" si="79"/>
        <v>0.80200000000000005</v>
      </c>
      <c r="CA141" s="17" t="str">
        <f t="shared" si="96"/>
        <v>Sem Retira</v>
      </c>
      <c r="CB141" s="17">
        <f t="shared" si="97"/>
        <v>0.80200000000000005</v>
      </c>
      <c r="CC141" s="33" t="str">
        <f>IF(CB141&gt;='PAINEL E TARGET'!$T$11,'PAINEL E TARGET'!$S$11,
IF(CB141&gt;='PAINEL E TARGET'!$T$12,'PAINEL E TARGET'!$S$12,
IF(CB141&gt;='PAINEL E TARGET'!$T$13,'PAINEL E TARGET'!$S$13,
IF(CB141&gt;='PAINEL E TARGET'!$T$14,'PAINEL E TARGET'!$S$14,
IF(CB141&gt;='PAINEL E TARGET'!$T$15,'PAINEL E TARGET'!$S$15,
IF(CB141&gt;='PAINEL E TARGET'!$T$16,'PAINEL E TARGET'!$S$16,
IF(CB141&gt;='PAINEL E TARGET'!$T$17,'PAINEL E TARGET'!$S$17,
IF(CB141&gt;='PAINEL E TARGET'!$T$18,'PAINEL E TARGET'!$S$18,'PAINEL E TARGET'!$S$19))))))))</f>
        <v>Não elegível</v>
      </c>
      <c r="CD141" s="17">
        <f>IFERROR(VLOOKUP($BW141,'PAINEL E TARGET'!$G$1:$Q$99,4,0),0)</f>
        <v>0.25</v>
      </c>
      <c r="CE141" s="17">
        <f>VLOOKUP(CC141,'PAINEL E TARGET'!$S$10:$U$19,3,0)</f>
        <v>0</v>
      </c>
      <c r="CF141" s="16">
        <f t="shared" si="98"/>
        <v>0</v>
      </c>
      <c r="CG141" s="17">
        <f t="shared" si="80"/>
        <v>0.82399999999999995</v>
      </c>
      <c r="CH141" s="17">
        <f t="shared" si="81"/>
        <v>0.56200000000000006</v>
      </c>
      <c r="CI141" s="17">
        <f t="shared" si="82"/>
        <v>0.59899999999999998</v>
      </c>
      <c r="CJ141" s="17">
        <f t="shared" si="83"/>
        <v>0.88500000000000001</v>
      </c>
      <c r="CK141" s="17">
        <f t="shared" si="84"/>
        <v>0.96499999999999997</v>
      </c>
      <c r="CL141" s="17">
        <f t="shared" si="85"/>
        <v>0.78200000000000003</v>
      </c>
      <c r="CM141" s="16">
        <f t="shared" si="86"/>
        <v>3</v>
      </c>
      <c r="CN141" s="17" t="str">
        <f t="shared" si="99"/>
        <v>não ok</v>
      </c>
      <c r="CO141" s="17">
        <f t="shared" si="100"/>
        <v>0</v>
      </c>
      <c r="CP141" s="33" t="str">
        <f>IF(CO141&gt;='PAINEL E TARGET'!$T$11,'PAINEL E TARGET'!$S$11,
IF(CO141&gt;='PAINEL E TARGET'!$T$12,'PAINEL E TARGET'!$S$12,
IF(CO141&gt;='PAINEL E TARGET'!$T$13,'PAINEL E TARGET'!$S$13,
IF(CO141&gt;='PAINEL E TARGET'!$T$14,'PAINEL E TARGET'!$S$14,
IF(CO141&gt;='PAINEL E TARGET'!$T$15,'PAINEL E TARGET'!$S$15,
IF(CO141&gt;='PAINEL E TARGET'!$T$16,'PAINEL E TARGET'!$S$16,
IF(CO141&gt;='PAINEL E TARGET'!$T$17,'PAINEL E TARGET'!$S$17,
IF(CO141&gt;='PAINEL E TARGET'!$T$18,'PAINEL E TARGET'!$S$18,'PAINEL E TARGET'!$S$19))))))))</f>
        <v>Não elegível</v>
      </c>
      <c r="CQ141" s="17">
        <f>IFERROR(VLOOKUP($BW141,'PAINEL E TARGET'!$G$1:$Q$99,5,0),0)</f>
        <v>0.25</v>
      </c>
      <c r="CR141" s="17">
        <f>VLOOKUP(CP141,'PAINEL E TARGET'!$S$10:$U$19,3,0)</f>
        <v>0</v>
      </c>
      <c r="CS141" s="16">
        <f t="shared" si="101"/>
        <v>0</v>
      </c>
      <c r="CT141" s="17">
        <f t="shared" si="87"/>
        <v>1.244</v>
      </c>
      <c r="CU141" s="33" t="str">
        <f>IF(CT141&gt;='PAINEL E TARGET'!$T$11,'PAINEL E TARGET'!$S$11,
IF(CT141&gt;='PAINEL E TARGET'!$T$12,'PAINEL E TARGET'!$S$12,
IF(CT141&gt;='PAINEL E TARGET'!$T$13,'PAINEL E TARGET'!$S$13,
IF(CT141&gt;='PAINEL E TARGET'!$T$14,'PAINEL E TARGET'!$S$14,
IF(CT141&gt;='PAINEL E TARGET'!$T$15,'PAINEL E TARGET'!$S$15,
IF(CT141&gt;='PAINEL E TARGET'!$T$16,'PAINEL E TARGET'!$S$16,
IF(CT141&gt;='PAINEL E TARGET'!$T$17,'PAINEL E TARGET'!$S$17,
IF(CT141&gt;='PAINEL E TARGET'!$T$18,'PAINEL E TARGET'!$S$18,'PAINEL E TARGET'!$S$19))))))))</f>
        <v>6. Fx de 120% a 124,9%</v>
      </c>
      <c r="CV141" s="17">
        <f>IFERROR(VLOOKUP($BW141,'PAINEL E TARGET'!$G$1:$Q$99,6,0),0)</f>
        <v>0.2</v>
      </c>
      <c r="CW141" s="17">
        <f>VLOOKUP(CU141,'PAINEL E TARGET'!$S$10:$U$19,3,0)</f>
        <v>1.4</v>
      </c>
      <c r="CX141" s="16">
        <f t="shared" si="102"/>
        <v>671.99999999999989</v>
      </c>
      <c r="CY141" s="17">
        <f t="shared" si="88"/>
        <v>1.0609999999999999</v>
      </c>
      <c r="CZ141" s="33" t="str">
        <f>IF(CY141&gt;='PAINEL E TARGET'!$T$11,'PAINEL E TARGET'!$S$11,
IF(CY141&gt;='PAINEL E TARGET'!$T$12,'PAINEL E TARGET'!$S$12,
IF(CY141&gt;='PAINEL E TARGET'!$T$13,'PAINEL E TARGET'!$S$13,
IF(CY141&gt;='PAINEL E TARGET'!$T$14,'PAINEL E TARGET'!$S$14,
IF(CY141&gt;='PAINEL E TARGET'!$T$15,'PAINEL E TARGET'!$S$15,
IF(CY141&gt;='PAINEL E TARGET'!$T$16,'PAINEL E TARGET'!$S$16,
IF(CY141&gt;='PAINEL E TARGET'!$T$17,'PAINEL E TARGET'!$S$17,
IF(CY141&gt;='PAINEL E TARGET'!$T$18,'PAINEL E TARGET'!$S$18,'PAINEL E TARGET'!$S$19))))))))</f>
        <v>3. Fx de 105% a 109,9%</v>
      </c>
      <c r="DA141" s="17">
        <f>IFERROR(VLOOKUP($BW141,'PAINEL E TARGET'!$G$1:$Q$99,7,0),0)</f>
        <v>0.15</v>
      </c>
      <c r="DB141" s="17">
        <f>VLOOKUP(CZ141,'PAINEL E TARGET'!$S$10:$U$19,3,0)</f>
        <v>1.1000000000000001</v>
      </c>
      <c r="DC141" s="16">
        <f t="shared" si="103"/>
        <v>396</v>
      </c>
      <c r="DD141" s="17">
        <f t="shared" si="89"/>
        <v>1.2909999999999999</v>
      </c>
      <c r="DE141" s="33" t="str">
        <f>IF(DD141&gt;='PAINEL E TARGET'!$T$11,'PAINEL E TARGET'!$S$11,
IF(DD141&gt;='PAINEL E TARGET'!$T$12,'PAINEL E TARGET'!$S$12,
IF(DD141&gt;='PAINEL E TARGET'!$T$13,'PAINEL E TARGET'!$S$13,
IF(DD141&gt;='PAINEL E TARGET'!$T$14,'PAINEL E TARGET'!$S$14,
IF(DD141&gt;='PAINEL E TARGET'!$T$15,'PAINEL E TARGET'!$S$15,
IF(DD141&gt;='PAINEL E TARGET'!$T$16,'PAINEL E TARGET'!$S$16,
IF(DD141&gt;='PAINEL E TARGET'!$T$17,'PAINEL E TARGET'!$S$17,
IF(DD141&gt;='PAINEL E TARGET'!$T$18,'PAINEL E TARGET'!$S$18,'PAINEL E TARGET'!$S$19))))))))</f>
        <v>7. Fx de 125% a 129,9%</v>
      </c>
      <c r="DF141" s="17">
        <f>IFERROR(VLOOKUP($BW141,'PAINEL E TARGET'!$G$1:$Q$99,8,0),0)</f>
        <v>0.1</v>
      </c>
      <c r="DG141" s="17">
        <f>VLOOKUP(DE141,'PAINEL E TARGET'!$S$10:$U$19,3,0)</f>
        <v>1.5</v>
      </c>
      <c r="DH141" s="16">
        <f t="shared" si="104"/>
        <v>360.00000000000006</v>
      </c>
      <c r="DI141" s="17">
        <f t="shared" si="90"/>
        <v>0.57499999999999996</v>
      </c>
      <c r="DJ141" s="33" t="str">
        <f>IF(DI141&gt;='PAINEL E TARGET'!$T$11,'PAINEL E TARGET'!$S$11,
IF(DI141&gt;='PAINEL E TARGET'!$T$12,'PAINEL E TARGET'!$S$12,
IF(DI141&gt;='PAINEL E TARGET'!$T$13,'PAINEL E TARGET'!$S$13,
IF(DI141&gt;='PAINEL E TARGET'!$T$14,'PAINEL E TARGET'!$S$14,
IF(DI141&gt;='PAINEL E TARGET'!$T$15,'PAINEL E TARGET'!$S$15,
IF(DI141&gt;='PAINEL E TARGET'!$T$16,'PAINEL E TARGET'!$S$16,
IF(DI141&gt;='PAINEL E TARGET'!$T$17,'PAINEL E TARGET'!$S$17,
IF(DI141&gt;='PAINEL E TARGET'!$T$18,'PAINEL E TARGET'!$S$18,'PAINEL E TARGET'!$S$19))))))))</f>
        <v>Não elegível</v>
      </c>
      <c r="DK141" s="17">
        <f>IFERROR(VLOOKUP($BW141,'PAINEL E TARGET'!$G$1:$Q$99,9,0),0)</f>
        <v>0.05</v>
      </c>
      <c r="DL141" s="17">
        <f>VLOOKUP(DJ141,'PAINEL E TARGET'!$S$10:$U$19,3,0)</f>
        <v>0</v>
      </c>
      <c r="DM141" s="16">
        <f t="shared" si="105"/>
        <v>0</v>
      </c>
      <c r="DN141" s="17">
        <f t="shared" si="91"/>
        <v>0.96499999999999997</v>
      </c>
      <c r="DO141" s="33" t="str">
        <f>IF(DN141&gt;='PAINEL E TARGET'!$T$11,'PAINEL E TARGET'!$S$11,
IF(DN141&gt;='PAINEL E TARGET'!$T$12,'PAINEL E TARGET'!$S$12,
IF(DN141&gt;='PAINEL E TARGET'!$T$13,'PAINEL E TARGET'!$S$13,
IF(DN141&gt;='PAINEL E TARGET'!$T$14,'PAINEL E TARGET'!$S$14,
IF(DN141&gt;='PAINEL E TARGET'!$T$15,'PAINEL E TARGET'!$S$15,
IF(DN141&gt;='PAINEL E TARGET'!$T$16,'PAINEL E TARGET'!$S$16,
IF(DN141&gt;='PAINEL E TARGET'!$T$17,'PAINEL E TARGET'!$S$17,
IF(DN141&gt;='PAINEL E TARGET'!$T$18,'PAINEL E TARGET'!$S$18,'PAINEL E TARGET'!$S$19))))))))</f>
        <v>1. Fx de 90% a 99,9%</v>
      </c>
      <c r="DP141" s="17">
        <f>IFERROR(VLOOKUP($BW141,'PAINEL E TARGET'!$G$1:$Q$99,10,0),0)</f>
        <v>0</v>
      </c>
      <c r="DQ141" s="17">
        <f>VLOOKUP(DO141,'PAINEL E TARGET'!$S$10:$U$19,3,0)</f>
        <v>0.5</v>
      </c>
      <c r="DR141" s="16">
        <f t="shared" si="106"/>
        <v>0</v>
      </c>
      <c r="DS141" s="17">
        <f t="shared" si="92"/>
        <v>1.0249999999999999</v>
      </c>
      <c r="DT141" s="16">
        <f>IF(DS141&gt;=1,VLOOKUP(BO141,'PAINEL E TARGET'!$S$1:$W$8,5,0),0)</f>
        <v>240</v>
      </c>
      <c r="DU141" s="16">
        <f t="shared" si="107"/>
        <v>1668</v>
      </c>
    </row>
    <row r="142" spans="2:125" s="32" customFormat="1" x14ac:dyDescent="0.2">
      <c r="B142" s="44">
        <v>43541</v>
      </c>
      <c r="C142" s="65">
        <v>525</v>
      </c>
      <c r="D142" s="66" t="s">
        <v>148</v>
      </c>
      <c r="E142" s="65">
        <v>412</v>
      </c>
      <c r="F142" s="65" t="s">
        <v>1020</v>
      </c>
      <c r="G142" s="67">
        <v>2048778.8018398359</v>
      </c>
      <c r="H142" s="67">
        <v>1148851.1734000337</v>
      </c>
      <c r="I142" s="67">
        <v>1085795.7</v>
      </c>
      <c r="J142" s="68">
        <v>0.94511432389156147</v>
      </c>
      <c r="K142" s="67">
        <v>127204.35460931603</v>
      </c>
      <c r="L142" s="67">
        <v>948911.40661680617</v>
      </c>
      <c r="M142" s="67">
        <v>140904.99</v>
      </c>
      <c r="N142" s="67">
        <v>916660.67999999993</v>
      </c>
      <c r="O142" s="67">
        <v>1919314.4503613885</v>
      </c>
      <c r="P142" s="67" t="s">
        <v>1082</v>
      </c>
      <c r="Q142" s="67" t="s">
        <v>1082</v>
      </c>
      <c r="R142" s="67">
        <v>0</v>
      </c>
      <c r="S142" s="67">
        <v>0</v>
      </c>
      <c r="T142" s="68">
        <v>0.10241422342372132</v>
      </c>
      <c r="U142" s="68">
        <v>0.10083277381725146</v>
      </c>
      <c r="V142" s="68">
        <v>0.98455830104841124</v>
      </c>
      <c r="W142" s="67">
        <v>110209.56000000001</v>
      </c>
      <c r="X142" s="67">
        <v>106637.28000000001</v>
      </c>
      <c r="Y142" s="68">
        <v>0.96758647797886133</v>
      </c>
      <c r="Z142" s="68">
        <v>7.9857839738435341E-2</v>
      </c>
      <c r="AA142" s="68">
        <v>9.4212192042882753E-2</v>
      </c>
      <c r="AB142" s="68">
        <v>1.1797488180429543</v>
      </c>
      <c r="AC142" s="67">
        <v>85936.28</v>
      </c>
      <c r="AD142" s="67">
        <v>99635.579999999987</v>
      </c>
      <c r="AE142" s="68">
        <v>1.1594122994386071</v>
      </c>
      <c r="AF142" s="43">
        <v>80</v>
      </c>
      <c r="AG142" s="43">
        <v>69</v>
      </c>
      <c r="AH142" s="43">
        <v>56</v>
      </c>
      <c r="AI142" s="43">
        <v>44</v>
      </c>
      <c r="AJ142" s="67">
        <v>61781.470000000008</v>
      </c>
      <c r="AK142" s="67">
        <v>57602.5</v>
      </c>
      <c r="AL142" s="68">
        <v>0.93235884481220654</v>
      </c>
      <c r="AM142" s="67">
        <v>5500.4699999999993</v>
      </c>
      <c r="AN142" s="67">
        <v>6244.5</v>
      </c>
      <c r="AO142" s="68">
        <v>1.1352666226704264</v>
      </c>
      <c r="AP142" s="67">
        <v>5472.59</v>
      </c>
      <c r="AQ142" s="67">
        <v>3139.8399999999997</v>
      </c>
      <c r="AR142" s="68">
        <v>0.57373930807898998</v>
      </c>
      <c r="AS142" s="67">
        <v>37455.03</v>
      </c>
      <c r="AT142" s="67">
        <v>39650.439999999988</v>
      </c>
      <c r="AU142" s="68">
        <v>1.0586145572437131</v>
      </c>
      <c r="AV142" s="43">
        <v>2181.17</v>
      </c>
      <c r="AW142" s="43">
        <v>1154.77</v>
      </c>
      <c r="AX142" s="69">
        <v>0.52942686723180676</v>
      </c>
      <c r="AY142" s="43">
        <v>127204.35460931603</v>
      </c>
      <c r="AZ142" s="43">
        <v>140904.99</v>
      </c>
      <c r="BA142" s="43">
        <v>38616.504315568258</v>
      </c>
      <c r="BB142" s="43">
        <v>45599.260000000009</v>
      </c>
      <c r="BC142" s="43">
        <v>226057.20784702161</v>
      </c>
      <c r="BD142" s="43">
        <v>68965.78196125543</v>
      </c>
      <c r="BE142" s="43">
        <v>197929.16</v>
      </c>
      <c r="BF142" s="43">
        <v>154336.04</v>
      </c>
      <c r="BG142" s="43">
        <v>3894.7800000000007</v>
      </c>
      <c r="BH142" s="43">
        <v>108</v>
      </c>
      <c r="BI142" s="44">
        <v>43173</v>
      </c>
      <c r="BJ142" s="44">
        <v>43541</v>
      </c>
      <c r="BK142" s="44">
        <v>43172</v>
      </c>
      <c r="BL142" s="43">
        <f t="shared" si="93"/>
        <v>1085795.7</v>
      </c>
      <c r="BM142" s="43">
        <f t="shared" si="94"/>
        <v>1057565.67</v>
      </c>
      <c r="BO142" s="16" t="str">
        <f>IFERROR(VLOOKUP($C142,'PORTE LOJA'!A:B,2,0),"PORTE 1")</f>
        <v>PORTE 3</v>
      </c>
      <c r="BP142" s="16">
        <f>VLOOKUP(BO142,'PAINEL E TARGET'!$S$1:$W$8,3,0)</f>
        <v>2400</v>
      </c>
      <c r="BQ142" s="16">
        <f t="shared" si="72"/>
        <v>1</v>
      </c>
      <c r="BR142" s="16">
        <f t="shared" si="73"/>
        <v>1</v>
      </c>
      <c r="BS142" s="16">
        <f t="shared" si="74"/>
        <v>1</v>
      </c>
      <c r="BT142" s="16">
        <f t="shared" si="75"/>
        <v>1</v>
      </c>
      <c r="BU142" s="16">
        <f t="shared" si="76"/>
        <v>1</v>
      </c>
      <c r="BV142" s="16">
        <f t="shared" si="77"/>
        <v>1</v>
      </c>
      <c r="BW142" s="17" t="str">
        <f t="shared" si="95"/>
        <v>111111</v>
      </c>
      <c r="BY142" s="17">
        <f t="shared" si="78"/>
        <v>0.94499999999999995</v>
      </c>
      <c r="BZ142" s="17">
        <f t="shared" si="79"/>
        <v>0.98299999999999998</v>
      </c>
      <c r="CA142" s="17" t="str">
        <f t="shared" si="96"/>
        <v>Sem Retira</v>
      </c>
      <c r="CB142" s="17">
        <f t="shared" si="97"/>
        <v>0.98299999999999998</v>
      </c>
      <c r="CC142" s="33" t="str">
        <f>IF(CB142&gt;='PAINEL E TARGET'!$T$11,'PAINEL E TARGET'!$S$11,
IF(CB142&gt;='PAINEL E TARGET'!$T$12,'PAINEL E TARGET'!$S$12,
IF(CB142&gt;='PAINEL E TARGET'!$T$13,'PAINEL E TARGET'!$S$13,
IF(CB142&gt;='PAINEL E TARGET'!$T$14,'PAINEL E TARGET'!$S$14,
IF(CB142&gt;='PAINEL E TARGET'!$T$15,'PAINEL E TARGET'!$S$15,
IF(CB142&gt;='PAINEL E TARGET'!$T$16,'PAINEL E TARGET'!$S$16,
IF(CB142&gt;='PAINEL E TARGET'!$T$17,'PAINEL E TARGET'!$S$17,
IF(CB142&gt;='PAINEL E TARGET'!$T$18,'PAINEL E TARGET'!$S$18,'PAINEL E TARGET'!$S$19))))))))</f>
        <v>1. Fx de 90% a 99,9%</v>
      </c>
      <c r="CD142" s="17">
        <f>IFERROR(VLOOKUP($BW142,'PAINEL E TARGET'!$G$1:$Q$99,4,0),0)</f>
        <v>0.25</v>
      </c>
      <c r="CE142" s="17">
        <f>VLOOKUP(CC142,'PAINEL E TARGET'!$S$10:$U$19,3,0)</f>
        <v>0.5</v>
      </c>
      <c r="CF142" s="16">
        <f t="shared" si="98"/>
        <v>300</v>
      </c>
      <c r="CG142" s="17">
        <f t="shared" si="80"/>
        <v>0.93200000000000005</v>
      </c>
      <c r="CH142" s="17">
        <f t="shared" si="81"/>
        <v>1.135</v>
      </c>
      <c r="CI142" s="17">
        <f t="shared" si="82"/>
        <v>0.57399999999999995</v>
      </c>
      <c r="CJ142" s="17">
        <f t="shared" si="83"/>
        <v>1.0589999999999999</v>
      </c>
      <c r="CK142" s="17">
        <f t="shared" si="84"/>
        <v>0.52900000000000003</v>
      </c>
      <c r="CL142" s="17">
        <f t="shared" si="85"/>
        <v>0.96799999999999997</v>
      </c>
      <c r="CM142" s="16">
        <f t="shared" si="86"/>
        <v>3</v>
      </c>
      <c r="CN142" s="17" t="str">
        <f t="shared" si="99"/>
        <v>não ok</v>
      </c>
      <c r="CO142" s="17">
        <f t="shared" si="100"/>
        <v>0</v>
      </c>
      <c r="CP142" s="33" t="str">
        <f>IF(CO142&gt;='PAINEL E TARGET'!$T$11,'PAINEL E TARGET'!$S$11,
IF(CO142&gt;='PAINEL E TARGET'!$T$12,'PAINEL E TARGET'!$S$12,
IF(CO142&gt;='PAINEL E TARGET'!$T$13,'PAINEL E TARGET'!$S$13,
IF(CO142&gt;='PAINEL E TARGET'!$T$14,'PAINEL E TARGET'!$S$14,
IF(CO142&gt;='PAINEL E TARGET'!$T$15,'PAINEL E TARGET'!$S$15,
IF(CO142&gt;='PAINEL E TARGET'!$T$16,'PAINEL E TARGET'!$S$16,
IF(CO142&gt;='PAINEL E TARGET'!$T$17,'PAINEL E TARGET'!$S$17,
IF(CO142&gt;='PAINEL E TARGET'!$T$18,'PAINEL E TARGET'!$S$18,'PAINEL E TARGET'!$S$19))))))))</f>
        <v>Não elegível</v>
      </c>
      <c r="CQ142" s="17">
        <f>IFERROR(VLOOKUP($BW142,'PAINEL E TARGET'!$G$1:$Q$99,5,0),0)</f>
        <v>0.25</v>
      </c>
      <c r="CR142" s="17">
        <f>VLOOKUP(CP142,'PAINEL E TARGET'!$S$10:$U$19,3,0)</f>
        <v>0</v>
      </c>
      <c r="CS142" s="16">
        <f t="shared" si="101"/>
        <v>0</v>
      </c>
      <c r="CT142" s="17">
        <f t="shared" si="87"/>
        <v>1.159</v>
      </c>
      <c r="CU142" s="33" t="str">
        <f>IF(CT142&gt;='PAINEL E TARGET'!$T$11,'PAINEL E TARGET'!$S$11,
IF(CT142&gt;='PAINEL E TARGET'!$T$12,'PAINEL E TARGET'!$S$12,
IF(CT142&gt;='PAINEL E TARGET'!$T$13,'PAINEL E TARGET'!$S$13,
IF(CT142&gt;='PAINEL E TARGET'!$T$14,'PAINEL E TARGET'!$S$14,
IF(CT142&gt;='PAINEL E TARGET'!$T$15,'PAINEL E TARGET'!$S$15,
IF(CT142&gt;='PAINEL E TARGET'!$T$16,'PAINEL E TARGET'!$S$16,
IF(CT142&gt;='PAINEL E TARGET'!$T$17,'PAINEL E TARGET'!$S$17,
IF(CT142&gt;='PAINEL E TARGET'!$T$18,'PAINEL E TARGET'!$S$18,'PAINEL E TARGET'!$S$19))))))))</f>
        <v>5. Fx de 115% a 119,9%</v>
      </c>
      <c r="CV142" s="17">
        <f>IFERROR(VLOOKUP($BW142,'PAINEL E TARGET'!$G$1:$Q$99,6,0),0)</f>
        <v>0.2</v>
      </c>
      <c r="CW142" s="17">
        <f>VLOOKUP(CU142,'PAINEL E TARGET'!$S$10:$U$19,3,0)</f>
        <v>1.3</v>
      </c>
      <c r="CX142" s="16">
        <f t="shared" si="102"/>
        <v>624</v>
      </c>
      <c r="CY142" s="17">
        <f t="shared" si="88"/>
        <v>1.1080000000000001</v>
      </c>
      <c r="CZ142" s="33" t="str">
        <f>IF(CY142&gt;='PAINEL E TARGET'!$T$11,'PAINEL E TARGET'!$S$11,
IF(CY142&gt;='PAINEL E TARGET'!$T$12,'PAINEL E TARGET'!$S$12,
IF(CY142&gt;='PAINEL E TARGET'!$T$13,'PAINEL E TARGET'!$S$13,
IF(CY142&gt;='PAINEL E TARGET'!$T$14,'PAINEL E TARGET'!$S$14,
IF(CY142&gt;='PAINEL E TARGET'!$T$15,'PAINEL E TARGET'!$S$15,
IF(CY142&gt;='PAINEL E TARGET'!$T$16,'PAINEL E TARGET'!$S$16,
IF(CY142&gt;='PAINEL E TARGET'!$T$17,'PAINEL E TARGET'!$S$17,
IF(CY142&gt;='PAINEL E TARGET'!$T$18,'PAINEL E TARGET'!$S$18,'PAINEL E TARGET'!$S$19))))))))</f>
        <v>4. Fx de 110% a 114,9%</v>
      </c>
      <c r="DA142" s="17">
        <f>IFERROR(VLOOKUP($BW142,'PAINEL E TARGET'!$G$1:$Q$99,7,0),0)</f>
        <v>0.15</v>
      </c>
      <c r="DB142" s="17">
        <f>VLOOKUP(CZ142,'PAINEL E TARGET'!$S$10:$U$19,3,0)</f>
        <v>1.2</v>
      </c>
      <c r="DC142" s="16">
        <f t="shared" si="103"/>
        <v>432</v>
      </c>
      <c r="DD142" s="17">
        <f t="shared" si="89"/>
        <v>1.181</v>
      </c>
      <c r="DE142" s="33" t="str">
        <f>IF(DD142&gt;='PAINEL E TARGET'!$T$11,'PAINEL E TARGET'!$S$11,
IF(DD142&gt;='PAINEL E TARGET'!$T$12,'PAINEL E TARGET'!$S$12,
IF(DD142&gt;='PAINEL E TARGET'!$T$13,'PAINEL E TARGET'!$S$13,
IF(DD142&gt;='PAINEL E TARGET'!$T$14,'PAINEL E TARGET'!$S$14,
IF(DD142&gt;='PAINEL E TARGET'!$T$15,'PAINEL E TARGET'!$S$15,
IF(DD142&gt;='PAINEL E TARGET'!$T$16,'PAINEL E TARGET'!$S$16,
IF(DD142&gt;='PAINEL E TARGET'!$T$17,'PAINEL E TARGET'!$S$17,
IF(DD142&gt;='PAINEL E TARGET'!$T$18,'PAINEL E TARGET'!$S$18,'PAINEL E TARGET'!$S$19))))))))</f>
        <v>5. Fx de 115% a 119,9%</v>
      </c>
      <c r="DF142" s="17">
        <f>IFERROR(VLOOKUP($BW142,'PAINEL E TARGET'!$G$1:$Q$99,8,0),0)</f>
        <v>0.1</v>
      </c>
      <c r="DG142" s="17">
        <f>VLOOKUP(DE142,'PAINEL E TARGET'!$S$10:$U$19,3,0)</f>
        <v>1.3</v>
      </c>
      <c r="DH142" s="16">
        <f t="shared" si="104"/>
        <v>312</v>
      </c>
      <c r="DI142" s="17">
        <f t="shared" si="90"/>
        <v>0.78600000000000003</v>
      </c>
      <c r="DJ142" s="33" t="str">
        <f>IF(DI142&gt;='PAINEL E TARGET'!$T$11,'PAINEL E TARGET'!$S$11,
IF(DI142&gt;='PAINEL E TARGET'!$T$12,'PAINEL E TARGET'!$S$12,
IF(DI142&gt;='PAINEL E TARGET'!$T$13,'PAINEL E TARGET'!$S$13,
IF(DI142&gt;='PAINEL E TARGET'!$T$14,'PAINEL E TARGET'!$S$14,
IF(DI142&gt;='PAINEL E TARGET'!$T$15,'PAINEL E TARGET'!$S$15,
IF(DI142&gt;='PAINEL E TARGET'!$T$16,'PAINEL E TARGET'!$S$16,
IF(DI142&gt;='PAINEL E TARGET'!$T$17,'PAINEL E TARGET'!$S$17,
IF(DI142&gt;='PAINEL E TARGET'!$T$18,'PAINEL E TARGET'!$S$18,'PAINEL E TARGET'!$S$19))))))))</f>
        <v>Não elegível</v>
      </c>
      <c r="DK142" s="17">
        <f>IFERROR(VLOOKUP($BW142,'PAINEL E TARGET'!$G$1:$Q$99,9,0),0)</f>
        <v>0.05</v>
      </c>
      <c r="DL142" s="17">
        <f>VLOOKUP(DJ142,'PAINEL E TARGET'!$S$10:$U$19,3,0)</f>
        <v>0</v>
      </c>
      <c r="DM142" s="16">
        <f t="shared" si="105"/>
        <v>0</v>
      </c>
      <c r="DN142" s="17">
        <f t="shared" si="91"/>
        <v>0.52900000000000003</v>
      </c>
      <c r="DO142" s="33" t="str">
        <f>IF(DN142&gt;='PAINEL E TARGET'!$T$11,'PAINEL E TARGET'!$S$11,
IF(DN142&gt;='PAINEL E TARGET'!$T$12,'PAINEL E TARGET'!$S$12,
IF(DN142&gt;='PAINEL E TARGET'!$T$13,'PAINEL E TARGET'!$S$13,
IF(DN142&gt;='PAINEL E TARGET'!$T$14,'PAINEL E TARGET'!$S$14,
IF(DN142&gt;='PAINEL E TARGET'!$T$15,'PAINEL E TARGET'!$S$15,
IF(DN142&gt;='PAINEL E TARGET'!$T$16,'PAINEL E TARGET'!$S$16,
IF(DN142&gt;='PAINEL E TARGET'!$T$17,'PAINEL E TARGET'!$S$17,
IF(DN142&gt;='PAINEL E TARGET'!$T$18,'PAINEL E TARGET'!$S$18,'PAINEL E TARGET'!$S$19))))))))</f>
        <v>Não elegível</v>
      </c>
      <c r="DP142" s="17">
        <f>IFERROR(VLOOKUP($BW142,'PAINEL E TARGET'!$G$1:$Q$99,10,0),0)</f>
        <v>0</v>
      </c>
      <c r="DQ142" s="17">
        <f>VLOOKUP(DO142,'PAINEL E TARGET'!$S$10:$U$19,3,0)</f>
        <v>0</v>
      </c>
      <c r="DR142" s="16">
        <f t="shared" si="106"/>
        <v>0</v>
      </c>
      <c r="DS142" s="17">
        <f t="shared" si="92"/>
        <v>0.86299999999999999</v>
      </c>
      <c r="DT142" s="16">
        <f>IF(DS142&gt;=1,VLOOKUP(BO142,'PAINEL E TARGET'!$S$1:$W$8,5,0),0)</f>
        <v>0</v>
      </c>
      <c r="DU142" s="16">
        <f t="shared" si="107"/>
        <v>1668</v>
      </c>
    </row>
    <row r="143" spans="2:125" s="32" customFormat="1" x14ac:dyDescent="0.2">
      <c r="B143" s="44">
        <v>43541</v>
      </c>
      <c r="C143" s="65">
        <v>527</v>
      </c>
      <c r="D143" s="66" t="s">
        <v>149</v>
      </c>
      <c r="E143" s="65">
        <v>118</v>
      </c>
      <c r="F143" s="65" t="s">
        <v>1018</v>
      </c>
      <c r="G143" s="67">
        <v>2678213.2343904218</v>
      </c>
      <c r="H143" s="67">
        <v>1574235.9140135525</v>
      </c>
      <c r="I143" s="67">
        <v>1059475.8799999999</v>
      </c>
      <c r="J143" s="68">
        <v>0.67300959822396667</v>
      </c>
      <c r="K143" s="67">
        <v>137204.01075423567</v>
      </c>
      <c r="L143" s="67">
        <v>1291102.618689755</v>
      </c>
      <c r="M143" s="67">
        <v>110508.81</v>
      </c>
      <c r="N143" s="67">
        <v>898070.03000000014</v>
      </c>
      <c r="O143" s="67">
        <v>2432817.0476871226</v>
      </c>
      <c r="P143" s="67" t="s">
        <v>1082</v>
      </c>
      <c r="Q143" s="67" t="s">
        <v>1082</v>
      </c>
      <c r="R143" s="67">
        <v>0</v>
      </c>
      <c r="S143" s="67">
        <v>0</v>
      </c>
      <c r="T143" s="68">
        <v>8.7349451040892437E-2</v>
      </c>
      <c r="U143" s="68">
        <v>9.6500963672805182E-2</v>
      </c>
      <c r="V143" s="68">
        <v>1.104768977055488</v>
      </c>
      <c r="W143" s="67">
        <v>124761.79999999999</v>
      </c>
      <c r="X143" s="67">
        <v>97328.829999999987</v>
      </c>
      <c r="Y143" s="68">
        <v>0.78011723139614852</v>
      </c>
      <c r="Z143" s="68">
        <v>6.0576656452040113E-2</v>
      </c>
      <c r="AA143" s="68">
        <v>9.5132196110717548E-2</v>
      </c>
      <c r="AB143" s="68">
        <v>1.5704431654466737</v>
      </c>
      <c r="AC143" s="67">
        <v>86522.040000000008</v>
      </c>
      <c r="AD143" s="67">
        <v>95948.32</v>
      </c>
      <c r="AE143" s="68">
        <v>1.1089465759244697</v>
      </c>
      <c r="AF143" s="43">
        <v>80</v>
      </c>
      <c r="AG143" s="43">
        <v>74</v>
      </c>
      <c r="AH143" s="43">
        <v>50</v>
      </c>
      <c r="AI143" s="43">
        <v>37</v>
      </c>
      <c r="AJ143" s="67">
        <v>44679.990000000005</v>
      </c>
      <c r="AK143" s="67">
        <v>38052</v>
      </c>
      <c r="AL143" s="68">
        <v>0.85165641263572345</v>
      </c>
      <c r="AM143" s="67">
        <v>7452.079999999999</v>
      </c>
      <c r="AN143" s="67">
        <v>5677.7399999999989</v>
      </c>
      <c r="AO143" s="68">
        <v>0.76190003327929912</v>
      </c>
      <c r="AP143" s="67">
        <v>10851.400000000001</v>
      </c>
      <c r="AQ143" s="67">
        <v>8058.5099999999993</v>
      </c>
      <c r="AR143" s="68">
        <v>0.74262399321746486</v>
      </c>
      <c r="AS143" s="67">
        <v>61778.329999999994</v>
      </c>
      <c r="AT143" s="67">
        <v>45540.579999999994</v>
      </c>
      <c r="AU143" s="68">
        <v>0.73716107249904617</v>
      </c>
      <c r="AV143" s="43">
        <v>1214.5799999999997</v>
      </c>
      <c r="AW143" s="43">
        <v>1249.81</v>
      </c>
      <c r="AX143" s="69">
        <v>1.0290059115085053</v>
      </c>
      <c r="AY143" s="43">
        <v>137204.01075423567</v>
      </c>
      <c r="AZ143" s="43">
        <v>110508.80999999998</v>
      </c>
      <c r="BA143" s="43">
        <v>46365.045125418459</v>
      </c>
      <c r="BB143" s="43">
        <v>51619.229999999996</v>
      </c>
      <c r="BC143" s="43">
        <v>231736.56776081014</v>
      </c>
      <c r="BD143" s="43">
        <v>78908.651511091346</v>
      </c>
      <c r="BE143" s="43">
        <v>214086.41</v>
      </c>
      <c r="BF143" s="43">
        <v>148468.54999999999</v>
      </c>
      <c r="BG143" s="43">
        <v>2073.1899999999991</v>
      </c>
      <c r="BH143" s="43">
        <v>82</v>
      </c>
      <c r="BI143" s="44">
        <v>43173</v>
      </c>
      <c r="BJ143" s="44">
        <v>43541</v>
      </c>
      <c r="BK143" s="44">
        <v>43172</v>
      </c>
      <c r="BL143" s="43">
        <f t="shared" si="93"/>
        <v>1059475.8799999999</v>
      </c>
      <c r="BM143" s="43">
        <f t="shared" si="94"/>
        <v>1008578.8400000001</v>
      </c>
      <c r="BO143" s="16" t="str">
        <f>IFERROR(VLOOKUP($C143,'PORTE LOJA'!A:B,2,0),"PORTE 1")</f>
        <v>PORTE 4</v>
      </c>
      <c r="BP143" s="16">
        <f>VLOOKUP(BO143,'PAINEL E TARGET'!$S$1:$W$8,3,0)</f>
        <v>3000</v>
      </c>
      <c r="BQ143" s="16">
        <f t="shared" si="72"/>
        <v>1</v>
      </c>
      <c r="BR143" s="16">
        <f t="shared" si="73"/>
        <v>1</v>
      </c>
      <c r="BS143" s="16">
        <f t="shared" si="74"/>
        <v>1</v>
      </c>
      <c r="BT143" s="16">
        <f t="shared" si="75"/>
        <v>1</v>
      </c>
      <c r="BU143" s="16">
        <f t="shared" si="76"/>
        <v>1</v>
      </c>
      <c r="BV143" s="16">
        <f t="shared" si="77"/>
        <v>1</v>
      </c>
      <c r="BW143" s="17" t="str">
        <f t="shared" si="95"/>
        <v>111111</v>
      </c>
      <c r="BY143" s="17">
        <f t="shared" si="78"/>
        <v>0.67300000000000004</v>
      </c>
      <c r="BZ143" s="17">
        <f t="shared" si="79"/>
        <v>0.70599999999999996</v>
      </c>
      <c r="CA143" s="17" t="str">
        <f t="shared" si="96"/>
        <v>Sem Retira</v>
      </c>
      <c r="CB143" s="17">
        <f t="shared" si="97"/>
        <v>0.70599999999999996</v>
      </c>
      <c r="CC143" s="33" t="str">
        <f>IF(CB143&gt;='PAINEL E TARGET'!$T$11,'PAINEL E TARGET'!$S$11,
IF(CB143&gt;='PAINEL E TARGET'!$T$12,'PAINEL E TARGET'!$S$12,
IF(CB143&gt;='PAINEL E TARGET'!$T$13,'PAINEL E TARGET'!$S$13,
IF(CB143&gt;='PAINEL E TARGET'!$T$14,'PAINEL E TARGET'!$S$14,
IF(CB143&gt;='PAINEL E TARGET'!$T$15,'PAINEL E TARGET'!$S$15,
IF(CB143&gt;='PAINEL E TARGET'!$T$16,'PAINEL E TARGET'!$S$16,
IF(CB143&gt;='PAINEL E TARGET'!$T$17,'PAINEL E TARGET'!$S$17,
IF(CB143&gt;='PAINEL E TARGET'!$T$18,'PAINEL E TARGET'!$S$18,'PAINEL E TARGET'!$S$19))))))))</f>
        <v>Não elegível</v>
      </c>
      <c r="CD143" s="17">
        <f>IFERROR(VLOOKUP($BW143,'PAINEL E TARGET'!$G$1:$Q$99,4,0),0)</f>
        <v>0.25</v>
      </c>
      <c r="CE143" s="17">
        <f>VLOOKUP(CC143,'PAINEL E TARGET'!$S$10:$U$19,3,0)</f>
        <v>0</v>
      </c>
      <c r="CF143" s="16">
        <f t="shared" si="98"/>
        <v>0</v>
      </c>
      <c r="CG143" s="17">
        <f t="shared" si="80"/>
        <v>0.85199999999999998</v>
      </c>
      <c r="CH143" s="17">
        <f t="shared" si="81"/>
        <v>0.76200000000000001</v>
      </c>
      <c r="CI143" s="17">
        <f t="shared" si="82"/>
        <v>0.74299999999999999</v>
      </c>
      <c r="CJ143" s="17">
        <f t="shared" si="83"/>
        <v>0.73699999999999999</v>
      </c>
      <c r="CK143" s="17">
        <f t="shared" si="84"/>
        <v>1.0289999999999999</v>
      </c>
      <c r="CL143" s="17">
        <f t="shared" si="85"/>
        <v>0.78</v>
      </c>
      <c r="CM143" s="16">
        <f t="shared" si="86"/>
        <v>5</v>
      </c>
      <c r="CN143" s="17" t="str">
        <f t="shared" si="99"/>
        <v>ok</v>
      </c>
      <c r="CO143" s="17">
        <f t="shared" si="100"/>
        <v>0.78</v>
      </c>
      <c r="CP143" s="33" t="str">
        <f>IF(CO143&gt;='PAINEL E TARGET'!$T$11,'PAINEL E TARGET'!$S$11,
IF(CO143&gt;='PAINEL E TARGET'!$T$12,'PAINEL E TARGET'!$S$12,
IF(CO143&gt;='PAINEL E TARGET'!$T$13,'PAINEL E TARGET'!$S$13,
IF(CO143&gt;='PAINEL E TARGET'!$T$14,'PAINEL E TARGET'!$S$14,
IF(CO143&gt;='PAINEL E TARGET'!$T$15,'PAINEL E TARGET'!$S$15,
IF(CO143&gt;='PAINEL E TARGET'!$T$16,'PAINEL E TARGET'!$S$16,
IF(CO143&gt;='PAINEL E TARGET'!$T$17,'PAINEL E TARGET'!$S$17,
IF(CO143&gt;='PAINEL E TARGET'!$T$18,'PAINEL E TARGET'!$S$18,'PAINEL E TARGET'!$S$19))))))))</f>
        <v>Não elegível</v>
      </c>
      <c r="CQ143" s="17">
        <f>IFERROR(VLOOKUP($BW143,'PAINEL E TARGET'!$G$1:$Q$99,5,0),0)</f>
        <v>0.25</v>
      </c>
      <c r="CR143" s="17">
        <f>VLOOKUP(CP143,'PAINEL E TARGET'!$S$10:$U$19,3,0)</f>
        <v>0</v>
      </c>
      <c r="CS143" s="16">
        <f t="shared" si="101"/>
        <v>0</v>
      </c>
      <c r="CT143" s="17">
        <f t="shared" si="87"/>
        <v>1.109</v>
      </c>
      <c r="CU143" s="33" t="str">
        <f>IF(CT143&gt;='PAINEL E TARGET'!$T$11,'PAINEL E TARGET'!$S$11,
IF(CT143&gt;='PAINEL E TARGET'!$T$12,'PAINEL E TARGET'!$S$12,
IF(CT143&gt;='PAINEL E TARGET'!$T$13,'PAINEL E TARGET'!$S$13,
IF(CT143&gt;='PAINEL E TARGET'!$T$14,'PAINEL E TARGET'!$S$14,
IF(CT143&gt;='PAINEL E TARGET'!$T$15,'PAINEL E TARGET'!$S$15,
IF(CT143&gt;='PAINEL E TARGET'!$T$16,'PAINEL E TARGET'!$S$16,
IF(CT143&gt;='PAINEL E TARGET'!$T$17,'PAINEL E TARGET'!$S$17,
IF(CT143&gt;='PAINEL E TARGET'!$T$18,'PAINEL E TARGET'!$S$18,'PAINEL E TARGET'!$S$19))))))))</f>
        <v>4. Fx de 110% a 114,9%</v>
      </c>
      <c r="CV143" s="17">
        <f>IFERROR(VLOOKUP($BW143,'PAINEL E TARGET'!$G$1:$Q$99,6,0),0)</f>
        <v>0.2</v>
      </c>
      <c r="CW143" s="17">
        <f>VLOOKUP(CU143,'PAINEL E TARGET'!$S$10:$U$19,3,0)</f>
        <v>1.2</v>
      </c>
      <c r="CX143" s="16">
        <f t="shared" si="102"/>
        <v>720</v>
      </c>
      <c r="CY143" s="17">
        <f t="shared" si="88"/>
        <v>0.80500000000000005</v>
      </c>
      <c r="CZ143" s="33" t="str">
        <f>IF(CY143&gt;='PAINEL E TARGET'!$T$11,'PAINEL E TARGET'!$S$11,
IF(CY143&gt;='PAINEL E TARGET'!$T$12,'PAINEL E TARGET'!$S$12,
IF(CY143&gt;='PAINEL E TARGET'!$T$13,'PAINEL E TARGET'!$S$13,
IF(CY143&gt;='PAINEL E TARGET'!$T$14,'PAINEL E TARGET'!$S$14,
IF(CY143&gt;='PAINEL E TARGET'!$T$15,'PAINEL E TARGET'!$S$15,
IF(CY143&gt;='PAINEL E TARGET'!$T$16,'PAINEL E TARGET'!$S$16,
IF(CY143&gt;='PAINEL E TARGET'!$T$17,'PAINEL E TARGET'!$S$17,
IF(CY143&gt;='PAINEL E TARGET'!$T$18,'PAINEL E TARGET'!$S$18,'PAINEL E TARGET'!$S$19))))))))</f>
        <v>Não elegível</v>
      </c>
      <c r="DA143" s="17">
        <f>IFERROR(VLOOKUP($BW143,'PAINEL E TARGET'!$G$1:$Q$99,7,0),0)</f>
        <v>0.15</v>
      </c>
      <c r="DB143" s="17">
        <f>VLOOKUP(CZ143,'PAINEL E TARGET'!$S$10:$U$19,3,0)</f>
        <v>0</v>
      </c>
      <c r="DC143" s="16">
        <f t="shared" si="103"/>
        <v>0</v>
      </c>
      <c r="DD143" s="17">
        <f t="shared" si="89"/>
        <v>1.113</v>
      </c>
      <c r="DE143" s="33" t="str">
        <f>IF(DD143&gt;='PAINEL E TARGET'!$T$11,'PAINEL E TARGET'!$S$11,
IF(DD143&gt;='PAINEL E TARGET'!$T$12,'PAINEL E TARGET'!$S$12,
IF(DD143&gt;='PAINEL E TARGET'!$T$13,'PAINEL E TARGET'!$S$13,
IF(DD143&gt;='PAINEL E TARGET'!$T$14,'PAINEL E TARGET'!$S$14,
IF(DD143&gt;='PAINEL E TARGET'!$T$15,'PAINEL E TARGET'!$S$15,
IF(DD143&gt;='PAINEL E TARGET'!$T$16,'PAINEL E TARGET'!$S$16,
IF(DD143&gt;='PAINEL E TARGET'!$T$17,'PAINEL E TARGET'!$S$17,
IF(DD143&gt;='PAINEL E TARGET'!$T$18,'PAINEL E TARGET'!$S$18,'PAINEL E TARGET'!$S$19))))))))</f>
        <v>4. Fx de 110% a 114,9%</v>
      </c>
      <c r="DF143" s="17">
        <f>IFERROR(VLOOKUP($BW143,'PAINEL E TARGET'!$G$1:$Q$99,8,0),0)</f>
        <v>0.1</v>
      </c>
      <c r="DG143" s="17">
        <f>VLOOKUP(DE143,'PAINEL E TARGET'!$S$10:$U$19,3,0)</f>
        <v>1.2</v>
      </c>
      <c r="DH143" s="16">
        <f t="shared" si="104"/>
        <v>360</v>
      </c>
      <c r="DI143" s="17">
        <f t="shared" si="90"/>
        <v>0.74</v>
      </c>
      <c r="DJ143" s="33" t="str">
        <f>IF(DI143&gt;='PAINEL E TARGET'!$T$11,'PAINEL E TARGET'!$S$11,
IF(DI143&gt;='PAINEL E TARGET'!$T$12,'PAINEL E TARGET'!$S$12,
IF(DI143&gt;='PAINEL E TARGET'!$T$13,'PAINEL E TARGET'!$S$13,
IF(DI143&gt;='PAINEL E TARGET'!$T$14,'PAINEL E TARGET'!$S$14,
IF(DI143&gt;='PAINEL E TARGET'!$T$15,'PAINEL E TARGET'!$S$15,
IF(DI143&gt;='PAINEL E TARGET'!$T$16,'PAINEL E TARGET'!$S$16,
IF(DI143&gt;='PAINEL E TARGET'!$T$17,'PAINEL E TARGET'!$S$17,
IF(DI143&gt;='PAINEL E TARGET'!$T$18,'PAINEL E TARGET'!$S$18,'PAINEL E TARGET'!$S$19))))))))</f>
        <v>Não elegível</v>
      </c>
      <c r="DK143" s="17">
        <f>IFERROR(VLOOKUP($BW143,'PAINEL E TARGET'!$G$1:$Q$99,9,0),0)</f>
        <v>0.05</v>
      </c>
      <c r="DL143" s="17">
        <f>VLOOKUP(DJ143,'PAINEL E TARGET'!$S$10:$U$19,3,0)</f>
        <v>0</v>
      </c>
      <c r="DM143" s="16">
        <f t="shared" si="105"/>
        <v>0</v>
      </c>
      <c r="DN143" s="17">
        <f t="shared" si="91"/>
        <v>1.0289999999999999</v>
      </c>
      <c r="DO143" s="33" t="str">
        <f>IF(DN143&gt;='PAINEL E TARGET'!$T$11,'PAINEL E TARGET'!$S$11,
IF(DN143&gt;='PAINEL E TARGET'!$T$12,'PAINEL E TARGET'!$S$12,
IF(DN143&gt;='PAINEL E TARGET'!$T$13,'PAINEL E TARGET'!$S$13,
IF(DN143&gt;='PAINEL E TARGET'!$T$14,'PAINEL E TARGET'!$S$14,
IF(DN143&gt;='PAINEL E TARGET'!$T$15,'PAINEL E TARGET'!$S$15,
IF(DN143&gt;='PAINEL E TARGET'!$T$16,'PAINEL E TARGET'!$S$16,
IF(DN143&gt;='PAINEL E TARGET'!$T$17,'PAINEL E TARGET'!$S$17,
IF(DN143&gt;='PAINEL E TARGET'!$T$18,'PAINEL E TARGET'!$S$18,'PAINEL E TARGET'!$S$19))))))))</f>
        <v>2. Fx de 100% a 104,9%</v>
      </c>
      <c r="DP143" s="17">
        <f>IFERROR(VLOOKUP($BW143,'PAINEL E TARGET'!$G$1:$Q$99,10,0),0)</f>
        <v>0</v>
      </c>
      <c r="DQ143" s="17">
        <f>VLOOKUP(DO143,'PAINEL E TARGET'!$S$10:$U$19,3,0)</f>
        <v>1</v>
      </c>
      <c r="DR143" s="16">
        <f t="shared" si="106"/>
        <v>0</v>
      </c>
      <c r="DS143" s="17">
        <f t="shared" si="92"/>
        <v>0.92500000000000004</v>
      </c>
      <c r="DT143" s="16">
        <f>IF(DS143&gt;=1,VLOOKUP(BO143,'PAINEL E TARGET'!$S$1:$W$8,5,0),0)</f>
        <v>0</v>
      </c>
      <c r="DU143" s="16">
        <f t="shared" si="107"/>
        <v>1080</v>
      </c>
    </row>
    <row r="144" spans="2:125" s="32" customFormat="1" x14ac:dyDescent="0.2">
      <c r="B144" s="44">
        <v>43541</v>
      </c>
      <c r="C144" s="65">
        <v>529</v>
      </c>
      <c r="D144" s="66" t="s">
        <v>150</v>
      </c>
      <c r="E144" s="65">
        <v>113</v>
      </c>
      <c r="F144" s="65" t="s">
        <v>1018</v>
      </c>
      <c r="G144" s="67">
        <v>726905.66402341728</v>
      </c>
      <c r="H144" s="67">
        <v>433189.11803231639</v>
      </c>
      <c r="I144" s="67">
        <v>308794.52000000008</v>
      </c>
      <c r="J144" s="68">
        <v>0.71283997484203576</v>
      </c>
      <c r="K144" s="67">
        <v>24574.126986816456</v>
      </c>
      <c r="L144" s="67">
        <v>361943.95200030151</v>
      </c>
      <c r="M144" s="67">
        <v>14096.7</v>
      </c>
      <c r="N144" s="67">
        <v>273762.90000000002</v>
      </c>
      <c r="O144" s="67">
        <v>649546.70792065992</v>
      </c>
      <c r="P144" s="67" t="s">
        <v>1082</v>
      </c>
      <c r="Q144" s="67" t="s">
        <v>1082</v>
      </c>
      <c r="R144" s="67">
        <v>0</v>
      </c>
      <c r="S144" s="67">
        <v>0</v>
      </c>
      <c r="T144" s="68">
        <v>0.10379718875022435</v>
      </c>
      <c r="U144" s="68">
        <v>0.11497750986939465</v>
      </c>
      <c r="V144" s="68">
        <v>1.1077131399586786</v>
      </c>
      <c r="W144" s="67">
        <v>40119.49</v>
      </c>
      <c r="X144" s="67">
        <v>33097.379999999997</v>
      </c>
      <c r="Y144" s="68">
        <v>0.82497010804474336</v>
      </c>
      <c r="Z144" s="68">
        <v>8.5234201945565385E-2</v>
      </c>
      <c r="AA144" s="68">
        <v>0.16837267195535599</v>
      </c>
      <c r="AB144" s="68">
        <v>1.9754120776878603</v>
      </c>
      <c r="AC144" s="67">
        <v>32944.559999999998</v>
      </c>
      <c r="AD144" s="67">
        <v>48467.69</v>
      </c>
      <c r="AE144" s="68">
        <v>1.4711894771094227</v>
      </c>
      <c r="AF144" s="43">
        <v>80</v>
      </c>
      <c r="AG144" s="43">
        <v>72</v>
      </c>
      <c r="AH144" s="43">
        <v>22</v>
      </c>
      <c r="AI144" s="43">
        <v>0</v>
      </c>
      <c r="AJ144" s="67">
        <v>26520.93</v>
      </c>
      <c r="AK144" s="67">
        <v>19492.5</v>
      </c>
      <c r="AL144" s="68">
        <v>0.734985537837474</v>
      </c>
      <c r="AM144" s="67">
        <v>3703.8500000000004</v>
      </c>
      <c r="AN144" s="67">
        <v>985.29</v>
      </c>
      <c r="AO144" s="68">
        <v>0.26601779229720424</v>
      </c>
      <c r="AP144" s="67">
        <v>1766.0900000000001</v>
      </c>
      <c r="AQ144" s="67">
        <v>1355.92</v>
      </c>
      <c r="AR144" s="68">
        <v>0.76775249279481794</v>
      </c>
      <c r="AS144" s="67">
        <v>8128.6200000000008</v>
      </c>
      <c r="AT144" s="67">
        <v>11263.670000000002</v>
      </c>
      <c r="AU144" s="68">
        <v>1.3856804722080747</v>
      </c>
      <c r="AV144" s="43">
        <v>475.29999999999995</v>
      </c>
      <c r="AW144" s="43">
        <v>129.79</v>
      </c>
      <c r="AX144" s="69">
        <v>0.27306964022722491</v>
      </c>
      <c r="AY144" s="43">
        <v>24574.126986816456</v>
      </c>
      <c r="AZ144" s="43">
        <v>14096.7</v>
      </c>
      <c r="BA144" s="43">
        <v>13080.015368188167</v>
      </c>
      <c r="BB144" s="43">
        <v>16225.99</v>
      </c>
      <c r="BC144" s="43">
        <v>40925.32933296806</v>
      </c>
      <c r="BD144" s="43">
        <v>21966.453767832245</v>
      </c>
      <c r="BE144" s="43">
        <v>67812.12</v>
      </c>
      <c r="BF144" s="43">
        <v>55684.78</v>
      </c>
      <c r="BG144" s="43">
        <v>801.88999999999987</v>
      </c>
      <c r="BH144" s="43">
        <v>35</v>
      </c>
      <c r="BI144" s="44">
        <v>43173</v>
      </c>
      <c r="BJ144" s="44">
        <v>43541</v>
      </c>
      <c r="BK144" s="44">
        <v>43172</v>
      </c>
      <c r="BL144" s="43">
        <f t="shared" si="93"/>
        <v>308794.52000000008</v>
      </c>
      <c r="BM144" s="43">
        <f t="shared" si="94"/>
        <v>287859.60000000003</v>
      </c>
      <c r="BO144" s="16" t="str">
        <f>IFERROR(VLOOKUP($C144,'PORTE LOJA'!A:B,2,0),"PORTE 1")</f>
        <v>PORTE 1</v>
      </c>
      <c r="BP144" s="16">
        <f>VLOOKUP(BO144,'PAINEL E TARGET'!$S$1:$W$8,3,0)</f>
        <v>1650</v>
      </c>
      <c r="BQ144" s="16">
        <f t="shared" si="72"/>
        <v>1</v>
      </c>
      <c r="BR144" s="16">
        <f t="shared" si="73"/>
        <v>1</v>
      </c>
      <c r="BS144" s="16">
        <f t="shared" si="74"/>
        <v>1</v>
      </c>
      <c r="BT144" s="16">
        <f t="shared" si="75"/>
        <v>1</v>
      </c>
      <c r="BU144" s="16">
        <f t="shared" si="76"/>
        <v>1</v>
      </c>
      <c r="BV144" s="16">
        <f t="shared" si="77"/>
        <v>1</v>
      </c>
      <c r="BW144" s="17" t="str">
        <f t="shared" si="95"/>
        <v>111111</v>
      </c>
      <c r="BY144" s="17">
        <f t="shared" si="78"/>
        <v>0.71299999999999997</v>
      </c>
      <c r="BZ144" s="17">
        <f t="shared" si="79"/>
        <v>0.745</v>
      </c>
      <c r="CA144" s="17" t="str">
        <f t="shared" si="96"/>
        <v>Sem Retira</v>
      </c>
      <c r="CB144" s="17">
        <f t="shared" si="97"/>
        <v>0.745</v>
      </c>
      <c r="CC144" s="33" t="str">
        <f>IF(CB144&gt;='PAINEL E TARGET'!$T$11,'PAINEL E TARGET'!$S$11,
IF(CB144&gt;='PAINEL E TARGET'!$T$12,'PAINEL E TARGET'!$S$12,
IF(CB144&gt;='PAINEL E TARGET'!$T$13,'PAINEL E TARGET'!$S$13,
IF(CB144&gt;='PAINEL E TARGET'!$T$14,'PAINEL E TARGET'!$S$14,
IF(CB144&gt;='PAINEL E TARGET'!$T$15,'PAINEL E TARGET'!$S$15,
IF(CB144&gt;='PAINEL E TARGET'!$T$16,'PAINEL E TARGET'!$S$16,
IF(CB144&gt;='PAINEL E TARGET'!$T$17,'PAINEL E TARGET'!$S$17,
IF(CB144&gt;='PAINEL E TARGET'!$T$18,'PAINEL E TARGET'!$S$18,'PAINEL E TARGET'!$S$19))))))))</f>
        <v>Não elegível</v>
      </c>
      <c r="CD144" s="17">
        <f>IFERROR(VLOOKUP($BW144,'PAINEL E TARGET'!$G$1:$Q$99,4,0),0)</f>
        <v>0.25</v>
      </c>
      <c r="CE144" s="17">
        <f>VLOOKUP(CC144,'PAINEL E TARGET'!$S$10:$U$19,3,0)</f>
        <v>0</v>
      </c>
      <c r="CF144" s="16">
        <f t="shared" si="98"/>
        <v>0</v>
      </c>
      <c r="CG144" s="17">
        <f t="shared" si="80"/>
        <v>0.73499999999999999</v>
      </c>
      <c r="CH144" s="17">
        <f t="shared" si="81"/>
        <v>0.26600000000000001</v>
      </c>
      <c r="CI144" s="17">
        <f t="shared" si="82"/>
        <v>0.76800000000000002</v>
      </c>
      <c r="CJ144" s="17">
        <f t="shared" si="83"/>
        <v>1.3859999999999999</v>
      </c>
      <c r="CK144" s="17">
        <f t="shared" si="84"/>
        <v>0.27300000000000002</v>
      </c>
      <c r="CL144" s="17">
        <f t="shared" si="85"/>
        <v>0.82499999999999996</v>
      </c>
      <c r="CM144" s="16">
        <f t="shared" si="86"/>
        <v>3</v>
      </c>
      <c r="CN144" s="17" t="str">
        <f t="shared" si="99"/>
        <v>não ok</v>
      </c>
      <c r="CO144" s="17">
        <f t="shared" si="100"/>
        <v>0</v>
      </c>
      <c r="CP144" s="33" t="str">
        <f>IF(CO144&gt;='PAINEL E TARGET'!$T$11,'PAINEL E TARGET'!$S$11,
IF(CO144&gt;='PAINEL E TARGET'!$T$12,'PAINEL E TARGET'!$S$12,
IF(CO144&gt;='PAINEL E TARGET'!$T$13,'PAINEL E TARGET'!$S$13,
IF(CO144&gt;='PAINEL E TARGET'!$T$14,'PAINEL E TARGET'!$S$14,
IF(CO144&gt;='PAINEL E TARGET'!$T$15,'PAINEL E TARGET'!$S$15,
IF(CO144&gt;='PAINEL E TARGET'!$T$16,'PAINEL E TARGET'!$S$16,
IF(CO144&gt;='PAINEL E TARGET'!$T$17,'PAINEL E TARGET'!$S$17,
IF(CO144&gt;='PAINEL E TARGET'!$T$18,'PAINEL E TARGET'!$S$18,'PAINEL E TARGET'!$S$19))))))))</f>
        <v>Não elegível</v>
      </c>
      <c r="CQ144" s="17">
        <f>IFERROR(VLOOKUP($BW144,'PAINEL E TARGET'!$G$1:$Q$99,5,0),0)</f>
        <v>0.25</v>
      </c>
      <c r="CR144" s="17">
        <f>VLOOKUP(CP144,'PAINEL E TARGET'!$S$10:$U$19,3,0)</f>
        <v>0</v>
      </c>
      <c r="CS144" s="16">
        <f t="shared" si="101"/>
        <v>0</v>
      </c>
      <c r="CT144" s="17">
        <f t="shared" si="87"/>
        <v>1.4710000000000001</v>
      </c>
      <c r="CU144" s="33" t="str">
        <f>IF(CT144&gt;='PAINEL E TARGET'!$T$11,'PAINEL E TARGET'!$S$11,
IF(CT144&gt;='PAINEL E TARGET'!$T$12,'PAINEL E TARGET'!$S$12,
IF(CT144&gt;='PAINEL E TARGET'!$T$13,'PAINEL E TARGET'!$S$13,
IF(CT144&gt;='PAINEL E TARGET'!$T$14,'PAINEL E TARGET'!$S$14,
IF(CT144&gt;='PAINEL E TARGET'!$T$15,'PAINEL E TARGET'!$S$15,
IF(CT144&gt;='PAINEL E TARGET'!$T$16,'PAINEL E TARGET'!$S$16,
IF(CT144&gt;='PAINEL E TARGET'!$T$17,'PAINEL E TARGET'!$S$17,
IF(CT144&gt;='PAINEL E TARGET'!$T$18,'PAINEL E TARGET'!$S$18,'PAINEL E TARGET'!$S$19))))))))</f>
        <v>8. Fx de 130% ou mais</v>
      </c>
      <c r="CV144" s="17">
        <f>IFERROR(VLOOKUP($BW144,'PAINEL E TARGET'!$G$1:$Q$99,6,0),0)</f>
        <v>0.2</v>
      </c>
      <c r="CW144" s="17">
        <f>VLOOKUP(CU144,'PAINEL E TARGET'!$S$10:$U$19,3,0)</f>
        <v>1.6</v>
      </c>
      <c r="CX144" s="16">
        <f t="shared" si="102"/>
        <v>528.00000000000011</v>
      </c>
      <c r="CY144" s="17">
        <f t="shared" si="88"/>
        <v>0.57399999999999995</v>
      </c>
      <c r="CZ144" s="33" t="str">
        <f>IF(CY144&gt;='PAINEL E TARGET'!$T$11,'PAINEL E TARGET'!$S$11,
IF(CY144&gt;='PAINEL E TARGET'!$T$12,'PAINEL E TARGET'!$S$12,
IF(CY144&gt;='PAINEL E TARGET'!$T$13,'PAINEL E TARGET'!$S$13,
IF(CY144&gt;='PAINEL E TARGET'!$T$14,'PAINEL E TARGET'!$S$14,
IF(CY144&gt;='PAINEL E TARGET'!$T$15,'PAINEL E TARGET'!$S$15,
IF(CY144&gt;='PAINEL E TARGET'!$T$16,'PAINEL E TARGET'!$S$16,
IF(CY144&gt;='PAINEL E TARGET'!$T$17,'PAINEL E TARGET'!$S$17,
IF(CY144&gt;='PAINEL E TARGET'!$T$18,'PAINEL E TARGET'!$S$18,'PAINEL E TARGET'!$S$19))))))))</f>
        <v>Não elegível</v>
      </c>
      <c r="DA144" s="17">
        <f>IFERROR(VLOOKUP($BW144,'PAINEL E TARGET'!$G$1:$Q$99,7,0),0)</f>
        <v>0.15</v>
      </c>
      <c r="DB144" s="17">
        <f>VLOOKUP(CZ144,'PAINEL E TARGET'!$S$10:$U$19,3,0)</f>
        <v>0</v>
      </c>
      <c r="DC144" s="16">
        <f t="shared" si="103"/>
        <v>0</v>
      </c>
      <c r="DD144" s="17">
        <f t="shared" si="89"/>
        <v>1.2410000000000001</v>
      </c>
      <c r="DE144" s="33" t="str">
        <f>IF(DD144&gt;='PAINEL E TARGET'!$T$11,'PAINEL E TARGET'!$S$11,
IF(DD144&gt;='PAINEL E TARGET'!$T$12,'PAINEL E TARGET'!$S$12,
IF(DD144&gt;='PAINEL E TARGET'!$T$13,'PAINEL E TARGET'!$S$13,
IF(DD144&gt;='PAINEL E TARGET'!$T$14,'PAINEL E TARGET'!$S$14,
IF(DD144&gt;='PAINEL E TARGET'!$T$15,'PAINEL E TARGET'!$S$15,
IF(DD144&gt;='PAINEL E TARGET'!$T$16,'PAINEL E TARGET'!$S$16,
IF(DD144&gt;='PAINEL E TARGET'!$T$17,'PAINEL E TARGET'!$S$17,
IF(DD144&gt;='PAINEL E TARGET'!$T$18,'PAINEL E TARGET'!$S$18,'PAINEL E TARGET'!$S$19))))))))</f>
        <v>6. Fx de 120% a 124,9%</v>
      </c>
      <c r="DF144" s="17">
        <f>IFERROR(VLOOKUP($BW144,'PAINEL E TARGET'!$G$1:$Q$99,8,0),0)</f>
        <v>0.1</v>
      </c>
      <c r="DG144" s="17">
        <f>VLOOKUP(DE144,'PAINEL E TARGET'!$S$10:$U$19,3,0)</f>
        <v>1.4</v>
      </c>
      <c r="DH144" s="16">
        <f t="shared" si="104"/>
        <v>230.99999999999997</v>
      </c>
      <c r="DI144" s="17">
        <f t="shared" si="90"/>
        <v>0</v>
      </c>
      <c r="DJ144" s="33" t="str">
        <f>IF(DI144&gt;='PAINEL E TARGET'!$T$11,'PAINEL E TARGET'!$S$11,
IF(DI144&gt;='PAINEL E TARGET'!$T$12,'PAINEL E TARGET'!$S$12,
IF(DI144&gt;='PAINEL E TARGET'!$T$13,'PAINEL E TARGET'!$S$13,
IF(DI144&gt;='PAINEL E TARGET'!$T$14,'PAINEL E TARGET'!$S$14,
IF(DI144&gt;='PAINEL E TARGET'!$T$15,'PAINEL E TARGET'!$S$15,
IF(DI144&gt;='PAINEL E TARGET'!$T$16,'PAINEL E TARGET'!$S$16,
IF(DI144&gt;='PAINEL E TARGET'!$T$17,'PAINEL E TARGET'!$S$17,
IF(DI144&gt;='PAINEL E TARGET'!$T$18,'PAINEL E TARGET'!$S$18,'PAINEL E TARGET'!$S$19))))))))</f>
        <v>Não elegível</v>
      </c>
      <c r="DK144" s="17">
        <f>IFERROR(VLOOKUP($BW144,'PAINEL E TARGET'!$G$1:$Q$99,9,0),0)</f>
        <v>0.05</v>
      </c>
      <c r="DL144" s="17">
        <f>VLOOKUP(DJ144,'PAINEL E TARGET'!$S$10:$U$19,3,0)</f>
        <v>0</v>
      </c>
      <c r="DM144" s="16">
        <f t="shared" si="105"/>
        <v>0</v>
      </c>
      <c r="DN144" s="17">
        <f t="shared" si="91"/>
        <v>0.27300000000000002</v>
      </c>
      <c r="DO144" s="33" t="str">
        <f>IF(DN144&gt;='PAINEL E TARGET'!$T$11,'PAINEL E TARGET'!$S$11,
IF(DN144&gt;='PAINEL E TARGET'!$T$12,'PAINEL E TARGET'!$S$12,
IF(DN144&gt;='PAINEL E TARGET'!$T$13,'PAINEL E TARGET'!$S$13,
IF(DN144&gt;='PAINEL E TARGET'!$T$14,'PAINEL E TARGET'!$S$14,
IF(DN144&gt;='PAINEL E TARGET'!$T$15,'PAINEL E TARGET'!$S$15,
IF(DN144&gt;='PAINEL E TARGET'!$T$16,'PAINEL E TARGET'!$S$16,
IF(DN144&gt;='PAINEL E TARGET'!$T$17,'PAINEL E TARGET'!$S$17,
IF(DN144&gt;='PAINEL E TARGET'!$T$18,'PAINEL E TARGET'!$S$18,'PAINEL E TARGET'!$S$19))))))))</f>
        <v>Não elegível</v>
      </c>
      <c r="DP144" s="17">
        <f>IFERROR(VLOOKUP($BW144,'PAINEL E TARGET'!$G$1:$Q$99,10,0),0)</f>
        <v>0</v>
      </c>
      <c r="DQ144" s="17">
        <f>VLOOKUP(DO144,'PAINEL E TARGET'!$S$10:$U$19,3,0)</f>
        <v>0</v>
      </c>
      <c r="DR144" s="16">
        <f t="shared" si="106"/>
        <v>0</v>
      </c>
      <c r="DS144" s="17">
        <f t="shared" si="92"/>
        <v>0.9</v>
      </c>
      <c r="DT144" s="16">
        <f>IF(DS144&gt;=1,VLOOKUP(BO144,'PAINEL E TARGET'!$S$1:$W$8,5,0),0)</f>
        <v>0</v>
      </c>
      <c r="DU144" s="16">
        <f t="shared" si="107"/>
        <v>759.00000000000011</v>
      </c>
    </row>
    <row r="145" spans="2:125" s="32" customFormat="1" x14ac:dyDescent="0.2">
      <c r="B145" s="44">
        <v>43541</v>
      </c>
      <c r="C145" s="65">
        <v>530</v>
      </c>
      <c r="D145" s="66" t="s">
        <v>151</v>
      </c>
      <c r="E145" s="65">
        <v>110</v>
      </c>
      <c r="F145" s="65" t="s">
        <v>1018</v>
      </c>
      <c r="G145" s="67">
        <v>1766354.8972715929</v>
      </c>
      <c r="H145" s="67">
        <v>1042969.5117835314</v>
      </c>
      <c r="I145" s="67">
        <v>812645.26</v>
      </c>
      <c r="J145" s="68">
        <v>0.77916492363265244</v>
      </c>
      <c r="K145" s="67">
        <v>89068.034961942787</v>
      </c>
      <c r="L145" s="67">
        <v>767297.46659527137</v>
      </c>
      <c r="M145" s="67">
        <v>67277.990000000005</v>
      </c>
      <c r="N145" s="67">
        <v>693327.79</v>
      </c>
      <c r="O145" s="67">
        <v>1462932.357211584</v>
      </c>
      <c r="P145" s="67" t="s">
        <v>1082</v>
      </c>
      <c r="Q145" s="67" t="s">
        <v>1082</v>
      </c>
      <c r="R145" s="67">
        <v>0</v>
      </c>
      <c r="S145" s="67">
        <v>0</v>
      </c>
      <c r="T145" s="68">
        <v>8.0431170889942921E-2</v>
      </c>
      <c r="U145" s="68">
        <v>4.6672890127129996E-2</v>
      </c>
      <c r="V145" s="68">
        <v>0.58028360908725696</v>
      </c>
      <c r="W145" s="67">
        <v>68878.48</v>
      </c>
      <c r="X145" s="67">
        <v>35499.670000000006</v>
      </c>
      <c r="Y145" s="68">
        <v>0.51539566494498723</v>
      </c>
      <c r="Z145" s="68">
        <v>4.9601951412987948E-2</v>
      </c>
      <c r="AA145" s="68">
        <v>5.5953177216192078E-2</v>
      </c>
      <c r="AB145" s="68">
        <v>1.1280438696922135</v>
      </c>
      <c r="AC145" s="67">
        <v>42477.4</v>
      </c>
      <c r="AD145" s="67">
        <v>42558.31</v>
      </c>
      <c r="AE145" s="68">
        <v>1.0019047775993821</v>
      </c>
      <c r="AF145" s="43">
        <v>80</v>
      </c>
      <c r="AG145" s="43">
        <v>91</v>
      </c>
      <c r="AH145" s="43">
        <v>21</v>
      </c>
      <c r="AI145" s="43">
        <v>20</v>
      </c>
      <c r="AJ145" s="67">
        <v>37952.74</v>
      </c>
      <c r="AK145" s="67">
        <v>18269.5</v>
      </c>
      <c r="AL145" s="68">
        <v>0.48137499426918851</v>
      </c>
      <c r="AM145" s="67">
        <v>9741.0099999999984</v>
      </c>
      <c r="AN145" s="67">
        <v>5856.1</v>
      </c>
      <c r="AO145" s="68">
        <v>0.6011799597782983</v>
      </c>
      <c r="AP145" s="67">
        <v>4619.74</v>
      </c>
      <c r="AQ145" s="67">
        <v>1855.89</v>
      </c>
      <c r="AR145" s="68">
        <v>0.40173040041214447</v>
      </c>
      <c r="AS145" s="67">
        <v>16564.990000000002</v>
      </c>
      <c r="AT145" s="67">
        <v>9518.18</v>
      </c>
      <c r="AU145" s="68">
        <v>0.5745961814646432</v>
      </c>
      <c r="AV145" s="43">
        <v>2036.5800000000002</v>
      </c>
      <c r="AW145" s="43">
        <v>1264.83</v>
      </c>
      <c r="AX145" s="69">
        <v>0.62105588781191989</v>
      </c>
      <c r="AY145" s="43">
        <v>89068.034961942787</v>
      </c>
      <c r="AZ145" s="43">
        <v>67277.990000000005</v>
      </c>
      <c r="BA145" s="43">
        <v>14584.792609035903</v>
      </c>
      <c r="BB145" s="43">
        <v>14125.25</v>
      </c>
      <c r="BC145" s="43">
        <v>148256.74542439237</v>
      </c>
      <c r="BD145" s="43">
        <v>24769.978731634161</v>
      </c>
      <c r="BE145" s="43">
        <v>118380.01999999997</v>
      </c>
      <c r="BF145" s="43">
        <v>73005.070000000007</v>
      </c>
      <c r="BG145" s="43">
        <v>3504.2599999999998</v>
      </c>
      <c r="BH145" s="43">
        <v>30</v>
      </c>
      <c r="BI145" s="44">
        <v>43173</v>
      </c>
      <c r="BJ145" s="44">
        <v>43541</v>
      </c>
      <c r="BK145" s="44">
        <v>43172</v>
      </c>
      <c r="BL145" s="43">
        <f t="shared" si="93"/>
        <v>812645.26</v>
      </c>
      <c r="BM145" s="43">
        <f t="shared" si="94"/>
        <v>760605.78</v>
      </c>
      <c r="BO145" s="16" t="str">
        <f>IFERROR(VLOOKUP($C145,'PORTE LOJA'!A:B,2,0),"PORTE 1")</f>
        <v>PORTE 3</v>
      </c>
      <c r="BP145" s="16">
        <f>VLOOKUP(BO145,'PAINEL E TARGET'!$S$1:$W$8,3,0)</f>
        <v>2400</v>
      </c>
      <c r="BQ145" s="16">
        <f t="shared" si="72"/>
        <v>1</v>
      </c>
      <c r="BR145" s="16">
        <f t="shared" si="73"/>
        <v>1</v>
      </c>
      <c r="BS145" s="16">
        <f t="shared" si="74"/>
        <v>1</v>
      </c>
      <c r="BT145" s="16">
        <f t="shared" si="75"/>
        <v>1</v>
      </c>
      <c r="BU145" s="16">
        <f t="shared" si="76"/>
        <v>1</v>
      </c>
      <c r="BV145" s="16">
        <f t="shared" si="77"/>
        <v>1</v>
      </c>
      <c r="BW145" s="17" t="str">
        <f t="shared" si="95"/>
        <v>111111</v>
      </c>
      <c r="BY145" s="17">
        <f t="shared" si="78"/>
        <v>0.77900000000000003</v>
      </c>
      <c r="BZ145" s="17">
        <f t="shared" si="79"/>
        <v>0.88800000000000001</v>
      </c>
      <c r="CA145" s="17" t="str">
        <f t="shared" si="96"/>
        <v>Sem Retira</v>
      </c>
      <c r="CB145" s="17">
        <f t="shared" si="97"/>
        <v>0.88800000000000001</v>
      </c>
      <c r="CC145" s="33" t="str">
        <f>IF(CB145&gt;='PAINEL E TARGET'!$T$11,'PAINEL E TARGET'!$S$11,
IF(CB145&gt;='PAINEL E TARGET'!$T$12,'PAINEL E TARGET'!$S$12,
IF(CB145&gt;='PAINEL E TARGET'!$T$13,'PAINEL E TARGET'!$S$13,
IF(CB145&gt;='PAINEL E TARGET'!$T$14,'PAINEL E TARGET'!$S$14,
IF(CB145&gt;='PAINEL E TARGET'!$T$15,'PAINEL E TARGET'!$S$15,
IF(CB145&gt;='PAINEL E TARGET'!$T$16,'PAINEL E TARGET'!$S$16,
IF(CB145&gt;='PAINEL E TARGET'!$T$17,'PAINEL E TARGET'!$S$17,
IF(CB145&gt;='PAINEL E TARGET'!$T$18,'PAINEL E TARGET'!$S$18,'PAINEL E TARGET'!$S$19))))))))</f>
        <v>Não elegível</v>
      </c>
      <c r="CD145" s="17">
        <f>IFERROR(VLOOKUP($BW145,'PAINEL E TARGET'!$G$1:$Q$99,4,0),0)</f>
        <v>0.25</v>
      </c>
      <c r="CE145" s="17">
        <f>VLOOKUP(CC145,'PAINEL E TARGET'!$S$10:$U$19,3,0)</f>
        <v>0</v>
      </c>
      <c r="CF145" s="16">
        <f t="shared" si="98"/>
        <v>0</v>
      </c>
      <c r="CG145" s="17">
        <f t="shared" si="80"/>
        <v>0.48099999999999998</v>
      </c>
      <c r="CH145" s="17">
        <f t="shared" si="81"/>
        <v>0.60099999999999998</v>
      </c>
      <c r="CI145" s="17">
        <f t="shared" si="82"/>
        <v>0.40200000000000002</v>
      </c>
      <c r="CJ145" s="17">
        <f t="shared" si="83"/>
        <v>0.57499999999999996</v>
      </c>
      <c r="CK145" s="17">
        <f t="shared" si="84"/>
        <v>0.621</v>
      </c>
      <c r="CL145" s="17">
        <f t="shared" si="85"/>
        <v>0.51500000000000001</v>
      </c>
      <c r="CM145" s="16">
        <f t="shared" si="86"/>
        <v>0</v>
      </c>
      <c r="CN145" s="17" t="str">
        <f t="shared" si="99"/>
        <v>não ok</v>
      </c>
      <c r="CO145" s="17">
        <f t="shared" si="100"/>
        <v>0</v>
      </c>
      <c r="CP145" s="33" t="str">
        <f>IF(CO145&gt;='PAINEL E TARGET'!$T$11,'PAINEL E TARGET'!$S$11,
IF(CO145&gt;='PAINEL E TARGET'!$T$12,'PAINEL E TARGET'!$S$12,
IF(CO145&gt;='PAINEL E TARGET'!$T$13,'PAINEL E TARGET'!$S$13,
IF(CO145&gt;='PAINEL E TARGET'!$T$14,'PAINEL E TARGET'!$S$14,
IF(CO145&gt;='PAINEL E TARGET'!$T$15,'PAINEL E TARGET'!$S$15,
IF(CO145&gt;='PAINEL E TARGET'!$T$16,'PAINEL E TARGET'!$S$16,
IF(CO145&gt;='PAINEL E TARGET'!$T$17,'PAINEL E TARGET'!$S$17,
IF(CO145&gt;='PAINEL E TARGET'!$T$18,'PAINEL E TARGET'!$S$18,'PAINEL E TARGET'!$S$19))))))))</f>
        <v>Não elegível</v>
      </c>
      <c r="CQ145" s="17">
        <f>IFERROR(VLOOKUP($BW145,'PAINEL E TARGET'!$G$1:$Q$99,5,0),0)</f>
        <v>0.25</v>
      </c>
      <c r="CR145" s="17">
        <f>VLOOKUP(CP145,'PAINEL E TARGET'!$S$10:$U$19,3,0)</f>
        <v>0</v>
      </c>
      <c r="CS145" s="16">
        <f t="shared" si="101"/>
        <v>0</v>
      </c>
      <c r="CT145" s="17">
        <f t="shared" si="87"/>
        <v>1.002</v>
      </c>
      <c r="CU145" s="33" t="str">
        <f>IF(CT145&gt;='PAINEL E TARGET'!$T$11,'PAINEL E TARGET'!$S$11,
IF(CT145&gt;='PAINEL E TARGET'!$T$12,'PAINEL E TARGET'!$S$12,
IF(CT145&gt;='PAINEL E TARGET'!$T$13,'PAINEL E TARGET'!$S$13,
IF(CT145&gt;='PAINEL E TARGET'!$T$14,'PAINEL E TARGET'!$S$14,
IF(CT145&gt;='PAINEL E TARGET'!$T$15,'PAINEL E TARGET'!$S$15,
IF(CT145&gt;='PAINEL E TARGET'!$T$16,'PAINEL E TARGET'!$S$16,
IF(CT145&gt;='PAINEL E TARGET'!$T$17,'PAINEL E TARGET'!$S$17,
IF(CT145&gt;='PAINEL E TARGET'!$T$18,'PAINEL E TARGET'!$S$18,'PAINEL E TARGET'!$S$19))))))))</f>
        <v>2. Fx de 100% a 104,9%</v>
      </c>
      <c r="CV145" s="17">
        <f>IFERROR(VLOOKUP($BW145,'PAINEL E TARGET'!$G$1:$Q$99,6,0),0)</f>
        <v>0.2</v>
      </c>
      <c r="CW145" s="17">
        <f>VLOOKUP(CU145,'PAINEL E TARGET'!$S$10:$U$19,3,0)</f>
        <v>1</v>
      </c>
      <c r="CX145" s="16">
        <f t="shared" si="102"/>
        <v>480</v>
      </c>
      <c r="CY145" s="17">
        <f t="shared" si="88"/>
        <v>0.755</v>
      </c>
      <c r="CZ145" s="33" t="str">
        <f>IF(CY145&gt;='PAINEL E TARGET'!$T$11,'PAINEL E TARGET'!$S$11,
IF(CY145&gt;='PAINEL E TARGET'!$T$12,'PAINEL E TARGET'!$S$12,
IF(CY145&gt;='PAINEL E TARGET'!$T$13,'PAINEL E TARGET'!$S$13,
IF(CY145&gt;='PAINEL E TARGET'!$T$14,'PAINEL E TARGET'!$S$14,
IF(CY145&gt;='PAINEL E TARGET'!$T$15,'PAINEL E TARGET'!$S$15,
IF(CY145&gt;='PAINEL E TARGET'!$T$16,'PAINEL E TARGET'!$S$16,
IF(CY145&gt;='PAINEL E TARGET'!$T$17,'PAINEL E TARGET'!$S$17,
IF(CY145&gt;='PAINEL E TARGET'!$T$18,'PAINEL E TARGET'!$S$18,'PAINEL E TARGET'!$S$19))))))))</f>
        <v>Não elegível</v>
      </c>
      <c r="DA145" s="17">
        <f>IFERROR(VLOOKUP($BW145,'PAINEL E TARGET'!$G$1:$Q$99,7,0),0)</f>
        <v>0.15</v>
      </c>
      <c r="DB145" s="17">
        <f>VLOOKUP(CZ145,'PAINEL E TARGET'!$S$10:$U$19,3,0)</f>
        <v>0</v>
      </c>
      <c r="DC145" s="16">
        <f t="shared" si="103"/>
        <v>0</v>
      </c>
      <c r="DD145" s="17">
        <f t="shared" si="89"/>
        <v>0.96799999999999997</v>
      </c>
      <c r="DE145" s="33" t="str">
        <f>IF(DD145&gt;='PAINEL E TARGET'!$T$11,'PAINEL E TARGET'!$S$11,
IF(DD145&gt;='PAINEL E TARGET'!$T$12,'PAINEL E TARGET'!$S$12,
IF(DD145&gt;='PAINEL E TARGET'!$T$13,'PAINEL E TARGET'!$S$13,
IF(DD145&gt;='PAINEL E TARGET'!$T$14,'PAINEL E TARGET'!$S$14,
IF(DD145&gt;='PAINEL E TARGET'!$T$15,'PAINEL E TARGET'!$S$15,
IF(DD145&gt;='PAINEL E TARGET'!$T$16,'PAINEL E TARGET'!$S$16,
IF(DD145&gt;='PAINEL E TARGET'!$T$17,'PAINEL E TARGET'!$S$17,
IF(DD145&gt;='PAINEL E TARGET'!$T$18,'PAINEL E TARGET'!$S$18,'PAINEL E TARGET'!$S$19))))))))</f>
        <v>1. Fx de 90% a 99,9%</v>
      </c>
      <c r="DF145" s="17">
        <f>IFERROR(VLOOKUP($BW145,'PAINEL E TARGET'!$G$1:$Q$99,8,0),0)</f>
        <v>0.1</v>
      </c>
      <c r="DG145" s="17">
        <f>VLOOKUP(DE145,'PAINEL E TARGET'!$S$10:$U$19,3,0)</f>
        <v>0.5</v>
      </c>
      <c r="DH145" s="16">
        <f t="shared" si="104"/>
        <v>120</v>
      </c>
      <c r="DI145" s="17">
        <f t="shared" si="90"/>
        <v>0.95199999999999996</v>
      </c>
      <c r="DJ145" s="33" t="str">
        <f>IF(DI145&gt;='PAINEL E TARGET'!$T$11,'PAINEL E TARGET'!$S$11,
IF(DI145&gt;='PAINEL E TARGET'!$T$12,'PAINEL E TARGET'!$S$12,
IF(DI145&gt;='PAINEL E TARGET'!$T$13,'PAINEL E TARGET'!$S$13,
IF(DI145&gt;='PAINEL E TARGET'!$T$14,'PAINEL E TARGET'!$S$14,
IF(DI145&gt;='PAINEL E TARGET'!$T$15,'PAINEL E TARGET'!$S$15,
IF(DI145&gt;='PAINEL E TARGET'!$T$16,'PAINEL E TARGET'!$S$16,
IF(DI145&gt;='PAINEL E TARGET'!$T$17,'PAINEL E TARGET'!$S$17,
IF(DI145&gt;='PAINEL E TARGET'!$T$18,'PAINEL E TARGET'!$S$18,'PAINEL E TARGET'!$S$19))))))))</f>
        <v>1. Fx de 90% a 99,9%</v>
      </c>
      <c r="DK145" s="17">
        <f>IFERROR(VLOOKUP($BW145,'PAINEL E TARGET'!$G$1:$Q$99,9,0),0)</f>
        <v>0.05</v>
      </c>
      <c r="DL145" s="17">
        <f>VLOOKUP(DJ145,'PAINEL E TARGET'!$S$10:$U$19,3,0)</f>
        <v>0.5</v>
      </c>
      <c r="DM145" s="16">
        <f t="shared" si="105"/>
        <v>60</v>
      </c>
      <c r="DN145" s="17">
        <f t="shared" si="91"/>
        <v>0.621</v>
      </c>
      <c r="DO145" s="33" t="str">
        <f>IF(DN145&gt;='PAINEL E TARGET'!$T$11,'PAINEL E TARGET'!$S$11,
IF(DN145&gt;='PAINEL E TARGET'!$T$12,'PAINEL E TARGET'!$S$12,
IF(DN145&gt;='PAINEL E TARGET'!$T$13,'PAINEL E TARGET'!$S$13,
IF(DN145&gt;='PAINEL E TARGET'!$T$14,'PAINEL E TARGET'!$S$14,
IF(DN145&gt;='PAINEL E TARGET'!$T$15,'PAINEL E TARGET'!$S$15,
IF(DN145&gt;='PAINEL E TARGET'!$T$16,'PAINEL E TARGET'!$S$16,
IF(DN145&gt;='PAINEL E TARGET'!$T$17,'PAINEL E TARGET'!$S$17,
IF(DN145&gt;='PAINEL E TARGET'!$T$18,'PAINEL E TARGET'!$S$18,'PAINEL E TARGET'!$S$19))))))))</f>
        <v>Não elegível</v>
      </c>
      <c r="DP145" s="17">
        <f>IFERROR(VLOOKUP($BW145,'PAINEL E TARGET'!$G$1:$Q$99,10,0),0)</f>
        <v>0</v>
      </c>
      <c r="DQ145" s="17">
        <f>VLOOKUP(DO145,'PAINEL E TARGET'!$S$10:$U$19,3,0)</f>
        <v>0</v>
      </c>
      <c r="DR145" s="16">
        <f t="shared" si="106"/>
        <v>0</v>
      </c>
      <c r="DS145" s="17">
        <f t="shared" si="92"/>
        <v>1.1379999999999999</v>
      </c>
      <c r="DT145" s="16">
        <f>IF(DS145&gt;=1,VLOOKUP(BO145,'PAINEL E TARGET'!$S$1:$W$8,5,0),0)</f>
        <v>240</v>
      </c>
      <c r="DU145" s="16">
        <f t="shared" si="107"/>
        <v>900</v>
      </c>
    </row>
    <row r="146" spans="2:125" s="32" customFormat="1" x14ac:dyDescent="0.2">
      <c r="B146" s="44">
        <v>43541</v>
      </c>
      <c r="C146" s="65">
        <v>531</v>
      </c>
      <c r="D146" s="66" t="s">
        <v>152</v>
      </c>
      <c r="E146" s="65">
        <v>216</v>
      </c>
      <c r="F146" s="65" t="s">
        <v>1017</v>
      </c>
      <c r="G146" s="67">
        <v>2489930.5310650789</v>
      </c>
      <c r="H146" s="67">
        <v>1409851.7625233871</v>
      </c>
      <c r="I146" s="67">
        <v>1080595.22</v>
      </c>
      <c r="J146" s="68">
        <v>0.76646016888039648</v>
      </c>
      <c r="K146" s="67">
        <v>136349.15286480574</v>
      </c>
      <c r="L146" s="67">
        <v>1214107.5436257182</v>
      </c>
      <c r="M146" s="67">
        <v>119445.43</v>
      </c>
      <c r="N146" s="67">
        <v>943747.85000000009</v>
      </c>
      <c r="O146" s="67">
        <v>2387363.419265755</v>
      </c>
      <c r="P146" s="67" t="s">
        <v>1082</v>
      </c>
      <c r="Q146" s="67" t="s">
        <v>1082</v>
      </c>
      <c r="R146" s="67">
        <v>0</v>
      </c>
      <c r="S146" s="67">
        <v>0</v>
      </c>
      <c r="T146" s="68">
        <v>9.881562314940652E-2</v>
      </c>
      <c r="U146" s="68">
        <v>0.10722429509712476</v>
      </c>
      <c r="V146" s="68">
        <v>1.0850945597439037</v>
      </c>
      <c r="W146" s="67">
        <v>133446.22</v>
      </c>
      <c r="X146" s="67">
        <v>114000.15</v>
      </c>
      <c r="Y146" s="68">
        <v>0.85427785065774053</v>
      </c>
      <c r="Z146" s="68">
        <v>7.0283423560828007E-2</v>
      </c>
      <c r="AA146" s="68">
        <v>8.6938096523710165E-2</v>
      </c>
      <c r="AB146" s="68">
        <v>1.2369644522007111</v>
      </c>
      <c r="AC146" s="67">
        <v>94914.72</v>
      </c>
      <c r="AD146" s="67">
        <v>92432.000000000015</v>
      </c>
      <c r="AE146" s="68">
        <v>0.97384262419991352</v>
      </c>
      <c r="AF146" s="43">
        <v>80</v>
      </c>
      <c r="AG146" s="43">
        <v>79</v>
      </c>
      <c r="AH146" s="43">
        <v>72</v>
      </c>
      <c r="AI146" s="43">
        <v>40</v>
      </c>
      <c r="AJ146" s="67">
        <v>82540.86</v>
      </c>
      <c r="AK146" s="67">
        <v>65288.5</v>
      </c>
      <c r="AL146" s="68">
        <v>0.7909840047704858</v>
      </c>
      <c r="AM146" s="67">
        <v>14408.3</v>
      </c>
      <c r="AN146" s="67">
        <v>8638.2099999999991</v>
      </c>
      <c r="AO146" s="68">
        <v>0.59953013193784133</v>
      </c>
      <c r="AP146" s="67">
        <v>23112.989999999998</v>
      </c>
      <c r="AQ146" s="67">
        <v>22881.450000000004</v>
      </c>
      <c r="AR146" s="68">
        <v>0.98998225673095541</v>
      </c>
      <c r="AS146" s="67">
        <v>13384.07</v>
      </c>
      <c r="AT146" s="67">
        <v>17191.990000000002</v>
      </c>
      <c r="AU146" s="68">
        <v>1.284511363135429</v>
      </c>
      <c r="AV146" s="43">
        <v>4979.9699999999993</v>
      </c>
      <c r="AW146" s="43">
        <v>4924.04</v>
      </c>
      <c r="AX146" s="69">
        <v>0.98876900864864659</v>
      </c>
      <c r="AY146" s="43">
        <v>136349.15286480574</v>
      </c>
      <c r="AZ146" s="43">
        <v>119445.42999999998</v>
      </c>
      <c r="BA146" s="43">
        <v>46894.459895559674</v>
      </c>
      <c r="BB146" s="43">
        <v>48054.7</v>
      </c>
      <c r="BC146" s="43">
        <v>240106.9176285681</v>
      </c>
      <c r="BD146" s="43">
        <v>82931.1493719789</v>
      </c>
      <c r="BE146" s="43">
        <v>237387.84000000003</v>
      </c>
      <c r="BF146" s="43">
        <v>168844.12999999995</v>
      </c>
      <c r="BG146" s="43">
        <v>8816.1999999999989</v>
      </c>
      <c r="BH146" s="43">
        <v>133</v>
      </c>
      <c r="BI146" s="44">
        <v>43173</v>
      </c>
      <c r="BJ146" s="44">
        <v>43541</v>
      </c>
      <c r="BK146" s="44">
        <v>43172</v>
      </c>
      <c r="BL146" s="43">
        <f t="shared" si="93"/>
        <v>1080595.22</v>
      </c>
      <c r="BM146" s="43">
        <f t="shared" si="94"/>
        <v>1063193.28</v>
      </c>
      <c r="BO146" s="16" t="str">
        <f>IFERROR(VLOOKUP($C146,'PORTE LOJA'!A:B,2,0),"PORTE 1")</f>
        <v>PORTE 4</v>
      </c>
      <c r="BP146" s="16">
        <f>VLOOKUP(BO146,'PAINEL E TARGET'!$S$1:$W$8,3,0)</f>
        <v>3000</v>
      </c>
      <c r="BQ146" s="16">
        <f t="shared" si="72"/>
        <v>1</v>
      </c>
      <c r="BR146" s="16">
        <f t="shared" si="73"/>
        <v>1</v>
      </c>
      <c r="BS146" s="16">
        <f t="shared" si="74"/>
        <v>1</v>
      </c>
      <c r="BT146" s="16">
        <f t="shared" si="75"/>
        <v>1</v>
      </c>
      <c r="BU146" s="16">
        <f t="shared" si="76"/>
        <v>1</v>
      </c>
      <c r="BV146" s="16">
        <f t="shared" si="77"/>
        <v>1</v>
      </c>
      <c r="BW146" s="17" t="str">
        <f t="shared" si="95"/>
        <v>111111</v>
      </c>
      <c r="BY146" s="17">
        <f t="shared" si="78"/>
        <v>0.76600000000000001</v>
      </c>
      <c r="BZ146" s="17">
        <f t="shared" si="79"/>
        <v>0.78700000000000003</v>
      </c>
      <c r="CA146" s="17" t="str">
        <f t="shared" si="96"/>
        <v>Sem Retira</v>
      </c>
      <c r="CB146" s="17">
        <f t="shared" si="97"/>
        <v>0.78700000000000003</v>
      </c>
      <c r="CC146" s="33" t="str">
        <f>IF(CB146&gt;='PAINEL E TARGET'!$T$11,'PAINEL E TARGET'!$S$11,
IF(CB146&gt;='PAINEL E TARGET'!$T$12,'PAINEL E TARGET'!$S$12,
IF(CB146&gt;='PAINEL E TARGET'!$T$13,'PAINEL E TARGET'!$S$13,
IF(CB146&gt;='PAINEL E TARGET'!$T$14,'PAINEL E TARGET'!$S$14,
IF(CB146&gt;='PAINEL E TARGET'!$T$15,'PAINEL E TARGET'!$S$15,
IF(CB146&gt;='PAINEL E TARGET'!$T$16,'PAINEL E TARGET'!$S$16,
IF(CB146&gt;='PAINEL E TARGET'!$T$17,'PAINEL E TARGET'!$S$17,
IF(CB146&gt;='PAINEL E TARGET'!$T$18,'PAINEL E TARGET'!$S$18,'PAINEL E TARGET'!$S$19))))))))</f>
        <v>Não elegível</v>
      </c>
      <c r="CD146" s="17">
        <f>IFERROR(VLOOKUP($BW146,'PAINEL E TARGET'!$G$1:$Q$99,4,0),0)</f>
        <v>0.25</v>
      </c>
      <c r="CE146" s="17">
        <f>VLOOKUP(CC146,'PAINEL E TARGET'!$S$10:$U$19,3,0)</f>
        <v>0</v>
      </c>
      <c r="CF146" s="16">
        <f t="shared" si="98"/>
        <v>0</v>
      </c>
      <c r="CG146" s="17">
        <f t="shared" si="80"/>
        <v>0.79100000000000004</v>
      </c>
      <c r="CH146" s="17">
        <f t="shared" si="81"/>
        <v>0.6</v>
      </c>
      <c r="CI146" s="17">
        <f t="shared" si="82"/>
        <v>0.99</v>
      </c>
      <c r="CJ146" s="17">
        <f t="shared" si="83"/>
        <v>1.2849999999999999</v>
      </c>
      <c r="CK146" s="17">
        <f t="shared" si="84"/>
        <v>0.98899999999999999</v>
      </c>
      <c r="CL146" s="17">
        <f t="shared" si="85"/>
        <v>0.85399999999999998</v>
      </c>
      <c r="CM146" s="16">
        <f t="shared" si="86"/>
        <v>4</v>
      </c>
      <c r="CN146" s="17" t="str">
        <f t="shared" si="99"/>
        <v>não ok</v>
      </c>
      <c r="CO146" s="17">
        <f t="shared" si="100"/>
        <v>0</v>
      </c>
      <c r="CP146" s="33" t="str">
        <f>IF(CO146&gt;='PAINEL E TARGET'!$T$11,'PAINEL E TARGET'!$S$11,
IF(CO146&gt;='PAINEL E TARGET'!$T$12,'PAINEL E TARGET'!$S$12,
IF(CO146&gt;='PAINEL E TARGET'!$T$13,'PAINEL E TARGET'!$S$13,
IF(CO146&gt;='PAINEL E TARGET'!$T$14,'PAINEL E TARGET'!$S$14,
IF(CO146&gt;='PAINEL E TARGET'!$T$15,'PAINEL E TARGET'!$S$15,
IF(CO146&gt;='PAINEL E TARGET'!$T$16,'PAINEL E TARGET'!$S$16,
IF(CO146&gt;='PAINEL E TARGET'!$T$17,'PAINEL E TARGET'!$S$17,
IF(CO146&gt;='PAINEL E TARGET'!$T$18,'PAINEL E TARGET'!$S$18,'PAINEL E TARGET'!$S$19))))))))</f>
        <v>Não elegível</v>
      </c>
      <c r="CQ146" s="17">
        <f>IFERROR(VLOOKUP($BW146,'PAINEL E TARGET'!$G$1:$Q$99,5,0),0)</f>
        <v>0.25</v>
      </c>
      <c r="CR146" s="17">
        <f>VLOOKUP(CP146,'PAINEL E TARGET'!$S$10:$U$19,3,0)</f>
        <v>0</v>
      </c>
      <c r="CS146" s="16">
        <f t="shared" si="101"/>
        <v>0</v>
      </c>
      <c r="CT146" s="17">
        <f t="shared" si="87"/>
        <v>0.97399999999999998</v>
      </c>
      <c r="CU146" s="33" t="str">
        <f>IF(CT146&gt;='PAINEL E TARGET'!$T$11,'PAINEL E TARGET'!$S$11,
IF(CT146&gt;='PAINEL E TARGET'!$T$12,'PAINEL E TARGET'!$S$12,
IF(CT146&gt;='PAINEL E TARGET'!$T$13,'PAINEL E TARGET'!$S$13,
IF(CT146&gt;='PAINEL E TARGET'!$T$14,'PAINEL E TARGET'!$S$14,
IF(CT146&gt;='PAINEL E TARGET'!$T$15,'PAINEL E TARGET'!$S$15,
IF(CT146&gt;='PAINEL E TARGET'!$T$16,'PAINEL E TARGET'!$S$16,
IF(CT146&gt;='PAINEL E TARGET'!$T$17,'PAINEL E TARGET'!$S$17,
IF(CT146&gt;='PAINEL E TARGET'!$T$18,'PAINEL E TARGET'!$S$18,'PAINEL E TARGET'!$S$19))))))))</f>
        <v>1. Fx de 90% a 99,9%</v>
      </c>
      <c r="CV146" s="17">
        <f>IFERROR(VLOOKUP($BW146,'PAINEL E TARGET'!$G$1:$Q$99,6,0),0)</f>
        <v>0.2</v>
      </c>
      <c r="CW146" s="17">
        <f>VLOOKUP(CU146,'PAINEL E TARGET'!$S$10:$U$19,3,0)</f>
        <v>0.5</v>
      </c>
      <c r="CX146" s="16">
        <f t="shared" si="102"/>
        <v>300</v>
      </c>
      <c r="CY146" s="17">
        <f t="shared" si="88"/>
        <v>0.876</v>
      </c>
      <c r="CZ146" s="33" t="str">
        <f>IF(CY146&gt;='PAINEL E TARGET'!$T$11,'PAINEL E TARGET'!$S$11,
IF(CY146&gt;='PAINEL E TARGET'!$T$12,'PAINEL E TARGET'!$S$12,
IF(CY146&gt;='PAINEL E TARGET'!$T$13,'PAINEL E TARGET'!$S$13,
IF(CY146&gt;='PAINEL E TARGET'!$T$14,'PAINEL E TARGET'!$S$14,
IF(CY146&gt;='PAINEL E TARGET'!$T$15,'PAINEL E TARGET'!$S$15,
IF(CY146&gt;='PAINEL E TARGET'!$T$16,'PAINEL E TARGET'!$S$16,
IF(CY146&gt;='PAINEL E TARGET'!$T$17,'PAINEL E TARGET'!$S$17,
IF(CY146&gt;='PAINEL E TARGET'!$T$18,'PAINEL E TARGET'!$S$18,'PAINEL E TARGET'!$S$19))))))))</f>
        <v>Não elegível</v>
      </c>
      <c r="DA146" s="17">
        <f>IFERROR(VLOOKUP($BW146,'PAINEL E TARGET'!$G$1:$Q$99,7,0),0)</f>
        <v>0.15</v>
      </c>
      <c r="DB146" s="17">
        <f>VLOOKUP(CZ146,'PAINEL E TARGET'!$S$10:$U$19,3,0)</f>
        <v>0</v>
      </c>
      <c r="DC146" s="16">
        <f t="shared" si="103"/>
        <v>0</v>
      </c>
      <c r="DD146" s="17">
        <f t="shared" si="89"/>
        <v>1.0249999999999999</v>
      </c>
      <c r="DE146" s="33" t="str">
        <f>IF(DD146&gt;='PAINEL E TARGET'!$T$11,'PAINEL E TARGET'!$S$11,
IF(DD146&gt;='PAINEL E TARGET'!$T$12,'PAINEL E TARGET'!$S$12,
IF(DD146&gt;='PAINEL E TARGET'!$T$13,'PAINEL E TARGET'!$S$13,
IF(DD146&gt;='PAINEL E TARGET'!$T$14,'PAINEL E TARGET'!$S$14,
IF(DD146&gt;='PAINEL E TARGET'!$T$15,'PAINEL E TARGET'!$S$15,
IF(DD146&gt;='PAINEL E TARGET'!$T$16,'PAINEL E TARGET'!$S$16,
IF(DD146&gt;='PAINEL E TARGET'!$T$17,'PAINEL E TARGET'!$S$17,
IF(DD146&gt;='PAINEL E TARGET'!$T$18,'PAINEL E TARGET'!$S$18,'PAINEL E TARGET'!$S$19))))))))</f>
        <v>2. Fx de 100% a 104,9%</v>
      </c>
      <c r="DF146" s="17">
        <f>IFERROR(VLOOKUP($BW146,'PAINEL E TARGET'!$G$1:$Q$99,8,0),0)</f>
        <v>0.1</v>
      </c>
      <c r="DG146" s="17">
        <f>VLOOKUP(DE146,'PAINEL E TARGET'!$S$10:$U$19,3,0)</f>
        <v>1</v>
      </c>
      <c r="DH146" s="16">
        <f t="shared" si="104"/>
        <v>300</v>
      </c>
      <c r="DI146" s="17">
        <f t="shared" si="90"/>
        <v>0.55600000000000005</v>
      </c>
      <c r="DJ146" s="33" t="str">
        <f>IF(DI146&gt;='PAINEL E TARGET'!$T$11,'PAINEL E TARGET'!$S$11,
IF(DI146&gt;='PAINEL E TARGET'!$T$12,'PAINEL E TARGET'!$S$12,
IF(DI146&gt;='PAINEL E TARGET'!$T$13,'PAINEL E TARGET'!$S$13,
IF(DI146&gt;='PAINEL E TARGET'!$T$14,'PAINEL E TARGET'!$S$14,
IF(DI146&gt;='PAINEL E TARGET'!$T$15,'PAINEL E TARGET'!$S$15,
IF(DI146&gt;='PAINEL E TARGET'!$T$16,'PAINEL E TARGET'!$S$16,
IF(DI146&gt;='PAINEL E TARGET'!$T$17,'PAINEL E TARGET'!$S$17,
IF(DI146&gt;='PAINEL E TARGET'!$T$18,'PAINEL E TARGET'!$S$18,'PAINEL E TARGET'!$S$19))))))))</f>
        <v>Não elegível</v>
      </c>
      <c r="DK146" s="17">
        <f>IFERROR(VLOOKUP($BW146,'PAINEL E TARGET'!$G$1:$Q$99,9,0),0)</f>
        <v>0.05</v>
      </c>
      <c r="DL146" s="17">
        <f>VLOOKUP(DJ146,'PAINEL E TARGET'!$S$10:$U$19,3,0)</f>
        <v>0</v>
      </c>
      <c r="DM146" s="16">
        <f t="shared" si="105"/>
        <v>0</v>
      </c>
      <c r="DN146" s="17">
        <f t="shared" si="91"/>
        <v>0.98899999999999999</v>
      </c>
      <c r="DO146" s="33" t="str">
        <f>IF(DN146&gt;='PAINEL E TARGET'!$T$11,'PAINEL E TARGET'!$S$11,
IF(DN146&gt;='PAINEL E TARGET'!$T$12,'PAINEL E TARGET'!$S$12,
IF(DN146&gt;='PAINEL E TARGET'!$T$13,'PAINEL E TARGET'!$S$13,
IF(DN146&gt;='PAINEL E TARGET'!$T$14,'PAINEL E TARGET'!$S$14,
IF(DN146&gt;='PAINEL E TARGET'!$T$15,'PAINEL E TARGET'!$S$15,
IF(DN146&gt;='PAINEL E TARGET'!$T$16,'PAINEL E TARGET'!$S$16,
IF(DN146&gt;='PAINEL E TARGET'!$T$17,'PAINEL E TARGET'!$S$17,
IF(DN146&gt;='PAINEL E TARGET'!$T$18,'PAINEL E TARGET'!$S$18,'PAINEL E TARGET'!$S$19))))))))</f>
        <v>1. Fx de 90% a 99,9%</v>
      </c>
      <c r="DP146" s="17">
        <f>IFERROR(VLOOKUP($BW146,'PAINEL E TARGET'!$G$1:$Q$99,10,0),0)</f>
        <v>0</v>
      </c>
      <c r="DQ146" s="17">
        <f>VLOOKUP(DO146,'PAINEL E TARGET'!$S$10:$U$19,3,0)</f>
        <v>0.5</v>
      </c>
      <c r="DR146" s="16">
        <f t="shared" si="106"/>
        <v>0</v>
      </c>
      <c r="DS146" s="17">
        <f t="shared" si="92"/>
        <v>0.98799999999999999</v>
      </c>
      <c r="DT146" s="16">
        <f>IF(DS146&gt;=1,VLOOKUP(BO146,'PAINEL E TARGET'!$S$1:$W$8,5,0),0)</f>
        <v>0</v>
      </c>
      <c r="DU146" s="16">
        <f t="shared" si="107"/>
        <v>600</v>
      </c>
    </row>
    <row r="147" spans="2:125" s="32" customFormat="1" x14ac:dyDescent="0.2">
      <c r="B147" s="44">
        <v>43541</v>
      </c>
      <c r="C147" s="65">
        <v>532</v>
      </c>
      <c r="D147" s="66" t="s">
        <v>153</v>
      </c>
      <c r="E147" s="65">
        <v>114</v>
      </c>
      <c r="F147" s="65" t="s">
        <v>1018</v>
      </c>
      <c r="G147" s="67">
        <v>1325754.8506355409</v>
      </c>
      <c r="H147" s="67">
        <v>831053.33908088994</v>
      </c>
      <c r="I147" s="67">
        <v>675062.45000000007</v>
      </c>
      <c r="J147" s="68">
        <v>0.81229738002928997</v>
      </c>
      <c r="K147" s="67">
        <v>0</v>
      </c>
      <c r="L147" s="67">
        <v>657714.15535393998</v>
      </c>
      <c r="M147" s="67">
        <v>5457</v>
      </c>
      <c r="N147" s="67">
        <v>623489.82000000007</v>
      </c>
      <c r="O147" s="67">
        <v>1054701.8973883237</v>
      </c>
      <c r="P147" s="67" t="s">
        <v>1082</v>
      </c>
      <c r="Q147" s="67" t="s">
        <v>1082</v>
      </c>
      <c r="R147" s="67">
        <v>0</v>
      </c>
      <c r="S147" s="67">
        <v>169</v>
      </c>
      <c r="T147" s="68">
        <v>7.5121296383550654E-2</v>
      </c>
      <c r="U147" s="68">
        <v>5.3939011886569362E-2</v>
      </c>
      <c r="V147" s="68">
        <v>0.71802557308343273</v>
      </c>
      <c r="W147" s="67">
        <v>49408.339999999989</v>
      </c>
      <c r="X147" s="67">
        <v>33924.769999999997</v>
      </c>
      <c r="Y147" s="68">
        <v>0.68662031551758274</v>
      </c>
      <c r="Z147" s="68">
        <v>3.9747631683450281E-2</v>
      </c>
      <c r="AA147" s="68">
        <v>3.9234954713659259E-2</v>
      </c>
      <c r="AB147" s="68">
        <v>0.98710169768417966</v>
      </c>
      <c r="AC147" s="67">
        <v>26142.579999999994</v>
      </c>
      <c r="AD147" s="67">
        <v>24676.7</v>
      </c>
      <c r="AE147" s="68">
        <v>0.94392749300183865</v>
      </c>
      <c r="AF147" s="43">
        <v>80</v>
      </c>
      <c r="AG147" s="43">
        <v>81</v>
      </c>
      <c r="AH147" s="43">
        <v>33</v>
      </c>
      <c r="AI147" s="43">
        <v>0</v>
      </c>
      <c r="AJ147" s="67">
        <v>22921.559999999998</v>
      </c>
      <c r="AK147" s="67">
        <v>13510</v>
      </c>
      <c r="AL147" s="68">
        <v>0.58940141944963609</v>
      </c>
      <c r="AM147" s="67">
        <v>1852.5600000000002</v>
      </c>
      <c r="AN147" s="67">
        <v>993.59999999999991</v>
      </c>
      <c r="AO147" s="68">
        <v>0.53633890400310913</v>
      </c>
      <c r="AP147" s="67">
        <v>1628.0100000000002</v>
      </c>
      <c r="AQ147" s="67">
        <v>727.97</v>
      </c>
      <c r="AR147" s="68">
        <v>0.44715327301429347</v>
      </c>
      <c r="AS147" s="67">
        <v>23006.21</v>
      </c>
      <c r="AT147" s="67">
        <v>18693.2</v>
      </c>
      <c r="AU147" s="68">
        <v>0.81252844340723662</v>
      </c>
      <c r="AV147" s="43">
        <v>705.76</v>
      </c>
      <c r="AW147" s="43">
        <v>489.9</v>
      </c>
      <c r="AX147" s="69">
        <v>0.69414531852187711</v>
      </c>
      <c r="AY147" s="43">
        <v>0</v>
      </c>
      <c r="AZ147" s="43">
        <v>5457</v>
      </c>
      <c r="BA147" s="43">
        <v>25241.17346423892</v>
      </c>
      <c r="BB147" s="43">
        <v>30625.970000000005</v>
      </c>
      <c r="BC147" s="43">
        <v>0</v>
      </c>
      <c r="BD147" s="43">
        <v>40244.738916744551</v>
      </c>
      <c r="BE147" s="43">
        <v>79733.76999999999</v>
      </c>
      <c r="BF147" s="43">
        <v>42188.200000000004</v>
      </c>
      <c r="BG147" s="43">
        <v>1135.29</v>
      </c>
      <c r="BH147" s="43">
        <v>51</v>
      </c>
      <c r="BI147" s="44">
        <v>43173</v>
      </c>
      <c r="BJ147" s="44">
        <v>43541</v>
      </c>
      <c r="BK147" s="44">
        <v>43172</v>
      </c>
      <c r="BL147" s="43">
        <f t="shared" si="93"/>
        <v>675231.45000000007</v>
      </c>
      <c r="BM147" s="43">
        <f t="shared" si="94"/>
        <v>629115.82000000007</v>
      </c>
      <c r="BO147" s="16" t="str">
        <f>IFERROR(VLOOKUP($C147,'PORTE LOJA'!A:B,2,0),"PORTE 1")</f>
        <v>PORTE 2</v>
      </c>
      <c r="BP147" s="16">
        <f>VLOOKUP(BO147,'PAINEL E TARGET'!$S$1:$W$8,3,0)</f>
        <v>1875</v>
      </c>
      <c r="BQ147" s="16">
        <f t="shared" si="72"/>
        <v>1</v>
      </c>
      <c r="BR147" s="16">
        <f t="shared" si="73"/>
        <v>1</v>
      </c>
      <c r="BS147" s="16">
        <f t="shared" si="74"/>
        <v>1</v>
      </c>
      <c r="BT147" s="16">
        <f t="shared" si="75"/>
        <v>0</v>
      </c>
      <c r="BU147" s="16">
        <f t="shared" si="76"/>
        <v>1</v>
      </c>
      <c r="BV147" s="16">
        <f t="shared" si="77"/>
        <v>1</v>
      </c>
      <c r="BW147" s="17" t="str">
        <f t="shared" si="95"/>
        <v>111011</v>
      </c>
      <c r="BY147" s="17">
        <f t="shared" si="78"/>
        <v>0.81299999999999994</v>
      </c>
      <c r="BZ147" s="17">
        <f t="shared" si="79"/>
        <v>0.95699999999999996</v>
      </c>
      <c r="CA147" s="17" t="str">
        <f t="shared" si="96"/>
        <v>Sem Retira</v>
      </c>
      <c r="CB147" s="17">
        <f t="shared" si="97"/>
        <v>0.95699999999999996</v>
      </c>
      <c r="CC147" s="33" t="str">
        <f>IF(CB147&gt;='PAINEL E TARGET'!$T$11,'PAINEL E TARGET'!$S$11,
IF(CB147&gt;='PAINEL E TARGET'!$T$12,'PAINEL E TARGET'!$S$12,
IF(CB147&gt;='PAINEL E TARGET'!$T$13,'PAINEL E TARGET'!$S$13,
IF(CB147&gt;='PAINEL E TARGET'!$T$14,'PAINEL E TARGET'!$S$14,
IF(CB147&gt;='PAINEL E TARGET'!$T$15,'PAINEL E TARGET'!$S$15,
IF(CB147&gt;='PAINEL E TARGET'!$T$16,'PAINEL E TARGET'!$S$16,
IF(CB147&gt;='PAINEL E TARGET'!$T$17,'PAINEL E TARGET'!$S$17,
IF(CB147&gt;='PAINEL E TARGET'!$T$18,'PAINEL E TARGET'!$S$18,'PAINEL E TARGET'!$S$19))))))))</f>
        <v>1. Fx de 90% a 99,9%</v>
      </c>
      <c r="CD147" s="17">
        <f>IFERROR(VLOOKUP($BW147,'PAINEL E TARGET'!$G$1:$Q$99,4,0),0)</f>
        <v>0.35</v>
      </c>
      <c r="CE147" s="17">
        <f>VLOOKUP(CC147,'PAINEL E TARGET'!$S$10:$U$19,3,0)</f>
        <v>0.5</v>
      </c>
      <c r="CF147" s="16">
        <f t="shared" si="98"/>
        <v>328.125</v>
      </c>
      <c r="CG147" s="17">
        <f t="shared" si="80"/>
        <v>0.58899999999999997</v>
      </c>
      <c r="CH147" s="17">
        <f t="shared" si="81"/>
        <v>0.53600000000000003</v>
      </c>
      <c r="CI147" s="17">
        <f t="shared" si="82"/>
        <v>0.44700000000000001</v>
      </c>
      <c r="CJ147" s="17">
        <f t="shared" si="83"/>
        <v>0.81299999999999994</v>
      </c>
      <c r="CK147" s="17">
        <f t="shared" si="84"/>
        <v>0.69399999999999995</v>
      </c>
      <c r="CL147" s="17">
        <f t="shared" si="85"/>
        <v>0.68700000000000006</v>
      </c>
      <c r="CM147" s="16">
        <f t="shared" si="86"/>
        <v>1</v>
      </c>
      <c r="CN147" s="17" t="str">
        <f t="shared" si="99"/>
        <v>não ok</v>
      </c>
      <c r="CO147" s="17">
        <f t="shared" si="100"/>
        <v>0</v>
      </c>
      <c r="CP147" s="33" t="str">
        <f>IF(CO147&gt;='PAINEL E TARGET'!$T$11,'PAINEL E TARGET'!$S$11,
IF(CO147&gt;='PAINEL E TARGET'!$T$12,'PAINEL E TARGET'!$S$12,
IF(CO147&gt;='PAINEL E TARGET'!$T$13,'PAINEL E TARGET'!$S$13,
IF(CO147&gt;='PAINEL E TARGET'!$T$14,'PAINEL E TARGET'!$S$14,
IF(CO147&gt;='PAINEL E TARGET'!$T$15,'PAINEL E TARGET'!$S$15,
IF(CO147&gt;='PAINEL E TARGET'!$T$16,'PAINEL E TARGET'!$S$16,
IF(CO147&gt;='PAINEL E TARGET'!$T$17,'PAINEL E TARGET'!$S$17,
IF(CO147&gt;='PAINEL E TARGET'!$T$18,'PAINEL E TARGET'!$S$18,'PAINEL E TARGET'!$S$19))))))))</f>
        <v>Não elegível</v>
      </c>
      <c r="CQ147" s="17">
        <f>IFERROR(VLOOKUP($BW147,'PAINEL E TARGET'!$G$1:$Q$99,5,0),0)</f>
        <v>0.25</v>
      </c>
      <c r="CR147" s="17">
        <f>VLOOKUP(CP147,'PAINEL E TARGET'!$S$10:$U$19,3,0)</f>
        <v>0</v>
      </c>
      <c r="CS147" s="16">
        <f t="shared" si="101"/>
        <v>0</v>
      </c>
      <c r="CT147" s="17">
        <f t="shared" si="87"/>
        <v>0.94399999999999995</v>
      </c>
      <c r="CU147" s="33" t="str">
        <f>IF(CT147&gt;='PAINEL E TARGET'!$T$11,'PAINEL E TARGET'!$S$11,
IF(CT147&gt;='PAINEL E TARGET'!$T$12,'PAINEL E TARGET'!$S$12,
IF(CT147&gt;='PAINEL E TARGET'!$T$13,'PAINEL E TARGET'!$S$13,
IF(CT147&gt;='PAINEL E TARGET'!$T$14,'PAINEL E TARGET'!$S$14,
IF(CT147&gt;='PAINEL E TARGET'!$T$15,'PAINEL E TARGET'!$S$15,
IF(CT147&gt;='PAINEL E TARGET'!$T$16,'PAINEL E TARGET'!$S$16,
IF(CT147&gt;='PAINEL E TARGET'!$T$17,'PAINEL E TARGET'!$S$17,
IF(CT147&gt;='PAINEL E TARGET'!$T$18,'PAINEL E TARGET'!$S$18,'PAINEL E TARGET'!$S$19))))))))</f>
        <v>1. Fx de 90% a 99,9%</v>
      </c>
      <c r="CV147" s="17">
        <f>IFERROR(VLOOKUP($BW147,'PAINEL E TARGET'!$G$1:$Q$99,6,0),0)</f>
        <v>0.2</v>
      </c>
      <c r="CW147" s="17">
        <f>VLOOKUP(CU147,'PAINEL E TARGET'!$S$10:$U$19,3,0)</f>
        <v>0.5</v>
      </c>
      <c r="CX147" s="16">
        <f t="shared" si="102"/>
        <v>187.5</v>
      </c>
      <c r="CY147" s="17">
        <f t="shared" si="88"/>
        <v>0</v>
      </c>
      <c r="CZ147" s="33" t="str">
        <f>IF(CY147&gt;='PAINEL E TARGET'!$T$11,'PAINEL E TARGET'!$S$11,
IF(CY147&gt;='PAINEL E TARGET'!$T$12,'PAINEL E TARGET'!$S$12,
IF(CY147&gt;='PAINEL E TARGET'!$T$13,'PAINEL E TARGET'!$S$13,
IF(CY147&gt;='PAINEL E TARGET'!$T$14,'PAINEL E TARGET'!$S$14,
IF(CY147&gt;='PAINEL E TARGET'!$T$15,'PAINEL E TARGET'!$S$15,
IF(CY147&gt;='PAINEL E TARGET'!$T$16,'PAINEL E TARGET'!$S$16,
IF(CY147&gt;='PAINEL E TARGET'!$T$17,'PAINEL E TARGET'!$S$17,
IF(CY147&gt;='PAINEL E TARGET'!$T$18,'PAINEL E TARGET'!$S$18,'PAINEL E TARGET'!$S$19))))))))</f>
        <v>Não elegível</v>
      </c>
      <c r="DA147" s="17">
        <f>IFERROR(VLOOKUP($BW147,'PAINEL E TARGET'!$G$1:$Q$99,7,0),0)</f>
        <v>0</v>
      </c>
      <c r="DB147" s="17">
        <f>VLOOKUP(CZ147,'PAINEL E TARGET'!$S$10:$U$19,3,0)</f>
        <v>0</v>
      </c>
      <c r="DC147" s="16">
        <f t="shared" si="103"/>
        <v>0</v>
      </c>
      <c r="DD147" s="17">
        <f t="shared" si="89"/>
        <v>1.2130000000000001</v>
      </c>
      <c r="DE147" s="33" t="str">
        <f>IF(DD147&gt;='PAINEL E TARGET'!$T$11,'PAINEL E TARGET'!$S$11,
IF(DD147&gt;='PAINEL E TARGET'!$T$12,'PAINEL E TARGET'!$S$12,
IF(DD147&gt;='PAINEL E TARGET'!$T$13,'PAINEL E TARGET'!$S$13,
IF(DD147&gt;='PAINEL E TARGET'!$T$14,'PAINEL E TARGET'!$S$14,
IF(DD147&gt;='PAINEL E TARGET'!$T$15,'PAINEL E TARGET'!$S$15,
IF(DD147&gt;='PAINEL E TARGET'!$T$16,'PAINEL E TARGET'!$S$16,
IF(DD147&gt;='PAINEL E TARGET'!$T$17,'PAINEL E TARGET'!$S$17,
IF(DD147&gt;='PAINEL E TARGET'!$T$18,'PAINEL E TARGET'!$S$18,'PAINEL E TARGET'!$S$19))))))))</f>
        <v>6. Fx de 120% a 124,9%</v>
      </c>
      <c r="DF147" s="17">
        <f>IFERROR(VLOOKUP($BW147,'PAINEL E TARGET'!$G$1:$Q$99,8,0),0)</f>
        <v>0.15</v>
      </c>
      <c r="DG147" s="17">
        <f>VLOOKUP(DE147,'PAINEL E TARGET'!$S$10:$U$19,3,0)</f>
        <v>1.4</v>
      </c>
      <c r="DH147" s="16">
        <f t="shared" si="104"/>
        <v>393.75</v>
      </c>
      <c r="DI147" s="17">
        <f t="shared" si="90"/>
        <v>0</v>
      </c>
      <c r="DJ147" s="33" t="str">
        <f>IF(DI147&gt;='PAINEL E TARGET'!$T$11,'PAINEL E TARGET'!$S$11,
IF(DI147&gt;='PAINEL E TARGET'!$T$12,'PAINEL E TARGET'!$S$12,
IF(DI147&gt;='PAINEL E TARGET'!$T$13,'PAINEL E TARGET'!$S$13,
IF(DI147&gt;='PAINEL E TARGET'!$T$14,'PAINEL E TARGET'!$S$14,
IF(DI147&gt;='PAINEL E TARGET'!$T$15,'PAINEL E TARGET'!$S$15,
IF(DI147&gt;='PAINEL E TARGET'!$T$16,'PAINEL E TARGET'!$S$16,
IF(DI147&gt;='PAINEL E TARGET'!$T$17,'PAINEL E TARGET'!$S$17,
IF(DI147&gt;='PAINEL E TARGET'!$T$18,'PAINEL E TARGET'!$S$18,'PAINEL E TARGET'!$S$19))))))))</f>
        <v>Não elegível</v>
      </c>
      <c r="DK147" s="17">
        <f>IFERROR(VLOOKUP($BW147,'PAINEL E TARGET'!$G$1:$Q$99,9,0),0)</f>
        <v>0.05</v>
      </c>
      <c r="DL147" s="17">
        <f>VLOOKUP(DJ147,'PAINEL E TARGET'!$S$10:$U$19,3,0)</f>
        <v>0</v>
      </c>
      <c r="DM147" s="16">
        <f t="shared" si="105"/>
        <v>0</v>
      </c>
      <c r="DN147" s="17">
        <f t="shared" si="91"/>
        <v>0.69399999999999995</v>
      </c>
      <c r="DO147" s="33" t="str">
        <f>IF(DN147&gt;='PAINEL E TARGET'!$T$11,'PAINEL E TARGET'!$S$11,
IF(DN147&gt;='PAINEL E TARGET'!$T$12,'PAINEL E TARGET'!$S$12,
IF(DN147&gt;='PAINEL E TARGET'!$T$13,'PAINEL E TARGET'!$S$13,
IF(DN147&gt;='PAINEL E TARGET'!$T$14,'PAINEL E TARGET'!$S$14,
IF(DN147&gt;='PAINEL E TARGET'!$T$15,'PAINEL E TARGET'!$S$15,
IF(DN147&gt;='PAINEL E TARGET'!$T$16,'PAINEL E TARGET'!$S$16,
IF(DN147&gt;='PAINEL E TARGET'!$T$17,'PAINEL E TARGET'!$S$17,
IF(DN147&gt;='PAINEL E TARGET'!$T$18,'PAINEL E TARGET'!$S$18,'PAINEL E TARGET'!$S$19))))))))</f>
        <v>Não elegível</v>
      </c>
      <c r="DP147" s="17">
        <f>IFERROR(VLOOKUP($BW147,'PAINEL E TARGET'!$G$1:$Q$99,10,0),0)</f>
        <v>0</v>
      </c>
      <c r="DQ147" s="17">
        <f>VLOOKUP(DO147,'PAINEL E TARGET'!$S$10:$U$19,3,0)</f>
        <v>0</v>
      </c>
      <c r="DR147" s="16">
        <f t="shared" si="106"/>
        <v>0</v>
      </c>
      <c r="DS147" s="17">
        <f t="shared" si="92"/>
        <v>1.0129999999999999</v>
      </c>
      <c r="DT147" s="16">
        <f>IF(DS147&gt;=1,VLOOKUP(BO147,'PAINEL E TARGET'!$S$1:$W$8,5,0),0)</f>
        <v>190</v>
      </c>
      <c r="DU147" s="16">
        <f t="shared" si="107"/>
        <v>1099.375</v>
      </c>
    </row>
    <row r="148" spans="2:125" s="32" customFormat="1" x14ac:dyDescent="0.2">
      <c r="B148" s="44">
        <v>43541</v>
      </c>
      <c r="C148" s="65">
        <v>538</v>
      </c>
      <c r="D148" s="66" t="s">
        <v>154</v>
      </c>
      <c r="E148" s="65">
        <v>410</v>
      </c>
      <c r="F148" s="65" t="s">
        <v>1020</v>
      </c>
      <c r="G148" s="67">
        <v>1453117.5647543012</v>
      </c>
      <c r="H148" s="67">
        <v>775704.25727357843</v>
      </c>
      <c r="I148" s="67">
        <v>641841.85</v>
      </c>
      <c r="J148" s="68">
        <v>0.82743112981734313</v>
      </c>
      <c r="K148" s="67">
        <v>67854.734108284581</v>
      </c>
      <c r="L148" s="67">
        <v>645837.0527804041</v>
      </c>
      <c r="M148" s="67">
        <v>72416.320000000007</v>
      </c>
      <c r="N148" s="67">
        <v>554117.97</v>
      </c>
      <c r="O148" s="67">
        <v>1338378.9202992041</v>
      </c>
      <c r="P148" s="67" t="s">
        <v>1082</v>
      </c>
      <c r="Q148" s="67" t="s">
        <v>1082</v>
      </c>
      <c r="R148" s="67">
        <v>0</v>
      </c>
      <c r="S148" s="67">
        <v>829.9</v>
      </c>
      <c r="T148" s="68">
        <v>0.1051927756199738</v>
      </c>
      <c r="U148" s="68">
        <v>0.1063314507494873</v>
      </c>
      <c r="V148" s="68">
        <v>1.0108246514344974</v>
      </c>
      <c r="W148" s="67">
        <v>75075.22</v>
      </c>
      <c r="X148" s="67">
        <v>66620.299999999988</v>
      </c>
      <c r="Y148" s="68">
        <v>0.88738068300032935</v>
      </c>
      <c r="Z148" s="68">
        <v>8.162512315569885E-2</v>
      </c>
      <c r="AA148" s="68">
        <v>0.11522665423467887</v>
      </c>
      <c r="AB148" s="68">
        <v>1.4116567274867757</v>
      </c>
      <c r="AC148" s="67">
        <v>58255.18</v>
      </c>
      <c r="AD148" s="67">
        <v>72193.450000000012</v>
      </c>
      <c r="AE148" s="68">
        <v>1.2392623282599078</v>
      </c>
      <c r="AF148" s="43">
        <v>80</v>
      </c>
      <c r="AG148" s="43">
        <v>85</v>
      </c>
      <c r="AH148" s="43">
        <v>30</v>
      </c>
      <c r="AI148" s="43">
        <v>33</v>
      </c>
      <c r="AJ148" s="67">
        <v>34591.159999999996</v>
      </c>
      <c r="AK148" s="67">
        <v>35678</v>
      </c>
      <c r="AL148" s="68">
        <v>1.0314195881259838</v>
      </c>
      <c r="AM148" s="67">
        <v>8664.1299999999992</v>
      </c>
      <c r="AN148" s="67">
        <v>2060.3500000000004</v>
      </c>
      <c r="AO148" s="68">
        <v>0.23780229521025198</v>
      </c>
      <c r="AP148" s="67">
        <v>3189.6099999999997</v>
      </c>
      <c r="AQ148" s="67">
        <v>3039.8500000000004</v>
      </c>
      <c r="AR148" s="68">
        <v>0.95304755126802354</v>
      </c>
      <c r="AS148" s="67">
        <v>28630.319999999996</v>
      </c>
      <c r="AT148" s="67">
        <v>25842.1</v>
      </c>
      <c r="AU148" s="68">
        <v>0.90261303401428983</v>
      </c>
      <c r="AV148" s="43">
        <v>266.36</v>
      </c>
      <c r="AW148" s="43">
        <v>79.98</v>
      </c>
      <c r="AX148" s="69">
        <v>0.30027031085748612</v>
      </c>
      <c r="AY148" s="43">
        <v>67854.734108284581</v>
      </c>
      <c r="AZ148" s="43">
        <v>72416.319999999992</v>
      </c>
      <c r="BA148" s="43">
        <v>37453.83045180828</v>
      </c>
      <c r="BB148" s="43">
        <v>30455.309999999998</v>
      </c>
      <c r="BC148" s="43">
        <v>126759.8234161447</v>
      </c>
      <c r="BD148" s="43">
        <v>70282.842379429203</v>
      </c>
      <c r="BE148" s="43">
        <v>141586.85999999999</v>
      </c>
      <c r="BF148" s="43">
        <v>109865.45999999999</v>
      </c>
      <c r="BG148" s="43">
        <v>499.88</v>
      </c>
      <c r="BH148" s="43">
        <v>60</v>
      </c>
      <c r="BI148" s="44">
        <v>43173</v>
      </c>
      <c r="BJ148" s="44">
        <v>43541</v>
      </c>
      <c r="BK148" s="44">
        <v>43172</v>
      </c>
      <c r="BL148" s="43">
        <f t="shared" si="93"/>
        <v>642671.75</v>
      </c>
      <c r="BM148" s="43">
        <f t="shared" si="94"/>
        <v>627364.19000000006</v>
      </c>
      <c r="BO148" s="16" t="str">
        <f>IFERROR(VLOOKUP($C148,'PORTE LOJA'!A:B,2,0),"PORTE 1")</f>
        <v>PORTE 2</v>
      </c>
      <c r="BP148" s="16">
        <f>VLOOKUP(BO148,'PAINEL E TARGET'!$S$1:$W$8,3,0)</f>
        <v>1875</v>
      </c>
      <c r="BQ148" s="16">
        <f t="shared" si="72"/>
        <v>1</v>
      </c>
      <c r="BR148" s="16">
        <f t="shared" si="73"/>
        <v>1</v>
      </c>
      <c r="BS148" s="16">
        <f t="shared" si="74"/>
        <v>1</v>
      </c>
      <c r="BT148" s="16">
        <f t="shared" si="75"/>
        <v>1</v>
      </c>
      <c r="BU148" s="16">
        <f t="shared" si="76"/>
        <v>1</v>
      </c>
      <c r="BV148" s="16">
        <f t="shared" si="77"/>
        <v>1</v>
      </c>
      <c r="BW148" s="17" t="str">
        <f t="shared" si="95"/>
        <v>111111</v>
      </c>
      <c r="BY148" s="17">
        <f t="shared" si="78"/>
        <v>0.82899999999999996</v>
      </c>
      <c r="BZ148" s="17">
        <f t="shared" si="79"/>
        <v>0.879</v>
      </c>
      <c r="CA148" s="17" t="str">
        <f t="shared" si="96"/>
        <v>Sem Retira</v>
      </c>
      <c r="CB148" s="17">
        <f t="shared" si="97"/>
        <v>0.879</v>
      </c>
      <c r="CC148" s="33" t="str">
        <f>IF(CB148&gt;='PAINEL E TARGET'!$T$11,'PAINEL E TARGET'!$S$11,
IF(CB148&gt;='PAINEL E TARGET'!$T$12,'PAINEL E TARGET'!$S$12,
IF(CB148&gt;='PAINEL E TARGET'!$T$13,'PAINEL E TARGET'!$S$13,
IF(CB148&gt;='PAINEL E TARGET'!$T$14,'PAINEL E TARGET'!$S$14,
IF(CB148&gt;='PAINEL E TARGET'!$T$15,'PAINEL E TARGET'!$S$15,
IF(CB148&gt;='PAINEL E TARGET'!$T$16,'PAINEL E TARGET'!$S$16,
IF(CB148&gt;='PAINEL E TARGET'!$T$17,'PAINEL E TARGET'!$S$17,
IF(CB148&gt;='PAINEL E TARGET'!$T$18,'PAINEL E TARGET'!$S$18,'PAINEL E TARGET'!$S$19))))))))</f>
        <v>Não elegível</v>
      </c>
      <c r="CD148" s="17">
        <f>IFERROR(VLOOKUP($BW148,'PAINEL E TARGET'!$G$1:$Q$99,4,0),0)</f>
        <v>0.25</v>
      </c>
      <c r="CE148" s="17">
        <f>VLOOKUP(CC148,'PAINEL E TARGET'!$S$10:$U$19,3,0)</f>
        <v>0</v>
      </c>
      <c r="CF148" s="16">
        <f t="shared" si="98"/>
        <v>0</v>
      </c>
      <c r="CG148" s="17">
        <f t="shared" si="80"/>
        <v>1.0309999999999999</v>
      </c>
      <c r="CH148" s="17">
        <f t="shared" si="81"/>
        <v>0.23799999999999999</v>
      </c>
      <c r="CI148" s="17">
        <f t="shared" si="82"/>
        <v>0.95299999999999996</v>
      </c>
      <c r="CJ148" s="17">
        <f t="shared" si="83"/>
        <v>0.90300000000000002</v>
      </c>
      <c r="CK148" s="17">
        <f t="shared" si="84"/>
        <v>0.3</v>
      </c>
      <c r="CL148" s="17">
        <f t="shared" si="85"/>
        <v>0.88700000000000001</v>
      </c>
      <c r="CM148" s="16">
        <f t="shared" si="86"/>
        <v>3</v>
      </c>
      <c r="CN148" s="17" t="str">
        <f t="shared" si="99"/>
        <v>não ok</v>
      </c>
      <c r="CO148" s="17">
        <f t="shared" si="100"/>
        <v>0</v>
      </c>
      <c r="CP148" s="33" t="str">
        <f>IF(CO148&gt;='PAINEL E TARGET'!$T$11,'PAINEL E TARGET'!$S$11,
IF(CO148&gt;='PAINEL E TARGET'!$T$12,'PAINEL E TARGET'!$S$12,
IF(CO148&gt;='PAINEL E TARGET'!$T$13,'PAINEL E TARGET'!$S$13,
IF(CO148&gt;='PAINEL E TARGET'!$T$14,'PAINEL E TARGET'!$S$14,
IF(CO148&gt;='PAINEL E TARGET'!$T$15,'PAINEL E TARGET'!$S$15,
IF(CO148&gt;='PAINEL E TARGET'!$T$16,'PAINEL E TARGET'!$S$16,
IF(CO148&gt;='PAINEL E TARGET'!$T$17,'PAINEL E TARGET'!$S$17,
IF(CO148&gt;='PAINEL E TARGET'!$T$18,'PAINEL E TARGET'!$S$18,'PAINEL E TARGET'!$S$19))))))))</f>
        <v>Não elegível</v>
      </c>
      <c r="CQ148" s="17">
        <f>IFERROR(VLOOKUP($BW148,'PAINEL E TARGET'!$G$1:$Q$99,5,0),0)</f>
        <v>0.25</v>
      </c>
      <c r="CR148" s="17">
        <f>VLOOKUP(CP148,'PAINEL E TARGET'!$S$10:$U$19,3,0)</f>
        <v>0</v>
      </c>
      <c r="CS148" s="16">
        <f t="shared" si="101"/>
        <v>0</v>
      </c>
      <c r="CT148" s="17">
        <f t="shared" si="87"/>
        <v>1.2390000000000001</v>
      </c>
      <c r="CU148" s="33" t="str">
        <f>IF(CT148&gt;='PAINEL E TARGET'!$T$11,'PAINEL E TARGET'!$S$11,
IF(CT148&gt;='PAINEL E TARGET'!$T$12,'PAINEL E TARGET'!$S$12,
IF(CT148&gt;='PAINEL E TARGET'!$T$13,'PAINEL E TARGET'!$S$13,
IF(CT148&gt;='PAINEL E TARGET'!$T$14,'PAINEL E TARGET'!$S$14,
IF(CT148&gt;='PAINEL E TARGET'!$T$15,'PAINEL E TARGET'!$S$15,
IF(CT148&gt;='PAINEL E TARGET'!$T$16,'PAINEL E TARGET'!$S$16,
IF(CT148&gt;='PAINEL E TARGET'!$T$17,'PAINEL E TARGET'!$S$17,
IF(CT148&gt;='PAINEL E TARGET'!$T$18,'PAINEL E TARGET'!$S$18,'PAINEL E TARGET'!$S$19))))))))</f>
        <v>6. Fx de 120% a 124,9%</v>
      </c>
      <c r="CV148" s="17">
        <f>IFERROR(VLOOKUP($BW148,'PAINEL E TARGET'!$G$1:$Q$99,6,0),0)</f>
        <v>0.2</v>
      </c>
      <c r="CW148" s="17">
        <f>VLOOKUP(CU148,'PAINEL E TARGET'!$S$10:$U$19,3,0)</f>
        <v>1.4</v>
      </c>
      <c r="CX148" s="16">
        <f t="shared" si="102"/>
        <v>525</v>
      </c>
      <c r="CY148" s="17">
        <f t="shared" si="88"/>
        <v>1.0669999999999999</v>
      </c>
      <c r="CZ148" s="33" t="str">
        <f>IF(CY148&gt;='PAINEL E TARGET'!$T$11,'PAINEL E TARGET'!$S$11,
IF(CY148&gt;='PAINEL E TARGET'!$T$12,'PAINEL E TARGET'!$S$12,
IF(CY148&gt;='PAINEL E TARGET'!$T$13,'PAINEL E TARGET'!$S$13,
IF(CY148&gt;='PAINEL E TARGET'!$T$14,'PAINEL E TARGET'!$S$14,
IF(CY148&gt;='PAINEL E TARGET'!$T$15,'PAINEL E TARGET'!$S$15,
IF(CY148&gt;='PAINEL E TARGET'!$T$16,'PAINEL E TARGET'!$S$16,
IF(CY148&gt;='PAINEL E TARGET'!$T$17,'PAINEL E TARGET'!$S$17,
IF(CY148&gt;='PAINEL E TARGET'!$T$18,'PAINEL E TARGET'!$S$18,'PAINEL E TARGET'!$S$19))))))))</f>
        <v>3. Fx de 105% a 109,9%</v>
      </c>
      <c r="DA148" s="17">
        <f>IFERROR(VLOOKUP($BW148,'PAINEL E TARGET'!$G$1:$Q$99,7,0),0)</f>
        <v>0.15</v>
      </c>
      <c r="DB148" s="17">
        <f>VLOOKUP(CZ148,'PAINEL E TARGET'!$S$10:$U$19,3,0)</f>
        <v>1.1000000000000001</v>
      </c>
      <c r="DC148" s="16">
        <f t="shared" si="103"/>
        <v>309.375</v>
      </c>
      <c r="DD148" s="17">
        <f t="shared" si="89"/>
        <v>0.81299999999999994</v>
      </c>
      <c r="DE148" s="33" t="str">
        <f>IF(DD148&gt;='PAINEL E TARGET'!$T$11,'PAINEL E TARGET'!$S$11,
IF(DD148&gt;='PAINEL E TARGET'!$T$12,'PAINEL E TARGET'!$S$12,
IF(DD148&gt;='PAINEL E TARGET'!$T$13,'PAINEL E TARGET'!$S$13,
IF(DD148&gt;='PAINEL E TARGET'!$T$14,'PAINEL E TARGET'!$S$14,
IF(DD148&gt;='PAINEL E TARGET'!$T$15,'PAINEL E TARGET'!$S$15,
IF(DD148&gt;='PAINEL E TARGET'!$T$16,'PAINEL E TARGET'!$S$16,
IF(DD148&gt;='PAINEL E TARGET'!$T$17,'PAINEL E TARGET'!$S$17,
IF(DD148&gt;='PAINEL E TARGET'!$T$18,'PAINEL E TARGET'!$S$18,'PAINEL E TARGET'!$S$19))))))))</f>
        <v>Não elegível</v>
      </c>
      <c r="DF148" s="17">
        <f>IFERROR(VLOOKUP($BW148,'PAINEL E TARGET'!$G$1:$Q$99,8,0),0)</f>
        <v>0.1</v>
      </c>
      <c r="DG148" s="17">
        <f>VLOOKUP(DE148,'PAINEL E TARGET'!$S$10:$U$19,3,0)</f>
        <v>0</v>
      </c>
      <c r="DH148" s="16">
        <f t="shared" si="104"/>
        <v>0</v>
      </c>
      <c r="DI148" s="17">
        <f t="shared" si="90"/>
        <v>1.1000000000000001</v>
      </c>
      <c r="DJ148" s="33" t="str">
        <f>IF(DI148&gt;='PAINEL E TARGET'!$T$11,'PAINEL E TARGET'!$S$11,
IF(DI148&gt;='PAINEL E TARGET'!$T$12,'PAINEL E TARGET'!$S$12,
IF(DI148&gt;='PAINEL E TARGET'!$T$13,'PAINEL E TARGET'!$S$13,
IF(DI148&gt;='PAINEL E TARGET'!$T$14,'PAINEL E TARGET'!$S$14,
IF(DI148&gt;='PAINEL E TARGET'!$T$15,'PAINEL E TARGET'!$S$15,
IF(DI148&gt;='PAINEL E TARGET'!$T$16,'PAINEL E TARGET'!$S$16,
IF(DI148&gt;='PAINEL E TARGET'!$T$17,'PAINEL E TARGET'!$S$17,
IF(DI148&gt;='PAINEL E TARGET'!$T$18,'PAINEL E TARGET'!$S$18,'PAINEL E TARGET'!$S$19))))))))</f>
        <v>4. Fx de 110% a 114,9%</v>
      </c>
      <c r="DK148" s="17">
        <f>IFERROR(VLOOKUP($BW148,'PAINEL E TARGET'!$G$1:$Q$99,9,0),0)</f>
        <v>0.05</v>
      </c>
      <c r="DL148" s="17">
        <f>VLOOKUP(DJ148,'PAINEL E TARGET'!$S$10:$U$19,3,0)</f>
        <v>1.2</v>
      </c>
      <c r="DM148" s="16">
        <f t="shared" si="105"/>
        <v>112.5</v>
      </c>
      <c r="DN148" s="17">
        <f t="shared" si="91"/>
        <v>0.3</v>
      </c>
      <c r="DO148" s="33" t="str">
        <f>IF(DN148&gt;='PAINEL E TARGET'!$T$11,'PAINEL E TARGET'!$S$11,
IF(DN148&gt;='PAINEL E TARGET'!$T$12,'PAINEL E TARGET'!$S$12,
IF(DN148&gt;='PAINEL E TARGET'!$T$13,'PAINEL E TARGET'!$S$13,
IF(DN148&gt;='PAINEL E TARGET'!$T$14,'PAINEL E TARGET'!$S$14,
IF(DN148&gt;='PAINEL E TARGET'!$T$15,'PAINEL E TARGET'!$S$15,
IF(DN148&gt;='PAINEL E TARGET'!$T$16,'PAINEL E TARGET'!$S$16,
IF(DN148&gt;='PAINEL E TARGET'!$T$17,'PAINEL E TARGET'!$S$17,
IF(DN148&gt;='PAINEL E TARGET'!$T$18,'PAINEL E TARGET'!$S$18,'PAINEL E TARGET'!$S$19))))))))</f>
        <v>Não elegível</v>
      </c>
      <c r="DP148" s="17">
        <f>IFERROR(VLOOKUP($BW148,'PAINEL E TARGET'!$G$1:$Q$99,10,0),0)</f>
        <v>0</v>
      </c>
      <c r="DQ148" s="17">
        <f>VLOOKUP(DO148,'PAINEL E TARGET'!$S$10:$U$19,3,0)</f>
        <v>0</v>
      </c>
      <c r="DR148" s="16">
        <f t="shared" si="106"/>
        <v>0</v>
      </c>
      <c r="DS148" s="17">
        <f t="shared" si="92"/>
        <v>1.0629999999999999</v>
      </c>
      <c r="DT148" s="16">
        <f>IF(DS148&gt;=1,VLOOKUP(BO148,'PAINEL E TARGET'!$S$1:$W$8,5,0),0)</f>
        <v>190</v>
      </c>
      <c r="DU148" s="16">
        <f t="shared" si="107"/>
        <v>1136.875</v>
      </c>
    </row>
    <row r="149" spans="2:125" s="32" customFormat="1" x14ac:dyDescent="0.2">
      <c r="B149" s="44">
        <v>43541</v>
      </c>
      <c r="C149" s="65">
        <v>539</v>
      </c>
      <c r="D149" s="66" t="s">
        <v>155</v>
      </c>
      <c r="E149" s="65">
        <v>414</v>
      </c>
      <c r="F149" s="65" t="s">
        <v>1020</v>
      </c>
      <c r="G149" s="67">
        <v>2471458.2174266283</v>
      </c>
      <c r="H149" s="67">
        <v>1365563.3151007269</v>
      </c>
      <c r="I149" s="67">
        <v>829933.36999999988</v>
      </c>
      <c r="J149" s="68">
        <v>0.6077589818226643</v>
      </c>
      <c r="K149" s="67">
        <v>134657.46032888975</v>
      </c>
      <c r="L149" s="67">
        <v>1025075.2793154937</v>
      </c>
      <c r="M149" s="67">
        <v>98213.95</v>
      </c>
      <c r="N149" s="67">
        <v>666071.75000000012</v>
      </c>
      <c r="O149" s="67">
        <v>2111426.3388354057</v>
      </c>
      <c r="P149" s="67" t="s">
        <v>1082</v>
      </c>
      <c r="Q149" s="67" t="s">
        <v>1082</v>
      </c>
      <c r="R149" s="67">
        <v>0</v>
      </c>
      <c r="S149" s="67">
        <v>0</v>
      </c>
      <c r="T149" s="68">
        <v>8.6082367589805489E-2</v>
      </c>
      <c r="U149" s="68">
        <v>6.8899836801866121E-2</v>
      </c>
      <c r="V149" s="68">
        <v>0.80039430525637345</v>
      </c>
      <c r="W149" s="67">
        <v>99832.540000000008</v>
      </c>
      <c r="X149" s="67">
        <v>52659.16</v>
      </c>
      <c r="Y149" s="68">
        <v>0.52747490948342091</v>
      </c>
      <c r="Z149" s="68">
        <v>5.4779888355553912E-2</v>
      </c>
      <c r="AA149" s="68">
        <v>6.0603973095401373E-2</v>
      </c>
      <c r="AB149" s="68">
        <v>1.1063179373796037</v>
      </c>
      <c r="AC149" s="67">
        <v>63530.03</v>
      </c>
      <c r="AD149" s="67">
        <v>46318.75</v>
      </c>
      <c r="AE149" s="68">
        <v>0.72908434011443091</v>
      </c>
      <c r="AF149" s="43">
        <v>80</v>
      </c>
      <c r="AG149" s="43">
        <v>64</v>
      </c>
      <c r="AH149" s="43">
        <v>29</v>
      </c>
      <c r="AI149" s="43">
        <v>9</v>
      </c>
      <c r="AJ149" s="67">
        <v>26423.250000000004</v>
      </c>
      <c r="AK149" s="67">
        <v>19826.7</v>
      </c>
      <c r="AL149" s="68">
        <v>0.75035054355539144</v>
      </c>
      <c r="AM149" s="67">
        <v>14926.47</v>
      </c>
      <c r="AN149" s="67">
        <v>5432.8000000000011</v>
      </c>
      <c r="AO149" s="68">
        <v>0.36397085178210264</v>
      </c>
      <c r="AP149" s="67">
        <v>3117.2500000000005</v>
      </c>
      <c r="AQ149" s="67">
        <v>805.97</v>
      </c>
      <c r="AR149" s="68">
        <v>0.25855160798780974</v>
      </c>
      <c r="AS149" s="67">
        <v>55365.57</v>
      </c>
      <c r="AT149" s="67">
        <v>26593.690000000002</v>
      </c>
      <c r="AU149" s="68">
        <v>0.48032902036409997</v>
      </c>
      <c r="AV149" s="43">
        <v>1046.8499999999999</v>
      </c>
      <c r="AW149" s="43">
        <v>944.81</v>
      </c>
      <c r="AX149" s="69">
        <v>0.90252662750155233</v>
      </c>
      <c r="AY149" s="43">
        <v>134657.46032888975</v>
      </c>
      <c r="AZ149" s="43">
        <v>98213.950000000012</v>
      </c>
      <c r="BA149" s="43">
        <v>81639.291613157126</v>
      </c>
      <c r="BB149" s="43">
        <v>58771.7</v>
      </c>
      <c r="BC149" s="43">
        <v>242245.65267262174</v>
      </c>
      <c r="BD149" s="43">
        <v>148205.59011857264</v>
      </c>
      <c r="BE149" s="43">
        <v>182957.94000000003</v>
      </c>
      <c r="BF149" s="43">
        <v>116428.17000000001</v>
      </c>
      <c r="BG149" s="43">
        <v>1910.83</v>
      </c>
      <c r="BH149" s="43">
        <v>61</v>
      </c>
      <c r="BI149" s="44">
        <v>43173</v>
      </c>
      <c r="BJ149" s="44">
        <v>43541</v>
      </c>
      <c r="BK149" s="44">
        <v>43172</v>
      </c>
      <c r="BL149" s="43">
        <f t="shared" si="93"/>
        <v>829933.36999999988</v>
      </c>
      <c r="BM149" s="43">
        <f t="shared" si="94"/>
        <v>764285.70000000007</v>
      </c>
      <c r="BO149" s="16" t="str">
        <f>IFERROR(VLOOKUP($C149,'PORTE LOJA'!A:B,2,0),"PORTE 1")</f>
        <v>PORTE 3</v>
      </c>
      <c r="BP149" s="16">
        <f>VLOOKUP(BO149,'PAINEL E TARGET'!$S$1:$W$8,3,0)</f>
        <v>2400</v>
      </c>
      <c r="BQ149" s="16">
        <f t="shared" si="72"/>
        <v>1</v>
      </c>
      <c r="BR149" s="16">
        <f t="shared" si="73"/>
        <v>1</v>
      </c>
      <c r="BS149" s="16">
        <f t="shared" si="74"/>
        <v>1</v>
      </c>
      <c r="BT149" s="16">
        <f t="shared" si="75"/>
        <v>1</v>
      </c>
      <c r="BU149" s="16">
        <f t="shared" si="76"/>
        <v>1</v>
      </c>
      <c r="BV149" s="16">
        <f t="shared" si="77"/>
        <v>1</v>
      </c>
      <c r="BW149" s="17" t="str">
        <f t="shared" si="95"/>
        <v>111111</v>
      </c>
      <c r="BY149" s="17">
        <f t="shared" si="78"/>
        <v>0.60799999999999998</v>
      </c>
      <c r="BZ149" s="17">
        <f t="shared" si="79"/>
        <v>0.65900000000000003</v>
      </c>
      <c r="CA149" s="17" t="str">
        <f t="shared" si="96"/>
        <v>Sem Retira</v>
      </c>
      <c r="CB149" s="17">
        <f t="shared" si="97"/>
        <v>0.65900000000000003</v>
      </c>
      <c r="CC149" s="33" t="str">
        <f>IF(CB149&gt;='PAINEL E TARGET'!$T$11,'PAINEL E TARGET'!$S$11,
IF(CB149&gt;='PAINEL E TARGET'!$T$12,'PAINEL E TARGET'!$S$12,
IF(CB149&gt;='PAINEL E TARGET'!$T$13,'PAINEL E TARGET'!$S$13,
IF(CB149&gt;='PAINEL E TARGET'!$T$14,'PAINEL E TARGET'!$S$14,
IF(CB149&gt;='PAINEL E TARGET'!$T$15,'PAINEL E TARGET'!$S$15,
IF(CB149&gt;='PAINEL E TARGET'!$T$16,'PAINEL E TARGET'!$S$16,
IF(CB149&gt;='PAINEL E TARGET'!$T$17,'PAINEL E TARGET'!$S$17,
IF(CB149&gt;='PAINEL E TARGET'!$T$18,'PAINEL E TARGET'!$S$18,'PAINEL E TARGET'!$S$19))))))))</f>
        <v>Não elegível</v>
      </c>
      <c r="CD149" s="17">
        <f>IFERROR(VLOOKUP($BW149,'PAINEL E TARGET'!$G$1:$Q$99,4,0),0)</f>
        <v>0.25</v>
      </c>
      <c r="CE149" s="17">
        <f>VLOOKUP(CC149,'PAINEL E TARGET'!$S$10:$U$19,3,0)</f>
        <v>0</v>
      </c>
      <c r="CF149" s="16">
        <f t="shared" si="98"/>
        <v>0</v>
      </c>
      <c r="CG149" s="17">
        <f t="shared" si="80"/>
        <v>0.75</v>
      </c>
      <c r="CH149" s="17">
        <f t="shared" si="81"/>
        <v>0.36399999999999999</v>
      </c>
      <c r="CI149" s="17">
        <f t="shared" si="82"/>
        <v>0.25900000000000001</v>
      </c>
      <c r="CJ149" s="17">
        <f t="shared" si="83"/>
        <v>0.48</v>
      </c>
      <c r="CK149" s="17">
        <f t="shared" si="84"/>
        <v>0.90300000000000002</v>
      </c>
      <c r="CL149" s="17">
        <f t="shared" si="85"/>
        <v>0.52700000000000002</v>
      </c>
      <c r="CM149" s="16">
        <f t="shared" si="86"/>
        <v>2</v>
      </c>
      <c r="CN149" s="17" t="str">
        <f t="shared" si="99"/>
        <v>não ok</v>
      </c>
      <c r="CO149" s="17">
        <f t="shared" si="100"/>
        <v>0</v>
      </c>
      <c r="CP149" s="33" t="str">
        <f>IF(CO149&gt;='PAINEL E TARGET'!$T$11,'PAINEL E TARGET'!$S$11,
IF(CO149&gt;='PAINEL E TARGET'!$T$12,'PAINEL E TARGET'!$S$12,
IF(CO149&gt;='PAINEL E TARGET'!$T$13,'PAINEL E TARGET'!$S$13,
IF(CO149&gt;='PAINEL E TARGET'!$T$14,'PAINEL E TARGET'!$S$14,
IF(CO149&gt;='PAINEL E TARGET'!$T$15,'PAINEL E TARGET'!$S$15,
IF(CO149&gt;='PAINEL E TARGET'!$T$16,'PAINEL E TARGET'!$S$16,
IF(CO149&gt;='PAINEL E TARGET'!$T$17,'PAINEL E TARGET'!$S$17,
IF(CO149&gt;='PAINEL E TARGET'!$T$18,'PAINEL E TARGET'!$S$18,'PAINEL E TARGET'!$S$19))))))))</f>
        <v>Não elegível</v>
      </c>
      <c r="CQ149" s="17">
        <f>IFERROR(VLOOKUP($BW149,'PAINEL E TARGET'!$G$1:$Q$99,5,0),0)</f>
        <v>0.25</v>
      </c>
      <c r="CR149" s="17">
        <f>VLOOKUP(CP149,'PAINEL E TARGET'!$S$10:$U$19,3,0)</f>
        <v>0</v>
      </c>
      <c r="CS149" s="16">
        <f t="shared" si="101"/>
        <v>0</v>
      </c>
      <c r="CT149" s="17">
        <f t="shared" si="87"/>
        <v>0.72899999999999998</v>
      </c>
      <c r="CU149" s="33" t="str">
        <f>IF(CT149&gt;='PAINEL E TARGET'!$T$11,'PAINEL E TARGET'!$S$11,
IF(CT149&gt;='PAINEL E TARGET'!$T$12,'PAINEL E TARGET'!$S$12,
IF(CT149&gt;='PAINEL E TARGET'!$T$13,'PAINEL E TARGET'!$S$13,
IF(CT149&gt;='PAINEL E TARGET'!$T$14,'PAINEL E TARGET'!$S$14,
IF(CT149&gt;='PAINEL E TARGET'!$T$15,'PAINEL E TARGET'!$S$15,
IF(CT149&gt;='PAINEL E TARGET'!$T$16,'PAINEL E TARGET'!$S$16,
IF(CT149&gt;='PAINEL E TARGET'!$T$17,'PAINEL E TARGET'!$S$17,
IF(CT149&gt;='PAINEL E TARGET'!$T$18,'PAINEL E TARGET'!$S$18,'PAINEL E TARGET'!$S$19))))))))</f>
        <v>Não elegível</v>
      </c>
      <c r="CV149" s="17">
        <f>IFERROR(VLOOKUP($BW149,'PAINEL E TARGET'!$G$1:$Q$99,6,0),0)</f>
        <v>0.2</v>
      </c>
      <c r="CW149" s="17">
        <f>VLOOKUP(CU149,'PAINEL E TARGET'!$S$10:$U$19,3,0)</f>
        <v>0</v>
      </c>
      <c r="CX149" s="16">
        <f t="shared" si="102"/>
        <v>0</v>
      </c>
      <c r="CY149" s="17">
        <f t="shared" si="88"/>
        <v>0.72899999999999998</v>
      </c>
      <c r="CZ149" s="33" t="str">
        <f>IF(CY149&gt;='PAINEL E TARGET'!$T$11,'PAINEL E TARGET'!$S$11,
IF(CY149&gt;='PAINEL E TARGET'!$T$12,'PAINEL E TARGET'!$S$12,
IF(CY149&gt;='PAINEL E TARGET'!$T$13,'PAINEL E TARGET'!$S$13,
IF(CY149&gt;='PAINEL E TARGET'!$T$14,'PAINEL E TARGET'!$S$14,
IF(CY149&gt;='PAINEL E TARGET'!$T$15,'PAINEL E TARGET'!$S$15,
IF(CY149&gt;='PAINEL E TARGET'!$T$16,'PAINEL E TARGET'!$S$16,
IF(CY149&gt;='PAINEL E TARGET'!$T$17,'PAINEL E TARGET'!$S$17,
IF(CY149&gt;='PAINEL E TARGET'!$T$18,'PAINEL E TARGET'!$S$18,'PAINEL E TARGET'!$S$19))))))))</f>
        <v>Não elegível</v>
      </c>
      <c r="DA149" s="17">
        <f>IFERROR(VLOOKUP($BW149,'PAINEL E TARGET'!$G$1:$Q$99,7,0),0)</f>
        <v>0.15</v>
      </c>
      <c r="DB149" s="17">
        <f>VLOOKUP(CZ149,'PAINEL E TARGET'!$S$10:$U$19,3,0)</f>
        <v>0</v>
      </c>
      <c r="DC149" s="16">
        <f t="shared" si="103"/>
        <v>0</v>
      </c>
      <c r="DD149" s="17">
        <f t="shared" si="89"/>
        <v>0.72</v>
      </c>
      <c r="DE149" s="33" t="str">
        <f>IF(DD149&gt;='PAINEL E TARGET'!$T$11,'PAINEL E TARGET'!$S$11,
IF(DD149&gt;='PAINEL E TARGET'!$T$12,'PAINEL E TARGET'!$S$12,
IF(DD149&gt;='PAINEL E TARGET'!$T$13,'PAINEL E TARGET'!$S$13,
IF(DD149&gt;='PAINEL E TARGET'!$T$14,'PAINEL E TARGET'!$S$14,
IF(DD149&gt;='PAINEL E TARGET'!$T$15,'PAINEL E TARGET'!$S$15,
IF(DD149&gt;='PAINEL E TARGET'!$T$16,'PAINEL E TARGET'!$S$16,
IF(DD149&gt;='PAINEL E TARGET'!$T$17,'PAINEL E TARGET'!$S$17,
IF(DD149&gt;='PAINEL E TARGET'!$T$18,'PAINEL E TARGET'!$S$18,'PAINEL E TARGET'!$S$19))))))))</f>
        <v>Não elegível</v>
      </c>
      <c r="DF149" s="17">
        <f>IFERROR(VLOOKUP($BW149,'PAINEL E TARGET'!$G$1:$Q$99,8,0),0)</f>
        <v>0.1</v>
      </c>
      <c r="DG149" s="17">
        <f>VLOOKUP(DE149,'PAINEL E TARGET'!$S$10:$U$19,3,0)</f>
        <v>0</v>
      </c>
      <c r="DH149" s="16">
        <f t="shared" si="104"/>
        <v>0</v>
      </c>
      <c r="DI149" s="17">
        <f t="shared" si="90"/>
        <v>0.31</v>
      </c>
      <c r="DJ149" s="33" t="str">
        <f>IF(DI149&gt;='PAINEL E TARGET'!$T$11,'PAINEL E TARGET'!$S$11,
IF(DI149&gt;='PAINEL E TARGET'!$T$12,'PAINEL E TARGET'!$S$12,
IF(DI149&gt;='PAINEL E TARGET'!$T$13,'PAINEL E TARGET'!$S$13,
IF(DI149&gt;='PAINEL E TARGET'!$T$14,'PAINEL E TARGET'!$S$14,
IF(DI149&gt;='PAINEL E TARGET'!$T$15,'PAINEL E TARGET'!$S$15,
IF(DI149&gt;='PAINEL E TARGET'!$T$16,'PAINEL E TARGET'!$S$16,
IF(DI149&gt;='PAINEL E TARGET'!$T$17,'PAINEL E TARGET'!$S$17,
IF(DI149&gt;='PAINEL E TARGET'!$T$18,'PAINEL E TARGET'!$S$18,'PAINEL E TARGET'!$S$19))))))))</f>
        <v>Não elegível</v>
      </c>
      <c r="DK149" s="17">
        <f>IFERROR(VLOOKUP($BW149,'PAINEL E TARGET'!$G$1:$Q$99,9,0),0)</f>
        <v>0.05</v>
      </c>
      <c r="DL149" s="17">
        <f>VLOOKUP(DJ149,'PAINEL E TARGET'!$S$10:$U$19,3,0)</f>
        <v>0</v>
      </c>
      <c r="DM149" s="16">
        <f t="shared" si="105"/>
        <v>0</v>
      </c>
      <c r="DN149" s="17">
        <f t="shared" si="91"/>
        <v>0.90300000000000002</v>
      </c>
      <c r="DO149" s="33" t="str">
        <f>IF(DN149&gt;='PAINEL E TARGET'!$T$11,'PAINEL E TARGET'!$S$11,
IF(DN149&gt;='PAINEL E TARGET'!$T$12,'PAINEL E TARGET'!$S$12,
IF(DN149&gt;='PAINEL E TARGET'!$T$13,'PAINEL E TARGET'!$S$13,
IF(DN149&gt;='PAINEL E TARGET'!$T$14,'PAINEL E TARGET'!$S$14,
IF(DN149&gt;='PAINEL E TARGET'!$T$15,'PAINEL E TARGET'!$S$15,
IF(DN149&gt;='PAINEL E TARGET'!$T$16,'PAINEL E TARGET'!$S$16,
IF(DN149&gt;='PAINEL E TARGET'!$T$17,'PAINEL E TARGET'!$S$17,
IF(DN149&gt;='PAINEL E TARGET'!$T$18,'PAINEL E TARGET'!$S$18,'PAINEL E TARGET'!$S$19))))))))</f>
        <v>1. Fx de 90% a 99,9%</v>
      </c>
      <c r="DP149" s="17">
        <f>IFERROR(VLOOKUP($BW149,'PAINEL E TARGET'!$G$1:$Q$99,10,0),0)</f>
        <v>0</v>
      </c>
      <c r="DQ149" s="17">
        <f>VLOOKUP(DO149,'PAINEL E TARGET'!$S$10:$U$19,3,0)</f>
        <v>0.5</v>
      </c>
      <c r="DR149" s="16">
        <f t="shared" si="106"/>
        <v>0</v>
      </c>
      <c r="DS149" s="17">
        <f t="shared" si="92"/>
        <v>0.8</v>
      </c>
      <c r="DT149" s="16">
        <f>IF(DS149&gt;=1,VLOOKUP(BO149,'PAINEL E TARGET'!$S$1:$W$8,5,0),0)</f>
        <v>0</v>
      </c>
      <c r="DU149" s="16">
        <f t="shared" si="107"/>
        <v>0</v>
      </c>
    </row>
    <row r="150" spans="2:125" s="32" customFormat="1" x14ac:dyDescent="0.2">
      <c r="B150" s="44">
        <v>43541</v>
      </c>
      <c r="C150" s="65">
        <v>545</v>
      </c>
      <c r="D150" s="66" t="s">
        <v>156</v>
      </c>
      <c r="E150" s="65">
        <v>612</v>
      </c>
      <c r="F150" s="65" t="s">
        <v>1019</v>
      </c>
      <c r="G150" s="67">
        <v>1597677.3832720877</v>
      </c>
      <c r="H150" s="67">
        <v>941465.06369145599</v>
      </c>
      <c r="I150" s="67">
        <v>640235.81000000006</v>
      </c>
      <c r="J150" s="68">
        <v>0.68004202672126235</v>
      </c>
      <c r="K150" s="67">
        <v>0</v>
      </c>
      <c r="L150" s="67">
        <v>829111.16570819821</v>
      </c>
      <c r="M150" s="67">
        <v>1078.05</v>
      </c>
      <c r="N150" s="67">
        <v>572566.78000000014</v>
      </c>
      <c r="O150" s="67">
        <v>1412327.2133376591</v>
      </c>
      <c r="P150" s="67" t="s">
        <v>1082</v>
      </c>
      <c r="Q150" s="67" t="s">
        <v>1082</v>
      </c>
      <c r="R150" s="67">
        <v>0</v>
      </c>
      <c r="S150" s="67">
        <v>0</v>
      </c>
      <c r="T150" s="68">
        <v>7.9220619280764432E-2</v>
      </c>
      <c r="U150" s="68">
        <v>7.9891315328336557E-2</v>
      </c>
      <c r="V150" s="68">
        <v>1.0084661803159494</v>
      </c>
      <c r="W150" s="67">
        <v>65682.7</v>
      </c>
      <c r="X150" s="67">
        <v>45829.240000000005</v>
      </c>
      <c r="Y150" s="68">
        <v>0.69773684699319616</v>
      </c>
      <c r="Z150" s="68">
        <v>0</v>
      </c>
      <c r="AA150" s="68">
        <v>0</v>
      </c>
      <c r="AB150" s="68">
        <v>0</v>
      </c>
      <c r="AC150" s="67">
        <v>0</v>
      </c>
      <c r="AD150" s="67">
        <v>0</v>
      </c>
      <c r="AE150" s="68" t="s">
        <v>1082</v>
      </c>
      <c r="AF150" s="43">
        <v>80</v>
      </c>
      <c r="AG150" s="43">
        <v>78</v>
      </c>
      <c r="AH150" s="43">
        <v>14</v>
      </c>
      <c r="AI150" s="43">
        <v>0</v>
      </c>
      <c r="AJ150" s="67">
        <v>31307.920000000002</v>
      </c>
      <c r="AK150" s="67">
        <v>22628</v>
      </c>
      <c r="AL150" s="68">
        <v>0.72275641435138449</v>
      </c>
      <c r="AM150" s="67">
        <v>18850.739999999998</v>
      </c>
      <c r="AN150" s="67">
        <v>10603</v>
      </c>
      <c r="AO150" s="68">
        <v>0.56247128759931975</v>
      </c>
      <c r="AP150" s="67">
        <v>0</v>
      </c>
      <c r="AQ150" s="67">
        <v>0</v>
      </c>
      <c r="AR150" s="68">
        <v>0</v>
      </c>
      <c r="AS150" s="67">
        <v>15524.039999999999</v>
      </c>
      <c r="AT150" s="67">
        <v>12598.239999999998</v>
      </c>
      <c r="AU150" s="68">
        <v>0.81153101898732538</v>
      </c>
      <c r="AV150" s="43">
        <v>402.29</v>
      </c>
      <c r="AW150" s="43">
        <v>289.95999999999998</v>
      </c>
      <c r="AX150" s="69">
        <v>0.72077357130428288</v>
      </c>
      <c r="AY150" s="43">
        <v>0</v>
      </c>
      <c r="AZ150" s="43">
        <v>1078.05</v>
      </c>
      <c r="BA150" s="43">
        <v>32985.225605524094</v>
      </c>
      <c r="BB150" s="43">
        <v>24481.63</v>
      </c>
      <c r="BC150" s="43">
        <v>0</v>
      </c>
      <c r="BD150" s="43">
        <v>56082.546348118209</v>
      </c>
      <c r="BE150" s="43">
        <v>112544.80000000003</v>
      </c>
      <c r="BF150" s="43">
        <v>0</v>
      </c>
      <c r="BG150" s="43">
        <v>685.79999999999984</v>
      </c>
      <c r="BH150" s="43">
        <v>30</v>
      </c>
      <c r="BI150" s="44">
        <v>43173</v>
      </c>
      <c r="BJ150" s="44">
        <v>43541</v>
      </c>
      <c r="BK150" s="44">
        <v>43172</v>
      </c>
      <c r="BL150" s="43">
        <f t="shared" si="93"/>
        <v>640235.81000000006</v>
      </c>
      <c r="BM150" s="43">
        <f t="shared" si="94"/>
        <v>573644.83000000019</v>
      </c>
      <c r="BO150" s="16" t="str">
        <f>IFERROR(VLOOKUP($C150,'PORTE LOJA'!A:B,2,0),"PORTE 1")</f>
        <v>PORTE 2</v>
      </c>
      <c r="BP150" s="16">
        <f>VLOOKUP(BO150,'PAINEL E TARGET'!$S$1:$W$8,3,0)</f>
        <v>1875</v>
      </c>
      <c r="BQ150" s="16">
        <f t="shared" si="72"/>
        <v>1</v>
      </c>
      <c r="BR150" s="16">
        <f t="shared" si="73"/>
        <v>1</v>
      </c>
      <c r="BS150" s="16">
        <f t="shared" si="74"/>
        <v>0</v>
      </c>
      <c r="BT150" s="16">
        <f t="shared" si="75"/>
        <v>0</v>
      </c>
      <c r="BU150" s="16">
        <f t="shared" si="76"/>
        <v>1</v>
      </c>
      <c r="BV150" s="16">
        <f t="shared" si="77"/>
        <v>1</v>
      </c>
      <c r="BW150" s="17" t="str">
        <f t="shared" si="95"/>
        <v>110011</v>
      </c>
      <c r="BY150" s="17">
        <f t="shared" si="78"/>
        <v>0.68</v>
      </c>
      <c r="BZ150" s="17">
        <f t="shared" si="79"/>
        <v>0.69199999999999995</v>
      </c>
      <c r="CA150" s="17" t="str">
        <f t="shared" si="96"/>
        <v>Sem Retira</v>
      </c>
      <c r="CB150" s="17">
        <f t="shared" si="97"/>
        <v>0.69199999999999995</v>
      </c>
      <c r="CC150" s="33" t="str">
        <f>IF(CB150&gt;='PAINEL E TARGET'!$T$11,'PAINEL E TARGET'!$S$11,
IF(CB150&gt;='PAINEL E TARGET'!$T$12,'PAINEL E TARGET'!$S$12,
IF(CB150&gt;='PAINEL E TARGET'!$T$13,'PAINEL E TARGET'!$S$13,
IF(CB150&gt;='PAINEL E TARGET'!$T$14,'PAINEL E TARGET'!$S$14,
IF(CB150&gt;='PAINEL E TARGET'!$T$15,'PAINEL E TARGET'!$S$15,
IF(CB150&gt;='PAINEL E TARGET'!$T$16,'PAINEL E TARGET'!$S$16,
IF(CB150&gt;='PAINEL E TARGET'!$T$17,'PAINEL E TARGET'!$S$17,
IF(CB150&gt;='PAINEL E TARGET'!$T$18,'PAINEL E TARGET'!$S$18,'PAINEL E TARGET'!$S$19))))))))</f>
        <v>Não elegível</v>
      </c>
      <c r="CD150" s="17">
        <f>IFERROR(VLOOKUP($BW150,'PAINEL E TARGET'!$G$1:$Q$99,4,0),0)</f>
        <v>0.4</v>
      </c>
      <c r="CE150" s="17">
        <f>VLOOKUP(CC150,'PAINEL E TARGET'!$S$10:$U$19,3,0)</f>
        <v>0</v>
      </c>
      <c r="CF150" s="16">
        <f t="shared" si="98"/>
        <v>0</v>
      </c>
      <c r="CG150" s="17">
        <f t="shared" si="80"/>
        <v>0.72299999999999998</v>
      </c>
      <c r="CH150" s="17">
        <f t="shared" si="81"/>
        <v>0.56200000000000006</v>
      </c>
      <c r="CI150" s="17" t="str">
        <f t="shared" si="82"/>
        <v>sem meta</v>
      </c>
      <c r="CJ150" s="17">
        <f t="shared" si="83"/>
        <v>0.81200000000000006</v>
      </c>
      <c r="CK150" s="17">
        <f t="shared" si="84"/>
        <v>0.72099999999999997</v>
      </c>
      <c r="CL150" s="17">
        <f t="shared" si="85"/>
        <v>0.69799999999999995</v>
      </c>
      <c r="CM150" s="16">
        <f t="shared" si="86"/>
        <v>4</v>
      </c>
      <c r="CN150" s="17" t="str">
        <f t="shared" si="99"/>
        <v>não ok</v>
      </c>
      <c r="CO150" s="17">
        <f t="shared" si="100"/>
        <v>0</v>
      </c>
      <c r="CP150" s="33" t="str">
        <f>IF(CO150&gt;='PAINEL E TARGET'!$T$11,'PAINEL E TARGET'!$S$11,
IF(CO150&gt;='PAINEL E TARGET'!$T$12,'PAINEL E TARGET'!$S$12,
IF(CO150&gt;='PAINEL E TARGET'!$T$13,'PAINEL E TARGET'!$S$13,
IF(CO150&gt;='PAINEL E TARGET'!$T$14,'PAINEL E TARGET'!$S$14,
IF(CO150&gt;='PAINEL E TARGET'!$T$15,'PAINEL E TARGET'!$S$15,
IF(CO150&gt;='PAINEL E TARGET'!$T$16,'PAINEL E TARGET'!$S$16,
IF(CO150&gt;='PAINEL E TARGET'!$T$17,'PAINEL E TARGET'!$S$17,
IF(CO150&gt;='PAINEL E TARGET'!$T$18,'PAINEL E TARGET'!$S$18,'PAINEL E TARGET'!$S$19))))))))</f>
        <v>Não elegível</v>
      </c>
      <c r="CQ150" s="17">
        <f>IFERROR(VLOOKUP($BW150,'PAINEL E TARGET'!$G$1:$Q$99,5,0),0)</f>
        <v>0.3</v>
      </c>
      <c r="CR150" s="17">
        <f>VLOOKUP(CP150,'PAINEL E TARGET'!$S$10:$U$19,3,0)</f>
        <v>0</v>
      </c>
      <c r="CS150" s="16">
        <f t="shared" si="101"/>
        <v>0</v>
      </c>
      <c r="CT150" s="17">
        <f t="shared" si="87"/>
        <v>0</v>
      </c>
      <c r="CU150" s="33" t="str">
        <f>IF(CT150&gt;='PAINEL E TARGET'!$T$11,'PAINEL E TARGET'!$S$11,
IF(CT150&gt;='PAINEL E TARGET'!$T$12,'PAINEL E TARGET'!$S$12,
IF(CT150&gt;='PAINEL E TARGET'!$T$13,'PAINEL E TARGET'!$S$13,
IF(CT150&gt;='PAINEL E TARGET'!$T$14,'PAINEL E TARGET'!$S$14,
IF(CT150&gt;='PAINEL E TARGET'!$T$15,'PAINEL E TARGET'!$S$15,
IF(CT150&gt;='PAINEL E TARGET'!$T$16,'PAINEL E TARGET'!$S$16,
IF(CT150&gt;='PAINEL E TARGET'!$T$17,'PAINEL E TARGET'!$S$17,
IF(CT150&gt;='PAINEL E TARGET'!$T$18,'PAINEL E TARGET'!$S$18,'PAINEL E TARGET'!$S$19))))))))</f>
        <v>Não elegível</v>
      </c>
      <c r="CV150" s="17">
        <f>IFERROR(VLOOKUP($BW150,'PAINEL E TARGET'!$G$1:$Q$99,6,0),0)</f>
        <v>0</v>
      </c>
      <c r="CW150" s="17">
        <f>VLOOKUP(CU150,'PAINEL E TARGET'!$S$10:$U$19,3,0)</f>
        <v>0</v>
      </c>
      <c r="CX150" s="16">
        <f t="shared" si="102"/>
        <v>0</v>
      </c>
      <c r="CY150" s="17">
        <f t="shared" si="88"/>
        <v>0</v>
      </c>
      <c r="CZ150" s="33" t="str">
        <f>IF(CY150&gt;='PAINEL E TARGET'!$T$11,'PAINEL E TARGET'!$S$11,
IF(CY150&gt;='PAINEL E TARGET'!$T$12,'PAINEL E TARGET'!$S$12,
IF(CY150&gt;='PAINEL E TARGET'!$T$13,'PAINEL E TARGET'!$S$13,
IF(CY150&gt;='PAINEL E TARGET'!$T$14,'PAINEL E TARGET'!$S$14,
IF(CY150&gt;='PAINEL E TARGET'!$T$15,'PAINEL E TARGET'!$S$15,
IF(CY150&gt;='PAINEL E TARGET'!$T$16,'PAINEL E TARGET'!$S$16,
IF(CY150&gt;='PAINEL E TARGET'!$T$17,'PAINEL E TARGET'!$S$17,
IF(CY150&gt;='PAINEL E TARGET'!$T$18,'PAINEL E TARGET'!$S$18,'PAINEL E TARGET'!$S$19))))))))</f>
        <v>Não elegível</v>
      </c>
      <c r="DA150" s="17">
        <f>IFERROR(VLOOKUP($BW150,'PAINEL E TARGET'!$G$1:$Q$99,7,0),0)</f>
        <v>0</v>
      </c>
      <c r="DB150" s="17">
        <f>VLOOKUP(CZ150,'PAINEL E TARGET'!$S$10:$U$19,3,0)</f>
        <v>0</v>
      </c>
      <c r="DC150" s="16">
        <f t="shared" si="103"/>
        <v>0</v>
      </c>
      <c r="DD150" s="17">
        <f t="shared" si="89"/>
        <v>0.74199999999999999</v>
      </c>
      <c r="DE150" s="33" t="str">
        <f>IF(DD150&gt;='PAINEL E TARGET'!$T$11,'PAINEL E TARGET'!$S$11,
IF(DD150&gt;='PAINEL E TARGET'!$T$12,'PAINEL E TARGET'!$S$12,
IF(DD150&gt;='PAINEL E TARGET'!$T$13,'PAINEL E TARGET'!$S$13,
IF(DD150&gt;='PAINEL E TARGET'!$T$14,'PAINEL E TARGET'!$S$14,
IF(DD150&gt;='PAINEL E TARGET'!$T$15,'PAINEL E TARGET'!$S$15,
IF(DD150&gt;='PAINEL E TARGET'!$T$16,'PAINEL E TARGET'!$S$16,
IF(DD150&gt;='PAINEL E TARGET'!$T$17,'PAINEL E TARGET'!$S$17,
IF(DD150&gt;='PAINEL E TARGET'!$T$18,'PAINEL E TARGET'!$S$18,'PAINEL E TARGET'!$S$19))))))))</f>
        <v>Não elegível</v>
      </c>
      <c r="DF150" s="17">
        <f>IFERROR(VLOOKUP($BW150,'PAINEL E TARGET'!$G$1:$Q$99,8,0),0)</f>
        <v>0.15</v>
      </c>
      <c r="DG150" s="17">
        <f>VLOOKUP(DE150,'PAINEL E TARGET'!$S$10:$U$19,3,0)</f>
        <v>0</v>
      </c>
      <c r="DH150" s="16">
        <f t="shared" si="104"/>
        <v>0</v>
      </c>
      <c r="DI150" s="17">
        <f t="shared" si="90"/>
        <v>0</v>
      </c>
      <c r="DJ150" s="33" t="str">
        <f>IF(DI150&gt;='PAINEL E TARGET'!$T$11,'PAINEL E TARGET'!$S$11,
IF(DI150&gt;='PAINEL E TARGET'!$T$12,'PAINEL E TARGET'!$S$12,
IF(DI150&gt;='PAINEL E TARGET'!$T$13,'PAINEL E TARGET'!$S$13,
IF(DI150&gt;='PAINEL E TARGET'!$T$14,'PAINEL E TARGET'!$S$14,
IF(DI150&gt;='PAINEL E TARGET'!$T$15,'PAINEL E TARGET'!$S$15,
IF(DI150&gt;='PAINEL E TARGET'!$T$16,'PAINEL E TARGET'!$S$16,
IF(DI150&gt;='PAINEL E TARGET'!$T$17,'PAINEL E TARGET'!$S$17,
IF(DI150&gt;='PAINEL E TARGET'!$T$18,'PAINEL E TARGET'!$S$18,'PAINEL E TARGET'!$S$19))))))))</f>
        <v>Não elegível</v>
      </c>
      <c r="DK150" s="17">
        <f>IFERROR(VLOOKUP($BW150,'PAINEL E TARGET'!$G$1:$Q$99,9,0),0)</f>
        <v>0.15</v>
      </c>
      <c r="DL150" s="17">
        <f>VLOOKUP(DJ150,'PAINEL E TARGET'!$S$10:$U$19,3,0)</f>
        <v>0</v>
      </c>
      <c r="DM150" s="16">
        <f t="shared" si="105"/>
        <v>0</v>
      </c>
      <c r="DN150" s="17">
        <f t="shared" si="91"/>
        <v>0.72099999999999997</v>
      </c>
      <c r="DO150" s="33" t="str">
        <f>IF(DN150&gt;='PAINEL E TARGET'!$T$11,'PAINEL E TARGET'!$S$11,
IF(DN150&gt;='PAINEL E TARGET'!$T$12,'PAINEL E TARGET'!$S$12,
IF(DN150&gt;='PAINEL E TARGET'!$T$13,'PAINEL E TARGET'!$S$13,
IF(DN150&gt;='PAINEL E TARGET'!$T$14,'PAINEL E TARGET'!$S$14,
IF(DN150&gt;='PAINEL E TARGET'!$T$15,'PAINEL E TARGET'!$S$15,
IF(DN150&gt;='PAINEL E TARGET'!$T$16,'PAINEL E TARGET'!$S$16,
IF(DN150&gt;='PAINEL E TARGET'!$T$17,'PAINEL E TARGET'!$S$17,
IF(DN150&gt;='PAINEL E TARGET'!$T$18,'PAINEL E TARGET'!$S$18,'PAINEL E TARGET'!$S$19))))))))</f>
        <v>Não elegível</v>
      </c>
      <c r="DP150" s="17">
        <f>IFERROR(VLOOKUP($BW150,'PAINEL E TARGET'!$G$1:$Q$99,10,0),0)</f>
        <v>0</v>
      </c>
      <c r="DQ150" s="17">
        <f>VLOOKUP(DO150,'PAINEL E TARGET'!$S$10:$U$19,3,0)</f>
        <v>0</v>
      </c>
      <c r="DR150" s="16">
        <f t="shared" si="106"/>
        <v>0</v>
      </c>
      <c r="DS150" s="17">
        <f t="shared" si="92"/>
        <v>0.97499999999999998</v>
      </c>
      <c r="DT150" s="16">
        <f>IF(DS150&gt;=1,VLOOKUP(BO150,'PAINEL E TARGET'!$S$1:$W$8,5,0),0)</f>
        <v>0</v>
      </c>
      <c r="DU150" s="16">
        <f t="shared" si="107"/>
        <v>0</v>
      </c>
    </row>
    <row r="151" spans="2:125" s="32" customFormat="1" x14ac:dyDescent="0.2">
      <c r="B151" s="44">
        <v>43541</v>
      </c>
      <c r="C151" s="65">
        <v>546</v>
      </c>
      <c r="D151" s="66" t="s">
        <v>157</v>
      </c>
      <c r="E151" s="65">
        <v>611</v>
      </c>
      <c r="F151" s="65" t="s">
        <v>1019</v>
      </c>
      <c r="G151" s="67">
        <v>2964097.6365746651</v>
      </c>
      <c r="H151" s="67">
        <v>1842689.1435689349</v>
      </c>
      <c r="I151" s="67">
        <v>1746359.4800000004</v>
      </c>
      <c r="J151" s="68">
        <v>0.94772332386874414</v>
      </c>
      <c r="K151" s="67">
        <v>4532.9442692162411</v>
      </c>
      <c r="L151" s="67">
        <v>1603780.9419100522</v>
      </c>
      <c r="M151" s="67">
        <v>3272.05</v>
      </c>
      <c r="N151" s="67">
        <v>1667239.8700000003</v>
      </c>
      <c r="O151" s="67">
        <v>2597637.4863353539</v>
      </c>
      <c r="P151" s="67" t="s">
        <v>1082</v>
      </c>
      <c r="Q151" s="67" t="s">
        <v>1082</v>
      </c>
      <c r="R151" s="67">
        <v>0</v>
      </c>
      <c r="S151" s="67">
        <v>0</v>
      </c>
      <c r="T151" s="68">
        <v>7.5314036047872956E-2</v>
      </c>
      <c r="U151" s="68">
        <v>6.2891320164898901E-2</v>
      </c>
      <c r="V151" s="68">
        <v>0.8350544395857683</v>
      </c>
      <c r="W151" s="67">
        <v>121128.61000000003</v>
      </c>
      <c r="X151" s="67">
        <v>105060.7</v>
      </c>
      <c r="Y151" s="68">
        <v>0.86734834982420728</v>
      </c>
      <c r="Z151" s="68">
        <v>0</v>
      </c>
      <c r="AA151" s="68">
        <v>0</v>
      </c>
      <c r="AB151" s="68">
        <v>0</v>
      </c>
      <c r="AC151" s="67">
        <v>0</v>
      </c>
      <c r="AD151" s="67">
        <v>0</v>
      </c>
      <c r="AE151" s="68" t="s">
        <v>1082</v>
      </c>
      <c r="AF151" s="43">
        <v>80</v>
      </c>
      <c r="AG151" s="43">
        <v>85</v>
      </c>
      <c r="AH151" s="43">
        <v>41</v>
      </c>
      <c r="AI151" s="43">
        <v>42</v>
      </c>
      <c r="AJ151" s="67">
        <v>33546.68</v>
      </c>
      <c r="AK151" s="67">
        <v>30770.5</v>
      </c>
      <c r="AL151" s="68">
        <v>0.91724426977572737</v>
      </c>
      <c r="AM151" s="67">
        <v>16392.38</v>
      </c>
      <c r="AN151" s="67">
        <v>9080</v>
      </c>
      <c r="AO151" s="68">
        <v>0.55391590482895103</v>
      </c>
      <c r="AP151" s="67">
        <v>0</v>
      </c>
      <c r="AQ151" s="67">
        <v>149.99</v>
      </c>
      <c r="AR151" s="68">
        <v>0</v>
      </c>
      <c r="AS151" s="67">
        <v>71189.55</v>
      </c>
      <c r="AT151" s="67">
        <v>65060.210000000006</v>
      </c>
      <c r="AU151" s="68">
        <v>0.91390112734242601</v>
      </c>
      <c r="AV151" s="43">
        <v>1181.46</v>
      </c>
      <c r="AW151" s="43">
        <v>629.88</v>
      </c>
      <c r="AX151" s="69">
        <v>0.53313696612665684</v>
      </c>
      <c r="AY151" s="43">
        <v>4532.9442692162411</v>
      </c>
      <c r="AZ151" s="43">
        <v>3272.05</v>
      </c>
      <c r="BA151" s="43">
        <v>15950.496804475582</v>
      </c>
      <c r="BB151" s="43">
        <v>23579.199999999997</v>
      </c>
      <c r="BC151" s="43">
        <v>7198.6307557754608</v>
      </c>
      <c r="BD151" s="43">
        <v>25559.189907079621</v>
      </c>
      <c r="BE151" s="43">
        <v>196777.30000000005</v>
      </c>
      <c r="BF151" s="43">
        <v>0</v>
      </c>
      <c r="BG151" s="43">
        <v>1907.27</v>
      </c>
      <c r="BH151" s="43">
        <v>65</v>
      </c>
      <c r="BI151" s="44">
        <v>43173</v>
      </c>
      <c r="BJ151" s="44">
        <v>43541</v>
      </c>
      <c r="BK151" s="44">
        <v>43172</v>
      </c>
      <c r="BL151" s="43">
        <f t="shared" si="93"/>
        <v>1746359.4800000004</v>
      </c>
      <c r="BM151" s="43">
        <f t="shared" si="94"/>
        <v>1670511.9200000004</v>
      </c>
      <c r="BO151" s="16" t="str">
        <f>IFERROR(VLOOKUP($C151,'PORTE LOJA'!A:B,2,0),"PORTE 1")</f>
        <v>PORTE 4</v>
      </c>
      <c r="BP151" s="16">
        <f>VLOOKUP(BO151,'PAINEL E TARGET'!$S$1:$W$8,3,0)</f>
        <v>3000</v>
      </c>
      <c r="BQ151" s="16">
        <f t="shared" si="72"/>
        <v>1</v>
      </c>
      <c r="BR151" s="16">
        <f t="shared" si="73"/>
        <v>1</v>
      </c>
      <c r="BS151" s="16">
        <f t="shared" si="74"/>
        <v>0</v>
      </c>
      <c r="BT151" s="16">
        <f t="shared" si="75"/>
        <v>1</v>
      </c>
      <c r="BU151" s="16">
        <f t="shared" si="76"/>
        <v>1</v>
      </c>
      <c r="BV151" s="16">
        <f t="shared" si="77"/>
        <v>1</v>
      </c>
      <c r="BW151" s="17" t="str">
        <f t="shared" si="95"/>
        <v>110111</v>
      </c>
      <c r="BY151" s="17">
        <f t="shared" si="78"/>
        <v>0.94799999999999995</v>
      </c>
      <c r="BZ151" s="17">
        <f t="shared" si="79"/>
        <v>1.0389999999999999</v>
      </c>
      <c r="CA151" s="17" t="str">
        <f t="shared" si="96"/>
        <v>Sem Retira</v>
      </c>
      <c r="CB151" s="17">
        <f t="shared" si="97"/>
        <v>1.0389999999999999</v>
      </c>
      <c r="CC151" s="33" t="str">
        <f>IF(CB151&gt;='PAINEL E TARGET'!$T$11,'PAINEL E TARGET'!$S$11,
IF(CB151&gt;='PAINEL E TARGET'!$T$12,'PAINEL E TARGET'!$S$12,
IF(CB151&gt;='PAINEL E TARGET'!$T$13,'PAINEL E TARGET'!$S$13,
IF(CB151&gt;='PAINEL E TARGET'!$T$14,'PAINEL E TARGET'!$S$14,
IF(CB151&gt;='PAINEL E TARGET'!$T$15,'PAINEL E TARGET'!$S$15,
IF(CB151&gt;='PAINEL E TARGET'!$T$16,'PAINEL E TARGET'!$S$16,
IF(CB151&gt;='PAINEL E TARGET'!$T$17,'PAINEL E TARGET'!$S$17,
IF(CB151&gt;='PAINEL E TARGET'!$T$18,'PAINEL E TARGET'!$S$18,'PAINEL E TARGET'!$S$19))))))))</f>
        <v>2. Fx de 100% a 104,9%</v>
      </c>
      <c r="CD151" s="17">
        <f>IFERROR(VLOOKUP($BW151,'PAINEL E TARGET'!$G$1:$Q$99,4,0),0)</f>
        <v>0.3</v>
      </c>
      <c r="CE151" s="17">
        <f>VLOOKUP(CC151,'PAINEL E TARGET'!$S$10:$U$19,3,0)</f>
        <v>1</v>
      </c>
      <c r="CF151" s="16">
        <f t="shared" si="98"/>
        <v>900</v>
      </c>
      <c r="CG151" s="17">
        <f t="shared" si="80"/>
        <v>0.91700000000000004</v>
      </c>
      <c r="CH151" s="17">
        <f t="shared" si="81"/>
        <v>0.55400000000000005</v>
      </c>
      <c r="CI151" s="17" t="str">
        <f t="shared" si="82"/>
        <v>sem meta</v>
      </c>
      <c r="CJ151" s="17">
        <f t="shared" si="83"/>
        <v>0.91400000000000003</v>
      </c>
      <c r="CK151" s="17">
        <f t="shared" si="84"/>
        <v>0.53300000000000003</v>
      </c>
      <c r="CL151" s="17">
        <f t="shared" si="85"/>
        <v>0.86699999999999999</v>
      </c>
      <c r="CM151" s="16">
        <f t="shared" si="86"/>
        <v>3</v>
      </c>
      <c r="CN151" s="17" t="str">
        <f t="shared" si="99"/>
        <v>não ok</v>
      </c>
      <c r="CO151" s="17">
        <f t="shared" si="100"/>
        <v>0</v>
      </c>
      <c r="CP151" s="33" t="str">
        <f>IF(CO151&gt;='PAINEL E TARGET'!$T$11,'PAINEL E TARGET'!$S$11,
IF(CO151&gt;='PAINEL E TARGET'!$T$12,'PAINEL E TARGET'!$S$12,
IF(CO151&gt;='PAINEL E TARGET'!$T$13,'PAINEL E TARGET'!$S$13,
IF(CO151&gt;='PAINEL E TARGET'!$T$14,'PAINEL E TARGET'!$S$14,
IF(CO151&gt;='PAINEL E TARGET'!$T$15,'PAINEL E TARGET'!$S$15,
IF(CO151&gt;='PAINEL E TARGET'!$T$16,'PAINEL E TARGET'!$S$16,
IF(CO151&gt;='PAINEL E TARGET'!$T$17,'PAINEL E TARGET'!$S$17,
IF(CO151&gt;='PAINEL E TARGET'!$T$18,'PAINEL E TARGET'!$S$18,'PAINEL E TARGET'!$S$19))))))))</f>
        <v>Não elegível</v>
      </c>
      <c r="CQ151" s="17">
        <f>IFERROR(VLOOKUP($BW151,'PAINEL E TARGET'!$G$1:$Q$99,5,0),0)</f>
        <v>0.3</v>
      </c>
      <c r="CR151" s="17">
        <f>VLOOKUP(CP151,'PAINEL E TARGET'!$S$10:$U$19,3,0)</f>
        <v>0</v>
      </c>
      <c r="CS151" s="16">
        <f t="shared" si="101"/>
        <v>0</v>
      </c>
      <c r="CT151" s="17">
        <f t="shared" si="87"/>
        <v>0</v>
      </c>
      <c r="CU151" s="33" t="str">
        <f>IF(CT151&gt;='PAINEL E TARGET'!$T$11,'PAINEL E TARGET'!$S$11,
IF(CT151&gt;='PAINEL E TARGET'!$T$12,'PAINEL E TARGET'!$S$12,
IF(CT151&gt;='PAINEL E TARGET'!$T$13,'PAINEL E TARGET'!$S$13,
IF(CT151&gt;='PAINEL E TARGET'!$T$14,'PAINEL E TARGET'!$S$14,
IF(CT151&gt;='PAINEL E TARGET'!$T$15,'PAINEL E TARGET'!$S$15,
IF(CT151&gt;='PAINEL E TARGET'!$T$16,'PAINEL E TARGET'!$S$16,
IF(CT151&gt;='PAINEL E TARGET'!$T$17,'PAINEL E TARGET'!$S$17,
IF(CT151&gt;='PAINEL E TARGET'!$T$18,'PAINEL E TARGET'!$S$18,'PAINEL E TARGET'!$S$19))))))))</f>
        <v>Não elegível</v>
      </c>
      <c r="CV151" s="17">
        <f>IFERROR(VLOOKUP($BW151,'PAINEL E TARGET'!$G$1:$Q$99,6,0),0)</f>
        <v>0</v>
      </c>
      <c r="CW151" s="17">
        <f>VLOOKUP(CU151,'PAINEL E TARGET'!$S$10:$U$19,3,0)</f>
        <v>0</v>
      </c>
      <c r="CX151" s="16">
        <f t="shared" si="102"/>
        <v>0</v>
      </c>
      <c r="CY151" s="17">
        <f t="shared" si="88"/>
        <v>0.72199999999999998</v>
      </c>
      <c r="CZ151" s="33" t="str">
        <f>IF(CY151&gt;='PAINEL E TARGET'!$T$11,'PAINEL E TARGET'!$S$11,
IF(CY151&gt;='PAINEL E TARGET'!$T$12,'PAINEL E TARGET'!$S$12,
IF(CY151&gt;='PAINEL E TARGET'!$T$13,'PAINEL E TARGET'!$S$13,
IF(CY151&gt;='PAINEL E TARGET'!$T$14,'PAINEL E TARGET'!$S$14,
IF(CY151&gt;='PAINEL E TARGET'!$T$15,'PAINEL E TARGET'!$S$15,
IF(CY151&gt;='PAINEL E TARGET'!$T$16,'PAINEL E TARGET'!$S$16,
IF(CY151&gt;='PAINEL E TARGET'!$T$17,'PAINEL E TARGET'!$S$17,
IF(CY151&gt;='PAINEL E TARGET'!$T$18,'PAINEL E TARGET'!$S$18,'PAINEL E TARGET'!$S$19))))))))</f>
        <v>Não elegível</v>
      </c>
      <c r="DA151" s="17">
        <f>IFERROR(VLOOKUP($BW151,'PAINEL E TARGET'!$G$1:$Q$99,7,0),0)</f>
        <v>0.15</v>
      </c>
      <c r="DB151" s="17">
        <f>VLOOKUP(CZ151,'PAINEL E TARGET'!$S$10:$U$19,3,0)</f>
        <v>0</v>
      </c>
      <c r="DC151" s="16">
        <f t="shared" si="103"/>
        <v>0</v>
      </c>
      <c r="DD151" s="17">
        <f t="shared" si="89"/>
        <v>1.478</v>
      </c>
      <c r="DE151" s="33" t="str">
        <f>IF(DD151&gt;='PAINEL E TARGET'!$T$11,'PAINEL E TARGET'!$S$11,
IF(DD151&gt;='PAINEL E TARGET'!$T$12,'PAINEL E TARGET'!$S$12,
IF(DD151&gt;='PAINEL E TARGET'!$T$13,'PAINEL E TARGET'!$S$13,
IF(DD151&gt;='PAINEL E TARGET'!$T$14,'PAINEL E TARGET'!$S$14,
IF(DD151&gt;='PAINEL E TARGET'!$T$15,'PAINEL E TARGET'!$S$15,
IF(DD151&gt;='PAINEL E TARGET'!$T$16,'PAINEL E TARGET'!$S$16,
IF(DD151&gt;='PAINEL E TARGET'!$T$17,'PAINEL E TARGET'!$S$17,
IF(DD151&gt;='PAINEL E TARGET'!$T$18,'PAINEL E TARGET'!$S$18,'PAINEL E TARGET'!$S$19))))))))</f>
        <v>8. Fx de 130% ou mais</v>
      </c>
      <c r="DF151" s="17">
        <f>IFERROR(VLOOKUP($BW151,'PAINEL E TARGET'!$G$1:$Q$99,8,0),0)</f>
        <v>0.1</v>
      </c>
      <c r="DG151" s="17">
        <f>VLOOKUP(DE151,'PAINEL E TARGET'!$S$10:$U$19,3,0)</f>
        <v>1.6</v>
      </c>
      <c r="DH151" s="16">
        <f t="shared" si="104"/>
        <v>480.00000000000011</v>
      </c>
      <c r="DI151" s="17">
        <f t="shared" si="90"/>
        <v>1.024</v>
      </c>
      <c r="DJ151" s="33" t="str">
        <f>IF(DI151&gt;='PAINEL E TARGET'!$T$11,'PAINEL E TARGET'!$S$11,
IF(DI151&gt;='PAINEL E TARGET'!$T$12,'PAINEL E TARGET'!$S$12,
IF(DI151&gt;='PAINEL E TARGET'!$T$13,'PAINEL E TARGET'!$S$13,
IF(DI151&gt;='PAINEL E TARGET'!$T$14,'PAINEL E TARGET'!$S$14,
IF(DI151&gt;='PAINEL E TARGET'!$T$15,'PAINEL E TARGET'!$S$15,
IF(DI151&gt;='PAINEL E TARGET'!$T$16,'PAINEL E TARGET'!$S$16,
IF(DI151&gt;='PAINEL E TARGET'!$T$17,'PAINEL E TARGET'!$S$17,
IF(DI151&gt;='PAINEL E TARGET'!$T$18,'PAINEL E TARGET'!$S$18,'PAINEL E TARGET'!$S$19))))))))</f>
        <v>2. Fx de 100% a 104,9%</v>
      </c>
      <c r="DK151" s="17">
        <f>IFERROR(VLOOKUP($BW151,'PAINEL E TARGET'!$G$1:$Q$99,9,0),0)</f>
        <v>0.15</v>
      </c>
      <c r="DL151" s="17">
        <f>VLOOKUP(DJ151,'PAINEL E TARGET'!$S$10:$U$19,3,0)</f>
        <v>1</v>
      </c>
      <c r="DM151" s="16">
        <f t="shared" si="105"/>
        <v>450</v>
      </c>
      <c r="DN151" s="17">
        <f t="shared" si="91"/>
        <v>0.53300000000000003</v>
      </c>
      <c r="DO151" s="33" t="str">
        <f>IF(DN151&gt;='PAINEL E TARGET'!$T$11,'PAINEL E TARGET'!$S$11,
IF(DN151&gt;='PAINEL E TARGET'!$T$12,'PAINEL E TARGET'!$S$12,
IF(DN151&gt;='PAINEL E TARGET'!$T$13,'PAINEL E TARGET'!$S$13,
IF(DN151&gt;='PAINEL E TARGET'!$T$14,'PAINEL E TARGET'!$S$14,
IF(DN151&gt;='PAINEL E TARGET'!$T$15,'PAINEL E TARGET'!$S$15,
IF(DN151&gt;='PAINEL E TARGET'!$T$16,'PAINEL E TARGET'!$S$16,
IF(DN151&gt;='PAINEL E TARGET'!$T$17,'PAINEL E TARGET'!$S$17,
IF(DN151&gt;='PAINEL E TARGET'!$T$18,'PAINEL E TARGET'!$S$18,'PAINEL E TARGET'!$S$19))))))))</f>
        <v>Não elegível</v>
      </c>
      <c r="DP151" s="17">
        <f>IFERROR(VLOOKUP($BW151,'PAINEL E TARGET'!$G$1:$Q$99,10,0),0)</f>
        <v>0</v>
      </c>
      <c r="DQ151" s="17">
        <f>VLOOKUP(DO151,'PAINEL E TARGET'!$S$10:$U$19,3,0)</f>
        <v>0</v>
      </c>
      <c r="DR151" s="16">
        <f t="shared" si="106"/>
        <v>0</v>
      </c>
      <c r="DS151" s="17">
        <f t="shared" si="92"/>
        <v>1.0629999999999999</v>
      </c>
      <c r="DT151" s="16">
        <f>IF(DS151&gt;=1,VLOOKUP(BO151,'PAINEL E TARGET'!$S$1:$W$8,5,0),0)</f>
        <v>300</v>
      </c>
      <c r="DU151" s="16">
        <f t="shared" si="107"/>
        <v>2130</v>
      </c>
    </row>
    <row r="152" spans="2:125" s="32" customFormat="1" x14ac:dyDescent="0.2">
      <c r="B152" s="44">
        <v>43541</v>
      </c>
      <c r="C152" s="65">
        <v>547</v>
      </c>
      <c r="D152" s="66" t="s">
        <v>158</v>
      </c>
      <c r="E152" s="65">
        <v>413</v>
      </c>
      <c r="F152" s="65" t="s">
        <v>1020</v>
      </c>
      <c r="G152" s="67">
        <v>1452054.0839520881</v>
      </c>
      <c r="H152" s="67">
        <v>854483.79862990079</v>
      </c>
      <c r="I152" s="67">
        <v>753805.64999999991</v>
      </c>
      <c r="J152" s="68">
        <v>0.88217664420164477</v>
      </c>
      <c r="K152" s="67">
        <v>15074.971014547929</v>
      </c>
      <c r="L152" s="67">
        <v>723667.1973455213</v>
      </c>
      <c r="M152" s="67">
        <v>11149.4</v>
      </c>
      <c r="N152" s="67">
        <v>686874.57</v>
      </c>
      <c r="O152" s="67">
        <v>1264953.3834181542</v>
      </c>
      <c r="P152" s="67" t="s">
        <v>1082</v>
      </c>
      <c r="Q152" s="67" t="s">
        <v>1082</v>
      </c>
      <c r="R152" s="67">
        <v>0</v>
      </c>
      <c r="S152" s="67">
        <v>3299</v>
      </c>
      <c r="T152" s="68">
        <v>8.0175266198059134E-2</v>
      </c>
      <c r="U152" s="68">
        <v>5.4621304766940861E-2</v>
      </c>
      <c r="V152" s="68">
        <v>0.68127375632290854</v>
      </c>
      <c r="W152" s="67">
        <v>59228.849999999984</v>
      </c>
      <c r="X152" s="67">
        <v>38126.979999999996</v>
      </c>
      <c r="Y152" s="68">
        <v>0.64372311804129245</v>
      </c>
      <c r="Z152" s="68">
        <v>3.1283011840656086E-2</v>
      </c>
      <c r="AA152" s="68">
        <v>3.1888661359293996E-2</v>
      </c>
      <c r="AB152" s="68">
        <v>1.0193603327493805</v>
      </c>
      <c r="AC152" s="67">
        <v>23110.080000000002</v>
      </c>
      <c r="AD152" s="67">
        <v>22259.05</v>
      </c>
      <c r="AE152" s="68">
        <v>0.96317494357440547</v>
      </c>
      <c r="AF152" s="43">
        <v>80</v>
      </c>
      <c r="AG152" s="43">
        <v>70</v>
      </c>
      <c r="AH152" s="43">
        <v>16</v>
      </c>
      <c r="AI152" s="43">
        <v>14</v>
      </c>
      <c r="AJ152" s="67">
        <v>37183.629999999997</v>
      </c>
      <c r="AK152" s="67">
        <v>24134.799999999999</v>
      </c>
      <c r="AL152" s="68">
        <v>0.64907057218458775</v>
      </c>
      <c r="AM152" s="67">
        <v>4042.8799999999997</v>
      </c>
      <c r="AN152" s="67">
        <v>498</v>
      </c>
      <c r="AO152" s="68">
        <v>0.12317951559284472</v>
      </c>
      <c r="AP152" s="67">
        <v>1353.98</v>
      </c>
      <c r="AQ152" s="67">
        <v>249.98</v>
      </c>
      <c r="AR152" s="68">
        <v>0.18462606537762744</v>
      </c>
      <c r="AS152" s="67">
        <v>16648.360000000004</v>
      </c>
      <c r="AT152" s="67">
        <v>13244.200000000003</v>
      </c>
      <c r="AU152" s="68">
        <v>0.79552580554481034</v>
      </c>
      <c r="AV152" s="43">
        <v>290.53999999999996</v>
      </c>
      <c r="AW152" s="43">
        <v>389.93</v>
      </c>
      <c r="AX152" s="69">
        <v>1.3420871480691128</v>
      </c>
      <c r="AY152" s="43">
        <v>15074.971014547929</v>
      </c>
      <c r="AZ152" s="43">
        <v>11149.4</v>
      </c>
      <c r="BA152" s="43">
        <v>43562.569787223707</v>
      </c>
      <c r="BB152" s="43">
        <v>37991.590000000004</v>
      </c>
      <c r="BC152" s="43">
        <v>25347.71374501392</v>
      </c>
      <c r="BD152" s="43">
        <v>74398.677995586098</v>
      </c>
      <c r="BE152" s="43">
        <v>101960.73999999999</v>
      </c>
      <c r="BF152" s="43">
        <v>39783.409999999996</v>
      </c>
      <c r="BG152" s="43">
        <v>499.87999999999994</v>
      </c>
      <c r="BH152" s="43">
        <v>30</v>
      </c>
      <c r="BI152" s="44">
        <v>43173</v>
      </c>
      <c r="BJ152" s="44">
        <v>43541</v>
      </c>
      <c r="BK152" s="44">
        <v>43172</v>
      </c>
      <c r="BL152" s="43">
        <f t="shared" si="93"/>
        <v>757104.64999999991</v>
      </c>
      <c r="BM152" s="43">
        <f t="shared" si="94"/>
        <v>701322.97</v>
      </c>
      <c r="BO152" s="16" t="str">
        <f>IFERROR(VLOOKUP($C152,'PORTE LOJA'!A:B,2,0),"PORTE 1")</f>
        <v>PORTE 2</v>
      </c>
      <c r="BP152" s="16">
        <f>VLOOKUP(BO152,'PAINEL E TARGET'!$S$1:$W$8,3,0)</f>
        <v>1875</v>
      </c>
      <c r="BQ152" s="16">
        <f t="shared" si="72"/>
        <v>1</v>
      </c>
      <c r="BR152" s="16">
        <f t="shared" si="73"/>
        <v>1</v>
      </c>
      <c r="BS152" s="16">
        <f t="shared" si="74"/>
        <v>1</v>
      </c>
      <c r="BT152" s="16">
        <f t="shared" si="75"/>
        <v>1</v>
      </c>
      <c r="BU152" s="16">
        <f t="shared" si="76"/>
        <v>1</v>
      </c>
      <c r="BV152" s="16">
        <f t="shared" si="77"/>
        <v>1</v>
      </c>
      <c r="BW152" s="17" t="str">
        <f t="shared" si="95"/>
        <v>111111</v>
      </c>
      <c r="BY152" s="17">
        <f t="shared" si="78"/>
        <v>0.88600000000000001</v>
      </c>
      <c r="BZ152" s="17">
        <f t="shared" si="79"/>
        <v>0.94899999999999995</v>
      </c>
      <c r="CA152" s="17" t="str">
        <f t="shared" si="96"/>
        <v>Sem Retira</v>
      </c>
      <c r="CB152" s="17">
        <f t="shared" si="97"/>
        <v>0.94899999999999995</v>
      </c>
      <c r="CC152" s="33" t="str">
        <f>IF(CB152&gt;='PAINEL E TARGET'!$T$11,'PAINEL E TARGET'!$S$11,
IF(CB152&gt;='PAINEL E TARGET'!$T$12,'PAINEL E TARGET'!$S$12,
IF(CB152&gt;='PAINEL E TARGET'!$T$13,'PAINEL E TARGET'!$S$13,
IF(CB152&gt;='PAINEL E TARGET'!$T$14,'PAINEL E TARGET'!$S$14,
IF(CB152&gt;='PAINEL E TARGET'!$T$15,'PAINEL E TARGET'!$S$15,
IF(CB152&gt;='PAINEL E TARGET'!$T$16,'PAINEL E TARGET'!$S$16,
IF(CB152&gt;='PAINEL E TARGET'!$T$17,'PAINEL E TARGET'!$S$17,
IF(CB152&gt;='PAINEL E TARGET'!$T$18,'PAINEL E TARGET'!$S$18,'PAINEL E TARGET'!$S$19))))))))</f>
        <v>1. Fx de 90% a 99,9%</v>
      </c>
      <c r="CD152" s="17">
        <f>IFERROR(VLOOKUP($BW152,'PAINEL E TARGET'!$G$1:$Q$99,4,0),0)</f>
        <v>0.25</v>
      </c>
      <c r="CE152" s="17">
        <f>VLOOKUP(CC152,'PAINEL E TARGET'!$S$10:$U$19,3,0)</f>
        <v>0.5</v>
      </c>
      <c r="CF152" s="16">
        <f t="shared" si="98"/>
        <v>234.375</v>
      </c>
      <c r="CG152" s="17">
        <f t="shared" si="80"/>
        <v>0.64900000000000002</v>
      </c>
      <c r="CH152" s="17">
        <f t="shared" si="81"/>
        <v>0.123</v>
      </c>
      <c r="CI152" s="17">
        <f t="shared" si="82"/>
        <v>0.185</v>
      </c>
      <c r="CJ152" s="17">
        <f t="shared" si="83"/>
        <v>0.79600000000000004</v>
      </c>
      <c r="CK152" s="17">
        <f t="shared" si="84"/>
        <v>1.3420000000000001</v>
      </c>
      <c r="CL152" s="17">
        <f t="shared" si="85"/>
        <v>0.64400000000000002</v>
      </c>
      <c r="CM152" s="16">
        <f t="shared" si="86"/>
        <v>2</v>
      </c>
      <c r="CN152" s="17" t="str">
        <f t="shared" si="99"/>
        <v>não ok</v>
      </c>
      <c r="CO152" s="17">
        <f t="shared" si="100"/>
        <v>0</v>
      </c>
      <c r="CP152" s="33" t="str">
        <f>IF(CO152&gt;='PAINEL E TARGET'!$T$11,'PAINEL E TARGET'!$S$11,
IF(CO152&gt;='PAINEL E TARGET'!$T$12,'PAINEL E TARGET'!$S$12,
IF(CO152&gt;='PAINEL E TARGET'!$T$13,'PAINEL E TARGET'!$S$13,
IF(CO152&gt;='PAINEL E TARGET'!$T$14,'PAINEL E TARGET'!$S$14,
IF(CO152&gt;='PAINEL E TARGET'!$T$15,'PAINEL E TARGET'!$S$15,
IF(CO152&gt;='PAINEL E TARGET'!$T$16,'PAINEL E TARGET'!$S$16,
IF(CO152&gt;='PAINEL E TARGET'!$T$17,'PAINEL E TARGET'!$S$17,
IF(CO152&gt;='PAINEL E TARGET'!$T$18,'PAINEL E TARGET'!$S$18,'PAINEL E TARGET'!$S$19))))))))</f>
        <v>Não elegível</v>
      </c>
      <c r="CQ152" s="17">
        <f>IFERROR(VLOOKUP($BW152,'PAINEL E TARGET'!$G$1:$Q$99,5,0),0)</f>
        <v>0.25</v>
      </c>
      <c r="CR152" s="17">
        <f>VLOOKUP(CP152,'PAINEL E TARGET'!$S$10:$U$19,3,0)</f>
        <v>0</v>
      </c>
      <c r="CS152" s="16">
        <f t="shared" si="101"/>
        <v>0</v>
      </c>
      <c r="CT152" s="17">
        <f t="shared" si="87"/>
        <v>0.96299999999999997</v>
      </c>
      <c r="CU152" s="33" t="str">
        <f>IF(CT152&gt;='PAINEL E TARGET'!$T$11,'PAINEL E TARGET'!$S$11,
IF(CT152&gt;='PAINEL E TARGET'!$T$12,'PAINEL E TARGET'!$S$12,
IF(CT152&gt;='PAINEL E TARGET'!$T$13,'PAINEL E TARGET'!$S$13,
IF(CT152&gt;='PAINEL E TARGET'!$T$14,'PAINEL E TARGET'!$S$14,
IF(CT152&gt;='PAINEL E TARGET'!$T$15,'PAINEL E TARGET'!$S$15,
IF(CT152&gt;='PAINEL E TARGET'!$T$16,'PAINEL E TARGET'!$S$16,
IF(CT152&gt;='PAINEL E TARGET'!$T$17,'PAINEL E TARGET'!$S$17,
IF(CT152&gt;='PAINEL E TARGET'!$T$18,'PAINEL E TARGET'!$S$18,'PAINEL E TARGET'!$S$19))))))))</f>
        <v>1. Fx de 90% a 99,9%</v>
      </c>
      <c r="CV152" s="17">
        <f>IFERROR(VLOOKUP($BW152,'PAINEL E TARGET'!$G$1:$Q$99,6,0),0)</f>
        <v>0.2</v>
      </c>
      <c r="CW152" s="17">
        <f>VLOOKUP(CU152,'PAINEL E TARGET'!$S$10:$U$19,3,0)</f>
        <v>0.5</v>
      </c>
      <c r="CX152" s="16">
        <f t="shared" si="102"/>
        <v>187.5</v>
      </c>
      <c r="CY152" s="17">
        <f t="shared" si="88"/>
        <v>0.74</v>
      </c>
      <c r="CZ152" s="33" t="str">
        <f>IF(CY152&gt;='PAINEL E TARGET'!$T$11,'PAINEL E TARGET'!$S$11,
IF(CY152&gt;='PAINEL E TARGET'!$T$12,'PAINEL E TARGET'!$S$12,
IF(CY152&gt;='PAINEL E TARGET'!$T$13,'PAINEL E TARGET'!$S$13,
IF(CY152&gt;='PAINEL E TARGET'!$T$14,'PAINEL E TARGET'!$S$14,
IF(CY152&gt;='PAINEL E TARGET'!$T$15,'PAINEL E TARGET'!$S$15,
IF(CY152&gt;='PAINEL E TARGET'!$T$16,'PAINEL E TARGET'!$S$16,
IF(CY152&gt;='PAINEL E TARGET'!$T$17,'PAINEL E TARGET'!$S$17,
IF(CY152&gt;='PAINEL E TARGET'!$T$18,'PAINEL E TARGET'!$S$18,'PAINEL E TARGET'!$S$19))))))))</f>
        <v>Não elegível</v>
      </c>
      <c r="DA152" s="17">
        <f>IFERROR(VLOOKUP($BW152,'PAINEL E TARGET'!$G$1:$Q$99,7,0),0)</f>
        <v>0.15</v>
      </c>
      <c r="DB152" s="17">
        <f>VLOOKUP(CZ152,'PAINEL E TARGET'!$S$10:$U$19,3,0)</f>
        <v>0</v>
      </c>
      <c r="DC152" s="16">
        <f t="shared" si="103"/>
        <v>0</v>
      </c>
      <c r="DD152" s="17">
        <f t="shared" si="89"/>
        <v>0.872</v>
      </c>
      <c r="DE152" s="33" t="str">
        <f>IF(DD152&gt;='PAINEL E TARGET'!$T$11,'PAINEL E TARGET'!$S$11,
IF(DD152&gt;='PAINEL E TARGET'!$T$12,'PAINEL E TARGET'!$S$12,
IF(DD152&gt;='PAINEL E TARGET'!$T$13,'PAINEL E TARGET'!$S$13,
IF(DD152&gt;='PAINEL E TARGET'!$T$14,'PAINEL E TARGET'!$S$14,
IF(DD152&gt;='PAINEL E TARGET'!$T$15,'PAINEL E TARGET'!$S$15,
IF(DD152&gt;='PAINEL E TARGET'!$T$16,'PAINEL E TARGET'!$S$16,
IF(DD152&gt;='PAINEL E TARGET'!$T$17,'PAINEL E TARGET'!$S$17,
IF(DD152&gt;='PAINEL E TARGET'!$T$18,'PAINEL E TARGET'!$S$18,'PAINEL E TARGET'!$S$19))))))))</f>
        <v>Não elegível</v>
      </c>
      <c r="DF152" s="17">
        <f>IFERROR(VLOOKUP($BW152,'PAINEL E TARGET'!$G$1:$Q$99,8,0),0)</f>
        <v>0.1</v>
      </c>
      <c r="DG152" s="17">
        <f>VLOOKUP(DE152,'PAINEL E TARGET'!$S$10:$U$19,3,0)</f>
        <v>0</v>
      </c>
      <c r="DH152" s="16">
        <f t="shared" si="104"/>
        <v>0</v>
      </c>
      <c r="DI152" s="17">
        <f t="shared" si="90"/>
        <v>0.875</v>
      </c>
      <c r="DJ152" s="33" t="str">
        <f>IF(DI152&gt;='PAINEL E TARGET'!$T$11,'PAINEL E TARGET'!$S$11,
IF(DI152&gt;='PAINEL E TARGET'!$T$12,'PAINEL E TARGET'!$S$12,
IF(DI152&gt;='PAINEL E TARGET'!$T$13,'PAINEL E TARGET'!$S$13,
IF(DI152&gt;='PAINEL E TARGET'!$T$14,'PAINEL E TARGET'!$S$14,
IF(DI152&gt;='PAINEL E TARGET'!$T$15,'PAINEL E TARGET'!$S$15,
IF(DI152&gt;='PAINEL E TARGET'!$T$16,'PAINEL E TARGET'!$S$16,
IF(DI152&gt;='PAINEL E TARGET'!$T$17,'PAINEL E TARGET'!$S$17,
IF(DI152&gt;='PAINEL E TARGET'!$T$18,'PAINEL E TARGET'!$S$18,'PAINEL E TARGET'!$S$19))))))))</f>
        <v>Não elegível</v>
      </c>
      <c r="DK152" s="17">
        <f>IFERROR(VLOOKUP($BW152,'PAINEL E TARGET'!$G$1:$Q$99,9,0),0)</f>
        <v>0.05</v>
      </c>
      <c r="DL152" s="17">
        <f>VLOOKUP(DJ152,'PAINEL E TARGET'!$S$10:$U$19,3,0)</f>
        <v>0</v>
      </c>
      <c r="DM152" s="16">
        <f t="shared" si="105"/>
        <v>0</v>
      </c>
      <c r="DN152" s="17">
        <f t="shared" si="91"/>
        <v>1.3420000000000001</v>
      </c>
      <c r="DO152" s="33" t="str">
        <f>IF(DN152&gt;='PAINEL E TARGET'!$T$11,'PAINEL E TARGET'!$S$11,
IF(DN152&gt;='PAINEL E TARGET'!$T$12,'PAINEL E TARGET'!$S$12,
IF(DN152&gt;='PAINEL E TARGET'!$T$13,'PAINEL E TARGET'!$S$13,
IF(DN152&gt;='PAINEL E TARGET'!$T$14,'PAINEL E TARGET'!$S$14,
IF(DN152&gt;='PAINEL E TARGET'!$T$15,'PAINEL E TARGET'!$S$15,
IF(DN152&gt;='PAINEL E TARGET'!$T$16,'PAINEL E TARGET'!$S$16,
IF(DN152&gt;='PAINEL E TARGET'!$T$17,'PAINEL E TARGET'!$S$17,
IF(DN152&gt;='PAINEL E TARGET'!$T$18,'PAINEL E TARGET'!$S$18,'PAINEL E TARGET'!$S$19))))))))</f>
        <v>8. Fx de 130% ou mais</v>
      </c>
      <c r="DP152" s="17">
        <f>IFERROR(VLOOKUP($BW152,'PAINEL E TARGET'!$G$1:$Q$99,10,0),0)</f>
        <v>0</v>
      </c>
      <c r="DQ152" s="17">
        <f>VLOOKUP(DO152,'PAINEL E TARGET'!$S$10:$U$19,3,0)</f>
        <v>1.6</v>
      </c>
      <c r="DR152" s="16">
        <f t="shared" si="106"/>
        <v>0</v>
      </c>
      <c r="DS152" s="17">
        <f t="shared" si="92"/>
        <v>0.875</v>
      </c>
      <c r="DT152" s="16">
        <f>IF(DS152&gt;=1,VLOOKUP(BO152,'PAINEL E TARGET'!$S$1:$W$8,5,0),0)</f>
        <v>0</v>
      </c>
      <c r="DU152" s="16">
        <f t="shared" si="107"/>
        <v>421.875</v>
      </c>
    </row>
    <row r="153" spans="2:125" s="32" customFormat="1" x14ac:dyDescent="0.2">
      <c r="B153" s="44">
        <v>43541</v>
      </c>
      <c r="C153" s="65">
        <v>590</v>
      </c>
      <c r="D153" s="66" t="s">
        <v>159</v>
      </c>
      <c r="E153" s="65">
        <v>413</v>
      </c>
      <c r="F153" s="65" t="s">
        <v>1020</v>
      </c>
      <c r="G153" s="67">
        <v>1730663.8705805067</v>
      </c>
      <c r="H153" s="67">
        <v>989822.77288756205</v>
      </c>
      <c r="I153" s="67">
        <v>822773.87999999989</v>
      </c>
      <c r="J153" s="68">
        <v>0.8312335324431479</v>
      </c>
      <c r="K153" s="67">
        <v>122266.557500639</v>
      </c>
      <c r="L153" s="67">
        <v>832450.50365845859</v>
      </c>
      <c r="M153" s="67">
        <v>122357.53</v>
      </c>
      <c r="N153" s="67">
        <v>683182.5</v>
      </c>
      <c r="O153" s="67">
        <v>1667804.041613929</v>
      </c>
      <c r="P153" s="67" t="s">
        <v>1082</v>
      </c>
      <c r="Q153" s="67" t="s">
        <v>1082</v>
      </c>
      <c r="R153" s="67">
        <v>0</v>
      </c>
      <c r="S153" s="67">
        <v>0</v>
      </c>
      <c r="T153" s="68">
        <v>8.2917550361874232E-2</v>
      </c>
      <c r="U153" s="68">
        <v>5.4770251454791127E-2</v>
      </c>
      <c r="V153" s="68">
        <v>0.66053870641087675</v>
      </c>
      <c r="W153" s="67">
        <v>79162.8</v>
      </c>
      <c r="X153" s="67">
        <v>44119.62999999999</v>
      </c>
      <c r="Y153" s="68">
        <v>0.55732781053727243</v>
      </c>
      <c r="Z153" s="68">
        <v>8.378537815474317E-2</v>
      </c>
      <c r="AA153" s="68">
        <v>9.2123379641356876E-2</v>
      </c>
      <c r="AB153" s="68">
        <v>1.0995161885074298</v>
      </c>
      <c r="AC153" s="67">
        <v>79991.330000000016</v>
      </c>
      <c r="AD153" s="67">
        <v>74209.070000000007</v>
      </c>
      <c r="AE153" s="68">
        <v>0.9277139159956459</v>
      </c>
      <c r="AF153" s="43">
        <v>80</v>
      </c>
      <c r="AG153" s="43">
        <v>81</v>
      </c>
      <c r="AH153" s="43">
        <v>43</v>
      </c>
      <c r="AI153" s="43">
        <v>26</v>
      </c>
      <c r="AJ153" s="67">
        <v>35949.14</v>
      </c>
      <c r="AK153" s="67">
        <v>24748</v>
      </c>
      <c r="AL153" s="68">
        <v>0.68841702471881105</v>
      </c>
      <c r="AM153" s="67">
        <v>6900.4800000000005</v>
      </c>
      <c r="AN153" s="67">
        <v>2042.6</v>
      </c>
      <c r="AO153" s="68">
        <v>0.29600839361899461</v>
      </c>
      <c r="AP153" s="67">
        <v>3873.28</v>
      </c>
      <c r="AQ153" s="67">
        <v>1405.92</v>
      </c>
      <c r="AR153" s="68">
        <v>0.36297918043621941</v>
      </c>
      <c r="AS153" s="67">
        <v>32439.900000000005</v>
      </c>
      <c r="AT153" s="67">
        <v>15923.11</v>
      </c>
      <c r="AU153" s="68">
        <v>0.49084954022669608</v>
      </c>
      <c r="AV153" s="43">
        <v>1491.8899999999999</v>
      </c>
      <c r="AW153" s="43">
        <v>1479.7</v>
      </c>
      <c r="AX153" s="69">
        <v>0.99182915630508961</v>
      </c>
      <c r="AY153" s="43">
        <v>122266.557500639</v>
      </c>
      <c r="AZ153" s="43">
        <v>122357.53</v>
      </c>
      <c r="BA153" s="43">
        <v>34984.56806079836</v>
      </c>
      <c r="BB153" s="43">
        <v>33980.410000000003</v>
      </c>
      <c r="BC153" s="43">
        <v>212386.67027326763</v>
      </c>
      <c r="BD153" s="43">
        <v>61168.855943082366</v>
      </c>
      <c r="BE153" s="43">
        <v>139414.41</v>
      </c>
      <c r="BF153" s="43">
        <v>140873.65</v>
      </c>
      <c r="BG153" s="43">
        <v>2610.56</v>
      </c>
      <c r="BH153" s="43">
        <v>82</v>
      </c>
      <c r="BI153" s="44">
        <v>43173</v>
      </c>
      <c r="BJ153" s="44">
        <v>43541</v>
      </c>
      <c r="BK153" s="44">
        <v>43172</v>
      </c>
      <c r="BL153" s="43">
        <f t="shared" si="93"/>
        <v>822773.87999999989</v>
      </c>
      <c r="BM153" s="43">
        <f t="shared" si="94"/>
        <v>805540.03</v>
      </c>
      <c r="BO153" s="16" t="str">
        <f>IFERROR(VLOOKUP($C153,'PORTE LOJA'!A:B,2,0),"PORTE 1")</f>
        <v>PORTE 3</v>
      </c>
      <c r="BP153" s="16">
        <f>VLOOKUP(BO153,'PAINEL E TARGET'!$S$1:$W$8,3,0)</f>
        <v>2400</v>
      </c>
      <c r="BQ153" s="16">
        <f t="shared" si="72"/>
        <v>1</v>
      </c>
      <c r="BR153" s="16">
        <f t="shared" si="73"/>
        <v>1</v>
      </c>
      <c r="BS153" s="16">
        <f t="shared" si="74"/>
        <v>1</v>
      </c>
      <c r="BT153" s="16">
        <f t="shared" si="75"/>
        <v>1</v>
      </c>
      <c r="BU153" s="16">
        <f t="shared" si="76"/>
        <v>1</v>
      </c>
      <c r="BV153" s="16">
        <f t="shared" si="77"/>
        <v>1</v>
      </c>
      <c r="BW153" s="17" t="str">
        <f t="shared" si="95"/>
        <v>111111</v>
      </c>
      <c r="BY153" s="17">
        <f t="shared" si="78"/>
        <v>0.83099999999999996</v>
      </c>
      <c r="BZ153" s="17">
        <f t="shared" si="79"/>
        <v>0.84399999999999997</v>
      </c>
      <c r="CA153" s="17" t="str">
        <f t="shared" si="96"/>
        <v>Sem Retira</v>
      </c>
      <c r="CB153" s="17">
        <f t="shared" si="97"/>
        <v>0.84399999999999997</v>
      </c>
      <c r="CC153" s="33" t="str">
        <f>IF(CB153&gt;='PAINEL E TARGET'!$T$11,'PAINEL E TARGET'!$S$11,
IF(CB153&gt;='PAINEL E TARGET'!$T$12,'PAINEL E TARGET'!$S$12,
IF(CB153&gt;='PAINEL E TARGET'!$T$13,'PAINEL E TARGET'!$S$13,
IF(CB153&gt;='PAINEL E TARGET'!$T$14,'PAINEL E TARGET'!$S$14,
IF(CB153&gt;='PAINEL E TARGET'!$T$15,'PAINEL E TARGET'!$S$15,
IF(CB153&gt;='PAINEL E TARGET'!$T$16,'PAINEL E TARGET'!$S$16,
IF(CB153&gt;='PAINEL E TARGET'!$T$17,'PAINEL E TARGET'!$S$17,
IF(CB153&gt;='PAINEL E TARGET'!$T$18,'PAINEL E TARGET'!$S$18,'PAINEL E TARGET'!$S$19))))))))</f>
        <v>Não elegível</v>
      </c>
      <c r="CD153" s="17">
        <f>IFERROR(VLOOKUP($BW153,'PAINEL E TARGET'!$G$1:$Q$99,4,0),0)</f>
        <v>0.25</v>
      </c>
      <c r="CE153" s="17">
        <f>VLOOKUP(CC153,'PAINEL E TARGET'!$S$10:$U$19,3,0)</f>
        <v>0</v>
      </c>
      <c r="CF153" s="16">
        <f t="shared" si="98"/>
        <v>0</v>
      </c>
      <c r="CG153" s="17">
        <f t="shared" si="80"/>
        <v>0.68799999999999994</v>
      </c>
      <c r="CH153" s="17">
        <f t="shared" si="81"/>
        <v>0.29599999999999999</v>
      </c>
      <c r="CI153" s="17">
        <f t="shared" si="82"/>
        <v>0.36299999999999999</v>
      </c>
      <c r="CJ153" s="17">
        <f t="shared" si="83"/>
        <v>0.49099999999999999</v>
      </c>
      <c r="CK153" s="17">
        <f t="shared" si="84"/>
        <v>0.99199999999999999</v>
      </c>
      <c r="CL153" s="17">
        <f t="shared" si="85"/>
        <v>0.55700000000000005</v>
      </c>
      <c r="CM153" s="16">
        <f t="shared" si="86"/>
        <v>1</v>
      </c>
      <c r="CN153" s="17" t="str">
        <f t="shared" si="99"/>
        <v>não ok</v>
      </c>
      <c r="CO153" s="17">
        <f t="shared" si="100"/>
        <v>0</v>
      </c>
      <c r="CP153" s="33" t="str">
        <f>IF(CO153&gt;='PAINEL E TARGET'!$T$11,'PAINEL E TARGET'!$S$11,
IF(CO153&gt;='PAINEL E TARGET'!$T$12,'PAINEL E TARGET'!$S$12,
IF(CO153&gt;='PAINEL E TARGET'!$T$13,'PAINEL E TARGET'!$S$13,
IF(CO153&gt;='PAINEL E TARGET'!$T$14,'PAINEL E TARGET'!$S$14,
IF(CO153&gt;='PAINEL E TARGET'!$T$15,'PAINEL E TARGET'!$S$15,
IF(CO153&gt;='PAINEL E TARGET'!$T$16,'PAINEL E TARGET'!$S$16,
IF(CO153&gt;='PAINEL E TARGET'!$T$17,'PAINEL E TARGET'!$S$17,
IF(CO153&gt;='PAINEL E TARGET'!$T$18,'PAINEL E TARGET'!$S$18,'PAINEL E TARGET'!$S$19))))))))</f>
        <v>Não elegível</v>
      </c>
      <c r="CQ153" s="17">
        <f>IFERROR(VLOOKUP($BW153,'PAINEL E TARGET'!$G$1:$Q$99,5,0),0)</f>
        <v>0.25</v>
      </c>
      <c r="CR153" s="17">
        <f>VLOOKUP(CP153,'PAINEL E TARGET'!$S$10:$U$19,3,0)</f>
        <v>0</v>
      </c>
      <c r="CS153" s="16">
        <f t="shared" si="101"/>
        <v>0</v>
      </c>
      <c r="CT153" s="17">
        <f t="shared" si="87"/>
        <v>0.92800000000000005</v>
      </c>
      <c r="CU153" s="33" t="str">
        <f>IF(CT153&gt;='PAINEL E TARGET'!$T$11,'PAINEL E TARGET'!$S$11,
IF(CT153&gt;='PAINEL E TARGET'!$T$12,'PAINEL E TARGET'!$S$12,
IF(CT153&gt;='PAINEL E TARGET'!$T$13,'PAINEL E TARGET'!$S$13,
IF(CT153&gt;='PAINEL E TARGET'!$T$14,'PAINEL E TARGET'!$S$14,
IF(CT153&gt;='PAINEL E TARGET'!$T$15,'PAINEL E TARGET'!$S$15,
IF(CT153&gt;='PAINEL E TARGET'!$T$16,'PAINEL E TARGET'!$S$16,
IF(CT153&gt;='PAINEL E TARGET'!$T$17,'PAINEL E TARGET'!$S$17,
IF(CT153&gt;='PAINEL E TARGET'!$T$18,'PAINEL E TARGET'!$S$18,'PAINEL E TARGET'!$S$19))))))))</f>
        <v>1. Fx de 90% a 99,9%</v>
      </c>
      <c r="CV153" s="17">
        <f>IFERROR(VLOOKUP($BW153,'PAINEL E TARGET'!$G$1:$Q$99,6,0),0)</f>
        <v>0.2</v>
      </c>
      <c r="CW153" s="17">
        <f>VLOOKUP(CU153,'PAINEL E TARGET'!$S$10:$U$19,3,0)</f>
        <v>0.5</v>
      </c>
      <c r="CX153" s="16">
        <f t="shared" si="102"/>
        <v>240</v>
      </c>
      <c r="CY153" s="17">
        <f t="shared" si="88"/>
        <v>1.0009999999999999</v>
      </c>
      <c r="CZ153" s="33" t="str">
        <f>IF(CY153&gt;='PAINEL E TARGET'!$T$11,'PAINEL E TARGET'!$S$11,
IF(CY153&gt;='PAINEL E TARGET'!$T$12,'PAINEL E TARGET'!$S$12,
IF(CY153&gt;='PAINEL E TARGET'!$T$13,'PAINEL E TARGET'!$S$13,
IF(CY153&gt;='PAINEL E TARGET'!$T$14,'PAINEL E TARGET'!$S$14,
IF(CY153&gt;='PAINEL E TARGET'!$T$15,'PAINEL E TARGET'!$S$15,
IF(CY153&gt;='PAINEL E TARGET'!$T$16,'PAINEL E TARGET'!$S$16,
IF(CY153&gt;='PAINEL E TARGET'!$T$17,'PAINEL E TARGET'!$S$17,
IF(CY153&gt;='PAINEL E TARGET'!$T$18,'PAINEL E TARGET'!$S$18,'PAINEL E TARGET'!$S$19))))))))</f>
        <v>2. Fx de 100% a 104,9%</v>
      </c>
      <c r="DA153" s="17">
        <f>IFERROR(VLOOKUP($BW153,'PAINEL E TARGET'!$G$1:$Q$99,7,0),0)</f>
        <v>0.15</v>
      </c>
      <c r="DB153" s="17">
        <f>VLOOKUP(CZ153,'PAINEL E TARGET'!$S$10:$U$19,3,0)</f>
        <v>1</v>
      </c>
      <c r="DC153" s="16">
        <f t="shared" si="103"/>
        <v>360</v>
      </c>
      <c r="DD153" s="17">
        <f t="shared" si="89"/>
        <v>0.97099999999999997</v>
      </c>
      <c r="DE153" s="33" t="str">
        <f>IF(DD153&gt;='PAINEL E TARGET'!$T$11,'PAINEL E TARGET'!$S$11,
IF(DD153&gt;='PAINEL E TARGET'!$T$12,'PAINEL E TARGET'!$S$12,
IF(DD153&gt;='PAINEL E TARGET'!$T$13,'PAINEL E TARGET'!$S$13,
IF(DD153&gt;='PAINEL E TARGET'!$T$14,'PAINEL E TARGET'!$S$14,
IF(DD153&gt;='PAINEL E TARGET'!$T$15,'PAINEL E TARGET'!$S$15,
IF(DD153&gt;='PAINEL E TARGET'!$T$16,'PAINEL E TARGET'!$S$16,
IF(DD153&gt;='PAINEL E TARGET'!$T$17,'PAINEL E TARGET'!$S$17,
IF(DD153&gt;='PAINEL E TARGET'!$T$18,'PAINEL E TARGET'!$S$18,'PAINEL E TARGET'!$S$19))))))))</f>
        <v>1. Fx de 90% a 99,9%</v>
      </c>
      <c r="DF153" s="17">
        <f>IFERROR(VLOOKUP($BW153,'PAINEL E TARGET'!$G$1:$Q$99,8,0),0)</f>
        <v>0.1</v>
      </c>
      <c r="DG153" s="17">
        <f>VLOOKUP(DE153,'PAINEL E TARGET'!$S$10:$U$19,3,0)</f>
        <v>0.5</v>
      </c>
      <c r="DH153" s="16">
        <f t="shared" si="104"/>
        <v>120</v>
      </c>
      <c r="DI153" s="17">
        <f t="shared" si="90"/>
        <v>0.60499999999999998</v>
      </c>
      <c r="DJ153" s="33" t="str">
        <f>IF(DI153&gt;='PAINEL E TARGET'!$T$11,'PAINEL E TARGET'!$S$11,
IF(DI153&gt;='PAINEL E TARGET'!$T$12,'PAINEL E TARGET'!$S$12,
IF(DI153&gt;='PAINEL E TARGET'!$T$13,'PAINEL E TARGET'!$S$13,
IF(DI153&gt;='PAINEL E TARGET'!$T$14,'PAINEL E TARGET'!$S$14,
IF(DI153&gt;='PAINEL E TARGET'!$T$15,'PAINEL E TARGET'!$S$15,
IF(DI153&gt;='PAINEL E TARGET'!$T$16,'PAINEL E TARGET'!$S$16,
IF(DI153&gt;='PAINEL E TARGET'!$T$17,'PAINEL E TARGET'!$S$17,
IF(DI153&gt;='PAINEL E TARGET'!$T$18,'PAINEL E TARGET'!$S$18,'PAINEL E TARGET'!$S$19))))))))</f>
        <v>Não elegível</v>
      </c>
      <c r="DK153" s="17">
        <f>IFERROR(VLOOKUP($BW153,'PAINEL E TARGET'!$G$1:$Q$99,9,0),0)</f>
        <v>0.05</v>
      </c>
      <c r="DL153" s="17">
        <f>VLOOKUP(DJ153,'PAINEL E TARGET'!$S$10:$U$19,3,0)</f>
        <v>0</v>
      </c>
      <c r="DM153" s="16">
        <f t="shared" si="105"/>
        <v>0</v>
      </c>
      <c r="DN153" s="17">
        <f t="shared" si="91"/>
        <v>0.99199999999999999</v>
      </c>
      <c r="DO153" s="33" t="str">
        <f>IF(DN153&gt;='PAINEL E TARGET'!$T$11,'PAINEL E TARGET'!$S$11,
IF(DN153&gt;='PAINEL E TARGET'!$T$12,'PAINEL E TARGET'!$S$12,
IF(DN153&gt;='PAINEL E TARGET'!$T$13,'PAINEL E TARGET'!$S$13,
IF(DN153&gt;='PAINEL E TARGET'!$T$14,'PAINEL E TARGET'!$S$14,
IF(DN153&gt;='PAINEL E TARGET'!$T$15,'PAINEL E TARGET'!$S$15,
IF(DN153&gt;='PAINEL E TARGET'!$T$16,'PAINEL E TARGET'!$S$16,
IF(DN153&gt;='PAINEL E TARGET'!$T$17,'PAINEL E TARGET'!$S$17,
IF(DN153&gt;='PAINEL E TARGET'!$T$18,'PAINEL E TARGET'!$S$18,'PAINEL E TARGET'!$S$19))))))))</f>
        <v>1. Fx de 90% a 99,9%</v>
      </c>
      <c r="DP153" s="17">
        <f>IFERROR(VLOOKUP($BW153,'PAINEL E TARGET'!$G$1:$Q$99,10,0),0)</f>
        <v>0</v>
      </c>
      <c r="DQ153" s="17">
        <f>VLOOKUP(DO153,'PAINEL E TARGET'!$S$10:$U$19,3,0)</f>
        <v>0.5</v>
      </c>
      <c r="DR153" s="16">
        <f t="shared" si="106"/>
        <v>0</v>
      </c>
      <c r="DS153" s="17">
        <f t="shared" si="92"/>
        <v>1.0129999999999999</v>
      </c>
      <c r="DT153" s="16">
        <f>IF(DS153&gt;=1,VLOOKUP(BO153,'PAINEL E TARGET'!$S$1:$W$8,5,0),0)</f>
        <v>240</v>
      </c>
      <c r="DU153" s="16">
        <f t="shared" si="107"/>
        <v>960</v>
      </c>
    </row>
    <row r="154" spans="2:125" s="32" customFormat="1" x14ac:dyDescent="0.2">
      <c r="B154" s="44">
        <v>43541</v>
      </c>
      <c r="C154" s="65">
        <v>603</v>
      </c>
      <c r="D154" s="66" t="s">
        <v>160</v>
      </c>
      <c r="E154" s="65">
        <v>319</v>
      </c>
      <c r="F154" s="65" t="s">
        <v>943</v>
      </c>
      <c r="G154" s="67">
        <v>1211046.8897571377</v>
      </c>
      <c r="H154" s="67">
        <v>714659.38668185135</v>
      </c>
      <c r="I154" s="67">
        <v>546921.49</v>
      </c>
      <c r="J154" s="68">
        <v>0.7652897312933159</v>
      </c>
      <c r="K154" s="67">
        <v>1106.437038114035</v>
      </c>
      <c r="L154" s="67">
        <v>516459.66662629624</v>
      </c>
      <c r="M154" s="67">
        <v>179.55</v>
      </c>
      <c r="N154" s="67">
        <v>487995.08</v>
      </c>
      <c r="O154" s="67">
        <v>892807.61599720351</v>
      </c>
      <c r="P154" s="67" t="s">
        <v>1082</v>
      </c>
      <c r="Q154" s="67" t="s">
        <v>1082</v>
      </c>
      <c r="R154" s="67">
        <v>0</v>
      </c>
      <c r="S154" s="67">
        <v>2049</v>
      </c>
      <c r="T154" s="68">
        <v>7.7482991478905902E-2</v>
      </c>
      <c r="U154" s="68">
        <v>6.5344239621792727E-2</v>
      </c>
      <c r="V154" s="68">
        <v>0.84333656167085591</v>
      </c>
      <c r="W154" s="67">
        <v>40102.570000000007</v>
      </c>
      <c r="X154" s="67">
        <v>31899.400000000005</v>
      </c>
      <c r="Y154" s="68">
        <v>0.79544527944219034</v>
      </c>
      <c r="Z154" s="68">
        <v>0</v>
      </c>
      <c r="AA154" s="68">
        <v>0</v>
      </c>
      <c r="AB154" s="68">
        <v>0</v>
      </c>
      <c r="AC154" s="67">
        <v>0</v>
      </c>
      <c r="AD154" s="67">
        <v>0</v>
      </c>
      <c r="AE154" s="68" t="s">
        <v>1082</v>
      </c>
      <c r="AF154" s="43">
        <v>80</v>
      </c>
      <c r="AG154" s="43">
        <v>69</v>
      </c>
      <c r="AH154" s="43">
        <v>3</v>
      </c>
      <c r="AI154" s="43">
        <v>5</v>
      </c>
      <c r="AJ154" s="67">
        <v>12854.9</v>
      </c>
      <c r="AK154" s="67">
        <v>9115</v>
      </c>
      <c r="AL154" s="68">
        <v>0.70906813744175379</v>
      </c>
      <c r="AM154" s="67">
        <v>10810.85</v>
      </c>
      <c r="AN154" s="67">
        <v>5037.99</v>
      </c>
      <c r="AO154" s="68">
        <v>0.46601238570510178</v>
      </c>
      <c r="AP154" s="67">
        <v>0</v>
      </c>
      <c r="AQ154" s="67">
        <v>0</v>
      </c>
      <c r="AR154" s="68">
        <v>0</v>
      </c>
      <c r="AS154" s="67">
        <v>16436.82</v>
      </c>
      <c r="AT154" s="67">
        <v>17746.410000000003</v>
      </c>
      <c r="AU154" s="68">
        <v>1.0796741705512383</v>
      </c>
      <c r="AV154" s="43">
        <v>288.22999999999996</v>
      </c>
      <c r="AW154" s="43">
        <v>294.94</v>
      </c>
      <c r="AX154" s="69">
        <v>1.0232800194289284</v>
      </c>
      <c r="AY154" s="43">
        <v>1106.437038114035</v>
      </c>
      <c r="AZ154" s="43">
        <v>179.55</v>
      </c>
      <c r="BA154" s="43">
        <v>31383.719004727307</v>
      </c>
      <c r="BB154" s="43">
        <v>32900.080000000002</v>
      </c>
      <c r="BC154" s="43">
        <v>1869.2680222713377</v>
      </c>
      <c r="BD154" s="43">
        <v>53650.007052484201</v>
      </c>
      <c r="BE154" s="43">
        <v>69388.440000000017</v>
      </c>
      <c r="BF154" s="43">
        <v>0</v>
      </c>
      <c r="BG154" s="43">
        <v>499.84999999999997</v>
      </c>
      <c r="BH154" s="43">
        <v>10</v>
      </c>
      <c r="BI154" s="44">
        <v>43173</v>
      </c>
      <c r="BJ154" s="44">
        <v>43541</v>
      </c>
      <c r="BK154" s="44">
        <v>43172</v>
      </c>
      <c r="BL154" s="43">
        <f t="shared" si="93"/>
        <v>548970.49</v>
      </c>
      <c r="BM154" s="43">
        <f t="shared" si="94"/>
        <v>490223.63</v>
      </c>
      <c r="BO154" s="16" t="str">
        <f>IFERROR(VLOOKUP($C154,'PORTE LOJA'!A:B,2,0),"PORTE 1")</f>
        <v>PORTE 2</v>
      </c>
      <c r="BP154" s="16">
        <f>VLOOKUP(BO154,'PAINEL E TARGET'!$S$1:$W$8,3,0)</f>
        <v>1875</v>
      </c>
      <c r="BQ154" s="16">
        <f t="shared" si="72"/>
        <v>1</v>
      </c>
      <c r="BR154" s="16">
        <f t="shared" si="73"/>
        <v>1</v>
      </c>
      <c r="BS154" s="16">
        <f t="shared" si="74"/>
        <v>0</v>
      </c>
      <c r="BT154" s="16">
        <f t="shared" si="75"/>
        <v>1</v>
      </c>
      <c r="BU154" s="16">
        <f t="shared" si="76"/>
        <v>1</v>
      </c>
      <c r="BV154" s="16">
        <f t="shared" si="77"/>
        <v>1</v>
      </c>
      <c r="BW154" s="17" t="str">
        <f t="shared" si="95"/>
        <v>110111</v>
      </c>
      <c r="BY154" s="17">
        <f t="shared" si="78"/>
        <v>0.76800000000000002</v>
      </c>
      <c r="BZ154" s="17">
        <f t="shared" si="79"/>
        <v>0.94699999999999995</v>
      </c>
      <c r="CA154" s="17" t="str">
        <f t="shared" si="96"/>
        <v>Sem Retira</v>
      </c>
      <c r="CB154" s="17">
        <f t="shared" si="97"/>
        <v>0.94699999999999995</v>
      </c>
      <c r="CC154" s="33" t="str">
        <f>IF(CB154&gt;='PAINEL E TARGET'!$T$11,'PAINEL E TARGET'!$S$11,
IF(CB154&gt;='PAINEL E TARGET'!$T$12,'PAINEL E TARGET'!$S$12,
IF(CB154&gt;='PAINEL E TARGET'!$T$13,'PAINEL E TARGET'!$S$13,
IF(CB154&gt;='PAINEL E TARGET'!$T$14,'PAINEL E TARGET'!$S$14,
IF(CB154&gt;='PAINEL E TARGET'!$T$15,'PAINEL E TARGET'!$S$15,
IF(CB154&gt;='PAINEL E TARGET'!$T$16,'PAINEL E TARGET'!$S$16,
IF(CB154&gt;='PAINEL E TARGET'!$T$17,'PAINEL E TARGET'!$S$17,
IF(CB154&gt;='PAINEL E TARGET'!$T$18,'PAINEL E TARGET'!$S$18,'PAINEL E TARGET'!$S$19))))))))</f>
        <v>1. Fx de 90% a 99,9%</v>
      </c>
      <c r="CD154" s="17">
        <f>IFERROR(VLOOKUP($BW154,'PAINEL E TARGET'!$G$1:$Q$99,4,0),0)</f>
        <v>0.3</v>
      </c>
      <c r="CE154" s="17">
        <f>VLOOKUP(CC154,'PAINEL E TARGET'!$S$10:$U$19,3,0)</f>
        <v>0.5</v>
      </c>
      <c r="CF154" s="16">
        <f t="shared" si="98"/>
        <v>281.25</v>
      </c>
      <c r="CG154" s="17">
        <f t="shared" si="80"/>
        <v>0.70899999999999996</v>
      </c>
      <c r="CH154" s="17">
        <f t="shared" si="81"/>
        <v>0.46600000000000003</v>
      </c>
      <c r="CI154" s="17" t="str">
        <f t="shared" si="82"/>
        <v>sem meta</v>
      </c>
      <c r="CJ154" s="17">
        <f t="shared" si="83"/>
        <v>1.08</v>
      </c>
      <c r="CK154" s="17">
        <f t="shared" si="84"/>
        <v>1.0229999999999999</v>
      </c>
      <c r="CL154" s="17">
        <f t="shared" si="85"/>
        <v>0.79500000000000004</v>
      </c>
      <c r="CM154" s="16">
        <f t="shared" si="86"/>
        <v>4</v>
      </c>
      <c r="CN154" s="17" t="str">
        <f t="shared" si="99"/>
        <v>não ok</v>
      </c>
      <c r="CO154" s="17">
        <f t="shared" si="100"/>
        <v>0</v>
      </c>
      <c r="CP154" s="33" t="str">
        <f>IF(CO154&gt;='PAINEL E TARGET'!$T$11,'PAINEL E TARGET'!$S$11,
IF(CO154&gt;='PAINEL E TARGET'!$T$12,'PAINEL E TARGET'!$S$12,
IF(CO154&gt;='PAINEL E TARGET'!$T$13,'PAINEL E TARGET'!$S$13,
IF(CO154&gt;='PAINEL E TARGET'!$T$14,'PAINEL E TARGET'!$S$14,
IF(CO154&gt;='PAINEL E TARGET'!$T$15,'PAINEL E TARGET'!$S$15,
IF(CO154&gt;='PAINEL E TARGET'!$T$16,'PAINEL E TARGET'!$S$16,
IF(CO154&gt;='PAINEL E TARGET'!$T$17,'PAINEL E TARGET'!$S$17,
IF(CO154&gt;='PAINEL E TARGET'!$T$18,'PAINEL E TARGET'!$S$18,'PAINEL E TARGET'!$S$19))))))))</f>
        <v>Não elegível</v>
      </c>
      <c r="CQ154" s="17">
        <f>IFERROR(VLOOKUP($BW154,'PAINEL E TARGET'!$G$1:$Q$99,5,0),0)</f>
        <v>0.3</v>
      </c>
      <c r="CR154" s="17">
        <f>VLOOKUP(CP154,'PAINEL E TARGET'!$S$10:$U$19,3,0)</f>
        <v>0</v>
      </c>
      <c r="CS154" s="16">
        <f t="shared" si="101"/>
        <v>0</v>
      </c>
      <c r="CT154" s="17">
        <f t="shared" si="87"/>
        <v>0</v>
      </c>
      <c r="CU154" s="33" t="str">
        <f>IF(CT154&gt;='PAINEL E TARGET'!$T$11,'PAINEL E TARGET'!$S$11,
IF(CT154&gt;='PAINEL E TARGET'!$T$12,'PAINEL E TARGET'!$S$12,
IF(CT154&gt;='PAINEL E TARGET'!$T$13,'PAINEL E TARGET'!$S$13,
IF(CT154&gt;='PAINEL E TARGET'!$T$14,'PAINEL E TARGET'!$S$14,
IF(CT154&gt;='PAINEL E TARGET'!$T$15,'PAINEL E TARGET'!$S$15,
IF(CT154&gt;='PAINEL E TARGET'!$T$16,'PAINEL E TARGET'!$S$16,
IF(CT154&gt;='PAINEL E TARGET'!$T$17,'PAINEL E TARGET'!$S$17,
IF(CT154&gt;='PAINEL E TARGET'!$T$18,'PAINEL E TARGET'!$S$18,'PAINEL E TARGET'!$S$19))))))))</f>
        <v>Não elegível</v>
      </c>
      <c r="CV154" s="17">
        <f>IFERROR(VLOOKUP($BW154,'PAINEL E TARGET'!$G$1:$Q$99,6,0),0)</f>
        <v>0</v>
      </c>
      <c r="CW154" s="17">
        <f>VLOOKUP(CU154,'PAINEL E TARGET'!$S$10:$U$19,3,0)</f>
        <v>0</v>
      </c>
      <c r="CX154" s="16">
        <f t="shared" si="102"/>
        <v>0</v>
      </c>
      <c r="CY154" s="17">
        <f t="shared" si="88"/>
        <v>0.16200000000000001</v>
      </c>
      <c r="CZ154" s="33" t="str">
        <f>IF(CY154&gt;='PAINEL E TARGET'!$T$11,'PAINEL E TARGET'!$S$11,
IF(CY154&gt;='PAINEL E TARGET'!$T$12,'PAINEL E TARGET'!$S$12,
IF(CY154&gt;='PAINEL E TARGET'!$T$13,'PAINEL E TARGET'!$S$13,
IF(CY154&gt;='PAINEL E TARGET'!$T$14,'PAINEL E TARGET'!$S$14,
IF(CY154&gt;='PAINEL E TARGET'!$T$15,'PAINEL E TARGET'!$S$15,
IF(CY154&gt;='PAINEL E TARGET'!$T$16,'PAINEL E TARGET'!$S$16,
IF(CY154&gt;='PAINEL E TARGET'!$T$17,'PAINEL E TARGET'!$S$17,
IF(CY154&gt;='PAINEL E TARGET'!$T$18,'PAINEL E TARGET'!$S$18,'PAINEL E TARGET'!$S$19))))))))</f>
        <v>Não elegível</v>
      </c>
      <c r="DA154" s="17">
        <f>IFERROR(VLOOKUP($BW154,'PAINEL E TARGET'!$G$1:$Q$99,7,0),0)</f>
        <v>0.15</v>
      </c>
      <c r="DB154" s="17">
        <f>VLOOKUP(CZ154,'PAINEL E TARGET'!$S$10:$U$19,3,0)</f>
        <v>0</v>
      </c>
      <c r="DC154" s="16">
        <f t="shared" si="103"/>
        <v>0</v>
      </c>
      <c r="DD154" s="17">
        <f t="shared" si="89"/>
        <v>1.048</v>
      </c>
      <c r="DE154" s="33" t="str">
        <f>IF(DD154&gt;='PAINEL E TARGET'!$T$11,'PAINEL E TARGET'!$S$11,
IF(DD154&gt;='PAINEL E TARGET'!$T$12,'PAINEL E TARGET'!$S$12,
IF(DD154&gt;='PAINEL E TARGET'!$T$13,'PAINEL E TARGET'!$S$13,
IF(DD154&gt;='PAINEL E TARGET'!$T$14,'PAINEL E TARGET'!$S$14,
IF(DD154&gt;='PAINEL E TARGET'!$T$15,'PAINEL E TARGET'!$S$15,
IF(DD154&gt;='PAINEL E TARGET'!$T$16,'PAINEL E TARGET'!$S$16,
IF(DD154&gt;='PAINEL E TARGET'!$T$17,'PAINEL E TARGET'!$S$17,
IF(DD154&gt;='PAINEL E TARGET'!$T$18,'PAINEL E TARGET'!$S$18,'PAINEL E TARGET'!$S$19))))))))</f>
        <v>2. Fx de 100% a 104,9%</v>
      </c>
      <c r="DF154" s="17">
        <f>IFERROR(VLOOKUP($BW154,'PAINEL E TARGET'!$G$1:$Q$99,8,0),0)</f>
        <v>0.1</v>
      </c>
      <c r="DG154" s="17">
        <f>VLOOKUP(DE154,'PAINEL E TARGET'!$S$10:$U$19,3,0)</f>
        <v>1</v>
      </c>
      <c r="DH154" s="16">
        <f t="shared" si="104"/>
        <v>187.5</v>
      </c>
      <c r="DI154" s="17">
        <f t="shared" si="90"/>
        <v>1.667</v>
      </c>
      <c r="DJ154" s="33" t="str">
        <f>IF(DI154&gt;='PAINEL E TARGET'!$T$11,'PAINEL E TARGET'!$S$11,
IF(DI154&gt;='PAINEL E TARGET'!$T$12,'PAINEL E TARGET'!$S$12,
IF(DI154&gt;='PAINEL E TARGET'!$T$13,'PAINEL E TARGET'!$S$13,
IF(DI154&gt;='PAINEL E TARGET'!$T$14,'PAINEL E TARGET'!$S$14,
IF(DI154&gt;='PAINEL E TARGET'!$T$15,'PAINEL E TARGET'!$S$15,
IF(DI154&gt;='PAINEL E TARGET'!$T$16,'PAINEL E TARGET'!$S$16,
IF(DI154&gt;='PAINEL E TARGET'!$T$17,'PAINEL E TARGET'!$S$17,
IF(DI154&gt;='PAINEL E TARGET'!$T$18,'PAINEL E TARGET'!$S$18,'PAINEL E TARGET'!$S$19))))))))</f>
        <v>8. Fx de 130% ou mais</v>
      </c>
      <c r="DK154" s="17">
        <f>IFERROR(VLOOKUP($BW154,'PAINEL E TARGET'!$G$1:$Q$99,9,0),0)</f>
        <v>0.15</v>
      </c>
      <c r="DL154" s="17">
        <f>VLOOKUP(DJ154,'PAINEL E TARGET'!$S$10:$U$19,3,0)</f>
        <v>1.6</v>
      </c>
      <c r="DM154" s="16">
        <f t="shared" si="105"/>
        <v>450</v>
      </c>
      <c r="DN154" s="17">
        <f t="shared" si="91"/>
        <v>1.0229999999999999</v>
      </c>
      <c r="DO154" s="33" t="str">
        <f>IF(DN154&gt;='PAINEL E TARGET'!$T$11,'PAINEL E TARGET'!$S$11,
IF(DN154&gt;='PAINEL E TARGET'!$T$12,'PAINEL E TARGET'!$S$12,
IF(DN154&gt;='PAINEL E TARGET'!$T$13,'PAINEL E TARGET'!$S$13,
IF(DN154&gt;='PAINEL E TARGET'!$T$14,'PAINEL E TARGET'!$S$14,
IF(DN154&gt;='PAINEL E TARGET'!$T$15,'PAINEL E TARGET'!$S$15,
IF(DN154&gt;='PAINEL E TARGET'!$T$16,'PAINEL E TARGET'!$S$16,
IF(DN154&gt;='PAINEL E TARGET'!$T$17,'PAINEL E TARGET'!$S$17,
IF(DN154&gt;='PAINEL E TARGET'!$T$18,'PAINEL E TARGET'!$S$18,'PAINEL E TARGET'!$S$19))))))))</f>
        <v>2. Fx de 100% a 104,9%</v>
      </c>
      <c r="DP154" s="17">
        <f>IFERROR(VLOOKUP($BW154,'PAINEL E TARGET'!$G$1:$Q$99,10,0),0)</f>
        <v>0</v>
      </c>
      <c r="DQ154" s="17">
        <f>VLOOKUP(DO154,'PAINEL E TARGET'!$S$10:$U$19,3,0)</f>
        <v>1</v>
      </c>
      <c r="DR154" s="16">
        <f t="shared" si="106"/>
        <v>0</v>
      </c>
      <c r="DS154" s="17">
        <f t="shared" si="92"/>
        <v>0.86299999999999999</v>
      </c>
      <c r="DT154" s="16">
        <f>IF(DS154&gt;=1,VLOOKUP(BO154,'PAINEL E TARGET'!$S$1:$W$8,5,0),0)</f>
        <v>0</v>
      </c>
      <c r="DU154" s="16">
        <f t="shared" si="107"/>
        <v>918.75</v>
      </c>
    </row>
    <row r="155" spans="2:125" s="32" customFormat="1" x14ac:dyDescent="0.2">
      <c r="B155" s="44">
        <v>43541</v>
      </c>
      <c r="C155" s="65">
        <v>608</v>
      </c>
      <c r="D155" s="66" t="s">
        <v>161</v>
      </c>
      <c r="E155" s="65">
        <v>211</v>
      </c>
      <c r="F155" s="65" t="s">
        <v>1017</v>
      </c>
      <c r="G155" s="67">
        <v>3226375.2001854335</v>
      </c>
      <c r="H155" s="67">
        <v>1877012.4819674718</v>
      </c>
      <c r="I155" s="67">
        <v>1534481.6700000002</v>
      </c>
      <c r="J155" s="68">
        <v>0.81751276815781582</v>
      </c>
      <c r="K155" s="67">
        <v>84614.704769561649</v>
      </c>
      <c r="L155" s="67">
        <v>1435001.3477453846</v>
      </c>
      <c r="M155" s="67">
        <v>87836.7</v>
      </c>
      <c r="N155" s="67">
        <v>1317603.0999999999</v>
      </c>
      <c r="O155" s="67">
        <v>2624634.2808995321</v>
      </c>
      <c r="P155" s="67" t="s">
        <v>1082</v>
      </c>
      <c r="Q155" s="67" t="s">
        <v>1082</v>
      </c>
      <c r="R155" s="67">
        <v>0</v>
      </c>
      <c r="S155" s="67">
        <v>0</v>
      </c>
      <c r="T155" s="68">
        <v>8.9882322428715369E-2</v>
      </c>
      <c r="U155" s="68">
        <v>9.260543923688512E-2</v>
      </c>
      <c r="V155" s="68">
        <v>1.0302964669201713</v>
      </c>
      <c r="W155" s="67">
        <v>136586.62</v>
      </c>
      <c r="X155" s="67">
        <v>130151.37000000001</v>
      </c>
      <c r="Y155" s="68">
        <v>0.9528852094004524</v>
      </c>
      <c r="Z155" s="68">
        <v>4.9433907910933446E-2</v>
      </c>
      <c r="AA155" s="68">
        <v>6.8607001167890633E-2</v>
      </c>
      <c r="AB155" s="68">
        <v>1.387853076303454</v>
      </c>
      <c r="AC155" s="67">
        <v>75120.560000000012</v>
      </c>
      <c r="AD155" s="67">
        <v>96423.01</v>
      </c>
      <c r="AE155" s="68">
        <v>1.2835768263708363</v>
      </c>
      <c r="AF155" s="43">
        <v>80</v>
      </c>
      <c r="AG155" s="43">
        <v>85</v>
      </c>
      <c r="AH155" s="43">
        <v>66</v>
      </c>
      <c r="AI155" s="43">
        <v>54</v>
      </c>
      <c r="AJ155" s="67">
        <v>57978.929999999986</v>
      </c>
      <c r="AK155" s="67">
        <v>55806</v>
      </c>
      <c r="AL155" s="68">
        <v>0.96252207482959784</v>
      </c>
      <c r="AM155" s="67">
        <v>9627.6999999999989</v>
      </c>
      <c r="AN155" s="67">
        <v>9950.1500000000015</v>
      </c>
      <c r="AO155" s="68">
        <v>1.0334919035699079</v>
      </c>
      <c r="AP155" s="67">
        <v>11729.830000000002</v>
      </c>
      <c r="AQ155" s="67">
        <v>10144.529999999999</v>
      </c>
      <c r="AR155" s="68">
        <v>0.86484885117687105</v>
      </c>
      <c r="AS155" s="67">
        <v>57250.16</v>
      </c>
      <c r="AT155" s="67">
        <v>54250.69</v>
      </c>
      <c r="AU155" s="68">
        <v>0.94760765734104502</v>
      </c>
      <c r="AV155" s="43">
        <v>1615.1599999999999</v>
      </c>
      <c r="AW155" s="43">
        <v>1359.73</v>
      </c>
      <c r="AX155" s="69">
        <v>0.84185467693603122</v>
      </c>
      <c r="AY155" s="43">
        <v>84614.704769561649</v>
      </c>
      <c r="AZ155" s="43">
        <v>87836.7</v>
      </c>
      <c r="BA155" s="43">
        <v>27728.316178664678</v>
      </c>
      <c r="BB155" s="43">
        <v>30174.099999999995</v>
      </c>
      <c r="BC155" s="43">
        <v>144830.38181585737</v>
      </c>
      <c r="BD155" s="43">
        <v>47786.003341600852</v>
      </c>
      <c r="BE155" s="43">
        <v>237553.21</v>
      </c>
      <c r="BF155" s="43">
        <v>130650.67000000001</v>
      </c>
      <c r="BG155" s="43">
        <v>2797.91</v>
      </c>
      <c r="BH155" s="43">
        <v>102</v>
      </c>
      <c r="BI155" s="44">
        <v>43173</v>
      </c>
      <c r="BJ155" s="44">
        <v>43541</v>
      </c>
      <c r="BK155" s="44">
        <v>43172</v>
      </c>
      <c r="BL155" s="43">
        <f t="shared" si="93"/>
        <v>1534481.6700000002</v>
      </c>
      <c r="BM155" s="43">
        <f t="shared" si="94"/>
        <v>1405439.7999999998</v>
      </c>
      <c r="BO155" s="16" t="str">
        <f>IFERROR(VLOOKUP($C155,'PORTE LOJA'!A:B,2,0),"PORTE 1")</f>
        <v>PORTE 4</v>
      </c>
      <c r="BP155" s="16">
        <f>VLOOKUP(BO155,'PAINEL E TARGET'!$S$1:$W$8,3,0)</f>
        <v>3000</v>
      </c>
      <c r="BQ155" s="16">
        <f t="shared" si="72"/>
        <v>1</v>
      </c>
      <c r="BR155" s="16">
        <f t="shared" si="73"/>
        <v>1</v>
      </c>
      <c r="BS155" s="16">
        <f t="shared" si="74"/>
        <v>1</v>
      </c>
      <c r="BT155" s="16">
        <f t="shared" si="75"/>
        <v>1</v>
      </c>
      <c r="BU155" s="16">
        <f t="shared" si="76"/>
        <v>1</v>
      </c>
      <c r="BV155" s="16">
        <f t="shared" si="77"/>
        <v>1</v>
      </c>
      <c r="BW155" s="17" t="str">
        <f t="shared" si="95"/>
        <v>111111</v>
      </c>
      <c r="BY155" s="17">
        <f t="shared" si="78"/>
        <v>0.81799999999999995</v>
      </c>
      <c r="BZ155" s="17">
        <f t="shared" si="79"/>
        <v>0.92500000000000004</v>
      </c>
      <c r="CA155" s="17" t="str">
        <f t="shared" si="96"/>
        <v>Sem Retira</v>
      </c>
      <c r="CB155" s="17">
        <f t="shared" si="97"/>
        <v>0.92500000000000004</v>
      </c>
      <c r="CC155" s="33" t="str">
        <f>IF(CB155&gt;='PAINEL E TARGET'!$T$11,'PAINEL E TARGET'!$S$11,
IF(CB155&gt;='PAINEL E TARGET'!$T$12,'PAINEL E TARGET'!$S$12,
IF(CB155&gt;='PAINEL E TARGET'!$T$13,'PAINEL E TARGET'!$S$13,
IF(CB155&gt;='PAINEL E TARGET'!$T$14,'PAINEL E TARGET'!$S$14,
IF(CB155&gt;='PAINEL E TARGET'!$T$15,'PAINEL E TARGET'!$S$15,
IF(CB155&gt;='PAINEL E TARGET'!$T$16,'PAINEL E TARGET'!$S$16,
IF(CB155&gt;='PAINEL E TARGET'!$T$17,'PAINEL E TARGET'!$S$17,
IF(CB155&gt;='PAINEL E TARGET'!$T$18,'PAINEL E TARGET'!$S$18,'PAINEL E TARGET'!$S$19))))))))</f>
        <v>1. Fx de 90% a 99,9%</v>
      </c>
      <c r="CD155" s="17">
        <f>IFERROR(VLOOKUP($BW155,'PAINEL E TARGET'!$G$1:$Q$99,4,0),0)</f>
        <v>0.25</v>
      </c>
      <c r="CE155" s="17">
        <f>VLOOKUP(CC155,'PAINEL E TARGET'!$S$10:$U$19,3,0)</f>
        <v>0.5</v>
      </c>
      <c r="CF155" s="16">
        <f t="shared" si="98"/>
        <v>375</v>
      </c>
      <c r="CG155" s="17">
        <f t="shared" si="80"/>
        <v>0.96299999999999997</v>
      </c>
      <c r="CH155" s="17">
        <f t="shared" si="81"/>
        <v>1.0329999999999999</v>
      </c>
      <c r="CI155" s="17">
        <f t="shared" si="82"/>
        <v>0.86499999999999999</v>
      </c>
      <c r="CJ155" s="17">
        <f t="shared" si="83"/>
        <v>0.94799999999999995</v>
      </c>
      <c r="CK155" s="17">
        <f t="shared" si="84"/>
        <v>0.84199999999999997</v>
      </c>
      <c r="CL155" s="17">
        <f t="shared" si="85"/>
        <v>0.95299999999999996</v>
      </c>
      <c r="CM155" s="16">
        <f t="shared" si="86"/>
        <v>5</v>
      </c>
      <c r="CN155" s="17" t="str">
        <f t="shared" si="99"/>
        <v>ok</v>
      </c>
      <c r="CO155" s="17">
        <f t="shared" si="100"/>
        <v>0.95299999999999996</v>
      </c>
      <c r="CP155" s="33" t="str">
        <f>IF(CO155&gt;='PAINEL E TARGET'!$T$11,'PAINEL E TARGET'!$S$11,
IF(CO155&gt;='PAINEL E TARGET'!$T$12,'PAINEL E TARGET'!$S$12,
IF(CO155&gt;='PAINEL E TARGET'!$T$13,'PAINEL E TARGET'!$S$13,
IF(CO155&gt;='PAINEL E TARGET'!$T$14,'PAINEL E TARGET'!$S$14,
IF(CO155&gt;='PAINEL E TARGET'!$T$15,'PAINEL E TARGET'!$S$15,
IF(CO155&gt;='PAINEL E TARGET'!$T$16,'PAINEL E TARGET'!$S$16,
IF(CO155&gt;='PAINEL E TARGET'!$T$17,'PAINEL E TARGET'!$S$17,
IF(CO155&gt;='PAINEL E TARGET'!$T$18,'PAINEL E TARGET'!$S$18,'PAINEL E TARGET'!$S$19))))))))</f>
        <v>1. Fx de 90% a 99,9%</v>
      </c>
      <c r="CQ155" s="17">
        <f>IFERROR(VLOOKUP($BW155,'PAINEL E TARGET'!$G$1:$Q$99,5,0),0)</f>
        <v>0.25</v>
      </c>
      <c r="CR155" s="17">
        <f>VLOOKUP(CP155,'PAINEL E TARGET'!$S$10:$U$19,3,0)</f>
        <v>0.5</v>
      </c>
      <c r="CS155" s="16">
        <f t="shared" si="101"/>
        <v>375</v>
      </c>
      <c r="CT155" s="17">
        <f t="shared" si="87"/>
        <v>1.284</v>
      </c>
      <c r="CU155" s="33" t="str">
        <f>IF(CT155&gt;='PAINEL E TARGET'!$T$11,'PAINEL E TARGET'!$S$11,
IF(CT155&gt;='PAINEL E TARGET'!$T$12,'PAINEL E TARGET'!$S$12,
IF(CT155&gt;='PAINEL E TARGET'!$T$13,'PAINEL E TARGET'!$S$13,
IF(CT155&gt;='PAINEL E TARGET'!$T$14,'PAINEL E TARGET'!$S$14,
IF(CT155&gt;='PAINEL E TARGET'!$T$15,'PAINEL E TARGET'!$S$15,
IF(CT155&gt;='PAINEL E TARGET'!$T$16,'PAINEL E TARGET'!$S$16,
IF(CT155&gt;='PAINEL E TARGET'!$T$17,'PAINEL E TARGET'!$S$17,
IF(CT155&gt;='PAINEL E TARGET'!$T$18,'PAINEL E TARGET'!$S$18,'PAINEL E TARGET'!$S$19))))))))</f>
        <v>7. Fx de 125% a 129,9%</v>
      </c>
      <c r="CV155" s="17">
        <f>IFERROR(VLOOKUP($BW155,'PAINEL E TARGET'!$G$1:$Q$99,6,0),0)</f>
        <v>0.2</v>
      </c>
      <c r="CW155" s="17">
        <f>VLOOKUP(CU155,'PAINEL E TARGET'!$S$10:$U$19,3,0)</f>
        <v>1.5</v>
      </c>
      <c r="CX155" s="16">
        <f t="shared" si="102"/>
        <v>900.00000000000011</v>
      </c>
      <c r="CY155" s="17">
        <f t="shared" si="88"/>
        <v>1.038</v>
      </c>
      <c r="CZ155" s="33" t="str">
        <f>IF(CY155&gt;='PAINEL E TARGET'!$T$11,'PAINEL E TARGET'!$S$11,
IF(CY155&gt;='PAINEL E TARGET'!$T$12,'PAINEL E TARGET'!$S$12,
IF(CY155&gt;='PAINEL E TARGET'!$T$13,'PAINEL E TARGET'!$S$13,
IF(CY155&gt;='PAINEL E TARGET'!$T$14,'PAINEL E TARGET'!$S$14,
IF(CY155&gt;='PAINEL E TARGET'!$T$15,'PAINEL E TARGET'!$S$15,
IF(CY155&gt;='PAINEL E TARGET'!$T$16,'PAINEL E TARGET'!$S$16,
IF(CY155&gt;='PAINEL E TARGET'!$T$17,'PAINEL E TARGET'!$S$17,
IF(CY155&gt;='PAINEL E TARGET'!$T$18,'PAINEL E TARGET'!$S$18,'PAINEL E TARGET'!$S$19))))))))</f>
        <v>2. Fx de 100% a 104,9%</v>
      </c>
      <c r="DA155" s="17">
        <f>IFERROR(VLOOKUP($BW155,'PAINEL E TARGET'!$G$1:$Q$99,7,0),0)</f>
        <v>0.15</v>
      </c>
      <c r="DB155" s="17">
        <f>VLOOKUP(CZ155,'PAINEL E TARGET'!$S$10:$U$19,3,0)</f>
        <v>1</v>
      </c>
      <c r="DC155" s="16">
        <f t="shared" si="103"/>
        <v>450</v>
      </c>
      <c r="DD155" s="17">
        <f t="shared" si="89"/>
        <v>1.0880000000000001</v>
      </c>
      <c r="DE155" s="33" t="str">
        <f>IF(DD155&gt;='PAINEL E TARGET'!$T$11,'PAINEL E TARGET'!$S$11,
IF(DD155&gt;='PAINEL E TARGET'!$T$12,'PAINEL E TARGET'!$S$12,
IF(DD155&gt;='PAINEL E TARGET'!$T$13,'PAINEL E TARGET'!$S$13,
IF(DD155&gt;='PAINEL E TARGET'!$T$14,'PAINEL E TARGET'!$S$14,
IF(DD155&gt;='PAINEL E TARGET'!$T$15,'PAINEL E TARGET'!$S$15,
IF(DD155&gt;='PAINEL E TARGET'!$T$16,'PAINEL E TARGET'!$S$16,
IF(DD155&gt;='PAINEL E TARGET'!$T$17,'PAINEL E TARGET'!$S$17,
IF(DD155&gt;='PAINEL E TARGET'!$T$18,'PAINEL E TARGET'!$S$18,'PAINEL E TARGET'!$S$19))))))))</f>
        <v>3. Fx de 105% a 109,9%</v>
      </c>
      <c r="DF155" s="17">
        <f>IFERROR(VLOOKUP($BW155,'PAINEL E TARGET'!$G$1:$Q$99,8,0),0)</f>
        <v>0.1</v>
      </c>
      <c r="DG155" s="17">
        <f>VLOOKUP(DE155,'PAINEL E TARGET'!$S$10:$U$19,3,0)</f>
        <v>1.1000000000000001</v>
      </c>
      <c r="DH155" s="16">
        <f t="shared" si="104"/>
        <v>330.00000000000006</v>
      </c>
      <c r="DI155" s="17">
        <f t="shared" si="90"/>
        <v>0.81799999999999995</v>
      </c>
      <c r="DJ155" s="33" t="str">
        <f>IF(DI155&gt;='PAINEL E TARGET'!$T$11,'PAINEL E TARGET'!$S$11,
IF(DI155&gt;='PAINEL E TARGET'!$T$12,'PAINEL E TARGET'!$S$12,
IF(DI155&gt;='PAINEL E TARGET'!$T$13,'PAINEL E TARGET'!$S$13,
IF(DI155&gt;='PAINEL E TARGET'!$T$14,'PAINEL E TARGET'!$S$14,
IF(DI155&gt;='PAINEL E TARGET'!$T$15,'PAINEL E TARGET'!$S$15,
IF(DI155&gt;='PAINEL E TARGET'!$T$16,'PAINEL E TARGET'!$S$16,
IF(DI155&gt;='PAINEL E TARGET'!$T$17,'PAINEL E TARGET'!$S$17,
IF(DI155&gt;='PAINEL E TARGET'!$T$18,'PAINEL E TARGET'!$S$18,'PAINEL E TARGET'!$S$19))))))))</f>
        <v>Não elegível</v>
      </c>
      <c r="DK155" s="17">
        <f>IFERROR(VLOOKUP($BW155,'PAINEL E TARGET'!$G$1:$Q$99,9,0),0)</f>
        <v>0.05</v>
      </c>
      <c r="DL155" s="17">
        <f>VLOOKUP(DJ155,'PAINEL E TARGET'!$S$10:$U$19,3,0)</f>
        <v>0</v>
      </c>
      <c r="DM155" s="16">
        <f t="shared" si="105"/>
        <v>0</v>
      </c>
      <c r="DN155" s="17">
        <f t="shared" si="91"/>
        <v>0.84199999999999997</v>
      </c>
      <c r="DO155" s="33" t="str">
        <f>IF(DN155&gt;='PAINEL E TARGET'!$T$11,'PAINEL E TARGET'!$S$11,
IF(DN155&gt;='PAINEL E TARGET'!$T$12,'PAINEL E TARGET'!$S$12,
IF(DN155&gt;='PAINEL E TARGET'!$T$13,'PAINEL E TARGET'!$S$13,
IF(DN155&gt;='PAINEL E TARGET'!$T$14,'PAINEL E TARGET'!$S$14,
IF(DN155&gt;='PAINEL E TARGET'!$T$15,'PAINEL E TARGET'!$S$15,
IF(DN155&gt;='PAINEL E TARGET'!$T$16,'PAINEL E TARGET'!$S$16,
IF(DN155&gt;='PAINEL E TARGET'!$T$17,'PAINEL E TARGET'!$S$17,
IF(DN155&gt;='PAINEL E TARGET'!$T$18,'PAINEL E TARGET'!$S$18,'PAINEL E TARGET'!$S$19))))))))</f>
        <v>Não elegível</v>
      </c>
      <c r="DP155" s="17">
        <f>IFERROR(VLOOKUP($BW155,'PAINEL E TARGET'!$G$1:$Q$99,10,0),0)</f>
        <v>0</v>
      </c>
      <c r="DQ155" s="17">
        <f>VLOOKUP(DO155,'PAINEL E TARGET'!$S$10:$U$19,3,0)</f>
        <v>0</v>
      </c>
      <c r="DR155" s="16">
        <f t="shared" si="106"/>
        <v>0</v>
      </c>
      <c r="DS155" s="17">
        <f t="shared" si="92"/>
        <v>1.0629999999999999</v>
      </c>
      <c r="DT155" s="16">
        <f>IF(DS155&gt;=1,VLOOKUP(BO155,'PAINEL E TARGET'!$S$1:$W$8,5,0),0)</f>
        <v>300</v>
      </c>
      <c r="DU155" s="16">
        <f t="shared" si="107"/>
        <v>2730</v>
      </c>
    </row>
    <row r="156" spans="2:125" s="32" customFormat="1" x14ac:dyDescent="0.2">
      <c r="B156" s="44">
        <v>43541</v>
      </c>
      <c r="C156" s="65">
        <v>622</v>
      </c>
      <c r="D156" s="66" t="s">
        <v>162</v>
      </c>
      <c r="E156" s="65">
        <v>216</v>
      </c>
      <c r="F156" s="65" t="s">
        <v>1017</v>
      </c>
      <c r="G156" s="67">
        <v>1224162.3389469541</v>
      </c>
      <c r="H156" s="67">
        <v>749377.34487833816</v>
      </c>
      <c r="I156" s="67">
        <v>532217.03999999992</v>
      </c>
      <c r="J156" s="68">
        <v>0.71021234313722903</v>
      </c>
      <c r="K156" s="67">
        <v>18087.910933395098</v>
      </c>
      <c r="L156" s="67">
        <v>625447.30389591702</v>
      </c>
      <c r="M156" s="67">
        <v>16280.25</v>
      </c>
      <c r="N156" s="67">
        <v>485164.69000000006</v>
      </c>
      <c r="O156" s="67">
        <v>1053221.7617127295</v>
      </c>
      <c r="P156" s="67" t="s">
        <v>1082</v>
      </c>
      <c r="Q156" s="67" t="s">
        <v>1082</v>
      </c>
      <c r="R156" s="67">
        <v>0</v>
      </c>
      <c r="S156" s="67">
        <v>8999</v>
      </c>
      <c r="T156" s="68">
        <v>9.2674602144062007E-2</v>
      </c>
      <c r="U156" s="68">
        <v>7.8421949975205629E-2</v>
      </c>
      <c r="V156" s="68">
        <v>0.84620757101605104</v>
      </c>
      <c r="W156" s="67">
        <v>59639.369999999995</v>
      </c>
      <c r="X156" s="67">
        <v>39324.289999999994</v>
      </c>
      <c r="Y156" s="68">
        <v>0.65936796448386359</v>
      </c>
      <c r="Z156" s="68">
        <v>2.4137793304939842E-2</v>
      </c>
      <c r="AA156" s="68">
        <v>2.1780855940036006E-2</v>
      </c>
      <c r="AB156" s="68">
        <v>0.90235489486847642</v>
      </c>
      <c r="AC156" s="67">
        <v>15533.52</v>
      </c>
      <c r="AD156" s="67">
        <v>10921.9</v>
      </c>
      <c r="AE156" s="68">
        <v>0.70311815995344262</v>
      </c>
      <c r="AF156" s="43">
        <v>80</v>
      </c>
      <c r="AG156" s="43">
        <v>67</v>
      </c>
      <c r="AH156" s="43">
        <v>15</v>
      </c>
      <c r="AI156" s="43">
        <v>13</v>
      </c>
      <c r="AJ156" s="67">
        <v>26938.479999999996</v>
      </c>
      <c r="AK156" s="67">
        <v>21341.200000000001</v>
      </c>
      <c r="AL156" s="68">
        <v>0.79221990253347641</v>
      </c>
      <c r="AM156" s="67">
        <v>9759.5</v>
      </c>
      <c r="AN156" s="67">
        <v>4256.7000000000007</v>
      </c>
      <c r="AO156" s="68">
        <v>0.43615963932578522</v>
      </c>
      <c r="AP156" s="67">
        <v>6268.5499999999993</v>
      </c>
      <c r="AQ156" s="67">
        <v>2633.87</v>
      </c>
      <c r="AR156" s="68">
        <v>0.42017212912076957</v>
      </c>
      <c r="AS156" s="67">
        <v>16672.84</v>
      </c>
      <c r="AT156" s="67">
        <v>11092.52</v>
      </c>
      <c r="AU156" s="68">
        <v>0.66530477111277986</v>
      </c>
      <c r="AV156" s="43">
        <v>978.73</v>
      </c>
      <c r="AW156" s="43">
        <v>414.92</v>
      </c>
      <c r="AX156" s="69">
        <v>0.42393714303229696</v>
      </c>
      <c r="AY156" s="43">
        <v>18087.910933395098</v>
      </c>
      <c r="AZ156" s="43">
        <v>16280.25</v>
      </c>
      <c r="BA156" s="43">
        <v>36564.853560838441</v>
      </c>
      <c r="BB156" s="43">
        <v>33025.78</v>
      </c>
      <c r="BC156" s="43">
        <v>29577.836986950209</v>
      </c>
      <c r="BD156" s="43">
        <v>59871.000942439619</v>
      </c>
      <c r="BE156" s="43">
        <v>98148.74</v>
      </c>
      <c r="BF156" s="43">
        <v>25563.559999999994</v>
      </c>
      <c r="BG156" s="43">
        <v>1603.9799999999998</v>
      </c>
      <c r="BH156" s="43">
        <v>30</v>
      </c>
      <c r="BI156" s="44">
        <v>43173</v>
      </c>
      <c r="BJ156" s="44">
        <v>43541</v>
      </c>
      <c r="BK156" s="44">
        <v>43172</v>
      </c>
      <c r="BL156" s="43">
        <f t="shared" si="93"/>
        <v>541216.03999999992</v>
      </c>
      <c r="BM156" s="43">
        <f t="shared" si="94"/>
        <v>510443.94000000006</v>
      </c>
      <c r="BO156" s="16" t="str">
        <f>IFERROR(VLOOKUP($C156,'PORTE LOJA'!A:B,2,0),"PORTE 1")</f>
        <v>PORTE 2</v>
      </c>
      <c r="BP156" s="16">
        <f>VLOOKUP(BO156,'PAINEL E TARGET'!$S$1:$W$8,3,0)</f>
        <v>1875</v>
      </c>
      <c r="BQ156" s="16">
        <f t="shared" si="72"/>
        <v>1</v>
      </c>
      <c r="BR156" s="16">
        <f t="shared" si="73"/>
        <v>1</v>
      </c>
      <c r="BS156" s="16">
        <f t="shared" si="74"/>
        <v>1</v>
      </c>
      <c r="BT156" s="16">
        <f t="shared" si="75"/>
        <v>1</v>
      </c>
      <c r="BU156" s="16">
        <f t="shared" si="76"/>
        <v>1</v>
      </c>
      <c r="BV156" s="16">
        <f t="shared" si="77"/>
        <v>1</v>
      </c>
      <c r="BW156" s="17" t="str">
        <f t="shared" si="95"/>
        <v>111111</v>
      </c>
      <c r="BY156" s="17">
        <f t="shared" si="78"/>
        <v>0.72199999999999998</v>
      </c>
      <c r="BZ156" s="17">
        <f t="shared" si="79"/>
        <v>0.79300000000000004</v>
      </c>
      <c r="CA156" s="17" t="str">
        <f t="shared" si="96"/>
        <v>Sem Retira</v>
      </c>
      <c r="CB156" s="17">
        <f t="shared" si="97"/>
        <v>0.79300000000000004</v>
      </c>
      <c r="CC156" s="33" t="str">
        <f>IF(CB156&gt;='PAINEL E TARGET'!$T$11,'PAINEL E TARGET'!$S$11,
IF(CB156&gt;='PAINEL E TARGET'!$T$12,'PAINEL E TARGET'!$S$12,
IF(CB156&gt;='PAINEL E TARGET'!$T$13,'PAINEL E TARGET'!$S$13,
IF(CB156&gt;='PAINEL E TARGET'!$T$14,'PAINEL E TARGET'!$S$14,
IF(CB156&gt;='PAINEL E TARGET'!$T$15,'PAINEL E TARGET'!$S$15,
IF(CB156&gt;='PAINEL E TARGET'!$T$16,'PAINEL E TARGET'!$S$16,
IF(CB156&gt;='PAINEL E TARGET'!$T$17,'PAINEL E TARGET'!$S$17,
IF(CB156&gt;='PAINEL E TARGET'!$T$18,'PAINEL E TARGET'!$S$18,'PAINEL E TARGET'!$S$19))))))))</f>
        <v>Não elegível</v>
      </c>
      <c r="CD156" s="17">
        <f>IFERROR(VLOOKUP($BW156,'PAINEL E TARGET'!$G$1:$Q$99,4,0),0)</f>
        <v>0.25</v>
      </c>
      <c r="CE156" s="17">
        <f>VLOOKUP(CC156,'PAINEL E TARGET'!$S$10:$U$19,3,0)</f>
        <v>0</v>
      </c>
      <c r="CF156" s="16">
        <f t="shared" si="98"/>
        <v>0</v>
      </c>
      <c r="CG156" s="17">
        <f t="shared" si="80"/>
        <v>0.79200000000000004</v>
      </c>
      <c r="CH156" s="17">
        <f t="shared" si="81"/>
        <v>0.436</v>
      </c>
      <c r="CI156" s="17">
        <f t="shared" si="82"/>
        <v>0.42</v>
      </c>
      <c r="CJ156" s="17">
        <f t="shared" si="83"/>
        <v>0.66500000000000004</v>
      </c>
      <c r="CK156" s="17">
        <f t="shared" si="84"/>
        <v>0.42399999999999999</v>
      </c>
      <c r="CL156" s="17">
        <f t="shared" si="85"/>
        <v>0.65900000000000003</v>
      </c>
      <c r="CM156" s="16">
        <f t="shared" si="86"/>
        <v>1</v>
      </c>
      <c r="CN156" s="17" t="str">
        <f t="shared" si="99"/>
        <v>não ok</v>
      </c>
      <c r="CO156" s="17">
        <f t="shared" si="100"/>
        <v>0</v>
      </c>
      <c r="CP156" s="33" t="str">
        <f>IF(CO156&gt;='PAINEL E TARGET'!$T$11,'PAINEL E TARGET'!$S$11,
IF(CO156&gt;='PAINEL E TARGET'!$T$12,'PAINEL E TARGET'!$S$12,
IF(CO156&gt;='PAINEL E TARGET'!$T$13,'PAINEL E TARGET'!$S$13,
IF(CO156&gt;='PAINEL E TARGET'!$T$14,'PAINEL E TARGET'!$S$14,
IF(CO156&gt;='PAINEL E TARGET'!$T$15,'PAINEL E TARGET'!$S$15,
IF(CO156&gt;='PAINEL E TARGET'!$T$16,'PAINEL E TARGET'!$S$16,
IF(CO156&gt;='PAINEL E TARGET'!$T$17,'PAINEL E TARGET'!$S$17,
IF(CO156&gt;='PAINEL E TARGET'!$T$18,'PAINEL E TARGET'!$S$18,'PAINEL E TARGET'!$S$19))))))))</f>
        <v>Não elegível</v>
      </c>
      <c r="CQ156" s="17">
        <f>IFERROR(VLOOKUP($BW156,'PAINEL E TARGET'!$G$1:$Q$99,5,0),0)</f>
        <v>0.25</v>
      </c>
      <c r="CR156" s="17">
        <f>VLOOKUP(CP156,'PAINEL E TARGET'!$S$10:$U$19,3,0)</f>
        <v>0</v>
      </c>
      <c r="CS156" s="16">
        <f t="shared" si="101"/>
        <v>0</v>
      </c>
      <c r="CT156" s="17">
        <f t="shared" si="87"/>
        <v>0.70299999999999996</v>
      </c>
      <c r="CU156" s="33" t="str">
        <f>IF(CT156&gt;='PAINEL E TARGET'!$T$11,'PAINEL E TARGET'!$S$11,
IF(CT156&gt;='PAINEL E TARGET'!$T$12,'PAINEL E TARGET'!$S$12,
IF(CT156&gt;='PAINEL E TARGET'!$T$13,'PAINEL E TARGET'!$S$13,
IF(CT156&gt;='PAINEL E TARGET'!$T$14,'PAINEL E TARGET'!$S$14,
IF(CT156&gt;='PAINEL E TARGET'!$T$15,'PAINEL E TARGET'!$S$15,
IF(CT156&gt;='PAINEL E TARGET'!$T$16,'PAINEL E TARGET'!$S$16,
IF(CT156&gt;='PAINEL E TARGET'!$T$17,'PAINEL E TARGET'!$S$17,
IF(CT156&gt;='PAINEL E TARGET'!$T$18,'PAINEL E TARGET'!$S$18,'PAINEL E TARGET'!$S$19))))))))</f>
        <v>Não elegível</v>
      </c>
      <c r="CV156" s="17">
        <f>IFERROR(VLOOKUP($BW156,'PAINEL E TARGET'!$G$1:$Q$99,6,0),0)</f>
        <v>0.2</v>
      </c>
      <c r="CW156" s="17">
        <f>VLOOKUP(CU156,'PAINEL E TARGET'!$S$10:$U$19,3,0)</f>
        <v>0</v>
      </c>
      <c r="CX156" s="16">
        <f t="shared" si="102"/>
        <v>0</v>
      </c>
      <c r="CY156" s="17">
        <f t="shared" si="88"/>
        <v>0.9</v>
      </c>
      <c r="CZ156" s="33" t="str">
        <f>IF(CY156&gt;='PAINEL E TARGET'!$T$11,'PAINEL E TARGET'!$S$11,
IF(CY156&gt;='PAINEL E TARGET'!$T$12,'PAINEL E TARGET'!$S$12,
IF(CY156&gt;='PAINEL E TARGET'!$T$13,'PAINEL E TARGET'!$S$13,
IF(CY156&gt;='PAINEL E TARGET'!$T$14,'PAINEL E TARGET'!$S$14,
IF(CY156&gt;='PAINEL E TARGET'!$T$15,'PAINEL E TARGET'!$S$15,
IF(CY156&gt;='PAINEL E TARGET'!$T$16,'PAINEL E TARGET'!$S$16,
IF(CY156&gt;='PAINEL E TARGET'!$T$17,'PAINEL E TARGET'!$S$17,
IF(CY156&gt;='PAINEL E TARGET'!$T$18,'PAINEL E TARGET'!$S$18,'PAINEL E TARGET'!$S$19))))))))</f>
        <v>1. Fx de 90% a 99,9%</v>
      </c>
      <c r="DA156" s="17">
        <f>IFERROR(VLOOKUP($BW156,'PAINEL E TARGET'!$G$1:$Q$99,7,0),0)</f>
        <v>0.15</v>
      </c>
      <c r="DB156" s="17">
        <f>VLOOKUP(CZ156,'PAINEL E TARGET'!$S$10:$U$19,3,0)</f>
        <v>0.5</v>
      </c>
      <c r="DC156" s="16">
        <f t="shared" si="103"/>
        <v>140.625</v>
      </c>
      <c r="DD156" s="17">
        <f t="shared" si="89"/>
        <v>0.90300000000000002</v>
      </c>
      <c r="DE156" s="33" t="str">
        <f>IF(DD156&gt;='PAINEL E TARGET'!$T$11,'PAINEL E TARGET'!$S$11,
IF(DD156&gt;='PAINEL E TARGET'!$T$12,'PAINEL E TARGET'!$S$12,
IF(DD156&gt;='PAINEL E TARGET'!$T$13,'PAINEL E TARGET'!$S$13,
IF(DD156&gt;='PAINEL E TARGET'!$T$14,'PAINEL E TARGET'!$S$14,
IF(DD156&gt;='PAINEL E TARGET'!$T$15,'PAINEL E TARGET'!$S$15,
IF(DD156&gt;='PAINEL E TARGET'!$T$16,'PAINEL E TARGET'!$S$16,
IF(DD156&gt;='PAINEL E TARGET'!$T$17,'PAINEL E TARGET'!$S$17,
IF(DD156&gt;='PAINEL E TARGET'!$T$18,'PAINEL E TARGET'!$S$18,'PAINEL E TARGET'!$S$19))))))))</f>
        <v>1. Fx de 90% a 99,9%</v>
      </c>
      <c r="DF156" s="17">
        <f>IFERROR(VLOOKUP($BW156,'PAINEL E TARGET'!$G$1:$Q$99,8,0),0)</f>
        <v>0.1</v>
      </c>
      <c r="DG156" s="17">
        <f>VLOOKUP(DE156,'PAINEL E TARGET'!$S$10:$U$19,3,0)</f>
        <v>0.5</v>
      </c>
      <c r="DH156" s="16">
        <f t="shared" si="104"/>
        <v>93.75</v>
      </c>
      <c r="DI156" s="17">
        <f t="shared" si="90"/>
        <v>0.86699999999999999</v>
      </c>
      <c r="DJ156" s="33" t="str">
        <f>IF(DI156&gt;='PAINEL E TARGET'!$T$11,'PAINEL E TARGET'!$S$11,
IF(DI156&gt;='PAINEL E TARGET'!$T$12,'PAINEL E TARGET'!$S$12,
IF(DI156&gt;='PAINEL E TARGET'!$T$13,'PAINEL E TARGET'!$S$13,
IF(DI156&gt;='PAINEL E TARGET'!$T$14,'PAINEL E TARGET'!$S$14,
IF(DI156&gt;='PAINEL E TARGET'!$T$15,'PAINEL E TARGET'!$S$15,
IF(DI156&gt;='PAINEL E TARGET'!$T$16,'PAINEL E TARGET'!$S$16,
IF(DI156&gt;='PAINEL E TARGET'!$T$17,'PAINEL E TARGET'!$S$17,
IF(DI156&gt;='PAINEL E TARGET'!$T$18,'PAINEL E TARGET'!$S$18,'PAINEL E TARGET'!$S$19))))))))</f>
        <v>Não elegível</v>
      </c>
      <c r="DK156" s="17">
        <f>IFERROR(VLOOKUP($BW156,'PAINEL E TARGET'!$G$1:$Q$99,9,0),0)</f>
        <v>0.05</v>
      </c>
      <c r="DL156" s="17">
        <f>VLOOKUP(DJ156,'PAINEL E TARGET'!$S$10:$U$19,3,0)</f>
        <v>0</v>
      </c>
      <c r="DM156" s="16">
        <f t="shared" si="105"/>
        <v>0</v>
      </c>
      <c r="DN156" s="17">
        <f t="shared" si="91"/>
        <v>0.42399999999999999</v>
      </c>
      <c r="DO156" s="33" t="str">
        <f>IF(DN156&gt;='PAINEL E TARGET'!$T$11,'PAINEL E TARGET'!$S$11,
IF(DN156&gt;='PAINEL E TARGET'!$T$12,'PAINEL E TARGET'!$S$12,
IF(DN156&gt;='PAINEL E TARGET'!$T$13,'PAINEL E TARGET'!$S$13,
IF(DN156&gt;='PAINEL E TARGET'!$T$14,'PAINEL E TARGET'!$S$14,
IF(DN156&gt;='PAINEL E TARGET'!$T$15,'PAINEL E TARGET'!$S$15,
IF(DN156&gt;='PAINEL E TARGET'!$T$16,'PAINEL E TARGET'!$S$16,
IF(DN156&gt;='PAINEL E TARGET'!$T$17,'PAINEL E TARGET'!$S$17,
IF(DN156&gt;='PAINEL E TARGET'!$T$18,'PAINEL E TARGET'!$S$18,'PAINEL E TARGET'!$S$19))))))))</f>
        <v>Não elegível</v>
      </c>
      <c r="DP156" s="17">
        <f>IFERROR(VLOOKUP($BW156,'PAINEL E TARGET'!$G$1:$Q$99,10,0),0)</f>
        <v>0</v>
      </c>
      <c r="DQ156" s="17">
        <f>VLOOKUP(DO156,'PAINEL E TARGET'!$S$10:$U$19,3,0)</f>
        <v>0</v>
      </c>
      <c r="DR156" s="16">
        <f t="shared" si="106"/>
        <v>0</v>
      </c>
      <c r="DS156" s="17">
        <f t="shared" si="92"/>
        <v>0.83799999999999997</v>
      </c>
      <c r="DT156" s="16">
        <f>IF(DS156&gt;=1,VLOOKUP(BO156,'PAINEL E TARGET'!$S$1:$W$8,5,0),0)</f>
        <v>0</v>
      </c>
      <c r="DU156" s="16">
        <f t="shared" si="107"/>
        <v>234.375</v>
      </c>
    </row>
    <row r="157" spans="2:125" s="32" customFormat="1" x14ac:dyDescent="0.2">
      <c r="B157" s="44">
        <v>43541</v>
      </c>
      <c r="C157" s="65">
        <v>623</v>
      </c>
      <c r="D157" s="66" t="s">
        <v>163</v>
      </c>
      <c r="E157" s="65">
        <v>411</v>
      </c>
      <c r="F157" s="65" t="s">
        <v>1020</v>
      </c>
      <c r="G157" s="67">
        <v>1231521.9494127571</v>
      </c>
      <c r="H157" s="67">
        <v>689950.94548528327</v>
      </c>
      <c r="I157" s="67">
        <v>605566.15</v>
      </c>
      <c r="J157" s="68">
        <v>0.8776944998228382</v>
      </c>
      <c r="K157" s="67">
        <v>68445.95719093988</v>
      </c>
      <c r="L157" s="67">
        <v>566871.57711484353</v>
      </c>
      <c r="M157" s="67">
        <v>56819.51</v>
      </c>
      <c r="N157" s="67">
        <v>524213.34000000008</v>
      </c>
      <c r="O157" s="67">
        <v>1134938.180878876</v>
      </c>
      <c r="P157" s="67" t="s">
        <v>1082</v>
      </c>
      <c r="Q157" s="67" t="s">
        <v>1082</v>
      </c>
      <c r="R157" s="67">
        <v>0</v>
      </c>
      <c r="S157" s="67">
        <v>0</v>
      </c>
      <c r="T157" s="68">
        <v>9.4523048329870976E-2</v>
      </c>
      <c r="U157" s="68">
        <v>8.773022041696954E-2</v>
      </c>
      <c r="V157" s="68">
        <v>0.92813575066691134</v>
      </c>
      <c r="W157" s="67">
        <v>60052.150000000009</v>
      </c>
      <c r="X157" s="67">
        <v>50974.14</v>
      </c>
      <c r="Y157" s="68">
        <v>0.84883122419430435</v>
      </c>
      <c r="Z157" s="68">
        <v>8.0353787269200672E-2</v>
      </c>
      <c r="AA157" s="68">
        <v>0.13718957542589888</v>
      </c>
      <c r="AB157" s="68">
        <v>1.7073193447159791</v>
      </c>
      <c r="AC157" s="67">
        <v>51050.170000000006</v>
      </c>
      <c r="AD157" s="67">
        <v>79711.649999999994</v>
      </c>
      <c r="AE157" s="68">
        <v>1.5614375035381858</v>
      </c>
      <c r="AF157" s="43">
        <v>80</v>
      </c>
      <c r="AG157" s="43">
        <v>73</v>
      </c>
      <c r="AH157" s="43">
        <v>36</v>
      </c>
      <c r="AI157" s="43">
        <v>30</v>
      </c>
      <c r="AJ157" s="67">
        <v>37251.090000000004</v>
      </c>
      <c r="AK157" s="67">
        <v>33344.5</v>
      </c>
      <c r="AL157" s="68">
        <v>0.89512816940390194</v>
      </c>
      <c r="AM157" s="67">
        <v>5592.41</v>
      </c>
      <c r="AN157" s="67">
        <v>4618.91</v>
      </c>
      <c r="AO157" s="68">
        <v>0.82592478019315463</v>
      </c>
      <c r="AP157" s="67">
        <v>2773.29</v>
      </c>
      <c r="AQ157" s="67">
        <v>2811.87</v>
      </c>
      <c r="AR157" s="68">
        <v>1.0139112750559804</v>
      </c>
      <c r="AS157" s="67">
        <v>14435.359999999999</v>
      </c>
      <c r="AT157" s="67">
        <v>10198.86</v>
      </c>
      <c r="AU157" s="68">
        <v>0.70651926934970799</v>
      </c>
      <c r="AV157" s="43">
        <v>1044.9700000000003</v>
      </c>
      <c r="AW157" s="43">
        <v>574.88</v>
      </c>
      <c r="AX157" s="69">
        <v>0.5501401954123083</v>
      </c>
      <c r="AY157" s="43">
        <v>68445.95719093988</v>
      </c>
      <c r="AZ157" s="43">
        <v>56819.509999999995</v>
      </c>
      <c r="BA157" s="43">
        <v>27359.384011304457</v>
      </c>
      <c r="BB157" s="43">
        <v>24530.090000000004</v>
      </c>
      <c r="BC157" s="43">
        <v>121670.03832167744</v>
      </c>
      <c r="BD157" s="43">
        <v>48932.289685458367</v>
      </c>
      <c r="BE157" s="43">
        <v>107943.03</v>
      </c>
      <c r="BF157" s="43">
        <v>91762.140000000014</v>
      </c>
      <c r="BG157" s="43">
        <v>1868.21</v>
      </c>
      <c r="BH157" s="43">
        <v>71</v>
      </c>
      <c r="BI157" s="44">
        <v>43173</v>
      </c>
      <c r="BJ157" s="44">
        <v>43541</v>
      </c>
      <c r="BK157" s="44">
        <v>43172</v>
      </c>
      <c r="BL157" s="43">
        <f t="shared" si="93"/>
        <v>605566.15</v>
      </c>
      <c r="BM157" s="43">
        <f t="shared" si="94"/>
        <v>581032.85000000009</v>
      </c>
      <c r="BO157" s="16" t="str">
        <f>IFERROR(VLOOKUP($C157,'PORTE LOJA'!A:B,2,0),"PORTE 1")</f>
        <v>PORTE 2</v>
      </c>
      <c r="BP157" s="16">
        <f>VLOOKUP(BO157,'PAINEL E TARGET'!$S$1:$W$8,3,0)</f>
        <v>1875</v>
      </c>
      <c r="BQ157" s="16">
        <f t="shared" si="72"/>
        <v>1</v>
      </c>
      <c r="BR157" s="16">
        <f t="shared" si="73"/>
        <v>1</v>
      </c>
      <c r="BS157" s="16">
        <f t="shared" si="74"/>
        <v>1</v>
      </c>
      <c r="BT157" s="16">
        <f t="shared" si="75"/>
        <v>1</v>
      </c>
      <c r="BU157" s="16">
        <f t="shared" si="76"/>
        <v>1</v>
      </c>
      <c r="BV157" s="16">
        <f t="shared" si="77"/>
        <v>1</v>
      </c>
      <c r="BW157" s="17" t="str">
        <f t="shared" si="95"/>
        <v>111111</v>
      </c>
      <c r="BY157" s="17">
        <f t="shared" si="78"/>
        <v>0.878</v>
      </c>
      <c r="BZ157" s="17">
        <f t="shared" si="79"/>
        <v>0.91500000000000004</v>
      </c>
      <c r="CA157" s="17" t="str">
        <f t="shared" si="96"/>
        <v>Sem Retira</v>
      </c>
      <c r="CB157" s="17">
        <f t="shared" si="97"/>
        <v>0.91500000000000004</v>
      </c>
      <c r="CC157" s="33" t="str">
        <f>IF(CB157&gt;='PAINEL E TARGET'!$T$11,'PAINEL E TARGET'!$S$11,
IF(CB157&gt;='PAINEL E TARGET'!$T$12,'PAINEL E TARGET'!$S$12,
IF(CB157&gt;='PAINEL E TARGET'!$T$13,'PAINEL E TARGET'!$S$13,
IF(CB157&gt;='PAINEL E TARGET'!$T$14,'PAINEL E TARGET'!$S$14,
IF(CB157&gt;='PAINEL E TARGET'!$T$15,'PAINEL E TARGET'!$S$15,
IF(CB157&gt;='PAINEL E TARGET'!$T$16,'PAINEL E TARGET'!$S$16,
IF(CB157&gt;='PAINEL E TARGET'!$T$17,'PAINEL E TARGET'!$S$17,
IF(CB157&gt;='PAINEL E TARGET'!$T$18,'PAINEL E TARGET'!$S$18,'PAINEL E TARGET'!$S$19))))))))</f>
        <v>1. Fx de 90% a 99,9%</v>
      </c>
      <c r="CD157" s="17">
        <f>IFERROR(VLOOKUP($BW157,'PAINEL E TARGET'!$G$1:$Q$99,4,0),0)</f>
        <v>0.25</v>
      </c>
      <c r="CE157" s="17">
        <f>VLOOKUP(CC157,'PAINEL E TARGET'!$S$10:$U$19,3,0)</f>
        <v>0.5</v>
      </c>
      <c r="CF157" s="16">
        <f t="shared" si="98"/>
        <v>234.375</v>
      </c>
      <c r="CG157" s="17">
        <f t="shared" si="80"/>
        <v>0.89500000000000002</v>
      </c>
      <c r="CH157" s="17">
        <f t="shared" si="81"/>
        <v>0.82599999999999996</v>
      </c>
      <c r="CI157" s="17">
        <f t="shared" si="82"/>
        <v>1.014</v>
      </c>
      <c r="CJ157" s="17">
        <f t="shared" si="83"/>
        <v>0.70699999999999996</v>
      </c>
      <c r="CK157" s="17">
        <f t="shared" si="84"/>
        <v>0.55000000000000004</v>
      </c>
      <c r="CL157" s="17">
        <f t="shared" si="85"/>
        <v>0.84899999999999998</v>
      </c>
      <c r="CM157" s="16">
        <f t="shared" si="86"/>
        <v>4</v>
      </c>
      <c r="CN157" s="17" t="str">
        <f t="shared" si="99"/>
        <v>não ok</v>
      </c>
      <c r="CO157" s="17">
        <f t="shared" si="100"/>
        <v>0</v>
      </c>
      <c r="CP157" s="33" t="str">
        <f>IF(CO157&gt;='PAINEL E TARGET'!$T$11,'PAINEL E TARGET'!$S$11,
IF(CO157&gt;='PAINEL E TARGET'!$T$12,'PAINEL E TARGET'!$S$12,
IF(CO157&gt;='PAINEL E TARGET'!$T$13,'PAINEL E TARGET'!$S$13,
IF(CO157&gt;='PAINEL E TARGET'!$T$14,'PAINEL E TARGET'!$S$14,
IF(CO157&gt;='PAINEL E TARGET'!$T$15,'PAINEL E TARGET'!$S$15,
IF(CO157&gt;='PAINEL E TARGET'!$T$16,'PAINEL E TARGET'!$S$16,
IF(CO157&gt;='PAINEL E TARGET'!$T$17,'PAINEL E TARGET'!$S$17,
IF(CO157&gt;='PAINEL E TARGET'!$T$18,'PAINEL E TARGET'!$S$18,'PAINEL E TARGET'!$S$19))))))))</f>
        <v>Não elegível</v>
      </c>
      <c r="CQ157" s="17">
        <f>IFERROR(VLOOKUP($BW157,'PAINEL E TARGET'!$G$1:$Q$99,5,0),0)</f>
        <v>0.25</v>
      </c>
      <c r="CR157" s="17">
        <f>VLOOKUP(CP157,'PAINEL E TARGET'!$S$10:$U$19,3,0)</f>
        <v>0</v>
      </c>
      <c r="CS157" s="16">
        <f t="shared" si="101"/>
        <v>0</v>
      </c>
      <c r="CT157" s="17">
        <f t="shared" si="87"/>
        <v>1.5609999999999999</v>
      </c>
      <c r="CU157" s="33" t="str">
        <f>IF(CT157&gt;='PAINEL E TARGET'!$T$11,'PAINEL E TARGET'!$S$11,
IF(CT157&gt;='PAINEL E TARGET'!$T$12,'PAINEL E TARGET'!$S$12,
IF(CT157&gt;='PAINEL E TARGET'!$T$13,'PAINEL E TARGET'!$S$13,
IF(CT157&gt;='PAINEL E TARGET'!$T$14,'PAINEL E TARGET'!$S$14,
IF(CT157&gt;='PAINEL E TARGET'!$T$15,'PAINEL E TARGET'!$S$15,
IF(CT157&gt;='PAINEL E TARGET'!$T$16,'PAINEL E TARGET'!$S$16,
IF(CT157&gt;='PAINEL E TARGET'!$T$17,'PAINEL E TARGET'!$S$17,
IF(CT157&gt;='PAINEL E TARGET'!$T$18,'PAINEL E TARGET'!$S$18,'PAINEL E TARGET'!$S$19))))))))</f>
        <v>8. Fx de 130% ou mais</v>
      </c>
      <c r="CV157" s="17">
        <f>IFERROR(VLOOKUP($BW157,'PAINEL E TARGET'!$G$1:$Q$99,6,0),0)</f>
        <v>0.2</v>
      </c>
      <c r="CW157" s="17">
        <f>VLOOKUP(CU157,'PAINEL E TARGET'!$S$10:$U$19,3,0)</f>
        <v>1.6</v>
      </c>
      <c r="CX157" s="16">
        <f t="shared" si="102"/>
        <v>600.00000000000011</v>
      </c>
      <c r="CY157" s="17">
        <f t="shared" si="88"/>
        <v>0.83</v>
      </c>
      <c r="CZ157" s="33" t="str">
        <f>IF(CY157&gt;='PAINEL E TARGET'!$T$11,'PAINEL E TARGET'!$S$11,
IF(CY157&gt;='PAINEL E TARGET'!$T$12,'PAINEL E TARGET'!$S$12,
IF(CY157&gt;='PAINEL E TARGET'!$T$13,'PAINEL E TARGET'!$S$13,
IF(CY157&gt;='PAINEL E TARGET'!$T$14,'PAINEL E TARGET'!$S$14,
IF(CY157&gt;='PAINEL E TARGET'!$T$15,'PAINEL E TARGET'!$S$15,
IF(CY157&gt;='PAINEL E TARGET'!$T$16,'PAINEL E TARGET'!$S$16,
IF(CY157&gt;='PAINEL E TARGET'!$T$17,'PAINEL E TARGET'!$S$17,
IF(CY157&gt;='PAINEL E TARGET'!$T$18,'PAINEL E TARGET'!$S$18,'PAINEL E TARGET'!$S$19))))))))</f>
        <v>Não elegível</v>
      </c>
      <c r="DA157" s="17">
        <f>IFERROR(VLOOKUP($BW157,'PAINEL E TARGET'!$G$1:$Q$99,7,0),0)</f>
        <v>0.15</v>
      </c>
      <c r="DB157" s="17">
        <f>VLOOKUP(CZ157,'PAINEL E TARGET'!$S$10:$U$19,3,0)</f>
        <v>0</v>
      </c>
      <c r="DC157" s="16">
        <f t="shared" si="103"/>
        <v>0</v>
      </c>
      <c r="DD157" s="17">
        <f t="shared" si="89"/>
        <v>0.89700000000000002</v>
      </c>
      <c r="DE157" s="33" t="str">
        <f>IF(DD157&gt;='PAINEL E TARGET'!$T$11,'PAINEL E TARGET'!$S$11,
IF(DD157&gt;='PAINEL E TARGET'!$T$12,'PAINEL E TARGET'!$S$12,
IF(DD157&gt;='PAINEL E TARGET'!$T$13,'PAINEL E TARGET'!$S$13,
IF(DD157&gt;='PAINEL E TARGET'!$T$14,'PAINEL E TARGET'!$S$14,
IF(DD157&gt;='PAINEL E TARGET'!$T$15,'PAINEL E TARGET'!$S$15,
IF(DD157&gt;='PAINEL E TARGET'!$T$16,'PAINEL E TARGET'!$S$16,
IF(DD157&gt;='PAINEL E TARGET'!$T$17,'PAINEL E TARGET'!$S$17,
IF(DD157&gt;='PAINEL E TARGET'!$T$18,'PAINEL E TARGET'!$S$18,'PAINEL E TARGET'!$S$19))))))))</f>
        <v>Não elegível</v>
      </c>
      <c r="DF157" s="17">
        <f>IFERROR(VLOOKUP($BW157,'PAINEL E TARGET'!$G$1:$Q$99,8,0),0)</f>
        <v>0.1</v>
      </c>
      <c r="DG157" s="17">
        <f>VLOOKUP(DE157,'PAINEL E TARGET'!$S$10:$U$19,3,0)</f>
        <v>0</v>
      </c>
      <c r="DH157" s="16">
        <f t="shared" si="104"/>
        <v>0</v>
      </c>
      <c r="DI157" s="17">
        <f t="shared" si="90"/>
        <v>0.83299999999999996</v>
      </c>
      <c r="DJ157" s="33" t="str">
        <f>IF(DI157&gt;='PAINEL E TARGET'!$T$11,'PAINEL E TARGET'!$S$11,
IF(DI157&gt;='PAINEL E TARGET'!$T$12,'PAINEL E TARGET'!$S$12,
IF(DI157&gt;='PAINEL E TARGET'!$T$13,'PAINEL E TARGET'!$S$13,
IF(DI157&gt;='PAINEL E TARGET'!$T$14,'PAINEL E TARGET'!$S$14,
IF(DI157&gt;='PAINEL E TARGET'!$T$15,'PAINEL E TARGET'!$S$15,
IF(DI157&gt;='PAINEL E TARGET'!$T$16,'PAINEL E TARGET'!$S$16,
IF(DI157&gt;='PAINEL E TARGET'!$T$17,'PAINEL E TARGET'!$S$17,
IF(DI157&gt;='PAINEL E TARGET'!$T$18,'PAINEL E TARGET'!$S$18,'PAINEL E TARGET'!$S$19))))))))</f>
        <v>Não elegível</v>
      </c>
      <c r="DK157" s="17">
        <f>IFERROR(VLOOKUP($BW157,'PAINEL E TARGET'!$G$1:$Q$99,9,0),0)</f>
        <v>0.05</v>
      </c>
      <c r="DL157" s="17">
        <f>VLOOKUP(DJ157,'PAINEL E TARGET'!$S$10:$U$19,3,0)</f>
        <v>0</v>
      </c>
      <c r="DM157" s="16">
        <f t="shared" si="105"/>
        <v>0</v>
      </c>
      <c r="DN157" s="17">
        <f t="shared" si="91"/>
        <v>0.55000000000000004</v>
      </c>
      <c r="DO157" s="33" t="str">
        <f>IF(DN157&gt;='PAINEL E TARGET'!$T$11,'PAINEL E TARGET'!$S$11,
IF(DN157&gt;='PAINEL E TARGET'!$T$12,'PAINEL E TARGET'!$S$12,
IF(DN157&gt;='PAINEL E TARGET'!$T$13,'PAINEL E TARGET'!$S$13,
IF(DN157&gt;='PAINEL E TARGET'!$T$14,'PAINEL E TARGET'!$S$14,
IF(DN157&gt;='PAINEL E TARGET'!$T$15,'PAINEL E TARGET'!$S$15,
IF(DN157&gt;='PAINEL E TARGET'!$T$16,'PAINEL E TARGET'!$S$16,
IF(DN157&gt;='PAINEL E TARGET'!$T$17,'PAINEL E TARGET'!$S$17,
IF(DN157&gt;='PAINEL E TARGET'!$T$18,'PAINEL E TARGET'!$S$18,'PAINEL E TARGET'!$S$19))))))))</f>
        <v>Não elegível</v>
      </c>
      <c r="DP157" s="17">
        <f>IFERROR(VLOOKUP($BW157,'PAINEL E TARGET'!$G$1:$Q$99,10,0),0)</f>
        <v>0</v>
      </c>
      <c r="DQ157" s="17">
        <f>VLOOKUP(DO157,'PAINEL E TARGET'!$S$10:$U$19,3,0)</f>
        <v>0</v>
      </c>
      <c r="DR157" s="16">
        <f t="shared" si="106"/>
        <v>0</v>
      </c>
      <c r="DS157" s="17">
        <f t="shared" si="92"/>
        <v>0.91300000000000003</v>
      </c>
      <c r="DT157" s="16">
        <f>IF(DS157&gt;=1,VLOOKUP(BO157,'PAINEL E TARGET'!$S$1:$W$8,5,0),0)</f>
        <v>0</v>
      </c>
      <c r="DU157" s="16">
        <f t="shared" si="107"/>
        <v>834.37500000000011</v>
      </c>
    </row>
    <row r="158" spans="2:125" s="32" customFormat="1" x14ac:dyDescent="0.2">
      <c r="B158" s="44">
        <v>43541</v>
      </c>
      <c r="C158" s="65">
        <v>627</v>
      </c>
      <c r="D158" s="66" t="s">
        <v>164</v>
      </c>
      <c r="E158" s="65">
        <v>314</v>
      </c>
      <c r="F158" s="65" t="s">
        <v>943</v>
      </c>
      <c r="G158" s="67">
        <v>1652962.645743022</v>
      </c>
      <c r="H158" s="67">
        <v>1032199.4591274858</v>
      </c>
      <c r="I158" s="67">
        <v>816931.87999999989</v>
      </c>
      <c r="J158" s="68">
        <v>0.79144769237773993</v>
      </c>
      <c r="K158" s="67">
        <v>22287.274440444788</v>
      </c>
      <c r="L158" s="67">
        <v>869944.7754941294</v>
      </c>
      <c r="M158" s="67">
        <v>9536</v>
      </c>
      <c r="N158" s="67">
        <v>760295.92999999993</v>
      </c>
      <c r="O158" s="67">
        <v>1437883.1560186155</v>
      </c>
      <c r="P158" s="67">
        <v>5573.3904461056463</v>
      </c>
      <c r="Q158" s="67">
        <v>0</v>
      </c>
      <c r="R158" s="67">
        <v>0</v>
      </c>
      <c r="S158" s="67">
        <v>0</v>
      </c>
      <c r="T158" s="68">
        <v>7.0333356960589247E-2</v>
      </c>
      <c r="U158" s="68">
        <v>6.6948275320302716E-2</v>
      </c>
      <c r="V158" s="68">
        <v>0.95187089332045771</v>
      </c>
      <c r="W158" s="67">
        <v>62361.680000000008</v>
      </c>
      <c r="X158" s="67">
        <v>51538.920000000006</v>
      </c>
      <c r="Y158" s="68">
        <v>0.8264517569122577</v>
      </c>
      <c r="Z158" s="68">
        <v>3.4338219527360193E-2</v>
      </c>
      <c r="AA158" s="68">
        <v>3.2187259367119261E-2</v>
      </c>
      <c r="AB158" s="68">
        <v>0.93735958969779787</v>
      </c>
      <c r="AC158" s="67">
        <v>30637.660000000007</v>
      </c>
      <c r="AD158" s="67">
        <v>24778.78</v>
      </c>
      <c r="AE158" s="68">
        <v>0.8087686853369348</v>
      </c>
      <c r="AF158" s="43">
        <v>80</v>
      </c>
      <c r="AG158" s="43">
        <v>58</v>
      </c>
      <c r="AH158" s="43">
        <v>27</v>
      </c>
      <c r="AI158" s="43">
        <v>22</v>
      </c>
      <c r="AJ158" s="67">
        <v>18223.07</v>
      </c>
      <c r="AK158" s="67">
        <v>17629.5</v>
      </c>
      <c r="AL158" s="68">
        <v>0.96742755199864783</v>
      </c>
      <c r="AM158" s="67">
        <v>5201.2399999999989</v>
      </c>
      <c r="AN158" s="67">
        <v>4798.6500000000015</v>
      </c>
      <c r="AO158" s="68">
        <v>0.92259730371988269</v>
      </c>
      <c r="AP158" s="67">
        <v>3161.3099999999995</v>
      </c>
      <c r="AQ158" s="67">
        <v>1326.22</v>
      </c>
      <c r="AR158" s="68">
        <v>0.41951596015575832</v>
      </c>
      <c r="AS158" s="67">
        <v>35776.06</v>
      </c>
      <c r="AT158" s="67">
        <v>27784.55000000001</v>
      </c>
      <c r="AU158" s="68">
        <v>0.7766240888460052</v>
      </c>
      <c r="AV158" s="43">
        <v>309.20999999999998</v>
      </c>
      <c r="AW158" s="43">
        <v>194.96999999999997</v>
      </c>
      <c r="AX158" s="69">
        <v>0.6305423498593189</v>
      </c>
      <c r="AY158" s="43">
        <v>22287.274440444788</v>
      </c>
      <c r="AZ158" s="43">
        <v>9536</v>
      </c>
      <c r="BA158" s="43">
        <v>49533.852302027088</v>
      </c>
      <c r="BB158" s="43">
        <v>43150.65</v>
      </c>
      <c r="BC158" s="43">
        <v>35589.559289611039</v>
      </c>
      <c r="BD158" s="43">
        <v>79505.772740874148</v>
      </c>
      <c r="BE158" s="43">
        <v>100861.62999999999</v>
      </c>
      <c r="BF158" s="43">
        <v>49558.31</v>
      </c>
      <c r="BG158" s="43">
        <v>499.87</v>
      </c>
      <c r="BH158" s="43">
        <v>35</v>
      </c>
      <c r="BI158" s="44">
        <v>43173</v>
      </c>
      <c r="BJ158" s="44">
        <v>43541</v>
      </c>
      <c r="BK158" s="44">
        <v>43172</v>
      </c>
      <c r="BL158" s="43">
        <f t="shared" si="93"/>
        <v>816931.87999999989</v>
      </c>
      <c r="BM158" s="43">
        <f t="shared" si="94"/>
        <v>769831.92999999993</v>
      </c>
      <c r="BO158" s="16" t="str">
        <f>IFERROR(VLOOKUP($C158,'PORTE LOJA'!A:B,2,0),"PORTE 1")</f>
        <v>PORTE 2</v>
      </c>
      <c r="BP158" s="16">
        <f>VLOOKUP(BO158,'PAINEL E TARGET'!$S$1:$W$8,3,0)</f>
        <v>1875</v>
      </c>
      <c r="BQ158" s="16">
        <f t="shared" si="72"/>
        <v>1</v>
      </c>
      <c r="BR158" s="16">
        <f t="shared" si="73"/>
        <v>1</v>
      </c>
      <c r="BS158" s="16">
        <f t="shared" si="74"/>
        <v>1</v>
      </c>
      <c r="BT158" s="16">
        <f t="shared" si="75"/>
        <v>1</v>
      </c>
      <c r="BU158" s="16">
        <f t="shared" si="76"/>
        <v>1</v>
      </c>
      <c r="BV158" s="16">
        <f t="shared" si="77"/>
        <v>1</v>
      </c>
      <c r="BW158" s="17" t="str">
        <f t="shared" si="95"/>
        <v>111111</v>
      </c>
      <c r="BY158" s="17">
        <f t="shared" si="78"/>
        <v>0.79100000000000004</v>
      </c>
      <c r="BZ158" s="17">
        <f t="shared" si="79"/>
        <v>0.86299999999999999</v>
      </c>
      <c r="CA158" s="17" t="str">
        <f t="shared" si="96"/>
        <v>Sem Retira</v>
      </c>
      <c r="CB158" s="17">
        <f t="shared" si="97"/>
        <v>0.86299999999999999</v>
      </c>
      <c r="CC158" s="33" t="str">
        <f>IF(CB158&gt;='PAINEL E TARGET'!$T$11,'PAINEL E TARGET'!$S$11,
IF(CB158&gt;='PAINEL E TARGET'!$T$12,'PAINEL E TARGET'!$S$12,
IF(CB158&gt;='PAINEL E TARGET'!$T$13,'PAINEL E TARGET'!$S$13,
IF(CB158&gt;='PAINEL E TARGET'!$T$14,'PAINEL E TARGET'!$S$14,
IF(CB158&gt;='PAINEL E TARGET'!$T$15,'PAINEL E TARGET'!$S$15,
IF(CB158&gt;='PAINEL E TARGET'!$T$16,'PAINEL E TARGET'!$S$16,
IF(CB158&gt;='PAINEL E TARGET'!$T$17,'PAINEL E TARGET'!$S$17,
IF(CB158&gt;='PAINEL E TARGET'!$T$18,'PAINEL E TARGET'!$S$18,'PAINEL E TARGET'!$S$19))))))))</f>
        <v>Não elegível</v>
      </c>
      <c r="CD158" s="17">
        <f>IFERROR(VLOOKUP($BW158,'PAINEL E TARGET'!$G$1:$Q$99,4,0),0)</f>
        <v>0.25</v>
      </c>
      <c r="CE158" s="17">
        <f>VLOOKUP(CC158,'PAINEL E TARGET'!$S$10:$U$19,3,0)</f>
        <v>0</v>
      </c>
      <c r="CF158" s="16">
        <f t="shared" si="98"/>
        <v>0</v>
      </c>
      <c r="CG158" s="17">
        <f t="shared" si="80"/>
        <v>0.96699999999999997</v>
      </c>
      <c r="CH158" s="17">
        <f t="shared" si="81"/>
        <v>0.92300000000000004</v>
      </c>
      <c r="CI158" s="17">
        <f t="shared" si="82"/>
        <v>0.42</v>
      </c>
      <c r="CJ158" s="17">
        <f t="shared" si="83"/>
        <v>0.77700000000000002</v>
      </c>
      <c r="CK158" s="17">
        <f t="shared" si="84"/>
        <v>0.63100000000000001</v>
      </c>
      <c r="CL158" s="17">
        <f t="shared" si="85"/>
        <v>0.82599999999999996</v>
      </c>
      <c r="CM158" s="16">
        <f t="shared" si="86"/>
        <v>3</v>
      </c>
      <c r="CN158" s="17" t="str">
        <f t="shared" si="99"/>
        <v>não ok</v>
      </c>
      <c r="CO158" s="17">
        <f t="shared" si="100"/>
        <v>0</v>
      </c>
      <c r="CP158" s="33" t="str">
        <f>IF(CO158&gt;='PAINEL E TARGET'!$T$11,'PAINEL E TARGET'!$S$11,
IF(CO158&gt;='PAINEL E TARGET'!$T$12,'PAINEL E TARGET'!$S$12,
IF(CO158&gt;='PAINEL E TARGET'!$T$13,'PAINEL E TARGET'!$S$13,
IF(CO158&gt;='PAINEL E TARGET'!$T$14,'PAINEL E TARGET'!$S$14,
IF(CO158&gt;='PAINEL E TARGET'!$T$15,'PAINEL E TARGET'!$S$15,
IF(CO158&gt;='PAINEL E TARGET'!$T$16,'PAINEL E TARGET'!$S$16,
IF(CO158&gt;='PAINEL E TARGET'!$T$17,'PAINEL E TARGET'!$S$17,
IF(CO158&gt;='PAINEL E TARGET'!$T$18,'PAINEL E TARGET'!$S$18,'PAINEL E TARGET'!$S$19))))))))</f>
        <v>Não elegível</v>
      </c>
      <c r="CQ158" s="17">
        <f>IFERROR(VLOOKUP($BW158,'PAINEL E TARGET'!$G$1:$Q$99,5,0),0)</f>
        <v>0.25</v>
      </c>
      <c r="CR158" s="17">
        <f>VLOOKUP(CP158,'PAINEL E TARGET'!$S$10:$U$19,3,0)</f>
        <v>0</v>
      </c>
      <c r="CS158" s="16">
        <f t="shared" si="101"/>
        <v>0</v>
      </c>
      <c r="CT158" s="17">
        <f t="shared" si="87"/>
        <v>0.80900000000000005</v>
      </c>
      <c r="CU158" s="33" t="str">
        <f>IF(CT158&gt;='PAINEL E TARGET'!$T$11,'PAINEL E TARGET'!$S$11,
IF(CT158&gt;='PAINEL E TARGET'!$T$12,'PAINEL E TARGET'!$S$12,
IF(CT158&gt;='PAINEL E TARGET'!$T$13,'PAINEL E TARGET'!$S$13,
IF(CT158&gt;='PAINEL E TARGET'!$T$14,'PAINEL E TARGET'!$S$14,
IF(CT158&gt;='PAINEL E TARGET'!$T$15,'PAINEL E TARGET'!$S$15,
IF(CT158&gt;='PAINEL E TARGET'!$T$16,'PAINEL E TARGET'!$S$16,
IF(CT158&gt;='PAINEL E TARGET'!$T$17,'PAINEL E TARGET'!$S$17,
IF(CT158&gt;='PAINEL E TARGET'!$T$18,'PAINEL E TARGET'!$S$18,'PAINEL E TARGET'!$S$19))))))))</f>
        <v>Não elegível</v>
      </c>
      <c r="CV158" s="17">
        <f>IFERROR(VLOOKUP($BW158,'PAINEL E TARGET'!$G$1:$Q$99,6,0),0)</f>
        <v>0.2</v>
      </c>
      <c r="CW158" s="17">
        <f>VLOOKUP(CU158,'PAINEL E TARGET'!$S$10:$U$19,3,0)</f>
        <v>0</v>
      </c>
      <c r="CX158" s="16">
        <f t="shared" si="102"/>
        <v>0</v>
      </c>
      <c r="CY158" s="17">
        <f t="shared" si="88"/>
        <v>0.42799999999999999</v>
      </c>
      <c r="CZ158" s="33" t="str">
        <f>IF(CY158&gt;='PAINEL E TARGET'!$T$11,'PAINEL E TARGET'!$S$11,
IF(CY158&gt;='PAINEL E TARGET'!$T$12,'PAINEL E TARGET'!$S$12,
IF(CY158&gt;='PAINEL E TARGET'!$T$13,'PAINEL E TARGET'!$S$13,
IF(CY158&gt;='PAINEL E TARGET'!$T$14,'PAINEL E TARGET'!$S$14,
IF(CY158&gt;='PAINEL E TARGET'!$T$15,'PAINEL E TARGET'!$S$15,
IF(CY158&gt;='PAINEL E TARGET'!$T$16,'PAINEL E TARGET'!$S$16,
IF(CY158&gt;='PAINEL E TARGET'!$T$17,'PAINEL E TARGET'!$S$17,
IF(CY158&gt;='PAINEL E TARGET'!$T$18,'PAINEL E TARGET'!$S$18,'PAINEL E TARGET'!$S$19))))))))</f>
        <v>Não elegível</v>
      </c>
      <c r="DA158" s="17">
        <f>IFERROR(VLOOKUP($BW158,'PAINEL E TARGET'!$G$1:$Q$99,7,0),0)</f>
        <v>0.15</v>
      </c>
      <c r="DB158" s="17">
        <f>VLOOKUP(CZ158,'PAINEL E TARGET'!$S$10:$U$19,3,0)</f>
        <v>0</v>
      </c>
      <c r="DC158" s="16">
        <f t="shared" si="103"/>
        <v>0</v>
      </c>
      <c r="DD158" s="17">
        <f t="shared" si="89"/>
        <v>0.871</v>
      </c>
      <c r="DE158" s="33" t="str">
        <f>IF(DD158&gt;='PAINEL E TARGET'!$T$11,'PAINEL E TARGET'!$S$11,
IF(DD158&gt;='PAINEL E TARGET'!$T$12,'PAINEL E TARGET'!$S$12,
IF(DD158&gt;='PAINEL E TARGET'!$T$13,'PAINEL E TARGET'!$S$13,
IF(DD158&gt;='PAINEL E TARGET'!$T$14,'PAINEL E TARGET'!$S$14,
IF(DD158&gt;='PAINEL E TARGET'!$T$15,'PAINEL E TARGET'!$S$15,
IF(DD158&gt;='PAINEL E TARGET'!$T$16,'PAINEL E TARGET'!$S$16,
IF(DD158&gt;='PAINEL E TARGET'!$T$17,'PAINEL E TARGET'!$S$17,
IF(DD158&gt;='PAINEL E TARGET'!$T$18,'PAINEL E TARGET'!$S$18,'PAINEL E TARGET'!$S$19))))))))</f>
        <v>Não elegível</v>
      </c>
      <c r="DF158" s="17">
        <f>IFERROR(VLOOKUP($BW158,'PAINEL E TARGET'!$G$1:$Q$99,8,0),0)</f>
        <v>0.1</v>
      </c>
      <c r="DG158" s="17">
        <f>VLOOKUP(DE158,'PAINEL E TARGET'!$S$10:$U$19,3,0)</f>
        <v>0</v>
      </c>
      <c r="DH158" s="16">
        <f t="shared" si="104"/>
        <v>0</v>
      </c>
      <c r="DI158" s="17">
        <f t="shared" si="90"/>
        <v>0.81499999999999995</v>
      </c>
      <c r="DJ158" s="33" t="str">
        <f>IF(DI158&gt;='PAINEL E TARGET'!$T$11,'PAINEL E TARGET'!$S$11,
IF(DI158&gt;='PAINEL E TARGET'!$T$12,'PAINEL E TARGET'!$S$12,
IF(DI158&gt;='PAINEL E TARGET'!$T$13,'PAINEL E TARGET'!$S$13,
IF(DI158&gt;='PAINEL E TARGET'!$T$14,'PAINEL E TARGET'!$S$14,
IF(DI158&gt;='PAINEL E TARGET'!$T$15,'PAINEL E TARGET'!$S$15,
IF(DI158&gt;='PAINEL E TARGET'!$T$16,'PAINEL E TARGET'!$S$16,
IF(DI158&gt;='PAINEL E TARGET'!$T$17,'PAINEL E TARGET'!$S$17,
IF(DI158&gt;='PAINEL E TARGET'!$T$18,'PAINEL E TARGET'!$S$18,'PAINEL E TARGET'!$S$19))))))))</f>
        <v>Não elegível</v>
      </c>
      <c r="DK158" s="17">
        <f>IFERROR(VLOOKUP($BW158,'PAINEL E TARGET'!$G$1:$Q$99,9,0),0)</f>
        <v>0.05</v>
      </c>
      <c r="DL158" s="17">
        <f>VLOOKUP(DJ158,'PAINEL E TARGET'!$S$10:$U$19,3,0)</f>
        <v>0</v>
      </c>
      <c r="DM158" s="16">
        <f t="shared" si="105"/>
        <v>0</v>
      </c>
      <c r="DN158" s="17">
        <f t="shared" si="91"/>
        <v>0.63100000000000001</v>
      </c>
      <c r="DO158" s="33" t="str">
        <f>IF(DN158&gt;='PAINEL E TARGET'!$T$11,'PAINEL E TARGET'!$S$11,
IF(DN158&gt;='PAINEL E TARGET'!$T$12,'PAINEL E TARGET'!$S$12,
IF(DN158&gt;='PAINEL E TARGET'!$T$13,'PAINEL E TARGET'!$S$13,
IF(DN158&gt;='PAINEL E TARGET'!$T$14,'PAINEL E TARGET'!$S$14,
IF(DN158&gt;='PAINEL E TARGET'!$T$15,'PAINEL E TARGET'!$S$15,
IF(DN158&gt;='PAINEL E TARGET'!$T$16,'PAINEL E TARGET'!$S$16,
IF(DN158&gt;='PAINEL E TARGET'!$T$17,'PAINEL E TARGET'!$S$17,
IF(DN158&gt;='PAINEL E TARGET'!$T$18,'PAINEL E TARGET'!$S$18,'PAINEL E TARGET'!$S$19))))))))</f>
        <v>Não elegível</v>
      </c>
      <c r="DP158" s="17">
        <f>IFERROR(VLOOKUP($BW158,'PAINEL E TARGET'!$G$1:$Q$99,10,0),0)</f>
        <v>0</v>
      </c>
      <c r="DQ158" s="17">
        <f>VLOOKUP(DO158,'PAINEL E TARGET'!$S$10:$U$19,3,0)</f>
        <v>0</v>
      </c>
      <c r="DR158" s="16">
        <f t="shared" si="106"/>
        <v>0</v>
      </c>
      <c r="DS158" s="17">
        <f t="shared" si="92"/>
        <v>0.72499999999999998</v>
      </c>
      <c r="DT158" s="16">
        <f>IF(DS158&gt;=1,VLOOKUP(BO158,'PAINEL E TARGET'!$S$1:$W$8,5,0),0)</f>
        <v>0</v>
      </c>
      <c r="DU158" s="16">
        <f t="shared" si="107"/>
        <v>0</v>
      </c>
    </row>
    <row r="159" spans="2:125" s="32" customFormat="1" x14ac:dyDescent="0.2">
      <c r="B159" s="44">
        <v>43541</v>
      </c>
      <c r="C159" s="65">
        <v>637</v>
      </c>
      <c r="D159" s="66" t="s">
        <v>165</v>
      </c>
      <c r="E159" s="65">
        <v>210</v>
      </c>
      <c r="F159" s="65" t="s">
        <v>1017</v>
      </c>
      <c r="G159" s="67">
        <v>1459571.2856856035</v>
      </c>
      <c r="H159" s="67">
        <v>768388.73655296618</v>
      </c>
      <c r="I159" s="67">
        <v>675193.6</v>
      </c>
      <c r="J159" s="68">
        <v>0.87871355718845556</v>
      </c>
      <c r="K159" s="67">
        <v>46053.684934987017</v>
      </c>
      <c r="L159" s="67">
        <v>596528.98301776906</v>
      </c>
      <c r="M159" s="67">
        <v>49622.9</v>
      </c>
      <c r="N159" s="67">
        <v>591730.09000000008</v>
      </c>
      <c r="O159" s="67">
        <v>1230322.8150234793</v>
      </c>
      <c r="P159" s="67" t="s">
        <v>1082</v>
      </c>
      <c r="Q159" s="67" t="s">
        <v>1082</v>
      </c>
      <c r="R159" s="67">
        <v>0</v>
      </c>
      <c r="S159" s="67">
        <v>0</v>
      </c>
      <c r="T159" s="68">
        <v>8.1356847308934277E-2</v>
      </c>
      <c r="U159" s="68">
        <v>8.9273739879188838E-2</v>
      </c>
      <c r="V159" s="68">
        <v>1.0973107099417452</v>
      </c>
      <c r="W159" s="67">
        <v>52278.5</v>
      </c>
      <c r="X159" s="67">
        <v>57255.979999999996</v>
      </c>
      <c r="Y159" s="68">
        <v>1.0952108419331081</v>
      </c>
      <c r="Z159" s="68">
        <v>4.531365605108538E-2</v>
      </c>
      <c r="AA159" s="68">
        <v>4.9255075586378726E-2</v>
      </c>
      <c r="AB159" s="68">
        <v>1.0869808326842993</v>
      </c>
      <c r="AC159" s="67">
        <v>29117.769999999997</v>
      </c>
      <c r="AD159" s="67">
        <v>31589.89</v>
      </c>
      <c r="AE159" s="68">
        <v>1.0849007324393318</v>
      </c>
      <c r="AF159" s="43">
        <v>80</v>
      </c>
      <c r="AG159" s="43">
        <v>79</v>
      </c>
      <c r="AH159" s="43">
        <v>14</v>
      </c>
      <c r="AI159" s="43">
        <v>0</v>
      </c>
      <c r="AJ159" s="67">
        <v>30359.119999999999</v>
      </c>
      <c r="AK159" s="67">
        <v>39376</v>
      </c>
      <c r="AL159" s="68">
        <v>1.2970072913839401</v>
      </c>
      <c r="AM159" s="67">
        <v>6721.95</v>
      </c>
      <c r="AN159" s="67">
        <v>9802.9</v>
      </c>
      <c r="AO159" s="68">
        <v>1.4583417014408022</v>
      </c>
      <c r="AP159" s="67">
        <v>5756.6400000000012</v>
      </c>
      <c r="AQ159" s="67">
        <v>3995.7999999999993</v>
      </c>
      <c r="AR159" s="68">
        <v>0.69412018121682062</v>
      </c>
      <c r="AS159" s="67">
        <v>9440.7899999999991</v>
      </c>
      <c r="AT159" s="67">
        <v>4081.2799999999993</v>
      </c>
      <c r="AU159" s="68">
        <v>0.43230280516778785</v>
      </c>
      <c r="AV159" s="43">
        <v>355.78</v>
      </c>
      <c r="AW159" s="43">
        <v>114.97999999999999</v>
      </c>
      <c r="AX159" s="69">
        <v>0.32317724436449491</v>
      </c>
      <c r="AY159" s="43">
        <v>46053.684934987017</v>
      </c>
      <c r="AZ159" s="43">
        <v>49622.9</v>
      </c>
      <c r="BA159" s="43">
        <v>26650.700789488044</v>
      </c>
      <c r="BB159" s="43">
        <v>29786.690000000002</v>
      </c>
      <c r="BC159" s="43">
        <v>87615.123141652482</v>
      </c>
      <c r="BD159" s="43">
        <v>50968.550541760684</v>
      </c>
      <c r="BE159" s="43">
        <v>100891.99999999999</v>
      </c>
      <c r="BF159" s="43">
        <v>56194.239999999983</v>
      </c>
      <c r="BG159" s="43">
        <v>682.41000000000008</v>
      </c>
      <c r="BH159" s="43">
        <v>30</v>
      </c>
      <c r="BI159" s="44">
        <v>43173</v>
      </c>
      <c r="BJ159" s="44">
        <v>43541</v>
      </c>
      <c r="BK159" s="44">
        <v>43172</v>
      </c>
      <c r="BL159" s="43">
        <f t="shared" si="93"/>
        <v>675193.6</v>
      </c>
      <c r="BM159" s="43">
        <f t="shared" si="94"/>
        <v>641352.99000000011</v>
      </c>
      <c r="BO159" s="16" t="str">
        <f>IFERROR(VLOOKUP($C159,'PORTE LOJA'!A:B,2,0),"PORTE 1")</f>
        <v>PORTE 2</v>
      </c>
      <c r="BP159" s="16">
        <f>VLOOKUP(BO159,'PAINEL E TARGET'!$S$1:$W$8,3,0)</f>
        <v>1875</v>
      </c>
      <c r="BQ159" s="16">
        <f t="shared" si="72"/>
        <v>1</v>
      </c>
      <c r="BR159" s="16">
        <f t="shared" si="73"/>
        <v>1</v>
      </c>
      <c r="BS159" s="16">
        <f t="shared" si="74"/>
        <v>1</v>
      </c>
      <c r="BT159" s="16">
        <f t="shared" si="75"/>
        <v>1</v>
      </c>
      <c r="BU159" s="16">
        <f t="shared" si="76"/>
        <v>1</v>
      </c>
      <c r="BV159" s="16">
        <f t="shared" si="77"/>
        <v>1</v>
      </c>
      <c r="BW159" s="17" t="str">
        <f t="shared" si="95"/>
        <v>111111</v>
      </c>
      <c r="BY159" s="17">
        <f t="shared" si="78"/>
        <v>0.879</v>
      </c>
      <c r="BZ159" s="17">
        <f t="shared" si="79"/>
        <v>0.998</v>
      </c>
      <c r="CA159" s="17" t="str">
        <f t="shared" si="96"/>
        <v>Sem Retira</v>
      </c>
      <c r="CB159" s="17">
        <f t="shared" si="97"/>
        <v>0.998</v>
      </c>
      <c r="CC159" s="33" t="str">
        <f>IF(CB159&gt;='PAINEL E TARGET'!$T$11,'PAINEL E TARGET'!$S$11,
IF(CB159&gt;='PAINEL E TARGET'!$T$12,'PAINEL E TARGET'!$S$12,
IF(CB159&gt;='PAINEL E TARGET'!$T$13,'PAINEL E TARGET'!$S$13,
IF(CB159&gt;='PAINEL E TARGET'!$T$14,'PAINEL E TARGET'!$S$14,
IF(CB159&gt;='PAINEL E TARGET'!$T$15,'PAINEL E TARGET'!$S$15,
IF(CB159&gt;='PAINEL E TARGET'!$T$16,'PAINEL E TARGET'!$S$16,
IF(CB159&gt;='PAINEL E TARGET'!$T$17,'PAINEL E TARGET'!$S$17,
IF(CB159&gt;='PAINEL E TARGET'!$T$18,'PAINEL E TARGET'!$S$18,'PAINEL E TARGET'!$S$19))))))))</f>
        <v>1. Fx de 90% a 99,9%</v>
      </c>
      <c r="CD159" s="17">
        <f>IFERROR(VLOOKUP($BW159,'PAINEL E TARGET'!$G$1:$Q$99,4,0),0)</f>
        <v>0.25</v>
      </c>
      <c r="CE159" s="17">
        <f>VLOOKUP(CC159,'PAINEL E TARGET'!$S$10:$U$19,3,0)</f>
        <v>0.5</v>
      </c>
      <c r="CF159" s="16">
        <f t="shared" si="98"/>
        <v>234.375</v>
      </c>
      <c r="CG159" s="17">
        <f t="shared" si="80"/>
        <v>1.2969999999999999</v>
      </c>
      <c r="CH159" s="17">
        <f t="shared" si="81"/>
        <v>1.458</v>
      </c>
      <c r="CI159" s="17">
        <f t="shared" si="82"/>
        <v>0.69399999999999995</v>
      </c>
      <c r="CJ159" s="17">
        <f t="shared" si="83"/>
        <v>0.432</v>
      </c>
      <c r="CK159" s="17">
        <f t="shared" si="84"/>
        <v>0.32300000000000001</v>
      </c>
      <c r="CL159" s="17">
        <f t="shared" si="85"/>
        <v>1.095</v>
      </c>
      <c r="CM159" s="16">
        <f t="shared" si="86"/>
        <v>2</v>
      </c>
      <c r="CN159" s="17" t="str">
        <f t="shared" si="99"/>
        <v>não ok</v>
      </c>
      <c r="CO159" s="17">
        <f t="shared" si="100"/>
        <v>0</v>
      </c>
      <c r="CP159" s="33" t="str">
        <f>IF(CO159&gt;='PAINEL E TARGET'!$T$11,'PAINEL E TARGET'!$S$11,
IF(CO159&gt;='PAINEL E TARGET'!$T$12,'PAINEL E TARGET'!$S$12,
IF(CO159&gt;='PAINEL E TARGET'!$T$13,'PAINEL E TARGET'!$S$13,
IF(CO159&gt;='PAINEL E TARGET'!$T$14,'PAINEL E TARGET'!$S$14,
IF(CO159&gt;='PAINEL E TARGET'!$T$15,'PAINEL E TARGET'!$S$15,
IF(CO159&gt;='PAINEL E TARGET'!$T$16,'PAINEL E TARGET'!$S$16,
IF(CO159&gt;='PAINEL E TARGET'!$T$17,'PAINEL E TARGET'!$S$17,
IF(CO159&gt;='PAINEL E TARGET'!$T$18,'PAINEL E TARGET'!$S$18,'PAINEL E TARGET'!$S$19))))))))</f>
        <v>Não elegível</v>
      </c>
      <c r="CQ159" s="17">
        <f>IFERROR(VLOOKUP($BW159,'PAINEL E TARGET'!$G$1:$Q$99,5,0),0)</f>
        <v>0.25</v>
      </c>
      <c r="CR159" s="17">
        <f>VLOOKUP(CP159,'PAINEL E TARGET'!$S$10:$U$19,3,0)</f>
        <v>0</v>
      </c>
      <c r="CS159" s="16">
        <f t="shared" si="101"/>
        <v>0</v>
      </c>
      <c r="CT159" s="17">
        <f t="shared" si="87"/>
        <v>1.085</v>
      </c>
      <c r="CU159" s="33" t="str">
        <f>IF(CT159&gt;='PAINEL E TARGET'!$T$11,'PAINEL E TARGET'!$S$11,
IF(CT159&gt;='PAINEL E TARGET'!$T$12,'PAINEL E TARGET'!$S$12,
IF(CT159&gt;='PAINEL E TARGET'!$T$13,'PAINEL E TARGET'!$S$13,
IF(CT159&gt;='PAINEL E TARGET'!$T$14,'PAINEL E TARGET'!$S$14,
IF(CT159&gt;='PAINEL E TARGET'!$T$15,'PAINEL E TARGET'!$S$15,
IF(CT159&gt;='PAINEL E TARGET'!$T$16,'PAINEL E TARGET'!$S$16,
IF(CT159&gt;='PAINEL E TARGET'!$T$17,'PAINEL E TARGET'!$S$17,
IF(CT159&gt;='PAINEL E TARGET'!$T$18,'PAINEL E TARGET'!$S$18,'PAINEL E TARGET'!$S$19))))))))</f>
        <v>3. Fx de 105% a 109,9%</v>
      </c>
      <c r="CV159" s="17">
        <f>IFERROR(VLOOKUP($BW159,'PAINEL E TARGET'!$G$1:$Q$99,6,0),0)</f>
        <v>0.2</v>
      </c>
      <c r="CW159" s="17">
        <f>VLOOKUP(CU159,'PAINEL E TARGET'!$S$10:$U$19,3,0)</f>
        <v>1.1000000000000001</v>
      </c>
      <c r="CX159" s="16">
        <f t="shared" si="102"/>
        <v>412.50000000000006</v>
      </c>
      <c r="CY159" s="17">
        <f t="shared" si="88"/>
        <v>1.0780000000000001</v>
      </c>
      <c r="CZ159" s="33" t="str">
        <f>IF(CY159&gt;='PAINEL E TARGET'!$T$11,'PAINEL E TARGET'!$S$11,
IF(CY159&gt;='PAINEL E TARGET'!$T$12,'PAINEL E TARGET'!$S$12,
IF(CY159&gt;='PAINEL E TARGET'!$T$13,'PAINEL E TARGET'!$S$13,
IF(CY159&gt;='PAINEL E TARGET'!$T$14,'PAINEL E TARGET'!$S$14,
IF(CY159&gt;='PAINEL E TARGET'!$T$15,'PAINEL E TARGET'!$S$15,
IF(CY159&gt;='PAINEL E TARGET'!$T$16,'PAINEL E TARGET'!$S$16,
IF(CY159&gt;='PAINEL E TARGET'!$T$17,'PAINEL E TARGET'!$S$17,
IF(CY159&gt;='PAINEL E TARGET'!$T$18,'PAINEL E TARGET'!$S$18,'PAINEL E TARGET'!$S$19))))))))</f>
        <v>3. Fx de 105% a 109,9%</v>
      </c>
      <c r="DA159" s="17">
        <f>IFERROR(VLOOKUP($BW159,'PAINEL E TARGET'!$G$1:$Q$99,7,0),0)</f>
        <v>0.15</v>
      </c>
      <c r="DB159" s="17">
        <f>VLOOKUP(CZ159,'PAINEL E TARGET'!$S$10:$U$19,3,0)</f>
        <v>1.1000000000000001</v>
      </c>
      <c r="DC159" s="16">
        <f t="shared" si="103"/>
        <v>309.375</v>
      </c>
      <c r="DD159" s="17">
        <f t="shared" si="89"/>
        <v>1.1180000000000001</v>
      </c>
      <c r="DE159" s="33" t="str">
        <f>IF(DD159&gt;='PAINEL E TARGET'!$T$11,'PAINEL E TARGET'!$S$11,
IF(DD159&gt;='PAINEL E TARGET'!$T$12,'PAINEL E TARGET'!$S$12,
IF(DD159&gt;='PAINEL E TARGET'!$T$13,'PAINEL E TARGET'!$S$13,
IF(DD159&gt;='PAINEL E TARGET'!$T$14,'PAINEL E TARGET'!$S$14,
IF(DD159&gt;='PAINEL E TARGET'!$T$15,'PAINEL E TARGET'!$S$15,
IF(DD159&gt;='PAINEL E TARGET'!$T$16,'PAINEL E TARGET'!$S$16,
IF(DD159&gt;='PAINEL E TARGET'!$T$17,'PAINEL E TARGET'!$S$17,
IF(DD159&gt;='PAINEL E TARGET'!$T$18,'PAINEL E TARGET'!$S$18,'PAINEL E TARGET'!$S$19))))))))</f>
        <v>4. Fx de 110% a 114,9%</v>
      </c>
      <c r="DF159" s="17">
        <f>IFERROR(VLOOKUP($BW159,'PAINEL E TARGET'!$G$1:$Q$99,8,0),0)</f>
        <v>0.1</v>
      </c>
      <c r="DG159" s="17">
        <f>VLOOKUP(DE159,'PAINEL E TARGET'!$S$10:$U$19,3,0)</f>
        <v>1.2</v>
      </c>
      <c r="DH159" s="16">
        <f t="shared" si="104"/>
        <v>225</v>
      </c>
      <c r="DI159" s="17">
        <f t="shared" si="90"/>
        <v>0</v>
      </c>
      <c r="DJ159" s="33" t="str">
        <f>IF(DI159&gt;='PAINEL E TARGET'!$T$11,'PAINEL E TARGET'!$S$11,
IF(DI159&gt;='PAINEL E TARGET'!$T$12,'PAINEL E TARGET'!$S$12,
IF(DI159&gt;='PAINEL E TARGET'!$T$13,'PAINEL E TARGET'!$S$13,
IF(DI159&gt;='PAINEL E TARGET'!$T$14,'PAINEL E TARGET'!$S$14,
IF(DI159&gt;='PAINEL E TARGET'!$T$15,'PAINEL E TARGET'!$S$15,
IF(DI159&gt;='PAINEL E TARGET'!$T$16,'PAINEL E TARGET'!$S$16,
IF(DI159&gt;='PAINEL E TARGET'!$T$17,'PAINEL E TARGET'!$S$17,
IF(DI159&gt;='PAINEL E TARGET'!$T$18,'PAINEL E TARGET'!$S$18,'PAINEL E TARGET'!$S$19))))))))</f>
        <v>Não elegível</v>
      </c>
      <c r="DK159" s="17">
        <f>IFERROR(VLOOKUP($BW159,'PAINEL E TARGET'!$G$1:$Q$99,9,0),0)</f>
        <v>0.05</v>
      </c>
      <c r="DL159" s="17">
        <f>VLOOKUP(DJ159,'PAINEL E TARGET'!$S$10:$U$19,3,0)</f>
        <v>0</v>
      </c>
      <c r="DM159" s="16">
        <f t="shared" si="105"/>
        <v>0</v>
      </c>
      <c r="DN159" s="17">
        <f t="shared" si="91"/>
        <v>0.32300000000000001</v>
      </c>
      <c r="DO159" s="33" t="str">
        <f>IF(DN159&gt;='PAINEL E TARGET'!$T$11,'PAINEL E TARGET'!$S$11,
IF(DN159&gt;='PAINEL E TARGET'!$T$12,'PAINEL E TARGET'!$S$12,
IF(DN159&gt;='PAINEL E TARGET'!$T$13,'PAINEL E TARGET'!$S$13,
IF(DN159&gt;='PAINEL E TARGET'!$T$14,'PAINEL E TARGET'!$S$14,
IF(DN159&gt;='PAINEL E TARGET'!$T$15,'PAINEL E TARGET'!$S$15,
IF(DN159&gt;='PAINEL E TARGET'!$T$16,'PAINEL E TARGET'!$S$16,
IF(DN159&gt;='PAINEL E TARGET'!$T$17,'PAINEL E TARGET'!$S$17,
IF(DN159&gt;='PAINEL E TARGET'!$T$18,'PAINEL E TARGET'!$S$18,'PAINEL E TARGET'!$S$19))))))))</f>
        <v>Não elegível</v>
      </c>
      <c r="DP159" s="17">
        <f>IFERROR(VLOOKUP($BW159,'PAINEL E TARGET'!$G$1:$Q$99,10,0),0)</f>
        <v>0</v>
      </c>
      <c r="DQ159" s="17">
        <f>VLOOKUP(DO159,'PAINEL E TARGET'!$S$10:$U$19,3,0)</f>
        <v>0</v>
      </c>
      <c r="DR159" s="16">
        <f t="shared" si="106"/>
        <v>0</v>
      </c>
      <c r="DS159" s="17">
        <f t="shared" si="92"/>
        <v>0.98799999999999999</v>
      </c>
      <c r="DT159" s="16">
        <f>IF(DS159&gt;=1,VLOOKUP(BO159,'PAINEL E TARGET'!$S$1:$W$8,5,0),0)</f>
        <v>0</v>
      </c>
      <c r="DU159" s="16">
        <f t="shared" si="107"/>
        <v>1181.25</v>
      </c>
    </row>
    <row r="160" spans="2:125" s="32" customFormat="1" x14ac:dyDescent="0.2">
      <c r="B160" s="44">
        <v>43541</v>
      </c>
      <c r="C160" s="65">
        <v>639</v>
      </c>
      <c r="D160" s="66" t="s">
        <v>166</v>
      </c>
      <c r="E160" s="65">
        <v>410</v>
      </c>
      <c r="F160" s="65" t="s">
        <v>1020</v>
      </c>
      <c r="G160" s="67">
        <v>1358328.8412075406</v>
      </c>
      <c r="H160" s="67">
        <v>752065.28932853229</v>
      </c>
      <c r="I160" s="67">
        <v>590035.61</v>
      </c>
      <c r="J160" s="68">
        <v>0.78455370613740527</v>
      </c>
      <c r="K160" s="67">
        <v>38612.148112729381</v>
      </c>
      <c r="L160" s="67">
        <v>684163.79234117549</v>
      </c>
      <c r="M160" s="67">
        <v>40848.76</v>
      </c>
      <c r="N160" s="67">
        <v>541581.68999999994</v>
      </c>
      <c r="O160" s="67">
        <v>1306452.5047638887</v>
      </c>
      <c r="P160" s="67" t="s">
        <v>1082</v>
      </c>
      <c r="Q160" s="67" t="s">
        <v>1082</v>
      </c>
      <c r="R160" s="67">
        <v>0</v>
      </c>
      <c r="S160" s="67">
        <v>0</v>
      </c>
      <c r="T160" s="68">
        <v>9.6248084788644883E-2</v>
      </c>
      <c r="U160" s="68">
        <v>9.6627502906140972E-2</v>
      </c>
      <c r="V160" s="68">
        <v>1.0039420848563301</v>
      </c>
      <c r="W160" s="67">
        <v>69565.8</v>
      </c>
      <c r="X160" s="67">
        <v>56278.8</v>
      </c>
      <c r="Y160" s="68">
        <v>0.80900097461683762</v>
      </c>
      <c r="Z160" s="68">
        <v>0.11100532752876929</v>
      </c>
      <c r="AA160" s="68">
        <v>0.14648797980943473</v>
      </c>
      <c r="AB160" s="68">
        <v>1.3196481923038279</v>
      </c>
      <c r="AC160" s="67">
        <v>80231.98</v>
      </c>
      <c r="AD160" s="67">
        <v>85319.06</v>
      </c>
      <c r="AE160" s="68">
        <v>1.0634046423882348</v>
      </c>
      <c r="AF160" s="43">
        <v>80</v>
      </c>
      <c r="AG160" s="43">
        <v>73</v>
      </c>
      <c r="AH160" s="43">
        <v>33</v>
      </c>
      <c r="AI160" s="43">
        <v>28</v>
      </c>
      <c r="AJ160" s="67">
        <v>39592.520000000004</v>
      </c>
      <c r="AK160" s="67">
        <v>28917</v>
      </c>
      <c r="AL160" s="68">
        <v>0.73036523060416458</v>
      </c>
      <c r="AM160" s="67">
        <v>4749.579999999999</v>
      </c>
      <c r="AN160" s="67">
        <v>4224.18</v>
      </c>
      <c r="AO160" s="68">
        <v>0.88937969252018101</v>
      </c>
      <c r="AP160" s="67">
        <v>6642.99</v>
      </c>
      <c r="AQ160" s="67">
        <v>4711.67</v>
      </c>
      <c r="AR160" s="68">
        <v>0.70926947052456801</v>
      </c>
      <c r="AS160" s="67">
        <v>18580.710000000003</v>
      </c>
      <c r="AT160" s="67">
        <v>18425.950000000004</v>
      </c>
      <c r="AU160" s="68">
        <v>0.99167093184275534</v>
      </c>
      <c r="AV160" s="43">
        <v>505.85999999999996</v>
      </c>
      <c r="AW160" s="43">
        <v>299.94</v>
      </c>
      <c r="AX160" s="69">
        <v>0.59293085043292615</v>
      </c>
      <c r="AY160" s="43">
        <v>38612.148112729381</v>
      </c>
      <c r="AZ160" s="43">
        <v>40848.76</v>
      </c>
      <c r="BA160" s="43">
        <v>37802.370384721173</v>
      </c>
      <c r="BB160" s="43">
        <v>45191.920000000006</v>
      </c>
      <c r="BC160" s="43">
        <v>69587.743671011733</v>
      </c>
      <c r="BD160" s="43">
        <v>68368.147458717169</v>
      </c>
      <c r="BE160" s="43">
        <v>126418.36</v>
      </c>
      <c r="BF160" s="43">
        <v>145801.58999999997</v>
      </c>
      <c r="BG160" s="43">
        <v>915.1099999999999</v>
      </c>
      <c r="BH160" s="43">
        <v>64</v>
      </c>
      <c r="BI160" s="44">
        <v>43173</v>
      </c>
      <c r="BJ160" s="44">
        <v>43541</v>
      </c>
      <c r="BK160" s="44">
        <v>43172</v>
      </c>
      <c r="BL160" s="43">
        <f t="shared" si="93"/>
        <v>590035.61</v>
      </c>
      <c r="BM160" s="43">
        <f t="shared" si="94"/>
        <v>582430.44999999995</v>
      </c>
      <c r="BO160" s="16" t="str">
        <f>IFERROR(VLOOKUP($C160,'PORTE LOJA'!A:B,2,0),"PORTE 1")</f>
        <v>PORTE 2</v>
      </c>
      <c r="BP160" s="16">
        <f>VLOOKUP(BO160,'PAINEL E TARGET'!$S$1:$W$8,3,0)</f>
        <v>1875</v>
      </c>
      <c r="BQ160" s="16">
        <f t="shared" si="72"/>
        <v>1</v>
      </c>
      <c r="BR160" s="16">
        <f t="shared" si="73"/>
        <v>1</v>
      </c>
      <c r="BS160" s="16">
        <f t="shared" si="74"/>
        <v>1</v>
      </c>
      <c r="BT160" s="16">
        <f t="shared" si="75"/>
        <v>1</v>
      </c>
      <c r="BU160" s="16">
        <f t="shared" si="76"/>
        <v>1</v>
      </c>
      <c r="BV160" s="16">
        <f t="shared" si="77"/>
        <v>1</v>
      </c>
      <c r="BW160" s="17" t="str">
        <f t="shared" si="95"/>
        <v>111111</v>
      </c>
      <c r="BY160" s="17">
        <f t="shared" si="78"/>
        <v>0.78500000000000003</v>
      </c>
      <c r="BZ160" s="17">
        <f t="shared" si="79"/>
        <v>0.80600000000000005</v>
      </c>
      <c r="CA160" s="17" t="str">
        <f t="shared" si="96"/>
        <v>Sem Retira</v>
      </c>
      <c r="CB160" s="17">
        <f t="shared" si="97"/>
        <v>0.80600000000000005</v>
      </c>
      <c r="CC160" s="33" t="str">
        <f>IF(CB160&gt;='PAINEL E TARGET'!$T$11,'PAINEL E TARGET'!$S$11,
IF(CB160&gt;='PAINEL E TARGET'!$T$12,'PAINEL E TARGET'!$S$12,
IF(CB160&gt;='PAINEL E TARGET'!$T$13,'PAINEL E TARGET'!$S$13,
IF(CB160&gt;='PAINEL E TARGET'!$T$14,'PAINEL E TARGET'!$S$14,
IF(CB160&gt;='PAINEL E TARGET'!$T$15,'PAINEL E TARGET'!$S$15,
IF(CB160&gt;='PAINEL E TARGET'!$T$16,'PAINEL E TARGET'!$S$16,
IF(CB160&gt;='PAINEL E TARGET'!$T$17,'PAINEL E TARGET'!$S$17,
IF(CB160&gt;='PAINEL E TARGET'!$T$18,'PAINEL E TARGET'!$S$18,'PAINEL E TARGET'!$S$19))))))))</f>
        <v>Não elegível</v>
      </c>
      <c r="CD160" s="17">
        <f>IFERROR(VLOOKUP($BW160,'PAINEL E TARGET'!$G$1:$Q$99,4,0),0)</f>
        <v>0.25</v>
      </c>
      <c r="CE160" s="17">
        <f>VLOOKUP(CC160,'PAINEL E TARGET'!$S$10:$U$19,3,0)</f>
        <v>0</v>
      </c>
      <c r="CF160" s="16">
        <f t="shared" si="98"/>
        <v>0</v>
      </c>
      <c r="CG160" s="17">
        <f t="shared" si="80"/>
        <v>0.73</v>
      </c>
      <c r="CH160" s="17">
        <f t="shared" si="81"/>
        <v>0.88900000000000001</v>
      </c>
      <c r="CI160" s="17">
        <f t="shared" si="82"/>
        <v>0.70899999999999996</v>
      </c>
      <c r="CJ160" s="17">
        <f t="shared" si="83"/>
        <v>0.99199999999999999</v>
      </c>
      <c r="CK160" s="17">
        <f t="shared" si="84"/>
        <v>0.59299999999999997</v>
      </c>
      <c r="CL160" s="17">
        <f t="shared" si="85"/>
        <v>0.80900000000000005</v>
      </c>
      <c r="CM160" s="16">
        <f t="shared" si="86"/>
        <v>4</v>
      </c>
      <c r="CN160" s="17" t="str">
        <f t="shared" si="99"/>
        <v>não ok</v>
      </c>
      <c r="CO160" s="17">
        <f t="shared" si="100"/>
        <v>0</v>
      </c>
      <c r="CP160" s="33" t="str">
        <f>IF(CO160&gt;='PAINEL E TARGET'!$T$11,'PAINEL E TARGET'!$S$11,
IF(CO160&gt;='PAINEL E TARGET'!$T$12,'PAINEL E TARGET'!$S$12,
IF(CO160&gt;='PAINEL E TARGET'!$T$13,'PAINEL E TARGET'!$S$13,
IF(CO160&gt;='PAINEL E TARGET'!$T$14,'PAINEL E TARGET'!$S$14,
IF(CO160&gt;='PAINEL E TARGET'!$T$15,'PAINEL E TARGET'!$S$15,
IF(CO160&gt;='PAINEL E TARGET'!$T$16,'PAINEL E TARGET'!$S$16,
IF(CO160&gt;='PAINEL E TARGET'!$T$17,'PAINEL E TARGET'!$S$17,
IF(CO160&gt;='PAINEL E TARGET'!$T$18,'PAINEL E TARGET'!$S$18,'PAINEL E TARGET'!$S$19))))))))</f>
        <v>Não elegível</v>
      </c>
      <c r="CQ160" s="17">
        <f>IFERROR(VLOOKUP($BW160,'PAINEL E TARGET'!$G$1:$Q$99,5,0),0)</f>
        <v>0.25</v>
      </c>
      <c r="CR160" s="17">
        <f>VLOOKUP(CP160,'PAINEL E TARGET'!$S$10:$U$19,3,0)</f>
        <v>0</v>
      </c>
      <c r="CS160" s="16">
        <f t="shared" si="101"/>
        <v>0</v>
      </c>
      <c r="CT160" s="17">
        <f t="shared" si="87"/>
        <v>1.0629999999999999</v>
      </c>
      <c r="CU160" s="33" t="str">
        <f>IF(CT160&gt;='PAINEL E TARGET'!$T$11,'PAINEL E TARGET'!$S$11,
IF(CT160&gt;='PAINEL E TARGET'!$T$12,'PAINEL E TARGET'!$S$12,
IF(CT160&gt;='PAINEL E TARGET'!$T$13,'PAINEL E TARGET'!$S$13,
IF(CT160&gt;='PAINEL E TARGET'!$T$14,'PAINEL E TARGET'!$S$14,
IF(CT160&gt;='PAINEL E TARGET'!$T$15,'PAINEL E TARGET'!$S$15,
IF(CT160&gt;='PAINEL E TARGET'!$T$16,'PAINEL E TARGET'!$S$16,
IF(CT160&gt;='PAINEL E TARGET'!$T$17,'PAINEL E TARGET'!$S$17,
IF(CT160&gt;='PAINEL E TARGET'!$T$18,'PAINEL E TARGET'!$S$18,'PAINEL E TARGET'!$S$19))))))))</f>
        <v>3. Fx de 105% a 109,9%</v>
      </c>
      <c r="CV160" s="17">
        <f>IFERROR(VLOOKUP($BW160,'PAINEL E TARGET'!$G$1:$Q$99,6,0),0)</f>
        <v>0.2</v>
      </c>
      <c r="CW160" s="17">
        <f>VLOOKUP(CU160,'PAINEL E TARGET'!$S$10:$U$19,3,0)</f>
        <v>1.1000000000000001</v>
      </c>
      <c r="CX160" s="16">
        <f t="shared" si="102"/>
        <v>412.50000000000006</v>
      </c>
      <c r="CY160" s="17">
        <f t="shared" si="88"/>
        <v>1.0580000000000001</v>
      </c>
      <c r="CZ160" s="33" t="str">
        <f>IF(CY160&gt;='PAINEL E TARGET'!$T$11,'PAINEL E TARGET'!$S$11,
IF(CY160&gt;='PAINEL E TARGET'!$T$12,'PAINEL E TARGET'!$S$12,
IF(CY160&gt;='PAINEL E TARGET'!$T$13,'PAINEL E TARGET'!$S$13,
IF(CY160&gt;='PAINEL E TARGET'!$T$14,'PAINEL E TARGET'!$S$14,
IF(CY160&gt;='PAINEL E TARGET'!$T$15,'PAINEL E TARGET'!$S$15,
IF(CY160&gt;='PAINEL E TARGET'!$T$16,'PAINEL E TARGET'!$S$16,
IF(CY160&gt;='PAINEL E TARGET'!$T$17,'PAINEL E TARGET'!$S$17,
IF(CY160&gt;='PAINEL E TARGET'!$T$18,'PAINEL E TARGET'!$S$18,'PAINEL E TARGET'!$S$19))))))))</f>
        <v>3. Fx de 105% a 109,9%</v>
      </c>
      <c r="DA160" s="17">
        <f>IFERROR(VLOOKUP($BW160,'PAINEL E TARGET'!$G$1:$Q$99,7,0),0)</f>
        <v>0.15</v>
      </c>
      <c r="DB160" s="17">
        <f>VLOOKUP(CZ160,'PAINEL E TARGET'!$S$10:$U$19,3,0)</f>
        <v>1.1000000000000001</v>
      </c>
      <c r="DC160" s="16">
        <f t="shared" si="103"/>
        <v>309.375</v>
      </c>
      <c r="DD160" s="17">
        <f t="shared" si="89"/>
        <v>1.1950000000000001</v>
      </c>
      <c r="DE160" s="33" t="str">
        <f>IF(DD160&gt;='PAINEL E TARGET'!$T$11,'PAINEL E TARGET'!$S$11,
IF(DD160&gt;='PAINEL E TARGET'!$T$12,'PAINEL E TARGET'!$S$12,
IF(DD160&gt;='PAINEL E TARGET'!$T$13,'PAINEL E TARGET'!$S$13,
IF(DD160&gt;='PAINEL E TARGET'!$T$14,'PAINEL E TARGET'!$S$14,
IF(DD160&gt;='PAINEL E TARGET'!$T$15,'PAINEL E TARGET'!$S$15,
IF(DD160&gt;='PAINEL E TARGET'!$T$16,'PAINEL E TARGET'!$S$16,
IF(DD160&gt;='PAINEL E TARGET'!$T$17,'PAINEL E TARGET'!$S$17,
IF(DD160&gt;='PAINEL E TARGET'!$T$18,'PAINEL E TARGET'!$S$18,'PAINEL E TARGET'!$S$19))))))))</f>
        <v>5. Fx de 115% a 119,9%</v>
      </c>
      <c r="DF160" s="17">
        <f>IFERROR(VLOOKUP($BW160,'PAINEL E TARGET'!$G$1:$Q$99,8,0),0)</f>
        <v>0.1</v>
      </c>
      <c r="DG160" s="17">
        <f>VLOOKUP(DE160,'PAINEL E TARGET'!$S$10:$U$19,3,0)</f>
        <v>1.3</v>
      </c>
      <c r="DH160" s="16">
        <f t="shared" si="104"/>
        <v>243.75</v>
      </c>
      <c r="DI160" s="17">
        <f t="shared" si="90"/>
        <v>0.84799999999999998</v>
      </c>
      <c r="DJ160" s="33" t="str">
        <f>IF(DI160&gt;='PAINEL E TARGET'!$T$11,'PAINEL E TARGET'!$S$11,
IF(DI160&gt;='PAINEL E TARGET'!$T$12,'PAINEL E TARGET'!$S$12,
IF(DI160&gt;='PAINEL E TARGET'!$T$13,'PAINEL E TARGET'!$S$13,
IF(DI160&gt;='PAINEL E TARGET'!$T$14,'PAINEL E TARGET'!$S$14,
IF(DI160&gt;='PAINEL E TARGET'!$T$15,'PAINEL E TARGET'!$S$15,
IF(DI160&gt;='PAINEL E TARGET'!$T$16,'PAINEL E TARGET'!$S$16,
IF(DI160&gt;='PAINEL E TARGET'!$T$17,'PAINEL E TARGET'!$S$17,
IF(DI160&gt;='PAINEL E TARGET'!$T$18,'PAINEL E TARGET'!$S$18,'PAINEL E TARGET'!$S$19))))))))</f>
        <v>Não elegível</v>
      </c>
      <c r="DK160" s="17">
        <f>IFERROR(VLOOKUP($BW160,'PAINEL E TARGET'!$G$1:$Q$99,9,0),0)</f>
        <v>0.05</v>
      </c>
      <c r="DL160" s="17">
        <f>VLOOKUP(DJ160,'PAINEL E TARGET'!$S$10:$U$19,3,0)</f>
        <v>0</v>
      </c>
      <c r="DM160" s="16">
        <f t="shared" si="105"/>
        <v>0</v>
      </c>
      <c r="DN160" s="17">
        <f t="shared" si="91"/>
        <v>0.59299999999999997</v>
      </c>
      <c r="DO160" s="33" t="str">
        <f>IF(DN160&gt;='PAINEL E TARGET'!$T$11,'PAINEL E TARGET'!$S$11,
IF(DN160&gt;='PAINEL E TARGET'!$T$12,'PAINEL E TARGET'!$S$12,
IF(DN160&gt;='PAINEL E TARGET'!$T$13,'PAINEL E TARGET'!$S$13,
IF(DN160&gt;='PAINEL E TARGET'!$T$14,'PAINEL E TARGET'!$S$14,
IF(DN160&gt;='PAINEL E TARGET'!$T$15,'PAINEL E TARGET'!$S$15,
IF(DN160&gt;='PAINEL E TARGET'!$T$16,'PAINEL E TARGET'!$S$16,
IF(DN160&gt;='PAINEL E TARGET'!$T$17,'PAINEL E TARGET'!$S$17,
IF(DN160&gt;='PAINEL E TARGET'!$T$18,'PAINEL E TARGET'!$S$18,'PAINEL E TARGET'!$S$19))))))))</f>
        <v>Não elegível</v>
      </c>
      <c r="DP160" s="17">
        <f>IFERROR(VLOOKUP($BW160,'PAINEL E TARGET'!$G$1:$Q$99,10,0),0)</f>
        <v>0</v>
      </c>
      <c r="DQ160" s="17">
        <f>VLOOKUP(DO160,'PAINEL E TARGET'!$S$10:$U$19,3,0)</f>
        <v>0</v>
      </c>
      <c r="DR160" s="16">
        <f t="shared" si="106"/>
        <v>0</v>
      </c>
      <c r="DS160" s="17">
        <f t="shared" si="92"/>
        <v>0.91300000000000003</v>
      </c>
      <c r="DT160" s="16">
        <f>IF(DS160&gt;=1,VLOOKUP(BO160,'PAINEL E TARGET'!$S$1:$W$8,5,0),0)</f>
        <v>0</v>
      </c>
      <c r="DU160" s="16">
        <f t="shared" si="107"/>
        <v>965.625</v>
      </c>
    </row>
    <row r="161" spans="2:125" s="32" customFormat="1" x14ac:dyDescent="0.2">
      <c r="B161" s="44">
        <v>43541</v>
      </c>
      <c r="C161" s="65">
        <v>642</v>
      </c>
      <c r="D161" s="66" t="s">
        <v>167</v>
      </c>
      <c r="E161" s="65">
        <v>215</v>
      </c>
      <c r="F161" s="65" t="s">
        <v>1017</v>
      </c>
      <c r="G161" s="67">
        <v>1209553.704843798</v>
      </c>
      <c r="H161" s="67">
        <v>677366.80401309894</v>
      </c>
      <c r="I161" s="67">
        <v>535175.71</v>
      </c>
      <c r="J161" s="68">
        <v>0.7900825768687223</v>
      </c>
      <c r="K161" s="67">
        <v>65218.194595746274</v>
      </c>
      <c r="L161" s="67">
        <v>478111.02439813665</v>
      </c>
      <c r="M161" s="67">
        <v>51040.2</v>
      </c>
      <c r="N161" s="67">
        <v>421736.96000000002</v>
      </c>
      <c r="O161" s="67">
        <v>975206.99417316343</v>
      </c>
      <c r="P161" s="67" t="s">
        <v>1082</v>
      </c>
      <c r="Q161" s="67" t="s">
        <v>1082</v>
      </c>
      <c r="R161" s="67">
        <v>0</v>
      </c>
      <c r="S161" s="67">
        <v>0</v>
      </c>
      <c r="T161" s="68">
        <v>9.023827227769976E-2</v>
      </c>
      <c r="U161" s="68">
        <v>9.6815950245989019E-2</v>
      </c>
      <c r="V161" s="68">
        <v>1.0728923305185529</v>
      </c>
      <c r="W161" s="67">
        <v>49029.09</v>
      </c>
      <c r="X161" s="67">
        <v>45772.369999999995</v>
      </c>
      <c r="Y161" s="68">
        <v>0.9335757608391263</v>
      </c>
      <c r="Z161" s="68">
        <v>4.6757249770301802E-2</v>
      </c>
      <c r="AA161" s="68">
        <v>7.0826073746878965E-2</v>
      </c>
      <c r="AB161" s="68">
        <v>1.5147613278115568</v>
      </c>
      <c r="AC161" s="67">
        <v>25404.580000000005</v>
      </c>
      <c r="AD161" s="67">
        <v>33484.949999999997</v>
      </c>
      <c r="AE161" s="68">
        <v>1.3180674508297319</v>
      </c>
      <c r="AF161" s="43">
        <v>80</v>
      </c>
      <c r="AG161" s="43">
        <v>67</v>
      </c>
      <c r="AH161" s="43">
        <v>14</v>
      </c>
      <c r="AI161" s="43">
        <v>8</v>
      </c>
      <c r="AJ161" s="67">
        <v>28584.04</v>
      </c>
      <c r="AK161" s="67">
        <v>27379.5</v>
      </c>
      <c r="AL161" s="68">
        <v>0.95785970072809856</v>
      </c>
      <c r="AM161" s="67">
        <v>5553.76</v>
      </c>
      <c r="AN161" s="67">
        <v>6155.09</v>
      </c>
      <c r="AO161" s="68">
        <v>1.1082743942842326</v>
      </c>
      <c r="AP161" s="67">
        <v>3990.1699999999992</v>
      </c>
      <c r="AQ161" s="67">
        <v>4589.7299999999996</v>
      </c>
      <c r="AR161" s="68">
        <v>1.1502592621367012</v>
      </c>
      <c r="AS161" s="67">
        <v>10901.12</v>
      </c>
      <c r="AT161" s="67">
        <v>7648.0499999999984</v>
      </c>
      <c r="AU161" s="68">
        <v>0.70158387395056632</v>
      </c>
      <c r="AV161" s="43">
        <v>305.38</v>
      </c>
      <c r="AW161" s="43">
        <v>399.95</v>
      </c>
      <c r="AX161" s="69">
        <v>1.309679743270679</v>
      </c>
      <c r="AY161" s="43">
        <v>65218.194595746274</v>
      </c>
      <c r="AZ161" s="43">
        <v>51040.2</v>
      </c>
      <c r="BA161" s="43">
        <v>19182.648413740189</v>
      </c>
      <c r="BB161" s="43">
        <v>16927.989999999998</v>
      </c>
      <c r="BC161" s="43">
        <v>115888.18340433606</v>
      </c>
      <c r="BD161" s="43">
        <v>34368.681871624853</v>
      </c>
      <c r="BE161" s="43">
        <v>88590.55</v>
      </c>
      <c r="BF161" s="43">
        <v>45903.55</v>
      </c>
      <c r="BG161" s="43">
        <v>549.91999999999996</v>
      </c>
      <c r="BH161" s="43">
        <v>35</v>
      </c>
      <c r="BI161" s="44">
        <v>43173</v>
      </c>
      <c r="BJ161" s="44">
        <v>43541</v>
      </c>
      <c r="BK161" s="44">
        <v>43172</v>
      </c>
      <c r="BL161" s="43">
        <f t="shared" si="93"/>
        <v>535175.71</v>
      </c>
      <c r="BM161" s="43">
        <f t="shared" si="94"/>
        <v>472777.16000000003</v>
      </c>
      <c r="BO161" s="16" t="str">
        <f>IFERROR(VLOOKUP($C161,'PORTE LOJA'!A:B,2,0),"PORTE 1")</f>
        <v>PORTE 2</v>
      </c>
      <c r="BP161" s="16">
        <f>VLOOKUP(BO161,'PAINEL E TARGET'!$S$1:$W$8,3,0)</f>
        <v>1875</v>
      </c>
      <c r="BQ161" s="16">
        <f t="shared" si="72"/>
        <v>1</v>
      </c>
      <c r="BR161" s="16">
        <f t="shared" si="73"/>
        <v>1</v>
      </c>
      <c r="BS161" s="16">
        <f t="shared" si="74"/>
        <v>1</v>
      </c>
      <c r="BT161" s="16">
        <f t="shared" si="75"/>
        <v>1</v>
      </c>
      <c r="BU161" s="16">
        <f t="shared" si="76"/>
        <v>1</v>
      </c>
      <c r="BV161" s="16">
        <f t="shared" si="77"/>
        <v>1</v>
      </c>
      <c r="BW161" s="17" t="str">
        <f t="shared" si="95"/>
        <v>111111</v>
      </c>
      <c r="BY161" s="17">
        <f t="shared" si="78"/>
        <v>0.79</v>
      </c>
      <c r="BZ161" s="17">
        <f t="shared" si="79"/>
        <v>0.87</v>
      </c>
      <c r="CA161" s="17" t="str">
        <f t="shared" si="96"/>
        <v>Sem Retira</v>
      </c>
      <c r="CB161" s="17">
        <f t="shared" si="97"/>
        <v>0.87</v>
      </c>
      <c r="CC161" s="33" t="str">
        <f>IF(CB161&gt;='PAINEL E TARGET'!$T$11,'PAINEL E TARGET'!$S$11,
IF(CB161&gt;='PAINEL E TARGET'!$T$12,'PAINEL E TARGET'!$S$12,
IF(CB161&gt;='PAINEL E TARGET'!$T$13,'PAINEL E TARGET'!$S$13,
IF(CB161&gt;='PAINEL E TARGET'!$T$14,'PAINEL E TARGET'!$S$14,
IF(CB161&gt;='PAINEL E TARGET'!$T$15,'PAINEL E TARGET'!$S$15,
IF(CB161&gt;='PAINEL E TARGET'!$T$16,'PAINEL E TARGET'!$S$16,
IF(CB161&gt;='PAINEL E TARGET'!$T$17,'PAINEL E TARGET'!$S$17,
IF(CB161&gt;='PAINEL E TARGET'!$T$18,'PAINEL E TARGET'!$S$18,'PAINEL E TARGET'!$S$19))))))))</f>
        <v>Não elegível</v>
      </c>
      <c r="CD161" s="17">
        <f>IFERROR(VLOOKUP($BW161,'PAINEL E TARGET'!$G$1:$Q$99,4,0),0)</f>
        <v>0.25</v>
      </c>
      <c r="CE161" s="17">
        <f>VLOOKUP(CC161,'PAINEL E TARGET'!$S$10:$U$19,3,0)</f>
        <v>0</v>
      </c>
      <c r="CF161" s="16">
        <f t="shared" si="98"/>
        <v>0</v>
      </c>
      <c r="CG161" s="17">
        <f t="shared" si="80"/>
        <v>0.95799999999999996</v>
      </c>
      <c r="CH161" s="17">
        <f t="shared" si="81"/>
        <v>1.1080000000000001</v>
      </c>
      <c r="CI161" s="17">
        <f t="shared" si="82"/>
        <v>1.1499999999999999</v>
      </c>
      <c r="CJ161" s="17">
        <f t="shared" si="83"/>
        <v>0.70199999999999996</v>
      </c>
      <c r="CK161" s="17">
        <f t="shared" si="84"/>
        <v>1.31</v>
      </c>
      <c r="CL161" s="17">
        <f t="shared" si="85"/>
        <v>0.93400000000000005</v>
      </c>
      <c r="CM161" s="16">
        <f t="shared" si="86"/>
        <v>5</v>
      </c>
      <c r="CN161" s="17" t="str">
        <f t="shared" si="99"/>
        <v>ok</v>
      </c>
      <c r="CO161" s="17">
        <f t="shared" si="100"/>
        <v>0.93400000000000005</v>
      </c>
      <c r="CP161" s="33" t="str">
        <f>IF(CO161&gt;='PAINEL E TARGET'!$T$11,'PAINEL E TARGET'!$S$11,
IF(CO161&gt;='PAINEL E TARGET'!$T$12,'PAINEL E TARGET'!$S$12,
IF(CO161&gt;='PAINEL E TARGET'!$T$13,'PAINEL E TARGET'!$S$13,
IF(CO161&gt;='PAINEL E TARGET'!$T$14,'PAINEL E TARGET'!$S$14,
IF(CO161&gt;='PAINEL E TARGET'!$T$15,'PAINEL E TARGET'!$S$15,
IF(CO161&gt;='PAINEL E TARGET'!$T$16,'PAINEL E TARGET'!$S$16,
IF(CO161&gt;='PAINEL E TARGET'!$T$17,'PAINEL E TARGET'!$S$17,
IF(CO161&gt;='PAINEL E TARGET'!$T$18,'PAINEL E TARGET'!$S$18,'PAINEL E TARGET'!$S$19))))))))</f>
        <v>1. Fx de 90% a 99,9%</v>
      </c>
      <c r="CQ161" s="17">
        <f>IFERROR(VLOOKUP($BW161,'PAINEL E TARGET'!$G$1:$Q$99,5,0),0)</f>
        <v>0.25</v>
      </c>
      <c r="CR161" s="17">
        <f>VLOOKUP(CP161,'PAINEL E TARGET'!$S$10:$U$19,3,0)</f>
        <v>0.5</v>
      </c>
      <c r="CS161" s="16">
        <f t="shared" si="101"/>
        <v>234.375</v>
      </c>
      <c r="CT161" s="17">
        <f t="shared" si="87"/>
        <v>1.3180000000000001</v>
      </c>
      <c r="CU161" s="33" t="str">
        <f>IF(CT161&gt;='PAINEL E TARGET'!$T$11,'PAINEL E TARGET'!$S$11,
IF(CT161&gt;='PAINEL E TARGET'!$T$12,'PAINEL E TARGET'!$S$12,
IF(CT161&gt;='PAINEL E TARGET'!$T$13,'PAINEL E TARGET'!$S$13,
IF(CT161&gt;='PAINEL E TARGET'!$T$14,'PAINEL E TARGET'!$S$14,
IF(CT161&gt;='PAINEL E TARGET'!$T$15,'PAINEL E TARGET'!$S$15,
IF(CT161&gt;='PAINEL E TARGET'!$T$16,'PAINEL E TARGET'!$S$16,
IF(CT161&gt;='PAINEL E TARGET'!$T$17,'PAINEL E TARGET'!$S$17,
IF(CT161&gt;='PAINEL E TARGET'!$T$18,'PAINEL E TARGET'!$S$18,'PAINEL E TARGET'!$S$19))))))))</f>
        <v>8. Fx de 130% ou mais</v>
      </c>
      <c r="CV161" s="17">
        <f>IFERROR(VLOOKUP($BW161,'PAINEL E TARGET'!$G$1:$Q$99,6,0),0)</f>
        <v>0.2</v>
      </c>
      <c r="CW161" s="17">
        <f>VLOOKUP(CU161,'PAINEL E TARGET'!$S$10:$U$19,3,0)</f>
        <v>1.6</v>
      </c>
      <c r="CX161" s="16">
        <f t="shared" si="102"/>
        <v>600.00000000000011</v>
      </c>
      <c r="CY161" s="17">
        <f t="shared" si="88"/>
        <v>0.78300000000000003</v>
      </c>
      <c r="CZ161" s="33" t="str">
        <f>IF(CY161&gt;='PAINEL E TARGET'!$T$11,'PAINEL E TARGET'!$S$11,
IF(CY161&gt;='PAINEL E TARGET'!$T$12,'PAINEL E TARGET'!$S$12,
IF(CY161&gt;='PAINEL E TARGET'!$T$13,'PAINEL E TARGET'!$S$13,
IF(CY161&gt;='PAINEL E TARGET'!$T$14,'PAINEL E TARGET'!$S$14,
IF(CY161&gt;='PAINEL E TARGET'!$T$15,'PAINEL E TARGET'!$S$15,
IF(CY161&gt;='PAINEL E TARGET'!$T$16,'PAINEL E TARGET'!$S$16,
IF(CY161&gt;='PAINEL E TARGET'!$T$17,'PAINEL E TARGET'!$S$17,
IF(CY161&gt;='PAINEL E TARGET'!$T$18,'PAINEL E TARGET'!$S$18,'PAINEL E TARGET'!$S$19))))))))</f>
        <v>Não elegível</v>
      </c>
      <c r="DA161" s="17">
        <f>IFERROR(VLOOKUP($BW161,'PAINEL E TARGET'!$G$1:$Q$99,7,0),0)</f>
        <v>0.15</v>
      </c>
      <c r="DB161" s="17">
        <f>VLOOKUP(CZ161,'PAINEL E TARGET'!$S$10:$U$19,3,0)</f>
        <v>0</v>
      </c>
      <c r="DC161" s="16">
        <f t="shared" si="103"/>
        <v>0</v>
      </c>
      <c r="DD161" s="17">
        <f t="shared" si="89"/>
        <v>0.88200000000000001</v>
      </c>
      <c r="DE161" s="33" t="str">
        <f>IF(DD161&gt;='PAINEL E TARGET'!$T$11,'PAINEL E TARGET'!$S$11,
IF(DD161&gt;='PAINEL E TARGET'!$T$12,'PAINEL E TARGET'!$S$12,
IF(DD161&gt;='PAINEL E TARGET'!$T$13,'PAINEL E TARGET'!$S$13,
IF(DD161&gt;='PAINEL E TARGET'!$T$14,'PAINEL E TARGET'!$S$14,
IF(DD161&gt;='PAINEL E TARGET'!$T$15,'PAINEL E TARGET'!$S$15,
IF(DD161&gt;='PAINEL E TARGET'!$T$16,'PAINEL E TARGET'!$S$16,
IF(DD161&gt;='PAINEL E TARGET'!$T$17,'PAINEL E TARGET'!$S$17,
IF(DD161&gt;='PAINEL E TARGET'!$T$18,'PAINEL E TARGET'!$S$18,'PAINEL E TARGET'!$S$19))))))))</f>
        <v>Não elegível</v>
      </c>
      <c r="DF161" s="17">
        <f>IFERROR(VLOOKUP($BW161,'PAINEL E TARGET'!$G$1:$Q$99,8,0),0)</f>
        <v>0.1</v>
      </c>
      <c r="DG161" s="17">
        <f>VLOOKUP(DE161,'PAINEL E TARGET'!$S$10:$U$19,3,0)</f>
        <v>0</v>
      </c>
      <c r="DH161" s="16">
        <f t="shared" si="104"/>
        <v>0</v>
      </c>
      <c r="DI161" s="17">
        <f t="shared" si="90"/>
        <v>0.57099999999999995</v>
      </c>
      <c r="DJ161" s="33" t="str">
        <f>IF(DI161&gt;='PAINEL E TARGET'!$T$11,'PAINEL E TARGET'!$S$11,
IF(DI161&gt;='PAINEL E TARGET'!$T$12,'PAINEL E TARGET'!$S$12,
IF(DI161&gt;='PAINEL E TARGET'!$T$13,'PAINEL E TARGET'!$S$13,
IF(DI161&gt;='PAINEL E TARGET'!$T$14,'PAINEL E TARGET'!$S$14,
IF(DI161&gt;='PAINEL E TARGET'!$T$15,'PAINEL E TARGET'!$S$15,
IF(DI161&gt;='PAINEL E TARGET'!$T$16,'PAINEL E TARGET'!$S$16,
IF(DI161&gt;='PAINEL E TARGET'!$T$17,'PAINEL E TARGET'!$S$17,
IF(DI161&gt;='PAINEL E TARGET'!$T$18,'PAINEL E TARGET'!$S$18,'PAINEL E TARGET'!$S$19))))))))</f>
        <v>Não elegível</v>
      </c>
      <c r="DK161" s="17">
        <f>IFERROR(VLOOKUP($BW161,'PAINEL E TARGET'!$G$1:$Q$99,9,0),0)</f>
        <v>0.05</v>
      </c>
      <c r="DL161" s="17">
        <f>VLOOKUP(DJ161,'PAINEL E TARGET'!$S$10:$U$19,3,0)</f>
        <v>0</v>
      </c>
      <c r="DM161" s="16">
        <f t="shared" si="105"/>
        <v>0</v>
      </c>
      <c r="DN161" s="17">
        <f t="shared" si="91"/>
        <v>1.31</v>
      </c>
      <c r="DO161" s="33" t="str">
        <f>IF(DN161&gt;='PAINEL E TARGET'!$T$11,'PAINEL E TARGET'!$S$11,
IF(DN161&gt;='PAINEL E TARGET'!$T$12,'PAINEL E TARGET'!$S$12,
IF(DN161&gt;='PAINEL E TARGET'!$T$13,'PAINEL E TARGET'!$S$13,
IF(DN161&gt;='PAINEL E TARGET'!$T$14,'PAINEL E TARGET'!$S$14,
IF(DN161&gt;='PAINEL E TARGET'!$T$15,'PAINEL E TARGET'!$S$15,
IF(DN161&gt;='PAINEL E TARGET'!$T$16,'PAINEL E TARGET'!$S$16,
IF(DN161&gt;='PAINEL E TARGET'!$T$17,'PAINEL E TARGET'!$S$17,
IF(DN161&gt;='PAINEL E TARGET'!$T$18,'PAINEL E TARGET'!$S$18,'PAINEL E TARGET'!$S$19))))))))</f>
        <v>8. Fx de 130% ou mais</v>
      </c>
      <c r="DP161" s="17">
        <f>IFERROR(VLOOKUP($BW161,'PAINEL E TARGET'!$G$1:$Q$99,10,0),0)</f>
        <v>0</v>
      </c>
      <c r="DQ161" s="17">
        <f>VLOOKUP(DO161,'PAINEL E TARGET'!$S$10:$U$19,3,0)</f>
        <v>1.6</v>
      </c>
      <c r="DR161" s="16">
        <f t="shared" si="106"/>
        <v>0</v>
      </c>
      <c r="DS161" s="17">
        <f t="shared" si="92"/>
        <v>0.83799999999999997</v>
      </c>
      <c r="DT161" s="16">
        <f>IF(DS161&gt;=1,VLOOKUP(BO161,'PAINEL E TARGET'!$S$1:$W$8,5,0),0)</f>
        <v>0</v>
      </c>
      <c r="DU161" s="16">
        <f t="shared" si="107"/>
        <v>834.37500000000011</v>
      </c>
    </row>
    <row r="162" spans="2:125" s="32" customFormat="1" x14ac:dyDescent="0.2">
      <c r="B162" s="44">
        <v>43541</v>
      </c>
      <c r="C162" s="65">
        <v>648</v>
      </c>
      <c r="D162" s="66" t="s">
        <v>168</v>
      </c>
      <c r="E162" s="65">
        <v>613</v>
      </c>
      <c r="F162" s="65" t="s">
        <v>1019</v>
      </c>
      <c r="G162" s="67">
        <v>2193602.2393885995</v>
      </c>
      <c r="H162" s="67">
        <v>1315854.470566716</v>
      </c>
      <c r="I162" s="67">
        <v>1037910.6400000001</v>
      </c>
      <c r="J162" s="68">
        <v>0.78877312287656687</v>
      </c>
      <c r="K162" s="67">
        <v>865.67031428361781</v>
      </c>
      <c r="L162" s="67">
        <v>1090115.2764284783</v>
      </c>
      <c r="M162" s="67">
        <v>0</v>
      </c>
      <c r="N162" s="67">
        <v>968380.99000000011</v>
      </c>
      <c r="O162" s="67">
        <v>1836301.1370262355</v>
      </c>
      <c r="P162" s="67" t="s">
        <v>1082</v>
      </c>
      <c r="Q162" s="67" t="s">
        <v>1082</v>
      </c>
      <c r="R162" s="67">
        <v>0</v>
      </c>
      <c r="S162" s="67">
        <v>0</v>
      </c>
      <c r="T162" s="68">
        <v>7.1116420714443365E-2</v>
      </c>
      <c r="U162" s="68">
        <v>4.6514234030967494E-2</v>
      </c>
      <c r="V162" s="68">
        <v>0.65405758000304848</v>
      </c>
      <c r="W162" s="67">
        <v>77586.659999999989</v>
      </c>
      <c r="X162" s="67">
        <v>45043.499999999993</v>
      </c>
      <c r="Y162" s="68">
        <v>0.58055727621217357</v>
      </c>
      <c r="Z162" s="68">
        <v>0</v>
      </c>
      <c r="AA162" s="68">
        <v>0</v>
      </c>
      <c r="AB162" s="68">
        <v>0</v>
      </c>
      <c r="AC162" s="67">
        <v>0</v>
      </c>
      <c r="AD162" s="67">
        <v>0</v>
      </c>
      <c r="AE162" s="68" t="s">
        <v>1082</v>
      </c>
      <c r="AF162" s="43">
        <v>80</v>
      </c>
      <c r="AG162" s="43">
        <v>82</v>
      </c>
      <c r="AH162" s="43">
        <v>0</v>
      </c>
      <c r="AI162" s="43">
        <v>0</v>
      </c>
      <c r="AJ162" s="67">
        <v>16085.460000000001</v>
      </c>
      <c r="AK162" s="67">
        <v>13684</v>
      </c>
      <c r="AL162" s="68">
        <v>0.85070616569249491</v>
      </c>
      <c r="AM162" s="67">
        <v>16212.180000000002</v>
      </c>
      <c r="AN162" s="67">
        <v>12414.9</v>
      </c>
      <c r="AO162" s="68">
        <v>0.76577610167170596</v>
      </c>
      <c r="AP162" s="67">
        <v>0</v>
      </c>
      <c r="AQ162" s="67">
        <v>0</v>
      </c>
      <c r="AR162" s="68">
        <v>0</v>
      </c>
      <c r="AS162" s="67">
        <v>45289.020000000004</v>
      </c>
      <c r="AT162" s="67">
        <v>18944.600000000002</v>
      </c>
      <c r="AU162" s="68">
        <v>0.41830448086534</v>
      </c>
      <c r="AV162" s="43">
        <v>477.4</v>
      </c>
      <c r="AW162" s="43">
        <v>349.93</v>
      </c>
      <c r="AX162" s="69">
        <v>0.73299120234604109</v>
      </c>
      <c r="AY162" s="43">
        <v>865.67031428361781</v>
      </c>
      <c r="AZ162" s="43">
        <v>0</v>
      </c>
      <c r="BA162" s="43">
        <v>18865.152015938733</v>
      </c>
      <c r="BB162" s="43">
        <v>22717.06</v>
      </c>
      <c r="BC162" s="43">
        <v>1430.1402656980949</v>
      </c>
      <c r="BD162" s="43">
        <v>31583.387143344506</v>
      </c>
      <c r="BE162" s="43">
        <v>131249.44999999998</v>
      </c>
      <c r="BF162" s="43">
        <v>0</v>
      </c>
      <c r="BG162" s="43">
        <v>804.44999999999993</v>
      </c>
      <c r="BH162" s="43">
        <v>0</v>
      </c>
      <c r="BI162" s="44">
        <v>43173</v>
      </c>
      <c r="BJ162" s="44">
        <v>43541</v>
      </c>
      <c r="BK162" s="44">
        <v>43172</v>
      </c>
      <c r="BL162" s="43">
        <f t="shared" si="93"/>
        <v>1037910.6400000001</v>
      </c>
      <c r="BM162" s="43">
        <f t="shared" si="94"/>
        <v>968380.99000000011</v>
      </c>
      <c r="BO162" s="16" t="str">
        <f>IFERROR(VLOOKUP($C162,'PORTE LOJA'!A:B,2,0),"PORTE 1")</f>
        <v>PORTE 3</v>
      </c>
      <c r="BP162" s="16">
        <f>VLOOKUP(BO162,'PAINEL E TARGET'!$S$1:$W$8,3,0)</f>
        <v>2400</v>
      </c>
      <c r="BQ162" s="16">
        <f t="shared" si="72"/>
        <v>1</v>
      </c>
      <c r="BR162" s="16">
        <f t="shared" si="73"/>
        <v>1</v>
      </c>
      <c r="BS162" s="16">
        <f t="shared" si="74"/>
        <v>0</v>
      </c>
      <c r="BT162" s="16">
        <f t="shared" si="75"/>
        <v>1</v>
      </c>
      <c r="BU162" s="16">
        <f t="shared" si="76"/>
        <v>1</v>
      </c>
      <c r="BV162" s="16">
        <f t="shared" si="77"/>
        <v>0</v>
      </c>
      <c r="BW162" s="17" t="str">
        <f t="shared" si="95"/>
        <v>110110</v>
      </c>
      <c r="BY162" s="17">
        <f t="shared" si="78"/>
        <v>0.78900000000000003</v>
      </c>
      <c r="BZ162" s="17">
        <f t="shared" si="79"/>
        <v>0.88800000000000001</v>
      </c>
      <c r="CA162" s="17" t="str">
        <f t="shared" si="96"/>
        <v>Sem Retira</v>
      </c>
      <c r="CB162" s="17">
        <f t="shared" si="97"/>
        <v>0.88800000000000001</v>
      </c>
      <c r="CC162" s="33" t="str">
        <f>IF(CB162&gt;='PAINEL E TARGET'!$T$11,'PAINEL E TARGET'!$S$11,
IF(CB162&gt;='PAINEL E TARGET'!$T$12,'PAINEL E TARGET'!$S$12,
IF(CB162&gt;='PAINEL E TARGET'!$T$13,'PAINEL E TARGET'!$S$13,
IF(CB162&gt;='PAINEL E TARGET'!$T$14,'PAINEL E TARGET'!$S$14,
IF(CB162&gt;='PAINEL E TARGET'!$T$15,'PAINEL E TARGET'!$S$15,
IF(CB162&gt;='PAINEL E TARGET'!$T$16,'PAINEL E TARGET'!$S$16,
IF(CB162&gt;='PAINEL E TARGET'!$T$17,'PAINEL E TARGET'!$S$17,
IF(CB162&gt;='PAINEL E TARGET'!$T$18,'PAINEL E TARGET'!$S$18,'PAINEL E TARGET'!$S$19))))))))</f>
        <v>Não elegível</v>
      </c>
      <c r="CD162" s="17">
        <f>IFERROR(VLOOKUP($BW162,'PAINEL E TARGET'!$G$1:$Q$99,4,0),0)</f>
        <v>0.35</v>
      </c>
      <c r="CE162" s="17">
        <f>VLOOKUP(CC162,'PAINEL E TARGET'!$S$10:$U$19,3,0)</f>
        <v>0</v>
      </c>
      <c r="CF162" s="16">
        <f t="shared" si="98"/>
        <v>0</v>
      </c>
      <c r="CG162" s="17">
        <f t="shared" si="80"/>
        <v>0.85099999999999998</v>
      </c>
      <c r="CH162" s="17">
        <f t="shared" si="81"/>
        <v>0.76600000000000001</v>
      </c>
      <c r="CI162" s="17" t="str">
        <f t="shared" si="82"/>
        <v>sem meta</v>
      </c>
      <c r="CJ162" s="17">
        <f t="shared" si="83"/>
        <v>0.41799999999999998</v>
      </c>
      <c r="CK162" s="17">
        <f t="shared" si="84"/>
        <v>0.73299999999999998</v>
      </c>
      <c r="CL162" s="17">
        <f t="shared" si="85"/>
        <v>0.58099999999999996</v>
      </c>
      <c r="CM162" s="16">
        <f t="shared" si="86"/>
        <v>4</v>
      </c>
      <c r="CN162" s="17" t="str">
        <f t="shared" si="99"/>
        <v>não ok</v>
      </c>
      <c r="CO162" s="17">
        <f t="shared" si="100"/>
        <v>0</v>
      </c>
      <c r="CP162" s="33" t="str">
        <f>IF(CO162&gt;='PAINEL E TARGET'!$T$11,'PAINEL E TARGET'!$S$11,
IF(CO162&gt;='PAINEL E TARGET'!$T$12,'PAINEL E TARGET'!$S$12,
IF(CO162&gt;='PAINEL E TARGET'!$T$13,'PAINEL E TARGET'!$S$13,
IF(CO162&gt;='PAINEL E TARGET'!$T$14,'PAINEL E TARGET'!$S$14,
IF(CO162&gt;='PAINEL E TARGET'!$T$15,'PAINEL E TARGET'!$S$15,
IF(CO162&gt;='PAINEL E TARGET'!$T$16,'PAINEL E TARGET'!$S$16,
IF(CO162&gt;='PAINEL E TARGET'!$T$17,'PAINEL E TARGET'!$S$17,
IF(CO162&gt;='PAINEL E TARGET'!$T$18,'PAINEL E TARGET'!$S$18,'PAINEL E TARGET'!$S$19))))))))</f>
        <v>Não elegível</v>
      </c>
      <c r="CQ162" s="17">
        <f>IFERROR(VLOOKUP($BW162,'PAINEL E TARGET'!$G$1:$Q$99,5,0),0)</f>
        <v>0.4</v>
      </c>
      <c r="CR162" s="17">
        <f>VLOOKUP(CP162,'PAINEL E TARGET'!$S$10:$U$19,3,0)</f>
        <v>0</v>
      </c>
      <c r="CS162" s="16">
        <f t="shared" si="101"/>
        <v>0</v>
      </c>
      <c r="CT162" s="17">
        <f t="shared" si="87"/>
        <v>0</v>
      </c>
      <c r="CU162" s="33" t="str">
        <f>IF(CT162&gt;='PAINEL E TARGET'!$T$11,'PAINEL E TARGET'!$S$11,
IF(CT162&gt;='PAINEL E TARGET'!$T$12,'PAINEL E TARGET'!$S$12,
IF(CT162&gt;='PAINEL E TARGET'!$T$13,'PAINEL E TARGET'!$S$13,
IF(CT162&gt;='PAINEL E TARGET'!$T$14,'PAINEL E TARGET'!$S$14,
IF(CT162&gt;='PAINEL E TARGET'!$T$15,'PAINEL E TARGET'!$S$15,
IF(CT162&gt;='PAINEL E TARGET'!$T$16,'PAINEL E TARGET'!$S$16,
IF(CT162&gt;='PAINEL E TARGET'!$T$17,'PAINEL E TARGET'!$S$17,
IF(CT162&gt;='PAINEL E TARGET'!$T$18,'PAINEL E TARGET'!$S$18,'PAINEL E TARGET'!$S$19))))))))</f>
        <v>Não elegível</v>
      </c>
      <c r="CV162" s="17">
        <f>IFERROR(VLOOKUP($BW162,'PAINEL E TARGET'!$G$1:$Q$99,6,0),0)</f>
        <v>0</v>
      </c>
      <c r="CW162" s="17">
        <f>VLOOKUP(CU162,'PAINEL E TARGET'!$S$10:$U$19,3,0)</f>
        <v>0</v>
      </c>
      <c r="CX162" s="16">
        <f t="shared" si="102"/>
        <v>0</v>
      </c>
      <c r="CY162" s="17">
        <f t="shared" si="88"/>
        <v>0</v>
      </c>
      <c r="CZ162" s="33" t="str">
        <f>IF(CY162&gt;='PAINEL E TARGET'!$T$11,'PAINEL E TARGET'!$S$11,
IF(CY162&gt;='PAINEL E TARGET'!$T$12,'PAINEL E TARGET'!$S$12,
IF(CY162&gt;='PAINEL E TARGET'!$T$13,'PAINEL E TARGET'!$S$13,
IF(CY162&gt;='PAINEL E TARGET'!$T$14,'PAINEL E TARGET'!$S$14,
IF(CY162&gt;='PAINEL E TARGET'!$T$15,'PAINEL E TARGET'!$S$15,
IF(CY162&gt;='PAINEL E TARGET'!$T$16,'PAINEL E TARGET'!$S$16,
IF(CY162&gt;='PAINEL E TARGET'!$T$17,'PAINEL E TARGET'!$S$17,
IF(CY162&gt;='PAINEL E TARGET'!$T$18,'PAINEL E TARGET'!$S$18,'PAINEL E TARGET'!$S$19))))))))</f>
        <v>Não elegível</v>
      </c>
      <c r="DA162" s="17">
        <f>IFERROR(VLOOKUP($BW162,'PAINEL E TARGET'!$G$1:$Q$99,7,0),0)</f>
        <v>0.15</v>
      </c>
      <c r="DB162" s="17">
        <f>VLOOKUP(CZ162,'PAINEL E TARGET'!$S$10:$U$19,3,0)</f>
        <v>0</v>
      </c>
      <c r="DC162" s="16">
        <f t="shared" si="103"/>
        <v>0</v>
      </c>
      <c r="DD162" s="17">
        <f t="shared" si="89"/>
        <v>1.204</v>
      </c>
      <c r="DE162" s="33" t="str">
        <f>IF(DD162&gt;='PAINEL E TARGET'!$T$11,'PAINEL E TARGET'!$S$11,
IF(DD162&gt;='PAINEL E TARGET'!$T$12,'PAINEL E TARGET'!$S$12,
IF(DD162&gt;='PAINEL E TARGET'!$T$13,'PAINEL E TARGET'!$S$13,
IF(DD162&gt;='PAINEL E TARGET'!$T$14,'PAINEL E TARGET'!$S$14,
IF(DD162&gt;='PAINEL E TARGET'!$T$15,'PAINEL E TARGET'!$S$15,
IF(DD162&gt;='PAINEL E TARGET'!$T$16,'PAINEL E TARGET'!$S$16,
IF(DD162&gt;='PAINEL E TARGET'!$T$17,'PAINEL E TARGET'!$S$17,
IF(DD162&gt;='PAINEL E TARGET'!$T$18,'PAINEL E TARGET'!$S$18,'PAINEL E TARGET'!$S$19))))))))</f>
        <v>6. Fx de 120% a 124,9%</v>
      </c>
      <c r="DF162" s="17">
        <f>IFERROR(VLOOKUP($BW162,'PAINEL E TARGET'!$G$1:$Q$99,8,0),0)</f>
        <v>0.1</v>
      </c>
      <c r="DG162" s="17">
        <f>VLOOKUP(DE162,'PAINEL E TARGET'!$S$10:$U$19,3,0)</f>
        <v>1.4</v>
      </c>
      <c r="DH162" s="16">
        <f t="shared" si="104"/>
        <v>335.99999999999994</v>
      </c>
      <c r="DI162" s="17">
        <f t="shared" si="90"/>
        <v>0</v>
      </c>
      <c r="DJ162" s="33" t="str">
        <f>IF(DI162&gt;='PAINEL E TARGET'!$T$11,'PAINEL E TARGET'!$S$11,
IF(DI162&gt;='PAINEL E TARGET'!$T$12,'PAINEL E TARGET'!$S$12,
IF(DI162&gt;='PAINEL E TARGET'!$T$13,'PAINEL E TARGET'!$S$13,
IF(DI162&gt;='PAINEL E TARGET'!$T$14,'PAINEL E TARGET'!$S$14,
IF(DI162&gt;='PAINEL E TARGET'!$T$15,'PAINEL E TARGET'!$S$15,
IF(DI162&gt;='PAINEL E TARGET'!$T$16,'PAINEL E TARGET'!$S$16,
IF(DI162&gt;='PAINEL E TARGET'!$T$17,'PAINEL E TARGET'!$S$17,
IF(DI162&gt;='PAINEL E TARGET'!$T$18,'PAINEL E TARGET'!$S$18,'PAINEL E TARGET'!$S$19))))))))</f>
        <v>Não elegível</v>
      </c>
      <c r="DK162" s="17">
        <f>IFERROR(VLOOKUP($BW162,'PAINEL E TARGET'!$G$1:$Q$99,9,0),0)</f>
        <v>0</v>
      </c>
      <c r="DL162" s="17">
        <f>VLOOKUP(DJ162,'PAINEL E TARGET'!$S$10:$U$19,3,0)</f>
        <v>0</v>
      </c>
      <c r="DM162" s="16">
        <f t="shared" si="105"/>
        <v>0</v>
      </c>
      <c r="DN162" s="17">
        <f t="shared" si="91"/>
        <v>0.73299999999999998</v>
      </c>
      <c r="DO162" s="33" t="str">
        <f>IF(DN162&gt;='PAINEL E TARGET'!$T$11,'PAINEL E TARGET'!$S$11,
IF(DN162&gt;='PAINEL E TARGET'!$T$12,'PAINEL E TARGET'!$S$12,
IF(DN162&gt;='PAINEL E TARGET'!$T$13,'PAINEL E TARGET'!$S$13,
IF(DN162&gt;='PAINEL E TARGET'!$T$14,'PAINEL E TARGET'!$S$14,
IF(DN162&gt;='PAINEL E TARGET'!$T$15,'PAINEL E TARGET'!$S$15,
IF(DN162&gt;='PAINEL E TARGET'!$T$16,'PAINEL E TARGET'!$S$16,
IF(DN162&gt;='PAINEL E TARGET'!$T$17,'PAINEL E TARGET'!$S$17,
IF(DN162&gt;='PAINEL E TARGET'!$T$18,'PAINEL E TARGET'!$S$18,'PAINEL E TARGET'!$S$19))))))))</f>
        <v>Não elegível</v>
      </c>
      <c r="DP162" s="17">
        <f>IFERROR(VLOOKUP($BW162,'PAINEL E TARGET'!$G$1:$Q$99,10,0),0)</f>
        <v>0</v>
      </c>
      <c r="DQ162" s="17">
        <f>VLOOKUP(DO162,'PAINEL E TARGET'!$S$10:$U$19,3,0)</f>
        <v>0</v>
      </c>
      <c r="DR162" s="16">
        <f t="shared" si="106"/>
        <v>0</v>
      </c>
      <c r="DS162" s="17">
        <f t="shared" si="92"/>
        <v>1.0249999999999999</v>
      </c>
      <c r="DT162" s="16">
        <f>IF(DS162&gt;=1,VLOOKUP(BO162,'PAINEL E TARGET'!$S$1:$W$8,5,0),0)</f>
        <v>240</v>
      </c>
      <c r="DU162" s="16">
        <f t="shared" si="107"/>
        <v>576</v>
      </c>
    </row>
    <row r="163" spans="2:125" s="32" customFormat="1" x14ac:dyDescent="0.2">
      <c r="B163" s="44">
        <v>43541</v>
      </c>
      <c r="C163" s="65">
        <v>652</v>
      </c>
      <c r="D163" s="66" t="s">
        <v>169</v>
      </c>
      <c r="E163" s="65">
        <v>215</v>
      </c>
      <c r="F163" s="65" t="s">
        <v>1017</v>
      </c>
      <c r="G163" s="67">
        <v>2339552.6296524834</v>
      </c>
      <c r="H163" s="67">
        <v>1299195.2013379601</v>
      </c>
      <c r="I163" s="67">
        <v>1181694.6100000001</v>
      </c>
      <c r="J163" s="68">
        <v>0.90955893985988134</v>
      </c>
      <c r="K163" s="67">
        <v>125408.97829670311</v>
      </c>
      <c r="L163" s="67">
        <v>1071498.2500017888</v>
      </c>
      <c r="M163" s="67">
        <v>120400.62</v>
      </c>
      <c r="N163" s="67">
        <v>1032935.0599999999</v>
      </c>
      <c r="O163" s="67">
        <v>2160326.7475149678</v>
      </c>
      <c r="P163" s="67" t="s">
        <v>1082</v>
      </c>
      <c r="Q163" s="67" t="s">
        <v>1082</v>
      </c>
      <c r="R163" s="67">
        <v>0</v>
      </c>
      <c r="S163" s="67">
        <v>0</v>
      </c>
      <c r="T163" s="68">
        <v>9.5222835408908343E-2</v>
      </c>
      <c r="U163" s="68">
        <v>9.3121466596784733E-2</v>
      </c>
      <c r="V163" s="68">
        <v>0.97793209157131422</v>
      </c>
      <c r="W163" s="67">
        <v>113972.90000000001</v>
      </c>
      <c r="X163" s="67">
        <v>107400.31</v>
      </c>
      <c r="Y163" s="68">
        <v>0.94233199295622017</v>
      </c>
      <c r="Z163" s="68">
        <v>7.1120081813701941E-2</v>
      </c>
      <c r="AA163" s="68">
        <v>8.0029163755689955E-2</v>
      </c>
      <c r="AB163" s="68">
        <v>1.1252681621672656</v>
      </c>
      <c r="AC163" s="67">
        <v>85124.14</v>
      </c>
      <c r="AD163" s="67">
        <v>92300.49000000002</v>
      </c>
      <c r="AE163" s="68">
        <v>1.0843045227828443</v>
      </c>
      <c r="AF163" s="43">
        <v>80</v>
      </c>
      <c r="AG163" s="43">
        <v>72</v>
      </c>
      <c r="AH163" s="43">
        <v>61</v>
      </c>
      <c r="AI163" s="43">
        <v>34</v>
      </c>
      <c r="AJ163" s="67">
        <v>71662.300000000017</v>
      </c>
      <c r="AK163" s="67">
        <v>72670</v>
      </c>
      <c r="AL163" s="68">
        <v>1.0140617870205113</v>
      </c>
      <c r="AM163" s="67">
        <v>9184.2000000000007</v>
      </c>
      <c r="AN163" s="67">
        <v>5564.99</v>
      </c>
      <c r="AO163" s="68">
        <v>0.60593083774308043</v>
      </c>
      <c r="AP163" s="67">
        <v>7936.7899999999991</v>
      </c>
      <c r="AQ163" s="67">
        <v>6229.66</v>
      </c>
      <c r="AR163" s="68">
        <v>0.78490926432474595</v>
      </c>
      <c r="AS163" s="67">
        <v>25189.61</v>
      </c>
      <c r="AT163" s="67">
        <v>22935.660000000003</v>
      </c>
      <c r="AU163" s="68">
        <v>0.91052064720335102</v>
      </c>
      <c r="AV163" s="43">
        <v>1751.18</v>
      </c>
      <c r="AW163" s="43">
        <v>1264.74</v>
      </c>
      <c r="AX163" s="69">
        <v>0.72222158772941669</v>
      </c>
      <c r="AY163" s="43">
        <v>125408.97829670311</v>
      </c>
      <c r="AZ163" s="43">
        <v>120400.62</v>
      </c>
      <c r="BA163" s="43">
        <v>38602.819266704668</v>
      </c>
      <c r="BB163" s="43">
        <v>48244.13</v>
      </c>
      <c r="BC163" s="43">
        <v>224278.76273271843</v>
      </c>
      <c r="BD163" s="43">
        <v>69666.63349278424</v>
      </c>
      <c r="BE163" s="43">
        <v>206625.86</v>
      </c>
      <c r="BF163" s="43">
        <v>154324.85999999996</v>
      </c>
      <c r="BG163" s="43">
        <v>3173.9399999999996</v>
      </c>
      <c r="BH163" s="43">
        <v>106</v>
      </c>
      <c r="BI163" s="44">
        <v>43173</v>
      </c>
      <c r="BJ163" s="44">
        <v>43541</v>
      </c>
      <c r="BK163" s="44">
        <v>43172</v>
      </c>
      <c r="BL163" s="43">
        <f t="shared" si="93"/>
        <v>1181694.6100000001</v>
      </c>
      <c r="BM163" s="43">
        <f t="shared" si="94"/>
        <v>1153335.68</v>
      </c>
      <c r="BO163" s="16" t="str">
        <f>IFERROR(VLOOKUP($C163,'PORTE LOJA'!A:B,2,0),"PORTE 1")</f>
        <v>PORTE 3</v>
      </c>
      <c r="BP163" s="16">
        <f>VLOOKUP(BO163,'PAINEL E TARGET'!$S$1:$W$8,3,0)</f>
        <v>2400</v>
      </c>
      <c r="BQ163" s="16">
        <f t="shared" si="72"/>
        <v>1</v>
      </c>
      <c r="BR163" s="16">
        <f t="shared" si="73"/>
        <v>1</v>
      </c>
      <c r="BS163" s="16">
        <f t="shared" si="74"/>
        <v>1</v>
      </c>
      <c r="BT163" s="16">
        <f t="shared" si="75"/>
        <v>1</v>
      </c>
      <c r="BU163" s="16">
        <f t="shared" si="76"/>
        <v>1</v>
      </c>
      <c r="BV163" s="16">
        <f t="shared" si="77"/>
        <v>1</v>
      </c>
      <c r="BW163" s="17" t="str">
        <f t="shared" si="95"/>
        <v>111111</v>
      </c>
      <c r="BY163" s="17">
        <f t="shared" si="78"/>
        <v>0.91</v>
      </c>
      <c r="BZ163" s="17">
        <f t="shared" si="79"/>
        <v>0.96399999999999997</v>
      </c>
      <c r="CA163" s="17" t="str">
        <f t="shared" si="96"/>
        <v>Sem Retira</v>
      </c>
      <c r="CB163" s="17">
        <f t="shared" si="97"/>
        <v>0.96399999999999997</v>
      </c>
      <c r="CC163" s="33" t="str">
        <f>IF(CB163&gt;='PAINEL E TARGET'!$T$11,'PAINEL E TARGET'!$S$11,
IF(CB163&gt;='PAINEL E TARGET'!$T$12,'PAINEL E TARGET'!$S$12,
IF(CB163&gt;='PAINEL E TARGET'!$T$13,'PAINEL E TARGET'!$S$13,
IF(CB163&gt;='PAINEL E TARGET'!$T$14,'PAINEL E TARGET'!$S$14,
IF(CB163&gt;='PAINEL E TARGET'!$T$15,'PAINEL E TARGET'!$S$15,
IF(CB163&gt;='PAINEL E TARGET'!$T$16,'PAINEL E TARGET'!$S$16,
IF(CB163&gt;='PAINEL E TARGET'!$T$17,'PAINEL E TARGET'!$S$17,
IF(CB163&gt;='PAINEL E TARGET'!$T$18,'PAINEL E TARGET'!$S$18,'PAINEL E TARGET'!$S$19))))))))</f>
        <v>1. Fx de 90% a 99,9%</v>
      </c>
      <c r="CD163" s="17">
        <f>IFERROR(VLOOKUP($BW163,'PAINEL E TARGET'!$G$1:$Q$99,4,0),0)</f>
        <v>0.25</v>
      </c>
      <c r="CE163" s="17">
        <f>VLOOKUP(CC163,'PAINEL E TARGET'!$S$10:$U$19,3,0)</f>
        <v>0.5</v>
      </c>
      <c r="CF163" s="16">
        <f t="shared" si="98"/>
        <v>300</v>
      </c>
      <c r="CG163" s="17">
        <f t="shared" si="80"/>
        <v>1.014</v>
      </c>
      <c r="CH163" s="17">
        <f t="shared" si="81"/>
        <v>0.60599999999999998</v>
      </c>
      <c r="CI163" s="17">
        <f t="shared" si="82"/>
        <v>0.78500000000000003</v>
      </c>
      <c r="CJ163" s="17">
        <f t="shared" si="83"/>
        <v>0.91100000000000003</v>
      </c>
      <c r="CK163" s="17">
        <f t="shared" si="84"/>
        <v>0.72199999999999998</v>
      </c>
      <c r="CL163" s="17">
        <f t="shared" si="85"/>
        <v>0.94199999999999995</v>
      </c>
      <c r="CM163" s="16">
        <f t="shared" si="86"/>
        <v>4</v>
      </c>
      <c r="CN163" s="17" t="str">
        <f t="shared" si="99"/>
        <v>não ok</v>
      </c>
      <c r="CO163" s="17">
        <f t="shared" si="100"/>
        <v>0</v>
      </c>
      <c r="CP163" s="33" t="str">
        <f>IF(CO163&gt;='PAINEL E TARGET'!$T$11,'PAINEL E TARGET'!$S$11,
IF(CO163&gt;='PAINEL E TARGET'!$T$12,'PAINEL E TARGET'!$S$12,
IF(CO163&gt;='PAINEL E TARGET'!$T$13,'PAINEL E TARGET'!$S$13,
IF(CO163&gt;='PAINEL E TARGET'!$T$14,'PAINEL E TARGET'!$S$14,
IF(CO163&gt;='PAINEL E TARGET'!$T$15,'PAINEL E TARGET'!$S$15,
IF(CO163&gt;='PAINEL E TARGET'!$T$16,'PAINEL E TARGET'!$S$16,
IF(CO163&gt;='PAINEL E TARGET'!$T$17,'PAINEL E TARGET'!$S$17,
IF(CO163&gt;='PAINEL E TARGET'!$T$18,'PAINEL E TARGET'!$S$18,'PAINEL E TARGET'!$S$19))))))))</f>
        <v>Não elegível</v>
      </c>
      <c r="CQ163" s="17">
        <f>IFERROR(VLOOKUP($BW163,'PAINEL E TARGET'!$G$1:$Q$99,5,0),0)</f>
        <v>0.25</v>
      </c>
      <c r="CR163" s="17">
        <f>VLOOKUP(CP163,'PAINEL E TARGET'!$S$10:$U$19,3,0)</f>
        <v>0</v>
      </c>
      <c r="CS163" s="16">
        <f t="shared" si="101"/>
        <v>0</v>
      </c>
      <c r="CT163" s="17">
        <f t="shared" si="87"/>
        <v>1.0840000000000001</v>
      </c>
      <c r="CU163" s="33" t="str">
        <f>IF(CT163&gt;='PAINEL E TARGET'!$T$11,'PAINEL E TARGET'!$S$11,
IF(CT163&gt;='PAINEL E TARGET'!$T$12,'PAINEL E TARGET'!$S$12,
IF(CT163&gt;='PAINEL E TARGET'!$T$13,'PAINEL E TARGET'!$S$13,
IF(CT163&gt;='PAINEL E TARGET'!$T$14,'PAINEL E TARGET'!$S$14,
IF(CT163&gt;='PAINEL E TARGET'!$T$15,'PAINEL E TARGET'!$S$15,
IF(CT163&gt;='PAINEL E TARGET'!$T$16,'PAINEL E TARGET'!$S$16,
IF(CT163&gt;='PAINEL E TARGET'!$T$17,'PAINEL E TARGET'!$S$17,
IF(CT163&gt;='PAINEL E TARGET'!$T$18,'PAINEL E TARGET'!$S$18,'PAINEL E TARGET'!$S$19))))))))</f>
        <v>3. Fx de 105% a 109,9%</v>
      </c>
      <c r="CV163" s="17">
        <f>IFERROR(VLOOKUP($BW163,'PAINEL E TARGET'!$G$1:$Q$99,6,0),0)</f>
        <v>0.2</v>
      </c>
      <c r="CW163" s="17">
        <f>VLOOKUP(CU163,'PAINEL E TARGET'!$S$10:$U$19,3,0)</f>
        <v>1.1000000000000001</v>
      </c>
      <c r="CX163" s="16">
        <f t="shared" si="102"/>
        <v>528.00000000000011</v>
      </c>
      <c r="CY163" s="17">
        <f t="shared" si="88"/>
        <v>0.96</v>
      </c>
      <c r="CZ163" s="33" t="str">
        <f>IF(CY163&gt;='PAINEL E TARGET'!$T$11,'PAINEL E TARGET'!$S$11,
IF(CY163&gt;='PAINEL E TARGET'!$T$12,'PAINEL E TARGET'!$S$12,
IF(CY163&gt;='PAINEL E TARGET'!$T$13,'PAINEL E TARGET'!$S$13,
IF(CY163&gt;='PAINEL E TARGET'!$T$14,'PAINEL E TARGET'!$S$14,
IF(CY163&gt;='PAINEL E TARGET'!$T$15,'PAINEL E TARGET'!$S$15,
IF(CY163&gt;='PAINEL E TARGET'!$T$16,'PAINEL E TARGET'!$S$16,
IF(CY163&gt;='PAINEL E TARGET'!$T$17,'PAINEL E TARGET'!$S$17,
IF(CY163&gt;='PAINEL E TARGET'!$T$18,'PAINEL E TARGET'!$S$18,'PAINEL E TARGET'!$S$19))))))))</f>
        <v>1. Fx de 90% a 99,9%</v>
      </c>
      <c r="DA163" s="17">
        <f>IFERROR(VLOOKUP($BW163,'PAINEL E TARGET'!$G$1:$Q$99,7,0),0)</f>
        <v>0.15</v>
      </c>
      <c r="DB163" s="17">
        <f>VLOOKUP(CZ163,'PAINEL E TARGET'!$S$10:$U$19,3,0)</f>
        <v>0.5</v>
      </c>
      <c r="DC163" s="16">
        <f t="shared" si="103"/>
        <v>180</v>
      </c>
      <c r="DD163" s="17">
        <f t="shared" si="89"/>
        <v>1.25</v>
      </c>
      <c r="DE163" s="33" t="str">
        <f>IF(DD163&gt;='PAINEL E TARGET'!$T$11,'PAINEL E TARGET'!$S$11,
IF(DD163&gt;='PAINEL E TARGET'!$T$12,'PAINEL E TARGET'!$S$12,
IF(DD163&gt;='PAINEL E TARGET'!$T$13,'PAINEL E TARGET'!$S$13,
IF(DD163&gt;='PAINEL E TARGET'!$T$14,'PAINEL E TARGET'!$S$14,
IF(DD163&gt;='PAINEL E TARGET'!$T$15,'PAINEL E TARGET'!$S$15,
IF(DD163&gt;='PAINEL E TARGET'!$T$16,'PAINEL E TARGET'!$S$16,
IF(DD163&gt;='PAINEL E TARGET'!$T$17,'PAINEL E TARGET'!$S$17,
IF(DD163&gt;='PAINEL E TARGET'!$T$18,'PAINEL E TARGET'!$S$18,'PAINEL E TARGET'!$S$19))))))))</f>
        <v>7. Fx de 125% a 129,9%</v>
      </c>
      <c r="DF163" s="17">
        <f>IFERROR(VLOOKUP($BW163,'PAINEL E TARGET'!$G$1:$Q$99,8,0),0)</f>
        <v>0.1</v>
      </c>
      <c r="DG163" s="17">
        <f>VLOOKUP(DE163,'PAINEL E TARGET'!$S$10:$U$19,3,0)</f>
        <v>1.5</v>
      </c>
      <c r="DH163" s="16">
        <f t="shared" si="104"/>
        <v>360.00000000000006</v>
      </c>
      <c r="DI163" s="17">
        <f t="shared" si="90"/>
        <v>0.55700000000000005</v>
      </c>
      <c r="DJ163" s="33" t="str">
        <f>IF(DI163&gt;='PAINEL E TARGET'!$T$11,'PAINEL E TARGET'!$S$11,
IF(DI163&gt;='PAINEL E TARGET'!$T$12,'PAINEL E TARGET'!$S$12,
IF(DI163&gt;='PAINEL E TARGET'!$T$13,'PAINEL E TARGET'!$S$13,
IF(DI163&gt;='PAINEL E TARGET'!$T$14,'PAINEL E TARGET'!$S$14,
IF(DI163&gt;='PAINEL E TARGET'!$T$15,'PAINEL E TARGET'!$S$15,
IF(DI163&gt;='PAINEL E TARGET'!$T$16,'PAINEL E TARGET'!$S$16,
IF(DI163&gt;='PAINEL E TARGET'!$T$17,'PAINEL E TARGET'!$S$17,
IF(DI163&gt;='PAINEL E TARGET'!$T$18,'PAINEL E TARGET'!$S$18,'PAINEL E TARGET'!$S$19))))))))</f>
        <v>Não elegível</v>
      </c>
      <c r="DK163" s="17">
        <f>IFERROR(VLOOKUP($BW163,'PAINEL E TARGET'!$G$1:$Q$99,9,0),0)</f>
        <v>0.05</v>
      </c>
      <c r="DL163" s="17">
        <f>VLOOKUP(DJ163,'PAINEL E TARGET'!$S$10:$U$19,3,0)</f>
        <v>0</v>
      </c>
      <c r="DM163" s="16">
        <f t="shared" si="105"/>
        <v>0</v>
      </c>
      <c r="DN163" s="17">
        <f t="shared" si="91"/>
        <v>0.72199999999999998</v>
      </c>
      <c r="DO163" s="33" t="str">
        <f>IF(DN163&gt;='PAINEL E TARGET'!$T$11,'PAINEL E TARGET'!$S$11,
IF(DN163&gt;='PAINEL E TARGET'!$T$12,'PAINEL E TARGET'!$S$12,
IF(DN163&gt;='PAINEL E TARGET'!$T$13,'PAINEL E TARGET'!$S$13,
IF(DN163&gt;='PAINEL E TARGET'!$T$14,'PAINEL E TARGET'!$S$14,
IF(DN163&gt;='PAINEL E TARGET'!$T$15,'PAINEL E TARGET'!$S$15,
IF(DN163&gt;='PAINEL E TARGET'!$T$16,'PAINEL E TARGET'!$S$16,
IF(DN163&gt;='PAINEL E TARGET'!$T$17,'PAINEL E TARGET'!$S$17,
IF(DN163&gt;='PAINEL E TARGET'!$T$18,'PAINEL E TARGET'!$S$18,'PAINEL E TARGET'!$S$19))))))))</f>
        <v>Não elegível</v>
      </c>
      <c r="DP163" s="17">
        <f>IFERROR(VLOOKUP($BW163,'PAINEL E TARGET'!$G$1:$Q$99,10,0),0)</f>
        <v>0</v>
      </c>
      <c r="DQ163" s="17">
        <f>VLOOKUP(DO163,'PAINEL E TARGET'!$S$10:$U$19,3,0)</f>
        <v>0</v>
      </c>
      <c r="DR163" s="16">
        <f t="shared" si="106"/>
        <v>0</v>
      </c>
      <c r="DS163" s="17">
        <f t="shared" si="92"/>
        <v>0.9</v>
      </c>
      <c r="DT163" s="16">
        <f>IF(DS163&gt;=1,VLOOKUP(BO163,'PAINEL E TARGET'!$S$1:$W$8,5,0),0)</f>
        <v>0</v>
      </c>
      <c r="DU163" s="16">
        <f t="shared" si="107"/>
        <v>1368.0000000000002</v>
      </c>
    </row>
    <row r="164" spans="2:125" s="32" customFormat="1" x14ac:dyDescent="0.2">
      <c r="B164" s="44">
        <v>43541</v>
      </c>
      <c r="C164" s="65">
        <v>655</v>
      </c>
      <c r="D164" s="66" t="s">
        <v>170</v>
      </c>
      <c r="E164" s="65">
        <v>115</v>
      </c>
      <c r="F164" s="65" t="s">
        <v>1018</v>
      </c>
      <c r="G164" s="67">
        <v>2132165.7681944771</v>
      </c>
      <c r="H164" s="67">
        <v>1270721.9446892301</v>
      </c>
      <c r="I164" s="67">
        <v>1205420.8400000001</v>
      </c>
      <c r="J164" s="68">
        <v>0.94861101993072128</v>
      </c>
      <c r="K164" s="67">
        <v>0</v>
      </c>
      <c r="L164" s="67">
        <v>1169624.8730651564</v>
      </c>
      <c r="M164" s="67">
        <v>13042.87</v>
      </c>
      <c r="N164" s="67">
        <v>1150422.44</v>
      </c>
      <c r="O164" s="67">
        <v>1970329.9646024886</v>
      </c>
      <c r="P164" s="67" t="s">
        <v>1082</v>
      </c>
      <c r="Q164" s="67" t="s">
        <v>1082</v>
      </c>
      <c r="R164" s="67">
        <v>0</v>
      </c>
      <c r="S164" s="67">
        <v>0</v>
      </c>
      <c r="T164" s="68">
        <v>8.1149761932869394E-2</v>
      </c>
      <c r="U164" s="68">
        <v>6.553327318371012E-2</v>
      </c>
      <c r="V164" s="68">
        <v>0.80755964802363911</v>
      </c>
      <c r="W164" s="67">
        <v>94914.77999999997</v>
      </c>
      <c r="X164" s="67">
        <v>76245.69</v>
      </c>
      <c r="Y164" s="68">
        <v>0.80330681902228529</v>
      </c>
      <c r="Z164" s="68">
        <v>0</v>
      </c>
      <c r="AA164" s="68">
        <v>0</v>
      </c>
      <c r="AB164" s="68">
        <v>0</v>
      </c>
      <c r="AC164" s="67">
        <v>0</v>
      </c>
      <c r="AD164" s="67">
        <v>0</v>
      </c>
      <c r="AE164" s="68" t="s">
        <v>1082</v>
      </c>
      <c r="AF164" s="43">
        <v>80</v>
      </c>
      <c r="AG164" s="43">
        <v>87</v>
      </c>
      <c r="AH164" s="43">
        <v>31</v>
      </c>
      <c r="AI164" s="43">
        <v>22</v>
      </c>
      <c r="AJ164" s="67">
        <v>45424.05999999999</v>
      </c>
      <c r="AK164" s="67">
        <v>32557.170000000002</v>
      </c>
      <c r="AL164" s="68">
        <v>0.71673844213837357</v>
      </c>
      <c r="AM164" s="67">
        <v>10302.26</v>
      </c>
      <c r="AN164" s="67">
        <v>8436.99</v>
      </c>
      <c r="AO164" s="68">
        <v>0.81894555175272221</v>
      </c>
      <c r="AP164" s="67">
        <v>0</v>
      </c>
      <c r="AQ164" s="67">
        <v>313.99</v>
      </c>
      <c r="AR164" s="68">
        <v>0</v>
      </c>
      <c r="AS164" s="67">
        <v>39188.460000000006</v>
      </c>
      <c r="AT164" s="67">
        <v>34937.539999999994</v>
      </c>
      <c r="AU164" s="68">
        <v>0.89152622991564323</v>
      </c>
      <c r="AV164" s="43">
        <v>367.18</v>
      </c>
      <c r="AW164" s="43">
        <v>134.97</v>
      </c>
      <c r="AX164" s="69">
        <v>0.36758538046734568</v>
      </c>
      <c r="AY164" s="43">
        <v>0</v>
      </c>
      <c r="AZ164" s="43">
        <v>13042.869999999999</v>
      </c>
      <c r="BA164" s="43">
        <v>25970.687841011866</v>
      </c>
      <c r="BB164" s="43">
        <v>22603.730000000003</v>
      </c>
      <c r="BC164" s="43">
        <v>0</v>
      </c>
      <c r="BD164" s="43">
        <v>43390.917097668389</v>
      </c>
      <c r="BE164" s="43">
        <v>160984.07999999999</v>
      </c>
      <c r="BF164" s="43">
        <v>0</v>
      </c>
      <c r="BG164" s="43">
        <v>620.49</v>
      </c>
      <c r="BH164" s="43">
        <v>48</v>
      </c>
      <c r="BI164" s="44">
        <v>43173</v>
      </c>
      <c r="BJ164" s="44">
        <v>43541</v>
      </c>
      <c r="BK164" s="44">
        <v>43172</v>
      </c>
      <c r="BL164" s="43">
        <f t="shared" si="93"/>
        <v>1205420.8400000001</v>
      </c>
      <c r="BM164" s="43">
        <f t="shared" si="94"/>
        <v>1163465.31</v>
      </c>
      <c r="BO164" s="16" t="str">
        <f>IFERROR(VLOOKUP($C164,'PORTE LOJA'!A:B,2,0),"PORTE 1")</f>
        <v>PORTE 3</v>
      </c>
      <c r="BP164" s="16">
        <f>VLOOKUP(BO164,'PAINEL E TARGET'!$S$1:$W$8,3,0)</f>
        <v>2400</v>
      </c>
      <c r="BQ164" s="16">
        <f t="shared" si="72"/>
        <v>1</v>
      </c>
      <c r="BR164" s="16">
        <f t="shared" si="73"/>
        <v>1</v>
      </c>
      <c r="BS164" s="16">
        <f t="shared" si="74"/>
        <v>0</v>
      </c>
      <c r="BT164" s="16">
        <f t="shared" si="75"/>
        <v>0</v>
      </c>
      <c r="BU164" s="16">
        <f t="shared" si="76"/>
        <v>1</v>
      </c>
      <c r="BV164" s="16">
        <f t="shared" si="77"/>
        <v>1</v>
      </c>
      <c r="BW164" s="17" t="str">
        <f t="shared" si="95"/>
        <v>110011</v>
      </c>
      <c r="BY164" s="17">
        <f t="shared" si="78"/>
        <v>0.94899999999999995</v>
      </c>
      <c r="BZ164" s="17">
        <f t="shared" si="79"/>
        <v>0.995</v>
      </c>
      <c r="CA164" s="17" t="str">
        <f t="shared" si="96"/>
        <v>Sem Retira</v>
      </c>
      <c r="CB164" s="17">
        <f t="shared" si="97"/>
        <v>0.995</v>
      </c>
      <c r="CC164" s="33" t="str">
        <f>IF(CB164&gt;='PAINEL E TARGET'!$T$11,'PAINEL E TARGET'!$S$11,
IF(CB164&gt;='PAINEL E TARGET'!$T$12,'PAINEL E TARGET'!$S$12,
IF(CB164&gt;='PAINEL E TARGET'!$T$13,'PAINEL E TARGET'!$S$13,
IF(CB164&gt;='PAINEL E TARGET'!$T$14,'PAINEL E TARGET'!$S$14,
IF(CB164&gt;='PAINEL E TARGET'!$T$15,'PAINEL E TARGET'!$S$15,
IF(CB164&gt;='PAINEL E TARGET'!$T$16,'PAINEL E TARGET'!$S$16,
IF(CB164&gt;='PAINEL E TARGET'!$T$17,'PAINEL E TARGET'!$S$17,
IF(CB164&gt;='PAINEL E TARGET'!$T$18,'PAINEL E TARGET'!$S$18,'PAINEL E TARGET'!$S$19))))))))</f>
        <v>1. Fx de 90% a 99,9%</v>
      </c>
      <c r="CD164" s="17">
        <f>IFERROR(VLOOKUP($BW164,'PAINEL E TARGET'!$G$1:$Q$99,4,0),0)</f>
        <v>0.4</v>
      </c>
      <c r="CE164" s="17">
        <f>VLOOKUP(CC164,'PAINEL E TARGET'!$S$10:$U$19,3,0)</f>
        <v>0.5</v>
      </c>
      <c r="CF164" s="16">
        <f t="shared" si="98"/>
        <v>480</v>
      </c>
      <c r="CG164" s="17">
        <f t="shared" si="80"/>
        <v>0.71699999999999997</v>
      </c>
      <c r="CH164" s="17">
        <f t="shared" si="81"/>
        <v>0.81899999999999995</v>
      </c>
      <c r="CI164" s="17" t="str">
        <f t="shared" si="82"/>
        <v>sem meta</v>
      </c>
      <c r="CJ164" s="17">
        <f t="shared" si="83"/>
        <v>0.89200000000000002</v>
      </c>
      <c r="CK164" s="17">
        <f t="shared" si="84"/>
        <v>0.36799999999999999</v>
      </c>
      <c r="CL164" s="17">
        <f t="shared" si="85"/>
        <v>0.80300000000000005</v>
      </c>
      <c r="CM164" s="16">
        <f t="shared" si="86"/>
        <v>4</v>
      </c>
      <c r="CN164" s="17" t="str">
        <f t="shared" si="99"/>
        <v>não ok</v>
      </c>
      <c r="CO164" s="17">
        <f t="shared" si="100"/>
        <v>0</v>
      </c>
      <c r="CP164" s="33" t="str">
        <f>IF(CO164&gt;='PAINEL E TARGET'!$T$11,'PAINEL E TARGET'!$S$11,
IF(CO164&gt;='PAINEL E TARGET'!$T$12,'PAINEL E TARGET'!$S$12,
IF(CO164&gt;='PAINEL E TARGET'!$T$13,'PAINEL E TARGET'!$S$13,
IF(CO164&gt;='PAINEL E TARGET'!$T$14,'PAINEL E TARGET'!$S$14,
IF(CO164&gt;='PAINEL E TARGET'!$T$15,'PAINEL E TARGET'!$S$15,
IF(CO164&gt;='PAINEL E TARGET'!$T$16,'PAINEL E TARGET'!$S$16,
IF(CO164&gt;='PAINEL E TARGET'!$T$17,'PAINEL E TARGET'!$S$17,
IF(CO164&gt;='PAINEL E TARGET'!$T$18,'PAINEL E TARGET'!$S$18,'PAINEL E TARGET'!$S$19))))))))</f>
        <v>Não elegível</v>
      </c>
      <c r="CQ164" s="17">
        <f>IFERROR(VLOOKUP($BW164,'PAINEL E TARGET'!$G$1:$Q$99,5,0),0)</f>
        <v>0.3</v>
      </c>
      <c r="CR164" s="17">
        <f>VLOOKUP(CP164,'PAINEL E TARGET'!$S$10:$U$19,3,0)</f>
        <v>0</v>
      </c>
      <c r="CS164" s="16">
        <f t="shared" si="101"/>
        <v>0</v>
      </c>
      <c r="CT164" s="17">
        <f t="shared" si="87"/>
        <v>0</v>
      </c>
      <c r="CU164" s="33" t="str">
        <f>IF(CT164&gt;='PAINEL E TARGET'!$T$11,'PAINEL E TARGET'!$S$11,
IF(CT164&gt;='PAINEL E TARGET'!$T$12,'PAINEL E TARGET'!$S$12,
IF(CT164&gt;='PAINEL E TARGET'!$T$13,'PAINEL E TARGET'!$S$13,
IF(CT164&gt;='PAINEL E TARGET'!$T$14,'PAINEL E TARGET'!$S$14,
IF(CT164&gt;='PAINEL E TARGET'!$T$15,'PAINEL E TARGET'!$S$15,
IF(CT164&gt;='PAINEL E TARGET'!$T$16,'PAINEL E TARGET'!$S$16,
IF(CT164&gt;='PAINEL E TARGET'!$T$17,'PAINEL E TARGET'!$S$17,
IF(CT164&gt;='PAINEL E TARGET'!$T$18,'PAINEL E TARGET'!$S$18,'PAINEL E TARGET'!$S$19))))))))</f>
        <v>Não elegível</v>
      </c>
      <c r="CV164" s="17">
        <f>IFERROR(VLOOKUP($BW164,'PAINEL E TARGET'!$G$1:$Q$99,6,0),0)</f>
        <v>0</v>
      </c>
      <c r="CW164" s="17">
        <f>VLOOKUP(CU164,'PAINEL E TARGET'!$S$10:$U$19,3,0)</f>
        <v>0</v>
      </c>
      <c r="CX164" s="16">
        <f t="shared" si="102"/>
        <v>0</v>
      </c>
      <c r="CY164" s="17">
        <f t="shared" si="88"/>
        <v>0</v>
      </c>
      <c r="CZ164" s="33" t="str">
        <f>IF(CY164&gt;='PAINEL E TARGET'!$T$11,'PAINEL E TARGET'!$S$11,
IF(CY164&gt;='PAINEL E TARGET'!$T$12,'PAINEL E TARGET'!$S$12,
IF(CY164&gt;='PAINEL E TARGET'!$T$13,'PAINEL E TARGET'!$S$13,
IF(CY164&gt;='PAINEL E TARGET'!$T$14,'PAINEL E TARGET'!$S$14,
IF(CY164&gt;='PAINEL E TARGET'!$T$15,'PAINEL E TARGET'!$S$15,
IF(CY164&gt;='PAINEL E TARGET'!$T$16,'PAINEL E TARGET'!$S$16,
IF(CY164&gt;='PAINEL E TARGET'!$T$17,'PAINEL E TARGET'!$S$17,
IF(CY164&gt;='PAINEL E TARGET'!$T$18,'PAINEL E TARGET'!$S$18,'PAINEL E TARGET'!$S$19))))))))</f>
        <v>Não elegível</v>
      </c>
      <c r="DA164" s="17">
        <f>IFERROR(VLOOKUP($BW164,'PAINEL E TARGET'!$G$1:$Q$99,7,0),0)</f>
        <v>0</v>
      </c>
      <c r="DB164" s="17">
        <f>VLOOKUP(CZ164,'PAINEL E TARGET'!$S$10:$U$19,3,0)</f>
        <v>0</v>
      </c>
      <c r="DC164" s="16">
        <f t="shared" si="103"/>
        <v>0</v>
      </c>
      <c r="DD164" s="17">
        <f t="shared" si="89"/>
        <v>0.87</v>
      </c>
      <c r="DE164" s="33" t="str">
        <f>IF(DD164&gt;='PAINEL E TARGET'!$T$11,'PAINEL E TARGET'!$S$11,
IF(DD164&gt;='PAINEL E TARGET'!$T$12,'PAINEL E TARGET'!$S$12,
IF(DD164&gt;='PAINEL E TARGET'!$T$13,'PAINEL E TARGET'!$S$13,
IF(DD164&gt;='PAINEL E TARGET'!$T$14,'PAINEL E TARGET'!$S$14,
IF(DD164&gt;='PAINEL E TARGET'!$T$15,'PAINEL E TARGET'!$S$15,
IF(DD164&gt;='PAINEL E TARGET'!$T$16,'PAINEL E TARGET'!$S$16,
IF(DD164&gt;='PAINEL E TARGET'!$T$17,'PAINEL E TARGET'!$S$17,
IF(DD164&gt;='PAINEL E TARGET'!$T$18,'PAINEL E TARGET'!$S$18,'PAINEL E TARGET'!$S$19))))))))</f>
        <v>Não elegível</v>
      </c>
      <c r="DF164" s="17">
        <f>IFERROR(VLOOKUP($BW164,'PAINEL E TARGET'!$G$1:$Q$99,8,0),0)</f>
        <v>0.15</v>
      </c>
      <c r="DG164" s="17">
        <f>VLOOKUP(DE164,'PAINEL E TARGET'!$S$10:$U$19,3,0)</f>
        <v>0</v>
      </c>
      <c r="DH164" s="16">
        <f t="shared" si="104"/>
        <v>0</v>
      </c>
      <c r="DI164" s="17">
        <f t="shared" si="90"/>
        <v>0.71</v>
      </c>
      <c r="DJ164" s="33" t="str">
        <f>IF(DI164&gt;='PAINEL E TARGET'!$T$11,'PAINEL E TARGET'!$S$11,
IF(DI164&gt;='PAINEL E TARGET'!$T$12,'PAINEL E TARGET'!$S$12,
IF(DI164&gt;='PAINEL E TARGET'!$T$13,'PAINEL E TARGET'!$S$13,
IF(DI164&gt;='PAINEL E TARGET'!$T$14,'PAINEL E TARGET'!$S$14,
IF(DI164&gt;='PAINEL E TARGET'!$T$15,'PAINEL E TARGET'!$S$15,
IF(DI164&gt;='PAINEL E TARGET'!$T$16,'PAINEL E TARGET'!$S$16,
IF(DI164&gt;='PAINEL E TARGET'!$T$17,'PAINEL E TARGET'!$S$17,
IF(DI164&gt;='PAINEL E TARGET'!$T$18,'PAINEL E TARGET'!$S$18,'PAINEL E TARGET'!$S$19))))))))</f>
        <v>Não elegível</v>
      </c>
      <c r="DK164" s="17">
        <f>IFERROR(VLOOKUP($BW164,'PAINEL E TARGET'!$G$1:$Q$99,9,0),0)</f>
        <v>0.15</v>
      </c>
      <c r="DL164" s="17">
        <f>VLOOKUP(DJ164,'PAINEL E TARGET'!$S$10:$U$19,3,0)</f>
        <v>0</v>
      </c>
      <c r="DM164" s="16">
        <f t="shared" si="105"/>
        <v>0</v>
      </c>
      <c r="DN164" s="17">
        <f t="shared" si="91"/>
        <v>0.36799999999999999</v>
      </c>
      <c r="DO164" s="33" t="str">
        <f>IF(DN164&gt;='PAINEL E TARGET'!$T$11,'PAINEL E TARGET'!$S$11,
IF(DN164&gt;='PAINEL E TARGET'!$T$12,'PAINEL E TARGET'!$S$12,
IF(DN164&gt;='PAINEL E TARGET'!$T$13,'PAINEL E TARGET'!$S$13,
IF(DN164&gt;='PAINEL E TARGET'!$T$14,'PAINEL E TARGET'!$S$14,
IF(DN164&gt;='PAINEL E TARGET'!$T$15,'PAINEL E TARGET'!$S$15,
IF(DN164&gt;='PAINEL E TARGET'!$T$16,'PAINEL E TARGET'!$S$16,
IF(DN164&gt;='PAINEL E TARGET'!$T$17,'PAINEL E TARGET'!$S$17,
IF(DN164&gt;='PAINEL E TARGET'!$T$18,'PAINEL E TARGET'!$S$18,'PAINEL E TARGET'!$S$19))))))))</f>
        <v>Não elegível</v>
      </c>
      <c r="DP164" s="17">
        <f>IFERROR(VLOOKUP($BW164,'PAINEL E TARGET'!$G$1:$Q$99,10,0),0)</f>
        <v>0</v>
      </c>
      <c r="DQ164" s="17">
        <f>VLOOKUP(DO164,'PAINEL E TARGET'!$S$10:$U$19,3,0)</f>
        <v>0</v>
      </c>
      <c r="DR164" s="16">
        <f t="shared" si="106"/>
        <v>0</v>
      </c>
      <c r="DS164" s="17">
        <f t="shared" si="92"/>
        <v>1.0880000000000001</v>
      </c>
      <c r="DT164" s="16">
        <f>IF(DS164&gt;=1,VLOOKUP(BO164,'PAINEL E TARGET'!$S$1:$W$8,5,0),0)</f>
        <v>240</v>
      </c>
      <c r="DU164" s="16">
        <f t="shared" si="107"/>
        <v>720</v>
      </c>
    </row>
    <row r="165" spans="2:125" s="32" customFormat="1" x14ac:dyDescent="0.2">
      <c r="B165" s="44">
        <v>43541</v>
      </c>
      <c r="C165" s="65">
        <v>673</v>
      </c>
      <c r="D165" s="66" t="s">
        <v>171</v>
      </c>
      <c r="E165" s="65">
        <v>612</v>
      </c>
      <c r="F165" s="65" t="s">
        <v>1019</v>
      </c>
      <c r="G165" s="67">
        <v>4460363.042950755</v>
      </c>
      <c r="H165" s="67">
        <v>2552326.7855373253</v>
      </c>
      <c r="I165" s="67">
        <v>2142992.8700000006</v>
      </c>
      <c r="J165" s="68">
        <v>0.83962323404009165</v>
      </c>
      <c r="K165" s="67">
        <v>15756.234134950359</v>
      </c>
      <c r="L165" s="67">
        <v>2290964.5531333182</v>
      </c>
      <c r="M165" s="67">
        <v>6318</v>
      </c>
      <c r="N165" s="67">
        <v>2062799.0999999999</v>
      </c>
      <c r="O165" s="67">
        <v>4044090.2889144351</v>
      </c>
      <c r="P165" s="67">
        <v>5549.4499950046538</v>
      </c>
      <c r="Q165" s="67">
        <v>0</v>
      </c>
      <c r="R165" s="67">
        <v>0</v>
      </c>
      <c r="S165" s="67">
        <v>0</v>
      </c>
      <c r="T165" s="68">
        <v>8.3094434083546637E-2</v>
      </c>
      <c r="U165" s="68">
        <v>7.3927082232320238E-2</v>
      </c>
      <c r="V165" s="68">
        <v>0.889675500503329</v>
      </c>
      <c r="W165" s="67">
        <v>191214.53</v>
      </c>
      <c r="X165" s="67">
        <v>152963.78999999998</v>
      </c>
      <c r="Y165" s="68">
        <v>0.79995903031009197</v>
      </c>
      <c r="Z165" s="68">
        <v>0</v>
      </c>
      <c r="AA165" s="68">
        <v>0</v>
      </c>
      <c r="AB165" s="68">
        <v>0</v>
      </c>
      <c r="AC165" s="67">
        <v>0</v>
      </c>
      <c r="AD165" s="67">
        <v>0</v>
      </c>
      <c r="AE165" s="68" t="s">
        <v>1082</v>
      </c>
      <c r="AF165" s="43">
        <v>80</v>
      </c>
      <c r="AG165" s="43">
        <v>77</v>
      </c>
      <c r="AH165" s="43">
        <v>29</v>
      </c>
      <c r="AI165" s="43">
        <v>16</v>
      </c>
      <c r="AJ165" s="67">
        <v>66727.149999999994</v>
      </c>
      <c r="AK165" s="67">
        <v>68248.5</v>
      </c>
      <c r="AL165" s="68">
        <v>1.022799565094568</v>
      </c>
      <c r="AM165" s="67">
        <v>51390.29</v>
      </c>
      <c r="AN165" s="67">
        <v>21895.4</v>
      </c>
      <c r="AO165" s="68">
        <v>0.42606103215218283</v>
      </c>
      <c r="AP165" s="67">
        <v>0</v>
      </c>
      <c r="AQ165" s="67">
        <v>228</v>
      </c>
      <c r="AR165" s="68">
        <v>0</v>
      </c>
      <c r="AS165" s="67">
        <v>73097.090000000011</v>
      </c>
      <c r="AT165" s="67">
        <v>62591.889999999992</v>
      </c>
      <c r="AU165" s="68">
        <v>0.85628429257580541</v>
      </c>
      <c r="AV165" s="43">
        <v>2579.52</v>
      </c>
      <c r="AW165" s="43">
        <v>3924.2099999999996</v>
      </c>
      <c r="AX165" s="69">
        <v>1.5212946594715295</v>
      </c>
      <c r="AY165" s="43">
        <v>15756.234134950359</v>
      </c>
      <c r="AZ165" s="43">
        <v>6318</v>
      </c>
      <c r="BA165" s="43">
        <v>22760.791554640295</v>
      </c>
      <c r="BB165" s="43">
        <v>24780.309999999998</v>
      </c>
      <c r="BC165" s="43">
        <v>27564.629263870735</v>
      </c>
      <c r="BD165" s="43">
        <v>39840.531151295625</v>
      </c>
      <c r="BE165" s="43">
        <v>337361.5</v>
      </c>
      <c r="BF165" s="43">
        <v>0</v>
      </c>
      <c r="BG165" s="43">
        <v>4526.3899999999994</v>
      </c>
      <c r="BH165" s="43">
        <v>56</v>
      </c>
      <c r="BI165" s="44">
        <v>43173</v>
      </c>
      <c r="BJ165" s="44">
        <v>43541</v>
      </c>
      <c r="BK165" s="44">
        <v>43172</v>
      </c>
      <c r="BL165" s="43">
        <f t="shared" si="93"/>
        <v>2142992.8700000006</v>
      </c>
      <c r="BM165" s="43">
        <f t="shared" si="94"/>
        <v>2069117.0999999999</v>
      </c>
      <c r="BO165" s="16" t="str">
        <f>IFERROR(VLOOKUP($C165,'PORTE LOJA'!A:B,2,0),"PORTE 1")</f>
        <v>PORTE 5</v>
      </c>
      <c r="BP165" s="16">
        <f>VLOOKUP(BO165,'PAINEL E TARGET'!$S$1:$W$8,3,0)</f>
        <v>3750</v>
      </c>
      <c r="BQ165" s="16">
        <f t="shared" si="72"/>
        <v>1</v>
      </c>
      <c r="BR165" s="16">
        <f t="shared" si="73"/>
        <v>1</v>
      </c>
      <c r="BS165" s="16">
        <f t="shared" si="74"/>
        <v>0</v>
      </c>
      <c r="BT165" s="16">
        <f t="shared" si="75"/>
        <v>1</v>
      </c>
      <c r="BU165" s="16">
        <f t="shared" si="76"/>
        <v>1</v>
      </c>
      <c r="BV165" s="16">
        <f t="shared" si="77"/>
        <v>1</v>
      </c>
      <c r="BW165" s="17" t="str">
        <f t="shared" si="95"/>
        <v>110111</v>
      </c>
      <c r="BY165" s="17">
        <f t="shared" si="78"/>
        <v>0.84</v>
      </c>
      <c r="BZ165" s="17">
        <f t="shared" si="79"/>
        <v>0.89700000000000002</v>
      </c>
      <c r="CA165" s="17" t="str">
        <f t="shared" si="96"/>
        <v>Sem Retira</v>
      </c>
      <c r="CB165" s="17">
        <f t="shared" si="97"/>
        <v>0.89700000000000002</v>
      </c>
      <c r="CC165" s="33" t="str">
        <f>IF(CB165&gt;='PAINEL E TARGET'!$T$11,'PAINEL E TARGET'!$S$11,
IF(CB165&gt;='PAINEL E TARGET'!$T$12,'PAINEL E TARGET'!$S$12,
IF(CB165&gt;='PAINEL E TARGET'!$T$13,'PAINEL E TARGET'!$S$13,
IF(CB165&gt;='PAINEL E TARGET'!$T$14,'PAINEL E TARGET'!$S$14,
IF(CB165&gt;='PAINEL E TARGET'!$T$15,'PAINEL E TARGET'!$S$15,
IF(CB165&gt;='PAINEL E TARGET'!$T$16,'PAINEL E TARGET'!$S$16,
IF(CB165&gt;='PAINEL E TARGET'!$T$17,'PAINEL E TARGET'!$S$17,
IF(CB165&gt;='PAINEL E TARGET'!$T$18,'PAINEL E TARGET'!$S$18,'PAINEL E TARGET'!$S$19))))))))</f>
        <v>Não elegível</v>
      </c>
      <c r="CD165" s="17">
        <f>IFERROR(VLOOKUP($BW165,'PAINEL E TARGET'!$G$1:$Q$99,4,0),0)</f>
        <v>0.3</v>
      </c>
      <c r="CE165" s="17">
        <f>VLOOKUP(CC165,'PAINEL E TARGET'!$S$10:$U$19,3,0)</f>
        <v>0</v>
      </c>
      <c r="CF165" s="16">
        <f t="shared" si="98"/>
        <v>0</v>
      </c>
      <c r="CG165" s="17">
        <f t="shared" si="80"/>
        <v>1.0229999999999999</v>
      </c>
      <c r="CH165" s="17">
        <f t="shared" si="81"/>
        <v>0.42599999999999999</v>
      </c>
      <c r="CI165" s="17" t="str">
        <f t="shared" si="82"/>
        <v>sem meta</v>
      </c>
      <c r="CJ165" s="17">
        <f t="shared" si="83"/>
        <v>0.85599999999999998</v>
      </c>
      <c r="CK165" s="17">
        <f t="shared" si="84"/>
        <v>1.5209999999999999</v>
      </c>
      <c r="CL165" s="17">
        <f t="shared" si="85"/>
        <v>0.8</v>
      </c>
      <c r="CM165" s="16">
        <f t="shared" si="86"/>
        <v>4</v>
      </c>
      <c r="CN165" s="17" t="str">
        <f t="shared" si="99"/>
        <v>não ok</v>
      </c>
      <c r="CO165" s="17">
        <f t="shared" si="100"/>
        <v>0</v>
      </c>
      <c r="CP165" s="33" t="str">
        <f>IF(CO165&gt;='PAINEL E TARGET'!$T$11,'PAINEL E TARGET'!$S$11,
IF(CO165&gt;='PAINEL E TARGET'!$T$12,'PAINEL E TARGET'!$S$12,
IF(CO165&gt;='PAINEL E TARGET'!$T$13,'PAINEL E TARGET'!$S$13,
IF(CO165&gt;='PAINEL E TARGET'!$T$14,'PAINEL E TARGET'!$S$14,
IF(CO165&gt;='PAINEL E TARGET'!$T$15,'PAINEL E TARGET'!$S$15,
IF(CO165&gt;='PAINEL E TARGET'!$T$16,'PAINEL E TARGET'!$S$16,
IF(CO165&gt;='PAINEL E TARGET'!$T$17,'PAINEL E TARGET'!$S$17,
IF(CO165&gt;='PAINEL E TARGET'!$T$18,'PAINEL E TARGET'!$S$18,'PAINEL E TARGET'!$S$19))))))))</f>
        <v>Não elegível</v>
      </c>
      <c r="CQ165" s="17">
        <f>IFERROR(VLOOKUP($BW165,'PAINEL E TARGET'!$G$1:$Q$99,5,0),0)</f>
        <v>0.3</v>
      </c>
      <c r="CR165" s="17">
        <f>VLOOKUP(CP165,'PAINEL E TARGET'!$S$10:$U$19,3,0)</f>
        <v>0</v>
      </c>
      <c r="CS165" s="16">
        <f t="shared" si="101"/>
        <v>0</v>
      </c>
      <c r="CT165" s="17">
        <f t="shared" si="87"/>
        <v>0</v>
      </c>
      <c r="CU165" s="33" t="str">
        <f>IF(CT165&gt;='PAINEL E TARGET'!$T$11,'PAINEL E TARGET'!$S$11,
IF(CT165&gt;='PAINEL E TARGET'!$T$12,'PAINEL E TARGET'!$S$12,
IF(CT165&gt;='PAINEL E TARGET'!$T$13,'PAINEL E TARGET'!$S$13,
IF(CT165&gt;='PAINEL E TARGET'!$T$14,'PAINEL E TARGET'!$S$14,
IF(CT165&gt;='PAINEL E TARGET'!$T$15,'PAINEL E TARGET'!$S$15,
IF(CT165&gt;='PAINEL E TARGET'!$T$16,'PAINEL E TARGET'!$S$16,
IF(CT165&gt;='PAINEL E TARGET'!$T$17,'PAINEL E TARGET'!$S$17,
IF(CT165&gt;='PAINEL E TARGET'!$T$18,'PAINEL E TARGET'!$S$18,'PAINEL E TARGET'!$S$19))))))))</f>
        <v>Não elegível</v>
      </c>
      <c r="CV165" s="17">
        <f>IFERROR(VLOOKUP($BW165,'PAINEL E TARGET'!$G$1:$Q$99,6,0),0)</f>
        <v>0</v>
      </c>
      <c r="CW165" s="17">
        <f>VLOOKUP(CU165,'PAINEL E TARGET'!$S$10:$U$19,3,0)</f>
        <v>0</v>
      </c>
      <c r="CX165" s="16">
        <f t="shared" si="102"/>
        <v>0</v>
      </c>
      <c r="CY165" s="17">
        <f t="shared" si="88"/>
        <v>0.40100000000000002</v>
      </c>
      <c r="CZ165" s="33" t="str">
        <f>IF(CY165&gt;='PAINEL E TARGET'!$T$11,'PAINEL E TARGET'!$S$11,
IF(CY165&gt;='PAINEL E TARGET'!$T$12,'PAINEL E TARGET'!$S$12,
IF(CY165&gt;='PAINEL E TARGET'!$T$13,'PAINEL E TARGET'!$S$13,
IF(CY165&gt;='PAINEL E TARGET'!$T$14,'PAINEL E TARGET'!$S$14,
IF(CY165&gt;='PAINEL E TARGET'!$T$15,'PAINEL E TARGET'!$S$15,
IF(CY165&gt;='PAINEL E TARGET'!$T$16,'PAINEL E TARGET'!$S$16,
IF(CY165&gt;='PAINEL E TARGET'!$T$17,'PAINEL E TARGET'!$S$17,
IF(CY165&gt;='PAINEL E TARGET'!$T$18,'PAINEL E TARGET'!$S$18,'PAINEL E TARGET'!$S$19))))))))</f>
        <v>Não elegível</v>
      </c>
      <c r="DA165" s="17">
        <f>IFERROR(VLOOKUP($BW165,'PAINEL E TARGET'!$G$1:$Q$99,7,0),0)</f>
        <v>0.15</v>
      </c>
      <c r="DB165" s="17">
        <f>VLOOKUP(CZ165,'PAINEL E TARGET'!$S$10:$U$19,3,0)</f>
        <v>0</v>
      </c>
      <c r="DC165" s="16">
        <f t="shared" si="103"/>
        <v>0</v>
      </c>
      <c r="DD165" s="17">
        <f t="shared" si="89"/>
        <v>1.089</v>
      </c>
      <c r="DE165" s="33" t="str">
        <f>IF(DD165&gt;='PAINEL E TARGET'!$T$11,'PAINEL E TARGET'!$S$11,
IF(DD165&gt;='PAINEL E TARGET'!$T$12,'PAINEL E TARGET'!$S$12,
IF(DD165&gt;='PAINEL E TARGET'!$T$13,'PAINEL E TARGET'!$S$13,
IF(DD165&gt;='PAINEL E TARGET'!$T$14,'PAINEL E TARGET'!$S$14,
IF(DD165&gt;='PAINEL E TARGET'!$T$15,'PAINEL E TARGET'!$S$15,
IF(DD165&gt;='PAINEL E TARGET'!$T$16,'PAINEL E TARGET'!$S$16,
IF(DD165&gt;='PAINEL E TARGET'!$T$17,'PAINEL E TARGET'!$S$17,
IF(DD165&gt;='PAINEL E TARGET'!$T$18,'PAINEL E TARGET'!$S$18,'PAINEL E TARGET'!$S$19))))))))</f>
        <v>3. Fx de 105% a 109,9%</v>
      </c>
      <c r="DF165" s="17">
        <f>IFERROR(VLOOKUP($BW165,'PAINEL E TARGET'!$G$1:$Q$99,8,0),0)</f>
        <v>0.1</v>
      </c>
      <c r="DG165" s="17">
        <f>VLOOKUP(DE165,'PAINEL E TARGET'!$S$10:$U$19,3,0)</f>
        <v>1.1000000000000001</v>
      </c>
      <c r="DH165" s="16">
        <f t="shared" si="104"/>
        <v>412.50000000000006</v>
      </c>
      <c r="DI165" s="17">
        <f t="shared" si="90"/>
        <v>0.55200000000000005</v>
      </c>
      <c r="DJ165" s="33" t="str">
        <f>IF(DI165&gt;='PAINEL E TARGET'!$T$11,'PAINEL E TARGET'!$S$11,
IF(DI165&gt;='PAINEL E TARGET'!$T$12,'PAINEL E TARGET'!$S$12,
IF(DI165&gt;='PAINEL E TARGET'!$T$13,'PAINEL E TARGET'!$S$13,
IF(DI165&gt;='PAINEL E TARGET'!$T$14,'PAINEL E TARGET'!$S$14,
IF(DI165&gt;='PAINEL E TARGET'!$T$15,'PAINEL E TARGET'!$S$15,
IF(DI165&gt;='PAINEL E TARGET'!$T$16,'PAINEL E TARGET'!$S$16,
IF(DI165&gt;='PAINEL E TARGET'!$T$17,'PAINEL E TARGET'!$S$17,
IF(DI165&gt;='PAINEL E TARGET'!$T$18,'PAINEL E TARGET'!$S$18,'PAINEL E TARGET'!$S$19))))))))</f>
        <v>Não elegível</v>
      </c>
      <c r="DK165" s="17">
        <f>IFERROR(VLOOKUP($BW165,'PAINEL E TARGET'!$G$1:$Q$99,9,0),0)</f>
        <v>0.15</v>
      </c>
      <c r="DL165" s="17">
        <f>VLOOKUP(DJ165,'PAINEL E TARGET'!$S$10:$U$19,3,0)</f>
        <v>0</v>
      </c>
      <c r="DM165" s="16">
        <f t="shared" si="105"/>
        <v>0</v>
      </c>
      <c r="DN165" s="17">
        <f t="shared" si="91"/>
        <v>1.5209999999999999</v>
      </c>
      <c r="DO165" s="33" t="str">
        <f>IF(DN165&gt;='PAINEL E TARGET'!$T$11,'PAINEL E TARGET'!$S$11,
IF(DN165&gt;='PAINEL E TARGET'!$T$12,'PAINEL E TARGET'!$S$12,
IF(DN165&gt;='PAINEL E TARGET'!$T$13,'PAINEL E TARGET'!$S$13,
IF(DN165&gt;='PAINEL E TARGET'!$T$14,'PAINEL E TARGET'!$S$14,
IF(DN165&gt;='PAINEL E TARGET'!$T$15,'PAINEL E TARGET'!$S$15,
IF(DN165&gt;='PAINEL E TARGET'!$T$16,'PAINEL E TARGET'!$S$16,
IF(DN165&gt;='PAINEL E TARGET'!$T$17,'PAINEL E TARGET'!$S$17,
IF(DN165&gt;='PAINEL E TARGET'!$T$18,'PAINEL E TARGET'!$S$18,'PAINEL E TARGET'!$S$19))))))))</f>
        <v>8. Fx de 130% ou mais</v>
      </c>
      <c r="DP165" s="17">
        <f>IFERROR(VLOOKUP($BW165,'PAINEL E TARGET'!$G$1:$Q$99,10,0),0)</f>
        <v>0</v>
      </c>
      <c r="DQ165" s="17">
        <f>VLOOKUP(DO165,'PAINEL E TARGET'!$S$10:$U$19,3,0)</f>
        <v>1.6</v>
      </c>
      <c r="DR165" s="16">
        <f t="shared" si="106"/>
        <v>0</v>
      </c>
      <c r="DS165" s="17">
        <f t="shared" si="92"/>
        <v>0.96299999999999997</v>
      </c>
      <c r="DT165" s="16">
        <f>IF(DS165&gt;=1,VLOOKUP(BO165,'PAINEL E TARGET'!$S$1:$W$8,5,0),0)</f>
        <v>0</v>
      </c>
      <c r="DU165" s="16">
        <f t="shared" si="107"/>
        <v>412.50000000000006</v>
      </c>
    </row>
    <row r="166" spans="2:125" s="32" customFormat="1" x14ac:dyDescent="0.2">
      <c r="B166" s="44">
        <v>43541</v>
      </c>
      <c r="C166" s="65">
        <v>676</v>
      </c>
      <c r="D166" s="66" t="s">
        <v>172</v>
      </c>
      <c r="E166" s="65">
        <v>414</v>
      </c>
      <c r="F166" s="65" t="s">
        <v>1020</v>
      </c>
      <c r="G166" s="67">
        <v>1830192.9557720134</v>
      </c>
      <c r="H166" s="67">
        <v>1063510.0867283109</v>
      </c>
      <c r="I166" s="67">
        <v>855102.29999999993</v>
      </c>
      <c r="J166" s="68">
        <v>0.80403779021086819</v>
      </c>
      <c r="K166" s="67">
        <v>63595.013008028182</v>
      </c>
      <c r="L166" s="67">
        <v>798218.88777874387</v>
      </c>
      <c r="M166" s="67">
        <v>57233.94</v>
      </c>
      <c r="N166" s="67">
        <v>738950</v>
      </c>
      <c r="O166" s="67">
        <v>1490323.377734411</v>
      </c>
      <c r="P166" s="67" t="s">
        <v>1082</v>
      </c>
      <c r="Q166" s="67" t="s">
        <v>1082</v>
      </c>
      <c r="R166" s="67">
        <v>0</v>
      </c>
      <c r="S166" s="67">
        <v>0</v>
      </c>
      <c r="T166" s="68">
        <v>8.3262384065157805E-2</v>
      </c>
      <c r="U166" s="68">
        <v>7.1960431656031623E-2</v>
      </c>
      <c r="V166" s="68">
        <v>0.86426100410142315</v>
      </c>
      <c r="W166" s="67">
        <v>71756.680000000008</v>
      </c>
      <c r="X166" s="67">
        <v>57293.739999999991</v>
      </c>
      <c r="Y166" s="68">
        <v>0.7984446883551467</v>
      </c>
      <c r="Z166" s="68">
        <v>5.4743315183161362E-2</v>
      </c>
      <c r="AA166" s="68">
        <v>5.9317134681214495E-2</v>
      </c>
      <c r="AB166" s="68">
        <v>1.0835502834044659</v>
      </c>
      <c r="AC166" s="67">
        <v>47178.55000000001</v>
      </c>
      <c r="AD166" s="67">
        <v>47227.350000000006</v>
      </c>
      <c r="AE166" s="68">
        <v>1.001034368372915</v>
      </c>
      <c r="AF166" s="43">
        <v>80</v>
      </c>
      <c r="AG166" s="43">
        <v>63</v>
      </c>
      <c r="AH166" s="43">
        <v>20</v>
      </c>
      <c r="AI166" s="43">
        <v>15</v>
      </c>
      <c r="AJ166" s="67">
        <v>20516.79</v>
      </c>
      <c r="AK166" s="67">
        <v>20618.099999999999</v>
      </c>
      <c r="AL166" s="68">
        <v>1.0049379069532807</v>
      </c>
      <c r="AM166" s="67">
        <v>10932.49</v>
      </c>
      <c r="AN166" s="67">
        <v>8023.06</v>
      </c>
      <c r="AO166" s="68">
        <v>0.73387307008741842</v>
      </c>
      <c r="AP166" s="67">
        <v>3123.0899999999997</v>
      </c>
      <c r="AQ166" s="67">
        <v>2643.83</v>
      </c>
      <c r="AR166" s="68">
        <v>0.846543007085931</v>
      </c>
      <c r="AS166" s="67">
        <v>37184.31</v>
      </c>
      <c r="AT166" s="67">
        <v>26008.750000000004</v>
      </c>
      <c r="AU166" s="68">
        <v>0.69945495828751447</v>
      </c>
      <c r="AV166" s="43">
        <v>1013.74</v>
      </c>
      <c r="AW166" s="43">
        <v>214.95999999999998</v>
      </c>
      <c r="AX166" s="69">
        <v>0.2120464813463018</v>
      </c>
      <c r="AY166" s="43">
        <v>63595.013008028182</v>
      </c>
      <c r="AZ166" s="43">
        <v>57233.94</v>
      </c>
      <c r="BA166" s="43">
        <v>38874.277547434649</v>
      </c>
      <c r="BB166" s="43">
        <v>32035.73</v>
      </c>
      <c r="BC166" s="43">
        <v>108197.48936454277</v>
      </c>
      <c r="BD166" s="43">
        <v>66953.833808967262</v>
      </c>
      <c r="BE166" s="43">
        <v>124991.18</v>
      </c>
      <c r="BF166" s="43">
        <v>82179.230000000025</v>
      </c>
      <c r="BG166" s="43">
        <v>1758.07</v>
      </c>
      <c r="BH166" s="43">
        <v>38</v>
      </c>
      <c r="BI166" s="44">
        <v>43173</v>
      </c>
      <c r="BJ166" s="44">
        <v>43541</v>
      </c>
      <c r="BK166" s="44">
        <v>43172</v>
      </c>
      <c r="BL166" s="43">
        <f t="shared" si="93"/>
        <v>855102.29999999993</v>
      </c>
      <c r="BM166" s="43">
        <f t="shared" si="94"/>
        <v>796183.94</v>
      </c>
      <c r="BO166" s="16" t="str">
        <f>IFERROR(VLOOKUP($C166,'PORTE LOJA'!A:B,2,0),"PORTE 1")</f>
        <v>PORTE 3</v>
      </c>
      <c r="BP166" s="16">
        <f>VLOOKUP(BO166,'PAINEL E TARGET'!$S$1:$W$8,3,0)</f>
        <v>2400</v>
      </c>
      <c r="BQ166" s="16">
        <f t="shared" si="72"/>
        <v>1</v>
      </c>
      <c r="BR166" s="16">
        <f t="shared" si="73"/>
        <v>1</v>
      </c>
      <c r="BS166" s="16">
        <f t="shared" si="74"/>
        <v>1</v>
      </c>
      <c r="BT166" s="16">
        <f t="shared" si="75"/>
        <v>1</v>
      </c>
      <c r="BU166" s="16">
        <f t="shared" si="76"/>
        <v>1</v>
      </c>
      <c r="BV166" s="16">
        <f t="shared" si="77"/>
        <v>1</v>
      </c>
      <c r="BW166" s="17" t="str">
        <f t="shared" si="95"/>
        <v>111111</v>
      </c>
      <c r="BY166" s="17">
        <f t="shared" si="78"/>
        <v>0.80400000000000005</v>
      </c>
      <c r="BZ166" s="17">
        <f t="shared" si="79"/>
        <v>0.92400000000000004</v>
      </c>
      <c r="CA166" s="17" t="str">
        <f t="shared" si="96"/>
        <v>Sem Retira</v>
      </c>
      <c r="CB166" s="17">
        <f t="shared" si="97"/>
        <v>0.92400000000000004</v>
      </c>
      <c r="CC166" s="33" t="str">
        <f>IF(CB166&gt;='PAINEL E TARGET'!$T$11,'PAINEL E TARGET'!$S$11,
IF(CB166&gt;='PAINEL E TARGET'!$T$12,'PAINEL E TARGET'!$S$12,
IF(CB166&gt;='PAINEL E TARGET'!$T$13,'PAINEL E TARGET'!$S$13,
IF(CB166&gt;='PAINEL E TARGET'!$T$14,'PAINEL E TARGET'!$S$14,
IF(CB166&gt;='PAINEL E TARGET'!$T$15,'PAINEL E TARGET'!$S$15,
IF(CB166&gt;='PAINEL E TARGET'!$T$16,'PAINEL E TARGET'!$S$16,
IF(CB166&gt;='PAINEL E TARGET'!$T$17,'PAINEL E TARGET'!$S$17,
IF(CB166&gt;='PAINEL E TARGET'!$T$18,'PAINEL E TARGET'!$S$18,'PAINEL E TARGET'!$S$19))))))))</f>
        <v>1. Fx de 90% a 99,9%</v>
      </c>
      <c r="CD166" s="17">
        <f>IFERROR(VLOOKUP($BW166,'PAINEL E TARGET'!$G$1:$Q$99,4,0),0)</f>
        <v>0.25</v>
      </c>
      <c r="CE166" s="17">
        <f>VLOOKUP(CC166,'PAINEL E TARGET'!$S$10:$U$19,3,0)</f>
        <v>0.5</v>
      </c>
      <c r="CF166" s="16">
        <f t="shared" si="98"/>
        <v>300</v>
      </c>
      <c r="CG166" s="17">
        <f t="shared" si="80"/>
        <v>1.0049999999999999</v>
      </c>
      <c r="CH166" s="17">
        <f t="shared" si="81"/>
        <v>0.73399999999999999</v>
      </c>
      <c r="CI166" s="17">
        <f t="shared" si="82"/>
        <v>0.84699999999999998</v>
      </c>
      <c r="CJ166" s="17">
        <f t="shared" si="83"/>
        <v>0.69899999999999995</v>
      </c>
      <c r="CK166" s="17">
        <f t="shared" si="84"/>
        <v>0.21199999999999999</v>
      </c>
      <c r="CL166" s="17">
        <f t="shared" si="85"/>
        <v>0.79800000000000004</v>
      </c>
      <c r="CM166" s="16">
        <f t="shared" si="86"/>
        <v>3</v>
      </c>
      <c r="CN166" s="17" t="str">
        <f t="shared" si="99"/>
        <v>não ok</v>
      </c>
      <c r="CO166" s="17">
        <f t="shared" si="100"/>
        <v>0</v>
      </c>
      <c r="CP166" s="33" t="str">
        <f>IF(CO166&gt;='PAINEL E TARGET'!$T$11,'PAINEL E TARGET'!$S$11,
IF(CO166&gt;='PAINEL E TARGET'!$T$12,'PAINEL E TARGET'!$S$12,
IF(CO166&gt;='PAINEL E TARGET'!$T$13,'PAINEL E TARGET'!$S$13,
IF(CO166&gt;='PAINEL E TARGET'!$T$14,'PAINEL E TARGET'!$S$14,
IF(CO166&gt;='PAINEL E TARGET'!$T$15,'PAINEL E TARGET'!$S$15,
IF(CO166&gt;='PAINEL E TARGET'!$T$16,'PAINEL E TARGET'!$S$16,
IF(CO166&gt;='PAINEL E TARGET'!$T$17,'PAINEL E TARGET'!$S$17,
IF(CO166&gt;='PAINEL E TARGET'!$T$18,'PAINEL E TARGET'!$S$18,'PAINEL E TARGET'!$S$19))))))))</f>
        <v>Não elegível</v>
      </c>
      <c r="CQ166" s="17">
        <f>IFERROR(VLOOKUP($BW166,'PAINEL E TARGET'!$G$1:$Q$99,5,0),0)</f>
        <v>0.25</v>
      </c>
      <c r="CR166" s="17">
        <f>VLOOKUP(CP166,'PAINEL E TARGET'!$S$10:$U$19,3,0)</f>
        <v>0</v>
      </c>
      <c r="CS166" s="16">
        <f t="shared" si="101"/>
        <v>0</v>
      </c>
      <c r="CT166" s="17">
        <f t="shared" si="87"/>
        <v>1.0009999999999999</v>
      </c>
      <c r="CU166" s="33" t="str">
        <f>IF(CT166&gt;='PAINEL E TARGET'!$T$11,'PAINEL E TARGET'!$S$11,
IF(CT166&gt;='PAINEL E TARGET'!$T$12,'PAINEL E TARGET'!$S$12,
IF(CT166&gt;='PAINEL E TARGET'!$T$13,'PAINEL E TARGET'!$S$13,
IF(CT166&gt;='PAINEL E TARGET'!$T$14,'PAINEL E TARGET'!$S$14,
IF(CT166&gt;='PAINEL E TARGET'!$T$15,'PAINEL E TARGET'!$S$15,
IF(CT166&gt;='PAINEL E TARGET'!$T$16,'PAINEL E TARGET'!$S$16,
IF(CT166&gt;='PAINEL E TARGET'!$T$17,'PAINEL E TARGET'!$S$17,
IF(CT166&gt;='PAINEL E TARGET'!$T$18,'PAINEL E TARGET'!$S$18,'PAINEL E TARGET'!$S$19))))))))</f>
        <v>2. Fx de 100% a 104,9%</v>
      </c>
      <c r="CV166" s="17">
        <f>IFERROR(VLOOKUP($BW166,'PAINEL E TARGET'!$G$1:$Q$99,6,0),0)</f>
        <v>0.2</v>
      </c>
      <c r="CW166" s="17">
        <f>VLOOKUP(CU166,'PAINEL E TARGET'!$S$10:$U$19,3,0)</f>
        <v>1</v>
      </c>
      <c r="CX166" s="16">
        <f t="shared" si="102"/>
        <v>480</v>
      </c>
      <c r="CY166" s="17">
        <f t="shared" si="88"/>
        <v>0.9</v>
      </c>
      <c r="CZ166" s="33" t="str">
        <f>IF(CY166&gt;='PAINEL E TARGET'!$T$11,'PAINEL E TARGET'!$S$11,
IF(CY166&gt;='PAINEL E TARGET'!$T$12,'PAINEL E TARGET'!$S$12,
IF(CY166&gt;='PAINEL E TARGET'!$T$13,'PAINEL E TARGET'!$S$13,
IF(CY166&gt;='PAINEL E TARGET'!$T$14,'PAINEL E TARGET'!$S$14,
IF(CY166&gt;='PAINEL E TARGET'!$T$15,'PAINEL E TARGET'!$S$15,
IF(CY166&gt;='PAINEL E TARGET'!$T$16,'PAINEL E TARGET'!$S$16,
IF(CY166&gt;='PAINEL E TARGET'!$T$17,'PAINEL E TARGET'!$S$17,
IF(CY166&gt;='PAINEL E TARGET'!$T$18,'PAINEL E TARGET'!$S$18,'PAINEL E TARGET'!$S$19))))))))</f>
        <v>1. Fx de 90% a 99,9%</v>
      </c>
      <c r="DA166" s="17">
        <f>IFERROR(VLOOKUP($BW166,'PAINEL E TARGET'!$G$1:$Q$99,7,0),0)</f>
        <v>0.15</v>
      </c>
      <c r="DB166" s="17">
        <f>VLOOKUP(CZ166,'PAINEL E TARGET'!$S$10:$U$19,3,0)</f>
        <v>0.5</v>
      </c>
      <c r="DC166" s="16">
        <f t="shared" si="103"/>
        <v>180</v>
      </c>
      <c r="DD166" s="17">
        <f t="shared" si="89"/>
        <v>0.82399999999999995</v>
      </c>
      <c r="DE166" s="33" t="str">
        <f>IF(DD166&gt;='PAINEL E TARGET'!$T$11,'PAINEL E TARGET'!$S$11,
IF(DD166&gt;='PAINEL E TARGET'!$T$12,'PAINEL E TARGET'!$S$12,
IF(DD166&gt;='PAINEL E TARGET'!$T$13,'PAINEL E TARGET'!$S$13,
IF(DD166&gt;='PAINEL E TARGET'!$T$14,'PAINEL E TARGET'!$S$14,
IF(DD166&gt;='PAINEL E TARGET'!$T$15,'PAINEL E TARGET'!$S$15,
IF(DD166&gt;='PAINEL E TARGET'!$T$16,'PAINEL E TARGET'!$S$16,
IF(DD166&gt;='PAINEL E TARGET'!$T$17,'PAINEL E TARGET'!$S$17,
IF(DD166&gt;='PAINEL E TARGET'!$T$18,'PAINEL E TARGET'!$S$18,'PAINEL E TARGET'!$S$19))))))))</f>
        <v>Não elegível</v>
      </c>
      <c r="DF166" s="17">
        <f>IFERROR(VLOOKUP($BW166,'PAINEL E TARGET'!$G$1:$Q$99,8,0),0)</f>
        <v>0.1</v>
      </c>
      <c r="DG166" s="17">
        <f>VLOOKUP(DE166,'PAINEL E TARGET'!$S$10:$U$19,3,0)</f>
        <v>0</v>
      </c>
      <c r="DH166" s="16">
        <f t="shared" si="104"/>
        <v>0</v>
      </c>
      <c r="DI166" s="17">
        <f t="shared" si="90"/>
        <v>0.75</v>
      </c>
      <c r="DJ166" s="33" t="str">
        <f>IF(DI166&gt;='PAINEL E TARGET'!$T$11,'PAINEL E TARGET'!$S$11,
IF(DI166&gt;='PAINEL E TARGET'!$T$12,'PAINEL E TARGET'!$S$12,
IF(DI166&gt;='PAINEL E TARGET'!$T$13,'PAINEL E TARGET'!$S$13,
IF(DI166&gt;='PAINEL E TARGET'!$T$14,'PAINEL E TARGET'!$S$14,
IF(DI166&gt;='PAINEL E TARGET'!$T$15,'PAINEL E TARGET'!$S$15,
IF(DI166&gt;='PAINEL E TARGET'!$T$16,'PAINEL E TARGET'!$S$16,
IF(DI166&gt;='PAINEL E TARGET'!$T$17,'PAINEL E TARGET'!$S$17,
IF(DI166&gt;='PAINEL E TARGET'!$T$18,'PAINEL E TARGET'!$S$18,'PAINEL E TARGET'!$S$19))))))))</f>
        <v>Não elegível</v>
      </c>
      <c r="DK166" s="17">
        <f>IFERROR(VLOOKUP($BW166,'PAINEL E TARGET'!$G$1:$Q$99,9,0),0)</f>
        <v>0.05</v>
      </c>
      <c r="DL166" s="17">
        <f>VLOOKUP(DJ166,'PAINEL E TARGET'!$S$10:$U$19,3,0)</f>
        <v>0</v>
      </c>
      <c r="DM166" s="16">
        <f t="shared" si="105"/>
        <v>0</v>
      </c>
      <c r="DN166" s="17">
        <f t="shared" si="91"/>
        <v>0.21199999999999999</v>
      </c>
      <c r="DO166" s="33" t="str">
        <f>IF(DN166&gt;='PAINEL E TARGET'!$T$11,'PAINEL E TARGET'!$S$11,
IF(DN166&gt;='PAINEL E TARGET'!$T$12,'PAINEL E TARGET'!$S$12,
IF(DN166&gt;='PAINEL E TARGET'!$T$13,'PAINEL E TARGET'!$S$13,
IF(DN166&gt;='PAINEL E TARGET'!$T$14,'PAINEL E TARGET'!$S$14,
IF(DN166&gt;='PAINEL E TARGET'!$T$15,'PAINEL E TARGET'!$S$15,
IF(DN166&gt;='PAINEL E TARGET'!$T$16,'PAINEL E TARGET'!$S$16,
IF(DN166&gt;='PAINEL E TARGET'!$T$17,'PAINEL E TARGET'!$S$17,
IF(DN166&gt;='PAINEL E TARGET'!$T$18,'PAINEL E TARGET'!$S$18,'PAINEL E TARGET'!$S$19))))))))</f>
        <v>Não elegível</v>
      </c>
      <c r="DP166" s="17">
        <f>IFERROR(VLOOKUP($BW166,'PAINEL E TARGET'!$G$1:$Q$99,10,0),0)</f>
        <v>0</v>
      </c>
      <c r="DQ166" s="17">
        <f>VLOOKUP(DO166,'PAINEL E TARGET'!$S$10:$U$19,3,0)</f>
        <v>0</v>
      </c>
      <c r="DR166" s="16">
        <f t="shared" si="106"/>
        <v>0</v>
      </c>
      <c r="DS166" s="17">
        <f t="shared" si="92"/>
        <v>0.78800000000000003</v>
      </c>
      <c r="DT166" s="16">
        <f>IF(DS166&gt;=1,VLOOKUP(BO166,'PAINEL E TARGET'!$S$1:$W$8,5,0),0)</f>
        <v>0</v>
      </c>
      <c r="DU166" s="16">
        <f t="shared" si="107"/>
        <v>960</v>
      </c>
    </row>
    <row r="167" spans="2:125" s="32" customFormat="1" x14ac:dyDescent="0.2">
      <c r="B167" s="44">
        <v>43541</v>
      </c>
      <c r="C167" s="65">
        <v>680</v>
      </c>
      <c r="D167" s="66" t="s">
        <v>173</v>
      </c>
      <c r="E167" s="65">
        <v>313</v>
      </c>
      <c r="F167" s="65" t="s">
        <v>943</v>
      </c>
      <c r="G167" s="67">
        <v>1536005.8608085862</v>
      </c>
      <c r="H167" s="67">
        <v>849618.82003046549</v>
      </c>
      <c r="I167" s="67">
        <v>878191.01</v>
      </c>
      <c r="J167" s="68">
        <v>1.0336294221548787</v>
      </c>
      <c r="K167" s="67">
        <v>865.62236264058663</v>
      </c>
      <c r="L167" s="67">
        <v>681207.5397524779</v>
      </c>
      <c r="M167" s="67">
        <v>1648</v>
      </c>
      <c r="N167" s="67">
        <v>822328.19999999984</v>
      </c>
      <c r="O167" s="67">
        <v>1246293.2932915399</v>
      </c>
      <c r="P167" s="67" t="s">
        <v>1082</v>
      </c>
      <c r="Q167" s="67" t="s">
        <v>1082</v>
      </c>
      <c r="R167" s="67">
        <v>0</v>
      </c>
      <c r="S167" s="67">
        <v>2099</v>
      </c>
      <c r="T167" s="68">
        <v>7.0095002494660177E-2</v>
      </c>
      <c r="U167" s="68">
        <v>6.5740563865800988E-2</v>
      </c>
      <c r="V167" s="68">
        <v>0.93787804445558143</v>
      </c>
      <c r="W167" s="67">
        <v>47809.920000000006</v>
      </c>
      <c r="X167" s="67">
        <v>54168.66</v>
      </c>
      <c r="Y167" s="68">
        <v>1.1330004317095699</v>
      </c>
      <c r="Z167" s="68">
        <v>0</v>
      </c>
      <c r="AA167" s="68">
        <v>0</v>
      </c>
      <c r="AB167" s="68">
        <v>0</v>
      </c>
      <c r="AC167" s="67">
        <v>0</v>
      </c>
      <c r="AD167" s="67">
        <v>0</v>
      </c>
      <c r="AE167" s="68" t="s">
        <v>1082</v>
      </c>
      <c r="AF167" s="43">
        <v>80</v>
      </c>
      <c r="AG167" s="43">
        <v>78</v>
      </c>
      <c r="AH167" s="43">
        <v>12</v>
      </c>
      <c r="AI167" s="43">
        <v>13</v>
      </c>
      <c r="AJ167" s="67">
        <v>17108.12</v>
      </c>
      <c r="AK167" s="67">
        <v>23189.65</v>
      </c>
      <c r="AL167" s="68">
        <v>1.355476230000725</v>
      </c>
      <c r="AM167" s="67">
        <v>9489.3100000000013</v>
      </c>
      <c r="AN167" s="67">
        <v>8780.9</v>
      </c>
      <c r="AO167" s="68">
        <v>0.92534652150683228</v>
      </c>
      <c r="AP167" s="67">
        <v>0</v>
      </c>
      <c r="AQ167" s="67">
        <v>0</v>
      </c>
      <c r="AR167" s="68">
        <v>0</v>
      </c>
      <c r="AS167" s="67">
        <v>21212.489999999998</v>
      </c>
      <c r="AT167" s="67">
        <v>22198.11</v>
      </c>
      <c r="AU167" s="68">
        <v>1.0464641350449666</v>
      </c>
      <c r="AV167" s="43">
        <v>310.58</v>
      </c>
      <c r="AW167" s="43">
        <v>94.98</v>
      </c>
      <c r="AX167" s="69">
        <v>0.30581492691094087</v>
      </c>
      <c r="AY167" s="43">
        <v>865.62236264058663</v>
      </c>
      <c r="AZ167" s="43">
        <v>1648</v>
      </c>
      <c r="BA167" s="43">
        <v>17508.269354513319</v>
      </c>
      <c r="BB167" s="43">
        <v>24616.420000000006</v>
      </c>
      <c r="BC167" s="43">
        <v>1531.2005182782423</v>
      </c>
      <c r="BD167" s="43">
        <v>31656.136055061499</v>
      </c>
      <c r="BE167" s="43">
        <v>88021.19</v>
      </c>
      <c r="BF167" s="43">
        <v>0</v>
      </c>
      <c r="BG167" s="43">
        <v>568.59000000000015</v>
      </c>
      <c r="BH167" s="43">
        <v>30</v>
      </c>
      <c r="BI167" s="44">
        <v>43173</v>
      </c>
      <c r="BJ167" s="44">
        <v>43541</v>
      </c>
      <c r="BK167" s="44">
        <v>43172</v>
      </c>
      <c r="BL167" s="43">
        <f t="shared" si="93"/>
        <v>880290.01</v>
      </c>
      <c r="BM167" s="43">
        <f t="shared" si="94"/>
        <v>826075.19999999984</v>
      </c>
      <c r="BO167" s="16" t="str">
        <f>IFERROR(VLOOKUP($C167,'PORTE LOJA'!A:B,2,0),"PORTE 1")</f>
        <v>PORTE 3</v>
      </c>
      <c r="BP167" s="16">
        <f>VLOOKUP(BO167,'PAINEL E TARGET'!$S$1:$W$8,3,0)</f>
        <v>2400</v>
      </c>
      <c r="BQ167" s="16">
        <f t="shared" si="72"/>
        <v>1</v>
      </c>
      <c r="BR167" s="16">
        <f t="shared" si="73"/>
        <v>1</v>
      </c>
      <c r="BS167" s="16">
        <f t="shared" si="74"/>
        <v>0</v>
      </c>
      <c r="BT167" s="16">
        <f t="shared" si="75"/>
        <v>1</v>
      </c>
      <c r="BU167" s="16">
        <f t="shared" si="76"/>
        <v>1</v>
      </c>
      <c r="BV167" s="16">
        <f t="shared" si="77"/>
        <v>1</v>
      </c>
      <c r="BW167" s="17" t="str">
        <f t="shared" si="95"/>
        <v>110111</v>
      </c>
      <c r="BY167" s="17">
        <f t="shared" si="78"/>
        <v>1.036</v>
      </c>
      <c r="BZ167" s="17">
        <f t="shared" si="79"/>
        <v>1.2110000000000001</v>
      </c>
      <c r="CA167" s="17" t="str">
        <f t="shared" si="96"/>
        <v>Sem Retira</v>
      </c>
      <c r="CB167" s="17">
        <f t="shared" si="97"/>
        <v>1.2110000000000001</v>
      </c>
      <c r="CC167" s="33" t="str">
        <f>IF(CB167&gt;='PAINEL E TARGET'!$T$11,'PAINEL E TARGET'!$S$11,
IF(CB167&gt;='PAINEL E TARGET'!$T$12,'PAINEL E TARGET'!$S$12,
IF(CB167&gt;='PAINEL E TARGET'!$T$13,'PAINEL E TARGET'!$S$13,
IF(CB167&gt;='PAINEL E TARGET'!$T$14,'PAINEL E TARGET'!$S$14,
IF(CB167&gt;='PAINEL E TARGET'!$T$15,'PAINEL E TARGET'!$S$15,
IF(CB167&gt;='PAINEL E TARGET'!$T$16,'PAINEL E TARGET'!$S$16,
IF(CB167&gt;='PAINEL E TARGET'!$T$17,'PAINEL E TARGET'!$S$17,
IF(CB167&gt;='PAINEL E TARGET'!$T$18,'PAINEL E TARGET'!$S$18,'PAINEL E TARGET'!$S$19))))))))</f>
        <v>6. Fx de 120% a 124,9%</v>
      </c>
      <c r="CD167" s="17">
        <f>IFERROR(VLOOKUP($BW167,'PAINEL E TARGET'!$G$1:$Q$99,4,0),0)</f>
        <v>0.3</v>
      </c>
      <c r="CE167" s="17">
        <f>VLOOKUP(CC167,'PAINEL E TARGET'!$S$10:$U$19,3,0)</f>
        <v>1.4</v>
      </c>
      <c r="CF167" s="16">
        <f t="shared" si="98"/>
        <v>1008</v>
      </c>
      <c r="CG167" s="17">
        <f t="shared" si="80"/>
        <v>1.355</v>
      </c>
      <c r="CH167" s="17">
        <f t="shared" si="81"/>
        <v>0.92500000000000004</v>
      </c>
      <c r="CI167" s="17" t="str">
        <f t="shared" si="82"/>
        <v>sem meta</v>
      </c>
      <c r="CJ167" s="17">
        <f t="shared" si="83"/>
        <v>1.046</v>
      </c>
      <c r="CK167" s="17">
        <f t="shared" si="84"/>
        <v>0.30599999999999999</v>
      </c>
      <c r="CL167" s="17">
        <f t="shared" si="85"/>
        <v>1.133</v>
      </c>
      <c r="CM167" s="16">
        <f t="shared" si="86"/>
        <v>4</v>
      </c>
      <c r="CN167" s="17" t="str">
        <f t="shared" si="99"/>
        <v>não ok</v>
      </c>
      <c r="CO167" s="17">
        <f t="shared" si="100"/>
        <v>0</v>
      </c>
      <c r="CP167" s="33" t="str">
        <f>IF(CO167&gt;='PAINEL E TARGET'!$T$11,'PAINEL E TARGET'!$S$11,
IF(CO167&gt;='PAINEL E TARGET'!$T$12,'PAINEL E TARGET'!$S$12,
IF(CO167&gt;='PAINEL E TARGET'!$T$13,'PAINEL E TARGET'!$S$13,
IF(CO167&gt;='PAINEL E TARGET'!$T$14,'PAINEL E TARGET'!$S$14,
IF(CO167&gt;='PAINEL E TARGET'!$T$15,'PAINEL E TARGET'!$S$15,
IF(CO167&gt;='PAINEL E TARGET'!$T$16,'PAINEL E TARGET'!$S$16,
IF(CO167&gt;='PAINEL E TARGET'!$T$17,'PAINEL E TARGET'!$S$17,
IF(CO167&gt;='PAINEL E TARGET'!$T$18,'PAINEL E TARGET'!$S$18,'PAINEL E TARGET'!$S$19))))))))</f>
        <v>Não elegível</v>
      </c>
      <c r="CQ167" s="17">
        <f>IFERROR(VLOOKUP($BW167,'PAINEL E TARGET'!$G$1:$Q$99,5,0),0)</f>
        <v>0.3</v>
      </c>
      <c r="CR167" s="17">
        <f>VLOOKUP(CP167,'PAINEL E TARGET'!$S$10:$U$19,3,0)</f>
        <v>0</v>
      </c>
      <c r="CS167" s="16">
        <f t="shared" si="101"/>
        <v>0</v>
      </c>
      <c r="CT167" s="17">
        <f t="shared" si="87"/>
        <v>0</v>
      </c>
      <c r="CU167" s="33" t="str">
        <f>IF(CT167&gt;='PAINEL E TARGET'!$T$11,'PAINEL E TARGET'!$S$11,
IF(CT167&gt;='PAINEL E TARGET'!$T$12,'PAINEL E TARGET'!$S$12,
IF(CT167&gt;='PAINEL E TARGET'!$T$13,'PAINEL E TARGET'!$S$13,
IF(CT167&gt;='PAINEL E TARGET'!$T$14,'PAINEL E TARGET'!$S$14,
IF(CT167&gt;='PAINEL E TARGET'!$T$15,'PAINEL E TARGET'!$S$15,
IF(CT167&gt;='PAINEL E TARGET'!$T$16,'PAINEL E TARGET'!$S$16,
IF(CT167&gt;='PAINEL E TARGET'!$T$17,'PAINEL E TARGET'!$S$17,
IF(CT167&gt;='PAINEL E TARGET'!$T$18,'PAINEL E TARGET'!$S$18,'PAINEL E TARGET'!$S$19))))))))</f>
        <v>Não elegível</v>
      </c>
      <c r="CV167" s="17">
        <f>IFERROR(VLOOKUP($BW167,'PAINEL E TARGET'!$G$1:$Q$99,6,0),0)</f>
        <v>0</v>
      </c>
      <c r="CW167" s="17">
        <f>VLOOKUP(CU167,'PAINEL E TARGET'!$S$10:$U$19,3,0)</f>
        <v>0</v>
      </c>
      <c r="CX167" s="16">
        <f t="shared" si="102"/>
        <v>0</v>
      </c>
      <c r="CY167" s="17">
        <f t="shared" si="88"/>
        <v>1.9039999999999999</v>
      </c>
      <c r="CZ167" s="33" t="str">
        <f>IF(CY167&gt;='PAINEL E TARGET'!$T$11,'PAINEL E TARGET'!$S$11,
IF(CY167&gt;='PAINEL E TARGET'!$T$12,'PAINEL E TARGET'!$S$12,
IF(CY167&gt;='PAINEL E TARGET'!$T$13,'PAINEL E TARGET'!$S$13,
IF(CY167&gt;='PAINEL E TARGET'!$T$14,'PAINEL E TARGET'!$S$14,
IF(CY167&gt;='PAINEL E TARGET'!$T$15,'PAINEL E TARGET'!$S$15,
IF(CY167&gt;='PAINEL E TARGET'!$T$16,'PAINEL E TARGET'!$S$16,
IF(CY167&gt;='PAINEL E TARGET'!$T$17,'PAINEL E TARGET'!$S$17,
IF(CY167&gt;='PAINEL E TARGET'!$T$18,'PAINEL E TARGET'!$S$18,'PAINEL E TARGET'!$S$19))))))))</f>
        <v>8. Fx de 130% ou mais</v>
      </c>
      <c r="DA167" s="17">
        <f>IFERROR(VLOOKUP($BW167,'PAINEL E TARGET'!$G$1:$Q$99,7,0),0)</f>
        <v>0.15</v>
      </c>
      <c r="DB167" s="17">
        <f>VLOOKUP(CZ167,'PAINEL E TARGET'!$S$10:$U$19,3,0)</f>
        <v>1.6</v>
      </c>
      <c r="DC167" s="16">
        <f t="shared" si="103"/>
        <v>576</v>
      </c>
      <c r="DD167" s="17">
        <f t="shared" si="89"/>
        <v>1.4059999999999999</v>
      </c>
      <c r="DE167" s="33" t="str">
        <f>IF(DD167&gt;='PAINEL E TARGET'!$T$11,'PAINEL E TARGET'!$S$11,
IF(DD167&gt;='PAINEL E TARGET'!$T$12,'PAINEL E TARGET'!$S$12,
IF(DD167&gt;='PAINEL E TARGET'!$T$13,'PAINEL E TARGET'!$S$13,
IF(DD167&gt;='PAINEL E TARGET'!$T$14,'PAINEL E TARGET'!$S$14,
IF(DD167&gt;='PAINEL E TARGET'!$T$15,'PAINEL E TARGET'!$S$15,
IF(DD167&gt;='PAINEL E TARGET'!$T$16,'PAINEL E TARGET'!$S$16,
IF(DD167&gt;='PAINEL E TARGET'!$T$17,'PAINEL E TARGET'!$S$17,
IF(DD167&gt;='PAINEL E TARGET'!$T$18,'PAINEL E TARGET'!$S$18,'PAINEL E TARGET'!$S$19))))))))</f>
        <v>8. Fx de 130% ou mais</v>
      </c>
      <c r="DF167" s="17">
        <f>IFERROR(VLOOKUP($BW167,'PAINEL E TARGET'!$G$1:$Q$99,8,0),0)</f>
        <v>0.1</v>
      </c>
      <c r="DG167" s="17">
        <f>VLOOKUP(DE167,'PAINEL E TARGET'!$S$10:$U$19,3,0)</f>
        <v>1.6</v>
      </c>
      <c r="DH167" s="16">
        <f t="shared" si="104"/>
        <v>384.00000000000006</v>
      </c>
      <c r="DI167" s="17">
        <f t="shared" si="90"/>
        <v>1.083</v>
      </c>
      <c r="DJ167" s="33" t="str">
        <f>IF(DI167&gt;='PAINEL E TARGET'!$T$11,'PAINEL E TARGET'!$S$11,
IF(DI167&gt;='PAINEL E TARGET'!$T$12,'PAINEL E TARGET'!$S$12,
IF(DI167&gt;='PAINEL E TARGET'!$T$13,'PAINEL E TARGET'!$S$13,
IF(DI167&gt;='PAINEL E TARGET'!$T$14,'PAINEL E TARGET'!$S$14,
IF(DI167&gt;='PAINEL E TARGET'!$T$15,'PAINEL E TARGET'!$S$15,
IF(DI167&gt;='PAINEL E TARGET'!$T$16,'PAINEL E TARGET'!$S$16,
IF(DI167&gt;='PAINEL E TARGET'!$T$17,'PAINEL E TARGET'!$S$17,
IF(DI167&gt;='PAINEL E TARGET'!$T$18,'PAINEL E TARGET'!$S$18,'PAINEL E TARGET'!$S$19))))))))</f>
        <v>3. Fx de 105% a 109,9%</v>
      </c>
      <c r="DK167" s="17">
        <f>IFERROR(VLOOKUP($BW167,'PAINEL E TARGET'!$G$1:$Q$99,9,0),0)</f>
        <v>0.15</v>
      </c>
      <c r="DL167" s="17">
        <f>VLOOKUP(DJ167,'PAINEL E TARGET'!$S$10:$U$19,3,0)</f>
        <v>1.1000000000000001</v>
      </c>
      <c r="DM167" s="16">
        <f t="shared" si="105"/>
        <v>396</v>
      </c>
      <c r="DN167" s="17">
        <f t="shared" si="91"/>
        <v>0.30599999999999999</v>
      </c>
      <c r="DO167" s="33" t="str">
        <f>IF(DN167&gt;='PAINEL E TARGET'!$T$11,'PAINEL E TARGET'!$S$11,
IF(DN167&gt;='PAINEL E TARGET'!$T$12,'PAINEL E TARGET'!$S$12,
IF(DN167&gt;='PAINEL E TARGET'!$T$13,'PAINEL E TARGET'!$S$13,
IF(DN167&gt;='PAINEL E TARGET'!$T$14,'PAINEL E TARGET'!$S$14,
IF(DN167&gt;='PAINEL E TARGET'!$T$15,'PAINEL E TARGET'!$S$15,
IF(DN167&gt;='PAINEL E TARGET'!$T$16,'PAINEL E TARGET'!$S$16,
IF(DN167&gt;='PAINEL E TARGET'!$T$17,'PAINEL E TARGET'!$S$17,
IF(DN167&gt;='PAINEL E TARGET'!$T$18,'PAINEL E TARGET'!$S$18,'PAINEL E TARGET'!$S$19))))))))</f>
        <v>Não elegível</v>
      </c>
      <c r="DP167" s="17">
        <f>IFERROR(VLOOKUP($BW167,'PAINEL E TARGET'!$G$1:$Q$99,10,0),0)</f>
        <v>0</v>
      </c>
      <c r="DQ167" s="17">
        <f>VLOOKUP(DO167,'PAINEL E TARGET'!$S$10:$U$19,3,0)</f>
        <v>0</v>
      </c>
      <c r="DR167" s="16">
        <f t="shared" si="106"/>
        <v>0</v>
      </c>
      <c r="DS167" s="17">
        <f t="shared" si="92"/>
        <v>0.97499999999999998</v>
      </c>
      <c r="DT167" s="16">
        <f>IF(DS167&gt;=1,VLOOKUP(BO167,'PAINEL E TARGET'!$S$1:$W$8,5,0),0)</f>
        <v>0</v>
      </c>
      <c r="DU167" s="16">
        <f t="shared" si="107"/>
        <v>2364</v>
      </c>
    </row>
    <row r="168" spans="2:125" s="32" customFormat="1" x14ac:dyDescent="0.2">
      <c r="B168" s="44">
        <v>43541</v>
      </c>
      <c r="C168" s="65">
        <v>685</v>
      </c>
      <c r="D168" s="66" t="s">
        <v>174</v>
      </c>
      <c r="E168" s="65">
        <v>613</v>
      </c>
      <c r="F168" s="65" t="s">
        <v>1019</v>
      </c>
      <c r="G168" s="67">
        <v>1642312.6940822233</v>
      </c>
      <c r="H168" s="67">
        <v>1034490.6472425937</v>
      </c>
      <c r="I168" s="67">
        <v>828611</v>
      </c>
      <c r="J168" s="68">
        <v>0.80098452529139808</v>
      </c>
      <c r="K168" s="67">
        <v>0</v>
      </c>
      <c r="L168" s="67">
        <v>868066.31981256208</v>
      </c>
      <c r="M168" s="67">
        <v>619.9</v>
      </c>
      <c r="N168" s="67">
        <v>827941.2</v>
      </c>
      <c r="O168" s="67">
        <v>1393663.2423588349</v>
      </c>
      <c r="P168" s="67" t="s">
        <v>1082</v>
      </c>
      <c r="Q168" s="67" t="s">
        <v>1082</v>
      </c>
      <c r="R168" s="67">
        <v>0</v>
      </c>
      <c r="S168" s="67">
        <v>6398</v>
      </c>
      <c r="T168" s="68">
        <v>7.9264231809911823E-2</v>
      </c>
      <c r="U168" s="68">
        <v>7.6411540440409265E-2</v>
      </c>
      <c r="V168" s="68">
        <v>0.96401035745424535</v>
      </c>
      <c r="W168" s="67">
        <v>68806.61</v>
      </c>
      <c r="X168" s="67">
        <v>63311.63</v>
      </c>
      <c r="Y168" s="68">
        <v>0.9201387773645584</v>
      </c>
      <c r="Z168" s="68">
        <v>0</v>
      </c>
      <c r="AA168" s="68">
        <v>0</v>
      </c>
      <c r="AB168" s="68">
        <v>0</v>
      </c>
      <c r="AC168" s="67">
        <v>0</v>
      </c>
      <c r="AD168" s="67">
        <v>0</v>
      </c>
      <c r="AE168" s="68" t="s">
        <v>1082</v>
      </c>
      <c r="AF168" s="43">
        <v>80</v>
      </c>
      <c r="AG168" s="43">
        <v>76</v>
      </c>
      <c r="AH168" s="43">
        <v>10</v>
      </c>
      <c r="AI168" s="43">
        <v>0</v>
      </c>
      <c r="AJ168" s="67">
        <v>20541.440000000006</v>
      </c>
      <c r="AK168" s="67">
        <v>25143.34</v>
      </c>
      <c r="AL168" s="68">
        <v>1.2240300582627115</v>
      </c>
      <c r="AM168" s="67">
        <v>12208.659999999998</v>
      </c>
      <c r="AN168" s="67">
        <v>10369.610000000002</v>
      </c>
      <c r="AO168" s="68">
        <v>0.84936512278988885</v>
      </c>
      <c r="AP168" s="67">
        <v>0</v>
      </c>
      <c r="AQ168" s="67">
        <v>0</v>
      </c>
      <c r="AR168" s="68">
        <v>0</v>
      </c>
      <c r="AS168" s="67">
        <v>36056.51</v>
      </c>
      <c r="AT168" s="67">
        <v>27798.680000000008</v>
      </c>
      <c r="AU168" s="68">
        <v>0.77097533843403054</v>
      </c>
      <c r="AV168" s="43">
        <v>780.68000000000006</v>
      </c>
      <c r="AW168" s="43">
        <v>594.86</v>
      </c>
      <c r="AX168" s="69">
        <v>0.76197673822821121</v>
      </c>
      <c r="AY168" s="43">
        <v>0</v>
      </c>
      <c r="AZ168" s="43">
        <v>619.9</v>
      </c>
      <c r="BA168" s="43">
        <v>21233.943465069795</v>
      </c>
      <c r="BB168" s="43">
        <v>25530.52</v>
      </c>
      <c r="BC168" s="43">
        <v>0</v>
      </c>
      <c r="BD168" s="43">
        <v>33621.245220560093</v>
      </c>
      <c r="BE168" s="43">
        <v>110954.90999999997</v>
      </c>
      <c r="BF168" s="43">
        <v>0</v>
      </c>
      <c r="BG168" s="43">
        <v>1254.8000000000002</v>
      </c>
      <c r="BH168" s="43">
        <v>15</v>
      </c>
      <c r="BI168" s="44">
        <v>43173</v>
      </c>
      <c r="BJ168" s="44">
        <v>43541</v>
      </c>
      <c r="BK168" s="44">
        <v>43172</v>
      </c>
      <c r="BL168" s="43">
        <f t="shared" si="93"/>
        <v>835009</v>
      </c>
      <c r="BM168" s="43">
        <f t="shared" si="94"/>
        <v>834959.1</v>
      </c>
      <c r="BO168" s="16" t="str">
        <f>IFERROR(VLOOKUP($C168,'PORTE LOJA'!A:B,2,0),"PORTE 1")</f>
        <v>PORTE 3</v>
      </c>
      <c r="BP168" s="16">
        <f>VLOOKUP(BO168,'PAINEL E TARGET'!$S$1:$W$8,3,0)</f>
        <v>2400</v>
      </c>
      <c r="BQ168" s="16">
        <f t="shared" si="72"/>
        <v>1</v>
      </c>
      <c r="BR168" s="16">
        <f t="shared" si="73"/>
        <v>1</v>
      </c>
      <c r="BS168" s="16">
        <f t="shared" si="74"/>
        <v>0</v>
      </c>
      <c r="BT168" s="16">
        <f t="shared" si="75"/>
        <v>0</v>
      </c>
      <c r="BU168" s="16">
        <f t="shared" si="76"/>
        <v>1</v>
      </c>
      <c r="BV168" s="16">
        <f t="shared" si="77"/>
        <v>1</v>
      </c>
      <c r="BW168" s="17" t="str">
        <f t="shared" si="95"/>
        <v>110011</v>
      </c>
      <c r="BY168" s="17">
        <f t="shared" si="78"/>
        <v>0.80700000000000005</v>
      </c>
      <c r="BZ168" s="17">
        <f t="shared" si="79"/>
        <v>0.96199999999999997</v>
      </c>
      <c r="CA168" s="17" t="str">
        <f t="shared" si="96"/>
        <v>Sem Retira</v>
      </c>
      <c r="CB168" s="17">
        <f t="shared" si="97"/>
        <v>0.96199999999999997</v>
      </c>
      <c r="CC168" s="33" t="str">
        <f>IF(CB168&gt;='PAINEL E TARGET'!$T$11,'PAINEL E TARGET'!$S$11,
IF(CB168&gt;='PAINEL E TARGET'!$T$12,'PAINEL E TARGET'!$S$12,
IF(CB168&gt;='PAINEL E TARGET'!$T$13,'PAINEL E TARGET'!$S$13,
IF(CB168&gt;='PAINEL E TARGET'!$T$14,'PAINEL E TARGET'!$S$14,
IF(CB168&gt;='PAINEL E TARGET'!$T$15,'PAINEL E TARGET'!$S$15,
IF(CB168&gt;='PAINEL E TARGET'!$T$16,'PAINEL E TARGET'!$S$16,
IF(CB168&gt;='PAINEL E TARGET'!$T$17,'PAINEL E TARGET'!$S$17,
IF(CB168&gt;='PAINEL E TARGET'!$T$18,'PAINEL E TARGET'!$S$18,'PAINEL E TARGET'!$S$19))))))))</f>
        <v>1. Fx de 90% a 99,9%</v>
      </c>
      <c r="CD168" s="17">
        <f>IFERROR(VLOOKUP($BW168,'PAINEL E TARGET'!$G$1:$Q$99,4,0),0)</f>
        <v>0.4</v>
      </c>
      <c r="CE168" s="17">
        <f>VLOOKUP(CC168,'PAINEL E TARGET'!$S$10:$U$19,3,0)</f>
        <v>0.5</v>
      </c>
      <c r="CF168" s="16">
        <f t="shared" si="98"/>
        <v>480</v>
      </c>
      <c r="CG168" s="17">
        <f t="shared" si="80"/>
        <v>1.224</v>
      </c>
      <c r="CH168" s="17">
        <f t="shared" si="81"/>
        <v>0.84899999999999998</v>
      </c>
      <c r="CI168" s="17" t="str">
        <f t="shared" si="82"/>
        <v>sem meta</v>
      </c>
      <c r="CJ168" s="17">
        <f t="shared" si="83"/>
        <v>0.77100000000000002</v>
      </c>
      <c r="CK168" s="17">
        <f t="shared" si="84"/>
        <v>0.76200000000000001</v>
      </c>
      <c r="CL168" s="17">
        <f t="shared" si="85"/>
        <v>0.92</v>
      </c>
      <c r="CM168" s="16">
        <f t="shared" si="86"/>
        <v>5</v>
      </c>
      <c r="CN168" s="17" t="str">
        <f t="shared" si="99"/>
        <v>ok</v>
      </c>
      <c r="CO168" s="17">
        <f t="shared" si="100"/>
        <v>0.92</v>
      </c>
      <c r="CP168" s="33" t="str">
        <f>IF(CO168&gt;='PAINEL E TARGET'!$T$11,'PAINEL E TARGET'!$S$11,
IF(CO168&gt;='PAINEL E TARGET'!$T$12,'PAINEL E TARGET'!$S$12,
IF(CO168&gt;='PAINEL E TARGET'!$T$13,'PAINEL E TARGET'!$S$13,
IF(CO168&gt;='PAINEL E TARGET'!$T$14,'PAINEL E TARGET'!$S$14,
IF(CO168&gt;='PAINEL E TARGET'!$T$15,'PAINEL E TARGET'!$S$15,
IF(CO168&gt;='PAINEL E TARGET'!$T$16,'PAINEL E TARGET'!$S$16,
IF(CO168&gt;='PAINEL E TARGET'!$T$17,'PAINEL E TARGET'!$S$17,
IF(CO168&gt;='PAINEL E TARGET'!$T$18,'PAINEL E TARGET'!$S$18,'PAINEL E TARGET'!$S$19))))))))</f>
        <v>1. Fx de 90% a 99,9%</v>
      </c>
      <c r="CQ168" s="17">
        <f>IFERROR(VLOOKUP($BW168,'PAINEL E TARGET'!$G$1:$Q$99,5,0),0)</f>
        <v>0.3</v>
      </c>
      <c r="CR168" s="17">
        <f>VLOOKUP(CP168,'PAINEL E TARGET'!$S$10:$U$19,3,0)</f>
        <v>0.5</v>
      </c>
      <c r="CS168" s="16">
        <f t="shared" si="101"/>
        <v>360</v>
      </c>
      <c r="CT168" s="17">
        <f t="shared" si="87"/>
        <v>0</v>
      </c>
      <c r="CU168" s="33" t="str">
        <f>IF(CT168&gt;='PAINEL E TARGET'!$T$11,'PAINEL E TARGET'!$S$11,
IF(CT168&gt;='PAINEL E TARGET'!$T$12,'PAINEL E TARGET'!$S$12,
IF(CT168&gt;='PAINEL E TARGET'!$T$13,'PAINEL E TARGET'!$S$13,
IF(CT168&gt;='PAINEL E TARGET'!$T$14,'PAINEL E TARGET'!$S$14,
IF(CT168&gt;='PAINEL E TARGET'!$T$15,'PAINEL E TARGET'!$S$15,
IF(CT168&gt;='PAINEL E TARGET'!$T$16,'PAINEL E TARGET'!$S$16,
IF(CT168&gt;='PAINEL E TARGET'!$T$17,'PAINEL E TARGET'!$S$17,
IF(CT168&gt;='PAINEL E TARGET'!$T$18,'PAINEL E TARGET'!$S$18,'PAINEL E TARGET'!$S$19))))))))</f>
        <v>Não elegível</v>
      </c>
      <c r="CV168" s="17">
        <f>IFERROR(VLOOKUP($BW168,'PAINEL E TARGET'!$G$1:$Q$99,6,0),0)</f>
        <v>0</v>
      </c>
      <c r="CW168" s="17">
        <f>VLOOKUP(CU168,'PAINEL E TARGET'!$S$10:$U$19,3,0)</f>
        <v>0</v>
      </c>
      <c r="CX168" s="16">
        <f t="shared" si="102"/>
        <v>0</v>
      </c>
      <c r="CY168" s="17">
        <f t="shared" si="88"/>
        <v>0</v>
      </c>
      <c r="CZ168" s="33" t="str">
        <f>IF(CY168&gt;='PAINEL E TARGET'!$T$11,'PAINEL E TARGET'!$S$11,
IF(CY168&gt;='PAINEL E TARGET'!$T$12,'PAINEL E TARGET'!$S$12,
IF(CY168&gt;='PAINEL E TARGET'!$T$13,'PAINEL E TARGET'!$S$13,
IF(CY168&gt;='PAINEL E TARGET'!$T$14,'PAINEL E TARGET'!$S$14,
IF(CY168&gt;='PAINEL E TARGET'!$T$15,'PAINEL E TARGET'!$S$15,
IF(CY168&gt;='PAINEL E TARGET'!$T$16,'PAINEL E TARGET'!$S$16,
IF(CY168&gt;='PAINEL E TARGET'!$T$17,'PAINEL E TARGET'!$S$17,
IF(CY168&gt;='PAINEL E TARGET'!$T$18,'PAINEL E TARGET'!$S$18,'PAINEL E TARGET'!$S$19))))))))</f>
        <v>Não elegível</v>
      </c>
      <c r="DA168" s="17">
        <f>IFERROR(VLOOKUP($BW168,'PAINEL E TARGET'!$G$1:$Q$99,7,0),0)</f>
        <v>0</v>
      </c>
      <c r="DB168" s="17">
        <f>VLOOKUP(CZ168,'PAINEL E TARGET'!$S$10:$U$19,3,0)</f>
        <v>0</v>
      </c>
      <c r="DC168" s="16">
        <f t="shared" si="103"/>
        <v>0</v>
      </c>
      <c r="DD168" s="17">
        <f t="shared" si="89"/>
        <v>1.202</v>
      </c>
      <c r="DE168" s="33" t="str">
        <f>IF(DD168&gt;='PAINEL E TARGET'!$T$11,'PAINEL E TARGET'!$S$11,
IF(DD168&gt;='PAINEL E TARGET'!$T$12,'PAINEL E TARGET'!$S$12,
IF(DD168&gt;='PAINEL E TARGET'!$T$13,'PAINEL E TARGET'!$S$13,
IF(DD168&gt;='PAINEL E TARGET'!$T$14,'PAINEL E TARGET'!$S$14,
IF(DD168&gt;='PAINEL E TARGET'!$T$15,'PAINEL E TARGET'!$S$15,
IF(DD168&gt;='PAINEL E TARGET'!$T$16,'PAINEL E TARGET'!$S$16,
IF(DD168&gt;='PAINEL E TARGET'!$T$17,'PAINEL E TARGET'!$S$17,
IF(DD168&gt;='PAINEL E TARGET'!$T$18,'PAINEL E TARGET'!$S$18,'PAINEL E TARGET'!$S$19))))))))</f>
        <v>6. Fx de 120% a 124,9%</v>
      </c>
      <c r="DF168" s="17">
        <f>IFERROR(VLOOKUP($BW168,'PAINEL E TARGET'!$G$1:$Q$99,8,0),0)</f>
        <v>0.15</v>
      </c>
      <c r="DG168" s="17">
        <f>VLOOKUP(DE168,'PAINEL E TARGET'!$S$10:$U$19,3,0)</f>
        <v>1.4</v>
      </c>
      <c r="DH168" s="16">
        <f t="shared" si="104"/>
        <v>504</v>
      </c>
      <c r="DI168" s="17">
        <f t="shared" si="90"/>
        <v>0</v>
      </c>
      <c r="DJ168" s="33" t="str">
        <f>IF(DI168&gt;='PAINEL E TARGET'!$T$11,'PAINEL E TARGET'!$S$11,
IF(DI168&gt;='PAINEL E TARGET'!$T$12,'PAINEL E TARGET'!$S$12,
IF(DI168&gt;='PAINEL E TARGET'!$T$13,'PAINEL E TARGET'!$S$13,
IF(DI168&gt;='PAINEL E TARGET'!$T$14,'PAINEL E TARGET'!$S$14,
IF(DI168&gt;='PAINEL E TARGET'!$T$15,'PAINEL E TARGET'!$S$15,
IF(DI168&gt;='PAINEL E TARGET'!$T$16,'PAINEL E TARGET'!$S$16,
IF(DI168&gt;='PAINEL E TARGET'!$T$17,'PAINEL E TARGET'!$S$17,
IF(DI168&gt;='PAINEL E TARGET'!$T$18,'PAINEL E TARGET'!$S$18,'PAINEL E TARGET'!$S$19))))))))</f>
        <v>Não elegível</v>
      </c>
      <c r="DK168" s="17">
        <f>IFERROR(VLOOKUP($BW168,'PAINEL E TARGET'!$G$1:$Q$99,9,0),0)</f>
        <v>0.15</v>
      </c>
      <c r="DL168" s="17">
        <f>VLOOKUP(DJ168,'PAINEL E TARGET'!$S$10:$U$19,3,0)</f>
        <v>0</v>
      </c>
      <c r="DM168" s="16">
        <f t="shared" si="105"/>
        <v>0</v>
      </c>
      <c r="DN168" s="17">
        <f t="shared" si="91"/>
        <v>0.76200000000000001</v>
      </c>
      <c r="DO168" s="33" t="str">
        <f>IF(DN168&gt;='PAINEL E TARGET'!$T$11,'PAINEL E TARGET'!$S$11,
IF(DN168&gt;='PAINEL E TARGET'!$T$12,'PAINEL E TARGET'!$S$12,
IF(DN168&gt;='PAINEL E TARGET'!$T$13,'PAINEL E TARGET'!$S$13,
IF(DN168&gt;='PAINEL E TARGET'!$T$14,'PAINEL E TARGET'!$S$14,
IF(DN168&gt;='PAINEL E TARGET'!$T$15,'PAINEL E TARGET'!$S$15,
IF(DN168&gt;='PAINEL E TARGET'!$T$16,'PAINEL E TARGET'!$S$16,
IF(DN168&gt;='PAINEL E TARGET'!$T$17,'PAINEL E TARGET'!$S$17,
IF(DN168&gt;='PAINEL E TARGET'!$T$18,'PAINEL E TARGET'!$S$18,'PAINEL E TARGET'!$S$19))))))))</f>
        <v>Não elegível</v>
      </c>
      <c r="DP168" s="17">
        <f>IFERROR(VLOOKUP($BW168,'PAINEL E TARGET'!$G$1:$Q$99,10,0),0)</f>
        <v>0</v>
      </c>
      <c r="DQ168" s="17">
        <f>VLOOKUP(DO168,'PAINEL E TARGET'!$S$10:$U$19,3,0)</f>
        <v>0</v>
      </c>
      <c r="DR168" s="16">
        <f t="shared" si="106"/>
        <v>0</v>
      </c>
      <c r="DS168" s="17">
        <f t="shared" si="92"/>
        <v>0.95</v>
      </c>
      <c r="DT168" s="16">
        <f>IF(DS168&gt;=1,VLOOKUP(BO168,'PAINEL E TARGET'!$S$1:$W$8,5,0),0)</f>
        <v>0</v>
      </c>
      <c r="DU168" s="16">
        <f t="shared" si="107"/>
        <v>1344</v>
      </c>
    </row>
    <row r="169" spans="2:125" s="32" customFormat="1" x14ac:dyDescent="0.2">
      <c r="B169" s="44">
        <v>43541</v>
      </c>
      <c r="C169" s="65">
        <v>718</v>
      </c>
      <c r="D169" s="66" t="s">
        <v>175</v>
      </c>
      <c r="E169" s="65">
        <v>316</v>
      </c>
      <c r="F169" s="65" t="s">
        <v>943</v>
      </c>
      <c r="G169" s="67">
        <v>1861480.7615404956</v>
      </c>
      <c r="H169" s="67">
        <v>1131684.1169961849</v>
      </c>
      <c r="I169" s="67">
        <v>1022737.7999999999</v>
      </c>
      <c r="J169" s="68">
        <v>0.90373080671542882</v>
      </c>
      <c r="K169" s="67">
        <v>2156.0738664756841</v>
      </c>
      <c r="L169" s="67">
        <v>1034388.3150058937</v>
      </c>
      <c r="M169" s="67">
        <v>6083</v>
      </c>
      <c r="N169" s="67">
        <v>985658.60000000009</v>
      </c>
      <c r="O169" s="67">
        <v>1710521.8756105467</v>
      </c>
      <c r="P169" s="67" t="s">
        <v>1082</v>
      </c>
      <c r="Q169" s="67" t="s">
        <v>1082</v>
      </c>
      <c r="R169" s="67">
        <v>0</v>
      </c>
      <c r="S169" s="67">
        <v>0</v>
      </c>
      <c r="T169" s="68">
        <v>9.1120034041908882E-2</v>
      </c>
      <c r="U169" s="68">
        <v>9.024031058090129E-2</v>
      </c>
      <c r="V169" s="68">
        <v>0.99034544411382708</v>
      </c>
      <c r="W169" s="67">
        <v>94449.96</v>
      </c>
      <c r="X169" s="67">
        <v>89495.069999999992</v>
      </c>
      <c r="Y169" s="68">
        <v>0.9475395225154144</v>
      </c>
      <c r="Z169" s="68">
        <v>8.3467723069844305E-2</v>
      </c>
      <c r="AA169" s="68">
        <v>8.5970982764058679E-2</v>
      </c>
      <c r="AB169" s="68">
        <v>1.0299907509411714</v>
      </c>
      <c r="AC169" s="67">
        <v>86518</v>
      </c>
      <c r="AD169" s="67">
        <v>85261</v>
      </c>
      <c r="AE169" s="68">
        <v>0.98547123142005133</v>
      </c>
      <c r="AF169" s="43">
        <v>80</v>
      </c>
      <c r="AG169" s="43">
        <v>79</v>
      </c>
      <c r="AH169" s="43">
        <v>57</v>
      </c>
      <c r="AI169" s="43">
        <v>60</v>
      </c>
      <c r="AJ169" s="67">
        <v>40632.120000000003</v>
      </c>
      <c r="AK169" s="67">
        <v>49723.5</v>
      </c>
      <c r="AL169" s="68">
        <v>1.2237486008605998</v>
      </c>
      <c r="AM169" s="67">
        <v>3396.1899999999996</v>
      </c>
      <c r="AN169" s="67">
        <v>2954.5000000000005</v>
      </c>
      <c r="AO169" s="68">
        <v>0.86994543885942799</v>
      </c>
      <c r="AP169" s="67">
        <v>4355.62</v>
      </c>
      <c r="AQ169" s="67">
        <v>4461.7</v>
      </c>
      <c r="AR169" s="68">
        <v>1.0243547416900465</v>
      </c>
      <c r="AS169" s="67">
        <v>46066.030000000006</v>
      </c>
      <c r="AT169" s="67">
        <v>32355.37</v>
      </c>
      <c r="AU169" s="68">
        <v>0.70236940322402419</v>
      </c>
      <c r="AV169" s="43">
        <v>1841.0300000000004</v>
      </c>
      <c r="AW169" s="43">
        <v>794.86</v>
      </c>
      <c r="AX169" s="69">
        <v>0.43174744572331786</v>
      </c>
      <c r="AY169" s="43">
        <v>2156.0738664756841</v>
      </c>
      <c r="AZ169" s="43">
        <v>6083</v>
      </c>
      <c r="BA169" s="43">
        <v>39477.032130823813</v>
      </c>
      <c r="BB169" s="43">
        <v>43865.7</v>
      </c>
      <c r="BC169" s="43">
        <v>3482.7867944698</v>
      </c>
      <c r="BD169" s="43">
        <v>64863.823916936126</v>
      </c>
      <c r="BE169" s="43">
        <v>156640.43999999997</v>
      </c>
      <c r="BF169" s="43">
        <v>143485.73000000001</v>
      </c>
      <c r="BG169" s="43">
        <v>3050.8400000000006</v>
      </c>
      <c r="BH169" s="43">
        <v>94</v>
      </c>
      <c r="BI169" s="44">
        <v>43173</v>
      </c>
      <c r="BJ169" s="44">
        <v>43541</v>
      </c>
      <c r="BK169" s="44">
        <v>43172</v>
      </c>
      <c r="BL169" s="43">
        <f t="shared" si="93"/>
        <v>1022737.7999999999</v>
      </c>
      <c r="BM169" s="43">
        <f t="shared" si="94"/>
        <v>991741.60000000009</v>
      </c>
      <c r="BO169" s="16" t="str">
        <f>IFERROR(VLOOKUP($C169,'PORTE LOJA'!A:B,2,0),"PORTE 1")</f>
        <v>PORTE 3</v>
      </c>
      <c r="BP169" s="16">
        <f>VLOOKUP(BO169,'PAINEL E TARGET'!$S$1:$W$8,3,0)</f>
        <v>2400</v>
      </c>
      <c r="BQ169" s="16">
        <f t="shared" si="72"/>
        <v>1</v>
      </c>
      <c r="BR169" s="16">
        <f t="shared" si="73"/>
        <v>1</v>
      </c>
      <c r="BS169" s="16">
        <f t="shared" si="74"/>
        <v>1</v>
      </c>
      <c r="BT169" s="16">
        <f t="shared" si="75"/>
        <v>1</v>
      </c>
      <c r="BU169" s="16">
        <f t="shared" si="76"/>
        <v>1</v>
      </c>
      <c r="BV169" s="16">
        <f t="shared" si="77"/>
        <v>1</v>
      </c>
      <c r="BW169" s="17" t="str">
        <f t="shared" si="95"/>
        <v>111111</v>
      </c>
      <c r="BY169" s="17">
        <f t="shared" si="78"/>
        <v>0.90400000000000003</v>
      </c>
      <c r="BZ169" s="17">
        <f t="shared" si="79"/>
        <v>0.95699999999999996</v>
      </c>
      <c r="CA169" s="17" t="str">
        <f t="shared" si="96"/>
        <v>Sem Retira</v>
      </c>
      <c r="CB169" s="17">
        <f t="shared" si="97"/>
        <v>0.95699999999999996</v>
      </c>
      <c r="CC169" s="33" t="str">
        <f>IF(CB169&gt;='PAINEL E TARGET'!$T$11,'PAINEL E TARGET'!$S$11,
IF(CB169&gt;='PAINEL E TARGET'!$T$12,'PAINEL E TARGET'!$S$12,
IF(CB169&gt;='PAINEL E TARGET'!$T$13,'PAINEL E TARGET'!$S$13,
IF(CB169&gt;='PAINEL E TARGET'!$T$14,'PAINEL E TARGET'!$S$14,
IF(CB169&gt;='PAINEL E TARGET'!$T$15,'PAINEL E TARGET'!$S$15,
IF(CB169&gt;='PAINEL E TARGET'!$T$16,'PAINEL E TARGET'!$S$16,
IF(CB169&gt;='PAINEL E TARGET'!$T$17,'PAINEL E TARGET'!$S$17,
IF(CB169&gt;='PAINEL E TARGET'!$T$18,'PAINEL E TARGET'!$S$18,'PAINEL E TARGET'!$S$19))))))))</f>
        <v>1. Fx de 90% a 99,9%</v>
      </c>
      <c r="CD169" s="17">
        <f>IFERROR(VLOOKUP($BW169,'PAINEL E TARGET'!$G$1:$Q$99,4,0),0)</f>
        <v>0.25</v>
      </c>
      <c r="CE169" s="17">
        <f>VLOOKUP(CC169,'PAINEL E TARGET'!$S$10:$U$19,3,0)</f>
        <v>0.5</v>
      </c>
      <c r="CF169" s="16">
        <f t="shared" si="98"/>
        <v>300</v>
      </c>
      <c r="CG169" s="17">
        <f t="shared" si="80"/>
        <v>1.224</v>
      </c>
      <c r="CH169" s="17">
        <f t="shared" si="81"/>
        <v>0.87</v>
      </c>
      <c r="CI169" s="17">
        <f t="shared" si="82"/>
        <v>1.024</v>
      </c>
      <c r="CJ169" s="17">
        <f t="shared" si="83"/>
        <v>0.70199999999999996</v>
      </c>
      <c r="CK169" s="17">
        <f t="shared" si="84"/>
        <v>0.432</v>
      </c>
      <c r="CL169" s="17">
        <f t="shared" si="85"/>
        <v>0.94799999999999995</v>
      </c>
      <c r="CM169" s="16">
        <f t="shared" si="86"/>
        <v>4</v>
      </c>
      <c r="CN169" s="17" t="str">
        <f t="shared" si="99"/>
        <v>não ok</v>
      </c>
      <c r="CO169" s="17">
        <f t="shared" si="100"/>
        <v>0</v>
      </c>
      <c r="CP169" s="33" t="str">
        <f>IF(CO169&gt;='PAINEL E TARGET'!$T$11,'PAINEL E TARGET'!$S$11,
IF(CO169&gt;='PAINEL E TARGET'!$T$12,'PAINEL E TARGET'!$S$12,
IF(CO169&gt;='PAINEL E TARGET'!$T$13,'PAINEL E TARGET'!$S$13,
IF(CO169&gt;='PAINEL E TARGET'!$T$14,'PAINEL E TARGET'!$S$14,
IF(CO169&gt;='PAINEL E TARGET'!$T$15,'PAINEL E TARGET'!$S$15,
IF(CO169&gt;='PAINEL E TARGET'!$T$16,'PAINEL E TARGET'!$S$16,
IF(CO169&gt;='PAINEL E TARGET'!$T$17,'PAINEL E TARGET'!$S$17,
IF(CO169&gt;='PAINEL E TARGET'!$T$18,'PAINEL E TARGET'!$S$18,'PAINEL E TARGET'!$S$19))))))))</f>
        <v>Não elegível</v>
      </c>
      <c r="CQ169" s="17">
        <f>IFERROR(VLOOKUP($BW169,'PAINEL E TARGET'!$G$1:$Q$99,5,0),0)</f>
        <v>0.25</v>
      </c>
      <c r="CR169" s="17">
        <f>VLOOKUP(CP169,'PAINEL E TARGET'!$S$10:$U$19,3,0)</f>
        <v>0</v>
      </c>
      <c r="CS169" s="16">
        <f t="shared" si="101"/>
        <v>0</v>
      </c>
      <c r="CT169" s="17">
        <f t="shared" si="87"/>
        <v>0.98499999999999999</v>
      </c>
      <c r="CU169" s="33" t="str">
        <f>IF(CT169&gt;='PAINEL E TARGET'!$T$11,'PAINEL E TARGET'!$S$11,
IF(CT169&gt;='PAINEL E TARGET'!$T$12,'PAINEL E TARGET'!$S$12,
IF(CT169&gt;='PAINEL E TARGET'!$T$13,'PAINEL E TARGET'!$S$13,
IF(CT169&gt;='PAINEL E TARGET'!$T$14,'PAINEL E TARGET'!$S$14,
IF(CT169&gt;='PAINEL E TARGET'!$T$15,'PAINEL E TARGET'!$S$15,
IF(CT169&gt;='PAINEL E TARGET'!$T$16,'PAINEL E TARGET'!$S$16,
IF(CT169&gt;='PAINEL E TARGET'!$T$17,'PAINEL E TARGET'!$S$17,
IF(CT169&gt;='PAINEL E TARGET'!$T$18,'PAINEL E TARGET'!$S$18,'PAINEL E TARGET'!$S$19))))))))</f>
        <v>1. Fx de 90% a 99,9%</v>
      </c>
      <c r="CV169" s="17">
        <f>IFERROR(VLOOKUP($BW169,'PAINEL E TARGET'!$G$1:$Q$99,6,0),0)</f>
        <v>0.2</v>
      </c>
      <c r="CW169" s="17">
        <f>VLOOKUP(CU169,'PAINEL E TARGET'!$S$10:$U$19,3,0)</f>
        <v>0.5</v>
      </c>
      <c r="CX169" s="16">
        <f t="shared" si="102"/>
        <v>240</v>
      </c>
      <c r="CY169" s="17">
        <f t="shared" si="88"/>
        <v>2.8210000000000002</v>
      </c>
      <c r="CZ169" s="33" t="str">
        <f>IF(CY169&gt;='PAINEL E TARGET'!$T$11,'PAINEL E TARGET'!$S$11,
IF(CY169&gt;='PAINEL E TARGET'!$T$12,'PAINEL E TARGET'!$S$12,
IF(CY169&gt;='PAINEL E TARGET'!$T$13,'PAINEL E TARGET'!$S$13,
IF(CY169&gt;='PAINEL E TARGET'!$T$14,'PAINEL E TARGET'!$S$14,
IF(CY169&gt;='PAINEL E TARGET'!$T$15,'PAINEL E TARGET'!$S$15,
IF(CY169&gt;='PAINEL E TARGET'!$T$16,'PAINEL E TARGET'!$S$16,
IF(CY169&gt;='PAINEL E TARGET'!$T$17,'PAINEL E TARGET'!$S$17,
IF(CY169&gt;='PAINEL E TARGET'!$T$18,'PAINEL E TARGET'!$S$18,'PAINEL E TARGET'!$S$19))))))))</f>
        <v>8. Fx de 130% ou mais</v>
      </c>
      <c r="DA169" s="17">
        <f>IFERROR(VLOOKUP($BW169,'PAINEL E TARGET'!$G$1:$Q$99,7,0),0)</f>
        <v>0.15</v>
      </c>
      <c r="DB169" s="17">
        <f>VLOOKUP(CZ169,'PAINEL E TARGET'!$S$10:$U$19,3,0)</f>
        <v>1.6</v>
      </c>
      <c r="DC169" s="16">
        <f t="shared" si="103"/>
        <v>576</v>
      </c>
      <c r="DD169" s="17">
        <f t="shared" si="89"/>
        <v>1.111</v>
      </c>
      <c r="DE169" s="33" t="str">
        <f>IF(DD169&gt;='PAINEL E TARGET'!$T$11,'PAINEL E TARGET'!$S$11,
IF(DD169&gt;='PAINEL E TARGET'!$T$12,'PAINEL E TARGET'!$S$12,
IF(DD169&gt;='PAINEL E TARGET'!$T$13,'PAINEL E TARGET'!$S$13,
IF(DD169&gt;='PAINEL E TARGET'!$T$14,'PAINEL E TARGET'!$S$14,
IF(DD169&gt;='PAINEL E TARGET'!$T$15,'PAINEL E TARGET'!$S$15,
IF(DD169&gt;='PAINEL E TARGET'!$T$16,'PAINEL E TARGET'!$S$16,
IF(DD169&gt;='PAINEL E TARGET'!$T$17,'PAINEL E TARGET'!$S$17,
IF(DD169&gt;='PAINEL E TARGET'!$T$18,'PAINEL E TARGET'!$S$18,'PAINEL E TARGET'!$S$19))))))))</f>
        <v>4. Fx de 110% a 114,9%</v>
      </c>
      <c r="DF169" s="17">
        <f>IFERROR(VLOOKUP($BW169,'PAINEL E TARGET'!$G$1:$Q$99,8,0),0)</f>
        <v>0.1</v>
      </c>
      <c r="DG169" s="17">
        <f>VLOOKUP(DE169,'PAINEL E TARGET'!$S$10:$U$19,3,0)</f>
        <v>1.2</v>
      </c>
      <c r="DH169" s="16">
        <f t="shared" si="104"/>
        <v>288</v>
      </c>
      <c r="DI169" s="17">
        <f t="shared" si="90"/>
        <v>1.0529999999999999</v>
      </c>
      <c r="DJ169" s="33" t="str">
        <f>IF(DI169&gt;='PAINEL E TARGET'!$T$11,'PAINEL E TARGET'!$S$11,
IF(DI169&gt;='PAINEL E TARGET'!$T$12,'PAINEL E TARGET'!$S$12,
IF(DI169&gt;='PAINEL E TARGET'!$T$13,'PAINEL E TARGET'!$S$13,
IF(DI169&gt;='PAINEL E TARGET'!$T$14,'PAINEL E TARGET'!$S$14,
IF(DI169&gt;='PAINEL E TARGET'!$T$15,'PAINEL E TARGET'!$S$15,
IF(DI169&gt;='PAINEL E TARGET'!$T$16,'PAINEL E TARGET'!$S$16,
IF(DI169&gt;='PAINEL E TARGET'!$T$17,'PAINEL E TARGET'!$S$17,
IF(DI169&gt;='PAINEL E TARGET'!$T$18,'PAINEL E TARGET'!$S$18,'PAINEL E TARGET'!$S$19))))))))</f>
        <v>3. Fx de 105% a 109,9%</v>
      </c>
      <c r="DK169" s="17">
        <f>IFERROR(VLOOKUP($BW169,'PAINEL E TARGET'!$G$1:$Q$99,9,0),0)</f>
        <v>0.05</v>
      </c>
      <c r="DL169" s="17">
        <f>VLOOKUP(DJ169,'PAINEL E TARGET'!$S$10:$U$19,3,0)</f>
        <v>1.1000000000000001</v>
      </c>
      <c r="DM169" s="16">
        <f t="shared" si="105"/>
        <v>132.00000000000003</v>
      </c>
      <c r="DN169" s="17">
        <f t="shared" si="91"/>
        <v>0.432</v>
      </c>
      <c r="DO169" s="33" t="str">
        <f>IF(DN169&gt;='PAINEL E TARGET'!$T$11,'PAINEL E TARGET'!$S$11,
IF(DN169&gt;='PAINEL E TARGET'!$T$12,'PAINEL E TARGET'!$S$12,
IF(DN169&gt;='PAINEL E TARGET'!$T$13,'PAINEL E TARGET'!$S$13,
IF(DN169&gt;='PAINEL E TARGET'!$T$14,'PAINEL E TARGET'!$S$14,
IF(DN169&gt;='PAINEL E TARGET'!$T$15,'PAINEL E TARGET'!$S$15,
IF(DN169&gt;='PAINEL E TARGET'!$T$16,'PAINEL E TARGET'!$S$16,
IF(DN169&gt;='PAINEL E TARGET'!$T$17,'PAINEL E TARGET'!$S$17,
IF(DN169&gt;='PAINEL E TARGET'!$T$18,'PAINEL E TARGET'!$S$18,'PAINEL E TARGET'!$S$19))))))))</f>
        <v>Não elegível</v>
      </c>
      <c r="DP169" s="17">
        <f>IFERROR(VLOOKUP($BW169,'PAINEL E TARGET'!$G$1:$Q$99,10,0),0)</f>
        <v>0</v>
      </c>
      <c r="DQ169" s="17">
        <f>VLOOKUP(DO169,'PAINEL E TARGET'!$S$10:$U$19,3,0)</f>
        <v>0</v>
      </c>
      <c r="DR169" s="16">
        <f t="shared" si="106"/>
        <v>0</v>
      </c>
      <c r="DS169" s="17">
        <f t="shared" si="92"/>
        <v>0.98799999999999999</v>
      </c>
      <c r="DT169" s="16">
        <f>IF(DS169&gt;=1,VLOOKUP(BO169,'PAINEL E TARGET'!$S$1:$W$8,5,0),0)</f>
        <v>0</v>
      </c>
      <c r="DU169" s="16">
        <f t="shared" si="107"/>
        <v>1536</v>
      </c>
    </row>
    <row r="170" spans="2:125" s="32" customFormat="1" x14ac:dyDescent="0.2">
      <c r="B170" s="44">
        <v>43541</v>
      </c>
      <c r="C170" s="65">
        <v>723</v>
      </c>
      <c r="D170" s="66" t="s">
        <v>176</v>
      </c>
      <c r="E170" s="65">
        <v>312</v>
      </c>
      <c r="F170" s="65" t="s">
        <v>943</v>
      </c>
      <c r="G170" s="67">
        <v>1912674.8702306661</v>
      </c>
      <c r="H170" s="67">
        <v>1164935.6493280751</v>
      </c>
      <c r="I170" s="67">
        <v>963952.45999999985</v>
      </c>
      <c r="J170" s="68">
        <v>0.82747271109438481</v>
      </c>
      <c r="K170" s="67">
        <v>194787.19344437111</v>
      </c>
      <c r="L170" s="67">
        <v>905284.13658469217</v>
      </c>
      <c r="M170" s="67">
        <v>178915.01</v>
      </c>
      <c r="N170" s="67">
        <v>756707.34</v>
      </c>
      <c r="O170" s="67">
        <v>1808930.849932001</v>
      </c>
      <c r="P170" s="67">
        <v>8501.7250912554737</v>
      </c>
      <c r="Q170" s="67">
        <v>11550</v>
      </c>
      <c r="R170" s="67">
        <v>0</v>
      </c>
      <c r="S170" s="67">
        <v>2049</v>
      </c>
      <c r="T170" s="68">
        <v>8.5609703290816935E-2</v>
      </c>
      <c r="U170" s="68">
        <v>6.9197373993497374E-2</v>
      </c>
      <c r="V170" s="68">
        <v>0.80828891274664594</v>
      </c>
      <c r="W170" s="67">
        <v>93448.95</v>
      </c>
      <c r="X170" s="67">
        <v>63943.380000000012</v>
      </c>
      <c r="Y170" s="68">
        <v>0.68426001576261708</v>
      </c>
      <c r="Z170" s="68">
        <v>7.2837813160609388E-2</v>
      </c>
      <c r="AA170" s="68">
        <v>5.3746663918406802E-2</v>
      </c>
      <c r="AB170" s="68">
        <v>0.73789507930302523</v>
      </c>
      <c r="AC170" s="67">
        <v>80126.790000000008</v>
      </c>
      <c r="AD170" s="67">
        <v>50286.579999999994</v>
      </c>
      <c r="AE170" s="68">
        <v>0.62758760209912301</v>
      </c>
      <c r="AF170" s="43">
        <v>80</v>
      </c>
      <c r="AG170" s="43">
        <v>70</v>
      </c>
      <c r="AH170" s="43">
        <v>53</v>
      </c>
      <c r="AI170" s="43">
        <v>58</v>
      </c>
      <c r="AJ170" s="67">
        <v>42240.970000000008</v>
      </c>
      <c r="AK170" s="67">
        <v>29951</v>
      </c>
      <c r="AL170" s="68">
        <v>0.70905095219167535</v>
      </c>
      <c r="AM170" s="67">
        <v>7777.1100000000006</v>
      </c>
      <c r="AN170" s="67">
        <v>5777.4999999999991</v>
      </c>
      <c r="AO170" s="68">
        <v>0.74288521057307899</v>
      </c>
      <c r="AP170" s="67">
        <v>8028.07</v>
      </c>
      <c r="AQ170" s="67">
        <v>5919.01</v>
      </c>
      <c r="AR170" s="68">
        <v>0.73728928621698619</v>
      </c>
      <c r="AS170" s="67">
        <v>35402.800000000003</v>
      </c>
      <c r="AT170" s="67">
        <v>22295.870000000003</v>
      </c>
      <c r="AU170" s="68">
        <v>0.62977702328629381</v>
      </c>
      <c r="AV170" s="43">
        <v>1987.21</v>
      </c>
      <c r="AW170" s="43">
        <v>2164.5299999999997</v>
      </c>
      <c r="AX170" s="69">
        <v>1.0892306298780701</v>
      </c>
      <c r="AY170" s="43">
        <v>194787.19344437111</v>
      </c>
      <c r="AZ170" s="43">
        <v>178915.00999999998</v>
      </c>
      <c r="BA170" s="43">
        <v>49304.942299537041</v>
      </c>
      <c r="BB170" s="43">
        <v>35204.639999999999</v>
      </c>
      <c r="BC170" s="43">
        <v>314658.69770075899</v>
      </c>
      <c r="BD170" s="43">
        <v>81058.585836016442</v>
      </c>
      <c r="BE170" s="43">
        <v>154612.25000000003</v>
      </c>
      <c r="BF170" s="43">
        <v>132597.51000000004</v>
      </c>
      <c r="BG170" s="43">
        <v>3296.7299999999991</v>
      </c>
      <c r="BH170" s="43">
        <v>99</v>
      </c>
      <c r="BI170" s="44">
        <v>43173</v>
      </c>
      <c r="BJ170" s="44">
        <v>43541</v>
      </c>
      <c r="BK170" s="44">
        <v>43172</v>
      </c>
      <c r="BL170" s="43">
        <f t="shared" si="93"/>
        <v>966001.45999999985</v>
      </c>
      <c r="BM170" s="43">
        <f t="shared" si="94"/>
        <v>937671.35</v>
      </c>
      <c r="BO170" s="16" t="str">
        <f>IFERROR(VLOOKUP($C170,'PORTE LOJA'!A:B,2,0),"PORTE 1")</f>
        <v>PORTE 3</v>
      </c>
      <c r="BP170" s="16">
        <f>VLOOKUP(BO170,'PAINEL E TARGET'!$S$1:$W$8,3,0)</f>
        <v>2400</v>
      </c>
      <c r="BQ170" s="16">
        <f t="shared" si="72"/>
        <v>1</v>
      </c>
      <c r="BR170" s="16">
        <f t="shared" si="73"/>
        <v>1</v>
      </c>
      <c r="BS170" s="16">
        <f t="shared" si="74"/>
        <v>1</v>
      </c>
      <c r="BT170" s="16">
        <f t="shared" si="75"/>
        <v>1</v>
      </c>
      <c r="BU170" s="16">
        <f t="shared" si="76"/>
        <v>1</v>
      </c>
      <c r="BV170" s="16">
        <f t="shared" si="77"/>
        <v>1</v>
      </c>
      <c r="BW170" s="17" t="str">
        <f t="shared" si="95"/>
        <v>111111</v>
      </c>
      <c r="BY170" s="17">
        <f t="shared" si="78"/>
        <v>0.82899999999999996</v>
      </c>
      <c r="BZ170" s="17">
        <f t="shared" si="79"/>
        <v>0.85199999999999998</v>
      </c>
      <c r="CA170" s="17" t="str">
        <f t="shared" si="96"/>
        <v>Sem Retira</v>
      </c>
      <c r="CB170" s="17">
        <f t="shared" si="97"/>
        <v>0.85199999999999998</v>
      </c>
      <c r="CC170" s="33" t="str">
        <f>IF(CB170&gt;='PAINEL E TARGET'!$T$11,'PAINEL E TARGET'!$S$11,
IF(CB170&gt;='PAINEL E TARGET'!$T$12,'PAINEL E TARGET'!$S$12,
IF(CB170&gt;='PAINEL E TARGET'!$T$13,'PAINEL E TARGET'!$S$13,
IF(CB170&gt;='PAINEL E TARGET'!$T$14,'PAINEL E TARGET'!$S$14,
IF(CB170&gt;='PAINEL E TARGET'!$T$15,'PAINEL E TARGET'!$S$15,
IF(CB170&gt;='PAINEL E TARGET'!$T$16,'PAINEL E TARGET'!$S$16,
IF(CB170&gt;='PAINEL E TARGET'!$T$17,'PAINEL E TARGET'!$S$17,
IF(CB170&gt;='PAINEL E TARGET'!$T$18,'PAINEL E TARGET'!$S$18,'PAINEL E TARGET'!$S$19))))))))</f>
        <v>Não elegível</v>
      </c>
      <c r="CD170" s="17">
        <f>IFERROR(VLOOKUP($BW170,'PAINEL E TARGET'!$G$1:$Q$99,4,0),0)</f>
        <v>0.25</v>
      </c>
      <c r="CE170" s="17">
        <f>VLOOKUP(CC170,'PAINEL E TARGET'!$S$10:$U$19,3,0)</f>
        <v>0</v>
      </c>
      <c r="CF170" s="16">
        <f t="shared" si="98"/>
        <v>0</v>
      </c>
      <c r="CG170" s="17">
        <f t="shared" si="80"/>
        <v>0.70899999999999996</v>
      </c>
      <c r="CH170" s="17">
        <f t="shared" si="81"/>
        <v>0.74299999999999999</v>
      </c>
      <c r="CI170" s="17">
        <f t="shared" si="82"/>
        <v>0.73699999999999999</v>
      </c>
      <c r="CJ170" s="17">
        <f t="shared" si="83"/>
        <v>0.63</v>
      </c>
      <c r="CK170" s="17">
        <f t="shared" si="84"/>
        <v>1.089</v>
      </c>
      <c r="CL170" s="17">
        <f t="shared" si="85"/>
        <v>0.68400000000000005</v>
      </c>
      <c r="CM170" s="16">
        <f t="shared" si="86"/>
        <v>4</v>
      </c>
      <c r="CN170" s="17" t="str">
        <f t="shared" si="99"/>
        <v>não ok</v>
      </c>
      <c r="CO170" s="17">
        <f t="shared" si="100"/>
        <v>0</v>
      </c>
      <c r="CP170" s="33" t="str">
        <f>IF(CO170&gt;='PAINEL E TARGET'!$T$11,'PAINEL E TARGET'!$S$11,
IF(CO170&gt;='PAINEL E TARGET'!$T$12,'PAINEL E TARGET'!$S$12,
IF(CO170&gt;='PAINEL E TARGET'!$T$13,'PAINEL E TARGET'!$S$13,
IF(CO170&gt;='PAINEL E TARGET'!$T$14,'PAINEL E TARGET'!$S$14,
IF(CO170&gt;='PAINEL E TARGET'!$T$15,'PAINEL E TARGET'!$S$15,
IF(CO170&gt;='PAINEL E TARGET'!$T$16,'PAINEL E TARGET'!$S$16,
IF(CO170&gt;='PAINEL E TARGET'!$T$17,'PAINEL E TARGET'!$S$17,
IF(CO170&gt;='PAINEL E TARGET'!$T$18,'PAINEL E TARGET'!$S$18,'PAINEL E TARGET'!$S$19))))))))</f>
        <v>Não elegível</v>
      </c>
      <c r="CQ170" s="17">
        <f>IFERROR(VLOOKUP($BW170,'PAINEL E TARGET'!$G$1:$Q$99,5,0),0)</f>
        <v>0.25</v>
      </c>
      <c r="CR170" s="17">
        <f>VLOOKUP(CP170,'PAINEL E TARGET'!$S$10:$U$19,3,0)</f>
        <v>0</v>
      </c>
      <c r="CS170" s="16">
        <f t="shared" si="101"/>
        <v>0</v>
      </c>
      <c r="CT170" s="17">
        <f t="shared" si="87"/>
        <v>0.628</v>
      </c>
      <c r="CU170" s="33" t="str">
        <f>IF(CT170&gt;='PAINEL E TARGET'!$T$11,'PAINEL E TARGET'!$S$11,
IF(CT170&gt;='PAINEL E TARGET'!$T$12,'PAINEL E TARGET'!$S$12,
IF(CT170&gt;='PAINEL E TARGET'!$T$13,'PAINEL E TARGET'!$S$13,
IF(CT170&gt;='PAINEL E TARGET'!$T$14,'PAINEL E TARGET'!$S$14,
IF(CT170&gt;='PAINEL E TARGET'!$T$15,'PAINEL E TARGET'!$S$15,
IF(CT170&gt;='PAINEL E TARGET'!$T$16,'PAINEL E TARGET'!$S$16,
IF(CT170&gt;='PAINEL E TARGET'!$T$17,'PAINEL E TARGET'!$S$17,
IF(CT170&gt;='PAINEL E TARGET'!$T$18,'PAINEL E TARGET'!$S$18,'PAINEL E TARGET'!$S$19))))))))</f>
        <v>Não elegível</v>
      </c>
      <c r="CV170" s="17">
        <f>IFERROR(VLOOKUP($BW170,'PAINEL E TARGET'!$G$1:$Q$99,6,0),0)</f>
        <v>0.2</v>
      </c>
      <c r="CW170" s="17">
        <f>VLOOKUP(CU170,'PAINEL E TARGET'!$S$10:$U$19,3,0)</f>
        <v>0</v>
      </c>
      <c r="CX170" s="16">
        <f t="shared" si="102"/>
        <v>0</v>
      </c>
      <c r="CY170" s="17">
        <f t="shared" si="88"/>
        <v>0.91900000000000004</v>
      </c>
      <c r="CZ170" s="33" t="str">
        <f>IF(CY170&gt;='PAINEL E TARGET'!$T$11,'PAINEL E TARGET'!$S$11,
IF(CY170&gt;='PAINEL E TARGET'!$T$12,'PAINEL E TARGET'!$S$12,
IF(CY170&gt;='PAINEL E TARGET'!$T$13,'PAINEL E TARGET'!$S$13,
IF(CY170&gt;='PAINEL E TARGET'!$T$14,'PAINEL E TARGET'!$S$14,
IF(CY170&gt;='PAINEL E TARGET'!$T$15,'PAINEL E TARGET'!$S$15,
IF(CY170&gt;='PAINEL E TARGET'!$T$16,'PAINEL E TARGET'!$S$16,
IF(CY170&gt;='PAINEL E TARGET'!$T$17,'PAINEL E TARGET'!$S$17,
IF(CY170&gt;='PAINEL E TARGET'!$T$18,'PAINEL E TARGET'!$S$18,'PAINEL E TARGET'!$S$19))))))))</f>
        <v>1. Fx de 90% a 99,9%</v>
      </c>
      <c r="DA170" s="17">
        <f>IFERROR(VLOOKUP($BW170,'PAINEL E TARGET'!$G$1:$Q$99,7,0),0)</f>
        <v>0.15</v>
      </c>
      <c r="DB170" s="17">
        <f>VLOOKUP(CZ170,'PAINEL E TARGET'!$S$10:$U$19,3,0)</f>
        <v>0.5</v>
      </c>
      <c r="DC170" s="16">
        <f t="shared" si="103"/>
        <v>180</v>
      </c>
      <c r="DD170" s="17">
        <f t="shared" si="89"/>
        <v>0.71399999999999997</v>
      </c>
      <c r="DE170" s="33" t="str">
        <f>IF(DD170&gt;='PAINEL E TARGET'!$T$11,'PAINEL E TARGET'!$S$11,
IF(DD170&gt;='PAINEL E TARGET'!$T$12,'PAINEL E TARGET'!$S$12,
IF(DD170&gt;='PAINEL E TARGET'!$T$13,'PAINEL E TARGET'!$S$13,
IF(DD170&gt;='PAINEL E TARGET'!$T$14,'PAINEL E TARGET'!$S$14,
IF(DD170&gt;='PAINEL E TARGET'!$T$15,'PAINEL E TARGET'!$S$15,
IF(DD170&gt;='PAINEL E TARGET'!$T$16,'PAINEL E TARGET'!$S$16,
IF(DD170&gt;='PAINEL E TARGET'!$T$17,'PAINEL E TARGET'!$S$17,
IF(DD170&gt;='PAINEL E TARGET'!$T$18,'PAINEL E TARGET'!$S$18,'PAINEL E TARGET'!$S$19))))))))</f>
        <v>Não elegível</v>
      </c>
      <c r="DF170" s="17">
        <f>IFERROR(VLOOKUP($BW170,'PAINEL E TARGET'!$G$1:$Q$99,8,0),0)</f>
        <v>0.1</v>
      </c>
      <c r="DG170" s="17">
        <f>VLOOKUP(DE170,'PAINEL E TARGET'!$S$10:$U$19,3,0)</f>
        <v>0</v>
      </c>
      <c r="DH170" s="16">
        <f t="shared" si="104"/>
        <v>0</v>
      </c>
      <c r="DI170" s="17">
        <f t="shared" si="90"/>
        <v>1.0940000000000001</v>
      </c>
      <c r="DJ170" s="33" t="str">
        <f>IF(DI170&gt;='PAINEL E TARGET'!$T$11,'PAINEL E TARGET'!$S$11,
IF(DI170&gt;='PAINEL E TARGET'!$T$12,'PAINEL E TARGET'!$S$12,
IF(DI170&gt;='PAINEL E TARGET'!$T$13,'PAINEL E TARGET'!$S$13,
IF(DI170&gt;='PAINEL E TARGET'!$T$14,'PAINEL E TARGET'!$S$14,
IF(DI170&gt;='PAINEL E TARGET'!$T$15,'PAINEL E TARGET'!$S$15,
IF(DI170&gt;='PAINEL E TARGET'!$T$16,'PAINEL E TARGET'!$S$16,
IF(DI170&gt;='PAINEL E TARGET'!$T$17,'PAINEL E TARGET'!$S$17,
IF(DI170&gt;='PAINEL E TARGET'!$T$18,'PAINEL E TARGET'!$S$18,'PAINEL E TARGET'!$S$19))))))))</f>
        <v>3. Fx de 105% a 109,9%</v>
      </c>
      <c r="DK170" s="17">
        <f>IFERROR(VLOOKUP($BW170,'PAINEL E TARGET'!$G$1:$Q$99,9,0),0)</f>
        <v>0.05</v>
      </c>
      <c r="DL170" s="17">
        <f>VLOOKUP(DJ170,'PAINEL E TARGET'!$S$10:$U$19,3,0)</f>
        <v>1.1000000000000001</v>
      </c>
      <c r="DM170" s="16">
        <f t="shared" si="105"/>
        <v>132.00000000000003</v>
      </c>
      <c r="DN170" s="17">
        <f t="shared" si="91"/>
        <v>1.089</v>
      </c>
      <c r="DO170" s="33" t="str">
        <f>IF(DN170&gt;='PAINEL E TARGET'!$T$11,'PAINEL E TARGET'!$S$11,
IF(DN170&gt;='PAINEL E TARGET'!$T$12,'PAINEL E TARGET'!$S$12,
IF(DN170&gt;='PAINEL E TARGET'!$T$13,'PAINEL E TARGET'!$S$13,
IF(DN170&gt;='PAINEL E TARGET'!$T$14,'PAINEL E TARGET'!$S$14,
IF(DN170&gt;='PAINEL E TARGET'!$T$15,'PAINEL E TARGET'!$S$15,
IF(DN170&gt;='PAINEL E TARGET'!$T$16,'PAINEL E TARGET'!$S$16,
IF(DN170&gt;='PAINEL E TARGET'!$T$17,'PAINEL E TARGET'!$S$17,
IF(DN170&gt;='PAINEL E TARGET'!$T$18,'PAINEL E TARGET'!$S$18,'PAINEL E TARGET'!$S$19))))))))</f>
        <v>3. Fx de 105% a 109,9%</v>
      </c>
      <c r="DP170" s="17">
        <f>IFERROR(VLOOKUP($BW170,'PAINEL E TARGET'!$G$1:$Q$99,10,0),0)</f>
        <v>0</v>
      </c>
      <c r="DQ170" s="17">
        <f>VLOOKUP(DO170,'PAINEL E TARGET'!$S$10:$U$19,3,0)</f>
        <v>1.1000000000000001</v>
      </c>
      <c r="DR170" s="16">
        <f t="shared" si="106"/>
        <v>0</v>
      </c>
      <c r="DS170" s="17">
        <f t="shared" si="92"/>
        <v>0.875</v>
      </c>
      <c r="DT170" s="16">
        <f>IF(DS170&gt;=1,VLOOKUP(BO170,'PAINEL E TARGET'!$S$1:$W$8,5,0),0)</f>
        <v>0</v>
      </c>
      <c r="DU170" s="16">
        <f t="shared" si="107"/>
        <v>312</v>
      </c>
    </row>
    <row r="171" spans="2:125" s="32" customFormat="1" x14ac:dyDescent="0.2">
      <c r="B171" s="44">
        <v>43541</v>
      </c>
      <c r="C171" s="65">
        <v>725</v>
      </c>
      <c r="D171" s="66" t="s">
        <v>177</v>
      </c>
      <c r="E171" s="65">
        <v>310</v>
      </c>
      <c r="F171" s="65" t="s">
        <v>943</v>
      </c>
      <c r="G171" s="67">
        <v>476444.34710129403</v>
      </c>
      <c r="H171" s="67">
        <v>296154.71655999881</v>
      </c>
      <c r="I171" s="67">
        <v>268286.62000000005</v>
      </c>
      <c r="J171" s="68">
        <v>0.90590021025596978</v>
      </c>
      <c r="K171" s="67">
        <v>18477.646051095977</v>
      </c>
      <c r="L171" s="67">
        <v>236147.72768570113</v>
      </c>
      <c r="M171" s="67">
        <v>17650.39</v>
      </c>
      <c r="N171" s="67">
        <v>235898.34</v>
      </c>
      <c r="O171" s="67">
        <v>409755.98232928524</v>
      </c>
      <c r="P171" s="67" t="s">
        <v>1082</v>
      </c>
      <c r="Q171" s="67" t="s">
        <v>1082</v>
      </c>
      <c r="R171" s="67">
        <v>0</v>
      </c>
      <c r="S171" s="67">
        <v>0</v>
      </c>
      <c r="T171" s="68">
        <v>9.9318656380808917E-2</v>
      </c>
      <c r="U171" s="68">
        <v>7.7652646889613666E-2</v>
      </c>
      <c r="V171" s="68">
        <v>0.78185357836373515</v>
      </c>
      <c r="W171" s="67">
        <v>25289.050000000003</v>
      </c>
      <c r="X171" s="67">
        <v>19688.73</v>
      </c>
      <c r="Y171" s="68">
        <v>0.77854763227562906</v>
      </c>
      <c r="Z171" s="68">
        <v>8.1958132034286646E-2</v>
      </c>
      <c r="AA171" s="68">
        <v>0.17507052786263216</v>
      </c>
      <c r="AB171" s="68">
        <v>2.1360970963734576</v>
      </c>
      <c r="AC171" s="67">
        <v>20868.620000000003</v>
      </c>
      <c r="AD171" s="67">
        <v>44388.91</v>
      </c>
      <c r="AE171" s="68">
        <v>2.1270649424830199</v>
      </c>
      <c r="AF171" s="43">
        <v>80</v>
      </c>
      <c r="AG171" s="43">
        <v>78</v>
      </c>
      <c r="AH171" s="43">
        <v>35</v>
      </c>
      <c r="AI171" s="43">
        <v>0</v>
      </c>
      <c r="AJ171" s="67">
        <v>8429.619999999999</v>
      </c>
      <c r="AK171" s="67">
        <v>6686.5</v>
      </c>
      <c r="AL171" s="68">
        <v>0.79321487801348112</v>
      </c>
      <c r="AM171" s="67">
        <v>3441.98</v>
      </c>
      <c r="AN171" s="67">
        <v>1853</v>
      </c>
      <c r="AO171" s="68">
        <v>0.53835292477004515</v>
      </c>
      <c r="AP171" s="67">
        <v>2242.9999999999995</v>
      </c>
      <c r="AQ171" s="67">
        <v>1853.94</v>
      </c>
      <c r="AR171" s="68">
        <v>0.82654480606330827</v>
      </c>
      <c r="AS171" s="67">
        <v>11174.449999999999</v>
      </c>
      <c r="AT171" s="67">
        <v>9295.2900000000009</v>
      </c>
      <c r="AU171" s="68">
        <v>0.83183422897771275</v>
      </c>
      <c r="AV171" s="43">
        <v>1012.53</v>
      </c>
      <c r="AW171" s="43">
        <v>954.81000000000006</v>
      </c>
      <c r="AX171" s="69">
        <v>0.94299428165091415</v>
      </c>
      <c r="AY171" s="43">
        <v>18477.646051095977</v>
      </c>
      <c r="AZ171" s="43">
        <v>17650.390000000003</v>
      </c>
      <c r="BA171" s="43">
        <v>17336.904032132956</v>
      </c>
      <c r="BB171" s="43">
        <v>18123.14</v>
      </c>
      <c r="BC171" s="43">
        <v>29108.199209149989</v>
      </c>
      <c r="BD171" s="43">
        <v>27824.979920175592</v>
      </c>
      <c r="BE171" s="43">
        <v>40889.46</v>
      </c>
      <c r="BF171" s="43">
        <v>33742.280000000006</v>
      </c>
      <c r="BG171" s="43">
        <v>1639.7100000000003</v>
      </c>
      <c r="BH171" s="43">
        <v>45</v>
      </c>
      <c r="BI171" s="44">
        <v>43173</v>
      </c>
      <c r="BJ171" s="44">
        <v>43541</v>
      </c>
      <c r="BK171" s="44">
        <v>43172</v>
      </c>
      <c r="BL171" s="43">
        <f t="shared" si="93"/>
        <v>268286.62000000005</v>
      </c>
      <c r="BM171" s="43">
        <f t="shared" si="94"/>
        <v>253548.72999999998</v>
      </c>
      <c r="BO171" s="16" t="str">
        <f>IFERROR(VLOOKUP($C171,'PORTE LOJA'!A:B,2,0),"PORTE 1")</f>
        <v>PORTE 1</v>
      </c>
      <c r="BP171" s="16">
        <f>VLOOKUP(BO171,'PAINEL E TARGET'!$S$1:$W$8,3,0)</f>
        <v>1650</v>
      </c>
      <c r="BQ171" s="16">
        <f t="shared" si="72"/>
        <v>1</v>
      </c>
      <c r="BR171" s="16">
        <f t="shared" si="73"/>
        <v>1</v>
      </c>
      <c r="BS171" s="16">
        <f t="shared" si="74"/>
        <v>1</v>
      </c>
      <c r="BT171" s="16">
        <f t="shared" si="75"/>
        <v>1</v>
      </c>
      <c r="BU171" s="16">
        <f t="shared" si="76"/>
        <v>1</v>
      </c>
      <c r="BV171" s="16">
        <f t="shared" si="77"/>
        <v>1</v>
      </c>
      <c r="BW171" s="17" t="str">
        <f t="shared" si="95"/>
        <v>111111</v>
      </c>
      <c r="BY171" s="17">
        <f t="shared" si="78"/>
        <v>0.90600000000000003</v>
      </c>
      <c r="BZ171" s="17">
        <f t="shared" si="79"/>
        <v>0.996</v>
      </c>
      <c r="CA171" s="17" t="str">
        <f t="shared" si="96"/>
        <v>Sem Retira</v>
      </c>
      <c r="CB171" s="17">
        <f t="shared" si="97"/>
        <v>0.996</v>
      </c>
      <c r="CC171" s="33" t="str">
        <f>IF(CB171&gt;='PAINEL E TARGET'!$T$11,'PAINEL E TARGET'!$S$11,
IF(CB171&gt;='PAINEL E TARGET'!$T$12,'PAINEL E TARGET'!$S$12,
IF(CB171&gt;='PAINEL E TARGET'!$T$13,'PAINEL E TARGET'!$S$13,
IF(CB171&gt;='PAINEL E TARGET'!$T$14,'PAINEL E TARGET'!$S$14,
IF(CB171&gt;='PAINEL E TARGET'!$T$15,'PAINEL E TARGET'!$S$15,
IF(CB171&gt;='PAINEL E TARGET'!$T$16,'PAINEL E TARGET'!$S$16,
IF(CB171&gt;='PAINEL E TARGET'!$T$17,'PAINEL E TARGET'!$S$17,
IF(CB171&gt;='PAINEL E TARGET'!$T$18,'PAINEL E TARGET'!$S$18,'PAINEL E TARGET'!$S$19))))))))</f>
        <v>1. Fx de 90% a 99,9%</v>
      </c>
      <c r="CD171" s="17">
        <f>IFERROR(VLOOKUP($BW171,'PAINEL E TARGET'!$G$1:$Q$99,4,0),0)</f>
        <v>0.25</v>
      </c>
      <c r="CE171" s="17">
        <f>VLOOKUP(CC171,'PAINEL E TARGET'!$S$10:$U$19,3,0)</f>
        <v>0.5</v>
      </c>
      <c r="CF171" s="16">
        <f t="shared" si="98"/>
        <v>206.25</v>
      </c>
      <c r="CG171" s="17">
        <f t="shared" si="80"/>
        <v>0.79300000000000004</v>
      </c>
      <c r="CH171" s="17">
        <f t="shared" si="81"/>
        <v>0.53800000000000003</v>
      </c>
      <c r="CI171" s="17">
        <f t="shared" si="82"/>
        <v>0.82699999999999996</v>
      </c>
      <c r="CJ171" s="17">
        <f t="shared" si="83"/>
        <v>0.83199999999999996</v>
      </c>
      <c r="CK171" s="17">
        <f t="shared" si="84"/>
        <v>0.94299999999999995</v>
      </c>
      <c r="CL171" s="17">
        <f t="shared" si="85"/>
        <v>0.77900000000000003</v>
      </c>
      <c r="CM171" s="16">
        <f t="shared" si="86"/>
        <v>4</v>
      </c>
      <c r="CN171" s="17" t="str">
        <f t="shared" si="99"/>
        <v>não ok</v>
      </c>
      <c r="CO171" s="17">
        <f t="shared" si="100"/>
        <v>0</v>
      </c>
      <c r="CP171" s="33" t="str">
        <f>IF(CO171&gt;='PAINEL E TARGET'!$T$11,'PAINEL E TARGET'!$S$11,
IF(CO171&gt;='PAINEL E TARGET'!$T$12,'PAINEL E TARGET'!$S$12,
IF(CO171&gt;='PAINEL E TARGET'!$T$13,'PAINEL E TARGET'!$S$13,
IF(CO171&gt;='PAINEL E TARGET'!$T$14,'PAINEL E TARGET'!$S$14,
IF(CO171&gt;='PAINEL E TARGET'!$T$15,'PAINEL E TARGET'!$S$15,
IF(CO171&gt;='PAINEL E TARGET'!$T$16,'PAINEL E TARGET'!$S$16,
IF(CO171&gt;='PAINEL E TARGET'!$T$17,'PAINEL E TARGET'!$S$17,
IF(CO171&gt;='PAINEL E TARGET'!$T$18,'PAINEL E TARGET'!$S$18,'PAINEL E TARGET'!$S$19))))))))</f>
        <v>Não elegível</v>
      </c>
      <c r="CQ171" s="17">
        <f>IFERROR(VLOOKUP($BW171,'PAINEL E TARGET'!$G$1:$Q$99,5,0),0)</f>
        <v>0.25</v>
      </c>
      <c r="CR171" s="17">
        <f>VLOOKUP(CP171,'PAINEL E TARGET'!$S$10:$U$19,3,0)</f>
        <v>0</v>
      </c>
      <c r="CS171" s="16">
        <f t="shared" si="101"/>
        <v>0</v>
      </c>
      <c r="CT171" s="17">
        <f t="shared" si="87"/>
        <v>2.1269999999999998</v>
      </c>
      <c r="CU171" s="33" t="str">
        <f>IF(CT171&gt;='PAINEL E TARGET'!$T$11,'PAINEL E TARGET'!$S$11,
IF(CT171&gt;='PAINEL E TARGET'!$T$12,'PAINEL E TARGET'!$S$12,
IF(CT171&gt;='PAINEL E TARGET'!$T$13,'PAINEL E TARGET'!$S$13,
IF(CT171&gt;='PAINEL E TARGET'!$T$14,'PAINEL E TARGET'!$S$14,
IF(CT171&gt;='PAINEL E TARGET'!$T$15,'PAINEL E TARGET'!$S$15,
IF(CT171&gt;='PAINEL E TARGET'!$T$16,'PAINEL E TARGET'!$S$16,
IF(CT171&gt;='PAINEL E TARGET'!$T$17,'PAINEL E TARGET'!$S$17,
IF(CT171&gt;='PAINEL E TARGET'!$T$18,'PAINEL E TARGET'!$S$18,'PAINEL E TARGET'!$S$19))))))))</f>
        <v>8. Fx de 130% ou mais</v>
      </c>
      <c r="CV171" s="17">
        <f>IFERROR(VLOOKUP($BW171,'PAINEL E TARGET'!$G$1:$Q$99,6,0),0)</f>
        <v>0.2</v>
      </c>
      <c r="CW171" s="17">
        <f>VLOOKUP(CU171,'PAINEL E TARGET'!$S$10:$U$19,3,0)</f>
        <v>1.6</v>
      </c>
      <c r="CX171" s="16">
        <f t="shared" si="102"/>
        <v>528.00000000000011</v>
      </c>
      <c r="CY171" s="17">
        <f t="shared" si="88"/>
        <v>0.95499999999999996</v>
      </c>
      <c r="CZ171" s="33" t="str">
        <f>IF(CY171&gt;='PAINEL E TARGET'!$T$11,'PAINEL E TARGET'!$S$11,
IF(CY171&gt;='PAINEL E TARGET'!$T$12,'PAINEL E TARGET'!$S$12,
IF(CY171&gt;='PAINEL E TARGET'!$T$13,'PAINEL E TARGET'!$S$13,
IF(CY171&gt;='PAINEL E TARGET'!$T$14,'PAINEL E TARGET'!$S$14,
IF(CY171&gt;='PAINEL E TARGET'!$T$15,'PAINEL E TARGET'!$S$15,
IF(CY171&gt;='PAINEL E TARGET'!$T$16,'PAINEL E TARGET'!$S$16,
IF(CY171&gt;='PAINEL E TARGET'!$T$17,'PAINEL E TARGET'!$S$17,
IF(CY171&gt;='PAINEL E TARGET'!$T$18,'PAINEL E TARGET'!$S$18,'PAINEL E TARGET'!$S$19))))))))</f>
        <v>1. Fx de 90% a 99,9%</v>
      </c>
      <c r="DA171" s="17">
        <f>IFERROR(VLOOKUP($BW171,'PAINEL E TARGET'!$G$1:$Q$99,7,0),0)</f>
        <v>0.15</v>
      </c>
      <c r="DB171" s="17">
        <f>VLOOKUP(CZ171,'PAINEL E TARGET'!$S$10:$U$19,3,0)</f>
        <v>0.5</v>
      </c>
      <c r="DC171" s="16">
        <f t="shared" si="103"/>
        <v>123.75</v>
      </c>
      <c r="DD171" s="17">
        <f t="shared" si="89"/>
        <v>1.0449999999999999</v>
      </c>
      <c r="DE171" s="33" t="str">
        <f>IF(DD171&gt;='PAINEL E TARGET'!$T$11,'PAINEL E TARGET'!$S$11,
IF(DD171&gt;='PAINEL E TARGET'!$T$12,'PAINEL E TARGET'!$S$12,
IF(DD171&gt;='PAINEL E TARGET'!$T$13,'PAINEL E TARGET'!$S$13,
IF(DD171&gt;='PAINEL E TARGET'!$T$14,'PAINEL E TARGET'!$S$14,
IF(DD171&gt;='PAINEL E TARGET'!$T$15,'PAINEL E TARGET'!$S$15,
IF(DD171&gt;='PAINEL E TARGET'!$T$16,'PAINEL E TARGET'!$S$16,
IF(DD171&gt;='PAINEL E TARGET'!$T$17,'PAINEL E TARGET'!$S$17,
IF(DD171&gt;='PAINEL E TARGET'!$T$18,'PAINEL E TARGET'!$S$18,'PAINEL E TARGET'!$S$19))))))))</f>
        <v>2. Fx de 100% a 104,9%</v>
      </c>
      <c r="DF171" s="17">
        <f>IFERROR(VLOOKUP($BW171,'PAINEL E TARGET'!$G$1:$Q$99,8,0),0)</f>
        <v>0.1</v>
      </c>
      <c r="DG171" s="17">
        <f>VLOOKUP(DE171,'PAINEL E TARGET'!$S$10:$U$19,3,0)</f>
        <v>1</v>
      </c>
      <c r="DH171" s="16">
        <f t="shared" si="104"/>
        <v>165</v>
      </c>
      <c r="DI171" s="17">
        <f t="shared" si="90"/>
        <v>0</v>
      </c>
      <c r="DJ171" s="33" t="str">
        <f>IF(DI171&gt;='PAINEL E TARGET'!$T$11,'PAINEL E TARGET'!$S$11,
IF(DI171&gt;='PAINEL E TARGET'!$T$12,'PAINEL E TARGET'!$S$12,
IF(DI171&gt;='PAINEL E TARGET'!$T$13,'PAINEL E TARGET'!$S$13,
IF(DI171&gt;='PAINEL E TARGET'!$T$14,'PAINEL E TARGET'!$S$14,
IF(DI171&gt;='PAINEL E TARGET'!$T$15,'PAINEL E TARGET'!$S$15,
IF(DI171&gt;='PAINEL E TARGET'!$T$16,'PAINEL E TARGET'!$S$16,
IF(DI171&gt;='PAINEL E TARGET'!$T$17,'PAINEL E TARGET'!$S$17,
IF(DI171&gt;='PAINEL E TARGET'!$T$18,'PAINEL E TARGET'!$S$18,'PAINEL E TARGET'!$S$19))))))))</f>
        <v>Não elegível</v>
      </c>
      <c r="DK171" s="17">
        <f>IFERROR(VLOOKUP($BW171,'PAINEL E TARGET'!$G$1:$Q$99,9,0),0)</f>
        <v>0.05</v>
      </c>
      <c r="DL171" s="17">
        <f>VLOOKUP(DJ171,'PAINEL E TARGET'!$S$10:$U$19,3,0)</f>
        <v>0</v>
      </c>
      <c r="DM171" s="16">
        <f t="shared" si="105"/>
        <v>0</v>
      </c>
      <c r="DN171" s="17">
        <f t="shared" si="91"/>
        <v>0.94299999999999995</v>
      </c>
      <c r="DO171" s="33" t="str">
        <f>IF(DN171&gt;='PAINEL E TARGET'!$T$11,'PAINEL E TARGET'!$S$11,
IF(DN171&gt;='PAINEL E TARGET'!$T$12,'PAINEL E TARGET'!$S$12,
IF(DN171&gt;='PAINEL E TARGET'!$T$13,'PAINEL E TARGET'!$S$13,
IF(DN171&gt;='PAINEL E TARGET'!$T$14,'PAINEL E TARGET'!$S$14,
IF(DN171&gt;='PAINEL E TARGET'!$T$15,'PAINEL E TARGET'!$S$15,
IF(DN171&gt;='PAINEL E TARGET'!$T$16,'PAINEL E TARGET'!$S$16,
IF(DN171&gt;='PAINEL E TARGET'!$T$17,'PAINEL E TARGET'!$S$17,
IF(DN171&gt;='PAINEL E TARGET'!$T$18,'PAINEL E TARGET'!$S$18,'PAINEL E TARGET'!$S$19))))))))</f>
        <v>1. Fx de 90% a 99,9%</v>
      </c>
      <c r="DP171" s="17">
        <f>IFERROR(VLOOKUP($BW171,'PAINEL E TARGET'!$G$1:$Q$99,10,0),0)</f>
        <v>0</v>
      </c>
      <c r="DQ171" s="17">
        <f>VLOOKUP(DO171,'PAINEL E TARGET'!$S$10:$U$19,3,0)</f>
        <v>0.5</v>
      </c>
      <c r="DR171" s="16">
        <f t="shared" si="106"/>
        <v>0</v>
      </c>
      <c r="DS171" s="17">
        <f t="shared" si="92"/>
        <v>0.97499999999999998</v>
      </c>
      <c r="DT171" s="16">
        <f>IF(DS171&gt;=1,VLOOKUP(BO171,'PAINEL E TARGET'!$S$1:$W$8,5,0),0)</f>
        <v>0</v>
      </c>
      <c r="DU171" s="16">
        <f t="shared" si="107"/>
        <v>1023.0000000000001</v>
      </c>
    </row>
    <row r="172" spans="2:125" s="32" customFormat="1" x14ac:dyDescent="0.2">
      <c r="B172" s="44">
        <v>43541</v>
      </c>
      <c r="C172" s="65">
        <v>734</v>
      </c>
      <c r="D172" s="66" t="s">
        <v>178</v>
      </c>
      <c r="E172" s="65">
        <v>613</v>
      </c>
      <c r="F172" s="65" t="s">
        <v>1019</v>
      </c>
      <c r="G172" s="67">
        <v>1258120.7392581797</v>
      </c>
      <c r="H172" s="67">
        <v>807809.32863525802</v>
      </c>
      <c r="I172" s="67">
        <v>556429.89999999991</v>
      </c>
      <c r="J172" s="68">
        <v>0.6888134121204722</v>
      </c>
      <c r="K172" s="67">
        <v>16361.661478445549</v>
      </c>
      <c r="L172" s="67">
        <v>674592.35030380939</v>
      </c>
      <c r="M172" s="67">
        <v>20893.3</v>
      </c>
      <c r="N172" s="67">
        <v>495998.68</v>
      </c>
      <c r="O172" s="67">
        <v>1084752.9484493276</v>
      </c>
      <c r="P172" s="67" t="s">
        <v>1082</v>
      </c>
      <c r="Q172" s="67" t="s">
        <v>1082</v>
      </c>
      <c r="R172" s="67">
        <v>0</v>
      </c>
      <c r="S172" s="67">
        <v>399</v>
      </c>
      <c r="T172" s="68">
        <v>6.1580480429150312E-2</v>
      </c>
      <c r="U172" s="68">
        <v>4.9211249127912568E-2</v>
      </c>
      <c r="V172" s="68">
        <v>0.79913714191514285</v>
      </c>
      <c r="W172" s="67">
        <v>42549.279999999999</v>
      </c>
      <c r="X172" s="67">
        <v>25436.9</v>
      </c>
      <c r="Y172" s="68">
        <v>0.59782210180759821</v>
      </c>
      <c r="Z172" s="68">
        <v>0</v>
      </c>
      <c r="AA172" s="68">
        <v>0</v>
      </c>
      <c r="AB172" s="68">
        <v>0</v>
      </c>
      <c r="AC172" s="67">
        <v>0</v>
      </c>
      <c r="AD172" s="67">
        <v>0</v>
      </c>
      <c r="AE172" s="68" t="s">
        <v>1082</v>
      </c>
      <c r="AF172" s="43">
        <v>80</v>
      </c>
      <c r="AG172" s="43">
        <v>77</v>
      </c>
      <c r="AH172" s="43">
        <v>27</v>
      </c>
      <c r="AI172" s="43">
        <v>2</v>
      </c>
      <c r="AJ172" s="67">
        <v>23861.05</v>
      </c>
      <c r="AK172" s="67">
        <v>15193</v>
      </c>
      <c r="AL172" s="68">
        <v>0.63672805681225264</v>
      </c>
      <c r="AM172" s="67">
        <v>8549.4299999999967</v>
      </c>
      <c r="AN172" s="67">
        <v>4015.7000000000003</v>
      </c>
      <c r="AO172" s="68">
        <v>0.46970382820843048</v>
      </c>
      <c r="AP172" s="67">
        <v>0</v>
      </c>
      <c r="AQ172" s="67">
        <v>50</v>
      </c>
      <c r="AR172" s="68">
        <v>0</v>
      </c>
      <c r="AS172" s="67">
        <v>10138.800000000001</v>
      </c>
      <c r="AT172" s="67">
        <v>6178.2000000000007</v>
      </c>
      <c r="AU172" s="68">
        <v>0.60936205468102733</v>
      </c>
      <c r="AV172" s="43">
        <v>316.95000000000005</v>
      </c>
      <c r="AW172" s="43">
        <v>439.91</v>
      </c>
      <c r="AX172" s="69">
        <v>1.3879476258084871</v>
      </c>
      <c r="AY172" s="43">
        <v>16361.661478445549</v>
      </c>
      <c r="AZ172" s="43">
        <v>20893.3</v>
      </c>
      <c r="BA172" s="43">
        <v>17581.226190204885</v>
      </c>
      <c r="BB172" s="43">
        <v>24633.369999999995</v>
      </c>
      <c r="BC172" s="43">
        <v>25204.853510032954</v>
      </c>
      <c r="BD172" s="43">
        <v>27515.115131285664</v>
      </c>
      <c r="BE172" s="43">
        <v>66949.83</v>
      </c>
      <c r="BF172" s="43">
        <v>0</v>
      </c>
      <c r="BG172" s="43">
        <v>499.83000000000004</v>
      </c>
      <c r="BH172" s="43">
        <v>37</v>
      </c>
      <c r="BI172" s="44">
        <v>43173</v>
      </c>
      <c r="BJ172" s="44">
        <v>43541</v>
      </c>
      <c r="BK172" s="44">
        <v>43172</v>
      </c>
      <c r="BL172" s="43">
        <f t="shared" si="93"/>
        <v>556828.89999999991</v>
      </c>
      <c r="BM172" s="43">
        <f t="shared" si="94"/>
        <v>517290.98</v>
      </c>
      <c r="BO172" s="16" t="str">
        <f>IFERROR(VLOOKUP($C172,'PORTE LOJA'!A:B,2,0),"PORTE 1")</f>
        <v>PORTE 2</v>
      </c>
      <c r="BP172" s="16">
        <f>VLOOKUP(BO172,'PAINEL E TARGET'!$S$1:$W$8,3,0)</f>
        <v>1875</v>
      </c>
      <c r="BQ172" s="16">
        <f t="shared" si="72"/>
        <v>1</v>
      </c>
      <c r="BR172" s="16">
        <f t="shared" si="73"/>
        <v>1</v>
      </c>
      <c r="BS172" s="16">
        <f t="shared" si="74"/>
        <v>0</v>
      </c>
      <c r="BT172" s="16">
        <f t="shared" si="75"/>
        <v>1</v>
      </c>
      <c r="BU172" s="16">
        <f t="shared" si="76"/>
        <v>1</v>
      </c>
      <c r="BV172" s="16">
        <f t="shared" si="77"/>
        <v>1</v>
      </c>
      <c r="BW172" s="17" t="str">
        <f t="shared" si="95"/>
        <v>110111</v>
      </c>
      <c r="BY172" s="17">
        <f t="shared" si="78"/>
        <v>0.68899999999999995</v>
      </c>
      <c r="BZ172" s="17">
        <f t="shared" si="79"/>
        <v>0.749</v>
      </c>
      <c r="CA172" s="17" t="str">
        <f t="shared" si="96"/>
        <v>Sem Retira</v>
      </c>
      <c r="CB172" s="17">
        <f t="shared" si="97"/>
        <v>0.749</v>
      </c>
      <c r="CC172" s="33" t="str">
        <f>IF(CB172&gt;='PAINEL E TARGET'!$T$11,'PAINEL E TARGET'!$S$11,
IF(CB172&gt;='PAINEL E TARGET'!$T$12,'PAINEL E TARGET'!$S$12,
IF(CB172&gt;='PAINEL E TARGET'!$T$13,'PAINEL E TARGET'!$S$13,
IF(CB172&gt;='PAINEL E TARGET'!$T$14,'PAINEL E TARGET'!$S$14,
IF(CB172&gt;='PAINEL E TARGET'!$T$15,'PAINEL E TARGET'!$S$15,
IF(CB172&gt;='PAINEL E TARGET'!$T$16,'PAINEL E TARGET'!$S$16,
IF(CB172&gt;='PAINEL E TARGET'!$T$17,'PAINEL E TARGET'!$S$17,
IF(CB172&gt;='PAINEL E TARGET'!$T$18,'PAINEL E TARGET'!$S$18,'PAINEL E TARGET'!$S$19))))))))</f>
        <v>Não elegível</v>
      </c>
      <c r="CD172" s="17">
        <f>IFERROR(VLOOKUP($BW172,'PAINEL E TARGET'!$G$1:$Q$99,4,0),0)</f>
        <v>0.3</v>
      </c>
      <c r="CE172" s="17">
        <f>VLOOKUP(CC172,'PAINEL E TARGET'!$S$10:$U$19,3,0)</f>
        <v>0</v>
      </c>
      <c r="CF172" s="16">
        <f t="shared" si="98"/>
        <v>0</v>
      </c>
      <c r="CG172" s="17">
        <f t="shared" si="80"/>
        <v>0.63700000000000001</v>
      </c>
      <c r="CH172" s="17">
        <f t="shared" si="81"/>
        <v>0.47</v>
      </c>
      <c r="CI172" s="17" t="str">
        <f t="shared" si="82"/>
        <v>sem meta</v>
      </c>
      <c r="CJ172" s="17">
        <f t="shared" si="83"/>
        <v>0.60899999999999999</v>
      </c>
      <c r="CK172" s="17">
        <f t="shared" si="84"/>
        <v>1.3879999999999999</v>
      </c>
      <c r="CL172" s="17">
        <f t="shared" si="85"/>
        <v>0.59799999999999998</v>
      </c>
      <c r="CM172" s="16">
        <f t="shared" si="86"/>
        <v>2</v>
      </c>
      <c r="CN172" s="17" t="str">
        <f t="shared" si="99"/>
        <v>não ok</v>
      </c>
      <c r="CO172" s="17">
        <f t="shared" si="100"/>
        <v>0</v>
      </c>
      <c r="CP172" s="33" t="str">
        <f>IF(CO172&gt;='PAINEL E TARGET'!$T$11,'PAINEL E TARGET'!$S$11,
IF(CO172&gt;='PAINEL E TARGET'!$T$12,'PAINEL E TARGET'!$S$12,
IF(CO172&gt;='PAINEL E TARGET'!$T$13,'PAINEL E TARGET'!$S$13,
IF(CO172&gt;='PAINEL E TARGET'!$T$14,'PAINEL E TARGET'!$S$14,
IF(CO172&gt;='PAINEL E TARGET'!$T$15,'PAINEL E TARGET'!$S$15,
IF(CO172&gt;='PAINEL E TARGET'!$T$16,'PAINEL E TARGET'!$S$16,
IF(CO172&gt;='PAINEL E TARGET'!$T$17,'PAINEL E TARGET'!$S$17,
IF(CO172&gt;='PAINEL E TARGET'!$T$18,'PAINEL E TARGET'!$S$18,'PAINEL E TARGET'!$S$19))))))))</f>
        <v>Não elegível</v>
      </c>
      <c r="CQ172" s="17">
        <f>IFERROR(VLOOKUP($BW172,'PAINEL E TARGET'!$G$1:$Q$99,5,0),0)</f>
        <v>0.3</v>
      </c>
      <c r="CR172" s="17">
        <f>VLOOKUP(CP172,'PAINEL E TARGET'!$S$10:$U$19,3,0)</f>
        <v>0</v>
      </c>
      <c r="CS172" s="16">
        <f t="shared" si="101"/>
        <v>0</v>
      </c>
      <c r="CT172" s="17">
        <f t="shared" si="87"/>
        <v>0</v>
      </c>
      <c r="CU172" s="33" t="str">
        <f>IF(CT172&gt;='PAINEL E TARGET'!$T$11,'PAINEL E TARGET'!$S$11,
IF(CT172&gt;='PAINEL E TARGET'!$T$12,'PAINEL E TARGET'!$S$12,
IF(CT172&gt;='PAINEL E TARGET'!$T$13,'PAINEL E TARGET'!$S$13,
IF(CT172&gt;='PAINEL E TARGET'!$T$14,'PAINEL E TARGET'!$S$14,
IF(CT172&gt;='PAINEL E TARGET'!$T$15,'PAINEL E TARGET'!$S$15,
IF(CT172&gt;='PAINEL E TARGET'!$T$16,'PAINEL E TARGET'!$S$16,
IF(CT172&gt;='PAINEL E TARGET'!$T$17,'PAINEL E TARGET'!$S$17,
IF(CT172&gt;='PAINEL E TARGET'!$T$18,'PAINEL E TARGET'!$S$18,'PAINEL E TARGET'!$S$19))))))))</f>
        <v>Não elegível</v>
      </c>
      <c r="CV172" s="17">
        <f>IFERROR(VLOOKUP($BW172,'PAINEL E TARGET'!$G$1:$Q$99,6,0),0)</f>
        <v>0</v>
      </c>
      <c r="CW172" s="17">
        <f>VLOOKUP(CU172,'PAINEL E TARGET'!$S$10:$U$19,3,0)</f>
        <v>0</v>
      </c>
      <c r="CX172" s="16">
        <f t="shared" si="102"/>
        <v>0</v>
      </c>
      <c r="CY172" s="17">
        <f t="shared" si="88"/>
        <v>1.2769999999999999</v>
      </c>
      <c r="CZ172" s="33" t="str">
        <f>IF(CY172&gt;='PAINEL E TARGET'!$T$11,'PAINEL E TARGET'!$S$11,
IF(CY172&gt;='PAINEL E TARGET'!$T$12,'PAINEL E TARGET'!$S$12,
IF(CY172&gt;='PAINEL E TARGET'!$T$13,'PAINEL E TARGET'!$S$13,
IF(CY172&gt;='PAINEL E TARGET'!$T$14,'PAINEL E TARGET'!$S$14,
IF(CY172&gt;='PAINEL E TARGET'!$T$15,'PAINEL E TARGET'!$S$15,
IF(CY172&gt;='PAINEL E TARGET'!$T$16,'PAINEL E TARGET'!$S$16,
IF(CY172&gt;='PAINEL E TARGET'!$T$17,'PAINEL E TARGET'!$S$17,
IF(CY172&gt;='PAINEL E TARGET'!$T$18,'PAINEL E TARGET'!$S$18,'PAINEL E TARGET'!$S$19))))))))</f>
        <v>7. Fx de 125% a 129,9%</v>
      </c>
      <c r="DA172" s="17">
        <f>IFERROR(VLOOKUP($BW172,'PAINEL E TARGET'!$G$1:$Q$99,7,0),0)</f>
        <v>0.15</v>
      </c>
      <c r="DB172" s="17">
        <f>VLOOKUP(CZ172,'PAINEL E TARGET'!$S$10:$U$19,3,0)</f>
        <v>1.5</v>
      </c>
      <c r="DC172" s="16">
        <f t="shared" si="103"/>
        <v>421.87499999999994</v>
      </c>
      <c r="DD172" s="17">
        <f t="shared" si="89"/>
        <v>1.401</v>
      </c>
      <c r="DE172" s="33" t="str">
        <f>IF(DD172&gt;='PAINEL E TARGET'!$T$11,'PAINEL E TARGET'!$S$11,
IF(DD172&gt;='PAINEL E TARGET'!$T$12,'PAINEL E TARGET'!$S$12,
IF(DD172&gt;='PAINEL E TARGET'!$T$13,'PAINEL E TARGET'!$S$13,
IF(DD172&gt;='PAINEL E TARGET'!$T$14,'PAINEL E TARGET'!$S$14,
IF(DD172&gt;='PAINEL E TARGET'!$T$15,'PAINEL E TARGET'!$S$15,
IF(DD172&gt;='PAINEL E TARGET'!$T$16,'PAINEL E TARGET'!$S$16,
IF(DD172&gt;='PAINEL E TARGET'!$T$17,'PAINEL E TARGET'!$S$17,
IF(DD172&gt;='PAINEL E TARGET'!$T$18,'PAINEL E TARGET'!$S$18,'PAINEL E TARGET'!$S$19))))))))</f>
        <v>8. Fx de 130% ou mais</v>
      </c>
      <c r="DF172" s="17">
        <f>IFERROR(VLOOKUP($BW172,'PAINEL E TARGET'!$G$1:$Q$99,8,0),0)</f>
        <v>0.1</v>
      </c>
      <c r="DG172" s="17">
        <f>VLOOKUP(DE172,'PAINEL E TARGET'!$S$10:$U$19,3,0)</f>
        <v>1.6</v>
      </c>
      <c r="DH172" s="16">
        <f t="shared" si="104"/>
        <v>300.00000000000006</v>
      </c>
      <c r="DI172" s="17">
        <f t="shared" si="90"/>
        <v>7.3999999999999996E-2</v>
      </c>
      <c r="DJ172" s="33" t="str">
        <f>IF(DI172&gt;='PAINEL E TARGET'!$T$11,'PAINEL E TARGET'!$S$11,
IF(DI172&gt;='PAINEL E TARGET'!$T$12,'PAINEL E TARGET'!$S$12,
IF(DI172&gt;='PAINEL E TARGET'!$T$13,'PAINEL E TARGET'!$S$13,
IF(DI172&gt;='PAINEL E TARGET'!$T$14,'PAINEL E TARGET'!$S$14,
IF(DI172&gt;='PAINEL E TARGET'!$T$15,'PAINEL E TARGET'!$S$15,
IF(DI172&gt;='PAINEL E TARGET'!$T$16,'PAINEL E TARGET'!$S$16,
IF(DI172&gt;='PAINEL E TARGET'!$T$17,'PAINEL E TARGET'!$S$17,
IF(DI172&gt;='PAINEL E TARGET'!$T$18,'PAINEL E TARGET'!$S$18,'PAINEL E TARGET'!$S$19))))))))</f>
        <v>Não elegível</v>
      </c>
      <c r="DK172" s="17">
        <f>IFERROR(VLOOKUP($BW172,'PAINEL E TARGET'!$G$1:$Q$99,9,0),0)</f>
        <v>0.15</v>
      </c>
      <c r="DL172" s="17">
        <f>VLOOKUP(DJ172,'PAINEL E TARGET'!$S$10:$U$19,3,0)</f>
        <v>0</v>
      </c>
      <c r="DM172" s="16">
        <f t="shared" si="105"/>
        <v>0</v>
      </c>
      <c r="DN172" s="17">
        <f t="shared" si="91"/>
        <v>1.3879999999999999</v>
      </c>
      <c r="DO172" s="33" t="str">
        <f>IF(DN172&gt;='PAINEL E TARGET'!$T$11,'PAINEL E TARGET'!$S$11,
IF(DN172&gt;='PAINEL E TARGET'!$T$12,'PAINEL E TARGET'!$S$12,
IF(DN172&gt;='PAINEL E TARGET'!$T$13,'PAINEL E TARGET'!$S$13,
IF(DN172&gt;='PAINEL E TARGET'!$T$14,'PAINEL E TARGET'!$S$14,
IF(DN172&gt;='PAINEL E TARGET'!$T$15,'PAINEL E TARGET'!$S$15,
IF(DN172&gt;='PAINEL E TARGET'!$T$16,'PAINEL E TARGET'!$S$16,
IF(DN172&gt;='PAINEL E TARGET'!$T$17,'PAINEL E TARGET'!$S$17,
IF(DN172&gt;='PAINEL E TARGET'!$T$18,'PAINEL E TARGET'!$S$18,'PAINEL E TARGET'!$S$19))))))))</f>
        <v>8. Fx de 130% ou mais</v>
      </c>
      <c r="DP172" s="17">
        <f>IFERROR(VLOOKUP($BW172,'PAINEL E TARGET'!$G$1:$Q$99,10,0),0)</f>
        <v>0</v>
      </c>
      <c r="DQ172" s="17">
        <f>VLOOKUP(DO172,'PAINEL E TARGET'!$S$10:$U$19,3,0)</f>
        <v>1.6</v>
      </c>
      <c r="DR172" s="16">
        <f t="shared" si="106"/>
        <v>0</v>
      </c>
      <c r="DS172" s="17">
        <f t="shared" si="92"/>
        <v>0.96299999999999997</v>
      </c>
      <c r="DT172" s="16">
        <f>IF(DS172&gt;=1,VLOOKUP(BO172,'PAINEL E TARGET'!$S$1:$W$8,5,0),0)</f>
        <v>0</v>
      </c>
      <c r="DU172" s="16">
        <f t="shared" si="107"/>
        <v>721.875</v>
      </c>
    </row>
    <row r="173" spans="2:125" s="32" customFormat="1" x14ac:dyDescent="0.2">
      <c r="B173" s="44">
        <v>43541</v>
      </c>
      <c r="C173" s="65">
        <v>735</v>
      </c>
      <c r="D173" s="66" t="s">
        <v>179</v>
      </c>
      <c r="E173" s="65">
        <v>316</v>
      </c>
      <c r="F173" s="65" t="s">
        <v>943</v>
      </c>
      <c r="G173" s="67">
        <v>1257265.4357782202</v>
      </c>
      <c r="H173" s="67">
        <v>714419.99299563968</v>
      </c>
      <c r="I173" s="67">
        <v>676986.09000000008</v>
      </c>
      <c r="J173" s="68">
        <v>0.94760238604371183</v>
      </c>
      <c r="K173" s="67">
        <v>40589.285481568928</v>
      </c>
      <c r="L173" s="67">
        <v>591301.94521956542</v>
      </c>
      <c r="M173" s="67">
        <v>46430.48</v>
      </c>
      <c r="N173" s="67">
        <v>590227.55000000005</v>
      </c>
      <c r="O173" s="67">
        <v>1113972.5749027305</v>
      </c>
      <c r="P173" s="67" t="s">
        <v>1082</v>
      </c>
      <c r="Q173" s="67" t="s">
        <v>1082</v>
      </c>
      <c r="R173" s="67">
        <v>0</v>
      </c>
      <c r="S173" s="67">
        <v>0</v>
      </c>
      <c r="T173" s="68">
        <v>9.4922997955591573E-2</v>
      </c>
      <c r="U173" s="68">
        <v>9.0470106848412793E-2</v>
      </c>
      <c r="V173" s="68">
        <v>0.95308943877581698</v>
      </c>
      <c r="W173" s="67">
        <v>59981.009999999995</v>
      </c>
      <c r="X173" s="67">
        <v>57598.520000000004</v>
      </c>
      <c r="Y173" s="68">
        <v>0.96027926171966771</v>
      </c>
      <c r="Z173" s="68">
        <v>8.0414678240776555E-2</v>
      </c>
      <c r="AA173" s="68">
        <v>0.12234886914094209</v>
      </c>
      <c r="AB173" s="68">
        <v>1.5214743355013713</v>
      </c>
      <c r="AC173" s="67">
        <v>50813.33</v>
      </c>
      <c r="AD173" s="67">
        <v>77894.389999999985</v>
      </c>
      <c r="AE173" s="68">
        <v>1.5329518848695802</v>
      </c>
      <c r="AF173" s="43">
        <v>80</v>
      </c>
      <c r="AG173" s="43">
        <v>67</v>
      </c>
      <c r="AH173" s="43">
        <v>41</v>
      </c>
      <c r="AI173" s="43">
        <v>34</v>
      </c>
      <c r="AJ173" s="67">
        <v>26311.52</v>
      </c>
      <c r="AK173" s="67">
        <v>25575</v>
      </c>
      <c r="AL173" s="68">
        <v>0.97200769852900937</v>
      </c>
      <c r="AM173" s="67">
        <v>6014.23</v>
      </c>
      <c r="AN173" s="67">
        <v>5042.3</v>
      </c>
      <c r="AO173" s="68">
        <v>0.83839494000063197</v>
      </c>
      <c r="AP173" s="67">
        <v>7653.7800000000007</v>
      </c>
      <c r="AQ173" s="67">
        <v>7087.2200000000012</v>
      </c>
      <c r="AR173" s="68">
        <v>0.92597644562556025</v>
      </c>
      <c r="AS173" s="67">
        <v>20001.479999999996</v>
      </c>
      <c r="AT173" s="67">
        <v>19894</v>
      </c>
      <c r="AU173" s="68">
        <v>0.99462639764657435</v>
      </c>
      <c r="AV173" s="43">
        <v>4756.99</v>
      </c>
      <c r="AW173" s="43">
        <v>2364.6699999999996</v>
      </c>
      <c r="AX173" s="69">
        <v>0.49709375045984955</v>
      </c>
      <c r="AY173" s="43">
        <v>40589.285481568928</v>
      </c>
      <c r="AZ173" s="43">
        <v>46430.48</v>
      </c>
      <c r="BA173" s="43">
        <v>24492.661699102653</v>
      </c>
      <c r="BB173" s="43">
        <v>32466.219999999994</v>
      </c>
      <c r="BC173" s="43">
        <v>70437.606570754389</v>
      </c>
      <c r="BD173" s="43">
        <v>43156.714668569082</v>
      </c>
      <c r="BE173" s="43">
        <v>106346.06000000001</v>
      </c>
      <c r="BF173" s="43">
        <v>90091.85</v>
      </c>
      <c r="BG173" s="43">
        <v>8426.1</v>
      </c>
      <c r="BH173" s="43">
        <v>64</v>
      </c>
      <c r="BI173" s="44">
        <v>43173</v>
      </c>
      <c r="BJ173" s="44">
        <v>43541</v>
      </c>
      <c r="BK173" s="44">
        <v>43172</v>
      </c>
      <c r="BL173" s="43">
        <f t="shared" si="93"/>
        <v>676986.09000000008</v>
      </c>
      <c r="BM173" s="43">
        <f t="shared" si="94"/>
        <v>636658.03</v>
      </c>
      <c r="BO173" s="16" t="str">
        <f>IFERROR(VLOOKUP($C173,'PORTE LOJA'!A:B,2,0),"PORTE 1")</f>
        <v>PORTE 2</v>
      </c>
      <c r="BP173" s="16">
        <f>VLOOKUP(BO173,'PAINEL E TARGET'!$S$1:$W$8,3,0)</f>
        <v>1875</v>
      </c>
      <c r="BQ173" s="16">
        <f t="shared" si="72"/>
        <v>1</v>
      </c>
      <c r="BR173" s="16">
        <f t="shared" si="73"/>
        <v>1</v>
      </c>
      <c r="BS173" s="16">
        <f t="shared" si="74"/>
        <v>1</v>
      </c>
      <c r="BT173" s="16">
        <f t="shared" si="75"/>
        <v>1</v>
      </c>
      <c r="BU173" s="16">
        <f t="shared" si="76"/>
        <v>1</v>
      </c>
      <c r="BV173" s="16">
        <f t="shared" si="77"/>
        <v>1</v>
      </c>
      <c r="BW173" s="17" t="str">
        <f t="shared" si="95"/>
        <v>111111</v>
      </c>
      <c r="BY173" s="17">
        <f t="shared" si="78"/>
        <v>0.94799999999999995</v>
      </c>
      <c r="BZ173" s="17">
        <f t="shared" si="79"/>
        <v>1.008</v>
      </c>
      <c r="CA173" s="17" t="str">
        <f t="shared" si="96"/>
        <v>Sem Retira</v>
      </c>
      <c r="CB173" s="17">
        <f t="shared" si="97"/>
        <v>1.008</v>
      </c>
      <c r="CC173" s="33" t="str">
        <f>IF(CB173&gt;='PAINEL E TARGET'!$T$11,'PAINEL E TARGET'!$S$11,
IF(CB173&gt;='PAINEL E TARGET'!$T$12,'PAINEL E TARGET'!$S$12,
IF(CB173&gt;='PAINEL E TARGET'!$T$13,'PAINEL E TARGET'!$S$13,
IF(CB173&gt;='PAINEL E TARGET'!$T$14,'PAINEL E TARGET'!$S$14,
IF(CB173&gt;='PAINEL E TARGET'!$T$15,'PAINEL E TARGET'!$S$15,
IF(CB173&gt;='PAINEL E TARGET'!$T$16,'PAINEL E TARGET'!$S$16,
IF(CB173&gt;='PAINEL E TARGET'!$T$17,'PAINEL E TARGET'!$S$17,
IF(CB173&gt;='PAINEL E TARGET'!$T$18,'PAINEL E TARGET'!$S$18,'PAINEL E TARGET'!$S$19))))))))</f>
        <v>2. Fx de 100% a 104,9%</v>
      </c>
      <c r="CD173" s="17">
        <f>IFERROR(VLOOKUP($BW173,'PAINEL E TARGET'!$G$1:$Q$99,4,0),0)</f>
        <v>0.25</v>
      </c>
      <c r="CE173" s="17">
        <f>VLOOKUP(CC173,'PAINEL E TARGET'!$S$10:$U$19,3,0)</f>
        <v>1</v>
      </c>
      <c r="CF173" s="16">
        <f t="shared" si="98"/>
        <v>468.75</v>
      </c>
      <c r="CG173" s="17">
        <f t="shared" si="80"/>
        <v>0.97199999999999998</v>
      </c>
      <c r="CH173" s="17">
        <f t="shared" si="81"/>
        <v>0.83799999999999997</v>
      </c>
      <c r="CI173" s="17">
        <f t="shared" si="82"/>
        <v>0.92600000000000005</v>
      </c>
      <c r="CJ173" s="17">
        <f t="shared" si="83"/>
        <v>0.995</v>
      </c>
      <c r="CK173" s="17">
        <f t="shared" si="84"/>
        <v>0.497</v>
      </c>
      <c r="CL173" s="17">
        <f t="shared" si="85"/>
        <v>0.96</v>
      </c>
      <c r="CM173" s="16">
        <f t="shared" si="86"/>
        <v>4</v>
      </c>
      <c r="CN173" s="17" t="str">
        <f t="shared" si="99"/>
        <v>não ok</v>
      </c>
      <c r="CO173" s="17">
        <f t="shared" si="100"/>
        <v>0</v>
      </c>
      <c r="CP173" s="33" t="str">
        <f>IF(CO173&gt;='PAINEL E TARGET'!$T$11,'PAINEL E TARGET'!$S$11,
IF(CO173&gt;='PAINEL E TARGET'!$T$12,'PAINEL E TARGET'!$S$12,
IF(CO173&gt;='PAINEL E TARGET'!$T$13,'PAINEL E TARGET'!$S$13,
IF(CO173&gt;='PAINEL E TARGET'!$T$14,'PAINEL E TARGET'!$S$14,
IF(CO173&gt;='PAINEL E TARGET'!$T$15,'PAINEL E TARGET'!$S$15,
IF(CO173&gt;='PAINEL E TARGET'!$T$16,'PAINEL E TARGET'!$S$16,
IF(CO173&gt;='PAINEL E TARGET'!$T$17,'PAINEL E TARGET'!$S$17,
IF(CO173&gt;='PAINEL E TARGET'!$T$18,'PAINEL E TARGET'!$S$18,'PAINEL E TARGET'!$S$19))))))))</f>
        <v>Não elegível</v>
      </c>
      <c r="CQ173" s="17">
        <f>IFERROR(VLOOKUP($BW173,'PAINEL E TARGET'!$G$1:$Q$99,5,0),0)</f>
        <v>0.25</v>
      </c>
      <c r="CR173" s="17">
        <f>VLOOKUP(CP173,'PAINEL E TARGET'!$S$10:$U$19,3,0)</f>
        <v>0</v>
      </c>
      <c r="CS173" s="16">
        <f t="shared" si="101"/>
        <v>0</v>
      </c>
      <c r="CT173" s="17">
        <f t="shared" si="87"/>
        <v>1.5329999999999999</v>
      </c>
      <c r="CU173" s="33" t="str">
        <f>IF(CT173&gt;='PAINEL E TARGET'!$T$11,'PAINEL E TARGET'!$S$11,
IF(CT173&gt;='PAINEL E TARGET'!$T$12,'PAINEL E TARGET'!$S$12,
IF(CT173&gt;='PAINEL E TARGET'!$T$13,'PAINEL E TARGET'!$S$13,
IF(CT173&gt;='PAINEL E TARGET'!$T$14,'PAINEL E TARGET'!$S$14,
IF(CT173&gt;='PAINEL E TARGET'!$T$15,'PAINEL E TARGET'!$S$15,
IF(CT173&gt;='PAINEL E TARGET'!$T$16,'PAINEL E TARGET'!$S$16,
IF(CT173&gt;='PAINEL E TARGET'!$T$17,'PAINEL E TARGET'!$S$17,
IF(CT173&gt;='PAINEL E TARGET'!$T$18,'PAINEL E TARGET'!$S$18,'PAINEL E TARGET'!$S$19))))))))</f>
        <v>8. Fx de 130% ou mais</v>
      </c>
      <c r="CV173" s="17">
        <f>IFERROR(VLOOKUP($BW173,'PAINEL E TARGET'!$G$1:$Q$99,6,0),0)</f>
        <v>0.2</v>
      </c>
      <c r="CW173" s="17">
        <f>VLOOKUP(CU173,'PAINEL E TARGET'!$S$10:$U$19,3,0)</f>
        <v>1.6</v>
      </c>
      <c r="CX173" s="16">
        <f t="shared" si="102"/>
        <v>600.00000000000011</v>
      </c>
      <c r="CY173" s="17">
        <f t="shared" si="88"/>
        <v>1.1439999999999999</v>
      </c>
      <c r="CZ173" s="33" t="str">
        <f>IF(CY173&gt;='PAINEL E TARGET'!$T$11,'PAINEL E TARGET'!$S$11,
IF(CY173&gt;='PAINEL E TARGET'!$T$12,'PAINEL E TARGET'!$S$12,
IF(CY173&gt;='PAINEL E TARGET'!$T$13,'PAINEL E TARGET'!$S$13,
IF(CY173&gt;='PAINEL E TARGET'!$T$14,'PAINEL E TARGET'!$S$14,
IF(CY173&gt;='PAINEL E TARGET'!$T$15,'PAINEL E TARGET'!$S$15,
IF(CY173&gt;='PAINEL E TARGET'!$T$16,'PAINEL E TARGET'!$S$16,
IF(CY173&gt;='PAINEL E TARGET'!$T$17,'PAINEL E TARGET'!$S$17,
IF(CY173&gt;='PAINEL E TARGET'!$T$18,'PAINEL E TARGET'!$S$18,'PAINEL E TARGET'!$S$19))))))))</f>
        <v>4. Fx de 110% a 114,9%</v>
      </c>
      <c r="DA173" s="17">
        <f>IFERROR(VLOOKUP($BW173,'PAINEL E TARGET'!$G$1:$Q$99,7,0),0)</f>
        <v>0.15</v>
      </c>
      <c r="DB173" s="17">
        <f>VLOOKUP(CZ173,'PAINEL E TARGET'!$S$10:$U$19,3,0)</f>
        <v>1.2</v>
      </c>
      <c r="DC173" s="16">
        <f t="shared" si="103"/>
        <v>337.5</v>
      </c>
      <c r="DD173" s="17">
        <f t="shared" si="89"/>
        <v>1.3260000000000001</v>
      </c>
      <c r="DE173" s="33" t="str">
        <f>IF(DD173&gt;='PAINEL E TARGET'!$T$11,'PAINEL E TARGET'!$S$11,
IF(DD173&gt;='PAINEL E TARGET'!$T$12,'PAINEL E TARGET'!$S$12,
IF(DD173&gt;='PAINEL E TARGET'!$T$13,'PAINEL E TARGET'!$S$13,
IF(DD173&gt;='PAINEL E TARGET'!$T$14,'PAINEL E TARGET'!$S$14,
IF(DD173&gt;='PAINEL E TARGET'!$T$15,'PAINEL E TARGET'!$S$15,
IF(DD173&gt;='PAINEL E TARGET'!$T$16,'PAINEL E TARGET'!$S$16,
IF(DD173&gt;='PAINEL E TARGET'!$T$17,'PAINEL E TARGET'!$S$17,
IF(DD173&gt;='PAINEL E TARGET'!$T$18,'PAINEL E TARGET'!$S$18,'PAINEL E TARGET'!$S$19))))))))</f>
        <v>8. Fx de 130% ou mais</v>
      </c>
      <c r="DF173" s="17">
        <f>IFERROR(VLOOKUP($BW173,'PAINEL E TARGET'!$G$1:$Q$99,8,0),0)</f>
        <v>0.1</v>
      </c>
      <c r="DG173" s="17">
        <f>VLOOKUP(DE173,'PAINEL E TARGET'!$S$10:$U$19,3,0)</f>
        <v>1.6</v>
      </c>
      <c r="DH173" s="16">
        <f t="shared" si="104"/>
        <v>300.00000000000006</v>
      </c>
      <c r="DI173" s="17">
        <f t="shared" si="90"/>
        <v>0.82899999999999996</v>
      </c>
      <c r="DJ173" s="33" t="str">
        <f>IF(DI173&gt;='PAINEL E TARGET'!$T$11,'PAINEL E TARGET'!$S$11,
IF(DI173&gt;='PAINEL E TARGET'!$T$12,'PAINEL E TARGET'!$S$12,
IF(DI173&gt;='PAINEL E TARGET'!$T$13,'PAINEL E TARGET'!$S$13,
IF(DI173&gt;='PAINEL E TARGET'!$T$14,'PAINEL E TARGET'!$S$14,
IF(DI173&gt;='PAINEL E TARGET'!$T$15,'PAINEL E TARGET'!$S$15,
IF(DI173&gt;='PAINEL E TARGET'!$T$16,'PAINEL E TARGET'!$S$16,
IF(DI173&gt;='PAINEL E TARGET'!$T$17,'PAINEL E TARGET'!$S$17,
IF(DI173&gt;='PAINEL E TARGET'!$T$18,'PAINEL E TARGET'!$S$18,'PAINEL E TARGET'!$S$19))))))))</f>
        <v>Não elegível</v>
      </c>
      <c r="DK173" s="17">
        <f>IFERROR(VLOOKUP($BW173,'PAINEL E TARGET'!$G$1:$Q$99,9,0),0)</f>
        <v>0.05</v>
      </c>
      <c r="DL173" s="17">
        <f>VLOOKUP(DJ173,'PAINEL E TARGET'!$S$10:$U$19,3,0)</f>
        <v>0</v>
      </c>
      <c r="DM173" s="16">
        <f t="shared" si="105"/>
        <v>0</v>
      </c>
      <c r="DN173" s="17">
        <f t="shared" si="91"/>
        <v>0.497</v>
      </c>
      <c r="DO173" s="33" t="str">
        <f>IF(DN173&gt;='PAINEL E TARGET'!$T$11,'PAINEL E TARGET'!$S$11,
IF(DN173&gt;='PAINEL E TARGET'!$T$12,'PAINEL E TARGET'!$S$12,
IF(DN173&gt;='PAINEL E TARGET'!$T$13,'PAINEL E TARGET'!$S$13,
IF(DN173&gt;='PAINEL E TARGET'!$T$14,'PAINEL E TARGET'!$S$14,
IF(DN173&gt;='PAINEL E TARGET'!$T$15,'PAINEL E TARGET'!$S$15,
IF(DN173&gt;='PAINEL E TARGET'!$T$16,'PAINEL E TARGET'!$S$16,
IF(DN173&gt;='PAINEL E TARGET'!$T$17,'PAINEL E TARGET'!$S$17,
IF(DN173&gt;='PAINEL E TARGET'!$T$18,'PAINEL E TARGET'!$S$18,'PAINEL E TARGET'!$S$19))))))))</f>
        <v>Não elegível</v>
      </c>
      <c r="DP173" s="17">
        <f>IFERROR(VLOOKUP($BW173,'PAINEL E TARGET'!$G$1:$Q$99,10,0),0)</f>
        <v>0</v>
      </c>
      <c r="DQ173" s="17">
        <f>VLOOKUP(DO173,'PAINEL E TARGET'!$S$10:$U$19,3,0)</f>
        <v>0</v>
      </c>
      <c r="DR173" s="16">
        <f t="shared" si="106"/>
        <v>0</v>
      </c>
      <c r="DS173" s="17">
        <f t="shared" si="92"/>
        <v>0.83799999999999997</v>
      </c>
      <c r="DT173" s="16">
        <f>IF(DS173&gt;=1,VLOOKUP(BO173,'PAINEL E TARGET'!$S$1:$W$8,5,0),0)</f>
        <v>0</v>
      </c>
      <c r="DU173" s="16">
        <f t="shared" si="107"/>
        <v>1706.25</v>
      </c>
    </row>
    <row r="174" spans="2:125" s="32" customFormat="1" x14ac:dyDescent="0.2">
      <c r="B174" s="44">
        <v>43541</v>
      </c>
      <c r="C174" s="65">
        <v>739</v>
      </c>
      <c r="D174" s="66" t="s">
        <v>180</v>
      </c>
      <c r="E174" s="65">
        <v>312</v>
      </c>
      <c r="F174" s="65" t="s">
        <v>943</v>
      </c>
      <c r="G174" s="67">
        <v>1180383.5776435903</v>
      </c>
      <c r="H174" s="67">
        <v>726460.3757811801</v>
      </c>
      <c r="I174" s="67">
        <v>579582.06000000006</v>
      </c>
      <c r="J174" s="68">
        <v>0.79781648018553208</v>
      </c>
      <c r="K174" s="67">
        <v>3647.0333473273245</v>
      </c>
      <c r="L174" s="67">
        <v>577021.64497878193</v>
      </c>
      <c r="M174" s="67">
        <v>9232.0499999999993</v>
      </c>
      <c r="N174" s="67">
        <v>545913.46</v>
      </c>
      <c r="O174" s="67">
        <v>952033.15903585881</v>
      </c>
      <c r="P174" s="67" t="s">
        <v>1082</v>
      </c>
      <c r="Q174" s="67" t="s">
        <v>1082</v>
      </c>
      <c r="R174" s="67">
        <v>0</v>
      </c>
      <c r="S174" s="67">
        <v>5596.9</v>
      </c>
      <c r="T174" s="68">
        <v>8.5764260857947444E-2</v>
      </c>
      <c r="U174" s="68">
        <v>0.11024383499021724</v>
      </c>
      <c r="V174" s="68">
        <v>1.2854286142897642</v>
      </c>
      <c r="W174" s="67">
        <v>49800.62000000001</v>
      </c>
      <c r="X174" s="67">
        <v>61201.369999999995</v>
      </c>
      <c r="Y174" s="68">
        <v>1.2289278727855193</v>
      </c>
      <c r="Z174" s="68">
        <v>0</v>
      </c>
      <c r="AA174" s="68">
        <v>0</v>
      </c>
      <c r="AB174" s="68">
        <v>0</v>
      </c>
      <c r="AC174" s="67">
        <v>0</v>
      </c>
      <c r="AD174" s="67">
        <v>0</v>
      </c>
      <c r="AE174" s="68" t="s">
        <v>1082</v>
      </c>
      <c r="AF174" s="43">
        <v>80</v>
      </c>
      <c r="AG174" s="43">
        <v>75</v>
      </c>
      <c r="AH174" s="43">
        <v>18</v>
      </c>
      <c r="AI174" s="43">
        <v>24</v>
      </c>
      <c r="AJ174" s="67">
        <v>17513.75</v>
      </c>
      <c r="AK174" s="67">
        <v>23700</v>
      </c>
      <c r="AL174" s="68">
        <v>1.3532224680608094</v>
      </c>
      <c r="AM174" s="67">
        <v>4772.58</v>
      </c>
      <c r="AN174" s="67">
        <v>6612.1</v>
      </c>
      <c r="AO174" s="68">
        <v>1.3854351315221538</v>
      </c>
      <c r="AP174" s="67">
        <v>4173.66</v>
      </c>
      <c r="AQ174" s="67">
        <v>7235.66</v>
      </c>
      <c r="AR174" s="68">
        <v>1.7336486441157162</v>
      </c>
      <c r="AS174" s="67">
        <v>23340.630000000005</v>
      </c>
      <c r="AT174" s="67">
        <v>23653.61</v>
      </c>
      <c r="AU174" s="68">
        <v>1.0134092353119859</v>
      </c>
      <c r="AV174" s="43">
        <v>721.87</v>
      </c>
      <c r="AW174" s="43">
        <v>1269.68</v>
      </c>
      <c r="AX174" s="69">
        <v>1.7588762519567236</v>
      </c>
      <c r="AY174" s="43">
        <v>3647.0333473273245</v>
      </c>
      <c r="AZ174" s="43">
        <v>9232.0499999999993</v>
      </c>
      <c r="BA174" s="43">
        <v>40244.312423277326</v>
      </c>
      <c r="BB174" s="43">
        <v>36656.240000000005</v>
      </c>
      <c r="BC174" s="43">
        <v>5885.3907201294796</v>
      </c>
      <c r="BD174" s="43">
        <v>65786.441122679433</v>
      </c>
      <c r="BE174" s="43">
        <v>82048.62</v>
      </c>
      <c r="BF174" s="43">
        <v>0</v>
      </c>
      <c r="BG174" s="43">
        <v>1187.48</v>
      </c>
      <c r="BH174" s="43">
        <v>30</v>
      </c>
      <c r="BI174" s="44">
        <v>43173</v>
      </c>
      <c r="BJ174" s="44">
        <v>43541</v>
      </c>
      <c r="BK174" s="44">
        <v>43172</v>
      </c>
      <c r="BL174" s="43">
        <f t="shared" si="93"/>
        <v>585178.96000000008</v>
      </c>
      <c r="BM174" s="43">
        <f t="shared" si="94"/>
        <v>560742.41</v>
      </c>
      <c r="BO174" s="16" t="str">
        <f>IFERROR(VLOOKUP($C174,'PORTE LOJA'!A:B,2,0),"PORTE 1")</f>
        <v>PORTE 2</v>
      </c>
      <c r="BP174" s="16">
        <f>VLOOKUP(BO174,'PAINEL E TARGET'!$S$1:$W$8,3,0)</f>
        <v>1875</v>
      </c>
      <c r="BQ174" s="16">
        <f t="shared" si="72"/>
        <v>1</v>
      </c>
      <c r="BR174" s="16">
        <f t="shared" si="73"/>
        <v>1</v>
      </c>
      <c r="BS174" s="16">
        <f t="shared" si="74"/>
        <v>0</v>
      </c>
      <c r="BT174" s="16">
        <f t="shared" si="75"/>
        <v>1</v>
      </c>
      <c r="BU174" s="16">
        <f t="shared" si="76"/>
        <v>1</v>
      </c>
      <c r="BV174" s="16">
        <f t="shared" si="77"/>
        <v>1</v>
      </c>
      <c r="BW174" s="17" t="str">
        <f t="shared" si="95"/>
        <v>110111</v>
      </c>
      <c r="BY174" s="17">
        <f t="shared" si="78"/>
        <v>0.80600000000000005</v>
      </c>
      <c r="BZ174" s="17">
        <f t="shared" si="79"/>
        <v>0.96599999999999997</v>
      </c>
      <c r="CA174" s="17" t="str">
        <f t="shared" si="96"/>
        <v>Sem Retira</v>
      </c>
      <c r="CB174" s="17">
        <f t="shared" si="97"/>
        <v>0.96599999999999997</v>
      </c>
      <c r="CC174" s="33" t="str">
        <f>IF(CB174&gt;='PAINEL E TARGET'!$T$11,'PAINEL E TARGET'!$S$11,
IF(CB174&gt;='PAINEL E TARGET'!$T$12,'PAINEL E TARGET'!$S$12,
IF(CB174&gt;='PAINEL E TARGET'!$T$13,'PAINEL E TARGET'!$S$13,
IF(CB174&gt;='PAINEL E TARGET'!$T$14,'PAINEL E TARGET'!$S$14,
IF(CB174&gt;='PAINEL E TARGET'!$T$15,'PAINEL E TARGET'!$S$15,
IF(CB174&gt;='PAINEL E TARGET'!$T$16,'PAINEL E TARGET'!$S$16,
IF(CB174&gt;='PAINEL E TARGET'!$T$17,'PAINEL E TARGET'!$S$17,
IF(CB174&gt;='PAINEL E TARGET'!$T$18,'PAINEL E TARGET'!$S$18,'PAINEL E TARGET'!$S$19))))))))</f>
        <v>1. Fx de 90% a 99,9%</v>
      </c>
      <c r="CD174" s="17">
        <f>IFERROR(VLOOKUP($BW174,'PAINEL E TARGET'!$G$1:$Q$99,4,0),0)</f>
        <v>0.3</v>
      </c>
      <c r="CE174" s="17">
        <f>VLOOKUP(CC174,'PAINEL E TARGET'!$S$10:$U$19,3,0)</f>
        <v>0.5</v>
      </c>
      <c r="CF174" s="16">
        <f t="shared" si="98"/>
        <v>281.25</v>
      </c>
      <c r="CG174" s="17">
        <f t="shared" si="80"/>
        <v>1.353</v>
      </c>
      <c r="CH174" s="17">
        <f t="shared" si="81"/>
        <v>1.385</v>
      </c>
      <c r="CI174" s="17">
        <f t="shared" si="82"/>
        <v>1.734</v>
      </c>
      <c r="CJ174" s="17">
        <f t="shared" si="83"/>
        <v>1.0129999999999999</v>
      </c>
      <c r="CK174" s="17">
        <f t="shared" si="84"/>
        <v>1.7589999999999999</v>
      </c>
      <c r="CL174" s="17">
        <f t="shared" si="85"/>
        <v>1.2290000000000001</v>
      </c>
      <c r="CM174" s="16">
        <f t="shared" si="86"/>
        <v>5</v>
      </c>
      <c r="CN174" s="17" t="str">
        <f t="shared" si="99"/>
        <v>ok</v>
      </c>
      <c r="CO174" s="17">
        <f t="shared" si="100"/>
        <v>1.2290000000000001</v>
      </c>
      <c r="CP174" s="33" t="str">
        <f>IF(CO174&gt;='PAINEL E TARGET'!$T$11,'PAINEL E TARGET'!$S$11,
IF(CO174&gt;='PAINEL E TARGET'!$T$12,'PAINEL E TARGET'!$S$12,
IF(CO174&gt;='PAINEL E TARGET'!$T$13,'PAINEL E TARGET'!$S$13,
IF(CO174&gt;='PAINEL E TARGET'!$T$14,'PAINEL E TARGET'!$S$14,
IF(CO174&gt;='PAINEL E TARGET'!$T$15,'PAINEL E TARGET'!$S$15,
IF(CO174&gt;='PAINEL E TARGET'!$T$16,'PAINEL E TARGET'!$S$16,
IF(CO174&gt;='PAINEL E TARGET'!$T$17,'PAINEL E TARGET'!$S$17,
IF(CO174&gt;='PAINEL E TARGET'!$T$18,'PAINEL E TARGET'!$S$18,'PAINEL E TARGET'!$S$19))))))))</f>
        <v>6. Fx de 120% a 124,9%</v>
      </c>
      <c r="CQ174" s="17">
        <f>IFERROR(VLOOKUP($BW174,'PAINEL E TARGET'!$G$1:$Q$99,5,0),0)</f>
        <v>0.3</v>
      </c>
      <c r="CR174" s="17">
        <f>VLOOKUP(CP174,'PAINEL E TARGET'!$S$10:$U$19,3,0)</f>
        <v>1.4</v>
      </c>
      <c r="CS174" s="16">
        <f t="shared" si="101"/>
        <v>787.5</v>
      </c>
      <c r="CT174" s="17">
        <f t="shared" si="87"/>
        <v>0</v>
      </c>
      <c r="CU174" s="33" t="str">
        <f>IF(CT174&gt;='PAINEL E TARGET'!$T$11,'PAINEL E TARGET'!$S$11,
IF(CT174&gt;='PAINEL E TARGET'!$T$12,'PAINEL E TARGET'!$S$12,
IF(CT174&gt;='PAINEL E TARGET'!$T$13,'PAINEL E TARGET'!$S$13,
IF(CT174&gt;='PAINEL E TARGET'!$T$14,'PAINEL E TARGET'!$S$14,
IF(CT174&gt;='PAINEL E TARGET'!$T$15,'PAINEL E TARGET'!$S$15,
IF(CT174&gt;='PAINEL E TARGET'!$T$16,'PAINEL E TARGET'!$S$16,
IF(CT174&gt;='PAINEL E TARGET'!$T$17,'PAINEL E TARGET'!$S$17,
IF(CT174&gt;='PAINEL E TARGET'!$T$18,'PAINEL E TARGET'!$S$18,'PAINEL E TARGET'!$S$19))))))))</f>
        <v>Não elegível</v>
      </c>
      <c r="CV174" s="17">
        <f>IFERROR(VLOOKUP($BW174,'PAINEL E TARGET'!$G$1:$Q$99,6,0),0)</f>
        <v>0</v>
      </c>
      <c r="CW174" s="17">
        <f>VLOOKUP(CU174,'PAINEL E TARGET'!$S$10:$U$19,3,0)</f>
        <v>0</v>
      </c>
      <c r="CX174" s="16">
        <f t="shared" si="102"/>
        <v>0</v>
      </c>
      <c r="CY174" s="17">
        <f t="shared" si="88"/>
        <v>2.5310000000000001</v>
      </c>
      <c r="CZ174" s="33" t="str">
        <f>IF(CY174&gt;='PAINEL E TARGET'!$T$11,'PAINEL E TARGET'!$S$11,
IF(CY174&gt;='PAINEL E TARGET'!$T$12,'PAINEL E TARGET'!$S$12,
IF(CY174&gt;='PAINEL E TARGET'!$T$13,'PAINEL E TARGET'!$S$13,
IF(CY174&gt;='PAINEL E TARGET'!$T$14,'PAINEL E TARGET'!$S$14,
IF(CY174&gt;='PAINEL E TARGET'!$T$15,'PAINEL E TARGET'!$S$15,
IF(CY174&gt;='PAINEL E TARGET'!$T$16,'PAINEL E TARGET'!$S$16,
IF(CY174&gt;='PAINEL E TARGET'!$T$17,'PAINEL E TARGET'!$S$17,
IF(CY174&gt;='PAINEL E TARGET'!$T$18,'PAINEL E TARGET'!$S$18,'PAINEL E TARGET'!$S$19))))))))</f>
        <v>8. Fx de 130% ou mais</v>
      </c>
      <c r="DA174" s="17">
        <f>IFERROR(VLOOKUP($BW174,'PAINEL E TARGET'!$G$1:$Q$99,7,0),0)</f>
        <v>0.15</v>
      </c>
      <c r="DB174" s="17">
        <f>VLOOKUP(CZ174,'PAINEL E TARGET'!$S$10:$U$19,3,0)</f>
        <v>1.6</v>
      </c>
      <c r="DC174" s="16">
        <f t="shared" si="103"/>
        <v>450</v>
      </c>
      <c r="DD174" s="17">
        <f t="shared" si="89"/>
        <v>0.91100000000000003</v>
      </c>
      <c r="DE174" s="33" t="str">
        <f>IF(DD174&gt;='PAINEL E TARGET'!$T$11,'PAINEL E TARGET'!$S$11,
IF(DD174&gt;='PAINEL E TARGET'!$T$12,'PAINEL E TARGET'!$S$12,
IF(DD174&gt;='PAINEL E TARGET'!$T$13,'PAINEL E TARGET'!$S$13,
IF(DD174&gt;='PAINEL E TARGET'!$T$14,'PAINEL E TARGET'!$S$14,
IF(DD174&gt;='PAINEL E TARGET'!$T$15,'PAINEL E TARGET'!$S$15,
IF(DD174&gt;='PAINEL E TARGET'!$T$16,'PAINEL E TARGET'!$S$16,
IF(DD174&gt;='PAINEL E TARGET'!$T$17,'PAINEL E TARGET'!$S$17,
IF(DD174&gt;='PAINEL E TARGET'!$T$18,'PAINEL E TARGET'!$S$18,'PAINEL E TARGET'!$S$19))))))))</f>
        <v>1. Fx de 90% a 99,9%</v>
      </c>
      <c r="DF174" s="17">
        <f>IFERROR(VLOOKUP($BW174,'PAINEL E TARGET'!$G$1:$Q$99,8,0),0)</f>
        <v>0.1</v>
      </c>
      <c r="DG174" s="17">
        <f>VLOOKUP(DE174,'PAINEL E TARGET'!$S$10:$U$19,3,0)</f>
        <v>0.5</v>
      </c>
      <c r="DH174" s="16">
        <f t="shared" si="104"/>
        <v>93.75</v>
      </c>
      <c r="DI174" s="17">
        <f t="shared" si="90"/>
        <v>1.333</v>
      </c>
      <c r="DJ174" s="33" t="str">
        <f>IF(DI174&gt;='PAINEL E TARGET'!$T$11,'PAINEL E TARGET'!$S$11,
IF(DI174&gt;='PAINEL E TARGET'!$T$12,'PAINEL E TARGET'!$S$12,
IF(DI174&gt;='PAINEL E TARGET'!$T$13,'PAINEL E TARGET'!$S$13,
IF(DI174&gt;='PAINEL E TARGET'!$T$14,'PAINEL E TARGET'!$S$14,
IF(DI174&gt;='PAINEL E TARGET'!$T$15,'PAINEL E TARGET'!$S$15,
IF(DI174&gt;='PAINEL E TARGET'!$T$16,'PAINEL E TARGET'!$S$16,
IF(DI174&gt;='PAINEL E TARGET'!$T$17,'PAINEL E TARGET'!$S$17,
IF(DI174&gt;='PAINEL E TARGET'!$T$18,'PAINEL E TARGET'!$S$18,'PAINEL E TARGET'!$S$19))))))))</f>
        <v>8. Fx de 130% ou mais</v>
      </c>
      <c r="DK174" s="17">
        <f>IFERROR(VLOOKUP($BW174,'PAINEL E TARGET'!$G$1:$Q$99,9,0),0)</f>
        <v>0.15</v>
      </c>
      <c r="DL174" s="17">
        <f>VLOOKUP(DJ174,'PAINEL E TARGET'!$S$10:$U$19,3,0)</f>
        <v>1.6</v>
      </c>
      <c r="DM174" s="16">
        <f t="shared" si="105"/>
        <v>450</v>
      </c>
      <c r="DN174" s="17">
        <f t="shared" si="91"/>
        <v>1.7589999999999999</v>
      </c>
      <c r="DO174" s="33" t="str">
        <f>IF(DN174&gt;='PAINEL E TARGET'!$T$11,'PAINEL E TARGET'!$S$11,
IF(DN174&gt;='PAINEL E TARGET'!$T$12,'PAINEL E TARGET'!$S$12,
IF(DN174&gt;='PAINEL E TARGET'!$T$13,'PAINEL E TARGET'!$S$13,
IF(DN174&gt;='PAINEL E TARGET'!$T$14,'PAINEL E TARGET'!$S$14,
IF(DN174&gt;='PAINEL E TARGET'!$T$15,'PAINEL E TARGET'!$S$15,
IF(DN174&gt;='PAINEL E TARGET'!$T$16,'PAINEL E TARGET'!$S$16,
IF(DN174&gt;='PAINEL E TARGET'!$T$17,'PAINEL E TARGET'!$S$17,
IF(DN174&gt;='PAINEL E TARGET'!$T$18,'PAINEL E TARGET'!$S$18,'PAINEL E TARGET'!$S$19))))))))</f>
        <v>8. Fx de 130% ou mais</v>
      </c>
      <c r="DP174" s="17">
        <f>IFERROR(VLOOKUP($BW174,'PAINEL E TARGET'!$G$1:$Q$99,10,0),0)</f>
        <v>0</v>
      </c>
      <c r="DQ174" s="17">
        <f>VLOOKUP(DO174,'PAINEL E TARGET'!$S$10:$U$19,3,0)</f>
        <v>1.6</v>
      </c>
      <c r="DR174" s="16">
        <f t="shared" si="106"/>
        <v>0</v>
      </c>
      <c r="DS174" s="17">
        <f t="shared" si="92"/>
        <v>0.93799999999999994</v>
      </c>
      <c r="DT174" s="16">
        <f>IF(DS174&gt;=1,VLOOKUP(BO174,'PAINEL E TARGET'!$S$1:$W$8,5,0),0)</f>
        <v>0</v>
      </c>
      <c r="DU174" s="16">
        <f t="shared" si="107"/>
        <v>2062.5</v>
      </c>
    </row>
    <row r="175" spans="2:125" s="32" customFormat="1" x14ac:dyDescent="0.2">
      <c r="B175" s="44">
        <v>43541</v>
      </c>
      <c r="C175" s="65">
        <v>740</v>
      </c>
      <c r="D175" s="66" t="s">
        <v>181</v>
      </c>
      <c r="E175" s="65">
        <v>613</v>
      </c>
      <c r="F175" s="65" t="s">
        <v>1019</v>
      </c>
      <c r="G175" s="67">
        <v>1723117.415012043</v>
      </c>
      <c r="H175" s="67">
        <v>1062576.361843389</v>
      </c>
      <c r="I175" s="67">
        <v>959220.64000000013</v>
      </c>
      <c r="J175" s="68">
        <v>0.90273101721923843</v>
      </c>
      <c r="K175" s="67" t="s">
        <v>1081</v>
      </c>
      <c r="L175" s="67">
        <v>985217.29569578555</v>
      </c>
      <c r="M175" s="67">
        <v>0</v>
      </c>
      <c r="N175" s="67">
        <v>931400.14999999991</v>
      </c>
      <c r="O175" s="67">
        <v>1603865.4166582858</v>
      </c>
      <c r="P175" s="67" t="s">
        <v>1082</v>
      </c>
      <c r="Q175" s="67" t="s">
        <v>1082</v>
      </c>
      <c r="R175" s="67">
        <v>0</v>
      </c>
      <c r="S175" s="67">
        <v>1899</v>
      </c>
      <c r="T175" s="68">
        <v>6.2572571826870857E-2</v>
      </c>
      <c r="U175" s="68">
        <v>4.6330795630642754E-2</v>
      </c>
      <c r="V175" s="68">
        <v>0.7404329769093283</v>
      </c>
      <c r="W175" s="67">
        <v>61647.58</v>
      </c>
      <c r="X175" s="67">
        <v>43152.510000000009</v>
      </c>
      <c r="Y175" s="68">
        <v>0.69998708789542119</v>
      </c>
      <c r="Z175" s="68">
        <v>0</v>
      </c>
      <c r="AA175" s="68">
        <v>0</v>
      </c>
      <c r="AB175" s="68">
        <v>0</v>
      </c>
      <c r="AC175" s="67">
        <v>0</v>
      </c>
      <c r="AD175" s="67">
        <v>0</v>
      </c>
      <c r="AE175" s="68" t="s">
        <v>1082</v>
      </c>
      <c r="AF175" s="43">
        <v>80</v>
      </c>
      <c r="AG175" s="43">
        <v>81</v>
      </c>
      <c r="AH175" s="43">
        <v>0</v>
      </c>
      <c r="AI175" s="43">
        <v>0</v>
      </c>
      <c r="AJ175" s="67">
        <v>30766.87</v>
      </c>
      <c r="AK175" s="67">
        <v>20234</v>
      </c>
      <c r="AL175" s="68">
        <v>0.65765545861506225</v>
      </c>
      <c r="AM175" s="67">
        <v>23200.719999999998</v>
      </c>
      <c r="AN175" s="67">
        <v>19026.8</v>
      </c>
      <c r="AO175" s="68">
        <v>0.82009523842363519</v>
      </c>
      <c r="AP175" s="67">
        <v>0</v>
      </c>
      <c r="AQ175" s="67">
        <v>0</v>
      </c>
      <c r="AR175" s="68">
        <v>0</v>
      </c>
      <c r="AS175" s="67">
        <v>7679.99</v>
      </c>
      <c r="AT175" s="67">
        <v>3891.7099999999996</v>
      </c>
      <c r="AU175" s="68">
        <v>0.50673373272621447</v>
      </c>
      <c r="AV175" s="43">
        <v>304.93</v>
      </c>
      <c r="AW175" s="43">
        <v>164.97</v>
      </c>
      <c r="AX175" s="69">
        <v>0.54100941199619579</v>
      </c>
      <c r="AY175" s="43" t="s">
        <v>1082</v>
      </c>
      <c r="AZ175" s="43">
        <v>0</v>
      </c>
      <c r="BA175" s="43">
        <v>18441.94562921147</v>
      </c>
      <c r="BB175" s="43">
        <v>18800.98</v>
      </c>
      <c r="BC175" s="43">
        <v>0</v>
      </c>
      <c r="BD175" s="43">
        <v>29707.093284843053</v>
      </c>
      <c r="BE175" s="43">
        <v>101094.98</v>
      </c>
      <c r="BF175" s="43">
        <v>0</v>
      </c>
      <c r="BG175" s="43">
        <v>499.86999999999995</v>
      </c>
      <c r="BH175" s="43">
        <v>0</v>
      </c>
      <c r="BI175" s="44">
        <v>43173</v>
      </c>
      <c r="BJ175" s="44">
        <v>43541</v>
      </c>
      <c r="BK175" s="44">
        <v>43172</v>
      </c>
      <c r="BL175" s="43">
        <f t="shared" si="93"/>
        <v>961119.64000000013</v>
      </c>
      <c r="BM175" s="43">
        <f t="shared" si="94"/>
        <v>933299.14999999991</v>
      </c>
      <c r="BO175" s="16" t="str">
        <f>IFERROR(VLOOKUP($C175,'PORTE LOJA'!A:B,2,0),"PORTE 1")</f>
        <v>PORTE 3</v>
      </c>
      <c r="BP175" s="16">
        <f>VLOOKUP(BO175,'PAINEL E TARGET'!$S$1:$W$8,3,0)</f>
        <v>2400</v>
      </c>
      <c r="BQ175" s="16">
        <f t="shared" si="72"/>
        <v>1</v>
      </c>
      <c r="BR175" s="16">
        <f t="shared" si="73"/>
        <v>1</v>
      </c>
      <c r="BS175" s="16">
        <f t="shared" si="74"/>
        <v>0</v>
      </c>
      <c r="BT175" s="16">
        <f t="shared" si="75"/>
        <v>0</v>
      </c>
      <c r="BU175" s="16">
        <f t="shared" si="76"/>
        <v>1</v>
      </c>
      <c r="BV175" s="16">
        <f t="shared" si="77"/>
        <v>0</v>
      </c>
      <c r="BW175" s="17" t="str">
        <f t="shared" si="95"/>
        <v>110010</v>
      </c>
      <c r="BY175" s="17">
        <f t="shared" si="78"/>
        <v>0.90500000000000003</v>
      </c>
      <c r="BZ175" s="17">
        <f t="shared" si="79"/>
        <v>0.94699999999999995</v>
      </c>
      <c r="CA175" s="17" t="str">
        <f t="shared" si="96"/>
        <v>Sem Retira</v>
      </c>
      <c r="CB175" s="17">
        <f t="shared" si="97"/>
        <v>0.94699999999999995</v>
      </c>
      <c r="CC175" s="33" t="str">
        <f>IF(CB175&gt;='PAINEL E TARGET'!$T$11,'PAINEL E TARGET'!$S$11,
IF(CB175&gt;='PAINEL E TARGET'!$T$12,'PAINEL E TARGET'!$S$12,
IF(CB175&gt;='PAINEL E TARGET'!$T$13,'PAINEL E TARGET'!$S$13,
IF(CB175&gt;='PAINEL E TARGET'!$T$14,'PAINEL E TARGET'!$S$14,
IF(CB175&gt;='PAINEL E TARGET'!$T$15,'PAINEL E TARGET'!$S$15,
IF(CB175&gt;='PAINEL E TARGET'!$T$16,'PAINEL E TARGET'!$S$16,
IF(CB175&gt;='PAINEL E TARGET'!$T$17,'PAINEL E TARGET'!$S$17,
IF(CB175&gt;='PAINEL E TARGET'!$T$18,'PAINEL E TARGET'!$S$18,'PAINEL E TARGET'!$S$19))))))))</f>
        <v>1. Fx de 90% a 99,9%</v>
      </c>
      <c r="CD175" s="17">
        <f>IFERROR(VLOOKUP($BW175,'PAINEL E TARGET'!$G$1:$Q$99,4,0),0)</f>
        <v>0.45</v>
      </c>
      <c r="CE175" s="17">
        <f>VLOOKUP(CC175,'PAINEL E TARGET'!$S$10:$U$19,3,0)</f>
        <v>0.5</v>
      </c>
      <c r="CF175" s="16">
        <f t="shared" si="98"/>
        <v>540</v>
      </c>
      <c r="CG175" s="17">
        <f t="shared" si="80"/>
        <v>0.65800000000000003</v>
      </c>
      <c r="CH175" s="17">
        <f t="shared" si="81"/>
        <v>0.82</v>
      </c>
      <c r="CI175" s="17" t="str">
        <f t="shared" si="82"/>
        <v>sem meta</v>
      </c>
      <c r="CJ175" s="17">
        <f t="shared" si="83"/>
        <v>0.50700000000000001</v>
      </c>
      <c r="CK175" s="17">
        <f t="shared" si="84"/>
        <v>0.54100000000000004</v>
      </c>
      <c r="CL175" s="17">
        <f t="shared" si="85"/>
        <v>0.7</v>
      </c>
      <c r="CM175" s="16">
        <f t="shared" si="86"/>
        <v>2</v>
      </c>
      <c r="CN175" s="17" t="str">
        <f t="shared" si="99"/>
        <v>não ok</v>
      </c>
      <c r="CO175" s="17">
        <f t="shared" si="100"/>
        <v>0</v>
      </c>
      <c r="CP175" s="33" t="str">
        <f>IF(CO175&gt;='PAINEL E TARGET'!$T$11,'PAINEL E TARGET'!$S$11,
IF(CO175&gt;='PAINEL E TARGET'!$T$12,'PAINEL E TARGET'!$S$12,
IF(CO175&gt;='PAINEL E TARGET'!$T$13,'PAINEL E TARGET'!$S$13,
IF(CO175&gt;='PAINEL E TARGET'!$T$14,'PAINEL E TARGET'!$S$14,
IF(CO175&gt;='PAINEL E TARGET'!$T$15,'PAINEL E TARGET'!$S$15,
IF(CO175&gt;='PAINEL E TARGET'!$T$16,'PAINEL E TARGET'!$S$16,
IF(CO175&gt;='PAINEL E TARGET'!$T$17,'PAINEL E TARGET'!$S$17,
IF(CO175&gt;='PAINEL E TARGET'!$T$18,'PAINEL E TARGET'!$S$18,'PAINEL E TARGET'!$S$19))))))))</f>
        <v>Não elegível</v>
      </c>
      <c r="CQ175" s="17">
        <f>IFERROR(VLOOKUP($BW175,'PAINEL E TARGET'!$G$1:$Q$99,5,0),0)</f>
        <v>0.4</v>
      </c>
      <c r="CR175" s="17">
        <f>VLOOKUP(CP175,'PAINEL E TARGET'!$S$10:$U$19,3,0)</f>
        <v>0</v>
      </c>
      <c r="CS175" s="16">
        <f t="shared" si="101"/>
        <v>0</v>
      </c>
      <c r="CT175" s="17">
        <f t="shared" si="87"/>
        <v>0</v>
      </c>
      <c r="CU175" s="33" t="str">
        <f>IF(CT175&gt;='PAINEL E TARGET'!$T$11,'PAINEL E TARGET'!$S$11,
IF(CT175&gt;='PAINEL E TARGET'!$T$12,'PAINEL E TARGET'!$S$12,
IF(CT175&gt;='PAINEL E TARGET'!$T$13,'PAINEL E TARGET'!$S$13,
IF(CT175&gt;='PAINEL E TARGET'!$T$14,'PAINEL E TARGET'!$S$14,
IF(CT175&gt;='PAINEL E TARGET'!$T$15,'PAINEL E TARGET'!$S$15,
IF(CT175&gt;='PAINEL E TARGET'!$T$16,'PAINEL E TARGET'!$S$16,
IF(CT175&gt;='PAINEL E TARGET'!$T$17,'PAINEL E TARGET'!$S$17,
IF(CT175&gt;='PAINEL E TARGET'!$T$18,'PAINEL E TARGET'!$S$18,'PAINEL E TARGET'!$S$19))))))))</f>
        <v>Não elegível</v>
      </c>
      <c r="CV175" s="17">
        <f>IFERROR(VLOOKUP($BW175,'PAINEL E TARGET'!$G$1:$Q$99,6,0),0)</f>
        <v>0</v>
      </c>
      <c r="CW175" s="17">
        <f>VLOOKUP(CU175,'PAINEL E TARGET'!$S$10:$U$19,3,0)</f>
        <v>0</v>
      </c>
      <c r="CX175" s="16">
        <f t="shared" si="102"/>
        <v>0</v>
      </c>
      <c r="CY175" s="17">
        <f t="shared" si="88"/>
        <v>0</v>
      </c>
      <c r="CZ175" s="33" t="str">
        <f>IF(CY175&gt;='PAINEL E TARGET'!$T$11,'PAINEL E TARGET'!$S$11,
IF(CY175&gt;='PAINEL E TARGET'!$T$12,'PAINEL E TARGET'!$S$12,
IF(CY175&gt;='PAINEL E TARGET'!$T$13,'PAINEL E TARGET'!$S$13,
IF(CY175&gt;='PAINEL E TARGET'!$T$14,'PAINEL E TARGET'!$S$14,
IF(CY175&gt;='PAINEL E TARGET'!$T$15,'PAINEL E TARGET'!$S$15,
IF(CY175&gt;='PAINEL E TARGET'!$T$16,'PAINEL E TARGET'!$S$16,
IF(CY175&gt;='PAINEL E TARGET'!$T$17,'PAINEL E TARGET'!$S$17,
IF(CY175&gt;='PAINEL E TARGET'!$T$18,'PAINEL E TARGET'!$S$18,'PAINEL E TARGET'!$S$19))))))))</f>
        <v>Não elegível</v>
      </c>
      <c r="DA175" s="17">
        <f>IFERROR(VLOOKUP($BW175,'PAINEL E TARGET'!$G$1:$Q$99,7,0),0)</f>
        <v>0</v>
      </c>
      <c r="DB175" s="17">
        <f>VLOOKUP(CZ175,'PAINEL E TARGET'!$S$10:$U$19,3,0)</f>
        <v>0</v>
      </c>
      <c r="DC175" s="16">
        <f t="shared" si="103"/>
        <v>0</v>
      </c>
      <c r="DD175" s="17">
        <f t="shared" si="89"/>
        <v>1.0189999999999999</v>
      </c>
      <c r="DE175" s="33" t="str">
        <f>IF(DD175&gt;='PAINEL E TARGET'!$T$11,'PAINEL E TARGET'!$S$11,
IF(DD175&gt;='PAINEL E TARGET'!$T$12,'PAINEL E TARGET'!$S$12,
IF(DD175&gt;='PAINEL E TARGET'!$T$13,'PAINEL E TARGET'!$S$13,
IF(DD175&gt;='PAINEL E TARGET'!$T$14,'PAINEL E TARGET'!$S$14,
IF(DD175&gt;='PAINEL E TARGET'!$T$15,'PAINEL E TARGET'!$S$15,
IF(DD175&gt;='PAINEL E TARGET'!$T$16,'PAINEL E TARGET'!$S$16,
IF(DD175&gt;='PAINEL E TARGET'!$T$17,'PAINEL E TARGET'!$S$17,
IF(DD175&gt;='PAINEL E TARGET'!$T$18,'PAINEL E TARGET'!$S$18,'PAINEL E TARGET'!$S$19))))))))</f>
        <v>2. Fx de 100% a 104,9%</v>
      </c>
      <c r="DF175" s="17">
        <f>IFERROR(VLOOKUP($BW175,'PAINEL E TARGET'!$G$1:$Q$99,8,0),0)</f>
        <v>0.15</v>
      </c>
      <c r="DG175" s="17">
        <f>VLOOKUP(DE175,'PAINEL E TARGET'!$S$10:$U$19,3,0)</f>
        <v>1</v>
      </c>
      <c r="DH175" s="16">
        <f t="shared" si="104"/>
        <v>360</v>
      </c>
      <c r="DI175" s="17">
        <f t="shared" si="90"/>
        <v>0</v>
      </c>
      <c r="DJ175" s="33" t="str">
        <f>IF(DI175&gt;='PAINEL E TARGET'!$T$11,'PAINEL E TARGET'!$S$11,
IF(DI175&gt;='PAINEL E TARGET'!$T$12,'PAINEL E TARGET'!$S$12,
IF(DI175&gt;='PAINEL E TARGET'!$T$13,'PAINEL E TARGET'!$S$13,
IF(DI175&gt;='PAINEL E TARGET'!$T$14,'PAINEL E TARGET'!$S$14,
IF(DI175&gt;='PAINEL E TARGET'!$T$15,'PAINEL E TARGET'!$S$15,
IF(DI175&gt;='PAINEL E TARGET'!$T$16,'PAINEL E TARGET'!$S$16,
IF(DI175&gt;='PAINEL E TARGET'!$T$17,'PAINEL E TARGET'!$S$17,
IF(DI175&gt;='PAINEL E TARGET'!$T$18,'PAINEL E TARGET'!$S$18,'PAINEL E TARGET'!$S$19))))))))</f>
        <v>Não elegível</v>
      </c>
      <c r="DK175" s="17">
        <f>IFERROR(VLOOKUP($BW175,'PAINEL E TARGET'!$G$1:$Q$99,9,0),0)</f>
        <v>0</v>
      </c>
      <c r="DL175" s="17">
        <f>VLOOKUP(DJ175,'PAINEL E TARGET'!$S$10:$U$19,3,0)</f>
        <v>0</v>
      </c>
      <c r="DM175" s="16">
        <f t="shared" si="105"/>
        <v>0</v>
      </c>
      <c r="DN175" s="17">
        <f t="shared" si="91"/>
        <v>0.54100000000000004</v>
      </c>
      <c r="DO175" s="33" t="str">
        <f>IF(DN175&gt;='PAINEL E TARGET'!$T$11,'PAINEL E TARGET'!$S$11,
IF(DN175&gt;='PAINEL E TARGET'!$T$12,'PAINEL E TARGET'!$S$12,
IF(DN175&gt;='PAINEL E TARGET'!$T$13,'PAINEL E TARGET'!$S$13,
IF(DN175&gt;='PAINEL E TARGET'!$T$14,'PAINEL E TARGET'!$S$14,
IF(DN175&gt;='PAINEL E TARGET'!$T$15,'PAINEL E TARGET'!$S$15,
IF(DN175&gt;='PAINEL E TARGET'!$T$16,'PAINEL E TARGET'!$S$16,
IF(DN175&gt;='PAINEL E TARGET'!$T$17,'PAINEL E TARGET'!$S$17,
IF(DN175&gt;='PAINEL E TARGET'!$T$18,'PAINEL E TARGET'!$S$18,'PAINEL E TARGET'!$S$19))))))))</f>
        <v>Não elegível</v>
      </c>
      <c r="DP175" s="17">
        <f>IFERROR(VLOOKUP($BW175,'PAINEL E TARGET'!$G$1:$Q$99,10,0),0)</f>
        <v>0</v>
      </c>
      <c r="DQ175" s="17">
        <f>VLOOKUP(DO175,'PAINEL E TARGET'!$S$10:$U$19,3,0)</f>
        <v>0</v>
      </c>
      <c r="DR175" s="16">
        <f t="shared" si="106"/>
        <v>0</v>
      </c>
      <c r="DS175" s="17">
        <f t="shared" si="92"/>
        <v>1.0129999999999999</v>
      </c>
      <c r="DT175" s="16">
        <f>IF(DS175&gt;=1,VLOOKUP(BO175,'PAINEL E TARGET'!$S$1:$W$8,5,0),0)</f>
        <v>240</v>
      </c>
      <c r="DU175" s="16">
        <f t="shared" si="107"/>
        <v>1140</v>
      </c>
    </row>
    <row r="176" spans="2:125" s="32" customFormat="1" x14ac:dyDescent="0.2">
      <c r="B176" s="44">
        <v>43541</v>
      </c>
      <c r="C176" s="65">
        <v>741</v>
      </c>
      <c r="D176" s="66" t="s">
        <v>182</v>
      </c>
      <c r="E176" s="65">
        <v>613</v>
      </c>
      <c r="F176" s="65" t="s">
        <v>1019</v>
      </c>
      <c r="G176" s="67">
        <v>1847402.0062539582</v>
      </c>
      <c r="H176" s="67">
        <v>1094215.5199742657</v>
      </c>
      <c r="I176" s="67">
        <v>1030011.0100000002</v>
      </c>
      <c r="J176" s="68">
        <v>0.94132370743948557</v>
      </c>
      <c r="K176" s="67">
        <v>0</v>
      </c>
      <c r="L176" s="67">
        <v>957724.2934321044</v>
      </c>
      <c r="M176" s="67">
        <v>2797</v>
      </c>
      <c r="N176" s="67">
        <v>992865.72</v>
      </c>
      <c r="O176" s="67">
        <v>1628202.4281998766</v>
      </c>
      <c r="P176" s="67" t="s">
        <v>1082</v>
      </c>
      <c r="Q176" s="67" t="s">
        <v>1082</v>
      </c>
      <c r="R176" s="67">
        <v>0</v>
      </c>
      <c r="S176" s="67">
        <v>0</v>
      </c>
      <c r="T176" s="68">
        <v>6.7077248056206087E-2</v>
      </c>
      <c r="U176" s="68">
        <v>4.9376328964089354E-2</v>
      </c>
      <c r="V176" s="68">
        <v>0.73611142965667598</v>
      </c>
      <c r="W176" s="67">
        <v>64241.510000000009</v>
      </c>
      <c r="X176" s="67">
        <v>49162.169999999991</v>
      </c>
      <c r="Y176" s="68">
        <v>0.76527108407009714</v>
      </c>
      <c r="Z176" s="68">
        <v>0</v>
      </c>
      <c r="AA176" s="68">
        <v>0</v>
      </c>
      <c r="AB176" s="68">
        <v>0</v>
      </c>
      <c r="AC176" s="67">
        <v>0</v>
      </c>
      <c r="AD176" s="67">
        <v>0</v>
      </c>
      <c r="AE176" s="68" t="s">
        <v>1082</v>
      </c>
      <c r="AF176" s="43">
        <v>80</v>
      </c>
      <c r="AG176" s="43">
        <v>78</v>
      </c>
      <c r="AH176" s="43">
        <v>9</v>
      </c>
      <c r="AI176" s="43">
        <v>15</v>
      </c>
      <c r="AJ176" s="67">
        <v>15342.119999999999</v>
      </c>
      <c r="AK176" s="67">
        <v>13264</v>
      </c>
      <c r="AL176" s="68">
        <v>0.86454805463651707</v>
      </c>
      <c r="AM176" s="67">
        <v>11686.770000000002</v>
      </c>
      <c r="AN176" s="67">
        <v>8860</v>
      </c>
      <c r="AO176" s="68">
        <v>0.75812221854284789</v>
      </c>
      <c r="AP176" s="67">
        <v>0</v>
      </c>
      <c r="AQ176" s="67">
        <v>0</v>
      </c>
      <c r="AR176" s="68">
        <v>0</v>
      </c>
      <c r="AS176" s="67">
        <v>37212.620000000003</v>
      </c>
      <c r="AT176" s="67">
        <v>27038.170000000002</v>
      </c>
      <c r="AU176" s="68">
        <v>0.72658603452269688</v>
      </c>
      <c r="AV176" s="43">
        <v>506.01</v>
      </c>
      <c r="AW176" s="43">
        <v>309.85000000000002</v>
      </c>
      <c r="AX176" s="69">
        <v>0.61233967708148063</v>
      </c>
      <c r="AY176" s="43">
        <v>0</v>
      </c>
      <c r="AZ176" s="43">
        <v>2797</v>
      </c>
      <c r="BA176" s="43">
        <v>13310.020781927693</v>
      </c>
      <c r="BB176" s="43">
        <v>17196.089999999997</v>
      </c>
      <c r="BC176" s="43">
        <v>0</v>
      </c>
      <c r="BD176" s="43">
        <v>22337.667941299631</v>
      </c>
      <c r="BE176" s="43">
        <v>109961.73000000001</v>
      </c>
      <c r="BF176" s="43">
        <v>0</v>
      </c>
      <c r="BG176" s="43">
        <v>859.95999999999981</v>
      </c>
      <c r="BH176" s="43">
        <v>15</v>
      </c>
      <c r="BI176" s="44">
        <v>43173</v>
      </c>
      <c r="BJ176" s="44">
        <v>43541</v>
      </c>
      <c r="BK176" s="44">
        <v>43172</v>
      </c>
      <c r="BL176" s="43">
        <f t="shared" si="93"/>
        <v>1030011.0100000002</v>
      </c>
      <c r="BM176" s="43">
        <f t="shared" si="94"/>
        <v>995662.72</v>
      </c>
      <c r="BO176" s="16" t="str">
        <f>IFERROR(VLOOKUP($C176,'PORTE LOJA'!A:B,2,0),"PORTE 1")</f>
        <v>PORTE 3</v>
      </c>
      <c r="BP176" s="16">
        <f>VLOOKUP(BO176,'PAINEL E TARGET'!$S$1:$W$8,3,0)</f>
        <v>2400</v>
      </c>
      <c r="BQ176" s="16">
        <f t="shared" si="72"/>
        <v>1</v>
      </c>
      <c r="BR176" s="16">
        <f t="shared" si="73"/>
        <v>1</v>
      </c>
      <c r="BS176" s="16">
        <f t="shared" si="74"/>
        <v>0</v>
      </c>
      <c r="BT176" s="16">
        <f t="shared" si="75"/>
        <v>0</v>
      </c>
      <c r="BU176" s="16">
        <f t="shared" si="76"/>
        <v>1</v>
      </c>
      <c r="BV176" s="16">
        <f t="shared" si="77"/>
        <v>1</v>
      </c>
      <c r="BW176" s="17" t="str">
        <f t="shared" si="95"/>
        <v>110011</v>
      </c>
      <c r="BY176" s="17">
        <f t="shared" si="78"/>
        <v>0.94099999999999995</v>
      </c>
      <c r="BZ176" s="17">
        <f t="shared" si="79"/>
        <v>1.04</v>
      </c>
      <c r="CA176" s="17" t="str">
        <f t="shared" si="96"/>
        <v>Sem Retira</v>
      </c>
      <c r="CB176" s="17">
        <f t="shared" si="97"/>
        <v>1.04</v>
      </c>
      <c r="CC176" s="33" t="str">
        <f>IF(CB176&gt;='PAINEL E TARGET'!$T$11,'PAINEL E TARGET'!$S$11,
IF(CB176&gt;='PAINEL E TARGET'!$T$12,'PAINEL E TARGET'!$S$12,
IF(CB176&gt;='PAINEL E TARGET'!$T$13,'PAINEL E TARGET'!$S$13,
IF(CB176&gt;='PAINEL E TARGET'!$T$14,'PAINEL E TARGET'!$S$14,
IF(CB176&gt;='PAINEL E TARGET'!$T$15,'PAINEL E TARGET'!$S$15,
IF(CB176&gt;='PAINEL E TARGET'!$T$16,'PAINEL E TARGET'!$S$16,
IF(CB176&gt;='PAINEL E TARGET'!$T$17,'PAINEL E TARGET'!$S$17,
IF(CB176&gt;='PAINEL E TARGET'!$T$18,'PAINEL E TARGET'!$S$18,'PAINEL E TARGET'!$S$19))))))))</f>
        <v>2. Fx de 100% a 104,9%</v>
      </c>
      <c r="CD176" s="17">
        <f>IFERROR(VLOOKUP($BW176,'PAINEL E TARGET'!$G$1:$Q$99,4,0),0)</f>
        <v>0.4</v>
      </c>
      <c r="CE176" s="17">
        <f>VLOOKUP(CC176,'PAINEL E TARGET'!$S$10:$U$19,3,0)</f>
        <v>1</v>
      </c>
      <c r="CF176" s="16">
        <f t="shared" si="98"/>
        <v>960</v>
      </c>
      <c r="CG176" s="17">
        <f t="shared" si="80"/>
        <v>0.86499999999999999</v>
      </c>
      <c r="CH176" s="17">
        <f t="shared" si="81"/>
        <v>0.75800000000000001</v>
      </c>
      <c r="CI176" s="17" t="str">
        <f t="shared" si="82"/>
        <v>sem meta</v>
      </c>
      <c r="CJ176" s="17">
        <f t="shared" si="83"/>
        <v>0.72699999999999998</v>
      </c>
      <c r="CK176" s="17">
        <f t="shared" si="84"/>
        <v>0.61199999999999999</v>
      </c>
      <c r="CL176" s="17">
        <f t="shared" si="85"/>
        <v>0.76500000000000001</v>
      </c>
      <c r="CM176" s="16">
        <f t="shared" si="86"/>
        <v>4</v>
      </c>
      <c r="CN176" s="17" t="str">
        <f t="shared" si="99"/>
        <v>não ok</v>
      </c>
      <c r="CO176" s="17">
        <f t="shared" si="100"/>
        <v>0</v>
      </c>
      <c r="CP176" s="33" t="str">
        <f>IF(CO176&gt;='PAINEL E TARGET'!$T$11,'PAINEL E TARGET'!$S$11,
IF(CO176&gt;='PAINEL E TARGET'!$T$12,'PAINEL E TARGET'!$S$12,
IF(CO176&gt;='PAINEL E TARGET'!$T$13,'PAINEL E TARGET'!$S$13,
IF(CO176&gt;='PAINEL E TARGET'!$T$14,'PAINEL E TARGET'!$S$14,
IF(CO176&gt;='PAINEL E TARGET'!$T$15,'PAINEL E TARGET'!$S$15,
IF(CO176&gt;='PAINEL E TARGET'!$T$16,'PAINEL E TARGET'!$S$16,
IF(CO176&gt;='PAINEL E TARGET'!$T$17,'PAINEL E TARGET'!$S$17,
IF(CO176&gt;='PAINEL E TARGET'!$T$18,'PAINEL E TARGET'!$S$18,'PAINEL E TARGET'!$S$19))))))))</f>
        <v>Não elegível</v>
      </c>
      <c r="CQ176" s="17">
        <f>IFERROR(VLOOKUP($BW176,'PAINEL E TARGET'!$G$1:$Q$99,5,0),0)</f>
        <v>0.3</v>
      </c>
      <c r="CR176" s="17">
        <f>VLOOKUP(CP176,'PAINEL E TARGET'!$S$10:$U$19,3,0)</f>
        <v>0</v>
      </c>
      <c r="CS176" s="16">
        <f t="shared" si="101"/>
        <v>0</v>
      </c>
      <c r="CT176" s="17">
        <f t="shared" si="87"/>
        <v>0</v>
      </c>
      <c r="CU176" s="33" t="str">
        <f>IF(CT176&gt;='PAINEL E TARGET'!$T$11,'PAINEL E TARGET'!$S$11,
IF(CT176&gt;='PAINEL E TARGET'!$T$12,'PAINEL E TARGET'!$S$12,
IF(CT176&gt;='PAINEL E TARGET'!$T$13,'PAINEL E TARGET'!$S$13,
IF(CT176&gt;='PAINEL E TARGET'!$T$14,'PAINEL E TARGET'!$S$14,
IF(CT176&gt;='PAINEL E TARGET'!$T$15,'PAINEL E TARGET'!$S$15,
IF(CT176&gt;='PAINEL E TARGET'!$T$16,'PAINEL E TARGET'!$S$16,
IF(CT176&gt;='PAINEL E TARGET'!$T$17,'PAINEL E TARGET'!$S$17,
IF(CT176&gt;='PAINEL E TARGET'!$T$18,'PAINEL E TARGET'!$S$18,'PAINEL E TARGET'!$S$19))))))))</f>
        <v>Não elegível</v>
      </c>
      <c r="CV176" s="17">
        <f>IFERROR(VLOOKUP($BW176,'PAINEL E TARGET'!$G$1:$Q$99,6,0),0)</f>
        <v>0</v>
      </c>
      <c r="CW176" s="17">
        <f>VLOOKUP(CU176,'PAINEL E TARGET'!$S$10:$U$19,3,0)</f>
        <v>0</v>
      </c>
      <c r="CX176" s="16">
        <f t="shared" si="102"/>
        <v>0</v>
      </c>
      <c r="CY176" s="17">
        <f t="shared" si="88"/>
        <v>0</v>
      </c>
      <c r="CZ176" s="33" t="str">
        <f>IF(CY176&gt;='PAINEL E TARGET'!$T$11,'PAINEL E TARGET'!$S$11,
IF(CY176&gt;='PAINEL E TARGET'!$T$12,'PAINEL E TARGET'!$S$12,
IF(CY176&gt;='PAINEL E TARGET'!$T$13,'PAINEL E TARGET'!$S$13,
IF(CY176&gt;='PAINEL E TARGET'!$T$14,'PAINEL E TARGET'!$S$14,
IF(CY176&gt;='PAINEL E TARGET'!$T$15,'PAINEL E TARGET'!$S$15,
IF(CY176&gt;='PAINEL E TARGET'!$T$16,'PAINEL E TARGET'!$S$16,
IF(CY176&gt;='PAINEL E TARGET'!$T$17,'PAINEL E TARGET'!$S$17,
IF(CY176&gt;='PAINEL E TARGET'!$T$18,'PAINEL E TARGET'!$S$18,'PAINEL E TARGET'!$S$19))))))))</f>
        <v>Não elegível</v>
      </c>
      <c r="DA176" s="17">
        <f>IFERROR(VLOOKUP($BW176,'PAINEL E TARGET'!$G$1:$Q$99,7,0),0)</f>
        <v>0</v>
      </c>
      <c r="DB176" s="17">
        <f>VLOOKUP(CZ176,'PAINEL E TARGET'!$S$10:$U$19,3,0)</f>
        <v>0</v>
      </c>
      <c r="DC176" s="16">
        <f t="shared" si="103"/>
        <v>0</v>
      </c>
      <c r="DD176" s="17">
        <f t="shared" si="89"/>
        <v>1.292</v>
      </c>
      <c r="DE176" s="33" t="str">
        <f>IF(DD176&gt;='PAINEL E TARGET'!$T$11,'PAINEL E TARGET'!$S$11,
IF(DD176&gt;='PAINEL E TARGET'!$T$12,'PAINEL E TARGET'!$S$12,
IF(DD176&gt;='PAINEL E TARGET'!$T$13,'PAINEL E TARGET'!$S$13,
IF(DD176&gt;='PAINEL E TARGET'!$T$14,'PAINEL E TARGET'!$S$14,
IF(DD176&gt;='PAINEL E TARGET'!$T$15,'PAINEL E TARGET'!$S$15,
IF(DD176&gt;='PAINEL E TARGET'!$T$16,'PAINEL E TARGET'!$S$16,
IF(DD176&gt;='PAINEL E TARGET'!$T$17,'PAINEL E TARGET'!$S$17,
IF(DD176&gt;='PAINEL E TARGET'!$T$18,'PAINEL E TARGET'!$S$18,'PAINEL E TARGET'!$S$19))))))))</f>
        <v>7. Fx de 125% a 129,9%</v>
      </c>
      <c r="DF176" s="17">
        <f>IFERROR(VLOOKUP($BW176,'PAINEL E TARGET'!$G$1:$Q$99,8,0),0)</f>
        <v>0.15</v>
      </c>
      <c r="DG176" s="17">
        <f>VLOOKUP(DE176,'PAINEL E TARGET'!$S$10:$U$19,3,0)</f>
        <v>1.5</v>
      </c>
      <c r="DH176" s="16">
        <f t="shared" si="104"/>
        <v>540</v>
      </c>
      <c r="DI176" s="17">
        <f t="shared" si="90"/>
        <v>1.667</v>
      </c>
      <c r="DJ176" s="33" t="str">
        <f>IF(DI176&gt;='PAINEL E TARGET'!$T$11,'PAINEL E TARGET'!$S$11,
IF(DI176&gt;='PAINEL E TARGET'!$T$12,'PAINEL E TARGET'!$S$12,
IF(DI176&gt;='PAINEL E TARGET'!$T$13,'PAINEL E TARGET'!$S$13,
IF(DI176&gt;='PAINEL E TARGET'!$T$14,'PAINEL E TARGET'!$S$14,
IF(DI176&gt;='PAINEL E TARGET'!$T$15,'PAINEL E TARGET'!$S$15,
IF(DI176&gt;='PAINEL E TARGET'!$T$16,'PAINEL E TARGET'!$S$16,
IF(DI176&gt;='PAINEL E TARGET'!$T$17,'PAINEL E TARGET'!$S$17,
IF(DI176&gt;='PAINEL E TARGET'!$T$18,'PAINEL E TARGET'!$S$18,'PAINEL E TARGET'!$S$19))))))))</f>
        <v>8. Fx de 130% ou mais</v>
      </c>
      <c r="DK176" s="17">
        <f>IFERROR(VLOOKUP($BW176,'PAINEL E TARGET'!$G$1:$Q$99,9,0),0)</f>
        <v>0.15</v>
      </c>
      <c r="DL176" s="17">
        <f>VLOOKUP(DJ176,'PAINEL E TARGET'!$S$10:$U$19,3,0)</f>
        <v>1.6</v>
      </c>
      <c r="DM176" s="16">
        <f t="shared" si="105"/>
        <v>576</v>
      </c>
      <c r="DN176" s="17">
        <f t="shared" si="91"/>
        <v>0.61199999999999999</v>
      </c>
      <c r="DO176" s="33" t="str">
        <f>IF(DN176&gt;='PAINEL E TARGET'!$T$11,'PAINEL E TARGET'!$S$11,
IF(DN176&gt;='PAINEL E TARGET'!$T$12,'PAINEL E TARGET'!$S$12,
IF(DN176&gt;='PAINEL E TARGET'!$T$13,'PAINEL E TARGET'!$S$13,
IF(DN176&gt;='PAINEL E TARGET'!$T$14,'PAINEL E TARGET'!$S$14,
IF(DN176&gt;='PAINEL E TARGET'!$T$15,'PAINEL E TARGET'!$S$15,
IF(DN176&gt;='PAINEL E TARGET'!$T$16,'PAINEL E TARGET'!$S$16,
IF(DN176&gt;='PAINEL E TARGET'!$T$17,'PAINEL E TARGET'!$S$17,
IF(DN176&gt;='PAINEL E TARGET'!$T$18,'PAINEL E TARGET'!$S$18,'PAINEL E TARGET'!$S$19))))))))</f>
        <v>Não elegível</v>
      </c>
      <c r="DP176" s="17">
        <f>IFERROR(VLOOKUP($BW176,'PAINEL E TARGET'!$G$1:$Q$99,10,0),0)</f>
        <v>0</v>
      </c>
      <c r="DQ176" s="17">
        <f>VLOOKUP(DO176,'PAINEL E TARGET'!$S$10:$U$19,3,0)</f>
        <v>0</v>
      </c>
      <c r="DR176" s="16">
        <f t="shared" si="106"/>
        <v>0</v>
      </c>
      <c r="DS176" s="17">
        <f t="shared" si="92"/>
        <v>0.97499999999999998</v>
      </c>
      <c r="DT176" s="16">
        <f>IF(DS176&gt;=1,VLOOKUP(BO176,'PAINEL E TARGET'!$S$1:$W$8,5,0),0)</f>
        <v>0</v>
      </c>
      <c r="DU176" s="16">
        <f t="shared" si="107"/>
        <v>2076</v>
      </c>
    </row>
    <row r="177" spans="2:125" s="32" customFormat="1" x14ac:dyDescent="0.2">
      <c r="B177" s="44">
        <v>43541</v>
      </c>
      <c r="C177" s="65">
        <v>747</v>
      </c>
      <c r="D177" s="66" t="s">
        <v>183</v>
      </c>
      <c r="E177" s="65">
        <v>310</v>
      </c>
      <c r="F177" s="65" t="s">
        <v>943</v>
      </c>
      <c r="G177" s="67">
        <v>4975803.4507628223</v>
      </c>
      <c r="H177" s="67">
        <v>3022903.981833891</v>
      </c>
      <c r="I177" s="67">
        <v>2862916.5599999996</v>
      </c>
      <c r="J177" s="68">
        <v>0.94707492437889718</v>
      </c>
      <c r="K177" s="67">
        <v>125878.33400286327</v>
      </c>
      <c r="L177" s="67">
        <v>2740895.4320851071</v>
      </c>
      <c r="M177" s="67">
        <v>115620.5</v>
      </c>
      <c r="N177" s="67">
        <v>2713738.11</v>
      </c>
      <c r="O177" s="67">
        <v>4733098.6042202795</v>
      </c>
      <c r="P177" s="67" t="s">
        <v>1082</v>
      </c>
      <c r="Q177" s="67" t="s">
        <v>1082</v>
      </c>
      <c r="R177" s="67">
        <v>0</v>
      </c>
      <c r="S177" s="67">
        <v>0</v>
      </c>
      <c r="T177" s="68">
        <v>8.0636865292462112E-2</v>
      </c>
      <c r="U177" s="68">
        <v>8.5131725313533149E-2</v>
      </c>
      <c r="V177" s="68">
        <v>1.0557419984614806</v>
      </c>
      <c r="W177" s="67">
        <v>231167.64999999997</v>
      </c>
      <c r="X177" s="67">
        <v>240868.18</v>
      </c>
      <c r="Y177" s="68">
        <v>1.0419631812669292</v>
      </c>
      <c r="Z177" s="68">
        <v>4.1711107941096816E-2</v>
      </c>
      <c r="AA177" s="68">
        <v>4.9031755645849349E-2</v>
      </c>
      <c r="AB177" s="68">
        <v>1.1755083493608114</v>
      </c>
      <c r="AC177" s="67">
        <v>119576.30999999998</v>
      </c>
      <c r="AD177" s="67">
        <v>138728.41999999998</v>
      </c>
      <c r="AE177" s="68">
        <v>1.160166424269155</v>
      </c>
      <c r="AF177" s="43">
        <v>80</v>
      </c>
      <c r="AG177" s="43">
        <v>70</v>
      </c>
      <c r="AH177" s="43">
        <v>102</v>
      </c>
      <c r="AI177" s="43">
        <v>106</v>
      </c>
      <c r="AJ177" s="67">
        <v>77950.44</v>
      </c>
      <c r="AK177" s="67">
        <v>91320.3</v>
      </c>
      <c r="AL177" s="68">
        <v>1.171517441081795</v>
      </c>
      <c r="AM177" s="67">
        <v>13138.5</v>
      </c>
      <c r="AN177" s="67">
        <v>11989.149999999996</v>
      </c>
      <c r="AO177" s="68">
        <v>0.91252045515089208</v>
      </c>
      <c r="AP177" s="67">
        <v>19560.28</v>
      </c>
      <c r="AQ177" s="67">
        <v>15484.92</v>
      </c>
      <c r="AR177" s="68">
        <v>0.79165124425621725</v>
      </c>
      <c r="AS177" s="67">
        <v>120518.43</v>
      </c>
      <c r="AT177" s="67">
        <v>122073.81</v>
      </c>
      <c r="AU177" s="68">
        <v>1.0129057439596583</v>
      </c>
      <c r="AV177" s="43">
        <v>3996.48</v>
      </c>
      <c r="AW177" s="43">
        <v>4529.24</v>
      </c>
      <c r="AX177" s="69">
        <v>1.1333073104331812</v>
      </c>
      <c r="AY177" s="43">
        <v>125878.33400286327</v>
      </c>
      <c r="AZ177" s="43">
        <v>115620.5</v>
      </c>
      <c r="BA177" s="43">
        <v>69491.872238531505</v>
      </c>
      <c r="BB177" s="43">
        <v>76259.14</v>
      </c>
      <c r="BC177" s="43">
        <v>201542.7216654958</v>
      </c>
      <c r="BD177" s="43">
        <v>113766.37909869177</v>
      </c>
      <c r="BE177" s="43">
        <v>383849.08</v>
      </c>
      <c r="BF177" s="43">
        <v>198554.04</v>
      </c>
      <c r="BG177" s="43">
        <v>6633.3799999999992</v>
      </c>
      <c r="BH177" s="43">
        <v>147</v>
      </c>
      <c r="BI177" s="44">
        <v>43173</v>
      </c>
      <c r="BJ177" s="44">
        <v>43541</v>
      </c>
      <c r="BK177" s="44">
        <v>43172</v>
      </c>
      <c r="BL177" s="43">
        <f t="shared" si="93"/>
        <v>2862916.5599999996</v>
      </c>
      <c r="BM177" s="43">
        <f t="shared" si="94"/>
        <v>2829358.61</v>
      </c>
      <c r="BO177" s="16" t="str">
        <f>IFERROR(VLOOKUP($C177,'PORTE LOJA'!A:B,2,0),"PORTE 1")</f>
        <v>PORTE 5</v>
      </c>
      <c r="BP177" s="16">
        <f>VLOOKUP(BO177,'PAINEL E TARGET'!$S$1:$W$8,3,0)</f>
        <v>3750</v>
      </c>
      <c r="BQ177" s="16">
        <f t="shared" si="72"/>
        <v>1</v>
      </c>
      <c r="BR177" s="16">
        <f t="shared" si="73"/>
        <v>1</v>
      </c>
      <c r="BS177" s="16">
        <f t="shared" si="74"/>
        <v>1</v>
      </c>
      <c r="BT177" s="16">
        <f t="shared" si="75"/>
        <v>1</v>
      </c>
      <c r="BU177" s="16">
        <f t="shared" si="76"/>
        <v>1</v>
      </c>
      <c r="BV177" s="16">
        <f t="shared" si="77"/>
        <v>1</v>
      </c>
      <c r="BW177" s="17" t="str">
        <f t="shared" si="95"/>
        <v>111111</v>
      </c>
      <c r="BY177" s="17">
        <f t="shared" si="78"/>
        <v>0.94699999999999995</v>
      </c>
      <c r="BZ177" s="17">
        <f t="shared" si="79"/>
        <v>0.98699999999999999</v>
      </c>
      <c r="CA177" s="17" t="str">
        <f t="shared" si="96"/>
        <v>Sem Retira</v>
      </c>
      <c r="CB177" s="17">
        <f t="shared" si="97"/>
        <v>0.98699999999999999</v>
      </c>
      <c r="CC177" s="33" t="str">
        <f>IF(CB177&gt;='PAINEL E TARGET'!$T$11,'PAINEL E TARGET'!$S$11,
IF(CB177&gt;='PAINEL E TARGET'!$T$12,'PAINEL E TARGET'!$S$12,
IF(CB177&gt;='PAINEL E TARGET'!$T$13,'PAINEL E TARGET'!$S$13,
IF(CB177&gt;='PAINEL E TARGET'!$T$14,'PAINEL E TARGET'!$S$14,
IF(CB177&gt;='PAINEL E TARGET'!$T$15,'PAINEL E TARGET'!$S$15,
IF(CB177&gt;='PAINEL E TARGET'!$T$16,'PAINEL E TARGET'!$S$16,
IF(CB177&gt;='PAINEL E TARGET'!$T$17,'PAINEL E TARGET'!$S$17,
IF(CB177&gt;='PAINEL E TARGET'!$T$18,'PAINEL E TARGET'!$S$18,'PAINEL E TARGET'!$S$19))))))))</f>
        <v>1. Fx de 90% a 99,9%</v>
      </c>
      <c r="CD177" s="17">
        <f>IFERROR(VLOOKUP($BW177,'PAINEL E TARGET'!$G$1:$Q$99,4,0),0)</f>
        <v>0.25</v>
      </c>
      <c r="CE177" s="17">
        <f>VLOOKUP(CC177,'PAINEL E TARGET'!$S$10:$U$19,3,0)</f>
        <v>0.5</v>
      </c>
      <c r="CF177" s="16">
        <f t="shared" si="98"/>
        <v>468.75</v>
      </c>
      <c r="CG177" s="17">
        <f t="shared" si="80"/>
        <v>1.1719999999999999</v>
      </c>
      <c r="CH177" s="17">
        <f t="shared" si="81"/>
        <v>0.91300000000000003</v>
      </c>
      <c r="CI177" s="17">
        <f t="shared" si="82"/>
        <v>0.79200000000000004</v>
      </c>
      <c r="CJ177" s="17">
        <f t="shared" si="83"/>
        <v>1.0129999999999999</v>
      </c>
      <c r="CK177" s="17">
        <f t="shared" si="84"/>
        <v>1.133</v>
      </c>
      <c r="CL177" s="17">
        <f t="shared" si="85"/>
        <v>1.042</v>
      </c>
      <c r="CM177" s="16">
        <f t="shared" si="86"/>
        <v>5</v>
      </c>
      <c r="CN177" s="17" t="str">
        <f t="shared" si="99"/>
        <v>ok</v>
      </c>
      <c r="CO177" s="17">
        <f t="shared" si="100"/>
        <v>1.042</v>
      </c>
      <c r="CP177" s="33" t="str">
        <f>IF(CO177&gt;='PAINEL E TARGET'!$T$11,'PAINEL E TARGET'!$S$11,
IF(CO177&gt;='PAINEL E TARGET'!$T$12,'PAINEL E TARGET'!$S$12,
IF(CO177&gt;='PAINEL E TARGET'!$T$13,'PAINEL E TARGET'!$S$13,
IF(CO177&gt;='PAINEL E TARGET'!$T$14,'PAINEL E TARGET'!$S$14,
IF(CO177&gt;='PAINEL E TARGET'!$T$15,'PAINEL E TARGET'!$S$15,
IF(CO177&gt;='PAINEL E TARGET'!$T$16,'PAINEL E TARGET'!$S$16,
IF(CO177&gt;='PAINEL E TARGET'!$T$17,'PAINEL E TARGET'!$S$17,
IF(CO177&gt;='PAINEL E TARGET'!$T$18,'PAINEL E TARGET'!$S$18,'PAINEL E TARGET'!$S$19))))))))</f>
        <v>2. Fx de 100% a 104,9%</v>
      </c>
      <c r="CQ177" s="17">
        <f>IFERROR(VLOOKUP($BW177,'PAINEL E TARGET'!$G$1:$Q$99,5,0),0)</f>
        <v>0.25</v>
      </c>
      <c r="CR177" s="17">
        <f>VLOOKUP(CP177,'PAINEL E TARGET'!$S$10:$U$19,3,0)</f>
        <v>1</v>
      </c>
      <c r="CS177" s="16">
        <f t="shared" si="101"/>
        <v>937.5</v>
      </c>
      <c r="CT177" s="17">
        <f t="shared" si="87"/>
        <v>1.1599999999999999</v>
      </c>
      <c r="CU177" s="33" t="str">
        <f>IF(CT177&gt;='PAINEL E TARGET'!$T$11,'PAINEL E TARGET'!$S$11,
IF(CT177&gt;='PAINEL E TARGET'!$T$12,'PAINEL E TARGET'!$S$12,
IF(CT177&gt;='PAINEL E TARGET'!$T$13,'PAINEL E TARGET'!$S$13,
IF(CT177&gt;='PAINEL E TARGET'!$T$14,'PAINEL E TARGET'!$S$14,
IF(CT177&gt;='PAINEL E TARGET'!$T$15,'PAINEL E TARGET'!$S$15,
IF(CT177&gt;='PAINEL E TARGET'!$T$16,'PAINEL E TARGET'!$S$16,
IF(CT177&gt;='PAINEL E TARGET'!$T$17,'PAINEL E TARGET'!$S$17,
IF(CT177&gt;='PAINEL E TARGET'!$T$18,'PAINEL E TARGET'!$S$18,'PAINEL E TARGET'!$S$19))))))))</f>
        <v>5. Fx de 115% a 119,9%</v>
      </c>
      <c r="CV177" s="17">
        <f>IFERROR(VLOOKUP($BW177,'PAINEL E TARGET'!$G$1:$Q$99,6,0),0)</f>
        <v>0.2</v>
      </c>
      <c r="CW177" s="17">
        <f>VLOOKUP(CU177,'PAINEL E TARGET'!$S$10:$U$19,3,0)</f>
        <v>1.3</v>
      </c>
      <c r="CX177" s="16">
        <f t="shared" si="102"/>
        <v>975</v>
      </c>
      <c r="CY177" s="17">
        <f t="shared" si="88"/>
        <v>0.91900000000000004</v>
      </c>
      <c r="CZ177" s="33" t="str">
        <f>IF(CY177&gt;='PAINEL E TARGET'!$T$11,'PAINEL E TARGET'!$S$11,
IF(CY177&gt;='PAINEL E TARGET'!$T$12,'PAINEL E TARGET'!$S$12,
IF(CY177&gt;='PAINEL E TARGET'!$T$13,'PAINEL E TARGET'!$S$13,
IF(CY177&gt;='PAINEL E TARGET'!$T$14,'PAINEL E TARGET'!$S$14,
IF(CY177&gt;='PAINEL E TARGET'!$T$15,'PAINEL E TARGET'!$S$15,
IF(CY177&gt;='PAINEL E TARGET'!$T$16,'PAINEL E TARGET'!$S$16,
IF(CY177&gt;='PAINEL E TARGET'!$T$17,'PAINEL E TARGET'!$S$17,
IF(CY177&gt;='PAINEL E TARGET'!$T$18,'PAINEL E TARGET'!$S$18,'PAINEL E TARGET'!$S$19))))))))</f>
        <v>1. Fx de 90% a 99,9%</v>
      </c>
      <c r="DA177" s="17">
        <f>IFERROR(VLOOKUP($BW177,'PAINEL E TARGET'!$G$1:$Q$99,7,0),0)</f>
        <v>0.15</v>
      </c>
      <c r="DB177" s="17">
        <f>VLOOKUP(CZ177,'PAINEL E TARGET'!$S$10:$U$19,3,0)</f>
        <v>0.5</v>
      </c>
      <c r="DC177" s="16">
        <f t="shared" si="103"/>
        <v>281.25</v>
      </c>
      <c r="DD177" s="17">
        <f t="shared" si="89"/>
        <v>1.097</v>
      </c>
      <c r="DE177" s="33" t="str">
        <f>IF(DD177&gt;='PAINEL E TARGET'!$T$11,'PAINEL E TARGET'!$S$11,
IF(DD177&gt;='PAINEL E TARGET'!$T$12,'PAINEL E TARGET'!$S$12,
IF(DD177&gt;='PAINEL E TARGET'!$T$13,'PAINEL E TARGET'!$S$13,
IF(DD177&gt;='PAINEL E TARGET'!$T$14,'PAINEL E TARGET'!$S$14,
IF(DD177&gt;='PAINEL E TARGET'!$T$15,'PAINEL E TARGET'!$S$15,
IF(DD177&gt;='PAINEL E TARGET'!$T$16,'PAINEL E TARGET'!$S$16,
IF(DD177&gt;='PAINEL E TARGET'!$T$17,'PAINEL E TARGET'!$S$17,
IF(DD177&gt;='PAINEL E TARGET'!$T$18,'PAINEL E TARGET'!$S$18,'PAINEL E TARGET'!$S$19))))))))</f>
        <v>3. Fx de 105% a 109,9%</v>
      </c>
      <c r="DF177" s="17">
        <f>IFERROR(VLOOKUP($BW177,'PAINEL E TARGET'!$G$1:$Q$99,8,0),0)</f>
        <v>0.1</v>
      </c>
      <c r="DG177" s="17">
        <f>VLOOKUP(DE177,'PAINEL E TARGET'!$S$10:$U$19,3,0)</f>
        <v>1.1000000000000001</v>
      </c>
      <c r="DH177" s="16">
        <f t="shared" si="104"/>
        <v>412.50000000000006</v>
      </c>
      <c r="DI177" s="17">
        <f t="shared" si="90"/>
        <v>1.0389999999999999</v>
      </c>
      <c r="DJ177" s="33" t="str">
        <f>IF(DI177&gt;='PAINEL E TARGET'!$T$11,'PAINEL E TARGET'!$S$11,
IF(DI177&gt;='PAINEL E TARGET'!$T$12,'PAINEL E TARGET'!$S$12,
IF(DI177&gt;='PAINEL E TARGET'!$T$13,'PAINEL E TARGET'!$S$13,
IF(DI177&gt;='PAINEL E TARGET'!$T$14,'PAINEL E TARGET'!$S$14,
IF(DI177&gt;='PAINEL E TARGET'!$T$15,'PAINEL E TARGET'!$S$15,
IF(DI177&gt;='PAINEL E TARGET'!$T$16,'PAINEL E TARGET'!$S$16,
IF(DI177&gt;='PAINEL E TARGET'!$T$17,'PAINEL E TARGET'!$S$17,
IF(DI177&gt;='PAINEL E TARGET'!$T$18,'PAINEL E TARGET'!$S$18,'PAINEL E TARGET'!$S$19))))))))</f>
        <v>2. Fx de 100% a 104,9%</v>
      </c>
      <c r="DK177" s="17">
        <f>IFERROR(VLOOKUP($BW177,'PAINEL E TARGET'!$G$1:$Q$99,9,0),0)</f>
        <v>0.05</v>
      </c>
      <c r="DL177" s="17">
        <f>VLOOKUP(DJ177,'PAINEL E TARGET'!$S$10:$U$19,3,0)</f>
        <v>1</v>
      </c>
      <c r="DM177" s="16">
        <f t="shared" si="105"/>
        <v>187.5</v>
      </c>
      <c r="DN177" s="17">
        <f t="shared" si="91"/>
        <v>1.133</v>
      </c>
      <c r="DO177" s="33" t="str">
        <f>IF(DN177&gt;='PAINEL E TARGET'!$T$11,'PAINEL E TARGET'!$S$11,
IF(DN177&gt;='PAINEL E TARGET'!$T$12,'PAINEL E TARGET'!$S$12,
IF(DN177&gt;='PAINEL E TARGET'!$T$13,'PAINEL E TARGET'!$S$13,
IF(DN177&gt;='PAINEL E TARGET'!$T$14,'PAINEL E TARGET'!$S$14,
IF(DN177&gt;='PAINEL E TARGET'!$T$15,'PAINEL E TARGET'!$S$15,
IF(DN177&gt;='PAINEL E TARGET'!$T$16,'PAINEL E TARGET'!$S$16,
IF(DN177&gt;='PAINEL E TARGET'!$T$17,'PAINEL E TARGET'!$S$17,
IF(DN177&gt;='PAINEL E TARGET'!$T$18,'PAINEL E TARGET'!$S$18,'PAINEL E TARGET'!$S$19))))))))</f>
        <v>4. Fx de 110% a 114,9%</v>
      </c>
      <c r="DP177" s="17">
        <f>IFERROR(VLOOKUP($BW177,'PAINEL E TARGET'!$G$1:$Q$99,10,0),0)</f>
        <v>0</v>
      </c>
      <c r="DQ177" s="17">
        <f>VLOOKUP(DO177,'PAINEL E TARGET'!$S$10:$U$19,3,0)</f>
        <v>1.2</v>
      </c>
      <c r="DR177" s="16">
        <f t="shared" si="106"/>
        <v>0</v>
      </c>
      <c r="DS177" s="17">
        <f t="shared" si="92"/>
        <v>0.875</v>
      </c>
      <c r="DT177" s="16">
        <f>IF(DS177&gt;=1,VLOOKUP(BO177,'PAINEL E TARGET'!$S$1:$W$8,5,0),0)</f>
        <v>0</v>
      </c>
      <c r="DU177" s="16">
        <f t="shared" si="107"/>
        <v>3262.5</v>
      </c>
    </row>
    <row r="178" spans="2:125" s="32" customFormat="1" x14ac:dyDescent="0.2">
      <c r="B178" s="44">
        <v>43541</v>
      </c>
      <c r="C178" s="65">
        <v>858</v>
      </c>
      <c r="D178" s="66" t="s">
        <v>184</v>
      </c>
      <c r="E178" s="65">
        <v>317</v>
      </c>
      <c r="F178" s="65" t="s">
        <v>943</v>
      </c>
      <c r="G178" s="67">
        <v>1956809.1184395598</v>
      </c>
      <c r="H178" s="67">
        <v>1160875.3890342817</v>
      </c>
      <c r="I178" s="67">
        <v>954850.4800000001</v>
      </c>
      <c r="J178" s="68">
        <v>0.8225262496040413</v>
      </c>
      <c r="K178" s="67">
        <v>3768.6610965032769</v>
      </c>
      <c r="L178" s="67">
        <v>978688.87971195765</v>
      </c>
      <c r="M178" s="67">
        <v>3647</v>
      </c>
      <c r="N178" s="67">
        <v>899513.42</v>
      </c>
      <c r="O178" s="67">
        <v>1668360.5388813608</v>
      </c>
      <c r="P178" s="67" t="s">
        <v>1082</v>
      </c>
      <c r="Q178" s="67" t="s">
        <v>1082</v>
      </c>
      <c r="R178" s="67">
        <v>0</v>
      </c>
      <c r="S178" s="67">
        <v>209</v>
      </c>
      <c r="T178" s="68">
        <v>7.8180467663563458E-2</v>
      </c>
      <c r="U178" s="68">
        <v>6.5832568260686189E-2</v>
      </c>
      <c r="V178" s="68">
        <v>0.84205902354006901</v>
      </c>
      <c r="W178" s="67">
        <v>76808.989999999976</v>
      </c>
      <c r="X178" s="67">
        <v>59457.37</v>
      </c>
      <c r="Y178" s="68">
        <v>0.77409389187385513</v>
      </c>
      <c r="Z178" s="68">
        <v>4.6240247657539021E-2</v>
      </c>
      <c r="AA178" s="68">
        <v>4.4190145090724858E-2</v>
      </c>
      <c r="AB178" s="68">
        <v>0.9556641092842435</v>
      </c>
      <c r="AC178" s="67">
        <v>45429.079999999994</v>
      </c>
      <c r="AD178" s="67">
        <v>39910.79</v>
      </c>
      <c r="AE178" s="68">
        <v>0.878529567404843</v>
      </c>
      <c r="AF178" s="43">
        <v>80</v>
      </c>
      <c r="AG178" s="43">
        <v>75</v>
      </c>
      <c r="AH178" s="43">
        <v>41</v>
      </c>
      <c r="AI178" s="43">
        <v>54</v>
      </c>
      <c r="AJ178" s="67">
        <v>20540.48</v>
      </c>
      <c r="AK178" s="67">
        <v>18892.12</v>
      </c>
      <c r="AL178" s="68">
        <v>0.91975065821246627</v>
      </c>
      <c r="AM178" s="67">
        <v>8438.3499999999985</v>
      </c>
      <c r="AN178" s="67">
        <v>7276.69</v>
      </c>
      <c r="AO178" s="68">
        <v>0.86233564618675462</v>
      </c>
      <c r="AP178" s="67">
        <v>6383.1100000000006</v>
      </c>
      <c r="AQ178" s="67">
        <v>4932.2899999999991</v>
      </c>
      <c r="AR178" s="68">
        <v>0.77270954127376756</v>
      </c>
      <c r="AS178" s="67">
        <v>41447.050000000003</v>
      </c>
      <c r="AT178" s="67">
        <v>28356.27</v>
      </c>
      <c r="AU178" s="68">
        <v>0.68415653225018425</v>
      </c>
      <c r="AV178" s="43">
        <v>639.02</v>
      </c>
      <c r="AW178" s="43">
        <v>864.83999999999992</v>
      </c>
      <c r="AX178" s="69">
        <v>1.3533848705830802</v>
      </c>
      <c r="AY178" s="43">
        <v>3768.6610965032769</v>
      </c>
      <c r="AZ178" s="43">
        <v>3647</v>
      </c>
      <c r="BA178" s="43">
        <v>52736.021765842874</v>
      </c>
      <c r="BB178" s="43">
        <v>63322.1</v>
      </c>
      <c r="BC178" s="43">
        <v>6218.8542953354499</v>
      </c>
      <c r="BD178" s="43">
        <v>88843.840993109829</v>
      </c>
      <c r="BE178" s="43">
        <v>131222.96</v>
      </c>
      <c r="BF178" s="43">
        <v>77612.55</v>
      </c>
      <c r="BG178" s="43">
        <v>1088.8600000000001</v>
      </c>
      <c r="BH178" s="43">
        <v>62</v>
      </c>
      <c r="BI178" s="44">
        <v>43173</v>
      </c>
      <c r="BJ178" s="44">
        <v>43541</v>
      </c>
      <c r="BK178" s="44">
        <v>43172</v>
      </c>
      <c r="BL178" s="43">
        <f t="shared" si="93"/>
        <v>955059.4800000001</v>
      </c>
      <c r="BM178" s="43">
        <f t="shared" si="94"/>
        <v>903369.42</v>
      </c>
      <c r="BO178" s="16" t="str">
        <f>IFERROR(VLOOKUP($C178,'PORTE LOJA'!A:B,2,0),"PORTE 1")</f>
        <v>PORTE 3</v>
      </c>
      <c r="BP178" s="16">
        <f>VLOOKUP(BO178,'PAINEL E TARGET'!$S$1:$W$8,3,0)</f>
        <v>2400</v>
      </c>
      <c r="BQ178" s="16">
        <f t="shared" si="72"/>
        <v>1</v>
      </c>
      <c r="BR178" s="16">
        <f t="shared" si="73"/>
        <v>1</v>
      </c>
      <c r="BS178" s="16">
        <f t="shared" si="74"/>
        <v>1</v>
      </c>
      <c r="BT178" s="16">
        <f t="shared" si="75"/>
        <v>1</v>
      </c>
      <c r="BU178" s="16">
        <f t="shared" si="76"/>
        <v>1</v>
      </c>
      <c r="BV178" s="16">
        <f t="shared" si="77"/>
        <v>1</v>
      </c>
      <c r="BW178" s="17" t="str">
        <f t="shared" si="95"/>
        <v>111111</v>
      </c>
      <c r="BY178" s="17">
        <f t="shared" si="78"/>
        <v>0.82299999999999995</v>
      </c>
      <c r="BZ178" s="17">
        <f t="shared" si="79"/>
        <v>0.91900000000000004</v>
      </c>
      <c r="CA178" s="17" t="str">
        <f t="shared" si="96"/>
        <v>Sem Retira</v>
      </c>
      <c r="CB178" s="17">
        <f t="shared" si="97"/>
        <v>0.91900000000000004</v>
      </c>
      <c r="CC178" s="33" t="str">
        <f>IF(CB178&gt;='PAINEL E TARGET'!$T$11,'PAINEL E TARGET'!$S$11,
IF(CB178&gt;='PAINEL E TARGET'!$T$12,'PAINEL E TARGET'!$S$12,
IF(CB178&gt;='PAINEL E TARGET'!$T$13,'PAINEL E TARGET'!$S$13,
IF(CB178&gt;='PAINEL E TARGET'!$T$14,'PAINEL E TARGET'!$S$14,
IF(CB178&gt;='PAINEL E TARGET'!$T$15,'PAINEL E TARGET'!$S$15,
IF(CB178&gt;='PAINEL E TARGET'!$T$16,'PAINEL E TARGET'!$S$16,
IF(CB178&gt;='PAINEL E TARGET'!$T$17,'PAINEL E TARGET'!$S$17,
IF(CB178&gt;='PAINEL E TARGET'!$T$18,'PAINEL E TARGET'!$S$18,'PAINEL E TARGET'!$S$19))))))))</f>
        <v>1. Fx de 90% a 99,9%</v>
      </c>
      <c r="CD178" s="17">
        <f>IFERROR(VLOOKUP($BW178,'PAINEL E TARGET'!$G$1:$Q$99,4,0),0)</f>
        <v>0.25</v>
      </c>
      <c r="CE178" s="17">
        <f>VLOOKUP(CC178,'PAINEL E TARGET'!$S$10:$U$19,3,0)</f>
        <v>0.5</v>
      </c>
      <c r="CF178" s="16">
        <f t="shared" si="98"/>
        <v>300</v>
      </c>
      <c r="CG178" s="17">
        <f t="shared" si="80"/>
        <v>0.92</v>
      </c>
      <c r="CH178" s="17">
        <f t="shared" si="81"/>
        <v>0.86199999999999999</v>
      </c>
      <c r="CI178" s="17">
        <f t="shared" si="82"/>
        <v>0.77300000000000002</v>
      </c>
      <c r="CJ178" s="17">
        <f t="shared" si="83"/>
        <v>0.68400000000000005</v>
      </c>
      <c r="CK178" s="17">
        <f t="shared" si="84"/>
        <v>1.353</v>
      </c>
      <c r="CL178" s="17">
        <f t="shared" si="85"/>
        <v>0.77400000000000002</v>
      </c>
      <c r="CM178" s="16">
        <f t="shared" si="86"/>
        <v>4</v>
      </c>
      <c r="CN178" s="17" t="str">
        <f t="shared" si="99"/>
        <v>não ok</v>
      </c>
      <c r="CO178" s="17">
        <f t="shared" si="100"/>
        <v>0</v>
      </c>
      <c r="CP178" s="33" t="str">
        <f>IF(CO178&gt;='PAINEL E TARGET'!$T$11,'PAINEL E TARGET'!$S$11,
IF(CO178&gt;='PAINEL E TARGET'!$T$12,'PAINEL E TARGET'!$S$12,
IF(CO178&gt;='PAINEL E TARGET'!$T$13,'PAINEL E TARGET'!$S$13,
IF(CO178&gt;='PAINEL E TARGET'!$T$14,'PAINEL E TARGET'!$S$14,
IF(CO178&gt;='PAINEL E TARGET'!$T$15,'PAINEL E TARGET'!$S$15,
IF(CO178&gt;='PAINEL E TARGET'!$T$16,'PAINEL E TARGET'!$S$16,
IF(CO178&gt;='PAINEL E TARGET'!$T$17,'PAINEL E TARGET'!$S$17,
IF(CO178&gt;='PAINEL E TARGET'!$T$18,'PAINEL E TARGET'!$S$18,'PAINEL E TARGET'!$S$19))))))))</f>
        <v>Não elegível</v>
      </c>
      <c r="CQ178" s="17">
        <f>IFERROR(VLOOKUP($BW178,'PAINEL E TARGET'!$G$1:$Q$99,5,0),0)</f>
        <v>0.25</v>
      </c>
      <c r="CR178" s="17">
        <f>VLOOKUP(CP178,'PAINEL E TARGET'!$S$10:$U$19,3,0)</f>
        <v>0</v>
      </c>
      <c r="CS178" s="16">
        <f t="shared" si="101"/>
        <v>0</v>
      </c>
      <c r="CT178" s="17">
        <f t="shared" si="87"/>
        <v>0.879</v>
      </c>
      <c r="CU178" s="33" t="str">
        <f>IF(CT178&gt;='PAINEL E TARGET'!$T$11,'PAINEL E TARGET'!$S$11,
IF(CT178&gt;='PAINEL E TARGET'!$T$12,'PAINEL E TARGET'!$S$12,
IF(CT178&gt;='PAINEL E TARGET'!$T$13,'PAINEL E TARGET'!$S$13,
IF(CT178&gt;='PAINEL E TARGET'!$T$14,'PAINEL E TARGET'!$S$14,
IF(CT178&gt;='PAINEL E TARGET'!$T$15,'PAINEL E TARGET'!$S$15,
IF(CT178&gt;='PAINEL E TARGET'!$T$16,'PAINEL E TARGET'!$S$16,
IF(CT178&gt;='PAINEL E TARGET'!$T$17,'PAINEL E TARGET'!$S$17,
IF(CT178&gt;='PAINEL E TARGET'!$T$18,'PAINEL E TARGET'!$S$18,'PAINEL E TARGET'!$S$19))))))))</f>
        <v>Não elegível</v>
      </c>
      <c r="CV178" s="17">
        <f>IFERROR(VLOOKUP($BW178,'PAINEL E TARGET'!$G$1:$Q$99,6,0),0)</f>
        <v>0.2</v>
      </c>
      <c r="CW178" s="17">
        <f>VLOOKUP(CU178,'PAINEL E TARGET'!$S$10:$U$19,3,0)</f>
        <v>0</v>
      </c>
      <c r="CX178" s="16">
        <f t="shared" si="102"/>
        <v>0</v>
      </c>
      <c r="CY178" s="17">
        <f t="shared" si="88"/>
        <v>0.96799999999999997</v>
      </c>
      <c r="CZ178" s="33" t="str">
        <f>IF(CY178&gt;='PAINEL E TARGET'!$T$11,'PAINEL E TARGET'!$S$11,
IF(CY178&gt;='PAINEL E TARGET'!$T$12,'PAINEL E TARGET'!$S$12,
IF(CY178&gt;='PAINEL E TARGET'!$T$13,'PAINEL E TARGET'!$S$13,
IF(CY178&gt;='PAINEL E TARGET'!$T$14,'PAINEL E TARGET'!$S$14,
IF(CY178&gt;='PAINEL E TARGET'!$T$15,'PAINEL E TARGET'!$S$15,
IF(CY178&gt;='PAINEL E TARGET'!$T$16,'PAINEL E TARGET'!$S$16,
IF(CY178&gt;='PAINEL E TARGET'!$T$17,'PAINEL E TARGET'!$S$17,
IF(CY178&gt;='PAINEL E TARGET'!$T$18,'PAINEL E TARGET'!$S$18,'PAINEL E TARGET'!$S$19))))))))</f>
        <v>1. Fx de 90% a 99,9%</v>
      </c>
      <c r="DA178" s="17">
        <f>IFERROR(VLOOKUP($BW178,'PAINEL E TARGET'!$G$1:$Q$99,7,0),0)</f>
        <v>0.15</v>
      </c>
      <c r="DB178" s="17">
        <f>VLOOKUP(CZ178,'PAINEL E TARGET'!$S$10:$U$19,3,0)</f>
        <v>0.5</v>
      </c>
      <c r="DC178" s="16">
        <f t="shared" si="103"/>
        <v>180</v>
      </c>
      <c r="DD178" s="17">
        <f t="shared" si="89"/>
        <v>1.2010000000000001</v>
      </c>
      <c r="DE178" s="33" t="str">
        <f>IF(DD178&gt;='PAINEL E TARGET'!$T$11,'PAINEL E TARGET'!$S$11,
IF(DD178&gt;='PAINEL E TARGET'!$T$12,'PAINEL E TARGET'!$S$12,
IF(DD178&gt;='PAINEL E TARGET'!$T$13,'PAINEL E TARGET'!$S$13,
IF(DD178&gt;='PAINEL E TARGET'!$T$14,'PAINEL E TARGET'!$S$14,
IF(DD178&gt;='PAINEL E TARGET'!$T$15,'PAINEL E TARGET'!$S$15,
IF(DD178&gt;='PAINEL E TARGET'!$T$16,'PAINEL E TARGET'!$S$16,
IF(DD178&gt;='PAINEL E TARGET'!$T$17,'PAINEL E TARGET'!$S$17,
IF(DD178&gt;='PAINEL E TARGET'!$T$18,'PAINEL E TARGET'!$S$18,'PAINEL E TARGET'!$S$19))))))))</f>
        <v>6. Fx de 120% a 124,9%</v>
      </c>
      <c r="DF178" s="17">
        <f>IFERROR(VLOOKUP($BW178,'PAINEL E TARGET'!$G$1:$Q$99,8,0),0)</f>
        <v>0.1</v>
      </c>
      <c r="DG178" s="17">
        <f>VLOOKUP(DE178,'PAINEL E TARGET'!$S$10:$U$19,3,0)</f>
        <v>1.4</v>
      </c>
      <c r="DH178" s="16">
        <f t="shared" si="104"/>
        <v>335.99999999999994</v>
      </c>
      <c r="DI178" s="17">
        <f t="shared" si="90"/>
        <v>1.3169999999999999</v>
      </c>
      <c r="DJ178" s="33" t="str">
        <f>IF(DI178&gt;='PAINEL E TARGET'!$T$11,'PAINEL E TARGET'!$S$11,
IF(DI178&gt;='PAINEL E TARGET'!$T$12,'PAINEL E TARGET'!$S$12,
IF(DI178&gt;='PAINEL E TARGET'!$T$13,'PAINEL E TARGET'!$S$13,
IF(DI178&gt;='PAINEL E TARGET'!$T$14,'PAINEL E TARGET'!$S$14,
IF(DI178&gt;='PAINEL E TARGET'!$T$15,'PAINEL E TARGET'!$S$15,
IF(DI178&gt;='PAINEL E TARGET'!$T$16,'PAINEL E TARGET'!$S$16,
IF(DI178&gt;='PAINEL E TARGET'!$T$17,'PAINEL E TARGET'!$S$17,
IF(DI178&gt;='PAINEL E TARGET'!$T$18,'PAINEL E TARGET'!$S$18,'PAINEL E TARGET'!$S$19))))))))</f>
        <v>8. Fx de 130% ou mais</v>
      </c>
      <c r="DK178" s="17">
        <f>IFERROR(VLOOKUP($BW178,'PAINEL E TARGET'!$G$1:$Q$99,9,0),0)</f>
        <v>0.05</v>
      </c>
      <c r="DL178" s="17">
        <f>VLOOKUP(DJ178,'PAINEL E TARGET'!$S$10:$U$19,3,0)</f>
        <v>1.6</v>
      </c>
      <c r="DM178" s="16">
        <f t="shared" si="105"/>
        <v>192.00000000000003</v>
      </c>
      <c r="DN178" s="17">
        <f t="shared" si="91"/>
        <v>1.353</v>
      </c>
      <c r="DO178" s="33" t="str">
        <f>IF(DN178&gt;='PAINEL E TARGET'!$T$11,'PAINEL E TARGET'!$S$11,
IF(DN178&gt;='PAINEL E TARGET'!$T$12,'PAINEL E TARGET'!$S$12,
IF(DN178&gt;='PAINEL E TARGET'!$T$13,'PAINEL E TARGET'!$S$13,
IF(DN178&gt;='PAINEL E TARGET'!$T$14,'PAINEL E TARGET'!$S$14,
IF(DN178&gt;='PAINEL E TARGET'!$T$15,'PAINEL E TARGET'!$S$15,
IF(DN178&gt;='PAINEL E TARGET'!$T$16,'PAINEL E TARGET'!$S$16,
IF(DN178&gt;='PAINEL E TARGET'!$T$17,'PAINEL E TARGET'!$S$17,
IF(DN178&gt;='PAINEL E TARGET'!$T$18,'PAINEL E TARGET'!$S$18,'PAINEL E TARGET'!$S$19))))))))</f>
        <v>8. Fx de 130% ou mais</v>
      </c>
      <c r="DP178" s="17">
        <f>IFERROR(VLOOKUP($BW178,'PAINEL E TARGET'!$G$1:$Q$99,10,0),0)</f>
        <v>0</v>
      </c>
      <c r="DQ178" s="17">
        <f>VLOOKUP(DO178,'PAINEL E TARGET'!$S$10:$U$19,3,0)</f>
        <v>1.6</v>
      </c>
      <c r="DR178" s="16">
        <f t="shared" si="106"/>
        <v>0</v>
      </c>
      <c r="DS178" s="17">
        <f t="shared" si="92"/>
        <v>0.93799999999999994</v>
      </c>
      <c r="DT178" s="16">
        <f>IF(DS178&gt;=1,VLOOKUP(BO178,'PAINEL E TARGET'!$S$1:$W$8,5,0),0)</f>
        <v>0</v>
      </c>
      <c r="DU178" s="16">
        <f t="shared" si="107"/>
        <v>1008</v>
      </c>
    </row>
    <row r="179" spans="2:125" s="32" customFormat="1" x14ac:dyDescent="0.2">
      <c r="B179" s="44">
        <v>43541</v>
      </c>
      <c r="C179" s="65">
        <v>880</v>
      </c>
      <c r="D179" s="66" t="s">
        <v>185</v>
      </c>
      <c r="E179" s="65">
        <v>318</v>
      </c>
      <c r="F179" s="65" t="s">
        <v>943</v>
      </c>
      <c r="G179" s="67">
        <v>3374615.8445891738</v>
      </c>
      <c r="H179" s="67">
        <v>2157928.8938178597</v>
      </c>
      <c r="I179" s="67">
        <v>1929148.6199999999</v>
      </c>
      <c r="J179" s="68">
        <v>0.89398155125811574</v>
      </c>
      <c r="K179" s="67">
        <v>229531.04564486991</v>
      </c>
      <c r="L179" s="67">
        <v>1692458.6286795374</v>
      </c>
      <c r="M179" s="67">
        <v>193307.77</v>
      </c>
      <c r="N179" s="67">
        <v>1666281.8199999998</v>
      </c>
      <c r="O179" s="67">
        <v>3025534.7856722665</v>
      </c>
      <c r="P179" s="67" t="s">
        <v>1082</v>
      </c>
      <c r="Q179" s="67" t="s">
        <v>1082</v>
      </c>
      <c r="R179" s="67">
        <v>0</v>
      </c>
      <c r="S179" s="67">
        <v>3128.9</v>
      </c>
      <c r="T179" s="68">
        <v>9.0399299393256707E-2</v>
      </c>
      <c r="U179" s="68">
        <v>6.4713209111909462E-2</v>
      </c>
      <c r="V179" s="68">
        <v>0.71585963106188311</v>
      </c>
      <c r="W179" s="67">
        <v>173746.52000000002</v>
      </c>
      <c r="X179" s="67">
        <v>120340.01</v>
      </c>
      <c r="Y179" s="68">
        <v>0.69261824639710756</v>
      </c>
      <c r="Z179" s="68">
        <v>4.2515982833634891E-2</v>
      </c>
      <c r="AA179" s="68">
        <v>4.4595996044482056E-2</v>
      </c>
      <c r="AB179" s="68">
        <v>1.0489230889707115</v>
      </c>
      <c r="AC179" s="67">
        <v>81715.28</v>
      </c>
      <c r="AD179" s="67">
        <v>82930.250000000015</v>
      </c>
      <c r="AE179" s="68">
        <v>1.0148683330706327</v>
      </c>
      <c r="AF179" s="43">
        <v>80</v>
      </c>
      <c r="AG179" s="43">
        <v>70</v>
      </c>
      <c r="AH179" s="43">
        <v>66</v>
      </c>
      <c r="AI179" s="43">
        <v>65</v>
      </c>
      <c r="AJ179" s="67">
        <v>71606.709999999992</v>
      </c>
      <c r="AK179" s="67">
        <v>55009.46</v>
      </c>
      <c r="AL179" s="68">
        <v>0.76821655400729916</v>
      </c>
      <c r="AM179" s="67">
        <v>8728.880000000001</v>
      </c>
      <c r="AN179" s="67">
        <v>4748.9000000000005</v>
      </c>
      <c r="AO179" s="68">
        <v>0.54404459678675843</v>
      </c>
      <c r="AP179" s="67">
        <v>14580.459999999997</v>
      </c>
      <c r="AQ179" s="67">
        <v>6943.6</v>
      </c>
      <c r="AR179" s="68">
        <v>0.47622640163616248</v>
      </c>
      <c r="AS179" s="67">
        <v>78830.47</v>
      </c>
      <c r="AT179" s="67">
        <v>53638.049999999996</v>
      </c>
      <c r="AU179" s="68">
        <v>0.68042281112874237</v>
      </c>
      <c r="AV179" s="43">
        <v>1268.51</v>
      </c>
      <c r="AW179" s="43">
        <v>804.76</v>
      </c>
      <c r="AX179" s="69">
        <v>0.63441360336142405</v>
      </c>
      <c r="AY179" s="43">
        <v>229531.04564486991</v>
      </c>
      <c r="AZ179" s="43">
        <v>193307.77</v>
      </c>
      <c r="BA179" s="43">
        <v>59567.314237156344</v>
      </c>
      <c r="BB179" s="43">
        <v>55925.009999999995</v>
      </c>
      <c r="BC179" s="43">
        <v>348843.23319319304</v>
      </c>
      <c r="BD179" s="43">
        <v>93010.160889872815</v>
      </c>
      <c r="BE179" s="43">
        <v>274810.8</v>
      </c>
      <c r="BF179" s="43">
        <v>129247.18000000002</v>
      </c>
      <c r="BG179" s="43">
        <v>2015.9900000000002</v>
      </c>
      <c r="BH179" s="43">
        <v>96</v>
      </c>
      <c r="BI179" s="44">
        <v>43173</v>
      </c>
      <c r="BJ179" s="44">
        <v>43541</v>
      </c>
      <c r="BK179" s="44">
        <v>43172</v>
      </c>
      <c r="BL179" s="43">
        <f t="shared" si="93"/>
        <v>1932277.5199999998</v>
      </c>
      <c r="BM179" s="43">
        <f t="shared" si="94"/>
        <v>1862718.4899999998</v>
      </c>
      <c r="BO179" s="16" t="str">
        <f>IFERROR(VLOOKUP($C179,'PORTE LOJA'!A:B,2,0),"PORTE 1")</f>
        <v>PORTE 4</v>
      </c>
      <c r="BP179" s="16">
        <f>VLOOKUP(BO179,'PAINEL E TARGET'!$S$1:$W$8,3,0)</f>
        <v>3000</v>
      </c>
      <c r="BQ179" s="16">
        <f t="shared" si="72"/>
        <v>1</v>
      </c>
      <c r="BR179" s="16">
        <f t="shared" si="73"/>
        <v>1</v>
      </c>
      <c r="BS179" s="16">
        <f t="shared" si="74"/>
        <v>1</v>
      </c>
      <c r="BT179" s="16">
        <f t="shared" si="75"/>
        <v>1</v>
      </c>
      <c r="BU179" s="16">
        <f t="shared" si="76"/>
        <v>1</v>
      </c>
      <c r="BV179" s="16">
        <f t="shared" si="77"/>
        <v>1</v>
      </c>
      <c r="BW179" s="17" t="str">
        <f t="shared" si="95"/>
        <v>111111</v>
      </c>
      <c r="BY179" s="17">
        <f t="shared" si="78"/>
        <v>0.89500000000000002</v>
      </c>
      <c r="BZ179" s="17">
        <f t="shared" si="79"/>
        <v>0.96899999999999997</v>
      </c>
      <c r="CA179" s="17" t="str">
        <f t="shared" si="96"/>
        <v>Sem Retira</v>
      </c>
      <c r="CB179" s="17">
        <f t="shared" si="97"/>
        <v>0.96899999999999997</v>
      </c>
      <c r="CC179" s="33" t="str">
        <f>IF(CB179&gt;='PAINEL E TARGET'!$T$11,'PAINEL E TARGET'!$S$11,
IF(CB179&gt;='PAINEL E TARGET'!$T$12,'PAINEL E TARGET'!$S$12,
IF(CB179&gt;='PAINEL E TARGET'!$T$13,'PAINEL E TARGET'!$S$13,
IF(CB179&gt;='PAINEL E TARGET'!$T$14,'PAINEL E TARGET'!$S$14,
IF(CB179&gt;='PAINEL E TARGET'!$T$15,'PAINEL E TARGET'!$S$15,
IF(CB179&gt;='PAINEL E TARGET'!$T$16,'PAINEL E TARGET'!$S$16,
IF(CB179&gt;='PAINEL E TARGET'!$T$17,'PAINEL E TARGET'!$S$17,
IF(CB179&gt;='PAINEL E TARGET'!$T$18,'PAINEL E TARGET'!$S$18,'PAINEL E TARGET'!$S$19))))))))</f>
        <v>1. Fx de 90% a 99,9%</v>
      </c>
      <c r="CD179" s="17">
        <f>IFERROR(VLOOKUP($BW179,'PAINEL E TARGET'!$G$1:$Q$99,4,0),0)</f>
        <v>0.25</v>
      </c>
      <c r="CE179" s="17">
        <f>VLOOKUP(CC179,'PAINEL E TARGET'!$S$10:$U$19,3,0)</f>
        <v>0.5</v>
      </c>
      <c r="CF179" s="16">
        <f t="shared" si="98"/>
        <v>375</v>
      </c>
      <c r="CG179" s="17">
        <f t="shared" si="80"/>
        <v>0.76800000000000002</v>
      </c>
      <c r="CH179" s="17">
        <f t="shared" si="81"/>
        <v>0.54400000000000004</v>
      </c>
      <c r="CI179" s="17">
        <f t="shared" si="82"/>
        <v>0.47599999999999998</v>
      </c>
      <c r="CJ179" s="17">
        <f t="shared" si="83"/>
        <v>0.68</v>
      </c>
      <c r="CK179" s="17">
        <f t="shared" si="84"/>
        <v>0.63400000000000001</v>
      </c>
      <c r="CL179" s="17">
        <f t="shared" si="85"/>
        <v>0.69299999999999995</v>
      </c>
      <c r="CM179" s="16">
        <f t="shared" si="86"/>
        <v>1</v>
      </c>
      <c r="CN179" s="17" t="str">
        <f t="shared" si="99"/>
        <v>não ok</v>
      </c>
      <c r="CO179" s="17">
        <f t="shared" si="100"/>
        <v>0</v>
      </c>
      <c r="CP179" s="33" t="str">
        <f>IF(CO179&gt;='PAINEL E TARGET'!$T$11,'PAINEL E TARGET'!$S$11,
IF(CO179&gt;='PAINEL E TARGET'!$T$12,'PAINEL E TARGET'!$S$12,
IF(CO179&gt;='PAINEL E TARGET'!$T$13,'PAINEL E TARGET'!$S$13,
IF(CO179&gt;='PAINEL E TARGET'!$T$14,'PAINEL E TARGET'!$S$14,
IF(CO179&gt;='PAINEL E TARGET'!$T$15,'PAINEL E TARGET'!$S$15,
IF(CO179&gt;='PAINEL E TARGET'!$T$16,'PAINEL E TARGET'!$S$16,
IF(CO179&gt;='PAINEL E TARGET'!$T$17,'PAINEL E TARGET'!$S$17,
IF(CO179&gt;='PAINEL E TARGET'!$T$18,'PAINEL E TARGET'!$S$18,'PAINEL E TARGET'!$S$19))))))))</f>
        <v>Não elegível</v>
      </c>
      <c r="CQ179" s="17">
        <f>IFERROR(VLOOKUP($BW179,'PAINEL E TARGET'!$G$1:$Q$99,5,0),0)</f>
        <v>0.25</v>
      </c>
      <c r="CR179" s="17">
        <f>VLOOKUP(CP179,'PAINEL E TARGET'!$S$10:$U$19,3,0)</f>
        <v>0</v>
      </c>
      <c r="CS179" s="16">
        <f t="shared" si="101"/>
        <v>0</v>
      </c>
      <c r="CT179" s="17">
        <f t="shared" si="87"/>
        <v>1.0149999999999999</v>
      </c>
      <c r="CU179" s="33" t="str">
        <f>IF(CT179&gt;='PAINEL E TARGET'!$T$11,'PAINEL E TARGET'!$S$11,
IF(CT179&gt;='PAINEL E TARGET'!$T$12,'PAINEL E TARGET'!$S$12,
IF(CT179&gt;='PAINEL E TARGET'!$T$13,'PAINEL E TARGET'!$S$13,
IF(CT179&gt;='PAINEL E TARGET'!$T$14,'PAINEL E TARGET'!$S$14,
IF(CT179&gt;='PAINEL E TARGET'!$T$15,'PAINEL E TARGET'!$S$15,
IF(CT179&gt;='PAINEL E TARGET'!$T$16,'PAINEL E TARGET'!$S$16,
IF(CT179&gt;='PAINEL E TARGET'!$T$17,'PAINEL E TARGET'!$S$17,
IF(CT179&gt;='PAINEL E TARGET'!$T$18,'PAINEL E TARGET'!$S$18,'PAINEL E TARGET'!$S$19))))))))</f>
        <v>2. Fx de 100% a 104,9%</v>
      </c>
      <c r="CV179" s="17">
        <f>IFERROR(VLOOKUP($BW179,'PAINEL E TARGET'!$G$1:$Q$99,6,0),0)</f>
        <v>0.2</v>
      </c>
      <c r="CW179" s="17">
        <f>VLOOKUP(CU179,'PAINEL E TARGET'!$S$10:$U$19,3,0)</f>
        <v>1</v>
      </c>
      <c r="CX179" s="16">
        <f t="shared" si="102"/>
        <v>600</v>
      </c>
      <c r="CY179" s="17">
        <f t="shared" si="88"/>
        <v>0.84199999999999997</v>
      </c>
      <c r="CZ179" s="33" t="str">
        <f>IF(CY179&gt;='PAINEL E TARGET'!$T$11,'PAINEL E TARGET'!$S$11,
IF(CY179&gt;='PAINEL E TARGET'!$T$12,'PAINEL E TARGET'!$S$12,
IF(CY179&gt;='PAINEL E TARGET'!$T$13,'PAINEL E TARGET'!$S$13,
IF(CY179&gt;='PAINEL E TARGET'!$T$14,'PAINEL E TARGET'!$S$14,
IF(CY179&gt;='PAINEL E TARGET'!$T$15,'PAINEL E TARGET'!$S$15,
IF(CY179&gt;='PAINEL E TARGET'!$T$16,'PAINEL E TARGET'!$S$16,
IF(CY179&gt;='PAINEL E TARGET'!$T$17,'PAINEL E TARGET'!$S$17,
IF(CY179&gt;='PAINEL E TARGET'!$T$18,'PAINEL E TARGET'!$S$18,'PAINEL E TARGET'!$S$19))))))))</f>
        <v>Não elegível</v>
      </c>
      <c r="DA179" s="17">
        <f>IFERROR(VLOOKUP($BW179,'PAINEL E TARGET'!$G$1:$Q$99,7,0),0)</f>
        <v>0.15</v>
      </c>
      <c r="DB179" s="17">
        <f>VLOOKUP(CZ179,'PAINEL E TARGET'!$S$10:$U$19,3,0)</f>
        <v>0</v>
      </c>
      <c r="DC179" s="16">
        <f t="shared" si="103"/>
        <v>0</v>
      </c>
      <c r="DD179" s="17">
        <f t="shared" si="89"/>
        <v>0.93899999999999995</v>
      </c>
      <c r="DE179" s="33" t="str">
        <f>IF(DD179&gt;='PAINEL E TARGET'!$T$11,'PAINEL E TARGET'!$S$11,
IF(DD179&gt;='PAINEL E TARGET'!$T$12,'PAINEL E TARGET'!$S$12,
IF(DD179&gt;='PAINEL E TARGET'!$T$13,'PAINEL E TARGET'!$S$13,
IF(DD179&gt;='PAINEL E TARGET'!$T$14,'PAINEL E TARGET'!$S$14,
IF(DD179&gt;='PAINEL E TARGET'!$T$15,'PAINEL E TARGET'!$S$15,
IF(DD179&gt;='PAINEL E TARGET'!$T$16,'PAINEL E TARGET'!$S$16,
IF(DD179&gt;='PAINEL E TARGET'!$T$17,'PAINEL E TARGET'!$S$17,
IF(DD179&gt;='PAINEL E TARGET'!$T$18,'PAINEL E TARGET'!$S$18,'PAINEL E TARGET'!$S$19))))))))</f>
        <v>1. Fx de 90% a 99,9%</v>
      </c>
      <c r="DF179" s="17">
        <f>IFERROR(VLOOKUP($BW179,'PAINEL E TARGET'!$G$1:$Q$99,8,0),0)</f>
        <v>0.1</v>
      </c>
      <c r="DG179" s="17">
        <f>VLOOKUP(DE179,'PAINEL E TARGET'!$S$10:$U$19,3,0)</f>
        <v>0.5</v>
      </c>
      <c r="DH179" s="16">
        <f t="shared" si="104"/>
        <v>150</v>
      </c>
      <c r="DI179" s="17">
        <f t="shared" si="90"/>
        <v>0.98499999999999999</v>
      </c>
      <c r="DJ179" s="33" t="str">
        <f>IF(DI179&gt;='PAINEL E TARGET'!$T$11,'PAINEL E TARGET'!$S$11,
IF(DI179&gt;='PAINEL E TARGET'!$T$12,'PAINEL E TARGET'!$S$12,
IF(DI179&gt;='PAINEL E TARGET'!$T$13,'PAINEL E TARGET'!$S$13,
IF(DI179&gt;='PAINEL E TARGET'!$T$14,'PAINEL E TARGET'!$S$14,
IF(DI179&gt;='PAINEL E TARGET'!$T$15,'PAINEL E TARGET'!$S$15,
IF(DI179&gt;='PAINEL E TARGET'!$T$16,'PAINEL E TARGET'!$S$16,
IF(DI179&gt;='PAINEL E TARGET'!$T$17,'PAINEL E TARGET'!$S$17,
IF(DI179&gt;='PAINEL E TARGET'!$T$18,'PAINEL E TARGET'!$S$18,'PAINEL E TARGET'!$S$19))))))))</f>
        <v>1. Fx de 90% a 99,9%</v>
      </c>
      <c r="DK179" s="17">
        <f>IFERROR(VLOOKUP($BW179,'PAINEL E TARGET'!$G$1:$Q$99,9,0),0)</f>
        <v>0.05</v>
      </c>
      <c r="DL179" s="17">
        <f>VLOOKUP(DJ179,'PAINEL E TARGET'!$S$10:$U$19,3,0)</f>
        <v>0.5</v>
      </c>
      <c r="DM179" s="16">
        <f t="shared" si="105"/>
        <v>75</v>
      </c>
      <c r="DN179" s="17">
        <f t="shared" si="91"/>
        <v>0.63400000000000001</v>
      </c>
      <c r="DO179" s="33" t="str">
        <f>IF(DN179&gt;='PAINEL E TARGET'!$T$11,'PAINEL E TARGET'!$S$11,
IF(DN179&gt;='PAINEL E TARGET'!$T$12,'PAINEL E TARGET'!$S$12,
IF(DN179&gt;='PAINEL E TARGET'!$T$13,'PAINEL E TARGET'!$S$13,
IF(DN179&gt;='PAINEL E TARGET'!$T$14,'PAINEL E TARGET'!$S$14,
IF(DN179&gt;='PAINEL E TARGET'!$T$15,'PAINEL E TARGET'!$S$15,
IF(DN179&gt;='PAINEL E TARGET'!$T$16,'PAINEL E TARGET'!$S$16,
IF(DN179&gt;='PAINEL E TARGET'!$T$17,'PAINEL E TARGET'!$S$17,
IF(DN179&gt;='PAINEL E TARGET'!$T$18,'PAINEL E TARGET'!$S$18,'PAINEL E TARGET'!$S$19))))))))</f>
        <v>Não elegível</v>
      </c>
      <c r="DP179" s="17">
        <f>IFERROR(VLOOKUP($BW179,'PAINEL E TARGET'!$G$1:$Q$99,10,0),0)</f>
        <v>0</v>
      </c>
      <c r="DQ179" s="17">
        <f>VLOOKUP(DO179,'PAINEL E TARGET'!$S$10:$U$19,3,0)</f>
        <v>0</v>
      </c>
      <c r="DR179" s="16">
        <f t="shared" si="106"/>
        <v>0</v>
      </c>
      <c r="DS179" s="17">
        <f t="shared" si="92"/>
        <v>0.875</v>
      </c>
      <c r="DT179" s="16">
        <f>IF(DS179&gt;=1,VLOOKUP(BO179,'PAINEL E TARGET'!$S$1:$W$8,5,0),0)</f>
        <v>0</v>
      </c>
      <c r="DU179" s="16">
        <f t="shared" si="107"/>
        <v>1200</v>
      </c>
    </row>
    <row r="180" spans="2:125" s="32" customFormat="1" x14ac:dyDescent="0.2">
      <c r="B180" s="44">
        <v>43541</v>
      </c>
      <c r="C180" s="65">
        <v>898</v>
      </c>
      <c r="D180" s="66" t="s">
        <v>186</v>
      </c>
      <c r="E180" s="65">
        <v>319</v>
      </c>
      <c r="F180" s="65" t="s">
        <v>943</v>
      </c>
      <c r="G180" s="67">
        <v>950086.38843765634</v>
      </c>
      <c r="H180" s="67">
        <v>516714.31243387051</v>
      </c>
      <c r="I180" s="67">
        <v>408178.91000000009</v>
      </c>
      <c r="J180" s="68">
        <v>0.78995084939173066</v>
      </c>
      <c r="K180" s="67">
        <v>48721.787872091518</v>
      </c>
      <c r="L180" s="67">
        <v>444955.9351809239</v>
      </c>
      <c r="M180" s="67">
        <v>52996.43</v>
      </c>
      <c r="N180" s="67">
        <v>339579.88</v>
      </c>
      <c r="O180" s="67">
        <v>907808.45641974686</v>
      </c>
      <c r="P180" s="67" t="s">
        <v>1082</v>
      </c>
      <c r="Q180" s="67" t="s">
        <v>1082</v>
      </c>
      <c r="R180" s="67">
        <v>0</v>
      </c>
      <c r="S180" s="67">
        <v>899</v>
      </c>
      <c r="T180" s="68">
        <v>9.4636435509128286E-2</v>
      </c>
      <c r="U180" s="68">
        <v>0.10154387563528729</v>
      </c>
      <c r="V180" s="68">
        <v>1.0729892254394211</v>
      </c>
      <c r="W180" s="67">
        <v>46719.9</v>
      </c>
      <c r="X180" s="67">
        <v>39863.719999999994</v>
      </c>
      <c r="Y180" s="68">
        <v>0.85324925781091121</v>
      </c>
      <c r="Z180" s="68">
        <v>7.8021385615294744E-2</v>
      </c>
      <c r="AA180" s="68">
        <v>0.15139866692414525</v>
      </c>
      <c r="AB180" s="68">
        <v>1.940476521022797</v>
      </c>
      <c r="AC180" s="67">
        <v>38517.420000000006</v>
      </c>
      <c r="AD180" s="67">
        <v>59435.53</v>
      </c>
      <c r="AE180" s="68">
        <v>1.543081805583032</v>
      </c>
      <c r="AF180" s="43">
        <v>80</v>
      </c>
      <c r="AG180" s="43">
        <v>62</v>
      </c>
      <c r="AH180" s="43">
        <v>26</v>
      </c>
      <c r="AI180" s="43">
        <v>0</v>
      </c>
      <c r="AJ180" s="67">
        <v>17683.23</v>
      </c>
      <c r="AK180" s="67">
        <v>16912.5</v>
      </c>
      <c r="AL180" s="68">
        <v>0.95641463691870776</v>
      </c>
      <c r="AM180" s="67">
        <v>4709.63</v>
      </c>
      <c r="AN180" s="67">
        <v>4091.1</v>
      </c>
      <c r="AO180" s="68">
        <v>0.86866696534547294</v>
      </c>
      <c r="AP180" s="67">
        <v>5802.4800000000014</v>
      </c>
      <c r="AQ180" s="67">
        <v>2816.4799999999996</v>
      </c>
      <c r="AR180" s="68">
        <v>0.48539245288221566</v>
      </c>
      <c r="AS180" s="67">
        <v>18524.560000000001</v>
      </c>
      <c r="AT180" s="67">
        <v>16043.640000000003</v>
      </c>
      <c r="AU180" s="68">
        <v>0.86607401201432055</v>
      </c>
      <c r="AV180" s="43">
        <v>1264.4900000000002</v>
      </c>
      <c r="AW180" s="43">
        <v>639.88</v>
      </c>
      <c r="AX180" s="69">
        <v>0.5060380074180103</v>
      </c>
      <c r="AY180" s="43">
        <v>48721.787872091518</v>
      </c>
      <c r="AZ180" s="43">
        <v>52996.43</v>
      </c>
      <c r="BA180" s="43">
        <v>23320.564254740311</v>
      </c>
      <c r="BB180" s="43">
        <v>22870.36</v>
      </c>
      <c r="BC180" s="43">
        <v>88771.328988918089</v>
      </c>
      <c r="BD180" s="43">
        <v>42852.379596462437</v>
      </c>
      <c r="BE180" s="43">
        <v>86487.45</v>
      </c>
      <c r="BF180" s="43">
        <v>71303.09</v>
      </c>
      <c r="BG180" s="43">
        <v>2331.19</v>
      </c>
      <c r="BH180" s="43">
        <v>49</v>
      </c>
      <c r="BI180" s="44">
        <v>43173</v>
      </c>
      <c r="BJ180" s="44">
        <v>43541</v>
      </c>
      <c r="BK180" s="44">
        <v>43172</v>
      </c>
      <c r="BL180" s="43">
        <f t="shared" si="93"/>
        <v>409077.91000000009</v>
      </c>
      <c r="BM180" s="43">
        <f t="shared" si="94"/>
        <v>393475.31</v>
      </c>
      <c r="BO180" s="16" t="str">
        <f>IFERROR(VLOOKUP($C180,'PORTE LOJA'!A:B,2,0),"PORTE 1")</f>
        <v>PORTE 2</v>
      </c>
      <c r="BP180" s="16">
        <f>VLOOKUP(BO180,'PAINEL E TARGET'!$S$1:$W$8,3,0)</f>
        <v>1875</v>
      </c>
      <c r="BQ180" s="16">
        <f t="shared" si="72"/>
        <v>1</v>
      </c>
      <c r="BR180" s="16">
        <f t="shared" si="73"/>
        <v>1</v>
      </c>
      <c r="BS180" s="16">
        <f t="shared" si="74"/>
        <v>1</v>
      </c>
      <c r="BT180" s="16">
        <f t="shared" si="75"/>
        <v>1</v>
      </c>
      <c r="BU180" s="16">
        <f t="shared" si="76"/>
        <v>1</v>
      </c>
      <c r="BV180" s="16">
        <f t="shared" si="77"/>
        <v>1</v>
      </c>
      <c r="BW180" s="17" t="str">
        <f t="shared" si="95"/>
        <v>111111</v>
      </c>
      <c r="BY180" s="17">
        <f t="shared" si="78"/>
        <v>0.79200000000000004</v>
      </c>
      <c r="BZ180" s="17">
        <f t="shared" si="79"/>
        <v>0.79700000000000004</v>
      </c>
      <c r="CA180" s="17" t="str">
        <f t="shared" si="96"/>
        <v>Sem Retira</v>
      </c>
      <c r="CB180" s="17">
        <f t="shared" si="97"/>
        <v>0.79700000000000004</v>
      </c>
      <c r="CC180" s="33" t="str">
        <f>IF(CB180&gt;='PAINEL E TARGET'!$T$11,'PAINEL E TARGET'!$S$11,
IF(CB180&gt;='PAINEL E TARGET'!$T$12,'PAINEL E TARGET'!$S$12,
IF(CB180&gt;='PAINEL E TARGET'!$T$13,'PAINEL E TARGET'!$S$13,
IF(CB180&gt;='PAINEL E TARGET'!$T$14,'PAINEL E TARGET'!$S$14,
IF(CB180&gt;='PAINEL E TARGET'!$T$15,'PAINEL E TARGET'!$S$15,
IF(CB180&gt;='PAINEL E TARGET'!$T$16,'PAINEL E TARGET'!$S$16,
IF(CB180&gt;='PAINEL E TARGET'!$T$17,'PAINEL E TARGET'!$S$17,
IF(CB180&gt;='PAINEL E TARGET'!$T$18,'PAINEL E TARGET'!$S$18,'PAINEL E TARGET'!$S$19))))))))</f>
        <v>Não elegível</v>
      </c>
      <c r="CD180" s="17">
        <f>IFERROR(VLOOKUP($BW180,'PAINEL E TARGET'!$G$1:$Q$99,4,0),0)</f>
        <v>0.25</v>
      </c>
      <c r="CE180" s="17">
        <f>VLOOKUP(CC180,'PAINEL E TARGET'!$S$10:$U$19,3,0)</f>
        <v>0</v>
      </c>
      <c r="CF180" s="16">
        <f t="shared" si="98"/>
        <v>0</v>
      </c>
      <c r="CG180" s="17">
        <f t="shared" si="80"/>
        <v>0.95599999999999996</v>
      </c>
      <c r="CH180" s="17">
        <f t="shared" si="81"/>
        <v>0.86899999999999999</v>
      </c>
      <c r="CI180" s="17">
        <f t="shared" si="82"/>
        <v>0.48499999999999999</v>
      </c>
      <c r="CJ180" s="17">
        <f t="shared" si="83"/>
        <v>0.86599999999999999</v>
      </c>
      <c r="CK180" s="17">
        <f t="shared" si="84"/>
        <v>0.50600000000000001</v>
      </c>
      <c r="CL180" s="17">
        <f t="shared" si="85"/>
        <v>0.85299999999999998</v>
      </c>
      <c r="CM180" s="16">
        <f t="shared" si="86"/>
        <v>3</v>
      </c>
      <c r="CN180" s="17" t="str">
        <f t="shared" si="99"/>
        <v>não ok</v>
      </c>
      <c r="CO180" s="17">
        <f t="shared" si="100"/>
        <v>0</v>
      </c>
      <c r="CP180" s="33" t="str">
        <f>IF(CO180&gt;='PAINEL E TARGET'!$T$11,'PAINEL E TARGET'!$S$11,
IF(CO180&gt;='PAINEL E TARGET'!$T$12,'PAINEL E TARGET'!$S$12,
IF(CO180&gt;='PAINEL E TARGET'!$T$13,'PAINEL E TARGET'!$S$13,
IF(CO180&gt;='PAINEL E TARGET'!$T$14,'PAINEL E TARGET'!$S$14,
IF(CO180&gt;='PAINEL E TARGET'!$T$15,'PAINEL E TARGET'!$S$15,
IF(CO180&gt;='PAINEL E TARGET'!$T$16,'PAINEL E TARGET'!$S$16,
IF(CO180&gt;='PAINEL E TARGET'!$T$17,'PAINEL E TARGET'!$S$17,
IF(CO180&gt;='PAINEL E TARGET'!$T$18,'PAINEL E TARGET'!$S$18,'PAINEL E TARGET'!$S$19))))))))</f>
        <v>Não elegível</v>
      </c>
      <c r="CQ180" s="17">
        <f>IFERROR(VLOOKUP($BW180,'PAINEL E TARGET'!$G$1:$Q$99,5,0),0)</f>
        <v>0.25</v>
      </c>
      <c r="CR180" s="17">
        <f>VLOOKUP(CP180,'PAINEL E TARGET'!$S$10:$U$19,3,0)</f>
        <v>0</v>
      </c>
      <c r="CS180" s="16">
        <f t="shared" si="101"/>
        <v>0</v>
      </c>
      <c r="CT180" s="17">
        <f t="shared" si="87"/>
        <v>1.5429999999999999</v>
      </c>
      <c r="CU180" s="33" t="str">
        <f>IF(CT180&gt;='PAINEL E TARGET'!$T$11,'PAINEL E TARGET'!$S$11,
IF(CT180&gt;='PAINEL E TARGET'!$T$12,'PAINEL E TARGET'!$S$12,
IF(CT180&gt;='PAINEL E TARGET'!$T$13,'PAINEL E TARGET'!$S$13,
IF(CT180&gt;='PAINEL E TARGET'!$T$14,'PAINEL E TARGET'!$S$14,
IF(CT180&gt;='PAINEL E TARGET'!$T$15,'PAINEL E TARGET'!$S$15,
IF(CT180&gt;='PAINEL E TARGET'!$T$16,'PAINEL E TARGET'!$S$16,
IF(CT180&gt;='PAINEL E TARGET'!$T$17,'PAINEL E TARGET'!$S$17,
IF(CT180&gt;='PAINEL E TARGET'!$T$18,'PAINEL E TARGET'!$S$18,'PAINEL E TARGET'!$S$19))))))))</f>
        <v>8. Fx de 130% ou mais</v>
      </c>
      <c r="CV180" s="17">
        <f>IFERROR(VLOOKUP($BW180,'PAINEL E TARGET'!$G$1:$Q$99,6,0),0)</f>
        <v>0.2</v>
      </c>
      <c r="CW180" s="17">
        <f>VLOOKUP(CU180,'PAINEL E TARGET'!$S$10:$U$19,3,0)</f>
        <v>1.6</v>
      </c>
      <c r="CX180" s="16">
        <f t="shared" si="102"/>
        <v>600.00000000000011</v>
      </c>
      <c r="CY180" s="17">
        <f t="shared" si="88"/>
        <v>1.0880000000000001</v>
      </c>
      <c r="CZ180" s="33" t="str">
        <f>IF(CY180&gt;='PAINEL E TARGET'!$T$11,'PAINEL E TARGET'!$S$11,
IF(CY180&gt;='PAINEL E TARGET'!$T$12,'PAINEL E TARGET'!$S$12,
IF(CY180&gt;='PAINEL E TARGET'!$T$13,'PAINEL E TARGET'!$S$13,
IF(CY180&gt;='PAINEL E TARGET'!$T$14,'PAINEL E TARGET'!$S$14,
IF(CY180&gt;='PAINEL E TARGET'!$T$15,'PAINEL E TARGET'!$S$15,
IF(CY180&gt;='PAINEL E TARGET'!$T$16,'PAINEL E TARGET'!$S$16,
IF(CY180&gt;='PAINEL E TARGET'!$T$17,'PAINEL E TARGET'!$S$17,
IF(CY180&gt;='PAINEL E TARGET'!$T$18,'PAINEL E TARGET'!$S$18,'PAINEL E TARGET'!$S$19))))))))</f>
        <v>3. Fx de 105% a 109,9%</v>
      </c>
      <c r="DA180" s="17">
        <f>IFERROR(VLOOKUP($BW180,'PAINEL E TARGET'!$G$1:$Q$99,7,0),0)</f>
        <v>0.15</v>
      </c>
      <c r="DB180" s="17">
        <f>VLOOKUP(CZ180,'PAINEL E TARGET'!$S$10:$U$19,3,0)</f>
        <v>1.1000000000000001</v>
      </c>
      <c r="DC180" s="16">
        <f t="shared" si="103"/>
        <v>309.375</v>
      </c>
      <c r="DD180" s="17">
        <f t="shared" si="89"/>
        <v>0.98099999999999998</v>
      </c>
      <c r="DE180" s="33" t="str">
        <f>IF(DD180&gt;='PAINEL E TARGET'!$T$11,'PAINEL E TARGET'!$S$11,
IF(DD180&gt;='PAINEL E TARGET'!$T$12,'PAINEL E TARGET'!$S$12,
IF(DD180&gt;='PAINEL E TARGET'!$T$13,'PAINEL E TARGET'!$S$13,
IF(DD180&gt;='PAINEL E TARGET'!$T$14,'PAINEL E TARGET'!$S$14,
IF(DD180&gt;='PAINEL E TARGET'!$T$15,'PAINEL E TARGET'!$S$15,
IF(DD180&gt;='PAINEL E TARGET'!$T$16,'PAINEL E TARGET'!$S$16,
IF(DD180&gt;='PAINEL E TARGET'!$T$17,'PAINEL E TARGET'!$S$17,
IF(DD180&gt;='PAINEL E TARGET'!$T$18,'PAINEL E TARGET'!$S$18,'PAINEL E TARGET'!$S$19))))))))</f>
        <v>1. Fx de 90% a 99,9%</v>
      </c>
      <c r="DF180" s="17">
        <f>IFERROR(VLOOKUP($BW180,'PAINEL E TARGET'!$G$1:$Q$99,8,0),0)</f>
        <v>0.1</v>
      </c>
      <c r="DG180" s="17">
        <f>VLOOKUP(DE180,'PAINEL E TARGET'!$S$10:$U$19,3,0)</f>
        <v>0.5</v>
      </c>
      <c r="DH180" s="16">
        <f t="shared" si="104"/>
        <v>93.75</v>
      </c>
      <c r="DI180" s="17">
        <f t="shared" si="90"/>
        <v>0</v>
      </c>
      <c r="DJ180" s="33" t="str">
        <f>IF(DI180&gt;='PAINEL E TARGET'!$T$11,'PAINEL E TARGET'!$S$11,
IF(DI180&gt;='PAINEL E TARGET'!$T$12,'PAINEL E TARGET'!$S$12,
IF(DI180&gt;='PAINEL E TARGET'!$T$13,'PAINEL E TARGET'!$S$13,
IF(DI180&gt;='PAINEL E TARGET'!$T$14,'PAINEL E TARGET'!$S$14,
IF(DI180&gt;='PAINEL E TARGET'!$T$15,'PAINEL E TARGET'!$S$15,
IF(DI180&gt;='PAINEL E TARGET'!$T$16,'PAINEL E TARGET'!$S$16,
IF(DI180&gt;='PAINEL E TARGET'!$T$17,'PAINEL E TARGET'!$S$17,
IF(DI180&gt;='PAINEL E TARGET'!$T$18,'PAINEL E TARGET'!$S$18,'PAINEL E TARGET'!$S$19))))))))</f>
        <v>Não elegível</v>
      </c>
      <c r="DK180" s="17">
        <f>IFERROR(VLOOKUP($BW180,'PAINEL E TARGET'!$G$1:$Q$99,9,0),0)</f>
        <v>0.05</v>
      </c>
      <c r="DL180" s="17">
        <f>VLOOKUP(DJ180,'PAINEL E TARGET'!$S$10:$U$19,3,0)</f>
        <v>0</v>
      </c>
      <c r="DM180" s="16">
        <f t="shared" si="105"/>
        <v>0</v>
      </c>
      <c r="DN180" s="17">
        <f t="shared" si="91"/>
        <v>0.50600000000000001</v>
      </c>
      <c r="DO180" s="33" t="str">
        <f>IF(DN180&gt;='PAINEL E TARGET'!$T$11,'PAINEL E TARGET'!$S$11,
IF(DN180&gt;='PAINEL E TARGET'!$T$12,'PAINEL E TARGET'!$S$12,
IF(DN180&gt;='PAINEL E TARGET'!$T$13,'PAINEL E TARGET'!$S$13,
IF(DN180&gt;='PAINEL E TARGET'!$T$14,'PAINEL E TARGET'!$S$14,
IF(DN180&gt;='PAINEL E TARGET'!$T$15,'PAINEL E TARGET'!$S$15,
IF(DN180&gt;='PAINEL E TARGET'!$T$16,'PAINEL E TARGET'!$S$16,
IF(DN180&gt;='PAINEL E TARGET'!$T$17,'PAINEL E TARGET'!$S$17,
IF(DN180&gt;='PAINEL E TARGET'!$T$18,'PAINEL E TARGET'!$S$18,'PAINEL E TARGET'!$S$19))))))))</f>
        <v>Não elegível</v>
      </c>
      <c r="DP180" s="17">
        <f>IFERROR(VLOOKUP($BW180,'PAINEL E TARGET'!$G$1:$Q$99,10,0),0)</f>
        <v>0</v>
      </c>
      <c r="DQ180" s="17">
        <f>VLOOKUP(DO180,'PAINEL E TARGET'!$S$10:$U$19,3,0)</f>
        <v>0</v>
      </c>
      <c r="DR180" s="16">
        <f t="shared" si="106"/>
        <v>0</v>
      </c>
      <c r="DS180" s="17">
        <f t="shared" si="92"/>
        <v>0.77500000000000002</v>
      </c>
      <c r="DT180" s="16">
        <f>IF(DS180&gt;=1,VLOOKUP(BO180,'PAINEL E TARGET'!$S$1:$W$8,5,0),0)</f>
        <v>0</v>
      </c>
      <c r="DU180" s="16">
        <f t="shared" si="107"/>
        <v>1003.1250000000001</v>
      </c>
    </row>
    <row r="181" spans="2:125" s="32" customFormat="1" x14ac:dyDescent="0.2">
      <c r="B181" s="44">
        <v>43541</v>
      </c>
      <c r="C181" s="65">
        <v>907</v>
      </c>
      <c r="D181" s="66" t="s">
        <v>187</v>
      </c>
      <c r="E181" s="65">
        <v>314</v>
      </c>
      <c r="F181" s="65" t="s">
        <v>943</v>
      </c>
      <c r="G181" s="67">
        <v>690713.45867330604</v>
      </c>
      <c r="H181" s="67">
        <v>408851.07943489682</v>
      </c>
      <c r="I181" s="67">
        <v>364949.61000000004</v>
      </c>
      <c r="J181" s="68">
        <v>0.89262234675868724</v>
      </c>
      <c r="K181" s="67">
        <v>33017.656741387451</v>
      </c>
      <c r="L181" s="67">
        <v>320840.31647876737</v>
      </c>
      <c r="M181" s="67">
        <v>26776.799999999999</v>
      </c>
      <c r="N181" s="67">
        <v>324044.71000000002</v>
      </c>
      <c r="O181" s="67">
        <v>600933.46487968357</v>
      </c>
      <c r="P181" s="67" t="s">
        <v>1082</v>
      </c>
      <c r="Q181" s="67" t="s">
        <v>1082</v>
      </c>
      <c r="R181" s="67">
        <v>0</v>
      </c>
      <c r="S181" s="67">
        <v>0</v>
      </c>
      <c r="T181" s="68">
        <v>0.10019912700381819</v>
      </c>
      <c r="U181" s="68">
        <v>9.3749781762241413E-2</v>
      </c>
      <c r="V181" s="68">
        <v>0.93563471624527206</v>
      </c>
      <c r="W181" s="67">
        <v>35456.26</v>
      </c>
      <c r="X181" s="67">
        <v>32889.439999999995</v>
      </c>
      <c r="Y181" s="68">
        <v>0.92760601371943896</v>
      </c>
      <c r="Z181" s="68">
        <v>0.10026152491956689</v>
      </c>
      <c r="AA181" s="68">
        <v>0.12713046015907062</v>
      </c>
      <c r="AB181" s="68">
        <v>1.2679884956972167</v>
      </c>
      <c r="AC181" s="67">
        <v>35478.339999999997</v>
      </c>
      <c r="AD181" s="67">
        <v>44600.1</v>
      </c>
      <c r="AE181" s="68">
        <v>1.2571078579211994</v>
      </c>
      <c r="AF181" s="43">
        <v>80</v>
      </c>
      <c r="AG181" s="43">
        <v>67</v>
      </c>
      <c r="AH181" s="43">
        <v>26</v>
      </c>
      <c r="AI181" s="43">
        <v>24</v>
      </c>
      <c r="AJ181" s="67">
        <v>16580.36</v>
      </c>
      <c r="AK181" s="67">
        <v>15815.5</v>
      </c>
      <c r="AL181" s="68">
        <v>0.95386951791155317</v>
      </c>
      <c r="AM181" s="67">
        <v>2134.4500000000003</v>
      </c>
      <c r="AN181" s="67">
        <v>1816.8000000000002</v>
      </c>
      <c r="AO181" s="68">
        <v>0.85117946075101314</v>
      </c>
      <c r="AP181" s="67">
        <v>4517.0200000000004</v>
      </c>
      <c r="AQ181" s="67">
        <v>3307.95</v>
      </c>
      <c r="AR181" s="68">
        <v>0.73233016457753108</v>
      </c>
      <c r="AS181" s="67">
        <v>12224.430000000002</v>
      </c>
      <c r="AT181" s="67">
        <v>11949.19</v>
      </c>
      <c r="AU181" s="68">
        <v>0.97748443076691494</v>
      </c>
      <c r="AV181" s="43">
        <v>304.26</v>
      </c>
      <c r="AW181" s="43">
        <v>329.94</v>
      </c>
      <c r="AX181" s="69">
        <v>1.0844014987182016</v>
      </c>
      <c r="AY181" s="43">
        <v>33017.656741387451</v>
      </c>
      <c r="AZ181" s="43">
        <v>26776.800000000003</v>
      </c>
      <c r="BA181" s="43">
        <v>19951.158962383332</v>
      </c>
      <c r="BB181" s="43">
        <v>27110.489999999998</v>
      </c>
      <c r="BC181" s="43">
        <v>54769.661718418189</v>
      </c>
      <c r="BD181" s="43">
        <v>33827.418706410288</v>
      </c>
      <c r="BE181" s="43">
        <v>60522.669999999991</v>
      </c>
      <c r="BF181" s="43">
        <v>60560.430000000008</v>
      </c>
      <c r="BG181" s="43">
        <v>520.09000000000015</v>
      </c>
      <c r="BH181" s="43">
        <v>44</v>
      </c>
      <c r="BI181" s="44">
        <v>43173</v>
      </c>
      <c r="BJ181" s="44">
        <v>43541</v>
      </c>
      <c r="BK181" s="44">
        <v>43172</v>
      </c>
      <c r="BL181" s="43">
        <f t="shared" si="93"/>
        <v>364949.61000000004</v>
      </c>
      <c r="BM181" s="43">
        <f t="shared" si="94"/>
        <v>350821.51</v>
      </c>
      <c r="BO181" s="16" t="str">
        <f>IFERROR(VLOOKUP($C181,'PORTE LOJA'!A:B,2,0),"PORTE 1")</f>
        <v>PORTE 1</v>
      </c>
      <c r="BP181" s="16">
        <f>VLOOKUP(BO181,'PAINEL E TARGET'!$S$1:$W$8,3,0)</f>
        <v>1650</v>
      </c>
      <c r="BQ181" s="16">
        <f t="shared" si="72"/>
        <v>1</v>
      </c>
      <c r="BR181" s="16">
        <f t="shared" si="73"/>
        <v>1</v>
      </c>
      <c r="BS181" s="16">
        <f t="shared" si="74"/>
        <v>1</v>
      </c>
      <c r="BT181" s="16">
        <f t="shared" si="75"/>
        <v>1</v>
      </c>
      <c r="BU181" s="16">
        <f t="shared" si="76"/>
        <v>1</v>
      </c>
      <c r="BV181" s="16">
        <f t="shared" si="77"/>
        <v>1</v>
      </c>
      <c r="BW181" s="17" t="str">
        <f t="shared" si="95"/>
        <v>111111</v>
      </c>
      <c r="BY181" s="17">
        <f t="shared" si="78"/>
        <v>0.89300000000000002</v>
      </c>
      <c r="BZ181" s="17">
        <f t="shared" si="79"/>
        <v>0.99099999999999999</v>
      </c>
      <c r="CA181" s="17" t="str">
        <f t="shared" si="96"/>
        <v>Sem Retira</v>
      </c>
      <c r="CB181" s="17">
        <f t="shared" si="97"/>
        <v>0.99099999999999999</v>
      </c>
      <c r="CC181" s="33" t="str">
        <f>IF(CB181&gt;='PAINEL E TARGET'!$T$11,'PAINEL E TARGET'!$S$11,
IF(CB181&gt;='PAINEL E TARGET'!$T$12,'PAINEL E TARGET'!$S$12,
IF(CB181&gt;='PAINEL E TARGET'!$T$13,'PAINEL E TARGET'!$S$13,
IF(CB181&gt;='PAINEL E TARGET'!$T$14,'PAINEL E TARGET'!$S$14,
IF(CB181&gt;='PAINEL E TARGET'!$T$15,'PAINEL E TARGET'!$S$15,
IF(CB181&gt;='PAINEL E TARGET'!$T$16,'PAINEL E TARGET'!$S$16,
IF(CB181&gt;='PAINEL E TARGET'!$T$17,'PAINEL E TARGET'!$S$17,
IF(CB181&gt;='PAINEL E TARGET'!$T$18,'PAINEL E TARGET'!$S$18,'PAINEL E TARGET'!$S$19))))))))</f>
        <v>1. Fx de 90% a 99,9%</v>
      </c>
      <c r="CD181" s="17">
        <f>IFERROR(VLOOKUP($BW181,'PAINEL E TARGET'!$G$1:$Q$99,4,0),0)</f>
        <v>0.25</v>
      </c>
      <c r="CE181" s="17">
        <f>VLOOKUP(CC181,'PAINEL E TARGET'!$S$10:$U$19,3,0)</f>
        <v>0.5</v>
      </c>
      <c r="CF181" s="16">
        <f t="shared" si="98"/>
        <v>206.25</v>
      </c>
      <c r="CG181" s="17">
        <f t="shared" si="80"/>
        <v>0.95399999999999996</v>
      </c>
      <c r="CH181" s="17">
        <f t="shared" si="81"/>
        <v>0.85099999999999998</v>
      </c>
      <c r="CI181" s="17">
        <f t="shared" si="82"/>
        <v>0.73199999999999998</v>
      </c>
      <c r="CJ181" s="17">
        <f t="shared" si="83"/>
        <v>0.97699999999999998</v>
      </c>
      <c r="CK181" s="17">
        <f t="shared" si="84"/>
        <v>1.0840000000000001</v>
      </c>
      <c r="CL181" s="17">
        <f t="shared" si="85"/>
        <v>0.92800000000000005</v>
      </c>
      <c r="CM181" s="16">
        <f t="shared" si="86"/>
        <v>5</v>
      </c>
      <c r="CN181" s="17" t="str">
        <f t="shared" si="99"/>
        <v>ok</v>
      </c>
      <c r="CO181" s="17">
        <f t="shared" si="100"/>
        <v>0.92800000000000005</v>
      </c>
      <c r="CP181" s="33" t="str">
        <f>IF(CO181&gt;='PAINEL E TARGET'!$T$11,'PAINEL E TARGET'!$S$11,
IF(CO181&gt;='PAINEL E TARGET'!$T$12,'PAINEL E TARGET'!$S$12,
IF(CO181&gt;='PAINEL E TARGET'!$T$13,'PAINEL E TARGET'!$S$13,
IF(CO181&gt;='PAINEL E TARGET'!$T$14,'PAINEL E TARGET'!$S$14,
IF(CO181&gt;='PAINEL E TARGET'!$T$15,'PAINEL E TARGET'!$S$15,
IF(CO181&gt;='PAINEL E TARGET'!$T$16,'PAINEL E TARGET'!$S$16,
IF(CO181&gt;='PAINEL E TARGET'!$T$17,'PAINEL E TARGET'!$S$17,
IF(CO181&gt;='PAINEL E TARGET'!$T$18,'PAINEL E TARGET'!$S$18,'PAINEL E TARGET'!$S$19))))))))</f>
        <v>1. Fx de 90% a 99,9%</v>
      </c>
      <c r="CQ181" s="17">
        <f>IFERROR(VLOOKUP($BW181,'PAINEL E TARGET'!$G$1:$Q$99,5,0),0)</f>
        <v>0.25</v>
      </c>
      <c r="CR181" s="17">
        <f>VLOOKUP(CP181,'PAINEL E TARGET'!$S$10:$U$19,3,0)</f>
        <v>0.5</v>
      </c>
      <c r="CS181" s="16">
        <f t="shared" si="101"/>
        <v>206.25</v>
      </c>
      <c r="CT181" s="17">
        <f t="shared" si="87"/>
        <v>1.2569999999999999</v>
      </c>
      <c r="CU181" s="33" t="str">
        <f>IF(CT181&gt;='PAINEL E TARGET'!$T$11,'PAINEL E TARGET'!$S$11,
IF(CT181&gt;='PAINEL E TARGET'!$T$12,'PAINEL E TARGET'!$S$12,
IF(CT181&gt;='PAINEL E TARGET'!$T$13,'PAINEL E TARGET'!$S$13,
IF(CT181&gt;='PAINEL E TARGET'!$T$14,'PAINEL E TARGET'!$S$14,
IF(CT181&gt;='PAINEL E TARGET'!$T$15,'PAINEL E TARGET'!$S$15,
IF(CT181&gt;='PAINEL E TARGET'!$T$16,'PAINEL E TARGET'!$S$16,
IF(CT181&gt;='PAINEL E TARGET'!$T$17,'PAINEL E TARGET'!$S$17,
IF(CT181&gt;='PAINEL E TARGET'!$T$18,'PAINEL E TARGET'!$S$18,'PAINEL E TARGET'!$S$19))))))))</f>
        <v>7. Fx de 125% a 129,9%</v>
      </c>
      <c r="CV181" s="17">
        <f>IFERROR(VLOOKUP($BW181,'PAINEL E TARGET'!$G$1:$Q$99,6,0),0)</f>
        <v>0.2</v>
      </c>
      <c r="CW181" s="17">
        <f>VLOOKUP(CU181,'PAINEL E TARGET'!$S$10:$U$19,3,0)</f>
        <v>1.5</v>
      </c>
      <c r="CX181" s="16">
        <f t="shared" si="102"/>
        <v>495.00000000000006</v>
      </c>
      <c r="CY181" s="17">
        <f t="shared" si="88"/>
        <v>0.81100000000000005</v>
      </c>
      <c r="CZ181" s="33" t="str">
        <f>IF(CY181&gt;='PAINEL E TARGET'!$T$11,'PAINEL E TARGET'!$S$11,
IF(CY181&gt;='PAINEL E TARGET'!$T$12,'PAINEL E TARGET'!$S$12,
IF(CY181&gt;='PAINEL E TARGET'!$T$13,'PAINEL E TARGET'!$S$13,
IF(CY181&gt;='PAINEL E TARGET'!$T$14,'PAINEL E TARGET'!$S$14,
IF(CY181&gt;='PAINEL E TARGET'!$T$15,'PAINEL E TARGET'!$S$15,
IF(CY181&gt;='PAINEL E TARGET'!$T$16,'PAINEL E TARGET'!$S$16,
IF(CY181&gt;='PAINEL E TARGET'!$T$17,'PAINEL E TARGET'!$S$17,
IF(CY181&gt;='PAINEL E TARGET'!$T$18,'PAINEL E TARGET'!$S$18,'PAINEL E TARGET'!$S$19))))))))</f>
        <v>Não elegível</v>
      </c>
      <c r="DA181" s="17">
        <f>IFERROR(VLOOKUP($BW181,'PAINEL E TARGET'!$G$1:$Q$99,7,0),0)</f>
        <v>0.15</v>
      </c>
      <c r="DB181" s="17">
        <f>VLOOKUP(CZ181,'PAINEL E TARGET'!$S$10:$U$19,3,0)</f>
        <v>0</v>
      </c>
      <c r="DC181" s="16">
        <f t="shared" si="103"/>
        <v>0</v>
      </c>
      <c r="DD181" s="17">
        <f t="shared" si="89"/>
        <v>1.359</v>
      </c>
      <c r="DE181" s="33" t="str">
        <f>IF(DD181&gt;='PAINEL E TARGET'!$T$11,'PAINEL E TARGET'!$S$11,
IF(DD181&gt;='PAINEL E TARGET'!$T$12,'PAINEL E TARGET'!$S$12,
IF(DD181&gt;='PAINEL E TARGET'!$T$13,'PAINEL E TARGET'!$S$13,
IF(DD181&gt;='PAINEL E TARGET'!$T$14,'PAINEL E TARGET'!$S$14,
IF(DD181&gt;='PAINEL E TARGET'!$T$15,'PAINEL E TARGET'!$S$15,
IF(DD181&gt;='PAINEL E TARGET'!$T$16,'PAINEL E TARGET'!$S$16,
IF(DD181&gt;='PAINEL E TARGET'!$T$17,'PAINEL E TARGET'!$S$17,
IF(DD181&gt;='PAINEL E TARGET'!$T$18,'PAINEL E TARGET'!$S$18,'PAINEL E TARGET'!$S$19))))))))</f>
        <v>8. Fx de 130% ou mais</v>
      </c>
      <c r="DF181" s="17">
        <f>IFERROR(VLOOKUP($BW181,'PAINEL E TARGET'!$G$1:$Q$99,8,0),0)</f>
        <v>0.1</v>
      </c>
      <c r="DG181" s="17">
        <f>VLOOKUP(DE181,'PAINEL E TARGET'!$S$10:$U$19,3,0)</f>
        <v>1.6</v>
      </c>
      <c r="DH181" s="16">
        <f t="shared" si="104"/>
        <v>264.00000000000006</v>
      </c>
      <c r="DI181" s="17">
        <f t="shared" si="90"/>
        <v>0.92300000000000004</v>
      </c>
      <c r="DJ181" s="33" t="str">
        <f>IF(DI181&gt;='PAINEL E TARGET'!$T$11,'PAINEL E TARGET'!$S$11,
IF(DI181&gt;='PAINEL E TARGET'!$T$12,'PAINEL E TARGET'!$S$12,
IF(DI181&gt;='PAINEL E TARGET'!$T$13,'PAINEL E TARGET'!$S$13,
IF(DI181&gt;='PAINEL E TARGET'!$T$14,'PAINEL E TARGET'!$S$14,
IF(DI181&gt;='PAINEL E TARGET'!$T$15,'PAINEL E TARGET'!$S$15,
IF(DI181&gt;='PAINEL E TARGET'!$T$16,'PAINEL E TARGET'!$S$16,
IF(DI181&gt;='PAINEL E TARGET'!$T$17,'PAINEL E TARGET'!$S$17,
IF(DI181&gt;='PAINEL E TARGET'!$T$18,'PAINEL E TARGET'!$S$18,'PAINEL E TARGET'!$S$19))))))))</f>
        <v>1. Fx de 90% a 99,9%</v>
      </c>
      <c r="DK181" s="17">
        <f>IFERROR(VLOOKUP($BW181,'PAINEL E TARGET'!$G$1:$Q$99,9,0),0)</f>
        <v>0.05</v>
      </c>
      <c r="DL181" s="17">
        <f>VLOOKUP(DJ181,'PAINEL E TARGET'!$S$10:$U$19,3,0)</f>
        <v>0.5</v>
      </c>
      <c r="DM181" s="16">
        <f t="shared" si="105"/>
        <v>41.25</v>
      </c>
      <c r="DN181" s="17">
        <f t="shared" si="91"/>
        <v>1.0840000000000001</v>
      </c>
      <c r="DO181" s="33" t="str">
        <f>IF(DN181&gt;='PAINEL E TARGET'!$T$11,'PAINEL E TARGET'!$S$11,
IF(DN181&gt;='PAINEL E TARGET'!$T$12,'PAINEL E TARGET'!$S$12,
IF(DN181&gt;='PAINEL E TARGET'!$T$13,'PAINEL E TARGET'!$S$13,
IF(DN181&gt;='PAINEL E TARGET'!$T$14,'PAINEL E TARGET'!$S$14,
IF(DN181&gt;='PAINEL E TARGET'!$T$15,'PAINEL E TARGET'!$S$15,
IF(DN181&gt;='PAINEL E TARGET'!$T$16,'PAINEL E TARGET'!$S$16,
IF(DN181&gt;='PAINEL E TARGET'!$T$17,'PAINEL E TARGET'!$S$17,
IF(DN181&gt;='PAINEL E TARGET'!$T$18,'PAINEL E TARGET'!$S$18,'PAINEL E TARGET'!$S$19))))))))</f>
        <v>3. Fx de 105% a 109,9%</v>
      </c>
      <c r="DP181" s="17">
        <f>IFERROR(VLOOKUP($BW181,'PAINEL E TARGET'!$G$1:$Q$99,10,0),0)</f>
        <v>0</v>
      </c>
      <c r="DQ181" s="17">
        <f>VLOOKUP(DO181,'PAINEL E TARGET'!$S$10:$U$19,3,0)</f>
        <v>1.1000000000000001</v>
      </c>
      <c r="DR181" s="16">
        <f t="shared" si="106"/>
        <v>0</v>
      </c>
      <c r="DS181" s="17">
        <f t="shared" si="92"/>
        <v>0.83799999999999997</v>
      </c>
      <c r="DT181" s="16">
        <f>IF(DS181&gt;=1,VLOOKUP(BO181,'PAINEL E TARGET'!$S$1:$W$8,5,0),0)</f>
        <v>0</v>
      </c>
      <c r="DU181" s="16">
        <f t="shared" si="107"/>
        <v>1212.75</v>
      </c>
    </row>
    <row r="182" spans="2:125" s="32" customFormat="1" x14ac:dyDescent="0.2">
      <c r="B182" s="44">
        <v>43541</v>
      </c>
      <c r="C182" s="65">
        <v>910</v>
      </c>
      <c r="D182" s="66" t="s">
        <v>188</v>
      </c>
      <c r="E182" s="65">
        <v>210</v>
      </c>
      <c r="F182" s="65" t="s">
        <v>1017</v>
      </c>
      <c r="G182" s="67">
        <v>2584342.9536602916</v>
      </c>
      <c r="H182" s="67">
        <v>1384769.5709230364</v>
      </c>
      <c r="I182" s="67">
        <v>1084070.75</v>
      </c>
      <c r="J182" s="68">
        <v>0.78285281014472197</v>
      </c>
      <c r="K182" s="67">
        <v>83496.484751186494</v>
      </c>
      <c r="L182" s="67">
        <v>1086427.5267016727</v>
      </c>
      <c r="M182" s="67">
        <v>68302.48</v>
      </c>
      <c r="N182" s="67">
        <v>940821.81</v>
      </c>
      <c r="O182" s="67">
        <v>2197046.3591080983</v>
      </c>
      <c r="P182" s="67" t="s">
        <v>1082</v>
      </c>
      <c r="Q182" s="67" t="s">
        <v>1082</v>
      </c>
      <c r="R182" s="67">
        <v>0</v>
      </c>
      <c r="S182" s="67">
        <v>0</v>
      </c>
      <c r="T182" s="68">
        <v>8.4653498031047644E-2</v>
      </c>
      <c r="U182" s="68">
        <v>8.8374218006386479E-2</v>
      </c>
      <c r="V182" s="68">
        <v>1.0439523476510588</v>
      </c>
      <c r="W182" s="67">
        <v>99038.16</v>
      </c>
      <c r="X182" s="67">
        <v>89180.569999999978</v>
      </c>
      <c r="Y182" s="68">
        <v>0.90046674938225801</v>
      </c>
      <c r="Z182" s="68">
        <v>4.7945737886293645E-2</v>
      </c>
      <c r="AA182" s="68">
        <v>5.8855247652397698E-2</v>
      </c>
      <c r="AB182" s="68">
        <v>1.2275386769930758</v>
      </c>
      <c r="AC182" s="67">
        <v>56092.87</v>
      </c>
      <c r="AD182" s="67">
        <v>59392.26</v>
      </c>
      <c r="AE182" s="68">
        <v>1.0588201316851857</v>
      </c>
      <c r="AF182" s="43">
        <v>80</v>
      </c>
      <c r="AG182" s="43">
        <v>86</v>
      </c>
      <c r="AH182" s="43">
        <v>29</v>
      </c>
      <c r="AI182" s="43">
        <v>27</v>
      </c>
      <c r="AJ182" s="67">
        <v>58476.78</v>
      </c>
      <c r="AK182" s="67">
        <v>58595.5</v>
      </c>
      <c r="AL182" s="68">
        <v>1.0020302075456275</v>
      </c>
      <c r="AM182" s="67">
        <v>10539.97</v>
      </c>
      <c r="AN182" s="67">
        <v>11123.96</v>
      </c>
      <c r="AO182" s="68">
        <v>1.0554071785783072</v>
      </c>
      <c r="AP182" s="67">
        <v>9999.2599999999984</v>
      </c>
      <c r="AQ182" s="67">
        <v>7657.5599999999995</v>
      </c>
      <c r="AR182" s="68">
        <v>0.76581267013759025</v>
      </c>
      <c r="AS182" s="67">
        <v>20022.149999999998</v>
      </c>
      <c r="AT182" s="67">
        <v>11803.550000000001</v>
      </c>
      <c r="AU182" s="68">
        <v>0.58952460150383457</v>
      </c>
      <c r="AV182" s="43">
        <v>2986.2800000000007</v>
      </c>
      <c r="AW182" s="43">
        <v>1369.78</v>
      </c>
      <c r="AX182" s="69">
        <v>0.45869108054167718</v>
      </c>
      <c r="AY182" s="43">
        <v>83496.484751186494</v>
      </c>
      <c r="AZ182" s="43">
        <v>68302.48000000001</v>
      </c>
      <c r="BA182" s="43">
        <v>34669.549781047965</v>
      </c>
      <c r="BB182" s="43">
        <v>31964.730000000003</v>
      </c>
      <c r="BC182" s="43">
        <v>155880.95314020239</v>
      </c>
      <c r="BD182" s="43">
        <v>64973.390242646557</v>
      </c>
      <c r="BE182" s="43">
        <v>187404.86</v>
      </c>
      <c r="BF182" s="43">
        <v>106141.66000000002</v>
      </c>
      <c r="BG182" s="43">
        <v>5618.92</v>
      </c>
      <c r="BH182" s="43">
        <v>60</v>
      </c>
      <c r="BI182" s="44">
        <v>43173</v>
      </c>
      <c r="BJ182" s="44">
        <v>43541</v>
      </c>
      <c r="BK182" s="44">
        <v>43172</v>
      </c>
      <c r="BL182" s="43">
        <f t="shared" si="93"/>
        <v>1084070.75</v>
      </c>
      <c r="BM182" s="43">
        <f t="shared" si="94"/>
        <v>1009124.29</v>
      </c>
      <c r="BO182" s="16" t="str">
        <f>IFERROR(VLOOKUP($C182,'PORTE LOJA'!A:B,2,0),"PORTE 1")</f>
        <v>PORTE 3</v>
      </c>
      <c r="BP182" s="16">
        <f>VLOOKUP(BO182,'PAINEL E TARGET'!$S$1:$W$8,3,0)</f>
        <v>2400</v>
      </c>
      <c r="BQ182" s="16">
        <f t="shared" si="72"/>
        <v>1</v>
      </c>
      <c r="BR182" s="16">
        <f t="shared" si="73"/>
        <v>1</v>
      </c>
      <c r="BS182" s="16">
        <f t="shared" si="74"/>
        <v>1</v>
      </c>
      <c r="BT182" s="16">
        <f t="shared" si="75"/>
        <v>1</v>
      </c>
      <c r="BU182" s="16">
        <f t="shared" si="76"/>
        <v>1</v>
      </c>
      <c r="BV182" s="16">
        <f t="shared" si="77"/>
        <v>1</v>
      </c>
      <c r="BW182" s="17" t="str">
        <f t="shared" si="95"/>
        <v>111111</v>
      </c>
      <c r="BY182" s="17">
        <f t="shared" si="78"/>
        <v>0.78300000000000003</v>
      </c>
      <c r="BZ182" s="17">
        <f t="shared" si="79"/>
        <v>0.86299999999999999</v>
      </c>
      <c r="CA182" s="17" t="str">
        <f t="shared" si="96"/>
        <v>Sem Retira</v>
      </c>
      <c r="CB182" s="17">
        <f t="shared" si="97"/>
        <v>0.86299999999999999</v>
      </c>
      <c r="CC182" s="33" t="str">
        <f>IF(CB182&gt;='PAINEL E TARGET'!$T$11,'PAINEL E TARGET'!$S$11,
IF(CB182&gt;='PAINEL E TARGET'!$T$12,'PAINEL E TARGET'!$S$12,
IF(CB182&gt;='PAINEL E TARGET'!$T$13,'PAINEL E TARGET'!$S$13,
IF(CB182&gt;='PAINEL E TARGET'!$T$14,'PAINEL E TARGET'!$S$14,
IF(CB182&gt;='PAINEL E TARGET'!$T$15,'PAINEL E TARGET'!$S$15,
IF(CB182&gt;='PAINEL E TARGET'!$T$16,'PAINEL E TARGET'!$S$16,
IF(CB182&gt;='PAINEL E TARGET'!$T$17,'PAINEL E TARGET'!$S$17,
IF(CB182&gt;='PAINEL E TARGET'!$T$18,'PAINEL E TARGET'!$S$18,'PAINEL E TARGET'!$S$19))))))))</f>
        <v>Não elegível</v>
      </c>
      <c r="CD182" s="17">
        <f>IFERROR(VLOOKUP($BW182,'PAINEL E TARGET'!$G$1:$Q$99,4,0),0)</f>
        <v>0.25</v>
      </c>
      <c r="CE182" s="17">
        <f>VLOOKUP(CC182,'PAINEL E TARGET'!$S$10:$U$19,3,0)</f>
        <v>0</v>
      </c>
      <c r="CF182" s="16">
        <f t="shared" si="98"/>
        <v>0</v>
      </c>
      <c r="CG182" s="17">
        <f t="shared" si="80"/>
        <v>1.002</v>
      </c>
      <c r="CH182" s="17">
        <f t="shared" si="81"/>
        <v>1.0549999999999999</v>
      </c>
      <c r="CI182" s="17">
        <f t="shared" si="82"/>
        <v>0.76600000000000001</v>
      </c>
      <c r="CJ182" s="17">
        <f t="shared" si="83"/>
        <v>0.59</v>
      </c>
      <c r="CK182" s="17">
        <f t="shared" si="84"/>
        <v>0.45900000000000002</v>
      </c>
      <c r="CL182" s="17">
        <f t="shared" si="85"/>
        <v>0.9</v>
      </c>
      <c r="CM182" s="16">
        <f t="shared" si="86"/>
        <v>3</v>
      </c>
      <c r="CN182" s="17" t="str">
        <f t="shared" si="99"/>
        <v>não ok</v>
      </c>
      <c r="CO182" s="17">
        <f t="shared" si="100"/>
        <v>0</v>
      </c>
      <c r="CP182" s="33" t="str">
        <f>IF(CO182&gt;='PAINEL E TARGET'!$T$11,'PAINEL E TARGET'!$S$11,
IF(CO182&gt;='PAINEL E TARGET'!$T$12,'PAINEL E TARGET'!$S$12,
IF(CO182&gt;='PAINEL E TARGET'!$T$13,'PAINEL E TARGET'!$S$13,
IF(CO182&gt;='PAINEL E TARGET'!$T$14,'PAINEL E TARGET'!$S$14,
IF(CO182&gt;='PAINEL E TARGET'!$T$15,'PAINEL E TARGET'!$S$15,
IF(CO182&gt;='PAINEL E TARGET'!$T$16,'PAINEL E TARGET'!$S$16,
IF(CO182&gt;='PAINEL E TARGET'!$T$17,'PAINEL E TARGET'!$S$17,
IF(CO182&gt;='PAINEL E TARGET'!$T$18,'PAINEL E TARGET'!$S$18,'PAINEL E TARGET'!$S$19))))))))</f>
        <v>Não elegível</v>
      </c>
      <c r="CQ182" s="17">
        <f>IFERROR(VLOOKUP($BW182,'PAINEL E TARGET'!$G$1:$Q$99,5,0),0)</f>
        <v>0.25</v>
      </c>
      <c r="CR182" s="17">
        <f>VLOOKUP(CP182,'PAINEL E TARGET'!$S$10:$U$19,3,0)</f>
        <v>0</v>
      </c>
      <c r="CS182" s="16">
        <f t="shared" si="101"/>
        <v>0</v>
      </c>
      <c r="CT182" s="17">
        <f t="shared" si="87"/>
        <v>1.0589999999999999</v>
      </c>
      <c r="CU182" s="33" t="str">
        <f>IF(CT182&gt;='PAINEL E TARGET'!$T$11,'PAINEL E TARGET'!$S$11,
IF(CT182&gt;='PAINEL E TARGET'!$T$12,'PAINEL E TARGET'!$S$12,
IF(CT182&gt;='PAINEL E TARGET'!$T$13,'PAINEL E TARGET'!$S$13,
IF(CT182&gt;='PAINEL E TARGET'!$T$14,'PAINEL E TARGET'!$S$14,
IF(CT182&gt;='PAINEL E TARGET'!$T$15,'PAINEL E TARGET'!$S$15,
IF(CT182&gt;='PAINEL E TARGET'!$T$16,'PAINEL E TARGET'!$S$16,
IF(CT182&gt;='PAINEL E TARGET'!$T$17,'PAINEL E TARGET'!$S$17,
IF(CT182&gt;='PAINEL E TARGET'!$T$18,'PAINEL E TARGET'!$S$18,'PAINEL E TARGET'!$S$19))))))))</f>
        <v>3. Fx de 105% a 109,9%</v>
      </c>
      <c r="CV182" s="17">
        <f>IFERROR(VLOOKUP($BW182,'PAINEL E TARGET'!$G$1:$Q$99,6,0),0)</f>
        <v>0.2</v>
      </c>
      <c r="CW182" s="17">
        <f>VLOOKUP(CU182,'PAINEL E TARGET'!$S$10:$U$19,3,0)</f>
        <v>1.1000000000000001</v>
      </c>
      <c r="CX182" s="16">
        <f t="shared" si="102"/>
        <v>528.00000000000011</v>
      </c>
      <c r="CY182" s="17">
        <f t="shared" si="88"/>
        <v>0.81799999999999995</v>
      </c>
      <c r="CZ182" s="33" t="str">
        <f>IF(CY182&gt;='PAINEL E TARGET'!$T$11,'PAINEL E TARGET'!$S$11,
IF(CY182&gt;='PAINEL E TARGET'!$T$12,'PAINEL E TARGET'!$S$12,
IF(CY182&gt;='PAINEL E TARGET'!$T$13,'PAINEL E TARGET'!$S$13,
IF(CY182&gt;='PAINEL E TARGET'!$T$14,'PAINEL E TARGET'!$S$14,
IF(CY182&gt;='PAINEL E TARGET'!$T$15,'PAINEL E TARGET'!$S$15,
IF(CY182&gt;='PAINEL E TARGET'!$T$16,'PAINEL E TARGET'!$S$16,
IF(CY182&gt;='PAINEL E TARGET'!$T$17,'PAINEL E TARGET'!$S$17,
IF(CY182&gt;='PAINEL E TARGET'!$T$18,'PAINEL E TARGET'!$S$18,'PAINEL E TARGET'!$S$19))))))))</f>
        <v>Não elegível</v>
      </c>
      <c r="DA182" s="17">
        <f>IFERROR(VLOOKUP($BW182,'PAINEL E TARGET'!$G$1:$Q$99,7,0),0)</f>
        <v>0.15</v>
      </c>
      <c r="DB182" s="17">
        <f>VLOOKUP(CZ182,'PAINEL E TARGET'!$S$10:$U$19,3,0)</f>
        <v>0</v>
      </c>
      <c r="DC182" s="16">
        <f t="shared" si="103"/>
        <v>0</v>
      </c>
      <c r="DD182" s="17">
        <f t="shared" si="89"/>
        <v>0.92200000000000004</v>
      </c>
      <c r="DE182" s="33" t="str">
        <f>IF(DD182&gt;='PAINEL E TARGET'!$T$11,'PAINEL E TARGET'!$S$11,
IF(DD182&gt;='PAINEL E TARGET'!$T$12,'PAINEL E TARGET'!$S$12,
IF(DD182&gt;='PAINEL E TARGET'!$T$13,'PAINEL E TARGET'!$S$13,
IF(DD182&gt;='PAINEL E TARGET'!$T$14,'PAINEL E TARGET'!$S$14,
IF(DD182&gt;='PAINEL E TARGET'!$T$15,'PAINEL E TARGET'!$S$15,
IF(DD182&gt;='PAINEL E TARGET'!$T$16,'PAINEL E TARGET'!$S$16,
IF(DD182&gt;='PAINEL E TARGET'!$T$17,'PAINEL E TARGET'!$S$17,
IF(DD182&gt;='PAINEL E TARGET'!$T$18,'PAINEL E TARGET'!$S$18,'PAINEL E TARGET'!$S$19))))))))</f>
        <v>1. Fx de 90% a 99,9%</v>
      </c>
      <c r="DF182" s="17">
        <f>IFERROR(VLOOKUP($BW182,'PAINEL E TARGET'!$G$1:$Q$99,8,0),0)</f>
        <v>0.1</v>
      </c>
      <c r="DG182" s="17">
        <f>VLOOKUP(DE182,'PAINEL E TARGET'!$S$10:$U$19,3,0)</f>
        <v>0.5</v>
      </c>
      <c r="DH182" s="16">
        <f t="shared" si="104"/>
        <v>120</v>
      </c>
      <c r="DI182" s="17">
        <f t="shared" si="90"/>
        <v>0.93100000000000005</v>
      </c>
      <c r="DJ182" s="33" t="str">
        <f>IF(DI182&gt;='PAINEL E TARGET'!$T$11,'PAINEL E TARGET'!$S$11,
IF(DI182&gt;='PAINEL E TARGET'!$T$12,'PAINEL E TARGET'!$S$12,
IF(DI182&gt;='PAINEL E TARGET'!$T$13,'PAINEL E TARGET'!$S$13,
IF(DI182&gt;='PAINEL E TARGET'!$T$14,'PAINEL E TARGET'!$S$14,
IF(DI182&gt;='PAINEL E TARGET'!$T$15,'PAINEL E TARGET'!$S$15,
IF(DI182&gt;='PAINEL E TARGET'!$T$16,'PAINEL E TARGET'!$S$16,
IF(DI182&gt;='PAINEL E TARGET'!$T$17,'PAINEL E TARGET'!$S$17,
IF(DI182&gt;='PAINEL E TARGET'!$T$18,'PAINEL E TARGET'!$S$18,'PAINEL E TARGET'!$S$19))))))))</f>
        <v>1. Fx de 90% a 99,9%</v>
      </c>
      <c r="DK182" s="17">
        <f>IFERROR(VLOOKUP($BW182,'PAINEL E TARGET'!$G$1:$Q$99,9,0),0)</f>
        <v>0.05</v>
      </c>
      <c r="DL182" s="17">
        <f>VLOOKUP(DJ182,'PAINEL E TARGET'!$S$10:$U$19,3,0)</f>
        <v>0.5</v>
      </c>
      <c r="DM182" s="16">
        <f t="shared" si="105"/>
        <v>60</v>
      </c>
      <c r="DN182" s="17">
        <f t="shared" si="91"/>
        <v>0.45900000000000002</v>
      </c>
      <c r="DO182" s="33" t="str">
        <f>IF(DN182&gt;='PAINEL E TARGET'!$T$11,'PAINEL E TARGET'!$S$11,
IF(DN182&gt;='PAINEL E TARGET'!$T$12,'PAINEL E TARGET'!$S$12,
IF(DN182&gt;='PAINEL E TARGET'!$T$13,'PAINEL E TARGET'!$S$13,
IF(DN182&gt;='PAINEL E TARGET'!$T$14,'PAINEL E TARGET'!$S$14,
IF(DN182&gt;='PAINEL E TARGET'!$T$15,'PAINEL E TARGET'!$S$15,
IF(DN182&gt;='PAINEL E TARGET'!$T$16,'PAINEL E TARGET'!$S$16,
IF(DN182&gt;='PAINEL E TARGET'!$T$17,'PAINEL E TARGET'!$S$17,
IF(DN182&gt;='PAINEL E TARGET'!$T$18,'PAINEL E TARGET'!$S$18,'PAINEL E TARGET'!$S$19))))))))</f>
        <v>Não elegível</v>
      </c>
      <c r="DP182" s="17">
        <f>IFERROR(VLOOKUP($BW182,'PAINEL E TARGET'!$G$1:$Q$99,10,0),0)</f>
        <v>0</v>
      </c>
      <c r="DQ182" s="17">
        <f>VLOOKUP(DO182,'PAINEL E TARGET'!$S$10:$U$19,3,0)</f>
        <v>0</v>
      </c>
      <c r="DR182" s="16">
        <f t="shared" si="106"/>
        <v>0</v>
      </c>
      <c r="DS182" s="17">
        <f t="shared" si="92"/>
        <v>1.075</v>
      </c>
      <c r="DT182" s="16">
        <f>IF(DS182&gt;=1,VLOOKUP(BO182,'PAINEL E TARGET'!$S$1:$W$8,5,0),0)</f>
        <v>240</v>
      </c>
      <c r="DU182" s="16">
        <f t="shared" si="107"/>
        <v>948.00000000000011</v>
      </c>
    </row>
    <row r="183" spans="2:125" s="32" customFormat="1" x14ac:dyDescent="0.2">
      <c r="B183" s="44">
        <v>43541</v>
      </c>
      <c r="C183" s="65">
        <v>912</v>
      </c>
      <c r="D183" s="66" t="s">
        <v>189</v>
      </c>
      <c r="E183" s="65">
        <v>613</v>
      </c>
      <c r="F183" s="65" t="s">
        <v>1019</v>
      </c>
      <c r="G183" s="67">
        <v>1896485.1186493512</v>
      </c>
      <c r="H183" s="67">
        <v>1092764.1325580492</v>
      </c>
      <c r="I183" s="67">
        <v>993320.34</v>
      </c>
      <c r="J183" s="68">
        <v>0.90899793505734727</v>
      </c>
      <c r="K183" s="67">
        <v>124.78089571453384</v>
      </c>
      <c r="L183" s="67">
        <v>909525.93649980891</v>
      </c>
      <c r="M183" s="67">
        <v>2448</v>
      </c>
      <c r="N183" s="67">
        <v>897731.9700000002</v>
      </c>
      <c r="O183" s="67">
        <v>1593354.6485841183</v>
      </c>
      <c r="P183" s="67" t="s">
        <v>1082</v>
      </c>
      <c r="Q183" s="67" t="s">
        <v>1082</v>
      </c>
      <c r="R183" s="67">
        <v>0</v>
      </c>
      <c r="S183" s="67">
        <v>124.9</v>
      </c>
      <c r="T183" s="68">
        <v>7.1939084693258631E-2</v>
      </c>
      <c r="U183" s="68">
        <v>5.6290443787590599E-2</v>
      </c>
      <c r="V183" s="68">
        <v>0.78247372798260728</v>
      </c>
      <c r="W183" s="67">
        <v>65439.439999999995</v>
      </c>
      <c r="X183" s="67">
        <v>50671.53</v>
      </c>
      <c r="Y183" s="68">
        <v>0.77432707248106036</v>
      </c>
      <c r="Z183" s="68">
        <v>0</v>
      </c>
      <c r="AA183" s="68">
        <v>0</v>
      </c>
      <c r="AB183" s="68">
        <v>0</v>
      </c>
      <c r="AC183" s="67">
        <v>0</v>
      </c>
      <c r="AD183" s="67">
        <v>0</v>
      </c>
      <c r="AE183" s="68" t="s">
        <v>1082</v>
      </c>
      <c r="AF183" s="43">
        <v>80</v>
      </c>
      <c r="AG183" s="43">
        <v>79</v>
      </c>
      <c r="AH183" s="43">
        <v>8</v>
      </c>
      <c r="AI183" s="43">
        <v>7</v>
      </c>
      <c r="AJ183" s="67">
        <v>22594.179999999997</v>
      </c>
      <c r="AK183" s="67">
        <v>16958.28</v>
      </c>
      <c r="AL183" s="68">
        <v>0.75055965739849828</v>
      </c>
      <c r="AM183" s="67">
        <v>18430.98</v>
      </c>
      <c r="AN183" s="67">
        <v>10271</v>
      </c>
      <c r="AO183" s="68">
        <v>0.55726825160680549</v>
      </c>
      <c r="AP183" s="67">
        <v>0</v>
      </c>
      <c r="AQ183" s="67">
        <v>114</v>
      </c>
      <c r="AR183" s="68">
        <v>0</v>
      </c>
      <c r="AS183" s="67">
        <v>24414.28</v>
      </c>
      <c r="AT183" s="67">
        <v>23328.250000000004</v>
      </c>
      <c r="AU183" s="68">
        <v>0.95551660749364731</v>
      </c>
      <c r="AV183" s="43">
        <v>351.36</v>
      </c>
      <c r="AW183" s="43">
        <v>364.93</v>
      </c>
      <c r="AX183" s="69">
        <v>1.0386213570127505</v>
      </c>
      <c r="AY183" s="43">
        <v>124.78089571453384</v>
      </c>
      <c r="AZ183" s="43">
        <v>2448</v>
      </c>
      <c r="BA183" s="43">
        <v>22708.951440438472</v>
      </c>
      <c r="BB183" s="43">
        <v>31010.799999999999</v>
      </c>
      <c r="BC183" s="43">
        <v>209.66301981238553</v>
      </c>
      <c r="BD183" s="43">
        <v>39265.271474483045</v>
      </c>
      <c r="BE183" s="43">
        <v>115772.34999999999</v>
      </c>
      <c r="BF183" s="43">
        <v>0</v>
      </c>
      <c r="BG183" s="43">
        <v>617.18999999999994</v>
      </c>
      <c r="BH183" s="43">
        <v>10</v>
      </c>
      <c r="BI183" s="44">
        <v>43173</v>
      </c>
      <c r="BJ183" s="44">
        <v>43541</v>
      </c>
      <c r="BK183" s="44">
        <v>43172</v>
      </c>
      <c r="BL183" s="43">
        <f t="shared" si="93"/>
        <v>993445.24</v>
      </c>
      <c r="BM183" s="43">
        <f t="shared" si="94"/>
        <v>900304.87000000023</v>
      </c>
      <c r="BO183" s="16" t="str">
        <f>IFERROR(VLOOKUP($C183,'PORTE LOJA'!A:B,2,0),"PORTE 1")</f>
        <v>PORTE 3</v>
      </c>
      <c r="BP183" s="16">
        <f>VLOOKUP(BO183,'PAINEL E TARGET'!$S$1:$W$8,3,0)</f>
        <v>2400</v>
      </c>
      <c r="BQ183" s="16">
        <f t="shared" si="72"/>
        <v>1</v>
      </c>
      <c r="BR183" s="16">
        <f t="shared" si="73"/>
        <v>1</v>
      </c>
      <c r="BS183" s="16">
        <f t="shared" si="74"/>
        <v>0</v>
      </c>
      <c r="BT183" s="16">
        <f t="shared" si="75"/>
        <v>1</v>
      </c>
      <c r="BU183" s="16">
        <f t="shared" si="76"/>
        <v>1</v>
      </c>
      <c r="BV183" s="16">
        <f t="shared" si="77"/>
        <v>1</v>
      </c>
      <c r="BW183" s="17" t="str">
        <f t="shared" si="95"/>
        <v>110111</v>
      </c>
      <c r="BY183" s="17">
        <f t="shared" si="78"/>
        <v>0.90900000000000003</v>
      </c>
      <c r="BZ183" s="17">
        <f t="shared" si="79"/>
        <v>0.99</v>
      </c>
      <c r="CA183" s="17" t="str">
        <f t="shared" si="96"/>
        <v>Sem Retira</v>
      </c>
      <c r="CB183" s="17">
        <f t="shared" si="97"/>
        <v>0.99</v>
      </c>
      <c r="CC183" s="33" t="str">
        <f>IF(CB183&gt;='PAINEL E TARGET'!$T$11,'PAINEL E TARGET'!$S$11,
IF(CB183&gt;='PAINEL E TARGET'!$T$12,'PAINEL E TARGET'!$S$12,
IF(CB183&gt;='PAINEL E TARGET'!$T$13,'PAINEL E TARGET'!$S$13,
IF(CB183&gt;='PAINEL E TARGET'!$T$14,'PAINEL E TARGET'!$S$14,
IF(CB183&gt;='PAINEL E TARGET'!$T$15,'PAINEL E TARGET'!$S$15,
IF(CB183&gt;='PAINEL E TARGET'!$T$16,'PAINEL E TARGET'!$S$16,
IF(CB183&gt;='PAINEL E TARGET'!$T$17,'PAINEL E TARGET'!$S$17,
IF(CB183&gt;='PAINEL E TARGET'!$T$18,'PAINEL E TARGET'!$S$18,'PAINEL E TARGET'!$S$19))))))))</f>
        <v>1. Fx de 90% a 99,9%</v>
      </c>
      <c r="CD183" s="17">
        <f>IFERROR(VLOOKUP($BW183,'PAINEL E TARGET'!$G$1:$Q$99,4,0),0)</f>
        <v>0.3</v>
      </c>
      <c r="CE183" s="17">
        <f>VLOOKUP(CC183,'PAINEL E TARGET'!$S$10:$U$19,3,0)</f>
        <v>0.5</v>
      </c>
      <c r="CF183" s="16">
        <f t="shared" si="98"/>
        <v>360</v>
      </c>
      <c r="CG183" s="17">
        <f t="shared" si="80"/>
        <v>0.751</v>
      </c>
      <c r="CH183" s="17">
        <f t="shared" si="81"/>
        <v>0.55700000000000005</v>
      </c>
      <c r="CI183" s="17" t="str">
        <f t="shared" si="82"/>
        <v>sem meta</v>
      </c>
      <c r="CJ183" s="17">
        <f t="shared" si="83"/>
        <v>0.95599999999999996</v>
      </c>
      <c r="CK183" s="17">
        <f t="shared" si="84"/>
        <v>1.0389999999999999</v>
      </c>
      <c r="CL183" s="17">
        <f t="shared" si="85"/>
        <v>0.77400000000000002</v>
      </c>
      <c r="CM183" s="16">
        <f t="shared" si="86"/>
        <v>4</v>
      </c>
      <c r="CN183" s="17" t="str">
        <f t="shared" si="99"/>
        <v>não ok</v>
      </c>
      <c r="CO183" s="17">
        <f t="shared" si="100"/>
        <v>0</v>
      </c>
      <c r="CP183" s="33" t="str">
        <f>IF(CO183&gt;='PAINEL E TARGET'!$T$11,'PAINEL E TARGET'!$S$11,
IF(CO183&gt;='PAINEL E TARGET'!$T$12,'PAINEL E TARGET'!$S$12,
IF(CO183&gt;='PAINEL E TARGET'!$T$13,'PAINEL E TARGET'!$S$13,
IF(CO183&gt;='PAINEL E TARGET'!$T$14,'PAINEL E TARGET'!$S$14,
IF(CO183&gt;='PAINEL E TARGET'!$T$15,'PAINEL E TARGET'!$S$15,
IF(CO183&gt;='PAINEL E TARGET'!$T$16,'PAINEL E TARGET'!$S$16,
IF(CO183&gt;='PAINEL E TARGET'!$T$17,'PAINEL E TARGET'!$S$17,
IF(CO183&gt;='PAINEL E TARGET'!$T$18,'PAINEL E TARGET'!$S$18,'PAINEL E TARGET'!$S$19))))))))</f>
        <v>Não elegível</v>
      </c>
      <c r="CQ183" s="17">
        <f>IFERROR(VLOOKUP($BW183,'PAINEL E TARGET'!$G$1:$Q$99,5,0),0)</f>
        <v>0.3</v>
      </c>
      <c r="CR183" s="17">
        <f>VLOOKUP(CP183,'PAINEL E TARGET'!$S$10:$U$19,3,0)</f>
        <v>0</v>
      </c>
      <c r="CS183" s="16">
        <f t="shared" si="101"/>
        <v>0</v>
      </c>
      <c r="CT183" s="17">
        <f t="shared" si="87"/>
        <v>0</v>
      </c>
      <c r="CU183" s="33" t="str">
        <f>IF(CT183&gt;='PAINEL E TARGET'!$T$11,'PAINEL E TARGET'!$S$11,
IF(CT183&gt;='PAINEL E TARGET'!$T$12,'PAINEL E TARGET'!$S$12,
IF(CT183&gt;='PAINEL E TARGET'!$T$13,'PAINEL E TARGET'!$S$13,
IF(CT183&gt;='PAINEL E TARGET'!$T$14,'PAINEL E TARGET'!$S$14,
IF(CT183&gt;='PAINEL E TARGET'!$T$15,'PAINEL E TARGET'!$S$15,
IF(CT183&gt;='PAINEL E TARGET'!$T$16,'PAINEL E TARGET'!$S$16,
IF(CT183&gt;='PAINEL E TARGET'!$T$17,'PAINEL E TARGET'!$S$17,
IF(CT183&gt;='PAINEL E TARGET'!$T$18,'PAINEL E TARGET'!$S$18,'PAINEL E TARGET'!$S$19))))))))</f>
        <v>Não elegível</v>
      </c>
      <c r="CV183" s="17">
        <f>IFERROR(VLOOKUP($BW183,'PAINEL E TARGET'!$G$1:$Q$99,6,0),0)</f>
        <v>0</v>
      </c>
      <c r="CW183" s="17">
        <f>VLOOKUP(CU183,'PAINEL E TARGET'!$S$10:$U$19,3,0)</f>
        <v>0</v>
      </c>
      <c r="CX183" s="16">
        <f t="shared" si="102"/>
        <v>0</v>
      </c>
      <c r="CY183" s="17">
        <f t="shared" si="88"/>
        <v>19.617999999999999</v>
      </c>
      <c r="CZ183" s="33" t="str">
        <f>IF(CY183&gt;='PAINEL E TARGET'!$T$11,'PAINEL E TARGET'!$S$11,
IF(CY183&gt;='PAINEL E TARGET'!$T$12,'PAINEL E TARGET'!$S$12,
IF(CY183&gt;='PAINEL E TARGET'!$T$13,'PAINEL E TARGET'!$S$13,
IF(CY183&gt;='PAINEL E TARGET'!$T$14,'PAINEL E TARGET'!$S$14,
IF(CY183&gt;='PAINEL E TARGET'!$T$15,'PAINEL E TARGET'!$S$15,
IF(CY183&gt;='PAINEL E TARGET'!$T$16,'PAINEL E TARGET'!$S$16,
IF(CY183&gt;='PAINEL E TARGET'!$T$17,'PAINEL E TARGET'!$S$17,
IF(CY183&gt;='PAINEL E TARGET'!$T$18,'PAINEL E TARGET'!$S$18,'PAINEL E TARGET'!$S$19))))))))</f>
        <v>8. Fx de 130% ou mais</v>
      </c>
      <c r="DA183" s="17">
        <f>IFERROR(VLOOKUP($BW183,'PAINEL E TARGET'!$G$1:$Q$99,7,0),0)</f>
        <v>0.15</v>
      </c>
      <c r="DB183" s="17">
        <f>VLOOKUP(CZ183,'PAINEL E TARGET'!$S$10:$U$19,3,0)</f>
        <v>1.6</v>
      </c>
      <c r="DC183" s="16">
        <f t="shared" si="103"/>
        <v>576</v>
      </c>
      <c r="DD183" s="17">
        <f t="shared" si="89"/>
        <v>1.3660000000000001</v>
      </c>
      <c r="DE183" s="33" t="str">
        <f>IF(DD183&gt;='PAINEL E TARGET'!$T$11,'PAINEL E TARGET'!$S$11,
IF(DD183&gt;='PAINEL E TARGET'!$T$12,'PAINEL E TARGET'!$S$12,
IF(DD183&gt;='PAINEL E TARGET'!$T$13,'PAINEL E TARGET'!$S$13,
IF(DD183&gt;='PAINEL E TARGET'!$T$14,'PAINEL E TARGET'!$S$14,
IF(DD183&gt;='PAINEL E TARGET'!$T$15,'PAINEL E TARGET'!$S$15,
IF(DD183&gt;='PAINEL E TARGET'!$T$16,'PAINEL E TARGET'!$S$16,
IF(DD183&gt;='PAINEL E TARGET'!$T$17,'PAINEL E TARGET'!$S$17,
IF(DD183&gt;='PAINEL E TARGET'!$T$18,'PAINEL E TARGET'!$S$18,'PAINEL E TARGET'!$S$19))))))))</f>
        <v>8. Fx de 130% ou mais</v>
      </c>
      <c r="DF183" s="17">
        <f>IFERROR(VLOOKUP($BW183,'PAINEL E TARGET'!$G$1:$Q$99,8,0),0)</f>
        <v>0.1</v>
      </c>
      <c r="DG183" s="17">
        <f>VLOOKUP(DE183,'PAINEL E TARGET'!$S$10:$U$19,3,0)</f>
        <v>1.6</v>
      </c>
      <c r="DH183" s="16">
        <f t="shared" si="104"/>
        <v>384.00000000000006</v>
      </c>
      <c r="DI183" s="17">
        <f t="shared" si="90"/>
        <v>0.875</v>
      </c>
      <c r="DJ183" s="33" t="str">
        <f>IF(DI183&gt;='PAINEL E TARGET'!$T$11,'PAINEL E TARGET'!$S$11,
IF(DI183&gt;='PAINEL E TARGET'!$T$12,'PAINEL E TARGET'!$S$12,
IF(DI183&gt;='PAINEL E TARGET'!$T$13,'PAINEL E TARGET'!$S$13,
IF(DI183&gt;='PAINEL E TARGET'!$T$14,'PAINEL E TARGET'!$S$14,
IF(DI183&gt;='PAINEL E TARGET'!$T$15,'PAINEL E TARGET'!$S$15,
IF(DI183&gt;='PAINEL E TARGET'!$T$16,'PAINEL E TARGET'!$S$16,
IF(DI183&gt;='PAINEL E TARGET'!$T$17,'PAINEL E TARGET'!$S$17,
IF(DI183&gt;='PAINEL E TARGET'!$T$18,'PAINEL E TARGET'!$S$18,'PAINEL E TARGET'!$S$19))))))))</f>
        <v>Não elegível</v>
      </c>
      <c r="DK183" s="17">
        <f>IFERROR(VLOOKUP($BW183,'PAINEL E TARGET'!$G$1:$Q$99,9,0),0)</f>
        <v>0.15</v>
      </c>
      <c r="DL183" s="17">
        <f>VLOOKUP(DJ183,'PAINEL E TARGET'!$S$10:$U$19,3,0)</f>
        <v>0</v>
      </c>
      <c r="DM183" s="16">
        <f t="shared" si="105"/>
        <v>0</v>
      </c>
      <c r="DN183" s="17">
        <f t="shared" si="91"/>
        <v>1.0389999999999999</v>
      </c>
      <c r="DO183" s="33" t="str">
        <f>IF(DN183&gt;='PAINEL E TARGET'!$T$11,'PAINEL E TARGET'!$S$11,
IF(DN183&gt;='PAINEL E TARGET'!$T$12,'PAINEL E TARGET'!$S$12,
IF(DN183&gt;='PAINEL E TARGET'!$T$13,'PAINEL E TARGET'!$S$13,
IF(DN183&gt;='PAINEL E TARGET'!$T$14,'PAINEL E TARGET'!$S$14,
IF(DN183&gt;='PAINEL E TARGET'!$T$15,'PAINEL E TARGET'!$S$15,
IF(DN183&gt;='PAINEL E TARGET'!$T$16,'PAINEL E TARGET'!$S$16,
IF(DN183&gt;='PAINEL E TARGET'!$T$17,'PAINEL E TARGET'!$S$17,
IF(DN183&gt;='PAINEL E TARGET'!$T$18,'PAINEL E TARGET'!$S$18,'PAINEL E TARGET'!$S$19))))))))</f>
        <v>2. Fx de 100% a 104,9%</v>
      </c>
      <c r="DP183" s="17">
        <f>IFERROR(VLOOKUP($BW183,'PAINEL E TARGET'!$G$1:$Q$99,10,0),0)</f>
        <v>0</v>
      </c>
      <c r="DQ183" s="17">
        <f>VLOOKUP(DO183,'PAINEL E TARGET'!$S$10:$U$19,3,0)</f>
        <v>1</v>
      </c>
      <c r="DR183" s="16">
        <f t="shared" si="106"/>
        <v>0</v>
      </c>
      <c r="DS183" s="17">
        <f t="shared" si="92"/>
        <v>0.98799999999999999</v>
      </c>
      <c r="DT183" s="16">
        <f>IF(DS183&gt;=1,VLOOKUP(BO183,'PAINEL E TARGET'!$S$1:$W$8,5,0),0)</f>
        <v>0</v>
      </c>
      <c r="DU183" s="16">
        <f t="shared" si="107"/>
        <v>1320</v>
      </c>
    </row>
    <row r="184" spans="2:125" s="32" customFormat="1" x14ac:dyDescent="0.2">
      <c r="B184" s="44">
        <v>43541</v>
      </c>
      <c r="C184" s="65">
        <v>913</v>
      </c>
      <c r="D184" s="66" t="s">
        <v>190</v>
      </c>
      <c r="E184" s="65">
        <v>411</v>
      </c>
      <c r="F184" s="65" t="s">
        <v>1020</v>
      </c>
      <c r="G184" s="67">
        <v>2832995.5110632339</v>
      </c>
      <c r="H184" s="67">
        <v>1656801.4926464027</v>
      </c>
      <c r="I184" s="67">
        <v>1285979.6999999997</v>
      </c>
      <c r="J184" s="68">
        <v>0.77618212302905965</v>
      </c>
      <c r="K184" s="67">
        <v>99358.644482346004</v>
      </c>
      <c r="L184" s="67">
        <v>1447523.3126710344</v>
      </c>
      <c r="M184" s="67">
        <v>64129.25</v>
      </c>
      <c r="N184" s="67">
        <v>1184269.1900000002</v>
      </c>
      <c r="O184" s="67">
        <v>2650472.2224659575</v>
      </c>
      <c r="P184" s="67" t="s">
        <v>1082</v>
      </c>
      <c r="Q184" s="67" t="s">
        <v>1082</v>
      </c>
      <c r="R184" s="67">
        <v>0</v>
      </c>
      <c r="S184" s="67">
        <v>21085.4</v>
      </c>
      <c r="T184" s="68">
        <v>9.5912399335904161E-2</v>
      </c>
      <c r="U184" s="68">
        <v>8.5443241982904108E-2</v>
      </c>
      <c r="V184" s="68">
        <v>0.89084667440822751</v>
      </c>
      <c r="W184" s="67">
        <v>148365.15999999997</v>
      </c>
      <c r="X184" s="67">
        <v>106667.20999999999</v>
      </c>
      <c r="Y184" s="68">
        <v>0.71895052719924279</v>
      </c>
      <c r="Z184" s="68">
        <v>7.0775200068575433E-2</v>
      </c>
      <c r="AA184" s="68">
        <v>9.1678374734271526E-2</v>
      </c>
      <c r="AB184" s="68">
        <v>1.2953460342809715</v>
      </c>
      <c r="AC184" s="67">
        <v>109480.88</v>
      </c>
      <c r="AD184" s="67">
        <v>114451.13999999998</v>
      </c>
      <c r="AE184" s="68">
        <v>1.0453984293878527</v>
      </c>
      <c r="AF184" s="43">
        <v>80</v>
      </c>
      <c r="AG184" s="43">
        <v>79</v>
      </c>
      <c r="AH184" s="43">
        <v>56</v>
      </c>
      <c r="AI184" s="43">
        <v>42</v>
      </c>
      <c r="AJ184" s="67">
        <v>74924.56</v>
      </c>
      <c r="AK184" s="67">
        <v>57563</v>
      </c>
      <c r="AL184" s="68">
        <v>0.76827945335948589</v>
      </c>
      <c r="AM184" s="67">
        <v>16157.01</v>
      </c>
      <c r="AN184" s="67">
        <v>5325.5</v>
      </c>
      <c r="AO184" s="68">
        <v>0.32960925319721901</v>
      </c>
      <c r="AP184" s="67">
        <v>9778.8000000000011</v>
      </c>
      <c r="AQ184" s="67">
        <v>4089.7400000000002</v>
      </c>
      <c r="AR184" s="68">
        <v>0.41822514009898965</v>
      </c>
      <c r="AS184" s="67">
        <v>47504.79</v>
      </c>
      <c r="AT184" s="67">
        <v>39688.97</v>
      </c>
      <c r="AU184" s="68">
        <v>0.8354730123004438</v>
      </c>
      <c r="AV184" s="43">
        <v>1733.51</v>
      </c>
      <c r="AW184" s="43">
        <v>1714.65</v>
      </c>
      <c r="AX184" s="69">
        <v>0.98912033965768875</v>
      </c>
      <c r="AY184" s="43">
        <v>99358.644482346004</v>
      </c>
      <c r="AZ184" s="43">
        <v>64129.25</v>
      </c>
      <c r="BA184" s="43">
        <v>69600.580189261018</v>
      </c>
      <c r="BB184" s="43">
        <v>72242.960000000006</v>
      </c>
      <c r="BC184" s="43">
        <v>169847.37129665885</v>
      </c>
      <c r="BD184" s="43">
        <v>119271.39152452866</v>
      </c>
      <c r="BE184" s="43">
        <v>255438.83999999997</v>
      </c>
      <c r="BF184" s="43">
        <v>188492.19000000003</v>
      </c>
      <c r="BG184" s="43">
        <v>2972.16</v>
      </c>
      <c r="BH184" s="43">
        <v>105</v>
      </c>
      <c r="BI184" s="44">
        <v>43173</v>
      </c>
      <c r="BJ184" s="44">
        <v>43541</v>
      </c>
      <c r="BK184" s="44">
        <v>43172</v>
      </c>
      <c r="BL184" s="43">
        <f t="shared" si="93"/>
        <v>1307065.0999999996</v>
      </c>
      <c r="BM184" s="43">
        <f t="shared" si="94"/>
        <v>1269483.8400000001</v>
      </c>
      <c r="BO184" s="16" t="str">
        <f>IFERROR(VLOOKUP($C184,'PORTE LOJA'!A:B,2,0),"PORTE 1")</f>
        <v>PORTE 4</v>
      </c>
      <c r="BP184" s="16">
        <f>VLOOKUP(BO184,'PAINEL E TARGET'!$S$1:$W$8,3,0)</f>
        <v>3000</v>
      </c>
      <c r="BQ184" s="16">
        <f t="shared" si="72"/>
        <v>1</v>
      </c>
      <c r="BR184" s="16">
        <f t="shared" si="73"/>
        <v>1</v>
      </c>
      <c r="BS184" s="16">
        <f t="shared" si="74"/>
        <v>1</v>
      </c>
      <c r="BT184" s="16">
        <f t="shared" si="75"/>
        <v>1</v>
      </c>
      <c r="BU184" s="16">
        <f t="shared" si="76"/>
        <v>1</v>
      </c>
      <c r="BV184" s="16">
        <f t="shared" si="77"/>
        <v>1</v>
      </c>
      <c r="BW184" s="17" t="str">
        <f t="shared" si="95"/>
        <v>111111</v>
      </c>
      <c r="BY184" s="17">
        <f t="shared" si="78"/>
        <v>0.78900000000000003</v>
      </c>
      <c r="BZ184" s="17">
        <f t="shared" si="79"/>
        <v>0.82099999999999995</v>
      </c>
      <c r="CA184" s="17" t="str">
        <f t="shared" si="96"/>
        <v>Sem Retira</v>
      </c>
      <c r="CB184" s="17">
        <f t="shared" si="97"/>
        <v>0.82099999999999995</v>
      </c>
      <c r="CC184" s="33" t="str">
        <f>IF(CB184&gt;='PAINEL E TARGET'!$T$11,'PAINEL E TARGET'!$S$11,
IF(CB184&gt;='PAINEL E TARGET'!$T$12,'PAINEL E TARGET'!$S$12,
IF(CB184&gt;='PAINEL E TARGET'!$T$13,'PAINEL E TARGET'!$S$13,
IF(CB184&gt;='PAINEL E TARGET'!$T$14,'PAINEL E TARGET'!$S$14,
IF(CB184&gt;='PAINEL E TARGET'!$T$15,'PAINEL E TARGET'!$S$15,
IF(CB184&gt;='PAINEL E TARGET'!$T$16,'PAINEL E TARGET'!$S$16,
IF(CB184&gt;='PAINEL E TARGET'!$T$17,'PAINEL E TARGET'!$S$17,
IF(CB184&gt;='PAINEL E TARGET'!$T$18,'PAINEL E TARGET'!$S$18,'PAINEL E TARGET'!$S$19))))))))</f>
        <v>Não elegível</v>
      </c>
      <c r="CD184" s="17">
        <f>IFERROR(VLOOKUP($BW184,'PAINEL E TARGET'!$G$1:$Q$99,4,0),0)</f>
        <v>0.25</v>
      </c>
      <c r="CE184" s="17">
        <f>VLOOKUP(CC184,'PAINEL E TARGET'!$S$10:$U$19,3,0)</f>
        <v>0</v>
      </c>
      <c r="CF184" s="16">
        <f t="shared" si="98"/>
        <v>0</v>
      </c>
      <c r="CG184" s="17">
        <f t="shared" si="80"/>
        <v>0.76800000000000002</v>
      </c>
      <c r="CH184" s="17">
        <f t="shared" si="81"/>
        <v>0.33</v>
      </c>
      <c r="CI184" s="17">
        <f t="shared" si="82"/>
        <v>0.41799999999999998</v>
      </c>
      <c r="CJ184" s="17">
        <f t="shared" si="83"/>
        <v>0.83499999999999996</v>
      </c>
      <c r="CK184" s="17">
        <f t="shared" si="84"/>
        <v>0.98899999999999999</v>
      </c>
      <c r="CL184" s="17">
        <f t="shared" si="85"/>
        <v>0.71899999999999997</v>
      </c>
      <c r="CM184" s="16">
        <f t="shared" si="86"/>
        <v>3</v>
      </c>
      <c r="CN184" s="17" t="str">
        <f t="shared" si="99"/>
        <v>não ok</v>
      </c>
      <c r="CO184" s="17">
        <f t="shared" si="100"/>
        <v>0</v>
      </c>
      <c r="CP184" s="33" t="str">
        <f>IF(CO184&gt;='PAINEL E TARGET'!$T$11,'PAINEL E TARGET'!$S$11,
IF(CO184&gt;='PAINEL E TARGET'!$T$12,'PAINEL E TARGET'!$S$12,
IF(CO184&gt;='PAINEL E TARGET'!$T$13,'PAINEL E TARGET'!$S$13,
IF(CO184&gt;='PAINEL E TARGET'!$T$14,'PAINEL E TARGET'!$S$14,
IF(CO184&gt;='PAINEL E TARGET'!$T$15,'PAINEL E TARGET'!$S$15,
IF(CO184&gt;='PAINEL E TARGET'!$T$16,'PAINEL E TARGET'!$S$16,
IF(CO184&gt;='PAINEL E TARGET'!$T$17,'PAINEL E TARGET'!$S$17,
IF(CO184&gt;='PAINEL E TARGET'!$T$18,'PAINEL E TARGET'!$S$18,'PAINEL E TARGET'!$S$19))))))))</f>
        <v>Não elegível</v>
      </c>
      <c r="CQ184" s="17">
        <f>IFERROR(VLOOKUP($BW184,'PAINEL E TARGET'!$G$1:$Q$99,5,0),0)</f>
        <v>0.25</v>
      </c>
      <c r="CR184" s="17">
        <f>VLOOKUP(CP184,'PAINEL E TARGET'!$S$10:$U$19,3,0)</f>
        <v>0</v>
      </c>
      <c r="CS184" s="16">
        <f t="shared" si="101"/>
        <v>0</v>
      </c>
      <c r="CT184" s="17">
        <f t="shared" si="87"/>
        <v>1.0449999999999999</v>
      </c>
      <c r="CU184" s="33" t="str">
        <f>IF(CT184&gt;='PAINEL E TARGET'!$T$11,'PAINEL E TARGET'!$S$11,
IF(CT184&gt;='PAINEL E TARGET'!$T$12,'PAINEL E TARGET'!$S$12,
IF(CT184&gt;='PAINEL E TARGET'!$T$13,'PAINEL E TARGET'!$S$13,
IF(CT184&gt;='PAINEL E TARGET'!$T$14,'PAINEL E TARGET'!$S$14,
IF(CT184&gt;='PAINEL E TARGET'!$T$15,'PAINEL E TARGET'!$S$15,
IF(CT184&gt;='PAINEL E TARGET'!$T$16,'PAINEL E TARGET'!$S$16,
IF(CT184&gt;='PAINEL E TARGET'!$T$17,'PAINEL E TARGET'!$S$17,
IF(CT184&gt;='PAINEL E TARGET'!$T$18,'PAINEL E TARGET'!$S$18,'PAINEL E TARGET'!$S$19))))))))</f>
        <v>2. Fx de 100% a 104,9%</v>
      </c>
      <c r="CV184" s="17">
        <f>IFERROR(VLOOKUP($BW184,'PAINEL E TARGET'!$G$1:$Q$99,6,0),0)</f>
        <v>0.2</v>
      </c>
      <c r="CW184" s="17">
        <f>VLOOKUP(CU184,'PAINEL E TARGET'!$S$10:$U$19,3,0)</f>
        <v>1</v>
      </c>
      <c r="CX184" s="16">
        <f t="shared" si="102"/>
        <v>600</v>
      </c>
      <c r="CY184" s="17">
        <f t="shared" si="88"/>
        <v>0.64500000000000002</v>
      </c>
      <c r="CZ184" s="33" t="str">
        <f>IF(CY184&gt;='PAINEL E TARGET'!$T$11,'PAINEL E TARGET'!$S$11,
IF(CY184&gt;='PAINEL E TARGET'!$T$12,'PAINEL E TARGET'!$S$12,
IF(CY184&gt;='PAINEL E TARGET'!$T$13,'PAINEL E TARGET'!$S$13,
IF(CY184&gt;='PAINEL E TARGET'!$T$14,'PAINEL E TARGET'!$S$14,
IF(CY184&gt;='PAINEL E TARGET'!$T$15,'PAINEL E TARGET'!$S$15,
IF(CY184&gt;='PAINEL E TARGET'!$T$16,'PAINEL E TARGET'!$S$16,
IF(CY184&gt;='PAINEL E TARGET'!$T$17,'PAINEL E TARGET'!$S$17,
IF(CY184&gt;='PAINEL E TARGET'!$T$18,'PAINEL E TARGET'!$S$18,'PAINEL E TARGET'!$S$19))))))))</f>
        <v>Não elegível</v>
      </c>
      <c r="DA184" s="17">
        <f>IFERROR(VLOOKUP($BW184,'PAINEL E TARGET'!$G$1:$Q$99,7,0),0)</f>
        <v>0.15</v>
      </c>
      <c r="DB184" s="17">
        <f>VLOOKUP(CZ184,'PAINEL E TARGET'!$S$10:$U$19,3,0)</f>
        <v>0</v>
      </c>
      <c r="DC184" s="16">
        <f t="shared" si="103"/>
        <v>0</v>
      </c>
      <c r="DD184" s="17">
        <f t="shared" si="89"/>
        <v>1.038</v>
      </c>
      <c r="DE184" s="33" t="str">
        <f>IF(DD184&gt;='PAINEL E TARGET'!$T$11,'PAINEL E TARGET'!$S$11,
IF(DD184&gt;='PAINEL E TARGET'!$T$12,'PAINEL E TARGET'!$S$12,
IF(DD184&gt;='PAINEL E TARGET'!$T$13,'PAINEL E TARGET'!$S$13,
IF(DD184&gt;='PAINEL E TARGET'!$T$14,'PAINEL E TARGET'!$S$14,
IF(DD184&gt;='PAINEL E TARGET'!$T$15,'PAINEL E TARGET'!$S$15,
IF(DD184&gt;='PAINEL E TARGET'!$T$16,'PAINEL E TARGET'!$S$16,
IF(DD184&gt;='PAINEL E TARGET'!$T$17,'PAINEL E TARGET'!$S$17,
IF(DD184&gt;='PAINEL E TARGET'!$T$18,'PAINEL E TARGET'!$S$18,'PAINEL E TARGET'!$S$19))))))))</f>
        <v>2. Fx de 100% a 104,9%</v>
      </c>
      <c r="DF184" s="17">
        <f>IFERROR(VLOOKUP($BW184,'PAINEL E TARGET'!$G$1:$Q$99,8,0),0)</f>
        <v>0.1</v>
      </c>
      <c r="DG184" s="17">
        <f>VLOOKUP(DE184,'PAINEL E TARGET'!$S$10:$U$19,3,0)</f>
        <v>1</v>
      </c>
      <c r="DH184" s="16">
        <f t="shared" si="104"/>
        <v>300</v>
      </c>
      <c r="DI184" s="17">
        <f t="shared" si="90"/>
        <v>0.75</v>
      </c>
      <c r="DJ184" s="33" t="str">
        <f>IF(DI184&gt;='PAINEL E TARGET'!$T$11,'PAINEL E TARGET'!$S$11,
IF(DI184&gt;='PAINEL E TARGET'!$T$12,'PAINEL E TARGET'!$S$12,
IF(DI184&gt;='PAINEL E TARGET'!$T$13,'PAINEL E TARGET'!$S$13,
IF(DI184&gt;='PAINEL E TARGET'!$T$14,'PAINEL E TARGET'!$S$14,
IF(DI184&gt;='PAINEL E TARGET'!$T$15,'PAINEL E TARGET'!$S$15,
IF(DI184&gt;='PAINEL E TARGET'!$T$16,'PAINEL E TARGET'!$S$16,
IF(DI184&gt;='PAINEL E TARGET'!$T$17,'PAINEL E TARGET'!$S$17,
IF(DI184&gt;='PAINEL E TARGET'!$T$18,'PAINEL E TARGET'!$S$18,'PAINEL E TARGET'!$S$19))))))))</f>
        <v>Não elegível</v>
      </c>
      <c r="DK184" s="17">
        <f>IFERROR(VLOOKUP($BW184,'PAINEL E TARGET'!$G$1:$Q$99,9,0),0)</f>
        <v>0.05</v>
      </c>
      <c r="DL184" s="17">
        <f>VLOOKUP(DJ184,'PAINEL E TARGET'!$S$10:$U$19,3,0)</f>
        <v>0</v>
      </c>
      <c r="DM184" s="16">
        <f t="shared" si="105"/>
        <v>0</v>
      </c>
      <c r="DN184" s="17">
        <f t="shared" si="91"/>
        <v>0.98899999999999999</v>
      </c>
      <c r="DO184" s="33" t="str">
        <f>IF(DN184&gt;='PAINEL E TARGET'!$T$11,'PAINEL E TARGET'!$S$11,
IF(DN184&gt;='PAINEL E TARGET'!$T$12,'PAINEL E TARGET'!$S$12,
IF(DN184&gt;='PAINEL E TARGET'!$T$13,'PAINEL E TARGET'!$S$13,
IF(DN184&gt;='PAINEL E TARGET'!$T$14,'PAINEL E TARGET'!$S$14,
IF(DN184&gt;='PAINEL E TARGET'!$T$15,'PAINEL E TARGET'!$S$15,
IF(DN184&gt;='PAINEL E TARGET'!$T$16,'PAINEL E TARGET'!$S$16,
IF(DN184&gt;='PAINEL E TARGET'!$T$17,'PAINEL E TARGET'!$S$17,
IF(DN184&gt;='PAINEL E TARGET'!$T$18,'PAINEL E TARGET'!$S$18,'PAINEL E TARGET'!$S$19))))))))</f>
        <v>1. Fx de 90% a 99,9%</v>
      </c>
      <c r="DP184" s="17">
        <f>IFERROR(VLOOKUP($BW184,'PAINEL E TARGET'!$G$1:$Q$99,10,0),0)</f>
        <v>0</v>
      </c>
      <c r="DQ184" s="17">
        <f>VLOOKUP(DO184,'PAINEL E TARGET'!$S$10:$U$19,3,0)</f>
        <v>0.5</v>
      </c>
      <c r="DR184" s="16">
        <f t="shared" si="106"/>
        <v>0</v>
      </c>
      <c r="DS184" s="17">
        <f t="shared" si="92"/>
        <v>0.98799999999999999</v>
      </c>
      <c r="DT184" s="16">
        <f>IF(DS184&gt;=1,VLOOKUP(BO184,'PAINEL E TARGET'!$S$1:$W$8,5,0),0)</f>
        <v>0</v>
      </c>
      <c r="DU184" s="16">
        <f t="shared" si="107"/>
        <v>900</v>
      </c>
    </row>
    <row r="185" spans="2:125" s="32" customFormat="1" x14ac:dyDescent="0.2">
      <c r="B185" s="44">
        <v>43541</v>
      </c>
      <c r="C185" s="65">
        <v>914</v>
      </c>
      <c r="D185" s="66" t="s">
        <v>191</v>
      </c>
      <c r="E185" s="65">
        <v>217</v>
      </c>
      <c r="F185" s="65" t="s">
        <v>1017</v>
      </c>
      <c r="G185" s="67">
        <v>1534536.0973308636</v>
      </c>
      <c r="H185" s="67">
        <v>893770.20470907958</v>
      </c>
      <c r="I185" s="67">
        <v>658129.65999999992</v>
      </c>
      <c r="J185" s="68">
        <v>0.73635220388021305</v>
      </c>
      <c r="K185" s="67">
        <v>8146.4280428407701</v>
      </c>
      <c r="L185" s="67">
        <v>666369.91405104217</v>
      </c>
      <c r="M185" s="67">
        <v>11473.04</v>
      </c>
      <c r="N185" s="67">
        <v>572212.35</v>
      </c>
      <c r="O185" s="67">
        <v>1166453.8574913978</v>
      </c>
      <c r="P185" s="67" t="s">
        <v>1082</v>
      </c>
      <c r="Q185" s="67" t="s">
        <v>1082</v>
      </c>
      <c r="R185" s="67">
        <v>0</v>
      </c>
      <c r="S185" s="67">
        <v>0</v>
      </c>
      <c r="T185" s="68">
        <v>8.7948380636481527E-2</v>
      </c>
      <c r="U185" s="68">
        <v>8.2015518668370299E-2</v>
      </c>
      <c r="V185" s="68">
        <v>0.9325415439695971</v>
      </c>
      <c r="W185" s="67">
        <v>59322.62000000001</v>
      </c>
      <c r="X185" s="67">
        <v>47871.26</v>
      </c>
      <c r="Y185" s="68">
        <v>0.80696469576023433</v>
      </c>
      <c r="Z185" s="68">
        <v>6.0155325331394921E-2</v>
      </c>
      <c r="AA185" s="68">
        <v>9.0373120355128317E-2</v>
      </c>
      <c r="AB185" s="68">
        <v>1.5023295087718993</v>
      </c>
      <c r="AC185" s="67">
        <v>40575.75</v>
      </c>
      <c r="AD185" s="67">
        <v>52749.470000000008</v>
      </c>
      <c r="AE185" s="68">
        <v>1.3000245220359454</v>
      </c>
      <c r="AF185" s="43">
        <v>80</v>
      </c>
      <c r="AG185" s="43">
        <v>72</v>
      </c>
      <c r="AH185" s="43">
        <v>22</v>
      </c>
      <c r="AI185" s="43">
        <v>0</v>
      </c>
      <c r="AJ185" s="67">
        <v>25894.239999999998</v>
      </c>
      <c r="AK185" s="67">
        <v>21145</v>
      </c>
      <c r="AL185" s="68">
        <v>0.81659087117443885</v>
      </c>
      <c r="AM185" s="67">
        <v>8441.0500000000011</v>
      </c>
      <c r="AN185" s="67">
        <v>5617.12</v>
      </c>
      <c r="AO185" s="68">
        <v>0.66545275765455714</v>
      </c>
      <c r="AP185" s="67">
        <v>9004.43</v>
      </c>
      <c r="AQ185" s="67">
        <v>4533.17</v>
      </c>
      <c r="AR185" s="68">
        <v>0.50343775230636478</v>
      </c>
      <c r="AS185" s="67">
        <v>15982.9</v>
      </c>
      <c r="AT185" s="67">
        <v>16575.97</v>
      </c>
      <c r="AU185" s="68">
        <v>1.0371065326067235</v>
      </c>
      <c r="AV185" s="43">
        <v>288.7</v>
      </c>
      <c r="AW185" s="43">
        <v>329.75</v>
      </c>
      <c r="AX185" s="69">
        <v>1.1421891236577764</v>
      </c>
      <c r="AY185" s="43">
        <v>8146.4280428407701</v>
      </c>
      <c r="AZ185" s="43">
        <v>11473.04</v>
      </c>
      <c r="BA185" s="43">
        <v>25135.570192505169</v>
      </c>
      <c r="BB185" s="43">
        <v>26075.4</v>
      </c>
      <c r="BC185" s="43">
        <v>14032.346058379337</v>
      </c>
      <c r="BD185" s="43">
        <v>43424.822681546713</v>
      </c>
      <c r="BE185" s="43">
        <v>103278.99</v>
      </c>
      <c r="BF185" s="43">
        <v>70641.319999999992</v>
      </c>
      <c r="BG185" s="43">
        <v>499.86999999999995</v>
      </c>
      <c r="BH185" s="43">
        <v>41</v>
      </c>
      <c r="BI185" s="44">
        <v>43173</v>
      </c>
      <c r="BJ185" s="44">
        <v>43541</v>
      </c>
      <c r="BK185" s="44">
        <v>43172</v>
      </c>
      <c r="BL185" s="43">
        <f t="shared" si="93"/>
        <v>658129.65999999992</v>
      </c>
      <c r="BM185" s="43">
        <f t="shared" si="94"/>
        <v>583685.39</v>
      </c>
      <c r="BO185" s="16" t="str">
        <f>IFERROR(VLOOKUP($C185,'PORTE LOJA'!A:B,2,0),"PORTE 1")</f>
        <v>PORTE 2</v>
      </c>
      <c r="BP185" s="16">
        <f>VLOOKUP(BO185,'PAINEL E TARGET'!$S$1:$W$8,3,0)</f>
        <v>1875</v>
      </c>
      <c r="BQ185" s="16">
        <f t="shared" si="72"/>
        <v>1</v>
      </c>
      <c r="BR185" s="16">
        <f t="shared" si="73"/>
        <v>1</v>
      </c>
      <c r="BS185" s="16">
        <f t="shared" si="74"/>
        <v>1</v>
      </c>
      <c r="BT185" s="16">
        <f t="shared" si="75"/>
        <v>1</v>
      </c>
      <c r="BU185" s="16">
        <f t="shared" si="76"/>
        <v>1</v>
      </c>
      <c r="BV185" s="16">
        <f t="shared" si="77"/>
        <v>1</v>
      </c>
      <c r="BW185" s="17" t="str">
        <f t="shared" si="95"/>
        <v>111111</v>
      </c>
      <c r="BY185" s="17">
        <f t="shared" si="78"/>
        <v>0.73599999999999999</v>
      </c>
      <c r="BZ185" s="17">
        <f t="shared" si="79"/>
        <v>0.86499999999999999</v>
      </c>
      <c r="CA185" s="17" t="str">
        <f t="shared" si="96"/>
        <v>Sem Retira</v>
      </c>
      <c r="CB185" s="17">
        <f t="shared" si="97"/>
        <v>0.86499999999999999</v>
      </c>
      <c r="CC185" s="33" t="str">
        <f>IF(CB185&gt;='PAINEL E TARGET'!$T$11,'PAINEL E TARGET'!$S$11,
IF(CB185&gt;='PAINEL E TARGET'!$T$12,'PAINEL E TARGET'!$S$12,
IF(CB185&gt;='PAINEL E TARGET'!$T$13,'PAINEL E TARGET'!$S$13,
IF(CB185&gt;='PAINEL E TARGET'!$T$14,'PAINEL E TARGET'!$S$14,
IF(CB185&gt;='PAINEL E TARGET'!$T$15,'PAINEL E TARGET'!$S$15,
IF(CB185&gt;='PAINEL E TARGET'!$T$16,'PAINEL E TARGET'!$S$16,
IF(CB185&gt;='PAINEL E TARGET'!$T$17,'PAINEL E TARGET'!$S$17,
IF(CB185&gt;='PAINEL E TARGET'!$T$18,'PAINEL E TARGET'!$S$18,'PAINEL E TARGET'!$S$19))))))))</f>
        <v>Não elegível</v>
      </c>
      <c r="CD185" s="17">
        <f>IFERROR(VLOOKUP($BW185,'PAINEL E TARGET'!$G$1:$Q$99,4,0),0)</f>
        <v>0.25</v>
      </c>
      <c r="CE185" s="17">
        <f>VLOOKUP(CC185,'PAINEL E TARGET'!$S$10:$U$19,3,0)</f>
        <v>0</v>
      </c>
      <c r="CF185" s="16">
        <f t="shared" si="98"/>
        <v>0</v>
      </c>
      <c r="CG185" s="17">
        <f t="shared" si="80"/>
        <v>0.81699999999999995</v>
      </c>
      <c r="CH185" s="17">
        <f t="shared" si="81"/>
        <v>0.66500000000000004</v>
      </c>
      <c r="CI185" s="17">
        <f t="shared" si="82"/>
        <v>0.503</v>
      </c>
      <c r="CJ185" s="17">
        <f t="shared" si="83"/>
        <v>1.0369999999999999</v>
      </c>
      <c r="CK185" s="17">
        <f t="shared" si="84"/>
        <v>1.1419999999999999</v>
      </c>
      <c r="CL185" s="17">
        <f t="shared" si="85"/>
        <v>0.80700000000000005</v>
      </c>
      <c r="CM185" s="16">
        <f t="shared" si="86"/>
        <v>3</v>
      </c>
      <c r="CN185" s="17" t="str">
        <f t="shared" si="99"/>
        <v>não ok</v>
      </c>
      <c r="CO185" s="17">
        <f t="shared" si="100"/>
        <v>0</v>
      </c>
      <c r="CP185" s="33" t="str">
        <f>IF(CO185&gt;='PAINEL E TARGET'!$T$11,'PAINEL E TARGET'!$S$11,
IF(CO185&gt;='PAINEL E TARGET'!$T$12,'PAINEL E TARGET'!$S$12,
IF(CO185&gt;='PAINEL E TARGET'!$T$13,'PAINEL E TARGET'!$S$13,
IF(CO185&gt;='PAINEL E TARGET'!$T$14,'PAINEL E TARGET'!$S$14,
IF(CO185&gt;='PAINEL E TARGET'!$T$15,'PAINEL E TARGET'!$S$15,
IF(CO185&gt;='PAINEL E TARGET'!$T$16,'PAINEL E TARGET'!$S$16,
IF(CO185&gt;='PAINEL E TARGET'!$T$17,'PAINEL E TARGET'!$S$17,
IF(CO185&gt;='PAINEL E TARGET'!$T$18,'PAINEL E TARGET'!$S$18,'PAINEL E TARGET'!$S$19))))))))</f>
        <v>Não elegível</v>
      </c>
      <c r="CQ185" s="17">
        <f>IFERROR(VLOOKUP($BW185,'PAINEL E TARGET'!$G$1:$Q$99,5,0),0)</f>
        <v>0.25</v>
      </c>
      <c r="CR185" s="17">
        <f>VLOOKUP(CP185,'PAINEL E TARGET'!$S$10:$U$19,3,0)</f>
        <v>0</v>
      </c>
      <c r="CS185" s="16">
        <f t="shared" si="101"/>
        <v>0</v>
      </c>
      <c r="CT185" s="17">
        <f t="shared" si="87"/>
        <v>1.3</v>
      </c>
      <c r="CU185" s="33" t="str">
        <f>IF(CT185&gt;='PAINEL E TARGET'!$T$11,'PAINEL E TARGET'!$S$11,
IF(CT185&gt;='PAINEL E TARGET'!$T$12,'PAINEL E TARGET'!$S$12,
IF(CT185&gt;='PAINEL E TARGET'!$T$13,'PAINEL E TARGET'!$S$13,
IF(CT185&gt;='PAINEL E TARGET'!$T$14,'PAINEL E TARGET'!$S$14,
IF(CT185&gt;='PAINEL E TARGET'!$T$15,'PAINEL E TARGET'!$S$15,
IF(CT185&gt;='PAINEL E TARGET'!$T$16,'PAINEL E TARGET'!$S$16,
IF(CT185&gt;='PAINEL E TARGET'!$T$17,'PAINEL E TARGET'!$S$17,
IF(CT185&gt;='PAINEL E TARGET'!$T$18,'PAINEL E TARGET'!$S$18,'PAINEL E TARGET'!$S$19))))))))</f>
        <v>8. Fx de 130% ou mais</v>
      </c>
      <c r="CV185" s="17">
        <f>IFERROR(VLOOKUP($BW185,'PAINEL E TARGET'!$G$1:$Q$99,6,0),0)</f>
        <v>0.2</v>
      </c>
      <c r="CW185" s="17">
        <f>VLOOKUP(CU185,'PAINEL E TARGET'!$S$10:$U$19,3,0)</f>
        <v>1.6</v>
      </c>
      <c r="CX185" s="16">
        <f t="shared" si="102"/>
        <v>600.00000000000011</v>
      </c>
      <c r="CY185" s="17">
        <f t="shared" si="88"/>
        <v>1.4079999999999999</v>
      </c>
      <c r="CZ185" s="33" t="str">
        <f>IF(CY185&gt;='PAINEL E TARGET'!$T$11,'PAINEL E TARGET'!$S$11,
IF(CY185&gt;='PAINEL E TARGET'!$T$12,'PAINEL E TARGET'!$S$12,
IF(CY185&gt;='PAINEL E TARGET'!$T$13,'PAINEL E TARGET'!$S$13,
IF(CY185&gt;='PAINEL E TARGET'!$T$14,'PAINEL E TARGET'!$S$14,
IF(CY185&gt;='PAINEL E TARGET'!$T$15,'PAINEL E TARGET'!$S$15,
IF(CY185&gt;='PAINEL E TARGET'!$T$16,'PAINEL E TARGET'!$S$16,
IF(CY185&gt;='PAINEL E TARGET'!$T$17,'PAINEL E TARGET'!$S$17,
IF(CY185&gt;='PAINEL E TARGET'!$T$18,'PAINEL E TARGET'!$S$18,'PAINEL E TARGET'!$S$19))))))))</f>
        <v>8. Fx de 130% ou mais</v>
      </c>
      <c r="DA185" s="17">
        <f>IFERROR(VLOOKUP($BW185,'PAINEL E TARGET'!$G$1:$Q$99,7,0),0)</f>
        <v>0.15</v>
      </c>
      <c r="DB185" s="17">
        <f>VLOOKUP(CZ185,'PAINEL E TARGET'!$S$10:$U$19,3,0)</f>
        <v>1.6</v>
      </c>
      <c r="DC185" s="16">
        <f t="shared" si="103"/>
        <v>450</v>
      </c>
      <c r="DD185" s="17">
        <f t="shared" si="89"/>
        <v>1.0369999999999999</v>
      </c>
      <c r="DE185" s="33" t="str">
        <f>IF(DD185&gt;='PAINEL E TARGET'!$T$11,'PAINEL E TARGET'!$S$11,
IF(DD185&gt;='PAINEL E TARGET'!$T$12,'PAINEL E TARGET'!$S$12,
IF(DD185&gt;='PAINEL E TARGET'!$T$13,'PAINEL E TARGET'!$S$13,
IF(DD185&gt;='PAINEL E TARGET'!$T$14,'PAINEL E TARGET'!$S$14,
IF(DD185&gt;='PAINEL E TARGET'!$T$15,'PAINEL E TARGET'!$S$15,
IF(DD185&gt;='PAINEL E TARGET'!$T$16,'PAINEL E TARGET'!$S$16,
IF(DD185&gt;='PAINEL E TARGET'!$T$17,'PAINEL E TARGET'!$S$17,
IF(DD185&gt;='PAINEL E TARGET'!$T$18,'PAINEL E TARGET'!$S$18,'PAINEL E TARGET'!$S$19))))))))</f>
        <v>2. Fx de 100% a 104,9%</v>
      </c>
      <c r="DF185" s="17">
        <f>IFERROR(VLOOKUP($BW185,'PAINEL E TARGET'!$G$1:$Q$99,8,0),0)</f>
        <v>0.1</v>
      </c>
      <c r="DG185" s="17">
        <f>VLOOKUP(DE185,'PAINEL E TARGET'!$S$10:$U$19,3,0)</f>
        <v>1</v>
      </c>
      <c r="DH185" s="16">
        <f t="shared" si="104"/>
        <v>187.5</v>
      </c>
      <c r="DI185" s="17">
        <f t="shared" si="90"/>
        <v>0</v>
      </c>
      <c r="DJ185" s="33" t="str">
        <f>IF(DI185&gt;='PAINEL E TARGET'!$T$11,'PAINEL E TARGET'!$S$11,
IF(DI185&gt;='PAINEL E TARGET'!$T$12,'PAINEL E TARGET'!$S$12,
IF(DI185&gt;='PAINEL E TARGET'!$T$13,'PAINEL E TARGET'!$S$13,
IF(DI185&gt;='PAINEL E TARGET'!$T$14,'PAINEL E TARGET'!$S$14,
IF(DI185&gt;='PAINEL E TARGET'!$T$15,'PAINEL E TARGET'!$S$15,
IF(DI185&gt;='PAINEL E TARGET'!$T$16,'PAINEL E TARGET'!$S$16,
IF(DI185&gt;='PAINEL E TARGET'!$T$17,'PAINEL E TARGET'!$S$17,
IF(DI185&gt;='PAINEL E TARGET'!$T$18,'PAINEL E TARGET'!$S$18,'PAINEL E TARGET'!$S$19))))))))</f>
        <v>Não elegível</v>
      </c>
      <c r="DK185" s="17">
        <f>IFERROR(VLOOKUP($BW185,'PAINEL E TARGET'!$G$1:$Q$99,9,0),0)</f>
        <v>0.05</v>
      </c>
      <c r="DL185" s="17">
        <f>VLOOKUP(DJ185,'PAINEL E TARGET'!$S$10:$U$19,3,0)</f>
        <v>0</v>
      </c>
      <c r="DM185" s="16">
        <f t="shared" si="105"/>
        <v>0</v>
      </c>
      <c r="DN185" s="17">
        <f t="shared" si="91"/>
        <v>1.1419999999999999</v>
      </c>
      <c r="DO185" s="33" t="str">
        <f>IF(DN185&gt;='PAINEL E TARGET'!$T$11,'PAINEL E TARGET'!$S$11,
IF(DN185&gt;='PAINEL E TARGET'!$T$12,'PAINEL E TARGET'!$S$12,
IF(DN185&gt;='PAINEL E TARGET'!$T$13,'PAINEL E TARGET'!$S$13,
IF(DN185&gt;='PAINEL E TARGET'!$T$14,'PAINEL E TARGET'!$S$14,
IF(DN185&gt;='PAINEL E TARGET'!$T$15,'PAINEL E TARGET'!$S$15,
IF(DN185&gt;='PAINEL E TARGET'!$T$16,'PAINEL E TARGET'!$S$16,
IF(DN185&gt;='PAINEL E TARGET'!$T$17,'PAINEL E TARGET'!$S$17,
IF(DN185&gt;='PAINEL E TARGET'!$T$18,'PAINEL E TARGET'!$S$18,'PAINEL E TARGET'!$S$19))))))))</f>
        <v>4. Fx de 110% a 114,9%</v>
      </c>
      <c r="DP185" s="17">
        <f>IFERROR(VLOOKUP($BW185,'PAINEL E TARGET'!$G$1:$Q$99,10,0),0)</f>
        <v>0</v>
      </c>
      <c r="DQ185" s="17">
        <f>VLOOKUP(DO185,'PAINEL E TARGET'!$S$10:$U$19,3,0)</f>
        <v>1.2</v>
      </c>
      <c r="DR185" s="16">
        <f t="shared" si="106"/>
        <v>0</v>
      </c>
      <c r="DS185" s="17">
        <f t="shared" si="92"/>
        <v>0.9</v>
      </c>
      <c r="DT185" s="16">
        <f>IF(DS185&gt;=1,VLOOKUP(BO185,'PAINEL E TARGET'!$S$1:$W$8,5,0),0)</f>
        <v>0</v>
      </c>
      <c r="DU185" s="16">
        <f t="shared" si="107"/>
        <v>1237.5</v>
      </c>
    </row>
    <row r="186" spans="2:125" s="32" customFormat="1" x14ac:dyDescent="0.2">
      <c r="B186" s="44">
        <v>43541</v>
      </c>
      <c r="C186" s="65">
        <v>929</v>
      </c>
      <c r="D186" s="66" t="s">
        <v>192</v>
      </c>
      <c r="E186" s="65">
        <v>411</v>
      </c>
      <c r="F186" s="65" t="s">
        <v>1020</v>
      </c>
      <c r="G186" s="67">
        <v>1445988.8808192599</v>
      </c>
      <c r="H186" s="67">
        <v>905498.19717918895</v>
      </c>
      <c r="I186" s="67">
        <v>657911.55999999994</v>
      </c>
      <c r="J186" s="68">
        <v>0.72657412466366944</v>
      </c>
      <c r="K186" s="67">
        <v>57020.909246637304</v>
      </c>
      <c r="L186" s="67">
        <v>716241.32317187637</v>
      </c>
      <c r="M186" s="67">
        <v>38700.67</v>
      </c>
      <c r="N186" s="67">
        <v>567874.96</v>
      </c>
      <c r="O186" s="67">
        <v>1241000.5959444139</v>
      </c>
      <c r="P186" s="67" t="s">
        <v>1082</v>
      </c>
      <c r="Q186" s="67" t="s">
        <v>1082</v>
      </c>
      <c r="R186" s="67">
        <v>0</v>
      </c>
      <c r="S186" s="67">
        <v>0</v>
      </c>
      <c r="T186" s="68">
        <v>8.4836601672399731E-2</v>
      </c>
      <c r="U186" s="68">
        <v>7.2925349803453166E-2</v>
      </c>
      <c r="V186" s="68">
        <v>0.85959772510758514</v>
      </c>
      <c r="W186" s="67">
        <v>65600.940000000017</v>
      </c>
      <c r="X186" s="67">
        <v>44234.739999999991</v>
      </c>
      <c r="Y186" s="68">
        <v>0.67430039874428593</v>
      </c>
      <c r="Z186" s="68">
        <v>7.0504180489307858E-2</v>
      </c>
      <c r="AA186" s="68">
        <v>3.5599682763384342E-2</v>
      </c>
      <c r="AB186" s="68">
        <v>0.5049300979930279</v>
      </c>
      <c r="AC186" s="67">
        <v>54518.220000000008</v>
      </c>
      <c r="AD186" s="67">
        <v>21593.9</v>
      </c>
      <c r="AE186" s="68">
        <v>0.39608593237270034</v>
      </c>
      <c r="AF186" s="43">
        <v>80</v>
      </c>
      <c r="AG186" s="43">
        <v>71</v>
      </c>
      <c r="AH186" s="43">
        <v>20</v>
      </c>
      <c r="AI186" s="43">
        <v>17</v>
      </c>
      <c r="AJ186" s="67">
        <v>14611.249999999998</v>
      </c>
      <c r="AK186" s="67">
        <v>15366</v>
      </c>
      <c r="AL186" s="68">
        <v>1.0516554025151854</v>
      </c>
      <c r="AM186" s="67">
        <v>4524.3899999999994</v>
      </c>
      <c r="AN186" s="67">
        <v>2382.8000000000002</v>
      </c>
      <c r="AO186" s="68">
        <v>0.52665663216477809</v>
      </c>
      <c r="AP186" s="67">
        <v>2690.8799999999997</v>
      </c>
      <c r="AQ186" s="67">
        <v>799.94</v>
      </c>
      <c r="AR186" s="68">
        <v>0.29727821381852781</v>
      </c>
      <c r="AS186" s="67">
        <v>43774.42</v>
      </c>
      <c r="AT186" s="67">
        <v>25686.000000000007</v>
      </c>
      <c r="AU186" s="68">
        <v>0.58678104701330158</v>
      </c>
      <c r="AV186" s="43">
        <v>563.92999999999995</v>
      </c>
      <c r="AW186" s="43">
        <v>179.96</v>
      </c>
      <c r="AX186" s="69">
        <v>0.31911762098132751</v>
      </c>
      <c r="AY186" s="43">
        <v>57020.909246637304</v>
      </c>
      <c r="AZ186" s="43">
        <v>38700.67</v>
      </c>
      <c r="BA186" s="43">
        <v>40037.890615998549</v>
      </c>
      <c r="BB186" s="43">
        <v>39688.42</v>
      </c>
      <c r="BC186" s="43">
        <v>90239.555966081156</v>
      </c>
      <c r="BD186" s="43">
        <v>64032.782419868876</v>
      </c>
      <c r="BE186" s="43">
        <v>105887.53000000003</v>
      </c>
      <c r="BF186" s="43">
        <v>87998.810000000012</v>
      </c>
      <c r="BG186" s="43">
        <v>908.46999999999991</v>
      </c>
      <c r="BH186" s="43">
        <v>34</v>
      </c>
      <c r="BI186" s="44">
        <v>43173</v>
      </c>
      <c r="BJ186" s="44">
        <v>43541</v>
      </c>
      <c r="BK186" s="44">
        <v>43172</v>
      </c>
      <c r="BL186" s="43">
        <f t="shared" si="93"/>
        <v>657911.55999999994</v>
      </c>
      <c r="BM186" s="43">
        <f t="shared" si="94"/>
        <v>606575.63</v>
      </c>
      <c r="BO186" s="16" t="str">
        <f>IFERROR(VLOOKUP($C186,'PORTE LOJA'!A:B,2,0),"PORTE 1")</f>
        <v>PORTE 2</v>
      </c>
      <c r="BP186" s="16">
        <f>VLOOKUP(BO186,'PAINEL E TARGET'!$S$1:$W$8,3,0)</f>
        <v>1875</v>
      </c>
      <c r="BQ186" s="16">
        <f t="shared" si="72"/>
        <v>1</v>
      </c>
      <c r="BR186" s="16">
        <f t="shared" si="73"/>
        <v>1</v>
      </c>
      <c r="BS186" s="16">
        <f t="shared" si="74"/>
        <v>1</v>
      </c>
      <c r="BT186" s="16">
        <f t="shared" si="75"/>
        <v>1</v>
      </c>
      <c r="BU186" s="16">
        <f t="shared" si="76"/>
        <v>1</v>
      </c>
      <c r="BV186" s="16">
        <f t="shared" si="77"/>
        <v>1</v>
      </c>
      <c r="BW186" s="17" t="str">
        <f t="shared" si="95"/>
        <v>111111</v>
      </c>
      <c r="BY186" s="17">
        <f t="shared" si="78"/>
        <v>0.72699999999999998</v>
      </c>
      <c r="BZ186" s="17">
        <f t="shared" si="79"/>
        <v>0.78400000000000003</v>
      </c>
      <c r="CA186" s="17" t="str">
        <f t="shared" si="96"/>
        <v>Sem Retira</v>
      </c>
      <c r="CB186" s="17">
        <f t="shared" si="97"/>
        <v>0.78400000000000003</v>
      </c>
      <c r="CC186" s="33" t="str">
        <f>IF(CB186&gt;='PAINEL E TARGET'!$T$11,'PAINEL E TARGET'!$S$11,
IF(CB186&gt;='PAINEL E TARGET'!$T$12,'PAINEL E TARGET'!$S$12,
IF(CB186&gt;='PAINEL E TARGET'!$T$13,'PAINEL E TARGET'!$S$13,
IF(CB186&gt;='PAINEL E TARGET'!$T$14,'PAINEL E TARGET'!$S$14,
IF(CB186&gt;='PAINEL E TARGET'!$T$15,'PAINEL E TARGET'!$S$15,
IF(CB186&gt;='PAINEL E TARGET'!$T$16,'PAINEL E TARGET'!$S$16,
IF(CB186&gt;='PAINEL E TARGET'!$T$17,'PAINEL E TARGET'!$S$17,
IF(CB186&gt;='PAINEL E TARGET'!$T$18,'PAINEL E TARGET'!$S$18,'PAINEL E TARGET'!$S$19))))))))</f>
        <v>Não elegível</v>
      </c>
      <c r="CD186" s="17">
        <f>IFERROR(VLOOKUP($BW186,'PAINEL E TARGET'!$G$1:$Q$99,4,0),0)</f>
        <v>0.25</v>
      </c>
      <c r="CE186" s="17">
        <f>VLOOKUP(CC186,'PAINEL E TARGET'!$S$10:$U$19,3,0)</f>
        <v>0</v>
      </c>
      <c r="CF186" s="16">
        <f t="shared" si="98"/>
        <v>0</v>
      </c>
      <c r="CG186" s="17">
        <f t="shared" si="80"/>
        <v>1.052</v>
      </c>
      <c r="CH186" s="17">
        <f t="shared" si="81"/>
        <v>0.52700000000000002</v>
      </c>
      <c r="CI186" s="17">
        <f t="shared" si="82"/>
        <v>0.29699999999999999</v>
      </c>
      <c r="CJ186" s="17">
        <f t="shared" si="83"/>
        <v>0.58699999999999997</v>
      </c>
      <c r="CK186" s="17">
        <f t="shared" si="84"/>
        <v>0.31900000000000001</v>
      </c>
      <c r="CL186" s="17">
        <f t="shared" si="85"/>
        <v>0.67400000000000004</v>
      </c>
      <c r="CM186" s="16">
        <f t="shared" si="86"/>
        <v>1</v>
      </c>
      <c r="CN186" s="17" t="str">
        <f t="shared" si="99"/>
        <v>não ok</v>
      </c>
      <c r="CO186" s="17">
        <f t="shared" si="100"/>
        <v>0</v>
      </c>
      <c r="CP186" s="33" t="str">
        <f>IF(CO186&gt;='PAINEL E TARGET'!$T$11,'PAINEL E TARGET'!$S$11,
IF(CO186&gt;='PAINEL E TARGET'!$T$12,'PAINEL E TARGET'!$S$12,
IF(CO186&gt;='PAINEL E TARGET'!$T$13,'PAINEL E TARGET'!$S$13,
IF(CO186&gt;='PAINEL E TARGET'!$T$14,'PAINEL E TARGET'!$S$14,
IF(CO186&gt;='PAINEL E TARGET'!$T$15,'PAINEL E TARGET'!$S$15,
IF(CO186&gt;='PAINEL E TARGET'!$T$16,'PAINEL E TARGET'!$S$16,
IF(CO186&gt;='PAINEL E TARGET'!$T$17,'PAINEL E TARGET'!$S$17,
IF(CO186&gt;='PAINEL E TARGET'!$T$18,'PAINEL E TARGET'!$S$18,'PAINEL E TARGET'!$S$19))))))))</f>
        <v>Não elegível</v>
      </c>
      <c r="CQ186" s="17">
        <f>IFERROR(VLOOKUP($BW186,'PAINEL E TARGET'!$G$1:$Q$99,5,0),0)</f>
        <v>0.25</v>
      </c>
      <c r="CR186" s="17">
        <f>VLOOKUP(CP186,'PAINEL E TARGET'!$S$10:$U$19,3,0)</f>
        <v>0</v>
      </c>
      <c r="CS186" s="16">
        <f t="shared" si="101"/>
        <v>0</v>
      </c>
      <c r="CT186" s="17">
        <f t="shared" si="87"/>
        <v>0.39600000000000002</v>
      </c>
      <c r="CU186" s="33" t="str">
        <f>IF(CT186&gt;='PAINEL E TARGET'!$T$11,'PAINEL E TARGET'!$S$11,
IF(CT186&gt;='PAINEL E TARGET'!$T$12,'PAINEL E TARGET'!$S$12,
IF(CT186&gt;='PAINEL E TARGET'!$T$13,'PAINEL E TARGET'!$S$13,
IF(CT186&gt;='PAINEL E TARGET'!$T$14,'PAINEL E TARGET'!$S$14,
IF(CT186&gt;='PAINEL E TARGET'!$T$15,'PAINEL E TARGET'!$S$15,
IF(CT186&gt;='PAINEL E TARGET'!$T$16,'PAINEL E TARGET'!$S$16,
IF(CT186&gt;='PAINEL E TARGET'!$T$17,'PAINEL E TARGET'!$S$17,
IF(CT186&gt;='PAINEL E TARGET'!$T$18,'PAINEL E TARGET'!$S$18,'PAINEL E TARGET'!$S$19))))))))</f>
        <v>Não elegível</v>
      </c>
      <c r="CV186" s="17">
        <f>IFERROR(VLOOKUP($BW186,'PAINEL E TARGET'!$G$1:$Q$99,6,0),0)</f>
        <v>0.2</v>
      </c>
      <c r="CW186" s="17">
        <f>VLOOKUP(CU186,'PAINEL E TARGET'!$S$10:$U$19,3,0)</f>
        <v>0</v>
      </c>
      <c r="CX186" s="16">
        <f t="shared" si="102"/>
        <v>0</v>
      </c>
      <c r="CY186" s="17">
        <f t="shared" si="88"/>
        <v>0.67900000000000005</v>
      </c>
      <c r="CZ186" s="33" t="str">
        <f>IF(CY186&gt;='PAINEL E TARGET'!$T$11,'PAINEL E TARGET'!$S$11,
IF(CY186&gt;='PAINEL E TARGET'!$T$12,'PAINEL E TARGET'!$S$12,
IF(CY186&gt;='PAINEL E TARGET'!$T$13,'PAINEL E TARGET'!$S$13,
IF(CY186&gt;='PAINEL E TARGET'!$T$14,'PAINEL E TARGET'!$S$14,
IF(CY186&gt;='PAINEL E TARGET'!$T$15,'PAINEL E TARGET'!$S$15,
IF(CY186&gt;='PAINEL E TARGET'!$T$16,'PAINEL E TARGET'!$S$16,
IF(CY186&gt;='PAINEL E TARGET'!$T$17,'PAINEL E TARGET'!$S$17,
IF(CY186&gt;='PAINEL E TARGET'!$T$18,'PAINEL E TARGET'!$S$18,'PAINEL E TARGET'!$S$19))))))))</f>
        <v>Não elegível</v>
      </c>
      <c r="DA186" s="17">
        <f>IFERROR(VLOOKUP($BW186,'PAINEL E TARGET'!$G$1:$Q$99,7,0),0)</f>
        <v>0.15</v>
      </c>
      <c r="DB186" s="17">
        <f>VLOOKUP(CZ186,'PAINEL E TARGET'!$S$10:$U$19,3,0)</f>
        <v>0</v>
      </c>
      <c r="DC186" s="16">
        <f t="shared" si="103"/>
        <v>0</v>
      </c>
      <c r="DD186" s="17">
        <f t="shared" si="89"/>
        <v>0.99099999999999999</v>
      </c>
      <c r="DE186" s="33" t="str">
        <f>IF(DD186&gt;='PAINEL E TARGET'!$T$11,'PAINEL E TARGET'!$S$11,
IF(DD186&gt;='PAINEL E TARGET'!$T$12,'PAINEL E TARGET'!$S$12,
IF(DD186&gt;='PAINEL E TARGET'!$T$13,'PAINEL E TARGET'!$S$13,
IF(DD186&gt;='PAINEL E TARGET'!$T$14,'PAINEL E TARGET'!$S$14,
IF(DD186&gt;='PAINEL E TARGET'!$T$15,'PAINEL E TARGET'!$S$15,
IF(DD186&gt;='PAINEL E TARGET'!$T$16,'PAINEL E TARGET'!$S$16,
IF(DD186&gt;='PAINEL E TARGET'!$T$17,'PAINEL E TARGET'!$S$17,
IF(DD186&gt;='PAINEL E TARGET'!$T$18,'PAINEL E TARGET'!$S$18,'PAINEL E TARGET'!$S$19))))))))</f>
        <v>1. Fx de 90% a 99,9%</v>
      </c>
      <c r="DF186" s="17">
        <f>IFERROR(VLOOKUP($BW186,'PAINEL E TARGET'!$G$1:$Q$99,8,0),0)</f>
        <v>0.1</v>
      </c>
      <c r="DG186" s="17">
        <f>VLOOKUP(DE186,'PAINEL E TARGET'!$S$10:$U$19,3,0)</f>
        <v>0.5</v>
      </c>
      <c r="DH186" s="16">
        <f t="shared" si="104"/>
        <v>93.75</v>
      </c>
      <c r="DI186" s="17">
        <f t="shared" si="90"/>
        <v>0.85</v>
      </c>
      <c r="DJ186" s="33" t="str">
        <f>IF(DI186&gt;='PAINEL E TARGET'!$T$11,'PAINEL E TARGET'!$S$11,
IF(DI186&gt;='PAINEL E TARGET'!$T$12,'PAINEL E TARGET'!$S$12,
IF(DI186&gt;='PAINEL E TARGET'!$T$13,'PAINEL E TARGET'!$S$13,
IF(DI186&gt;='PAINEL E TARGET'!$T$14,'PAINEL E TARGET'!$S$14,
IF(DI186&gt;='PAINEL E TARGET'!$T$15,'PAINEL E TARGET'!$S$15,
IF(DI186&gt;='PAINEL E TARGET'!$T$16,'PAINEL E TARGET'!$S$16,
IF(DI186&gt;='PAINEL E TARGET'!$T$17,'PAINEL E TARGET'!$S$17,
IF(DI186&gt;='PAINEL E TARGET'!$T$18,'PAINEL E TARGET'!$S$18,'PAINEL E TARGET'!$S$19))))))))</f>
        <v>Não elegível</v>
      </c>
      <c r="DK186" s="17">
        <f>IFERROR(VLOOKUP($BW186,'PAINEL E TARGET'!$G$1:$Q$99,9,0),0)</f>
        <v>0.05</v>
      </c>
      <c r="DL186" s="17">
        <f>VLOOKUP(DJ186,'PAINEL E TARGET'!$S$10:$U$19,3,0)</f>
        <v>0</v>
      </c>
      <c r="DM186" s="16">
        <f t="shared" si="105"/>
        <v>0</v>
      </c>
      <c r="DN186" s="17">
        <f t="shared" si="91"/>
        <v>0.31900000000000001</v>
      </c>
      <c r="DO186" s="33" t="str">
        <f>IF(DN186&gt;='PAINEL E TARGET'!$T$11,'PAINEL E TARGET'!$S$11,
IF(DN186&gt;='PAINEL E TARGET'!$T$12,'PAINEL E TARGET'!$S$12,
IF(DN186&gt;='PAINEL E TARGET'!$T$13,'PAINEL E TARGET'!$S$13,
IF(DN186&gt;='PAINEL E TARGET'!$T$14,'PAINEL E TARGET'!$S$14,
IF(DN186&gt;='PAINEL E TARGET'!$T$15,'PAINEL E TARGET'!$S$15,
IF(DN186&gt;='PAINEL E TARGET'!$T$16,'PAINEL E TARGET'!$S$16,
IF(DN186&gt;='PAINEL E TARGET'!$T$17,'PAINEL E TARGET'!$S$17,
IF(DN186&gt;='PAINEL E TARGET'!$T$18,'PAINEL E TARGET'!$S$18,'PAINEL E TARGET'!$S$19))))))))</f>
        <v>Não elegível</v>
      </c>
      <c r="DP186" s="17">
        <f>IFERROR(VLOOKUP($BW186,'PAINEL E TARGET'!$G$1:$Q$99,10,0),0)</f>
        <v>0</v>
      </c>
      <c r="DQ186" s="17">
        <f>VLOOKUP(DO186,'PAINEL E TARGET'!$S$10:$U$19,3,0)</f>
        <v>0</v>
      </c>
      <c r="DR186" s="16">
        <f t="shared" si="106"/>
        <v>0</v>
      </c>
      <c r="DS186" s="17">
        <f t="shared" si="92"/>
        <v>0.88800000000000001</v>
      </c>
      <c r="DT186" s="16">
        <f>IF(DS186&gt;=1,VLOOKUP(BO186,'PAINEL E TARGET'!$S$1:$W$8,5,0),0)</f>
        <v>0</v>
      </c>
      <c r="DU186" s="16">
        <f t="shared" si="107"/>
        <v>93.75</v>
      </c>
    </row>
    <row r="187" spans="2:125" s="32" customFormat="1" x14ac:dyDescent="0.2">
      <c r="B187" s="44">
        <v>43541</v>
      </c>
      <c r="C187" s="65">
        <v>931</v>
      </c>
      <c r="D187" s="66" t="s">
        <v>193</v>
      </c>
      <c r="E187" s="65">
        <v>213</v>
      </c>
      <c r="F187" s="65" t="s">
        <v>1017</v>
      </c>
      <c r="G187" s="67">
        <v>1527546.9656644897</v>
      </c>
      <c r="H187" s="67">
        <v>881740.0202436815</v>
      </c>
      <c r="I187" s="67">
        <v>646377.6399999999</v>
      </c>
      <c r="J187" s="68">
        <v>0.73307054818875539</v>
      </c>
      <c r="K187" s="67">
        <v>61264.284685298422</v>
      </c>
      <c r="L187" s="67">
        <v>684096.78484805906</v>
      </c>
      <c r="M187" s="67">
        <v>56438.62</v>
      </c>
      <c r="N187" s="67">
        <v>545562.31999999995</v>
      </c>
      <c r="O187" s="67">
        <v>1294010.4453658473</v>
      </c>
      <c r="P187" s="67" t="s">
        <v>1082</v>
      </c>
      <c r="Q187" s="67" t="s">
        <v>1082</v>
      </c>
      <c r="R187" s="67">
        <v>0</v>
      </c>
      <c r="S187" s="67">
        <v>0</v>
      </c>
      <c r="T187" s="68">
        <v>9.3810829218349323E-2</v>
      </c>
      <c r="U187" s="68">
        <v>0.10631132901553277</v>
      </c>
      <c r="V187" s="68">
        <v>1.1332522044772455</v>
      </c>
      <c r="W187" s="67">
        <v>69922.94</v>
      </c>
      <c r="X187" s="67">
        <v>63999.51999999999</v>
      </c>
      <c r="Y187" s="68">
        <v>0.91528645677655984</v>
      </c>
      <c r="Z187" s="68">
        <v>6.9802344295460367E-2</v>
      </c>
      <c r="AA187" s="68">
        <v>8.7804680172094085E-2</v>
      </c>
      <c r="AB187" s="68">
        <v>1.2579044594896867</v>
      </c>
      <c r="AC187" s="67">
        <v>52027.950000000004</v>
      </c>
      <c r="AD187" s="67">
        <v>52858.5</v>
      </c>
      <c r="AE187" s="68">
        <v>1.015963534984561</v>
      </c>
      <c r="AF187" s="43">
        <v>80</v>
      </c>
      <c r="AG187" s="43">
        <v>72</v>
      </c>
      <c r="AH187" s="43">
        <v>29</v>
      </c>
      <c r="AI187" s="43">
        <v>31</v>
      </c>
      <c r="AJ187" s="67">
        <v>39203.99</v>
      </c>
      <c r="AK187" s="67">
        <v>35948</v>
      </c>
      <c r="AL187" s="68">
        <v>0.91694748417189176</v>
      </c>
      <c r="AM187" s="67">
        <v>7833.5299999999988</v>
      </c>
      <c r="AN187" s="67">
        <v>6000.15</v>
      </c>
      <c r="AO187" s="68">
        <v>0.76595736532572167</v>
      </c>
      <c r="AP187" s="67">
        <v>10904.97</v>
      </c>
      <c r="AQ187" s="67">
        <v>11309.64</v>
      </c>
      <c r="AR187" s="68">
        <v>1.0371087678370505</v>
      </c>
      <c r="AS187" s="67">
        <v>11980.449999999999</v>
      </c>
      <c r="AT187" s="67">
        <v>10741.730000000001</v>
      </c>
      <c r="AU187" s="68">
        <v>0.89660488545922756</v>
      </c>
      <c r="AV187" s="43">
        <v>424.26000000000005</v>
      </c>
      <c r="AW187" s="43">
        <v>629.87</v>
      </c>
      <c r="AX187" s="69">
        <v>1.4846320652430112</v>
      </c>
      <c r="AY187" s="43">
        <v>61264.284685298422</v>
      </c>
      <c r="AZ187" s="43">
        <v>56438.62</v>
      </c>
      <c r="BA187" s="43">
        <v>27132.362672794326</v>
      </c>
      <c r="BB187" s="43">
        <v>30673.339999999997</v>
      </c>
      <c r="BC187" s="43">
        <v>105626.71579138226</v>
      </c>
      <c r="BD187" s="43">
        <v>46989.450614727328</v>
      </c>
      <c r="BE187" s="43">
        <v>122422.07999999997</v>
      </c>
      <c r="BF187" s="43">
        <v>91091.36000000003</v>
      </c>
      <c r="BG187" s="43">
        <v>737.19000000000028</v>
      </c>
      <c r="BH187" s="43">
        <v>55</v>
      </c>
      <c r="BI187" s="44">
        <v>43173</v>
      </c>
      <c r="BJ187" s="44">
        <v>43541</v>
      </c>
      <c r="BK187" s="44">
        <v>43172</v>
      </c>
      <c r="BL187" s="43">
        <f t="shared" si="93"/>
        <v>646377.6399999999</v>
      </c>
      <c r="BM187" s="43">
        <f t="shared" si="94"/>
        <v>602000.93999999994</v>
      </c>
      <c r="BO187" s="16" t="str">
        <f>IFERROR(VLOOKUP($C187,'PORTE LOJA'!A:B,2,0),"PORTE 1")</f>
        <v>PORTE 2</v>
      </c>
      <c r="BP187" s="16">
        <f>VLOOKUP(BO187,'PAINEL E TARGET'!$S$1:$W$8,3,0)</f>
        <v>1875</v>
      </c>
      <c r="BQ187" s="16">
        <f t="shared" si="72"/>
        <v>1</v>
      </c>
      <c r="BR187" s="16">
        <f t="shared" si="73"/>
        <v>1</v>
      </c>
      <c r="BS187" s="16">
        <f t="shared" si="74"/>
        <v>1</v>
      </c>
      <c r="BT187" s="16">
        <f t="shared" si="75"/>
        <v>1</v>
      </c>
      <c r="BU187" s="16">
        <f t="shared" si="76"/>
        <v>1</v>
      </c>
      <c r="BV187" s="16">
        <f t="shared" si="77"/>
        <v>1</v>
      </c>
      <c r="BW187" s="17" t="str">
        <f t="shared" si="95"/>
        <v>111111</v>
      </c>
      <c r="BY187" s="17">
        <f t="shared" si="78"/>
        <v>0.73299999999999998</v>
      </c>
      <c r="BZ187" s="17">
        <f t="shared" si="79"/>
        <v>0.80800000000000005</v>
      </c>
      <c r="CA187" s="17" t="str">
        <f t="shared" si="96"/>
        <v>Sem Retira</v>
      </c>
      <c r="CB187" s="17">
        <f t="shared" si="97"/>
        <v>0.80800000000000005</v>
      </c>
      <c r="CC187" s="33" t="str">
        <f>IF(CB187&gt;='PAINEL E TARGET'!$T$11,'PAINEL E TARGET'!$S$11,
IF(CB187&gt;='PAINEL E TARGET'!$T$12,'PAINEL E TARGET'!$S$12,
IF(CB187&gt;='PAINEL E TARGET'!$T$13,'PAINEL E TARGET'!$S$13,
IF(CB187&gt;='PAINEL E TARGET'!$T$14,'PAINEL E TARGET'!$S$14,
IF(CB187&gt;='PAINEL E TARGET'!$T$15,'PAINEL E TARGET'!$S$15,
IF(CB187&gt;='PAINEL E TARGET'!$T$16,'PAINEL E TARGET'!$S$16,
IF(CB187&gt;='PAINEL E TARGET'!$T$17,'PAINEL E TARGET'!$S$17,
IF(CB187&gt;='PAINEL E TARGET'!$T$18,'PAINEL E TARGET'!$S$18,'PAINEL E TARGET'!$S$19))))))))</f>
        <v>Não elegível</v>
      </c>
      <c r="CD187" s="17">
        <f>IFERROR(VLOOKUP($BW187,'PAINEL E TARGET'!$G$1:$Q$99,4,0),0)</f>
        <v>0.25</v>
      </c>
      <c r="CE187" s="17">
        <f>VLOOKUP(CC187,'PAINEL E TARGET'!$S$10:$U$19,3,0)</f>
        <v>0</v>
      </c>
      <c r="CF187" s="16">
        <f t="shared" si="98"/>
        <v>0</v>
      </c>
      <c r="CG187" s="17">
        <f t="shared" si="80"/>
        <v>0.91700000000000004</v>
      </c>
      <c r="CH187" s="17">
        <f t="shared" si="81"/>
        <v>0.76600000000000001</v>
      </c>
      <c r="CI187" s="17">
        <f t="shared" si="82"/>
        <v>1.0369999999999999</v>
      </c>
      <c r="CJ187" s="17">
        <f t="shared" si="83"/>
        <v>0.89700000000000002</v>
      </c>
      <c r="CK187" s="17">
        <f t="shared" si="84"/>
        <v>1.4850000000000001</v>
      </c>
      <c r="CL187" s="17">
        <f t="shared" si="85"/>
        <v>0.91500000000000004</v>
      </c>
      <c r="CM187" s="16">
        <f t="shared" si="86"/>
        <v>5</v>
      </c>
      <c r="CN187" s="17" t="str">
        <f t="shared" si="99"/>
        <v>ok</v>
      </c>
      <c r="CO187" s="17">
        <f t="shared" si="100"/>
        <v>0.91500000000000004</v>
      </c>
      <c r="CP187" s="33" t="str">
        <f>IF(CO187&gt;='PAINEL E TARGET'!$T$11,'PAINEL E TARGET'!$S$11,
IF(CO187&gt;='PAINEL E TARGET'!$T$12,'PAINEL E TARGET'!$S$12,
IF(CO187&gt;='PAINEL E TARGET'!$T$13,'PAINEL E TARGET'!$S$13,
IF(CO187&gt;='PAINEL E TARGET'!$T$14,'PAINEL E TARGET'!$S$14,
IF(CO187&gt;='PAINEL E TARGET'!$T$15,'PAINEL E TARGET'!$S$15,
IF(CO187&gt;='PAINEL E TARGET'!$T$16,'PAINEL E TARGET'!$S$16,
IF(CO187&gt;='PAINEL E TARGET'!$T$17,'PAINEL E TARGET'!$S$17,
IF(CO187&gt;='PAINEL E TARGET'!$T$18,'PAINEL E TARGET'!$S$18,'PAINEL E TARGET'!$S$19))))))))</f>
        <v>1. Fx de 90% a 99,9%</v>
      </c>
      <c r="CQ187" s="17">
        <f>IFERROR(VLOOKUP($BW187,'PAINEL E TARGET'!$G$1:$Q$99,5,0),0)</f>
        <v>0.25</v>
      </c>
      <c r="CR187" s="17">
        <f>VLOOKUP(CP187,'PAINEL E TARGET'!$S$10:$U$19,3,0)</f>
        <v>0.5</v>
      </c>
      <c r="CS187" s="16">
        <f t="shared" si="101"/>
        <v>234.375</v>
      </c>
      <c r="CT187" s="17">
        <f t="shared" si="87"/>
        <v>1.016</v>
      </c>
      <c r="CU187" s="33" t="str">
        <f>IF(CT187&gt;='PAINEL E TARGET'!$T$11,'PAINEL E TARGET'!$S$11,
IF(CT187&gt;='PAINEL E TARGET'!$T$12,'PAINEL E TARGET'!$S$12,
IF(CT187&gt;='PAINEL E TARGET'!$T$13,'PAINEL E TARGET'!$S$13,
IF(CT187&gt;='PAINEL E TARGET'!$T$14,'PAINEL E TARGET'!$S$14,
IF(CT187&gt;='PAINEL E TARGET'!$T$15,'PAINEL E TARGET'!$S$15,
IF(CT187&gt;='PAINEL E TARGET'!$T$16,'PAINEL E TARGET'!$S$16,
IF(CT187&gt;='PAINEL E TARGET'!$T$17,'PAINEL E TARGET'!$S$17,
IF(CT187&gt;='PAINEL E TARGET'!$T$18,'PAINEL E TARGET'!$S$18,'PAINEL E TARGET'!$S$19))))))))</f>
        <v>2. Fx de 100% a 104,9%</v>
      </c>
      <c r="CV187" s="17">
        <f>IFERROR(VLOOKUP($BW187,'PAINEL E TARGET'!$G$1:$Q$99,6,0),0)</f>
        <v>0.2</v>
      </c>
      <c r="CW187" s="17">
        <f>VLOOKUP(CU187,'PAINEL E TARGET'!$S$10:$U$19,3,0)</f>
        <v>1</v>
      </c>
      <c r="CX187" s="16">
        <f t="shared" si="102"/>
        <v>375</v>
      </c>
      <c r="CY187" s="17">
        <f t="shared" si="88"/>
        <v>0.92100000000000004</v>
      </c>
      <c r="CZ187" s="33" t="str">
        <f>IF(CY187&gt;='PAINEL E TARGET'!$T$11,'PAINEL E TARGET'!$S$11,
IF(CY187&gt;='PAINEL E TARGET'!$T$12,'PAINEL E TARGET'!$S$12,
IF(CY187&gt;='PAINEL E TARGET'!$T$13,'PAINEL E TARGET'!$S$13,
IF(CY187&gt;='PAINEL E TARGET'!$T$14,'PAINEL E TARGET'!$S$14,
IF(CY187&gt;='PAINEL E TARGET'!$T$15,'PAINEL E TARGET'!$S$15,
IF(CY187&gt;='PAINEL E TARGET'!$T$16,'PAINEL E TARGET'!$S$16,
IF(CY187&gt;='PAINEL E TARGET'!$T$17,'PAINEL E TARGET'!$S$17,
IF(CY187&gt;='PAINEL E TARGET'!$T$18,'PAINEL E TARGET'!$S$18,'PAINEL E TARGET'!$S$19))))))))</f>
        <v>1. Fx de 90% a 99,9%</v>
      </c>
      <c r="DA187" s="17">
        <f>IFERROR(VLOOKUP($BW187,'PAINEL E TARGET'!$G$1:$Q$99,7,0),0)</f>
        <v>0.15</v>
      </c>
      <c r="DB187" s="17">
        <f>VLOOKUP(CZ187,'PAINEL E TARGET'!$S$10:$U$19,3,0)</f>
        <v>0.5</v>
      </c>
      <c r="DC187" s="16">
        <f t="shared" si="103"/>
        <v>140.625</v>
      </c>
      <c r="DD187" s="17">
        <f t="shared" si="89"/>
        <v>1.131</v>
      </c>
      <c r="DE187" s="33" t="str">
        <f>IF(DD187&gt;='PAINEL E TARGET'!$T$11,'PAINEL E TARGET'!$S$11,
IF(DD187&gt;='PAINEL E TARGET'!$T$12,'PAINEL E TARGET'!$S$12,
IF(DD187&gt;='PAINEL E TARGET'!$T$13,'PAINEL E TARGET'!$S$13,
IF(DD187&gt;='PAINEL E TARGET'!$T$14,'PAINEL E TARGET'!$S$14,
IF(DD187&gt;='PAINEL E TARGET'!$T$15,'PAINEL E TARGET'!$S$15,
IF(DD187&gt;='PAINEL E TARGET'!$T$16,'PAINEL E TARGET'!$S$16,
IF(DD187&gt;='PAINEL E TARGET'!$T$17,'PAINEL E TARGET'!$S$17,
IF(DD187&gt;='PAINEL E TARGET'!$T$18,'PAINEL E TARGET'!$S$18,'PAINEL E TARGET'!$S$19))))))))</f>
        <v>4. Fx de 110% a 114,9%</v>
      </c>
      <c r="DF187" s="17">
        <f>IFERROR(VLOOKUP($BW187,'PAINEL E TARGET'!$G$1:$Q$99,8,0),0)</f>
        <v>0.1</v>
      </c>
      <c r="DG187" s="17">
        <f>VLOOKUP(DE187,'PAINEL E TARGET'!$S$10:$U$19,3,0)</f>
        <v>1.2</v>
      </c>
      <c r="DH187" s="16">
        <f t="shared" si="104"/>
        <v>225</v>
      </c>
      <c r="DI187" s="17">
        <f t="shared" si="90"/>
        <v>1.069</v>
      </c>
      <c r="DJ187" s="33" t="str">
        <f>IF(DI187&gt;='PAINEL E TARGET'!$T$11,'PAINEL E TARGET'!$S$11,
IF(DI187&gt;='PAINEL E TARGET'!$T$12,'PAINEL E TARGET'!$S$12,
IF(DI187&gt;='PAINEL E TARGET'!$T$13,'PAINEL E TARGET'!$S$13,
IF(DI187&gt;='PAINEL E TARGET'!$T$14,'PAINEL E TARGET'!$S$14,
IF(DI187&gt;='PAINEL E TARGET'!$T$15,'PAINEL E TARGET'!$S$15,
IF(DI187&gt;='PAINEL E TARGET'!$T$16,'PAINEL E TARGET'!$S$16,
IF(DI187&gt;='PAINEL E TARGET'!$T$17,'PAINEL E TARGET'!$S$17,
IF(DI187&gt;='PAINEL E TARGET'!$T$18,'PAINEL E TARGET'!$S$18,'PAINEL E TARGET'!$S$19))))))))</f>
        <v>3. Fx de 105% a 109,9%</v>
      </c>
      <c r="DK187" s="17">
        <f>IFERROR(VLOOKUP($BW187,'PAINEL E TARGET'!$G$1:$Q$99,9,0),0)</f>
        <v>0.05</v>
      </c>
      <c r="DL187" s="17">
        <f>VLOOKUP(DJ187,'PAINEL E TARGET'!$S$10:$U$19,3,0)</f>
        <v>1.1000000000000001</v>
      </c>
      <c r="DM187" s="16">
        <f t="shared" si="105"/>
        <v>103.12500000000001</v>
      </c>
      <c r="DN187" s="17">
        <f t="shared" si="91"/>
        <v>1.4850000000000001</v>
      </c>
      <c r="DO187" s="33" t="str">
        <f>IF(DN187&gt;='PAINEL E TARGET'!$T$11,'PAINEL E TARGET'!$S$11,
IF(DN187&gt;='PAINEL E TARGET'!$T$12,'PAINEL E TARGET'!$S$12,
IF(DN187&gt;='PAINEL E TARGET'!$T$13,'PAINEL E TARGET'!$S$13,
IF(DN187&gt;='PAINEL E TARGET'!$T$14,'PAINEL E TARGET'!$S$14,
IF(DN187&gt;='PAINEL E TARGET'!$T$15,'PAINEL E TARGET'!$S$15,
IF(DN187&gt;='PAINEL E TARGET'!$T$16,'PAINEL E TARGET'!$S$16,
IF(DN187&gt;='PAINEL E TARGET'!$T$17,'PAINEL E TARGET'!$S$17,
IF(DN187&gt;='PAINEL E TARGET'!$T$18,'PAINEL E TARGET'!$S$18,'PAINEL E TARGET'!$S$19))))))))</f>
        <v>8. Fx de 130% ou mais</v>
      </c>
      <c r="DP187" s="17">
        <f>IFERROR(VLOOKUP($BW187,'PAINEL E TARGET'!$G$1:$Q$99,10,0),0)</f>
        <v>0</v>
      </c>
      <c r="DQ187" s="17">
        <f>VLOOKUP(DO187,'PAINEL E TARGET'!$S$10:$U$19,3,0)</f>
        <v>1.6</v>
      </c>
      <c r="DR187" s="16">
        <f t="shared" si="106"/>
        <v>0</v>
      </c>
      <c r="DS187" s="17">
        <f t="shared" si="92"/>
        <v>0.9</v>
      </c>
      <c r="DT187" s="16">
        <f>IF(DS187&gt;=1,VLOOKUP(BO187,'PAINEL E TARGET'!$S$1:$W$8,5,0),0)</f>
        <v>0</v>
      </c>
      <c r="DU187" s="16">
        <f t="shared" si="107"/>
        <v>1078.125</v>
      </c>
    </row>
    <row r="188" spans="2:125" s="32" customFormat="1" x14ac:dyDescent="0.2">
      <c r="B188" s="44">
        <v>43541</v>
      </c>
      <c r="C188" s="65">
        <v>933</v>
      </c>
      <c r="D188" s="66" t="s">
        <v>194</v>
      </c>
      <c r="E188" s="65">
        <v>412</v>
      </c>
      <c r="F188" s="65" t="s">
        <v>1020</v>
      </c>
      <c r="G188" s="67">
        <v>2249521.8298056615</v>
      </c>
      <c r="H188" s="67">
        <v>1294172.4590134348</v>
      </c>
      <c r="I188" s="67">
        <v>1053011.05</v>
      </c>
      <c r="J188" s="68">
        <v>0.81365589467320654</v>
      </c>
      <c r="K188" s="67">
        <v>58837.118748202367</v>
      </c>
      <c r="L188" s="67">
        <v>978037.8050102439</v>
      </c>
      <c r="M188" s="67">
        <v>59698.55</v>
      </c>
      <c r="N188" s="67">
        <v>917601.27000000014</v>
      </c>
      <c r="O188" s="67">
        <v>1811163.5538694083</v>
      </c>
      <c r="P188" s="67" t="s">
        <v>1082</v>
      </c>
      <c r="Q188" s="67" t="s">
        <v>1082</v>
      </c>
      <c r="R188" s="67">
        <v>0</v>
      </c>
      <c r="S188" s="67">
        <v>5884</v>
      </c>
      <c r="T188" s="68">
        <v>7.8596152855737442E-2</v>
      </c>
      <c r="U188" s="68">
        <v>8.5428911672162197E-2</v>
      </c>
      <c r="V188" s="68">
        <v>1.0869350288552446</v>
      </c>
      <c r="W188" s="67">
        <v>81494.37999999999</v>
      </c>
      <c r="X188" s="67">
        <v>83489.66</v>
      </c>
      <c r="Y188" s="68">
        <v>1.0244836515106932</v>
      </c>
      <c r="Z188" s="68">
        <v>4.5587465678755101E-2</v>
      </c>
      <c r="AA188" s="68">
        <v>5.8717518233043373E-2</v>
      </c>
      <c r="AB188" s="68">
        <v>1.2880189183319135</v>
      </c>
      <c r="AC188" s="67">
        <v>47268.5</v>
      </c>
      <c r="AD188" s="67">
        <v>57384.62</v>
      </c>
      <c r="AE188" s="68">
        <v>1.214013983942795</v>
      </c>
      <c r="AF188" s="43">
        <v>80</v>
      </c>
      <c r="AG188" s="43">
        <v>70</v>
      </c>
      <c r="AH188" s="43">
        <v>31</v>
      </c>
      <c r="AI188" s="43">
        <v>44</v>
      </c>
      <c r="AJ188" s="67">
        <v>16197.88</v>
      </c>
      <c r="AK188" s="67">
        <v>19915</v>
      </c>
      <c r="AL188" s="68">
        <v>1.2294818828142944</v>
      </c>
      <c r="AM188" s="67">
        <v>5162.7199999999993</v>
      </c>
      <c r="AN188" s="67">
        <v>2928.5000000000005</v>
      </c>
      <c r="AO188" s="68">
        <v>0.56723974958936385</v>
      </c>
      <c r="AP188" s="67">
        <v>4108.3899999999994</v>
      </c>
      <c r="AQ188" s="67">
        <v>4373.7699999999995</v>
      </c>
      <c r="AR188" s="68">
        <v>1.0645946465647127</v>
      </c>
      <c r="AS188" s="67">
        <v>56025.390000000007</v>
      </c>
      <c r="AT188" s="67">
        <v>56272.39</v>
      </c>
      <c r="AU188" s="68">
        <v>1.00440871540564</v>
      </c>
      <c r="AV188" s="43">
        <v>2649.3799999999997</v>
      </c>
      <c r="AW188" s="43">
        <v>669.89</v>
      </c>
      <c r="AX188" s="69">
        <v>0.25284783609750211</v>
      </c>
      <c r="AY188" s="43">
        <v>58837.118748202367</v>
      </c>
      <c r="AZ188" s="43">
        <v>59698.55</v>
      </c>
      <c r="BA188" s="43">
        <v>48870.008634312537</v>
      </c>
      <c r="BB188" s="43">
        <v>59617.149999999987</v>
      </c>
      <c r="BC188" s="43">
        <v>102022.35611701745</v>
      </c>
      <c r="BD188" s="43">
        <v>85208.180864451177</v>
      </c>
      <c r="BE188" s="43">
        <v>143496.87999999998</v>
      </c>
      <c r="BF188" s="43">
        <v>83231.34</v>
      </c>
      <c r="BG188" s="43">
        <v>4633.6499999999996</v>
      </c>
      <c r="BH188" s="43">
        <v>64</v>
      </c>
      <c r="BI188" s="44">
        <v>43173</v>
      </c>
      <c r="BJ188" s="44">
        <v>43541</v>
      </c>
      <c r="BK188" s="44">
        <v>43172</v>
      </c>
      <c r="BL188" s="43">
        <f t="shared" si="93"/>
        <v>1058895.05</v>
      </c>
      <c r="BM188" s="43">
        <f t="shared" si="94"/>
        <v>983183.82000000018</v>
      </c>
      <c r="BO188" s="16" t="str">
        <f>IFERROR(VLOOKUP($C188,'PORTE LOJA'!A:B,2,0),"PORTE 1")</f>
        <v>PORTE 3</v>
      </c>
      <c r="BP188" s="16">
        <f>VLOOKUP(BO188,'PAINEL E TARGET'!$S$1:$W$8,3,0)</f>
        <v>2400</v>
      </c>
      <c r="BQ188" s="16">
        <f t="shared" si="72"/>
        <v>1</v>
      </c>
      <c r="BR188" s="16">
        <f t="shared" si="73"/>
        <v>1</v>
      </c>
      <c r="BS188" s="16">
        <f t="shared" si="74"/>
        <v>1</v>
      </c>
      <c r="BT188" s="16">
        <f t="shared" si="75"/>
        <v>1</v>
      </c>
      <c r="BU188" s="16">
        <f t="shared" si="76"/>
        <v>1</v>
      </c>
      <c r="BV188" s="16">
        <f t="shared" si="77"/>
        <v>1</v>
      </c>
      <c r="BW188" s="17" t="str">
        <f t="shared" si="95"/>
        <v>111111</v>
      </c>
      <c r="BY188" s="17">
        <f t="shared" si="78"/>
        <v>0.81799999999999995</v>
      </c>
      <c r="BZ188" s="17">
        <f t="shared" si="79"/>
        <v>0.94799999999999995</v>
      </c>
      <c r="CA188" s="17" t="str">
        <f t="shared" si="96"/>
        <v>Sem Retira</v>
      </c>
      <c r="CB188" s="17">
        <f t="shared" si="97"/>
        <v>0.94799999999999995</v>
      </c>
      <c r="CC188" s="33" t="str">
        <f>IF(CB188&gt;='PAINEL E TARGET'!$T$11,'PAINEL E TARGET'!$S$11,
IF(CB188&gt;='PAINEL E TARGET'!$T$12,'PAINEL E TARGET'!$S$12,
IF(CB188&gt;='PAINEL E TARGET'!$T$13,'PAINEL E TARGET'!$S$13,
IF(CB188&gt;='PAINEL E TARGET'!$T$14,'PAINEL E TARGET'!$S$14,
IF(CB188&gt;='PAINEL E TARGET'!$T$15,'PAINEL E TARGET'!$S$15,
IF(CB188&gt;='PAINEL E TARGET'!$T$16,'PAINEL E TARGET'!$S$16,
IF(CB188&gt;='PAINEL E TARGET'!$T$17,'PAINEL E TARGET'!$S$17,
IF(CB188&gt;='PAINEL E TARGET'!$T$18,'PAINEL E TARGET'!$S$18,'PAINEL E TARGET'!$S$19))))))))</f>
        <v>1. Fx de 90% a 99,9%</v>
      </c>
      <c r="CD188" s="17">
        <f>IFERROR(VLOOKUP($BW188,'PAINEL E TARGET'!$G$1:$Q$99,4,0),0)</f>
        <v>0.25</v>
      </c>
      <c r="CE188" s="17">
        <f>VLOOKUP(CC188,'PAINEL E TARGET'!$S$10:$U$19,3,0)</f>
        <v>0.5</v>
      </c>
      <c r="CF188" s="16">
        <f t="shared" si="98"/>
        <v>300</v>
      </c>
      <c r="CG188" s="17">
        <f t="shared" si="80"/>
        <v>1.2290000000000001</v>
      </c>
      <c r="CH188" s="17">
        <f t="shared" si="81"/>
        <v>0.56699999999999995</v>
      </c>
      <c r="CI188" s="17">
        <f t="shared" si="82"/>
        <v>1.0649999999999999</v>
      </c>
      <c r="CJ188" s="17">
        <f t="shared" si="83"/>
        <v>1.004</v>
      </c>
      <c r="CK188" s="17">
        <f t="shared" si="84"/>
        <v>0.253</v>
      </c>
      <c r="CL188" s="17">
        <f t="shared" si="85"/>
        <v>1.024</v>
      </c>
      <c r="CM188" s="16">
        <f t="shared" si="86"/>
        <v>3</v>
      </c>
      <c r="CN188" s="17" t="str">
        <f t="shared" si="99"/>
        <v>não ok</v>
      </c>
      <c r="CO188" s="17">
        <f t="shared" si="100"/>
        <v>0</v>
      </c>
      <c r="CP188" s="33" t="str">
        <f>IF(CO188&gt;='PAINEL E TARGET'!$T$11,'PAINEL E TARGET'!$S$11,
IF(CO188&gt;='PAINEL E TARGET'!$T$12,'PAINEL E TARGET'!$S$12,
IF(CO188&gt;='PAINEL E TARGET'!$T$13,'PAINEL E TARGET'!$S$13,
IF(CO188&gt;='PAINEL E TARGET'!$T$14,'PAINEL E TARGET'!$S$14,
IF(CO188&gt;='PAINEL E TARGET'!$T$15,'PAINEL E TARGET'!$S$15,
IF(CO188&gt;='PAINEL E TARGET'!$T$16,'PAINEL E TARGET'!$S$16,
IF(CO188&gt;='PAINEL E TARGET'!$T$17,'PAINEL E TARGET'!$S$17,
IF(CO188&gt;='PAINEL E TARGET'!$T$18,'PAINEL E TARGET'!$S$18,'PAINEL E TARGET'!$S$19))))))))</f>
        <v>Não elegível</v>
      </c>
      <c r="CQ188" s="17">
        <f>IFERROR(VLOOKUP($BW188,'PAINEL E TARGET'!$G$1:$Q$99,5,0),0)</f>
        <v>0.25</v>
      </c>
      <c r="CR188" s="17">
        <f>VLOOKUP(CP188,'PAINEL E TARGET'!$S$10:$U$19,3,0)</f>
        <v>0</v>
      </c>
      <c r="CS188" s="16">
        <f t="shared" si="101"/>
        <v>0</v>
      </c>
      <c r="CT188" s="17">
        <f t="shared" si="87"/>
        <v>1.214</v>
      </c>
      <c r="CU188" s="33" t="str">
        <f>IF(CT188&gt;='PAINEL E TARGET'!$T$11,'PAINEL E TARGET'!$S$11,
IF(CT188&gt;='PAINEL E TARGET'!$T$12,'PAINEL E TARGET'!$S$12,
IF(CT188&gt;='PAINEL E TARGET'!$T$13,'PAINEL E TARGET'!$S$13,
IF(CT188&gt;='PAINEL E TARGET'!$T$14,'PAINEL E TARGET'!$S$14,
IF(CT188&gt;='PAINEL E TARGET'!$T$15,'PAINEL E TARGET'!$S$15,
IF(CT188&gt;='PAINEL E TARGET'!$T$16,'PAINEL E TARGET'!$S$16,
IF(CT188&gt;='PAINEL E TARGET'!$T$17,'PAINEL E TARGET'!$S$17,
IF(CT188&gt;='PAINEL E TARGET'!$T$18,'PAINEL E TARGET'!$S$18,'PAINEL E TARGET'!$S$19))))))))</f>
        <v>6. Fx de 120% a 124,9%</v>
      </c>
      <c r="CV188" s="17">
        <f>IFERROR(VLOOKUP($BW188,'PAINEL E TARGET'!$G$1:$Q$99,6,0),0)</f>
        <v>0.2</v>
      </c>
      <c r="CW188" s="17">
        <f>VLOOKUP(CU188,'PAINEL E TARGET'!$S$10:$U$19,3,0)</f>
        <v>1.4</v>
      </c>
      <c r="CX188" s="16">
        <f t="shared" si="102"/>
        <v>671.99999999999989</v>
      </c>
      <c r="CY188" s="17">
        <f t="shared" si="88"/>
        <v>1.0149999999999999</v>
      </c>
      <c r="CZ188" s="33" t="str">
        <f>IF(CY188&gt;='PAINEL E TARGET'!$T$11,'PAINEL E TARGET'!$S$11,
IF(CY188&gt;='PAINEL E TARGET'!$T$12,'PAINEL E TARGET'!$S$12,
IF(CY188&gt;='PAINEL E TARGET'!$T$13,'PAINEL E TARGET'!$S$13,
IF(CY188&gt;='PAINEL E TARGET'!$T$14,'PAINEL E TARGET'!$S$14,
IF(CY188&gt;='PAINEL E TARGET'!$T$15,'PAINEL E TARGET'!$S$15,
IF(CY188&gt;='PAINEL E TARGET'!$T$16,'PAINEL E TARGET'!$S$16,
IF(CY188&gt;='PAINEL E TARGET'!$T$17,'PAINEL E TARGET'!$S$17,
IF(CY188&gt;='PAINEL E TARGET'!$T$18,'PAINEL E TARGET'!$S$18,'PAINEL E TARGET'!$S$19))))))))</f>
        <v>2. Fx de 100% a 104,9%</v>
      </c>
      <c r="DA188" s="17">
        <f>IFERROR(VLOOKUP($BW188,'PAINEL E TARGET'!$G$1:$Q$99,7,0),0)</f>
        <v>0.15</v>
      </c>
      <c r="DB188" s="17">
        <f>VLOOKUP(CZ188,'PAINEL E TARGET'!$S$10:$U$19,3,0)</f>
        <v>1</v>
      </c>
      <c r="DC188" s="16">
        <f t="shared" si="103"/>
        <v>360</v>
      </c>
      <c r="DD188" s="17">
        <f t="shared" si="89"/>
        <v>1.22</v>
      </c>
      <c r="DE188" s="33" t="str">
        <f>IF(DD188&gt;='PAINEL E TARGET'!$T$11,'PAINEL E TARGET'!$S$11,
IF(DD188&gt;='PAINEL E TARGET'!$T$12,'PAINEL E TARGET'!$S$12,
IF(DD188&gt;='PAINEL E TARGET'!$T$13,'PAINEL E TARGET'!$S$13,
IF(DD188&gt;='PAINEL E TARGET'!$T$14,'PAINEL E TARGET'!$S$14,
IF(DD188&gt;='PAINEL E TARGET'!$T$15,'PAINEL E TARGET'!$S$15,
IF(DD188&gt;='PAINEL E TARGET'!$T$16,'PAINEL E TARGET'!$S$16,
IF(DD188&gt;='PAINEL E TARGET'!$T$17,'PAINEL E TARGET'!$S$17,
IF(DD188&gt;='PAINEL E TARGET'!$T$18,'PAINEL E TARGET'!$S$18,'PAINEL E TARGET'!$S$19))))))))</f>
        <v>6. Fx de 120% a 124,9%</v>
      </c>
      <c r="DF188" s="17">
        <f>IFERROR(VLOOKUP($BW188,'PAINEL E TARGET'!$G$1:$Q$99,8,0),0)</f>
        <v>0.1</v>
      </c>
      <c r="DG188" s="17">
        <f>VLOOKUP(DE188,'PAINEL E TARGET'!$S$10:$U$19,3,0)</f>
        <v>1.4</v>
      </c>
      <c r="DH188" s="16">
        <f t="shared" si="104"/>
        <v>335.99999999999994</v>
      </c>
      <c r="DI188" s="17">
        <f t="shared" si="90"/>
        <v>1.419</v>
      </c>
      <c r="DJ188" s="33" t="str">
        <f>IF(DI188&gt;='PAINEL E TARGET'!$T$11,'PAINEL E TARGET'!$S$11,
IF(DI188&gt;='PAINEL E TARGET'!$T$12,'PAINEL E TARGET'!$S$12,
IF(DI188&gt;='PAINEL E TARGET'!$T$13,'PAINEL E TARGET'!$S$13,
IF(DI188&gt;='PAINEL E TARGET'!$T$14,'PAINEL E TARGET'!$S$14,
IF(DI188&gt;='PAINEL E TARGET'!$T$15,'PAINEL E TARGET'!$S$15,
IF(DI188&gt;='PAINEL E TARGET'!$T$16,'PAINEL E TARGET'!$S$16,
IF(DI188&gt;='PAINEL E TARGET'!$T$17,'PAINEL E TARGET'!$S$17,
IF(DI188&gt;='PAINEL E TARGET'!$T$18,'PAINEL E TARGET'!$S$18,'PAINEL E TARGET'!$S$19))))))))</f>
        <v>8. Fx de 130% ou mais</v>
      </c>
      <c r="DK188" s="17">
        <f>IFERROR(VLOOKUP($BW188,'PAINEL E TARGET'!$G$1:$Q$99,9,0),0)</f>
        <v>0.05</v>
      </c>
      <c r="DL188" s="17">
        <f>VLOOKUP(DJ188,'PAINEL E TARGET'!$S$10:$U$19,3,0)</f>
        <v>1.6</v>
      </c>
      <c r="DM188" s="16">
        <f t="shared" si="105"/>
        <v>192.00000000000003</v>
      </c>
      <c r="DN188" s="17">
        <f t="shared" si="91"/>
        <v>0.253</v>
      </c>
      <c r="DO188" s="33" t="str">
        <f>IF(DN188&gt;='PAINEL E TARGET'!$T$11,'PAINEL E TARGET'!$S$11,
IF(DN188&gt;='PAINEL E TARGET'!$T$12,'PAINEL E TARGET'!$S$12,
IF(DN188&gt;='PAINEL E TARGET'!$T$13,'PAINEL E TARGET'!$S$13,
IF(DN188&gt;='PAINEL E TARGET'!$T$14,'PAINEL E TARGET'!$S$14,
IF(DN188&gt;='PAINEL E TARGET'!$T$15,'PAINEL E TARGET'!$S$15,
IF(DN188&gt;='PAINEL E TARGET'!$T$16,'PAINEL E TARGET'!$S$16,
IF(DN188&gt;='PAINEL E TARGET'!$T$17,'PAINEL E TARGET'!$S$17,
IF(DN188&gt;='PAINEL E TARGET'!$T$18,'PAINEL E TARGET'!$S$18,'PAINEL E TARGET'!$S$19))))))))</f>
        <v>Não elegível</v>
      </c>
      <c r="DP188" s="17">
        <f>IFERROR(VLOOKUP($BW188,'PAINEL E TARGET'!$G$1:$Q$99,10,0),0)</f>
        <v>0</v>
      </c>
      <c r="DQ188" s="17">
        <f>VLOOKUP(DO188,'PAINEL E TARGET'!$S$10:$U$19,3,0)</f>
        <v>0</v>
      </c>
      <c r="DR188" s="16">
        <f t="shared" si="106"/>
        <v>0</v>
      </c>
      <c r="DS188" s="17">
        <f t="shared" si="92"/>
        <v>0.875</v>
      </c>
      <c r="DT188" s="16">
        <f>IF(DS188&gt;=1,VLOOKUP(BO188,'PAINEL E TARGET'!$S$1:$W$8,5,0),0)</f>
        <v>0</v>
      </c>
      <c r="DU188" s="16">
        <f t="shared" si="107"/>
        <v>1860</v>
      </c>
    </row>
    <row r="189" spans="2:125" s="32" customFormat="1" x14ac:dyDescent="0.2">
      <c r="B189" s="44">
        <v>43541</v>
      </c>
      <c r="C189" s="65">
        <v>935</v>
      </c>
      <c r="D189" s="66" t="s">
        <v>195</v>
      </c>
      <c r="E189" s="65">
        <v>611</v>
      </c>
      <c r="F189" s="65" t="s">
        <v>1019</v>
      </c>
      <c r="G189" s="67">
        <v>1721082.6079451228</v>
      </c>
      <c r="H189" s="67">
        <v>1001771.6213743307</v>
      </c>
      <c r="I189" s="67">
        <v>795300.85000000009</v>
      </c>
      <c r="J189" s="68">
        <v>0.7938943697655626</v>
      </c>
      <c r="K189" s="67">
        <v>0</v>
      </c>
      <c r="L189" s="67">
        <v>836994.17521271773</v>
      </c>
      <c r="M189" s="67">
        <v>0</v>
      </c>
      <c r="N189" s="67">
        <v>710672.2699999999</v>
      </c>
      <c r="O189" s="67">
        <v>1449643.5494769595</v>
      </c>
      <c r="P189" s="67" t="s">
        <v>1082</v>
      </c>
      <c r="Q189" s="67" t="s">
        <v>1082</v>
      </c>
      <c r="R189" s="67">
        <v>0</v>
      </c>
      <c r="S189" s="67">
        <v>0</v>
      </c>
      <c r="T189" s="68">
        <v>7.6141545410161673E-2</v>
      </c>
      <c r="U189" s="68">
        <v>7.5362585907566088E-2</v>
      </c>
      <c r="V189" s="68">
        <v>0.9897695863880952</v>
      </c>
      <c r="W189" s="67">
        <v>63730.03</v>
      </c>
      <c r="X189" s="67">
        <v>53558.1</v>
      </c>
      <c r="Y189" s="68">
        <v>0.84039031520932905</v>
      </c>
      <c r="Z189" s="68">
        <v>0</v>
      </c>
      <c r="AA189" s="68">
        <v>0</v>
      </c>
      <c r="AB189" s="68">
        <v>0</v>
      </c>
      <c r="AC189" s="67">
        <v>0</v>
      </c>
      <c r="AD189" s="67">
        <v>0</v>
      </c>
      <c r="AE189" s="68" t="s">
        <v>1082</v>
      </c>
      <c r="AF189" s="43">
        <v>80</v>
      </c>
      <c r="AG189" s="43">
        <v>85</v>
      </c>
      <c r="AH189" s="43">
        <v>7</v>
      </c>
      <c r="AI189" s="43">
        <v>22</v>
      </c>
      <c r="AJ189" s="67">
        <v>38585.840000000004</v>
      </c>
      <c r="AK189" s="67">
        <v>38288.369999999995</v>
      </c>
      <c r="AL189" s="68">
        <v>0.99229069523949698</v>
      </c>
      <c r="AM189" s="67">
        <v>11054.630000000001</v>
      </c>
      <c r="AN189" s="67">
        <v>4956</v>
      </c>
      <c r="AO189" s="68">
        <v>0.44831893966600417</v>
      </c>
      <c r="AP189" s="67">
        <v>0</v>
      </c>
      <c r="AQ189" s="67">
        <v>0</v>
      </c>
      <c r="AR189" s="68">
        <v>0</v>
      </c>
      <c r="AS189" s="67">
        <v>14089.560000000003</v>
      </c>
      <c r="AT189" s="67">
        <v>10313.73</v>
      </c>
      <c r="AU189" s="68">
        <v>0.73201221329835686</v>
      </c>
      <c r="AV189" s="43">
        <v>288.78999999999996</v>
      </c>
      <c r="AW189" s="43">
        <v>179.87</v>
      </c>
      <c r="AX189" s="69">
        <v>0.62284012604314565</v>
      </c>
      <c r="AY189" s="43">
        <v>0</v>
      </c>
      <c r="AZ189" s="43">
        <v>0</v>
      </c>
      <c r="BA189" s="43">
        <v>23311.907798306111</v>
      </c>
      <c r="BB189" s="43">
        <v>24176.749999999996</v>
      </c>
      <c r="BC189" s="43">
        <v>0</v>
      </c>
      <c r="BD189" s="43">
        <v>39811.476005333483</v>
      </c>
      <c r="BE189" s="43">
        <v>111239.95000000001</v>
      </c>
      <c r="BF189" s="43">
        <v>0</v>
      </c>
      <c r="BG189" s="43">
        <v>499.82999999999993</v>
      </c>
      <c r="BH189" s="43">
        <v>15</v>
      </c>
      <c r="BI189" s="44">
        <v>43173</v>
      </c>
      <c r="BJ189" s="44">
        <v>43541</v>
      </c>
      <c r="BK189" s="44">
        <v>43172</v>
      </c>
      <c r="BL189" s="43">
        <f t="shared" si="93"/>
        <v>795300.85000000009</v>
      </c>
      <c r="BM189" s="43">
        <f t="shared" si="94"/>
        <v>710672.2699999999</v>
      </c>
      <c r="BO189" s="16" t="str">
        <f>IFERROR(VLOOKUP($C189,'PORTE LOJA'!A:B,2,0),"PORTE 1")</f>
        <v>PORTE 2</v>
      </c>
      <c r="BP189" s="16">
        <f>VLOOKUP(BO189,'PAINEL E TARGET'!$S$1:$W$8,3,0)</f>
        <v>1875</v>
      </c>
      <c r="BQ189" s="16">
        <f t="shared" si="72"/>
        <v>1</v>
      </c>
      <c r="BR189" s="16">
        <f t="shared" si="73"/>
        <v>1</v>
      </c>
      <c r="BS189" s="16">
        <f t="shared" si="74"/>
        <v>0</v>
      </c>
      <c r="BT189" s="16">
        <f t="shared" si="75"/>
        <v>0</v>
      </c>
      <c r="BU189" s="16">
        <f t="shared" si="76"/>
        <v>1</v>
      </c>
      <c r="BV189" s="16">
        <f t="shared" si="77"/>
        <v>1</v>
      </c>
      <c r="BW189" s="17" t="str">
        <f t="shared" si="95"/>
        <v>110011</v>
      </c>
      <c r="BY189" s="17">
        <f t="shared" si="78"/>
        <v>0.79400000000000004</v>
      </c>
      <c r="BZ189" s="17">
        <f t="shared" si="79"/>
        <v>0.84899999999999998</v>
      </c>
      <c r="CA189" s="17" t="str">
        <f t="shared" si="96"/>
        <v>Sem Retira</v>
      </c>
      <c r="CB189" s="17">
        <f t="shared" si="97"/>
        <v>0.84899999999999998</v>
      </c>
      <c r="CC189" s="33" t="str">
        <f>IF(CB189&gt;='PAINEL E TARGET'!$T$11,'PAINEL E TARGET'!$S$11,
IF(CB189&gt;='PAINEL E TARGET'!$T$12,'PAINEL E TARGET'!$S$12,
IF(CB189&gt;='PAINEL E TARGET'!$T$13,'PAINEL E TARGET'!$S$13,
IF(CB189&gt;='PAINEL E TARGET'!$T$14,'PAINEL E TARGET'!$S$14,
IF(CB189&gt;='PAINEL E TARGET'!$T$15,'PAINEL E TARGET'!$S$15,
IF(CB189&gt;='PAINEL E TARGET'!$T$16,'PAINEL E TARGET'!$S$16,
IF(CB189&gt;='PAINEL E TARGET'!$T$17,'PAINEL E TARGET'!$S$17,
IF(CB189&gt;='PAINEL E TARGET'!$T$18,'PAINEL E TARGET'!$S$18,'PAINEL E TARGET'!$S$19))))))))</f>
        <v>Não elegível</v>
      </c>
      <c r="CD189" s="17">
        <f>IFERROR(VLOOKUP($BW189,'PAINEL E TARGET'!$G$1:$Q$99,4,0),0)</f>
        <v>0.4</v>
      </c>
      <c r="CE189" s="17">
        <f>VLOOKUP(CC189,'PAINEL E TARGET'!$S$10:$U$19,3,0)</f>
        <v>0</v>
      </c>
      <c r="CF189" s="16">
        <f t="shared" si="98"/>
        <v>0</v>
      </c>
      <c r="CG189" s="17">
        <f t="shared" si="80"/>
        <v>0.99199999999999999</v>
      </c>
      <c r="CH189" s="17">
        <f t="shared" si="81"/>
        <v>0.44800000000000001</v>
      </c>
      <c r="CI189" s="17" t="str">
        <f t="shared" si="82"/>
        <v>sem meta</v>
      </c>
      <c r="CJ189" s="17">
        <f t="shared" si="83"/>
        <v>0.73199999999999998</v>
      </c>
      <c r="CK189" s="17">
        <f t="shared" si="84"/>
        <v>0.623</v>
      </c>
      <c r="CL189" s="17">
        <f t="shared" si="85"/>
        <v>0.84</v>
      </c>
      <c r="CM189" s="16">
        <f t="shared" si="86"/>
        <v>3</v>
      </c>
      <c r="CN189" s="17" t="str">
        <f t="shared" si="99"/>
        <v>não ok</v>
      </c>
      <c r="CO189" s="17">
        <f t="shared" si="100"/>
        <v>0</v>
      </c>
      <c r="CP189" s="33" t="str">
        <f>IF(CO189&gt;='PAINEL E TARGET'!$T$11,'PAINEL E TARGET'!$S$11,
IF(CO189&gt;='PAINEL E TARGET'!$T$12,'PAINEL E TARGET'!$S$12,
IF(CO189&gt;='PAINEL E TARGET'!$T$13,'PAINEL E TARGET'!$S$13,
IF(CO189&gt;='PAINEL E TARGET'!$T$14,'PAINEL E TARGET'!$S$14,
IF(CO189&gt;='PAINEL E TARGET'!$T$15,'PAINEL E TARGET'!$S$15,
IF(CO189&gt;='PAINEL E TARGET'!$T$16,'PAINEL E TARGET'!$S$16,
IF(CO189&gt;='PAINEL E TARGET'!$T$17,'PAINEL E TARGET'!$S$17,
IF(CO189&gt;='PAINEL E TARGET'!$T$18,'PAINEL E TARGET'!$S$18,'PAINEL E TARGET'!$S$19))))))))</f>
        <v>Não elegível</v>
      </c>
      <c r="CQ189" s="17">
        <f>IFERROR(VLOOKUP($BW189,'PAINEL E TARGET'!$G$1:$Q$99,5,0),0)</f>
        <v>0.3</v>
      </c>
      <c r="CR189" s="17">
        <f>VLOOKUP(CP189,'PAINEL E TARGET'!$S$10:$U$19,3,0)</f>
        <v>0</v>
      </c>
      <c r="CS189" s="16">
        <f t="shared" si="101"/>
        <v>0</v>
      </c>
      <c r="CT189" s="17">
        <f t="shared" si="87"/>
        <v>0</v>
      </c>
      <c r="CU189" s="33" t="str">
        <f>IF(CT189&gt;='PAINEL E TARGET'!$T$11,'PAINEL E TARGET'!$S$11,
IF(CT189&gt;='PAINEL E TARGET'!$T$12,'PAINEL E TARGET'!$S$12,
IF(CT189&gt;='PAINEL E TARGET'!$T$13,'PAINEL E TARGET'!$S$13,
IF(CT189&gt;='PAINEL E TARGET'!$T$14,'PAINEL E TARGET'!$S$14,
IF(CT189&gt;='PAINEL E TARGET'!$T$15,'PAINEL E TARGET'!$S$15,
IF(CT189&gt;='PAINEL E TARGET'!$T$16,'PAINEL E TARGET'!$S$16,
IF(CT189&gt;='PAINEL E TARGET'!$T$17,'PAINEL E TARGET'!$S$17,
IF(CT189&gt;='PAINEL E TARGET'!$T$18,'PAINEL E TARGET'!$S$18,'PAINEL E TARGET'!$S$19))))))))</f>
        <v>Não elegível</v>
      </c>
      <c r="CV189" s="17">
        <f>IFERROR(VLOOKUP($BW189,'PAINEL E TARGET'!$G$1:$Q$99,6,0),0)</f>
        <v>0</v>
      </c>
      <c r="CW189" s="17">
        <f>VLOOKUP(CU189,'PAINEL E TARGET'!$S$10:$U$19,3,0)</f>
        <v>0</v>
      </c>
      <c r="CX189" s="16">
        <f t="shared" si="102"/>
        <v>0</v>
      </c>
      <c r="CY189" s="17">
        <f t="shared" si="88"/>
        <v>0</v>
      </c>
      <c r="CZ189" s="33" t="str">
        <f>IF(CY189&gt;='PAINEL E TARGET'!$T$11,'PAINEL E TARGET'!$S$11,
IF(CY189&gt;='PAINEL E TARGET'!$T$12,'PAINEL E TARGET'!$S$12,
IF(CY189&gt;='PAINEL E TARGET'!$T$13,'PAINEL E TARGET'!$S$13,
IF(CY189&gt;='PAINEL E TARGET'!$T$14,'PAINEL E TARGET'!$S$14,
IF(CY189&gt;='PAINEL E TARGET'!$T$15,'PAINEL E TARGET'!$S$15,
IF(CY189&gt;='PAINEL E TARGET'!$T$16,'PAINEL E TARGET'!$S$16,
IF(CY189&gt;='PAINEL E TARGET'!$T$17,'PAINEL E TARGET'!$S$17,
IF(CY189&gt;='PAINEL E TARGET'!$T$18,'PAINEL E TARGET'!$S$18,'PAINEL E TARGET'!$S$19))))))))</f>
        <v>Não elegível</v>
      </c>
      <c r="DA189" s="17">
        <f>IFERROR(VLOOKUP($BW189,'PAINEL E TARGET'!$G$1:$Q$99,7,0),0)</f>
        <v>0</v>
      </c>
      <c r="DB189" s="17">
        <f>VLOOKUP(CZ189,'PAINEL E TARGET'!$S$10:$U$19,3,0)</f>
        <v>0</v>
      </c>
      <c r="DC189" s="16">
        <f t="shared" si="103"/>
        <v>0</v>
      </c>
      <c r="DD189" s="17">
        <f t="shared" si="89"/>
        <v>1.0369999999999999</v>
      </c>
      <c r="DE189" s="33" t="str">
        <f>IF(DD189&gt;='PAINEL E TARGET'!$T$11,'PAINEL E TARGET'!$S$11,
IF(DD189&gt;='PAINEL E TARGET'!$T$12,'PAINEL E TARGET'!$S$12,
IF(DD189&gt;='PAINEL E TARGET'!$T$13,'PAINEL E TARGET'!$S$13,
IF(DD189&gt;='PAINEL E TARGET'!$T$14,'PAINEL E TARGET'!$S$14,
IF(DD189&gt;='PAINEL E TARGET'!$T$15,'PAINEL E TARGET'!$S$15,
IF(DD189&gt;='PAINEL E TARGET'!$T$16,'PAINEL E TARGET'!$S$16,
IF(DD189&gt;='PAINEL E TARGET'!$T$17,'PAINEL E TARGET'!$S$17,
IF(DD189&gt;='PAINEL E TARGET'!$T$18,'PAINEL E TARGET'!$S$18,'PAINEL E TARGET'!$S$19))))))))</f>
        <v>2. Fx de 100% a 104,9%</v>
      </c>
      <c r="DF189" s="17">
        <f>IFERROR(VLOOKUP($BW189,'PAINEL E TARGET'!$G$1:$Q$99,8,0),0)</f>
        <v>0.15</v>
      </c>
      <c r="DG189" s="17">
        <f>VLOOKUP(DE189,'PAINEL E TARGET'!$S$10:$U$19,3,0)</f>
        <v>1</v>
      </c>
      <c r="DH189" s="16">
        <f t="shared" si="104"/>
        <v>281.25</v>
      </c>
      <c r="DI189" s="17">
        <f t="shared" si="90"/>
        <v>3.1429999999999998</v>
      </c>
      <c r="DJ189" s="33" t="str">
        <f>IF(DI189&gt;='PAINEL E TARGET'!$T$11,'PAINEL E TARGET'!$S$11,
IF(DI189&gt;='PAINEL E TARGET'!$T$12,'PAINEL E TARGET'!$S$12,
IF(DI189&gt;='PAINEL E TARGET'!$T$13,'PAINEL E TARGET'!$S$13,
IF(DI189&gt;='PAINEL E TARGET'!$T$14,'PAINEL E TARGET'!$S$14,
IF(DI189&gt;='PAINEL E TARGET'!$T$15,'PAINEL E TARGET'!$S$15,
IF(DI189&gt;='PAINEL E TARGET'!$T$16,'PAINEL E TARGET'!$S$16,
IF(DI189&gt;='PAINEL E TARGET'!$T$17,'PAINEL E TARGET'!$S$17,
IF(DI189&gt;='PAINEL E TARGET'!$T$18,'PAINEL E TARGET'!$S$18,'PAINEL E TARGET'!$S$19))))))))</f>
        <v>8. Fx de 130% ou mais</v>
      </c>
      <c r="DK189" s="17">
        <f>IFERROR(VLOOKUP($BW189,'PAINEL E TARGET'!$G$1:$Q$99,9,0),0)</f>
        <v>0.15</v>
      </c>
      <c r="DL189" s="17">
        <f>VLOOKUP(DJ189,'PAINEL E TARGET'!$S$10:$U$19,3,0)</f>
        <v>1.6</v>
      </c>
      <c r="DM189" s="16">
        <f t="shared" si="105"/>
        <v>450</v>
      </c>
      <c r="DN189" s="17">
        <f t="shared" si="91"/>
        <v>0.623</v>
      </c>
      <c r="DO189" s="33" t="str">
        <f>IF(DN189&gt;='PAINEL E TARGET'!$T$11,'PAINEL E TARGET'!$S$11,
IF(DN189&gt;='PAINEL E TARGET'!$T$12,'PAINEL E TARGET'!$S$12,
IF(DN189&gt;='PAINEL E TARGET'!$T$13,'PAINEL E TARGET'!$S$13,
IF(DN189&gt;='PAINEL E TARGET'!$T$14,'PAINEL E TARGET'!$S$14,
IF(DN189&gt;='PAINEL E TARGET'!$T$15,'PAINEL E TARGET'!$S$15,
IF(DN189&gt;='PAINEL E TARGET'!$T$16,'PAINEL E TARGET'!$S$16,
IF(DN189&gt;='PAINEL E TARGET'!$T$17,'PAINEL E TARGET'!$S$17,
IF(DN189&gt;='PAINEL E TARGET'!$T$18,'PAINEL E TARGET'!$S$18,'PAINEL E TARGET'!$S$19))))))))</f>
        <v>Não elegível</v>
      </c>
      <c r="DP189" s="17">
        <f>IFERROR(VLOOKUP($BW189,'PAINEL E TARGET'!$G$1:$Q$99,10,0),0)</f>
        <v>0</v>
      </c>
      <c r="DQ189" s="17">
        <f>VLOOKUP(DO189,'PAINEL E TARGET'!$S$10:$U$19,3,0)</f>
        <v>0</v>
      </c>
      <c r="DR189" s="16">
        <f t="shared" si="106"/>
        <v>0</v>
      </c>
      <c r="DS189" s="17">
        <f t="shared" si="92"/>
        <v>1.0629999999999999</v>
      </c>
      <c r="DT189" s="16">
        <f>IF(DS189&gt;=1,VLOOKUP(BO189,'PAINEL E TARGET'!$S$1:$W$8,5,0),0)</f>
        <v>190</v>
      </c>
      <c r="DU189" s="16">
        <f t="shared" si="107"/>
        <v>921.25</v>
      </c>
    </row>
    <row r="190" spans="2:125" s="32" customFormat="1" x14ac:dyDescent="0.2">
      <c r="B190" s="44">
        <v>43541</v>
      </c>
      <c r="C190" s="65">
        <v>941</v>
      </c>
      <c r="D190" s="66" t="s">
        <v>196</v>
      </c>
      <c r="E190" s="65">
        <v>612</v>
      </c>
      <c r="F190" s="65" t="s">
        <v>1019</v>
      </c>
      <c r="G190" s="67">
        <v>2350277.6943660951</v>
      </c>
      <c r="H190" s="67">
        <v>1462356.9653285039</v>
      </c>
      <c r="I190" s="67">
        <v>1214132.1399999999</v>
      </c>
      <c r="J190" s="68">
        <v>0.83025702259178369</v>
      </c>
      <c r="K190" s="67">
        <v>10171.703010464398</v>
      </c>
      <c r="L190" s="67">
        <v>1062028.2391831663</v>
      </c>
      <c r="M190" s="67">
        <v>10774.05</v>
      </c>
      <c r="N190" s="67">
        <v>1097912.1400000001</v>
      </c>
      <c r="O190" s="67">
        <v>1727703.3513511044</v>
      </c>
      <c r="P190" s="67" t="s">
        <v>1082</v>
      </c>
      <c r="Q190" s="67" t="s">
        <v>1082</v>
      </c>
      <c r="R190" s="67">
        <v>0</v>
      </c>
      <c r="S190" s="67">
        <v>0</v>
      </c>
      <c r="T190" s="68">
        <v>8.0723180998241009E-2</v>
      </c>
      <c r="U190" s="68">
        <v>6.5508960655494414E-2</v>
      </c>
      <c r="V190" s="68">
        <v>0.81152600585601153</v>
      </c>
      <c r="W190" s="67">
        <v>86551.389999999985</v>
      </c>
      <c r="X190" s="67">
        <v>72628.87999999999</v>
      </c>
      <c r="Y190" s="68">
        <v>0.83914169373825198</v>
      </c>
      <c r="Z190" s="68">
        <v>2.9808376910197765E-2</v>
      </c>
      <c r="AA190" s="68">
        <v>4.5480723449797832E-2</v>
      </c>
      <c r="AB190" s="68">
        <v>1.5257698729057061</v>
      </c>
      <c r="AC190" s="67">
        <v>31960.539999999997</v>
      </c>
      <c r="AD190" s="67">
        <v>50423.85</v>
      </c>
      <c r="AE190" s="68">
        <v>1.577690802470797</v>
      </c>
      <c r="AF190" s="43">
        <v>80</v>
      </c>
      <c r="AG190" s="43">
        <v>80</v>
      </c>
      <c r="AH190" s="43">
        <v>40</v>
      </c>
      <c r="AI190" s="43">
        <v>25</v>
      </c>
      <c r="AJ190" s="67">
        <v>41202.269999999997</v>
      </c>
      <c r="AK190" s="67">
        <v>38419</v>
      </c>
      <c r="AL190" s="68">
        <v>0.93244862479664359</v>
      </c>
      <c r="AM190" s="67">
        <v>4919.2400000000007</v>
      </c>
      <c r="AN190" s="67">
        <v>7581.19</v>
      </c>
      <c r="AO190" s="68">
        <v>1.5411303372065601</v>
      </c>
      <c r="AP190" s="67">
        <v>0</v>
      </c>
      <c r="AQ190" s="67">
        <v>327.99</v>
      </c>
      <c r="AR190" s="68">
        <v>0</v>
      </c>
      <c r="AS190" s="67">
        <v>40429.879999999997</v>
      </c>
      <c r="AT190" s="67">
        <v>26300.700000000004</v>
      </c>
      <c r="AU190" s="68">
        <v>0.65052629391924999</v>
      </c>
      <c r="AV190" s="43">
        <v>349.66</v>
      </c>
      <c r="AW190" s="43">
        <v>199.96</v>
      </c>
      <c r="AX190" s="69">
        <v>0.57186981639306755</v>
      </c>
      <c r="AY190" s="43">
        <v>10171.703010464398</v>
      </c>
      <c r="AZ190" s="43">
        <v>10774.05</v>
      </c>
      <c r="BA190" s="43">
        <v>26674.093760585925</v>
      </c>
      <c r="BB190" s="43">
        <v>37265.78</v>
      </c>
      <c r="BC190" s="43">
        <v>16385.882245187062</v>
      </c>
      <c r="BD190" s="43">
        <v>42999.008277409965</v>
      </c>
      <c r="BE190" s="43">
        <v>140361.42000000001</v>
      </c>
      <c r="BF190" s="43">
        <v>51830.790000000008</v>
      </c>
      <c r="BG190" s="43">
        <v>563.76</v>
      </c>
      <c r="BH190" s="43">
        <v>56</v>
      </c>
      <c r="BI190" s="44">
        <v>43173</v>
      </c>
      <c r="BJ190" s="44">
        <v>43541</v>
      </c>
      <c r="BK190" s="44">
        <v>43172</v>
      </c>
      <c r="BL190" s="43">
        <f t="shared" si="93"/>
        <v>1214132.1399999999</v>
      </c>
      <c r="BM190" s="43">
        <f t="shared" si="94"/>
        <v>1108686.1900000002</v>
      </c>
      <c r="BO190" s="16" t="str">
        <f>IFERROR(VLOOKUP($C190,'PORTE LOJA'!A:B,2,0),"PORTE 1")</f>
        <v>PORTE 3</v>
      </c>
      <c r="BP190" s="16">
        <f>VLOOKUP(BO190,'PAINEL E TARGET'!$S$1:$W$8,3,0)</f>
        <v>2400</v>
      </c>
      <c r="BQ190" s="16">
        <f t="shared" si="72"/>
        <v>1</v>
      </c>
      <c r="BR190" s="16">
        <f t="shared" si="73"/>
        <v>1</v>
      </c>
      <c r="BS190" s="16">
        <f t="shared" si="74"/>
        <v>1</v>
      </c>
      <c r="BT190" s="16">
        <f t="shared" si="75"/>
        <v>1</v>
      </c>
      <c r="BU190" s="16">
        <f t="shared" si="76"/>
        <v>1</v>
      </c>
      <c r="BV190" s="16">
        <f t="shared" si="77"/>
        <v>1</v>
      </c>
      <c r="BW190" s="17" t="str">
        <f t="shared" si="95"/>
        <v>111111</v>
      </c>
      <c r="BY190" s="17">
        <f t="shared" si="78"/>
        <v>0.83</v>
      </c>
      <c r="BZ190" s="17">
        <f t="shared" si="79"/>
        <v>1.034</v>
      </c>
      <c r="CA190" s="17" t="str">
        <f t="shared" si="96"/>
        <v>Sem Retira</v>
      </c>
      <c r="CB190" s="17">
        <f t="shared" si="97"/>
        <v>1.034</v>
      </c>
      <c r="CC190" s="33" t="str">
        <f>IF(CB190&gt;='PAINEL E TARGET'!$T$11,'PAINEL E TARGET'!$S$11,
IF(CB190&gt;='PAINEL E TARGET'!$T$12,'PAINEL E TARGET'!$S$12,
IF(CB190&gt;='PAINEL E TARGET'!$T$13,'PAINEL E TARGET'!$S$13,
IF(CB190&gt;='PAINEL E TARGET'!$T$14,'PAINEL E TARGET'!$S$14,
IF(CB190&gt;='PAINEL E TARGET'!$T$15,'PAINEL E TARGET'!$S$15,
IF(CB190&gt;='PAINEL E TARGET'!$T$16,'PAINEL E TARGET'!$S$16,
IF(CB190&gt;='PAINEL E TARGET'!$T$17,'PAINEL E TARGET'!$S$17,
IF(CB190&gt;='PAINEL E TARGET'!$T$18,'PAINEL E TARGET'!$S$18,'PAINEL E TARGET'!$S$19))))))))</f>
        <v>2. Fx de 100% a 104,9%</v>
      </c>
      <c r="CD190" s="17">
        <f>IFERROR(VLOOKUP($BW190,'PAINEL E TARGET'!$G$1:$Q$99,4,0),0)</f>
        <v>0.25</v>
      </c>
      <c r="CE190" s="17">
        <f>VLOOKUP(CC190,'PAINEL E TARGET'!$S$10:$U$19,3,0)</f>
        <v>1</v>
      </c>
      <c r="CF190" s="16">
        <f t="shared" si="98"/>
        <v>600</v>
      </c>
      <c r="CG190" s="17">
        <f t="shared" si="80"/>
        <v>0.93200000000000005</v>
      </c>
      <c r="CH190" s="17">
        <f t="shared" si="81"/>
        <v>1.5409999999999999</v>
      </c>
      <c r="CI190" s="17" t="str">
        <f t="shared" si="82"/>
        <v>sem meta</v>
      </c>
      <c r="CJ190" s="17">
        <f t="shared" si="83"/>
        <v>0.65100000000000002</v>
      </c>
      <c r="CK190" s="17">
        <f t="shared" si="84"/>
        <v>0.57199999999999995</v>
      </c>
      <c r="CL190" s="17">
        <f t="shared" si="85"/>
        <v>0.83899999999999997</v>
      </c>
      <c r="CM190" s="16">
        <f t="shared" si="86"/>
        <v>3</v>
      </c>
      <c r="CN190" s="17" t="str">
        <f t="shared" si="99"/>
        <v>não ok</v>
      </c>
      <c r="CO190" s="17">
        <f t="shared" si="100"/>
        <v>0</v>
      </c>
      <c r="CP190" s="33" t="str">
        <f>IF(CO190&gt;='PAINEL E TARGET'!$T$11,'PAINEL E TARGET'!$S$11,
IF(CO190&gt;='PAINEL E TARGET'!$T$12,'PAINEL E TARGET'!$S$12,
IF(CO190&gt;='PAINEL E TARGET'!$T$13,'PAINEL E TARGET'!$S$13,
IF(CO190&gt;='PAINEL E TARGET'!$T$14,'PAINEL E TARGET'!$S$14,
IF(CO190&gt;='PAINEL E TARGET'!$T$15,'PAINEL E TARGET'!$S$15,
IF(CO190&gt;='PAINEL E TARGET'!$T$16,'PAINEL E TARGET'!$S$16,
IF(CO190&gt;='PAINEL E TARGET'!$T$17,'PAINEL E TARGET'!$S$17,
IF(CO190&gt;='PAINEL E TARGET'!$T$18,'PAINEL E TARGET'!$S$18,'PAINEL E TARGET'!$S$19))))))))</f>
        <v>Não elegível</v>
      </c>
      <c r="CQ190" s="17">
        <f>IFERROR(VLOOKUP($BW190,'PAINEL E TARGET'!$G$1:$Q$99,5,0),0)</f>
        <v>0.25</v>
      </c>
      <c r="CR190" s="17">
        <f>VLOOKUP(CP190,'PAINEL E TARGET'!$S$10:$U$19,3,0)</f>
        <v>0</v>
      </c>
      <c r="CS190" s="16">
        <f t="shared" si="101"/>
        <v>0</v>
      </c>
      <c r="CT190" s="17">
        <f t="shared" si="87"/>
        <v>1.5780000000000001</v>
      </c>
      <c r="CU190" s="33" t="str">
        <f>IF(CT190&gt;='PAINEL E TARGET'!$T$11,'PAINEL E TARGET'!$S$11,
IF(CT190&gt;='PAINEL E TARGET'!$T$12,'PAINEL E TARGET'!$S$12,
IF(CT190&gt;='PAINEL E TARGET'!$T$13,'PAINEL E TARGET'!$S$13,
IF(CT190&gt;='PAINEL E TARGET'!$T$14,'PAINEL E TARGET'!$S$14,
IF(CT190&gt;='PAINEL E TARGET'!$T$15,'PAINEL E TARGET'!$S$15,
IF(CT190&gt;='PAINEL E TARGET'!$T$16,'PAINEL E TARGET'!$S$16,
IF(CT190&gt;='PAINEL E TARGET'!$T$17,'PAINEL E TARGET'!$S$17,
IF(CT190&gt;='PAINEL E TARGET'!$T$18,'PAINEL E TARGET'!$S$18,'PAINEL E TARGET'!$S$19))))))))</f>
        <v>8. Fx de 130% ou mais</v>
      </c>
      <c r="CV190" s="17">
        <f>IFERROR(VLOOKUP($BW190,'PAINEL E TARGET'!$G$1:$Q$99,6,0),0)</f>
        <v>0.2</v>
      </c>
      <c r="CW190" s="17">
        <f>VLOOKUP(CU190,'PAINEL E TARGET'!$S$10:$U$19,3,0)</f>
        <v>1.6</v>
      </c>
      <c r="CX190" s="16">
        <f t="shared" si="102"/>
        <v>768.00000000000011</v>
      </c>
      <c r="CY190" s="17">
        <f t="shared" si="88"/>
        <v>1.0589999999999999</v>
      </c>
      <c r="CZ190" s="33" t="str">
        <f>IF(CY190&gt;='PAINEL E TARGET'!$T$11,'PAINEL E TARGET'!$S$11,
IF(CY190&gt;='PAINEL E TARGET'!$T$12,'PAINEL E TARGET'!$S$12,
IF(CY190&gt;='PAINEL E TARGET'!$T$13,'PAINEL E TARGET'!$S$13,
IF(CY190&gt;='PAINEL E TARGET'!$T$14,'PAINEL E TARGET'!$S$14,
IF(CY190&gt;='PAINEL E TARGET'!$T$15,'PAINEL E TARGET'!$S$15,
IF(CY190&gt;='PAINEL E TARGET'!$T$16,'PAINEL E TARGET'!$S$16,
IF(CY190&gt;='PAINEL E TARGET'!$T$17,'PAINEL E TARGET'!$S$17,
IF(CY190&gt;='PAINEL E TARGET'!$T$18,'PAINEL E TARGET'!$S$18,'PAINEL E TARGET'!$S$19))))))))</f>
        <v>3. Fx de 105% a 109,9%</v>
      </c>
      <c r="DA190" s="17">
        <f>IFERROR(VLOOKUP($BW190,'PAINEL E TARGET'!$G$1:$Q$99,7,0),0)</f>
        <v>0.15</v>
      </c>
      <c r="DB190" s="17">
        <f>VLOOKUP(CZ190,'PAINEL E TARGET'!$S$10:$U$19,3,0)</f>
        <v>1.1000000000000001</v>
      </c>
      <c r="DC190" s="16">
        <f t="shared" si="103"/>
        <v>396</v>
      </c>
      <c r="DD190" s="17">
        <f t="shared" si="89"/>
        <v>1.397</v>
      </c>
      <c r="DE190" s="33" t="str">
        <f>IF(DD190&gt;='PAINEL E TARGET'!$T$11,'PAINEL E TARGET'!$S$11,
IF(DD190&gt;='PAINEL E TARGET'!$T$12,'PAINEL E TARGET'!$S$12,
IF(DD190&gt;='PAINEL E TARGET'!$T$13,'PAINEL E TARGET'!$S$13,
IF(DD190&gt;='PAINEL E TARGET'!$T$14,'PAINEL E TARGET'!$S$14,
IF(DD190&gt;='PAINEL E TARGET'!$T$15,'PAINEL E TARGET'!$S$15,
IF(DD190&gt;='PAINEL E TARGET'!$T$16,'PAINEL E TARGET'!$S$16,
IF(DD190&gt;='PAINEL E TARGET'!$T$17,'PAINEL E TARGET'!$S$17,
IF(DD190&gt;='PAINEL E TARGET'!$T$18,'PAINEL E TARGET'!$S$18,'PAINEL E TARGET'!$S$19))))))))</f>
        <v>8. Fx de 130% ou mais</v>
      </c>
      <c r="DF190" s="17">
        <f>IFERROR(VLOOKUP($BW190,'PAINEL E TARGET'!$G$1:$Q$99,8,0),0)</f>
        <v>0.1</v>
      </c>
      <c r="DG190" s="17">
        <f>VLOOKUP(DE190,'PAINEL E TARGET'!$S$10:$U$19,3,0)</f>
        <v>1.6</v>
      </c>
      <c r="DH190" s="16">
        <f t="shared" si="104"/>
        <v>384.00000000000006</v>
      </c>
      <c r="DI190" s="17">
        <f t="shared" si="90"/>
        <v>0.625</v>
      </c>
      <c r="DJ190" s="33" t="str">
        <f>IF(DI190&gt;='PAINEL E TARGET'!$T$11,'PAINEL E TARGET'!$S$11,
IF(DI190&gt;='PAINEL E TARGET'!$T$12,'PAINEL E TARGET'!$S$12,
IF(DI190&gt;='PAINEL E TARGET'!$T$13,'PAINEL E TARGET'!$S$13,
IF(DI190&gt;='PAINEL E TARGET'!$T$14,'PAINEL E TARGET'!$S$14,
IF(DI190&gt;='PAINEL E TARGET'!$T$15,'PAINEL E TARGET'!$S$15,
IF(DI190&gt;='PAINEL E TARGET'!$T$16,'PAINEL E TARGET'!$S$16,
IF(DI190&gt;='PAINEL E TARGET'!$T$17,'PAINEL E TARGET'!$S$17,
IF(DI190&gt;='PAINEL E TARGET'!$T$18,'PAINEL E TARGET'!$S$18,'PAINEL E TARGET'!$S$19))))))))</f>
        <v>Não elegível</v>
      </c>
      <c r="DK190" s="17">
        <f>IFERROR(VLOOKUP($BW190,'PAINEL E TARGET'!$G$1:$Q$99,9,0),0)</f>
        <v>0.05</v>
      </c>
      <c r="DL190" s="17">
        <f>VLOOKUP(DJ190,'PAINEL E TARGET'!$S$10:$U$19,3,0)</f>
        <v>0</v>
      </c>
      <c r="DM190" s="16">
        <f t="shared" si="105"/>
        <v>0</v>
      </c>
      <c r="DN190" s="17">
        <f t="shared" si="91"/>
        <v>0.57199999999999995</v>
      </c>
      <c r="DO190" s="33" t="str">
        <f>IF(DN190&gt;='PAINEL E TARGET'!$T$11,'PAINEL E TARGET'!$S$11,
IF(DN190&gt;='PAINEL E TARGET'!$T$12,'PAINEL E TARGET'!$S$12,
IF(DN190&gt;='PAINEL E TARGET'!$T$13,'PAINEL E TARGET'!$S$13,
IF(DN190&gt;='PAINEL E TARGET'!$T$14,'PAINEL E TARGET'!$S$14,
IF(DN190&gt;='PAINEL E TARGET'!$T$15,'PAINEL E TARGET'!$S$15,
IF(DN190&gt;='PAINEL E TARGET'!$T$16,'PAINEL E TARGET'!$S$16,
IF(DN190&gt;='PAINEL E TARGET'!$T$17,'PAINEL E TARGET'!$S$17,
IF(DN190&gt;='PAINEL E TARGET'!$T$18,'PAINEL E TARGET'!$S$18,'PAINEL E TARGET'!$S$19))))))))</f>
        <v>Não elegível</v>
      </c>
      <c r="DP190" s="17">
        <f>IFERROR(VLOOKUP($BW190,'PAINEL E TARGET'!$G$1:$Q$99,10,0),0)</f>
        <v>0</v>
      </c>
      <c r="DQ190" s="17">
        <f>VLOOKUP(DO190,'PAINEL E TARGET'!$S$10:$U$19,3,0)</f>
        <v>0</v>
      </c>
      <c r="DR190" s="16">
        <f t="shared" si="106"/>
        <v>0</v>
      </c>
      <c r="DS190" s="17">
        <f t="shared" si="92"/>
        <v>1</v>
      </c>
      <c r="DT190" s="16">
        <f>IF(DS190&gt;=1,VLOOKUP(BO190,'PAINEL E TARGET'!$S$1:$W$8,5,0),0)</f>
        <v>240</v>
      </c>
      <c r="DU190" s="16">
        <f t="shared" si="107"/>
        <v>2388</v>
      </c>
    </row>
    <row r="191" spans="2:125" s="32" customFormat="1" x14ac:dyDescent="0.2">
      <c r="B191" s="44">
        <v>43541</v>
      </c>
      <c r="C191" s="65">
        <v>943</v>
      </c>
      <c r="D191" s="66" t="s">
        <v>197</v>
      </c>
      <c r="E191" s="65">
        <v>510</v>
      </c>
      <c r="F191" s="65" t="s">
        <v>944</v>
      </c>
      <c r="G191" s="67">
        <v>1695971.4401216425</v>
      </c>
      <c r="H191" s="67">
        <v>907261.11973252601</v>
      </c>
      <c r="I191" s="67">
        <v>874509.70000000019</v>
      </c>
      <c r="J191" s="68">
        <v>0.96390077892659898</v>
      </c>
      <c r="K191" s="67">
        <v>125259.19885377673</v>
      </c>
      <c r="L191" s="67">
        <v>689921.2560317436</v>
      </c>
      <c r="M191" s="67">
        <v>156675.68</v>
      </c>
      <c r="N191" s="67">
        <v>682879.86</v>
      </c>
      <c r="O191" s="67">
        <v>1527574.9285283517</v>
      </c>
      <c r="P191" s="67" t="s">
        <v>1082</v>
      </c>
      <c r="Q191" s="67" t="s">
        <v>1082</v>
      </c>
      <c r="R191" s="67">
        <v>0</v>
      </c>
      <c r="S191" s="67">
        <v>0</v>
      </c>
      <c r="T191" s="68">
        <v>9.5277480629620021E-2</v>
      </c>
      <c r="U191" s="68">
        <v>6.7195304315423837E-2</v>
      </c>
      <c r="V191" s="68">
        <v>0.70525903782697263</v>
      </c>
      <c r="W191" s="67">
        <v>77668.34</v>
      </c>
      <c r="X191" s="67">
        <v>56414.189999999995</v>
      </c>
      <c r="Y191" s="68">
        <v>0.72634731217378923</v>
      </c>
      <c r="Z191" s="68">
        <v>8.4582474453074291E-2</v>
      </c>
      <c r="AA191" s="68">
        <v>6.5011398769401249E-2</v>
      </c>
      <c r="AB191" s="68">
        <v>0.7686154748933135</v>
      </c>
      <c r="AC191" s="67">
        <v>68949.98</v>
      </c>
      <c r="AD191" s="67">
        <v>54580.68</v>
      </c>
      <c r="AE191" s="68">
        <v>0.79159819915828844</v>
      </c>
      <c r="AF191" s="43">
        <v>80</v>
      </c>
      <c r="AG191" s="43">
        <v>75</v>
      </c>
      <c r="AH191" s="43">
        <v>34</v>
      </c>
      <c r="AI191" s="43">
        <v>27</v>
      </c>
      <c r="AJ191" s="67">
        <v>38399.740000000005</v>
      </c>
      <c r="AK191" s="67">
        <v>29431</v>
      </c>
      <c r="AL191" s="68">
        <v>0.76643748108711141</v>
      </c>
      <c r="AM191" s="67">
        <v>6986.74</v>
      </c>
      <c r="AN191" s="67">
        <v>2809.6000000000004</v>
      </c>
      <c r="AO191" s="68">
        <v>0.40213318371658319</v>
      </c>
      <c r="AP191" s="67">
        <v>3369.9800000000005</v>
      </c>
      <c r="AQ191" s="67">
        <v>2161.91</v>
      </c>
      <c r="AR191" s="68">
        <v>0.6415201277158914</v>
      </c>
      <c r="AS191" s="67">
        <v>28911.880000000005</v>
      </c>
      <c r="AT191" s="67">
        <v>22011.68</v>
      </c>
      <c r="AU191" s="68">
        <v>0.76133686221719221</v>
      </c>
      <c r="AV191" s="43">
        <v>869.29000000000008</v>
      </c>
      <c r="AW191" s="43">
        <v>94.89</v>
      </c>
      <c r="AX191" s="69">
        <v>0.10915804852235732</v>
      </c>
      <c r="AY191" s="43">
        <v>125259.19885377673</v>
      </c>
      <c r="AZ191" s="43">
        <v>156675.68</v>
      </c>
      <c r="BA191" s="43">
        <v>23190.487953722692</v>
      </c>
      <c r="BB191" s="43">
        <v>23525.34</v>
      </c>
      <c r="BC191" s="43">
        <v>232728.70977401864</v>
      </c>
      <c r="BD191" s="43">
        <v>43456.319080700188</v>
      </c>
      <c r="BE191" s="43">
        <v>146466.77000000002</v>
      </c>
      <c r="BF191" s="43">
        <v>130025.74</v>
      </c>
      <c r="BG191" s="43">
        <v>1635.42</v>
      </c>
      <c r="BH191" s="43">
        <v>70</v>
      </c>
      <c r="BI191" s="44">
        <v>43173</v>
      </c>
      <c r="BJ191" s="44">
        <v>43541</v>
      </c>
      <c r="BK191" s="44">
        <v>43172</v>
      </c>
      <c r="BL191" s="43">
        <f t="shared" si="93"/>
        <v>874509.70000000019</v>
      </c>
      <c r="BM191" s="43">
        <f t="shared" si="94"/>
        <v>839555.54</v>
      </c>
      <c r="BO191" s="16" t="str">
        <f>IFERROR(VLOOKUP($C191,'PORTE LOJA'!A:B,2,0),"PORTE 1")</f>
        <v>PORTE 3</v>
      </c>
      <c r="BP191" s="16">
        <f>VLOOKUP(BO191,'PAINEL E TARGET'!$S$1:$W$8,3,0)</f>
        <v>2400</v>
      </c>
      <c r="BQ191" s="16">
        <f t="shared" si="72"/>
        <v>1</v>
      </c>
      <c r="BR191" s="16">
        <f t="shared" si="73"/>
        <v>1</v>
      </c>
      <c r="BS191" s="16">
        <f t="shared" si="74"/>
        <v>1</v>
      </c>
      <c r="BT191" s="16">
        <f t="shared" si="75"/>
        <v>1</v>
      </c>
      <c r="BU191" s="16">
        <f t="shared" si="76"/>
        <v>1</v>
      </c>
      <c r="BV191" s="16">
        <f t="shared" si="77"/>
        <v>1</v>
      </c>
      <c r="BW191" s="17" t="str">
        <f t="shared" si="95"/>
        <v>111111</v>
      </c>
      <c r="BY191" s="17">
        <f t="shared" si="78"/>
        <v>0.96399999999999997</v>
      </c>
      <c r="BZ191" s="17">
        <f t="shared" si="79"/>
        <v>1.03</v>
      </c>
      <c r="CA191" s="17" t="str">
        <f t="shared" si="96"/>
        <v>Sem Retira</v>
      </c>
      <c r="CB191" s="17">
        <f t="shared" si="97"/>
        <v>1.03</v>
      </c>
      <c r="CC191" s="33" t="str">
        <f>IF(CB191&gt;='PAINEL E TARGET'!$T$11,'PAINEL E TARGET'!$S$11,
IF(CB191&gt;='PAINEL E TARGET'!$T$12,'PAINEL E TARGET'!$S$12,
IF(CB191&gt;='PAINEL E TARGET'!$T$13,'PAINEL E TARGET'!$S$13,
IF(CB191&gt;='PAINEL E TARGET'!$T$14,'PAINEL E TARGET'!$S$14,
IF(CB191&gt;='PAINEL E TARGET'!$T$15,'PAINEL E TARGET'!$S$15,
IF(CB191&gt;='PAINEL E TARGET'!$T$16,'PAINEL E TARGET'!$S$16,
IF(CB191&gt;='PAINEL E TARGET'!$T$17,'PAINEL E TARGET'!$S$17,
IF(CB191&gt;='PAINEL E TARGET'!$T$18,'PAINEL E TARGET'!$S$18,'PAINEL E TARGET'!$S$19))))))))</f>
        <v>2. Fx de 100% a 104,9%</v>
      </c>
      <c r="CD191" s="17">
        <f>IFERROR(VLOOKUP($BW191,'PAINEL E TARGET'!$G$1:$Q$99,4,0),0)</f>
        <v>0.25</v>
      </c>
      <c r="CE191" s="17">
        <f>VLOOKUP(CC191,'PAINEL E TARGET'!$S$10:$U$19,3,0)</f>
        <v>1</v>
      </c>
      <c r="CF191" s="16">
        <f t="shared" si="98"/>
        <v>600</v>
      </c>
      <c r="CG191" s="17">
        <f t="shared" si="80"/>
        <v>0.76600000000000001</v>
      </c>
      <c r="CH191" s="17">
        <f t="shared" si="81"/>
        <v>0.40200000000000002</v>
      </c>
      <c r="CI191" s="17">
        <f t="shared" si="82"/>
        <v>0.64200000000000002</v>
      </c>
      <c r="CJ191" s="17">
        <f t="shared" si="83"/>
        <v>0.76100000000000001</v>
      </c>
      <c r="CK191" s="17">
        <f t="shared" si="84"/>
        <v>0.109</v>
      </c>
      <c r="CL191" s="17">
        <f t="shared" si="85"/>
        <v>0.72599999999999998</v>
      </c>
      <c r="CM191" s="16">
        <f t="shared" si="86"/>
        <v>2</v>
      </c>
      <c r="CN191" s="17" t="str">
        <f t="shared" si="99"/>
        <v>não ok</v>
      </c>
      <c r="CO191" s="17">
        <f t="shared" si="100"/>
        <v>0</v>
      </c>
      <c r="CP191" s="33" t="str">
        <f>IF(CO191&gt;='PAINEL E TARGET'!$T$11,'PAINEL E TARGET'!$S$11,
IF(CO191&gt;='PAINEL E TARGET'!$T$12,'PAINEL E TARGET'!$S$12,
IF(CO191&gt;='PAINEL E TARGET'!$T$13,'PAINEL E TARGET'!$S$13,
IF(CO191&gt;='PAINEL E TARGET'!$T$14,'PAINEL E TARGET'!$S$14,
IF(CO191&gt;='PAINEL E TARGET'!$T$15,'PAINEL E TARGET'!$S$15,
IF(CO191&gt;='PAINEL E TARGET'!$T$16,'PAINEL E TARGET'!$S$16,
IF(CO191&gt;='PAINEL E TARGET'!$T$17,'PAINEL E TARGET'!$S$17,
IF(CO191&gt;='PAINEL E TARGET'!$T$18,'PAINEL E TARGET'!$S$18,'PAINEL E TARGET'!$S$19))))))))</f>
        <v>Não elegível</v>
      </c>
      <c r="CQ191" s="17">
        <f>IFERROR(VLOOKUP($BW191,'PAINEL E TARGET'!$G$1:$Q$99,5,0),0)</f>
        <v>0.25</v>
      </c>
      <c r="CR191" s="17">
        <f>VLOOKUP(CP191,'PAINEL E TARGET'!$S$10:$U$19,3,0)</f>
        <v>0</v>
      </c>
      <c r="CS191" s="16">
        <f t="shared" si="101"/>
        <v>0</v>
      </c>
      <c r="CT191" s="17">
        <f t="shared" si="87"/>
        <v>0.79200000000000004</v>
      </c>
      <c r="CU191" s="33" t="str">
        <f>IF(CT191&gt;='PAINEL E TARGET'!$T$11,'PAINEL E TARGET'!$S$11,
IF(CT191&gt;='PAINEL E TARGET'!$T$12,'PAINEL E TARGET'!$S$12,
IF(CT191&gt;='PAINEL E TARGET'!$T$13,'PAINEL E TARGET'!$S$13,
IF(CT191&gt;='PAINEL E TARGET'!$T$14,'PAINEL E TARGET'!$S$14,
IF(CT191&gt;='PAINEL E TARGET'!$T$15,'PAINEL E TARGET'!$S$15,
IF(CT191&gt;='PAINEL E TARGET'!$T$16,'PAINEL E TARGET'!$S$16,
IF(CT191&gt;='PAINEL E TARGET'!$T$17,'PAINEL E TARGET'!$S$17,
IF(CT191&gt;='PAINEL E TARGET'!$T$18,'PAINEL E TARGET'!$S$18,'PAINEL E TARGET'!$S$19))))))))</f>
        <v>Não elegível</v>
      </c>
      <c r="CV191" s="17">
        <f>IFERROR(VLOOKUP($BW191,'PAINEL E TARGET'!$G$1:$Q$99,6,0),0)</f>
        <v>0.2</v>
      </c>
      <c r="CW191" s="17">
        <f>VLOOKUP(CU191,'PAINEL E TARGET'!$S$10:$U$19,3,0)</f>
        <v>0</v>
      </c>
      <c r="CX191" s="16">
        <f t="shared" si="102"/>
        <v>0</v>
      </c>
      <c r="CY191" s="17">
        <f t="shared" si="88"/>
        <v>1.2509999999999999</v>
      </c>
      <c r="CZ191" s="33" t="str">
        <f>IF(CY191&gt;='PAINEL E TARGET'!$T$11,'PAINEL E TARGET'!$S$11,
IF(CY191&gt;='PAINEL E TARGET'!$T$12,'PAINEL E TARGET'!$S$12,
IF(CY191&gt;='PAINEL E TARGET'!$T$13,'PAINEL E TARGET'!$S$13,
IF(CY191&gt;='PAINEL E TARGET'!$T$14,'PAINEL E TARGET'!$S$14,
IF(CY191&gt;='PAINEL E TARGET'!$T$15,'PAINEL E TARGET'!$S$15,
IF(CY191&gt;='PAINEL E TARGET'!$T$16,'PAINEL E TARGET'!$S$16,
IF(CY191&gt;='PAINEL E TARGET'!$T$17,'PAINEL E TARGET'!$S$17,
IF(CY191&gt;='PAINEL E TARGET'!$T$18,'PAINEL E TARGET'!$S$18,'PAINEL E TARGET'!$S$19))))))))</f>
        <v>7. Fx de 125% a 129,9%</v>
      </c>
      <c r="DA191" s="17">
        <f>IFERROR(VLOOKUP($BW191,'PAINEL E TARGET'!$G$1:$Q$99,7,0),0)</f>
        <v>0.15</v>
      </c>
      <c r="DB191" s="17">
        <f>VLOOKUP(CZ191,'PAINEL E TARGET'!$S$10:$U$19,3,0)</f>
        <v>1.5</v>
      </c>
      <c r="DC191" s="16">
        <f t="shared" si="103"/>
        <v>540</v>
      </c>
      <c r="DD191" s="17">
        <f t="shared" si="89"/>
        <v>1.014</v>
      </c>
      <c r="DE191" s="33" t="str">
        <f>IF(DD191&gt;='PAINEL E TARGET'!$T$11,'PAINEL E TARGET'!$S$11,
IF(DD191&gt;='PAINEL E TARGET'!$T$12,'PAINEL E TARGET'!$S$12,
IF(DD191&gt;='PAINEL E TARGET'!$T$13,'PAINEL E TARGET'!$S$13,
IF(DD191&gt;='PAINEL E TARGET'!$T$14,'PAINEL E TARGET'!$S$14,
IF(DD191&gt;='PAINEL E TARGET'!$T$15,'PAINEL E TARGET'!$S$15,
IF(DD191&gt;='PAINEL E TARGET'!$T$16,'PAINEL E TARGET'!$S$16,
IF(DD191&gt;='PAINEL E TARGET'!$T$17,'PAINEL E TARGET'!$S$17,
IF(DD191&gt;='PAINEL E TARGET'!$T$18,'PAINEL E TARGET'!$S$18,'PAINEL E TARGET'!$S$19))))))))</f>
        <v>2. Fx de 100% a 104,9%</v>
      </c>
      <c r="DF191" s="17">
        <f>IFERROR(VLOOKUP($BW191,'PAINEL E TARGET'!$G$1:$Q$99,8,0),0)</f>
        <v>0.1</v>
      </c>
      <c r="DG191" s="17">
        <f>VLOOKUP(DE191,'PAINEL E TARGET'!$S$10:$U$19,3,0)</f>
        <v>1</v>
      </c>
      <c r="DH191" s="16">
        <f t="shared" si="104"/>
        <v>240</v>
      </c>
      <c r="DI191" s="17">
        <f t="shared" si="90"/>
        <v>0.79400000000000004</v>
      </c>
      <c r="DJ191" s="33" t="str">
        <f>IF(DI191&gt;='PAINEL E TARGET'!$T$11,'PAINEL E TARGET'!$S$11,
IF(DI191&gt;='PAINEL E TARGET'!$T$12,'PAINEL E TARGET'!$S$12,
IF(DI191&gt;='PAINEL E TARGET'!$T$13,'PAINEL E TARGET'!$S$13,
IF(DI191&gt;='PAINEL E TARGET'!$T$14,'PAINEL E TARGET'!$S$14,
IF(DI191&gt;='PAINEL E TARGET'!$T$15,'PAINEL E TARGET'!$S$15,
IF(DI191&gt;='PAINEL E TARGET'!$T$16,'PAINEL E TARGET'!$S$16,
IF(DI191&gt;='PAINEL E TARGET'!$T$17,'PAINEL E TARGET'!$S$17,
IF(DI191&gt;='PAINEL E TARGET'!$T$18,'PAINEL E TARGET'!$S$18,'PAINEL E TARGET'!$S$19))))))))</f>
        <v>Não elegível</v>
      </c>
      <c r="DK191" s="17">
        <f>IFERROR(VLOOKUP($BW191,'PAINEL E TARGET'!$G$1:$Q$99,9,0),0)</f>
        <v>0.05</v>
      </c>
      <c r="DL191" s="17">
        <f>VLOOKUP(DJ191,'PAINEL E TARGET'!$S$10:$U$19,3,0)</f>
        <v>0</v>
      </c>
      <c r="DM191" s="16">
        <f t="shared" si="105"/>
        <v>0</v>
      </c>
      <c r="DN191" s="17">
        <f t="shared" si="91"/>
        <v>0.109</v>
      </c>
      <c r="DO191" s="33" t="str">
        <f>IF(DN191&gt;='PAINEL E TARGET'!$T$11,'PAINEL E TARGET'!$S$11,
IF(DN191&gt;='PAINEL E TARGET'!$T$12,'PAINEL E TARGET'!$S$12,
IF(DN191&gt;='PAINEL E TARGET'!$T$13,'PAINEL E TARGET'!$S$13,
IF(DN191&gt;='PAINEL E TARGET'!$T$14,'PAINEL E TARGET'!$S$14,
IF(DN191&gt;='PAINEL E TARGET'!$T$15,'PAINEL E TARGET'!$S$15,
IF(DN191&gt;='PAINEL E TARGET'!$T$16,'PAINEL E TARGET'!$S$16,
IF(DN191&gt;='PAINEL E TARGET'!$T$17,'PAINEL E TARGET'!$S$17,
IF(DN191&gt;='PAINEL E TARGET'!$T$18,'PAINEL E TARGET'!$S$18,'PAINEL E TARGET'!$S$19))))))))</f>
        <v>Não elegível</v>
      </c>
      <c r="DP191" s="17">
        <f>IFERROR(VLOOKUP($BW191,'PAINEL E TARGET'!$G$1:$Q$99,10,0),0)</f>
        <v>0</v>
      </c>
      <c r="DQ191" s="17">
        <f>VLOOKUP(DO191,'PAINEL E TARGET'!$S$10:$U$19,3,0)</f>
        <v>0</v>
      </c>
      <c r="DR191" s="16">
        <f t="shared" si="106"/>
        <v>0</v>
      </c>
      <c r="DS191" s="17">
        <f t="shared" si="92"/>
        <v>0.93799999999999994</v>
      </c>
      <c r="DT191" s="16">
        <f>IF(DS191&gt;=1,VLOOKUP(BO191,'PAINEL E TARGET'!$S$1:$W$8,5,0),0)</f>
        <v>0</v>
      </c>
      <c r="DU191" s="16">
        <f t="shared" si="107"/>
        <v>1380</v>
      </c>
    </row>
    <row r="192" spans="2:125" s="32" customFormat="1" x14ac:dyDescent="0.2">
      <c r="B192" s="44">
        <v>43541</v>
      </c>
      <c r="C192" s="65">
        <v>952</v>
      </c>
      <c r="D192" s="66" t="s">
        <v>198</v>
      </c>
      <c r="E192" s="65">
        <v>510</v>
      </c>
      <c r="F192" s="65" t="s">
        <v>944</v>
      </c>
      <c r="G192" s="67">
        <v>1146623.060550008</v>
      </c>
      <c r="H192" s="67">
        <v>597774.74921653862</v>
      </c>
      <c r="I192" s="67">
        <v>521256.54999999993</v>
      </c>
      <c r="J192" s="68">
        <v>0.87199492899821263</v>
      </c>
      <c r="K192" s="67">
        <v>659.53944939337384</v>
      </c>
      <c r="L192" s="67">
        <v>457239.87208085624</v>
      </c>
      <c r="M192" s="67">
        <v>530.66999999999996</v>
      </c>
      <c r="N192" s="67">
        <v>460088.4</v>
      </c>
      <c r="O192" s="67">
        <v>885737.54879911197</v>
      </c>
      <c r="P192" s="67" t="s">
        <v>1082</v>
      </c>
      <c r="Q192" s="67" t="s">
        <v>1082</v>
      </c>
      <c r="R192" s="67">
        <v>0</v>
      </c>
      <c r="S192" s="67">
        <v>0</v>
      </c>
      <c r="T192" s="68">
        <v>7.5026084626733616E-2</v>
      </c>
      <c r="U192" s="68">
        <v>6.4977487797020658E-2</v>
      </c>
      <c r="V192" s="68">
        <v>0.86606529076245575</v>
      </c>
      <c r="W192" s="67">
        <v>34354.400000000009</v>
      </c>
      <c r="X192" s="67">
        <v>29929.87</v>
      </c>
      <c r="Y192" s="68">
        <v>0.87120921919754069</v>
      </c>
      <c r="Z192" s="68">
        <v>0</v>
      </c>
      <c r="AA192" s="68">
        <v>0</v>
      </c>
      <c r="AB192" s="68">
        <v>0</v>
      </c>
      <c r="AC192" s="67">
        <v>0</v>
      </c>
      <c r="AD192" s="67">
        <v>0</v>
      </c>
      <c r="AE192" s="68" t="s">
        <v>1082</v>
      </c>
      <c r="AF192" s="43">
        <v>80</v>
      </c>
      <c r="AG192" s="43">
        <v>81</v>
      </c>
      <c r="AH192" s="43">
        <v>8</v>
      </c>
      <c r="AI192" s="43">
        <v>0</v>
      </c>
      <c r="AJ192" s="67">
        <v>18246.02</v>
      </c>
      <c r="AK192" s="67">
        <v>21360.5</v>
      </c>
      <c r="AL192" s="68">
        <v>1.1706936636044463</v>
      </c>
      <c r="AM192" s="67">
        <v>6696.2800000000007</v>
      </c>
      <c r="AN192" s="67">
        <v>2884</v>
      </c>
      <c r="AO192" s="68">
        <v>0.43068688883977368</v>
      </c>
      <c r="AP192" s="67">
        <v>0</v>
      </c>
      <c r="AQ192" s="67">
        <v>199.98</v>
      </c>
      <c r="AR192" s="68">
        <v>0</v>
      </c>
      <c r="AS192" s="67">
        <v>9412.1</v>
      </c>
      <c r="AT192" s="67">
        <v>5485.39</v>
      </c>
      <c r="AU192" s="68">
        <v>0.58280192518141538</v>
      </c>
      <c r="AV192" s="43">
        <v>437.32</v>
      </c>
      <c r="AW192" s="43">
        <v>359.92</v>
      </c>
      <c r="AX192" s="69">
        <v>0.82301289673465661</v>
      </c>
      <c r="AY192" s="43">
        <v>659.53944939337384</v>
      </c>
      <c r="AZ192" s="43">
        <v>530.66999999999996</v>
      </c>
      <c r="BA192" s="43">
        <v>14247.664730513314</v>
      </c>
      <c r="BB192" s="43">
        <v>23147.250000000004</v>
      </c>
      <c r="BC192" s="43">
        <v>1247.8002849186541</v>
      </c>
      <c r="BD192" s="43">
        <v>27284.044470720026</v>
      </c>
      <c r="BE192" s="43">
        <v>67096.400000000009</v>
      </c>
      <c r="BF192" s="43">
        <v>0</v>
      </c>
      <c r="BG192" s="43">
        <v>846.05</v>
      </c>
      <c r="BH192" s="43">
        <v>10</v>
      </c>
      <c r="BI192" s="44">
        <v>43173</v>
      </c>
      <c r="BJ192" s="44">
        <v>43541</v>
      </c>
      <c r="BK192" s="44">
        <v>43172</v>
      </c>
      <c r="BL192" s="43">
        <f t="shared" si="93"/>
        <v>521256.54999999993</v>
      </c>
      <c r="BM192" s="43">
        <f t="shared" si="94"/>
        <v>460619.07</v>
      </c>
      <c r="BO192" s="16" t="str">
        <f>IFERROR(VLOOKUP($C192,'PORTE LOJA'!A:B,2,0),"PORTE 1")</f>
        <v>PORTE 2</v>
      </c>
      <c r="BP192" s="16">
        <f>VLOOKUP(BO192,'PAINEL E TARGET'!$S$1:$W$8,3,0)</f>
        <v>1875</v>
      </c>
      <c r="BQ192" s="16">
        <f t="shared" si="72"/>
        <v>1</v>
      </c>
      <c r="BR192" s="16">
        <f t="shared" si="73"/>
        <v>1</v>
      </c>
      <c r="BS192" s="16">
        <f t="shared" si="74"/>
        <v>0</v>
      </c>
      <c r="BT192" s="16">
        <f t="shared" si="75"/>
        <v>1</v>
      </c>
      <c r="BU192" s="16">
        <f t="shared" si="76"/>
        <v>1</v>
      </c>
      <c r="BV192" s="16">
        <f t="shared" si="77"/>
        <v>1</v>
      </c>
      <c r="BW192" s="17" t="str">
        <f t="shared" si="95"/>
        <v>110111</v>
      </c>
      <c r="BY192" s="17">
        <f t="shared" si="78"/>
        <v>0.872</v>
      </c>
      <c r="BZ192" s="17">
        <f t="shared" si="79"/>
        <v>1.006</v>
      </c>
      <c r="CA192" s="17" t="str">
        <f t="shared" si="96"/>
        <v>Sem Retira</v>
      </c>
      <c r="CB192" s="17">
        <f t="shared" si="97"/>
        <v>1.006</v>
      </c>
      <c r="CC192" s="33" t="str">
        <f>IF(CB192&gt;='PAINEL E TARGET'!$T$11,'PAINEL E TARGET'!$S$11,
IF(CB192&gt;='PAINEL E TARGET'!$T$12,'PAINEL E TARGET'!$S$12,
IF(CB192&gt;='PAINEL E TARGET'!$T$13,'PAINEL E TARGET'!$S$13,
IF(CB192&gt;='PAINEL E TARGET'!$T$14,'PAINEL E TARGET'!$S$14,
IF(CB192&gt;='PAINEL E TARGET'!$T$15,'PAINEL E TARGET'!$S$15,
IF(CB192&gt;='PAINEL E TARGET'!$T$16,'PAINEL E TARGET'!$S$16,
IF(CB192&gt;='PAINEL E TARGET'!$T$17,'PAINEL E TARGET'!$S$17,
IF(CB192&gt;='PAINEL E TARGET'!$T$18,'PAINEL E TARGET'!$S$18,'PAINEL E TARGET'!$S$19))))))))</f>
        <v>2. Fx de 100% a 104,9%</v>
      </c>
      <c r="CD192" s="17">
        <f>IFERROR(VLOOKUP($BW192,'PAINEL E TARGET'!$G$1:$Q$99,4,0),0)</f>
        <v>0.3</v>
      </c>
      <c r="CE192" s="17">
        <f>VLOOKUP(CC192,'PAINEL E TARGET'!$S$10:$U$19,3,0)</f>
        <v>1</v>
      </c>
      <c r="CF192" s="16">
        <f t="shared" si="98"/>
        <v>562.5</v>
      </c>
      <c r="CG192" s="17">
        <f t="shared" si="80"/>
        <v>1.171</v>
      </c>
      <c r="CH192" s="17">
        <f t="shared" si="81"/>
        <v>0.43099999999999999</v>
      </c>
      <c r="CI192" s="17" t="str">
        <f t="shared" si="82"/>
        <v>sem meta</v>
      </c>
      <c r="CJ192" s="17">
        <f t="shared" si="83"/>
        <v>0.58299999999999996</v>
      </c>
      <c r="CK192" s="17">
        <f t="shared" si="84"/>
        <v>0.82299999999999995</v>
      </c>
      <c r="CL192" s="17">
        <f t="shared" si="85"/>
        <v>0.871</v>
      </c>
      <c r="CM192" s="16">
        <f t="shared" si="86"/>
        <v>3</v>
      </c>
      <c r="CN192" s="17" t="str">
        <f t="shared" si="99"/>
        <v>não ok</v>
      </c>
      <c r="CO192" s="17">
        <f t="shared" si="100"/>
        <v>0</v>
      </c>
      <c r="CP192" s="33" t="str">
        <f>IF(CO192&gt;='PAINEL E TARGET'!$T$11,'PAINEL E TARGET'!$S$11,
IF(CO192&gt;='PAINEL E TARGET'!$T$12,'PAINEL E TARGET'!$S$12,
IF(CO192&gt;='PAINEL E TARGET'!$T$13,'PAINEL E TARGET'!$S$13,
IF(CO192&gt;='PAINEL E TARGET'!$T$14,'PAINEL E TARGET'!$S$14,
IF(CO192&gt;='PAINEL E TARGET'!$T$15,'PAINEL E TARGET'!$S$15,
IF(CO192&gt;='PAINEL E TARGET'!$T$16,'PAINEL E TARGET'!$S$16,
IF(CO192&gt;='PAINEL E TARGET'!$T$17,'PAINEL E TARGET'!$S$17,
IF(CO192&gt;='PAINEL E TARGET'!$T$18,'PAINEL E TARGET'!$S$18,'PAINEL E TARGET'!$S$19))))))))</f>
        <v>Não elegível</v>
      </c>
      <c r="CQ192" s="17">
        <f>IFERROR(VLOOKUP($BW192,'PAINEL E TARGET'!$G$1:$Q$99,5,0),0)</f>
        <v>0.3</v>
      </c>
      <c r="CR192" s="17">
        <f>VLOOKUP(CP192,'PAINEL E TARGET'!$S$10:$U$19,3,0)</f>
        <v>0</v>
      </c>
      <c r="CS192" s="16">
        <f t="shared" si="101"/>
        <v>0</v>
      </c>
      <c r="CT192" s="17">
        <f t="shared" si="87"/>
        <v>0</v>
      </c>
      <c r="CU192" s="33" t="str">
        <f>IF(CT192&gt;='PAINEL E TARGET'!$T$11,'PAINEL E TARGET'!$S$11,
IF(CT192&gt;='PAINEL E TARGET'!$T$12,'PAINEL E TARGET'!$S$12,
IF(CT192&gt;='PAINEL E TARGET'!$T$13,'PAINEL E TARGET'!$S$13,
IF(CT192&gt;='PAINEL E TARGET'!$T$14,'PAINEL E TARGET'!$S$14,
IF(CT192&gt;='PAINEL E TARGET'!$T$15,'PAINEL E TARGET'!$S$15,
IF(CT192&gt;='PAINEL E TARGET'!$T$16,'PAINEL E TARGET'!$S$16,
IF(CT192&gt;='PAINEL E TARGET'!$T$17,'PAINEL E TARGET'!$S$17,
IF(CT192&gt;='PAINEL E TARGET'!$T$18,'PAINEL E TARGET'!$S$18,'PAINEL E TARGET'!$S$19))))))))</f>
        <v>Não elegível</v>
      </c>
      <c r="CV192" s="17">
        <f>IFERROR(VLOOKUP($BW192,'PAINEL E TARGET'!$G$1:$Q$99,6,0),0)</f>
        <v>0</v>
      </c>
      <c r="CW192" s="17">
        <f>VLOOKUP(CU192,'PAINEL E TARGET'!$S$10:$U$19,3,0)</f>
        <v>0</v>
      </c>
      <c r="CX192" s="16">
        <f t="shared" si="102"/>
        <v>0</v>
      </c>
      <c r="CY192" s="17">
        <f t="shared" si="88"/>
        <v>0.80500000000000005</v>
      </c>
      <c r="CZ192" s="33" t="str">
        <f>IF(CY192&gt;='PAINEL E TARGET'!$T$11,'PAINEL E TARGET'!$S$11,
IF(CY192&gt;='PAINEL E TARGET'!$T$12,'PAINEL E TARGET'!$S$12,
IF(CY192&gt;='PAINEL E TARGET'!$T$13,'PAINEL E TARGET'!$S$13,
IF(CY192&gt;='PAINEL E TARGET'!$T$14,'PAINEL E TARGET'!$S$14,
IF(CY192&gt;='PAINEL E TARGET'!$T$15,'PAINEL E TARGET'!$S$15,
IF(CY192&gt;='PAINEL E TARGET'!$T$16,'PAINEL E TARGET'!$S$16,
IF(CY192&gt;='PAINEL E TARGET'!$T$17,'PAINEL E TARGET'!$S$17,
IF(CY192&gt;='PAINEL E TARGET'!$T$18,'PAINEL E TARGET'!$S$18,'PAINEL E TARGET'!$S$19))))))))</f>
        <v>Não elegível</v>
      </c>
      <c r="DA192" s="17">
        <f>IFERROR(VLOOKUP($BW192,'PAINEL E TARGET'!$G$1:$Q$99,7,0),0)</f>
        <v>0.15</v>
      </c>
      <c r="DB192" s="17">
        <f>VLOOKUP(CZ192,'PAINEL E TARGET'!$S$10:$U$19,3,0)</f>
        <v>0</v>
      </c>
      <c r="DC192" s="16">
        <f t="shared" si="103"/>
        <v>0</v>
      </c>
      <c r="DD192" s="17">
        <f t="shared" si="89"/>
        <v>1.625</v>
      </c>
      <c r="DE192" s="33" t="str">
        <f>IF(DD192&gt;='PAINEL E TARGET'!$T$11,'PAINEL E TARGET'!$S$11,
IF(DD192&gt;='PAINEL E TARGET'!$T$12,'PAINEL E TARGET'!$S$12,
IF(DD192&gt;='PAINEL E TARGET'!$T$13,'PAINEL E TARGET'!$S$13,
IF(DD192&gt;='PAINEL E TARGET'!$T$14,'PAINEL E TARGET'!$S$14,
IF(DD192&gt;='PAINEL E TARGET'!$T$15,'PAINEL E TARGET'!$S$15,
IF(DD192&gt;='PAINEL E TARGET'!$T$16,'PAINEL E TARGET'!$S$16,
IF(DD192&gt;='PAINEL E TARGET'!$T$17,'PAINEL E TARGET'!$S$17,
IF(DD192&gt;='PAINEL E TARGET'!$T$18,'PAINEL E TARGET'!$S$18,'PAINEL E TARGET'!$S$19))))))))</f>
        <v>8. Fx de 130% ou mais</v>
      </c>
      <c r="DF192" s="17">
        <f>IFERROR(VLOOKUP($BW192,'PAINEL E TARGET'!$G$1:$Q$99,8,0),0)</f>
        <v>0.1</v>
      </c>
      <c r="DG192" s="17">
        <f>VLOOKUP(DE192,'PAINEL E TARGET'!$S$10:$U$19,3,0)</f>
        <v>1.6</v>
      </c>
      <c r="DH192" s="16">
        <f t="shared" si="104"/>
        <v>300.00000000000006</v>
      </c>
      <c r="DI192" s="17">
        <f t="shared" si="90"/>
        <v>0</v>
      </c>
      <c r="DJ192" s="33" t="str">
        <f>IF(DI192&gt;='PAINEL E TARGET'!$T$11,'PAINEL E TARGET'!$S$11,
IF(DI192&gt;='PAINEL E TARGET'!$T$12,'PAINEL E TARGET'!$S$12,
IF(DI192&gt;='PAINEL E TARGET'!$T$13,'PAINEL E TARGET'!$S$13,
IF(DI192&gt;='PAINEL E TARGET'!$T$14,'PAINEL E TARGET'!$S$14,
IF(DI192&gt;='PAINEL E TARGET'!$T$15,'PAINEL E TARGET'!$S$15,
IF(DI192&gt;='PAINEL E TARGET'!$T$16,'PAINEL E TARGET'!$S$16,
IF(DI192&gt;='PAINEL E TARGET'!$T$17,'PAINEL E TARGET'!$S$17,
IF(DI192&gt;='PAINEL E TARGET'!$T$18,'PAINEL E TARGET'!$S$18,'PAINEL E TARGET'!$S$19))))))))</f>
        <v>Não elegível</v>
      </c>
      <c r="DK192" s="17">
        <f>IFERROR(VLOOKUP($BW192,'PAINEL E TARGET'!$G$1:$Q$99,9,0),0)</f>
        <v>0.15</v>
      </c>
      <c r="DL192" s="17">
        <f>VLOOKUP(DJ192,'PAINEL E TARGET'!$S$10:$U$19,3,0)</f>
        <v>0</v>
      </c>
      <c r="DM192" s="16">
        <f t="shared" si="105"/>
        <v>0</v>
      </c>
      <c r="DN192" s="17">
        <f t="shared" si="91"/>
        <v>0.82299999999999995</v>
      </c>
      <c r="DO192" s="33" t="str">
        <f>IF(DN192&gt;='PAINEL E TARGET'!$T$11,'PAINEL E TARGET'!$S$11,
IF(DN192&gt;='PAINEL E TARGET'!$T$12,'PAINEL E TARGET'!$S$12,
IF(DN192&gt;='PAINEL E TARGET'!$T$13,'PAINEL E TARGET'!$S$13,
IF(DN192&gt;='PAINEL E TARGET'!$T$14,'PAINEL E TARGET'!$S$14,
IF(DN192&gt;='PAINEL E TARGET'!$T$15,'PAINEL E TARGET'!$S$15,
IF(DN192&gt;='PAINEL E TARGET'!$T$16,'PAINEL E TARGET'!$S$16,
IF(DN192&gt;='PAINEL E TARGET'!$T$17,'PAINEL E TARGET'!$S$17,
IF(DN192&gt;='PAINEL E TARGET'!$T$18,'PAINEL E TARGET'!$S$18,'PAINEL E TARGET'!$S$19))))))))</f>
        <v>Não elegível</v>
      </c>
      <c r="DP192" s="17">
        <f>IFERROR(VLOOKUP($BW192,'PAINEL E TARGET'!$G$1:$Q$99,10,0),0)</f>
        <v>0</v>
      </c>
      <c r="DQ192" s="17">
        <f>VLOOKUP(DO192,'PAINEL E TARGET'!$S$10:$U$19,3,0)</f>
        <v>0</v>
      </c>
      <c r="DR192" s="16">
        <f t="shared" si="106"/>
        <v>0</v>
      </c>
      <c r="DS192" s="17">
        <f t="shared" si="92"/>
        <v>1.0129999999999999</v>
      </c>
      <c r="DT192" s="16">
        <f>IF(DS192&gt;=1,VLOOKUP(BO192,'PAINEL E TARGET'!$S$1:$W$8,5,0),0)</f>
        <v>190</v>
      </c>
      <c r="DU192" s="16">
        <f t="shared" si="107"/>
        <v>1052.5</v>
      </c>
    </row>
    <row r="193" spans="2:125" s="32" customFormat="1" x14ac:dyDescent="0.2">
      <c r="B193" s="44">
        <v>43541</v>
      </c>
      <c r="C193" s="65">
        <v>953</v>
      </c>
      <c r="D193" s="66" t="s">
        <v>199</v>
      </c>
      <c r="E193" s="65">
        <v>510</v>
      </c>
      <c r="F193" s="65" t="s">
        <v>944</v>
      </c>
      <c r="G193" s="67">
        <v>1127846.1616337555</v>
      </c>
      <c r="H193" s="67">
        <v>669621.68190163723</v>
      </c>
      <c r="I193" s="67">
        <v>524769.32000000007</v>
      </c>
      <c r="J193" s="68">
        <v>0.78368029916493209</v>
      </c>
      <c r="K193" s="67">
        <v>36663.273396815122</v>
      </c>
      <c r="L193" s="67">
        <v>507324.21749139059</v>
      </c>
      <c r="M193" s="67">
        <v>33207.33</v>
      </c>
      <c r="N193" s="67">
        <v>450377.47</v>
      </c>
      <c r="O193" s="67">
        <v>921833.97105781885</v>
      </c>
      <c r="P193" s="67" t="s">
        <v>1082</v>
      </c>
      <c r="Q193" s="67" t="s">
        <v>1082</v>
      </c>
      <c r="R193" s="67">
        <v>0</v>
      </c>
      <c r="S193" s="67">
        <v>0</v>
      </c>
      <c r="T193" s="68">
        <v>8.4641027176601713E-2</v>
      </c>
      <c r="U193" s="68">
        <v>9.9245282316565778E-2</v>
      </c>
      <c r="V193" s="68">
        <v>1.1725434535369308</v>
      </c>
      <c r="W193" s="67">
        <v>46043.659999999996</v>
      </c>
      <c r="X193" s="67">
        <v>47993.509999999995</v>
      </c>
      <c r="Y193" s="68">
        <v>1.0423478498451253</v>
      </c>
      <c r="Z193" s="68">
        <v>0</v>
      </c>
      <c r="AA193" s="68">
        <v>0</v>
      </c>
      <c r="AB193" s="68">
        <v>0</v>
      </c>
      <c r="AC193" s="67">
        <v>0</v>
      </c>
      <c r="AD193" s="67">
        <v>0</v>
      </c>
      <c r="AE193" s="68" t="s">
        <v>1082</v>
      </c>
      <c r="AF193" s="43">
        <v>80</v>
      </c>
      <c r="AG193" s="43">
        <v>81</v>
      </c>
      <c r="AH193" s="43">
        <v>12</v>
      </c>
      <c r="AI193" s="43">
        <v>15</v>
      </c>
      <c r="AJ193" s="67">
        <v>21866.560000000001</v>
      </c>
      <c r="AK193" s="67">
        <v>27515</v>
      </c>
      <c r="AL193" s="68">
        <v>1.2583140649466582</v>
      </c>
      <c r="AM193" s="67">
        <v>3051.1099999999997</v>
      </c>
      <c r="AN193" s="67">
        <v>2770.8</v>
      </c>
      <c r="AO193" s="68">
        <v>0.90812851716260656</v>
      </c>
      <c r="AP193" s="67">
        <v>1887.7099999999998</v>
      </c>
      <c r="AQ193" s="67">
        <v>2399.8000000000002</v>
      </c>
      <c r="AR193" s="68">
        <v>1.2712757785888724</v>
      </c>
      <c r="AS193" s="67">
        <v>19238.280000000002</v>
      </c>
      <c r="AT193" s="67">
        <v>15307.91</v>
      </c>
      <c r="AU193" s="68">
        <v>0.79570055119272609</v>
      </c>
      <c r="AV193" s="43">
        <v>294.03000000000003</v>
      </c>
      <c r="AW193" s="43">
        <v>0</v>
      </c>
      <c r="AX193" s="69">
        <v>0</v>
      </c>
      <c r="AY193" s="43">
        <v>36663.273396815122</v>
      </c>
      <c r="AZ193" s="43">
        <v>33207.33</v>
      </c>
      <c r="BA193" s="43">
        <v>18854.055897231552</v>
      </c>
      <c r="BB193" s="43">
        <v>16704.34</v>
      </c>
      <c r="BC193" s="43">
        <v>60933.472157411816</v>
      </c>
      <c r="BD193" s="43">
        <v>31737.371213589053</v>
      </c>
      <c r="BE193" s="43">
        <v>78558.12</v>
      </c>
      <c r="BF193" s="43">
        <v>0</v>
      </c>
      <c r="BG193" s="43">
        <v>499.8300000000001</v>
      </c>
      <c r="BH193" s="43">
        <v>30</v>
      </c>
      <c r="BI193" s="44">
        <v>43173</v>
      </c>
      <c r="BJ193" s="44">
        <v>43541</v>
      </c>
      <c r="BK193" s="44">
        <v>43172</v>
      </c>
      <c r="BL193" s="43">
        <f t="shared" si="93"/>
        <v>524769.32000000007</v>
      </c>
      <c r="BM193" s="43">
        <f t="shared" si="94"/>
        <v>483584.8</v>
      </c>
      <c r="BO193" s="16" t="str">
        <f>IFERROR(VLOOKUP($C193,'PORTE LOJA'!A:B,2,0),"PORTE 1")</f>
        <v>PORTE 2</v>
      </c>
      <c r="BP193" s="16">
        <f>VLOOKUP(BO193,'PAINEL E TARGET'!$S$1:$W$8,3,0)</f>
        <v>1875</v>
      </c>
      <c r="BQ193" s="16">
        <f t="shared" si="72"/>
        <v>1</v>
      </c>
      <c r="BR193" s="16">
        <f t="shared" si="73"/>
        <v>1</v>
      </c>
      <c r="BS193" s="16">
        <f t="shared" si="74"/>
        <v>0</v>
      </c>
      <c r="BT193" s="16">
        <f t="shared" si="75"/>
        <v>1</v>
      </c>
      <c r="BU193" s="16">
        <f t="shared" si="76"/>
        <v>1</v>
      </c>
      <c r="BV193" s="16">
        <f t="shared" si="77"/>
        <v>1</v>
      </c>
      <c r="BW193" s="17" t="str">
        <f t="shared" si="95"/>
        <v>110111</v>
      </c>
      <c r="BY193" s="17">
        <f t="shared" si="78"/>
        <v>0.78400000000000003</v>
      </c>
      <c r="BZ193" s="17">
        <f t="shared" si="79"/>
        <v>0.88900000000000001</v>
      </c>
      <c r="CA193" s="17" t="str">
        <f t="shared" si="96"/>
        <v>Sem Retira</v>
      </c>
      <c r="CB193" s="17">
        <f t="shared" si="97"/>
        <v>0.88900000000000001</v>
      </c>
      <c r="CC193" s="33" t="str">
        <f>IF(CB193&gt;='PAINEL E TARGET'!$T$11,'PAINEL E TARGET'!$S$11,
IF(CB193&gt;='PAINEL E TARGET'!$T$12,'PAINEL E TARGET'!$S$12,
IF(CB193&gt;='PAINEL E TARGET'!$T$13,'PAINEL E TARGET'!$S$13,
IF(CB193&gt;='PAINEL E TARGET'!$T$14,'PAINEL E TARGET'!$S$14,
IF(CB193&gt;='PAINEL E TARGET'!$T$15,'PAINEL E TARGET'!$S$15,
IF(CB193&gt;='PAINEL E TARGET'!$T$16,'PAINEL E TARGET'!$S$16,
IF(CB193&gt;='PAINEL E TARGET'!$T$17,'PAINEL E TARGET'!$S$17,
IF(CB193&gt;='PAINEL E TARGET'!$T$18,'PAINEL E TARGET'!$S$18,'PAINEL E TARGET'!$S$19))))))))</f>
        <v>Não elegível</v>
      </c>
      <c r="CD193" s="17">
        <f>IFERROR(VLOOKUP($BW193,'PAINEL E TARGET'!$G$1:$Q$99,4,0),0)</f>
        <v>0.3</v>
      </c>
      <c r="CE193" s="17">
        <f>VLOOKUP(CC193,'PAINEL E TARGET'!$S$10:$U$19,3,0)</f>
        <v>0</v>
      </c>
      <c r="CF193" s="16">
        <f t="shared" si="98"/>
        <v>0</v>
      </c>
      <c r="CG193" s="17">
        <f t="shared" si="80"/>
        <v>1.258</v>
      </c>
      <c r="CH193" s="17">
        <f t="shared" si="81"/>
        <v>0.90800000000000003</v>
      </c>
      <c r="CI193" s="17">
        <f t="shared" si="82"/>
        <v>1.2709999999999999</v>
      </c>
      <c r="CJ193" s="17">
        <f t="shared" si="83"/>
        <v>0.79600000000000004</v>
      </c>
      <c r="CK193" s="17">
        <f t="shared" si="84"/>
        <v>0</v>
      </c>
      <c r="CL193" s="17">
        <f t="shared" si="85"/>
        <v>1.042</v>
      </c>
      <c r="CM193" s="16">
        <f t="shared" si="86"/>
        <v>4</v>
      </c>
      <c r="CN193" s="17" t="str">
        <f t="shared" si="99"/>
        <v>não ok</v>
      </c>
      <c r="CO193" s="17">
        <f t="shared" si="100"/>
        <v>0</v>
      </c>
      <c r="CP193" s="33" t="str">
        <f>IF(CO193&gt;='PAINEL E TARGET'!$T$11,'PAINEL E TARGET'!$S$11,
IF(CO193&gt;='PAINEL E TARGET'!$T$12,'PAINEL E TARGET'!$S$12,
IF(CO193&gt;='PAINEL E TARGET'!$T$13,'PAINEL E TARGET'!$S$13,
IF(CO193&gt;='PAINEL E TARGET'!$T$14,'PAINEL E TARGET'!$S$14,
IF(CO193&gt;='PAINEL E TARGET'!$T$15,'PAINEL E TARGET'!$S$15,
IF(CO193&gt;='PAINEL E TARGET'!$T$16,'PAINEL E TARGET'!$S$16,
IF(CO193&gt;='PAINEL E TARGET'!$T$17,'PAINEL E TARGET'!$S$17,
IF(CO193&gt;='PAINEL E TARGET'!$T$18,'PAINEL E TARGET'!$S$18,'PAINEL E TARGET'!$S$19))))))))</f>
        <v>Não elegível</v>
      </c>
      <c r="CQ193" s="17">
        <f>IFERROR(VLOOKUP($BW193,'PAINEL E TARGET'!$G$1:$Q$99,5,0),0)</f>
        <v>0.3</v>
      </c>
      <c r="CR193" s="17">
        <f>VLOOKUP(CP193,'PAINEL E TARGET'!$S$10:$U$19,3,0)</f>
        <v>0</v>
      </c>
      <c r="CS193" s="16">
        <f t="shared" si="101"/>
        <v>0</v>
      </c>
      <c r="CT193" s="17">
        <f t="shared" si="87"/>
        <v>0</v>
      </c>
      <c r="CU193" s="33" t="str">
        <f>IF(CT193&gt;='PAINEL E TARGET'!$T$11,'PAINEL E TARGET'!$S$11,
IF(CT193&gt;='PAINEL E TARGET'!$T$12,'PAINEL E TARGET'!$S$12,
IF(CT193&gt;='PAINEL E TARGET'!$T$13,'PAINEL E TARGET'!$S$13,
IF(CT193&gt;='PAINEL E TARGET'!$T$14,'PAINEL E TARGET'!$S$14,
IF(CT193&gt;='PAINEL E TARGET'!$T$15,'PAINEL E TARGET'!$S$15,
IF(CT193&gt;='PAINEL E TARGET'!$T$16,'PAINEL E TARGET'!$S$16,
IF(CT193&gt;='PAINEL E TARGET'!$T$17,'PAINEL E TARGET'!$S$17,
IF(CT193&gt;='PAINEL E TARGET'!$T$18,'PAINEL E TARGET'!$S$18,'PAINEL E TARGET'!$S$19))))))))</f>
        <v>Não elegível</v>
      </c>
      <c r="CV193" s="17">
        <f>IFERROR(VLOOKUP($BW193,'PAINEL E TARGET'!$G$1:$Q$99,6,0),0)</f>
        <v>0</v>
      </c>
      <c r="CW193" s="17">
        <f>VLOOKUP(CU193,'PAINEL E TARGET'!$S$10:$U$19,3,0)</f>
        <v>0</v>
      </c>
      <c r="CX193" s="16">
        <f t="shared" si="102"/>
        <v>0</v>
      </c>
      <c r="CY193" s="17">
        <f t="shared" si="88"/>
        <v>0.90600000000000003</v>
      </c>
      <c r="CZ193" s="33" t="str">
        <f>IF(CY193&gt;='PAINEL E TARGET'!$T$11,'PAINEL E TARGET'!$S$11,
IF(CY193&gt;='PAINEL E TARGET'!$T$12,'PAINEL E TARGET'!$S$12,
IF(CY193&gt;='PAINEL E TARGET'!$T$13,'PAINEL E TARGET'!$S$13,
IF(CY193&gt;='PAINEL E TARGET'!$T$14,'PAINEL E TARGET'!$S$14,
IF(CY193&gt;='PAINEL E TARGET'!$T$15,'PAINEL E TARGET'!$S$15,
IF(CY193&gt;='PAINEL E TARGET'!$T$16,'PAINEL E TARGET'!$S$16,
IF(CY193&gt;='PAINEL E TARGET'!$T$17,'PAINEL E TARGET'!$S$17,
IF(CY193&gt;='PAINEL E TARGET'!$T$18,'PAINEL E TARGET'!$S$18,'PAINEL E TARGET'!$S$19))))))))</f>
        <v>1. Fx de 90% a 99,9%</v>
      </c>
      <c r="DA193" s="17">
        <f>IFERROR(VLOOKUP($BW193,'PAINEL E TARGET'!$G$1:$Q$99,7,0),0)</f>
        <v>0.15</v>
      </c>
      <c r="DB193" s="17">
        <f>VLOOKUP(CZ193,'PAINEL E TARGET'!$S$10:$U$19,3,0)</f>
        <v>0.5</v>
      </c>
      <c r="DC193" s="16">
        <f t="shared" si="103"/>
        <v>140.625</v>
      </c>
      <c r="DD193" s="17">
        <f t="shared" si="89"/>
        <v>0.88600000000000001</v>
      </c>
      <c r="DE193" s="33" t="str">
        <f>IF(DD193&gt;='PAINEL E TARGET'!$T$11,'PAINEL E TARGET'!$S$11,
IF(DD193&gt;='PAINEL E TARGET'!$T$12,'PAINEL E TARGET'!$S$12,
IF(DD193&gt;='PAINEL E TARGET'!$T$13,'PAINEL E TARGET'!$S$13,
IF(DD193&gt;='PAINEL E TARGET'!$T$14,'PAINEL E TARGET'!$S$14,
IF(DD193&gt;='PAINEL E TARGET'!$T$15,'PAINEL E TARGET'!$S$15,
IF(DD193&gt;='PAINEL E TARGET'!$T$16,'PAINEL E TARGET'!$S$16,
IF(DD193&gt;='PAINEL E TARGET'!$T$17,'PAINEL E TARGET'!$S$17,
IF(DD193&gt;='PAINEL E TARGET'!$T$18,'PAINEL E TARGET'!$S$18,'PAINEL E TARGET'!$S$19))))))))</f>
        <v>Não elegível</v>
      </c>
      <c r="DF193" s="17">
        <f>IFERROR(VLOOKUP($BW193,'PAINEL E TARGET'!$G$1:$Q$99,8,0),0)</f>
        <v>0.1</v>
      </c>
      <c r="DG193" s="17">
        <f>VLOOKUP(DE193,'PAINEL E TARGET'!$S$10:$U$19,3,0)</f>
        <v>0</v>
      </c>
      <c r="DH193" s="16">
        <f t="shared" si="104"/>
        <v>0</v>
      </c>
      <c r="DI193" s="17">
        <f t="shared" si="90"/>
        <v>1.25</v>
      </c>
      <c r="DJ193" s="33" t="str">
        <f>IF(DI193&gt;='PAINEL E TARGET'!$T$11,'PAINEL E TARGET'!$S$11,
IF(DI193&gt;='PAINEL E TARGET'!$T$12,'PAINEL E TARGET'!$S$12,
IF(DI193&gt;='PAINEL E TARGET'!$T$13,'PAINEL E TARGET'!$S$13,
IF(DI193&gt;='PAINEL E TARGET'!$T$14,'PAINEL E TARGET'!$S$14,
IF(DI193&gt;='PAINEL E TARGET'!$T$15,'PAINEL E TARGET'!$S$15,
IF(DI193&gt;='PAINEL E TARGET'!$T$16,'PAINEL E TARGET'!$S$16,
IF(DI193&gt;='PAINEL E TARGET'!$T$17,'PAINEL E TARGET'!$S$17,
IF(DI193&gt;='PAINEL E TARGET'!$T$18,'PAINEL E TARGET'!$S$18,'PAINEL E TARGET'!$S$19))))))))</f>
        <v>7. Fx de 125% a 129,9%</v>
      </c>
      <c r="DK193" s="17">
        <f>IFERROR(VLOOKUP($BW193,'PAINEL E TARGET'!$G$1:$Q$99,9,0),0)</f>
        <v>0.15</v>
      </c>
      <c r="DL193" s="17">
        <f>VLOOKUP(DJ193,'PAINEL E TARGET'!$S$10:$U$19,3,0)</f>
        <v>1.5</v>
      </c>
      <c r="DM193" s="16">
        <f t="shared" si="105"/>
        <v>421.87499999999994</v>
      </c>
      <c r="DN193" s="17">
        <f t="shared" si="91"/>
        <v>0</v>
      </c>
      <c r="DO193" s="33" t="str">
        <f>IF(DN193&gt;='PAINEL E TARGET'!$T$11,'PAINEL E TARGET'!$S$11,
IF(DN193&gt;='PAINEL E TARGET'!$T$12,'PAINEL E TARGET'!$S$12,
IF(DN193&gt;='PAINEL E TARGET'!$T$13,'PAINEL E TARGET'!$S$13,
IF(DN193&gt;='PAINEL E TARGET'!$T$14,'PAINEL E TARGET'!$S$14,
IF(DN193&gt;='PAINEL E TARGET'!$T$15,'PAINEL E TARGET'!$S$15,
IF(DN193&gt;='PAINEL E TARGET'!$T$16,'PAINEL E TARGET'!$S$16,
IF(DN193&gt;='PAINEL E TARGET'!$T$17,'PAINEL E TARGET'!$S$17,
IF(DN193&gt;='PAINEL E TARGET'!$T$18,'PAINEL E TARGET'!$S$18,'PAINEL E TARGET'!$S$19))))))))</f>
        <v>Não elegível</v>
      </c>
      <c r="DP193" s="17">
        <f>IFERROR(VLOOKUP($BW193,'PAINEL E TARGET'!$G$1:$Q$99,10,0),0)</f>
        <v>0</v>
      </c>
      <c r="DQ193" s="17">
        <f>VLOOKUP(DO193,'PAINEL E TARGET'!$S$10:$U$19,3,0)</f>
        <v>0</v>
      </c>
      <c r="DR193" s="16">
        <f t="shared" si="106"/>
        <v>0</v>
      </c>
      <c r="DS193" s="17">
        <f t="shared" si="92"/>
        <v>1.0129999999999999</v>
      </c>
      <c r="DT193" s="16">
        <f>IF(DS193&gt;=1,VLOOKUP(BO193,'PAINEL E TARGET'!$S$1:$W$8,5,0),0)</f>
        <v>190</v>
      </c>
      <c r="DU193" s="16">
        <f t="shared" si="107"/>
        <v>752.5</v>
      </c>
    </row>
    <row r="194" spans="2:125" s="32" customFormat="1" x14ac:dyDescent="0.2">
      <c r="B194" s="44">
        <v>43541</v>
      </c>
      <c r="C194" s="65">
        <v>954</v>
      </c>
      <c r="D194" s="66" t="s">
        <v>200</v>
      </c>
      <c r="E194" s="65">
        <v>214</v>
      </c>
      <c r="F194" s="65" t="s">
        <v>1017</v>
      </c>
      <c r="G194" s="67">
        <v>2082295.5882798533</v>
      </c>
      <c r="H194" s="67">
        <v>1174005.8043884765</v>
      </c>
      <c r="I194" s="67">
        <v>774999.67</v>
      </c>
      <c r="J194" s="68">
        <v>0.66013274133996869</v>
      </c>
      <c r="K194" s="67">
        <v>64985.346037701478</v>
      </c>
      <c r="L194" s="67">
        <v>851039.80136786669</v>
      </c>
      <c r="M194" s="67">
        <v>49348.74</v>
      </c>
      <c r="N194" s="67">
        <v>643765.96</v>
      </c>
      <c r="O194" s="67">
        <v>1638407.4898784512</v>
      </c>
      <c r="P194" s="67" t="s">
        <v>1082</v>
      </c>
      <c r="Q194" s="67" t="s">
        <v>1082</v>
      </c>
      <c r="R194" s="67">
        <v>0</v>
      </c>
      <c r="S194" s="67">
        <v>0</v>
      </c>
      <c r="T194" s="68">
        <v>8.5341554455587706E-2</v>
      </c>
      <c r="U194" s="68">
        <v>7.6279452737043368E-2</v>
      </c>
      <c r="V194" s="68">
        <v>0.89381372560702166</v>
      </c>
      <c r="W194" s="67">
        <v>78175.010000000009</v>
      </c>
      <c r="X194" s="67">
        <v>52870.409999999996</v>
      </c>
      <c r="Y194" s="68">
        <v>0.67630832410510711</v>
      </c>
      <c r="Z194" s="68">
        <v>3.8874282109892605E-2</v>
      </c>
      <c r="AA194" s="68">
        <v>6.5511566844564106E-2</v>
      </c>
      <c r="AB194" s="68">
        <v>1.6852161194738289</v>
      </c>
      <c r="AC194" s="67">
        <v>35609.82</v>
      </c>
      <c r="AD194" s="67">
        <v>45407.03</v>
      </c>
      <c r="AE194" s="68">
        <v>1.2751266364165839</v>
      </c>
      <c r="AF194" s="43">
        <v>80</v>
      </c>
      <c r="AG194" s="43">
        <v>71</v>
      </c>
      <c r="AH194" s="43">
        <v>19</v>
      </c>
      <c r="AI194" s="43">
        <v>4</v>
      </c>
      <c r="AJ194" s="67">
        <v>38968.21</v>
      </c>
      <c r="AK194" s="67">
        <v>27527.059999999998</v>
      </c>
      <c r="AL194" s="68">
        <v>0.70639785609859929</v>
      </c>
      <c r="AM194" s="67">
        <v>12390.380000000001</v>
      </c>
      <c r="AN194" s="67">
        <v>7857.79</v>
      </c>
      <c r="AO194" s="68">
        <v>0.63418474655337442</v>
      </c>
      <c r="AP194" s="67">
        <v>4656.7700000000004</v>
      </c>
      <c r="AQ194" s="67">
        <v>1989.94</v>
      </c>
      <c r="AR194" s="68">
        <v>0.42732194203278234</v>
      </c>
      <c r="AS194" s="67">
        <v>22159.65</v>
      </c>
      <c r="AT194" s="67">
        <v>15495.620000000003</v>
      </c>
      <c r="AU194" s="68">
        <v>0.69927187478141584</v>
      </c>
      <c r="AV194" s="43">
        <v>278.85000000000002</v>
      </c>
      <c r="AW194" s="43">
        <v>349.93</v>
      </c>
      <c r="AX194" s="69">
        <v>1.2549040702886856</v>
      </c>
      <c r="AY194" s="43">
        <v>64985.346037701478</v>
      </c>
      <c r="AZ194" s="43">
        <v>49348.74</v>
      </c>
      <c r="BA194" s="43">
        <v>24231.267599164428</v>
      </c>
      <c r="BB194" s="43">
        <v>25321.699999999993</v>
      </c>
      <c r="BC194" s="43">
        <v>115017.67864464613</v>
      </c>
      <c r="BD194" s="43">
        <v>43232.171010806742</v>
      </c>
      <c r="BE194" s="43">
        <v>140731.09</v>
      </c>
      <c r="BF194" s="43">
        <v>64105.060000000005</v>
      </c>
      <c r="BG194" s="43">
        <v>499.85999999999996</v>
      </c>
      <c r="BH194" s="43">
        <v>30</v>
      </c>
      <c r="BI194" s="44">
        <v>43173</v>
      </c>
      <c r="BJ194" s="44">
        <v>43541</v>
      </c>
      <c r="BK194" s="44">
        <v>43172</v>
      </c>
      <c r="BL194" s="43">
        <f t="shared" si="93"/>
        <v>774999.67</v>
      </c>
      <c r="BM194" s="43">
        <f t="shared" si="94"/>
        <v>693114.7</v>
      </c>
      <c r="BO194" s="16" t="str">
        <f>IFERROR(VLOOKUP($C194,'PORTE LOJA'!A:B,2,0),"PORTE 1")</f>
        <v>PORTE 3</v>
      </c>
      <c r="BP194" s="16">
        <f>VLOOKUP(BO194,'PAINEL E TARGET'!$S$1:$W$8,3,0)</f>
        <v>2400</v>
      </c>
      <c r="BQ194" s="16">
        <f t="shared" si="72"/>
        <v>1</v>
      </c>
      <c r="BR194" s="16">
        <f t="shared" si="73"/>
        <v>1</v>
      </c>
      <c r="BS194" s="16">
        <f t="shared" si="74"/>
        <v>1</v>
      </c>
      <c r="BT194" s="16">
        <f t="shared" si="75"/>
        <v>1</v>
      </c>
      <c r="BU194" s="16">
        <f t="shared" si="76"/>
        <v>1</v>
      </c>
      <c r="BV194" s="16">
        <f t="shared" si="77"/>
        <v>1</v>
      </c>
      <c r="BW194" s="17" t="str">
        <f t="shared" si="95"/>
        <v>111111</v>
      </c>
      <c r="BY194" s="17">
        <f t="shared" si="78"/>
        <v>0.66</v>
      </c>
      <c r="BZ194" s="17">
        <f t="shared" si="79"/>
        <v>0.75700000000000001</v>
      </c>
      <c r="CA194" s="17" t="str">
        <f t="shared" si="96"/>
        <v>Sem Retira</v>
      </c>
      <c r="CB194" s="17">
        <f t="shared" si="97"/>
        <v>0.75700000000000001</v>
      </c>
      <c r="CC194" s="33" t="str">
        <f>IF(CB194&gt;='PAINEL E TARGET'!$T$11,'PAINEL E TARGET'!$S$11,
IF(CB194&gt;='PAINEL E TARGET'!$T$12,'PAINEL E TARGET'!$S$12,
IF(CB194&gt;='PAINEL E TARGET'!$T$13,'PAINEL E TARGET'!$S$13,
IF(CB194&gt;='PAINEL E TARGET'!$T$14,'PAINEL E TARGET'!$S$14,
IF(CB194&gt;='PAINEL E TARGET'!$T$15,'PAINEL E TARGET'!$S$15,
IF(CB194&gt;='PAINEL E TARGET'!$T$16,'PAINEL E TARGET'!$S$16,
IF(CB194&gt;='PAINEL E TARGET'!$T$17,'PAINEL E TARGET'!$S$17,
IF(CB194&gt;='PAINEL E TARGET'!$T$18,'PAINEL E TARGET'!$S$18,'PAINEL E TARGET'!$S$19))))))))</f>
        <v>Não elegível</v>
      </c>
      <c r="CD194" s="17">
        <f>IFERROR(VLOOKUP($BW194,'PAINEL E TARGET'!$G$1:$Q$99,4,0),0)</f>
        <v>0.25</v>
      </c>
      <c r="CE194" s="17">
        <f>VLOOKUP(CC194,'PAINEL E TARGET'!$S$10:$U$19,3,0)</f>
        <v>0</v>
      </c>
      <c r="CF194" s="16">
        <f t="shared" si="98"/>
        <v>0</v>
      </c>
      <c r="CG194" s="17">
        <f t="shared" si="80"/>
        <v>0.70599999999999996</v>
      </c>
      <c r="CH194" s="17">
        <f t="shared" si="81"/>
        <v>0.63400000000000001</v>
      </c>
      <c r="CI194" s="17">
        <f t="shared" si="82"/>
        <v>0.42699999999999999</v>
      </c>
      <c r="CJ194" s="17">
        <f t="shared" si="83"/>
        <v>0.69899999999999995</v>
      </c>
      <c r="CK194" s="17">
        <f t="shared" si="84"/>
        <v>1.2549999999999999</v>
      </c>
      <c r="CL194" s="17">
        <f t="shared" si="85"/>
        <v>0.67600000000000005</v>
      </c>
      <c r="CM194" s="16">
        <f t="shared" si="86"/>
        <v>2</v>
      </c>
      <c r="CN194" s="17" t="str">
        <f t="shared" si="99"/>
        <v>não ok</v>
      </c>
      <c r="CO194" s="17">
        <f t="shared" si="100"/>
        <v>0</v>
      </c>
      <c r="CP194" s="33" t="str">
        <f>IF(CO194&gt;='PAINEL E TARGET'!$T$11,'PAINEL E TARGET'!$S$11,
IF(CO194&gt;='PAINEL E TARGET'!$T$12,'PAINEL E TARGET'!$S$12,
IF(CO194&gt;='PAINEL E TARGET'!$T$13,'PAINEL E TARGET'!$S$13,
IF(CO194&gt;='PAINEL E TARGET'!$T$14,'PAINEL E TARGET'!$S$14,
IF(CO194&gt;='PAINEL E TARGET'!$T$15,'PAINEL E TARGET'!$S$15,
IF(CO194&gt;='PAINEL E TARGET'!$T$16,'PAINEL E TARGET'!$S$16,
IF(CO194&gt;='PAINEL E TARGET'!$T$17,'PAINEL E TARGET'!$S$17,
IF(CO194&gt;='PAINEL E TARGET'!$T$18,'PAINEL E TARGET'!$S$18,'PAINEL E TARGET'!$S$19))))))))</f>
        <v>Não elegível</v>
      </c>
      <c r="CQ194" s="17">
        <f>IFERROR(VLOOKUP($BW194,'PAINEL E TARGET'!$G$1:$Q$99,5,0),0)</f>
        <v>0.25</v>
      </c>
      <c r="CR194" s="17">
        <f>VLOOKUP(CP194,'PAINEL E TARGET'!$S$10:$U$19,3,0)</f>
        <v>0</v>
      </c>
      <c r="CS194" s="16">
        <f t="shared" si="101"/>
        <v>0</v>
      </c>
      <c r="CT194" s="17">
        <f t="shared" si="87"/>
        <v>1.2749999999999999</v>
      </c>
      <c r="CU194" s="33" t="str">
        <f>IF(CT194&gt;='PAINEL E TARGET'!$T$11,'PAINEL E TARGET'!$S$11,
IF(CT194&gt;='PAINEL E TARGET'!$T$12,'PAINEL E TARGET'!$S$12,
IF(CT194&gt;='PAINEL E TARGET'!$T$13,'PAINEL E TARGET'!$S$13,
IF(CT194&gt;='PAINEL E TARGET'!$T$14,'PAINEL E TARGET'!$S$14,
IF(CT194&gt;='PAINEL E TARGET'!$T$15,'PAINEL E TARGET'!$S$15,
IF(CT194&gt;='PAINEL E TARGET'!$T$16,'PAINEL E TARGET'!$S$16,
IF(CT194&gt;='PAINEL E TARGET'!$T$17,'PAINEL E TARGET'!$S$17,
IF(CT194&gt;='PAINEL E TARGET'!$T$18,'PAINEL E TARGET'!$S$18,'PAINEL E TARGET'!$S$19))))))))</f>
        <v>7. Fx de 125% a 129,9%</v>
      </c>
      <c r="CV194" s="17">
        <f>IFERROR(VLOOKUP($BW194,'PAINEL E TARGET'!$G$1:$Q$99,6,0),0)</f>
        <v>0.2</v>
      </c>
      <c r="CW194" s="17">
        <f>VLOOKUP(CU194,'PAINEL E TARGET'!$S$10:$U$19,3,0)</f>
        <v>1.5</v>
      </c>
      <c r="CX194" s="16">
        <f t="shared" si="102"/>
        <v>720.00000000000011</v>
      </c>
      <c r="CY194" s="17">
        <f t="shared" si="88"/>
        <v>0.75900000000000001</v>
      </c>
      <c r="CZ194" s="33" t="str">
        <f>IF(CY194&gt;='PAINEL E TARGET'!$T$11,'PAINEL E TARGET'!$S$11,
IF(CY194&gt;='PAINEL E TARGET'!$T$12,'PAINEL E TARGET'!$S$12,
IF(CY194&gt;='PAINEL E TARGET'!$T$13,'PAINEL E TARGET'!$S$13,
IF(CY194&gt;='PAINEL E TARGET'!$T$14,'PAINEL E TARGET'!$S$14,
IF(CY194&gt;='PAINEL E TARGET'!$T$15,'PAINEL E TARGET'!$S$15,
IF(CY194&gt;='PAINEL E TARGET'!$T$16,'PAINEL E TARGET'!$S$16,
IF(CY194&gt;='PAINEL E TARGET'!$T$17,'PAINEL E TARGET'!$S$17,
IF(CY194&gt;='PAINEL E TARGET'!$T$18,'PAINEL E TARGET'!$S$18,'PAINEL E TARGET'!$S$19))))))))</f>
        <v>Não elegível</v>
      </c>
      <c r="DA194" s="17">
        <f>IFERROR(VLOOKUP($BW194,'PAINEL E TARGET'!$G$1:$Q$99,7,0),0)</f>
        <v>0.15</v>
      </c>
      <c r="DB194" s="17">
        <f>VLOOKUP(CZ194,'PAINEL E TARGET'!$S$10:$U$19,3,0)</f>
        <v>0</v>
      </c>
      <c r="DC194" s="16">
        <f t="shared" si="103"/>
        <v>0</v>
      </c>
      <c r="DD194" s="17">
        <f t="shared" si="89"/>
        <v>1.0449999999999999</v>
      </c>
      <c r="DE194" s="33" t="str">
        <f>IF(DD194&gt;='PAINEL E TARGET'!$T$11,'PAINEL E TARGET'!$S$11,
IF(DD194&gt;='PAINEL E TARGET'!$T$12,'PAINEL E TARGET'!$S$12,
IF(DD194&gt;='PAINEL E TARGET'!$T$13,'PAINEL E TARGET'!$S$13,
IF(DD194&gt;='PAINEL E TARGET'!$T$14,'PAINEL E TARGET'!$S$14,
IF(DD194&gt;='PAINEL E TARGET'!$T$15,'PAINEL E TARGET'!$S$15,
IF(DD194&gt;='PAINEL E TARGET'!$T$16,'PAINEL E TARGET'!$S$16,
IF(DD194&gt;='PAINEL E TARGET'!$T$17,'PAINEL E TARGET'!$S$17,
IF(DD194&gt;='PAINEL E TARGET'!$T$18,'PAINEL E TARGET'!$S$18,'PAINEL E TARGET'!$S$19))))))))</f>
        <v>2. Fx de 100% a 104,9%</v>
      </c>
      <c r="DF194" s="17">
        <f>IFERROR(VLOOKUP($BW194,'PAINEL E TARGET'!$G$1:$Q$99,8,0),0)</f>
        <v>0.1</v>
      </c>
      <c r="DG194" s="17">
        <f>VLOOKUP(DE194,'PAINEL E TARGET'!$S$10:$U$19,3,0)</f>
        <v>1</v>
      </c>
      <c r="DH194" s="16">
        <f t="shared" si="104"/>
        <v>240</v>
      </c>
      <c r="DI194" s="17">
        <f t="shared" si="90"/>
        <v>0.21099999999999999</v>
      </c>
      <c r="DJ194" s="33" t="str">
        <f>IF(DI194&gt;='PAINEL E TARGET'!$T$11,'PAINEL E TARGET'!$S$11,
IF(DI194&gt;='PAINEL E TARGET'!$T$12,'PAINEL E TARGET'!$S$12,
IF(DI194&gt;='PAINEL E TARGET'!$T$13,'PAINEL E TARGET'!$S$13,
IF(DI194&gt;='PAINEL E TARGET'!$T$14,'PAINEL E TARGET'!$S$14,
IF(DI194&gt;='PAINEL E TARGET'!$T$15,'PAINEL E TARGET'!$S$15,
IF(DI194&gt;='PAINEL E TARGET'!$T$16,'PAINEL E TARGET'!$S$16,
IF(DI194&gt;='PAINEL E TARGET'!$T$17,'PAINEL E TARGET'!$S$17,
IF(DI194&gt;='PAINEL E TARGET'!$T$18,'PAINEL E TARGET'!$S$18,'PAINEL E TARGET'!$S$19))))))))</f>
        <v>Não elegível</v>
      </c>
      <c r="DK194" s="17">
        <f>IFERROR(VLOOKUP($BW194,'PAINEL E TARGET'!$G$1:$Q$99,9,0),0)</f>
        <v>0.05</v>
      </c>
      <c r="DL194" s="17">
        <f>VLOOKUP(DJ194,'PAINEL E TARGET'!$S$10:$U$19,3,0)</f>
        <v>0</v>
      </c>
      <c r="DM194" s="16">
        <f t="shared" si="105"/>
        <v>0</v>
      </c>
      <c r="DN194" s="17">
        <f t="shared" si="91"/>
        <v>1.2549999999999999</v>
      </c>
      <c r="DO194" s="33" t="str">
        <f>IF(DN194&gt;='PAINEL E TARGET'!$T$11,'PAINEL E TARGET'!$S$11,
IF(DN194&gt;='PAINEL E TARGET'!$T$12,'PAINEL E TARGET'!$S$12,
IF(DN194&gt;='PAINEL E TARGET'!$T$13,'PAINEL E TARGET'!$S$13,
IF(DN194&gt;='PAINEL E TARGET'!$T$14,'PAINEL E TARGET'!$S$14,
IF(DN194&gt;='PAINEL E TARGET'!$T$15,'PAINEL E TARGET'!$S$15,
IF(DN194&gt;='PAINEL E TARGET'!$T$16,'PAINEL E TARGET'!$S$16,
IF(DN194&gt;='PAINEL E TARGET'!$T$17,'PAINEL E TARGET'!$S$17,
IF(DN194&gt;='PAINEL E TARGET'!$T$18,'PAINEL E TARGET'!$S$18,'PAINEL E TARGET'!$S$19))))))))</f>
        <v>7. Fx de 125% a 129,9%</v>
      </c>
      <c r="DP194" s="17">
        <f>IFERROR(VLOOKUP($BW194,'PAINEL E TARGET'!$G$1:$Q$99,10,0),0)</f>
        <v>0</v>
      </c>
      <c r="DQ194" s="17">
        <f>VLOOKUP(DO194,'PAINEL E TARGET'!$S$10:$U$19,3,0)</f>
        <v>1.5</v>
      </c>
      <c r="DR194" s="16">
        <f t="shared" si="106"/>
        <v>0</v>
      </c>
      <c r="DS194" s="17">
        <f t="shared" si="92"/>
        <v>0.88800000000000001</v>
      </c>
      <c r="DT194" s="16">
        <f>IF(DS194&gt;=1,VLOOKUP(BO194,'PAINEL E TARGET'!$S$1:$W$8,5,0),0)</f>
        <v>0</v>
      </c>
      <c r="DU194" s="16">
        <f t="shared" si="107"/>
        <v>960.00000000000011</v>
      </c>
    </row>
    <row r="195" spans="2:125" s="32" customFormat="1" x14ac:dyDescent="0.2">
      <c r="B195" s="44">
        <v>43541</v>
      </c>
      <c r="C195" s="65">
        <v>955</v>
      </c>
      <c r="D195" s="66" t="s">
        <v>201</v>
      </c>
      <c r="E195" s="65">
        <v>215</v>
      </c>
      <c r="F195" s="65" t="s">
        <v>1017</v>
      </c>
      <c r="G195" s="67">
        <v>2083536.010625086</v>
      </c>
      <c r="H195" s="67">
        <v>1191202.1666577132</v>
      </c>
      <c r="I195" s="67">
        <v>819451.40000000014</v>
      </c>
      <c r="J195" s="68">
        <v>0.68791966883272626</v>
      </c>
      <c r="K195" s="67">
        <v>55226.740618634118</v>
      </c>
      <c r="L195" s="67">
        <v>938740.07337741985</v>
      </c>
      <c r="M195" s="67">
        <v>28871.05</v>
      </c>
      <c r="N195" s="67">
        <v>733483.62999999989</v>
      </c>
      <c r="O195" s="67">
        <v>1758560.8229695794</v>
      </c>
      <c r="P195" s="67" t="s">
        <v>1082</v>
      </c>
      <c r="Q195" s="67" t="s">
        <v>1082</v>
      </c>
      <c r="R195" s="67">
        <v>0</v>
      </c>
      <c r="S195" s="67">
        <v>0</v>
      </c>
      <c r="T195" s="68">
        <v>9.6044091870836831E-2</v>
      </c>
      <c r="U195" s="68">
        <v>0.10585467908454368</v>
      </c>
      <c r="V195" s="68">
        <v>1.1021467018179572</v>
      </c>
      <c r="W195" s="67">
        <v>95464.640000000014</v>
      </c>
      <c r="X195" s="67">
        <v>80698.81</v>
      </c>
      <c r="Y195" s="68">
        <v>0.84532670944969768</v>
      </c>
      <c r="Z195" s="68">
        <v>4.7082608132413745E-2</v>
      </c>
      <c r="AA195" s="68">
        <v>4.9015413665460812E-2</v>
      </c>
      <c r="AB195" s="68">
        <v>1.0410513692786794</v>
      </c>
      <c r="AC195" s="67">
        <v>46798.55</v>
      </c>
      <c r="AD195" s="67">
        <v>37367.130000000005</v>
      </c>
      <c r="AE195" s="68">
        <v>0.79846768756724307</v>
      </c>
      <c r="AF195" s="43">
        <v>80</v>
      </c>
      <c r="AG195" s="43">
        <v>73</v>
      </c>
      <c r="AH195" s="43">
        <v>27</v>
      </c>
      <c r="AI195" s="43">
        <v>0</v>
      </c>
      <c r="AJ195" s="67">
        <v>56485.62</v>
      </c>
      <c r="AK195" s="67">
        <v>48565</v>
      </c>
      <c r="AL195" s="68">
        <v>0.85977634661706814</v>
      </c>
      <c r="AM195" s="67">
        <v>8706.3200000000015</v>
      </c>
      <c r="AN195" s="67">
        <v>8154.0599999999995</v>
      </c>
      <c r="AO195" s="68">
        <v>0.93656791847761145</v>
      </c>
      <c r="AP195" s="67">
        <v>4716.54</v>
      </c>
      <c r="AQ195" s="67">
        <v>2511.87</v>
      </c>
      <c r="AR195" s="68">
        <v>0.53256624559528809</v>
      </c>
      <c r="AS195" s="67">
        <v>25556.16</v>
      </c>
      <c r="AT195" s="67">
        <v>21467.88</v>
      </c>
      <c r="AU195" s="68">
        <v>0.84002760978175128</v>
      </c>
      <c r="AV195" s="43">
        <v>1262.6300000000001</v>
      </c>
      <c r="AW195" s="43">
        <v>1354.81</v>
      </c>
      <c r="AX195" s="69">
        <v>1.0730063439012218</v>
      </c>
      <c r="AY195" s="43">
        <v>55226.740618634118</v>
      </c>
      <c r="AZ195" s="43">
        <v>28871.05</v>
      </c>
      <c r="BA195" s="43">
        <v>28217.32549898154</v>
      </c>
      <c r="BB195" s="43">
        <v>22616.510000000002</v>
      </c>
      <c r="BC195" s="43">
        <v>96403.07790430107</v>
      </c>
      <c r="BD195" s="43">
        <v>49900.625743184326</v>
      </c>
      <c r="BE195" s="43">
        <v>169536.06999999992</v>
      </c>
      <c r="BF195" s="43">
        <v>83109.759999999995</v>
      </c>
      <c r="BG195" s="43">
        <v>2245.31</v>
      </c>
      <c r="BH195" s="43">
        <v>47</v>
      </c>
      <c r="BI195" s="44">
        <v>43173</v>
      </c>
      <c r="BJ195" s="44">
        <v>43541</v>
      </c>
      <c r="BK195" s="44">
        <v>43172</v>
      </c>
      <c r="BL195" s="43">
        <f t="shared" si="93"/>
        <v>819451.40000000014</v>
      </c>
      <c r="BM195" s="43">
        <f t="shared" si="94"/>
        <v>762354.67999999993</v>
      </c>
      <c r="BO195" s="16" t="str">
        <f>IFERROR(VLOOKUP($C195,'PORTE LOJA'!A:B,2,0),"PORTE 1")</f>
        <v>PORTE 3</v>
      </c>
      <c r="BP195" s="16">
        <f>VLOOKUP(BO195,'PAINEL E TARGET'!$S$1:$W$8,3,0)</f>
        <v>2400</v>
      </c>
      <c r="BQ195" s="16">
        <f t="shared" ref="BQ195:BQ258" si="108">IF(MID(D195,1,3)="MOB","MOB",IF(G195&gt;0,1,0))</f>
        <v>1</v>
      </c>
      <c r="BR195" s="16">
        <f t="shared" ref="BR195:BR258" si="109">IFERROR(IF(BE195&gt;0,1,0),0)</f>
        <v>1</v>
      </c>
      <c r="BS195" s="16">
        <f t="shared" ref="BS195:BS258" si="110">IFERROR(IF(BF195&gt;0,1,0),0)</f>
        <v>1</v>
      </c>
      <c r="BT195" s="16">
        <f t="shared" ref="BT195:BT258" si="111">IFERROR(IF(BC195&gt;0,1,0),0)</f>
        <v>1</v>
      </c>
      <c r="BU195" s="16">
        <f t="shared" ref="BU195:BU258" si="112">IFERROR(IF(BD195&gt;0,1,0),0)</f>
        <v>1</v>
      </c>
      <c r="BV195" s="16">
        <f t="shared" ref="BV195:BV258" si="113">IFERROR(IF(BH195&gt;0,1,0),0)</f>
        <v>1</v>
      </c>
      <c r="BW195" s="17" t="str">
        <f t="shared" si="95"/>
        <v>111111</v>
      </c>
      <c r="BY195" s="17">
        <f t="shared" ref="BY195:BY258" si="114">IFERROR(ROUND(((I195+S195)/H195),3),0)</f>
        <v>0.68799999999999994</v>
      </c>
      <c r="BZ195" s="17">
        <f t="shared" ref="BZ195:BZ258" si="115">IFERROR(ROUND((M195+N195+S195)/(K195+L195),3),0)</f>
        <v>0.76700000000000002</v>
      </c>
      <c r="CA195" s="17" t="str">
        <f t="shared" si="96"/>
        <v>Sem Retira</v>
      </c>
      <c r="CB195" s="17">
        <f t="shared" si="97"/>
        <v>0.76700000000000002</v>
      </c>
      <c r="CC195" s="33" t="str">
        <f>IF(CB195&gt;='PAINEL E TARGET'!$T$11,'PAINEL E TARGET'!$S$11,
IF(CB195&gt;='PAINEL E TARGET'!$T$12,'PAINEL E TARGET'!$S$12,
IF(CB195&gt;='PAINEL E TARGET'!$T$13,'PAINEL E TARGET'!$S$13,
IF(CB195&gt;='PAINEL E TARGET'!$T$14,'PAINEL E TARGET'!$S$14,
IF(CB195&gt;='PAINEL E TARGET'!$T$15,'PAINEL E TARGET'!$S$15,
IF(CB195&gt;='PAINEL E TARGET'!$T$16,'PAINEL E TARGET'!$S$16,
IF(CB195&gt;='PAINEL E TARGET'!$T$17,'PAINEL E TARGET'!$S$17,
IF(CB195&gt;='PAINEL E TARGET'!$T$18,'PAINEL E TARGET'!$S$18,'PAINEL E TARGET'!$S$19))))))))</f>
        <v>Não elegível</v>
      </c>
      <c r="CD195" s="17">
        <f>IFERROR(VLOOKUP($BW195,'PAINEL E TARGET'!$G$1:$Q$99,4,0),0)</f>
        <v>0.25</v>
      </c>
      <c r="CE195" s="17">
        <f>VLOOKUP(CC195,'PAINEL E TARGET'!$S$10:$U$19,3,0)</f>
        <v>0</v>
      </c>
      <c r="CF195" s="16">
        <f t="shared" si="98"/>
        <v>0</v>
      </c>
      <c r="CG195" s="17">
        <f t="shared" ref="CG195:CG258" si="116">IF(AJ195&gt;0,ROUND(AL195,3),"sem meta")</f>
        <v>0.86</v>
      </c>
      <c r="CH195" s="17">
        <f t="shared" ref="CH195:CH258" si="117">IF(AM195&gt;0,ROUND(AO195,3),"sem meta")</f>
        <v>0.93700000000000006</v>
      </c>
      <c r="CI195" s="17">
        <f t="shared" ref="CI195:CI258" si="118">IF(AP195&gt;0,ROUND(AR195,3),"sem meta")</f>
        <v>0.53300000000000003</v>
      </c>
      <c r="CJ195" s="17">
        <f t="shared" ref="CJ195:CJ258" si="119">IF(AS195&gt;0,ROUND(AU195,3),"sem meta")</f>
        <v>0.84</v>
      </c>
      <c r="CK195" s="17">
        <f t="shared" ref="CK195:CK258" si="120">IF(AV195&gt;0,ROUND(AX195,3),"sem meta")</f>
        <v>1.073</v>
      </c>
      <c r="CL195" s="17">
        <f t="shared" ref="CL195:CL258" si="121">ROUND(Y195,3)</f>
        <v>0.84499999999999997</v>
      </c>
      <c r="CM195" s="16">
        <f t="shared" ref="CM195:CM258" si="122">IF(OR(CG195&gt;=0.7,CG195="sem meta"),1,0)+
IF(OR(CH195&gt;=0.7,CH195="sem meta"),1,0)+
IF(OR(CI195&gt;=0.7,CI195="sem meta"),1,0)+
IF(OR(CJ195&gt;=0.7,CJ195="sem meta"),1,0)+IF(OR(CK195&gt;=0.7,CK195="sem meta"),1,0)</f>
        <v>4</v>
      </c>
      <c r="CN195" s="17" t="str">
        <f t="shared" si="99"/>
        <v>não ok</v>
      </c>
      <c r="CO195" s="17">
        <f t="shared" si="100"/>
        <v>0</v>
      </c>
      <c r="CP195" s="33" t="str">
        <f>IF(CO195&gt;='PAINEL E TARGET'!$T$11,'PAINEL E TARGET'!$S$11,
IF(CO195&gt;='PAINEL E TARGET'!$T$12,'PAINEL E TARGET'!$S$12,
IF(CO195&gt;='PAINEL E TARGET'!$T$13,'PAINEL E TARGET'!$S$13,
IF(CO195&gt;='PAINEL E TARGET'!$T$14,'PAINEL E TARGET'!$S$14,
IF(CO195&gt;='PAINEL E TARGET'!$T$15,'PAINEL E TARGET'!$S$15,
IF(CO195&gt;='PAINEL E TARGET'!$T$16,'PAINEL E TARGET'!$S$16,
IF(CO195&gt;='PAINEL E TARGET'!$T$17,'PAINEL E TARGET'!$S$17,
IF(CO195&gt;='PAINEL E TARGET'!$T$18,'PAINEL E TARGET'!$S$18,'PAINEL E TARGET'!$S$19))))))))</f>
        <v>Não elegível</v>
      </c>
      <c r="CQ195" s="17">
        <f>IFERROR(VLOOKUP($BW195,'PAINEL E TARGET'!$G$1:$Q$99,5,0),0)</f>
        <v>0.25</v>
      </c>
      <c r="CR195" s="17">
        <f>VLOOKUP(CP195,'PAINEL E TARGET'!$S$10:$U$19,3,0)</f>
        <v>0</v>
      </c>
      <c r="CS195" s="16">
        <f t="shared" si="101"/>
        <v>0</v>
      </c>
      <c r="CT195" s="17">
        <f t="shared" ref="CT195:CT258" si="123">IFERROR(ROUND(AE195,3),0)</f>
        <v>0.79800000000000004</v>
      </c>
      <c r="CU195" s="33" t="str">
        <f>IF(CT195&gt;='PAINEL E TARGET'!$T$11,'PAINEL E TARGET'!$S$11,
IF(CT195&gt;='PAINEL E TARGET'!$T$12,'PAINEL E TARGET'!$S$12,
IF(CT195&gt;='PAINEL E TARGET'!$T$13,'PAINEL E TARGET'!$S$13,
IF(CT195&gt;='PAINEL E TARGET'!$T$14,'PAINEL E TARGET'!$S$14,
IF(CT195&gt;='PAINEL E TARGET'!$T$15,'PAINEL E TARGET'!$S$15,
IF(CT195&gt;='PAINEL E TARGET'!$T$16,'PAINEL E TARGET'!$S$16,
IF(CT195&gt;='PAINEL E TARGET'!$T$17,'PAINEL E TARGET'!$S$17,
IF(CT195&gt;='PAINEL E TARGET'!$T$18,'PAINEL E TARGET'!$S$18,'PAINEL E TARGET'!$S$19))))))))</f>
        <v>Não elegível</v>
      </c>
      <c r="CV195" s="17">
        <f>IFERROR(VLOOKUP($BW195,'PAINEL E TARGET'!$G$1:$Q$99,6,0),0)</f>
        <v>0.2</v>
      </c>
      <c r="CW195" s="17">
        <f>VLOOKUP(CU195,'PAINEL E TARGET'!$S$10:$U$19,3,0)</f>
        <v>0</v>
      </c>
      <c r="CX195" s="16">
        <f t="shared" si="102"/>
        <v>0</v>
      </c>
      <c r="CY195" s="17">
        <f t="shared" ref="CY195:CY258" si="124">IFERROR(ROUND((M195/K195),3),0)</f>
        <v>0.52300000000000002</v>
      </c>
      <c r="CZ195" s="33" t="str">
        <f>IF(CY195&gt;='PAINEL E TARGET'!$T$11,'PAINEL E TARGET'!$S$11,
IF(CY195&gt;='PAINEL E TARGET'!$T$12,'PAINEL E TARGET'!$S$12,
IF(CY195&gt;='PAINEL E TARGET'!$T$13,'PAINEL E TARGET'!$S$13,
IF(CY195&gt;='PAINEL E TARGET'!$T$14,'PAINEL E TARGET'!$S$14,
IF(CY195&gt;='PAINEL E TARGET'!$T$15,'PAINEL E TARGET'!$S$15,
IF(CY195&gt;='PAINEL E TARGET'!$T$16,'PAINEL E TARGET'!$S$16,
IF(CY195&gt;='PAINEL E TARGET'!$T$17,'PAINEL E TARGET'!$S$17,
IF(CY195&gt;='PAINEL E TARGET'!$T$18,'PAINEL E TARGET'!$S$18,'PAINEL E TARGET'!$S$19))))))))</f>
        <v>Não elegível</v>
      </c>
      <c r="DA195" s="17">
        <f>IFERROR(VLOOKUP($BW195,'PAINEL E TARGET'!$G$1:$Q$99,7,0),0)</f>
        <v>0.15</v>
      </c>
      <c r="DB195" s="17">
        <f>VLOOKUP(CZ195,'PAINEL E TARGET'!$S$10:$U$19,3,0)</f>
        <v>0</v>
      </c>
      <c r="DC195" s="16">
        <f t="shared" si="103"/>
        <v>0</v>
      </c>
      <c r="DD195" s="17">
        <f t="shared" ref="DD195:DD258" si="125">IFERROR(ROUND(BB195/BA195,3),0)</f>
        <v>0.80200000000000005</v>
      </c>
      <c r="DE195" s="33" t="str">
        <f>IF(DD195&gt;='PAINEL E TARGET'!$T$11,'PAINEL E TARGET'!$S$11,
IF(DD195&gt;='PAINEL E TARGET'!$T$12,'PAINEL E TARGET'!$S$12,
IF(DD195&gt;='PAINEL E TARGET'!$T$13,'PAINEL E TARGET'!$S$13,
IF(DD195&gt;='PAINEL E TARGET'!$T$14,'PAINEL E TARGET'!$S$14,
IF(DD195&gt;='PAINEL E TARGET'!$T$15,'PAINEL E TARGET'!$S$15,
IF(DD195&gt;='PAINEL E TARGET'!$T$16,'PAINEL E TARGET'!$S$16,
IF(DD195&gt;='PAINEL E TARGET'!$T$17,'PAINEL E TARGET'!$S$17,
IF(DD195&gt;='PAINEL E TARGET'!$T$18,'PAINEL E TARGET'!$S$18,'PAINEL E TARGET'!$S$19))))))))</f>
        <v>Não elegível</v>
      </c>
      <c r="DF195" s="17">
        <f>IFERROR(VLOOKUP($BW195,'PAINEL E TARGET'!$G$1:$Q$99,8,0),0)</f>
        <v>0.1</v>
      </c>
      <c r="DG195" s="17">
        <f>VLOOKUP(DE195,'PAINEL E TARGET'!$S$10:$U$19,3,0)</f>
        <v>0</v>
      </c>
      <c r="DH195" s="16">
        <f t="shared" si="104"/>
        <v>0</v>
      </c>
      <c r="DI195" s="17">
        <f t="shared" ref="DI195:DI258" si="126">IFERROR(ROUND((AI195/AH195),3),0)</f>
        <v>0</v>
      </c>
      <c r="DJ195" s="33" t="str">
        <f>IF(DI195&gt;='PAINEL E TARGET'!$T$11,'PAINEL E TARGET'!$S$11,
IF(DI195&gt;='PAINEL E TARGET'!$T$12,'PAINEL E TARGET'!$S$12,
IF(DI195&gt;='PAINEL E TARGET'!$T$13,'PAINEL E TARGET'!$S$13,
IF(DI195&gt;='PAINEL E TARGET'!$T$14,'PAINEL E TARGET'!$S$14,
IF(DI195&gt;='PAINEL E TARGET'!$T$15,'PAINEL E TARGET'!$S$15,
IF(DI195&gt;='PAINEL E TARGET'!$T$16,'PAINEL E TARGET'!$S$16,
IF(DI195&gt;='PAINEL E TARGET'!$T$17,'PAINEL E TARGET'!$S$17,
IF(DI195&gt;='PAINEL E TARGET'!$T$18,'PAINEL E TARGET'!$S$18,'PAINEL E TARGET'!$S$19))))))))</f>
        <v>Não elegível</v>
      </c>
      <c r="DK195" s="17">
        <f>IFERROR(VLOOKUP($BW195,'PAINEL E TARGET'!$G$1:$Q$99,9,0),0)</f>
        <v>0.05</v>
      </c>
      <c r="DL195" s="17">
        <f>VLOOKUP(DJ195,'PAINEL E TARGET'!$S$10:$U$19,3,0)</f>
        <v>0</v>
      </c>
      <c r="DM195" s="16">
        <f t="shared" si="105"/>
        <v>0</v>
      </c>
      <c r="DN195" s="17">
        <f t="shared" ref="DN195:DN258" si="127">IFERROR(ROUND((AX195),3),0)</f>
        <v>1.073</v>
      </c>
      <c r="DO195" s="33" t="str">
        <f>IF(DN195&gt;='PAINEL E TARGET'!$T$11,'PAINEL E TARGET'!$S$11,
IF(DN195&gt;='PAINEL E TARGET'!$T$12,'PAINEL E TARGET'!$S$12,
IF(DN195&gt;='PAINEL E TARGET'!$T$13,'PAINEL E TARGET'!$S$13,
IF(DN195&gt;='PAINEL E TARGET'!$T$14,'PAINEL E TARGET'!$S$14,
IF(DN195&gt;='PAINEL E TARGET'!$T$15,'PAINEL E TARGET'!$S$15,
IF(DN195&gt;='PAINEL E TARGET'!$T$16,'PAINEL E TARGET'!$S$16,
IF(DN195&gt;='PAINEL E TARGET'!$T$17,'PAINEL E TARGET'!$S$17,
IF(DN195&gt;='PAINEL E TARGET'!$T$18,'PAINEL E TARGET'!$S$18,'PAINEL E TARGET'!$S$19))))))))</f>
        <v>3. Fx de 105% a 109,9%</v>
      </c>
      <c r="DP195" s="17">
        <f>IFERROR(VLOOKUP($BW195,'PAINEL E TARGET'!$G$1:$Q$99,10,0),0)</f>
        <v>0</v>
      </c>
      <c r="DQ195" s="17">
        <f>VLOOKUP(DO195,'PAINEL E TARGET'!$S$10:$U$19,3,0)</f>
        <v>1.1000000000000001</v>
      </c>
      <c r="DR195" s="16">
        <f t="shared" si="106"/>
        <v>0</v>
      </c>
      <c r="DS195" s="17">
        <f t="shared" ref="DS195:DS258" si="128">IFERROR(ROUND(AG195/AF195,3),0)</f>
        <v>0.91300000000000003</v>
      </c>
      <c r="DT195" s="16">
        <f>IF(DS195&gt;=1,VLOOKUP(BO195,'PAINEL E TARGET'!$S$1:$W$8,5,0),0)</f>
        <v>0</v>
      </c>
      <c r="DU195" s="16">
        <f t="shared" si="107"/>
        <v>0</v>
      </c>
    </row>
    <row r="196" spans="2:125" s="32" customFormat="1" x14ac:dyDescent="0.2">
      <c r="B196" s="44">
        <v>43541</v>
      </c>
      <c r="C196" s="65">
        <v>956</v>
      </c>
      <c r="D196" s="66" t="s">
        <v>202</v>
      </c>
      <c r="E196" s="65">
        <v>611</v>
      </c>
      <c r="F196" s="65" t="s">
        <v>1019</v>
      </c>
      <c r="G196" s="67">
        <v>1950921.3967182369</v>
      </c>
      <c r="H196" s="67">
        <v>1131949.9676555502</v>
      </c>
      <c r="I196" s="67">
        <v>1128299.0900000001</v>
      </c>
      <c r="J196" s="68">
        <v>0.99677470050808725</v>
      </c>
      <c r="K196" s="67">
        <v>383.33598259506101</v>
      </c>
      <c r="L196" s="67">
        <v>951156.16916349856</v>
      </c>
      <c r="M196" s="67">
        <v>0</v>
      </c>
      <c r="N196" s="67">
        <v>1057512.8</v>
      </c>
      <c r="O196" s="67">
        <v>1656331.4528356178</v>
      </c>
      <c r="P196" s="67" t="s">
        <v>1082</v>
      </c>
      <c r="Q196" s="67" t="s">
        <v>1082</v>
      </c>
      <c r="R196" s="67">
        <v>0</v>
      </c>
      <c r="S196" s="67">
        <v>0</v>
      </c>
      <c r="T196" s="68">
        <v>7.5249823693874382E-2</v>
      </c>
      <c r="U196" s="68">
        <v>6.8788878962032424E-2</v>
      </c>
      <c r="V196" s="68">
        <v>0.91414006817974902</v>
      </c>
      <c r="W196" s="67">
        <v>71603.179999999993</v>
      </c>
      <c r="X196" s="67">
        <v>72745.12000000001</v>
      </c>
      <c r="Y196" s="68">
        <v>1.0159481743687921</v>
      </c>
      <c r="Z196" s="68">
        <v>0</v>
      </c>
      <c r="AA196" s="68">
        <v>0</v>
      </c>
      <c r="AB196" s="68">
        <v>0</v>
      </c>
      <c r="AC196" s="67">
        <v>0</v>
      </c>
      <c r="AD196" s="67">
        <v>0</v>
      </c>
      <c r="AE196" s="68" t="s">
        <v>1082</v>
      </c>
      <c r="AF196" s="43">
        <v>80</v>
      </c>
      <c r="AG196" s="43">
        <v>80</v>
      </c>
      <c r="AH196" s="43">
        <v>18</v>
      </c>
      <c r="AI196" s="43">
        <v>6</v>
      </c>
      <c r="AJ196" s="67">
        <v>31697.710000000006</v>
      </c>
      <c r="AK196" s="67">
        <v>36311.15</v>
      </c>
      <c r="AL196" s="68">
        <v>1.145544898984816</v>
      </c>
      <c r="AM196" s="67">
        <v>14571.75</v>
      </c>
      <c r="AN196" s="67">
        <v>11248</v>
      </c>
      <c r="AO196" s="68">
        <v>0.77190454132139241</v>
      </c>
      <c r="AP196" s="67">
        <v>0</v>
      </c>
      <c r="AQ196" s="67">
        <v>0</v>
      </c>
      <c r="AR196" s="68">
        <v>0</v>
      </c>
      <c r="AS196" s="67">
        <v>25333.719999999998</v>
      </c>
      <c r="AT196" s="67">
        <v>25185.96999999999</v>
      </c>
      <c r="AU196" s="68">
        <v>0.99416785217488757</v>
      </c>
      <c r="AV196" s="43">
        <v>495.54</v>
      </c>
      <c r="AW196" s="43">
        <v>969.82999999999993</v>
      </c>
      <c r="AX196" s="69">
        <v>1.9571174879928963</v>
      </c>
      <c r="AY196" s="43">
        <v>383.33598259506101</v>
      </c>
      <c r="AZ196" s="43">
        <v>0</v>
      </c>
      <c r="BA196" s="43">
        <v>11730.863488548814</v>
      </c>
      <c r="BB196" s="43">
        <v>22308.729999999996</v>
      </c>
      <c r="BC196" s="43">
        <v>639.58737058717236</v>
      </c>
      <c r="BD196" s="43">
        <v>20120.541517764046</v>
      </c>
      <c r="BE196" s="43">
        <v>125470.97</v>
      </c>
      <c r="BF196" s="43">
        <v>0</v>
      </c>
      <c r="BG196" s="43">
        <v>863.38999999999976</v>
      </c>
      <c r="BH196" s="43">
        <v>30</v>
      </c>
      <c r="BI196" s="44">
        <v>43173</v>
      </c>
      <c r="BJ196" s="44">
        <v>43541</v>
      </c>
      <c r="BK196" s="44">
        <v>43172</v>
      </c>
      <c r="BL196" s="43">
        <f t="shared" ref="BL196:BL259" si="129">IFERROR(I196+S196,0)</f>
        <v>1128299.0900000001</v>
      </c>
      <c r="BM196" s="43">
        <f t="shared" ref="BM196:BM259" si="130">IFERROR(M196+N196+S196,0)</f>
        <v>1057512.8</v>
      </c>
      <c r="BO196" s="16" t="str">
        <f>IFERROR(VLOOKUP($C196,'PORTE LOJA'!A:B,2,0),"PORTE 1")</f>
        <v>PORTE 3</v>
      </c>
      <c r="BP196" s="16">
        <f>VLOOKUP(BO196,'PAINEL E TARGET'!$S$1:$W$8,3,0)</f>
        <v>2400</v>
      </c>
      <c r="BQ196" s="16">
        <f t="shared" si="108"/>
        <v>1</v>
      </c>
      <c r="BR196" s="16">
        <f t="shared" si="109"/>
        <v>1</v>
      </c>
      <c r="BS196" s="16">
        <f t="shared" si="110"/>
        <v>0</v>
      </c>
      <c r="BT196" s="16">
        <f t="shared" si="111"/>
        <v>1</v>
      </c>
      <c r="BU196" s="16">
        <f t="shared" si="112"/>
        <v>1</v>
      </c>
      <c r="BV196" s="16">
        <f t="shared" si="113"/>
        <v>1</v>
      </c>
      <c r="BW196" s="17" t="str">
        <f t="shared" ref="BW196:BW259" si="131">CONCATENATE(BQ196,BR196,BS196,BT196,BU196,BV196)</f>
        <v>110111</v>
      </c>
      <c r="BY196" s="17">
        <f t="shared" si="114"/>
        <v>0.997</v>
      </c>
      <c r="BZ196" s="17">
        <f t="shared" si="115"/>
        <v>1.111</v>
      </c>
      <c r="CA196" s="17" t="str">
        <f t="shared" ref="CA196:CA259" si="132">IF(BZ196&gt;BY196,"Sem Retira","Com Retira")</f>
        <v>Sem Retira</v>
      </c>
      <c r="CB196" s="17">
        <f t="shared" ref="CB196:CB259" si="133">MAX(BY196:BZ196)</f>
        <v>1.111</v>
      </c>
      <c r="CC196" s="33" t="str">
        <f>IF(CB196&gt;='PAINEL E TARGET'!$T$11,'PAINEL E TARGET'!$S$11,
IF(CB196&gt;='PAINEL E TARGET'!$T$12,'PAINEL E TARGET'!$S$12,
IF(CB196&gt;='PAINEL E TARGET'!$T$13,'PAINEL E TARGET'!$S$13,
IF(CB196&gt;='PAINEL E TARGET'!$T$14,'PAINEL E TARGET'!$S$14,
IF(CB196&gt;='PAINEL E TARGET'!$T$15,'PAINEL E TARGET'!$S$15,
IF(CB196&gt;='PAINEL E TARGET'!$T$16,'PAINEL E TARGET'!$S$16,
IF(CB196&gt;='PAINEL E TARGET'!$T$17,'PAINEL E TARGET'!$S$17,
IF(CB196&gt;='PAINEL E TARGET'!$T$18,'PAINEL E TARGET'!$S$18,'PAINEL E TARGET'!$S$19))))))))</f>
        <v>4. Fx de 110% a 114,9%</v>
      </c>
      <c r="CD196" s="17">
        <f>IFERROR(VLOOKUP($BW196,'PAINEL E TARGET'!$G$1:$Q$99,4,0),0)</f>
        <v>0.3</v>
      </c>
      <c r="CE196" s="17">
        <f>VLOOKUP(CC196,'PAINEL E TARGET'!$S$10:$U$19,3,0)</f>
        <v>1.2</v>
      </c>
      <c r="CF196" s="16">
        <f t="shared" ref="CF196:CF259" si="134">CE196*CD196*$BP196</f>
        <v>864</v>
      </c>
      <c r="CG196" s="17">
        <f t="shared" si="116"/>
        <v>1.1459999999999999</v>
      </c>
      <c r="CH196" s="17">
        <f t="shared" si="117"/>
        <v>0.77200000000000002</v>
      </c>
      <c r="CI196" s="17" t="str">
        <f t="shared" si="118"/>
        <v>sem meta</v>
      </c>
      <c r="CJ196" s="17">
        <f t="shared" si="119"/>
        <v>0.99399999999999999</v>
      </c>
      <c r="CK196" s="17">
        <f t="shared" si="120"/>
        <v>1.9570000000000001</v>
      </c>
      <c r="CL196" s="17">
        <f t="shared" si="121"/>
        <v>1.016</v>
      </c>
      <c r="CM196" s="16">
        <f t="shared" si="122"/>
        <v>5</v>
      </c>
      <c r="CN196" s="17" t="str">
        <f t="shared" ref="CN196:CN259" si="135">IF(CM196=5,"ok","não ok")</f>
        <v>ok</v>
      </c>
      <c r="CO196" s="17">
        <f t="shared" ref="CO196:CO259" si="136">IF(CN196="ok",CL196,0)</f>
        <v>1.016</v>
      </c>
      <c r="CP196" s="33" t="str">
        <f>IF(CO196&gt;='PAINEL E TARGET'!$T$11,'PAINEL E TARGET'!$S$11,
IF(CO196&gt;='PAINEL E TARGET'!$T$12,'PAINEL E TARGET'!$S$12,
IF(CO196&gt;='PAINEL E TARGET'!$T$13,'PAINEL E TARGET'!$S$13,
IF(CO196&gt;='PAINEL E TARGET'!$T$14,'PAINEL E TARGET'!$S$14,
IF(CO196&gt;='PAINEL E TARGET'!$T$15,'PAINEL E TARGET'!$S$15,
IF(CO196&gt;='PAINEL E TARGET'!$T$16,'PAINEL E TARGET'!$S$16,
IF(CO196&gt;='PAINEL E TARGET'!$T$17,'PAINEL E TARGET'!$S$17,
IF(CO196&gt;='PAINEL E TARGET'!$T$18,'PAINEL E TARGET'!$S$18,'PAINEL E TARGET'!$S$19))))))))</f>
        <v>2. Fx de 100% a 104,9%</v>
      </c>
      <c r="CQ196" s="17">
        <f>IFERROR(VLOOKUP($BW196,'PAINEL E TARGET'!$G$1:$Q$99,5,0),0)</f>
        <v>0.3</v>
      </c>
      <c r="CR196" s="17">
        <f>VLOOKUP(CP196,'PAINEL E TARGET'!$S$10:$U$19,3,0)</f>
        <v>1</v>
      </c>
      <c r="CS196" s="16">
        <f t="shared" ref="CS196:CS259" si="137">CR196*CQ196*$BP196</f>
        <v>720</v>
      </c>
      <c r="CT196" s="17">
        <f t="shared" si="123"/>
        <v>0</v>
      </c>
      <c r="CU196" s="33" t="str">
        <f>IF(CT196&gt;='PAINEL E TARGET'!$T$11,'PAINEL E TARGET'!$S$11,
IF(CT196&gt;='PAINEL E TARGET'!$T$12,'PAINEL E TARGET'!$S$12,
IF(CT196&gt;='PAINEL E TARGET'!$T$13,'PAINEL E TARGET'!$S$13,
IF(CT196&gt;='PAINEL E TARGET'!$T$14,'PAINEL E TARGET'!$S$14,
IF(CT196&gt;='PAINEL E TARGET'!$T$15,'PAINEL E TARGET'!$S$15,
IF(CT196&gt;='PAINEL E TARGET'!$T$16,'PAINEL E TARGET'!$S$16,
IF(CT196&gt;='PAINEL E TARGET'!$T$17,'PAINEL E TARGET'!$S$17,
IF(CT196&gt;='PAINEL E TARGET'!$T$18,'PAINEL E TARGET'!$S$18,'PAINEL E TARGET'!$S$19))))))))</f>
        <v>Não elegível</v>
      </c>
      <c r="CV196" s="17">
        <f>IFERROR(VLOOKUP($BW196,'PAINEL E TARGET'!$G$1:$Q$99,6,0),0)</f>
        <v>0</v>
      </c>
      <c r="CW196" s="17">
        <f>VLOOKUP(CU196,'PAINEL E TARGET'!$S$10:$U$19,3,0)</f>
        <v>0</v>
      </c>
      <c r="CX196" s="16">
        <f t="shared" ref="CX196:CX259" si="138">CW196*CV196*$BP196</f>
        <v>0</v>
      </c>
      <c r="CY196" s="17">
        <f t="shared" si="124"/>
        <v>0</v>
      </c>
      <c r="CZ196" s="33" t="str">
        <f>IF(CY196&gt;='PAINEL E TARGET'!$T$11,'PAINEL E TARGET'!$S$11,
IF(CY196&gt;='PAINEL E TARGET'!$T$12,'PAINEL E TARGET'!$S$12,
IF(CY196&gt;='PAINEL E TARGET'!$T$13,'PAINEL E TARGET'!$S$13,
IF(CY196&gt;='PAINEL E TARGET'!$T$14,'PAINEL E TARGET'!$S$14,
IF(CY196&gt;='PAINEL E TARGET'!$T$15,'PAINEL E TARGET'!$S$15,
IF(CY196&gt;='PAINEL E TARGET'!$T$16,'PAINEL E TARGET'!$S$16,
IF(CY196&gt;='PAINEL E TARGET'!$T$17,'PAINEL E TARGET'!$S$17,
IF(CY196&gt;='PAINEL E TARGET'!$T$18,'PAINEL E TARGET'!$S$18,'PAINEL E TARGET'!$S$19))))))))</f>
        <v>Não elegível</v>
      </c>
      <c r="DA196" s="17">
        <f>IFERROR(VLOOKUP($BW196,'PAINEL E TARGET'!$G$1:$Q$99,7,0),0)</f>
        <v>0.15</v>
      </c>
      <c r="DB196" s="17">
        <f>VLOOKUP(CZ196,'PAINEL E TARGET'!$S$10:$U$19,3,0)</f>
        <v>0</v>
      </c>
      <c r="DC196" s="16">
        <f t="shared" ref="DC196:DC259" si="139">DB196*DA196*$BP196</f>
        <v>0</v>
      </c>
      <c r="DD196" s="17">
        <f t="shared" si="125"/>
        <v>1.9019999999999999</v>
      </c>
      <c r="DE196" s="33" t="str">
        <f>IF(DD196&gt;='PAINEL E TARGET'!$T$11,'PAINEL E TARGET'!$S$11,
IF(DD196&gt;='PAINEL E TARGET'!$T$12,'PAINEL E TARGET'!$S$12,
IF(DD196&gt;='PAINEL E TARGET'!$T$13,'PAINEL E TARGET'!$S$13,
IF(DD196&gt;='PAINEL E TARGET'!$T$14,'PAINEL E TARGET'!$S$14,
IF(DD196&gt;='PAINEL E TARGET'!$T$15,'PAINEL E TARGET'!$S$15,
IF(DD196&gt;='PAINEL E TARGET'!$T$16,'PAINEL E TARGET'!$S$16,
IF(DD196&gt;='PAINEL E TARGET'!$T$17,'PAINEL E TARGET'!$S$17,
IF(DD196&gt;='PAINEL E TARGET'!$T$18,'PAINEL E TARGET'!$S$18,'PAINEL E TARGET'!$S$19))))))))</f>
        <v>8. Fx de 130% ou mais</v>
      </c>
      <c r="DF196" s="17">
        <f>IFERROR(VLOOKUP($BW196,'PAINEL E TARGET'!$G$1:$Q$99,8,0),0)</f>
        <v>0.1</v>
      </c>
      <c r="DG196" s="17">
        <f>VLOOKUP(DE196,'PAINEL E TARGET'!$S$10:$U$19,3,0)</f>
        <v>1.6</v>
      </c>
      <c r="DH196" s="16">
        <f t="shared" ref="DH196:DH259" si="140">DG196*DF196*$BP196</f>
        <v>384.00000000000006</v>
      </c>
      <c r="DI196" s="17">
        <f t="shared" si="126"/>
        <v>0.33300000000000002</v>
      </c>
      <c r="DJ196" s="33" t="str">
        <f>IF(DI196&gt;='PAINEL E TARGET'!$T$11,'PAINEL E TARGET'!$S$11,
IF(DI196&gt;='PAINEL E TARGET'!$T$12,'PAINEL E TARGET'!$S$12,
IF(DI196&gt;='PAINEL E TARGET'!$T$13,'PAINEL E TARGET'!$S$13,
IF(DI196&gt;='PAINEL E TARGET'!$T$14,'PAINEL E TARGET'!$S$14,
IF(DI196&gt;='PAINEL E TARGET'!$T$15,'PAINEL E TARGET'!$S$15,
IF(DI196&gt;='PAINEL E TARGET'!$T$16,'PAINEL E TARGET'!$S$16,
IF(DI196&gt;='PAINEL E TARGET'!$T$17,'PAINEL E TARGET'!$S$17,
IF(DI196&gt;='PAINEL E TARGET'!$T$18,'PAINEL E TARGET'!$S$18,'PAINEL E TARGET'!$S$19))))))))</f>
        <v>Não elegível</v>
      </c>
      <c r="DK196" s="17">
        <f>IFERROR(VLOOKUP($BW196,'PAINEL E TARGET'!$G$1:$Q$99,9,0),0)</f>
        <v>0.15</v>
      </c>
      <c r="DL196" s="17">
        <f>VLOOKUP(DJ196,'PAINEL E TARGET'!$S$10:$U$19,3,0)</f>
        <v>0</v>
      </c>
      <c r="DM196" s="16">
        <f t="shared" ref="DM196:DM259" si="141">DL196*DK196*$BP196</f>
        <v>0</v>
      </c>
      <c r="DN196" s="17">
        <f t="shared" si="127"/>
        <v>1.9570000000000001</v>
      </c>
      <c r="DO196" s="33" t="str">
        <f>IF(DN196&gt;='PAINEL E TARGET'!$T$11,'PAINEL E TARGET'!$S$11,
IF(DN196&gt;='PAINEL E TARGET'!$T$12,'PAINEL E TARGET'!$S$12,
IF(DN196&gt;='PAINEL E TARGET'!$T$13,'PAINEL E TARGET'!$S$13,
IF(DN196&gt;='PAINEL E TARGET'!$T$14,'PAINEL E TARGET'!$S$14,
IF(DN196&gt;='PAINEL E TARGET'!$T$15,'PAINEL E TARGET'!$S$15,
IF(DN196&gt;='PAINEL E TARGET'!$T$16,'PAINEL E TARGET'!$S$16,
IF(DN196&gt;='PAINEL E TARGET'!$T$17,'PAINEL E TARGET'!$S$17,
IF(DN196&gt;='PAINEL E TARGET'!$T$18,'PAINEL E TARGET'!$S$18,'PAINEL E TARGET'!$S$19))))))))</f>
        <v>8. Fx de 130% ou mais</v>
      </c>
      <c r="DP196" s="17">
        <f>IFERROR(VLOOKUP($BW196,'PAINEL E TARGET'!$G$1:$Q$99,10,0),0)</f>
        <v>0</v>
      </c>
      <c r="DQ196" s="17">
        <f>VLOOKUP(DO196,'PAINEL E TARGET'!$S$10:$U$19,3,0)</f>
        <v>1.6</v>
      </c>
      <c r="DR196" s="16">
        <f t="shared" ref="DR196:DR259" si="142">DQ196*DP196*$BP196</f>
        <v>0</v>
      </c>
      <c r="DS196" s="17">
        <f t="shared" si="128"/>
        <v>1</v>
      </c>
      <c r="DT196" s="16">
        <f>IF(DS196&gt;=1,VLOOKUP(BO196,'PAINEL E TARGET'!$S$1:$W$8,5,0),0)</f>
        <v>240</v>
      </c>
      <c r="DU196" s="16">
        <f t="shared" ref="DU196:DU259" si="143">SUM(CF196,CS196,CX196,DC196,DH196,DM196,DT196,DR196)</f>
        <v>2208</v>
      </c>
    </row>
    <row r="197" spans="2:125" s="32" customFormat="1" x14ac:dyDescent="0.2">
      <c r="B197" s="44">
        <v>43541</v>
      </c>
      <c r="C197" s="65">
        <v>957</v>
      </c>
      <c r="D197" s="66" t="s">
        <v>203</v>
      </c>
      <c r="E197" s="65">
        <v>613</v>
      </c>
      <c r="F197" s="65" t="s">
        <v>1019</v>
      </c>
      <c r="G197" s="67">
        <v>1507523.603183974</v>
      </c>
      <c r="H197" s="67">
        <v>864693.71088683384</v>
      </c>
      <c r="I197" s="67">
        <v>826247.88</v>
      </c>
      <c r="J197" s="68">
        <v>0.95553820919154875</v>
      </c>
      <c r="K197" s="67">
        <v>1086.2632913228438</v>
      </c>
      <c r="L197" s="67">
        <v>781190.37745613547</v>
      </c>
      <c r="M197" s="67">
        <v>5005</v>
      </c>
      <c r="N197" s="67">
        <v>806116.71</v>
      </c>
      <c r="O197" s="67">
        <v>1366908.0626281227</v>
      </c>
      <c r="P197" s="67" t="s">
        <v>1082</v>
      </c>
      <c r="Q197" s="67" t="s">
        <v>1082</v>
      </c>
      <c r="R197" s="67">
        <v>0</v>
      </c>
      <c r="S197" s="67">
        <v>2549</v>
      </c>
      <c r="T197" s="68">
        <v>6.2941953568949077E-2</v>
      </c>
      <c r="U197" s="68">
        <v>5.7212042814141918E-2</v>
      </c>
      <c r="V197" s="68">
        <v>0.90896515869132677</v>
      </c>
      <c r="W197" s="67">
        <v>49238.02</v>
      </c>
      <c r="X197" s="67">
        <v>46405.93</v>
      </c>
      <c r="Y197" s="68">
        <v>0.94248164325048012</v>
      </c>
      <c r="Z197" s="68">
        <v>0</v>
      </c>
      <c r="AA197" s="68">
        <v>0</v>
      </c>
      <c r="AB197" s="68">
        <v>0</v>
      </c>
      <c r="AC197" s="67">
        <v>0</v>
      </c>
      <c r="AD197" s="67">
        <v>0</v>
      </c>
      <c r="AE197" s="68" t="s">
        <v>1082</v>
      </c>
      <c r="AF197" s="43">
        <v>80</v>
      </c>
      <c r="AG197" s="43">
        <v>89</v>
      </c>
      <c r="AH197" s="43">
        <v>12</v>
      </c>
      <c r="AI197" s="43">
        <v>10</v>
      </c>
      <c r="AJ197" s="67">
        <v>33570.490000000005</v>
      </c>
      <c r="AK197" s="67">
        <v>32281</v>
      </c>
      <c r="AL197" s="68">
        <v>0.96158858568939554</v>
      </c>
      <c r="AM197" s="67">
        <v>8170.29</v>
      </c>
      <c r="AN197" s="67">
        <v>8541</v>
      </c>
      <c r="AO197" s="68">
        <v>1.0453729304590167</v>
      </c>
      <c r="AP197" s="67">
        <v>0</v>
      </c>
      <c r="AQ197" s="67">
        <v>955.96</v>
      </c>
      <c r="AR197" s="68">
        <v>0</v>
      </c>
      <c r="AS197" s="67">
        <v>7497.2399999999989</v>
      </c>
      <c r="AT197" s="67">
        <v>4627.9699999999993</v>
      </c>
      <c r="AU197" s="68">
        <v>0.6172898293238579</v>
      </c>
      <c r="AV197" s="43">
        <v>327</v>
      </c>
      <c r="AW197" s="43">
        <v>154.96</v>
      </c>
      <c r="AX197" s="69">
        <v>0.47388379204892966</v>
      </c>
      <c r="AY197" s="43">
        <v>1086.2632913228438</v>
      </c>
      <c r="AZ197" s="43">
        <v>5005</v>
      </c>
      <c r="BA197" s="43">
        <v>15029.445643864561</v>
      </c>
      <c r="BB197" s="43">
        <v>15686.509999999998</v>
      </c>
      <c r="BC197" s="43">
        <v>1890.1163083461638</v>
      </c>
      <c r="BD197" s="43">
        <v>26190.98989726228</v>
      </c>
      <c r="BE197" s="43">
        <v>86679.689999999988</v>
      </c>
      <c r="BF197" s="43">
        <v>0</v>
      </c>
      <c r="BG197" s="43">
        <v>572.27999999999986</v>
      </c>
      <c r="BH197" s="43">
        <v>30</v>
      </c>
      <c r="BI197" s="44">
        <v>43173</v>
      </c>
      <c r="BJ197" s="44">
        <v>43541</v>
      </c>
      <c r="BK197" s="44">
        <v>43172</v>
      </c>
      <c r="BL197" s="43">
        <f t="shared" si="129"/>
        <v>828796.88</v>
      </c>
      <c r="BM197" s="43">
        <f t="shared" si="130"/>
        <v>813670.71</v>
      </c>
      <c r="BO197" s="16" t="str">
        <f>IFERROR(VLOOKUP($C197,'PORTE LOJA'!A:B,2,0),"PORTE 1")</f>
        <v>PORTE 2</v>
      </c>
      <c r="BP197" s="16">
        <f>VLOOKUP(BO197,'PAINEL E TARGET'!$S$1:$W$8,3,0)</f>
        <v>1875</v>
      </c>
      <c r="BQ197" s="16">
        <f t="shared" si="108"/>
        <v>1</v>
      </c>
      <c r="BR197" s="16">
        <f t="shared" si="109"/>
        <v>1</v>
      </c>
      <c r="BS197" s="16">
        <f t="shared" si="110"/>
        <v>0</v>
      </c>
      <c r="BT197" s="16">
        <f t="shared" si="111"/>
        <v>1</v>
      </c>
      <c r="BU197" s="16">
        <f t="shared" si="112"/>
        <v>1</v>
      </c>
      <c r="BV197" s="16">
        <f t="shared" si="113"/>
        <v>1</v>
      </c>
      <c r="BW197" s="17" t="str">
        <f t="shared" si="131"/>
        <v>110111</v>
      </c>
      <c r="BY197" s="17">
        <f t="shared" si="114"/>
        <v>0.95799999999999996</v>
      </c>
      <c r="BZ197" s="17">
        <f t="shared" si="115"/>
        <v>1.04</v>
      </c>
      <c r="CA197" s="17" t="str">
        <f t="shared" si="132"/>
        <v>Sem Retira</v>
      </c>
      <c r="CB197" s="17">
        <f t="shared" si="133"/>
        <v>1.04</v>
      </c>
      <c r="CC197" s="33" t="str">
        <f>IF(CB197&gt;='PAINEL E TARGET'!$T$11,'PAINEL E TARGET'!$S$11,
IF(CB197&gt;='PAINEL E TARGET'!$T$12,'PAINEL E TARGET'!$S$12,
IF(CB197&gt;='PAINEL E TARGET'!$T$13,'PAINEL E TARGET'!$S$13,
IF(CB197&gt;='PAINEL E TARGET'!$T$14,'PAINEL E TARGET'!$S$14,
IF(CB197&gt;='PAINEL E TARGET'!$T$15,'PAINEL E TARGET'!$S$15,
IF(CB197&gt;='PAINEL E TARGET'!$T$16,'PAINEL E TARGET'!$S$16,
IF(CB197&gt;='PAINEL E TARGET'!$T$17,'PAINEL E TARGET'!$S$17,
IF(CB197&gt;='PAINEL E TARGET'!$T$18,'PAINEL E TARGET'!$S$18,'PAINEL E TARGET'!$S$19))))))))</f>
        <v>2. Fx de 100% a 104,9%</v>
      </c>
      <c r="CD197" s="17">
        <f>IFERROR(VLOOKUP($BW197,'PAINEL E TARGET'!$G$1:$Q$99,4,0),0)</f>
        <v>0.3</v>
      </c>
      <c r="CE197" s="17">
        <f>VLOOKUP(CC197,'PAINEL E TARGET'!$S$10:$U$19,3,0)</f>
        <v>1</v>
      </c>
      <c r="CF197" s="16">
        <f t="shared" si="134"/>
        <v>562.5</v>
      </c>
      <c r="CG197" s="17">
        <f t="shared" si="116"/>
        <v>0.96199999999999997</v>
      </c>
      <c r="CH197" s="17">
        <f t="shared" si="117"/>
        <v>1.0449999999999999</v>
      </c>
      <c r="CI197" s="17" t="str">
        <f t="shared" si="118"/>
        <v>sem meta</v>
      </c>
      <c r="CJ197" s="17">
        <f t="shared" si="119"/>
        <v>0.61699999999999999</v>
      </c>
      <c r="CK197" s="17">
        <f t="shared" si="120"/>
        <v>0.47399999999999998</v>
      </c>
      <c r="CL197" s="17">
        <f t="shared" si="121"/>
        <v>0.94199999999999995</v>
      </c>
      <c r="CM197" s="16">
        <f t="shared" si="122"/>
        <v>3</v>
      </c>
      <c r="CN197" s="17" t="str">
        <f t="shared" si="135"/>
        <v>não ok</v>
      </c>
      <c r="CO197" s="17">
        <f t="shared" si="136"/>
        <v>0</v>
      </c>
      <c r="CP197" s="33" t="str">
        <f>IF(CO197&gt;='PAINEL E TARGET'!$T$11,'PAINEL E TARGET'!$S$11,
IF(CO197&gt;='PAINEL E TARGET'!$T$12,'PAINEL E TARGET'!$S$12,
IF(CO197&gt;='PAINEL E TARGET'!$T$13,'PAINEL E TARGET'!$S$13,
IF(CO197&gt;='PAINEL E TARGET'!$T$14,'PAINEL E TARGET'!$S$14,
IF(CO197&gt;='PAINEL E TARGET'!$T$15,'PAINEL E TARGET'!$S$15,
IF(CO197&gt;='PAINEL E TARGET'!$T$16,'PAINEL E TARGET'!$S$16,
IF(CO197&gt;='PAINEL E TARGET'!$T$17,'PAINEL E TARGET'!$S$17,
IF(CO197&gt;='PAINEL E TARGET'!$T$18,'PAINEL E TARGET'!$S$18,'PAINEL E TARGET'!$S$19))))))))</f>
        <v>Não elegível</v>
      </c>
      <c r="CQ197" s="17">
        <f>IFERROR(VLOOKUP($BW197,'PAINEL E TARGET'!$G$1:$Q$99,5,0),0)</f>
        <v>0.3</v>
      </c>
      <c r="CR197" s="17">
        <f>VLOOKUP(CP197,'PAINEL E TARGET'!$S$10:$U$19,3,0)</f>
        <v>0</v>
      </c>
      <c r="CS197" s="16">
        <f t="shared" si="137"/>
        <v>0</v>
      </c>
      <c r="CT197" s="17">
        <f t="shared" si="123"/>
        <v>0</v>
      </c>
      <c r="CU197" s="33" t="str">
        <f>IF(CT197&gt;='PAINEL E TARGET'!$T$11,'PAINEL E TARGET'!$S$11,
IF(CT197&gt;='PAINEL E TARGET'!$T$12,'PAINEL E TARGET'!$S$12,
IF(CT197&gt;='PAINEL E TARGET'!$T$13,'PAINEL E TARGET'!$S$13,
IF(CT197&gt;='PAINEL E TARGET'!$T$14,'PAINEL E TARGET'!$S$14,
IF(CT197&gt;='PAINEL E TARGET'!$T$15,'PAINEL E TARGET'!$S$15,
IF(CT197&gt;='PAINEL E TARGET'!$T$16,'PAINEL E TARGET'!$S$16,
IF(CT197&gt;='PAINEL E TARGET'!$T$17,'PAINEL E TARGET'!$S$17,
IF(CT197&gt;='PAINEL E TARGET'!$T$18,'PAINEL E TARGET'!$S$18,'PAINEL E TARGET'!$S$19))))))))</f>
        <v>Não elegível</v>
      </c>
      <c r="CV197" s="17">
        <f>IFERROR(VLOOKUP($BW197,'PAINEL E TARGET'!$G$1:$Q$99,6,0),0)</f>
        <v>0</v>
      </c>
      <c r="CW197" s="17">
        <f>VLOOKUP(CU197,'PAINEL E TARGET'!$S$10:$U$19,3,0)</f>
        <v>0</v>
      </c>
      <c r="CX197" s="16">
        <f t="shared" si="138"/>
        <v>0</v>
      </c>
      <c r="CY197" s="17">
        <f t="shared" si="124"/>
        <v>4.6079999999999997</v>
      </c>
      <c r="CZ197" s="33" t="str">
        <f>IF(CY197&gt;='PAINEL E TARGET'!$T$11,'PAINEL E TARGET'!$S$11,
IF(CY197&gt;='PAINEL E TARGET'!$T$12,'PAINEL E TARGET'!$S$12,
IF(CY197&gt;='PAINEL E TARGET'!$T$13,'PAINEL E TARGET'!$S$13,
IF(CY197&gt;='PAINEL E TARGET'!$T$14,'PAINEL E TARGET'!$S$14,
IF(CY197&gt;='PAINEL E TARGET'!$T$15,'PAINEL E TARGET'!$S$15,
IF(CY197&gt;='PAINEL E TARGET'!$T$16,'PAINEL E TARGET'!$S$16,
IF(CY197&gt;='PAINEL E TARGET'!$T$17,'PAINEL E TARGET'!$S$17,
IF(CY197&gt;='PAINEL E TARGET'!$T$18,'PAINEL E TARGET'!$S$18,'PAINEL E TARGET'!$S$19))))))))</f>
        <v>8. Fx de 130% ou mais</v>
      </c>
      <c r="DA197" s="17">
        <f>IFERROR(VLOOKUP($BW197,'PAINEL E TARGET'!$G$1:$Q$99,7,0),0)</f>
        <v>0.15</v>
      </c>
      <c r="DB197" s="17">
        <f>VLOOKUP(CZ197,'PAINEL E TARGET'!$S$10:$U$19,3,0)</f>
        <v>1.6</v>
      </c>
      <c r="DC197" s="16">
        <f t="shared" si="139"/>
        <v>450</v>
      </c>
      <c r="DD197" s="17">
        <f t="shared" si="125"/>
        <v>1.044</v>
      </c>
      <c r="DE197" s="33" t="str">
        <f>IF(DD197&gt;='PAINEL E TARGET'!$T$11,'PAINEL E TARGET'!$S$11,
IF(DD197&gt;='PAINEL E TARGET'!$T$12,'PAINEL E TARGET'!$S$12,
IF(DD197&gt;='PAINEL E TARGET'!$T$13,'PAINEL E TARGET'!$S$13,
IF(DD197&gt;='PAINEL E TARGET'!$T$14,'PAINEL E TARGET'!$S$14,
IF(DD197&gt;='PAINEL E TARGET'!$T$15,'PAINEL E TARGET'!$S$15,
IF(DD197&gt;='PAINEL E TARGET'!$T$16,'PAINEL E TARGET'!$S$16,
IF(DD197&gt;='PAINEL E TARGET'!$T$17,'PAINEL E TARGET'!$S$17,
IF(DD197&gt;='PAINEL E TARGET'!$T$18,'PAINEL E TARGET'!$S$18,'PAINEL E TARGET'!$S$19))))))))</f>
        <v>2. Fx de 100% a 104,9%</v>
      </c>
      <c r="DF197" s="17">
        <f>IFERROR(VLOOKUP($BW197,'PAINEL E TARGET'!$G$1:$Q$99,8,0),0)</f>
        <v>0.1</v>
      </c>
      <c r="DG197" s="17">
        <f>VLOOKUP(DE197,'PAINEL E TARGET'!$S$10:$U$19,3,0)</f>
        <v>1</v>
      </c>
      <c r="DH197" s="16">
        <f t="shared" si="140"/>
        <v>187.5</v>
      </c>
      <c r="DI197" s="17">
        <f t="shared" si="126"/>
        <v>0.83299999999999996</v>
      </c>
      <c r="DJ197" s="33" t="str">
        <f>IF(DI197&gt;='PAINEL E TARGET'!$T$11,'PAINEL E TARGET'!$S$11,
IF(DI197&gt;='PAINEL E TARGET'!$T$12,'PAINEL E TARGET'!$S$12,
IF(DI197&gt;='PAINEL E TARGET'!$T$13,'PAINEL E TARGET'!$S$13,
IF(DI197&gt;='PAINEL E TARGET'!$T$14,'PAINEL E TARGET'!$S$14,
IF(DI197&gt;='PAINEL E TARGET'!$T$15,'PAINEL E TARGET'!$S$15,
IF(DI197&gt;='PAINEL E TARGET'!$T$16,'PAINEL E TARGET'!$S$16,
IF(DI197&gt;='PAINEL E TARGET'!$T$17,'PAINEL E TARGET'!$S$17,
IF(DI197&gt;='PAINEL E TARGET'!$T$18,'PAINEL E TARGET'!$S$18,'PAINEL E TARGET'!$S$19))))))))</f>
        <v>Não elegível</v>
      </c>
      <c r="DK197" s="17">
        <f>IFERROR(VLOOKUP($BW197,'PAINEL E TARGET'!$G$1:$Q$99,9,0),0)</f>
        <v>0.15</v>
      </c>
      <c r="DL197" s="17">
        <f>VLOOKUP(DJ197,'PAINEL E TARGET'!$S$10:$U$19,3,0)</f>
        <v>0</v>
      </c>
      <c r="DM197" s="16">
        <f t="shared" si="141"/>
        <v>0</v>
      </c>
      <c r="DN197" s="17">
        <f t="shared" si="127"/>
        <v>0.47399999999999998</v>
      </c>
      <c r="DO197" s="33" t="str">
        <f>IF(DN197&gt;='PAINEL E TARGET'!$T$11,'PAINEL E TARGET'!$S$11,
IF(DN197&gt;='PAINEL E TARGET'!$T$12,'PAINEL E TARGET'!$S$12,
IF(DN197&gt;='PAINEL E TARGET'!$T$13,'PAINEL E TARGET'!$S$13,
IF(DN197&gt;='PAINEL E TARGET'!$T$14,'PAINEL E TARGET'!$S$14,
IF(DN197&gt;='PAINEL E TARGET'!$T$15,'PAINEL E TARGET'!$S$15,
IF(DN197&gt;='PAINEL E TARGET'!$T$16,'PAINEL E TARGET'!$S$16,
IF(DN197&gt;='PAINEL E TARGET'!$T$17,'PAINEL E TARGET'!$S$17,
IF(DN197&gt;='PAINEL E TARGET'!$T$18,'PAINEL E TARGET'!$S$18,'PAINEL E TARGET'!$S$19))))))))</f>
        <v>Não elegível</v>
      </c>
      <c r="DP197" s="17">
        <f>IFERROR(VLOOKUP($BW197,'PAINEL E TARGET'!$G$1:$Q$99,10,0),0)</f>
        <v>0</v>
      </c>
      <c r="DQ197" s="17">
        <f>VLOOKUP(DO197,'PAINEL E TARGET'!$S$10:$U$19,3,0)</f>
        <v>0</v>
      </c>
      <c r="DR197" s="16">
        <f t="shared" si="142"/>
        <v>0</v>
      </c>
      <c r="DS197" s="17">
        <f t="shared" si="128"/>
        <v>1.113</v>
      </c>
      <c r="DT197" s="16">
        <f>IF(DS197&gt;=1,VLOOKUP(BO197,'PAINEL E TARGET'!$S$1:$W$8,5,0),0)</f>
        <v>190</v>
      </c>
      <c r="DU197" s="16">
        <f t="shared" si="143"/>
        <v>1390</v>
      </c>
    </row>
    <row r="198" spans="2:125" s="32" customFormat="1" x14ac:dyDescent="0.2">
      <c r="B198" s="44">
        <v>43541</v>
      </c>
      <c r="C198" s="65">
        <v>958</v>
      </c>
      <c r="D198" s="66" t="s">
        <v>204</v>
      </c>
      <c r="E198" s="65">
        <v>314</v>
      </c>
      <c r="F198" s="65" t="s">
        <v>943</v>
      </c>
      <c r="G198" s="67">
        <v>1158321.2903728841</v>
      </c>
      <c r="H198" s="67">
        <v>760034.22978273546</v>
      </c>
      <c r="I198" s="67">
        <v>485036.72</v>
      </c>
      <c r="J198" s="68">
        <v>0.63817746753149962</v>
      </c>
      <c r="K198" s="67">
        <v>0</v>
      </c>
      <c r="L198" s="67">
        <v>605195.33329013793</v>
      </c>
      <c r="M198" s="67">
        <v>569.1</v>
      </c>
      <c r="N198" s="67">
        <v>441647.30000000005</v>
      </c>
      <c r="O198" s="67">
        <v>927700.05463272159</v>
      </c>
      <c r="P198" s="67" t="s">
        <v>1082</v>
      </c>
      <c r="Q198" s="67" t="s">
        <v>1082</v>
      </c>
      <c r="R198" s="67">
        <v>0</v>
      </c>
      <c r="S198" s="67">
        <v>0</v>
      </c>
      <c r="T198" s="68">
        <v>6.7046353083075258E-2</v>
      </c>
      <c r="U198" s="68">
        <v>5.0711891282186748E-2</v>
      </c>
      <c r="V198" s="68">
        <v>0.75637061451129284</v>
      </c>
      <c r="W198" s="67">
        <v>40576.14</v>
      </c>
      <c r="X198" s="67">
        <v>22425.630000000005</v>
      </c>
      <c r="Y198" s="68">
        <v>0.55268022044482312</v>
      </c>
      <c r="Z198" s="68">
        <v>0</v>
      </c>
      <c r="AA198" s="68">
        <v>0</v>
      </c>
      <c r="AB198" s="68">
        <v>0</v>
      </c>
      <c r="AC198" s="67">
        <v>0</v>
      </c>
      <c r="AD198" s="67">
        <v>0</v>
      </c>
      <c r="AE198" s="68" t="s">
        <v>1082</v>
      </c>
      <c r="AF198" s="43">
        <v>80</v>
      </c>
      <c r="AG198" s="43">
        <v>68</v>
      </c>
      <c r="AH198" s="43">
        <v>9</v>
      </c>
      <c r="AI198" s="43">
        <v>0</v>
      </c>
      <c r="AJ198" s="67">
        <v>9614.7800000000007</v>
      </c>
      <c r="AK198" s="67">
        <v>4901.8</v>
      </c>
      <c r="AL198" s="68">
        <v>0.50981925743490752</v>
      </c>
      <c r="AM198" s="67">
        <v>9865.1399999999976</v>
      </c>
      <c r="AN198" s="67">
        <v>4804.8999999999996</v>
      </c>
      <c r="AO198" s="68">
        <v>0.48705847053361645</v>
      </c>
      <c r="AP198" s="67">
        <v>0</v>
      </c>
      <c r="AQ198" s="67">
        <v>449.97</v>
      </c>
      <c r="AR198" s="68">
        <v>0</v>
      </c>
      <c r="AS198" s="67">
        <v>21096.22</v>
      </c>
      <c r="AT198" s="67">
        <v>12268.96</v>
      </c>
      <c r="AU198" s="68">
        <v>0.58157148531822278</v>
      </c>
      <c r="AV198" s="43">
        <v>325.45000000000005</v>
      </c>
      <c r="AW198" s="43">
        <v>129.97999999999999</v>
      </c>
      <c r="AX198" s="69">
        <v>0.39938546627746191</v>
      </c>
      <c r="AY198" s="43">
        <v>0</v>
      </c>
      <c r="AZ198" s="43">
        <v>569.1</v>
      </c>
      <c r="BA198" s="43">
        <v>25821.442752922103</v>
      </c>
      <c r="BB198" s="43">
        <v>20345.330000000002</v>
      </c>
      <c r="BC198" s="43">
        <v>0</v>
      </c>
      <c r="BD198" s="43">
        <v>39328.836745360728</v>
      </c>
      <c r="BE198" s="43">
        <v>62490.170000000006</v>
      </c>
      <c r="BF198" s="43">
        <v>0</v>
      </c>
      <c r="BG198" s="43">
        <v>499.84000000000003</v>
      </c>
      <c r="BH198" s="43">
        <v>10</v>
      </c>
      <c r="BI198" s="44">
        <v>43173</v>
      </c>
      <c r="BJ198" s="44">
        <v>43541</v>
      </c>
      <c r="BK198" s="44">
        <v>43172</v>
      </c>
      <c r="BL198" s="43">
        <f t="shared" si="129"/>
        <v>485036.72</v>
      </c>
      <c r="BM198" s="43">
        <f t="shared" si="130"/>
        <v>442216.4</v>
      </c>
      <c r="BO198" s="16" t="str">
        <f>IFERROR(VLOOKUP($C198,'PORTE LOJA'!A:B,2,0),"PORTE 1")</f>
        <v>PORTE 2</v>
      </c>
      <c r="BP198" s="16">
        <f>VLOOKUP(BO198,'PAINEL E TARGET'!$S$1:$W$8,3,0)</f>
        <v>1875</v>
      </c>
      <c r="BQ198" s="16">
        <f t="shared" si="108"/>
        <v>1</v>
      </c>
      <c r="BR198" s="16">
        <f t="shared" si="109"/>
        <v>1</v>
      </c>
      <c r="BS198" s="16">
        <f t="shared" si="110"/>
        <v>0</v>
      </c>
      <c r="BT198" s="16">
        <f t="shared" si="111"/>
        <v>0</v>
      </c>
      <c r="BU198" s="16">
        <f t="shared" si="112"/>
        <v>1</v>
      </c>
      <c r="BV198" s="16">
        <f t="shared" si="113"/>
        <v>1</v>
      </c>
      <c r="BW198" s="17" t="str">
        <f t="shared" si="131"/>
        <v>110011</v>
      </c>
      <c r="BY198" s="17">
        <f t="shared" si="114"/>
        <v>0.63800000000000001</v>
      </c>
      <c r="BZ198" s="17">
        <f t="shared" si="115"/>
        <v>0.73099999999999998</v>
      </c>
      <c r="CA198" s="17" t="str">
        <f t="shared" si="132"/>
        <v>Sem Retira</v>
      </c>
      <c r="CB198" s="17">
        <f t="shared" si="133"/>
        <v>0.73099999999999998</v>
      </c>
      <c r="CC198" s="33" t="str">
        <f>IF(CB198&gt;='PAINEL E TARGET'!$T$11,'PAINEL E TARGET'!$S$11,
IF(CB198&gt;='PAINEL E TARGET'!$T$12,'PAINEL E TARGET'!$S$12,
IF(CB198&gt;='PAINEL E TARGET'!$T$13,'PAINEL E TARGET'!$S$13,
IF(CB198&gt;='PAINEL E TARGET'!$T$14,'PAINEL E TARGET'!$S$14,
IF(CB198&gt;='PAINEL E TARGET'!$T$15,'PAINEL E TARGET'!$S$15,
IF(CB198&gt;='PAINEL E TARGET'!$T$16,'PAINEL E TARGET'!$S$16,
IF(CB198&gt;='PAINEL E TARGET'!$T$17,'PAINEL E TARGET'!$S$17,
IF(CB198&gt;='PAINEL E TARGET'!$T$18,'PAINEL E TARGET'!$S$18,'PAINEL E TARGET'!$S$19))))))))</f>
        <v>Não elegível</v>
      </c>
      <c r="CD198" s="17">
        <f>IFERROR(VLOOKUP($BW198,'PAINEL E TARGET'!$G$1:$Q$99,4,0),0)</f>
        <v>0.4</v>
      </c>
      <c r="CE198" s="17">
        <f>VLOOKUP(CC198,'PAINEL E TARGET'!$S$10:$U$19,3,0)</f>
        <v>0</v>
      </c>
      <c r="CF198" s="16">
        <f t="shared" si="134"/>
        <v>0</v>
      </c>
      <c r="CG198" s="17">
        <f t="shared" si="116"/>
        <v>0.51</v>
      </c>
      <c r="CH198" s="17">
        <f t="shared" si="117"/>
        <v>0.48699999999999999</v>
      </c>
      <c r="CI198" s="17" t="str">
        <f t="shared" si="118"/>
        <v>sem meta</v>
      </c>
      <c r="CJ198" s="17">
        <f t="shared" si="119"/>
        <v>0.58199999999999996</v>
      </c>
      <c r="CK198" s="17">
        <f t="shared" si="120"/>
        <v>0.39900000000000002</v>
      </c>
      <c r="CL198" s="17">
        <f t="shared" si="121"/>
        <v>0.55300000000000005</v>
      </c>
      <c r="CM198" s="16">
        <f t="shared" si="122"/>
        <v>1</v>
      </c>
      <c r="CN198" s="17" t="str">
        <f t="shared" si="135"/>
        <v>não ok</v>
      </c>
      <c r="CO198" s="17">
        <f t="shared" si="136"/>
        <v>0</v>
      </c>
      <c r="CP198" s="33" t="str">
        <f>IF(CO198&gt;='PAINEL E TARGET'!$T$11,'PAINEL E TARGET'!$S$11,
IF(CO198&gt;='PAINEL E TARGET'!$T$12,'PAINEL E TARGET'!$S$12,
IF(CO198&gt;='PAINEL E TARGET'!$T$13,'PAINEL E TARGET'!$S$13,
IF(CO198&gt;='PAINEL E TARGET'!$T$14,'PAINEL E TARGET'!$S$14,
IF(CO198&gt;='PAINEL E TARGET'!$T$15,'PAINEL E TARGET'!$S$15,
IF(CO198&gt;='PAINEL E TARGET'!$T$16,'PAINEL E TARGET'!$S$16,
IF(CO198&gt;='PAINEL E TARGET'!$T$17,'PAINEL E TARGET'!$S$17,
IF(CO198&gt;='PAINEL E TARGET'!$T$18,'PAINEL E TARGET'!$S$18,'PAINEL E TARGET'!$S$19))))))))</f>
        <v>Não elegível</v>
      </c>
      <c r="CQ198" s="17">
        <f>IFERROR(VLOOKUP($BW198,'PAINEL E TARGET'!$G$1:$Q$99,5,0),0)</f>
        <v>0.3</v>
      </c>
      <c r="CR198" s="17">
        <f>VLOOKUP(CP198,'PAINEL E TARGET'!$S$10:$U$19,3,0)</f>
        <v>0</v>
      </c>
      <c r="CS198" s="16">
        <f t="shared" si="137"/>
        <v>0</v>
      </c>
      <c r="CT198" s="17">
        <f t="shared" si="123"/>
        <v>0</v>
      </c>
      <c r="CU198" s="33" t="str">
        <f>IF(CT198&gt;='PAINEL E TARGET'!$T$11,'PAINEL E TARGET'!$S$11,
IF(CT198&gt;='PAINEL E TARGET'!$T$12,'PAINEL E TARGET'!$S$12,
IF(CT198&gt;='PAINEL E TARGET'!$T$13,'PAINEL E TARGET'!$S$13,
IF(CT198&gt;='PAINEL E TARGET'!$T$14,'PAINEL E TARGET'!$S$14,
IF(CT198&gt;='PAINEL E TARGET'!$T$15,'PAINEL E TARGET'!$S$15,
IF(CT198&gt;='PAINEL E TARGET'!$T$16,'PAINEL E TARGET'!$S$16,
IF(CT198&gt;='PAINEL E TARGET'!$T$17,'PAINEL E TARGET'!$S$17,
IF(CT198&gt;='PAINEL E TARGET'!$T$18,'PAINEL E TARGET'!$S$18,'PAINEL E TARGET'!$S$19))))))))</f>
        <v>Não elegível</v>
      </c>
      <c r="CV198" s="17">
        <f>IFERROR(VLOOKUP($BW198,'PAINEL E TARGET'!$G$1:$Q$99,6,0),0)</f>
        <v>0</v>
      </c>
      <c r="CW198" s="17">
        <f>VLOOKUP(CU198,'PAINEL E TARGET'!$S$10:$U$19,3,0)</f>
        <v>0</v>
      </c>
      <c r="CX198" s="16">
        <f t="shared" si="138"/>
        <v>0</v>
      </c>
      <c r="CY198" s="17">
        <f t="shared" si="124"/>
        <v>0</v>
      </c>
      <c r="CZ198" s="33" t="str">
        <f>IF(CY198&gt;='PAINEL E TARGET'!$T$11,'PAINEL E TARGET'!$S$11,
IF(CY198&gt;='PAINEL E TARGET'!$T$12,'PAINEL E TARGET'!$S$12,
IF(CY198&gt;='PAINEL E TARGET'!$T$13,'PAINEL E TARGET'!$S$13,
IF(CY198&gt;='PAINEL E TARGET'!$T$14,'PAINEL E TARGET'!$S$14,
IF(CY198&gt;='PAINEL E TARGET'!$T$15,'PAINEL E TARGET'!$S$15,
IF(CY198&gt;='PAINEL E TARGET'!$T$16,'PAINEL E TARGET'!$S$16,
IF(CY198&gt;='PAINEL E TARGET'!$T$17,'PAINEL E TARGET'!$S$17,
IF(CY198&gt;='PAINEL E TARGET'!$T$18,'PAINEL E TARGET'!$S$18,'PAINEL E TARGET'!$S$19))))))))</f>
        <v>Não elegível</v>
      </c>
      <c r="DA198" s="17">
        <f>IFERROR(VLOOKUP($BW198,'PAINEL E TARGET'!$G$1:$Q$99,7,0),0)</f>
        <v>0</v>
      </c>
      <c r="DB198" s="17">
        <f>VLOOKUP(CZ198,'PAINEL E TARGET'!$S$10:$U$19,3,0)</f>
        <v>0</v>
      </c>
      <c r="DC198" s="16">
        <f t="shared" si="139"/>
        <v>0</v>
      </c>
      <c r="DD198" s="17">
        <f t="shared" si="125"/>
        <v>0.78800000000000003</v>
      </c>
      <c r="DE198" s="33" t="str">
        <f>IF(DD198&gt;='PAINEL E TARGET'!$T$11,'PAINEL E TARGET'!$S$11,
IF(DD198&gt;='PAINEL E TARGET'!$T$12,'PAINEL E TARGET'!$S$12,
IF(DD198&gt;='PAINEL E TARGET'!$T$13,'PAINEL E TARGET'!$S$13,
IF(DD198&gt;='PAINEL E TARGET'!$T$14,'PAINEL E TARGET'!$S$14,
IF(DD198&gt;='PAINEL E TARGET'!$T$15,'PAINEL E TARGET'!$S$15,
IF(DD198&gt;='PAINEL E TARGET'!$T$16,'PAINEL E TARGET'!$S$16,
IF(DD198&gt;='PAINEL E TARGET'!$T$17,'PAINEL E TARGET'!$S$17,
IF(DD198&gt;='PAINEL E TARGET'!$T$18,'PAINEL E TARGET'!$S$18,'PAINEL E TARGET'!$S$19))))))))</f>
        <v>Não elegível</v>
      </c>
      <c r="DF198" s="17">
        <f>IFERROR(VLOOKUP($BW198,'PAINEL E TARGET'!$G$1:$Q$99,8,0),0)</f>
        <v>0.15</v>
      </c>
      <c r="DG198" s="17">
        <f>VLOOKUP(DE198,'PAINEL E TARGET'!$S$10:$U$19,3,0)</f>
        <v>0</v>
      </c>
      <c r="DH198" s="16">
        <f t="shared" si="140"/>
        <v>0</v>
      </c>
      <c r="DI198" s="17">
        <f t="shared" si="126"/>
        <v>0</v>
      </c>
      <c r="DJ198" s="33" t="str">
        <f>IF(DI198&gt;='PAINEL E TARGET'!$T$11,'PAINEL E TARGET'!$S$11,
IF(DI198&gt;='PAINEL E TARGET'!$T$12,'PAINEL E TARGET'!$S$12,
IF(DI198&gt;='PAINEL E TARGET'!$T$13,'PAINEL E TARGET'!$S$13,
IF(DI198&gt;='PAINEL E TARGET'!$T$14,'PAINEL E TARGET'!$S$14,
IF(DI198&gt;='PAINEL E TARGET'!$T$15,'PAINEL E TARGET'!$S$15,
IF(DI198&gt;='PAINEL E TARGET'!$T$16,'PAINEL E TARGET'!$S$16,
IF(DI198&gt;='PAINEL E TARGET'!$T$17,'PAINEL E TARGET'!$S$17,
IF(DI198&gt;='PAINEL E TARGET'!$T$18,'PAINEL E TARGET'!$S$18,'PAINEL E TARGET'!$S$19))))))))</f>
        <v>Não elegível</v>
      </c>
      <c r="DK198" s="17">
        <f>IFERROR(VLOOKUP($BW198,'PAINEL E TARGET'!$G$1:$Q$99,9,0),0)</f>
        <v>0.15</v>
      </c>
      <c r="DL198" s="17">
        <f>VLOOKUP(DJ198,'PAINEL E TARGET'!$S$10:$U$19,3,0)</f>
        <v>0</v>
      </c>
      <c r="DM198" s="16">
        <f t="shared" si="141"/>
        <v>0</v>
      </c>
      <c r="DN198" s="17">
        <f t="shared" si="127"/>
        <v>0.39900000000000002</v>
      </c>
      <c r="DO198" s="33" t="str">
        <f>IF(DN198&gt;='PAINEL E TARGET'!$T$11,'PAINEL E TARGET'!$S$11,
IF(DN198&gt;='PAINEL E TARGET'!$T$12,'PAINEL E TARGET'!$S$12,
IF(DN198&gt;='PAINEL E TARGET'!$T$13,'PAINEL E TARGET'!$S$13,
IF(DN198&gt;='PAINEL E TARGET'!$T$14,'PAINEL E TARGET'!$S$14,
IF(DN198&gt;='PAINEL E TARGET'!$T$15,'PAINEL E TARGET'!$S$15,
IF(DN198&gt;='PAINEL E TARGET'!$T$16,'PAINEL E TARGET'!$S$16,
IF(DN198&gt;='PAINEL E TARGET'!$T$17,'PAINEL E TARGET'!$S$17,
IF(DN198&gt;='PAINEL E TARGET'!$T$18,'PAINEL E TARGET'!$S$18,'PAINEL E TARGET'!$S$19))))))))</f>
        <v>Não elegível</v>
      </c>
      <c r="DP198" s="17">
        <f>IFERROR(VLOOKUP($BW198,'PAINEL E TARGET'!$G$1:$Q$99,10,0),0)</f>
        <v>0</v>
      </c>
      <c r="DQ198" s="17">
        <f>VLOOKUP(DO198,'PAINEL E TARGET'!$S$10:$U$19,3,0)</f>
        <v>0</v>
      </c>
      <c r="DR198" s="16">
        <f t="shared" si="142"/>
        <v>0</v>
      </c>
      <c r="DS198" s="17">
        <f t="shared" si="128"/>
        <v>0.85</v>
      </c>
      <c r="DT198" s="16">
        <f>IF(DS198&gt;=1,VLOOKUP(BO198,'PAINEL E TARGET'!$S$1:$W$8,5,0),0)</f>
        <v>0</v>
      </c>
      <c r="DU198" s="16">
        <f t="shared" si="143"/>
        <v>0</v>
      </c>
    </row>
    <row r="199" spans="2:125" s="32" customFormat="1" x14ac:dyDescent="0.2">
      <c r="B199" s="44">
        <v>43541</v>
      </c>
      <c r="C199" s="65">
        <v>959</v>
      </c>
      <c r="D199" s="66" t="s">
        <v>205</v>
      </c>
      <c r="E199" s="65">
        <v>611</v>
      </c>
      <c r="F199" s="65" t="s">
        <v>1019</v>
      </c>
      <c r="G199" s="67">
        <v>705062.3781692466</v>
      </c>
      <c r="H199" s="67">
        <v>419766.30979875871</v>
      </c>
      <c r="I199" s="67">
        <v>246389.87</v>
      </c>
      <c r="J199" s="68">
        <v>0.58696914032505954</v>
      </c>
      <c r="K199" s="67">
        <v>2567.8328036863636</v>
      </c>
      <c r="L199" s="67">
        <v>277797.60630890704</v>
      </c>
      <c r="M199" s="67">
        <v>1489.55</v>
      </c>
      <c r="N199" s="67">
        <v>197622.89999999997</v>
      </c>
      <c r="O199" s="67">
        <v>481143.86600551364</v>
      </c>
      <c r="P199" s="67" t="s">
        <v>1082</v>
      </c>
      <c r="Q199" s="67" t="s">
        <v>1082</v>
      </c>
      <c r="R199" s="67">
        <v>0</v>
      </c>
      <c r="S199" s="67">
        <v>0</v>
      </c>
      <c r="T199" s="68">
        <v>6.9549727889852919E-2</v>
      </c>
      <c r="U199" s="68">
        <v>6.7014895351847681E-2</v>
      </c>
      <c r="V199" s="68">
        <v>0.96355366706797618</v>
      </c>
      <c r="W199" s="67">
        <v>19499.340000000004</v>
      </c>
      <c r="X199" s="67">
        <v>13343.500000000002</v>
      </c>
      <c r="Y199" s="68">
        <v>0.68430521238154718</v>
      </c>
      <c r="Z199" s="68">
        <v>0</v>
      </c>
      <c r="AA199" s="68">
        <v>0</v>
      </c>
      <c r="AB199" s="68">
        <v>0</v>
      </c>
      <c r="AC199" s="67">
        <v>0</v>
      </c>
      <c r="AD199" s="67">
        <v>0</v>
      </c>
      <c r="AE199" s="68" t="s">
        <v>1082</v>
      </c>
      <c r="AF199" s="43">
        <v>80</v>
      </c>
      <c r="AG199" s="43">
        <v>84</v>
      </c>
      <c r="AH199" s="43">
        <v>0</v>
      </c>
      <c r="AI199" s="43">
        <v>1</v>
      </c>
      <c r="AJ199" s="67">
        <v>11820.57</v>
      </c>
      <c r="AK199" s="67">
        <v>6354.3</v>
      </c>
      <c r="AL199" s="68">
        <v>0.53756290940284612</v>
      </c>
      <c r="AM199" s="67">
        <v>3981.5499999999997</v>
      </c>
      <c r="AN199" s="67">
        <v>2640</v>
      </c>
      <c r="AO199" s="68">
        <v>0.66305835667014112</v>
      </c>
      <c r="AP199" s="67">
        <v>0</v>
      </c>
      <c r="AQ199" s="67">
        <v>0</v>
      </c>
      <c r="AR199" s="68">
        <v>0</v>
      </c>
      <c r="AS199" s="67">
        <v>3697.2200000000003</v>
      </c>
      <c r="AT199" s="67">
        <v>4349.2</v>
      </c>
      <c r="AU199" s="68">
        <v>1.1763433065925208</v>
      </c>
      <c r="AV199" s="43">
        <v>574.91</v>
      </c>
      <c r="AW199" s="43">
        <v>1119.8599999999999</v>
      </c>
      <c r="AX199" s="69">
        <v>1.9478874954340679</v>
      </c>
      <c r="AY199" s="43">
        <v>2567.8328036863636</v>
      </c>
      <c r="AZ199" s="43">
        <v>1489.55</v>
      </c>
      <c r="BA199" s="43">
        <v>6938.6884905059014</v>
      </c>
      <c r="BB199" s="43">
        <v>8907.5</v>
      </c>
      <c r="BC199" s="43">
        <v>4321.0227168912379</v>
      </c>
      <c r="BD199" s="43">
        <v>11867.700025140841</v>
      </c>
      <c r="BE199" s="43">
        <v>33607.360000000001</v>
      </c>
      <c r="BF199" s="43">
        <v>0</v>
      </c>
      <c r="BG199" s="43">
        <v>989.69999999999993</v>
      </c>
      <c r="BH199" s="43">
        <v>0</v>
      </c>
      <c r="BI199" s="44">
        <v>43173</v>
      </c>
      <c r="BJ199" s="44">
        <v>43541</v>
      </c>
      <c r="BK199" s="44">
        <v>43172</v>
      </c>
      <c r="BL199" s="43">
        <f t="shared" si="129"/>
        <v>246389.87</v>
      </c>
      <c r="BM199" s="43">
        <f t="shared" si="130"/>
        <v>199112.44999999995</v>
      </c>
      <c r="BO199" s="16" t="str">
        <f>IFERROR(VLOOKUP($C199,'PORTE LOJA'!A:B,2,0),"PORTE 1")</f>
        <v>PORTE 1</v>
      </c>
      <c r="BP199" s="16">
        <f>VLOOKUP(BO199,'PAINEL E TARGET'!$S$1:$W$8,3,0)</f>
        <v>1650</v>
      </c>
      <c r="BQ199" s="16">
        <f t="shared" si="108"/>
        <v>1</v>
      </c>
      <c r="BR199" s="16">
        <f t="shared" si="109"/>
        <v>1</v>
      </c>
      <c r="BS199" s="16">
        <f t="shared" si="110"/>
        <v>0</v>
      </c>
      <c r="BT199" s="16">
        <f t="shared" si="111"/>
        <v>1</v>
      </c>
      <c r="BU199" s="16">
        <f t="shared" si="112"/>
        <v>1</v>
      </c>
      <c r="BV199" s="16">
        <f t="shared" si="113"/>
        <v>0</v>
      </c>
      <c r="BW199" s="17" t="str">
        <f t="shared" si="131"/>
        <v>110110</v>
      </c>
      <c r="BY199" s="17">
        <f t="shared" si="114"/>
        <v>0.58699999999999997</v>
      </c>
      <c r="BZ199" s="17">
        <f t="shared" si="115"/>
        <v>0.71</v>
      </c>
      <c r="CA199" s="17" t="str">
        <f t="shared" si="132"/>
        <v>Sem Retira</v>
      </c>
      <c r="CB199" s="17">
        <f t="shared" si="133"/>
        <v>0.71</v>
      </c>
      <c r="CC199" s="33" t="str">
        <f>IF(CB199&gt;='PAINEL E TARGET'!$T$11,'PAINEL E TARGET'!$S$11,
IF(CB199&gt;='PAINEL E TARGET'!$T$12,'PAINEL E TARGET'!$S$12,
IF(CB199&gt;='PAINEL E TARGET'!$T$13,'PAINEL E TARGET'!$S$13,
IF(CB199&gt;='PAINEL E TARGET'!$T$14,'PAINEL E TARGET'!$S$14,
IF(CB199&gt;='PAINEL E TARGET'!$T$15,'PAINEL E TARGET'!$S$15,
IF(CB199&gt;='PAINEL E TARGET'!$T$16,'PAINEL E TARGET'!$S$16,
IF(CB199&gt;='PAINEL E TARGET'!$T$17,'PAINEL E TARGET'!$S$17,
IF(CB199&gt;='PAINEL E TARGET'!$T$18,'PAINEL E TARGET'!$S$18,'PAINEL E TARGET'!$S$19))))))))</f>
        <v>Não elegível</v>
      </c>
      <c r="CD199" s="17">
        <f>IFERROR(VLOOKUP($BW199,'PAINEL E TARGET'!$G$1:$Q$99,4,0),0)</f>
        <v>0.35</v>
      </c>
      <c r="CE199" s="17">
        <f>VLOOKUP(CC199,'PAINEL E TARGET'!$S$10:$U$19,3,0)</f>
        <v>0</v>
      </c>
      <c r="CF199" s="16">
        <f t="shared" si="134"/>
        <v>0</v>
      </c>
      <c r="CG199" s="17">
        <f t="shared" si="116"/>
        <v>0.53800000000000003</v>
      </c>
      <c r="CH199" s="17">
        <f t="shared" si="117"/>
        <v>0.66300000000000003</v>
      </c>
      <c r="CI199" s="17" t="str">
        <f t="shared" si="118"/>
        <v>sem meta</v>
      </c>
      <c r="CJ199" s="17">
        <f t="shared" si="119"/>
        <v>1.1759999999999999</v>
      </c>
      <c r="CK199" s="17">
        <f t="shared" si="120"/>
        <v>1.948</v>
      </c>
      <c r="CL199" s="17">
        <f t="shared" si="121"/>
        <v>0.68400000000000005</v>
      </c>
      <c r="CM199" s="16">
        <f t="shared" si="122"/>
        <v>3</v>
      </c>
      <c r="CN199" s="17" t="str">
        <f t="shared" si="135"/>
        <v>não ok</v>
      </c>
      <c r="CO199" s="17">
        <f t="shared" si="136"/>
        <v>0</v>
      </c>
      <c r="CP199" s="33" t="str">
        <f>IF(CO199&gt;='PAINEL E TARGET'!$T$11,'PAINEL E TARGET'!$S$11,
IF(CO199&gt;='PAINEL E TARGET'!$T$12,'PAINEL E TARGET'!$S$12,
IF(CO199&gt;='PAINEL E TARGET'!$T$13,'PAINEL E TARGET'!$S$13,
IF(CO199&gt;='PAINEL E TARGET'!$T$14,'PAINEL E TARGET'!$S$14,
IF(CO199&gt;='PAINEL E TARGET'!$T$15,'PAINEL E TARGET'!$S$15,
IF(CO199&gt;='PAINEL E TARGET'!$T$16,'PAINEL E TARGET'!$S$16,
IF(CO199&gt;='PAINEL E TARGET'!$T$17,'PAINEL E TARGET'!$S$17,
IF(CO199&gt;='PAINEL E TARGET'!$T$18,'PAINEL E TARGET'!$S$18,'PAINEL E TARGET'!$S$19))))))))</f>
        <v>Não elegível</v>
      </c>
      <c r="CQ199" s="17">
        <f>IFERROR(VLOOKUP($BW199,'PAINEL E TARGET'!$G$1:$Q$99,5,0),0)</f>
        <v>0.4</v>
      </c>
      <c r="CR199" s="17">
        <f>VLOOKUP(CP199,'PAINEL E TARGET'!$S$10:$U$19,3,0)</f>
        <v>0</v>
      </c>
      <c r="CS199" s="16">
        <f t="shared" si="137"/>
        <v>0</v>
      </c>
      <c r="CT199" s="17">
        <f t="shared" si="123"/>
        <v>0</v>
      </c>
      <c r="CU199" s="33" t="str">
        <f>IF(CT199&gt;='PAINEL E TARGET'!$T$11,'PAINEL E TARGET'!$S$11,
IF(CT199&gt;='PAINEL E TARGET'!$T$12,'PAINEL E TARGET'!$S$12,
IF(CT199&gt;='PAINEL E TARGET'!$T$13,'PAINEL E TARGET'!$S$13,
IF(CT199&gt;='PAINEL E TARGET'!$T$14,'PAINEL E TARGET'!$S$14,
IF(CT199&gt;='PAINEL E TARGET'!$T$15,'PAINEL E TARGET'!$S$15,
IF(CT199&gt;='PAINEL E TARGET'!$T$16,'PAINEL E TARGET'!$S$16,
IF(CT199&gt;='PAINEL E TARGET'!$T$17,'PAINEL E TARGET'!$S$17,
IF(CT199&gt;='PAINEL E TARGET'!$T$18,'PAINEL E TARGET'!$S$18,'PAINEL E TARGET'!$S$19))))))))</f>
        <v>Não elegível</v>
      </c>
      <c r="CV199" s="17">
        <f>IFERROR(VLOOKUP($BW199,'PAINEL E TARGET'!$G$1:$Q$99,6,0),0)</f>
        <v>0</v>
      </c>
      <c r="CW199" s="17">
        <f>VLOOKUP(CU199,'PAINEL E TARGET'!$S$10:$U$19,3,0)</f>
        <v>0</v>
      </c>
      <c r="CX199" s="16">
        <f t="shared" si="138"/>
        <v>0</v>
      </c>
      <c r="CY199" s="17">
        <f t="shared" si="124"/>
        <v>0.57999999999999996</v>
      </c>
      <c r="CZ199" s="33" t="str">
        <f>IF(CY199&gt;='PAINEL E TARGET'!$T$11,'PAINEL E TARGET'!$S$11,
IF(CY199&gt;='PAINEL E TARGET'!$T$12,'PAINEL E TARGET'!$S$12,
IF(CY199&gt;='PAINEL E TARGET'!$T$13,'PAINEL E TARGET'!$S$13,
IF(CY199&gt;='PAINEL E TARGET'!$T$14,'PAINEL E TARGET'!$S$14,
IF(CY199&gt;='PAINEL E TARGET'!$T$15,'PAINEL E TARGET'!$S$15,
IF(CY199&gt;='PAINEL E TARGET'!$T$16,'PAINEL E TARGET'!$S$16,
IF(CY199&gt;='PAINEL E TARGET'!$T$17,'PAINEL E TARGET'!$S$17,
IF(CY199&gt;='PAINEL E TARGET'!$T$18,'PAINEL E TARGET'!$S$18,'PAINEL E TARGET'!$S$19))))))))</f>
        <v>Não elegível</v>
      </c>
      <c r="DA199" s="17">
        <f>IFERROR(VLOOKUP($BW199,'PAINEL E TARGET'!$G$1:$Q$99,7,0),0)</f>
        <v>0.15</v>
      </c>
      <c r="DB199" s="17">
        <f>VLOOKUP(CZ199,'PAINEL E TARGET'!$S$10:$U$19,3,0)</f>
        <v>0</v>
      </c>
      <c r="DC199" s="16">
        <f t="shared" si="139"/>
        <v>0</v>
      </c>
      <c r="DD199" s="17">
        <f t="shared" si="125"/>
        <v>1.284</v>
      </c>
      <c r="DE199" s="33" t="str">
        <f>IF(DD199&gt;='PAINEL E TARGET'!$T$11,'PAINEL E TARGET'!$S$11,
IF(DD199&gt;='PAINEL E TARGET'!$T$12,'PAINEL E TARGET'!$S$12,
IF(DD199&gt;='PAINEL E TARGET'!$T$13,'PAINEL E TARGET'!$S$13,
IF(DD199&gt;='PAINEL E TARGET'!$T$14,'PAINEL E TARGET'!$S$14,
IF(DD199&gt;='PAINEL E TARGET'!$T$15,'PAINEL E TARGET'!$S$15,
IF(DD199&gt;='PAINEL E TARGET'!$T$16,'PAINEL E TARGET'!$S$16,
IF(DD199&gt;='PAINEL E TARGET'!$T$17,'PAINEL E TARGET'!$S$17,
IF(DD199&gt;='PAINEL E TARGET'!$T$18,'PAINEL E TARGET'!$S$18,'PAINEL E TARGET'!$S$19))))))))</f>
        <v>7. Fx de 125% a 129,9%</v>
      </c>
      <c r="DF199" s="17">
        <f>IFERROR(VLOOKUP($BW199,'PAINEL E TARGET'!$G$1:$Q$99,8,0),0)</f>
        <v>0.1</v>
      </c>
      <c r="DG199" s="17">
        <f>VLOOKUP(DE199,'PAINEL E TARGET'!$S$10:$U$19,3,0)</f>
        <v>1.5</v>
      </c>
      <c r="DH199" s="16">
        <f t="shared" si="140"/>
        <v>247.50000000000003</v>
      </c>
      <c r="DI199" s="17">
        <f t="shared" si="126"/>
        <v>0</v>
      </c>
      <c r="DJ199" s="33" t="str">
        <f>IF(DI199&gt;='PAINEL E TARGET'!$T$11,'PAINEL E TARGET'!$S$11,
IF(DI199&gt;='PAINEL E TARGET'!$T$12,'PAINEL E TARGET'!$S$12,
IF(DI199&gt;='PAINEL E TARGET'!$T$13,'PAINEL E TARGET'!$S$13,
IF(DI199&gt;='PAINEL E TARGET'!$T$14,'PAINEL E TARGET'!$S$14,
IF(DI199&gt;='PAINEL E TARGET'!$T$15,'PAINEL E TARGET'!$S$15,
IF(DI199&gt;='PAINEL E TARGET'!$T$16,'PAINEL E TARGET'!$S$16,
IF(DI199&gt;='PAINEL E TARGET'!$T$17,'PAINEL E TARGET'!$S$17,
IF(DI199&gt;='PAINEL E TARGET'!$T$18,'PAINEL E TARGET'!$S$18,'PAINEL E TARGET'!$S$19))))))))</f>
        <v>Não elegível</v>
      </c>
      <c r="DK199" s="17">
        <f>IFERROR(VLOOKUP($BW199,'PAINEL E TARGET'!$G$1:$Q$99,9,0),0)</f>
        <v>0</v>
      </c>
      <c r="DL199" s="17">
        <f>VLOOKUP(DJ199,'PAINEL E TARGET'!$S$10:$U$19,3,0)</f>
        <v>0</v>
      </c>
      <c r="DM199" s="16">
        <f t="shared" si="141"/>
        <v>0</v>
      </c>
      <c r="DN199" s="17">
        <f t="shared" si="127"/>
        <v>1.948</v>
      </c>
      <c r="DO199" s="33" t="str">
        <f>IF(DN199&gt;='PAINEL E TARGET'!$T$11,'PAINEL E TARGET'!$S$11,
IF(DN199&gt;='PAINEL E TARGET'!$T$12,'PAINEL E TARGET'!$S$12,
IF(DN199&gt;='PAINEL E TARGET'!$T$13,'PAINEL E TARGET'!$S$13,
IF(DN199&gt;='PAINEL E TARGET'!$T$14,'PAINEL E TARGET'!$S$14,
IF(DN199&gt;='PAINEL E TARGET'!$T$15,'PAINEL E TARGET'!$S$15,
IF(DN199&gt;='PAINEL E TARGET'!$T$16,'PAINEL E TARGET'!$S$16,
IF(DN199&gt;='PAINEL E TARGET'!$T$17,'PAINEL E TARGET'!$S$17,
IF(DN199&gt;='PAINEL E TARGET'!$T$18,'PAINEL E TARGET'!$S$18,'PAINEL E TARGET'!$S$19))))))))</f>
        <v>8. Fx de 130% ou mais</v>
      </c>
      <c r="DP199" s="17">
        <f>IFERROR(VLOOKUP($BW199,'PAINEL E TARGET'!$G$1:$Q$99,10,0),0)</f>
        <v>0</v>
      </c>
      <c r="DQ199" s="17">
        <f>VLOOKUP(DO199,'PAINEL E TARGET'!$S$10:$U$19,3,0)</f>
        <v>1.6</v>
      </c>
      <c r="DR199" s="16">
        <f t="shared" si="142"/>
        <v>0</v>
      </c>
      <c r="DS199" s="17">
        <f t="shared" si="128"/>
        <v>1.05</v>
      </c>
      <c r="DT199" s="16">
        <f>IF(DS199&gt;=1,VLOOKUP(BO199,'PAINEL E TARGET'!$S$1:$W$8,5,0),0)</f>
        <v>165</v>
      </c>
      <c r="DU199" s="16">
        <f t="shared" si="143"/>
        <v>412.5</v>
      </c>
    </row>
    <row r="200" spans="2:125" s="32" customFormat="1" x14ac:dyDescent="0.2">
      <c r="B200" s="44">
        <v>43541</v>
      </c>
      <c r="C200" s="65">
        <v>960</v>
      </c>
      <c r="D200" s="66" t="s">
        <v>206</v>
      </c>
      <c r="E200" s="65">
        <v>613</v>
      </c>
      <c r="F200" s="65" t="s">
        <v>1019</v>
      </c>
      <c r="G200" s="67">
        <v>1716388.2000205757</v>
      </c>
      <c r="H200" s="67">
        <v>1008805.9737502647</v>
      </c>
      <c r="I200" s="67">
        <v>893106.21</v>
      </c>
      <c r="J200" s="68">
        <v>0.88531019169112601</v>
      </c>
      <c r="K200" s="67">
        <v>12977.654789528706</v>
      </c>
      <c r="L200" s="67">
        <v>856750.91480084811</v>
      </c>
      <c r="M200" s="67">
        <v>2712.1</v>
      </c>
      <c r="N200" s="67">
        <v>854982.35</v>
      </c>
      <c r="O200" s="67">
        <v>1493973.5895946699</v>
      </c>
      <c r="P200" s="67" t="s">
        <v>1082</v>
      </c>
      <c r="Q200" s="67" t="s">
        <v>1082</v>
      </c>
      <c r="R200" s="67">
        <v>0</v>
      </c>
      <c r="S200" s="67">
        <v>245.9</v>
      </c>
      <c r="T200" s="68">
        <v>6.3746991807009726E-2</v>
      </c>
      <c r="U200" s="68">
        <v>5.5551834339140238E-2</v>
      </c>
      <c r="V200" s="68">
        <v>0.87144244401869431</v>
      </c>
      <c r="W200" s="67">
        <v>55442.580000000009</v>
      </c>
      <c r="X200" s="67">
        <v>47646.499999999993</v>
      </c>
      <c r="Y200" s="68">
        <v>0.85938461016785261</v>
      </c>
      <c r="Z200" s="68">
        <v>0</v>
      </c>
      <c r="AA200" s="68">
        <v>0</v>
      </c>
      <c r="AB200" s="68">
        <v>0</v>
      </c>
      <c r="AC200" s="67">
        <v>0</v>
      </c>
      <c r="AD200" s="67">
        <v>0</v>
      </c>
      <c r="AE200" s="68" t="s">
        <v>1082</v>
      </c>
      <c r="AF200" s="43">
        <v>80</v>
      </c>
      <c r="AG200" s="43">
        <v>84</v>
      </c>
      <c r="AH200" s="43">
        <v>21</v>
      </c>
      <c r="AI200" s="43">
        <v>20</v>
      </c>
      <c r="AJ200" s="67">
        <v>32525.219999999998</v>
      </c>
      <c r="AK200" s="67">
        <v>25491.85</v>
      </c>
      <c r="AL200" s="68">
        <v>0.78375642040238314</v>
      </c>
      <c r="AM200" s="67">
        <v>8018.75</v>
      </c>
      <c r="AN200" s="67">
        <v>4645</v>
      </c>
      <c r="AO200" s="68">
        <v>0.57926734216679654</v>
      </c>
      <c r="AP200" s="67">
        <v>0</v>
      </c>
      <c r="AQ200" s="67">
        <v>0</v>
      </c>
      <c r="AR200" s="68">
        <v>0</v>
      </c>
      <c r="AS200" s="67">
        <v>14898.610000000002</v>
      </c>
      <c r="AT200" s="67">
        <v>17509.649999999998</v>
      </c>
      <c r="AU200" s="68">
        <v>1.1752539330850325</v>
      </c>
      <c r="AV200" s="43">
        <v>290.09000000000003</v>
      </c>
      <c r="AW200" s="43">
        <v>139.97</v>
      </c>
      <c r="AX200" s="69">
        <v>0.48250542934951218</v>
      </c>
      <c r="AY200" s="43">
        <v>12977.654789528706</v>
      </c>
      <c r="AZ200" s="43">
        <v>2712.1</v>
      </c>
      <c r="BA200" s="43">
        <v>17757.97960747765</v>
      </c>
      <c r="BB200" s="43">
        <v>20297.469999999998</v>
      </c>
      <c r="BC200" s="43">
        <v>21758.558116813245</v>
      </c>
      <c r="BD200" s="43">
        <v>30212.597520300769</v>
      </c>
      <c r="BE200" s="43">
        <v>95534.659999999974</v>
      </c>
      <c r="BF200" s="43">
        <v>0</v>
      </c>
      <c r="BG200" s="43">
        <v>499.82</v>
      </c>
      <c r="BH200" s="43">
        <v>36</v>
      </c>
      <c r="BI200" s="44">
        <v>43173</v>
      </c>
      <c r="BJ200" s="44">
        <v>43541</v>
      </c>
      <c r="BK200" s="44">
        <v>43172</v>
      </c>
      <c r="BL200" s="43">
        <f t="shared" si="129"/>
        <v>893352.11</v>
      </c>
      <c r="BM200" s="43">
        <f t="shared" si="130"/>
        <v>857940.35</v>
      </c>
      <c r="BO200" s="16" t="str">
        <f>IFERROR(VLOOKUP($C200,'PORTE LOJA'!A:B,2,0),"PORTE 1")</f>
        <v>PORTE 3</v>
      </c>
      <c r="BP200" s="16">
        <f>VLOOKUP(BO200,'PAINEL E TARGET'!$S$1:$W$8,3,0)</f>
        <v>2400</v>
      </c>
      <c r="BQ200" s="16">
        <f t="shared" si="108"/>
        <v>1</v>
      </c>
      <c r="BR200" s="16">
        <f t="shared" si="109"/>
        <v>1</v>
      </c>
      <c r="BS200" s="16">
        <f t="shared" si="110"/>
        <v>0</v>
      </c>
      <c r="BT200" s="16">
        <f t="shared" si="111"/>
        <v>1</v>
      </c>
      <c r="BU200" s="16">
        <f t="shared" si="112"/>
        <v>1</v>
      </c>
      <c r="BV200" s="16">
        <f t="shared" si="113"/>
        <v>1</v>
      </c>
      <c r="BW200" s="17" t="str">
        <f t="shared" si="131"/>
        <v>110111</v>
      </c>
      <c r="BY200" s="17">
        <f t="shared" si="114"/>
        <v>0.88600000000000001</v>
      </c>
      <c r="BZ200" s="17">
        <f t="shared" si="115"/>
        <v>0.98599999999999999</v>
      </c>
      <c r="CA200" s="17" t="str">
        <f t="shared" si="132"/>
        <v>Sem Retira</v>
      </c>
      <c r="CB200" s="17">
        <f t="shared" si="133"/>
        <v>0.98599999999999999</v>
      </c>
      <c r="CC200" s="33" t="str">
        <f>IF(CB200&gt;='PAINEL E TARGET'!$T$11,'PAINEL E TARGET'!$S$11,
IF(CB200&gt;='PAINEL E TARGET'!$T$12,'PAINEL E TARGET'!$S$12,
IF(CB200&gt;='PAINEL E TARGET'!$T$13,'PAINEL E TARGET'!$S$13,
IF(CB200&gt;='PAINEL E TARGET'!$T$14,'PAINEL E TARGET'!$S$14,
IF(CB200&gt;='PAINEL E TARGET'!$T$15,'PAINEL E TARGET'!$S$15,
IF(CB200&gt;='PAINEL E TARGET'!$T$16,'PAINEL E TARGET'!$S$16,
IF(CB200&gt;='PAINEL E TARGET'!$T$17,'PAINEL E TARGET'!$S$17,
IF(CB200&gt;='PAINEL E TARGET'!$T$18,'PAINEL E TARGET'!$S$18,'PAINEL E TARGET'!$S$19))))))))</f>
        <v>1. Fx de 90% a 99,9%</v>
      </c>
      <c r="CD200" s="17">
        <f>IFERROR(VLOOKUP($BW200,'PAINEL E TARGET'!$G$1:$Q$99,4,0),0)</f>
        <v>0.3</v>
      </c>
      <c r="CE200" s="17">
        <f>VLOOKUP(CC200,'PAINEL E TARGET'!$S$10:$U$19,3,0)</f>
        <v>0.5</v>
      </c>
      <c r="CF200" s="16">
        <f t="shared" si="134"/>
        <v>360</v>
      </c>
      <c r="CG200" s="17">
        <f t="shared" si="116"/>
        <v>0.78400000000000003</v>
      </c>
      <c r="CH200" s="17">
        <f t="shared" si="117"/>
        <v>0.57899999999999996</v>
      </c>
      <c r="CI200" s="17" t="str">
        <f t="shared" si="118"/>
        <v>sem meta</v>
      </c>
      <c r="CJ200" s="17">
        <f t="shared" si="119"/>
        <v>1.175</v>
      </c>
      <c r="CK200" s="17">
        <f t="shared" si="120"/>
        <v>0.48299999999999998</v>
      </c>
      <c r="CL200" s="17">
        <f t="shared" si="121"/>
        <v>0.85899999999999999</v>
      </c>
      <c r="CM200" s="16">
        <f t="shared" si="122"/>
        <v>3</v>
      </c>
      <c r="CN200" s="17" t="str">
        <f t="shared" si="135"/>
        <v>não ok</v>
      </c>
      <c r="CO200" s="17">
        <f t="shared" si="136"/>
        <v>0</v>
      </c>
      <c r="CP200" s="33" t="str">
        <f>IF(CO200&gt;='PAINEL E TARGET'!$T$11,'PAINEL E TARGET'!$S$11,
IF(CO200&gt;='PAINEL E TARGET'!$T$12,'PAINEL E TARGET'!$S$12,
IF(CO200&gt;='PAINEL E TARGET'!$T$13,'PAINEL E TARGET'!$S$13,
IF(CO200&gt;='PAINEL E TARGET'!$T$14,'PAINEL E TARGET'!$S$14,
IF(CO200&gt;='PAINEL E TARGET'!$T$15,'PAINEL E TARGET'!$S$15,
IF(CO200&gt;='PAINEL E TARGET'!$T$16,'PAINEL E TARGET'!$S$16,
IF(CO200&gt;='PAINEL E TARGET'!$T$17,'PAINEL E TARGET'!$S$17,
IF(CO200&gt;='PAINEL E TARGET'!$T$18,'PAINEL E TARGET'!$S$18,'PAINEL E TARGET'!$S$19))))))))</f>
        <v>Não elegível</v>
      </c>
      <c r="CQ200" s="17">
        <f>IFERROR(VLOOKUP($BW200,'PAINEL E TARGET'!$G$1:$Q$99,5,0),0)</f>
        <v>0.3</v>
      </c>
      <c r="CR200" s="17">
        <f>VLOOKUP(CP200,'PAINEL E TARGET'!$S$10:$U$19,3,0)</f>
        <v>0</v>
      </c>
      <c r="CS200" s="16">
        <f t="shared" si="137"/>
        <v>0</v>
      </c>
      <c r="CT200" s="17">
        <f t="shared" si="123"/>
        <v>0</v>
      </c>
      <c r="CU200" s="33" t="str">
        <f>IF(CT200&gt;='PAINEL E TARGET'!$T$11,'PAINEL E TARGET'!$S$11,
IF(CT200&gt;='PAINEL E TARGET'!$T$12,'PAINEL E TARGET'!$S$12,
IF(CT200&gt;='PAINEL E TARGET'!$T$13,'PAINEL E TARGET'!$S$13,
IF(CT200&gt;='PAINEL E TARGET'!$T$14,'PAINEL E TARGET'!$S$14,
IF(CT200&gt;='PAINEL E TARGET'!$T$15,'PAINEL E TARGET'!$S$15,
IF(CT200&gt;='PAINEL E TARGET'!$T$16,'PAINEL E TARGET'!$S$16,
IF(CT200&gt;='PAINEL E TARGET'!$T$17,'PAINEL E TARGET'!$S$17,
IF(CT200&gt;='PAINEL E TARGET'!$T$18,'PAINEL E TARGET'!$S$18,'PAINEL E TARGET'!$S$19))))))))</f>
        <v>Não elegível</v>
      </c>
      <c r="CV200" s="17">
        <f>IFERROR(VLOOKUP($BW200,'PAINEL E TARGET'!$G$1:$Q$99,6,0),0)</f>
        <v>0</v>
      </c>
      <c r="CW200" s="17">
        <f>VLOOKUP(CU200,'PAINEL E TARGET'!$S$10:$U$19,3,0)</f>
        <v>0</v>
      </c>
      <c r="CX200" s="16">
        <f t="shared" si="138"/>
        <v>0</v>
      </c>
      <c r="CY200" s="17">
        <f t="shared" si="124"/>
        <v>0.20899999999999999</v>
      </c>
      <c r="CZ200" s="33" t="str">
        <f>IF(CY200&gt;='PAINEL E TARGET'!$T$11,'PAINEL E TARGET'!$S$11,
IF(CY200&gt;='PAINEL E TARGET'!$T$12,'PAINEL E TARGET'!$S$12,
IF(CY200&gt;='PAINEL E TARGET'!$T$13,'PAINEL E TARGET'!$S$13,
IF(CY200&gt;='PAINEL E TARGET'!$T$14,'PAINEL E TARGET'!$S$14,
IF(CY200&gt;='PAINEL E TARGET'!$T$15,'PAINEL E TARGET'!$S$15,
IF(CY200&gt;='PAINEL E TARGET'!$T$16,'PAINEL E TARGET'!$S$16,
IF(CY200&gt;='PAINEL E TARGET'!$T$17,'PAINEL E TARGET'!$S$17,
IF(CY200&gt;='PAINEL E TARGET'!$T$18,'PAINEL E TARGET'!$S$18,'PAINEL E TARGET'!$S$19))))))))</f>
        <v>Não elegível</v>
      </c>
      <c r="DA200" s="17">
        <f>IFERROR(VLOOKUP($BW200,'PAINEL E TARGET'!$G$1:$Q$99,7,0),0)</f>
        <v>0.15</v>
      </c>
      <c r="DB200" s="17">
        <f>VLOOKUP(CZ200,'PAINEL E TARGET'!$S$10:$U$19,3,0)</f>
        <v>0</v>
      </c>
      <c r="DC200" s="16">
        <f t="shared" si="139"/>
        <v>0</v>
      </c>
      <c r="DD200" s="17">
        <f t="shared" si="125"/>
        <v>1.143</v>
      </c>
      <c r="DE200" s="33" t="str">
        <f>IF(DD200&gt;='PAINEL E TARGET'!$T$11,'PAINEL E TARGET'!$S$11,
IF(DD200&gt;='PAINEL E TARGET'!$T$12,'PAINEL E TARGET'!$S$12,
IF(DD200&gt;='PAINEL E TARGET'!$T$13,'PAINEL E TARGET'!$S$13,
IF(DD200&gt;='PAINEL E TARGET'!$T$14,'PAINEL E TARGET'!$S$14,
IF(DD200&gt;='PAINEL E TARGET'!$T$15,'PAINEL E TARGET'!$S$15,
IF(DD200&gt;='PAINEL E TARGET'!$T$16,'PAINEL E TARGET'!$S$16,
IF(DD200&gt;='PAINEL E TARGET'!$T$17,'PAINEL E TARGET'!$S$17,
IF(DD200&gt;='PAINEL E TARGET'!$T$18,'PAINEL E TARGET'!$S$18,'PAINEL E TARGET'!$S$19))))))))</f>
        <v>4. Fx de 110% a 114,9%</v>
      </c>
      <c r="DF200" s="17">
        <f>IFERROR(VLOOKUP($BW200,'PAINEL E TARGET'!$G$1:$Q$99,8,0),0)</f>
        <v>0.1</v>
      </c>
      <c r="DG200" s="17">
        <f>VLOOKUP(DE200,'PAINEL E TARGET'!$S$10:$U$19,3,0)</f>
        <v>1.2</v>
      </c>
      <c r="DH200" s="16">
        <f t="shared" si="140"/>
        <v>288</v>
      </c>
      <c r="DI200" s="17">
        <f t="shared" si="126"/>
        <v>0.95199999999999996</v>
      </c>
      <c r="DJ200" s="33" t="str">
        <f>IF(DI200&gt;='PAINEL E TARGET'!$T$11,'PAINEL E TARGET'!$S$11,
IF(DI200&gt;='PAINEL E TARGET'!$T$12,'PAINEL E TARGET'!$S$12,
IF(DI200&gt;='PAINEL E TARGET'!$T$13,'PAINEL E TARGET'!$S$13,
IF(DI200&gt;='PAINEL E TARGET'!$T$14,'PAINEL E TARGET'!$S$14,
IF(DI200&gt;='PAINEL E TARGET'!$T$15,'PAINEL E TARGET'!$S$15,
IF(DI200&gt;='PAINEL E TARGET'!$T$16,'PAINEL E TARGET'!$S$16,
IF(DI200&gt;='PAINEL E TARGET'!$T$17,'PAINEL E TARGET'!$S$17,
IF(DI200&gt;='PAINEL E TARGET'!$T$18,'PAINEL E TARGET'!$S$18,'PAINEL E TARGET'!$S$19))))))))</f>
        <v>1. Fx de 90% a 99,9%</v>
      </c>
      <c r="DK200" s="17">
        <f>IFERROR(VLOOKUP($BW200,'PAINEL E TARGET'!$G$1:$Q$99,9,0),0)</f>
        <v>0.15</v>
      </c>
      <c r="DL200" s="17">
        <f>VLOOKUP(DJ200,'PAINEL E TARGET'!$S$10:$U$19,3,0)</f>
        <v>0.5</v>
      </c>
      <c r="DM200" s="16">
        <f t="shared" si="141"/>
        <v>180</v>
      </c>
      <c r="DN200" s="17">
        <f t="shared" si="127"/>
        <v>0.48299999999999998</v>
      </c>
      <c r="DO200" s="33" t="str">
        <f>IF(DN200&gt;='PAINEL E TARGET'!$T$11,'PAINEL E TARGET'!$S$11,
IF(DN200&gt;='PAINEL E TARGET'!$T$12,'PAINEL E TARGET'!$S$12,
IF(DN200&gt;='PAINEL E TARGET'!$T$13,'PAINEL E TARGET'!$S$13,
IF(DN200&gt;='PAINEL E TARGET'!$T$14,'PAINEL E TARGET'!$S$14,
IF(DN200&gt;='PAINEL E TARGET'!$T$15,'PAINEL E TARGET'!$S$15,
IF(DN200&gt;='PAINEL E TARGET'!$T$16,'PAINEL E TARGET'!$S$16,
IF(DN200&gt;='PAINEL E TARGET'!$T$17,'PAINEL E TARGET'!$S$17,
IF(DN200&gt;='PAINEL E TARGET'!$T$18,'PAINEL E TARGET'!$S$18,'PAINEL E TARGET'!$S$19))))))))</f>
        <v>Não elegível</v>
      </c>
      <c r="DP200" s="17">
        <f>IFERROR(VLOOKUP($BW200,'PAINEL E TARGET'!$G$1:$Q$99,10,0),0)</f>
        <v>0</v>
      </c>
      <c r="DQ200" s="17">
        <f>VLOOKUP(DO200,'PAINEL E TARGET'!$S$10:$U$19,3,0)</f>
        <v>0</v>
      </c>
      <c r="DR200" s="16">
        <f t="shared" si="142"/>
        <v>0</v>
      </c>
      <c r="DS200" s="17">
        <f t="shared" si="128"/>
        <v>1.05</v>
      </c>
      <c r="DT200" s="16">
        <f>IF(DS200&gt;=1,VLOOKUP(BO200,'PAINEL E TARGET'!$S$1:$W$8,5,0),0)</f>
        <v>240</v>
      </c>
      <c r="DU200" s="16">
        <f t="shared" si="143"/>
        <v>1068</v>
      </c>
    </row>
    <row r="201" spans="2:125" s="32" customFormat="1" x14ac:dyDescent="0.2">
      <c r="B201" s="44">
        <v>43541</v>
      </c>
      <c r="C201" s="65">
        <v>964</v>
      </c>
      <c r="D201" s="66" t="s">
        <v>207</v>
      </c>
      <c r="E201" s="65">
        <v>311</v>
      </c>
      <c r="F201" s="65" t="s">
        <v>943</v>
      </c>
      <c r="G201" s="67">
        <v>726146.18121479126</v>
      </c>
      <c r="H201" s="67">
        <v>462161.69649976486</v>
      </c>
      <c r="I201" s="67">
        <v>348538.46</v>
      </c>
      <c r="J201" s="68">
        <v>0.75414830488916851</v>
      </c>
      <c r="K201" s="67">
        <v>519.95866231345224</v>
      </c>
      <c r="L201" s="67">
        <v>344238.85054648487</v>
      </c>
      <c r="M201" s="67">
        <v>368</v>
      </c>
      <c r="N201" s="67">
        <v>282308.65999999997</v>
      </c>
      <c r="O201" s="67">
        <v>548076.3162082237</v>
      </c>
      <c r="P201" s="67" t="s">
        <v>1082</v>
      </c>
      <c r="Q201" s="67" t="s">
        <v>1082</v>
      </c>
      <c r="R201" s="67">
        <v>0</v>
      </c>
      <c r="S201" s="67">
        <v>0</v>
      </c>
      <c r="T201" s="68">
        <v>6.4566762053405793E-2</v>
      </c>
      <c r="U201" s="68">
        <v>6.1407722873193717E-2</v>
      </c>
      <c r="V201" s="68">
        <v>0.95107329096665705</v>
      </c>
      <c r="W201" s="67">
        <v>22259.96</v>
      </c>
      <c r="X201" s="67">
        <v>17358.530000000002</v>
      </c>
      <c r="Y201" s="68">
        <v>0.77980957737570078</v>
      </c>
      <c r="Z201" s="68">
        <v>0</v>
      </c>
      <c r="AA201" s="68">
        <v>0</v>
      </c>
      <c r="AB201" s="68">
        <v>0</v>
      </c>
      <c r="AC201" s="67">
        <v>0</v>
      </c>
      <c r="AD201" s="67">
        <v>0</v>
      </c>
      <c r="AE201" s="68" t="s">
        <v>1082</v>
      </c>
      <c r="AF201" s="43">
        <v>80</v>
      </c>
      <c r="AG201" s="43">
        <v>81</v>
      </c>
      <c r="AH201" s="43">
        <v>4</v>
      </c>
      <c r="AI201" s="43">
        <v>2</v>
      </c>
      <c r="AJ201" s="67">
        <v>7105.7300000000005</v>
      </c>
      <c r="AK201" s="67">
        <v>7206.5</v>
      </c>
      <c r="AL201" s="68">
        <v>1.0141815126665381</v>
      </c>
      <c r="AM201" s="67">
        <v>4208.24</v>
      </c>
      <c r="AN201" s="67">
        <v>1573</v>
      </c>
      <c r="AO201" s="68">
        <v>0.37379046822424578</v>
      </c>
      <c r="AP201" s="67">
        <v>0</v>
      </c>
      <c r="AQ201" s="67">
        <v>0</v>
      </c>
      <c r="AR201" s="68">
        <v>0</v>
      </c>
      <c r="AS201" s="67">
        <v>10945.99</v>
      </c>
      <c r="AT201" s="67">
        <v>8579.0300000000007</v>
      </c>
      <c r="AU201" s="68">
        <v>0.78376008017547982</v>
      </c>
      <c r="AV201" s="43">
        <v>313.49000000000007</v>
      </c>
      <c r="AW201" s="43">
        <v>0</v>
      </c>
      <c r="AX201" s="69">
        <v>0</v>
      </c>
      <c r="AY201" s="43">
        <v>519.95866231345224</v>
      </c>
      <c r="AZ201" s="43">
        <v>368</v>
      </c>
      <c r="BA201" s="43">
        <v>20146.602248391515</v>
      </c>
      <c r="BB201" s="43">
        <v>13379.239999999998</v>
      </c>
      <c r="BC201" s="43">
        <v>830.64663947592294</v>
      </c>
      <c r="BD201" s="43">
        <v>32213.885098255218</v>
      </c>
      <c r="BE201" s="43">
        <v>35495.43</v>
      </c>
      <c r="BF201" s="43">
        <v>0</v>
      </c>
      <c r="BG201" s="43">
        <v>499.84000000000003</v>
      </c>
      <c r="BH201" s="43">
        <v>10</v>
      </c>
      <c r="BI201" s="44">
        <v>43173</v>
      </c>
      <c r="BJ201" s="44">
        <v>43541</v>
      </c>
      <c r="BK201" s="44">
        <v>43172</v>
      </c>
      <c r="BL201" s="43">
        <f t="shared" si="129"/>
        <v>348538.46</v>
      </c>
      <c r="BM201" s="43">
        <f t="shared" si="130"/>
        <v>282676.65999999997</v>
      </c>
      <c r="BO201" s="16" t="str">
        <f>IFERROR(VLOOKUP($C201,'PORTE LOJA'!A:B,2,0),"PORTE 1")</f>
        <v>PORTE 1</v>
      </c>
      <c r="BP201" s="16">
        <f>VLOOKUP(BO201,'PAINEL E TARGET'!$S$1:$W$8,3,0)</f>
        <v>1650</v>
      </c>
      <c r="BQ201" s="16">
        <f t="shared" si="108"/>
        <v>1</v>
      </c>
      <c r="BR201" s="16">
        <f t="shared" si="109"/>
        <v>1</v>
      </c>
      <c r="BS201" s="16">
        <f t="shared" si="110"/>
        <v>0</v>
      </c>
      <c r="BT201" s="16">
        <f t="shared" si="111"/>
        <v>1</v>
      </c>
      <c r="BU201" s="16">
        <f t="shared" si="112"/>
        <v>1</v>
      </c>
      <c r="BV201" s="16">
        <f t="shared" si="113"/>
        <v>1</v>
      </c>
      <c r="BW201" s="17" t="str">
        <f t="shared" si="131"/>
        <v>110111</v>
      </c>
      <c r="BY201" s="17">
        <f t="shared" si="114"/>
        <v>0.754</v>
      </c>
      <c r="BZ201" s="17">
        <f t="shared" si="115"/>
        <v>0.82</v>
      </c>
      <c r="CA201" s="17" t="str">
        <f t="shared" si="132"/>
        <v>Sem Retira</v>
      </c>
      <c r="CB201" s="17">
        <f t="shared" si="133"/>
        <v>0.82</v>
      </c>
      <c r="CC201" s="33" t="str">
        <f>IF(CB201&gt;='PAINEL E TARGET'!$T$11,'PAINEL E TARGET'!$S$11,
IF(CB201&gt;='PAINEL E TARGET'!$T$12,'PAINEL E TARGET'!$S$12,
IF(CB201&gt;='PAINEL E TARGET'!$T$13,'PAINEL E TARGET'!$S$13,
IF(CB201&gt;='PAINEL E TARGET'!$T$14,'PAINEL E TARGET'!$S$14,
IF(CB201&gt;='PAINEL E TARGET'!$T$15,'PAINEL E TARGET'!$S$15,
IF(CB201&gt;='PAINEL E TARGET'!$T$16,'PAINEL E TARGET'!$S$16,
IF(CB201&gt;='PAINEL E TARGET'!$T$17,'PAINEL E TARGET'!$S$17,
IF(CB201&gt;='PAINEL E TARGET'!$T$18,'PAINEL E TARGET'!$S$18,'PAINEL E TARGET'!$S$19))))))))</f>
        <v>Não elegível</v>
      </c>
      <c r="CD201" s="17">
        <f>IFERROR(VLOOKUP($BW201,'PAINEL E TARGET'!$G$1:$Q$99,4,0),0)</f>
        <v>0.3</v>
      </c>
      <c r="CE201" s="17">
        <f>VLOOKUP(CC201,'PAINEL E TARGET'!$S$10:$U$19,3,0)</f>
        <v>0</v>
      </c>
      <c r="CF201" s="16">
        <f t="shared" si="134"/>
        <v>0</v>
      </c>
      <c r="CG201" s="17">
        <f t="shared" si="116"/>
        <v>1.014</v>
      </c>
      <c r="CH201" s="17">
        <f t="shared" si="117"/>
        <v>0.374</v>
      </c>
      <c r="CI201" s="17" t="str">
        <f t="shared" si="118"/>
        <v>sem meta</v>
      </c>
      <c r="CJ201" s="17">
        <f t="shared" si="119"/>
        <v>0.78400000000000003</v>
      </c>
      <c r="CK201" s="17">
        <f t="shared" si="120"/>
        <v>0</v>
      </c>
      <c r="CL201" s="17">
        <f t="shared" si="121"/>
        <v>0.78</v>
      </c>
      <c r="CM201" s="16">
        <f t="shared" si="122"/>
        <v>3</v>
      </c>
      <c r="CN201" s="17" t="str">
        <f t="shared" si="135"/>
        <v>não ok</v>
      </c>
      <c r="CO201" s="17">
        <f t="shared" si="136"/>
        <v>0</v>
      </c>
      <c r="CP201" s="33" t="str">
        <f>IF(CO201&gt;='PAINEL E TARGET'!$T$11,'PAINEL E TARGET'!$S$11,
IF(CO201&gt;='PAINEL E TARGET'!$T$12,'PAINEL E TARGET'!$S$12,
IF(CO201&gt;='PAINEL E TARGET'!$T$13,'PAINEL E TARGET'!$S$13,
IF(CO201&gt;='PAINEL E TARGET'!$T$14,'PAINEL E TARGET'!$S$14,
IF(CO201&gt;='PAINEL E TARGET'!$T$15,'PAINEL E TARGET'!$S$15,
IF(CO201&gt;='PAINEL E TARGET'!$T$16,'PAINEL E TARGET'!$S$16,
IF(CO201&gt;='PAINEL E TARGET'!$T$17,'PAINEL E TARGET'!$S$17,
IF(CO201&gt;='PAINEL E TARGET'!$T$18,'PAINEL E TARGET'!$S$18,'PAINEL E TARGET'!$S$19))))))))</f>
        <v>Não elegível</v>
      </c>
      <c r="CQ201" s="17">
        <f>IFERROR(VLOOKUP($BW201,'PAINEL E TARGET'!$G$1:$Q$99,5,0),0)</f>
        <v>0.3</v>
      </c>
      <c r="CR201" s="17">
        <f>VLOOKUP(CP201,'PAINEL E TARGET'!$S$10:$U$19,3,0)</f>
        <v>0</v>
      </c>
      <c r="CS201" s="16">
        <f t="shared" si="137"/>
        <v>0</v>
      </c>
      <c r="CT201" s="17">
        <f t="shared" si="123"/>
        <v>0</v>
      </c>
      <c r="CU201" s="33" t="str">
        <f>IF(CT201&gt;='PAINEL E TARGET'!$T$11,'PAINEL E TARGET'!$S$11,
IF(CT201&gt;='PAINEL E TARGET'!$T$12,'PAINEL E TARGET'!$S$12,
IF(CT201&gt;='PAINEL E TARGET'!$T$13,'PAINEL E TARGET'!$S$13,
IF(CT201&gt;='PAINEL E TARGET'!$T$14,'PAINEL E TARGET'!$S$14,
IF(CT201&gt;='PAINEL E TARGET'!$T$15,'PAINEL E TARGET'!$S$15,
IF(CT201&gt;='PAINEL E TARGET'!$T$16,'PAINEL E TARGET'!$S$16,
IF(CT201&gt;='PAINEL E TARGET'!$T$17,'PAINEL E TARGET'!$S$17,
IF(CT201&gt;='PAINEL E TARGET'!$T$18,'PAINEL E TARGET'!$S$18,'PAINEL E TARGET'!$S$19))))))))</f>
        <v>Não elegível</v>
      </c>
      <c r="CV201" s="17">
        <f>IFERROR(VLOOKUP($BW201,'PAINEL E TARGET'!$G$1:$Q$99,6,0),0)</f>
        <v>0</v>
      </c>
      <c r="CW201" s="17">
        <f>VLOOKUP(CU201,'PAINEL E TARGET'!$S$10:$U$19,3,0)</f>
        <v>0</v>
      </c>
      <c r="CX201" s="16">
        <f t="shared" si="138"/>
        <v>0</v>
      </c>
      <c r="CY201" s="17">
        <f t="shared" si="124"/>
        <v>0.70799999999999996</v>
      </c>
      <c r="CZ201" s="33" t="str">
        <f>IF(CY201&gt;='PAINEL E TARGET'!$T$11,'PAINEL E TARGET'!$S$11,
IF(CY201&gt;='PAINEL E TARGET'!$T$12,'PAINEL E TARGET'!$S$12,
IF(CY201&gt;='PAINEL E TARGET'!$T$13,'PAINEL E TARGET'!$S$13,
IF(CY201&gt;='PAINEL E TARGET'!$T$14,'PAINEL E TARGET'!$S$14,
IF(CY201&gt;='PAINEL E TARGET'!$T$15,'PAINEL E TARGET'!$S$15,
IF(CY201&gt;='PAINEL E TARGET'!$T$16,'PAINEL E TARGET'!$S$16,
IF(CY201&gt;='PAINEL E TARGET'!$T$17,'PAINEL E TARGET'!$S$17,
IF(CY201&gt;='PAINEL E TARGET'!$T$18,'PAINEL E TARGET'!$S$18,'PAINEL E TARGET'!$S$19))))))))</f>
        <v>Não elegível</v>
      </c>
      <c r="DA201" s="17">
        <f>IFERROR(VLOOKUP($BW201,'PAINEL E TARGET'!$G$1:$Q$99,7,0),0)</f>
        <v>0.15</v>
      </c>
      <c r="DB201" s="17">
        <f>VLOOKUP(CZ201,'PAINEL E TARGET'!$S$10:$U$19,3,0)</f>
        <v>0</v>
      </c>
      <c r="DC201" s="16">
        <f t="shared" si="139"/>
        <v>0</v>
      </c>
      <c r="DD201" s="17">
        <f t="shared" si="125"/>
        <v>0.66400000000000003</v>
      </c>
      <c r="DE201" s="33" t="str">
        <f>IF(DD201&gt;='PAINEL E TARGET'!$T$11,'PAINEL E TARGET'!$S$11,
IF(DD201&gt;='PAINEL E TARGET'!$T$12,'PAINEL E TARGET'!$S$12,
IF(DD201&gt;='PAINEL E TARGET'!$T$13,'PAINEL E TARGET'!$S$13,
IF(DD201&gt;='PAINEL E TARGET'!$T$14,'PAINEL E TARGET'!$S$14,
IF(DD201&gt;='PAINEL E TARGET'!$T$15,'PAINEL E TARGET'!$S$15,
IF(DD201&gt;='PAINEL E TARGET'!$T$16,'PAINEL E TARGET'!$S$16,
IF(DD201&gt;='PAINEL E TARGET'!$T$17,'PAINEL E TARGET'!$S$17,
IF(DD201&gt;='PAINEL E TARGET'!$T$18,'PAINEL E TARGET'!$S$18,'PAINEL E TARGET'!$S$19))))))))</f>
        <v>Não elegível</v>
      </c>
      <c r="DF201" s="17">
        <f>IFERROR(VLOOKUP($BW201,'PAINEL E TARGET'!$G$1:$Q$99,8,0),0)</f>
        <v>0.1</v>
      </c>
      <c r="DG201" s="17">
        <f>VLOOKUP(DE201,'PAINEL E TARGET'!$S$10:$U$19,3,0)</f>
        <v>0</v>
      </c>
      <c r="DH201" s="16">
        <f t="shared" si="140"/>
        <v>0</v>
      </c>
      <c r="DI201" s="17">
        <f t="shared" si="126"/>
        <v>0.5</v>
      </c>
      <c r="DJ201" s="33" t="str">
        <f>IF(DI201&gt;='PAINEL E TARGET'!$T$11,'PAINEL E TARGET'!$S$11,
IF(DI201&gt;='PAINEL E TARGET'!$T$12,'PAINEL E TARGET'!$S$12,
IF(DI201&gt;='PAINEL E TARGET'!$T$13,'PAINEL E TARGET'!$S$13,
IF(DI201&gt;='PAINEL E TARGET'!$T$14,'PAINEL E TARGET'!$S$14,
IF(DI201&gt;='PAINEL E TARGET'!$T$15,'PAINEL E TARGET'!$S$15,
IF(DI201&gt;='PAINEL E TARGET'!$T$16,'PAINEL E TARGET'!$S$16,
IF(DI201&gt;='PAINEL E TARGET'!$T$17,'PAINEL E TARGET'!$S$17,
IF(DI201&gt;='PAINEL E TARGET'!$T$18,'PAINEL E TARGET'!$S$18,'PAINEL E TARGET'!$S$19))))))))</f>
        <v>Não elegível</v>
      </c>
      <c r="DK201" s="17">
        <f>IFERROR(VLOOKUP($BW201,'PAINEL E TARGET'!$G$1:$Q$99,9,0),0)</f>
        <v>0.15</v>
      </c>
      <c r="DL201" s="17">
        <f>VLOOKUP(DJ201,'PAINEL E TARGET'!$S$10:$U$19,3,0)</f>
        <v>0</v>
      </c>
      <c r="DM201" s="16">
        <f t="shared" si="141"/>
        <v>0</v>
      </c>
      <c r="DN201" s="17">
        <f t="shared" si="127"/>
        <v>0</v>
      </c>
      <c r="DO201" s="33" t="str">
        <f>IF(DN201&gt;='PAINEL E TARGET'!$T$11,'PAINEL E TARGET'!$S$11,
IF(DN201&gt;='PAINEL E TARGET'!$T$12,'PAINEL E TARGET'!$S$12,
IF(DN201&gt;='PAINEL E TARGET'!$T$13,'PAINEL E TARGET'!$S$13,
IF(DN201&gt;='PAINEL E TARGET'!$T$14,'PAINEL E TARGET'!$S$14,
IF(DN201&gt;='PAINEL E TARGET'!$T$15,'PAINEL E TARGET'!$S$15,
IF(DN201&gt;='PAINEL E TARGET'!$T$16,'PAINEL E TARGET'!$S$16,
IF(DN201&gt;='PAINEL E TARGET'!$T$17,'PAINEL E TARGET'!$S$17,
IF(DN201&gt;='PAINEL E TARGET'!$T$18,'PAINEL E TARGET'!$S$18,'PAINEL E TARGET'!$S$19))))))))</f>
        <v>Não elegível</v>
      </c>
      <c r="DP201" s="17">
        <f>IFERROR(VLOOKUP($BW201,'PAINEL E TARGET'!$G$1:$Q$99,10,0),0)</f>
        <v>0</v>
      </c>
      <c r="DQ201" s="17">
        <f>VLOOKUP(DO201,'PAINEL E TARGET'!$S$10:$U$19,3,0)</f>
        <v>0</v>
      </c>
      <c r="DR201" s="16">
        <f t="shared" si="142"/>
        <v>0</v>
      </c>
      <c r="DS201" s="17">
        <f t="shared" si="128"/>
        <v>1.0129999999999999</v>
      </c>
      <c r="DT201" s="16">
        <f>IF(DS201&gt;=1,VLOOKUP(BO201,'PAINEL E TARGET'!$S$1:$W$8,5,0),0)</f>
        <v>165</v>
      </c>
      <c r="DU201" s="16">
        <f t="shared" si="143"/>
        <v>165</v>
      </c>
    </row>
    <row r="202" spans="2:125" s="32" customFormat="1" x14ac:dyDescent="0.2">
      <c r="B202" s="44">
        <v>43541</v>
      </c>
      <c r="C202" s="65">
        <v>965</v>
      </c>
      <c r="D202" s="66" t="s">
        <v>208</v>
      </c>
      <c r="E202" s="65">
        <v>310</v>
      </c>
      <c r="F202" s="65" t="s">
        <v>943</v>
      </c>
      <c r="G202" s="67">
        <v>829176.71338642284</v>
      </c>
      <c r="H202" s="67">
        <v>520939.53977167915</v>
      </c>
      <c r="I202" s="67">
        <v>479223.84</v>
      </c>
      <c r="J202" s="68">
        <v>0.91992218561493233</v>
      </c>
      <c r="K202" s="67">
        <v>198.91140525121233</v>
      </c>
      <c r="L202" s="67">
        <v>390154.87288308382</v>
      </c>
      <c r="M202" s="67">
        <v>0</v>
      </c>
      <c r="N202" s="67">
        <v>425699.28</v>
      </c>
      <c r="O202" s="67">
        <v>632205.29858571757</v>
      </c>
      <c r="P202" s="67" t="s">
        <v>1082</v>
      </c>
      <c r="Q202" s="67" t="s">
        <v>1082</v>
      </c>
      <c r="R202" s="67">
        <v>0</v>
      </c>
      <c r="S202" s="67">
        <v>0</v>
      </c>
      <c r="T202" s="68">
        <v>0.12899362585097063</v>
      </c>
      <c r="U202" s="68">
        <v>0.13845440377535992</v>
      </c>
      <c r="V202" s="68">
        <v>1.0733429877792531</v>
      </c>
      <c r="W202" s="67">
        <v>50353.149999999994</v>
      </c>
      <c r="X202" s="67">
        <v>58939.94</v>
      </c>
      <c r="Y202" s="68">
        <v>1.1705313371655997</v>
      </c>
      <c r="Z202" s="68">
        <v>0</v>
      </c>
      <c r="AA202" s="68">
        <v>0</v>
      </c>
      <c r="AB202" s="68">
        <v>0</v>
      </c>
      <c r="AC202" s="67">
        <v>0</v>
      </c>
      <c r="AD202" s="67">
        <v>0</v>
      </c>
      <c r="AE202" s="68" t="s">
        <v>1082</v>
      </c>
      <c r="AF202" s="43">
        <v>80</v>
      </c>
      <c r="AG202" s="43">
        <v>77</v>
      </c>
      <c r="AH202" s="43">
        <v>11</v>
      </c>
      <c r="AI202" s="43">
        <v>7</v>
      </c>
      <c r="AJ202" s="67">
        <v>6684.47</v>
      </c>
      <c r="AK202" s="67">
        <v>6558</v>
      </c>
      <c r="AL202" s="68">
        <v>0.98108002579112474</v>
      </c>
      <c r="AM202" s="67">
        <v>0</v>
      </c>
      <c r="AN202" s="67">
        <v>0</v>
      </c>
      <c r="AO202" s="68">
        <v>0</v>
      </c>
      <c r="AP202" s="67">
        <v>0</v>
      </c>
      <c r="AQ202" s="67">
        <v>0</v>
      </c>
      <c r="AR202" s="68">
        <v>0</v>
      </c>
      <c r="AS202" s="67">
        <v>43668.679999999993</v>
      </c>
      <c r="AT202" s="67">
        <v>52381.94</v>
      </c>
      <c r="AU202" s="68">
        <v>1.1995311055887197</v>
      </c>
      <c r="AV202" s="43">
        <v>1717.1299999999997</v>
      </c>
      <c r="AW202" s="43">
        <v>1139.6600000000001</v>
      </c>
      <c r="AX202" s="69">
        <v>0.66370047695864631</v>
      </c>
      <c r="AY202" s="43">
        <v>198.91140525121233</v>
      </c>
      <c r="AZ202" s="43">
        <v>0</v>
      </c>
      <c r="BA202" s="43">
        <v>174.68666046271457</v>
      </c>
      <c r="BB202" s="43">
        <v>0</v>
      </c>
      <c r="BC202" s="43">
        <v>308.38253738643812</v>
      </c>
      <c r="BD202" s="43">
        <v>278.79874541511595</v>
      </c>
      <c r="BE202" s="43">
        <v>81984.87999999999</v>
      </c>
      <c r="BF202" s="43">
        <v>0</v>
      </c>
      <c r="BG202" s="43">
        <v>2779.8799999999997</v>
      </c>
      <c r="BH202" s="43">
        <v>30</v>
      </c>
      <c r="BI202" s="44">
        <v>43173</v>
      </c>
      <c r="BJ202" s="44">
        <v>43541</v>
      </c>
      <c r="BK202" s="44">
        <v>43172</v>
      </c>
      <c r="BL202" s="43">
        <f t="shared" si="129"/>
        <v>479223.84</v>
      </c>
      <c r="BM202" s="43">
        <f t="shared" si="130"/>
        <v>425699.28</v>
      </c>
      <c r="BO202" s="16" t="str">
        <f>IFERROR(VLOOKUP($C202,'PORTE LOJA'!A:B,2,0),"PORTE 1")</f>
        <v>PORTE 1</v>
      </c>
      <c r="BP202" s="16">
        <f>VLOOKUP(BO202,'PAINEL E TARGET'!$S$1:$W$8,3,0)</f>
        <v>1650</v>
      </c>
      <c r="BQ202" s="16" t="str">
        <f t="shared" si="108"/>
        <v>MOB</v>
      </c>
      <c r="BR202" s="16">
        <f t="shared" si="109"/>
        <v>1</v>
      </c>
      <c r="BS202" s="16">
        <f t="shared" si="110"/>
        <v>0</v>
      </c>
      <c r="BT202" s="16">
        <f t="shared" si="111"/>
        <v>1</v>
      </c>
      <c r="BU202" s="16">
        <f t="shared" si="112"/>
        <v>1</v>
      </c>
      <c r="BV202" s="16">
        <f t="shared" si="113"/>
        <v>1</v>
      </c>
      <c r="BW202" s="17" t="str">
        <f t="shared" si="131"/>
        <v>MOB10111</v>
      </c>
      <c r="BY202" s="17">
        <f t="shared" si="114"/>
        <v>0.92</v>
      </c>
      <c r="BZ202" s="17">
        <f t="shared" si="115"/>
        <v>1.091</v>
      </c>
      <c r="CA202" s="17" t="str">
        <f t="shared" si="132"/>
        <v>Sem Retira</v>
      </c>
      <c r="CB202" s="17">
        <f t="shared" si="133"/>
        <v>1.091</v>
      </c>
      <c r="CC202" s="33" t="str">
        <f>IF(CB202&gt;='PAINEL E TARGET'!$T$11,'PAINEL E TARGET'!$S$11,
IF(CB202&gt;='PAINEL E TARGET'!$T$12,'PAINEL E TARGET'!$S$12,
IF(CB202&gt;='PAINEL E TARGET'!$T$13,'PAINEL E TARGET'!$S$13,
IF(CB202&gt;='PAINEL E TARGET'!$T$14,'PAINEL E TARGET'!$S$14,
IF(CB202&gt;='PAINEL E TARGET'!$T$15,'PAINEL E TARGET'!$S$15,
IF(CB202&gt;='PAINEL E TARGET'!$T$16,'PAINEL E TARGET'!$S$16,
IF(CB202&gt;='PAINEL E TARGET'!$T$17,'PAINEL E TARGET'!$S$17,
IF(CB202&gt;='PAINEL E TARGET'!$T$18,'PAINEL E TARGET'!$S$18,'PAINEL E TARGET'!$S$19))))))))</f>
        <v>3. Fx de 105% a 109,9%</v>
      </c>
      <c r="CD202" s="17">
        <f>IFERROR(VLOOKUP($BW202,'PAINEL E TARGET'!$G$1:$Q$99,4,0),0)</f>
        <v>0.3</v>
      </c>
      <c r="CE202" s="17">
        <f>VLOOKUP(CC202,'PAINEL E TARGET'!$S$10:$U$19,3,0)</f>
        <v>1.1000000000000001</v>
      </c>
      <c r="CF202" s="16">
        <f t="shared" si="134"/>
        <v>544.5</v>
      </c>
      <c r="CG202" s="17">
        <f t="shared" si="116"/>
        <v>0.98099999999999998</v>
      </c>
      <c r="CH202" s="17" t="str">
        <f t="shared" si="117"/>
        <v>sem meta</v>
      </c>
      <c r="CI202" s="17" t="str">
        <f t="shared" si="118"/>
        <v>sem meta</v>
      </c>
      <c r="CJ202" s="17">
        <f t="shared" si="119"/>
        <v>1.2</v>
      </c>
      <c r="CK202" s="17">
        <f t="shared" si="120"/>
        <v>0.66400000000000003</v>
      </c>
      <c r="CL202" s="17">
        <f t="shared" si="121"/>
        <v>1.171</v>
      </c>
      <c r="CM202" s="16">
        <f t="shared" si="122"/>
        <v>4</v>
      </c>
      <c r="CN202" s="17" t="str">
        <f t="shared" si="135"/>
        <v>não ok</v>
      </c>
      <c r="CO202" s="17">
        <f t="shared" si="136"/>
        <v>0</v>
      </c>
      <c r="CP202" s="33" t="str">
        <f>IF(CO202&gt;='PAINEL E TARGET'!$T$11,'PAINEL E TARGET'!$S$11,
IF(CO202&gt;='PAINEL E TARGET'!$T$12,'PAINEL E TARGET'!$S$12,
IF(CO202&gt;='PAINEL E TARGET'!$T$13,'PAINEL E TARGET'!$S$13,
IF(CO202&gt;='PAINEL E TARGET'!$T$14,'PAINEL E TARGET'!$S$14,
IF(CO202&gt;='PAINEL E TARGET'!$T$15,'PAINEL E TARGET'!$S$15,
IF(CO202&gt;='PAINEL E TARGET'!$T$16,'PAINEL E TARGET'!$S$16,
IF(CO202&gt;='PAINEL E TARGET'!$T$17,'PAINEL E TARGET'!$S$17,
IF(CO202&gt;='PAINEL E TARGET'!$T$18,'PAINEL E TARGET'!$S$18,'PAINEL E TARGET'!$S$19))))))))</f>
        <v>Não elegível</v>
      </c>
      <c r="CQ202" s="17">
        <f>IFERROR(VLOOKUP($BW202,'PAINEL E TARGET'!$G$1:$Q$99,5,0),0)</f>
        <v>0.3</v>
      </c>
      <c r="CR202" s="17">
        <f>VLOOKUP(CP202,'PAINEL E TARGET'!$S$10:$U$19,3,0)</f>
        <v>0</v>
      </c>
      <c r="CS202" s="16">
        <f t="shared" si="137"/>
        <v>0</v>
      </c>
      <c r="CT202" s="17">
        <f t="shared" si="123"/>
        <v>0</v>
      </c>
      <c r="CU202" s="33" t="str">
        <f>IF(CT202&gt;='PAINEL E TARGET'!$T$11,'PAINEL E TARGET'!$S$11,
IF(CT202&gt;='PAINEL E TARGET'!$T$12,'PAINEL E TARGET'!$S$12,
IF(CT202&gt;='PAINEL E TARGET'!$T$13,'PAINEL E TARGET'!$S$13,
IF(CT202&gt;='PAINEL E TARGET'!$T$14,'PAINEL E TARGET'!$S$14,
IF(CT202&gt;='PAINEL E TARGET'!$T$15,'PAINEL E TARGET'!$S$15,
IF(CT202&gt;='PAINEL E TARGET'!$T$16,'PAINEL E TARGET'!$S$16,
IF(CT202&gt;='PAINEL E TARGET'!$T$17,'PAINEL E TARGET'!$S$17,
IF(CT202&gt;='PAINEL E TARGET'!$T$18,'PAINEL E TARGET'!$S$18,'PAINEL E TARGET'!$S$19))))))))</f>
        <v>Não elegível</v>
      </c>
      <c r="CV202" s="17">
        <f>IFERROR(VLOOKUP($BW202,'PAINEL E TARGET'!$G$1:$Q$99,6,0),0)</f>
        <v>0</v>
      </c>
      <c r="CW202" s="17">
        <f>VLOOKUP(CU202,'PAINEL E TARGET'!$S$10:$U$19,3,0)</f>
        <v>0</v>
      </c>
      <c r="CX202" s="16">
        <f t="shared" si="138"/>
        <v>0</v>
      </c>
      <c r="CY202" s="17">
        <f t="shared" si="124"/>
        <v>0</v>
      </c>
      <c r="CZ202" s="33" t="str">
        <f>IF(CY202&gt;='PAINEL E TARGET'!$T$11,'PAINEL E TARGET'!$S$11,
IF(CY202&gt;='PAINEL E TARGET'!$T$12,'PAINEL E TARGET'!$S$12,
IF(CY202&gt;='PAINEL E TARGET'!$T$13,'PAINEL E TARGET'!$S$13,
IF(CY202&gt;='PAINEL E TARGET'!$T$14,'PAINEL E TARGET'!$S$14,
IF(CY202&gt;='PAINEL E TARGET'!$T$15,'PAINEL E TARGET'!$S$15,
IF(CY202&gt;='PAINEL E TARGET'!$T$16,'PAINEL E TARGET'!$S$16,
IF(CY202&gt;='PAINEL E TARGET'!$T$17,'PAINEL E TARGET'!$S$17,
IF(CY202&gt;='PAINEL E TARGET'!$T$18,'PAINEL E TARGET'!$S$18,'PAINEL E TARGET'!$S$19))))))))</f>
        <v>Não elegível</v>
      </c>
      <c r="DA202" s="17">
        <f>IFERROR(VLOOKUP($BW202,'PAINEL E TARGET'!$G$1:$Q$99,7,0),0)</f>
        <v>0</v>
      </c>
      <c r="DB202" s="17">
        <f>VLOOKUP(CZ202,'PAINEL E TARGET'!$S$10:$U$19,3,0)</f>
        <v>0</v>
      </c>
      <c r="DC202" s="16">
        <f t="shared" si="139"/>
        <v>0</v>
      </c>
      <c r="DD202" s="17">
        <f t="shared" si="125"/>
        <v>0</v>
      </c>
      <c r="DE202" s="33" t="str">
        <f>IF(DD202&gt;='PAINEL E TARGET'!$T$11,'PAINEL E TARGET'!$S$11,
IF(DD202&gt;='PAINEL E TARGET'!$T$12,'PAINEL E TARGET'!$S$12,
IF(DD202&gt;='PAINEL E TARGET'!$T$13,'PAINEL E TARGET'!$S$13,
IF(DD202&gt;='PAINEL E TARGET'!$T$14,'PAINEL E TARGET'!$S$14,
IF(DD202&gt;='PAINEL E TARGET'!$T$15,'PAINEL E TARGET'!$S$15,
IF(DD202&gt;='PAINEL E TARGET'!$T$16,'PAINEL E TARGET'!$S$16,
IF(DD202&gt;='PAINEL E TARGET'!$T$17,'PAINEL E TARGET'!$S$17,
IF(DD202&gt;='PAINEL E TARGET'!$T$18,'PAINEL E TARGET'!$S$18,'PAINEL E TARGET'!$S$19))))))))</f>
        <v>Não elegível</v>
      </c>
      <c r="DF202" s="17">
        <f>IFERROR(VLOOKUP($BW202,'PAINEL E TARGET'!$G$1:$Q$99,8,0),0)</f>
        <v>0</v>
      </c>
      <c r="DG202" s="17">
        <f>VLOOKUP(DE202,'PAINEL E TARGET'!$S$10:$U$19,3,0)</f>
        <v>0</v>
      </c>
      <c r="DH202" s="16">
        <f t="shared" si="140"/>
        <v>0</v>
      </c>
      <c r="DI202" s="17">
        <f t="shared" si="126"/>
        <v>0.63600000000000001</v>
      </c>
      <c r="DJ202" s="33" t="str">
        <f>IF(DI202&gt;='PAINEL E TARGET'!$T$11,'PAINEL E TARGET'!$S$11,
IF(DI202&gt;='PAINEL E TARGET'!$T$12,'PAINEL E TARGET'!$S$12,
IF(DI202&gt;='PAINEL E TARGET'!$T$13,'PAINEL E TARGET'!$S$13,
IF(DI202&gt;='PAINEL E TARGET'!$T$14,'PAINEL E TARGET'!$S$14,
IF(DI202&gt;='PAINEL E TARGET'!$T$15,'PAINEL E TARGET'!$S$15,
IF(DI202&gt;='PAINEL E TARGET'!$T$16,'PAINEL E TARGET'!$S$16,
IF(DI202&gt;='PAINEL E TARGET'!$T$17,'PAINEL E TARGET'!$S$17,
IF(DI202&gt;='PAINEL E TARGET'!$T$18,'PAINEL E TARGET'!$S$18,'PAINEL E TARGET'!$S$19))))))))</f>
        <v>Não elegível</v>
      </c>
      <c r="DK202" s="17">
        <f>IFERROR(VLOOKUP($BW202,'PAINEL E TARGET'!$G$1:$Q$99,9,0),0)</f>
        <v>0.15</v>
      </c>
      <c r="DL202" s="17">
        <f>VLOOKUP(DJ202,'PAINEL E TARGET'!$S$10:$U$19,3,0)</f>
        <v>0</v>
      </c>
      <c r="DM202" s="16">
        <f t="shared" si="141"/>
        <v>0</v>
      </c>
      <c r="DN202" s="17">
        <f t="shared" si="127"/>
        <v>0.66400000000000003</v>
      </c>
      <c r="DO202" s="33" t="str">
        <f>IF(DN202&gt;='PAINEL E TARGET'!$T$11,'PAINEL E TARGET'!$S$11,
IF(DN202&gt;='PAINEL E TARGET'!$T$12,'PAINEL E TARGET'!$S$12,
IF(DN202&gt;='PAINEL E TARGET'!$T$13,'PAINEL E TARGET'!$S$13,
IF(DN202&gt;='PAINEL E TARGET'!$T$14,'PAINEL E TARGET'!$S$14,
IF(DN202&gt;='PAINEL E TARGET'!$T$15,'PAINEL E TARGET'!$S$15,
IF(DN202&gt;='PAINEL E TARGET'!$T$16,'PAINEL E TARGET'!$S$16,
IF(DN202&gt;='PAINEL E TARGET'!$T$17,'PAINEL E TARGET'!$S$17,
IF(DN202&gt;='PAINEL E TARGET'!$T$18,'PAINEL E TARGET'!$S$18,'PAINEL E TARGET'!$S$19))))))))</f>
        <v>Não elegível</v>
      </c>
      <c r="DP202" s="17">
        <f>IFERROR(VLOOKUP($BW202,'PAINEL E TARGET'!$G$1:$Q$99,10,0),0)</f>
        <v>0.25</v>
      </c>
      <c r="DQ202" s="17">
        <f>VLOOKUP(DO202,'PAINEL E TARGET'!$S$10:$U$19,3,0)</f>
        <v>0</v>
      </c>
      <c r="DR202" s="16">
        <f t="shared" si="142"/>
        <v>0</v>
      </c>
      <c r="DS202" s="17">
        <f t="shared" si="128"/>
        <v>0.96299999999999997</v>
      </c>
      <c r="DT202" s="16">
        <f>IF(DS202&gt;=1,VLOOKUP(BO202,'PAINEL E TARGET'!$S$1:$W$8,5,0),0)</f>
        <v>0</v>
      </c>
      <c r="DU202" s="16">
        <f t="shared" si="143"/>
        <v>544.5</v>
      </c>
    </row>
    <row r="203" spans="2:125" s="32" customFormat="1" x14ac:dyDescent="0.2">
      <c r="B203" s="44">
        <v>43541</v>
      </c>
      <c r="C203" s="65">
        <v>966</v>
      </c>
      <c r="D203" s="66" t="s">
        <v>209</v>
      </c>
      <c r="E203" s="65">
        <v>318</v>
      </c>
      <c r="F203" s="65" t="s">
        <v>943</v>
      </c>
      <c r="G203" s="67">
        <v>1274926.6405110615</v>
      </c>
      <c r="H203" s="67">
        <v>786275.36951048556</v>
      </c>
      <c r="I203" s="67">
        <v>975421.54999999993</v>
      </c>
      <c r="J203" s="68">
        <v>1.2405597171475329</v>
      </c>
      <c r="K203" s="67">
        <v>0</v>
      </c>
      <c r="L203" s="67">
        <v>639773.27516518044</v>
      </c>
      <c r="M203" s="67">
        <v>1024.0999999999999</v>
      </c>
      <c r="N203" s="67">
        <v>893680.28999999992</v>
      </c>
      <c r="O203" s="67">
        <v>1049844.0362692652</v>
      </c>
      <c r="P203" s="67" t="s">
        <v>1082</v>
      </c>
      <c r="Q203" s="67" t="s">
        <v>1082</v>
      </c>
      <c r="R203" s="67">
        <v>0</v>
      </c>
      <c r="S203" s="67">
        <v>0</v>
      </c>
      <c r="T203" s="68">
        <v>8.5088518250383396E-2</v>
      </c>
      <c r="U203" s="68">
        <v>9.2073785398549338E-2</v>
      </c>
      <c r="V203" s="68">
        <v>1.0820941214137838</v>
      </c>
      <c r="W203" s="67">
        <v>54437.360000000008</v>
      </c>
      <c r="X203" s="67">
        <v>82378.819999999992</v>
      </c>
      <c r="Y203" s="68">
        <v>1.5132772786924271</v>
      </c>
      <c r="Z203" s="68">
        <v>0</v>
      </c>
      <c r="AA203" s="68">
        <v>0</v>
      </c>
      <c r="AB203" s="68">
        <v>0</v>
      </c>
      <c r="AC203" s="67">
        <v>0</v>
      </c>
      <c r="AD203" s="67">
        <v>0</v>
      </c>
      <c r="AE203" s="68" t="s">
        <v>1082</v>
      </c>
      <c r="AF203" s="43">
        <v>80</v>
      </c>
      <c r="AG203" s="43">
        <v>83</v>
      </c>
      <c r="AH203" s="43">
        <v>27</v>
      </c>
      <c r="AI203" s="43">
        <v>45</v>
      </c>
      <c r="AJ203" s="67">
        <v>6099.71</v>
      </c>
      <c r="AK203" s="67">
        <v>5362</v>
      </c>
      <c r="AL203" s="68">
        <v>0.87905818473337261</v>
      </c>
      <c r="AM203" s="67">
        <v>0</v>
      </c>
      <c r="AN203" s="67">
        <v>1204</v>
      </c>
      <c r="AO203" s="68">
        <v>0</v>
      </c>
      <c r="AP203" s="67">
        <v>0</v>
      </c>
      <c r="AQ203" s="67">
        <v>0</v>
      </c>
      <c r="AR203" s="68">
        <v>0</v>
      </c>
      <c r="AS203" s="67">
        <v>48337.65</v>
      </c>
      <c r="AT203" s="67">
        <v>75812.819999999992</v>
      </c>
      <c r="AU203" s="68">
        <v>1.5684010290115467</v>
      </c>
      <c r="AV203" s="43">
        <v>847.63000000000011</v>
      </c>
      <c r="AW203" s="43">
        <v>734.86</v>
      </c>
      <c r="AX203" s="69">
        <v>0.86695846064910387</v>
      </c>
      <c r="AY203" s="43">
        <v>0</v>
      </c>
      <c r="AZ203" s="43">
        <v>1024.0999999999999</v>
      </c>
      <c r="BA203" s="43">
        <v>59.77468187853615</v>
      </c>
      <c r="BB203" s="43">
        <v>170.05</v>
      </c>
      <c r="BC203" s="43">
        <v>0</v>
      </c>
      <c r="BD203" s="43">
        <v>96.661116886148562</v>
      </c>
      <c r="BE203" s="43">
        <v>89856.47</v>
      </c>
      <c r="BF203" s="43">
        <v>0</v>
      </c>
      <c r="BG203" s="43">
        <v>1390.0600000000004</v>
      </c>
      <c r="BH203" s="43">
        <v>40</v>
      </c>
      <c r="BI203" s="44">
        <v>43173</v>
      </c>
      <c r="BJ203" s="44">
        <v>43541</v>
      </c>
      <c r="BK203" s="44">
        <v>43172</v>
      </c>
      <c r="BL203" s="43">
        <f t="shared" si="129"/>
        <v>975421.54999999993</v>
      </c>
      <c r="BM203" s="43">
        <f t="shared" si="130"/>
        <v>894704.3899999999</v>
      </c>
      <c r="BO203" s="16" t="str">
        <f>IFERROR(VLOOKUP($C203,'PORTE LOJA'!A:B,2,0),"PORTE 1")</f>
        <v>PORTE 2</v>
      </c>
      <c r="BP203" s="16">
        <f>VLOOKUP(BO203,'PAINEL E TARGET'!$S$1:$W$8,3,0)</f>
        <v>1875</v>
      </c>
      <c r="BQ203" s="16" t="str">
        <f t="shared" si="108"/>
        <v>MOB</v>
      </c>
      <c r="BR203" s="16">
        <f t="shared" si="109"/>
        <v>1</v>
      </c>
      <c r="BS203" s="16">
        <f t="shared" si="110"/>
        <v>0</v>
      </c>
      <c r="BT203" s="16">
        <f t="shared" si="111"/>
        <v>0</v>
      </c>
      <c r="BU203" s="16">
        <f t="shared" si="112"/>
        <v>1</v>
      </c>
      <c r="BV203" s="16">
        <f t="shared" si="113"/>
        <v>1</v>
      </c>
      <c r="BW203" s="17" t="str">
        <f t="shared" si="131"/>
        <v>MOB10011</v>
      </c>
      <c r="BY203" s="17">
        <f t="shared" si="114"/>
        <v>1.2410000000000001</v>
      </c>
      <c r="BZ203" s="17">
        <f t="shared" si="115"/>
        <v>1.3979999999999999</v>
      </c>
      <c r="CA203" s="17" t="str">
        <f t="shared" si="132"/>
        <v>Sem Retira</v>
      </c>
      <c r="CB203" s="17">
        <f t="shared" si="133"/>
        <v>1.3979999999999999</v>
      </c>
      <c r="CC203" s="33" t="str">
        <f>IF(CB203&gt;='PAINEL E TARGET'!$T$11,'PAINEL E TARGET'!$S$11,
IF(CB203&gt;='PAINEL E TARGET'!$T$12,'PAINEL E TARGET'!$S$12,
IF(CB203&gt;='PAINEL E TARGET'!$T$13,'PAINEL E TARGET'!$S$13,
IF(CB203&gt;='PAINEL E TARGET'!$T$14,'PAINEL E TARGET'!$S$14,
IF(CB203&gt;='PAINEL E TARGET'!$T$15,'PAINEL E TARGET'!$S$15,
IF(CB203&gt;='PAINEL E TARGET'!$T$16,'PAINEL E TARGET'!$S$16,
IF(CB203&gt;='PAINEL E TARGET'!$T$17,'PAINEL E TARGET'!$S$17,
IF(CB203&gt;='PAINEL E TARGET'!$T$18,'PAINEL E TARGET'!$S$18,'PAINEL E TARGET'!$S$19))))))))</f>
        <v>8. Fx de 130% ou mais</v>
      </c>
      <c r="CD203" s="17">
        <f>IFERROR(VLOOKUP($BW203,'PAINEL E TARGET'!$G$1:$Q$99,4,0),0)</f>
        <v>0.3</v>
      </c>
      <c r="CE203" s="17">
        <f>VLOOKUP(CC203,'PAINEL E TARGET'!$S$10:$U$19,3,0)</f>
        <v>1.6</v>
      </c>
      <c r="CF203" s="16">
        <f t="shared" si="134"/>
        <v>900</v>
      </c>
      <c r="CG203" s="17">
        <f t="shared" si="116"/>
        <v>0.879</v>
      </c>
      <c r="CH203" s="17" t="str">
        <f t="shared" si="117"/>
        <v>sem meta</v>
      </c>
      <c r="CI203" s="17" t="str">
        <f t="shared" si="118"/>
        <v>sem meta</v>
      </c>
      <c r="CJ203" s="17">
        <f t="shared" si="119"/>
        <v>1.5680000000000001</v>
      </c>
      <c r="CK203" s="17">
        <f t="shared" si="120"/>
        <v>0.86699999999999999</v>
      </c>
      <c r="CL203" s="17">
        <f t="shared" si="121"/>
        <v>1.5129999999999999</v>
      </c>
      <c r="CM203" s="16">
        <f t="shared" si="122"/>
        <v>5</v>
      </c>
      <c r="CN203" s="17" t="str">
        <f t="shared" si="135"/>
        <v>ok</v>
      </c>
      <c r="CO203" s="17">
        <f t="shared" si="136"/>
        <v>1.5129999999999999</v>
      </c>
      <c r="CP203" s="33" t="str">
        <f>IF(CO203&gt;='PAINEL E TARGET'!$T$11,'PAINEL E TARGET'!$S$11,
IF(CO203&gt;='PAINEL E TARGET'!$T$12,'PAINEL E TARGET'!$S$12,
IF(CO203&gt;='PAINEL E TARGET'!$T$13,'PAINEL E TARGET'!$S$13,
IF(CO203&gt;='PAINEL E TARGET'!$T$14,'PAINEL E TARGET'!$S$14,
IF(CO203&gt;='PAINEL E TARGET'!$T$15,'PAINEL E TARGET'!$S$15,
IF(CO203&gt;='PAINEL E TARGET'!$T$16,'PAINEL E TARGET'!$S$16,
IF(CO203&gt;='PAINEL E TARGET'!$T$17,'PAINEL E TARGET'!$S$17,
IF(CO203&gt;='PAINEL E TARGET'!$T$18,'PAINEL E TARGET'!$S$18,'PAINEL E TARGET'!$S$19))))))))</f>
        <v>8. Fx de 130% ou mais</v>
      </c>
      <c r="CQ203" s="17">
        <f>IFERROR(VLOOKUP($BW203,'PAINEL E TARGET'!$G$1:$Q$99,5,0),0)</f>
        <v>0.3</v>
      </c>
      <c r="CR203" s="17">
        <f>VLOOKUP(CP203,'PAINEL E TARGET'!$S$10:$U$19,3,0)</f>
        <v>1.6</v>
      </c>
      <c r="CS203" s="16">
        <f t="shared" si="137"/>
        <v>900</v>
      </c>
      <c r="CT203" s="17">
        <f t="shared" si="123"/>
        <v>0</v>
      </c>
      <c r="CU203" s="33" t="str">
        <f>IF(CT203&gt;='PAINEL E TARGET'!$T$11,'PAINEL E TARGET'!$S$11,
IF(CT203&gt;='PAINEL E TARGET'!$T$12,'PAINEL E TARGET'!$S$12,
IF(CT203&gt;='PAINEL E TARGET'!$T$13,'PAINEL E TARGET'!$S$13,
IF(CT203&gt;='PAINEL E TARGET'!$T$14,'PAINEL E TARGET'!$S$14,
IF(CT203&gt;='PAINEL E TARGET'!$T$15,'PAINEL E TARGET'!$S$15,
IF(CT203&gt;='PAINEL E TARGET'!$T$16,'PAINEL E TARGET'!$S$16,
IF(CT203&gt;='PAINEL E TARGET'!$T$17,'PAINEL E TARGET'!$S$17,
IF(CT203&gt;='PAINEL E TARGET'!$T$18,'PAINEL E TARGET'!$S$18,'PAINEL E TARGET'!$S$19))))))))</f>
        <v>Não elegível</v>
      </c>
      <c r="CV203" s="17">
        <f>IFERROR(VLOOKUP($BW203,'PAINEL E TARGET'!$G$1:$Q$99,6,0),0)</f>
        <v>0</v>
      </c>
      <c r="CW203" s="17">
        <f>VLOOKUP(CU203,'PAINEL E TARGET'!$S$10:$U$19,3,0)</f>
        <v>0</v>
      </c>
      <c r="CX203" s="16">
        <f t="shared" si="138"/>
        <v>0</v>
      </c>
      <c r="CY203" s="17">
        <f t="shared" si="124"/>
        <v>0</v>
      </c>
      <c r="CZ203" s="33" t="str">
        <f>IF(CY203&gt;='PAINEL E TARGET'!$T$11,'PAINEL E TARGET'!$S$11,
IF(CY203&gt;='PAINEL E TARGET'!$T$12,'PAINEL E TARGET'!$S$12,
IF(CY203&gt;='PAINEL E TARGET'!$T$13,'PAINEL E TARGET'!$S$13,
IF(CY203&gt;='PAINEL E TARGET'!$T$14,'PAINEL E TARGET'!$S$14,
IF(CY203&gt;='PAINEL E TARGET'!$T$15,'PAINEL E TARGET'!$S$15,
IF(CY203&gt;='PAINEL E TARGET'!$T$16,'PAINEL E TARGET'!$S$16,
IF(CY203&gt;='PAINEL E TARGET'!$T$17,'PAINEL E TARGET'!$S$17,
IF(CY203&gt;='PAINEL E TARGET'!$T$18,'PAINEL E TARGET'!$S$18,'PAINEL E TARGET'!$S$19))))))))</f>
        <v>Não elegível</v>
      </c>
      <c r="DA203" s="17">
        <f>IFERROR(VLOOKUP($BW203,'PAINEL E TARGET'!$G$1:$Q$99,7,0),0)</f>
        <v>0</v>
      </c>
      <c r="DB203" s="17">
        <f>VLOOKUP(CZ203,'PAINEL E TARGET'!$S$10:$U$19,3,0)</f>
        <v>0</v>
      </c>
      <c r="DC203" s="16">
        <f t="shared" si="139"/>
        <v>0</v>
      </c>
      <c r="DD203" s="17">
        <f t="shared" si="125"/>
        <v>2.8450000000000002</v>
      </c>
      <c r="DE203" s="33" t="str">
        <f>IF(DD203&gt;='PAINEL E TARGET'!$T$11,'PAINEL E TARGET'!$S$11,
IF(DD203&gt;='PAINEL E TARGET'!$T$12,'PAINEL E TARGET'!$S$12,
IF(DD203&gt;='PAINEL E TARGET'!$T$13,'PAINEL E TARGET'!$S$13,
IF(DD203&gt;='PAINEL E TARGET'!$T$14,'PAINEL E TARGET'!$S$14,
IF(DD203&gt;='PAINEL E TARGET'!$T$15,'PAINEL E TARGET'!$S$15,
IF(DD203&gt;='PAINEL E TARGET'!$T$16,'PAINEL E TARGET'!$S$16,
IF(DD203&gt;='PAINEL E TARGET'!$T$17,'PAINEL E TARGET'!$S$17,
IF(DD203&gt;='PAINEL E TARGET'!$T$18,'PAINEL E TARGET'!$S$18,'PAINEL E TARGET'!$S$19))))))))</f>
        <v>8. Fx de 130% ou mais</v>
      </c>
      <c r="DF203" s="17">
        <f>IFERROR(VLOOKUP($BW203,'PAINEL E TARGET'!$G$1:$Q$99,8,0),0)</f>
        <v>0</v>
      </c>
      <c r="DG203" s="17">
        <f>VLOOKUP(DE203,'PAINEL E TARGET'!$S$10:$U$19,3,0)</f>
        <v>1.6</v>
      </c>
      <c r="DH203" s="16">
        <f t="shared" si="140"/>
        <v>0</v>
      </c>
      <c r="DI203" s="17">
        <f t="shared" si="126"/>
        <v>1.667</v>
      </c>
      <c r="DJ203" s="33" t="str">
        <f>IF(DI203&gt;='PAINEL E TARGET'!$T$11,'PAINEL E TARGET'!$S$11,
IF(DI203&gt;='PAINEL E TARGET'!$T$12,'PAINEL E TARGET'!$S$12,
IF(DI203&gt;='PAINEL E TARGET'!$T$13,'PAINEL E TARGET'!$S$13,
IF(DI203&gt;='PAINEL E TARGET'!$T$14,'PAINEL E TARGET'!$S$14,
IF(DI203&gt;='PAINEL E TARGET'!$T$15,'PAINEL E TARGET'!$S$15,
IF(DI203&gt;='PAINEL E TARGET'!$T$16,'PAINEL E TARGET'!$S$16,
IF(DI203&gt;='PAINEL E TARGET'!$T$17,'PAINEL E TARGET'!$S$17,
IF(DI203&gt;='PAINEL E TARGET'!$T$18,'PAINEL E TARGET'!$S$18,'PAINEL E TARGET'!$S$19))))))))</f>
        <v>8. Fx de 130% ou mais</v>
      </c>
      <c r="DK203" s="17">
        <f>IFERROR(VLOOKUP($BW203,'PAINEL E TARGET'!$G$1:$Q$99,9,0),0)</f>
        <v>0.15</v>
      </c>
      <c r="DL203" s="17">
        <f>VLOOKUP(DJ203,'PAINEL E TARGET'!$S$10:$U$19,3,0)</f>
        <v>1.6</v>
      </c>
      <c r="DM203" s="16">
        <f t="shared" si="141"/>
        <v>450</v>
      </c>
      <c r="DN203" s="17">
        <f t="shared" si="127"/>
        <v>0.86699999999999999</v>
      </c>
      <c r="DO203" s="33" t="str">
        <f>IF(DN203&gt;='PAINEL E TARGET'!$T$11,'PAINEL E TARGET'!$S$11,
IF(DN203&gt;='PAINEL E TARGET'!$T$12,'PAINEL E TARGET'!$S$12,
IF(DN203&gt;='PAINEL E TARGET'!$T$13,'PAINEL E TARGET'!$S$13,
IF(DN203&gt;='PAINEL E TARGET'!$T$14,'PAINEL E TARGET'!$S$14,
IF(DN203&gt;='PAINEL E TARGET'!$T$15,'PAINEL E TARGET'!$S$15,
IF(DN203&gt;='PAINEL E TARGET'!$T$16,'PAINEL E TARGET'!$S$16,
IF(DN203&gt;='PAINEL E TARGET'!$T$17,'PAINEL E TARGET'!$S$17,
IF(DN203&gt;='PAINEL E TARGET'!$T$18,'PAINEL E TARGET'!$S$18,'PAINEL E TARGET'!$S$19))))))))</f>
        <v>Não elegível</v>
      </c>
      <c r="DP203" s="17">
        <f>IFERROR(VLOOKUP($BW203,'PAINEL E TARGET'!$G$1:$Q$99,10,0),0)</f>
        <v>0.25</v>
      </c>
      <c r="DQ203" s="17">
        <f>VLOOKUP(DO203,'PAINEL E TARGET'!$S$10:$U$19,3,0)</f>
        <v>0</v>
      </c>
      <c r="DR203" s="16">
        <f t="shared" si="142"/>
        <v>0</v>
      </c>
      <c r="DS203" s="17">
        <f t="shared" si="128"/>
        <v>1.038</v>
      </c>
      <c r="DT203" s="16">
        <f>IF(DS203&gt;=1,VLOOKUP(BO203,'PAINEL E TARGET'!$S$1:$W$8,5,0),0)</f>
        <v>190</v>
      </c>
      <c r="DU203" s="16">
        <f t="shared" si="143"/>
        <v>2440</v>
      </c>
    </row>
    <row r="204" spans="2:125" s="32" customFormat="1" x14ac:dyDescent="0.2">
      <c r="B204" s="44">
        <v>43541</v>
      </c>
      <c r="C204" s="65">
        <v>967</v>
      </c>
      <c r="D204" s="66" t="s">
        <v>210</v>
      </c>
      <c r="E204" s="65">
        <v>212</v>
      </c>
      <c r="F204" s="65" t="s">
        <v>1017</v>
      </c>
      <c r="G204" s="67">
        <v>1330968.2793440432</v>
      </c>
      <c r="H204" s="67">
        <v>789910.96911688684</v>
      </c>
      <c r="I204" s="67">
        <v>677347.35999999987</v>
      </c>
      <c r="J204" s="68">
        <v>0.85749835928632301</v>
      </c>
      <c r="K204" s="67">
        <v>0</v>
      </c>
      <c r="L204" s="67">
        <v>639386.46944803605</v>
      </c>
      <c r="M204" s="67">
        <v>0</v>
      </c>
      <c r="N204" s="67">
        <v>624839.91</v>
      </c>
      <c r="O204" s="67">
        <v>1087081.0246734959</v>
      </c>
      <c r="P204" s="67" t="s">
        <v>1082</v>
      </c>
      <c r="Q204" s="67" t="s">
        <v>1082</v>
      </c>
      <c r="R204" s="67">
        <v>0</v>
      </c>
      <c r="S204" s="67">
        <v>0</v>
      </c>
      <c r="T204" s="68">
        <v>8.4496814652082322E-2</v>
      </c>
      <c r="U204" s="68">
        <v>9.3840468673007785E-2</v>
      </c>
      <c r="V204" s="68">
        <v>1.1105799556989004</v>
      </c>
      <c r="W204" s="67">
        <v>54026.12</v>
      </c>
      <c r="X204" s="67">
        <v>58635.27</v>
      </c>
      <c r="Y204" s="68">
        <v>1.0853133632398551</v>
      </c>
      <c r="Z204" s="68">
        <v>2.414086118107079E-2</v>
      </c>
      <c r="AA204" s="68">
        <v>3.7438389618870541E-2</v>
      </c>
      <c r="AB204" s="68">
        <v>1.550830740380817</v>
      </c>
      <c r="AC204" s="67">
        <v>15435.339999999998</v>
      </c>
      <c r="AD204" s="67">
        <v>23393</v>
      </c>
      <c r="AE204" s="68">
        <v>1.5155480864043165</v>
      </c>
      <c r="AF204" s="43">
        <v>80</v>
      </c>
      <c r="AG204" s="43">
        <v>86</v>
      </c>
      <c r="AH204" s="43">
        <v>9</v>
      </c>
      <c r="AI204" s="43">
        <v>0</v>
      </c>
      <c r="AJ204" s="67">
        <v>13959.24</v>
      </c>
      <c r="AK204" s="67">
        <v>11083.5</v>
      </c>
      <c r="AL204" s="68">
        <v>0.79399021723245677</v>
      </c>
      <c r="AM204" s="67">
        <v>0</v>
      </c>
      <c r="AN204" s="67">
        <v>519.6</v>
      </c>
      <c r="AO204" s="68">
        <v>0</v>
      </c>
      <c r="AP204" s="67">
        <v>0</v>
      </c>
      <c r="AQ204" s="67">
        <v>1027.94</v>
      </c>
      <c r="AR204" s="68">
        <v>0</v>
      </c>
      <c r="AS204" s="67">
        <v>40066.87999999999</v>
      </c>
      <c r="AT204" s="67">
        <v>46004.23</v>
      </c>
      <c r="AU204" s="68">
        <v>1.1481859830363637</v>
      </c>
      <c r="AV204" s="43">
        <v>2171.34</v>
      </c>
      <c r="AW204" s="43">
        <v>2112.9100000000003</v>
      </c>
      <c r="AX204" s="69">
        <v>0.97309034973794994</v>
      </c>
      <c r="AY204" s="43">
        <v>0</v>
      </c>
      <c r="AZ204" s="43">
        <v>0</v>
      </c>
      <c r="BA204" s="43">
        <v>57.133142365089654</v>
      </c>
      <c r="BB204" s="43">
        <v>0</v>
      </c>
      <c r="BC204" s="43">
        <v>0</v>
      </c>
      <c r="BD204" s="43">
        <v>96.478870940367742</v>
      </c>
      <c r="BE204" s="43">
        <v>92353.1</v>
      </c>
      <c r="BF204" s="43">
        <v>26385.409999999996</v>
      </c>
      <c r="BG204" s="43">
        <v>3689.8599999999997</v>
      </c>
      <c r="BH204" s="43">
        <v>20</v>
      </c>
      <c r="BI204" s="44">
        <v>43173</v>
      </c>
      <c r="BJ204" s="44">
        <v>43541</v>
      </c>
      <c r="BK204" s="44">
        <v>43172</v>
      </c>
      <c r="BL204" s="43">
        <f t="shared" si="129"/>
        <v>677347.35999999987</v>
      </c>
      <c r="BM204" s="43">
        <f t="shared" si="130"/>
        <v>624839.91</v>
      </c>
      <c r="BO204" s="16" t="str">
        <f>IFERROR(VLOOKUP($C204,'PORTE LOJA'!A:B,2,0),"PORTE 1")</f>
        <v>PORTE 2</v>
      </c>
      <c r="BP204" s="16">
        <f>VLOOKUP(BO204,'PAINEL E TARGET'!$S$1:$W$8,3,0)</f>
        <v>1875</v>
      </c>
      <c r="BQ204" s="16" t="str">
        <f t="shared" si="108"/>
        <v>MOB</v>
      </c>
      <c r="BR204" s="16">
        <f t="shared" si="109"/>
        <v>1</v>
      </c>
      <c r="BS204" s="16">
        <f t="shared" si="110"/>
        <v>1</v>
      </c>
      <c r="BT204" s="16">
        <f t="shared" si="111"/>
        <v>0</v>
      </c>
      <c r="BU204" s="16">
        <f t="shared" si="112"/>
        <v>1</v>
      </c>
      <c r="BV204" s="16">
        <f t="shared" si="113"/>
        <v>1</v>
      </c>
      <c r="BW204" s="17" t="str">
        <f t="shared" si="131"/>
        <v>MOB11011</v>
      </c>
      <c r="BY204" s="17">
        <f t="shared" si="114"/>
        <v>0.85699999999999998</v>
      </c>
      <c r="BZ204" s="17">
        <f t="shared" si="115"/>
        <v>0.97699999999999998</v>
      </c>
      <c r="CA204" s="17" t="str">
        <f t="shared" si="132"/>
        <v>Sem Retira</v>
      </c>
      <c r="CB204" s="17">
        <f t="shared" si="133"/>
        <v>0.97699999999999998</v>
      </c>
      <c r="CC204" s="33" t="str">
        <f>IF(CB204&gt;='PAINEL E TARGET'!$T$11,'PAINEL E TARGET'!$S$11,
IF(CB204&gt;='PAINEL E TARGET'!$T$12,'PAINEL E TARGET'!$S$12,
IF(CB204&gt;='PAINEL E TARGET'!$T$13,'PAINEL E TARGET'!$S$13,
IF(CB204&gt;='PAINEL E TARGET'!$T$14,'PAINEL E TARGET'!$S$14,
IF(CB204&gt;='PAINEL E TARGET'!$T$15,'PAINEL E TARGET'!$S$15,
IF(CB204&gt;='PAINEL E TARGET'!$T$16,'PAINEL E TARGET'!$S$16,
IF(CB204&gt;='PAINEL E TARGET'!$T$17,'PAINEL E TARGET'!$S$17,
IF(CB204&gt;='PAINEL E TARGET'!$T$18,'PAINEL E TARGET'!$S$18,'PAINEL E TARGET'!$S$19))))))))</f>
        <v>1. Fx de 90% a 99,9%</v>
      </c>
      <c r="CD204" s="17">
        <f>IFERROR(VLOOKUP($BW204,'PAINEL E TARGET'!$G$1:$Q$99,4,0),0)</f>
        <v>0.25</v>
      </c>
      <c r="CE204" s="17">
        <f>VLOOKUP(CC204,'PAINEL E TARGET'!$S$10:$U$19,3,0)</f>
        <v>0.5</v>
      </c>
      <c r="CF204" s="16">
        <f t="shared" si="134"/>
        <v>234.375</v>
      </c>
      <c r="CG204" s="17">
        <f t="shared" si="116"/>
        <v>0.79400000000000004</v>
      </c>
      <c r="CH204" s="17" t="str">
        <f t="shared" si="117"/>
        <v>sem meta</v>
      </c>
      <c r="CI204" s="17" t="str">
        <f t="shared" si="118"/>
        <v>sem meta</v>
      </c>
      <c r="CJ204" s="17">
        <f t="shared" si="119"/>
        <v>1.1479999999999999</v>
      </c>
      <c r="CK204" s="17">
        <f t="shared" si="120"/>
        <v>0.97299999999999998</v>
      </c>
      <c r="CL204" s="17">
        <f t="shared" si="121"/>
        <v>1.085</v>
      </c>
      <c r="CM204" s="16">
        <f t="shared" si="122"/>
        <v>5</v>
      </c>
      <c r="CN204" s="17" t="str">
        <f t="shared" si="135"/>
        <v>ok</v>
      </c>
      <c r="CO204" s="17">
        <f t="shared" si="136"/>
        <v>1.085</v>
      </c>
      <c r="CP204" s="33" t="str">
        <f>IF(CO204&gt;='PAINEL E TARGET'!$T$11,'PAINEL E TARGET'!$S$11,
IF(CO204&gt;='PAINEL E TARGET'!$T$12,'PAINEL E TARGET'!$S$12,
IF(CO204&gt;='PAINEL E TARGET'!$T$13,'PAINEL E TARGET'!$S$13,
IF(CO204&gt;='PAINEL E TARGET'!$T$14,'PAINEL E TARGET'!$S$14,
IF(CO204&gt;='PAINEL E TARGET'!$T$15,'PAINEL E TARGET'!$S$15,
IF(CO204&gt;='PAINEL E TARGET'!$T$16,'PAINEL E TARGET'!$S$16,
IF(CO204&gt;='PAINEL E TARGET'!$T$17,'PAINEL E TARGET'!$S$17,
IF(CO204&gt;='PAINEL E TARGET'!$T$18,'PAINEL E TARGET'!$S$18,'PAINEL E TARGET'!$S$19))))))))</f>
        <v>3. Fx de 105% a 109,9%</v>
      </c>
      <c r="CQ204" s="17">
        <f>IFERROR(VLOOKUP($BW204,'PAINEL E TARGET'!$G$1:$Q$99,5,0),0)</f>
        <v>0.25</v>
      </c>
      <c r="CR204" s="17">
        <f>VLOOKUP(CP204,'PAINEL E TARGET'!$S$10:$U$19,3,0)</f>
        <v>1.1000000000000001</v>
      </c>
      <c r="CS204" s="16">
        <f t="shared" si="137"/>
        <v>515.625</v>
      </c>
      <c r="CT204" s="17">
        <f t="shared" si="123"/>
        <v>1.516</v>
      </c>
      <c r="CU204" s="33" t="str">
        <f>IF(CT204&gt;='PAINEL E TARGET'!$T$11,'PAINEL E TARGET'!$S$11,
IF(CT204&gt;='PAINEL E TARGET'!$T$12,'PAINEL E TARGET'!$S$12,
IF(CT204&gt;='PAINEL E TARGET'!$T$13,'PAINEL E TARGET'!$S$13,
IF(CT204&gt;='PAINEL E TARGET'!$T$14,'PAINEL E TARGET'!$S$14,
IF(CT204&gt;='PAINEL E TARGET'!$T$15,'PAINEL E TARGET'!$S$15,
IF(CT204&gt;='PAINEL E TARGET'!$T$16,'PAINEL E TARGET'!$S$16,
IF(CT204&gt;='PAINEL E TARGET'!$T$17,'PAINEL E TARGET'!$S$17,
IF(CT204&gt;='PAINEL E TARGET'!$T$18,'PAINEL E TARGET'!$S$18,'PAINEL E TARGET'!$S$19))))))))</f>
        <v>8. Fx de 130% ou mais</v>
      </c>
      <c r="CV204" s="17">
        <f>IFERROR(VLOOKUP($BW204,'PAINEL E TARGET'!$G$1:$Q$99,6,0),0)</f>
        <v>0.2</v>
      </c>
      <c r="CW204" s="17">
        <f>VLOOKUP(CU204,'PAINEL E TARGET'!$S$10:$U$19,3,0)</f>
        <v>1.6</v>
      </c>
      <c r="CX204" s="16">
        <f t="shared" si="138"/>
        <v>600.00000000000011</v>
      </c>
      <c r="CY204" s="17">
        <f t="shared" si="124"/>
        <v>0</v>
      </c>
      <c r="CZ204" s="33" t="str">
        <f>IF(CY204&gt;='PAINEL E TARGET'!$T$11,'PAINEL E TARGET'!$S$11,
IF(CY204&gt;='PAINEL E TARGET'!$T$12,'PAINEL E TARGET'!$S$12,
IF(CY204&gt;='PAINEL E TARGET'!$T$13,'PAINEL E TARGET'!$S$13,
IF(CY204&gt;='PAINEL E TARGET'!$T$14,'PAINEL E TARGET'!$S$14,
IF(CY204&gt;='PAINEL E TARGET'!$T$15,'PAINEL E TARGET'!$S$15,
IF(CY204&gt;='PAINEL E TARGET'!$T$16,'PAINEL E TARGET'!$S$16,
IF(CY204&gt;='PAINEL E TARGET'!$T$17,'PAINEL E TARGET'!$S$17,
IF(CY204&gt;='PAINEL E TARGET'!$T$18,'PAINEL E TARGET'!$S$18,'PAINEL E TARGET'!$S$19))))))))</f>
        <v>Não elegível</v>
      </c>
      <c r="DA204" s="17">
        <f>IFERROR(VLOOKUP($BW204,'PAINEL E TARGET'!$G$1:$Q$99,7,0),0)</f>
        <v>0</v>
      </c>
      <c r="DB204" s="17">
        <f>VLOOKUP(CZ204,'PAINEL E TARGET'!$S$10:$U$19,3,0)</f>
        <v>0</v>
      </c>
      <c r="DC204" s="16">
        <f t="shared" si="139"/>
        <v>0</v>
      </c>
      <c r="DD204" s="17">
        <f t="shared" si="125"/>
        <v>0</v>
      </c>
      <c r="DE204" s="33" t="str">
        <f>IF(DD204&gt;='PAINEL E TARGET'!$T$11,'PAINEL E TARGET'!$S$11,
IF(DD204&gt;='PAINEL E TARGET'!$T$12,'PAINEL E TARGET'!$S$12,
IF(DD204&gt;='PAINEL E TARGET'!$T$13,'PAINEL E TARGET'!$S$13,
IF(DD204&gt;='PAINEL E TARGET'!$T$14,'PAINEL E TARGET'!$S$14,
IF(DD204&gt;='PAINEL E TARGET'!$T$15,'PAINEL E TARGET'!$S$15,
IF(DD204&gt;='PAINEL E TARGET'!$T$16,'PAINEL E TARGET'!$S$16,
IF(DD204&gt;='PAINEL E TARGET'!$T$17,'PAINEL E TARGET'!$S$17,
IF(DD204&gt;='PAINEL E TARGET'!$T$18,'PAINEL E TARGET'!$S$18,'PAINEL E TARGET'!$S$19))))))))</f>
        <v>Não elegível</v>
      </c>
      <c r="DF204" s="17">
        <f>IFERROR(VLOOKUP($BW204,'PAINEL E TARGET'!$G$1:$Q$99,8,0),0)</f>
        <v>0</v>
      </c>
      <c r="DG204" s="17">
        <f>VLOOKUP(DE204,'PAINEL E TARGET'!$S$10:$U$19,3,0)</f>
        <v>0</v>
      </c>
      <c r="DH204" s="16">
        <f t="shared" si="140"/>
        <v>0</v>
      </c>
      <c r="DI204" s="17">
        <f t="shared" si="126"/>
        <v>0</v>
      </c>
      <c r="DJ204" s="33" t="str">
        <f>IF(DI204&gt;='PAINEL E TARGET'!$T$11,'PAINEL E TARGET'!$S$11,
IF(DI204&gt;='PAINEL E TARGET'!$T$12,'PAINEL E TARGET'!$S$12,
IF(DI204&gt;='PAINEL E TARGET'!$T$13,'PAINEL E TARGET'!$S$13,
IF(DI204&gt;='PAINEL E TARGET'!$T$14,'PAINEL E TARGET'!$S$14,
IF(DI204&gt;='PAINEL E TARGET'!$T$15,'PAINEL E TARGET'!$S$15,
IF(DI204&gt;='PAINEL E TARGET'!$T$16,'PAINEL E TARGET'!$S$16,
IF(DI204&gt;='PAINEL E TARGET'!$T$17,'PAINEL E TARGET'!$S$17,
IF(DI204&gt;='PAINEL E TARGET'!$T$18,'PAINEL E TARGET'!$S$18,'PAINEL E TARGET'!$S$19))))))))</f>
        <v>Não elegível</v>
      </c>
      <c r="DK204" s="17">
        <f>IFERROR(VLOOKUP($BW204,'PAINEL E TARGET'!$G$1:$Q$99,9,0),0)</f>
        <v>0.1</v>
      </c>
      <c r="DL204" s="17">
        <f>VLOOKUP(DJ204,'PAINEL E TARGET'!$S$10:$U$19,3,0)</f>
        <v>0</v>
      </c>
      <c r="DM204" s="16">
        <f t="shared" si="141"/>
        <v>0</v>
      </c>
      <c r="DN204" s="17">
        <f t="shared" si="127"/>
        <v>0.97299999999999998</v>
      </c>
      <c r="DO204" s="33" t="str">
        <f>IF(DN204&gt;='PAINEL E TARGET'!$T$11,'PAINEL E TARGET'!$S$11,
IF(DN204&gt;='PAINEL E TARGET'!$T$12,'PAINEL E TARGET'!$S$12,
IF(DN204&gt;='PAINEL E TARGET'!$T$13,'PAINEL E TARGET'!$S$13,
IF(DN204&gt;='PAINEL E TARGET'!$T$14,'PAINEL E TARGET'!$S$14,
IF(DN204&gt;='PAINEL E TARGET'!$T$15,'PAINEL E TARGET'!$S$15,
IF(DN204&gt;='PAINEL E TARGET'!$T$16,'PAINEL E TARGET'!$S$16,
IF(DN204&gt;='PAINEL E TARGET'!$T$17,'PAINEL E TARGET'!$S$17,
IF(DN204&gt;='PAINEL E TARGET'!$T$18,'PAINEL E TARGET'!$S$18,'PAINEL E TARGET'!$S$19))))))))</f>
        <v>1. Fx de 90% a 99,9%</v>
      </c>
      <c r="DP204" s="17">
        <f>IFERROR(VLOOKUP($BW204,'PAINEL E TARGET'!$G$1:$Q$99,10,0),0)</f>
        <v>0.2</v>
      </c>
      <c r="DQ204" s="17">
        <f>VLOOKUP(DO204,'PAINEL E TARGET'!$S$10:$U$19,3,0)</f>
        <v>0.5</v>
      </c>
      <c r="DR204" s="16">
        <f t="shared" si="142"/>
        <v>187.5</v>
      </c>
      <c r="DS204" s="17">
        <f t="shared" si="128"/>
        <v>1.075</v>
      </c>
      <c r="DT204" s="16">
        <f>IF(DS204&gt;=1,VLOOKUP(BO204,'PAINEL E TARGET'!$S$1:$W$8,5,0),0)</f>
        <v>190</v>
      </c>
      <c r="DU204" s="16">
        <f t="shared" si="143"/>
        <v>1727.5</v>
      </c>
    </row>
    <row r="205" spans="2:125" s="32" customFormat="1" x14ac:dyDescent="0.2">
      <c r="B205" s="44">
        <v>43541</v>
      </c>
      <c r="C205" s="65">
        <v>968</v>
      </c>
      <c r="D205" s="66" t="s">
        <v>211</v>
      </c>
      <c r="E205" s="65">
        <v>612</v>
      </c>
      <c r="F205" s="65" t="s">
        <v>1019</v>
      </c>
      <c r="G205" s="67">
        <v>968999.91423476033</v>
      </c>
      <c r="H205" s="67">
        <v>533613.18265703297</v>
      </c>
      <c r="I205" s="67">
        <v>481170.50000000006</v>
      </c>
      <c r="J205" s="68">
        <v>0.90172153844493907</v>
      </c>
      <c r="K205" s="67" t="s">
        <v>1081</v>
      </c>
      <c r="L205" s="67">
        <v>406401.91454443504</v>
      </c>
      <c r="M205" s="67">
        <v>0</v>
      </c>
      <c r="N205" s="67">
        <v>420059.89999999997</v>
      </c>
      <c r="O205" s="67">
        <v>743937.39507006679</v>
      </c>
      <c r="P205" s="67" t="s">
        <v>1082</v>
      </c>
      <c r="Q205" s="67" t="s">
        <v>1082</v>
      </c>
      <c r="R205" s="67">
        <v>0</v>
      </c>
      <c r="S205" s="67">
        <v>0</v>
      </c>
      <c r="T205" s="68">
        <v>9.3773254101717995E-2</v>
      </c>
      <c r="U205" s="68">
        <v>9.339713217091182E-2</v>
      </c>
      <c r="V205" s="68">
        <v>0.99598902763470076</v>
      </c>
      <c r="W205" s="67">
        <v>38109.629999999997</v>
      </c>
      <c r="X205" s="67">
        <v>39232.390000000007</v>
      </c>
      <c r="Y205" s="68">
        <v>1.0294613198816154</v>
      </c>
      <c r="Z205" s="68">
        <v>0</v>
      </c>
      <c r="AA205" s="68">
        <v>0</v>
      </c>
      <c r="AB205" s="68">
        <v>0</v>
      </c>
      <c r="AC205" s="67">
        <v>0</v>
      </c>
      <c r="AD205" s="67">
        <v>0</v>
      </c>
      <c r="AE205" s="68" t="s">
        <v>1082</v>
      </c>
      <c r="AF205" s="43">
        <v>80</v>
      </c>
      <c r="AG205" s="43">
        <v>84</v>
      </c>
      <c r="AH205" s="43">
        <v>0</v>
      </c>
      <c r="AI205" s="43">
        <v>0</v>
      </c>
      <c r="AJ205" s="67">
        <v>8077.42</v>
      </c>
      <c r="AK205" s="67">
        <v>10409</v>
      </c>
      <c r="AL205" s="68">
        <v>1.2886540504269928</v>
      </c>
      <c r="AM205" s="67">
        <v>0</v>
      </c>
      <c r="AN205" s="67">
        <v>0</v>
      </c>
      <c r="AO205" s="68">
        <v>0</v>
      </c>
      <c r="AP205" s="67">
        <v>0</v>
      </c>
      <c r="AQ205" s="67">
        <v>0</v>
      </c>
      <c r="AR205" s="68">
        <v>0</v>
      </c>
      <c r="AS205" s="67">
        <v>30032.21</v>
      </c>
      <c r="AT205" s="67">
        <v>28823.390000000007</v>
      </c>
      <c r="AU205" s="68">
        <v>0.9597492159251686</v>
      </c>
      <c r="AV205" s="43">
        <v>2198.23</v>
      </c>
      <c r="AW205" s="43">
        <v>2502.84</v>
      </c>
      <c r="AX205" s="69">
        <v>1.1385705772371408</v>
      </c>
      <c r="AY205" s="43" t="s">
        <v>1082</v>
      </c>
      <c r="AZ205" s="43">
        <v>0</v>
      </c>
      <c r="BA205" s="43" t="s">
        <v>1082</v>
      </c>
      <c r="BB205" s="43">
        <v>0</v>
      </c>
      <c r="BC205" s="43">
        <v>0</v>
      </c>
      <c r="BD205" s="43">
        <v>0</v>
      </c>
      <c r="BE205" s="43">
        <v>70260.709999999992</v>
      </c>
      <c r="BF205" s="43">
        <v>0</v>
      </c>
      <c r="BG205" s="43">
        <v>4023.9500000000012</v>
      </c>
      <c r="BH205" s="43">
        <v>0</v>
      </c>
      <c r="BI205" s="44">
        <v>43173</v>
      </c>
      <c r="BJ205" s="44">
        <v>43541</v>
      </c>
      <c r="BK205" s="44">
        <v>43172</v>
      </c>
      <c r="BL205" s="43">
        <f t="shared" si="129"/>
        <v>481170.50000000006</v>
      </c>
      <c r="BM205" s="43">
        <f t="shared" si="130"/>
        <v>420059.89999999997</v>
      </c>
      <c r="BO205" s="16" t="str">
        <f>IFERROR(VLOOKUP($C205,'PORTE LOJA'!A:B,2,0),"PORTE 1")</f>
        <v>PORTE 1</v>
      </c>
      <c r="BP205" s="16">
        <f>VLOOKUP(BO205,'PAINEL E TARGET'!$S$1:$W$8,3,0)</f>
        <v>1650</v>
      </c>
      <c r="BQ205" s="16" t="str">
        <f t="shared" si="108"/>
        <v>MOB</v>
      </c>
      <c r="BR205" s="16">
        <f t="shared" si="109"/>
        <v>1</v>
      </c>
      <c r="BS205" s="16">
        <f t="shared" si="110"/>
        <v>0</v>
      </c>
      <c r="BT205" s="16">
        <f t="shared" si="111"/>
        <v>0</v>
      </c>
      <c r="BU205" s="16">
        <f t="shared" si="112"/>
        <v>0</v>
      </c>
      <c r="BV205" s="16">
        <f t="shared" si="113"/>
        <v>0</v>
      </c>
      <c r="BW205" s="17" t="str">
        <f t="shared" si="131"/>
        <v>MOB10000</v>
      </c>
      <c r="BY205" s="17">
        <f t="shared" si="114"/>
        <v>0.90200000000000002</v>
      </c>
      <c r="BZ205" s="17">
        <f t="shared" si="115"/>
        <v>1.034</v>
      </c>
      <c r="CA205" s="17" t="str">
        <f t="shared" si="132"/>
        <v>Sem Retira</v>
      </c>
      <c r="CB205" s="17">
        <f t="shared" si="133"/>
        <v>1.034</v>
      </c>
      <c r="CC205" s="33" t="str">
        <f>IF(CB205&gt;='PAINEL E TARGET'!$T$11,'PAINEL E TARGET'!$S$11,
IF(CB205&gt;='PAINEL E TARGET'!$T$12,'PAINEL E TARGET'!$S$12,
IF(CB205&gt;='PAINEL E TARGET'!$T$13,'PAINEL E TARGET'!$S$13,
IF(CB205&gt;='PAINEL E TARGET'!$T$14,'PAINEL E TARGET'!$S$14,
IF(CB205&gt;='PAINEL E TARGET'!$T$15,'PAINEL E TARGET'!$S$15,
IF(CB205&gt;='PAINEL E TARGET'!$T$16,'PAINEL E TARGET'!$S$16,
IF(CB205&gt;='PAINEL E TARGET'!$T$17,'PAINEL E TARGET'!$S$17,
IF(CB205&gt;='PAINEL E TARGET'!$T$18,'PAINEL E TARGET'!$S$18,'PAINEL E TARGET'!$S$19))))))))</f>
        <v>2. Fx de 100% a 104,9%</v>
      </c>
      <c r="CD205" s="17">
        <f>IFERROR(VLOOKUP($BW205,'PAINEL E TARGET'!$G$1:$Q$99,4,0),0)</f>
        <v>0.35</v>
      </c>
      <c r="CE205" s="17">
        <f>VLOOKUP(CC205,'PAINEL E TARGET'!$S$10:$U$19,3,0)</f>
        <v>1</v>
      </c>
      <c r="CF205" s="16">
        <f t="shared" si="134"/>
        <v>577.5</v>
      </c>
      <c r="CG205" s="17">
        <f t="shared" si="116"/>
        <v>1.2889999999999999</v>
      </c>
      <c r="CH205" s="17" t="str">
        <f t="shared" si="117"/>
        <v>sem meta</v>
      </c>
      <c r="CI205" s="17" t="str">
        <f t="shared" si="118"/>
        <v>sem meta</v>
      </c>
      <c r="CJ205" s="17">
        <f t="shared" si="119"/>
        <v>0.96</v>
      </c>
      <c r="CK205" s="17">
        <f t="shared" si="120"/>
        <v>1.139</v>
      </c>
      <c r="CL205" s="17">
        <f t="shared" si="121"/>
        <v>1.0289999999999999</v>
      </c>
      <c r="CM205" s="16">
        <f t="shared" si="122"/>
        <v>5</v>
      </c>
      <c r="CN205" s="17" t="str">
        <f t="shared" si="135"/>
        <v>ok</v>
      </c>
      <c r="CO205" s="17">
        <f t="shared" si="136"/>
        <v>1.0289999999999999</v>
      </c>
      <c r="CP205" s="33" t="str">
        <f>IF(CO205&gt;='PAINEL E TARGET'!$T$11,'PAINEL E TARGET'!$S$11,
IF(CO205&gt;='PAINEL E TARGET'!$T$12,'PAINEL E TARGET'!$S$12,
IF(CO205&gt;='PAINEL E TARGET'!$T$13,'PAINEL E TARGET'!$S$13,
IF(CO205&gt;='PAINEL E TARGET'!$T$14,'PAINEL E TARGET'!$S$14,
IF(CO205&gt;='PAINEL E TARGET'!$T$15,'PAINEL E TARGET'!$S$15,
IF(CO205&gt;='PAINEL E TARGET'!$T$16,'PAINEL E TARGET'!$S$16,
IF(CO205&gt;='PAINEL E TARGET'!$T$17,'PAINEL E TARGET'!$S$17,
IF(CO205&gt;='PAINEL E TARGET'!$T$18,'PAINEL E TARGET'!$S$18,'PAINEL E TARGET'!$S$19))))))))</f>
        <v>2. Fx de 100% a 104,9%</v>
      </c>
      <c r="CQ205" s="17">
        <f>IFERROR(VLOOKUP($BW205,'PAINEL E TARGET'!$G$1:$Q$99,5,0),0)</f>
        <v>0.35</v>
      </c>
      <c r="CR205" s="17">
        <f>VLOOKUP(CP205,'PAINEL E TARGET'!$S$10:$U$19,3,0)</f>
        <v>1</v>
      </c>
      <c r="CS205" s="16">
        <f t="shared" si="137"/>
        <v>577.5</v>
      </c>
      <c r="CT205" s="17">
        <f t="shared" si="123"/>
        <v>0</v>
      </c>
      <c r="CU205" s="33" t="str">
        <f>IF(CT205&gt;='PAINEL E TARGET'!$T$11,'PAINEL E TARGET'!$S$11,
IF(CT205&gt;='PAINEL E TARGET'!$T$12,'PAINEL E TARGET'!$S$12,
IF(CT205&gt;='PAINEL E TARGET'!$T$13,'PAINEL E TARGET'!$S$13,
IF(CT205&gt;='PAINEL E TARGET'!$T$14,'PAINEL E TARGET'!$S$14,
IF(CT205&gt;='PAINEL E TARGET'!$T$15,'PAINEL E TARGET'!$S$15,
IF(CT205&gt;='PAINEL E TARGET'!$T$16,'PAINEL E TARGET'!$S$16,
IF(CT205&gt;='PAINEL E TARGET'!$T$17,'PAINEL E TARGET'!$S$17,
IF(CT205&gt;='PAINEL E TARGET'!$T$18,'PAINEL E TARGET'!$S$18,'PAINEL E TARGET'!$S$19))))))))</f>
        <v>Não elegível</v>
      </c>
      <c r="CV205" s="17">
        <f>IFERROR(VLOOKUP($BW205,'PAINEL E TARGET'!$G$1:$Q$99,6,0),0)</f>
        <v>0</v>
      </c>
      <c r="CW205" s="17">
        <f>VLOOKUP(CU205,'PAINEL E TARGET'!$S$10:$U$19,3,0)</f>
        <v>0</v>
      </c>
      <c r="CX205" s="16">
        <f t="shared" si="138"/>
        <v>0</v>
      </c>
      <c r="CY205" s="17">
        <f t="shared" si="124"/>
        <v>0</v>
      </c>
      <c r="CZ205" s="33" t="str">
        <f>IF(CY205&gt;='PAINEL E TARGET'!$T$11,'PAINEL E TARGET'!$S$11,
IF(CY205&gt;='PAINEL E TARGET'!$T$12,'PAINEL E TARGET'!$S$12,
IF(CY205&gt;='PAINEL E TARGET'!$T$13,'PAINEL E TARGET'!$S$13,
IF(CY205&gt;='PAINEL E TARGET'!$T$14,'PAINEL E TARGET'!$S$14,
IF(CY205&gt;='PAINEL E TARGET'!$T$15,'PAINEL E TARGET'!$S$15,
IF(CY205&gt;='PAINEL E TARGET'!$T$16,'PAINEL E TARGET'!$S$16,
IF(CY205&gt;='PAINEL E TARGET'!$T$17,'PAINEL E TARGET'!$S$17,
IF(CY205&gt;='PAINEL E TARGET'!$T$18,'PAINEL E TARGET'!$S$18,'PAINEL E TARGET'!$S$19))))))))</f>
        <v>Não elegível</v>
      </c>
      <c r="DA205" s="17">
        <f>IFERROR(VLOOKUP($BW205,'PAINEL E TARGET'!$G$1:$Q$99,7,0),0)</f>
        <v>0</v>
      </c>
      <c r="DB205" s="17">
        <f>VLOOKUP(CZ205,'PAINEL E TARGET'!$S$10:$U$19,3,0)</f>
        <v>0</v>
      </c>
      <c r="DC205" s="16">
        <f t="shared" si="139"/>
        <v>0</v>
      </c>
      <c r="DD205" s="17">
        <f t="shared" si="125"/>
        <v>0</v>
      </c>
      <c r="DE205" s="33" t="str">
        <f>IF(DD205&gt;='PAINEL E TARGET'!$T$11,'PAINEL E TARGET'!$S$11,
IF(DD205&gt;='PAINEL E TARGET'!$T$12,'PAINEL E TARGET'!$S$12,
IF(DD205&gt;='PAINEL E TARGET'!$T$13,'PAINEL E TARGET'!$S$13,
IF(DD205&gt;='PAINEL E TARGET'!$T$14,'PAINEL E TARGET'!$S$14,
IF(DD205&gt;='PAINEL E TARGET'!$T$15,'PAINEL E TARGET'!$S$15,
IF(DD205&gt;='PAINEL E TARGET'!$T$16,'PAINEL E TARGET'!$S$16,
IF(DD205&gt;='PAINEL E TARGET'!$T$17,'PAINEL E TARGET'!$S$17,
IF(DD205&gt;='PAINEL E TARGET'!$T$18,'PAINEL E TARGET'!$S$18,'PAINEL E TARGET'!$S$19))))))))</f>
        <v>Não elegível</v>
      </c>
      <c r="DF205" s="17">
        <f>IFERROR(VLOOKUP($BW205,'PAINEL E TARGET'!$G$1:$Q$99,8,0),0)</f>
        <v>0</v>
      </c>
      <c r="DG205" s="17">
        <f>VLOOKUP(DE205,'PAINEL E TARGET'!$S$10:$U$19,3,0)</f>
        <v>0</v>
      </c>
      <c r="DH205" s="16">
        <f t="shared" si="140"/>
        <v>0</v>
      </c>
      <c r="DI205" s="17">
        <f t="shared" si="126"/>
        <v>0</v>
      </c>
      <c r="DJ205" s="33" t="str">
        <f>IF(DI205&gt;='PAINEL E TARGET'!$T$11,'PAINEL E TARGET'!$S$11,
IF(DI205&gt;='PAINEL E TARGET'!$T$12,'PAINEL E TARGET'!$S$12,
IF(DI205&gt;='PAINEL E TARGET'!$T$13,'PAINEL E TARGET'!$S$13,
IF(DI205&gt;='PAINEL E TARGET'!$T$14,'PAINEL E TARGET'!$S$14,
IF(DI205&gt;='PAINEL E TARGET'!$T$15,'PAINEL E TARGET'!$S$15,
IF(DI205&gt;='PAINEL E TARGET'!$T$16,'PAINEL E TARGET'!$S$16,
IF(DI205&gt;='PAINEL E TARGET'!$T$17,'PAINEL E TARGET'!$S$17,
IF(DI205&gt;='PAINEL E TARGET'!$T$18,'PAINEL E TARGET'!$S$18,'PAINEL E TARGET'!$S$19))))))))</f>
        <v>Não elegível</v>
      </c>
      <c r="DK205" s="17">
        <f>IFERROR(VLOOKUP($BW205,'PAINEL E TARGET'!$G$1:$Q$99,9,0),0)</f>
        <v>0</v>
      </c>
      <c r="DL205" s="17">
        <f>VLOOKUP(DJ205,'PAINEL E TARGET'!$S$10:$U$19,3,0)</f>
        <v>0</v>
      </c>
      <c r="DM205" s="16">
        <f t="shared" si="141"/>
        <v>0</v>
      </c>
      <c r="DN205" s="17">
        <f t="shared" si="127"/>
        <v>1.139</v>
      </c>
      <c r="DO205" s="33" t="str">
        <f>IF(DN205&gt;='PAINEL E TARGET'!$T$11,'PAINEL E TARGET'!$S$11,
IF(DN205&gt;='PAINEL E TARGET'!$T$12,'PAINEL E TARGET'!$S$12,
IF(DN205&gt;='PAINEL E TARGET'!$T$13,'PAINEL E TARGET'!$S$13,
IF(DN205&gt;='PAINEL E TARGET'!$T$14,'PAINEL E TARGET'!$S$14,
IF(DN205&gt;='PAINEL E TARGET'!$T$15,'PAINEL E TARGET'!$S$15,
IF(DN205&gt;='PAINEL E TARGET'!$T$16,'PAINEL E TARGET'!$S$16,
IF(DN205&gt;='PAINEL E TARGET'!$T$17,'PAINEL E TARGET'!$S$17,
IF(DN205&gt;='PAINEL E TARGET'!$T$18,'PAINEL E TARGET'!$S$18,'PAINEL E TARGET'!$S$19))))))))</f>
        <v>4. Fx de 110% a 114,9%</v>
      </c>
      <c r="DP205" s="17">
        <f>IFERROR(VLOOKUP($BW205,'PAINEL E TARGET'!$G$1:$Q$99,10,0),0)</f>
        <v>0.3</v>
      </c>
      <c r="DQ205" s="17">
        <f>VLOOKUP(DO205,'PAINEL E TARGET'!$S$10:$U$19,3,0)</f>
        <v>1.2</v>
      </c>
      <c r="DR205" s="16">
        <f t="shared" si="142"/>
        <v>594</v>
      </c>
      <c r="DS205" s="17">
        <f t="shared" si="128"/>
        <v>1.05</v>
      </c>
      <c r="DT205" s="16">
        <f>IF(DS205&gt;=1,VLOOKUP(BO205,'PAINEL E TARGET'!$S$1:$W$8,5,0),0)</f>
        <v>165</v>
      </c>
      <c r="DU205" s="16">
        <f t="shared" si="143"/>
        <v>1914</v>
      </c>
    </row>
    <row r="206" spans="2:125" s="32" customFormat="1" x14ac:dyDescent="0.2">
      <c r="B206" s="44">
        <v>43541</v>
      </c>
      <c r="C206" s="65">
        <v>970</v>
      </c>
      <c r="D206" s="66" t="s">
        <v>212</v>
      </c>
      <c r="E206" s="65">
        <v>215</v>
      </c>
      <c r="F206" s="65" t="s">
        <v>1017</v>
      </c>
      <c r="G206" s="67">
        <v>1298544.013149204</v>
      </c>
      <c r="H206" s="67">
        <v>702153.27749296266</v>
      </c>
      <c r="I206" s="67">
        <v>474249.07999999996</v>
      </c>
      <c r="J206" s="68">
        <v>0.6754210158974201</v>
      </c>
      <c r="K206" s="67">
        <v>38622.969841156984</v>
      </c>
      <c r="L206" s="67">
        <v>589618.68841367122</v>
      </c>
      <c r="M206" s="67">
        <v>27026.6</v>
      </c>
      <c r="N206" s="67">
        <v>430757.51</v>
      </c>
      <c r="O206" s="67">
        <v>1164213.2123573173</v>
      </c>
      <c r="P206" s="67" t="s">
        <v>1082</v>
      </c>
      <c r="Q206" s="67" t="s">
        <v>1082</v>
      </c>
      <c r="R206" s="67">
        <v>0</v>
      </c>
      <c r="S206" s="67">
        <v>0</v>
      </c>
      <c r="T206" s="68">
        <v>0.10708535340824481</v>
      </c>
      <c r="U206" s="68">
        <v>0.11546678629802158</v>
      </c>
      <c r="V206" s="68">
        <v>1.078268713909212</v>
      </c>
      <c r="W206" s="67">
        <v>67275.48</v>
      </c>
      <c r="X206" s="67">
        <v>52858.86</v>
      </c>
      <c r="Y206" s="68">
        <v>0.78570766050275676</v>
      </c>
      <c r="Z206" s="68">
        <v>9.8032451670084231E-2</v>
      </c>
      <c r="AA206" s="68">
        <v>0.1752403332653901</v>
      </c>
      <c r="AB206" s="68">
        <v>1.7875747293879702</v>
      </c>
      <c r="AC206" s="67">
        <v>61588.069999999985</v>
      </c>
      <c r="AD206" s="67">
        <v>80222.239999999991</v>
      </c>
      <c r="AE206" s="68">
        <v>1.3025613564445193</v>
      </c>
      <c r="AF206" s="43">
        <v>80</v>
      </c>
      <c r="AG206" s="43">
        <v>84</v>
      </c>
      <c r="AH206" s="43">
        <v>36</v>
      </c>
      <c r="AI206" s="43">
        <v>15</v>
      </c>
      <c r="AJ206" s="67">
        <v>28895.829999999998</v>
      </c>
      <c r="AK206" s="67">
        <v>21134.5</v>
      </c>
      <c r="AL206" s="68">
        <v>0.73140311249062584</v>
      </c>
      <c r="AM206" s="67">
        <v>6110.46</v>
      </c>
      <c r="AN206" s="67">
        <v>3723.3</v>
      </c>
      <c r="AO206" s="68">
        <v>0.60933219430288388</v>
      </c>
      <c r="AP206" s="67">
        <v>8449.0500000000011</v>
      </c>
      <c r="AQ206" s="67">
        <v>5278.5999999999985</v>
      </c>
      <c r="AR206" s="68">
        <v>0.62475662944354671</v>
      </c>
      <c r="AS206" s="67">
        <v>23820.14</v>
      </c>
      <c r="AT206" s="67">
        <v>22722.460000000003</v>
      </c>
      <c r="AU206" s="68">
        <v>0.95391798704793518</v>
      </c>
      <c r="AV206" s="43">
        <v>3297.5799999999995</v>
      </c>
      <c r="AW206" s="43">
        <v>3794.24</v>
      </c>
      <c r="AX206" s="69">
        <v>1.150613480188502</v>
      </c>
      <c r="AY206" s="43">
        <v>38622.969841156984</v>
      </c>
      <c r="AZ206" s="43">
        <v>27026.6</v>
      </c>
      <c r="BA206" s="43">
        <v>13896.183550259791</v>
      </c>
      <c r="BB206" s="43">
        <v>13335.14</v>
      </c>
      <c r="BC206" s="43">
        <v>71297.492153511354</v>
      </c>
      <c r="BD206" s="43">
        <v>25743.967086084471</v>
      </c>
      <c r="BE206" s="43">
        <v>125607.33</v>
      </c>
      <c r="BF206" s="43">
        <v>114988.69999999998</v>
      </c>
      <c r="BG206" s="43">
        <v>6117.7699999999995</v>
      </c>
      <c r="BH206" s="43">
        <v>64</v>
      </c>
      <c r="BI206" s="44">
        <v>43173</v>
      </c>
      <c r="BJ206" s="44">
        <v>43541</v>
      </c>
      <c r="BK206" s="44">
        <v>43172</v>
      </c>
      <c r="BL206" s="43">
        <f t="shared" si="129"/>
        <v>474249.07999999996</v>
      </c>
      <c r="BM206" s="43">
        <f t="shared" si="130"/>
        <v>457784.11</v>
      </c>
      <c r="BO206" s="16" t="str">
        <f>IFERROR(VLOOKUP($C206,'PORTE LOJA'!A:B,2,0),"PORTE 1")</f>
        <v>PORTE 2</v>
      </c>
      <c r="BP206" s="16">
        <f>VLOOKUP(BO206,'PAINEL E TARGET'!$S$1:$W$8,3,0)</f>
        <v>1875</v>
      </c>
      <c r="BQ206" s="16">
        <f t="shared" si="108"/>
        <v>1</v>
      </c>
      <c r="BR206" s="16">
        <f t="shared" si="109"/>
        <v>1</v>
      </c>
      <c r="BS206" s="16">
        <f t="shared" si="110"/>
        <v>1</v>
      </c>
      <c r="BT206" s="16">
        <f t="shared" si="111"/>
        <v>1</v>
      </c>
      <c r="BU206" s="16">
        <f t="shared" si="112"/>
        <v>1</v>
      </c>
      <c r="BV206" s="16">
        <f t="shared" si="113"/>
        <v>1</v>
      </c>
      <c r="BW206" s="17" t="str">
        <f t="shared" si="131"/>
        <v>111111</v>
      </c>
      <c r="BY206" s="17">
        <f t="shared" si="114"/>
        <v>0.67500000000000004</v>
      </c>
      <c r="BZ206" s="17">
        <f t="shared" si="115"/>
        <v>0.72899999999999998</v>
      </c>
      <c r="CA206" s="17" t="str">
        <f t="shared" si="132"/>
        <v>Sem Retira</v>
      </c>
      <c r="CB206" s="17">
        <f t="shared" si="133"/>
        <v>0.72899999999999998</v>
      </c>
      <c r="CC206" s="33" t="str">
        <f>IF(CB206&gt;='PAINEL E TARGET'!$T$11,'PAINEL E TARGET'!$S$11,
IF(CB206&gt;='PAINEL E TARGET'!$T$12,'PAINEL E TARGET'!$S$12,
IF(CB206&gt;='PAINEL E TARGET'!$T$13,'PAINEL E TARGET'!$S$13,
IF(CB206&gt;='PAINEL E TARGET'!$T$14,'PAINEL E TARGET'!$S$14,
IF(CB206&gt;='PAINEL E TARGET'!$T$15,'PAINEL E TARGET'!$S$15,
IF(CB206&gt;='PAINEL E TARGET'!$T$16,'PAINEL E TARGET'!$S$16,
IF(CB206&gt;='PAINEL E TARGET'!$T$17,'PAINEL E TARGET'!$S$17,
IF(CB206&gt;='PAINEL E TARGET'!$T$18,'PAINEL E TARGET'!$S$18,'PAINEL E TARGET'!$S$19))))))))</f>
        <v>Não elegível</v>
      </c>
      <c r="CD206" s="17">
        <f>IFERROR(VLOOKUP($BW206,'PAINEL E TARGET'!$G$1:$Q$99,4,0),0)</f>
        <v>0.25</v>
      </c>
      <c r="CE206" s="17">
        <f>VLOOKUP(CC206,'PAINEL E TARGET'!$S$10:$U$19,3,0)</f>
        <v>0</v>
      </c>
      <c r="CF206" s="16">
        <f t="shared" si="134"/>
        <v>0</v>
      </c>
      <c r="CG206" s="17">
        <f t="shared" si="116"/>
        <v>0.73099999999999998</v>
      </c>
      <c r="CH206" s="17">
        <f t="shared" si="117"/>
        <v>0.60899999999999999</v>
      </c>
      <c r="CI206" s="17">
        <f t="shared" si="118"/>
        <v>0.625</v>
      </c>
      <c r="CJ206" s="17">
        <f t="shared" si="119"/>
        <v>0.95399999999999996</v>
      </c>
      <c r="CK206" s="17">
        <f t="shared" si="120"/>
        <v>1.151</v>
      </c>
      <c r="CL206" s="17">
        <f t="shared" si="121"/>
        <v>0.78600000000000003</v>
      </c>
      <c r="CM206" s="16">
        <f t="shared" si="122"/>
        <v>3</v>
      </c>
      <c r="CN206" s="17" t="str">
        <f t="shared" si="135"/>
        <v>não ok</v>
      </c>
      <c r="CO206" s="17">
        <f t="shared" si="136"/>
        <v>0</v>
      </c>
      <c r="CP206" s="33" t="str">
        <f>IF(CO206&gt;='PAINEL E TARGET'!$T$11,'PAINEL E TARGET'!$S$11,
IF(CO206&gt;='PAINEL E TARGET'!$T$12,'PAINEL E TARGET'!$S$12,
IF(CO206&gt;='PAINEL E TARGET'!$T$13,'PAINEL E TARGET'!$S$13,
IF(CO206&gt;='PAINEL E TARGET'!$T$14,'PAINEL E TARGET'!$S$14,
IF(CO206&gt;='PAINEL E TARGET'!$T$15,'PAINEL E TARGET'!$S$15,
IF(CO206&gt;='PAINEL E TARGET'!$T$16,'PAINEL E TARGET'!$S$16,
IF(CO206&gt;='PAINEL E TARGET'!$T$17,'PAINEL E TARGET'!$S$17,
IF(CO206&gt;='PAINEL E TARGET'!$T$18,'PAINEL E TARGET'!$S$18,'PAINEL E TARGET'!$S$19))))))))</f>
        <v>Não elegível</v>
      </c>
      <c r="CQ206" s="17">
        <f>IFERROR(VLOOKUP($BW206,'PAINEL E TARGET'!$G$1:$Q$99,5,0),0)</f>
        <v>0.25</v>
      </c>
      <c r="CR206" s="17">
        <f>VLOOKUP(CP206,'PAINEL E TARGET'!$S$10:$U$19,3,0)</f>
        <v>0</v>
      </c>
      <c r="CS206" s="16">
        <f t="shared" si="137"/>
        <v>0</v>
      </c>
      <c r="CT206" s="17">
        <f t="shared" si="123"/>
        <v>1.3029999999999999</v>
      </c>
      <c r="CU206" s="33" t="str">
        <f>IF(CT206&gt;='PAINEL E TARGET'!$T$11,'PAINEL E TARGET'!$S$11,
IF(CT206&gt;='PAINEL E TARGET'!$T$12,'PAINEL E TARGET'!$S$12,
IF(CT206&gt;='PAINEL E TARGET'!$T$13,'PAINEL E TARGET'!$S$13,
IF(CT206&gt;='PAINEL E TARGET'!$T$14,'PAINEL E TARGET'!$S$14,
IF(CT206&gt;='PAINEL E TARGET'!$T$15,'PAINEL E TARGET'!$S$15,
IF(CT206&gt;='PAINEL E TARGET'!$T$16,'PAINEL E TARGET'!$S$16,
IF(CT206&gt;='PAINEL E TARGET'!$T$17,'PAINEL E TARGET'!$S$17,
IF(CT206&gt;='PAINEL E TARGET'!$T$18,'PAINEL E TARGET'!$S$18,'PAINEL E TARGET'!$S$19))))))))</f>
        <v>8. Fx de 130% ou mais</v>
      </c>
      <c r="CV206" s="17">
        <f>IFERROR(VLOOKUP($BW206,'PAINEL E TARGET'!$G$1:$Q$99,6,0),0)</f>
        <v>0.2</v>
      </c>
      <c r="CW206" s="17">
        <f>VLOOKUP(CU206,'PAINEL E TARGET'!$S$10:$U$19,3,0)</f>
        <v>1.6</v>
      </c>
      <c r="CX206" s="16">
        <f t="shared" si="138"/>
        <v>600.00000000000011</v>
      </c>
      <c r="CY206" s="17">
        <f t="shared" si="124"/>
        <v>0.7</v>
      </c>
      <c r="CZ206" s="33" t="str">
        <f>IF(CY206&gt;='PAINEL E TARGET'!$T$11,'PAINEL E TARGET'!$S$11,
IF(CY206&gt;='PAINEL E TARGET'!$T$12,'PAINEL E TARGET'!$S$12,
IF(CY206&gt;='PAINEL E TARGET'!$T$13,'PAINEL E TARGET'!$S$13,
IF(CY206&gt;='PAINEL E TARGET'!$T$14,'PAINEL E TARGET'!$S$14,
IF(CY206&gt;='PAINEL E TARGET'!$T$15,'PAINEL E TARGET'!$S$15,
IF(CY206&gt;='PAINEL E TARGET'!$T$16,'PAINEL E TARGET'!$S$16,
IF(CY206&gt;='PAINEL E TARGET'!$T$17,'PAINEL E TARGET'!$S$17,
IF(CY206&gt;='PAINEL E TARGET'!$T$18,'PAINEL E TARGET'!$S$18,'PAINEL E TARGET'!$S$19))))))))</f>
        <v>Não elegível</v>
      </c>
      <c r="DA206" s="17">
        <f>IFERROR(VLOOKUP($BW206,'PAINEL E TARGET'!$G$1:$Q$99,7,0),0)</f>
        <v>0.15</v>
      </c>
      <c r="DB206" s="17">
        <f>VLOOKUP(CZ206,'PAINEL E TARGET'!$S$10:$U$19,3,0)</f>
        <v>0</v>
      </c>
      <c r="DC206" s="16">
        <f t="shared" si="139"/>
        <v>0</v>
      </c>
      <c r="DD206" s="17">
        <f t="shared" si="125"/>
        <v>0.96</v>
      </c>
      <c r="DE206" s="33" t="str">
        <f>IF(DD206&gt;='PAINEL E TARGET'!$T$11,'PAINEL E TARGET'!$S$11,
IF(DD206&gt;='PAINEL E TARGET'!$T$12,'PAINEL E TARGET'!$S$12,
IF(DD206&gt;='PAINEL E TARGET'!$T$13,'PAINEL E TARGET'!$S$13,
IF(DD206&gt;='PAINEL E TARGET'!$T$14,'PAINEL E TARGET'!$S$14,
IF(DD206&gt;='PAINEL E TARGET'!$T$15,'PAINEL E TARGET'!$S$15,
IF(DD206&gt;='PAINEL E TARGET'!$T$16,'PAINEL E TARGET'!$S$16,
IF(DD206&gt;='PAINEL E TARGET'!$T$17,'PAINEL E TARGET'!$S$17,
IF(DD206&gt;='PAINEL E TARGET'!$T$18,'PAINEL E TARGET'!$S$18,'PAINEL E TARGET'!$S$19))))))))</f>
        <v>1. Fx de 90% a 99,9%</v>
      </c>
      <c r="DF206" s="17">
        <f>IFERROR(VLOOKUP($BW206,'PAINEL E TARGET'!$G$1:$Q$99,8,0),0)</f>
        <v>0.1</v>
      </c>
      <c r="DG206" s="17">
        <f>VLOOKUP(DE206,'PAINEL E TARGET'!$S$10:$U$19,3,0)</f>
        <v>0.5</v>
      </c>
      <c r="DH206" s="16">
        <f t="shared" si="140"/>
        <v>93.75</v>
      </c>
      <c r="DI206" s="17">
        <f t="shared" si="126"/>
        <v>0.41699999999999998</v>
      </c>
      <c r="DJ206" s="33" t="str">
        <f>IF(DI206&gt;='PAINEL E TARGET'!$T$11,'PAINEL E TARGET'!$S$11,
IF(DI206&gt;='PAINEL E TARGET'!$T$12,'PAINEL E TARGET'!$S$12,
IF(DI206&gt;='PAINEL E TARGET'!$T$13,'PAINEL E TARGET'!$S$13,
IF(DI206&gt;='PAINEL E TARGET'!$T$14,'PAINEL E TARGET'!$S$14,
IF(DI206&gt;='PAINEL E TARGET'!$T$15,'PAINEL E TARGET'!$S$15,
IF(DI206&gt;='PAINEL E TARGET'!$T$16,'PAINEL E TARGET'!$S$16,
IF(DI206&gt;='PAINEL E TARGET'!$T$17,'PAINEL E TARGET'!$S$17,
IF(DI206&gt;='PAINEL E TARGET'!$T$18,'PAINEL E TARGET'!$S$18,'PAINEL E TARGET'!$S$19))))))))</f>
        <v>Não elegível</v>
      </c>
      <c r="DK206" s="17">
        <f>IFERROR(VLOOKUP($BW206,'PAINEL E TARGET'!$G$1:$Q$99,9,0),0)</f>
        <v>0.05</v>
      </c>
      <c r="DL206" s="17">
        <f>VLOOKUP(DJ206,'PAINEL E TARGET'!$S$10:$U$19,3,0)</f>
        <v>0</v>
      </c>
      <c r="DM206" s="16">
        <f t="shared" si="141"/>
        <v>0</v>
      </c>
      <c r="DN206" s="17">
        <f t="shared" si="127"/>
        <v>1.151</v>
      </c>
      <c r="DO206" s="33" t="str">
        <f>IF(DN206&gt;='PAINEL E TARGET'!$T$11,'PAINEL E TARGET'!$S$11,
IF(DN206&gt;='PAINEL E TARGET'!$T$12,'PAINEL E TARGET'!$S$12,
IF(DN206&gt;='PAINEL E TARGET'!$T$13,'PAINEL E TARGET'!$S$13,
IF(DN206&gt;='PAINEL E TARGET'!$T$14,'PAINEL E TARGET'!$S$14,
IF(DN206&gt;='PAINEL E TARGET'!$T$15,'PAINEL E TARGET'!$S$15,
IF(DN206&gt;='PAINEL E TARGET'!$T$16,'PAINEL E TARGET'!$S$16,
IF(DN206&gt;='PAINEL E TARGET'!$T$17,'PAINEL E TARGET'!$S$17,
IF(DN206&gt;='PAINEL E TARGET'!$T$18,'PAINEL E TARGET'!$S$18,'PAINEL E TARGET'!$S$19))))))))</f>
        <v>5. Fx de 115% a 119,9%</v>
      </c>
      <c r="DP206" s="17">
        <f>IFERROR(VLOOKUP($BW206,'PAINEL E TARGET'!$G$1:$Q$99,10,0),0)</f>
        <v>0</v>
      </c>
      <c r="DQ206" s="17">
        <f>VLOOKUP(DO206,'PAINEL E TARGET'!$S$10:$U$19,3,0)</f>
        <v>1.3</v>
      </c>
      <c r="DR206" s="16">
        <f t="shared" si="142"/>
        <v>0</v>
      </c>
      <c r="DS206" s="17">
        <f t="shared" si="128"/>
        <v>1.05</v>
      </c>
      <c r="DT206" s="16">
        <f>IF(DS206&gt;=1,VLOOKUP(BO206,'PAINEL E TARGET'!$S$1:$W$8,5,0),0)</f>
        <v>190</v>
      </c>
      <c r="DU206" s="16">
        <f t="shared" si="143"/>
        <v>883.75000000000011</v>
      </c>
    </row>
    <row r="207" spans="2:125" s="32" customFormat="1" x14ac:dyDescent="0.2">
      <c r="B207" s="44">
        <v>43541</v>
      </c>
      <c r="C207" s="65">
        <v>971</v>
      </c>
      <c r="D207" s="66" t="s">
        <v>213</v>
      </c>
      <c r="E207" s="65">
        <v>216</v>
      </c>
      <c r="F207" s="65" t="s">
        <v>1017</v>
      </c>
      <c r="G207" s="67">
        <v>1507204.6836976733</v>
      </c>
      <c r="H207" s="67">
        <v>875510.15332350018</v>
      </c>
      <c r="I207" s="67">
        <v>584022.73</v>
      </c>
      <c r="J207" s="68">
        <v>0.66706562771774514</v>
      </c>
      <c r="K207" s="67">
        <v>67133.697119940189</v>
      </c>
      <c r="L207" s="67">
        <v>755690.87531847972</v>
      </c>
      <c r="M207" s="67">
        <v>39358.75</v>
      </c>
      <c r="N207" s="67">
        <v>516401.11</v>
      </c>
      <c r="O207" s="67">
        <v>1415694.809988972</v>
      </c>
      <c r="P207" s="67" t="s">
        <v>1082</v>
      </c>
      <c r="Q207" s="67" t="s">
        <v>1082</v>
      </c>
      <c r="R207" s="67">
        <v>0</v>
      </c>
      <c r="S207" s="67">
        <v>0</v>
      </c>
      <c r="T207" s="68">
        <v>0.10171196000136884</v>
      </c>
      <c r="U207" s="68">
        <v>8.8062261279538978E-2</v>
      </c>
      <c r="V207" s="68">
        <v>0.86580045530883321</v>
      </c>
      <c r="W207" s="67">
        <v>83691.10000000002</v>
      </c>
      <c r="X207" s="67">
        <v>48941.47</v>
      </c>
      <c r="Y207" s="68">
        <v>0.58478703231287421</v>
      </c>
      <c r="Z207" s="68">
        <v>7.2733231365035469E-2</v>
      </c>
      <c r="AA207" s="68">
        <v>0.1192976405312899</v>
      </c>
      <c r="AB207" s="68">
        <v>1.6402081729678109</v>
      </c>
      <c r="AC207" s="67">
        <v>59846.69000000001</v>
      </c>
      <c r="AD207" s="67">
        <v>66300.84</v>
      </c>
      <c r="AE207" s="68">
        <v>1.1078447279206249</v>
      </c>
      <c r="AF207" s="43">
        <v>80</v>
      </c>
      <c r="AG207" s="43">
        <v>83</v>
      </c>
      <c r="AH207" s="43">
        <v>42</v>
      </c>
      <c r="AI207" s="43">
        <v>0</v>
      </c>
      <c r="AJ207" s="67">
        <v>48309.670000000006</v>
      </c>
      <c r="AK207" s="67">
        <v>28614.5</v>
      </c>
      <c r="AL207" s="68">
        <v>0.59231412675764494</v>
      </c>
      <c r="AM207" s="67">
        <v>13720.31</v>
      </c>
      <c r="AN207" s="67">
        <v>6256.43</v>
      </c>
      <c r="AO207" s="68">
        <v>0.45599771433735831</v>
      </c>
      <c r="AP207" s="67">
        <v>10884.750000000004</v>
      </c>
      <c r="AQ207" s="67">
        <v>7011.5199999999995</v>
      </c>
      <c r="AR207" s="68">
        <v>0.64415994855187275</v>
      </c>
      <c r="AS207" s="67">
        <v>10776.37</v>
      </c>
      <c r="AT207" s="67">
        <v>7059.0199999999995</v>
      </c>
      <c r="AU207" s="68">
        <v>0.65504617974327151</v>
      </c>
      <c r="AV207" s="43">
        <v>933.4</v>
      </c>
      <c r="AW207" s="43">
        <v>394.92</v>
      </c>
      <c r="AX207" s="69">
        <v>0.42309835011784874</v>
      </c>
      <c r="AY207" s="43">
        <v>67133.697119940189</v>
      </c>
      <c r="AZ207" s="43">
        <v>39358.75</v>
      </c>
      <c r="BA207" s="43">
        <v>24695.586071950394</v>
      </c>
      <c r="BB207" s="43">
        <v>23186.23</v>
      </c>
      <c r="BC207" s="43">
        <v>114361.0279290858</v>
      </c>
      <c r="BD207" s="43">
        <v>42442.111794331926</v>
      </c>
      <c r="BE207" s="43">
        <v>145229.66</v>
      </c>
      <c r="BF207" s="43">
        <v>103852.38000000002</v>
      </c>
      <c r="BG207" s="43">
        <v>1609.0200000000002</v>
      </c>
      <c r="BH207" s="43">
        <v>78</v>
      </c>
      <c r="BI207" s="44">
        <v>43173</v>
      </c>
      <c r="BJ207" s="44">
        <v>43541</v>
      </c>
      <c r="BK207" s="44">
        <v>43172</v>
      </c>
      <c r="BL207" s="43">
        <f t="shared" si="129"/>
        <v>584022.73</v>
      </c>
      <c r="BM207" s="43">
        <f t="shared" si="130"/>
        <v>555759.86</v>
      </c>
      <c r="BO207" s="16" t="str">
        <f>IFERROR(VLOOKUP($C207,'PORTE LOJA'!A:B,2,0),"PORTE 1")</f>
        <v>PORTE 2</v>
      </c>
      <c r="BP207" s="16">
        <f>VLOOKUP(BO207,'PAINEL E TARGET'!$S$1:$W$8,3,0)</f>
        <v>1875</v>
      </c>
      <c r="BQ207" s="16">
        <f t="shared" si="108"/>
        <v>1</v>
      </c>
      <c r="BR207" s="16">
        <f t="shared" si="109"/>
        <v>1</v>
      </c>
      <c r="BS207" s="16">
        <f t="shared" si="110"/>
        <v>1</v>
      </c>
      <c r="BT207" s="16">
        <f t="shared" si="111"/>
        <v>1</v>
      </c>
      <c r="BU207" s="16">
        <f t="shared" si="112"/>
        <v>1</v>
      </c>
      <c r="BV207" s="16">
        <f t="shared" si="113"/>
        <v>1</v>
      </c>
      <c r="BW207" s="17" t="str">
        <f t="shared" si="131"/>
        <v>111111</v>
      </c>
      <c r="BY207" s="17">
        <f t="shared" si="114"/>
        <v>0.66700000000000004</v>
      </c>
      <c r="BZ207" s="17">
        <f t="shared" si="115"/>
        <v>0.67500000000000004</v>
      </c>
      <c r="CA207" s="17" t="str">
        <f t="shared" si="132"/>
        <v>Sem Retira</v>
      </c>
      <c r="CB207" s="17">
        <f t="shared" si="133"/>
        <v>0.67500000000000004</v>
      </c>
      <c r="CC207" s="33" t="str">
        <f>IF(CB207&gt;='PAINEL E TARGET'!$T$11,'PAINEL E TARGET'!$S$11,
IF(CB207&gt;='PAINEL E TARGET'!$T$12,'PAINEL E TARGET'!$S$12,
IF(CB207&gt;='PAINEL E TARGET'!$T$13,'PAINEL E TARGET'!$S$13,
IF(CB207&gt;='PAINEL E TARGET'!$T$14,'PAINEL E TARGET'!$S$14,
IF(CB207&gt;='PAINEL E TARGET'!$T$15,'PAINEL E TARGET'!$S$15,
IF(CB207&gt;='PAINEL E TARGET'!$T$16,'PAINEL E TARGET'!$S$16,
IF(CB207&gt;='PAINEL E TARGET'!$T$17,'PAINEL E TARGET'!$S$17,
IF(CB207&gt;='PAINEL E TARGET'!$T$18,'PAINEL E TARGET'!$S$18,'PAINEL E TARGET'!$S$19))))))))</f>
        <v>Não elegível</v>
      </c>
      <c r="CD207" s="17">
        <f>IFERROR(VLOOKUP($BW207,'PAINEL E TARGET'!$G$1:$Q$99,4,0),0)</f>
        <v>0.25</v>
      </c>
      <c r="CE207" s="17">
        <f>VLOOKUP(CC207,'PAINEL E TARGET'!$S$10:$U$19,3,0)</f>
        <v>0</v>
      </c>
      <c r="CF207" s="16">
        <f t="shared" si="134"/>
        <v>0</v>
      </c>
      <c r="CG207" s="17">
        <f t="shared" si="116"/>
        <v>0.59199999999999997</v>
      </c>
      <c r="CH207" s="17">
        <f t="shared" si="117"/>
        <v>0.45600000000000002</v>
      </c>
      <c r="CI207" s="17">
        <f t="shared" si="118"/>
        <v>0.64400000000000002</v>
      </c>
      <c r="CJ207" s="17">
        <f t="shared" si="119"/>
        <v>0.65500000000000003</v>
      </c>
      <c r="CK207" s="17">
        <f t="shared" si="120"/>
        <v>0.42299999999999999</v>
      </c>
      <c r="CL207" s="17">
        <f t="shared" si="121"/>
        <v>0.58499999999999996</v>
      </c>
      <c r="CM207" s="16">
        <f t="shared" si="122"/>
        <v>0</v>
      </c>
      <c r="CN207" s="17" t="str">
        <f t="shared" si="135"/>
        <v>não ok</v>
      </c>
      <c r="CO207" s="17">
        <f t="shared" si="136"/>
        <v>0</v>
      </c>
      <c r="CP207" s="33" t="str">
        <f>IF(CO207&gt;='PAINEL E TARGET'!$T$11,'PAINEL E TARGET'!$S$11,
IF(CO207&gt;='PAINEL E TARGET'!$T$12,'PAINEL E TARGET'!$S$12,
IF(CO207&gt;='PAINEL E TARGET'!$T$13,'PAINEL E TARGET'!$S$13,
IF(CO207&gt;='PAINEL E TARGET'!$T$14,'PAINEL E TARGET'!$S$14,
IF(CO207&gt;='PAINEL E TARGET'!$T$15,'PAINEL E TARGET'!$S$15,
IF(CO207&gt;='PAINEL E TARGET'!$T$16,'PAINEL E TARGET'!$S$16,
IF(CO207&gt;='PAINEL E TARGET'!$T$17,'PAINEL E TARGET'!$S$17,
IF(CO207&gt;='PAINEL E TARGET'!$T$18,'PAINEL E TARGET'!$S$18,'PAINEL E TARGET'!$S$19))))))))</f>
        <v>Não elegível</v>
      </c>
      <c r="CQ207" s="17">
        <f>IFERROR(VLOOKUP($BW207,'PAINEL E TARGET'!$G$1:$Q$99,5,0),0)</f>
        <v>0.25</v>
      </c>
      <c r="CR207" s="17">
        <f>VLOOKUP(CP207,'PAINEL E TARGET'!$S$10:$U$19,3,0)</f>
        <v>0</v>
      </c>
      <c r="CS207" s="16">
        <f t="shared" si="137"/>
        <v>0</v>
      </c>
      <c r="CT207" s="17">
        <f t="shared" si="123"/>
        <v>1.1080000000000001</v>
      </c>
      <c r="CU207" s="33" t="str">
        <f>IF(CT207&gt;='PAINEL E TARGET'!$T$11,'PAINEL E TARGET'!$S$11,
IF(CT207&gt;='PAINEL E TARGET'!$T$12,'PAINEL E TARGET'!$S$12,
IF(CT207&gt;='PAINEL E TARGET'!$T$13,'PAINEL E TARGET'!$S$13,
IF(CT207&gt;='PAINEL E TARGET'!$T$14,'PAINEL E TARGET'!$S$14,
IF(CT207&gt;='PAINEL E TARGET'!$T$15,'PAINEL E TARGET'!$S$15,
IF(CT207&gt;='PAINEL E TARGET'!$T$16,'PAINEL E TARGET'!$S$16,
IF(CT207&gt;='PAINEL E TARGET'!$T$17,'PAINEL E TARGET'!$S$17,
IF(CT207&gt;='PAINEL E TARGET'!$T$18,'PAINEL E TARGET'!$S$18,'PAINEL E TARGET'!$S$19))))))))</f>
        <v>4. Fx de 110% a 114,9%</v>
      </c>
      <c r="CV207" s="17">
        <f>IFERROR(VLOOKUP($BW207,'PAINEL E TARGET'!$G$1:$Q$99,6,0),0)</f>
        <v>0.2</v>
      </c>
      <c r="CW207" s="17">
        <f>VLOOKUP(CU207,'PAINEL E TARGET'!$S$10:$U$19,3,0)</f>
        <v>1.2</v>
      </c>
      <c r="CX207" s="16">
        <f t="shared" si="138"/>
        <v>450</v>
      </c>
      <c r="CY207" s="17">
        <f t="shared" si="124"/>
        <v>0.58599999999999997</v>
      </c>
      <c r="CZ207" s="33" t="str">
        <f>IF(CY207&gt;='PAINEL E TARGET'!$T$11,'PAINEL E TARGET'!$S$11,
IF(CY207&gt;='PAINEL E TARGET'!$T$12,'PAINEL E TARGET'!$S$12,
IF(CY207&gt;='PAINEL E TARGET'!$T$13,'PAINEL E TARGET'!$S$13,
IF(CY207&gt;='PAINEL E TARGET'!$T$14,'PAINEL E TARGET'!$S$14,
IF(CY207&gt;='PAINEL E TARGET'!$T$15,'PAINEL E TARGET'!$S$15,
IF(CY207&gt;='PAINEL E TARGET'!$T$16,'PAINEL E TARGET'!$S$16,
IF(CY207&gt;='PAINEL E TARGET'!$T$17,'PAINEL E TARGET'!$S$17,
IF(CY207&gt;='PAINEL E TARGET'!$T$18,'PAINEL E TARGET'!$S$18,'PAINEL E TARGET'!$S$19))))))))</f>
        <v>Não elegível</v>
      </c>
      <c r="DA207" s="17">
        <f>IFERROR(VLOOKUP($BW207,'PAINEL E TARGET'!$G$1:$Q$99,7,0),0)</f>
        <v>0.15</v>
      </c>
      <c r="DB207" s="17">
        <f>VLOOKUP(CZ207,'PAINEL E TARGET'!$S$10:$U$19,3,0)</f>
        <v>0</v>
      </c>
      <c r="DC207" s="16">
        <f t="shared" si="139"/>
        <v>0</v>
      </c>
      <c r="DD207" s="17">
        <f t="shared" si="125"/>
        <v>0.93899999999999995</v>
      </c>
      <c r="DE207" s="33" t="str">
        <f>IF(DD207&gt;='PAINEL E TARGET'!$T$11,'PAINEL E TARGET'!$S$11,
IF(DD207&gt;='PAINEL E TARGET'!$T$12,'PAINEL E TARGET'!$S$12,
IF(DD207&gt;='PAINEL E TARGET'!$T$13,'PAINEL E TARGET'!$S$13,
IF(DD207&gt;='PAINEL E TARGET'!$T$14,'PAINEL E TARGET'!$S$14,
IF(DD207&gt;='PAINEL E TARGET'!$T$15,'PAINEL E TARGET'!$S$15,
IF(DD207&gt;='PAINEL E TARGET'!$T$16,'PAINEL E TARGET'!$S$16,
IF(DD207&gt;='PAINEL E TARGET'!$T$17,'PAINEL E TARGET'!$S$17,
IF(DD207&gt;='PAINEL E TARGET'!$T$18,'PAINEL E TARGET'!$S$18,'PAINEL E TARGET'!$S$19))))))))</f>
        <v>1. Fx de 90% a 99,9%</v>
      </c>
      <c r="DF207" s="17">
        <f>IFERROR(VLOOKUP($BW207,'PAINEL E TARGET'!$G$1:$Q$99,8,0),0)</f>
        <v>0.1</v>
      </c>
      <c r="DG207" s="17">
        <f>VLOOKUP(DE207,'PAINEL E TARGET'!$S$10:$U$19,3,0)</f>
        <v>0.5</v>
      </c>
      <c r="DH207" s="16">
        <f t="shared" si="140"/>
        <v>93.75</v>
      </c>
      <c r="DI207" s="17">
        <f t="shared" si="126"/>
        <v>0</v>
      </c>
      <c r="DJ207" s="33" t="str">
        <f>IF(DI207&gt;='PAINEL E TARGET'!$T$11,'PAINEL E TARGET'!$S$11,
IF(DI207&gt;='PAINEL E TARGET'!$T$12,'PAINEL E TARGET'!$S$12,
IF(DI207&gt;='PAINEL E TARGET'!$T$13,'PAINEL E TARGET'!$S$13,
IF(DI207&gt;='PAINEL E TARGET'!$T$14,'PAINEL E TARGET'!$S$14,
IF(DI207&gt;='PAINEL E TARGET'!$T$15,'PAINEL E TARGET'!$S$15,
IF(DI207&gt;='PAINEL E TARGET'!$T$16,'PAINEL E TARGET'!$S$16,
IF(DI207&gt;='PAINEL E TARGET'!$T$17,'PAINEL E TARGET'!$S$17,
IF(DI207&gt;='PAINEL E TARGET'!$T$18,'PAINEL E TARGET'!$S$18,'PAINEL E TARGET'!$S$19))))))))</f>
        <v>Não elegível</v>
      </c>
      <c r="DK207" s="17">
        <f>IFERROR(VLOOKUP($BW207,'PAINEL E TARGET'!$G$1:$Q$99,9,0),0)</f>
        <v>0.05</v>
      </c>
      <c r="DL207" s="17">
        <f>VLOOKUP(DJ207,'PAINEL E TARGET'!$S$10:$U$19,3,0)</f>
        <v>0</v>
      </c>
      <c r="DM207" s="16">
        <f t="shared" si="141"/>
        <v>0</v>
      </c>
      <c r="DN207" s="17">
        <f t="shared" si="127"/>
        <v>0.42299999999999999</v>
      </c>
      <c r="DO207" s="33" t="str">
        <f>IF(DN207&gt;='PAINEL E TARGET'!$T$11,'PAINEL E TARGET'!$S$11,
IF(DN207&gt;='PAINEL E TARGET'!$T$12,'PAINEL E TARGET'!$S$12,
IF(DN207&gt;='PAINEL E TARGET'!$T$13,'PAINEL E TARGET'!$S$13,
IF(DN207&gt;='PAINEL E TARGET'!$T$14,'PAINEL E TARGET'!$S$14,
IF(DN207&gt;='PAINEL E TARGET'!$T$15,'PAINEL E TARGET'!$S$15,
IF(DN207&gt;='PAINEL E TARGET'!$T$16,'PAINEL E TARGET'!$S$16,
IF(DN207&gt;='PAINEL E TARGET'!$T$17,'PAINEL E TARGET'!$S$17,
IF(DN207&gt;='PAINEL E TARGET'!$T$18,'PAINEL E TARGET'!$S$18,'PAINEL E TARGET'!$S$19))))))))</f>
        <v>Não elegível</v>
      </c>
      <c r="DP207" s="17">
        <f>IFERROR(VLOOKUP($BW207,'PAINEL E TARGET'!$G$1:$Q$99,10,0),0)</f>
        <v>0</v>
      </c>
      <c r="DQ207" s="17">
        <f>VLOOKUP(DO207,'PAINEL E TARGET'!$S$10:$U$19,3,0)</f>
        <v>0</v>
      </c>
      <c r="DR207" s="16">
        <f t="shared" si="142"/>
        <v>0</v>
      </c>
      <c r="DS207" s="17">
        <f t="shared" si="128"/>
        <v>1.038</v>
      </c>
      <c r="DT207" s="16">
        <f>IF(DS207&gt;=1,VLOOKUP(BO207,'PAINEL E TARGET'!$S$1:$W$8,5,0),0)</f>
        <v>190</v>
      </c>
      <c r="DU207" s="16">
        <f t="shared" si="143"/>
        <v>733.75</v>
      </c>
    </row>
    <row r="208" spans="2:125" s="32" customFormat="1" x14ac:dyDescent="0.2">
      <c r="B208" s="44">
        <v>43541</v>
      </c>
      <c r="C208" s="65">
        <v>972</v>
      </c>
      <c r="D208" s="66" t="s">
        <v>214</v>
      </c>
      <c r="E208" s="65">
        <v>211</v>
      </c>
      <c r="F208" s="65" t="s">
        <v>1017</v>
      </c>
      <c r="G208" s="67">
        <v>2136870.045653461</v>
      </c>
      <c r="H208" s="67">
        <v>1197505.5143674377</v>
      </c>
      <c r="I208" s="67">
        <v>947881.43</v>
      </c>
      <c r="J208" s="68">
        <v>0.79154660970450952</v>
      </c>
      <c r="K208" s="67">
        <v>65476.095460177065</v>
      </c>
      <c r="L208" s="67">
        <v>988671.37069068919</v>
      </c>
      <c r="M208" s="67">
        <v>50928.5</v>
      </c>
      <c r="N208" s="67">
        <v>844436.93999999983</v>
      </c>
      <c r="O208" s="67">
        <v>1885004.3822068069</v>
      </c>
      <c r="P208" s="67" t="s">
        <v>1082</v>
      </c>
      <c r="Q208" s="67" t="s">
        <v>1082</v>
      </c>
      <c r="R208" s="67">
        <v>0</v>
      </c>
      <c r="S208" s="67">
        <v>0</v>
      </c>
      <c r="T208" s="68">
        <v>0.1066170470535619</v>
      </c>
      <c r="U208" s="68">
        <v>0.11977602128578918</v>
      </c>
      <c r="V208" s="68">
        <v>1.123422797722174</v>
      </c>
      <c r="W208" s="67">
        <v>112390.09000000001</v>
      </c>
      <c r="X208" s="67">
        <v>107243.31</v>
      </c>
      <c r="Y208" s="68">
        <v>0.95420610482650192</v>
      </c>
      <c r="Z208" s="68">
        <v>7.958982276583354E-2</v>
      </c>
      <c r="AA208" s="68">
        <v>0.12857123455647337</v>
      </c>
      <c r="AB208" s="68">
        <v>1.6154230539594399</v>
      </c>
      <c r="AC208" s="67">
        <v>83899.41</v>
      </c>
      <c r="AD208" s="67">
        <v>115118.23999999999</v>
      </c>
      <c r="AE208" s="68">
        <v>1.3720983258404318</v>
      </c>
      <c r="AF208" s="43">
        <v>80</v>
      </c>
      <c r="AG208" s="43">
        <v>79</v>
      </c>
      <c r="AH208" s="43">
        <v>54</v>
      </c>
      <c r="AI208" s="43">
        <v>43</v>
      </c>
      <c r="AJ208" s="67">
        <v>42502.27</v>
      </c>
      <c r="AK208" s="67">
        <v>36622</v>
      </c>
      <c r="AL208" s="68">
        <v>0.86164809550172272</v>
      </c>
      <c r="AM208" s="67">
        <v>11963.269999999999</v>
      </c>
      <c r="AN208" s="67">
        <v>9693.36</v>
      </c>
      <c r="AO208" s="68">
        <v>0.81026007103409037</v>
      </c>
      <c r="AP208" s="67">
        <v>15190.42</v>
      </c>
      <c r="AQ208" s="67">
        <v>16381.8</v>
      </c>
      <c r="AR208" s="68">
        <v>1.078429694504826</v>
      </c>
      <c r="AS208" s="67">
        <v>42734.13</v>
      </c>
      <c r="AT208" s="67">
        <v>44546.149999999994</v>
      </c>
      <c r="AU208" s="68">
        <v>1.0424021736256242</v>
      </c>
      <c r="AV208" s="43">
        <v>9357.67</v>
      </c>
      <c r="AW208" s="43">
        <v>4569.08</v>
      </c>
      <c r="AX208" s="69">
        <v>0.48827111877208751</v>
      </c>
      <c r="AY208" s="43">
        <v>65476.095460177065</v>
      </c>
      <c r="AZ208" s="43">
        <v>50928.5</v>
      </c>
      <c r="BA208" s="43">
        <v>33554.914261804181</v>
      </c>
      <c r="BB208" s="43">
        <v>35249.470000000008</v>
      </c>
      <c r="BC208" s="43">
        <v>116721.48868551612</v>
      </c>
      <c r="BD208" s="43">
        <v>60060.762338547822</v>
      </c>
      <c r="BE208" s="43">
        <v>202135.78000000003</v>
      </c>
      <c r="BF208" s="43">
        <v>150894.78</v>
      </c>
      <c r="BG208" s="43">
        <v>16752.129999999997</v>
      </c>
      <c r="BH208" s="43">
        <v>84</v>
      </c>
      <c r="BI208" s="44">
        <v>43173</v>
      </c>
      <c r="BJ208" s="44">
        <v>43541</v>
      </c>
      <c r="BK208" s="44">
        <v>43172</v>
      </c>
      <c r="BL208" s="43">
        <f t="shared" si="129"/>
        <v>947881.43</v>
      </c>
      <c r="BM208" s="43">
        <f t="shared" si="130"/>
        <v>895365.43999999983</v>
      </c>
      <c r="BO208" s="16" t="str">
        <f>IFERROR(VLOOKUP($C208,'PORTE LOJA'!A:B,2,0),"PORTE 1")</f>
        <v>PORTE 3</v>
      </c>
      <c r="BP208" s="16">
        <f>VLOOKUP(BO208,'PAINEL E TARGET'!$S$1:$W$8,3,0)</f>
        <v>2400</v>
      </c>
      <c r="BQ208" s="16">
        <f t="shared" si="108"/>
        <v>1</v>
      </c>
      <c r="BR208" s="16">
        <f t="shared" si="109"/>
        <v>1</v>
      </c>
      <c r="BS208" s="16">
        <f t="shared" si="110"/>
        <v>1</v>
      </c>
      <c r="BT208" s="16">
        <f t="shared" si="111"/>
        <v>1</v>
      </c>
      <c r="BU208" s="16">
        <f t="shared" si="112"/>
        <v>1</v>
      </c>
      <c r="BV208" s="16">
        <f t="shared" si="113"/>
        <v>1</v>
      </c>
      <c r="BW208" s="17" t="str">
        <f t="shared" si="131"/>
        <v>111111</v>
      </c>
      <c r="BY208" s="17">
        <f t="shared" si="114"/>
        <v>0.79200000000000004</v>
      </c>
      <c r="BZ208" s="17">
        <f t="shared" si="115"/>
        <v>0.84899999999999998</v>
      </c>
      <c r="CA208" s="17" t="str">
        <f t="shared" si="132"/>
        <v>Sem Retira</v>
      </c>
      <c r="CB208" s="17">
        <f t="shared" si="133"/>
        <v>0.84899999999999998</v>
      </c>
      <c r="CC208" s="33" t="str">
        <f>IF(CB208&gt;='PAINEL E TARGET'!$T$11,'PAINEL E TARGET'!$S$11,
IF(CB208&gt;='PAINEL E TARGET'!$T$12,'PAINEL E TARGET'!$S$12,
IF(CB208&gt;='PAINEL E TARGET'!$T$13,'PAINEL E TARGET'!$S$13,
IF(CB208&gt;='PAINEL E TARGET'!$T$14,'PAINEL E TARGET'!$S$14,
IF(CB208&gt;='PAINEL E TARGET'!$T$15,'PAINEL E TARGET'!$S$15,
IF(CB208&gt;='PAINEL E TARGET'!$T$16,'PAINEL E TARGET'!$S$16,
IF(CB208&gt;='PAINEL E TARGET'!$T$17,'PAINEL E TARGET'!$S$17,
IF(CB208&gt;='PAINEL E TARGET'!$T$18,'PAINEL E TARGET'!$S$18,'PAINEL E TARGET'!$S$19))))))))</f>
        <v>Não elegível</v>
      </c>
      <c r="CD208" s="17">
        <f>IFERROR(VLOOKUP($BW208,'PAINEL E TARGET'!$G$1:$Q$99,4,0),0)</f>
        <v>0.25</v>
      </c>
      <c r="CE208" s="17">
        <f>VLOOKUP(CC208,'PAINEL E TARGET'!$S$10:$U$19,3,0)</f>
        <v>0</v>
      </c>
      <c r="CF208" s="16">
        <f t="shared" si="134"/>
        <v>0</v>
      </c>
      <c r="CG208" s="17">
        <f t="shared" si="116"/>
        <v>0.86199999999999999</v>
      </c>
      <c r="CH208" s="17">
        <f t="shared" si="117"/>
        <v>0.81</v>
      </c>
      <c r="CI208" s="17">
        <f t="shared" si="118"/>
        <v>1.0780000000000001</v>
      </c>
      <c r="CJ208" s="17">
        <f t="shared" si="119"/>
        <v>1.042</v>
      </c>
      <c r="CK208" s="17">
        <f t="shared" si="120"/>
        <v>0.48799999999999999</v>
      </c>
      <c r="CL208" s="17">
        <f t="shared" si="121"/>
        <v>0.95399999999999996</v>
      </c>
      <c r="CM208" s="16">
        <f t="shared" si="122"/>
        <v>4</v>
      </c>
      <c r="CN208" s="17" t="str">
        <f t="shared" si="135"/>
        <v>não ok</v>
      </c>
      <c r="CO208" s="17">
        <f t="shared" si="136"/>
        <v>0</v>
      </c>
      <c r="CP208" s="33" t="str">
        <f>IF(CO208&gt;='PAINEL E TARGET'!$T$11,'PAINEL E TARGET'!$S$11,
IF(CO208&gt;='PAINEL E TARGET'!$T$12,'PAINEL E TARGET'!$S$12,
IF(CO208&gt;='PAINEL E TARGET'!$T$13,'PAINEL E TARGET'!$S$13,
IF(CO208&gt;='PAINEL E TARGET'!$T$14,'PAINEL E TARGET'!$S$14,
IF(CO208&gt;='PAINEL E TARGET'!$T$15,'PAINEL E TARGET'!$S$15,
IF(CO208&gt;='PAINEL E TARGET'!$T$16,'PAINEL E TARGET'!$S$16,
IF(CO208&gt;='PAINEL E TARGET'!$T$17,'PAINEL E TARGET'!$S$17,
IF(CO208&gt;='PAINEL E TARGET'!$T$18,'PAINEL E TARGET'!$S$18,'PAINEL E TARGET'!$S$19))))))))</f>
        <v>Não elegível</v>
      </c>
      <c r="CQ208" s="17">
        <f>IFERROR(VLOOKUP($BW208,'PAINEL E TARGET'!$G$1:$Q$99,5,0),0)</f>
        <v>0.25</v>
      </c>
      <c r="CR208" s="17">
        <f>VLOOKUP(CP208,'PAINEL E TARGET'!$S$10:$U$19,3,0)</f>
        <v>0</v>
      </c>
      <c r="CS208" s="16">
        <f t="shared" si="137"/>
        <v>0</v>
      </c>
      <c r="CT208" s="17">
        <f t="shared" si="123"/>
        <v>1.3720000000000001</v>
      </c>
      <c r="CU208" s="33" t="str">
        <f>IF(CT208&gt;='PAINEL E TARGET'!$T$11,'PAINEL E TARGET'!$S$11,
IF(CT208&gt;='PAINEL E TARGET'!$T$12,'PAINEL E TARGET'!$S$12,
IF(CT208&gt;='PAINEL E TARGET'!$T$13,'PAINEL E TARGET'!$S$13,
IF(CT208&gt;='PAINEL E TARGET'!$T$14,'PAINEL E TARGET'!$S$14,
IF(CT208&gt;='PAINEL E TARGET'!$T$15,'PAINEL E TARGET'!$S$15,
IF(CT208&gt;='PAINEL E TARGET'!$T$16,'PAINEL E TARGET'!$S$16,
IF(CT208&gt;='PAINEL E TARGET'!$T$17,'PAINEL E TARGET'!$S$17,
IF(CT208&gt;='PAINEL E TARGET'!$T$18,'PAINEL E TARGET'!$S$18,'PAINEL E TARGET'!$S$19))))))))</f>
        <v>8. Fx de 130% ou mais</v>
      </c>
      <c r="CV208" s="17">
        <f>IFERROR(VLOOKUP($BW208,'PAINEL E TARGET'!$G$1:$Q$99,6,0),0)</f>
        <v>0.2</v>
      </c>
      <c r="CW208" s="17">
        <f>VLOOKUP(CU208,'PAINEL E TARGET'!$S$10:$U$19,3,0)</f>
        <v>1.6</v>
      </c>
      <c r="CX208" s="16">
        <f t="shared" si="138"/>
        <v>768.00000000000011</v>
      </c>
      <c r="CY208" s="17">
        <f t="shared" si="124"/>
        <v>0.77800000000000002</v>
      </c>
      <c r="CZ208" s="33" t="str">
        <f>IF(CY208&gt;='PAINEL E TARGET'!$T$11,'PAINEL E TARGET'!$S$11,
IF(CY208&gt;='PAINEL E TARGET'!$T$12,'PAINEL E TARGET'!$S$12,
IF(CY208&gt;='PAINEL E TARGET'!$T$13,'PAINEL E TARGET'!$S$13,
IF(CY208&gt;='PAINEL E TARGET'!$T$14,'PAINEL E TARGET'!$S$14,
IF(CY208&gt;='PAINEL E TARGET'!$T$15,'PAINEL E TARGET'!$S$15,
IF(CY208&gt;='PAINEL E TARGET'!$T$16,'PAINEL E TARGET'!$S$16,
IF(CY208&gt;='PAINEL E TARGET'!$T$17,'PAINEL E TARGET'!$S$17,
IF(CY208&gt;='PAINEL E TARGET'!$T$18,'PAINEL E TARGET'!$S$18,'PAINEL E TARGET'!$S$19))))))))</f>
        <v>Não elegível</v>
      </c>
      <c r="DA208" s="17">
        <f>IFERROR(VLOOKUP($BW208,'PAINEL E TARGET'!$G$1:$Q$99,7,0),0)</f>
        <v>0.15</v>
      </c>
      <c r="DB208" s="17">
        <f>VLOOKUP(CZ208,'PAINEL E TARGET'!$S$10:$U$19,3,0)</f>
        <v>0</v>
      </c>
      <c r="DC208" s="16">
        <f t="shared" si="139"/>
        <v>0</v>
      </c>
      <c r="DD208" s="17">
        <f t="shared" si="125"/>
        <v>1.0509999999999999</v>
      </c>
      <c r="DE208" s="33" t="str">
        <f>IF(DD208&gt;='PAINEL E TARGET'!$T$11,'PAINEL E TARGET'!$S$11,
IF(DD208&gt;='PAINEL E TARGET'!$T$12,'PAINEL E TARGET'!$S$12,
IF(DD208&gt;='PAINEL E TARGET'!$T$13,'PAINEL E TARGET'!$S$13,
IF(DD208&gt;='PAINEL E TARGET'!$T$14,'PAINEL E TARGET'!$S$14,
IF(DD208&gt;='PAINEL E TARGET'!$T$15,'PAINEL E TARGET'!$S$15,
IF(DD208&gt;='PAINEL E TARGET'!$T$16,'PAINEL E TARGET'!$S$16,
IF(DD208&gt;='PAINEL E TARGET'!$T$17,'PAINEL E TARGET'!$S$17,
IF(DD208&gt;='PAINEL E TARGET'!$T$18,'PAINEL E TARGET'!$S$18,'PAINEL E TARGET'!$S$19))))))))</f>
        <v>3. Fx de 105% a 109,9%</v>
      </c>
      <c r="DF208" s="17">
        <f>IFERROR(VLOOKUP($BW208,'PAINEL E TARGET'!$G$1:$Q$99,8,0),0)</f>
        <v>0.1</v>
      </c>
      <c r="DG208" s="17">
        <f>VLOOKUP(DE208,'PAINEL E TARGET'!$S$10:$U$19,3,0)</f>
        <v>1.1000000000000001</v>
      </c>
      <c r="DH208" s="16">
        <f t="shared" si="140"/>
        <v>264.00000000000006</v>
      </c>
      <c r="DI208" s="17">
        <f t="shared" si="126"/>
        <v>0.79600000000000004</v>
      </c>
      <c r="DJ208" s="33" t="str">
        <f>IF(DI208&gt;='PAINEL E TARGET'!$T$11,'PAINEL E TARGET'!$S$11,
IF(DI208&gt;='PAINEL E TARGET'!$T$12,'PAINEL E TARGET'!$S$12,
IF(DI208&gt;='PAINEL E TARGET'!$T$13,'PAINEL E TARGET'!$S$13,
IF(DI208&gt;='PAINEL E TARGET'!$T$14,'PAINEL E TARGET'!$S$14,
IF(DI208&gt;='PAINEL E TARGET'!$T$15,'PAINEL E TARGET'!$S$15,
IF(DI208&gt;='PAINEL E TARGET'!$T$16,'PAINEL E TARGET'!$S$16,
IF(DI208&gt;='PAINEL E TARGET'!$T$17,'PAINEL E TARGET'!$S$17,
IF(DI208&gt;='PAINEL E TARGET'!$T$18,'PAINEL E TARGET'!$S$18,'PAINEL E TARGET'!$S$19))))))))</f>
        <v>Não elegível</v>
      </c>
      <c r="DK208" s="17">
        <f>IFERROR(VLOOKUP($BW208,'PAINEL E TARGET'!$G$1:$Q$99,9,0),0)</f>
        <v>0.05</v>
      </c>
      <c r="DL208" s="17">
        <f>VLOOKUP(DJ208,'PAINEL E TARGET'!$S$10:$U$19,3,0)</f>
        <v>0</v>
      </c>
      <c r="DM208" s="16">
        <f t="shared" si="141"/>
        <v>0</v>
      </c>
      <c r="DN208" s="17">
        <f t="shared" si="127"/>
        <v>0.48799999999999999</v>
      </c>
      <c r="DO208" s="33" t="str">
        <f>IF(DN208&gt;='PAINEL E TARGET'!$T$11,'PAINEL E TARGET'!$S$11,
IF(DN208&gt;='PAINEL E TARGET'!$T$12,'PAINEL E TARGET'!$S$12,
IF(DN208&gt;='PAINEL E TARGET'!$T$13,'PAINEL E TARGET'!$S$13,
IF(DN208&gt;='PAINEL E TARGET'!$T$14,'PAINEL E TARGET'!$S$14,
IF(DN208&gt;='PAINEL E TARGET'!$T$15,'PAINEL E TARGET'!$S$15,
IF(DN208&gt;='PAINEL E TARGET'!$T$16,'PAINEL E TARGET'!$S$16,
IF(DN208&gt;='PAINEL E TARGET'!$T$17,'PAINEL E TARGET'!$S$17,
IF(DN208&gt;='PAINEL E TARGET'!$T$18,'PAINEL E TARGET'!$S$18,'PAINEL E TARGET'!$S$19))))))))</f>
        <v>Não elegível</v>
      </c>
      <c r="DP208" s="17">
        <f>IFERROR(VLOOKUP($BW208,'PAINEL E TARGET'!$G$1:$Q$99,10,0),0)</f>
        <v>0</v>
      </c>
      <c r="DQ208" s="17">
        <f>VLOOKUP(DO208,'PAINEL E TARGET'!$S$10:$U$19,3,0)</f>
        <v>0</v>
      </c>
      <c r="DR208" s="16">
        <f t="shared" si="142"/>
        <v>0</v>
      </c>
      <c r="DS208" s="17">
        <f t="shared" si="128"/>
        <v>0.98799999999999999</v>
      </c>
      <c r="DT208" s="16">
        <f>IF(DS208&gt;=1,VLOOKUP(BO208,'PAINEL E TARGET'!$S$1:$W$8,5,0),0)</f>
        <v>0</v>
      </c>
      <c r="DU208" s="16">
        <f t="shared" si="143"/>
        <v>1032.0000000000002</v>
      </c>
    </row>
    <row r="209" spans="2:125" s="32" customFormat="1" x14ac:dyDescent="0.2">
      <c r="B209" s="44">
        <v>43541</v>
      </c>
      <c r="C209" s="65">
        <v>975</v>
      </c>
      <c r="D209" s="66" t="s">
        <v>215</v>
      </c>
      <c r="E209" s="65">
        <v>213</v>
      </c>
      <c r="F209" s="65" t="s">
        <v>1017</v>
      </c>
      <c r="G209" s="67">
        <v>1410981.7858690526</v>
      </c>
      <c r="H209" s="67">
        <v>775045.11870370049</v>
      </c>
      <c r="I209" s="67">
        <v>626588.39</v>
      </c>
      <c r="J209" s="68">
        <v>0.8084540820642786</v>
      </c>
      <c r="K209" s="67">
        <v>116102.23492301954</v>
      </c>
      <c r="L209" s="67">
        <v>573506.43695291586</v>
      </c>
      <c r="M209" s="67">
        <v>93963.82</v>
      </c>
      <c r="N209" s="67">
        <v>505207.94000000006</v>
      </c>
      <c r="O209" s="67">
        <v>1256594.8863242827</v>
      </c>
      <c r="P209" s="67" t="s">
        <v>1082</v>
      </c>
      <c r="Q209" s="67" t="s">
        <v>1082</v>
      </c>
      <c r="R209" s="67">
        <v>0</v>
      </c>
      <c r="S209" s="67">
        <v>0</v>
      </c>
      <c r="T209" s="68">
        <v>9.3825081729309187E-2</v>
      </c>
      <c r="U209" s="68">
        <v>0.10731912665576895</v>
      </c>
      <c r="V209" s="68">
        <v>1.1438212967977035</v>
      </c>
      <c r="W209" s="67">
        <v>64702.590000000004</v>
      </c>
      <c r="X209" s="67">
        <v>64302.59</v>
      </c>
      <c r="Y209" s="68">
        <v>0.99381786726002763</v>
      </c>
      <c r="Z209" s="68">
        <v>0.10263731140076739</v>
      </c>
      <c r="AA209" s="68">
        <v>0.14603028019878642</v>
      </c>
      <c r="AB209" s="68">
        <v>1.4227796715035015</v>
      </c>
      <c r="AC209" s="67">
        <v>70779.58</v>
      </c>
      <c r="AD209" s="67">
        <v>87497.22</v>
      </c>
      <c r="AE209" s="68">
        <v>1.2361929810829619</v>
      </c>
      <c r="AF209" s="43">
        <v>80</v>
      </c>
      <c r="AG209" s="43">
        <v>73</v>
      </c>
      <c r="AH209" s="43">
        <v>47</v>
      </c>
      <c r="AI209" s="43">
        <v>27</v>
      </c>
      <c r="AJ209" s="67">
        <v>36905.399999999994</v>
      </c>
      <c r="AK209" s="67">
        <v>27529</v>
      </c>
      <c r="AL209" s="68">
        <v>0.74593419933126326</v>
      </c>
      <c r="AM209" s="67">
        <v>7555.55</v>
      </c>
      <c r="AN209" s="67">
        <v>2803.3</v>
      </c>
      <c r="AO209" s="68">
        <v>0.37102527281270059</v>
      </c>
      <c r="AP209" s="67">
        <v>11359.199999999999</v>
      </c>
      <c r="AQ209" s="67">
        <v>21945.390000000003</v>
      </c>
      <c r="AR209" s="68">
        <v>1.9319485527149804</v>
      </c>
      <c r="AS209" s="67">
        <v>8882.44</v>
      </c>
      <c r="AT209" s="67">
        <v>12024.900000000001</v>
      </c>
      <c r="AU209" s="68">
        <v>1.3537834198711165</v>
      </c>
      <c r="AV209" s="43">
        <v>1278.42</v>
      </c>
      <c r="AW209" s="43">
        <v>2084.73</v>
      </c>
      <c r="AX209" s="69">
        <v>1.63070821795654</v>
      </c>
      <c r="AY209" s="43">
        <v>116102.23492301954</v>
      </c>
      <c r="AZ209" s="43">
        <v>93963.819999999992</v>
      </c>
      <c r="BA209" s="43">
        <v>30404.928248140219</v>
      </c>
      <c r="BB209" s="43">
        <v>36185.21</v>
      </c>
      <c r="BC209" s="43">
        <v>210228.33668057341</v>
      </c>
      <c r="BD209" s="43">
        <v>55416.186165348183</v>
      </c>
      <c r="BE209" s="43">
        <v>118502.07</v>
      </c>
      <c r="BF209" s="43">
        <v>129632.03000000001</v>
      </c>
      <c r="BG209" s="43">
        <v>2336.9300000000003</v>
      </c>
      <c r="BH209" s="43">
        <v>69</v>
      </c>
      <c r="BI209" s="44">
        <v>43173</v>
      </c>
      <c r="BJ209" s="44">
        <v>43541</v>
      </c>
      <c r="BK209" s="44">
        <v>43172</v>
      </c>
      <c r="BL209" s="43">
        <f t="shared" si="129"/>
        <v>626588.39</v>
      </c>
      <c r="BM209" s="43">
        <f t="shared" si="130"/>
        <v>599171.76</v>
      </c>
      <c r="BO209" s="16" t="str">
        <f>IFERROR(VLOOKUP($C209,'PORTE LOJA'!A:B,2,0),"PORTE 1")</f>
        <v>PORTE 2</v>
      </c>
      <c r="BP209" s="16">
        <f>VLOOKUP(BO209,'PAINEL E TARGET'!$S$1:$W$8,3,0)</f>
        <v>1875</v>
      </c>
      <c r="BQ209" s="16">
        <f t="shared" si="108"/>
        <v>1</v>
      </c>
      <c r="BR209" s="16">
        <f t="shared" si="109"/>
        <v>1</v>
      </c>
      <c r="BS209" s="16">
        <f t="shared" si="110"/>
        <v>1</v>
      </c>
      <c r="BT209" s="16">
        <f t="shared" si="111"/>
        <v>1</v>
      </c>
      <c r="BU209" s="16">
        <f t="shared" si="112"/>
        <v>1</v>
      </c>
      <c r="BV209" s="16">
        <f t="shared" si="113"/>
        <v>1</v>
      </c>
      <c r="BW209" s="17" t="str">
        <f t="shared" si="131"/>
        <v>111111</v>
      </c>
      <c r="BY209" s="17">
        <f t="shared" si="114"/>
        <v>0.80800000000000005</v>
      </c>
      <c r="BZ209" s="17">
        <f t="shared" si="115"/>
        <v>0.86899999999999999</v>
      </c>
      <c r="CA209" s="17" t="str">
        <f t="shared" si="132"/>
        <v>Sem Retira</v>
      </c>
      <c r="CB209" s="17">
        <f t="shared" si="133"/>
        <v>0.86899999999999999</v>
      </c>
      <c r="CC209" s="33" t="str">
        <f>IF(CB209&gt;='PAINEL E TARGET'!$T$11,'PAINEL E TARGET'!$S$11,
IF(CB209&gt;='PAINEL E TARGET'!$T$12,'PAINEL E TARGET'!$S$12,
IF(CB209&gt;='PAINEL E TARGET'!$T$13,'PAINEL E TARGET'!$S$13,
IF(CB209&gt;='PAINEL E TARGET'!$T$14,'PAINEL E TARGET'!$S$14,
IF(CB209&gt;='PAINEL E TARGET'!$T$15,'PAINEL E TARGET'!$S$15,
IF(CB209&gt;='PAINEL E TARGET'!$T$16,'PAINEL E TARGET'!$S$16,
IF(CB209&gt;='PAINEL E TARGET'!$T$17,'PAINEL E TARGET'!$S$17,
IF(CB209&gt;='PAINEL E TARGET'!$T$18,'PAINEL E TARGET'!$S$18,'PAINEL E TARGET'!$S$19))))))))</f>
        <v>Não elegível</v>
      </c>
      <c r="CD209" s="17">
        <f>IFERROR(VLOOKUP($BW209,'PAINEL E TARGET'!$G$1:$Q$99,4,0),0)</f>
        <v>0.25</v>
      </c>
      <c r="CE209" s="17">
        <f>VLOOKUP(CC209,'PAINEL E TARGET'!$S$10:$U$19,3,0)</f>
        <v>0</v>
      </c>
      <c r="CF209" s="16">
        <f t="shared" si="134"/>
        <v>0</v>
      </c>
      <c r="CG209" s="17">
        <f t="shared" si="116"/>
        <v>0.746</v>
      </c>
      <c r="CH209" s="17">
        <f t="shared" si="117"/>
        <v>0.371</v>
      </c>
      <c r="CI209" s="17">
        <f t="shared" si="118"/>
        <v>1.9319999999999999</v>
      </c>
      <c r="CJ209" s="17">
        <f t="shared" si="119"/>
        <v>1.3540000000000001</v>
      </c>
      <c r="CK209" s="17">
        <f t="shared" si="120"/>
        <v>1.631</v>
      </c>
      <c r="CL209" s="17">
        <f t="shared" si="121"/>
        <v>0.99399999999999999</v>
      </c>
      <c r="CM209" s="16">
        <f t="shared" si="122"/>
        <v>4</v>
      </c>
      <c r="CN209" s="17" t="str">
        <f t="shared" si="135"/>
        <v>não ok</v>
      </c>
      <c r="CO209" s="17">
        <f t="shared" si="136"/>
        <v>0</v>
      </c>
      <c r="CP209" s="33" t="str">
        <f>IF(CO209&gt;='PAINEL E TARGET'!$T$11,'PAINEL E TARGET'!$S$11,
IF(CO209&gt;='PAINEL E TARGET'!$T$12,'PAINEL E TARGET'!$S$12,
IF(CO209&gt;='PAINEL E TARGET'!$T$13,'PAINEL E TARGET'!$S$13,
IF(CO209&gt;='PAINEL E TARGET'!$T$14,'PAINEL E TARGET'!$S$14,
IF(CO209&gt;='PAINEL E TARGET'!$T$15,'PAINEL E TARGET'!$S$15,
IF(CO209&gt;='PAINEL E TARGET'!$T$16,'PAINEL E TARGET'!$S$16,
IF(CO209&gt;='PAINEL E TARGET'!$T$17,'PAINEL E TARGET'!$S$17,
IF(CO209&gt;='PAINEL E TARGET'!$T$18,'PAINEL E TARGET'!$S$18,'PAINEL E TARGET'!$S$19))))))))</f>
        <v>Não elegível</v>
      </c>
      <c r="CQ209" s="17">
        <f>IFERROR(VLOOKUP($BW209,'PAINEL E TARGET'!$G$1:$Q$99,5,0),0)</f>
        <v>0.25</v>
      </c>
      <c r="CR209" s="17">
        <f>VLOOKUP(CP209,'PAINEL E TARGET'!$S$10:$U$19,3,0)</f>
        <v>0</v>
      </c>
      <c r="CS209" s="16">
        <f t="shared" si="137"/>
        <v>0</v>
      </c>
      <c r="CT209" s="17">
        <f t="shared" si="123"/>
        <v>1.236</v>
      </c>
      <c r="CU209" s="33" t="str">
        <f>IF(CT209&gt;='PAINEL E TARGET'!$T$11,'PAINEL E TARGET'!$S$11,
IF(CT209&gt;='PAINEL E TARGET'!$T$12,'PAINEL E TARGET'!$S$12,
IF(CT209&gt;='PAINEL E TARGET'!$T$13,'PAINEL E TARGET'!$S$13,
IF(CT209&gt;='PAINEL E TARGET'!$T$14,'PAINEL E TARGET'!$S$14,
IF(CT209&gt;='PAINEL E TARGET'!$T$15,'PAINEL E TARGET'!$S$15,
IF(CT209&gt;='PAINEL E TARGET'!$T$16,'PAINEL E TARGET'!$S$16,
IF(CT209&gt;='PAINEL E TARGET'!$T$17,'PAINEL E TARGET'!$S$17,
IF(CT209&gt;='PAINEL E TARGET'!$T$18,'PAINEL E TARGET'!$S$18,'PAINEL E TARGET'!$S$19))))))))</f>
        <v>6. Fx de 120% a 124,9%</v>
      </c>
      <c r="CV209" s="17">
        <f>IFERROR(VLOOKUP($BW209,'PAINEL E TARGET'!$G$1:$Q$99,6,0),0)</f>
        <v>0.2</v>
      </c>
      <c r="CW209" s="17">
        <f>VLOOKUP(CU209,'PAINEL E TARGET'!$S$10:$U$19,3,0)</f>
        <v>1.4</v>
      </c>
      <c r="CX209" s="16">
        <f t="shared" si="138"/>
        <v>525</v>
      </c>
      <c r="CY209" s="17">
        <f t="shared" si="124"/>
        <v>0.80900000000000005</v>
      </c>
      <c r="CZ209" s="33" t="str">
        <f>IF(CY209&gt;='PAINEL E TARGET'!$T$11,'PAINEL E TARGET'!$S$11,
IF(CY209&gt;='PAINEL E TARGET'!$T$12,'PAINEL E TARGET'!$S$12,
IF(CY209&gt;='PAINEL E TARGET'!$T$13,'PAINEL E TARGET'!$S$13,
IF(CY209&gt;='PAINEL E TARGET'!$T$14,'PAINEL E TARGET'!$S$14,
IF(CY209&gt;='PAINEL E TARGET'!$T$15,'PAINEL E TARGET'!$S$15,
IF(CY209&gt;='PAINEL E TARGET'!$T$16,'PAINEL E TARGET'!$S$16,
IF(CY209&gt;='PAINEL E TARGET'!$T$17,'PAINEL E TARGET'!$S$17,
IF(CY209&gt;='PAINEL E TARGET'!$T$18,'PAINEL E TARGET'!$S$18,'PAINEL E TARGET'!$S$19))))))))</f>
        <v>Não elegível</v>
      </c>
      <c r="DA209" s="17">
        <f>IFERROR(VLOOKUP($BW209,'PAINEL E TARGET'!$G$1:$Q$99,7,0),0)</f>
        <v>0.15</v>
      </c>
      <c r="DB209" s="17">
        <f>VLOOKUP(CZ209,'PAINEL E TARGET'!$S$10:$U$19,3,0)</f>
        <v>0</v>
      </c>
      <c r="DC209" s="16">
        <f t="shared" si="139"/>
        <v>0</v>
      </c>
      <c r="DD209" s="17">
        <f t="shared" si="125"/>
        <v>1.19</v>
      </c>
      <c r="DE209" s="33" t="str">
        <f>IF(DD209&gt;='PAINEL E TARGET'!$T$11,'PAINEL E TARGET'!$S$11,
IF(DD209&gt;='PAINEL E TARGET'!$T$12,'PAINEL E TARGET'!$S$12,
IF(DD209&gt;='PAINEL E TARGET'!$T$13,'PAINEL E TARGET'!$S$13,
IF(DD209&gt;='PAINEL E TARGET'!$T$14,'PAINEL E TARGET'!$S$14,
IF(DD209&gt;='PAINEL E TARGET'!$T$15,'PAINEL E TARGET'!$S$15,
IF(DD209&gt;='PAINEL E TARGET'!$T$16,'PAINEL E TARGET'!$S$16,
IF(DD209&gt;='PAINEL E TARGET'!$T$17,'PAINEL E TARGET'!$S$17,
IF(DD209&gt;='PAINEL E TARGET'!$T$18,'PAINEL E TARGET'!$S$18,'PAINEL E TARGET'!$S$19))))))))</f>
        <v>5. Fx de 115% a 119,9%</v>
      </c>
      <c r="DF209" s="17">
        <f>IFERROR(VLOOKUP($BW209,'PAINEL E TARGET'!$G$1:$Q$99,8,0),0)</f>
        <v>0.1</v>
      </c>
      <c r="DG209" s="17">
        <f>VLOOKUP(DE209,'PAINEL E TARGET'!$S$10:$U$19,3,0)</f>
        <v>1.3</v>
      </c>
      <c r="DH209" s="16">
        <f t="shared" si="140"/>
        <v>243.75</v>
      </c>
      <c r="DI209" s="17">
        <f t="shared" si="126"/>
        <v>0.57399999999999995</v>
      </c>
      <c r="DJ209" s="33" t="str">
        <f>IF(DI209&gt;='PAINEL E TARGET'!$T$11,'PAINEL E TARGET'!$S$11,
IF(DI209&gt;='PAINEL E TARGET'!$T$12,'PAINEL E TARGET'!$S$12,
IF(DI209&gt;='PAINEL E TARGET'!$T$13,'PAINEL E TARGET'!$S$13,
IF(DI209&gt;='PAINEL E TARGET'!$T$14,'PAINEL E TARGET'!$S$14,
IF(DI209&gt;='PAINEL E TARGET'!$T$15,'PAINEL E TARGET'!$S$15,
IF(DI209&gt;='PAINEL E TARGET'!$T$16,'PAINEL E TARGET'!$S$16,
IF(DI209&gt;='PAINEL E TARGET'!$T$17,'PAINEL E TARGET'!$S$17,
IF(DI209&gt;='PAINEL E TARGET'!$T$18,'PAINEL E TARGET'!$S$18,'PAINEL E TARGET'!$S$19))))))))</f>
        <v>Não elegível</v>
      </c>
      <c r="DK209" s="17">
        <f>IFERROR(VLOOKUP($BW209,'PAINEL E TARGET'!$G$1:$Q$99,9,0),0)</f>
        <v>0.05</v>
      </c>
      <c r="DL209" s="17">
        <f>VLOOKUP(DJ209,'PAINEL E TARGET'!$S$10:$U$19,3,0)</f>
        <v>0</v>
      </c>
      <c r="DM209" s="16">
        <f t="shared" si="141"/>
        <v>0</v>
      </c>
      <c r="DN209" s="17">
        <f t="shared" si="127"/>
        <v>1.631</v>
      </c>
      <c r="DO209" s="33" t="str">
        <f>IF(DN209&gt;='PAINEL E TARGET'!$T$11,'PAINEL E TARGET'!$S$11,
IF(DN209&gt;='PAINEL E TARGET'!$T$12,'PAINEL E TARGET'!$S$12,
IF(DN209&gt;='PAINEL E TARGET'!$T$13,'PAINEL E TARGET'!$S$13,
IF(DN209&gt;='PAINEL E TARGET'!$T$14,'PAINEL E TARGET'!$S$14,
IF(DN209&gt;='PAINEL E TARGET'!$T$15,'PAINEL E TARGET'!$S$15,
IF(DN209&gt;='PAINEL E TARGET'!$T$16,'PAINEL E TARGET'!$S$16,
IF(DN209&gt;='PAINEL E TARGET'!$T$17,'PAINEL E TARGET'!$S$17,
IF(DN209&gt;='PAINEL E TARGET'!$T$18,'PAINEL E TARGET'!$S$18,'PAINEL E TARGET'!$S$19))))))))</f>
        <v>8. Fx de 130% ou mais</v>
      </c>
      <c r="DP209" s="17">
        <f>IFERROR(VLOOKUP($BW209,'PAINEL E TARGET'!$G$1:$Q$99,10,0),0)</f>
        <v>0</v>
      </c>
      <c r="DQ209" s="17">
        <f>VLOOKUP(DO209,'PAINEL E TARGET'!$S$10:$U$19,3,0)</f>
        <v>1.6</v>
      </c>
      <c r="DR209" s="16">
        <f t="shared" si="142"/>
        <v>0</v>
      </c>
      <c r="DS209" s="17">
        <f t="shared" si="128"/>
        <v>0.91300000000000003</v>
      </c>
      <c r="DT209" s="16">
        <f>IF(DS209&gt;=1,VLOOKUP(BO209,'PAINEL E TARGET'!$S$1:$W$8,5,0),0)</f>
        <v>0</v>
      </c>
      <c r="DU209" s="16">
        <f t="shared" si="143"/>
        <v>768.75</v>
      </c>
    </row>
    <row r="210" spans="2:125" s="32" customFormat="1" x14ac:dyDescent="0.2">
      <c r="B210" s="44">
        <v>43541</v>
      </c>
      <c r="C210" s="65">
        <v>976</v>
      </c>
      <c r="D210" s="66" t="s">
        <v>216</v>
      </c>
      <c r="E210" s="65">
        <v>318</v>
      </c>
      <c r="F210" s="65" t="s">
        <v>943</v>
      </c>
      <c r="G210" s="67">
        <v>1290230.7204834269</v>
      </c>
      <c r="H210" s="67">
        <v>827144.78774842771</v>
      </c>
      <c r="I210" s="67">
        <v>624364.37999999989</v>
      </c>
      <c r="J210" s="68">
        <v>0.75484291172236395</v>
      </c>
      <c r="K210" s="67">
        <v>32688.526122337462</v>
      </c>
      <c r="L210" s="67">
        <v>681781.2942077897</v>
      </c>
      <c r="M210" s="67">
        <v>38005.86</v>
      </c>
      <c r="N210" s="67">
        <v>562500.27</v>
      </c>
      <c r="O210" s="67">
        <v>1119125.8644070649</v>
      </c>
      <c r="P210" s="67" t="s">
        <v>1082</v>
      </c>
      <c r="Q210" s="67" t="s">
        <v>1082</v>
      </c>
      <c r="R210" s="67">
        <v>0</v>
      </c>
      <c r="S210" s="67">
        <v>0</v>
      </c>
      <c r="T210" s="68">
        <v>8.3243264176671786E-2</v>
      </c>
      <c r="U210" s="68">
        <v>7.0983038924182174E-2</v>
      </c>
      <c r="V210" s="68">
        <v>0.85271811030296629</v>
      </c>
      <c r="W210" s="67">
        <v>59474.799999999996</v>
      </c>
      <c r="X210" s="67">
        <v>42625.75</v>
      </c>
      <c r="Y210" s="68">
        <v>0.71670270433864436</v>
      </c>
      <c r="Z210" s="68">
        <v>5.0215403057084385E-2</v>
      </c>
      <c r="AA210" s="68">
        <v>9.6925738293462543E-2</v>
      </c>
      <c r="AB210" s="68">
        <v>1.9301993490578637</v>
      </c>
      <c r="AC210" s="67">
        <v>35877.39</v>
      </c>
      <c r="AD210" s="67">
        <v>58204.5</v>
      </c>
      <c r="AE210" s="68">
        <v>1.62231700800978</v>
      </c>
      <c r="AF210" s="43">
        <v>80</v>
      </c>
      <c r="AG210" s="43">
        <v>68</v>
      </c>
      <c r="AH210" s="43">
        <v>33</v>
      </c>
      <c r="AI210" s="43">
        <v>0</v>
      </c>
      <c r="AJ210" s="67">
        <v>27253.41</v>
      </c>
      <c r="AK210" s="67">
        <v>25869</v>
      </c>
      <c r="AL210" s="68">
        <v>0.94920232000325833</v>
      </c>
      <c r="AM210" s="67">
        <v>4819.4900000000007</v>
      </c>
      <c r="AN210" s="67">
        <v>1540.5100000000004</v>
      </c>
      <c r="AO210" s="68">
        <v>0.31964170482768928</v>
      </c>
      <c r="AP210" s="67">
        <v>2836.42</v>
      </c>
      <c r="AQ210" s="67">
        <v>1605.9</v>
      </c>
      <c r="AR210" s="68">
        <v>0.56617144146494525</v>
      </c>
      <c r="AS210" s="67">
        <v>24565.480000000003</v>
      </c>
      <c r="AT210" s="67">
        <v>13610.339999999998</v>
      </c>
      <c r="AU210" s="68">
        <v>0.55404331606791302</v>
      </c>
      <c r="AV210" s="43">
        <v>374.66999999999996</v>
      </c>
      <c r="AW210" s="43">
        <v>214.96</v>
      </c>
      <c r="AX210" s="69">
        <v>0.57373155043104607</v>
      </c>
      <c r="AY210" s="43">
        <v>32688.526122337462</v>
      </c>
      <c r="AZ210" s="43">
        <v>38005.86</v>
      </c>
      <c r="BA210" s="43">
        <v>33709.56164725525</v>
      </c>
      <c r="BB210" s="43">
        <v>30042.83</v>
      </c>
      <c r="BC210" s="43">
        <v>50003.394760101102</v>
      </c>
      <c r="BD210" s="43">
        <v>52426.865088589184</v>
      </c>
      <c r="BE210" s="43">
        <v>93660.890000000014</v>
      </c>
      <c r="BF210" s="43">
        <v>56499.8</v>
      </c>
      <c r="BG210" s="43">
        <v>589.45000000000005</v>
      </c>
      <c r="BH210" s="43">
        <v>45</v>
      </c>
      <c r="BI210" s="44">
        <v>43173</v>
      </c>
      <c r="BJ210" s="44">
        <v>43541</v>
      </c>
      <c r="BK210" s="44">
        <v>43172</v>
      </c>
      <c r="BL210" s="43">
        <f t="shared" si="129"/>
        <v>624364.37999999989</v>
      </c>
      <c r="BM210" s="43">
        <f t="shared" si="130"/>
        <v>600506.13</v>
      </c>
      <c r="BO210" s="16" t="str">
        <f>IFERROR(VLOOKUP($C210,'PORTE LOJA'!A:B,2,0),"PORTE 1")</f>
        <v>PORTE 2</v>
      </c>
      <c r="BP210" s="16">
        <f>VLOOKUP(BO210,'PAINEL E TARGET'!$S$1:$W$8,3,0)</f>
        <v>1875</v>
      </c>
      <c r="BQ210" s="16">
        <f t="shared" si="108"/>
        <v>1</v>
      </c>
      <c r="BR210" s="16">
        <f t="shared" si="109"/>
        <v>1</v>
      </c>
      <c r="BS210" s="16">
        <f t="shared" si="110"/>
        <v>1</v>
      </c>
      <c r="BT210" s="16">
        <f t="shared" si="111"/>
        <v>1</v>
      </c>
      <c r="BU210" s="16">
        <f t="shared" si="112"/>
        <v>1</v>
      </c>
      <c r="BV210" s="16">
        <f t="shared" si="113"/>
        <v>1</v>
      </c>
      <c r="BW210" s="17" t="str">
        <f t="shared" si="131"/>
        <v>111111</v>
      </c>
      <c r="BY210" s="17">
        <f t="shared" si="114"/>
        <v>0.755</v>
      </c>
      <c r="BZ210" s="17">
        <f t="shared" si="115"/>
        <v>0.84</v>
      </c>
      <c r="CA210" s="17" t="str">
        <f t="shared" si="132"/>
        <v>Sem Retira</v>
      </c>
      <c r="CB210" s="17">
        <f t="shared" si="133"/>
        <v>0.84</v>
      </c>
      <c r="CC210" s="33" t="str">
        <f>IF(CB210&gt;='PAINEL E TARGET'!$T$11,'PAINEL E TARGET'!$S$11,
IF(CB210&gt;='PAINEL E TARGET'!$T$12,'PAINEL E TARGET'!$S$12,
IF(CB210&gt;='PAINEL E TARGET'!$T$13,'PAINEL E TARGET'!$S$13,
IF(CB210&gt;='PAINEL E TARGET'!$T$14,'PAINEL E TARGET'!$S$14,
IF(CB210&gt;='PAINEL E TARGET'!$T$15,'PAINEL E TARGET'!$S$15,
IF(CB210&gt;='PAINEL E TARGET'!$T$16,'PAINEL E TARGET'!$S$16,
IF(CB210&gt;='PAINEL E TARGET'!$T$17,'PAINEL E TARGET'!$S$17,
IF(CB210&gt;='PAINEL E TARGET'!$T$18,'PAINEL E TARGET'!$S$18,'PAINEL E TARGET'!$S$19))))))))</f>
        <v>Não elegível</v>
      </c>
      <c r="CD210" s="17">
        <f>IFERROR(VLOOKUP($BW210,'PAINEL E TARGET'!$G$1:$Q$99,4,0),0)</f>
        <v>0.25</v>
      </c>
      <c r="CE210" s="17">
        <f>VLOOKUP(CC210,'PAINEL E TARGET'!$S$10:$U$19,3,0)</f>
        <v>0</v>
      </c>
      <c r="CF210" s="16">
        <f t="shared" si="134"/>
        <v>0</v>
      </c>
      <c r="CG210" s="17">
        <f t="shared" si="116"/>
        <v>0.94899999999999995</v>
      </c>
      <c r="CH210" s="17">
        <f t="shared" si="117"/>
        <v>0.32</v>
      </c>
      <c r="CI210" s="17">
        <f t="shared" si="118"/>
        <v>0.56599999999999995</v>
      </c>
      <c r="CJ210" s="17">
        <f t="shared" si="119"/>
        <v>0.55400000000000005</v>
      </c>
      <c r="CK210" s="17">
        <f t="shared" si="120"/>
        <v>0.57399999999999995</v>
      </c>
      <c r="CL210" s="17">
        <f t="shared" si="121"/>
        <v>0.71699999999999997</v>
      </c>
      <c r="CM210" s="16">
        <f t="shared" si="122"/>
        <v>1</v>
      </c>
      <c r="CN210" s="17" t="str">
        <f t="shared" si="135"/>
        <v>não ok</v>
      </c>
      <c r="CO210" s="17">
        <f t="shared" si="136"/>
        <v>0</v>
      </c>
      <c r="CP210" s="33" t="str">
        <f>IF(CO210&gt;='PAINEL E TARGET'!$T$11,'PAINEL E TARGET'!$S$11,
IF(CO210&gt;='PAINEL E TARGET'!$T$12,'PAINEL E TARGET'!$S$12,
IF(CO210&gt;='PAINEL E TARGET'!$T$13,'PAINEL E TARGET'!$S$13,
IF(CO210&gt;='PAINEL E TARGET'!$T$14,'PAINEL E TARGET'!$S$14,
IF(CO210&gt;='PAINEL E TARGET'!$T$15,'PAINEL E TARGET'!$S$15,
IF(CO210&gt;='PAINEL E TARGET'!$T$16,'PAINEL E TARGET'!$S$16,
IF(CO210&gt;='PAINEL E TARGET'!$T$17,'PAINEL E TARGET'!$S$17,
IF(CO210&gt;='PAINEL E TARGET'!$T$18,'PAINEL E TARGET'!$S$18,'PAINEL E TARGET'!$S$19))))))))</f>
        <v>Não elegível</v>
      </c>
      <c r="CQ210" s="17">
        <f>IFERROR(VLOOKUP($BW210,'PAINEL E TARGET'!$G$1:$Q$99,5,0),0)</f>
        <v>0.25</v>
      </c>
      <c r="CR210" s="17">
        <f>VLOOKUP(CP210,'PAINEL E TARGET'!$S$10:$U$19,3,0)</f>
        <v>0</v>
      </c>
      <c r="CS210" s="16">
        <f t="shared" si="137"/>
        <v>0</v>
      </c>
      <c r="CT210" s="17">
        <f t="shared" si="123"/>
        <v>1.6220000000000001</v>
      </c>
      <c r="CU210" s="33" t="str">
        <f>IF(CT210&gt;='PAINEL E TARGET'!$T$11,'PAINEL E TARGET'!$S$11,
IF(CT210&gt;='PAINEL E TARGET'!$T$12,'PAINEL E TARGET'!$S$12,
IF(CT210&gt;='PAINEL E TARGET'!$T$13,'PAINEL E TARGET'!$S$13,
IF(CT210&gt;='PAINEL E TARGET'!$T$14,'PAINEL E TARGET'!$S$14,
IF(CT210&gt;='PAINEL E TARGET'!$T$15,'PAINEL E TARGET'!$S$15,
IF(CT210&gt;='PAINEL E TARGET'!$T$16,'PAINEL E TARGET'!$S$16,
IF(CT210&gt;='PAINEL E TARGET'!$T$17,'PAINEL E TARGET'!$S$17,
IF(CT210&gt;='PAINEL E TARGET'!$T$18,'PAINEL E TARGET'!$S$18,'PAINEL E TARGET'!$S$19))))))))</f>
        <v>8. Fx de 130% ou mais</v>
      </c>
      <c r="CV210" s="17">
        <f>IFERROR(VLOOKUP($BW210,'PAINEL E TARGET'!$G$1:$Q$99,6,0),0)</f>
        <v>0.2</v>
      </c>
      <c r="CW210" s="17">
        <f>VLOOKUP(CU210,'PAINEL E TARGET'!$S$10:$U$19,3,0)</f>
        <v>1.6</v>
      </c>
      <c r="CX210" s="16">
        <f t="shared" si="138"/>
        <v>600.00000000000011</v>
      </c>
      <c r="CY210" s="17">
        <f t="shared" si="124"/>
        <v>1.163</v>
      </c>
      <c r="CZ210" s="33" t="str">
        <f>IF(CY210&gt;='PAINEL E TARGET'!$T$11,'PAINEL E TARGET'!$S$11,
IF(CY210&gt;='PAINEL E TARGET'!$T$12,'PAINEL E TARGET'!$S$12,
IF(CY210&gt;='PAINEL E TARGET'!$T$13,'PAINEL E TARGET'!$S$13,
IF(CY210&gt;='PAINEL E TARGET'!$T$14,'PAINEL E TARGET'!$S$14,
IF(CY210&gt;='PAINEL E TARGET'!$T$15,'PAINEL E TARGET'!$S$15,
IF(CY210&gt;='PAINEL E TARGET'!$T$16,'PAINEL E TARGET'!$S$16,
IF(CY210&gt;='PAINEL E TARGET'!$T$17,'PAINEL E TARGET'!$S$17,
IF(CY210&gt;='PAINEL E TARGET'!$T$18,'PAINEL E TARGET'!$S$18,'PAINEL E TARGET'!$S$19))))))))</f>
        <v>5. Fx de 115% a 119,9%</v>
      </c>
      <c r="DA210" s="17">
        <f>IFERROR(VLOOKUP($BW210,'PAINEL E TARGET'!$G$1:$Q$99,7,0),0)</f>
        <v>0.15</v>
      </c>
      <c r="DB210" s="17">
        <f>VLOOKUP(CZ210,'PAINEL E TARGET'!$S$10:$U$19,3,0)</f>
        <v>1.3</v>
      </c>
      <c r="DC210" s="16">
        <f t="shared" si="139"/>
        <v>365.625</v>
      </c>
      <c r="DD210" s="17">
        <f t="shared" si="125"/>
        <v>0.89100000000000001</v>
      </c>
      <c r="DE210" s="33" t="str">
        <f>IF(DD210&gt;='PAINEL E TARGET'!$T$11,'PAINEL E TARGET'!$S$11,
IF(DD210&gt;='PAINEL E TARGET'!$T$12,'PAINEL E TARGET'!$S$12,
IF(DD210&gt;='PAINEL E TARGET'!$T$13,'PAINEL E TARGET'!$S$13,
IF(DD210&gt;='PAINEL E TARGET'!$T$14,'PAINEL E TARGET'!$S$14,
IF(DD210&gt;='PAINEL E TARGET'!$T$15,'PAINEL E TARGET'!$S$15,
IF(DD210&gt;='PAINEL E TARGET'!$T$16,'PAINEL E TARGET'!$S$16,
IF(DD210&gt;='PAINEL E TARGET'!$T$17,'PAINEL E TARGET'!$S$17,
IF(DD210&gt;='PAINEL E TARGET'!$T$18,'PAINEL E TARGET'!$S$18,'PAINEL E TARGET'!$S$19))))))))</f>
        <v>Não elegível</v>
      </c>
      <c r="DF210" s="17">
        <f>IFERROR(VLOOKUP($BW210,'PAINEL E TARGET'!$G$1:$Q$99,8,0),0)</f>
        <v>0.1</v>
      </c>
      <c r="DG210" s="17">
        <f>VLOOKUP(DE210,'PAINEL E TARGET'!$S$10:$U$19,3,0)</f>
        <v>0</v>
      </c>
      <c r="DH210" s="16">
        <f t="shared" si="140"/>
        <v>0</v>
      </c>
      <c r="DI210" s="17">
        <f t="shared" si="126"/>
        <v>0</v>
      </c>
      <c r="DJ210" s="33" t="str">
        <f>IF(DI210&gt;='PAINEL E TARGET'!$T$11,'PAINEL E TARGET'!$S$11,
IF(DI210&gt;='PAINEL E TARGET'!$T$12,'PAINEL E TARGET'!$S$12,
IF(DI210&gt;='PAINEL E TARGET'!$T$13,'PAINEL E TARGET'!$S$13,
IF(DI210&gt;='PAINEL E TARGET'!$T$14,'PAINEL E TARGET'!$S$14,
IF(DI210&gt;='PAINEL E TARGET'!$T$15,'PAINEL E TARGET'!$S$15,
IF(DI210&gt;='PAINEL E TARGET'!$T$16,'PAINEL E TARGET'!$S$16,
IF(DI210&gt;='PAINEL E TARGET'!$T$17,'PAINEL E TARGET'!$S$17,
IF(DI210&gt;='PAINEL E TARGET'!$T$18,'PAINEL E TARGET'!$S$18,'PAINEL E TARGET'!$S$19))))))))</f>
        <v>Não elegível</v>
      </c>
      <c r="DK210" s="17">
        <f>IFERROR(VLOOKUP($BW210,'PAINEL E TARGET'!$G$1:$Q$99,9,0),0)</f>
        <v>0.05</v>
      </c>
      <c r="DL210" s="17">
        <f>VLOOKUP(DJ210,'PAINEL E TARGET'!$S$10:$U$19,3,0)</f>
        <v>0</v>
      </c>
      <c r="DM210" s="16">
        <f t="shared" si="141"/>
        <v>0</v>
      </c>
      <c r="DN210" s="17">
        <f t="shared" si="127"/>
        <v>0.57399999999999995</v>
      </c>
      <c r="DO210" s="33" t="str">
        <f>IF(DN210&gt;='PAINEL E TARGET'!$T$11,'PAINEL E TARGET'!$S$11,
IF(DN210&gt;='PAINEL E TARGET'!$T$12,'PAINEL E TARGET'!$S$12,
IF(DN210&gt;='PAINEL E TARGET'!$T$13,'PAINEL E TARGET'!$S$13,
IF(DN210&gt;='PAINEL E TARGET'!$T$14,'PAINEL E TARGET'!$S$14,
IF(DN210&gt;='PAINEL E TARGET'!$T$15,'PAINEL E TARGET'!$S$15,
IF(DN210&gt;='PAINEL E TARGET'!$T$16,'PAINEL E TARGET'!$S$16,
IF(DN210&gt;='PAINEL E TARGET'!$T$17,'PAINEL E TARGET'!$S$17,
IF(DN210&gt;='PAINEL E TARGET'!$T$18,'PAINEL E TARGET'!$S$18,'PAINEL E TARGET'!$S$19))))))))</f>
        <v>Não elegível</v>
      </c>
      <c r="DP210" s="17">
        <f>IFERROR(VLOOKUP($BW210,'PAINEL E TARGET'!$G$1:$Q$99,10,0),0)</f>
        <v>0</v>
      </c>
      <c r="DQ210" s="17">
        <f>VLOOKUP(DO210,'PAINEL E TARGET'!$S$10:$U$19,3,0)</f>
        <v>0</v>
      </c>
      <c r="DR210" s="16">
        <f t="shared" si="142"/>
        <v>0</v>
      </c>
      <c r="DS210" s="17">
        <f t="shared" si="128"/>
        <v>0.85</v>
      </c>
      <c r="DT210" s="16">
        <f>IF(DS210&gt;=1,VLOOKUP(BO210,'PAINEL E TARGET'!$S$1:$W$8,5,0),0)</f>
        <v>0</v>
      </c>
      <c r="DU210" s="16">
        <f t="shared" si="143"/>
        <v>965.62500000000011</v>
      </c>
    </row>
    <row r="211" spans="2:125" s="32" customFormat="1" x14ac:dyDescent="0.2">
      <c r="B211" s="44">
        <v>43541</v>
      </c>
      <c r="C211" s="65">
        <v>977</v>
      </c>
      <c r="D211" s="66" t="s">
        <v>217</v>
      </c>
      <c r="E211" s="65">
        <v>215</v>
      </c>
      <c r="F211" s="65" t="s">
        <v>1017</v>
      </c>
      <c r="G211" s="67">
        <v>1730045.601194941</v>
      </c>
      <c r="H211" s="67">
        <v>937428.80101712327</v>
      </c>
      <c r="I211" s="67">
        <v>633864.52</v>
      </c>
      <c r="J211" s="68">
        <v>0.67617350705701407</v>
      </c>
      <c r="K211" s="67">
        <v>72395.955878940891</v>
      </c>
      <c r="L211" s="67">
        <v>700295.68773573637</v>
      </c>
      <c r="M211" s="67">
        <v>61479.71</v>
      </c>
      <c r="N211" s="67">
        <v>505218.61000000004</v>
      </c>
      <c r="O211" s="67">
        <v>1437155.8729283842</v>
      </c>
      <c r="P211" s="67" t="s">
        <v>1082</v>
      </c>
      <c r="Q211" s="67" t="s">
        <v>1082</v>
      </c>
      <c r="R211" s="67">
        <v>0</v>
      </c>
      <c r="S211" s="67">
        <v>0</v>
      </c>
      <c r="T211" s="68">
        <v>8.7575620312706326E-2</v>
      </c>
      <c r="U211" s="68">
        <v>8.4183397614448582E-2</v>
      </c>
      <c r="V211" s="68">
        <v>0.9612652164364337</v>
      </c>
      <c r="W211" s="67">
        <v>67668.95</v>
      </c>
      <c r="X211" s="67">
        <v>47706.590000000004</v>
      </c>
      <c r="Y211" s="68">
        <v>0.70499970813792745</v>
      </c>
      <c r="Z211" s="68">
        <v>3.766467547630558E-2</v>
      </c>
      <c r="AA211" s="68">
        <v>4.9310363228181102E-2</v>
      </c>
      <c r="AB211" s="68">
        <v>1.309193895994184</v>
      </c>
      <c r="AC211" s="67">
        <v>29103.179999999997</v>
      </c>
      <c r="AD211" s="67">
        <v>27944.1</v>
      </c>
      <c r="AE211" s="68">
        <v>0.96017342434744246</v>
      </c>
      <c r="AF211" s="43">
        <v>80</v>
      </c>
      <c r="AG211" s="43">
        <v>75</v>
      </c>
      <c r="AH211" s="43">
        <v>22</v>
      </c>
      <c r="AI211" s="43">
        <v>14</v>
      </c>
      <c r="AJ211" s="67">
        <v>28384.999999999996</v>
      </c>
      <c r="AK211" s="67">
        <v>25249</v>
      </c>
      <c r="AL211" s="68">
        <v>0.88951911220715174</v>
      </c>
      <c r="AM211" s="67">
        <v>7726.3600000000006</v>
      </c>
      <c r="AN211" s="67">
        <v>3477.1000000000004</v>
      </c>
      <c r="AO211" s="68">
        <v>0.45003080363845333</v>
      </c>
      <c r="AP211" s="67">
        <v>3933.2100000000005</v>
      </c>
      <c r="AQ211" s="67">
        <v>3733.7799999999997</v>
      </c>
      <c r="AR211" s="68">
        <v>0.94929586775178521</v>
      </c>
      <c r="AS211" s="67">
        <v>27624.379999999997</v>
      </c>
      <c r="AT211" s="67">
        <v>15246.710000000001</v>
      </c>
      <c r="AU211" s="68">
        <v>0.55192949126822044</v>
      </c>
      <c r="AV211" s="43">
        <v>268.33999999999997</v>
      </c>
      <c r="AW211" s="43">
        <v>159.96</v>
      </c>
      <c r="AX211" s="69">
        <v>0.59610941343072232</v>
      </c>
      <c r="AY211" s="43">
        <v>72395.955878940891</v>
      </c>
      <c r="AZ211" s="43">
        <v>61479.71</v>
      </c>
      <c r="BA211" s="43">
        <v>15477.441144475104</v>
      </c>
      <c r="BB211" s="43">
        <v>12044.320000000002</v>
      </c>
      <c r="BC211" s="43">
        <v>133738.17280293145</v>
      </c>
      <c r="BD211" s="43">
        <v>28701.129063832672</v>
      </c>
      <c r="BE211" s="43">
        <v>127041.99999999999</v>
      </c>
      <c r="BF211" s="43">
        <v>54638.450000000004</v>
      </c>
      <c r="BG211" s="43">
        <v>499.85999999999996</v>
      </c>
      <c r="BH211" s="43">
        <v>41</v>
      </c>
      <c r="BI211" s="44">
        <v>43173</v>
      </c>
      <c r="BJ211" s="44">
        <v>43541</v>
      </c>
      <c r="BK211" s="44">
        <v>43172</v>
      </c>
      <c r="BL211" s="43">
        <f t="shared" si="129"/>
        <v>633864.52</v>
      </c>
      <c r="BM211" s="43">
        <f t="shared" si="130"/>
        <v>566698.32000000007</v>
      </c>
      <c r="BO211" s="16" t="str">
        <f>IFERROR(VLOOKUP($C211,'PORTE LOJA'!A:B,2,0),"PORTE 1")</f>
        <v>PORTE 2</v>
      </c>
      <c r="BP211" s="16">
        <f>VLOOKUP(BO211,'PAINEL E TARGET'!$S$1:$W$8,3,0)</f>
        <v>1875</v>
      </c>
      <c r="BQ211" s="16">
        <f t="shared" si="108"/>
        <v>1</v>
      </c>
      <c r="BR211" s="16">
        <f t="shared" si="109"/>
        <v>1</v>
      </c>
      <c r="BS211" s="16">
        <f t="shared" si="110"/>
        <v>1</v>
      </c>
      <c r="BT211" s="16">
        <f t="shared" si="111"/>
        <v>1</v>
      </c>
      <c r="BU211" s="16">
        <f t="shared" si="112"/>
        <v>1</v>
      </c>
      <c r="BV211" s="16">
        <f t="shared" si="113"/>
        <v>1</v>
      </c>
      <c r="BW211" s="17" t="str">
        <f t="shared" si="131"/>
        <v>111111</v>
      </c>
      <c r="BY211" s="17">
        <f t="shared" si="114"/>
        <v>0.67600000000000005</v>
      </c>
      <c r="BZ211" s="17">
        <f t="shared" si="115"/>
        <v>0.73299999999999998</v>
      </c>
      <c r="CA211" s="17" t="str">
        <f t="shared" si="132"/>
        <v>Sem Retira</v>
      </c>
      <c r="CB211" s="17">
        <f t="shared" si="133"/>
        <v>0.73299999999999998</v>
      </c>
      <c r="CC211" s="33" t="str">
        <f>IF(CB211&gt;='PAINEL E TARGET'!$T$11,'PAINEL E TARGET'!$S$11,
IF(CB211&gt;='PAINEL E TARGET'!$T$12,'PAINEL E TARGET'!$S$12,
IF(CB211&gt;='PAINEL E TARGET'!$T$13,'PAINEL E TARGET'!$S$13,
IF(CB211&gt;='PAINEL E TARGET'!$T$14,'PAINEL E TARGET'!$S$14,
IF(CB211&gt;='PAINEL E TARGET'!$T$15,'PAINEL E TARGET'!$S$15,
IF(CB211&gt;='PAINEL E TARGET'!$T$16,'PAINEL E TARGET'!$S$16,
IF(CB211&gt;='PAINEL E TARGET'!$T$17,'PAINEL E TARGET'!$S$17,
IF(CB211&gt;='PAINEL E TARGET'!$T$18,'PAINEL E TARGET'!$S$18,'PAINEL E TARGET'!$S$19))))))))</f>
        <v>Não elegível</v>
      </c>
      <c r="CD211" s="17">
        <f>IFERROR(VLOOKUP($BW211,'PAINEL E TARGET'!$G$1:$Q$99,4,0),0)</f>
        <v>0.25</v>
      </c>
      <c r="CE211" s="17">
        <f>VLOOKUP(CC211,'PAINEL E TARGET'!$S$10:$U$19,3,0)</f>
        <v>0</v>
      </c>
      <c r="CF211" s="16">
        <f t="shared" si="134"/>
        <v>0</v>
      </c>
      <c r="CG211" s="17">
        <f t="shared" si="116"/>
        <v>0.89</v>
      </c>
      <c r="CH211" s="17">
        <f t="shared" si="117"/>
        <v>0.45</v>
      </c>
      <c r="CI211" s="17">
        <f t="shared" si="118"/>
        <v>0.94899999999999995</v>
      </c>
      <c r="CJ211" s="17">
        <f t="shared" si="119"/>
        <v>0.55200000000000005</v>
      </c>
      <c r="CK211" s="17">
        <f t="shared" si="120"/>
        <v>0.59599999999999997</v>
      </c>
      <c r="CL211" s="17">
        <f t="shared" si="121"/>
        <v>0.70499999999999996</v>
      </c>
      <c r="CM211" s="16">
        <f t="shared" si="122"/>
        <v>2</v>
      </c>
      <c r="CN211" s="17" t="str">
        <f t="shared" si="135"/>
        <v>não ok</v>
      </c>
      <c r="CO211" s="17">
        <f t="shared" si="136"/>
        <v>0</v>
      </c>
      <c r="CP211" s="33" t="str">
        <f>IF(CO211&gt;='PAINEL E TARGET'!$T$11,'PAINEL E TARGET'!$S$11,
IF(CO211&gt;='PAINEL E TARGET'!$T$12,'PAINEL E TARGET'!$S$12,
IF(CO211&gt;='PAINEL E TARGET'!$T$13,'PAINEL E TARGET'!$S$13,
IF(CO211&gt;='PAINEL E TARGET'!$T$14,'PAINEL E TARGET'!$S$14,
IF(CO211&gt;='PAINEL E TARGET'!$T$15,'PAINEL E TARGET'!$S$15,
IF(CO211&gt;='PAINEL E TARGET'!$T$16,'PAINEL E TARGET'!$S$16,
IF(CO211&gt;='PAINEL E TARGET'!$T$17,'PAINEL E TARGET'!$S$17,
IF(CO211&gt;='PAINEL E TARGET'!$T$18,'PAINEL E TARGET'!$S$18,'PAINEL E TARGET'!$S$19))))))))</f>
        <v>Não elegível</v>
      </c>
      <c r="CQ211" s="17">
        <f>IFERROR(VLOOKUP($BW211,'PAINEL E TARGET'!$G$1:$Q$99,5,0),0)</f>
        <v>0.25</v>
      </c>
      <c r="CR211" s="17">
        <f>VLOOKUP(CP211,'PAINEL E TARGET'!$S$10:$U$19,3,0)</f>
        <v>0</v>
      </c>
      <c r="CS211" s="16">
        <f t="shared" si="137"/>
        <v>0</v>
      </c>
      <c r="CT211" s="17">
        <f t="shared" si="123"/>
        <v>0.96</v>
      </c>
      <c r="CU211" s="33" t="str">
        <f>IF(CT211&gt;='PAINEL E TARGET'!$T$11,'PAINEL E TARGET'!$S$11,
IF(CT211&gt;='PAINEL E TARGET'!$T$12,'PAINEL E TARGET'!$S$12,
IF(CT211&gt;='PAINEL E TARGET'!$T$13,'PAINEL E TARGET'!$S$13,
IF(CT211&gt;='PAINEL E TARGET'!$T$14,'PAINEL E TARGET'!$S$14,
IF(CT211&gt;='PAINEL E TARGET'!$T$15,'PAINEL E TARGET'!$S$15,
IF(CT211&gt;='PAINEL E TARGET'!$T$16,'PAINEL E TARGET'!$S$16,
IF(CT211&gt;='PAINEL E TARGET'!$T$17,'PAINEL E TARGET'!$S$17,
IF(CT211&gt;='PAINEL E TARGET'!$T$18,'PAINEL E TARGET'!$S$18,'PAINEL E TARGET'!$S$19))))))))</f>
        <v>1. Fx de 90% a 99,9%</v>
      </c>
      <c r="CV211" s="17">
        <f>IFERROR(VLOOKUP($BW211,'PAINEL E TARGET'!$G$1:$Q$99,6,0),0)</f>
        <v>0.2</v>
      </c>
      <c r="CW211" s="17">
        <f>VLOOKUP(CU211,'PAINEL E TARGET'!$S$10:$U$19,3,0)</f>
        <v>0.5</v>
      </c>
      <c r="CX211" s="16">
        <f t="shared" si="138"/>
        <v>187.5</v>
      </c>
      <c r="CY211" s="17">
        <f t="shared" si="124"/>
        <v>0.84899999999999998</v>
      </c>
      <c r="CZ211" s="33" t="str">
        <f>IF(CY211&gt;='PAINEL E TARGET'!$T$11,'PAINEL E TARGET'!$S$11,
IF(CY211&gt;='PAINEL E TARGET'!$T$12,'PAINEL E TARGET'!$S$12,
IF(CY211&gt;='PAINEL E TARGET'!$T$13,'PAINEL E TARGET'!$S$13,
IF(CY211&gt;='PAINEL E TARGET'!$T$14,'PAINEL E TARGET'!$S$14,
IF(CY211&gt;='PAINEL E TARGET'!$T$15,'PAINEL E TARGET'!$S$15,
IF(CY211&gt;='PAINEL E TARGET'!$T$16,'PAINEL E TARGET'!$S$16,
IF(CY211&gt;='PAINEL E TARGET'!$T$17,'PAINEL E TARGET'!$S$17,
IF(CY211&gt;='PAINEL E TARGET'!$T$18,'PAINEL E TARGET'!$S$18,'PAINEL E TARGET'!$S$19))))))))</f>
        <v>Não elegível</v>
      </c>
      <c r="DA211" s="17">
        <f>IFERROR(VLOOKUP($BW211,'PAINEL E TARGET'!$G$1:$Q$99,7,0),0)</f>
        <v>0.15</v>
      </c>
      <c r="DB211" s="17">
        <f>VLOOKUP(CZ211,'PAINEL E TARGET'!$S$10:$U$19,3,0)</f>
        <v>0</v>
      </c>
      <c r="DC211" s="16">
        <f t="shared" si="139"/>
        <v>0</v>
      </c>
      <c r="DD211" s="17">
        <f t="shared" si="125"/>
        <v>0.77800000000000002</v>
      </c>
      <c r="DE211" s="33" t="str">
        <f>IF(DD211&gt;='PAINEL E TARGET'!$T$11,'PAINEL E TARGET'!$S$11,
IF(DD211&gt;='PAINEL E TARGET'!$T$12,'PAINEL E TARGET'!$S$12,
IF(DD211&gt;='PAINEL E TARGET'!$T$13,'PAINEL E TARGET'!$S$13,
IF(DD211&gt;='PAINEL E TARGET'!$T$14,'PAINEL E TARGET'!$S$14,
IF(DD211&gt;='PAINEL E TARGET'!$T$15,'PAINEL E TARGET'!$S$15,
IF(DD211&gt;='PAINEL E TARGET'!$T$16,'PAINEL E TARGET'!$S$16,
IF(DD211&gt;='PAINEL E TARGET'!$T$17,'PAINEL E TARGET'!$S$17,
IF(DD211&gt;='PAINEL E TARGET'!$T$18,'PAINEL E TARGET'!$S$18,'PAINEL E TARGET'!$S$19))))))))</f>
        <v>Não elegível</v>
      </c>
      <c r="DF211" s="17">
        <f>IFERROR(VLOOKUP($BW211,'PAINEL E TARGET'!$G$1:$Q$99,8,0),0)</f>
        <v>0.1</v>
      </c>
      <c r="DG211" s="17">
        <f>VLOOKUP(DE211,'PAINEL E TARGET'!$S$10:$U$19,3,0)</f>
        <v>0</v>
      </c>
      <c r="DH211" s="16">
        <f t="shared" si="140"/>
        <v>0</v>
      </c>
      <c r="DI211" s="17">
        <f t="shared" si="126"/>
        <v>0.63600000000000001</v>
      </c>
      <c r="DJ211" s="33" t="str">
        <f>IF(DI211&gt;='PAINEL E TARGET'!$T$11,'PAINEL E TARGET'!$S$11,
IF(DI211&gt;='PAINEL E TARGET'!$T$12,'PAINEL E TARGET'!$S$12,
IF(DI211&gt;='PAINEL E TARGET'!$T$13,'PAINEL E TARGET'!$S$13,
IF(DI211&gt;='PAINEL E TARGET'!$T$14,'PAINEL E TARGET'!$S$14,
IF(DI211&gt;='PAINEL E TARGET'!$T$15,'PAINEL E TARGET'!$S$15,
IF(DI211&gt;='PAINEL E TARGET'!$T$16,'PAINEL E TARGET'!$S$16,
IF(DI211&gt;='PAINEL E TARGET'!$T$17,'PAINEL E TARGET'!$S$17,
IF(DI211&gt;='PAINEL E TARGET'!$T$18,'PAINEL E TARGET'!$S$18,'PAINEL E TARGET'!$S$19))))))))</f>
        <v>Não elegível</v>
      </c>
      <c r="DK211" s="17">
        <f>IFERROR(VLOOKUP($BW211,'PAINEL E TARGET'!$G$1:$Q$99,9,0),0)</f>
        <v>0.05</v>
      </c>
      <c r="DL211" s="17">
        <f>VLOOKUP(DJ211,'PAINEL E TARGET'!$S$10:$U$19,3,0)</f>
        <v>0</v>
      </c>
      <c r="DM211" s="16">
        <f t="shared" si="141"/>
        <v>0</v>
      </c>
      <c r="DN211" s="17">
        <f t="shared" si="127"/>
        <v>0.59599999999999997</v>
      </c>
      <c r="DO211" s="33" t="str">
        <f>IF(DN211&gt;='PAINEL E TARGET'!$T$11,'PAINEL E TARGET'!$S$11,
IF(DN211&gt;='PAINEL E TARGET'!$T$12,'PAINEL E TARGET'!$S$12,
IF(DN211&gt;='PAINEL E TARGET'!$T$13,'PAINEL E TARGET'!$S$13,
IF(DN211&gt;='PAINEL E TARGET'!$T$14,'PAINEL E TARGET'!$S$14,
IF(DN211&gt;='PAINEL E TARGET'!$T$15,'PAINEL E TARGET'!$S$15,
IF(DN211&gt;='PAINEL E TARGET'!$T$16,'PAINEL E TARGET'!$S$16,
IF(DN211&gt;='PAINEL E TARGET'!$T$17,'PAINEL E TARGET'!$S$17,
IF(DN211&gt;='PAINEL E TARGET'!$T$18,'PAINEL E TARGET'!$S$18,'PAINEL E TARGET'!$S$19))))))))</f>
        <v>Não elegível</v>
      </c>
      <c r="DP211" s="17">
        <f>IFERROR(VLOOKUP($BW211,'PAINEL E TARGET'!$G$1:$Q$99,10,0),0)</f>
        <v>0</v>
      </c>
      <c r="DQ211" s="17">
        <f>VLOOKUP(DO211,'PAINEL E TARGET'!$S$10:$U$19,3,0)</f>
        <v>0</v>
      </c>
      <c r="DR211" s="16">
        <f t="shared" si="142"/>
        <v>0</v>
      </c>
      <c r="DS211" s="17">
        <f t="shared" si="128"/>
        <v>0.93799999999999994</v>
      </c>
      <c r="DT211" s="16">
        <f>IF(DS211&gt;=1,VLOOKUP(BO211,'PAINEL E TARGET'!$S$1:$W$8,5,0),0)</f>
        <v>0</v>
      </c>
      <c r="DU211" s="16">
        <f t="shared" si="143"/>
        <v>187.5</v>
      </c>
    </row>
    <row r="212" spans="2:125" s="32" customFormat="1" x14ac:dyDescent="0.2">
      <c r="B212" s="44">
        <v>43541</v>
      </c>
      <c r="C212" s="65">
        <v>978</v>
      </c>
      <c r="D212" s="66" t="s">
        <v>218</v>
      </c>
      <c r="E212" s="65">
        <v>217</v>
      </c>
      <c r="F212" s="65" t="s">
        <v>1017</v>
      </c>
      <c r="G212" s="67">
        <v>1144595.7442031614</v>
      </c>
      <c r="H212" s="67">
        <v>630677.72151846683</v>
      </c>
      <c r="I212" s="67">
        <v>516802.23000000004</v>
      </c>
      <c r="J212" s="68">
        <v>0.81943948924612142</v>
      </c>
      <c r="K212" s="67">
        <v>73087.925277557617</v>
      </c>
      <c r="L212" s="67">
        <v>479341.87420709745</v>
      </c>
      <c r="M212" s="67">
        <v>83932.4</v>
      </c>
      <c r="N212" s="67">
        <v>403917.14</v>
      </c>
      <c r="O212" s="67">
        <v>1003131.2631565219</v>
      </c>
      <c r="P212" s="67" t="s">
        <v>1082</v>
      </c>
      <c r="Q212" s="67" t="s">
        <v>1082</v>
      </c>
      <c r="R212" s="67">
        <v>0</v>
      </c>
      <c r="S212" s="67">
        <v>0</v>
      </c>
      <c r="T212" s="68">
        <v>9.2642630878607357E-2</v>
      </c>
      <c r="U212" s="68">
        <v>8.8822918640038079E-2</v>
      </c>
      <c r="V212" s="68">
        <v>0.95876938940157719</v>
      </c>
      <c r="W212" s="67">
        <v>51178.55</v>
      </c>
      <c r="X212" s="67">
        <v>43332.22</v>
      </c>
      <c r="Y212" s="68">
        <v>0.84668713748240232</v>
      </c>
      <c r="Z212" s="68">
        <v>9.2390399735157128E-2</v>
      </c>
      <c r="AA212" s="68">
        <v>0.11643497706280505</v>
      </c>
      <c r="AB212" s="68">
        <v>1.2602497380309341</v>
      </c>
      <c r="AC212" s="67">
        <v>51039.210000000006</v>
      </c>
      <c r="AD212" s="67">
        <v>56802.749999999993</v>
      </c>
      <c r="AE212" s="68">
        <v>1.1129237697840539</v>
      </c>
      <c r="AF212" s="43">
        <v>80</v>
      </c>
      <c r="AG212" s="43">
        <v>77</v>
      </c>
      <c r="AH212" s="43">
        <v>39</v>
      </c>
      <c r="AI212" s="43">
        <v>35</v>
      </c>
      <c r="AJ212" s="67">
        <v>27374.510000000002</v>
      </c>
      <c r="AK212" s="67">
        <v>24154.5</v>
      </c>
      <c r="AL212" s="68">
        <v>0.88237195843870808</v>
      </c>
      <c r="AM212" s="67">
        <v>6842.1</v>
      </c>
      <c r="AN212" s="67">
        <v>3560.8399999999997</v>
      </c>
      <c r="AO212" s="68">
        <v>0.52043086186989362</v>
      </c>
      <c r="AP212" s="67">
        <v>3675.59</v>
      </c>
      <c r="AQ212" s="67">
        <v>2840.36</v>
      </c>
      <c r="AR212" s="68">
        <v>0.77276301219668131</v>
      </c>
      <c r="AS212" s="67">
        <v>13286.35</v>
      </c>
      <c r="AT212" s="67">
        <v>12776.520000000002</v>
      </c>
      <c r="AU212" s="68">
        <v>0.96162753502654996</v>
      </c>
      <c r="AV212" s="43">
        <v>2423.42</v>
      </c>
      <c r="AW212" s="43">
        <v>744.87999999999988</v>
      </c>
      <c r="AX212" s="69">
        <v>0.30736727434782246</v>
      </c>
      <c r="AY212" s="43">
        <v>73087.925277557617</v>
      </c>
      <c r="AZ212" s="43">
        <v>83932.4</v>
      </c>
      <c r="BA212" s="43">
        <v>18512.762581871473</v>
      </c>
      <c r="BB212" s="43">
        <v>20854.049999999996</v>
      </c>
      <c r="BC212" s="43">
        <v>132116.5737584114</v>
      </c>
      <c r="BD212" s="43">
        <v>33641.000259283574</v>
      </c>
      <c r="BE212" s="43">
        <v>93630.530000000013</v>
      </c>
      <c r="BF212" s="43">
        <v>93375.72</v>
      </c>
      <c r="BG212" s="43">
        <v>4409.13</v>
      </c>
      <c r="BH212" s="43">
        <v>69</v>
      </c>
      <c r="BI212" s="44">
        <v>43173</v>
      </c>
      <c r="BJ212" s="44">
        <v>43541</v>
      </c>
      <c r="BK212" s="44">
        <v>43172</v>
      </c>
      <c r="BL212" s="43">
        <f t="shared" si="129"/>
        <v>516802.23000000004</v>
      </c>
      <c r="BM212" s="43">
        <f t="shared" si="130"/>
        <v>487849.54000000004</v>
      </c>
      <c r="BO212" s="16" t="str">
        <f>IFERROR(VLOOKUP($C212,'PORTE LOJA'!A:B,2,0),"PORTE 1")</f>
        <v>PORTE 2</v>
      </c>
      <c r="BP212" s="16">
        <f>VLOOKUP(BO212,'PAINEL E TARGET'!$S$1:$W$8,3,0)</f>
        <v>1875</v>
      </c>
      <c r="BQ212" s="16">
        <f t="shared" si="108"/>
        <v>1</v>
      </c>
      <c r="BR212" s="16">
        <f t="shared" si="109"/>
        <v>1</v>
      </c>
      <c r="BS212" s="16">
        <f t="shared" si="110"/>
        <v>1</v>
      </c>
      <c r="BT212" s="16">
        <f t="shared" si="111"/>
        <v>1</v>
      </c>
      <c r="BU212" s="16">
        <f t="shared" si="112"/>
        <v>1</v>
      </c>
      <c r="BV212" s="16">
        <f t="shared" si="113"/>
        <v>1</v>
      </c>
      <c r="BW212" s="17" t="str">
        <f t="shared" si="131"/>
        <v>111111</v>
      </c>
      <c r="BY212" s="17">
        <f t="shared" si="114"/>
        <v>0.81899999999999995</v>
      </c>
      <c r="BZ212" s="17">
        <f t="shared" si="115"/>
        <v>0.88300000000000001</v>
      </c>
      <c r="CA212" s="17" t="str">
        <f t="shared" si="132"/>
        <v>Sem Retira</v>
      </c>
      <c r="CB212" s="17">
        <f t="shared" si="133"/>
        <v>0.88300000000000001</v>
      </c>
      <c r="CC212" s="33" t="str">
        <f>IF(CB212&gt;='PAINEL E TARGET'!$T$11,'PAINEL E TARGET'!$S$11,
IF(CB212&gt;='PAINEL E TARGET'!$T$12,'PAINEL E TARGET'!$S$12,
IF(CB212&gt;='PAINEL E TARGET'!$T$13,'PAINEL E TARGET'!$S$13,
IF(CB212&gt;='PAINEL E TARGET'!$T$14,'PAINEL E TARGET'!$S$14,
IF(CB212&gt;='PAINEL E TARGET'!$T$15,'PAINEL E TARGET'!$S$15,
IF(CB212&gt;='PAINEL E TARGET'!$T$16,'PAINEL E TARGET'!$S$16,
IF(CB212&gt;='PAINEL E TARGET'!$T$17,'PAINEL E TARGET'!$S$17,
IF(CB212&gt;='PAINEL E TARGET'!$T$18,'PAINEL E TARGET'!$S$18,'PAINEL E TARGET'!$S$19))))))))</f>
        <v>Não elegível</v>
      </c>
      <c r="CD212" s="17">
        <f>IFERROR(VLOOKUP($BW212,'PAINEL E TARGET'!$G$1:$Q$99,4,0),0)</f>
        <v>0.25</v>
      </c>
      <c r="CE212" s="17">
        <f>VLOOKUP(CC212,'PAINEL E TARGET'!$S$10:$U$19,3,0)</f>
        <v>0</v>
      </c>
      <c r="CF212" s="16">
        <f t="shared" si="134"/>
        <v>0</v>
      </c>
      <c r="CG212" s="17">
        <f t="shared" si="116"/>
        <v>0.88200000000000001</v>
      </c>
      <c r="CH212" s="17">
        <f t="shared" si="117"/>
        <v>0.52</v>
      </c>
      <c r="CI212" s="17">
        <f t="shared" si="118"/>
        <v>0.77300000000000002</v>
      </c>
      <c r="CJ212" s="17">
        <f t="shared" si="119"/>
        <v>0.96199999999999997</v>
      </c>
      <c r="CK212" s="17">
        <f t="shared" si="120"/>
        <v>0.307</v>
      </c>
      <c r="CL212" s="17">
        <f t="shared" si="121"/>
        <v>0.84699999999999998</v>
      </c>
      <c r="CM212" s="16">
        <f t="shared" si="122"/>
        <v>3</v>
      </c>
      <c r="CN212" s="17" t="str">
        <f t="shared" si="135"/>
        <v>não ok</v>
      </c>
      <c r="CO212" s="17">
        <f t="shared" si="136"/>
        <v>0</v>
      </c>
      <c r="CP212" s="33" t="str">
        <f>IF(CO212&gt;='PAINEL E TARGET'!$T$11,'PAINEL E TARGET'!$S$11,
IF(CO212&gt;='PAINEL E TARGET'!$T$12,'PAINEL E TARGET'!$S$12,
IF(CO212&gt;='PAINEL E TARGET'!$T$13,'PAINEL E TARGET'!$S$13,
IF(CO212&gt;='PAINEL E TARGET'!$T$14,'PAINEL E TARGET'!$S$14,
IF(CO212&gt;='PAINEL E TARGET'!$T$15,'PAINEL E TARGET'!$S$15,
IF(CO212&gt;='PAINEL E TARGET'!$T$16,'PAINEL E TARGET'!$S$16,
IF(CO212&gt;='PAINEL E TARGET'!$T$17,'PAINEL E TARGET'!$S$17,
IF(CO212&gt;='PAINEL E TARGET'!$T$18,'PAINEL E TARGET'!$S$18,'PAINEL E TARGET'!$S$19))))))))</f>
        <v>Não elegível</v>
      </c>
      <c r="CQ212" s="17">
        <f>IFERROR(VLOOKUP($BW212,'PAINEL E TARGET'!$G$1:$Q$99,5,0),0)</f>
        <v>0.25</v>
      </c>
      <c r="CR212" s="17">
        <f>VLOOKUP(CP212,'PAINEL E TARGET'!$S$10:$U$19,3,0)</f>
        <v>0</v>
      </c>
      <c r="CS212" s="16">
        <f t="shared" si="137"/>
        <v>0</v>
      </c>
      <c r="CT212" s="17">
        <f t="shared" si="123"/>
        <v>1.113</v>
      </c>
      <c r="CU212" s="33" t="str">
        <f>IF(CT212&gt;='PAINEL E TARGET'!$T$11,'PAINEL E TARGET'!$S$11,
IF(CT212&gt;='PAINEL E TARGET'!$T$12,'PAINEL E TARGET'!$S$12,
IF(CT212&gt;='PAINEL E TARGET'!$T$13,'PAINEL E TARGET'!$S$13,
IF(CT212&gt;='PAINEL E TARGET'!$T$14,'PAINEL E TARGET'!$S$14,
IF(CT212&gt;='PAINEL E TARGET'!$T$15,'PAINEL E TARGET'!$S$15,
IF(CT212&gt;='PAINEL E TARGET'!$T$16,'PAINEL E TARGET'!$S$16,
IF(CT212&gt;='PAINEL E TARGET'!$T$17,'PAINEL E TARGET'!$S$17,
IF(CT212&gt;='PAINEL E TARGET'!$T$18,'PAINEL E TARGET'!$S$18,'PAINEL E TARGET'!$S$19))))))))</f>
        <v>4. Fx de 110% a 114,9%</v>
      </c>
      <c r="CV212" s="17">
        <f>IFERROR(VLOOKUP($BW212,'PAINEL E TARGET'!$G$1:$Q$99,6,0),0)</f>
        <v>0.2</v>
      </c>
      <c r="CW212" s="17">
        <f>VLOOKUP(CU212,'PAINEL E TARGET'!$S$10:$U$19,3,0)</f>
        <v>1.2</v>
      </c>
      <c r="CX212" s="16">
        <f t="shared" si="138"/>
        <v>450</v>
      </c>
      <c r="CY212" s="17">
        <f t="shared" si="124"/>
        <v>1.1479999999999999</v>
      </c>
      <c r="CZ212" s="33" t="str">
        <f>IF(CY212&gt;='PAINEL E TARGET'!$T$11,'PAINEL E TARGET'!$S$11,
IF(CY212&gt;='PAINEL E TARGET'!$T$12,'PAINEL E TARGET'!$S$12,
IF(CY212&gt;='PAINEL E TARGET'!$T$13,'PAINEL E TARGET'!$S$13,
IF(CY212&gt;='PAINEL E TARGET'!$T$14,'PAINEL E TARGET'!$S$14,
IF(CY212&gt;='PAINEL E TARGET'!$T$15,'PAINEL E TARGET'!$S$15,
IF(CY212&gt;='PAINEL E TARGET'!$T$16,'PAINEL E TARGET'!$S$16,
IF(CY212&gt;='PAINEL E TARGET'!$T$17,'PAINEL E TARGET'!$S$17,
IF(CY212&gt;='PAINEL E TARGET'!$T$18,'PAINEL E TARGET'!$S$18,'PAINEL E TARGET'!$S$19))))))))</f>
        <v>4. Fx de 110% a 114,9%</v>
      </c>
      <c r="DA212" s="17">
        <f>IFERROR(VLOOKUP($BW212,'PAINEL E TARGET'!$G$1:$Q$99,7,0),0)</f>
        <v>0.15</v>
      </c>
      <c r="DB212" s="17">
        <f>VLOOKUP(CZ212,'PAINEL E TARGET'!$S$10:$U$19,3,0)</f>
        <v>1.2</v>
      </c>
      <c r="DC212" s="16">
        <f t="shared" si="139"/>
        <v>337.5</v>
      </c>
      <c r="DD212" s="17">
        <f t="shared" si="125"/>
        <v>1.1259999999999999</v>
      </c>
      <c r="DE212" s="33" t="str">
        <f>IF(DD212&gt;='PAINEL E TARGET'!$T$11,'PAINEL E TARGET'!$S$11,
IF(DD212&gt;='PAINEL E TARGET'!$T$12,'PAINEL E TARGET'!$S$12,
IF(DD212&gt;='PAINEL E TARGET'!$T$13,'PAINEL E TARGET'!$S$13,
IF(DD212&gt;='PAINEL E TARGET'!$T$14,'PAINEL E TARGET'!$S$14,
IF(DD212&gt;='PAINEL E TARGET'!$T$15,'PAINEL E TARGET'!$S$15,
IF(DD212&gt;='PAINEL E TARGET'!$T$16,'PAINEL E TARGET'!$S$16,
IF(DD212&gt;='PAINEL E TARGET'!$T$17,'PAINEL E TARGET'!$S$17,
IF(DD212&gt;='PAINEL E TARGET'!$T$18,'PAINEL E TARGET'!$S$18,'PAINEL E TARGET'!$S$19))))))))</f>
        <v>4. Fx de 110% a 114,9%</v>
      </c>
      <c r="DF212" s="17">
        <f>IFERROR(VLOOKUP($BW212,'PAINEL E TARGET'!$G$1:$Q$99,8,0),0)</f>
        <v>0.1</v>
      </c>
      <c r="DG212" s="17">
        <f>VLOOKUP(DE212,'PAINEL E TARGET'!$S$10:$U$19,3,0)</f>
        <v>1.2</v>
      </c>
      <c r="DH212" s="16">
        <f t="shared" si="140"/>
        <v>225</v>
      </c>
      <c r="DI212" s="17">
        <f t="shared" si="126"/>
        <v>0.89700000000000002</v>
      </c>
      <c r="DJ212" s="33" t="str">
        <f>IF(DI212&gt;='PAINEL E TARGET'!$T$11,'PAINEL E TARGET'!$S$11,
IF(DI212&gt;='PAINEL E TARGET'!$T$12,'PAINEL E TARGET'!$S$12,
IF(DI212&gt;='PAINEL E TARGET'!$T$13,'PAINEL E TARGET'!$S$13,
IF(DI212&gt;='PAINEL E TARGET'!$T$14,'PAINEL E TARGET'!$S$14,
IF(DI212&gt;='PAINEL E TARGET'!$T$15,'PAINEL E TARGET'!$S$15,
IF(DI212&gt;='PAINEL E TARGET'!$T$16,'PAINEL E TARGET'!$S$16,
IF(DI212&gt;='PAINEL E TARGET'!$T$17,'PAINEL E TARGET'!$S$17,
IF(DI212&gt;='PAINEL E TARGET'!$T$18,'PAINEL E TARGET'!$S$18,'PAINEL E TARGET'!$S$19))))))))</f>
        <v>Não elegível</v>
      </c>
      <c r="DK212" s="17">
        <f>IFERROR(VLOOKUP($BW212,'PAINEL E TARGET'!$G$1:$Q$99,9,0),0)</f>
        <v>0.05</v>
      </c>
      <c r="DL212" s="17">
        <f>VLOOKUP(DJ212,'PAINEL E TARGET'!$S$10:$U$19,3,0)</f>
        <v>0</v>
      </c>
      <c r="DM212" s="16">
        <f t="shared" si="141"/>
        <v>0</v>
      </c>
      <c r="DN212" s="17">
        <f t="shared" si="127"/>
        <v>0.307</v>
      </c>
      <c r="DO212" s="33" t="str">
        <f>IF(DN212&gt;='PAINEL E TARGET'!$T$11,'PAINEL E TARGET'!$S$11,
IF(DN212&gt;='PAINEL E TARGET'!$T$12,'PAINEL E TARGET'!$S$12,
IF(DN212&gt;='PAINEL E TARGET'!$T$13,'PAINEL E TARGET'!$S$13,
IF(DN212&gt;='PAINEL E TARGET'!$T$14,'PAINEL E TARGET'!$S$14,
IF(DN212&gt;='PAINEL E TARGET'!$T$15,'PAINEL E TARGET'!$S$15,
IF(DN212&gt;='PAINEL E TARGET'!$T$16,'PAINEL E TARGET'!$S$16,
IF(DN212&gt;='PAINEL E TARGET'!$T$17,'PAINEL E TARGET'!$S$17,
IF(DN212&gt;='PAINEL E TARGET'!$T$18,'PAINEL E TARGET'!$S$18,'PAINEL E TARGET'!$S$19))))))))</f>
        <v>Não elegível</v>
      </c>
      <c r="DP212" s="17">
        <f>IFERROR(VLOOKUP($BW212,'PAINEL E TARGET'!$G$1:$Q$99,10,0),0)</f>
        <v>0</v>
      </c>
      <c r="DQ212" s="17">
        <f>VLOOKUP(DO212,'PAINEL E TARGET'!$S$10:$U$19,3,0)</f>
        <v>0</v>
      </c>
      <c r="DR212" s="16">
        <f t="shared" si="142"/>
        <v>0</v>
      </c>
      <c r="DS212" s="17">
        <f t="shared" si="128"/>
        <v>0.96299999999999997</v>
      </c>
      <c r="DT212" s="16">
        <f>IF(DS212&gt;=1,VLOOKUP(BO212,'PAINEL E TARGET'!$S$1:$W$8,5,0),0)</f>
        <v>0</v>
      </c>
      <c r="DU212" s="16">
        <f t="shared" si="143"/>
        <v>1012.5</v>
      </c>
    </row>
    <row r="213" spans="2:125" s="32" customFormat="1" x14ac:dyDescent="0.2">
      <c r="B213" s="44">
        <v>43541</v>
      </c>
      <c r="C213" s="65">
        <v>981</v>
      </c>
      <c r="D213" s="66" t="s">
        <v>219</v>
      </c>
      <c r="E213" s="65">
        <v>316</v>
      </c>
      <c r="F213" s="65" t="s">
        <v>943</v>
      </c>
      <c r="G213" s="67">
        <v>730404.99353262188</v>
      </c>
      <c r="H213" s="67">
        <v>451693.64467128343</v>
      </c>
      <c r="I213" s="67">
        <v>378017.7099999999</v>
      </c>
      <c r="J213" s="68">
        <v>0.83688959200455293</v>
      </c>
      <c r="K213" s="67">
        <v>3624.3427309944973</v>
      </c>
      <c r="L213" s="67">
        <v>382848.46836408653</v>
      </c>
      <c r="M213" s="67">
        <v>2526</v>
      </c>
      <c r="N213" s="67">
        <v>356462.49999999994</v>
      </c>
      <c r="O213" s="67">
        <v>628935.13587353786</v>
      </c>
      <c r="P213" s="67" t="s">
        <v>1082</v>
      </c>
      <c r="Q213" s="67" t="s">
        <v>1082</v>
      </c>
      <c r="R213" s="67">
        <v>0</v>
      </c>
      <c r="S213" s="67">
        <v>0</v>
      </c>
      <c r="T213" s="68">
        <v>9.4292842740325525E-2</v>
      </c>
      <c r="U213" s="68">
        <v>0.11378021858638925</v>
      </c>
      <c r="V213" s="68">
        <v>1.2066686641289446</v>
      </c>
      <c r="W213" s="67">
        <v>36441.62000000001</v>
      </c>
      <c r="X213" s="67">
        <v>40845.789999999994</v>
      </c>
      <c r="Y213" s="68">
        <v>1.1208554943495921</v>
      </c>
      <c r="Z213" s="68">
        <v>0.10113399669500703</v>
      </c>
      <c r="AA213" s="68">
        <v>0.20206686286608069</v>
      </c>
      <c r="AB213" s="68">
        <v>1.998011247152232</v>
      </c>
      <c r="AC213" s="67">
        <v>39085.54</v>
      </c>
      <c r="AD213" s="67">
        <v>72539.680000000008</v>
      </c>
      <c r="AE213" s="68">
        <v>1.8559211411688314</v>
      </c>
      <c r="AF213" s="43">
        <v>80</v>
      </c>
      <c r="AG213" s="43">
        <v>79</v>
      </c>
      <c r="AH213" s="43">
        <v>37</v>
      </c>
      <c r="AI213" s="43">
        <v>0</v>
      </c>
      <c r="AJ213" s="67">
        <v>18185.420000000002</v>
      </c>
      <c r="AK213" s="67">
        <v>19648</v>
      </c>
      <c r="AL213" s="68">
        <v>1.0804259676158152</v>
      </c>
      <c r="AM213" s="67">
        <v>2170.25</v>
      </c>
      <c r="AN213" s="67">
        <v>2699.79</v>
      </c>
      <c r="AO213" s="68">
        <v>1.2439995392235916</v>
      </c>
      <c r="AP213" s="67">
        <v>3093.99</v>
      </c>
      <c r="AQ213" s="67">
        <v>3747.9399999999996</v>
      </c>
      <c r="AR213" s="68">
        <v>1.2113613812585045</v>
      </c>
      <c r="AS213" s="67">
        <v>12991.960000000001</v>
      </c>
      <c r="AT213" s="67">
        <v>14750.060000000001</v>
      </c>
      <c r="AU213" s="68">
        <v>1.1353221530854467</v>
      </c>
      <c r="AV213" s="43">
        <v>812.03</v>
      </c>
      <c r="AW213" s="43">
        <v>639.87</v>
      </c>
      <c r="AX213" s="69">
        <v>0.78798812851741928</v>
      </c>
      <c r="AY213" s="43">
        <v>3624.3427309944973</v>
      </c>
      <c r="AZ213" s="43">
        <v>2526</v>
      </c>
      <c r="BA213" s="43">
        <v>23076.649071324868</v>
      </c>
      <c r="BB213" s="43">
        <v>25365.8</v>
      </c>
      <c r="BC213" s="43">
        <v>5709.1538867459785</v>
      </c>
      <c r="BD213" s="43">
        <v>37276.414696500135</v>
      </c>
      <c r="BE213" s="43">
        <v>59550.250000000007</v>
      </c>
      <c r="BF213" s="43">
        <v>63870.840000000004</v>
      </c>
      <c r="BG213" s="43">
        <v>1330.3100000000002</v>
      </c>
      <c r="BH213" s="43">
        <v>50</v>
      </c>
      <c r="BI213" s="44">
        <v>43173</v>
      </c>
      <c r="BJ213" s="44">
        <v>43541</v>
      </c>
      <c r="BK213" s="44">
        <v>43172</v>
      </c>
      <c r="BL213" s="43">
        <f t="shared" si="129"/>
        <v>378017.7099999999</v>
      </c>
      <c r="BM213" s="43">
        <f t="shared" si="130"/>
        <v>358988.49999999994</v>
      </c>
      <c r="BO213" s="16" t="str">
        <f>IFERROR(VLOOKUP($C213,'PORTE LOJA'!A:B,2,0),"PORTE 1")</f>
        <v>PORTE 1</v>
      </c>
      <c r="BP213" s="16">
        <f>VLOOKUP(BO213,'PAINEL E TARGET'!$S$1:$W$8,3,0)</f>
        <v>1650</v>
      </c>
      <c r="BQ213" s="16">
        <f t="shared" si="108"/>
        <v>1</v>
      </c>
      <c r="BR213" s="16">
        <f t="shared" si="109"/>
        <v>1</v>
      </c>
      <c r="BS213" s="16">
        <f t="shared" si="110"/>
        <v>1</v>
      </c>
      <c r="BT213" s="16">
        <f t="shared" si="111"/>
        <v>1</v>
      </c>
      <c r="BU213" s="16">
        <f t="shared" si="112"/>
        <v>1</v>
      </c>
      <c r="BV213" s="16">
        <f t="shared" si="113"/>
        <v>1</v>
      </c>
      <c r="BW213" s="17" t="str">
        <f t="shared" si="131"/>
        <v>111111</v>
      </c>
      <c r="BY213" s="17">
        <f t="shared" si="114"/>
        <v>0.83699999999999997</v>
      </c>
      <c r="BZ213" s="17">
        <f t="shared" si="115"/>
        <v>0.92900000000000005</v>
      </c>
      <c r="CA213" s="17" t="str">
        <f t="shared" si="132"/>
        <v>Sem Retira</v>
      </c>
      <c r="CB213" s="17">
        <f t="shared" si="133"/>
        <v>0.92900000000000005</v>
      </c>
      <c r="CC213" s="33" t="str">
        <f>IF(CB213&gt;='PAINEL E TARGET'!$T$11,'PAINEL E TARGET'!$S$11,
IF(CB213&gt;='PAINEL E TARGET'!$T$12,'PAINEL E TARGET'!$S$12,
IF(CB213&gt;='PAINEL E TARGET'!$T$13,'PAINEL E TARGET'!$S$13,
IF(CB213&gt;='PAINEL E TARGET'!$T$14,'PAINEL E TARGET'!$S$14,
IF(CB213&gt;='PAINEL E TARGET'!$T$15,'PAINEL E TARGET'!$S$15,
IF(CB213&gt;='PAINEL E TARGET'!$T$16,'PAINEL E TARGET'!$S$16,
IF(CB213&gt;='PAINEL E TARGET'!$T$17,'PAINEL E TARGET'!$S$17,
IF(CB213&gt;='PAINEL E TARGET'!$T$18,'PAINEL E TARGET'!$S$18,'PAINEL E TARGET'!$S$19))))))))</f>
        <v>1. Fx de 90% a 99,9%</v>
      </c>
      <c r="CD213" s="17">
        <f>IFERROR(VLOOKUP($BW213,'PAINEL E TARGET'!$G$1:$Q$99,4,0),0)</f>
        <v>0.25</v>
      </c>
      <c r="CE213" s="17">
        <f>VLOOKUP(CC213,'PAINEL E TARGET'!$S$10:$U$19,3,0)</f>
        <v>0.5</v>
      </c>
      <c r="CF213" s="16">
        <f t="shared" si="134"/>
        <v>206.25</v>
      </c>
      <c r="CG213" s="17">
        <f t="shared" si="116"/>
        <v>1.08</v>
      </c>
      <c r="CH213" s="17">
        <f t="shared" si="117"/>
        <v>1.244</v>
      </c>
      <c r="CI213" s="17">
        <f t="shared" si="118"/>
        <v>1.2110000000000001</v>
      </c>
      <c r="CJ213" s="17">
        <f t="shared" si="119"/>
        <v>1.135</v>
      </c>
      <c r="CK213" s="17">
        <f t="shared" si="120"/>
        <v>0.78800000000000003</v>
      </c>
      <c r="CL213" s="17">
        <f t="shared" si="121"/>
        <v>1.121</v>
      </c>
      <c r="CM213" s="16">
        <f t="shared" si="122"/>
        <v>5</v>
      </c>
      <c r="CN213" s="17" t="str">
        <f t="shared" si="135"/>
        <v>ok</v>
      </c>
      <c r="CO213" s="17">
        <f t="shared" si="136"/>
        <v>1.121</v>
      </c>
      <c r="CP213" s="33" t="str">
        <f>IF(CO213&gt;='PAINEL E TARGET'!$T$11,'PAINEL E TARGET'!$S$11,
IF(CO213&gt;='PAINEL E TARGET'!$T$12,'PAINEL E TARGET'!$S$12,
IF(CO213&gt;='PAINEL E TARGET'!$T$13,'PAINEL E TARGET'!$S$13,
IF(CO213&gt;='PAINEL E TARGET'!$T$14,'PAINEL E TARGET'!$S$14,
IF(CO213&gt;='PAINEL E TARGET'!$T$15,'PAINEL E TARGET'!$S$15,
IF(CO213&gt;='PAINEL E TARGET'!$T$16,'PAINEL E TARGET'!$S$16,
IF(CO213&gt;='PAINEL E TARGET'!$T$17,'PAINEL E TARGET'!$S$17,
IF(CO213&gt;='PAINEL E TARGET'!$T$18,'PAINEL E TARGET'!$S$18,'PAINEL E TARGET'!$S$19))))))))</f>
        <v>4. Fx de 110% a 114,9%</v>
      </c>
      <c r="CQ213" s="17">
        <f>IFERROR(VLOOKUP($BW213,'PAINEL E TARGET'!$G$1:$Q$99,5,0),0)</f>
        <v>0.25</v>
      </c>
      <c r="CR213" s="17">
        <f>VLOOKUP(CP213,'PAINEL E TARGET'!$S$10:$U$19,3,0)</f>
        <v>1.2</v>
      </c>
      <c r="CS213" s="16">
        <f t="shared" si="137"/>
        <v>495</v>
      </c>
      <c r="CT213" s="17">
        <f t="shared" si="123"/>
        <v>1.8560000000000001</v>
      </c>
      <c r="CU213" s="33" t="str">
        <f>IF(CT213&gt;='PAINEL E TARGET'!$T$11,'PAINEL E TARGET'!$S$11,
IF(CT213&gt;='PAINEL E TARGET'!$T$12,'PAINEL E TARGET'!$S$12,
IF(CT213&gt;='PAINEL E TARGET'!$T$13,'PAINEL E TARGET'!$S$13,
IF(CT213&gt;='PAINEL E TARGET'!$T$14,'PAINEL E TARGET'!$S$14,
IF(CT213&gt;='PAINEL E TARGET'!$T$15,'PAINEL E TARGET'!$S$15,
IF(CT213&gt;='PAINEL E TARGET'!$T$16,'PAINEL E TARGET'!$S$16,
IF(CT213&gt;='PAINEL E TARGET'!$T$17,'PAINEL E TARGET'!$S$17,
IF(CT213&gt;='PAINEL E TARGET'!$T$18,'PAINEL E TARGET'!$S$18,'PAINEL E TARGET'!$S$19))))))))</f>
        <v>8. Fx de 130% ou mais</v>
      </c>
      <c r="CV213" s="17">
        <f>IFERROR(VLOOKUP($BW213,'PAINEL E TARGET'!$G$1:$Q$99,6,0),0)</f>
        <v>0.2</v>
      </c>
      <c r="CW213" s="17">
        <f>VLOOKUP(CU213,'PAINEL E TARGET'!$S$10:$U$19,3,0)</f>
        <v>1.6</v>
      </c>
      <c r="CX213" s="16">
        <f t="shared" si="138"/>
        <v>528.00000000000011</v>
      </c>
      <c r="CY213" s="17">
        <f t="shared" si="124"/>
        <v>0.69699999999999995</v>
      </c>
      <c r="CZ213" s="33" t="str">
        <f>IF(CY213&gt;='PAINEL E TARGET'!$T$11,'PAINEL E TARGET'!$S$11,
IF(CY213&gt;='PAINEL E TARGET'!$T$12,'PAINEL E TARGET'!$S$12,
IF(CY213&gt;='PAINEL E TARGET'!$T$13,'PAINEL E TARGET'!$S$13,
IF(CY213&gt;='PAINEL E TARGET'!$T$14,'PAINEL E TARGET'!$S$14,
IF(CY213&gt;='PAINEL E TARGET'!$T$15,'PAINEL E TARGET'!$S$15,
IF(CY213&gt;='PAINEL E TARGET'!$T$16,'PAINEL E TARGET'!$S$16,
IF(CY213&gt;='PAINEL E TARGET'!$T$17,'PAINEL E TARGET'!$S$17,
IF(CY213&gt;='PAINEL E TARGET'!$T$18,'PAINEL E TARGET'!$S$18,'PAINEL E TARGET'!$S$19))))))))</f>
        <v>Não elegível</v>
      </c>
      <c r="DA213" s="17">
        <f>IFERROR(VLOOKUP($BW213,'PAINEL E TARGET'!$G$1:$Q$99,7,0),0)</f>
        <v>0.15</v>
      </c>
      <c r="DB213" s="17">
        <f>VLOOKUP(CZ213,'PAINEL E TARGET'!$S$10:$U$19,3,0)</f>
        <v>0</v>
      </c>
      <c r="DC213" s="16">
        <f t="shared" si="139"/>
        <v>0</v>
      </c>
      <c r="DD213" s="17">
        <f t="shared" si="125"/>
        <v>1.099</v>
      </c>
      <c r="DE213" s="33" t="str">
        <f>IF(DD213&gt;='PAINEL E TARGET'!$T$11,'PAINEL E TARGET'!$S$11,
IF(DD213&gt;='PAINEL E TARGET'!$T$12,'PAINEL E TARGET'!$S$12,
IF(DD213&gt;='PAINEL E TARGET'!$T$13,'PAINEL E TARGET'!$S$13,
IF(DD213&gt;='PAINEL E TARGET'!$T$14,'PAINEL E TARGET'!$S$14,
IF(DD213&gt;='PAINEL E TARGET'!$T$15,'PAINEL E TARGET'!$S$15,
IF(DD213&gt;='PAINEL E TARGET'!$T$16,'PAINEL E TARGET'!$S$16,
IF(DD213&gt;='PAINEL E TARGET'!$T$17,'PAINEL E TARGET'!$S$17,
IF(DD213&gt;='PAINEL E TARGET'!$T$18,'PAINEL E TARGET'!$S$18,'PAINEL E TARGET'!$S$19))))))))</f>
        <v>3. Fx de 105% a 109,9%</v>
      </c>
      <c r="DF213" s="17">
        <f>IFERROR(VLOOKUP($BW213,'PAINEL E TARGET'!$G$1:$Q$99,8,0),0)</f>
        <v>0.1</v>
      </c>
      <c r="DG213" s="17">
        <f>VLOOKUP(DE213,'PAINEL E TARGET'!$S$10:$U$19,3,0)</f>
        <v>1.1000000000000001</v>
      </c>
      <c r="DH213" s="16">
        <f t="shared" si="140"/>
        <v>181.50000000000003</v>
      </c>
      <c r="DI213" s="17">
        <f t="shared" si="126"/>
        <v>0</v>
      </c>
      <c r="DJ213" s="33" t="str">
        <f>IF(DI213&gt;='PAINEL E TARGET'!$T$11,'PAINEL E TARGET'!$S$11,
IF(DI213&gt;='PAINEL E TARGET'!$T$12,'PAINEL E TARGET'!$S$12,
IF(DI213&gt;='PAINEL E TARGET'!$T$13,'PAINEL E TARGET'!$S$13,
IF(DI213&gt;='PAINEL E TARGET'!$T$14,'PAINEL E TARGET'!$S$14,
IF(DI213&gt;='PAINEL E TARGET'!$T$15,'PAINEL E TARGET'!$S$15,
IF(DI213&gt;='PAINEL E TARGET'!$T$16,'PAINEL E TARGET'!$S$16,
IF(DI213&gt;='PAINEL E TARGET'!$T$17,'PAINEL E TARGET'!$S$17,
IF(DI213&gt;='PAINEL E TARGET'!$T$18,'PAINEL E TARGET'!$S$18,'PAINEL E TARGET'!$S$19))))))))</f>
        <v>Não elegível</v>
      </c>
      <c r="DK213" s="17">
        <f>IFERROR(VLOOKUP($BW213,'PAINEL E TARGET'!$G$1:$Q$99,9,0),0)</f>
        <v>0.05</v>
      </c>
      <c r="DL213" s="17">
        <f>VLOOKUP(DJ213,'PAINEL E TARGET'!$S$10:$U$19,3,0)</f>
        <v>0</v>
      </c>
      <c r="DM213" s="16">
        <f t="shared" si="141"/>
        <v>0</v>
      </c>
      <c r="DN213" s="17">
        <f t="shared" si="127"/>
        <v>0.78800000000000003</v>
      </c>
      <c r="DO213" s="33" t="str">
        <f>IF(DN213&gt;='PAINEL E TARGET'!$T$11,'PAINEL E TARGET'!$S$11,
IF(DN213&gt;='PAINEL E TARGET'!$T$12,'PAINEL E TARGET'!$S$12,
IF(DN213&gt;='PAINEL E TARGET'!$T$13,'PAINEL E TARGET'!$S$13,
IF(DN213&gt;='PAINEL E TARGET'!$T$14,'PAINEL E TARGET'!$S$14,
IF(DN213&gt;='PAINEL E TARGET'!$T$15,'PAINEL E TARGET'!$S$15,
IF(DN213&gt;='PAINEL E TARGET'!$T$16,'PAINEL E TARGET'!$S$16,
IF(DN213&gt;='PAINEL E TARGET'!$T$17,'PAINEL E TARGET'!$S$17,
IF(DN213&gt;='PAINEL E TARGET'!$T$18,'PAINEL E TARGET'!$S$18,'PAINEL E TARGET'!$S$19))))))))</f>
        <v>Não elegível</v>
      </c>
      <c r="DP213" s="17">
        <f>IFERROR(VLOOKUP($BW213,'PAINEL E TARGET'!$G$1:$Q$99,10,0),0)</f>
        <v>0</v>
      </c>
      <c r="DQ213" s="17">
        <f>VLOOKUP(DO213,'PAINEL E TARGET'!$S$10:$U$19,3,0)</f>
        <v>0</v>
      </c>
      <c r="DR213" s="16">
        <f t="shared" si="142"/>
        <v>0</v>
      </c>
      <c r="DS213" s="17">
        <f t="shared" si="128"/>
        <v>0.98799999999999999</v>
      </c>
      <c r="DT213" s="16">
        <f>IF(DS213&gt;=1,VLOOKUP(BO213,'PAINEL E TARGET'!$S$1:$W$8,5,0),0)</f>
        <v>0</v>
      </c>
      <c r="DU213" s="16">
        <f t="shared" si="143"/>
        <v>1410.75</v>
      </c>
    </row>
    <row r="214" spans="2:125" s="32" customFormat="1" x14ac:dyDescent="0.2">
      <c r="B214" s="44">
        <v>43541</v>
      </c>
      <c r="C214" s="65">
        <v>984</v>
      </c>
      <c r="D214" s="66" t="s">
        <v>956</v>
      </c>
      <c r="E214" s="65">
        <v>318</v>
      </c>
      <c r="F214" s="65" t="s">
        <v>943</v>
      </c>
      <c r="G214" s="67">
        <v>1209068.5937645375</v>
      </c>
      <c r="H214" s="67">
        <v>702532.11569967761</v>
      </c>
      <c r="I214" s="67">
        <v>637050.02000000014</v>
      </c>
      <c r="J214" s="68">
        <v>0.90679131354093123</v>
      </c>
      <c r="K214" s="67">
        <v>6928.0553664539557</v>
      </c>
      <c r="L214" s="67">
        <v>463298.61538023455</v>
      </c>
      <c r="M214" s="67">
        <v>13967.1</v>
      </c>
      <c r="N214" s="67">
        <v>567723.4</v>
      </c>
      <c r="O214" s="67">
        <v>827238.97909353289</v>
      </c>
      <c r="P214" s="67" t="s">
        <v>1082</v>
      </c>
      <c r="Q214" s="67" t="s">
        <v>1082</v>
      </c>
      <c r="R214" s="67">
        <v>0</v>
      </c>
      <c r="S214" s="67">
        <v>0</v>
      </c>
      <c r="T214" s="68">
        <v>8.8061551111606365E-2</v>
      </c>
      <c r="U214" s="68">
        <v>8.4163657477644913E-2</v>
      </c>
      <c r="V214" s="68">
        <v>0.95573671386935499</v>
      </c>
      <c r="W214" s="67">
        <v>41408.89</v>
      </c>
      <c r="X214" s="67">
        <v>48957.200000000012</v>
      </c>
      <c r="Y214" s="68">
        <v>1.1822871851913928</v>
      </c>
      <c r="Z214" s="68">
        <v>5.3109258903464435E-2</v>
      </c>
      <c r="AA214" s="68">
        <v>6.2122125081980895E-2</v>
      </c>
      <c r="AB214" s="68">
        <v>1.1697042354686018</v>
      </c>
      <c r="AC214" s="67">
        <v>24973.390000000003</v>
      </c>
      <c r="AD214" s="67">
        <v>36135.850000000006</v>
      </c>
      <c r="AE214" s="68">
        <v>1.4469741592951537</v>
      </c>
      <c r="AF214" s="43">
        <v>80</v>
      </c>
      <c r="AG214" s="43">
        <v>79</v>
      </c>
      <c r="AH214" s="43">
        <v>21</v>
      </c>
      <c r="AI214" s="43">
        <v>32</v>
      </c>
      <c r="AJ214" s="67">
        <v>11161.36</v>
      </c>
      <c r="AK214" s="67">
        <v>20249.68</v>
      </c>
      <c r="AL214" s="68">
        <v>1.8142663618053714</v>
      </c>
      <c r="AM214" s="67">
        <v>5244.33</v>
      </c>
      <c r="AN214" s="67">
        <v>4634.5</v>
      </c>
      <c r="AO214" s="68">
        <v>0.88371631838576137</v>
      </c>
      <c r="AP214" s="67">
        <v>1877.18</v>
      </c>
      <c r="AQ214" s="67">
        <v>2117.94</v>
      </c>
      <c r="AR214" s="68">
        <v>1.1282562141083967</v>
      </c>
      <c r="AS214" s="67">
        <v>23126.019999999997</v>
      </c>
      <c r="AT214" s="67">
        <v>21955.08</v>
      </c>
      <c r="AU214" s="68">
        <v>0.94936699008303227</v>
      </c>
      <c r="AV214" s="43">
        <v>282.90999999999997</v>
      </c>
      <c r="AW214" s="43">
        <v>319.95</v>
      </c>
      <c r="AX214" s="69">
        <v>1.1309250291612174</v>
      </c>
      <c r="AY214" s="43">
        <v>6928.0553664539557</v>
      </c>
      <c r="AZ214" s="43">
        <v>13967.1</v>
      </c>
      <c r="BA214" s="43">
        <v>18696.209201520949</v>
      </c>
      <c r="BB214" s="43">
        <v>25251.72</v>
      </c>
      <c r="BC214" s="43">
        <v>11833.217268313902</v>
      </c>
      <c r="BD214" s="43">
        <v>32679.763303720811</v>
      </c>
      <c r="BE214" s="43">
        <v>73244.3</v>
      </c>
      <c r="BF214" s="43">
        <v>44173.109999999993</v>
      </c>
      <c r="BG214" s="43">
        <v>499.83</v>
      </c>
      <c r="BH214" s="43">
        <v>45</v>
      </c>
      <c r="BI214" s="44">
        <v>43173</v>
      </c>
      <c r="BJ214" s="44">
        <v>43541</v>
      </c>
      <c r="BK214" s="44">
        <v>43172</v>
      </c>
      <c r="BL214" s="43">
        <f t="shared" si="129"/>
        <v>637050.02000000014</v>
      </c>
      <c r="BM214" s="43">
        <f t="shared" si="130"/>
        <v>581690.5</v>
      </c>
      <c r="BO214" s="16" t="str">
        <f>IFERROR(VLOOKUP($C214,'PORTE LOJA'!A:B,2,0),"PORTE 1")</f>
        <v>PORTE 2</v>
      </c>
      <c r="BP214" s="16">
        <f>VLOOKUP(BO214,'PAINEL E TARGET'!$S$1:$W$8,3,0)</f>
        <v>1875</v>
      </c>
      <c r="BQ214" s="16">
        <f t="shared" si="108"/>
        <v>1</v>
      </c>
      <c r="BR214" s="16">
        <f t="shared" si="109"/>
        <v>1</v>
      </c>
      <c r="BS214" s="16">
        <f t="shared" si="110"/>
        <v>1</v>
      </c>
      <c r="BT214" s="16">
        <f t="shared" si="111"/>
        <v>1</v>
      </c>
      <c r="BU214" s="16">
        <f t="shared" si="112"/>
        <v>1</v>
      </c>
      <c r="BV214" s="16">
        <f t="shared" si="113"/>
        <v>1</v>
      </c>
      <c r="BW214" s="17" t="str">
        <f t="shared" si="131"/>
        <v>111111</v>
      </c>
      <c r="BY214" s="17">
        <f t="shared" si="114"/>
        <v>0.90700000000000003</v>
      </c>
      <c r="BZ214" s="17">
        <f t="shared" si="115"/>
        <v>1.2370000000000001</v>
      </c>
      <c r="CA214" s="17" t="str">
        <f t="shared" si="132"/>
        <v>Sem Retira</v>
      </c>
      <c r="CB214" s="17">
        <f t="shared" si="133"/>
        <v>1.2370000000000001</v>
      </c>
      <c r="CC214" s="33" t="str">
        <f>IF(CB214&gt;='PAINEL E TARGET'!$T$11,'PAINEL E TARGET'!$S$11,
IF(CB214&gt;='PAINEL E TARGET'!$T$12,'PAINEL E TARGET'!$S$12,
IF(CB214&gt;='PAINEL E TARGET'!$T$13,'PAINEL E TARGET'!$S$13,
IF(CB214&gt;='PAINEL E TARGET'!$T$14,'PAINEL E TARGET'!$S$14,
IF(CB214&gt;='PAINEL E TARGET'!$T$15,'PAINEL E TARGET'!$S$15,
IF(CB214&gt;='PAINEL E TARGET'!$T$16,'PAINEL E TARGET'!$S$16,
IF(CB214&gt;='PAINEL E TARGET'!$T$17,'PAINEL E TARGET'!$S$17,
IF(CB214&gt;='PAINEL E TARGET'!$T$18,'PAINEL E TARGET'!$S$18,'PAINEL E TARGET'!$S$19))))))))</f>
        <v>6. Fx de 120% a 124,9%</v>
      </c>
      <c r="CD214" s="17">
        <f>IFERROR(VLOOKUP($BW214,'PAINEL E TARGET'!$G$1:$Q$99,4,0),0)</f>
        <v>0.25</v>
      </c>
      <c r="CE214" s="17">
        <f>VLOOKUP(CC214,'PAINEL E TARGET'!$S$10:$U$19,3,0)</f>
        <v>1.4</v>
      </c>
      <c r="CF214" s="16">
        <f t="shared" si="134"/>
        <v>656.25</v>
      </c>
      <c r="CG214" s="17">
        <f t="shared" si="116"/>
        <v>1.8140000000000001</v>
      </c>
      <c r="CH214" s="17">
        <f t="shared" si="117"/>
        <v>0.88400000000000001</v>
      </c>
      <c r="CI214" s="17">
        <f t="shared" si="118"/>
        <v>1.1279999999999999</v>
      </c>
      <c r="CJ214" s="17">
        <f t="shared" si="119"/>
        <v>0.94899999999999995</v>
      </c>
      <c r="CK214" s="17">
        <f t="shared" si="120"/>
        <v>1.131</v>
      </c>
      <c r="CL214" s="17">
        <f t="shared" si="121"/>
        <v>1.1819999999999999</v>
      </c>
      <c r="CM214" s="16">
        <f t="shared" si="122"/>
        <v>5</v>
      </c>
      <c r="CN214" s="17" t="str">
        <f t="shared" si="135"/>
        <v>ok</v>
      </c>
      <c r="CO214" s="17">
        <f t="shared" si="136"/>
        <v>1.1819999999999999</v>
      </c>
      <c r="CP214" s="33" t="str">
        <f>IF(CO214&gt;='PAINEL E TARGET'!$T$11,'PAINEL E TARGET'!$S$11,
IF(CO214&gt;='PAINEL E TARGET'!$T$12,'PAINEL E TARGET'!$S$12,
IF(CO214&gt;='PAINEL E TARGET'!$T$13,'PAINEL E TARGET'!$S$13,
IF(CO214&gt;='PAINEL E TARGET'!$T$14,'PAINEL E TARGET'!$S$14,
IF(CO214&gt;='PAINEL E TARGET'!$T$15,'PAINEL E TARGET'!$S$15,
IF(CO214&gt;='PAINEL E TARGET'!$T$16,'PAINEL E TARGET'!$S$16,
IF(CO214&gt;='PAINEL E TARGET'!$T$17,'PAINEL E TARGET'!$S$17,
IF(CO214&gt;='PAINEL E TARGET'!$T$18,'PAINEL E TARGET'!$S$18,'PAINEL E TARGET'!$S$19))))))))</f>
        <v>5. Fx de 115% a 119,9%</v>
      </c>
      <c r="CQ214" s="17">
        <f>IFERROR(VLOOKUP($BW214,'PAINEL E TARGET'!$G$1:$Q$99,5,0),0)</f>
        <v>0.25</v>
      </c>
      <c r="CR214" s="17">
        <f>VLOOKUP(CP214,'PAINEL E TARGET'!$S$10:$U$19,3,0)</f>
        <v>1.3</v>
      </c>
      <c r="CS214" s="16">
        <f t="shared" si="137"/>
        <v>609.375</v>
      </c>
      <c r="CT214" s="17">
        <f t="shared" si="123"/>
        <v>1.4470000000000001</v>
      </c>
      <c r="CU214" s="33" t="str">
        <f>IF(CT214&gt;='PAINEL E TARGET'!$T$11,'PAINEL E TARGET'!$S$11,
IF(CT214&gt;='PAINEL E TARGET'!$T$12,'PAINEL E TARGET'!$S$12,
IF(CT214&gt;='PAINEL E TARGET'!$T$13,'PAINEL E TARGET'!$S$13,
IF(CT214&gt;='PAINEL E TARGET'!$T$14,'PAINEL E TARGET'!$S$14,
IF(CT214&gt;='PAINEL E TARGET'!$T$15,'PAINEL E TARGET'!$S$15,
IF(CT214&gt;='PAINEL E TARGET'!$T$16,'PAINEL E TARGET'!$S$16,
IF(CT214&gt;='PAINEL E TARGET'!$T$17,'PAINEL E TARGET'!$S$17,
IF(CT214&gt;='PAINEL E TARGET'!$T$18,'PAINEL E TARGET'!$S$18,'PAINEL E TARGET'!$S$19))))))))</f>
        <v>8. Fx de 130% ou mais</v>
      </c>
      <c r="CV214" s="17">
        <f>IFERROR(VLOOKUP($BW214,'PAINEL E TARGET'!$G$1:$Q$99,6,0),0)</f>
        <v>0.2</v>
      </c>
      <c r="CW214" s="17">
        <f>VLOOKUP(CU214,'PAINEL E TARGET'!$S$10:$U$19,3,0)</f>
        <v>1.6</v>
      </c>
      <c r="CX214" s="16">
        <f t="shared" si="138"/>
        <v>600.00000000000011</v>
      </c>
      <c r="CY214" s="17">
        <f t="shared" si="124"/>
        <v>2.016</v>
      </c>
      <c r="CZ214" s="33" t="str">
        <f>IF(CY214&gt;='PAINEL E TARGET'!$T$11,'PAINEL E TARGET'!$S$11,
IF(CY214&gt;='PAINEL E TARGET'!$T$12,'PAINEL E TARGET'!$S$12,
IF(CY214&gt;='PAINEL E TARGET'!$T$13,'PAINEL E TARGET'!$S$13,
IF(CY214&gt;='PAINEL E TARGET'!$T$14,'PAINEL E TARGET'!$S$14,
IF(CY214&gt;='PAINEL E TARGET'!$T$15,'PAINEL E TARGET'!$S$15,
IF(CY214&gt;='PAINEL E TARGET'!$T$16,'PAINEL E TARGET'!$S$16,
IF(CY214&gt;='PAINEL E TARGET'!$T$17,'PAINEL E TARGET'!$S$17,
IF(CY214&gt;='PAINEL E TARGET'!$T$18,'PAINEL E TARGET'!$S$18,'PAINEL E TARGET'!$S$19))))))))</f>
        <v>8. Fx de 130% ou mais</v>
      </c>
      <c r="DA214" s="17">
        <f>IFERROR(VLOOKUP($BW214,'PAINEL E TARGET'!$G$1:$Q$99,7,0),0)</f>
        <v>0.15</v>
      </c>
      <c r="DB214" s="17">
        <f>VLOOKUP(CZ214,'PAINEL E TARGET'!$S$10:$U$19,3,0)</f>
        <v>1.6</v>
      </c>
      <c r="DC214" s="16">
        <f t="shared" si="139"/>
        <v>450</v>
      </c>
      <c r="DD214" s="17">
        <f t="shared" si="125"/>
        <v>1.351</v>
      </c>
      <c r="DE214" s="33" t="str">
        <f>IF(DD214&gt;='PAINEL E TARGET'!$T$11,'PAINEL E TARGET'!$S$11,
IF(DD214&gt;='PAINEL E TARGET'!$T$12,'PAINEL E TARGET'!$S$12,
IF(DD214&gt;='PAINEL E TARGET'!$T$13,'PAINEL E TARGET'!$S$13,
IF(DD214&gt;='PAINEL E TARGET'!$T$14,'PAINEL E TARGET'!$S$14,
IF(DD214&gt;='PAINEL E TARGET'!$T$15,'PAINEL E TARGET'!$S$15,
IF(DD214&gt;='PAINEL E TARGET'!$T$16,'PAINEL E TARGET'!$S$16,
IF(DD214&gt;='PAINEL E TARGET'!$T$17,'PAINEL E TARGET'!$S$17,
IF(DD214&gt;='PAINEL E TARGET'!$T$18,'PAINEL E TARGET'!$S$18,'PAINEL E TARGET'!$S$19))))))))</f>
        <v>8. Fx de 130% ou mais</v>
      </c>
      <c r="DF214" s="17">
        <f>IFERROR(VLOOKUP($BW214,'PAINEL E TARGET'!$G$1:$Q$99,8,0),0)</f>
        <v>0.1</v>
      </c>
      <c r="DG214" s="17">
        <f>VLOOKUP(DE214,'PAINEL E TARGET'!$S$10:$U$19,3,0)</f>
        <v>1.6</v>
      </c>
      <c r="DH214" s="16">
        <f t="shared" si="140"/>
        <v>300.00000000000006</v>
      </c>
      <c r="DI214" s="17">
        <f t="shared" si="126"/>
        <v>1.524</v>
      </c>
      <c r="DJ214" s="33" t="str">
        <f>IF(DI214&gt;='PAINEL E TARGET'!$T$11,'PAINEL E TARGET'!$S$11,
IF(DI214&gt;='PAINEL E TARGET'!$T$12,'PAINEL E TARGET'!$S$12,
IF(DI214&gt;='PAINEL E TARGET'!$T$13,'PAINEL E TARGET'!$S$13,
IF(DI214&gt;='PAINEL E TARGET'!$T$14,'PAINEL E TARGET'!$S$14,
IF(DI214&gt;='PAINEL E TARGET'!$T$15,'PAINEL E TARGET'!$S$15,
IF(DI214&gt;='PAINEL E TARGET'!$T$16,'PAINEL E TARGET'!$S$16,
IF(DI214&gt;='PAINEL E TARGET'!$T$17,'PAINEL E TARGET'!$S$17,
IF(DI214&gt;='PAINEL E TARGET'!$T$18,'PAINEL E TARGET'!$S$18,'PAINEL E TARGET'!$S$19))))))))</f>
        <v>8. Fx de 130% ou mais</v>
      </c>
      <c r="DK214" s="17">
        <f>IFERROR(VLOOKUP($BW214,'PAINEL E TARGET'!$G$1:$Q$99,9,0),0)</f>
        <v>0.05</v>
      </c>
      <c r="DL214" s="17">
        <f>VLOOKUP(DJ214,'PAINEL E TARGET'!$S$10:$U$19,3,0)</f>
        <v>1.6</v>
      </c>
      <c r="DM214" s="16">
        <f t="shared" si="141"/>
        <v>150.00000000000003</v>
      </c>
      <c r="DN214" s="17">
        <f t="shared" si="127"/>
        <v>1.131</v>
      </c>
      <c r="DO214" s="33" t="str">
        <f>IF(DN214&gt;='PAINEL E TARGET'!$T$11,'PAINEL E TARGET'!$S$11,
IF(DN214&gt;='PAINEL E TARGET'!$T$12,'PAINEL E TARGET'!$S$12,
IF(DN214&gt;='PAINEL E TARGET'!$T$13,'PAINEL E TARGET'!$S$13,
IF(DN214&gt;='PAINEL E TARGET'!$T$14,'PAINEL E TARGET'!$S$14,
IF(DN214&gt;='PAINEL E TARGET'!$T$15,'PAINEL E TARGET'!$S$15,
IF(DN214&gt;='PAINEL E TARGET'!$T$16,'PAINEL E TARGET'!$S$16,
IF(DN214&gt;='PAINEL E TARGET'!$T$17,'PAINEL E TARGET'!$S$17,
IF(DN214&gt;='PAINEL E TARGET'!$T$18,'PAINEL E TARGET'!$S$18,'PAINEL E TARGET'!$S$19))))))))</f>
        <v>4. Fx de 110% a 114,9%</v>
      </c>
      <c r="DP214" s="17">
        <f>IFERROR(VLOOKUP($BW214,'PAINEL E TARGET'!$G$1:$Q$99,10,0),0)</f>
        <v>0</v>
      </c>
      <c r="DQ214" s="17">
        <f>VLOOKUP(DO214,'PAINEL E TARGET'!$S$10:$U$19,3,0)</f>
        <v>1.2</v>
      </c>
      <c r="DR214" s="16">
        <f t="shared" si="142"/>
        <v>0</v>
      </c>
      <c r="DS214" s="17">
        <f t="shared" si="128"/>
        <v>0.98799999999999999</v>
      </c>
      <c r="DT214" s="16">
        <f>IF(DS214&gt;=1,VLOOKUP(BO214,'PAINEL E TARGET'!$S$1:$W$8,5,0),0)</f>
        <v>0</v>
      </c>
      <c r="DU214" s="16">
        <f t="shared" si="143"/>
        <v>2765.625</v>
      </c>
    </row>
    <row r="215" spans="2:125" s="32" customFormat="1" x14ac:dyDescent="0.2">
      <c r="B215" s="44">
        <v>43541</v>
      </c>
      <c r="C215" s="65">
        <v>990</v>
      </c>
      <c r="D215" s="66" t="s">
        <v>957</v>
      </c>
      <c r="E215" s="65">
        <v>611</v>
      </c>
      <c r="F215" s="65" t="s">
        <v>1019</v>
      </c>
      <c r="G215" s="67">
        <v>713089.9459349307</v>
      </c>
      <c r="H215" s="67">
        <v>453446.36136398494</v>
      </c>
      <c r="I215" s="67">
        <v>416660.26</v>
      </c>
      <c r="J215" s="68">
        <v>0.91887441492896571</v>
      </c>
      <c r="K215" s="67">
        <v>856.08991214682703</v>
      </c>
      <c r="L215" s="67">
        <v>295993.09590405563</v>
      </c>
      <c r="M215" s="67">
        <v>2675.62</v>
      </c>
      <c r="N215" s="67">
        <v>363168.60000000003</v>
      </c>
      <c r="O215" s="67">
        <v>472079.92368757364</v>
      </c>
      <c r="P215" s="67" t="s">
        <v>1082</v>
      </c>
      <c r="Q215" s="67" t="s">
        <v>1082</v>
      </c>
      <c r="R215" s="67">
        <v>0</v>
      </c>
      <c r="S215" s="67">
        <v>0</v>
      </c>
      <c r="T215" s="68">
        <v>6.7863686216990959E-2</v>
      </c>
      <c r="U215" s="68">
        <v>4.5082357731386323E-2</v>
      </c>
      <c r="V215" s="68">
        <v>0.66430752946778626</v>
      </c>
      <c r="W215" s="67">
        <v>20145.28</v>
      </c>
      <c r="X215" s="67">
        <v>16493.12</v>
      </c>
      <c r="Y215" s="68">
        <v>0.81870889856085394</v>
      </c>
      <c r="Z215" s="68">
        <v>0</v>
      </c>
      <c r="AA215" s="68">
        <v>0</v>
      </c>
      <c r="AB215" s="68">
        <v>0</v>
      </c>
      <c r="AC215" s="67">
        <v>0</v>
      </c>
      <c r="AD215" s="67">
        <v>0</v>
      </c>
      <c r="AE215" s="68" t="s">
        <v>1082</v>
      </c>
      <c r="AF215" s="43">
        <v>80</v>
      </c>
      <c r="AG215" s="43">
        <v>74</v>
      </c>
      <c r="AH215" s="43">
        <v>0</v>
      </c>
      <c r="AI215" s="43">
        <v>0</v>
      </c>
      <c r="AJ215" s="67">
        <v>8310.76</v>
      </c>
      <c r="AK215" s="67">
        <v>6852</v>
      </c>
      <c r="AL215" s="68">
        <v>0.82447333336542028</v>
      </c>
      <c r="AM215" s="67">
        <v>3390.17</v>
      </c>
      <c r="AN215" s="67">
        <v>3848</v>
      </c>
      <c r="AO215" s="68">
        <v>1.13504632511054</v>
      </c>
      <c r="AP215" s="67">
        <v>0</v>
      </c>
      <c r="AQ215" s="67">
        <v>999.94</v>
      </c>
      <c r="AR215" s="68">
        <v>0</v>
      </c>
      <c r="AS215" s="67">
        <v>8444.35</v>
      </c>
      <c r="AT215" s="67">
        <v>4793.1799999999994</v>
      </c>
      <c r="AU215" s="68">
        <v>0.56761976943163173</v>
      </c>
      <c r="AV215" s="43">
        <v>0</v>
      </c>
      <c r="AW215" s="43">
        <v>0</v>
      </c>
      <c r="AX215" s="69">
        <v>0</v>
      </c>
      <c r="AY215" s="43">
        <v>856.08991214682703</v>
      </c>
      <c r="AZ215" s="43">
        <v>2675.62</v>
      </c>
      <c r="BA215" s="43">
        <v>6278.6852999991925</v>
      </c>
      <c r="BB215" s="43">
        <v>10385.800000000001</v>
      </c>
      <c r="BC215" s="43">
        <v>1324.4723508964357</v>
      </c>
      <c r="BD215" s="43">
        <v>9852.7524560342936</v>
      </c>
      <c r="BE215" s="43">
        <v>32237.429999999997</v>
      </c>
      <c r="BF215" s="43">
        <v>0</v>
      </c>
      <c r="BG215" s="43">
        <v>0</v>
      </c>
      <c r="BH215" s="43">
        <v>0</v>
      </c>
      <c r="BI215" s="44">
        <v>43173</v>
      </c>
      <c r="BJ215" s="44">
        <v>43541</v>
      </c>
      <c r="BK215" s="44">
        <v>43172</v>
      </c>
      <c r="BL215" s="43">
        <f t="shared" si="129"/>
        <v>416660.26</v>
      </c>
      <c r="BM215" s="43">
        <f t="shared" si="130"/>
        <v>365844.22000000003</v>
      </c>
      <c r="BO215" s="16" t="str">
        <f>IFERROR(VLOOKUP($C215,'PORTE LOJA'!A:B,2,0),"PORTE 1")</f>
        <v>PORTE 1</v>
      </c>
      <c r="BP215" s="16">
        <f>VLOOKUP(BO215,'PAINEL E TARGET'!$S$1:$W$8,3,0)</f>
        <v>1650</v>
      </c>
      <c r="BQ215" s="16">
        <f t="shared" si="108"/>
        <v>1</v>
      </c>
      <c r="BR215" s="16">
        <f t="shared" si="109"/>
        <v>1</v>
      </c>
      <c r="BS215" s="16">
        <f t="shared" si="110"/>
        <v>0</v>
      </c>
      <c r="BT215" s="16">
        <f t="shared" si="111"/>
        <v>1</v>
      </c>
      <c r="BU215" s="16">
        <f t="shared" si="112"/>
        <v>1</v>
      </c>
      <c r="BV215" s="16">
        <f t="shared" si="113"/>
        <v>0</v>
      </c>
      <c r="BW215" s="17" t="str">
        <f t="shared" si="131"/>
        <v>110110</v>
      </c>
      <c r="BY215" s="17">
        <f t="shared" si="114"/>
        <v>0.91900000000000004</v>
      </c>
      <c r="BZ215" s="17">
        <f t="shared" si="115"/>
        <v>1.232</v>
      </c>
      <c r="CA215" s="17" t="str">
        <f t="shared" si="132"/>
        <v>Sem Retira</v>
      </c>
      <c r="CB215" s="17">
        <f t="shared" si="133"/>
        <v>1.232</v>
      </c>
      <c r="CC215" s="33" t="str">
        <f>IF(CB215&gt;='PAINEL E TARGET'!$T$11,'PAINEL E TARGET'!$S$11,
IF(CB215&gt;='PAINEL E TARGET'!$T$12,'PAINEL E TARGET'!$S$12,
IF(CB215&gt;='PAINEL E TARGET'!$T$13,'PAINEL E TARGET'!$S$13,
IF(CB215&gt;='PAINEL E TARGET'!$T$14,'PAINEL E TARGET'!$S$14,
IF(CB215&gt;='PAINEL E TARGET'!$T$15,'PAINEL E TARGET'!$S$15,
IF(CB215&gt;='PAINEL E TARGET'!$T$16,'PAINEL E TARGET'!$S$16,
IF(CB215&gt;='PAINEL E TARGET'!$T$17,'PAINEL E TARGET'!$S$17,
IF(CB215&gt;='PAINEL E TARGET'!$T$18,'PAINEL E TARGET'!$S$18,'PAINEL E TARGET'!$S$19))))))))</f>
        <v>6. Fx de 120% a 124,9%</v>
      </c>
      <c r="CD215" s="17">
        <f>IFERROR(VLOOKUP($BW215,'PAINEL E TARGET'!$G$1:$Q$99,4,0),0)</f>
        <v>0.35</v>
      </c>
      <c r="CE215" s="17">
        <f>VLOOKUP(CC215,'PAINEL E TARGET'!$S$10:$U$19,3,0)</f>
        <v>1.4</v>
      </c>
      <c r="CF215" s="16">
        <f t="shared" si="134"/>
        <v>808.49999999999989</v>
      </c>
      <c r="CG215" s="17">
        <f t="shared" si="116"/>
        <v>0.82399999999999995</v>
      </c>
      <c r="CH215" s="17">
        <f t="shared" si="117"/>
        <v>1.135</v>
      </c>
      <c r="CI215" s="17" t="str">
        <f t="shared" si="118"/>
        <v>sem meta</v>
      </c>
      <c r="CJ215" s="17">
        <f t="shared" si="119"/>
        <v>0.56799999999999995</v>
      </c>
      <c r="CK215" s="17" t="str">
        <f t="shared" si="120"/>
        <v>sem meta</v>
      </c>
      <c r="CL215" s="17">
        <f t="shared" si="121"/>
        <v>0.81899999999999995</v>
      </c>
      <c r="CM215" s="16">
        <f t="shared" si="122"/>
        <v>4</v>
      </c>
      <c r="CN215" s="17" t="str">
        <f t="shared" si="135"/>
        <v>não ok</v>
      </c>
      <c r="CO215" s="17">
        <f t="shared" si="136"/>
        <v>0</v>
      </c>
      <c r="CP215" s="33" t="str">
        <f>IF(CO215&gt;='PAINEL E TARGET'!$T$11,'PAINEL E TARGET'!$S$11,
IF(CO215&gt;='PAINEL E TARGET'!$T$12,'PAINEL E TARGET'!$S$12,
IF(CO215&gt;='PAINEL E TARGET'!$T$13,'PAINEL E TARGET'!$S$13,
IF(CO215&gt;='PAINEL E TARGET'!$T$14,'PAINEL E TARGET'!$S$14,
IF(CO215&gt;='PAINEL E TARGET'!$T$15,'PAINEL E TARGET'!$S$15,
IF(CO215&gt;='PAINEL E TARGET'!$T$16,'PAINEL E TARGET'!$S$16,
IF(CO215&gt;='PAINEL E TARGET'!$T$17,'PAINEL E TARGET'!$S$17,
IF(CO215&gt;='PAINEL E TARGET'!$T$18,'PAINEL E TARGET'!$S$18,'PAINEL E TARGET'!$S$19))))))))</f>
        <v>Não elegível</v>
      </c>
      <c r="CQ215" s="17">
        <f>IFERROR(VLOOKUP($BW215,'PAINEL E TARGET'!$G$1:$Q$99,5,0),0)</f>
        <v>0.4</v>
      </c>
      <c r="CR215" s="17">
        <f>VLOOKUP(CP215,'PAINEL E TARGET'!$S$10:$U$19,3,0)</f>
        <v>0</v>
      </c>
      <c r="CS215" s="16">
        <f t="shared" si="137"/>
        <v>0</v>
      </c>
      <c r="CT215" s="17">
        <f t="shared" si="123"/>
        <v>0</v>
      </c>
      <c r="CU215" s="33" t="str">
        <f>IF(CT215&gt;='PAINEL E TARGET'!$T$11,'PAINEL E TARGET'!$S$11,
IF(CT215&gt;='PAINEL E TARGET'!$T$12,'PAINEL E TARGET'!$S$12,
IF(CT215&gt;='PAINEL E TARGET'!$T$13,'PAINEL E TARGET'!$S$13,
IF(CT215&gt;='PAINEL E TARGET'!$T$14,'PAINEL E TARGET'!$S$14,
IF(CT215&gt;='PAINEL E TARGET'!$T$15,'PAINEL E TARGET'!$S$15,
IF(CT215&gt;='PAINEL E TARGET'!$T$16,'PAINEL E TARGET'!$S$16,
IF(CT215&gt;='PAINEL E TARGET'!$T$17,'PAINEL E TARGET'!$S$17,
IF(CT215&gt;='PAINEL E TARGET'!$T$18,'PAINEL E TARGET'!$S$18,'PAINEL E TARGET'!$S$19))))))))</f>
        <v>Não elegível</v>
      </c>
      <c r="CV215" s="17">
        <f>IFERROR(VLOOKUP($BW215,'PAINEL E TARGET'!$G$1:$Q$99,6,0),0)</f>
        <v>0</v>
      </c>
      <c r="CW215" s="17">
        <f>VLOOKUP(CU215,'PAINEL E TARGET'!$S$10:$U$19,3,0)</f>
        <v>0</v>
      </c>
      <c r="CX215" s="16">
        <f t="shared" si="138"/>
        <v>0</v>
      </c>
      <c r="CY215" s="17">
        <f t="shared" si="124"/>
        <v>3.125</v>
      </c>
      <c r="CZ215" s="33" t="str">
        <f>IF(CY215&gt;='PAINEL E TARGET'!$T$11,'PAINEL E TARGET'!$S$11,
IF(CY215&gt;='PAINEL E TARGET'!$T$12,'PAINEL E TARGET'!$S$12,
IF(CY215&gt;='PAINEL E TARGET'!$T$13,'PAINEL E TARGET'!$S$13,
IF(CY215&gt;='PAINEL E TARGET'!$T$14,'PAINEL E TARGET'!$S$14,
IF(CY215&gt;='PAINEL E TARGET'!$T$15,'PAINEL E TARGET'!$S$15,
IF(CY215&gt;='PAINEL E TARGET'!$T$16,'PAINEL E TARGET'!$S$16,
IF(CY215&gt;='PAINEL E TARGET'!$T$17,'PAINEL E TARGET'!$S$17,
IF(CY215&gt;='PAINEL E TARGET'!$T$18,'PAINEL E TARGET'!$S$18,'PAINEL E TARGET'!$S$19))))))))</f>
        <v>8. Fx de 130% ou mais</v>
      </c>
      <c r="DA215" s="17">
        <f>IFERROR(VLOOKUP($BW215,'PAINEL E TARGET'!$G$1:$Q$99,7,0),0)</f>
        <v>0.15</v>
      </c>
      <c r="DB215" s="17">
        <f>VLOOKUP(CZ215,'PAINEL E TARGET'!$S$10:$U$19,3,0)</f>
        <v>1.6</v>
      </c>
      <c r="DC215" s="16">
        <f t="shared" si="139"/>
        <v>396</v>
      </c>
      <c r="DD215" s="17">
        <f t="shared" si="125"/>
        <v>1.6539999999999999</v>
      </c>
      <c r="DE215" s="33" t="str">
        <f>IF(DD215&gt;='PAINEL E TARGET'!$T$11,'PAINEL E TARGET'!$S$11,
IF(DD215&gt;='PAINEL E TARGET'!$T$12,'PAINEL E TARGET'!$S$12,
IF(DD215&gt;='PAINEL E TARGET'!$T$13,'PAINEL E TARGET'!$S$13,
IF(DD215&gt;='PAINEL E TARGET'!$T$14,'PAINEL E TARGET'!$S$14,
IF(DD215&gt;='PAINEL E TARGET'!$T$15,'PAINEL E TARGET'!$S$15,
IF(DD215&gt;='PAINEL E TARGET'!$T$16,'PAINEL E TARGET'!$S$16,
IF(DD215&gt;='PAINEL E TARGET'!$T$17,'PAINEL E TARGET'!$S$17,
IF(DD215&gt;='PAINEL E TARGET'!$T$18,'PAINEL E TARGET'!$S$18,'PAINEL E TARGET'!$S$19))))))))</f>
        <v>8. Fx de 130% ou mais</v>
      </c>
      <c r="DF215" s="17">
        <f>IFERROR(VLOOKUP($BW215,'PAINEL E TARGET'!$G$1:$Q$99,8,0),0)</f>
        <v>0.1</v>
      </c>
      <c r="DG215" s="17">
        <f>VLOOKUP(DE215,'PAINEL E TARGET'!$S$10:$U$19,3,0)</f>
        <v>1.6</v>
      </c>
      <c r="DH215" s="16">
        <f t="shared" si="140"/>
        <v>264.00000000000006</v>
      </c>
      <c r="DI215" s="17">
        <f t="shared" si="126"/>
        <v>0</v>
      </c>
      <c r="DJ215" s="33" t="str">
        <f>IF(DI215&gt;='PAINEL E TARGET'!$T$11,'PAINEL E TARGET'!$S$11,
IF(DI215&gt;='PAINEL E TARGET'!$T$12,'PAINEL E TARGET'!$S$12,
IF(DI215&gt;='PAINEL E TARGET'!$T$13,'PAINEL E TARGET'!$S$13,
IF(DI215&gt;='PAINEL E TARGET'!$T$14,'PAINEL E TARGET'!$S$14,
IF(DI215&gt;='PAINEL E TARGET'!$T$15,'PAINEL E TARGET'!$S$15,
IF(DI215&gt;='PAINEL E TARGET'!$T$16,'PAINEL E TARGET'!$S$16,
IF(DI215&gt;='PAINEL E TARGET'!$T$17,'PAINEL E TARGET'!$S$17,
IF(DI215&gt;='PAINEL E TARGET'!$T$18,'PAINEL E TARGET'!$S$18,'PAINEL E TARGET'!$S$19))))))))</f>
        <v>Não elegível</v>
      </c>
      <c r="DK215" s="17">
        <f>IFERROR(VLOOKUP($BW215,'PAINEL E TARGET'!$G$1:$Q$99,9,0),0)</f>
        <v>0</v>
      </c>
      <c r="DL215" s="17">
        <f>VLOOKUP(DJ215,'PAINEL E TARGET'!$S$10:$U$19,3,0)</f>
        <v>0</v>
      </c>
      <c r="DM215" s="16">
        <f t="shared" si="141"/>
        <v>0</v>
      </c>
      <c r="DN215" s="17">
        <f t="shared" si="127"/>
        <v>0</v>
      </c>
      <c r="DO215" s="33" t="str">
        <f>IF(DN215&gt;='PAINEL E TARGET'!$T$11,'PAINEL E TARGET'!$S$11,
IF(DN215&gt;='PAINEL E TARGET'!$T$12,'PAINEL E TARGET'!$S$12,
IF(DN215&gt;='PAINEL E TARGET'!$T$13,'PAINEL E TARGET'!$S$13,
IF(DN215&gt;='PAINEL E TARGET'!$T$14,'PAINEL E TARGET'!$S$14,
IF(DN215&gt;='PAINEL E TARGET'!$T$15,'PAINEL E TARGET'!$S$15,
IF(DN215&gt;='PAINEL E TARGET'!$T$16,'PAINEL E TARGET'!$S$16,
IF(DN215&gt;='PAINEL E TARGET'!$T$17,'PAINEL E TARGET'!$S$17,
IF(DN215&gt;='PAINEL E TARGET'!$T$18,'PAINEL E TARGET'!$S$18,'PAINEL E TARGET'!$S$19))))))))</f>
        <v>Não elegível</v>
      </c>
      <c r="DP215" s="17">
        <f>IFERROR(VLOOKUP($BW215,'PAINEL E TARGET'!$G$1:$Q$99,10,0),0)</f>
        <v>0</v>
      </c>
      <c r="DQ215" s="17">
        <f>VLOOKUP(DO215,'PAINEL E TARGET'!$S$10:$U$19,3,0)</f>
        <v>0</v>
      </c>
      <c r="DR215" s="16">
        <f t="shared" si="142"/>
        <v>0</v>
      </c>
      <c r="DS215" s="17">
        <f t="shared" si="128"/>
        <v>0.92500000000000004</v>
      </c>
      <c r="DT215" s="16">
        <f>IF(DS215&gt;=1,VLOOKUP(BO215,'PAINEL E TARGET'!$S$1:$W$8,5,0),0)</f>
        <v>0</v>
      </c>
      <c r="DU215" s="16">
        <f t="shared" si="143"/>
        <v>1468.5</v>
      </c>
    </row>
    <row r="216" spans="2:125" s="32" customFormat="1" x14ac:dyDescent="0.2">
      <c r="B216" s="44">
        <v>43541</v>
      </c>
      <c r="C216" s="65">
        <v>999</v>
      </c>
      <c r="D216" s="66" t="s">
        <v>220</v>
      </c>
      <c r="E216" s="65">
        <v>413</v>
      </c>
      <c r="F216" s="65" t="s">
        <v>1020</v>
      </c>
      <c r="G216" s="67">
        <v>1159714.3195134196</v>
      </c>
      <c r="H216" s="67">
        <v>606581.05855398974</v>
      </c>
      <c r="I216" s="67">
        <v>496505.76999999996</v>
      </c>
      <c r="J216" s="68">
        <v>0.81853160925203483</v>
      </c>
      <c r="K216" s="67">
        <v>44823.608681193582</v>
      </c>
      <c r="L216" s="67">
        <v>524789.70732397772</v>
      </c>
      <c r="M216" s="67">
        <v>41360.370000000003</v>
      </c>
      <c r="N216" s="67">
        <v>445456.83999999997</v>
      </c>
      <c r="O216" s="67">
        <v>1090531.6264423972</v>
      </c>
      <c r="P216" s="67" t="s">
        <v>1082</v>
      </c>
      <c r="Q216" s="67" t="s">
        <v>1082</v>
      </c>
      <c r="R216" s="67">
        <v>0</v>
      </c>
      <c r="S216" s="67">
        <v>0</v>
      </c>
      <c r="T216" s="68">
        <v>9.6065099713194213E-2</v>
      </c>
      <c r="U216" s="68">
        <v>0.10572524747019524</v>
      </c>
      <c r="V216" s="68">
        <v>1.1005583483059065</v>
      </c>
      <c r="W216" s="67">
        <v>54719.960000000006</v>
      </c>
      <c r="X216" s="67">
        <v>51468.87</v>
      </c>
      <c r="Y216" s="68">
        <v>0.94058676212482606</v>
      </c>
      <c r="Z216" s="68">
        <v>8.8719291807323547E-2</v>
      </c>
      <c r="AA216" s="68">
        <v>0.11687012872860432</v>
      </c>
      <c r="AB216" s="68">
        <v>1.3173023177689183</v>
      </c>
      <c r="AC216" s="67">
        <v>50535.69000000001</v>
      </c>
      <c r="AD216" s="67">
        <v>56894.39</v>
      </c>
      <c r="AE216" s="68">
        <v>1.1258259261919643</v>
      </c>
      <c r="AF216" s="43">
        <v>80</v>
      </c>
      <c r="AG216" s="43">
        <v>73</v>
      </c>
      <c r="AH216" s="43">
        <v>25</v>
      </c>
      <c r="AI216" s="43">
        <v>26</v>
      </c>
      <c r="AJ216" s="67">
        <v>34705.72</v>
      </c>
      <c r="AK216" s="67">
        <v>37339.5</v>
      </c>
      <c r="AL216" s="68">
        <v>1.0758889312770343</v>
      </c>
      <c r="AM216" s="67">
        <v>4920.6400000000003</v>
      </c>
      <c r="AN216" s="67">
        <v>3075.9000000000005</v>
      </c>
      <c r="AO216" s="68">
        <v>0.6251016127983352</v>
      </c>
      <c r="AP216" s="67">
        <v>5354.3</v>
      </c>
      <c r="AQ216" s="67">
        <v>3761.7699999999995</v>
      </c>
      <c r="AR216" s="68">
        <v>0.70256989709205675</v>
      </c>
      <c r="AS216" s="67">
        <v>9739.3000000000011</v>
      </c>
      <c r="AT216" s="67">
        <v>7291.7</v>
      </c>
      <c r="AU216" s="68">
        <v>0.74868830408756271</v>
      </c>
      <c r="AV216" s="43">
        <v>842.52</v>
      </c>
      <c r="AW216" s="43">
        <v>704.84</v>
      </c>
      <c r="AX216" s="69">
        <v>0.83658548165028734</v>
      </c>
      <c r="AY216" s="43">
        <v>44823.608681193582</v>
      </c>
      <c r="AZ216" s="43">
        <v>41360.370000000003</v>
      </c>
      <c r="BA216" s="43">
        <v>26328.442205683663</v>
      </c>
      <c r="BB216" s="43">
        <v>26590.719999999998</v>
      </c>
      <c r="BC216" s="43">
        <v>85646.269455445567</v>
      </c>
      <c r="BD216" s="43">
        <v>50402.242765771196</v>
      </c>
      <c r="BE216" s="43">
        <v>105262.14</v>
      </c>
      <c r="BF216" s="43">
        <v>97213.09</v>
      </c>
      <c r="BG216" s="43">
        <v>1614.1200000000003</v>
      </c>
      <c r="BH216" s="43">
        <v>53</v>
      </c>
      <c r="BI216" s="44">
        <v>43173</v>
      </c>
      <c r="BJ216" s="44">
        <v>43541</v>
      </c>
      <c r="BK216" s="44">
        <v>43172</v>
      </c>
      <c r="BL216" s="43">
        <f t="shared" si="129"/>
        <v>496505.76999999996</v>
      </c>
      <c r="BM216" s="43">
        <f t="shared" si="130"/>
        <v>486817.20999999996</v>
      </c>
      <c r="BO216" s="16" t="str">
        <f>IFERROR(VLOOKUP($C216,'PORTE LOJA'!A:B,2,0),"PORTE 1")</f>
        <v>PORTE 2</v>
      </c>
      <c r="BP216" s="16">
        <f>VLOOKUP(BO216,'PAINEL E TARGET'!$S$1:$W$8,3,0)</f>
        <v>1875</v>
      </c>
      <c r="BQ216" s="16">
        <f t="shared" si="108"/>
        <v>1</v>
      </c>
      <c r="BR216" s="16">
        <f t="shared" si="109"/>
        <v>1</v>
      </c>
      <c r="BS216" s="16">
        <f t="shared" si="110"/>
        <v>1</v>
      </c>
      <c r="BT216" s="16">
        <f t="shared" si="111"/>
        <v>1</v>
      </c>
      <c r="BU216" s="16">
        <f t="shared" si="112"/>
        <v>1</v>
      </c>
      <c r="BV216" s="16">
        <f t="shared" si="113"/>
        <v>1</v>
      </c>
      <c r="BW216" s="17" t="str">
        <f t="shared" si="131"/>
        <v>111111</v>
      </c>
      <c r="BY216" s="17">
        <f t="shared" si="114"/>
        <v>0.81899999999999995</v>
      </c>
      <c r="BZ216" s="17">
        <f t="shared" si="115"/>
        <v>0.85499999999999998</v>
      </c>
      <c r="CA216" s="17" t="str">
        <f t="shared" si="132"/>
        <v>Sem Retira</v>
      </c>
      <c r="CB216" s="17">
        <f t="shared" si="133"/>
        <v>0.85499999999999998</v>
      </c>
      <c r="CC216" s="33" t="str">
        <f>IF(CB216&gt;='PAINEL E TARGET'!$T$11,'PAINEL E TARGET'!$S$11,
IF(CB216&gt;='PAINEL E TARGET'!$T$12,'PAINEL E TARGET'!$S$12,
IF(CB216&gt;='PAINEL E TARGET'!$T$13,'PAINEL E TARGET'!$S$13,
IF(CB216&gt;='PAINEL E TARGET'!$T$14,'PAINEL E TARGET'!$S$14,
IF(CB216&gt;='PAINEL E TARGET'!$T$15,'PAINEL E TARGET'!$S$15,
IF(CB216&gt;='PAINEL E TARGET'!$T$16,'PAINEL E TARGET'!$S$16,
IF(CB216&gt;='PAINEL E TARGET'!$T$17,'PAINEL E TARGET'!$S$17,
IF(CB216&gt;='PAINEL E TARGET'!$T$18,'PAINEL E TARGET'!$S$18,'PAINEL E TARGET'!$S$19))))))))</f>
        <v>Não elegível</v>
      </c>
      <c r="CD216" s="17">
        <f>IFERROR(VLOOKUP($BW216,'PAINEL E TARGET'!$G$1:$Q$99,4,0),0)</f>
        <v>0.25</v>
      </c>
      <c r="CE216" s="17">
        <f>VLOOKUP(CC216,'PAINEL E TARGET'!$S$10:$U$19,3,0)</f>
        <v>0</v>
      </c>
      <c r="CF216" s="16">
        <f t="shared" si="134"/>
        <v>0</v>
      </c>
      <c r="CG216" s="17">
        <f t="shared" si="116"/>
        <v>1.0760000000000001</v>
      </c>
      <c r="CH216" s="17">
        <f t="shared" si="117"/>
        <v>0.625</v>
      </c>
      <c r="CI216" s="17">
        <f t="shared" si="118"/>
        <v>0.70299999999999996</v>
      </c>
      <c r="CJ216" s="17">
        <f t="shared" si="119"/>
        <v>0.749</v>
      </c>
      <c r="CK216" s="17">
        <f t="shared" si="120"/>
        <v>0.83699999999999997</v>
      </c>
      <c r="CL216" s="17">
        <f t="shared" si="121"/>
        <v>0.94099999999999995</v>
      </c>
      <c r="CM216" s="16">
        <f t="shared" si="122"/>
        <v>4</v>
      </c>
      <c r="CN216" s="17" t="str">
        <f t="shared" si="135"/>
        <v>não ok</v>
      </c>
      <c r="CO216" s="17">
        <f t="shared" si="136"/>
        <v>0</v>
      </c>
      <c r="CP216" s="33" t="str">
        <f>IF(CO216&gt;='PAINEL E TARGET'!$T$11,'PAINEL E TARGET'!$S$11,
IF(CO216&gt;='PAINEL E TARGET'!$T$12,'PAINEL E TARGET'!$S$12,
IF(CO216&gt;='PAINEL E TARGET'!$T$13,'PAINEL E TARGET'!$S$13,
IF(CO216&gt;='PAINEL E TARGET'!$T$14,'PAINEL E TARGET'!$S$14,
IF(CO216&gt;='PAINEL E TARGET'!$T$15,'PAINEL E TARGET'!$S$15,
IF(CO216&gt;='PAINEL E TARGET'!$T$16,'PAINEL E TARGET'!$S$16,
IF(CO216&gt;='PAINEL E TARGET'!$T$17,'PAINEL E TARGET'!$S$17,
IF(CO216&gt;='PAINEL E TARGET'!$T$18,'PAINEL E TARGET'!$S$18,'PAINEL E TARGET'!$S$19))))))))</f>
        <v>Não elegível</v>
      </c>
      <c r="CQ216" s="17">
        <f>IFERROR(VLOOKUP($BW216,'PAINEL E TARGET'!$G$1:$Q$99,5,0),0)</f>
        <v>0.25</v>
      </c>
      <c r="CR216" s="17">
        <f>VLOOKUP(CP216,'PAINEL E TARGET'!$S$10:$U$19,3,0)</f>
        <v>0</v>
      </c>
      <c r="CS216" s="16">
        <f t="shared" si="137"/>
        <v>0</v>
      </c>
      <c r="CT216" s="17">
        <f t="shared" si="123"/>
        <v>1.1259999999999999</v>
      </c>
      <c r="CU216" s="33" t="str">
        <f>IF(CT216&gt;='PAINEL E TARGET'!$T$11,'PAINEL E TARGET'!$S$11,
IF(CT216&gt;='PAINEL E TARGET'!$T$12,'PAINEL E TARGET'!$S$12,
IF(CT216&gt;='PAINEL E TARGET'!$T$13,'PAINEL E TARGET'!$S$13,
IF(CT216&gt;='PAINEL E TARGET'!$T$14,'PAINEL E TARGET'!$S$14,
IF(CT216&gt;='PAINEL E TARGET'!$T$15,'PAINEL E TARGET'!$S$15,
IF(CT216&gt;='PAINEL E TARGET'!$T$16,'PAINEL E TARGET'!$S$16,
IF(CT216&gt;='PAINEL E TARGET'!$T$17,'PAINEL E TARGET'!$S$17,
IF(CT216&gt;='PAINEL E TARGET'!$T$18,'PAINEL E TARGET'!$S$18,'PAINEL E TARGET'!$S$19))))))))</f>
        <v>4. Fx de 110% a 114,9%</v>
      </c>
      <c r="CV216" s="17">
        <f>IFERROR(VLOOKUP($BW216,'PAINEL E TARGET'!$G$1:$Q$99,6,0),0)</f>
        <v>0.2</v>
      </c>
      <c r="CW216" s="17">
        <f>VLOOKUP(CU216,'PAINEL E TARGET'!$S$10:$U$19,3,0)</f>
        <v>1.2</v>
      </c>
      <c r="CX216" s="16">
        <f t="shared" si="138"/>
        <v>450</v>
      </c>
      <c r="CY216" s="17">
        <f t="shared" si="124"/>
        <v>0.92300000000000004</v>
      </c>
      <c r="CZ216" s="33" t="str">
        <f>IF(CY216&gt;='PAINEL E TARGET'!$T$11,'PAINEL E TARGET'!$S$11,
IF(CY216&gt;='PAINEL E TARGET'!$T$12,'PAINEL E TARGET'!$S$12,
IF(CY216&gt;='PAINEL E TARGET'!$T$13,'PAINEL E TARGET'!$S$13,
IF(CY216&gt;='PAINEL E TARGET'!$T$14,'PAINEL E TARGET'!$S$14,
IF(CY216&gt;='PAINEL E TARGET'!$T$15,'PAINEL E TARGET'!$S$15,
IF(CY216&gt;='PAINEL E TARGET'!$T$16,'PAINEL E TARGET'!$S$16,
IF(CY216&gt;='PAINEL E TARGET'!$T$17,'PAINEL E TARGET'!$S$17,
IF(CY216&gt;='PAINEL E TARGET'!$T$18,'PAINEL E TARGET'!$S$18,'PAINEL E TARGET'!$S$19))))))))</f>
        <v>1. Fx de 90% a 99,9%</v>
      </c>
      <c r="DA216" s="17">
        <f>IFERROR(VLOOKUP($BW216,'PAINEL E TARGET'!$G$1:$Q$99,7,0),0)</f>
        <v>0.15</v>
      </c>
      <c r="DB216" s="17">
        <f>VLOOKUP(CZ216,'PAINEL E TARGET'!$S$10:$U$19,3,0)</f>
        <v>0.5</v>
      </c>
      <c r="DC216" s="16">
        <f t="shared" si="139"/>
        <v>140.625</v>
      </c>
      <c r="DD216" s="17">
        <f t="shared" si="125"/>
        <v>1.01</v>
      </c>
      <c r="DE216" s="33" t="str">
        <f>IF(DD216&gt;='PAINEL E TARGET'!$T$11,'PAINEL E TARGET'!$S$11,
IF(DD216&gt;='PAINEL E TARGET'!$T$12,'PAINEL E TARGET'!$S$12,
IF(DD216&gt;='PAINEL E TARGET'!$T$13,'PAINEL E TARGET'!$S$13,
IF(DD216&gt;='PAINEL E TARGET'!$T$14,'PAINEL E TARGET'!$S$14,
IF(DD216&gt;='PAINEL E TARGET'!$T$15,'PAINEL E TARGET'!$S$15,
IF(DD216&gt;='PAINEL E TARGET'!$T$16,'PAINEL E TARGET'!$S$16,
IF(DD216&gt;='PAINEL E TARGET'!$T$17,'PAINEL E TARGET'!$S$17,
IF(DD216&gt;='PAINEL E TARGET'!$T$18,'PAINEL E TARGET'!$S$18,'PAINEL E TARGET'!$S$19))))))))</f>
        <v>2. Fx de 100% a 104,9%</v>
      </c>
      <c r="DF216" s="17">
        <f>IFERROR(VLOOKUP($BW216,'PAINEL E TARGET'!$G$1:$Q$99,8,0),0)</f>
        <v>0.1</v>
      </c>
      <c r="DG216" s="17">
        <f>VLOOKUP(DE216,'PAINEL E TARGET'!$S$10:$U$19,3,0)</f>
        <v>1</v>
      </c>
      <c r="DH216" s="16">
        <f t="shared" si="140"/>
        <v>187.5</v>
      </c>
      <c r="DI216" s="17">
        <f t="shared" si="126"/>
        <v>1.04</v>
      </c>
      <c r="DJ216" s="33" t="str">
        <f>IF(DI216&gt;='PAINEL E TARGET'!$T$11,'PAINEL E TARGET'!$S$11,
IF(DI216&gt;='PAINEL E TARGET'!$T$12,'PAINEL E TARGET'!$S$12,
IF(DI216&gt;='PAINEL E TARGET'!$T$13,'PAINEL E TARGET'!$S$13,
IF(DI216&gt;='PAINEL E TARGET'!$T$14,'PAINEL E TARGET'!$S$14,
IF(DI216&gt;='PAINEL E TARGET'!$T$15,'PAINEL E TARGET'!$S$15,
IF(DI216&gt;='PAINEL E TARGET'!$T$16,'PAINEL E TARGET'!$S$16,
IF(DI216&gt;='PAINEL E TARGET'!$T$17,'PAINEL E TARGET'!$S$17,
IF(DI216&gt;='PAINEL E TARGET'!$T$18,'PAINEL E TARGET'!$S$18,'PAINEL E TARGET'!$S$19))))))))</f>
        <v>2. Fx de 100% a 104,9%</v>
      </c>
      <c r="DK216" s="17">
        <f>IFERROR(VLOOKUP($BW216,'PAINEL E TARGET'!$G$1:$Q$99,9,0),0)</f>
        <v>0.05</v>
      </c>
      <c r="DL216" s="17">
        <f>VLOOKUP(DJ216,'PAINEL E TARGET'!$S$10:$U$19,3,0)</f>
        <v>1</v>
      </c>
      <c r="DM216" s="16">
        <f t="shared" si="141"/>
        <v>93.75</v>
      </c>
      <c r="DN216" s="17">
        <f t="shared" si="127"/>
        <v>0.83699999999999997</v>
      </c>
      <c r="DO216" s="33" t="str">
        <f>IF(DN216&gt;='PAINEL E TARGET'!$T$11,'PAINEL E TARGET'!$S$11,
IF(DN216&gt;='PAINEL E TARGET'!$T$12,'PAINEL E TARGET'!$S$12,
IF(DN216&gt;='PAINEL E TARGET'!$T$13,'PAINEL E TARGET'!$S$13,
IF(DN216&gt;='PAINEL E TARGET'!$T$14,'PAINEL E TARGET'!$S$14,
IF(DN216&gt;='PAINEL E TARGET'!$T$15,'PAINEL E TARGET'!$S$15,
IF(DN216&gt;='PAINEL E TARGET'!$T$16,'PAINEL E TARGET'!$S$16,
IF(DN216&gt;='PAINEL E TARGET'!$T$17,'PAINEL E TARGET'!$S$17,
IF(DN216&gt;='PAINEL E TARGET'!$T$18,'PAINEL E TARGET'!$S$18,'PAINEL E TARGET'!$S$19))))))))</f>
        <v>Não elegível</v>
      </c>
      <c r="DP216" s="17">
        <f>IFERROR(VLOOKUP($BW216,'PAINEL E TARGET'!$G$1:$Q$99,10,0),0)</f>
        <v>0</v>
      </c>
      <c r="DQ216" s="17">
        <f>VLOOKUP(DO216,'PAINEL E TARGET'!$S$10:$U$19,3,0)</f>
        <v>0</v>
      </c>
      <c r="DR216" s="16">
        <f t="shared" si="142"/>
        <v>0</v>
      </c>
      <c r="DS216" s="17">
        <f t="shared" si="128"/>
        <v>0.91300000000000003</v>
      </c>
      <c r="DT216" s="16">
        <f>IF(DS216&gt;=1,VLOOKUP(BO216,'PAINEL E TARGET'!$S$1:$W$8,5,0),0)</f>
        <v>0</v>
      </c>
      <c r="DU216" s="16">
        <f t="shared" si="143"/>
        <v>871.875</v>
      </c>
    </row>
    <row r="217" spans="2:125" s="32" customFormat="1" x14ac:dyDescent="0.2">
      <c r="B217" s="44">
        <v>43541</v>
      </c>
      <c r="C217" s="65">
        <v>1000</v>
      </c>
      <c r="D217" s="66" t="s">
        <v>221</v>
      </c>
      <c r="E217" s="65">
        <v>311</v>
      </c>
      <c r="F217" s="65" t="s">
        <v>943</v>
      </c>
      <c r="G217" s="67">
        <v>4803194.6460874323</v>
      </c>
      <c r="H217" s="67">
        <v>2951764.356003236</v>
      </c>
      <c r="I217" s="67">
        <v>2754496.6399999992</v>
      </c>
      <c r="J217" s="68">
        <v>0.93316955819930614</v>
      </c>
      <c r="K217" s="67">
        <v>686702.52419478144</v>
      </c>
      <c r="L217" s="67">
        <v>2086799.1732072041</v>
      </c>
      <c r="M217" s="67">
        <v>765208.82</v>
      </c>
      <c r="N217" s="67">
        <v>1915687.3399999999</v>
      </c>
      <c r="O217" s="67">
        <v>4522265.6353893606</v>
      </c>
      <c r="P217" s="67">
        <v>69754.032101301884</v>
      </c>
      <c r="Q217" s="67">
        <v>28270</v>
      </c>
      <c r="R217" s="67">
        <v>0</v>
      </c>
      <c r="S217" s="67">
        <v>0</v>
      </c>
      <c r="T217" s="68">
        <v>0.10922248913607795</v>
      </c>
      <c r="U217" s="68">
        <v>7.9715725943078228E-2</v>
      </c>
      <c r="V217" s="68">
        <v>0.72984718233039092</v>
      </c>
      <c r="W217" s="67">
        <v>295310.05</v>
      </c>
      <c r="X217" s="67">
        <v>211456.02</v>
      </c>
      <c r="Y217" s="68">
        <v>0.71604748974848642</v>
      </c>
      <c r="Z217" s="68">
        <v>0.18343639034963299</v>
      </c>
      <c r="AA217" s="68">
        <v>0.14785790136683249</v>
      </c>
      <c r="AB217" s="68">
        <v>0.80604454266142467</v>
      </c>
      <c r="AC217" s="67">
        <v>508761.14</v>
      </c>
      <c r="AD217" s="67">
        <v>396391.67999999999</v>
      </c>
      <c r="AE217" s="68">
        <v>0.77913120487150411</v>
      </c>
      <c r="AF217" s="43">
        <v>80</v>
      </c>
      <c r="AG217" s="43">
        <v>69</v>
      </c>
      <c r="AH217" s="43">
        <v>83</v>
      </c>
      <c r="AI217" s="43">
        <v>57</v>
      </c>
      <c r="AJ217" s="67">
        <v>135125.66999999998</v>
      </c>
      <c r="AK217" s="67">
        <v>106598.88</v>
      </c>
      <c r="AL217" s="68">
        <v>0.78888696722095819</v>
      </c>
      <c r="AM217" s="67">
        <v>35177.500000000007</v>
      </c>
      <c r="AN217" s="67">
        <v>18756.62</v>
      </c>
      <c r="AO217" s="68">
        <v>0.5331993461729797</v>
      </c>
      <c r="AP217" s="67">
        <v>21487.38</v>
      </c>
      <c r="AQ217" s="67">
        <v>15412.220000000001</v>
      </c>
      <c r="AR217" s="68">
        <v>0.71726846176686043</v>
      </c>
      <c r="AS217" s="67">
        <v>103519.5</v>
      </c>
      <c r="AT217" s="67">
        <v>70688.299999999988</v>
      </c>
      <c r="AU217" s="68">
        <v>0.68285009104564831</v>
      </c>
      <c r="AV217" s="43">
        <v>3759.64</v>
      </c>
      <c r="AW217" s="43">
        <v>3439.2599999999998</v>
      </c>
      <c r="AX217" s="69">
        <v>0.91478439425051328</v>
      </c>
      <c r="AY217" s="43">
        <v>686702.52419478144</v>
      </c>
      <c r="AZ217" s="43">
        <v>765208.82000000007</v>
      </c>
      <c r="BA217" s="43">
        <v>108669.80357507066</v>
      </c>
      <c r="BB217" s="43">
        <v>146920.95999999999</v>
      </c>
      <c r="BC217" s="43">
        <v>1121580.6685901333</v>
      </c>
      <c r="BD217" s="43">
        <v>177809.33189368295</v>
      </c>
      <c r="BE217" s="43">
        <v>483871.70999999996</v>
      </c>
      <c r="BF217" s="43">
        <v>834212.89000000013</v>
      </c>
      <c r="BG217" s="43">
        <v>6154.37</v>
      </c>
      <c r="BH217" s="43">
        <v>116</v>
      </c>
      <c r="BI217" s="44">
        <v>43173</v>
      </c>
      <c r="BJ217" s="44">
        <v>43541</v>
      </c>
      <c r="BK217" s="44">
        <v>43172</v>
      </c>
      <c r="BL217" s="43">
        <f t="shared" si="129"/>
        <v>2754496.6399999992</v>
      </c>
      <c r="BM217" s="43">
        <f t="shared" si="130"/>
        <v>2680896.1599999997</v>
      </c>
      <c r="BO217" s="16" t="str">
        <f>IFERROR(VLOOKUP($C217,'PORTE LOJA'!A:B,2,0),"PORTE 1")</f>
        <v>PORTE 5</v>
      </c>
      <c r="BP217" s="16">
        <f>VLOOKUP(BO217,'PAINEL E TARGET'!$S$1:$W$8,3,0)</f>
        <v>3750</v>
      </c>
      <c r="BQ217" s="16">
        <f t="shared" si="108"/>
        <v>1</v>
      </c>
      <c r="BR217" s="16">
        <f t="shared" si="109"/>
        <v>1</v>
      </c>
      <c r="BS217" s="16">
        <f t="shared" si="110"/>
        <v>1</v>
      </c>
      <c r="BT217" s="16">
        <f t="shared" si="111"/>
        <v>1</v>
      </c>
      <c r="BU217" s="16">
        <f t="shared" si="112"/>
        <v>1</v>
      </c>
      <c r="BV217" s="16">
        <f t="shared" si="113"/>
        <v>1</v>
      </c>
      <c r="BW217" s="17" t="str">
        <f t="shared" si="131"/>
        <v>111111</v>
      </c>
      <c r="BY217" s="17">
        <f t="shared" si="114"/>
        <v>0.93300000000000005</v>
      </c>
      <c r="BZ217" s="17">
        <f t="shared" si="115"/>
        <v>0.96699999999999997</v>
      </c>
      <c r="CA217" s="17" t="str">
        <f t="shared" si="132"/>
        <v>Sem Retira</v>
      </c>
      <c r="CB217" s="17">
        <f t="shared" si="133"/>
        <v>0.96699999999999997</v>
      </c>
      <c r="CC217" s="33" t="str">
        <f>IF(CB217&gt;='PAINEL E TARGET'!$T$11,'PAINEL E TARGET'!$S$11,
IF(CB217&gt;='PAINEL E TARGET'!$T$12,'PAINEL E TARGET'!$S$12,
IF(CB217&gt;='PAINEL E TARGET'!$T$13,'PAINEL E TARGET'!$S$13,
IF(CB217&gt;='PAINEL E TARGET'!$T$14,'PAINEL E TARGET'!$S$14,
IF(CB217&gt;='PAINEL E TARGET'!$T$15,'PAINEL E TARGET'!$S$15,
IF(CB217&gt;='PAINEL E TARGET'!$T$16,'PAINEL E TARGET'!$S$16,
IF(CB217&gt;='PAINEL E TARGET'!$T$17,'PAINEL E TARGET'!$S$17,
IF(CB217&gt;='PAINEL E TARGET'!$T$18,'PAINEL E TARGET'!$S$18,'PAINEL E TARGET'!$S$19))))))))</f>
        <v>1. Fx de 90% a 99,9%</v>
      </c>
      <c r="CD217" s="17">
        <f>IFERROR(VLOOKUP($BW217,'PAINEL E TARGET'!$G$1:$Q$99,4,0),0)</f>
        <v>0.25</v>
      </c>
      <c r="CE217" s="17">
        <f>VLOOKUP(CC217,'PAINEL E TARGET'!$S$10:$U$19,3,0)</f>
        <v>0.5</v>
      </c>
      <c r="CF217" s="16">
        <f t="shared" si="134"/>
        <v>468.75</v>
      </c>
      <c r="CG217" s="17">
        <f t="shared" si="116"/>
        <v>0.78900000000000003</v>
      </c>
      <c r="CH217" s="17">
        <f t="shared" si="117"/>
        <v>0.53300000000000003</v>
      </c>
      <c r="CI217" s="17">
        <f t="shared" si="118"/>
        <v>0.71699999999999997</v>
      </c>
      <c r="CJ217" s="17">
        <f t="shared" si="119"/>
        <v>0.68300000000000005</v>
      </c>
      <c r="CK217" s="17">
        <f t="shared" si="120"/>
        <v>0.91500000000000004</v>
      </c>
      <c r="CL217" s="17">
        <f t="shared" si="121"/>
        <v>0.71599999999999997</v>
      </c>
      <c r="CM217" s="16">
        <f t="shared" si="122"/>
        <v>3</v>
      </c>
      <c r="CN217" s="17" t="str">
        <f t="shared" si="135"/>
        <v>não ok</v>
      </c>
      <c r="CO217" s="17">
        <f t="shared" si="136"/>
        <v>0</v>
      </c>
      <c r="CP217" s="33" t="str">
        <f>IF(CO217&gt;='PAINEL E TARGET'!$T$11,'PAINEL E TARGET'!$S$11,
IF(CO217&gt;='PAINEL E TARGET'!$T$12,'PAINEL E TARGET'!$S$12,
IF(CO217&gt;='PAINEL E TARGET'!$T$13,'PAINEL E TARGET'!$S$13,
IF(CO217&gt;='PAINEL E TARGET'!$T$14,'PAINEL E TARGET'!$S$14,
IF(CO217&gt;='PAINEL E TARGET'!$T$15,'PAINEL E TARGET'!$S$15,
IF(CO217&gt;='PAINEL E TARGET'!$T$16,'PAINEL E TARGET'!$S$16,
IF(CO217&gt;='PAINEL E TARGET'!$T$17,'PAINEL E TARGET'!$S$17,
IF(CO217&gt;='PAINEL E TARGET'!$T$18,'PAINEL E TARGET'!$S$18,'PAINEL E TARGET'!$S$19))))))))</f>
        <v>Não elegível</v>
      </c>
      <c r="CQ217" s="17">
        <f>IFERROR(VLOOKUP($BW217,'PAINEL E TARGET'!$G$1:$Q$99,5,0),0)</f>
        <v>0.25</v>
      </c>
      <c r="CR217" s="17">
        <f>VLOOKUP(CP217,'PAINEL E TARGET'!$S$10:$U$19,3,0)</f>
        <v>0</v>
      </c>
      <c r="CS217" s="16">
        <f t="shared" si="137"/>
        <v>0</v>
      </c>
      <c r="CT217" s="17">
        <f t="shared" si="123"/>
        <v>0.77900000000000003</v>
      </c>
      <c r="CU217" s="33" t="str">
        <f>IF(CT217&gt;='PAINEL E TARGET'!$T$11,'PAINEL E TARGET'!$S$11,
IF(CT217&gt;='PAINEL E TARGET'!$T$12,'PAINEL E TARGET'!$S$12,
IF(CT217&gt;='PAINEL E TARGET'!$T$13,'PAINEL E TARGET'!$S$13,
IF(CT217&gt;='PAINEL E TARGET'!$T$14,'PAINEL E TARGET'!$S$14,
IF(CT217&gt;='PAINEL E TARGET'!$T$15,'PAINEL E TARGET'!$S$15,
IF(CT217&gt;='PAINEL E TARGET'!$T$16,'PAINEL E TARGET'!$S$16,
IF(CT217&gt;='PAINEL E TARGET'!$T$17,'PAINEL E TARGET'!$S$17,
IF(CT217&gt;='PAINEL E TARGET'!$T$18,'PAINEL E TARGET'!$S$18,'PAINEL E TARGET'!$S$19))))))))</f>
        <v>Não elegível</v>
      </c>
      <c r="CV217" s="17">
        <f>IFERROR(VLOOKUP($BW217,'PAINEL E TARGET'!$G$1:$Q$99,6,0),0)</f>
        <v>0.2</v>
      </c>
      <c r="CW217" s="17">
        <f>VLOOKUP(CU217,'PAINEL E TARGET'!$S$10:$U$19,3,0)</f>
        <v>0</v>
      </c>
      <c r="CX217" s="16">
        <f t="shared" si="138"/>
        <v>0</v>
      </c>
      <c r="CY217" s="17">
        <f t="shared" si="124"/>
        <v>1.1140000000000001</v>
      </c>
      <c r="CZ217" s="33" t="str">
        <f>IF(CY217&gt;='PAINEL E TARGET'!$T$11,'PAINEL E TARGET'!$S$11,
IF(CY217&gt;='PAINEL E TARGET'!$T$12,'PAINEL E TARGET'!$S$12,
IF(CY217&gt;='PAINEL E TARGET'!$T$13,'PAINEL E TARGET'!$S$13,
IF(CY217&gt;='PAINEL E TARGET'!$T$14,'PAINEL E TARGET'!$S$14,
IF(CY217&gt;='PAINEL E TARGET'!$T$15,'PAINEL E TARGET'!$S$15,
IF(CY217&gt;='PAINEL E TARGET'!$T$16,'PAINEL E TARGET'!$S$16,
IF(CY217&gt;='PAINEL E TARGET'!$T$17,'PAINEL E TARGET'!$S$17,
IF(CY217&gt;='PAINEL E TARGET'!$T$18,'PAINEL E TARGET'!$S$18,'PAINEL E TARGET'!$S$19))))))))</f>
        <v>4. Fx de 110% a 114,9%</v>
      </c>
      <c r="DA217" s="17">
        <f>IFERROR(VLOOKUP($BW217,'PAINEL E TARGET'!$G$1:$Q$99,7,0),0)</f>
        <v>0.15</v>
      </c>
      <c r="DB217" s="17">
        <f>VLOOKUP(CZ217,'PAINEL E TARGET'!$S$10:$U$19,3,0)</f>
        <v>1.2</v>
      </c>
      <c r="DC217" s="16">
        <f t="shared" si="139"/>
        <v>675</v>
      </c>
      <c r="DD217" s="17">
        <f t="shared" si="125"/>
        <v>1.3520000000000001</v>
      </c>
      <c r="DE217" s="33" t="str">
        <f>IF(DD217&gt;='PAINEL E TARGET'!$T$11,'PAINEL E TARGET'!$S$11,
IF(DD217&gt;='PAINEL E TARGET'!$T$12,'PAINEL E TARGET'!$S$12,
IF(DD217&gt;='PAINEL E TARGET'!$T$13,'PAINEL E TARGET'!$S$13,
IF(DD217&gt;='PAINEL E TARGET'!$T$14,'PAINEL E TARGET'!$S$14,
IF(DD217&gt;='PAINEL E TARGET'!$T$15,'PAINEL E TARGET'!$S$15,
IF(DD217&gt;='PAINEL E TARGET'!$T$16,'PAINEL E TARGET'!$S$16,
IF(DD217&gt;='PAINEL E TARGET'!$T$17,'PAINEL E TARGET'!$S$17,
IF(DD217&gt;='PAINEL E TARGET'!$T$18,'PAINEL E TARGET'!$S$18,'PAINEL E TARGET'!$S$19))))))))</f>
        <v>8. Fx de 130% ou mais</v>
      </c>
      <c r="DF217" s="17">
        <f>IFERROR(VLOOKUP($BW217,'PAINEL E TARGET'!$G$1:$Q$99,8,0),0)</f>
        <v>0.1</v>
      </c>
      <c r="DG217" s="17">
        <f>VLOOKUP(DE217,'PAINEL E TARGET'!$S$10:$U$19,3,0)</f>
        <v>1.6</v>
      </c>
      <c r="DH217" s="16">
        <f t="shared" si="140"/>
        <v>600.00000000000011</v>
      </c>
      <c r="DI217" s="17">
        <f t="shared" si="126"/>
        <v>0.68700000000000006</v>
      </c>
      <c r="DJ217" s="33" t="str">
        <f>IF(DI217&gt;='PAINEL E TARGET'!$T$11,'PAINEL E TARGET'!$S$11,
IF(DI217&gt;='PAINEL E TARGET'!$T$12,'PAINEL E TARGET'!$S$12,
IF(DI217&gt;='PAINEL E TARGET'!$T$13,'PAINEL E TARGET'!$S$13,
IF(DI217&gt;='PAINEL E TARGET'!$T$14,'PAINEL E TARGET'!$S$14,
IF(DI217&gt;='PAINEL E TARGET'!$T$15,'PAINEL E TARGET'!$S$15,
IF(DI217&gt;='PAINEL E TARGET'!$T$16,'PAINEL E TARGET'!$S$16,
IF(DI217&gt;='PAINEL E TARGET'!$T$17,'PAINEL E TARGET'!$S$17,
IF(DI217&gt;='PAINEL E TARGET'!$T$18,'PAINEL E TARGET'!$S$18,'PAINEL E TARGET'!$S$19))))))))</f>
        <v>Não elegível</v>
      </c>
      <c r="DK217" s="17">
        <f>IFERROR(VLOOKUP($BW217,'PAINEL E TARGET'!$G$1:$Q$99,9,0),0)</f>
        <v>0.05</v>
      </c>
      <c r="DL217" s="17">
        <f>VLOOKUP(DJ217,'PAINEL E TARGET'!$S$10:$U$19,3,0)</f>
        <v>0</v>
      </c>
      <c r="DM217" s="16">
        <f t="shared" si="141"/>
        <v>0</v>
      </c>
      <c r="DN217" s="17">
        <f t="shared" si="127"/>
        <v>0.91500000000000004</v>
      </c>
      <c r="DO217" s="33" t="str">
        <f>IF(DN217&gt;='PAINEL E TARGET'!$T$11,'PAINEL E TARGET'!$S$11,
IF(DN217&gt;='PAINEL E TARGET'!$T$12,'PAINEL E TARGET'!$S$12,
IF(DN217&gt;='PAINEL E TARGET'!$T$13,'PAINEL E TARGET'!$S$13,
IF(DN217&gt;='PAINEL E TARGET'!$T$14,'PAINEL E TARGET'!$S$14,
IF(DN217&gt;='PAINEL E TARGET'!$T$15,'PAINEL E TARGET'!$S$15,
IF(DN217&gt;='PAINEL E TARGET'!$T$16,'PAINEL E TARGET'!$S$16,
IF(DN217&gt;='PAINEL E TARGET'!$T$17,'PAINEL E TARGET'!$S$17,
IF(DN217&gt;='PAINEL E TARGET'!$T$18,'PAINEL E TARGET'!$S$18,'PAINEL E TARGET'!$S$19))))))))</f>
        <v>1. Fx de 90% a 99,9%</v>
      </c>
      <c r="DP217" s="17">
        <f>IFERROR(VLOOKUP($BW217,'PAINEL E TARGET'!$G$1:$Q$99,10,0),0)</f>
        <v>0</v>
      </c>
      <c r="DQ217" s="17">
        <f>VLOOKUP(DO217,'PAINEL E TARGET'!$S$10:$U$19,3,0)</f>
        <v>0.5</v>
      </c>
      <c r="DR217" s="16">
        <f t="shared" si="142"/>
        <v>0</v>
      </c>
      <c r="DS217" s="17">
        <f t="shared" si="128"/>
        <v>0.86299999999999999</v>
      </c>
      <c r="DT217" s="16">
        <f>IF(DS217&gt;=1,VLOOKUP(BO217,'PAINEL E TARGET'!$S$1:$W$8,5,0),0)</f>
        <v>0</v>
      </c>
      <c r="DU217" s="16">
        <f t="shared" si="143"/>
        <v>1743.75</v>
      </c>
    </row>
    <row r="218" spans="2:125" s="32" customFormat="1" x14ac:dyDescent="0.2">
      <c r="B218" s="44">
        <v>43541</v>
      </c>
      <c r="C218" s="65">
        <v>1001</v>
      </c>
      <c r="D218" s="66" t="s">
        <v>222</v>
      </c>
      <c r="E218" s="65">
        <v>319</v>
      </c>
      <c r="F218" s="65" t="s">
        <v>943</v>
      </c>
      <c r="G218" s="67">
        <v>2653210.8792310343</v>
      </c>
      <c r="H218" s="67">
        <v>1644105.9600092373</v>
      </c>
      <c r="I218" s="67">
        <v>1430511.7100000002</v>
      </c>
      <c r="J218" s="68">
        <v>0.87008486362519055</v>
      </c>
      <c r="K218" s="67">
        <v>234617.07221938201</v>
      </c>
      <c r="L218" s="67">
        <v>1245480.8358342715</v>
      </c>
      <c r="M218" s="67">
        <v>250505.09</v>
      </c>
      <c r="N218" s="67">
        <v>1128637.31</v>
      </c>
      <c r="O218" s="67">
        <v>2403311.0863297652</v>
      </c>
      <c r="P218" s="67">
        <v>2702.0993526099428</v>
      </c>
      <c r="Q218" s="67">
        <v>0</v>
      </c>
      <c r="R218" s="67">
        <v>0</v>
      </c>
      <c r="S218" s="67">
        <v>0</v>
      </c>
      <c r="T218" s="68">
        <v>8.0641713817199812E-2</v>
      </c>
      <c r="U218" s="68">
        <v>6.5072417467550853E-2</v>
      </c>
      <c r="V218" s="68">
        <v>0.80693247188493866</v>
      </c>
      <c r="W218" s="67">
        <v>119139.73000000001</v>
      </c>
      <c r="X218" s="67">
        <v>89744.13</v>
      </c>
      <c r="Y218" s="68">
        <v>0.75326786454862704</v>
      </c>
      <c r="Z218" s="68">
        <v>0.10860938261266205</v>
      </c>
      <c r="AA218" s="68">
        <v>9.4578224844657083E-2</v>
      </c>
      <c r="AB218" s="68">
        <v>0.87081081366565871</v>
      </c>
      <c r="AC218" s="67">
        <v>160752.51999999996</v>
      </c>
      <c r="AD218" s="67">
        <v>130436.83999999998</v>
      </c>
      <c r="AE218" s="68">
        <v>0.81141396725849158</v>
      </c>
      <c r="AF218" s="43">
        <v>80</v>
      </c>
      <c r="AG218" s="43">
        <v>67</v>
      </c>
      <c r="AH218" s="43">
        <v>44</v>
      </c>
      <c r="AI218" s="43">
        <v>29</v>
      </c>
      <c r="AJ218" s="67">
        <v>30410.89</v>
      </c>
      <c r="AK218" s="67">
        <v>38952.100000000006</v>
      </c>
      <c r="AL218" s="68">
        <v>1.2808602444716353</v>
      </c>
      <c r="AM218" s="67">
        <v>13975.17</v>
      </c>
      <c r="AN218" s="67">
        <v>10048.999999999998</v>
      </c>
      <c r="AO218" s="68">
        <v>0.71906102036683617</v>
      </c>
      <c r="AP218" s="67">
        <v>0</v>
      </c>
      <c r="AQ218" s="67">
        <v>1527.91</v>
      </c>
      <c r="AR218" s="68">
        <v>0</v>
      </c>
      <c r="AS218" s="67">
        <v>74753.67</v>
      </c>
      <c r="AT218" s="67">
        <v>39215.120000000003</v>
      </c>
      <c r="AU218" s="68">
        <v>0.52459123411599728</v>
      </c>
      <c r="AV218" s="43">
        <v>979.26999999999975</v>
      </c>
      <c r="AW218" s="43">
        <v>454.91</v>
      </c>
      <c r="AX218" s="69">
        <v>0.46453991238371456</v>
      </c>
      <c r="AY218" s="43">
        <v>234617.07221938201</v>
      </c>
      <c r="AZ218" s="43">
        <v>250505.09</v>
      </c>
      <c r="BA218" s="43">
        <v>57983.885008212666</v>
      </c>
      <c r="BB218" s="43">
        <v>67743.87</v>
      </c>
      <c r="BC218" s="43">
        <v>380727.41003734665</v>
      </c>
      <c r="BD218" s="43">
        <v>94593.530570406263</v>
      </c>
      <c r="BE218" s="43">
        <v>194707.54000000004</v>
      </c>
      <c r="BF218" s="43">
        <v>262733.31999999995</v>
      </c>
      <c r="BG218" s="43">
        <v>1598.6499999999999</v>
      </c>
      <c r="BH218" s="43">
        <v>70</v>
      </c>
      <c r="BI218" s="44">
        <v>43173</v>
      </c>
      <c r="BJ218" s="44">
        <v>43541</v>
      </c>
      <c r="BK218" s="44">
        <v>43172</v>
      </c>
      <c r="BL218" s="43">
        <f t="shared" si="129"/>
        <v>1430511.7100000002</v>
      </c>
      <c r="BM218" s="43">
        <f t="shared" si="130"/>
        <v>1379142.4000000001</v>
      </c>
      <c r="BO218" s="16" t="str">
        <f>IFERROR(VLOOKUP($C218,'PORTE LOJA'!A:B,2,0),"PORTE 1")</f>
        <v>PORTE 3</v>
      </c>
      <c r="BP218" s="16">
        <f>VLOOKUP(BO218,'PAINEL E TARGET'!$S$1:$W$8,3,0)</f>
        <v>2400</v>
      </c>
      <c r="BQ218" s="16">
        <f t="shared" si="108"/>
        <v>1</v>
      </c>
      <c r="BR218" s="16">
        <f t="shared" si="109"/>
        <v>1</v>
      </c>
      <c r="BS218" s="16">
        <f t="shared" si="110"/>
        <v>1</v>
      </c>
      <c r="BT218" s="16">
        <f t="shared" si="111"/>
        <v>1</v>
      </c>
      <c r="BU218" s="16">
        <f t="shared" si="112"/>
        <v>1</v>
      </c>
      <c r="BV218" s="16">
        <f t="shared" si="113"/>
        <v>1</v>
      </c>
      <c r="BW218" s="17" t="str">
        <f t="shared" si="131"/>
        <v>111111</v>
      </c>
      <c r="BY218" s="17">
        <f t="shared" si="114"/>
        <v>0.87</v>
      </c>
      <c r="BZ218" s="17">
        <f t="shared" si="115"/>
        <v>0.93200000000000005</v>
      </c>
      <c r="CA218" s="17" t="str">
        <f t="shared" si="132"/>
        <v>Sem Retira</v>
      </c>
      <c r="CB218" s="17">
        <f t="shared" si="133"/>
        <v>0.93200000000000005</v>
      </c>
      <c r="CC218" s="33" t="str">
        <f>IF(CB218&gt;='PAINEL E TARGET'!$T$11,'PAINEL E TARGET'!$S$11,
IF(CB218&gt;='PAINEL E TARGET'!$T$12,'PAINEL E TARGET'!$S$12,
IF(CB218&gt;='PAINEL E TARGET'!$T$13,'PAINEL E TARGET'!$S$13,
IF(CB218&gt;='PAINEL E TARGET'!$T$14,'PAINEL E TARGET'!$S$14,
IF(CB218&gt;='PAINEL E TARGET'!$T$15,'PAINEL E TARGET'!$S$15,
IF(CB218&gt;='PAINEL E TARGET'!$T$16,'PAINEL E TARGET'!$S$16,
IF(CB218&gt;='PAINEL E TARGET'!$T$17,'PAINEL E TARGET'!$S$17,
IF(CB218&gt;='PAINEL E TARGET'!$T$18,'PAINEL E TARGET'!$S$18,'PAINEL E TARGET'!$S$19))))))))</f>
        <v>1. Fx de 90% a 99,9%</v>
      </c>
      <c r="CD218" s="17">
        <f>IFERROR(VLOOKUP($BW218,'PAINEL E TARGET'!$G$1:$Q$99,4,0),0)</f>
        <v>0.25</v>
      </c>
      <c r="CE218" s="17">
        <f>VLOOKUP(CC218,'PAINEL E TARGET'!$S$10:$U$19,3,0)</f>
        <v>0.5</v>
      </c>
      <c r="CF218" s="16">
        <f t="shared" si="134"/>
        <v>300</v>
      </c>
      <c r="CG218" s="17">
        <f t="shared" si="116"/>
        <v>1.2809999999999999</v>
      </c>
      <c r="CH218" s="17">
        <f t="shared" si="117"/>
        <v>0.71899999999999997</v>
      </c>
      <c r="CI218" s="17" t="str">
        <f t="shared" si="118"/>
        <v>sem meta</v>
      </c>
      <c r="CJ218" s="17">
        <f t="shared" si="119"/>
        <v>0.52500000000000002</v>
      </c>
      <c r="CK218" s="17">
        <f t="shared" si="120"/>
        <v>0.46500000000000002</v>
      </c>
      <c r="CL218" s="17">
        <f t="shared" si="121"/>
        <v>0.753</v>
      </c>
      <c r="CM218" s="16">
        <f t="shared" si="122"/>
        <v>3</v>
      </c>
      <c r="CN218" s="17" t="str">
        <f t="shared" si="135"/>
        <v>não ok</v>
      </c>
      <c r="CO218" s="17">
        <f t="shared" si="136"/>
        <v>0</v>
      </c>
      <c r="CP218" s="33" t="str">
        <f>IF(CO218&gt;='PAINEL E TARGET'!$T$11,'PAINEL E TARGET'!$S$11,
IF(CO218&gt;='PAINEL E TARGET'!$T$12,'PAINEL E TARGET'!$S$12,
IF(CO218&gt;='PAINEL E TARGET'!$T$13,'PAINEL E TARGET'!$S$13,
IF(CO218&gt;='PAINEL E TARGET'!$T$14,'PAINEL E TARGET'!$S$14,
IF(CO218&gt;='PAINEL E TARGET'!$T$15,'PAINEL E TARGET'!$S$15,
IF(CO218&gt;='PAINEL E TARGET'!$T$16,'PAINEL E TARGET'!$S$16,
IF(CO218&gt;='PAINEL E TARGET'!$T$17,'PAINEL E TARGET'!$S$17,
IF(CO218&gt;='PAINEL E TARGET'!$T$18,'PAINEL E TARGET'!$S$18,'PAINEL E TARGET'!$S$19))))))))</f>
        <v>Não elegível</v>
      </c>
      <c r="CQ218" s="17">
        <f>IFERROR(VLOOKUP($BW218,'PAINEL E TARGET'!$G$1:$Q$99,5,0),0)</f>
        <v>0.25</v>
      </c>
      <c r="CR218" s="17">
        <f>VLOOKUP(CP218,'PAINEL E TARGET'!$S$10:$U$19,3,0)</f>
        <v>0</v>
      </c>
      <c r="CS218" s="16">
        <f t="shared" si="137"/>
        <v>0</v>
      </c>
      <c r="CT218" s="17">
        <f t="shared" si="123"/>
        <v>0.81100000000000005</v>
      </c>
      <c r="CU218" s="33" t="str">
        <f>IF(CT218&gt;='PAINEL E TARGET'!$T$11,'PAINEL E TARGET'!$S$11,
IF(CT218&gt;='PAINEL E TARGET'!$T$12,'PAINEL E TARGET'!$S$12,
IF(CT218&gt;='PAINEL E TARGET'!$T$13,'PAINEL E TARGET'!$S$13,
IF(CT218&gt;='PAINEL E TARGET'!$T$14,'PAINEL E TARGET'!$S$14,
IF(CT218&gt;='PAINEL E TARGET'!$T$15,'PAINEL E TARGET'!$S$15,
IF(CT218&gt;='PAINEL E TARGET'!$T$16,'PAINEL E TARGET'!$S$16,
IF(CT218&gt;='PAINEL E TARGET'!$T$17,'PAINEL E TARGET'!$S$17,
IF(CT218&gt;='PAINEL E TARGET'!$T$18,'PAINEL E TARGET'!$S$18,'PAINEL E TARGET'!$S$19))))))))</f>
        <v>Não elegível</v>
      </c>
      <c r="CV218" s="17">
        <f>IFERROR(VLOOKUP($BW218,'PAINEL E TARGET'!$G$1:$Q$99,6,0),0)</f>
        <v>0.2</v>
      </c>
      <c r="CW218" s="17">
        <f>VLOOKUP(CU218,'PAINEL E TARGET'!$S$10:$U$19,3,0)</f>
        <v>0</v>
      </c>
      <c r="CX218" s="16">
        <f t="shared" si="138"/>
        <v>0</v>
      </c>
      <c r="CY218" s="17">
        <f t="shared" si="124"/>
        <v>1.0680000000000001</v>
      </c>
      <c r="CZ218" s="33" t="str">
        <f>IF(CY218&gt;='PAINEL E TARGET'!$T$11,'PAINEL E TARGET'!$S$11,
IF(CY218&gt;='PAINEL E TARGET'!$T$12,'PAINEL E TARGET'!$S$12,
IF(CY218&gt;='PAINEL E TARGET'!$T$13,'PAINEL E TARGET'!$S$13,
IF(CY218&gt;='PAINEL E TARGET'!$T$14,'PAINEL E TARGET'!$S$14,
IF(CY218&gt;='PAINEL E TARGET'!$T$15,'PAINEL E TARGET'!$S$15,
IF(CY218&gt;='PAINEL E TARGET'!$T$16,'PAINEL E TARGET'!$S$16,
IF(CY218&gt;='PAINEL E TARGET'!$T$17,'PAINEL E TARGET'!$S$17,
IF(CY218&gt;='PAINEL E TARGET'!$T$18,'PAINEL E TARGET'!$S$18,'PAINEL E TARGET'!$S$19))))))))</f>
        <v>3. Fx de 105% a 109,9%</v>
      </c>
      <c r="DA218" s="17">
        <f>IFERROR(VLOOKUP($BW218,'PAINEL E TARGET'!$G$1:$Q$99,7,0),0)</f>
        <v>0.15</v>
      </c>
      <c r="DB218" s="17">
        <f>VLOOKUP(CZ218,'PAINEL E TARGET'!$S$10:$U$19,3,0)</f>
        <v>1.1000000000000001</v>
      </c>
      <c r="DC218" s="16">
        <f t="shared" si="139"/>
        <v>396</v>
      </c>
      <c r="DD218" s="17">
        <f t="shared" si="125"/>
        <v>1.1679999999999999</v>
      </c>
      <c r="DE218" s="33" t="str">
        <f>IF(DD218&gt;='PAINEL E TARGET'!$T$11,'PAINEL E TARGET'!$S$11,
IF(DD218&gt;='PAINEL E TARGET'!$T$12,'PAINEL E TARGET'!$S$12,
IF(DD218&gt;='PAINEL E TARGET'!$T$13,'PAINEL E TARGET'!$S$13,
IF(DD218&gt;='PAINEL E TARGET'!$T$14,'PAINEL E TARGET'!$S$14,
IF(DD218&gt;='PAINEL E TARGET'!$T$15,'PAINEL E TARGET'!$S$15,
IF(DD218&gt;='PAINEL E TARGET'!$T$16,'PAINEL E TARGET'!$S$16,
IF(DD218&gt;='PAINEL E TARGET'!$T$17,'PAINEL E TARGET'!$S$17,
IF(DD218&gt;='PAINEL E TARGET'!$T$18,'PAINEL E TARGET'!$S$18,'PAINEL E TARGET'!$S$19))))))))</f>
        <v>5. Fx de 115% a 119,9%</v>
      </c>
      <c r="DF218" s="17">
        <f>IFERROR(VLOOKUP($BW218,'PAINEL E TARGET'!$G$1:$Q$99,8,0),0)</f>
        <v>0.1</v>
      </c>
      <c r="DG218" s="17">
        <f>VLOOKUP(DE218,'PAINEL E TARGET'!$S$10:$U$19,3,0)</f>
        <v>1.3</v>
      </c>
      <c r="DH218" s="16">
        <f t="shared" si="140"/>
        <v>312</v>
      </c>
      <c r="DI218" s="17">
        <f t="shared" si="126"/>
        <v>0.65900000000000003</v>
      </c>
      <c r="DJ218" s="33" t="str">
        <f>IF(DI218&gt;='PAINEL E TARGET'!$T$11,'PAINEL E TARGET'!$S$11,
IF(DI218&gt;='PAINEL E TARGET'!$T$12,'PAINEL E TARGET'!$S$12,
IF(DI218&gt;='PAINEL E TARGET'!$T$13,'PAINEL E TARGET'!$S$13,
IF(DI218&gt;='PAINEL E TARGET'!$T$14,'PAINEL E TARGET'!$S$14,
IF(DI218&gt;='PAINEL E TARGET'!$T$15,'PAINEL E TARGET'!$S$15,
IF(DI218&gt;='PAINEL E TARGET'!$T$16,'PAINEL E TARGET'!$S$16,
IF(DI218&gt;='PAINEL E TARGET'!$T$17,'PAINEL E TARGET'!$S$17,
IF(DI218&gt;='PAINEL E TARGET'!$T$18,'PAINEL E TARGET'!$S$18,'PAINEL E TARGET'!$S$19))))))))</f>
        <v>Não elegível</v>
      </c>
      <c r="DK218" s="17">
        <f>IFERROR(VLOOKUP($BW218,'PAINEL E TARGET'!$G$1:$Q$99,9,0),0)</f>
        <v>0.05</v>
      </c>
      <c r="DL218" s="17">
        <f>VLOOKUP(DJ218,'PAINEL E TARGET'!$S$10:$U$19,3,0)</f>
        <v>0</v>
      </c>
      <c r="DM218" s="16">
        <f t="shared" si="141"/>
        <v>0</v>
      </c>
      <c r="DN218" s="17">
        <f t="shared" si="127"/>
        <v>0.46500000000000002</v>
      </c>
      <c r="DO218" s="33" t="str">
        <f>IF(DN218&gt;='PAINEL E TARGET'!$T$11,'PAINEL E TARGET'!$S$11,
IF(DN218&gt;='PAINEL E TARGET'!$T$12,'PAINEL E TARGET'!$S$12,
IF(DN218&gt;='PAINEL E TARGET'!$T$13,'PAINEL E TARGET'!$S$13,
IF(DN218&gt;='PAINEL E TARGET'!$T$14,'PAINEL E TARGET'!$S$14,
IF(DN218&gt;='PAINEL E TARGET'!$T$15,'PAINEL E TARGET'!$S$15,
IF(DN218&gt;='PAINEL E TARGET'!$T$16,'PAINEL E TARGET'!$S$16,
IF(DN218&gt;='PAINEL E TARGET'!$T$17,'PAINEL E TARGET'!$S$17,
IF(DN218&gt;='PAINEL E TARGET'!$T$18,'PAINEL E TARGET'!$S$18,'PAINEL E TARGET'!$S$19))))))))</f>
        <v>Não elegível</v>
      </c>
      <c r="DP218" s="17">
        <f>IFERROR(VLOOKUP($BW218,'PAINEL E TARGET'!$G$1:$Q$99,10,0),0)</f>
        <v>0</v>
      </c>
      <c r="DQ218" s="17">
        <f>VLOOKUP(DO218,'PAINEL E TARGET'!$S$10:$U$19,3,0)</f>
        <v>0</v>
      </c>
      <c r="DR218" s="16">
        <f t="shared" si="142"/>
        <v>0</v>
      </c>
      <c r="DS218" s="17">
        <f t="shared" si="128"/>
        <v>0.83799999999999997</v>
      </c>
      <c r="DT218" s="16">
        <f>IF(DS218&gt;=1,VLOOKUP(BO218,'PAINEL E TARGET'!$S$1:$W$8,5,0),0)</f>
        <v>0</v>
      </c>
      <c r="DU218" s="16">
        <f t="shared" si="143"/>
        <v>1008</v>
      </c>
    </row>
    <row r="219" spans="2:125" s="32" customFormat="1" x14ac:dyDescent="0.2">
      <c r="B219" s="44">
        <v>43541</v>
      </c>
      <c r="C219" s="65">
        <v>1002</v>
      </c>
      <c r="D219" s="66" t="s">
        <v>223</v>
      </c>
      <c r="E219" s="65">
        <v>311</v>
      </c>
      <c r="F219" s="65" t="s">
        <v>943</v>
      </c>
      <c r="G219" s="67">
        <v>5844433.9574252162</v>
      </c>
      <c r="H219" s="67">
        <v>3530380.8693435481</v>
      </c>
      <c r="I219" s="67">
        <v>2840348.1099999994</v>
      </c>
      <c r="J219" s="68">
        <v>0.80454438631946934</v>
      </c>
      <c r="K219" s="67">
        <v>806078.81467065832</v>
      </c>
      <c r="L219" s="67">
        <v>2555846.0887089181</v>
      </c>
      <c r="M219" s="67">
        <v>705865.15</v>
      </c>
      <c r="N219" s="67">
        <v>2077538.5999999999</v>
      </c>
      <c r="O219" s="67">
        <v>5576194.8885808969</v>
      </c>
      <c r="P219" s="67">
        <v>8434.5666696382104</v>
      </c>
      <c r="Q219" s="67">
        <v>59.9</v>
      </c>
      <c r="R219" s="67">
        <v>0</v>
      </c>
      <c r="S219" s="67">
        <v>0</v>
      </c>
      <c r="T219" s="68">
        <v>0.12718613062068648</v>
      </c>
      <c r="U219" s="68">
        <v>0.12531093131019369</v>
      </c>
      <c r="V219" s="68">
        <v>0.98525625945736728</v>
      </c>
      <c r="W219" s="67">
        <v>426517.46</v>
      </c>
      <c r="X219" s="67">
        <v>348783.41</v>
      </c>
      <c r="Y219" s="68">
        <v>0.81774708589889844</v>
      </c>
      <c r="Z219" s="68">
        <v>0.21230367438680839</v>
      </c>
      <c r="AA219" s="68">
        <v>0.19883666535981354</v>
      </c>
      <c r="AB219" s="68">
        <v>0.93656723527799846</v>
      </c>
      <c r="AC219" s="67">
        <v>713749.00999999989</v>
      </c>
      <c r="AD219" s="67">
        <v>553442.72000000009</v>
      </c>
      <c r="AE219" s="68">
        <v>0.77540243453367474</v>
      </c>
      <c r="AF219" s="43">
        <v>80</v>
      </c>
      <c r="AG219" s="43">
        <v>66</v>
      </c>
      <c r="AH219" s="43">
        <v>115</v>
      </c>
      <c r="AI219" s="43">
        <v>72</v>
      </c>
      <c r="AJ219" s="67">
        <v>204069.98</v>
      </c>
      <c r="AK219" s="67">
        <v>145077.5</v>
      </c>
      <c r="AL219" s="68">
        <v>0.7109203421296949</v>
      </c>
      <c r="AM219" s="67">
        <v>37232.779999999992</v>
      </c>
      <c r="AN219" s="67">
        <v>35100.990000000005</v>
      </c>
      <c r="AO219" s="68">
        <v>0.94274426996856031</v>
      </c>
      <c r="AP219" s="67">
        <v>72712.09</v>
      </c>
      <c r="AQ219" s="67">
        <v>41612.629999999997</v>
      </c>
      <c r="AR219" s="68">
        <v>0.57229313584577202</v>
      </c>
      <c r="AS219" s="67">
        <v>112502.61</v>
      </c>
      <c r="AT219" s="67">
        <v>126992.29000000001</v>
      </c>
      <c r="AU219" s="68">
        <v>1.1287941675308688</v>
      </c>
      <c r="AV219" s="43">
        <v>8451.9500000000007</v>
      </c>
      <c r="AW219" s="43">
        <v>9173.4299999999985</v>
      </c>
      <c r="AX219" s="69">
        <v>1.0853625494708319</v>
      </c>
      <c r="AY219" s="43">
        <v>806078.81467065832</v>
      </c>
      <c r="AZ219" s="43">
        <v>705865.15000000014</v>
      </c>
      <c r="BA219" s="43">
        <v>81417.213782287916</v>
      </c>
      <c r="BB219" s="43">
        <v>87262.080000000016</v>
      </c>
      <c r="BC219" s="43">
        <v>1335225.1904044335</v>
      </c>
      <c r="BD219" s="43">
        <v>135641.09456188834</v>
      </c>
      <c r="BE219" s="43">
        <v>711672.66999999993</v>
      </c>
      <c r="BF219" s="43">
        <v>1191044.25</v>
      </c>
      <c r="BG219" s="43">
        <v>14102.330000000002</v>
      </c>
      <c r="BH219" s="43">
        <v>187</v>
      </c>
      <c r="BI219" s="44">
        <v>43173</v>
      </c>
      <c r="BJ219" s="44">
        <v>43541</v>
      </c>
      <c r="BK219" s="44">
        <v>43172</v>
      </c>
      <c r="BL219" s="43">
        <f t="shared" si="129"/>
        <v>2840348.1099999994</v>
      </c>
      <c r="BM219" s="43">
        <f t="shared" si="130"/>
        <v>2783403.75</v>
      </c>
      <c r="BO219" s="16" t="str">
        <f>IFERROR(VLOOKUP($C219,'PORTE LOJA'!A:B,2,0),"PORTE 1")</f>
        <v>PORTE 6</v>
      </c>
      <c r="BP219" s="16">
        <f>VLOOKUP(BO219,'PAINEL E TARGET'!$S$1:$W$8,3,0)</f>
        <v>4500</v>
      </c>
      <c r="BQ219" s="16">
        <f t="shared" si="108"/>
        <v>1</v>
      </c>
      <c r="BR219" s="16">
        <f t="shared" si="109"/>
        <v>1</v>
      </c>
      <c r="BS219" s="16">
        <f t="shared" si="110"/>
        <v>1</v>
      </c>
      <c r="BT219" s="16">
        <f t="shared" si="111"/>
        <v>1</v>
      </c>
      <c r="BU219" s="16">
        <f t="shared" si="112"/>
        <v>1</v>
      </c>
      <c r="BV219" s="16">
        <f t="shared" si="113"/>
        <v>1</v>
      </c>
      <c r="BW219" s="17" t="str">
        <f t="shared" si="131"/>
        <v>111111</v>
      </c>
      <c r="BY219" s="17">
        <f t="shared" si="114"/>
        <v>0.80500000000000005</v>
      </c>
      <c r="BZ219" s="17">
        <f t="shared" si="115"/>
        <v>0.82799999999999996</v>
      </c>
      <c r="CA219" s="17" t="str">
        <f t="shared" si="132"/>
        <v>Sem Retira</v>
      </c>
      <c r="CB219" s="17">
        <f t="shared" si="133"/>
        <v>0.82799999999999996</v>
      </c>
      <c r="CC219" s="33" t="str">
        <f>IF(CB219&gt;='PAINEL E TARGET'!$T$11,'PAINEL E TARGET'!$S$11,
IF(CB219&gt;='PAINEL E TARGET'!$T$12,'PAINEL E TARGET'!$S$12,
IF(CB219&gt;='PAINEL E TARGET'!$T$13,'PAINEL E TARGET'!$S$13,
IF(CB219&gt;='PAINEL E TARGET'!$T$14,'PAINEL E TARGET'!$S$14,
IF(CB219&gt;='PAINEL E TARGET'!$T$15,'PAINEL E TARGET'!$S$15,
IF(CB219&gt;='PAINEL E TARGET'!$T$16,'PAINEL E TARGET'!$S$16,
IF(CB219&gt;='PAINEL E TARGET'!$T$17,'PAINEL E TARGET'!$S$17,
IF(CB219&gt;='PAINEL E TARGET'!$T$18,'PAINEL E TARGET'!$S$18,'PAINEL E TARGET'!$S$19))))))))</f>
        <v>Não elegível</v>
      </c>
      <c r="CD219" s="17">
        <f>IFERROR(VLOOKUP($BW219,'PAINEL E TARGET'!$G$1:$Q$99,4,0),0)</f>
        <v>0.25</v>
      </c>
      <c r="CE219" s="17">
        <f>VLOOKUP(CC219,'PAINEL E TARGET'!$S$10:$U$19,3,0)</f>
        <v>0</v>
      </c>
      <c r="CF219" s="16">
        <f t="shared" si="134"/>
        <v>0</v>
      </c>
      <c r="CG219" s="17">
        <f t="shared" si="116"/>
        <v>0.71099999999999997</v>
      </c>
      <c r="CH219" s="17">
        <f t="shared" si="117"/>
        <v>0.94299999999999995</v>
      </c>
      <c r="CI219" s="17">
        <f t="shared" si="118"/>
        <v>0.57199999999999995</v>
      </c>
      <c r="CJ219" s="17">
        <f t="shared" si="119"/>
        <v>1.129</v>
      </c>
      <c r="CK219" s="17">
        <f t="shared" si="120"/>
        <v>1.085</v>
      </c>
      <c r="CL219" s="17">
        <f t="shared" si="121"/>
        <v>0.81799999999999995</v>
      </c>
      <c r="CM219" s="16">
        <f t="shared" si="122"/>
        <v>4</v>
      </c>
      <c r="CN219" s="17" t="str">
        <f t="shared" si="135"/>
        <v>não ok</v>
      </c>
      <c r="CO219" s="17">
        <f t="shared" si="136"/>
        <v>0</v>
      </c>
      <c r="CP219" s="33" t="str">
        <f>IF(CO219&gt;='PAINEL E TARGET'!$T$11,'PAINEL E TARGET'!$S$11,
IF(CO219&gt;='PAINEL E TARGET'!$T$12,'PAINEL E TARGET'!$S$12,
IF(CO219&gt;='PAINEL E TARGET'!$T$13,'PAINEL E TARGET'!$S$13,
IF(CO219&gt;='PAINEL E TARGET'!$T$14,'PAINEL E TARGET'!$S$14,
IF(CO219&gt;='PAINEL E TARGET'!$T$15,'PAINEL E TARGET'!$S$15,
IF(CO219&gt;='PAINEL E TARGET'!$T$16,'PAINEL E TARGET'!$S$16,
IF(CO219&gt;='PAINEL E TARGET'!$T$17,'PAINEL E TARGET'!$S$17,
IF(CO219&gt;='PAINEL E TARGET'!$T$18,'PAINEL E TARGET'!$S$18,'PAINEL E TARGET'!$S$19))))))))</f>
        <v>Não elegível</v>
      </c>
      <c r="CQ219" s="17">
        <f>IFERROR(VLOOKUP($BW219,'PAINEL E TARGET'!$G$1:$Q$99,5,0),0)</f>
        <v>0.25</v>
      </c>
      <c r="CR219" s="17">
        <f>VLOOKUP(CP219,'PAINEL E TARGET'!$S$10:$U$19,3,0)</f>
        <v>0</v>
      </c>
      <c r="CS219" s="16">
        <f t="shared" si="137"/>
        <v>0</v>
      </c>
      <c r="CT219" s="17">
        <f t="shared" si="123"/>
        <v>0.77500000000000002</v>
      </c>
      <c r="CU219" s="33" t="str">
        <f>IF(CT219&gt;='PAINEL E TARGET'!$T$11,'PAINEL E TARGET'!$S$11,
IF(CT219&gt;='PAINEL E TARGET'!$T$12,'PAINEL E TARGET'!$S$12,
IF(CT219&gt;='PAINEL E TARGET'!$T$13,'PAINEL E TARGET'!$S$13,
IF(CT219&gt;='PAINEL E TARGET'!$T$14,'PAINEL E TARGET'!$S$14,
IF(CT219&gt;='PAINEL E TARGET'!$T$15,'PAINEL E TARGET'!$S$15,
IF(CT219&gt;='PAINEL E TARGET'!$T$16,'PAINEL E TARGET'!$S$16,
IF(CT219&gt;='PAINEL E TARGET'!$T$17,'PAINEL E TARGET'!$S$17,
IF(CT219&gt;='PAINEL E TARGET'!$T$18,'PAINEL E TARGET'!$S$18,'PAINEL E TARGET'!$S$19))))))))</f>
        <v>Não elegível</v>
      </c>
      <c r="CV219" s="17">
        <f>IFERROR(VLOOKUP($BW219,'PAINEL E TARGET'!$G$1:$Q$99,6,0),0)</f>
        <v>0.2</v>
      </c>
      <c r="CW219" s="17">
        <f>VLOOKUP(CU219,'PAINEL E TARGET'!$S$10:$U$19,3,0)</f>
        <v>0</v>
      </c>
      <c r="CX219" s="16">
        <f t="shared" si="138"/>
        <v>0</v>
      </c>
      <c r="CY219" s="17">
        <f t="shared" si="124"/>
        <v>0.876</v>
      </c>
      <c r="CZ219" s="33" t="str">
        <f>IF(CY219&gt;='PAINEL E TARGET'!$T$11,'PAINEL E TARGET'!$S$11,
IF(CY219&gt;='PAINEL E TARGET'!$T$12,'PAINEL E TARGET'!$S$12,
IF(CY219&gt;='PAINEL E TARGET'!$T$13,'PAINEL E TARGET'!$S$13,
IF(CY219&gt;='PAINEL E TARGET'!$T$14,'PAINEL E TARGET'!$S$14,
IF(CY219&gt;='PAINEL E TARGET'!$T$15,'PAINEL E TARGET'!$S$15,
IF(CY219&gt;='PAINEL E TARGET'!$T$16,'PAINEL E TARGET'!$S$16,
IF(CY219&gt;='PAINEL E TARGET'!$T$17,'PAINEL E TARGET'!$S$17,
IF(CY219&gt;='PAINEL E TARGET'!$T$18,'PAINEL E TARGET'!$S$18,'PAINEL E TARGET'!$S$19))))))))</f>
        <v>Não elegível</v>
      </c>
      <c r="DA219" s="17">
        <f>IFERROR(VLOOKUP($BW219,'PAINEL E TARGET'!$G$1:$Q$99,7,0),0)</f>
        <v>0.15</v>
      </c>
      <c r="DB219" s="17">
        <f>VLOOKUP(CZ219,'PAINEL E TARGET'!$S$10:$U$19,3,0)</f>
        <v>0</v>
      </c>
      <c r="DC219" s="16">
        <f t="shared" si="139"/>
        <v>0</v>
      </c>
      <c r="DD219" s="17">
        <f t="shared" si="125"/>
        <v>1.0720000000000001</v>
      </c>
      <c r="DE219" s="33" t="str">
        <f>IF(DD219&gt;='PAINEL E TARGET'!$T$11,'PAINEL E TARGET'!$S$11,
IF(DD219&gt;='PAINEL E TARGET'!$T$12,'PAINEL E TARGET'!$S$12,
IF(DD219&gt;='PAINEL E TARGET'!$T$13,'PAINEL E TARGET'!$S$13,
IF(DD219&gt;='PAINEL E TARGET'!$T$14,'PAINEL E TARGET'!$S$14,
IF(DD219&gt;='PAINEL E TARGET'!$T$15,'PAINEL E TARGET'!$S$15,
IF(DD219&gt;='PAINEL E TARGET'!$T$16,'PAINEL E TARGET'!$S$16,
IF(DD219&gt;='PAINEL E TARGET'!$T$17,'PAINEL E TARGET'!$S$17,
IF(DD219&gt;='PAINEL E TARGET'!$T$18,'PAINEL E TARGET'!$S$18,'PAINEL E TARGET'!$S$19))))))))</f>
        <v>3. Fx de 105% a 109,9%</v>
      </c>
      <c r="DF219" s="17">
        <f>IFERROR(VLOOKUP($BW219,'PAINEL E TARGET'!$G$1:$Q$99,8,0),0)</f>
        <v>0.1</v>
      </c>
      <c r="DG219" s="17">
        <f>VLOOKUP(DE219,'PAINEL E TARGET'!$S$10:$U$19,3,0)</f>
        <v>1.1000000000000001</v>
      </c>
      <c r="DH219" s="16">
        <f t="shared" si="140"/>
        <v>495.00000000000006</v>
      </c>
      <c r="DI219" s="17">
        <f t="shared" si="126"/>
        <v>0.626</v>
      </c>
      <c r="DJ219" s="33" t="str">
        <f>IF(DI219&gt;='PAINEL E TARGET'!$T$11,'PAINEL E TARGET'!$S$11,
IF(DI219&gt;='PAINEL E TARGET'!$T$12,'PAINEL E TARGET'!$S$12,
IF(DI219&gt;='PAINEL E TARGET'!$T$13,'PAINEL E TARGET'!$S$13,
IF(DI219&gt;='PAINEL E TARGET'!$T$14,'PAINEL E TARGET'!$S$14,
IF(DI219&gt;='PAINEL E TARGET'!$T$15,'PAINEL E TARGET'!$S$15,
IF(DI219&gt;='PAINEL E TARGET'!$T$16,'PAINEL E TARGET'!$S$16,
IF(DI219&gt;='PAINEL E TARGET'!$T$17,'PAINEL E TARGET'!$S$17,
IF(DI219&gt;='PAINEL E TARGET'!$T$18,'PAINEL E TARGET'!$S$18,'PAINEL E TARGET'!$S$19))))))))</f>
        <v>Não elegível</v>
      </c>
      <c r="DK219" s="17">
        <f>IFERROR(VLOOKUP($BW219,'PAINEL E TARGET'!$G$1:$Q$99,9,0),0)</f>
        <v>0.05</v>
      </c>
      <c r="DL219" s="17">
        <f>VLOOKUP(DJ219,'PAINEL E TARGET'!$S$10:$U$19,3,0)</f>
        <v>0</v>
      </c>
      <c r="DM219" s="16">
        <f t="shared" si="141"/>
        <v>0</v>
      </c>
      <c r="DN219" s="17">
        <f t="shared" si="127"/>
        <v>1.085</v>
      </c>
      <c r="DO219" s="33" t="str">
        <f>IF(DN219&gt;='PAINEL E TARGET'!$T$11,'PAINEL E TARGET'!$S$11,
IF(DN219&gt;='PAINEL E TARGET'!$T$12,'PAINEL E TARGET'!$S$12,
IF(DN219&gt;='PAINEL E TARGET'!$T$13,'PAINEL E TARGET'!$S$13,
IF(DN219&gt;='PAINEL E TARGET'!$T$14,'PAINEL E TARGET'!$S$14,
IF(DN219&gt;='PAINEL E TARGET'!$T$15,'PAINEL E TARGET'!$S$15,
IF(DN219&gt;='PAINEL E TARGET'!$T$16,'PAINEL E TARGET'!$S$16,
IF(DN219&gt;='PAINEL E TARGET'!$T$17,'PAINEL E TARGET'!$S$17,
IF(DN219&gt;='PAINEL E TARGET'!$T$18,'PAINEL E TARGET'!$S$18,'PAINEL E TARGET'!$S$19))))))))</f>
        <v>3. Fx de 105% a 109,9%</v>
      </c>
      <c r="DP219" s="17">
        <f>IFERROR(VLOOKUP($BW219,'PAINEL E TARGET'!$G$1:$Q$99,10,0),0)</f>
        <v>0</v>
      </c>
      <c r="DQ219" s="17">
        <f>VLOOKUP(DO219,'PAINEL E TARGET'!$S$10:$U$19,3,0)</f>
        <v>1.1000000000000001</v>
      </c>
      <c r="DR219" s="16">
        <f t="shared" si="142"/>
        <v>0</v>
      </c>
      <c r="DS219" s="17">
        <f t="shared" si="128"/>
        <v>0.82499999999999996</v>
      </c>
      <c r="DT219" s="16">
        <f>IF(DS219&gt;=1,VLOOKUP(BO219,'PAINEL E TARGET'!$S$1:$W$8,5,0),0)</f>
        <v>0</v>
      </c>
      <c r="DU219" s="16">
        <f t="shared" si="143"/>
        <v>495.00000000000006</v>
      </c>
    </row>
    <row r="220" spans="2:125" s="32" customFormat="1" x14ac:dyDescent="0.2">
      <c r="B220" s="44">
        <v>43541</v>
      </c>
      <c r="C220" s="65">
        <v>1003</v>
      </c>
      <c r="D220" s="66" t="s">
        <v>224</v>
      </c>
      <c r="E220" s="65">
        <v>317</v>
      </c>
      <c r="F220" s="65" t="s">
        <v>943</v>
      </c>
      <c r="G220" s="67">
        <v>4690285.3815397499</v>
      </c>
      <c r="H220" s="67">
        <v>2941460.5503442297</v>
      </c>
      <c r="I220" s="67">
        <v>2376247.5200000005</v>
      </c>
      <c r="J220" s="68">
        <v>0.80784612927136346</v>
      </c>
      <c r="K220" s="67">
        <v>438710.28703912511</v>
      </c>
      <c r="L220" s="67">
        <v>2261424.1585230064</v>
      </c>
      <c r="M220" s="67">
        <v>391855.79</v>
      </c>
      <c r="N220" s="67">
        <v>1934620.2399999998</v>
      </c>
      <c r="O220" s="67">
        <v>4325971.0732826544</v>
      </c>
      <c r="P220" s="67">
        <v>19259.914719731762</v>
      </c>
      <c r="Q220" s="67">
        <v>0</v>
      </c>
      <c r="R220" s="67">
        <v>0</v>
      </c>
      <c r="S220" s="67">
        <v>17899.8</v>
      </c>
      <c r="T220" s="68">
        <v>8.6988670046680872E-2</v>
      </c>
      <c r="U220" s="68">
        <v>8.5861486395800088E-2</v>
      </c>
      <c r="V220" s="68">
        <v>0.98704217859319032</v>
      </c>
      <c r="W220" s="67">
        <v>233205.71</v>
      </c>
      <c r="X220" s="67">
        <v>199754.69000000003</v>
      </c>
      <c r="Y220" s="68">
        <v>0.85656003019823157</v>
      </c>
      <c r="Z220" s="68">
        <v>0.10975378299664773</v>
      </c>
      <c r="AA220" s="68">
        <v>0.10202317880747731</v>
      </c>
      <c r="AB220" s="68">
        <v>0.92956412090682528</v>
      </c>
      <c r="AC220" s="67">
        <v>296349.96999999997</v>
      </c>
      <c r="AD220" s="67">
        <v>237354.47999999998</v>
      </c>
      <c r="AE220" s="68">
        <v>0.80092628320495529</v>
      </c>
      <c r="AF220" s="43">
        <v>80</v>
      </c>
      <c r="AG220" s="43">
        <v>73</v>
      </c>
      <c r="AH220" s="43">
        <v>71</v>
      </c>
      <c r="AI220" s="43">
        <v>47</v>
      </c>
      <c r="AJ220" s="67">
        <v>112533.54999999999</v>
      </c>
      <c r="AK220" s="67">
        <v>94248.13</v>
      </c>
      <c r="AL220" s="68">
        <v>0.83751139104738115</v>
      </c>
      <c r="AM220" s="67">
        <v>31688.45</v>
      </c>
      <c r="AN220" s="67">
        <v>24742.000000000004</v>
      </c>
      <c r="AO220" s="68">
        <v>0.78078921499789367</v>
      </c>
      <c r="AP220" s="67">
        <v>19087.670000000002</v>
      </c>
      <c r="AQ220" s="67">
        <v>16610.599999999999</v>
      </c>
      <c r="AR220" s="68">
        <v>0.87022669608181602</v>
      </c>
      <c r="AS220" s="67">
        <v>69896.040000000008</v>
      </c>
      <c r="AT220" s="67">
        <v>64153.96</v>
      </c>
      <c r="AU220" s="68">
        <v>0.91784827867215357</v>
      </c>
      <c r="AV220" s="43">
        <v>3752.3900000000003</v>
      </c>
      <c r="AW220" s="43">
        <v>1399.75</v>
      </c>
      <c r="AX220" s="69">
        <v>0.37302892289980516</v>
      </c>
      <c r="AY220" s="43">
        <v>438710.28703912511</v>
      </c>
      <c r="AZ220" s="43">
        <v>391855.79</v>
      </c>
      <c r="BA220" s="43">
        <v>94928.626082586416</v>
      </c>
      <c r="BB220" s="43">
        <v>96798.01999999999</v>
      </c>
      <c r="BC220" s="43">
        <v>703032.79304107674</v>
      </c>
      <c r="BD220" s="43">
        <v>152806.65023386225</v>
      </c>
      <c r="BE220" s="43">
        <v>375645.76</v>
      </c>
      <c r="BF220" s="43">
        <v>477489.25999999995</v>
      </c>
      <c r="BG220" s="43">
        <v>6044.9600000000009</v>
      </c>
      <c r="BH220" s="43">
        <v>114</v>
      </c>
      <c r="BI220" s="44">
        <v>43173</v>
      </c>
      <c r="BJ220" s="44">
        <v>43541</v>
      </c>
      <c r="BK220" s="44">
        <v>43172</v>
      </c>
      <c r="BL220" s="43">
        <f t="shared" si="129"/>
        <v>2394147.3200000003</v>
      </c>
      <c r="BM220" s="43">
        <f t="shared" si="130"/>
        <v>2344375.8299999996</v>
      </c>
      <c r="BO220" s="16" t="str">
        <f>IFERROR(VLOOKUP($C220,'PORTE LOJA'!A:B,2,0),"PORTE 1")</f>
        <v>PORTE 5</v>
      </c>
      <c r="BP220" s="16">
        <f>VLOOKUP(BO220,'PAINEL E TARGET'!$S$1:$W$8,3,0)</f>
        <v>3750</v>
      </c>
      <c r="BQ220" s="16">
        <f t="shared" si="108"/>
        <v>1</v>
      </c>
      <c r="BR220" s="16">
        <f t="shared" si="109"/>
        <v>1</v>
      </c>
      <c r="BS220" s="16">
        <f t="shared" si="110"/>
        <v>1</v>
      </c>
      <c r="BT220" s="16">
        <f t="shared" si="111"/>
        <v>1</v>
      </c>
      <c r="BU220" s="16">
        <f t="shared" si="112"/>
        <v>1</v>
      </c>
      <c r="BV220" s="16">
        <f t="shared" si="113"/>
        <v>1</v>
      </c>
      <c r="BW220" s="17" t="str">
        <f t="shared" si="131"/>
        <v>111111</v>
      </c>
      <c r="BY220" s="17">
        <f t="shared" si="114"/>
        <v>0.81399999999999995</v>
      </c>
      <c r="BZ220" s="17">
        <f t="shared" si="115"/>
        <v>0.86799999999999999</v>
      </c>
      <c r="CA220" s="17" t="str">
        <f t="shared" si="132"/>
        <v>Sem Retira</v>
      </c>
      <c r="CB220" s="17">
        <f t="shared" si="133"/>
        <v>0.86799999999999999</v>
      </c>
      <c r="CC220" s="33" t="str">
        <f>IF(CB220&gt;='PAINEL E TARGET'!$T$11,'PAINEL E TARGET'!$S$11,
IF(CB220&gt;='PAINEL E TARGET'!$T$12,'PAINEL E TARGET'!$S$12,
IF(CB220&gt;='PAINEL E TARGET'!$T$13,'PAINEL E TARGET'!$S$13,
IF(CB220&gt;='PAINEL E TARGET'!$T$14,'PAINEL E TARGET'!$S$14,
IF(CB220&gt;='PAINEL E TARGET'!$T$15,'PAINEL E TARGET'!$S$15,
IF(CB220&gt;='PAINEL E TARGET'!$T$16,'PAINEL E TARGET'!$S$16,
IF(CB220&gt;='PAINEL E TARGET'!$T$17,'PAINEL E TARGET'!$S$17,
IF(CB220&gt;='PAINEL E TARGET'!$T$18,'PAINEL E TARGET'!$S$18,'PAINEL E TARGET'!$S$19))))))))</f>
        <v>Não elegível</v>
      </c>
      <c r="CD220" s="17">
        <f>IFERROR(VLOOKUP($BW220,'PAINEL E TARGET'!$G$1:$Q$99,4,0),0)</f>
        <v>0.25</v>
      </c>
      <c r="CE220" s="17">
        <f>VLOOKUP(CC220,'PAINEL E TARGET'!$S$10:$U$19,3,0)</f>
        <v>0</v>
      </c>
      <c r="CF220" s="16">
        <f t="shared" si="134"/>
        <v>0</v>
      </c>
      <c r="CG220" s="17">
        <f t="shared" si="116"/>
        <v>0.83799999999999997</v>
      </c>
      <c r="CH220" s="17">
        <f t="shared" si="117"/>
        <v>0.78100000000000003</v>
      </c>
      <c r="CI220" s="17">
        <f t="shared" si="118"/>
        <v>0.87</v>
      </c>
      <c r="CJ220" s="17">
        <f t="shared" si="119"/>
        <v>0.91800000000000004</v>
      </c>
      <c r="CK220" s="17">
        <f t="shared" si="120"/>
        <v>0.373</v>
      </c>
      <c r="CL220" s="17">
        <f t="shared" si="121"/>
        <v>0.85699999999999998</v>
      </c>
      <c r="CM220" s="16">
        <f t="shared" si="122"/>
        <v>4</v>
      </c>
      <c r="CN220" s="17" t="str">
        <f t="shared" si="135"/>
        <v>não ok</v>
      </c>
      <c r="CO220" s="17">
        <f t="shared" si="136"/>
        <v>0</v>
      </c>
      <c r="CP220" s="33" t="str">
        <f>IF(CO220&gt;='PAINEL E TARGET'!$T$11,'PAINEL E TARGET'!$S$11,
IF(CO220&gt;='PAINEL E TARGET'!$T$12,'PAINEL E TARGET'!$S$12,
IF(CO220&gt;='PAINEL E TARGET'!$T$13,'PAINEL E TARGET'!$S$13,
IF(CO220&gt;='PAINEL E TARGET'!$T$14,'PAINEL E TARGET'!$S$14,
IF(CO220&gt;='PAINEL E TARGET'!$T$15,'PAINEL E TARGET'!$S$15,
IF(CO220&gt;='PAINEL E TARGET'!$T$16,'PAINEL E TARGET'!$S$16,
IF(CO220&gt;='PAINEL E TARGET'!$T$17,'PAINEL E TARGET'!$S$17,
IF(CO220&gt;='PAINEL E TARGET'!$T$18,'PAINEL E TARGET'!$S$18,'PAINEL E TARGET'!$S$19))))))))</f>
        <v>Não elegível</v>
      </c>
      <c r="CQ220" s="17">
        <f>IFERROR(VLOOKUP($BW220,'PAINEL E TARGET'!$G$1:$Q$99,5,0),0)</f>
        <v>0.25</v>
      </c>
      <c r="CR220" s="17">
        <f>VLOOKUP(CP220,'PAINEL E TARGET'!$S$10:$U$19,3,0)</f>
        <v>0</v>
      </c>
      <c r="CS220" s="16">
        <f t="shared" si="137"/>
        <v>0</v>
      </c>
      <c r="CT220" s="17">
        <f t="shared" si="123"/>
        <v>0.80100000000000005</v>
      </c>
      <c r="CU220" s="33" t="str">
        <f>IF(CT220&gt;='PAINEL E TARGET'!$T$11,'PAINEL E TARGET'!$S$11,
IF(CT220&gt;='PAINEL E TARGET'!$T$12,'PAINEL E TARGET'!$S$12,
IF(CT220&gt;='PAINEL E TARGET'!$T$13,'PAINEL E TARGET'!$S$13,
IF(CT220&gt;='PAINEL E TARGET'!$T$14,'PAINEL E TARGET'!$S$14,
IF(CT220&gt;='PAINEL E TARGET'!$T$15,'PAINEL E TARGET'!$S$15,
IF(CT220&gt;='PAINEL E TARGET'!$T$16,'PAINEL E TARGET'!$S$16,
IF(CT220&gt;='PAINEL E TARGET'!$T$17,'PAINEL E TARGET'!$S$17,
IF(CT220&gt;='PAINEL E TARGET'!$T$18,'PAINEL E TARGET'!$S$18,'PAINEL E TARGET'!$S$19))))))))</f>
        <v>Não elegível</v>
      </c>
      <c r="CV220" s="17">
        <f>IFERROR(VLOOKUP($BW220,'PAINEL E TARGET'!$G$1:$Q$99,6,0),0)</f>
        <v>0.2</v>
      </c>
      <c r="CW220" s="17">
        <f>VLOOKUP(CU220,'PAINEL E TARGET'!$S$10:$U$19,3,0)</f>
        <v>0</v>
      </c>
      <c r="CX220" s="16">
        <f t="shared" si="138"/>
        <v>0</v>
      </c>
      <c r="CY220" s="17">
        <f t="shared" si="124"/>
        <v>0.89300000000000002</v>
      </c>
      <c r="CZ220" s="33" t="str">
        <f>IF(CY220&gt;='PAINEL E TARGET'!$T$11,'PAINEL E TARGET'!$S$11,
IF(CY220&gt;='PAINEL E TARGET'!$T$12,'PAINEL E TARGET'!$S$12,
IF(CY220&gt;='PAINEL E TARGET'!$T$13,'PAINEL E TARGET'!$S$13,
IF(CY220&gt;='PAINEL E TARGET'!$T$14,'PAINEL E TARGET'!$S$14,
IF(CY220&gt;='PAINEL E TARGET'!$T$15,'PAINEL E TARGET'!$S$15,
IF(CY220&gt;='PAINEL E TARGET'!$T$16,'PAINEL E TARGET'!$S$16,
IF(CY220&gt;='PAINEL E TARGET'!$T$17,'PAINEL E TARGET'!$S$17,
IF(CY220&gt;='PAINEL E TARGET'!$T$18,'PAINEL E TARGET'!$S$18,'PAINEL E TARGET'!$S$19))))))))</f>
        <v>Não elegível</v>
      </c>
      <c r="DA220" s="17">
        <f>IFERROR(VLOOKUP($BW220,'PAINEL E TARGET'!$G$1:$Q$99,7,0),0)</f>
        <v>0.15</v>
      </c>
      <c r="DB220" s="17">
        <f>VLOOKUP(CZ220,'PAINEL E TARGET'!$S$10:$U$19,3,0)</f>
        <v>0</v>
      </c>
      <c r="DC220" s="16">
        <f t="shared" si="139"/>
        <v>0</v>
      </c>
      <c r="DD220" s="17">
        <f t="shared" si="125"/>
        <v>1.02</v>
      </c>
      <c r="DE220" s="33" t="str">
        <f>IF(DD220&gt;='PAINEL E TARGET'!$T$11,'PAINEL E TARGET'!$S$11,
IF(DD220&gt;='PAINEL E TARGET'!$T$12,'PAINEL E TARGET'!$S$12,
IF(DD220&gt;='PAINEL E TARGET'!$T$13,'PAINEL E TARGET'!$S$13,
IF(DD220&gt;='PAINEL E TARGET'!$T$14,'PAINEL E TARGET'!$S$14,
IF(DD220&gt;='PAINEL E TARGET'!$T$15,'PAINEL E TARGET'!$S$15,
IF(DD220&gt;='PAINEL E TARGET'!$T$16,'PAINEL E TARGET'!$S$16,
IF(DD220&gt;='PAINEL E TARGET'!$T$17,'PAINEL E TARGET'!$S$17,
IF(DD220&gt;='PAINEL E TARGET'!$T$18,'PAINEL E TARGET'!$S$18,'PAINEL E TARGET'!$S$19))))))))</f>
        <v>2. Fx de 100% a 104,9%</v>
      </c>
      <c r="DF220" s="17">
        <f>IFERROR(VLOOKUP($BW220,'PAINEL E TARGET'!$G$1:$Q$99,8,0),0)</f>
        <v>0.1</v>
      </c>
      <c r="DG220" s="17">
        <f>VLOOKUP(DE220,'PAINEL E TARGET'!$S$10:$U$19,3,0)</f>
        <v>1</v>
      </c>
      <c r="DH220" s="16">
        <f t="shared" si="140"/>
        <v>375</v>
      </c>
      <c r="DI220" s="17">
        <f t="shared" si="126"/>
        <v>0.66200000000000003</v>
      </c>
      <c r="DJ220" s="33" t="str">
        <f>IF(DI220&gt;='PAINEL E TARGET'!$T$11,'PAINEL E TARGET'!$S$11,
IF(DI220&gt;='PAINEL E TARGET'!$T$12,'PAINEL E TARGET'!$S$12,
IF(DI220&gt;='PAINEL E TARGET'!$T$13,'PAINEL E TARGET'!$S$13,
IF(DI220&gt;='PAINEL E TARGET'!$T$14,'PAINEL E TARGET'!$S$14,
IF(DI220&gt;='PAINEL E TARGET'!$T$15,'PAINEL E TARGET'!$S$15,
IF(DI220&gt;='PAINEL E TARGET'!$T$16,'PAINEL E TARGET'!$S$16,
IF(DI220&gt;='PAINEL E TARGET'!$T$17,'PAINEL E TARGET'!$S$17,
IF(DI220&gt;='PAINEL E TARGET'!$T$18,'PAINEL E TARGET'!$S$18,'PAINEL E TARGET'!$S$19))))))))</f>
        <v>Não elegível</v>
      </c>
      <c r="DK220" s="17">
        <f>IFERROR(VLOOKUP($BW220,'PAINEL E TARGET'!$G$1:$Q$99,9,0),0)</f>
        <v>0.05</v>
      </c>
      <c r="DL220" s="17">
        <f>VLOOKUP(DJ220,'PAINEL E TARGET'!$S$10:$U$19,3,0)</f>
        <v>0</v>
      </c>
      <c r="DM220" s="16">
        <f t="shared" si="141"/>
        <v>0</v>
      </c>
      <c r="DN220" s="17">
        <f t="shared" si="127"/>
        <v>0.373</v>
      </c>
      <c r="DO220" s="33" t="str">
        <f>IF(DN220&gt;='PAINEL E TARGET'!$T$11,'PAINEL E TARGET'!$S$11,
IF(DN220&gt;='PAINEL E TARGET'!$T$12,'PAINEL E TARGET'!$S$12,
IF(DN220&gt;='PAINEL E TARGET'!$T$13,'PAINEL E TARGET'!$S$13,
IF(DN220&gt;='PAINEL E TARGET'!$T$14,'PAINEL E TARGET'!$S$14,
IF(DN220&gt;='PAINEL E TARGET'!$T$15,'PAINEL E TARGET'!$S$15,
IF(DN220&gt;='PAINEL E TARGET'!$T$16,'PAINEL E TARGET'!$S$16,
IF(DN220&gt;='PAINEL E TARGET'!$T$17,'PAINEL E TARGET'!$S$17,
IF(DN220&gt;='PAINEL E TARGET'!$T$18,'PAINEL E TARGET'!$S$18,'PAINEL E TARGET'!$S$19))))))))</f>
        <v>Não elegível</v>
      </c>
      <c r="DP220" s="17">
        <f>IFERROR(VLOOKUP($BW220,'PAINEL E TARGET'!$G$1:$Q$99,10,0),0)</f>
        <v>0</v>
      </c>
      <c r="DQ220" s="17">
        <f>VLOOKUP(DO220,'PAINEL E TARGET'!$S$10:$U$19,3,0)</f>
        <v>0</v>
      </c>
      <c r="DR220" s="16">
        <f t="shared" si="142"/>
        <v>0</v>
      </c>
      <c r="DS220" s="17">
        <f t="shared" si="128"/>
        <v>0.91300000000000003</v>
      </c>
      <c r="DT220" s="16">
        <f>IF(DS220&gt;=1,VLOOKUP(BO220,'PAINEL E TARGET'!$S$1:$W$8,5,0),0)</f>
        <v>0</v>
      </c>
      <c r="DU220" s="16">
        <f t="shared" si="143"/>
        <v>375</v>
      </c>
    </row>
    <row r="221" spans="2:125" s="32" customFormat="1" ht="12.75" customHeight="1" x14ac:dyDescent="0.2">
      <c r="B221" s="44">
        <v>43541</v>
      </c>
      <c r="C221" s="65">
        <v>1005</v>
      </c>
      <c r="D221" s="66" t="s">
        <v>225</v>
      </c>
      <c r="E221" s="65">
        <v>314</v>
      </c>
      <c r="F221" s="65" t="s">
        <v>943</v>
      </c>
      <c r="G221" s="67">
        <v>1653797.3121157407</v>
      </c>
      <c r="H221" s="67">
        <v>1008610.62640325</v>
      </c>
      <c r="I221" s="67">
        <v>910048.15</v>
      </c>
      <c r="J221" s="68">
        <v>0.90227896293862364</v>
      </c>
      <c r="K221" s="67">
        <v>249487.47945258988</v>
      </c>
      <c r="L221" s="67">
        <v>727928.3596324909</v>
      </c>
      <c r="M221" s="67">
        <v>256700.05</v>
      </c>
      <c r="N221" s="67">
        <v>644521.21000000008</v>
      </c>
      <c r="O221" s="67">
        <v>1604082.3778728147</v>
      </c>
      <c r="P221" s="67" t="s">
        <v>1082</v>
      </c>
      <c r="Q221" s="67" t="s">
        <v>1082</v>
      </c>
      <c r="R221" s="67">
        <v>0</v>
      </c>
      <c r="S221" s="67">
        <v>0</v>
      </c>
      <c r="T221" s="68">
        <v>9.0843872637786191E-2</v>
      </c>
      <c r="U221" s="68">
        <v>8.1196386778536495E-2</v>
      </c>
      <c r="V221" s="68">
        <v>0.8938014686173027</v>
      </c>
      <c r="W221" s="67">
        <v>88792.239999999991</v>
      </c>
      <c r="X221" s="67">
        <v>73175.91</v>
      </c>
      <c r="Y221" s="68">
        <v>0.82412505867629882</v>
      </c>
      <c r="Z221" s="68">
        <v>0.16932700840506185</v>
      </c>
      <c r="AA221" s="68">
        <v>0.15899672628672784</v>
      </c>
      <c r="AB221" s="68">
        <v>0.93899211817631578</v>
      </c>
      <c r="AC221" s="67">
        <v>165502.90000000002</v>
      </c>
      <c r="AD221" s="67">
        <v>143291.22999999998</v>
      </c>
      <c r="AE221" s="68">
        <v>0.86579286526097099</v>
      </c>
      <c r="AF221" s="43">
        <v>80</v>
      </c>
      <c r="AG221" s="43">
        <v>60</v>
      </c>
      <c r="AH221" s="43">
        <v>33</v>
      </c>
      <c r="AI221" s="43">
        <v>27</v>
      </c>
      <c r="AJ221" s="67">
        <v>50246.87999999999</v>
      </c>
      <c r="AK221" s="67">
        <v>49047</v>
      </c>
      <c r="AL221" s="68">
        <v>0.97612030836541508</v>
      </c>
      <c r="AM221" s="67">
        <v>14690.560000000001</v>
      </c>
      <c r="AN221" s="67">
        <v>7561.9800000000005</v>
      </c>
      <c r="AO221" s="68">
        <v>0.51475096932996423</v>
      </c>
      <c r="AP221" s="67">
        <v>6570.9700000000012</v>
      </c>
      <c r="AQ221" s="67">
        <v>1717.97</v>
      </c>
      <c r="AR221" s="68">
        <v>0.26144846194701843</v>
      </c>
      <c r="AS221" s="67">
        <v>17283.829999999998</v>
      </c>
      <c r="AT221" s="67">
        <v>14848.96</v>
      </c>
      <c r="AU221" s="68">
        <v>0.85912439546095976</v>
      </c>
      <c r="AV221" s="43">
        <v>1613.89</v>
      </c>
      <c r="AW221" s="43">
        <v>944.82</v>
      </c>
      <c r="AX221" s="69">
        <v>0.58543023378297154</v>
      </c>
      <c r="AY221" s="43">
        <v>249487.47945258988</v>
      </c>
      <c r="AZ221" s="43">
        <v>256700.05000000002</v>
      </c>
      <c r="BA221" s="43">
        <v>52295.427199497484</v>
      </c>
      <c r="BB221" s="43">
        <v>53504.649999999994</v>
      </c>
      <c r="BC221" s="43">
        <v>408166.07681955874</v>
      </c>
      <c r="BD221" s="43">
        <v>86114.488813495409</v>
      </c>
      <c r="BE221" s="43">
        <v>146886.45000000001</v>
      </c>
      <c r="BF221" s="43">
        <v>273786.83</v>
      </c>
      <c r="BG221" s="43">
        <v>2671.2700000000004</v>
      </c>
      <c r="BH221" s="43">
        <v>61</v>
      </c>
      <c r="BI221" s="44">
        <v>43173</v>
      </c>
      <c r="BJ221" s="44">
        <v>43541</v>
      </c>
      <c r="BK221" s="44">
        <v>43172</v>
      </c>
      <c r="BL221" s="43">
        <f t="shared" si="129"/>
        <v>910048.15</v>
      </c>
      <c r="BM221" s="43">
        <f t="shared" si="130"/>
        <v>901221.26</v>
      </c>
      <c r="BO221" s="16" t="str">
        <f>IFERROR(VLOOKUP($C221,'PORTE LOJA'!A:B,2,0),"PORTE 1")</f>
        <v>PORTE 3</v>
      </c>
      <c r="BP221" s="16">
        <f>VLOOKUP(BO221,'PAINEL E TARGET'!$S$1:$W$8,3,0)</f>
        <v>2400</v>
      </c>
      <c r="BQ221" s="16">
        <f t="shared" si="108"/>
        <v>1</v>
      </c>
      <c r="BR221" s="16">
        <f t="shared" si="109"/>
        <v>1</v>
      </c>
      <c r="BS221" s="16">
        <f t="shared" si="110"/>
        <v>1</v>
      </c>
      <c r="BT221" s="16">
        <f t="shared" si="111"/>
        <v>1</v>
      </c>
      <c r="BU221" s="16">
        <f t="shared" si="112"/>
        <v>1</v>
      </c>
      <c r="BV221" s="16">
        <f t="shared" si="113"/>
        <v>1</v>
      </c>
      <c r="BW221" s="17" t="str">
        <f t="shared" si="131"/>
        <v>111111</v>
      </c>
      <c r="BY221" s="17">
        <f t="shared" si="114"/>
        <v>0.90200000000000002</v>
      </c>
      <c r="BZ221" s="17">
        <f t="shared" si="115"/>
        <v>0.92200000000000004</v>
      </c>
      <c r="CA221" s="17" t="str">
        <f t="shared" si="132"/>
        <v>Sem Retira</v>
      </c>
      <c r="CB221" s="17">
        <f t="shared" si="133"/>
        <v>0.92200000000000004</v>
      </c>
      <c r="CC221" s="33" t="str">
        <f>IF(CB221&gt;='PAINEL E TARGET'!$T$11,'PAINEL E TARGET'!$S$11,
IF(CB221&gt;='PAINEL E TARGET'!$T$12,'PAINEL E TARGET'!$S$12,
IF(CB221&gt;='PAINEL E TARGET'!$T$13,'PAINEL E TARGET'!$S$13,
IF(CB221&gt;='PAINEL E TARGET'!$T$14,'PAINEL E TARGET'!$S$14,
IF(CB221&gt;='PAINEL E TARGET'!$T$15,'PAINEL E TARGET'!$S$15,
IF(CB221&gt;='PAINEL E TARGET'!$T$16,'PAINEL E TARGET'!$S$16,
IF(CB221&gt;='PAINEL E TARGET'!$T$17,'PAINEL E TARGET'!$S$17,
IF(CB221&gt;='PAINEL E TARGET'!$T$18,'PAINEL E TARGET'!$S$18,'PAINEL E TARGET'!$S$19))))))))</f>
        <v>1. Fx de 90% a 99,9%</v>
      </c>
      <c r="CD221" s="17">
        <f>IFERROR(VLOOKUP($BW221,'PAINEL E TARGET'!$G$1:$Q$99,4,0),0)</f>
        <v>0.25</v>
      </c>
      <c r="CE221" s="17">
        <f>VLOOKUP(CC221,'PAINEL E TARGET'!$S$10:$U$19,3,0)</f>
        <v>0.5</v>
      </c>
      <c r="CF221" s="16">
        <f t="shared" si="134"/>
        <v>300</v>
      </c>
      <c r="CG221" s="17">
        <f t="shared" si="116"/>
        <v>0.97599999999999998</v>
      </c>
      <c r="CH221" s="17">
        <f t="shared" si="117"/>
        <v>0.51500000000000001</v>
      </c>
      <c r="CI221" s="17">
        <f t="shared" si="118"/>
        <v>0.26100000000000001</v>
      </c>
      <c r="CJ221" s="17">
        <f t="shared" si="119"/>
        <v>0.85899999999999999</v>
      </c>
      <c r="CK221" s="17">
        <f t="shared" si="120"/>
        <v>0.58499999999999996</v>
      </c>
      <c r="CL221" s="17">
        <f t="shared" si="121"/>
        <v>0.82399999999999995</v>
      </c>
      <c r="CM221" s="16">
        <f t="shared" si="122"/>
        <v>2</v>
      </c>
      <c r="CN221" s="17" t="str">
        <f t="shared" si="135"/>
        <v>não ok</v>
      </c>
      <c r="CO221" s="17">
        <f t="shared" si="136"/>
        <v>0</v>
      </c>
      <c r="CP221" s="33" t="str">
        <f>IF(CO221&gt;='PAINEL E TARGET'!$T$11,'PAINEL E TARGET'!$S$11,
IF(CO221&gt;='PAINEL E TARGET'!$T$12,'PAINEL E TARGET'!$S$12,
IF(CO221&gt;='PAINEL E TARGET'!$T$13,'PAINEL E TARGET'!$S$13,
IF(CO221&gt;='PAINEL E TARGET'!$T$14,'PAINEL E TARGET'!$S$14,
IF(CO221&gt;='PAINEL E TARGET'!$T$15,'PAINEL E TARGET'!$S$15,
IF(CO221&gt;='PAINEL E TARGET'!$T$16,'PAINEL E TARGET'!$S$16,
IF(CO221&gt;='PAINEL E TARGET'!$T$17,'PAINEL E TARGET'!$S$17,
IF(CO221&gt;='PAINEL E TARGET'!$T$18,'PAINEL E TARGET'!$S$18,'PAINEL E TARGET'!$S$19))))))))</f>
        <v>Não elegível</v>
      </c>
      <c r="CQ221" s="17">
        <f>IFERROR(VLOOKUP($BW221,'PAINEL E TARGET'!$G$1:$Q$99,5,0),0)</f>
        <v>0.25</v>
      </c>
      <c r="CR221" s="17">
        <f>VLOOKUP(CP221,'PAINEL E TARGET'!$S$10:$U$19,3,0)</f>
        <v>0</v>
      </c>
      <c r="CS221" s="16">
        <f t="shared" si="137"/>
        <v>0</v>
      </c>
      <c r="CT221" s="17">
        <f t="shared" si="123"/>
        <v>0.86599999999999999</v>
      </c>
      <c r="CU221" s="33" t="str">
        <f>IF(CT221&gt;='PAINEL E TARGET'!$T$11,'PAINEL E TARGET'!$S$11,
IF(CT221&gt;='PAINEL E TARGET'!$T$12,'PAINEL E TARGET'!$S$12,
IF(CT221&gt;='PAINEL E TARGET'!$T$13,'PAINEL E TARGET'!$S$13,
IF(CT221&gt;='PAINEL E TARGET'!$T$14,'PAINEL E TARGET'!$S$14,
IF(CT221&gt;='PAINEL E TARGET'!$T$15,'PAINEL E TARGET'!$S$15,
IF(CT221&gt;='PAINEL E TARGET'!$T$16,'PAINEL E TARGET'!$S$16,
IF(CT221&gt;='PAINEL E TARGET'!$T$17,'PAINEL E TARGET'!$S$17,
IF(CT221&gt;='PAINEL E TARGET'!$T$18,'PAINEL E TARGET'!$S$18,'PAINEL E TARGET'!$S$19))))))))</f>
        <v>Não elegível</v>
      </c>
      <c r="CV221" s="17">
        <f>IFERROR(VLOOKUP($BW221,'PAINEL E TARGET'!$G$1:$Q$99,6,0),0)</f>
        <v>0.2</v>
      </c>
      <c r="CW221" s="17">
        <f>VLOOKUP(CU221,'PAINEL E TARGET'!$S$10:$U$19,3,0)</f>
        <v>0</v>
      </c>
      <c r="CX221" s="16">
        <f t="shared" si="138"/>
        <v>0</v>
      </c>
      <c r="CY221" s="17">
        <f t="shared" si="124"/>
        <v>1.0289999999999999</v>
      </c>
      <c r="CZ221" s="33" t="str">
        <f>IF(CY221&gt;='PAINEL E TARGET'!$T$11,'PAINEL E TARGET'!$S$11,
IF(CY221&gt;='PAINEL E TARGET'!$T$12,'PAINEL E TARGET'!$S$12,
IF(CY221&gt;='PAINEL E TARGET'!$T$13,'PAINEL E TARGET'!$S$13,
IF(CY221&gt;='PAINEL E TARGET'!$T$14,'PAINEL E TARGET'!$S$14,
IF(CY221&gt;='PAINEL E TARGET'!$T$15,'PAINEL E TARGET'!$S$15,
IF(CY221&gt;='PAINEL E TARGET'!$T$16,'PAINEL E TARGET'!$S$16,
IF(CY221&gt;='PAINEL E TARGET'!$T$17,'PAINEL E TARGET'!$S$17,
IF(CY221&gt;='PAINEL E TARGET'!$T$18,'PAINEL E TARGET'!$S$18,'PAINEL E TARGET'!$S$19))))))))</f>
        <v>2. Fx de 100% a 104,9%</v>
      </c>
      <c r="DA221" s="17">
        <f>IFERROR(VLOOKUP($BW221,'PAINEL E TARGET'!$G$1:$Q$99,7,0),0)</f>
        <v>0.15</v>
      </c>
      <c r="DB221" s="17">
        <f>VLOOKUP(CZ221,'PAINEL E TARGET'!$S$10:$U$19,3,0)</f>
        <v>1</v>
      </c>
      <c r="DC221" s="16">
        <f t="shared" si="139"/>
        <v>360</v>
      </c>
      <c r="DD221" s="17">
        <f t="shared" si="125"/>
        <v>1.0229999999999999</v>
      </c>
      <c r="DE221" s="33" t="str">
        <f>IF(DD221&gt;='PAINEL E TARGET'!$T$11,'PAINEL E TARGET'!$S$11,
IF(DD221&gt;='PAINEL E TARGET'!$T$12,'PAINEL E TARGET'!$S$12,
IF(DD221&gt;='PAINEL E TARGET'!$T$13,'PAINEL E TARGET'!$S$13,
IF(DD221&gt;='PAINEL E TARGET'!$T$14,'PAINEL E TARGET'!$S$14,
IF(DD221&gt;='PAINEL E TARGET'!$T$15,'PAINEL E TARGET'!$S$15,
IF(DD221&gt;='PAINEL E TARGET'!$T$16,'PAINEL E TARGET'!$S$16,
IF(DD221&gt;='PAINEL E TARGET'!$T$17,'PAINEL E TARGET'!$S$17,
IF(DD221&gt;='PAINEL E TARGET'!$T$18,'PAINEL E TARGET'!$S$18,'PAINEL E TARGET'!$S$19))))))))</f>
        <v>2. Fx de 100% a 104,9%</v>
      </c>
      <c r="DF221" s="17">
        <f>IFERROR(VLOOKUP($BW221,'PAINEL E TARGET'!$G$1:$Q$99,8,0),0)</f>
        <v>0.1</v>
      </c>
      <c r="DG221" s="17">
        <f>VLOOKUP(DE221,'PAINEL E TARGET'!$S$10:$U$19,3,0)</f>
        <v>1</v>
      </c>
      <c r="DH221" s="16">
        <f t="shared" si="140"/>
        <v>240</v>
      </c>
      <c r="DI221" s="17">
        <f t="shared" si="126"/>
        <v>0.81799999999999995</v>
      </c>
      <c r="DJ221" s="33" t="str">
        <f>IF(DI221&gt;='PAINEL E TARGET'!$T$11,'PAINEL E TARGET'!$S$11,
IF(DI221&gt;='PAINEL E TARGET'!$T$12,'PAINEL E TARGET'!$S$12,
IF(DI221&gt;='PAINEL E TARGET'!$T$13,'PAINEL E TARGET'!$S$13,
IF(DI221&gt;='PAINEL E TARGET'!$T$14,'PAINEL E TARGET'!$S$14,
IF(DI221&gt;='PAINEL E TARGET'!$T$15,'PAINEL E TARGET'!$S$15,
IF(DI221&gt;='PAINEL E TARGET'!$T$16,'PAINEL E TARGET'!$S$16,
IF(DI221&gt;='PAINEL E TARGET'!$T$17,'PAINEL E TARGET'!$S$17,
IF(DI221&gt;='PAINEL E TARGET'!$T$18,'PAINEL E TARGET'!$S$18,'PAINEL E TARGET'!$S$19))))))))</f>
        <v>Não elegível</v>
      </c>
      <c r="DK221" s="17">
        <f>IFERROR(VLOOKUP($BW221,'PAINEL E TARGET'!$G$1:$Q$99,9,0),0)</f>
        <v>0.05</v>
      </c>
      <c r="DL221" s="17">
        <f>VLOOKUP(DJ221,'PAINEL E TARGET'!$S$10:$U$19,3,0)</f>
        <v>0</v>
      </c>
      <c r="DM221" s="16">
        <f t="shared" si="141"/>
        <v>0</v>
      </c>
      <c r="DN221" s="17">
        <f t="shared" si="127"/>
        <v>0.58499999999999996</v>
      </c>
      <c r="DO221" s="33" t="str">
        <f>IF(DN221&gt;='PAINEL E TARGET'!$T$11,'PAINEL E TARGET'!$S$11,
IF(DN221&gt;='PAINEL E TARGET'!$T$12,'PAINEL E TARGET'!$S$12,
IF(DN221&gt;='PAINEL E TARGET'!$T$13,'PAINEL E TARGET'!$S$13,
IF(DN221&gt;='PAINEL E TARGET'!$T$14,'PAINEL E TARGET'!$S$14,
IF(DN221&gt;='PAINEL E TARGET'!$T$15,'PAINEL E TARGET'!$S$15,
IF(DN221&gt;='PAINEL E TARGET'!$T$16,'PAINEL E TARGET'!$S$16,
IF(DN221&gt;='PAINEL E TARGET'!$T$17,'PAINEL E TARGET'!$S$17,
IF(DN221&gt;='PAINEL E TARGET'!$T$18,'PAINEL E TARGET'!$S$18,'PAINEL E TARGET'!$S$19))))))))</f>
        <v>Não elegível</v>
      </c>
      <c r="DP221" s="17">
        <f>IFERROR(VLOOKUP($BW221,'PAINEL E TARGET'!$G$1:$Q$99,10,0),0)</f>
        <v>0</v>
      </c>
      <c r="DQ221" s="17">
        <f>VLOOKUP(DO221,'PAINEL E TARGET'!$S$10:$U$19,3,0)</f>
        <v>0</v>
      </c>
      <c r="DR221" s="16">
        <f t="shared" si="142"/>
        <v>0</v>
      </c>
      <c r="DS221" s="17">
        <f t="shared" si="128"/>
        <v>0.75</v>
      </c>
      <c r="DT221" s="16">
        <f>IF(DS221&gt;=1,VLOOKUP(BO221,'PAINEL E TARGET'!$S$1:$W$8,5,0),0)</f>
        <v>0</v>
      </c>
      <c r="DU221" s="16">
        <f t="shared" si="143"/>
        <v>900</v>
      </c>
    </row>
    <row r="222" spans="2:125" s="32" customFormat="1" x14ac:dyDescent="0.2">
      <c r="B222" s="44">
        <v>43541</v>
      </c>
      <c r="C222" s="65">
        <v>1006</v>
      </c>
      <c r="D222" s="66" t="s">
        <v>226</v>
      </c>
      <c r="E222" s="65">
        <v>316</v>
      </c>
      <c r="F222" s="65" t="s">
        <v>943</v>
      </c>
      <c r="G222" s="67">
        <v>1479569.14607095</v>
      </c>
      <c r="H222" s="67">
        <v>914953.92720874678</v>
      </c>
      <c r="I222" s="67">
        <v>773797.69</v>
      </c>
      <c r="J222" s="68">
        <v>0.84572312002706773</v>
      </c>
      <c r="K222" s="67">
        <v>184054.22895990312</v>
      </c>
      <c r="L222" s="67">
        <v>588436.42599052167</v>
      </c>
      <c r="M222" s="67">
        <v>198029.54</v>
      </c>
      <c r="N222" s="67">
        <v>531198.71999999997</v>
      </c>
      <c r="O222" s="67">
        <v>1257236.7532884032</v>
      </c>
      <c r="P222" s="67" t="s">
        <v>1082</v>
      </c>
      <c r="Q222" s="67" t="s">
        <v>1082</v>
      </c>
      <c r="R222" s="67">
        <v>0</v>
      </c>
      <c r="S222" s="67">
        <v>0</v>
      </c>
      <c r="T222" s="68">
        <v>0.11744992566391969</v>
      </c>
      <c r="U222" s="68">
        <v>0.11225456347509075</v>
      </c>
      <c r="V222" s="68">
        <v>0.95576530032300433</v>
      </c>
      <c r="W222" s="67">
        <v>90728.97</v>
      </c>
      <c r="X222" s="67">
        <v>81859.199999999997</v>
      </c>
      <c r="Y222" s="68">
        <v>0.90223883286672379</v>
      </c>
      <c r="Z222" s="68">
        <v>0.16722880616373334</v>
      </c>
      <c r="AA222" s="68">
        <v>0.14673476861689366</v>
      </c>
      <c r="AB222" s="68">
        <v>0.87744911886308619</v>
      </c>
      <c r="AC222" s="67">
        <v>129182.68999999997</v>
      </c>
      <c r="AD222" s="67">
        <v>107003.13999999998</v>
      </c>
      <c r="AE222" s="68">
        <v>0.82830865342717364</v>
      </c>
      <c r="AF222" s="43">
        <v>80</v>
      </c>
      <c r="AG222" s="43">
        <v>76</v>
      </c>
      <c r="AH222" s="43">
        <v>33</v>
      </c>
      <c r="AI222" s="43">
        <v>28</v>
      </c>
      <c r="AJ222" s="67">
        <v>27830.960000000003</v>
      </c>
      <c r="AK222" s="67">
        <v>23971.5</v>
      </c>
      <c r="AL222" s="68">
        <v>0.86132494171958129</v>
      </c>
      <c r="AM222" s="67">
        <v>13131.21</v>
      </c>
      <c r="AN222" s="67">
        <v>11235.130000000001</v>
      </c>
      <c r="AO222" s="68">
        <v>0.85560508132913893</v>
      </c>
      <c r="AP222" s="67">
        <v>11036.609999999999</v>
      </c>
      <c r="AQ222" s="67">
        <v>11318.149999999998</v>
      </c>
      <c r="AR222" s="68">
        <v>1.0255096447188039</v>
      </c>
      <c r="AS222" s="67">
        <v>38730.189999999995</v>
      </c>
      <c r="AT222" s="67">
        <v>35334.42</v>
      </c>
      <c r="AU222" s="68">
        <v>0.91232240275609289</v>
      </c>
      <c r="AV222" s="43">
        <v>2681.83</v>
      </c>
      <c r="AW222" s="43">
        <v>2884.6199999999994</v>
      </c>
      <c r="AX222" s="69">
        <v>1.07561627694522</v>
      </c>
      <c r="AY222" s="43">
        <v>184054.22895990312</v>
      </c>
      <c r="AZ222" s="43">
        <v>198029.54</v>
      </c>
      <c r="BA222" s="43">
        <v>38505.030232640485</v>
      </c>
      <c r="BB222" s="43">
        <v>47708.409999999989</v>
      </c>
      <c r="BC222" s="43">
        <v>299079.8184253684</v>
      </c>
      <c r="BD222" s="43">
        <v>62937.381909941098</v>
      </c>
      <c r="BE222" s="43">
        <v>148310.28</v>
      </c>
      <c r="BF222" s="43">
        <v>211168.88999999993</v>
      </c>
      <c r="BG222" s="43">
        <v>4389.1499999999996</v>
      </c>
      <c r="BH222" s="43">
        <v>53</v>
      </c>
      <c r="BI222" s="44">
        <v>43173</v>
      </c>
      <c r="BJ222" s="44">
        <v>43541</v>
      </c>
      <c r="BK222" s="44">
        <v>43172</v>
      </c>
      <c r="BL222" s="43">
        <f t="shared" si="129"/>
        <v>773797.69</v>
      </c>
      <c r="BM222" s="43">
        <f t="shared" si="130"/>
        <v>729228.26</v>
      </c>
      <c r="BO222" s="16" t="str">
        <f>IFERROR(VLOOKUP($C222,'PORTE LOJA'!A:B,2,0),"PORTE 1")</f>
        <v>PORTE 3</v>
      </c>
      <c r="BP222" s="16">
        <f>VLOOKUP(BO222,'PAINEL E TARGET'!$S$1:$W$8,3,0)</f>
        <v>2400</v>
      </c>
      <c r="BQ222" s="16">
        <f t="shared" si="108"/>
        <v>1</v>
      </c>
      <c r="BR222" s="16">
        <f t="shared" si="109"/>
        <v>1</v>
      </c>
      <c r="BS222" s="16">
        <f t="shared" si="110"/>
        <v>1</v>
      </c>
      <c r="BT222" s="16">
        <f t="shared" si="111"/>
        <v>1</v>
      </c>
      <c r="BU222" s="16">
        <f t="shared" si="112"/>
        <v>1</v>
      </c>
      <c r="BV222" s="16">
        <f t="shared" si="113"/>
        <v>1</v>
      </c>
      <c r="BW222" s="17" t="str">
        <f t="shared" si="131"/>
        <v>111111</v>
      </c>
      <c r="BY222" s="17">
        <f t="shared" si="114"/>
        <v>0.84599999999999997</v>
      </c>
      <c r="BZ222" s="17">
        <f t="shared" si="115"/>
        <v>0.94399999999999995</v>
      </c>
      <c r="CA222" s="17" t="str">
        <f t="shared" si="132"/>
        <v>Sem Retira</v>
      </c>
      <c r="CB222" s="17">
        <f t="shared" si="133"/>
        <v>0.94399999999999995</v>
      </c>
      <c r="CC222" s="33" t="str">
        <f>IF(CB222&gt;='PAINEL E TARGET'!$T$11,'PAINEL E TARGET'!$S$11,
IF(CB222&gt;='PAINEL E TARGET'!$T$12,'PAINEL E TARGET'!$S$12,
IF(CB222&gt;='PAINEL E TARGET'!$T$13,'PAINEL E TARGET'!$S$13,
IF(CB222&gt;='PAINEL E TARGET'!$T$14,'PAINEL E TARGET'!$S$14,
IF(CB222&gt;='PAINEL E TARGET'!$T$15,'PAINEL E TARGET'!$S$15,
IF(CB222&gt;='PAINEL E TARGET'!$T$16,'PAINEL E TARGET'!$S$16,
IF(CB222&gt;='PAINEL E TARGET'!$T$17,'PAINEL E TARGET'!$S$17,
IF(CB222&gt;='PAINEL E TARGET'!$T$18,'PAINEL E TARGET'!$S$18,'PAINEL E TARGET'!$S$19))))))))</f>
        <v>1. Fx de 90% a 99,9%</v>
      </c>
      <c r="CD222" s="17">
        <f>IFERROR(VLOOKUP($BW222,'PAINEL E TARGET'!$G$1:$Q$99,4,0),0)</f>
        <v>0.25</v>
      </c>
      <c r="CE222" s="17">
        <f>VLOOKUP(CC222,'PAINEL E TARGET'!$S$10:$U$19,3,0)</f>
        <v>0.5</v>
      </c>
      <c r="CF222" s="16">
        <f t="shared" si="134"/>
        <v>300</v>
      </c>
      <c r="CG222" s="17">
        <f t="shared" si="116"/>
        <v>0.86099999999999999</v>
      </c>
      <c r="CH222" s="17">
        <f t="shared" si="117"/>
        <v>0.85599999999999998</v>
      </c>
      <c r="CI222" s="17">
        <f t="shared" si="118"/>
        <v>1.026</v>
      </c>
      <c r="CJ222" s="17">
        <f t="shared" si="119"/>
        <v>0.91200000000000003</v>
      </c>
      <c r="CK222" s="17">
        <f t="shared" si="120"/>
        <v>1.0760000000000001</v>
      </c>
      <c r="CL222" s="17">
        <f t="shared" si="121"/>
        <v>0.90200000000000002</v>
      </c>
      <c r="CM222" s="16">
        <f t="shared" si="122"/>
        <v>5</v>
      </c>
      <c r="CN222" s="17" t="str">
        <f t="shared" si="135"/>
        <v>ok</v>
      </c>
      <c r="CO222" s="17">
        <f t="shared" si="136"/>
        <v>0.90200000000000002</v>
      </c>
      <c r="CP222" s="33" t="str">
        <f>IF(CO222&gt;='PAINEL E TARGET'!$T$11,'PAINEL E TARGET'!$S$11,
IF(CO222&gt;='PAINEL E TARGET'!$T$12,'PAINEL E TARGET'!$S$12,
IF(CO222&gt;='PAINEL E TARGET'!$T$13,'PAINEL E TARGET'!$S$13,
IF(CO222&gt;='PAINEL E TARGET'!$T$14,'PAINEL E TARGET'!$S$14,
IF(CO222&gt;='PAINEL E TARGET'!$T$15,'PAINEL E TARGET'!$S$15,
IF(CO222&gt;='PAINEL E TARGET'!$T$16,'PAINEL E TARGET'!$S$16,
IF(CO222&gt;='PAINEL E TARGET'!$T$17,'PAINEL E TARGET'!$S$17,
IF(CO222&gt;='PAINEL E TARGET'!$T$18,'PAINEL E TARGET'!$S$18,'PAINEL E TARGET'!$S$19))))))))</f>
        <v>1. Fx de 90% a 99,9%</v>
      </c>
      <c r="CQ222" s="17">
        <f>IFERROR(VLOOKUP($BW222,'PAINEL E TARGET'!$G$1:$Q$99,5,0),0)</f>
        <v>0.25</v>
      </c>
      <c r="CR222" s="17">
        <f>VLOOKUP(CP222,'PAINEL E TARGET'!$S$10:$U$19,3,0)</f>
        <v>0.5</v>
      </c>
      <c r="CS222" s="16">
        <f t="shared" si="137"/>
        <v>300</v>
      </c>
      <c r="CT222" s="17">
        <f t="shared" si="123"/>
        <v>0.82799999999999996</v>
      </c>
      <c r="CU222" s="33" t="str">
        <f>IF(CT222&gt;='PAINEL E TARGET'!$T$11,'PAINEL E TARGET'!$S$11,
IF(CT222&gt;='PAINEL E TARGET'!$T$12,'PAINEL E TARGET'!$S$12,
IF(CT222&gt;='PAINEL E TARGET'!$T$13,'PAINEL E TARGET'!$S$13,
IF(CT222&gt;='PAINEL E TARGET'!$T$14,'PAINEL E TARGET'!$S$14,
IF(CT222&gt;='PAINEL E TARGET'!$T$15,'PAINEL E TARGET'!$S$15,
IF(CT222&gt;='PAINEL E TARGET'!$T$16,'PAINEL E TARGET'!$S$16,
IF(CT222&gt;='PAINEL E TARGET'!$T$17,'PAINEL E TARGET'!$S$17,
IF(CT222&gt;='PAINEL E TARGET'!$T$18,'PAINEL E TARGET'!$S$18,'PAINEL E TARGET'!$S$19))))))))</f>
        <v>Não elegível</v>
      </c>
      <c r="CV222" s="17">
        <f>IFERROR(VLOOKUP($BW222,'PAINEL E TARGET'!$G$1:$Q$99,6,0),0)</f>
        <v>0.2</v>
      </c>
      <c r="CW222" s="17">
        <f>VLOOKUP(CU222,'PAINEL E TARGET'!$S$10:$U$19,3,0)</f>
        <v>0</v>
      </c>
      <c r="CX222" s="16">
        <f t="shared" si="138"/>
        <v>0</v>
      </c>
      <c r="CY222" s="17">
        <f t="shared" si="124"/>
        <v>1.0760000000000001</v>
      </c>
      <c r="CZ222" s="33" t="str">
        <f>IF(CY222&gt;='PAINEL E TARGET'!$T$11,'PAINEL E TARGET'!$S$11,
IF(CY222&gt;='PAINEL E TARGET'!$T$12,'PAINEL E TARGET'!$S$12,
IF(CY222&gt;='PAINEL E TARGET'!$T$13,'PAINEL E TARGET'!$S$13,
IF(CY222&gt;='PAINEL E TARGET'!$T$14,'PAINEL E TARGET'!$S$14,
IF(CY222&gt;='PAINEL E TARGET'!$T$15,'PAINEL E TARGET'!$S$15,
IF(CY222&gt;='PAINEL E TARGET'!$T$16,'PAINEL E TARGET'!$S$16,
IF(CY222&gt;='PAINEL E TARGET'!$T$17,'PAINEL E TARGET'!$S$17,
IF(CY222&gt;='PAINEL E TARGET'!$T$18,'PAINEL E TARGET'!$S$18,'PAINEL E TARGET'!$S$19))))))))</f>
        <v>3. Fx de 105% a 109,9%</v>
      </c>
      <c r="DA222" s="17">
        <f>IFERROR(VLOOKUP($BW222,'PAINEL E TARGET'!$G$1:$Q$99,7,0),0)</f>
        <v>0.15</v>
      </c>
      <c r="DB222" s="17">
        <f>VLOOKUP(CZ222,'PAINEL E TARGET'!$S$10:$U$19,3,0)</f>
        <v>1.1000000000000001</v>
      </c>
      <c r="DC222" s="16">
        <f t="shared" si="139"/>
        <v>396</v>
      </c>
      <c r="DD222" s="17">
        <f t="shared" si="125"/>
        <v>1.2390000000000001</v>
      </c>
      <c r="DE222" s="33" t="str">
        <f>IF(DD222&gt;='PAINEL E TARGET'!$T$11,'PAINEL E TARGET'!$S$11,
IF(DD222&gt;='PAINEL E TARGET'!$T$12,'PAINEL E TARGET'!$S$12,
IF(DD222&gt;='PAINEL E TARGET'!$T$13,'PAINEL E TARGET'!$S$13,
IF(DD222&gt;='PAINEL E TARGET'!$T$14,'PAINEL E TARGET'!$S$14,
IF(DD222&gt;='PAINEL E TARGET'!$T$15,'PAINEL E TARGET'!$S$15,
IF(DD222&gt;='PAINEL E TARGET'!$T$16,'PAINEL E TARGET'!$S$16,
IF(DD222&gt;='PAINEL E TARGET'!$T$17,'PAINEL E TARGET'!$S$17,
IF(DD222&gt;='PAINEL E TARGET'!$T$18,'PAINEL E TARGET'!$S$18,'PAINEL E TARGET'!$S$19))))))))</f>
        <v>6. Fx de 120% a 124,9%</v>
      </c>
      <c r="DF222" s="17">
        <f>IFERROR(VLOOKUP($BW222,'PAINEL E TARGET'!$G$1:$Q$99,8,0),0)</f>
        <v>0.1</v>
      </c>
      <c r="DG222" s="17">
        <f>VLOOKUP(DE222,'PAINEL E TARGET'!$S$10:$U$19,3,0)</f>
        <v>1.4</v>
      </c>
      <c r="DH222" s="16">
        <f t="shared" si="140"/>
        <v>335.99999999999994</v>
      </c>
      <c r="DI222" s="17">
        <f t="shared" si="126"/>
        <v>0.84799999999999998</v>
      </c>
      <c r="DJ222" s="33" t="str">
        <f>IF(DI222&gt;='PAINEL E TARGET'!$T$11,'PAINEL E TARGET'!$S$11,
IF(DI222&gt;='PAINEL E TARGET'!$T$12,'PAINEL E TARGET'!$S$12,
IF(DI222&gt;='PAINEL E TARGET'!$T$13,'PAINEL E TARGET'!$S$13,
IF(DI222&gt;='PAINEL E TARGET'!$T$14,'PAINEL E TARGET'!$S$14,
IF(DI222&gt;='PAINEL E TARGET'!$T$15,'PAINEL E TARGET'!$S$15,
IF(DI222&gt;='PAINEL E TARGET'!$T$16,'PAINEL E TARGET'!$S$16,
IF(DI222&gt;='PAINEL E TARGET'!$T$17,'PAINEL E TARGET'!$S$17,
IF(DI222&gt;='PAINEL E TARGET'!$T$18,'PAINEL E TARGET'!$S$18,'PAINEL E TARGET'!$S$19))))))))</f>
        <v>Não elegível</v>
      </c>
      <c r="DK222" s="17">
        <f>IFERROR(VLOOKUP($BW222,'PAINEL E TARGET'!$G$1:$Q$99,9,0),0)</f>
        <v>0.05</v>
      </c>
      <c r="DL222" s="17">
        <f>VLOOKUP(DJ222,'PAINEL E TARGET'!$S$10:$U$19,3,0)</f>
        <v>0</v>
      </c>
      <c r="DM222" s="16">
        <f t="shared" si="141"/>
        <v>0</v>
      </c>
      <c r="DN222" s="17">
        <f t="shared" si="127"/>
        <v>1.0760000000000001</v>
      </c>
      <c r="DO222" s="33" t="str">
        <f>IF(DN222&gt;='PAINEL E TARGET'!$T$11,'PAINEL E TARGET'!$S$11,
IF(DN222&gt;='PAINEL E TARGET'!$T$12,'PAINEL E TARGET'!$S$12,
IF(DN222&gt;='PAINEL E TARGET'!$T$13,'PAINEL E TARGET'!$S$13,
IF(DN222&gt;='PAINEL E TARGET'!$T$14,'PAINEL E TARGET'!$S$14,
IF(DN222&gt;='PAINEL E TARGET'!$T$15,'PAINEL E TARGET'!$S$15,
IF(DN222&gt;='PAINEL E TARGET'!$T$16,'PAINEL E TARGET'!$S$16,
IF(DN222&gt;='PAINEL E TARGET'!$T$17,'PAINEL E TARGET'!$S$17,
IF(DN222&gt;='PAINEL E TARGET'!$T$18,'PAINEL E TARGET'!$S$18,'PAINEL E TARGET'!$S$19))))))))</f>
        <v>3. Fx de 105% a 109,9%</v>
      </c>
      <c r="DP222" s="17">
        <f>IFERROR(VLOOKUP($BW222,'PAINEL E TARGET'!$G$1:$Q$99,10,0),0)</f>
        <v>0</v>
      </c>
      <c r="DQ222" s="17">
        <f>VLOOKUP(DO222,'PAINEL E TARGET'!$S$10:$U$19,3,0)</f>
        <v>1.1000000000000001</v>
      </c>
      <c r="DR222" s="16">
        <f t="shared" si="142"/>
        <v>0</v>
      </c>
      <c r="DS222" s="17">
        <f t="shared" si="128"/>
        <v>0.95</v>
      </c>
      <c r="DT222" s="16">
        <f>IF(DS222&gt;=1,VLOOKUP(BO222,'PAINEL E TARGET'!$S$1:$W$8,5,0),0)</f>
        <v>0</v>
      </c>
      <c r="DU222" s="16">
        <f t="shared" si="143"/>
        <v>1332</v>
      </c>
    </row>
    <row r="223" spans="2:125" s="32" customFormat="1" x14ac:dyDescent="0.2">
      <c r="B223" s="44">
        <v>43541</v>
      </c>
      <c r="C223" s="65">
        <v>1008</v>
      </c>
      <c r="D223" s="66" t="s">
        <v>227</v>
      </c>
      <c r="E223" s="65">
        <v>316</v>
      </c>
      <c r="F223" s="65" t="s">
        <v>943</v>
      </c>
      <c r="G223" s="67">
        <v>4135347.0916470676</v>
      </c>
      <c r="H223" s="67">
        <v>2562896.7860028795</v>
      </c>
      <c r="I223" s="67">
        <v>1886550.3000000003</v>
      </c>
      <c r="J223" s="68">
        <v>0.7361007709336137</v>
      </c>
      <c r="K223" s="67">
        <v>464753.62978067901</v>
      </c>
      <c r="L223" s="67">
        <v>1959984.7500979966</v>
      </c>
      <c r="M223" s="67">
        <v>373022.83</v>
      </c>
      <c r="N223" s="67">
        <v>1468517.8200000003</v>
      </c>
      <c r="O223" s="67">
        <v>3921079.1521590725</v>
      </c>
      <c r="P223" s="67" t="s">
        <v>1082</v>
      </c>
      <c r="Q223" s="67" t="s">
        <v>1082</v>
      </c>
      <c r="R223" s="67">
        <v>0</v>
      </c>
      <c r="S223" s="67">
        <v>0</v>
      </c>
      <c r="T223" s="68">
        <v>0.10181785055604763</v>
      </c>
      <c r="U223" s="68">
        <v>0.10086149333711425</v>
      </c>
      <c r="V223" s="68">
        <v>0.990607175326227</v>
      </c>
      <c r="W223" s="67">
        <v>246881.65000000002</v>
      </c>
      <c r="X223" s="67">
        <v>185740.54</v>
      </c>
      <c r="Y223" s="68">
        <v>0.75234647856574188</v>
      </c>
      <c r="Z223" s="68">
        <v>0.17521423487397339</v>
      </c>
      <c r="AA223" s="68">
        <v>0.17203581142778471</v>
      </c>
      <c r="AB223" s="68">
        <v>0.98185978754252001</v>
      </c>
      <c r="AC223" s="67">
        <v>424848.68</v>
      </c>
      <c r="AD223" s="67">
        <v>316810.94</v>
      </c>
      <c r="AE223" s="68">
        <v>0.74570301124626304</v>
      </c>
      <c r="AF223" s="43">
        <v>80</v>
      </c>
      <c r="AG223" s="43">
        <v>65</v>
      </c>
      <c r="AH223" s="43">
        <v>91</v>
      </c>
      <c r="AI223" s="43">
        <v>74</v>
      </c>
      <c r="AJ223" s="67">
        <v>118470.55</v>
      </c>
      <c r="AK223" s="67">
        <v>81576.5</v>
      </c>
      <c r="AL223" s="68">
        <v>0.68858041091224775</v>
      </c>
      <c r="AM223" s="67">
        <v>32870.559999999998</v>
      </c>
      <c r="AN223" s="67">
        <v>16658.650000000001</v>
      </c>
      <c r="AO223" s="68">
        <v>0.50679544248713748</v>
      </c>
      <c r="AP223" s="67">
        <v>7294.9999999999982</v>
      </c>
      <c r="AQ223" s="67">
        <v>6525.7899999999991</v>
      </c>
      <c r="AR223" s="68">
        <v>0.89455654557916386</v>
      </c>
      <c r="AS223" s="67">
        <v>88245.540000000008</v>
      </c>
      <c r="AT223" s="67">
        <v>80979.599999999991</v>
      </c>
      <c r="AU223" s="68">
        <v>0.91766224106056782</v>
      </c>
      <c r="AV223" s="43">
        <v>4444.869999999999</v>
      </c>
      <c r="AW223" s="43">
        <v>4059.22</v>
      </c>
      <c r="AX223" s="69">
        <v>0.91323705755173956</v>
      </c>
      <c r="AY223" s="43">
        <v>464753.62978067901</v>
      </c>
      <c r="AZ223" s="43">
        <v>373022.82999999996</v>
      </c>
      <c r="BA223" s="43">
        <v>107482.81053291186</v>
      </c>
      <c r="BB223" s="43">
        <v>107304.50000000001</v>
      </c>
      <c r="BC223" s="43">
        <v>750405.73223056854</v>
      </c>
      <c r="BD223" s="43">
        <v>174533.556382932</v>
      </c>
      <c r="BE223" s="43">
        <v>401516.9</v>
      </c>
      <c r="BF223" s="43">
        <v>690954.48</v>
      </c>
      <c r="BG223" s="43">
        <v>7232.9199999999992</v>
      </c>
      <c r="BH223" s="43">
        <v>144</v>
      </c>
      <c r="BI223" s="44">
        <v>43173</v>
      </c>
      <c r="BJ223" s="44">
        <v>43541</v>
      </c>
      <c r="BK223" s="44">
        <v>43172</v>
      </c>
      <c r="BL223" s="43">
        <f t="shared" si="129"/>
        <v>1886550.3000000003</v>
      </c>
      <c r="BM223" s="43">
        <f t="shared" si="130"/>
        <v>1841540.6500000004</v>
      </c>
      <c r="BO223" s="16" t="str">
        <f>IFERROR(VLOOKUP($C223,'PORTE LOJA'!A:B,2,0),"PORTE 1")</f>
        <v>PORTE 5</v>
      </c>
      <c r="BP223" s="16">
        <f>VLOOKUP(BO223,'PAINEL E TARGET'!$S$1:$W$8,3,0)</f>
        <v>3750</v>
      </c>
      <c r="BQ223" s="16">
        <f t="shared" si="108"/>
        <v>1</v>
      </c>
      <c r="BR223" s="16">
        <f t="shared" si="109"/>
        <v>1</v>
      </c>
      <c r="BS223" s="16">
        <f t="shared" si="110"/>
        <v>1</v>
      </c>
      <c r="BT223" s="16">
        <f t="shared" si="111"/>
        <v>1</v>
      </c>
      <c r="BU223" s="16">
        <f t="shared" si="112"/>
        <v>1</v>
      </c>
      <c r="BV223" s="16">
        <f t="shared" si="113"/>
        <v>1</v>
      </c>
      <c r="BW223" s="17" t="str">
        <f t="shared" si="131"/>
        <v>111111</v>
      </c>
      <c r="BY223" s="17">
        <f t="shared" si="114"/>
        <v>0.73599999999999999</v>
      </c>
      <c r="BZ223" s="17">
        <f t="shared" si="115"/>
        <v>0.75900000000000001</v>
      </c>
      <c r="CA223" s="17" t="str">
        <f t="shared" si="132"/>
        <v>Sem Retira</v>
      </c>
      <c r="CB223" s="17">
        <f t="shared" si="133"/>
        <v>0.75900000000000001</v>
      </c>
      <c r="CC223" s="33" t="str">
        <f>IF(CB223&gt;='PAINEL E TARGET'!$T$11,'PAINEL E TARGET'!$S$11,
IF(CB223&gt;='PAINEL E TARGET'!$T$12,'PAINEL E TARGET'!$S$12,
IF(CB223&gt;='PAINEL E TARGET'!$T$13,'PAINEL E TARGET'!$S$13,
IF(CB223&gt;='PAINEL E TARGET'!$T$14,'PAINEL E TARGET'!$S$14,
IF(CB223&gt;='PAINEL E TARGET'!$T$15,'PAINEL E TARGET'!$S$15,
IF(CB223&gt;='PAINEL E TARGET'!$T$16,'PAINEL E TARGET'!$S$16,
IF(CB223&gt;='PAINEL E TARGET'!$T$17,'PAINEL E TARGET'!$S$17,
IF(CB223&gt;='PAINEL E TARGET'!$T$18,'PAINEL E TARGET'!$S$18,'PAINEL E TARGET'!$S$19))))))))</f>
        <v>Não elegível</v>
      </c>
      <c r="CD223" s="17">
        <f>IFERROR(VLOOKUP($BW223,'PAINEL E TARGET'!$G$1:$Q$99,4,0),0)</f>
        <v>0.25</v>
      </c>
      <c r="CE223" s="17">
        <f>VLOOKUP(CC223,'PAINEL E TARGET'!$S$10:$U$19,3,0)</f>
        <v>0</v>
      </c>
      <c r="CF223" s="16">
        <f t="shared" si="134"/>
        <v>0</v>
      </c>
      <c r="CG223" s="17">
        <f t="shared" si="116"/>
        <v>0.68899999999999995</v>
      </c>
      <c r="CH223" s="17">
        <f t="shared" si="117"/>
        <v>0.50700000000000001</v>
      </c>
      <c r="CI223" s="17">
        <f t="shared" si="118"/>
        <v>0.89500000000000002</v>
      </c>
      <c r="CJ223" s="17">
        <f t="shared" si="119"/>
        <v>0.91800000000000004</v>
      </c>
      <c r="CK223" s="17">
        <f t="shared" si="120"/>
        <v>0.91300000000000003</v>
      </c>
      <c r="CL223" s="17">
        <f t="shared" si="121"/>
        <v>0.752</v>
      </c>
      <c r="CM223" s="16">
        <f t="shared" si="122"/>
        <v>3</v>
      </c>
      <c r="CN223" s="17" t="str">
        <f t="shared" si="135"/>
        <v>não ok</v>
      </c>
      <c r="CO223" s="17">
        <f t="shared" si="136"/>
        <v>0</v>
      </c>
      <c r="CP223" s="33" t="str">
        <f>IF(CO223&gt;='PAINEL E TARGET'!$T$11,'PAINEL E TARGET'!$S$11,
IF(CO223&gt;='PAINEL E TARGET'!$T$12,'PAINEL E TARGET'!$S$12,
IF(CO223&gt;='PAINEL E TARGET'!$T$13,'PAINEL E TARGET'!$S$13,
IF(CO223&gt;='PAINEL E TARGET'!$T$14,'PAINEL E TARGET'!$S$14,
IF(CO223&gt;='PAINEL E TARGET'!$T$15,'PAINEL E TARGET'!$S$15,
IF(CO223&gt;='PAINEL E TARGET'!$T$16,'PAINEL E TARGET'!$S$16,
IF(CO223&gt;='PAINEL E TARGET'!$T$17,'PAINEL E TARGET'!$S$17,
IF(CO223&gt;='PAINEL E TARGET'!$T$18,'PAINEL E TARGET'!$S$18,'PAINEL E TARGET'!$S$19))))))))</f>
        <v>Não elegível</v>
      </c>
      <c r="CQ223" s="17">
        <f>IFERROR(VLOOKUP($BW223,'PAINEL E TARGET'!$G$1:$Q$99,5,0),0)</f>
        <v>0.25</v>
      </c>
      <c r="CR223" s="17">
        <f>VLOOKUP(CP223,'PAINEL E TARGET'!$S$10:$U$19,3,0)</f>
        <v>0</v>
      </c>
      <c r="CS223" s="16">
        <f t="shared" si="137"/>
        <v>0</v>
      </c>
      <c r="CT223" s="17">
        <f t="shared" si="123"/>
        <v>0.746</v>
      </c>
      <c r="CU223" s="33" t="str">
        <f>IF(CT223&gt;='PAINEL E TARGET'!$T$11,'PAINEL E TARGET'!$S$11,
IF(CT223&gt;='PAINEL E TARGET'!$T$12,'PAINEL E TARGET'!$S$12,
IF(CT223&gt;='PAINEL E TARGET'!$T$13,'PAINEL E TARGET'!$S$13,
IF(CT223&gt;='PAINEL E TARGET'!$T$14,'PAINEL E TARGET'!$S$14,
IF(CT223&gt;='PAINEL E TARGET'!$T$15,'PAINEL E TARGET'!$S$15,
IF(CT223&gt;='PAINEL E TARGET'!$T$16,'PAINEL E TARGET'!$S$16,
IF(CT223&gt;='PAINEL E TARGET'!$T$17,'PAINEL E TARGET'!$S$17,
IF(CT223&gt;='PAINEL E TARGET'!$T$18,'PAINEL E TARGET'!$S$18,'PAINEL E TARGET'!$S$19))))))))</f>
        <v>Não elegível</v>
      </c>
      <c r="CV223" s="17">
        <f>IFERROR(VLOOKUP($BW223,'PAINEL E TARGET'!$G$1:$Q$99,6,0),0)</f>
        <v>0.2</v>
      </c>
      <c r="CW223" s="17">
        <f>VLOOKUP(CU223,'PAINEL E TARGET'!$S$10:$U$19,3,0)</f>
        <v>0</v>
      </c>
      <c r="CX223" s="16">
        <f t="shared" si="138"/>
        <v>0</v>
      </c>
      <c r="CY223" s="17">
        <f t="shared" si="124"/>
        <v>0.80300000000000005</v>
      </c>
      <c r="CZ223" s="33" t="str">
        <f>IF(CY223&gt;='PAINEL E TARGET'!$T$11,'PAINEL E TARGET'!$S$11,
IF(CY223&gt;='PAINEL E TARGET'!$T$12,'PAINEL E TARGET'!$S$12,
IF(CY223&gt;='PAINEL E TARGET'!$T$13,'PAINEL E TARGET'!$S$13,
IF(CY223&gt;='PAINEL E TARGET'!$T$14,'PAINEL E TARGET'!$S$14,
IF(CY223&gt;='PAINEL E TARGET'!$T$15,'PAINEL E TARGET'!$S$15,
IF(CY223&gt;='PAINEL E TARGET'!$T$16,'PAINEL E TARGET'!$S$16,
IF(CY223&gt;='PAINEL E TARGET'!$T$17,'PAINEL E TARGET'!$S$17,
IF(CY223&gt;='PAINEL E TARGET'!$T$18,'PAINEL E TARGET'!$S$18,'PAINEL E TARGET'!$S$19))))))))</f>
        <v>Não elegível</v>
      </c>
      <c r="DA223" s="17">
        <f>IFERROR(VLOOKUP($BW223,'PAINEL E TARGET'!$G$1:$Q$99,7,0),0)</f>
        <v>0.15</v>
      </c>
      <c r="DB223" s="17">
        <f>VLOOKUP(CZ223,'PAINEL E TARGET'!$S$10:$U$19,3,0)</f>
        <v>0</v>
      </c>
      <c r="DC223" s="16">
        <f t="shared" si="139"/>
        <v>0</v>
      </c>
      <c r="DD223" s="17">
        <f t="shared" si="125"/>
        <v>0.998</v>
      </c>
      <c r="DE223" s="33" t="str">
        <f>IF(DD223&gt;='PAINEL E TARGET'!$T$11,'PAINEL E TARGET'!$S$11,
IF(DD223&gt;='PAINEL E TARGET'!$T$12,'PAINEL E TARGET'!$S$12,
IF(DD223&gt;='PAINEL E TARGET'!$T$13,'PAINEL E TARGET'!$S$13,
IF(DD223&gt;='PAINEL E TARGET'!$T$14,'PAINEL E TARGET'!$S$14,
IF(DD223&gt;='PAINEL E TARGET'!$T$15,'PAINEL E TARGET'!$S$15,
IF(DD223&gt;='PAINEL E TARGET'!$T$16,'PAINEL E TARGET'!$S$16,
IF(DD223&gt;='PAINEL E TARGET'!$T$17,'PAINEL E TARGET'!$S$17,
IF(DD223&gt;='PAINEL E TARGET'!$T$18,'PAINEL E TARGET'!$S$18,'PAINEL E TARGET'!$S$19))))))))</f>
        <v>1. Fx de 90% a 99,9%</v>
      </c>
      <c r="DF223" s="17">
        <f>IFERROR(VLOOKUP($BW223,'PAINEL E TARGET'!$G$1:$Q$99,8,0),0)</f>
        <v>0.1</v>
      </c>
      <c r="DG223" s="17">
        <f>VLOOKUP(DE223,'PAINEL E TARGET'!$S$10:$U$19,3,0)</f>
        <v>0.5</v>
      </c>
      <c r="DH223" s="16">
        <f t="shared" si="140"/>
        <v>187.5</v>
      </c>
      <c r="DI223" s="17">
        <f t="shared" si="126"/>
        <v>0.81299999999999994</v>
      </c>
      <c r="DJ223" s="33" t="str">
        <f>IF(DI223&gt;='PAINEL E TARGET'!$T$11,'PAINEL E TARGET'!$S$11,
IF(DI223&gt;='PAINEL E TARGET'!$T$12,'PAINEL E TARGET'!$S$12,
IF(DI223&gt;='PAINEL E TARGET'!$T$13,'PAINEL E TARGET'!$S$13,
IF(DI223&gt;='PAINEL E TARGET'!$T$14,'PAINEL E TARGET'!$S$14,
IF(DI223&gt;='PAINEL E TARGET'!$T$15,'PAINEL E TARGET'!$S$15,
IF(DI223&gt;='PAINEL E TARGET'!$T$16,'PAINEL E TARGET'!$S$16,
IF(DI223&gt;='PAINEL E TARGET'!$T$17,'PAINEL E TARGET'!$S$17,
IF(DI223&gt;='PAINEL E TARGET'!$T$18,'PAINEL E TARGET'!$S$18,'PAINEL E TARGET'!$S$19))))))))</f>
        <v>Não elegível</v>
      </c>
      <c r="DK223" s="17">
        <f>IFERROR(VLOOKUP($BW223,'PAINEL E TARGET'!$G$1:$Q$99,9,0),0)</f>
        <v>0.05</v>
      </c>
      <c r="DL223" s="17">
        <f>VLOOKUP(DJ223,'PAINEL E TARGET'!$S$10:$U$19,3,0)</f>
        <v>0</v>
      </c>
      <c r="DM223" s="16">
        <f t="shared" si="141"/>
        <v>0</v>
      </c>
      <c r="DN223" s="17">
        <f t="shared" si="127"/>
        <v>0.91300000000000003</v>
      </c>
      <c r="DO223" s="33" t="str">
        <f>IF(DN223&gt;='PAINEL E TARGET'!$T$11,'PAINEL E TARGET'!$S$11,
IF(DN223&gt;='PAINEL E TARGET'!$T$12,'PAINEL E TARGET'!$S$12,
IF(DN223&gt;='PAINEL E TARGET'!$T$13,'PAINEL E TARGET'!$S$13,
IF(DN223&gt;='PAINEL E TARGET'!$T$14,'PAINEL E TARGET'!$S$14,
IF(DN223&gt;='PAINEL E TARGET'!$T$15,'PAINEL E TARGET'!$S$15,
IF(DN223&gt;='PAINEL E TARGET'!$T$16,'PAINEL E TARGET'!$S$16,
IF(DN223&gt;='PAINEL E TARGET'!$T$17,'PAINEL E TARGET'!$S$17,
IF(DN223&gt;='PAINEL E TARGET'!$T$18,'PAINEL E TARGET'!$S$18,'PAINEL E TARGET'!$S$19))))))))</f>
        <v>1. Fx de 90% a 99,9%</v>
      </c>
      <c r="DP223" s="17">
        <f>IFERROR(VLOOKUP($BW223,'PAINEL E TARGET'!$G$1:$Q$99,10,0),0)</f>
        <v>0</v>
      </c>
      <c r="DQ223" s="17">
        <f>VLOOKUP(DO223,'PAINEL E TARGET'!$S$10:$U$19,3,0)</f>
        <v>0.5</v>
      </c>
      <c r="DR223" s="16">
        <f t="shared" si="142"/>
        <v>0</v>
      </c>
      <c r="DS223" s="17">
        <f t="shared" si="128"/>
        <v>0.81299999999999994</v>
      </c>
      <c r="DT223" s="16">
        <f>IF(DS223&gt;=1,VLOOKUP(BO223,'PAINEL E TARGET'!$S$1:$W$8,5,0),0)</f>
        <v>0</v>
      </c>
      <c r="DU223" s="16">
        <f t="shared" si="143"/>
        <v>187.5</v>
      </c>
    </row>
    <row r="224" spans="2:125" s="32" customFormat="1" x14ac:dyDescent="0.2">
      <c r="B224" s="44">
        <v>43541</v>
      </c>
      <c r="C224" s="65">
        <v>1009</v>
      </c>
      <c r="D224" s="66" t="s">
        <v>228</v>
      </c>
      <c r="E224" s="65">
        <v>311</v>
      </c>
      <c r="F224" s="65" t="s">
        <v>943</v>
      </c>
      <c r="G224" s="67">
        <v>5798049.6419659862</v>
      </c>
      <c r="H224" s="67">
        <v>3464751.2003097031</v>
      </c>
      <c r="I224" s="67">
        <v>3262314.11</v>
      </c>
      <c r="J224" s="68">
        <v>0.94157240199769376</v>
      </c>
      <c r="K224" s="67">
        <v>696594.02127541346</v>
      </c>
      <c r="L224" s="67">
        <v>2600799.0195868514</v>
      </c>
      <c r="M224" s="67">
        <v>708875.1</v>
      </c>
      <c r="N224" s="67">
        <v>2506122</v>
      </c>
      <c r="O224" s="67">
        <v>5528849.967304077</v>
      </c>
      <c r="P224" s="67">
        <v>13973.750113919448</v>
      </c>
      <c r="Q224" s="67">
        <v>0</v>
      </c>
      <c r="R224" s="67">
        <v>0</v>
      </c>
      <c r="S224" s="67">
        <v>2099</v>
      </c>
      <c r="T224" s="68">
        <v>0.11383607967863629</v>
      </c>
      <c r="U224" s="68">
        <v>0.1154347728649584</v>
      </c>
      <c r="V224" s="68">
        <v>1.0140438180130174</v>
      </c>
      <c r="W224" s="67">
        <v>373771.58</v>
      </c>
      <c r="X224" s="67">
        <v>371122.45999999996</v>
      </c>
      <c r="Y224" s="68">
        <v>0.99291246273994382</v>
      </c>
      <c r="Z224" s="68">
        <v>0.18923431094426951</v>
      </c>
      <c r="AA224" s="68">
        <v>0.20380486812880796</v>
      </c>
      <c r="AB224" s="68">
        <v>1.0769974383177772</v>
      </c>
      <c r="AC224" s="67">
        <v>623979.90000000014</v>
      </c>
      <c r="AD224" s="67">
        <v>655232.06000000006</v>
      </c>
      <c r="AE224" s="68">
        <v>1.0500852030650345</v>
      </c>
      <c r="AF224" s="43">
        <v>80</v>
      </c>
      <c r="AG224" s="43">
        <v>67</v>
      </c>
      <c r="AH224" s="43">
        <v>120</v>
      </c>
      <c r="AI224" s="43">
        <v>106</v>
      </c>
      <c r="AJ224" s="67">
        <v>189473.45999999996</v>
      </c>
      <c r="AK224" s="67">
        <v>190584.5</v>
      </c>
      <c r="AL224" s="68">
        <v>1.0058638291610869</v>
      </c>
      <c r="AM224" s="67">
        <v>49468.7</v>
      </c>
      <c r="AN224" s="67">
        <v>35360.820000000007</v>
      </c>
      <c r="AO224" s="68">
        <v>0.71481199222943015</v>
      </c>
      <c r="AP224" s="67">
        <v>35094.980000000003</v>
      </c>
      <c r="AQ224" s="67">
        <v>37546.170000000006</v>
      </c>
      <c r="AR224" s="68">
        <v>1.0698444620854608</v>
      </c>
      <c r="AS224" s="67">
        <v>99734.44</v>
      </c>
      <c r="AT224" s="67">
        <v>107630.97000000002</v>
      </c>
      <c r="AU224" s="68">
        <v>1.0791755586134539</v>
      </c>
      <c r="AV224" s="43">
        <v>12013.63</v>
      </c>
      <c r="AW224" s="43">
        <v>15397.679999999993</v>
      </c>
      <c r="AX224" s="69">
        <v>1.2816842203397303</v>
      </c>
      <c r="AY224" s="43">
        <v>696594.02127541346</v>
      </c>
      <c r="AZ224" s="43">
        <v>708875.10000000009</v>
      </c>
      <c r="BA224" s="43">
        <v>103320.71267238042</v>
      </c>
      <c r="BB224" s="43">
        <v>132128.35</v>
      </c>
      <c r="BC224" s="43">
        <v>1168415.4582665821</v>
      </c>
      <c r="BD224" s="43">
        <v>174058.6292100524</v>
      </c>
      <c r="BE224" s="43">
        <v>630133.24</v>
      </c>
      <c r="BF224" s="43">
        <v>1052102.7000000002</v>
      </c>
      <c r="BG224" s="43">
        <v>20251.719999999994</v>
      </c>
      <c r="BH224" s="43">
        <v>212</v>
      </c>
      <c r="BI224" s="44">
        <v>43173</v>
      </c>
      <c r="BJ224" s="44">
        <v>43541</v>
      </c>
      <c r="BK224" s="44">
        <v>43172</v>
      </c>
      <c r="BL224" s="43">
        <f t="shared" si="129"/>
        <v>3264413.11</v>
      </c>
      <c r="BM224" s="43">
        <f t="shared" si="130"/>
        <v>3217096.1</v>
      </c>
      <c r="BO224" s="16" t="str">
        <f>IFERROR(VLOOKUP($C224,'PORTE LOJA'!A:B,2,0),"PORTE 1")</f>
        <v>PORTE 6</v>
      </c>
      <c r="BP224" s="16">
        <f>VLOOKUP(BO224,'PAINEL E TARGET'!$S$1:$W$8,3,0)</f>
        <v>4500</v>
      </c>
      <c r="BQ224" s="16">
        <f t="shared" si="108"/>
        <v>1</v>
      </c>
      <c r="BR224" s="16">
        <f t="shared" si="109"/>
        <v>1</v>
      </c>
      <c r="BS224" s="16">
        <f t="shared" si="110"/>
        <v>1</v>
      </c>
      <c r="BT224" s="16">
        <f t="shared" si="111"/>
        <v>1</v>
      </c>
      <c r="BU224" s="16">
        <f t="shared" si="112"/>
        <v>1</v>
      </c>
      <c r="BV224" s="16">
        <f t="shared" si="113"/>
        <v>1</v>
      </c>
      <c r="BW224" s="17" t="str">
        <f t="shared" si="131"/>
        <v>111111</v>
      </c>
      <c r="BY224" s="17">
        <f t="shared" si="114"/>
        <v>0.94199999999999995</v>
      </c>
      <c r="BZ224" s="17">
        <f t="shared" si="115"/>
        <v>0.97599999999999998</v>
      </c>
      <c r="CA224" s="17" t="str">
        <f t="shared" si="132"/>
        <v>Sem Retira</v>
      </c>
      <c r="CB224" s="17">
        <f t="shared" si="133"/>
        <v>0.97599999999999998</v>
      </c>
      <c r="CC224" s="33" t="str">
        <f>IF(CB224&gt;='PAINEL E TARGET'!$T$11,'PAINEL E TARGET'!$S$11,
IF(CB224&gt;='PAINEL E TARGET'!$T$12,'PAINEL E TARGET'!$S$12,
IF(CB224&gt;='PAINEL E TARGET'!$T$13,'PAINEL E TARGET'!$S$13,
IF(CB224&gt;='PAINEL E TARGET'!$T$14,'PAINEL E TARGET'!$S$14,
IF(CB224&gt;='PAINEL E TARGET'!$T$15,'PAINEL E TARGET'!$S$15,
IF(CB224&gt;='PAINEL E TARGET'!$T$16,'PAINEL E TARGET'!$S$16,
IF(CB224&gt;='PAINEL E TARGET'!$T$17,'PAINEL E TARGET'!$S$17,
IF(CB224&gt;='PAINEL E TARGET'!$T$18,'PAINEL E TARGET'!$S$18,'PAINEL E TARGET'!$S$19))))))))</f>
        <v>1. Fx de 90% a 99,9%</v>
      </c>
      <c r="CD224" s="17">
        <f>IFERROR(VLOOKUP($BW224,'PAINEL E TARGET'!$G$1:$Q$99,4,0),0)</f>
        <v>0.25</v>
      </c>
      <c r="CE224" s="17">
        <f>VLOOKUP(CC224,'PAINEL E TARGET'!$S$10:$U$19,3,0)</f>
        <v>0.5</v>
      </c>
      <c r="CF224" s="16">
        <f t="shared" si="134"/>
        <v>562.5</v>
      </c>
      <c r="CG224" s="17">
        <f t="shared" si="116"/>
        <v>1.006</v>
      </c>
      <c r="CH224" s="17">
        <f t="shared" si="117"/>
        <v>0.71499999999999997</v>
      </c>
      <c r="CI224" s="17">
        <f t="shared" si="118"/>
        <v>1.07</v>
      </c>
      <c r="CJ224" s="17">
        <f t="shared" si="119"/>
        <v>1.079</v>
      </c>
      <c r="CK224" s="17">
        <f t="shared" si="120"/>
        <v>1.282</v>
      </c>
      <c r="CL224" s="17">
        <f t="shared" si="121"/>
        <v>0.99299999999999999</v>
      </c>
      <c r="CM224" s="16">
        <f t="shared" si="122"/>
        <v>5</v>
      </c>
      <c r="CN224" s="17" t="str">
        <f t="shared" si="135"/>
        <v>ok</v>
      </c>
      <c r="CO224" s="17">
        <f t="shared" si="136"/>
        <v>0.99299999999999999</v>
      </c>
      <c r="CP224" s="33" t="str">
        <f>IF(CO224&gt;='PAINEL E TARGET'!$T$11,'PAINEL E TARGET'!$S$11,
IF(CO224&gt;='PAINEL E TARGET'!$T$12,'PAINEL E TARGET'!$S$12,
IF(CO224&gt;='PAINEL E TARGET'!$T$13,'PAINEL E TARGET'!$S$13,
IF(CO224&gt;='PAINEL E TARGET'!$T$14,'PAINEL E TARGET'!$S$14,
IF(CO224&gt;='PAINEL E TARGET'!$T$15,'PAINEL E TARGET'!$S$15,
IF(CO224&gt;='PAINEL E TARGET'!$T$16,'PAINEL E TARGET'!$S$16,
IF(CO224&gt;='PAINEL E TARGET'!$T$17,'PAINEL E TARGET'!$S$17,
IF(CO224&gt;='PAINEL E TARGET'!$T$18,'PAINEL E TARGET'!$S$18,'PAINEL E TARGET'!$S$19))))))))</f>
        <v>1. Fx de 90% a 99,9%</v>
      </c>
      <c r="CQ224" s="17">
        <f>IFERROR(VLOOKUP($BW224,'PAINEL E TARGET'!$G$1:$Q$99,5,0),0)</f>
        <v>0.25</v>
      </c>
      <c r="CR224" s="17">
        <f>VLOOKUP(CP224,'PAINEL E TARGET'!$S$10:$U$19,3,0)</f>
        <v>0.5</v>
      </c>
      <c r="CS224" s="16">
        <f t="shared" si="137"/>
        <v>562.5</v>
      </c>
      <c r="CT224" s="17">
        <f t="shared" si="123"/>
        <v>1.05</v>
      </c>
      <c r="CU224" s="33" t="str">
        <f>IF(CT224&gt;='PAINEL E TARGET'!$T$11,'PAINEL E TARGET'!$S$11,
IF(CT224&gt;='PAINEL E TARGET'!$T$12,'PAINEL E TARGET'!$S$12,
IF(CT224&gt;='PAINEL E TARGET'!$T$13,'PAINEL E TARGET'!$S$13,
IF(CT224&gt;='PAINEL E TARGET'!$T$14,'PAINEL E TARGET'!$S$14,
IF(CT224&gt;='PAINEL E TARGET'!$T$15,'PAINEL E TARGET'!$S$15,
IF(CT224&gt;='PAINEL E TARGET'!$T$16,'PAINEL E TARGET'!$S$16,
IF(CT224&gt;='PAINEL E TARGET'!$T$17,'PAINEL E TARGET'!$S$17,
IF(CT224&gt;='PAINEL E TARGET'!$T$18,'PAINEL E TARGET'!$S$18,'PAINEL E TARGET'!$S$19))))))))</f>
        <v>3. Fx de 105% a 109,9%</v>
      </c>
      <c r="CV224" s="17">
        <f>IFERROR(VLOOKUP($BW224,'PAINEL E TARGET'!$G$1:$Q$99,6,0),0)</f>
        <v>0.2</v>
      </c>
      <c r="CW224" s="17">
        <f>VLOOKUP(CU224,'PAINEL E TARGET'!$S$10:$U$19,3,0)</f>
        <v>1.1000000000000001</v>
      </c>
      <c r="CX224" s="16">
        <f t="shared" si="138"/>
        <v>990.00000000000011</v>
      </c>
      <c r="CY224" s="17">
        <f t="shared" si="124"/>
        <v>1.018</v>
      </c>
      <c r="CZ224" s="33" t="str">
        <f>IF(CY224&gt;='PAINEL E TARGET'!$T$11,'PAINEL E TARGET'!$S$11,
IF(CY224&gt;='PAINEL E TARGET'!$T$12,'PAINEL E TARGET'!$S$12,
IF(CY224&gt;='PAINEL E TARGET'!$T$13,'PAINEL E TARGET'!$S$13,
IF(CY224&gt;='PAINEL E TARGET'!$T$14,'PAINEL E TARGET'!$S$14,
IF(CY224&gt;='PAINEL E TARGET'!$T$15,'PAINEL E TARGET'!$S$15,
IF(CY224&gt;='PAINEL E TARGET'!$T$16,'PAINEL E TARGET'!$S$16,
IF(CY224&gt;='PAINEL E TARGET'!$T$17,'PAINEL E TARGET'!$S$17,
IF(CY224&gt;='PAINEL E TARGET'!$T$18,'PAINEL E TARGET'!$S$18,'PAINEL E TARGET'!$S$19))))))))</f>
        <v>2. Fx de 100% a 104,9%</v>
      </c>
      <c r="DA224" s="17">
        <f>IFERROR(VLOOKUP($BW224,'PAINEL E TARGET'!$G$1:$Q$99,7,0),0)</f>
        <v>0.15</v>
      </c>
      <c r="DB224" s="17">
        <f>VLOOKUP(CZ224,'PAINEL E TARGET'!$S$10:$U$19,3,0)</f>
        <v>1</v>
      </c>
      <c r="DC224" s="16">
        <f t="shared" si="139"/>
        <v>675</v>
      </c>
      <c r="DD224" s="17">
        <f t="shared" si="125"/>
        <v>1.2789999999999999</v>
      </c>
      <c r="DE224" s="33" t="str">
        <f>IF(DD224&gt;='PAINEL E TARGET'!$T$11,'PAINEL E TARGET'!$S$11,
IF(DD224&gt;='PAINEL E TARGET'!$T$12,'PAINEL E TARGET'!$S$12,
IF(DD224&gt;='PAINEL E TARGET'!$T$13,'PAINEL E TARGET'!$S$13,
IF(DD224&gt;='PAINEL E TARGET'!$T$14,'PAINEL E TARGET'!$S$14,
IF(DD224&gt;='PAINEL E TARGET'!$T$15,'PAINEL E TARGET'!$S$15,
IF(DD224&gt;='PAINEL E TARGET'!$T$16,'PAINEL E TARGET'!$S$16,
IF(DD224&gt;='PAINEL E TARGET'!$T$17,'PAINEL E TARGET'!$S$17,
IF(DD224&gt;='PAINEL E TARGET'!$T$18,'PAINEL E TARGET'!$S$18,'PAINEL E TARGET'!$S$19))))))))</f>
        <v>7. Fx de 125% a 129,9%</v>
      </c>
      <c r="DF224" s="17">
        <f>IFERROR(VLOOKUP($BW224,'PAINEL E TARGET'!$G$1:$Q$99,8,0),0)</f>
        <v>0.1</v>
      </c>
      <c r="DG224" s="17">
        <f>VLOOKUP(DE224,'PAINEL E TARGET'!$S$10:$U$19,3,0)</f>
        <v>1.5</v>
      </c>
      <c r="DH224" s="16">
        <f t="shared" si="140"/>
        <v>675.00000000000011</v>
      </c>
      <c r="DI224" s="17">
        <f t="shared" si="126"/>
        <v>0.88300000000000001</v>
      </c>
      <c r="DJ224" s="33" t="str">
        <f>IF(DI224&gt;='PAINEL E TARGET'!$T$11,'PAINEL E TARGET'!$S$11,
IF(DI224&gt;='PAINEL E TARGET'!$T$12,'PAINEL E TARGET'!$S$12,
IF(DI224&gt;='PAINEL E TARGET'!$T$13,'PAINEL E TARGET'!$S$13,
IF(DI224&gt;='PAINEL E TARGET'!$T$14,'PAINEL E TARGET'!$S$14,
IF(DI224&gt;='PAINEL E TARGET'!$T$15,'PAINEL E TARGET'!$S$15,
IF(DI224&gt;='PAINEL E TARGET'!$T$16,'PAINEL E TARGET'!$S$16,
IF(DI224&gt;='PAINEL E TARGET'!$T$17,'PAINEL E TARGET'!$S$17,
IF(DI224&gt;='PAINEL E TARGET'!$T$18,'PAINEL E TARGET'!$S$18,'PAINEL E TARGET'!$S$19))))))))</f>
        <v>Não elegível</v>
      </c>
      <c r="DK224" s="17">
        <f>IFERROR(VLOOKUP($BW224,'PAINEL E TARGET'!$G$1:$Q$99,9,0),0)</f>
        <v>0.05</v>
      </c>
      <c r="DL224" s="17">
        <f>VLOOKUP(DJ224,'PAINEL E TARGET'!$S$10:$U$19,3,0)</f>
        <v>0</v>
      </c>
      <c r="DM224" s="16">
        <f t="shared" si="141"/>
        <v>0</v>
      </c>
      <c r="DN224" s="17">
        <f t="shared" si="127"/>
        <v>1.282</v>
      </c>
      <c r="DO224" s="33" t="str">
        <f>IF(DN224&gt;='PAINEL E TARGET'!$T$11,'PAINEL E TARGET'!$S$11,
IF(DN224&gt;='PAINEL E TARGET'!$T$12,'PAINEL E TARGET'!$S$12,
IF(DN224&gt;='PAINEL E TARGET'!$T$13,'PAINEL E TARGET'!$S$13,
IF(DN224&gt;='PAINEL E TARGET'!$T$14,'PAINEL E TARGET'!$S$14,
IF(DN224&gt;='PAINEL E TARGET'!$T$15,'PAINEL E TARGET'!$S$15,
IF(DN224&gt;='PAINEL E TARGET'!$T$16,'PAINEL E TARGET'!$S$16,
IF(DN224&gt;='PAINEL E TARGET'!$T$17,'PAINEL E TARGET'!$S$17,
IF(DN224&gt;='PAINEL E TARGET'!$T$18,'PAINEL E TARGET'!$S$18,'PAINEL E TARGET'!$S$19))))))))</f>
        <v>7. Fx de 125% a 129,9%</v>
      </c>
      <c r="DP224" s="17">
        <f>IFERROR(VLOOKUP($BW224,'PAINEL E TARGET'!$G$1:$Q$99,10,0),0)</f>
        <v>0</v>
      </c>
      <c r="DQ224" s="17">
        <f>VLOOKUP(DO224,'PAINEL E TARGET'!$S$10:$U$19,3,0)</f>
        <v>1.5</v>
      </c>
      <c r="DR224" s="16">
        <f t="shared" si="142"/>
        <v>0</v>
      </c>
      <c r="DS224" s="17">
        <f t="shared" si="128"/>
        <v>0.83799999999999997</v>
      </c>
      <c r="DT224" s="16">
        <f>IF(DS224&gt;=1,VLOOKUP(BO224,'PAINEL E TARGET'!$S$1:$W$8,5,0),0)</f>
        <v>0</v>
      </c>
      <c r="DU224" s="16">
        <f t="shared" si="143"/>
        <v>3465</v>
      </c>
    </row>
    <row r="225" spans="2:125" s="32" customFormat="1" x14ac:dyDescent="0.2">
      <c r="B225" s="44">
        <v>43541</v>
      </c>
      <c r="C225" s="65">
        <v>1010</v>
      </c>
      <c r="D225" s="66" t="s">
        <v>229</v>
      </c>
      <c r="E225" s="65">
        <v>311</v>
      </c>
      <c r="F225" s="65" t="s">
        <v>943</v>
      </c>
      <c r="G225" s="67">
        <v>1062315.1999319873</v>
      </c>
      <c r="H225" s="67">
        <v>662161.35615459934</v>
      </c>
      <c r="I225" s="67">
        <v>490204.37</v>
      </c>
      <c r="J225" s="68">
        <v>0.74030954153952266</v>
      </c>
      <c r="K225" s="67">
        <v>91980.465128240859</v>
      </c>
      <c r="L225" s="67">
        <v>471549.7924510992</v>
      </c>
      <c r="M225" s="67">
        <v>84491.06</v>
      </c>
      <c r="N225" s="67">
        <v>379362.25999999995</v>
      </c>
      <c r="O225" s="67">
        <v>909484.4064776341</v>
      </c>
      <c r="P225" s="67" t="s">
        <v>1082</v>
      </c>
      <c r="Q225" s="67" t="s">
        <v>1082</v>
      </c>
      <c r="R225" s="67">
        <v>0</v>
      </c>
      <c r="S225" s="67">
        <v>0</v>
      </c>
      <c r="T225" s="68">
        <v>0.11096311007079547</v>
      </c>
      <c r="U225" s="68">
        <v>0.11065150940387793</v>
      </c>
      <c r="V225" s="68">
        <v>0.99719185352033901</v>
      </c>
      <c r="W225" s="67">
        <v>62531.069999999992</v>
      </c>
      <c r="X225" s="67">
        <v>51326.069999999992</v>
      </c>
      <c r="Y225" s="68">
        <v>0.82080907939045344</v>
      </c>
      <c r="Z225" s="68">
        <v>0.19317968917520489</v>
      </c>
      <c r="AA225" s="68">
        <v>0.19090319327670224</v>
      </c>
      <c r="AB225" s="68">
        <v>0.98821565606497086</v>
      </c>
      <c r="AC225" s="67">
        <v>108862.59999999999</v>
      </c>
      <c r="AD225" s="67">
        <v>88551.08</v>
      </c>
      <c r="AE225" s="68">
        <v>0.81342058705193532</v>
      </c>
      <c r="AF225" s="43">
        <v>80</v>
      </c>
      <c r="AG225" s="43">
        <v>54</v>
      </c>
      <c r="AH225" s="43">
        <v>25</v>
      </c>
      <c r="AI225" s="43">
        <v>13</v>
      </c>
      <c r="AJ225" s="67">
        <v>25909.82</v>
      </c>
      <c r="AK225" s="67">
        <v>23281</v>
      </c>
      <c r="AL225" s="68">
        <v>0.8985396270603192</v>
      </c>
      <c r="AM225" s="67">
        <v>4368.5000000000009</v>
      </c>
      <c r="AN225" s="67">
        <v>4190.1000000000004</v>
      </c>
      <c r="AO225" s="68">
        <v>0.95916218381595497</v>
      </c>
      <c r="AP225" s="67">
        <v>4922.9799999999996</v>
      </c>
      <c r="AQ225" s="67">
        <v>3851.84</v>
      </c>
      <c r="AR225" s="68">
        <v>0.78242040390170187</v>
      </c>
      <c r="AS225" s="67">
        <v>27329.769999999997</v>
      </c>
      <c r="AT225" s="67">
        <v>20003.130000000005</v>
      </c>
      <c r="AU225" s="68">
        <v>0.73191724628491228</v>
      </c>
      <c r="AV225" s="43">
        <v>1051.79</v>
      </c>
      <c r="AW225" s="43">
        <v>529.9</v>
      </c>
      <c r="AX225" s="69">
        <v>0.50380779433156808</v>
      </c>
      <c r="AY225" s="43">
        <v>91980.465128240859</v>
      </c>
      <c r="AZ225" s="43">
        <v>84491.06</v>
      </c>
      <c r="BA225" s="43">
        <v>24716.833007221812</v>
      </c>
      <c r="BB225" s="43">
        <v>22852.39</v>
      </c>
      <c r="BC225" s="43">
        <v>148204.3352461023</v>
      </c>
      <c r="BD225" s="43">
        <v>40010.449225902477</v>
      </c>
      <c r="BE225" s="43">
        <v>101338.33</v>
      </c>
      <c r="BF225" s="43">
        <v>176423.83999999997</v>
      </c>
      <c r="BG225" s="43">
        <v>1704.6399999999994</v>
      </c>
      <c r="BH225" s="43">
        <v>30</v>
      </c>
      <c r="BI225" s="44">
        <v>43173</v>
      </c>
      <c r="BJ225" s="44">
        <v>43541</v>
      </c>
      <c r="BK225" s="44">
        <v>43172</v>
      </c>
      <c r="BL225" s="43">
        <f t="shared" si="129"/>
        <v>490204.37</v>
      </c>
      <c r="BM225" s="43">
        <f t="shared" si="130"/>
        <v>463853.31999999995</v>
      </c>
      <c r="BO225" s="16" t="str">
        <f>IFERROR(VLOOKUP($C225,'PORTE LOJA'!A:B,2,0),"PORTE 1")</f>
        <v>PORTE 2</v>
      </c>
      <c r="BP225" s="16">
        <f>VLOOKUP(BO225,'PAINEL E TARGET'!$S$1:$W$8,3,0)</f>
        <v>1875</v>
      </c>
      <c r="BQ225" s="16">
        <f t="shared" si="108"/>
        <v>1</v>
      </c>
      <c r="BR225" s="16">
        <f t="shared" si="109"/>
        <v>1</v>
      </c>
      <c r="BS225" s="16">
        <f t="shared" si="110"/>
        <v>1</v>
      </c>
      <c r="BT225" s="16">
        <f t="shared" si="111"/>
        <v>1</v>
      </c>
      <c r="BU225" s="16">
        <f t="shared" si="112"/>
        <v>1</v>
      </c>
      <c r="BV225" s="16">
        <f t="shared" si="113"/>
        <v>1</v>
      </c>
      <c r="BW225" s="17" t="str">
        <f t="shared" si="131"/>
        <v>111111</v>
      </c>
      <c r="BY225" s="17">
        <f t="shared" si="114"/>
        <v>0.74</v>
      </c>
      <c r="BZ225" s="17">
        <f t="shared" si="115"/>
        <v>0.82299999999999995</v>
      </c>
      <c r="CA225" s="17" t="str">
        <f t="shared" si="132"/>
        <v>Sem Retira</v>
      </c>
      <c r="CB225" s="17">
        <f t="shared" si="133"/>
        <v>0.82299999999999995</v>
      </c>
      <c r="CC225" s="33" t="str">
        <f>IF(CB225&gt;='PAINEL E TARGET'!$T$11,'PAINEL E TARGET'!$S$11,
IF(CB225&gt;='PAINEL E TARGET'!$T$12,'PAINEL E TARGET'!$S$12,
IF(CB225&gt;='PAINEL E TARGET'!$T$13,'PAINEL E TARGET'!$S$13,
IF(CB225&gt;='PAINEL E TARGET'!$T$14,'PAINEL E TARGET'!$S$14,
IF(CB225&gt;='PAINEL E TARGET'!$T$15,'PAINEL E TARGET'!$S$15,
IF(CB225&gt;='PAINEL E TARGET'!$T$16,'PAINEL E TARGET'!$S$16,
IF(CB225&gt;='PAINEL E TARGET'!$T$17,'PAINEL E TARGET'!$S$17,
IF(CB225&gt;='PAINEL E TARGET'!$T$18,'PAINEL E TARGET'!$S$18,'PAINEL E TARGET'!$S$19))))))))</f>
        <v>Não elegível</v>
      </c>
      <c r="CD225" s="17">
        <f>IFERROR(VLOOKUP($BW225,'PAINEL E TARGET'!$G$1:$Q$99,4,0),0)</f>
        <v>0.25</v>
      </c>
      <c r="CE225" s="17">
        <f>VLOOKUP(CC225,'PAINEL E TARGET'!$S$10:$U$19,3,0)</f>
        <v>0</v>
      </c>
      <c r="CF225" s="16">
        <f t="shared" si="134"/>
        <v>0</v>
      </c>
      <c r="CG225" s="17">
        <f t="shared" si="116"/>
        <v>0.89900000000000002</v>
      </c>
      <c r="CH225" s="17">
        <f t="shared" si="117"/>
        <v>0.95899999999999996</v>
      </c>
      <c r="CI225" s="17">
        <f t="shared" si="118"/>
        <v>0.78200000000000003</v>
      </c>
      <c r="CJ225" s="17">
        <f t="shared" si="119"/>
        <v>0.73199999999999998</v>
      </c>
      <c r="CK225" s="17">
        <f t="shared" si="120"/>
        <v>0.504</v>
      </c>
      <c r="CL225" s="17">
        <f t="shared" si="121"/>
        <v>0.82099999999999995</v>
      </c>
      <c r="CM225" s="16">
        <f t="shared" si="122"/>
        <v>4</v>
      </c>
      <c r="CN225" s="17" t="str">
        <f t="shared" si="135"/>
        <v>não ok</v>
      </c>
      <c r="CO225" s="17">
        <f t="shared" si="136"/>
        <v>0</v>
      </c>
      <c r="CP225" s="33" t="str">
        <f>IF(CO225&gt;='PAINEL E TARGET'!$T$11,'PAINEL E TARGET'!$S$11,
IF(CO225&gt;='PAINEL E TARGET'!$T$12,'PAINEL E TARGET'!$S$12,
IF(CO225&gt;='PAINEL E TARGET'!$T$13,'PAINEL E TARGET'!$S$13,
IF(CO225&gt;='PAINEL E TARGET'!$T$14,'PAINEL E TARGET'!$S$14,
IF(CO225&gt;='PAINEL E TARGET'!$T$15,'PAINEL E TARGET'!$S$15,
IF(CO225&gt;='PAINEL E TARGET'!$T$16,'PAINEL E TARGET'!$S$16,
IF(CO225&gt;='PAINEL E TARGET'!$T$17,'PAINEL E TARGET'!$S$17,
IF(CO225&gt;='PAINEL E TARGET'!$T$18,'PAINEL E TARGET'!$S$18,'PAINEL E TARGET'!$S$19))))))))</f>
        <v>Não elegível</v>
      </c>
      <c r="CQ225" s="17">
        <f>IFERROR(VLOOKUP($BW225,'PAINEL E TARGET'!$G$1:$Q$99,5,0),0)</f>
        <v>0.25</v>
      </c>
      <c r="CR225" s="17">
        <f>VLOOKUP(CP225,'PAINEL E TARGET'!$S$10:$U$19,3,0)</f>
        <v>0</v>
      </c>
      <c r="CS225" s="16">
        <f t="shared" si="137"/>
        <v>0</v>
      </c>
      <c r="CT225" s="17">
        <f t="shared" si="123"/>
        <v>0.81299999999999994</v>
      </c>
      <c r="CU225" s="33" t="str">
        <f>IF(CT225&gt;='PAINEL E TARGET'!$T$11,'PAINEL E TARGET'!$S$11,
IF(CT225&gt;='PAINEL E TARGET'!$T$12,'PAINEL E TARGET'!$S$12,
IF(CT225&gt;='PAINEL E TARGET'!$T$13,'PAINEL E TARGET'!$S$13,
IF(CT225&gt;='PAINEL E TARGET'!$T$14,'PAINEL E TARGET'!$S$14,
IF(CT225&gt;='PAINEL E TARGET'!$T$15,'PAINEL E TARGET'!$S$15,
IF(CT225&gt;='PAINEL E TARGET'!$T$16,'PAINEL E TARGET'!$S$16,
IF(CT225&gt;='PAINEL E TARGET'!$T$17,'PAINEL E TARGET'!$S$17,
IF(CT225&gt;='PAINEL E TARGET'!$T$18,'PAINEL E TARGET'!$S$18,'PAINEL E TARGET'!$S$19))))))))</f>
        <v>Não elegível</v>
      </c>
      <c r="CV225" s="17">
        <f>IFERROR(VLOOKUP($BW225,'PAINEL E TARGET'!$G$1:$Q$99,6,0),0)</f>
        <v>0.2</v>
      </c>
      <c r="CW225" s="17">
        <f>VLOOKUP(CU225,'PAINEL E TARGET'!$S$10:$U$19,3,0)</f>
        <v>0</v>
      </c>
      <c r="CX225" s="16">
        <f t="shared" si="138"/>
        <v>0</v>
      </c>
      <c r="CY225" s="17">
        <f t="shared" si="124"/>
        <v>0.91900000000000004</v>
      </c>
      <c r="CZ225" s="33" t="str">
        <f>IF(CY225&gt;='PAINEL E TARGET'!$T$11,'PAINEL E TARGET'!$S$11,
IF(CY225&gt;='PAINEL E TARGET'!$T$12,'PAINEL E TARGET'!$S$12,
IF(CY225&gt;='PAINEL E TARGET'!$T$13,'PAINEL E TARGET'!$S$13,
IF(CY225&gt;='PAINEL E TARGET'!$T$14,'PAINEL E TARGET'!$S$14,
IF(CY225&gt;='PAINEL E TARGET'!$T$15,'PAINEL E TARGET'!$S$15,
IF(CY225&gt;='PAINEL E TARGET'!$T$16,'PAINEL E TARGET'!$S$16,
IF(CY225&gt;='PAINEL E TARGET'!$T$17,'PAINEL E TARGET'!$S$17,
IF(CY225&gt;='PAINEL E TARGET'!$T$18,'PAINEL E TARGET'!$S$18,'PAINEL E TARGET'!$S$19))))))))</f>
        <v>1. Fx de 90% a 99,9%</v>
      </c>
      <c r="DA225" s="17">
        <f>IFERROR(VLOOKUP($BW225,'PAINEL E TARGET'!$G$1:$Q$99,7,0),0)</f>
        <v>0.15</v>
      </c>
      <c r="DB225" s="17">
        <f>VLOOKUP(CZ225,'PAINEL E TARGET'!$S$10:$U$19,3,0)</f>
        <v>0.5</v>
      </c>
      <c r="DC225" s="16">
        <f t="shared" si="139"/>
        <v>140.625</v>
      </c>
      <c r="DD225" s="17">
        <f t="shared" si="125"/>
        <v>0.92500000000000004</v>
      </c>
      <c r="DE225" s="33" t="str">
        <f>IF(DD225&gt;='PAINEL E TARGET'!$T$11,'PAINEL E TARGET'!$S$11,
IF(DD225&gt;='PAINEL E TARGET'!$T$12,'PAINEL E TARGET'!$S$12,
IF(DD225&gt;='PAINEL E TARGET'!$T$13,'PAINEL E TARGET'!$S$13,
IF(DD225&gt;='PAINEL E TARGET'!$T$14,'PAINEL E TARGET'!$S$14,
IF(DD225&gt;='PAINEL E TARGET'!$T$15,'PAINEL E TARGET'!$S$15,
IF(DD225&gt;='PAINEL E TARGET'!$T$16,'PAINEL E TARGET'!$S$16,
IF(DD225&gt;='PAINEL E TARGET'!$T$17,'PAINEL E TARGET'!$S$17,
IF(DD225&gt;='PAINEL E TARGET'!$T$18,'PAINEL E TARGET'!$S$18,'PAINEL E TARGET'!$S$19))))))))</f>
        <v>1. Fx de 90% a 99,9%</v>
      </c>
      <c r="DF225" s="17">
        <f>IFERROR(VLOOKUP($BW225,'PAINEL E TARGET'!$G$1:$Q$99,8,0),0)</f>
        <v>0.1</v>
      </c>
      <c r="DG225" s="17">
        <f>VLOOKUP(DE225,'PAINEL E TARGET'!$S$10:$U$19,3,0)</f>
        <v>0.5</v>
      </c>
      <c r="DH225" s="16">
        <f t="shared" si="140"/>
        <v>93.75</v>
      </c>
      <c r="DI225" s="17">
        <f t="shared" si="126"/>
        <v>0.52</v>
      </c>
      <c r="DJ225" s="33" t="str">
        <f>IF(DI225&gt;='PAINEL E TARGET'!$T$11,'PAINEL E TARGET'!$S$11,
IF(DI225&gt;='PAINEL E TARGET'!$T$12,'PAINEL E TARGET'!$S$12,
IF(DI225&gt;='PAINEL E TARGET'!$T$13,'PAINEL E TARGET'!$S$13,
IF(DI225&gt;='PAINEL E TARGET'!$T$14,'PAINEL E TARGET'!$S$14,
IF(DI225&gt;='PAINEL E TARGET'!$T$15,'PAINEL E TARGET'!$S$15,
IF(DI225&gt;='PAINEL E TARGET'!$T$16,'PAINEL E TARGET'!$S$16,
IF(DI225&gt;='PAINEL E TARGET'!$T$17,'PAINEL E TARGET'!$S$17,
IF(DI225&gt;='PAINEL E TARGET'!$T$18,'PAINEL E TARGET'!$S$18,'PAINEL E TARGET'!$S$19))))))))</f>
        <v>Não elegível</v>
      </c>
      <c r="DK225" s="17">
        <f>IFERROR(VLOOKUP($BW225,'PAINEL E TARGET'!$G$1:$Q$99,9,0),0)</f>
        <v>0.05</v>
      </c>
      <c r="DL225" s="17">
        <f>VLOOKUP(DJ225,'PAINEL E TARGET'!$S$10:$U$19,3,0)</f>
        <v>0</v>
      </c>
      <c r="DM225" s="16">
        <f t="shared" si="141"/>
        <v>0</v>
      </c>
      <c r="DN225" s="17">
        <f t="shared" si="127"/>
        <v>0.504</v>
      </c>
      <c r="DO225" s="33" t="str">
        <f>IF(DN225&gt;='PAINEL E TARGET'!$T$11,'PAINEL E TARGET'!$S$11,
IF(DN225&gt;='PAINEL E TARGET'!$T$12,'PAINEL E TARGET'!$S$12,
IF(DN225&gt;='PAINEL E TARGET'!$T$13,'PAINEL E TARGET'!$S$13,
IF(DN225&gt;='PAINEL E TARGET'!$T$14,'PAINEL E TARGET'!$S$14,
IF(DN225&gt;='PAINEL E TARGET'!$T$15,'PAINEL E TARGET'!$S$15,
IF(DN225&gt;='PAINEL E TARGET'!$T$16,'PAINEL E TARGET'!$S$16,
IF(DN225&gt;='PAINEL E TARGET'!$T$17,'PAINEL E TARGET'!$S$17,
IF(DN225&gt;='PAINEL E TARGET'!$T$18,'PAINEL E TARGET'!$S$18,'PAINEL E TARGET'!$S$19))))))))</f>
        <v>Não elegível</v>
      </c>
      <c r="DP225" s="17">
        <f>IFERROR(VLOOKUP($BW225,'PAINEL E TARGET'!$G$1:$Q$99,10,0),0)</f>
        <v>0</v>
      </c>
      <c r="DQ225" s="17">
        <f>VLOOKUP(DO225,'PAINEL E TARGET'!$S$10:$U$19,3,0)</f>
        <v>0</v>
      </c>
      <c r="DR225" s="16">
        <f t="shared" si="142"/>
        <v>0</v>
      </c>
      <c r="DS225" s="17">
        <f t="shared" si="128"/>
        <v>0.67500000000000004</v>
      </c>
      <c r="DT225" s="16">
        <f>IF(DS225&gt;=1,VLOOKUP(BO225,'PAINEL E TARGET'!$S$1:$W$8,5,0),0)</f>
        <v>0</v>
      </c>
      <c r="DU225" s="16">
        <f t="shared" si="143"/>
        <v>234.375</v>
      </c>
    </row>
    <row r="226" spans="2:125" s="32" customFormat="1" x14ac:dyDescent="0.2">
      <c r="B226" s="44">
        <v>43541</v>
      </c>
      <c r="C226" s="65">
        <v>1011</v>
      </c>
      <c r="D226" s="66" t="s">
        <v>230</v>
      </c>
      <c r="E226" s="65">
        <v>317</v>
      </c>
      <c r="F226" s="65" t="s">
        <v>943</v>
      </c>
      <c r="G226" s="67">
        <v>2734760.0963737806</v>
      </c>
      <c r="H226" s="67">
        <v>1627190.6252405571</v>
      </c>
      <c r="I226" s="67">
        <v>1333093.1199999999</v>
      </c>
      <c r="J226" s="68">
        <v>0.81926057053267554</v>
      </c>
      <c r="K226" s="67">
        <v>287596.01954806829</v>
      </c>
      <c r="L226" s="67">
        <v>1129337.963487424</v>
      </c>
      <c r="M226" s="67">
        <v>275539.34999999998</v>
      </c>
      <c r="N226" s="67">
        <v>975908.05999999994</v>
      </c>
      <c r="O226" s="67">
        <v>2397113.8725901842</v>
      </c>
      <c r="P226" s="67">
        <v>14062.250222959456</v>
      </c>
      <c r="Q226" s="67">
        <v>4300</v>
      </c>
      <c r="R226" s="67">
        <v>0</v>
      </c>
      <c r="S226" s="67">
        <v>1348</v>
      </c>
      <c r="T226" s="68">
        <v>0.10865442394680362</v>
      </c>
      <c r="U226" s="68">
        <v>0.1066153198361692</v>
      </c>
      <c r="V226" s="68">
        <v>0.98123312391189199</v>
      </c>
      <c r="W226" s="67">
        <v>152428.21999999997</v>
      </c>
      <c r="X226" s="67">
        <v>132965.02000000002</v>
      </c>
      <c r="Y226" s="68">
        <v>0.87231235790852935</v>
      </c>
      <c r="Z226" s="68">
        <v>0.19857251881081611</v>
      </c>
      <c r="AA226" s="68">
        <v>0.22259867875710418</v>
      </c>
      <c r="AB226" s="68">
        <v>1.1209943857799289</v>
      </c>
      <c r="AC226" s="67">
        <v>281364.14999999997</v>
      </c>
      <c r="AD226" s="67">
        <v>278570.53999999998</v>
      </c>
      <c r="AE226" s="68">
        <v>0.99007119421575218</v>
      </c>
      <c r="AF226" s="43">
        <v>80</v>
      </c>
      <c r="AG226" s="43">
        <v>69</v>
      </c>
      <c r="AH226" s="43">
        <v>53</v>
      </c>
      <c r="AI226" s="43">
        <v>36</v>
      </c>
      <c r="AJ226" s="67">
        <v>65141.599999999999</v>
      </c>
      <c r="AK226" s="67">
        <v>63671.09</v>
      </c>
      <c r="AL226" s="68">
        <v>0.97742594593930754</v>
      </c>
      <c r="AM226" s="67">
        <v>15968.859999999999</v>
      </c>
      <c r="AN226" s="67">
        <v>17836.289999999997</v>
      </c>
      <c r="AO226" s="68">
        <v>1.1169419733155654</v>
      </c>
      <c r="AP226" s="67">
        <v>20515</v>
      </c>
      <c r="AQ226" s="67">
        <v>16857.769999999997</v>
      </c>
      <c r="AR226" s="68">
        <v>0.82172897879600282</v>
      </c>
      <c r="AS226" s="67">
        <v>50802.76</v>
      </c>
      <c r="AT226" s="67">
        <v>34599.869999999995</v>
      </c>
      <c r="AU226" s="68">
        <v>0.68106280052501078</v>
      </c>
      <c r="AV226" s="43">
        <v>2095.7099999999996</v>
      </c>
      <c r="AW226" s="43">
        <v>819.86</v>
      </c>
      <c r="AX226" s="69">
        <v>0.39120870731160329</v>
      </c>
      <c r="AY226" s="43">
        <v>287596.01954806829</v>
      </c>
      <c r="AZ226" s="43">
        <v>275539.34999999992</v>
      </c>
      <c r="BA226" s="43">
        <v>62813.771147812433</v>
      </c>
      <c r="BB226" s="43">
        <v>65194.130000000005</v>
      </c>
      <c r="BC226" s="43">
        <v>486476.06670295331</v>
      </c>
      <c r="BD226" s="43">
        <v>106613.2365582011</v>
      </c>
      <c r="BE226" s="43">
        <v>259250.47999999998</v>
      </c>
      <c r="BF226" s="43">
        <v>478714.39999999991</v>
      </c>
      <c r="BG226" s="43">
        <v>3563.9499999999994</v>
      </c>
      <c r="BH226" s="43">
        <v>86</v>
      </c>
      <c r="BI226" s="44">
        <v>43173</v>
      </c>
      <c r="BJ226" s="44">
        <v>43541</v>
      </c>
      <c r="BK226" s="44">
        <v>43172</v>
      </c>
      <c r="BL226" s="43">
        <f t="shared" si="129"/>
        <v>1334441.1199999999</v>
      </c>
      <c r="BM226" s="43">
        <f t="shared" si="130"/>
        <v>1252795.4099999999</v>
      </c>
      <c r="BO226" s="16" t="str">
        <f>IFERROR(VLOOKUP($C226,'PORTE LOJA'!A:B,2,0),"PORTE 1")</f>
        <v>PORTE 4</v>
      </c>
      <c r="BP226" s="16">
        <f>VLOOKUP(BO226,'PAINEL E TARGET'!$S$1:$W$8,3,0)</f>
        <v>3000</v>
      </c>
      <c r="BQ226" s="16">
        <f t="shared" si="108"/>
        <v>1</v>
      </c>
      <c r="BR226" s="16">
        <f t="shared" si="109"/>
        <v>1</v>
      </c>
      <c r="BS226" s="16">
        <f t="shared" si="110"/>
        <v>1</v>
      </c>
      <c r="BT226" s="16">
        <f t="shared" si="111"/>
        <v>1</v>
      </c>
      <c r="BU226" s="16">
        <f t="shared" si="112"/>
        <v>1</v>
      </c>
      <c r="BV226" s="16">
        <f t="shared" si="113"/>
        <v>1</v>
      </c>
      <c r="BW226" s="17" t="str">
        <f t="shared" si="131"/>
        <v>111111</v>
      </c>
      <c r="BY226" s="17">
        <f t="shared" si="114"/>
        <v>0.82</v>
      </c>
      <c r="BZ226" s="17">
        <f t="shared" si="115"/>
        <v>0.88400000000000001</v>
      </c>
      <c r="CA226" s="17" t="str">
        <f t="shared" si="132"/>
        <v>Sem Retira</v>
      </c>
      <c r="CB226" s="17">
        <f t="shared" si="133"/>
        <v>0.88400000000000001</v>
      </c>
      <c r="CC226" s="33" t="str">
        <f>IF(CB226&gt;='PAINEL E TARGET'!$T$11,'PAINEL E TARGET'!$S$11,
IF(CB226&gt;='PAINEL E TARGET'!$T$12,'PAINEL E TARGET'!$S$12,
IF(CB226&gt;='PAINEL E TARGET'!$T$13,'PAINEL E TARGET'!$S$13,
IF(CB226&gt;='PAINEL E TARGET'!$T$14,'PAINEL E TARGET'!$S$14,
IF(CB226&gt;='PAINEL E TARGET'!$T$15,'PAINEL E TARGET'!$S$15,
IF(CB226&gt;='PAINEL E TARGET'!$T$16,'PAINEL E TARGET'!$S$16,
IF(CB226&gt;='PAINEL E TARGET'!$T$17,'PAINEL E TARGET'!$S$17,
IF(CB226&gt;='PAINEL E TARGET'!$T$18,'PAINEL E TARGET'!$S$18,'PAINEL E TARGET'!$S$19))))))))</f>
        <v>Não elegível</v>
      </c>
      <c r="CD226" s="17">
        <f>IFERROR(VLOOKUP($BW226,'PAINEL E TARGET'!$G$1:$Q$99,4,0),0)</f>
        <v>0.25</v>
      </c>
      <c r="CE226" s="17">
        <f>VLOOKUP(CC226,'PAINEL E TARGET'!$S$10:$U$19,3,0)</f>
        <v>0</v>
      </c>
      <c r="CF226" s="16">
        <f t="shared" si="134"/>
        <v>0</v>
      </c>
      <c r="CG226" s="17">
        <f t="shared" si="116"/>
        <v>0.97699999999999998</v>
      </c>
      <c r="CH226" s="17">
        <f t="shared" si="117"/>
        <v>1.117</v>
      </c>
      <c r="CI226" s="17">
        <f t="shared" si="118"/>
        <v>0.82199999999999995</v>
      </c>
      <c r="CJ226" s="17">
        <f t="shared" si="119"/>
        <v>0.68100000000000005</v>
      </c>
      <c r="CK226" s="17">
        <f t="shared" si="120"/>
        <v>0.39100000000000001</v>
      </c>
      <c r="CL226" s="17">
        <f t="shared" si="121"/>
        <v>0.872</v>
      </c>
      <c r="CM226" s="16">
        <f t="shared" si="122"/>
        <v>3</v>
      </c>
      <c r="CN226" s="17" t="str">
        <f t="shared" si="135"/>
        <v>não ok</v>
      </c>
      <c r="CO226" s="17">
        <f t="shared" si="136"/>
        <v>0</v>
      </c>
      <c r="CP226" s="33" t="str">
        <f>IF(CO226&gt;='PAINEL E TARGET'!$T$11,'PAINEL E TARGET'!$S$11,
IF(CO226&gt;='PAINEL E TARGET'!$T$12,'PAINEL E TARGET'!$S$12,
IF(CO226&gt;='PAINEL E TARGET'!$T$13,'PAINEL E TARGET'!$S$13,
IF(CO226&gt;='PAINEL E TARGET'!$T$14,'PAINEL E TARGET'!$S$14,
IF(CO226&gt;='PAINEL E TARGET'!$T$15,'PAINEL E TARGET'!$S$15,
IF(CO226&gt;='PAINEL E TARGET'!$T$16,'PAINEL E TARGET'!$S$16,
IF(CO226&gt;='PAINEL E TARGET'!$T$17,'PAINEL E TARGET'!$S$17,
IF(CO226&gt;='PAINEL E TARGET'!$T$18,'PAINEL E TARGET'!$S$18,'PAINEL E TARGET'!$S$19))))))))</f>
        <v>Não elegível</v>
      </c>
      <c r="CQ226" s="17">
        <f>IFERROR(VLOOKUP($BW226,'PAINEL E TARGET'!$G$1:$Q$99,5,0),0)</f>
        <v>0.25</v>
      </c>
      <c r="CR226" s="17">
        <f>VLOOKUP(CP226,'PAINEL E TARGET'!$S$10:$U$19,3,0)</f>
        <v>0</v>
      </c>
      <c r="CS226" s="16">
        <f t="shared" si="137"/>
        <v>0</v>
      </c>
      <c r="CT226" s="17">
        <f t="shared" si="123"/>
        <v>0.99</v>
      </c>
      <c r="CU226" s="33" t="str">
        <f>IF(CT226&gt;='PAINEL E TARGET'!$T$11,'PAINEL E TARGET'!$S$11,
IF(CT226&gt;='PAINEL E TARGET'!$T$12,'PAINEL E TARGET'!$S$12,
IF(CT226&gt;='PAINEL E TARGET'!$T$13,'PAINEL E TARGET'!$S$13,
IF(CT226&gt;='PAINEL E TARGET'!$T$14,'PAINEL E TARGET'!$S$14,
IF(CT226&gt;='PAINEL E TARGET'!$T$15,'PAINEL E TARGET'!$S$15,
IF(CT226&gt;='PAINEL E TARGET'!$T$16,'PAINEL E TARGET'!$S$16,
IF(CT226&gt;='PAINEL E TARGET'!$T$17,'PAINEL E TARGET'!$S$17,
IF(CT226&gt;='PAINEL E TARGET'!$T$18,'PAINEL E TARGET'!$S$18,'PAINEL E TARGET'!$S$19))))))))</f>
        <v>1. Fx de 90% a 99,9%</v>
      </c>
      <c r="CV226" s="17">
        <f>IFERROR(VLOOKUP($BW226,'PAINEL E TARGET'!$G$1:$Q$99,6,0),0)</f>
        <v>0.2</v>
      </c>
      <c r="CW226" s="17">
        <f>VLOOKUP(CU226,'PAINEL E TARGET'!$S$10:$U$19,3,0)</f>
        <v>0.5</v>
      </c>
      <c r="CX226" s="16">
        <f t="shared" si="138"/>
        <v>300</v>
      </c>
      <c r="CY226" s="17">
        <f t="shared" si="124"/>
        <v>0.95799999999999996</v>
      </c>
      <c r="CZ226" s="33" t="str">
        <f>IF(CY226&gt;='PAINEL E TARGET'!$T$11,'PAINEL E TARGET'!$S$11,
IF(CY226&gt;='PAINEL E TARGET'!$T$12,'PAINEL E TARGET'!$S$12,
IF(CY226&gt;='PAINEL E TARGET'!$T$13,'PAINEL E TARGET'!$S$13,
IF(CY226&gt;='PAINEL E TARGET'!$T$14,'PAINEL E TARGET'!$S$14,
IF(CY226&gt;='PAINEL E TARGET'!$T$15,'PAINEL E TARGET'!$S$15,
IF(CY226&gt;='PAINEL E TARGET'!$T$16,'PAINEL E TARGET'!$S$16,
IF(CY226&gt;='PAINEL E TARGET'!$T$17,'PAINEL E TARGET'!$S$17,
IF(CY226&gt;='PAINEL E TARGET'!$T$18,'PAINEL E TARGET'!$S$18,'PAINEL E TARGET'!$S$19))))))))</f>
        <v>1. Fx de 90% a 99,9%</v>
      </c>
      <c r="DA226" s="17">
        <f>IFERROR(VLOOKUP($BW226,'PAINEL E TARGET'!$G$1:$Q$99,7,0),0)</f>
        <v>0.15</v>
      </c>
      <c r="DB226" s="17">
        <f>VLOOKUP(CZ226,'PAINEL E TARGET'!$S$10:$U$19,3,0)</f>
        <v>0.5</v>
      </c>
      <c r="DC226" s="16">
        <f t="shared" si="139"/>
        <v>225</v>
      </c>
      <c r="DD226" s="17">
        <f t="shared" si="125"/>
        <v>1.038</v>
      </c>
      <c r="DE226" s="33" t="str">
        <f>IF(DD226&gt;='PAINEL E TARGET'!$T$11,'PAINEL E TARGET'!$S$11,
IF(DD226&gt;='PAINEL E TARGET'!$T$12,'PAINEL E TARGET'!$S$12,
IF(DD226&gt;='PAINEL E TARGET'!$T$13,'PAINEL E TARGET'!$S$13,
IF(DD226&gt;='PAINEL E TARGET'!$T$14,'PAINEL E TARGET'!$S$14,
IF(DD226&gt;='PAINEL E TARGET'!$T$15,'PAINEL E TARGET'!$S$15,
IF(DD226&gt;='PAINEL E TARGET'!$T$16,'PAINEL E TARGET'!$S$16,
IF(DD226&gt;='PAINEL E TARGET'!$T$17,'PAINEL E TARGET'!$S$17,
IF(DD226&gt;='PAINEL E TARGET'!$T$18,'PAINEL E TARGET'!$S$18,'PAINEL E TARGET'!$S$19))))))))</f>
        <v>2. Fx de 100% a 104,9%</v>
      </c>
      <c r="DF226" s="17">
        <f>IFERROR(VLOOKUP($BW226,'PAINEL E TARGET'!$G$1:$Q$99,8,0),0)</f>
        <v>0.1</v>
      </c>
      <c r="DG226" s="17">
        <f>VLOOKUP(DE226,'PAINEL E TARGET'!$S$10:$U$19,3,0)</f>
        <v>1</v>
      </c>
      <c r="DH226" s="16">
        <f t="shared" si="140"/>
        <v>300</v>
      </c>
      <c r="DI226" s="17">
        <f t="shared" si="126"/>
        <v>0.67900000000000005</v>
      </c>
      <c r="DJ226" s="33" t="str">
        <f>IF(DI226&gt;='PAINEL E TARGET'!$T$11,'PAINEL E TARGET'!$S$11,
IF(DI226&gt;='PAINEL E TARGET'!$T$12,'PAINEL E TARGET'!$S$12,
IF(DI226&gt;='PAINEL E TARGET'!$T$13,'PAINEL E TARGET'!$S$13,
IF(DI226&gt;='PAINEL E TARGET'!$T$14,'PAINEL E TARGET'!$S$14,
IF(DI226&gt;='PAINEL E TARGET'!$T$15,'PAINEL E TARGET'!$S$15,
IF(DI226&gt;='PAINEL E TARGET'!$T$16,'PAINEL E TARGET'!$S$16,
IF(DI226&gt;='PAINEL E TARGET'!$T$17,'PAINEL E TARGET'!$S$17,
IF(DI226&gt;='PAINEL E TARGET'!$T$18,'PAINEL E TARGET'!$S$18,'PAINEL E TARGET'!$S$19))))))))</f>
        <v>Não elegível</v>
      </c>
      <c r="DK226" s="17">
        <f>IFERROR(VLOOKUP($BW226,'PAINEL E TARGET'!$G$1:$Q$99,9,0),0)</f>
        <v>0.05</v>
      </c>
      <c r="DL226" s="17">
        <f>VLOOKUP(DJ226,'PAINEL E TARGET'!$S$10:$U$19,3,0)</f>
        <v>0</v>
      </c>
      <c r="DM226" s="16">
        <f t="shared" si="141"/>
        <v>0</v>
      </c>
      <c r="DN226" s="17">
        <f t="shared" si="127"/>
        <v>0.39100000000000001</v>
      </c>
      <c r="DO226" s="33" t="str">
        <f>IF(DN226&gt;='PAINEL E TARGET'!$T$11,'PAINEL E TARGET'!$S$11,
IF(DN226&gt;='PAINEL E TARGET'!$T$12,'PAINEL E TARGET'!$S$12,
IF(DN226&gt;='PAINEL E TARGET'!$T$13,'PAINEL E TARGET'!$S$13,
IF(DN226&gt;='PAINEL E TARGET'!$T$14,'PAINEL E TARGET'!$S$14,
IF(DN226&gt;='PAINEL E TARGET'!$T$15,'PAINEL E TARGET'!$S$15,
IF(DN226&gt;='PAINEL E TARGET'!$T$16,'PAINEL E TARGET'!$S$16,
IF(DN226&gt;='PAINEL E TARGET'!$T$17,'PAINEL E TARGET'!$S$17,
IF(DN226&gt;='PAINEL E TARGET'!$T$18,'PAINEL E TARGET'!$S$18,'PAINEL E TARGET'!$S$19))))))))</f>
        <v>Não elegível</v>
      </c>
      <c r="DP226" s="17">
        <f>IFERROR(VLOOKUP($BW226,'PAINEL E TARGET'!$G$1:$Q$99,10,0),0)</f>
        <v>0</v>
      </c>
      <c r="DQ226" s="17">
        <f>VLOOKUP(DO226,'PAINEL E TARGET'!$S$10:$U$19,3,0)</f>
        <v>0</v>
      </c>
      <c r="DR226" s="16">
        <f t="shared" si="142"/>
        <v>0</v>
      </c>
      <c r="DS226" s="17">
        <f t="shared" si="128"/>
        <v>0.86299999999999999</v>
      </c>
      <c r="DT226" s="16">
        <f>IF(DS226&gt;=1,VLOOKUP(BO226,'PAINEL E TARGET'!$S$1:$W$8,5,0),0)</f>
        <v>0</v>
      </c>
      <c r="DU226" s="16">
        <f t="shared" si="143"/>
        <v>825</v>
      </c>
    </row>
    <row r="227" spans="2:125" s="32" customFormat="1" x14ac:dyDescent="0.2">
      <c r="B227" s="44">
        <v>43541</v>
      </c>
      <c r="C227" s="65">
        <v>1012</v>
      </c>
      <c r="D227" s="66" t="s">
        <v>231</v>
      </c>
      <c r="E227" s="65">
        <v>312</v>
      </c>
      <c r="F227" s="65" t="s">
        <v>943</v>
      </c>
      <c r="G227" s="67">
        <v>1793761.1092314408</v>
      </c>
      <c r="H227" s="67">
        <v>1052930.9626557594</v>
      </c>
      <c r="I227" s="67">
        <v>914722.31000000017</v>
      </c>
      <c r="J227" s="68">
        <v>0.86873911247973756</v>
      </c>
      <c r="K227" s="67">
        <v>172995.04976718483</v>
      </c>
      <c r="L227" s="67">
        <v>797135.62918540463</v>
      </c>
      <c r="M227" s="67">
        <v>165065.47</v>
      </c>
      <c r="N227" s="67">
        <v>726691.42</v>
      </c>
      <c r="O227" s="67">
        <v>1655959.6576598596</v>
      </c>
      <c r="P227" s="67">
        <v>8636.4188171025762</v>
      </c>
      <c r="Q227" s="67">
        <v>0</v>
      </c>
      <c r="R227" s="67">
        <v>0</v>
      </c>
      <c r="S227" s="67">
        <v>0</v>
      </c>
      <c r="T227" s="68">
        <v>9.7664171169121475E-2</v>
      </c>
      <c r="U227" s="68">
        <v>8.2261242747448796E-2</v>
      </c>
      <c r="V227" s="68">
        <v>0.84228680551642643</v>
      </c>
      <c r="W227" s="67">
        <v>93903.54</v>
      </c>
      <c r="X227" s="67">
        <v>73357.03</v>
      </c>
      <c r="Y227" s="68">
        <v>0.78119557580044374</v>
      </c>
      <c r="Z227" s="68">
        <v>0.17330849714135949</v>
      </c>
      <c r="AA227" s="68">
        <v>0.13217481280127813</v>
      </c>
      <c r="AB227" s="68">
        <v>0.76265627468611319</v>
      </c>
      <c r="AC227" s="67">
        <v>168131.88999999998</v>
      </c>
      <c r="AD227" s="67">
        <v>117867.79999999999</v>
      </c>
      <c r="AE227" s="68">
        <v>0.70104368659627869</v>
      </c>
      <c r="AF227" s="43">
        <v>80</v>
      </c>
      <c r="AG227" s="43">
        <v>72</v>
      </c>
      <c r="AH227" s="43">
        <v>40</v>
      </c>
      <c r="AI227" s="43">
        <v>35</v>
      </c>
      <c r="AJ227" s="67">
        <v>47866.770000000004</v>
      </c>
      <c r="AK227" s="67">
        <v>36430.5</v>
      </c>
      <c r="AL227" s="68">
        <v>0.761081226078133</v>
      </c>
      <c r="AM227" s="67">
        <v>10201.759999999998</v>
      </c>
      <c r="AN227" s="67">
        <v>5981.4</v>
      </c>
      <c r="AO227" s="68">
        <v>0.58631059738711755</v>
      </c>
      <c r="AP227" s="67">
        <v>2766.79</v>
      </c>
      <c r="AQ227" s="67">
        <v>1795.98</v>
      </c>
      <c r="AR227" s="68">
        <v>0.64912046089511677</v>
      </c>
      <c r="AS227" s="67">
        <v>33068.22</v>
      </c>
      <c r="AT227" s="67">
        <v>29149.149999999994</v>
      </c>
      <c r="AU227" s="68">
        <v>0.88148530522658897</v>
      </c>
      <c r="AV227" s="43">
        <v>2034.32</v>
      </c>
      <c r="AW227" s="43">
        <v>1079.79</v>
      </c>
      <c r="AX227" s="69">
        <v>0.53078670022415353</v>
      </c>
      <c r="AY227" s="43">
        <v>172995.04976718483</v>
      </c>
      <c r="AZ227" s="43">
        <v>165065.47</v>
      </c>
      <c r="BA227" s="43">
        <v>49246.693136922717</v>
      </c>
      <c r="BB227" s="43">
        <v>65546.070000000007</v>
      </c>
      <c r="BC227" s="43">
        <v>294689.86226474197</v>
      </c>
      <c r="BD227" s="43">
        <v>84220.457116120611</v>
      </c>
      <c r="BE227" s="43">
        <v>161585.38</v>
      </c>
      <c r="BF227" s="43">
        <v>289393.8</v>
      </c>
      <c r="BG227" s="43">
        <v>3488.03</v>
      </c>
      <c r="BH227" s="43">
        <v>95</v>
      </c>
      <c r="BI227" s="44">
        <v>43173</v>
      </c>
      <c r="BJ227" s="44">
        <v>43541</v>
      </c>
      <c r="BK227" s="44">
        <v>43172</v>
      </c>
      <c r="BL227" s="43">
        <f t="shared" si="129"/>
        <v>914722.31000000017</v>
      </c>
      <c r="BM227" s="43">
        <f t="shared" si="130"/>
        <v>891756.89</v>
      </c>
      <c r="BO227" s="16" t="str">
        <f>IFERROR(VLOOKUP($C227,'PORTE LOJA'!A:B,2,0),"PORTE 1")</f>
        <v>PORTE 3</v>
      </c>
      <c r="BP227" s="16">
        <f>VLOOKUP(BO227,'PAINEL E TARGET'!$S$1:$W$8,3,0)</f>
        <v>2400</v>
      </c>
      <c r="BQ227" s="16">
        <f t="shared" si="108"/>
        <v>1</v>
      </c>
      <c r="BR227" s="16">
        <f t="shared" si="109"/>
        <v>1</v>
      </c>
      <c r="BS227" s="16">
        <f t="shared" si="110"/>
        <v>1</v>
      </c>
      <c r="BT227" s="16">
        <f t="shared" si="111"/>
        <v>1</v>
      </c>
      <c r="BU227" s="16">
        <f t="shared" si="112"/>
        <v>1</v>
      </c>
      <c r="BV227" s="16">
        <f t="shared" si="113"/>
        <v>1</v>
      </c>
      <c r="BW227" s="17" t="str">
        <f t="shared" si="131"/>
        <v>111111</v>
      </c>
      <c r="BY227" s="17">
        <f t="shared" si="114"/>
        <v>0.86899999999999999</v>
      </c>
      <c r="BZ227" s="17">
        <f t="shared" si="115"/>
        <v>0.91900000000000004</v>
      </c>
      <c r="CA227" s="17" t="str">
        <f t="shared" si="132"/>
        <v>Sem Retira</v>
      </c>
      <c r="CB227" s="17">
        <f t="shared" si="133"/>
        <v>0.91900000000000004</v>
      </c>
      <c r="CC227" s="33" t="str">
        <f>IF(CB227&gt;='PAINEL E TARGET'!$T$11,'PAINEL E TARGET'!$S$11,
IF(CB227&gt;='PAINEL E TARGET'!$T$12,'PAINEL E TARGET'!$S$12,
IF(CB227&gt;='PAINEL E TARGET'!$T$13,'PAINEL E TARGET'!$S$13,
IF(CB227&gt;='PAINEL E TARGET'!$T$14,'PAINEL E TARGET'!$S$14,
IF(CB227&gt;='PAINEL E TARGET'!$T$15,'PAINEL E TARGET'!$S$15,
IF(CB227&gt;='PAINEL E TARGET'!$T$16,'PAINEL E TARGET'!$S$16,
IF(CB227&gt;='PAINEL E TARGET'!$T$17,'PAINEL E TARGET'!$S$17,
IF(CB227&gt;='PAINEL E TARGET'!$T$18,'PAINEL E TARGET'!$S$18,'PAINEL E TARGET'!$S$19))))))))</f>
        <v>1. Fx de 90% a 99,9%</v>
      </c>
      <c r="CD227" s="17">
        <f>IFERROR(VLOOKUP($BW227,'PAINEL E TARGET'!$G$1:$Q$99,4,0),0)</f>
        <v>0.25</v>
      </c>
      <c r="CE227" s="17">
        <f>VLOOKUP(CC227,'PAINEL E TARGET'!$S$10:$U$19,3,0)</f>
        <v>0.5</v>
      </c>
      <c r="CF227" s="16">
        <f t="shared" si="134"/>
        <v>300</v>
      </c>
      <c r="CG227" s="17">
        <f t="shared" si="116"/>
        <v>0.76100000000000001</v>
      </c>
      <c r="CH227" s="17">
        <f t="shared" si="117"/>
        <v>0.58599999999999997</v>
      </c>
      <c r="CI227" s="17">
        <f t="shared" si="118"/>
        <v>0.64900000000000002</v>
      </c>
      <c r="CJ227" s="17">
        <f t="shared" si="119"/>
        <v>0.88100000000000001</v>
      </c>
      <c r="CK227" s="17">
        <f t="shared" si="120"/>
        <v>0.53100000000000003</v>
      </c>
      <c r="CL227" s="17">
        <f t="shared" si="121"/>
        <v>0.78100000000000003</v>
      </c>
      <c r="CM227" s="16">
        <f t="shared" si="122"/>
        <v>2</v>
      </c>
      <c r="CN227" s="17" t="str">
        <f t="shared" si="135"/>
        <v>não ok</v>
      </c>
      <c r="CO227" s="17">
        <f t="shared" si="136"/>
        <v>0</v>
      </c>
      <c r="CP227" s="33" t="str">
        <f>IF(CO227&gt;='PAINEL E TARGET'!$T$11,'PAINEL E TARGET'!$S$11,
IF(CO227&gt;='PAINEL E TARGET'!$T$12,'PAINEL E TARGET'!$S$12,
IF(CO227&gt;='PAINEL E TARGET'!$T$13,'PAINEL E TARGET'!$S$13,
IF(CO227&gt;='PAINEL E TARGET'!$T$14,'PAINEL E TARGET'!$S$14,
IF(CO227&gt;='PAINEL E TARGET'!$T$15,'PAINEL E TARGET'!$S$15,
IF(CO227&gt;='PAINEL E TARGET'!$T$16,'PAINEL E TARGET'!$S$16,
IF(CO227&gt;='PAINEL E TARGET'!$T$17,'PAINEL E TARGET'!$S$17,
IF(CO227&gt;='PAINEL E TARGET'!$T$18,'PAINEL E TARGET'!$S$18,'PAINEL E TARGET'!$S$19))))))))</f>
        <v>Não elegível</v>
      </c>
      <c r="CQ227" s="17">
        <f>IFERROR(VLOOKUP($BW227,'PAINEL E TARGET'!$G$1:$Q$99,5,0),0)</f>
        <v>0.25</v>
      </c>
      <c r="CR227" s="17">
        <f>VLOOKUP(CP227,'PAINEL E TARGET'!$S$10:$U$19,3,0)</f>
        <v>0</v>
      </c>
      <c r="CS227" s="16">
        <f t="shared" si="137"/>
        <v>0</v>
      </c>
      <c r="CT227" s="17">
        <f t="shared" si="123"/>
        <v>0.70099999999999996</v>
      </c>
      <c r="CU227" s="33" t="str">
        <f>IF(CT227&gt;='PAINEL E TARGET'!$T$11,'PAINEL E TARGET'!$S$11,
IF(CT227&gt;='PAINEL E TARGET'!$T$12,'PAINEL E TARGET'!$S$12,
IF(CT227&gt;='PAINEL E TARGET'!$T$13,'PAINEL E TARGET'!$S$13,
IF(CT227&gt;='PAINEL E TARGET'!$T$14,'PAINEL E TARGET'!$S$14,
IF(CT227&gt;='PAINEL E TARGET'!$T$15,'PAINEL E TARGET'!$S$15,
IF(CT227&gt;='PAINEL E TARGET'!$T$16,'PAINEL E TARGET'!$S$16,
IF(CT227&gt;='PAINEL E TARGET'!$T$17,'PAINEL E TARGET'!$S$17,
IF(CT227&gt;='PAINEL E TARGET'!$T$18,'PAINEL E TARGET'!$S$18,'PAINEL E TARGET'!$S$19))))))))</f>
        <v>Não elegível</v>
      </c>
      <c r="CV227" s="17">
        <f>IFERROR(VLOOKUP($BW227,'PAINEL E TARGET'!$G$1:$Q$99,6,0),0)</f>
        <v>0.2</v>
      </c>
      <c r="CW227" s="17">
        <f>VLOOKUP(CU227,'PAINEL E TARGET'!$S$10:$U$19,3,0)</f>
        <v>0</v>
      </c>
      <c r="CX227" s="16">
        <f t="shared" si="138"/>
        <v>0</v>
      </c>
      <c r="CY227" s="17">
        <f t="shared" si="124"/>
        <v>0.95399999999999996</v>
      </c>
      <c r="CZ227" s="33" t="str">
        <f>IF(CY227&gt;='PAINEL E TARGET'!$T$11,'PAINEL E TARGET'!$S$11,
IF(CY227&gt;='PAINEL E TARGET'!$T$12,'PAINEL E TARGET'!$S$12,
IF(CY227&gt;='PAINEL E TARGET'!$T$13,'PAINEL E TARGET'!$S$13,
IF(CY227&gt;='PAINEL E TARGET'!$T$14,'PAINEL E TARGET'!$S$14,
IF(CY227&gt;='PAINEL E TARGET'!$T$15,'PAINEL E TARGET'!$S$15,
IF(CY227&gt;='PAINEL E TARGET'!$T$16,'PAINEL E TARGET'!$S$16,
IF(CY227&gt;='PAINEL E TARGET'!$T$17,'PAINEL E TARGET'!$S$17,
IF(CY227&gt;='PAINEL E TARGET'!$T$18,'PAINEL E TARGET'!$S$18,'PAINEL E TARGET'!$S$19))))))))</f>
        <v>1. Fx de 90% a 99,9%</v>
      </c>
      <c r="DA227" s="17">
        <f>IFERROR(VLOOKUP($BW227,'PAINEL E TARGET'!$G$1:$Q$99,7,0),0)</f>
        <v>0.15</v>
      </c>
      <c r="DB227" s="17">
        <f>VLOOKUP(CZ227,'PAINEL E TARGET'!$S$10:$U$19,3,0)</f>
        <v>0.5</v>
      </c>
      <c r="DC227" s="16">
        <f t="shared" si="139"/>
        <v>180</v>
      </c>
      <c r="DD227" s="17">
        <f t="shared" si="125"/>
        <v>1.331</v>
      </c>
      <c r="DE227" s="33" t="str">
        <f>IF(DD227&gt;='PAINEL E TARGET'!$T$11,'PAINEL E TARGET'!$S$11,
IF(DD227&gt;='PAINEL E TARGET'!$T$12,'PAINEL E TARGET'!$S$12,
IF(DD227&gt;='PAINEL E TARGET'!$T$13,'PAINEL E TARGET'!$S$13,
IF(DD227&gt;='PAINEL E TARGET'!$T$14,'PAINEL E TARGET'!$S$14,
IF(DD227&gt;='PAINEL E TARGET'!$T$15,'PAINEL E TARGET'!$S$15,
IF(DD227&gt;='PAINEL E TARGET'!$T$16,'PAINEL E TARGET'!$S$16,
IF(DD227&gt;='PAINEL E TARGET'!$T$17,'PAINEL E TARGET'!$S$17,
IF(DD227&gt;='PAINEL E TARGET'!$T$18,'PAINEL E TARGET'!$S$18,'PAINEL E TARGET'!$S$19))))))))</f>
        <v>8. Fx de 130% ou mais</v>
      </c>
      <c r="DF227" s="17">
        <f>IFERROR(VLOOKUP($BW227,'PAINEL E TARGET'!$G$1:$Q$99,8,0),0)</f>
        <v>0.1</v>
      </c>
      <c r="DG227" s="17">
        <f>VLOOKUP(DE227,'PAINEL E TARGET'!$S$10:$U$19,3,0)</f>
        <v>1.6</v>
      </c>
      <c r="DH227" s="16">
        <f t="shared" si="140"/>
        <v>384.00000000000006</v>
      </c>
      <c r="DI227" s="17">
        <f t="shared" si="126"/>
        <v>0.875</v>
      </c>
      <c r="DJ227" s="33" t="str">
        <f>IF(DI227&gt;='PAINEL E TARGET'!$T$11,'PAINEL E TARGET'!$S$11,
IF(DI227&gt;='PAINEL E TARGET'!$T$12,'PAINEL E TARGET'!$S$12,
IF(DI227&gt;='PAINEL E TARGET'!$T$13,'PAINEL E TARGET'!$S$13,
IF(DI227&gt;='PAINEL E TARGET'!$T$14,'PAINEL E TARGET'!$S$14,
IF(DI227&gt;='PAINEL E TARGET'!$T$15,'PAINEL E TARGET'!$S$15,
IF(DI227&gt;='PAINEL E TARGET'!$T$16,'PAINEL E TARGET'!$S$16,
IF(DI227&gt;='PAINEL E TARGET'!$T$17,'PAINEL E TARGET'!$S$17,
IF(DI227&gt;='PAINEL E TARGET'!$T$18,'PAINEL E TARGET'!$S$18,'PAINEL E TARGET'!$S$19))))))))</f>
        <v>Não elegível</v>
      </c>
      <c r="DK227" s="17">
        <f>IFERROR(VLOOKUP($BW227,'PAINEL E TARGET'!$G$1:$Q$99,9,0),0)</f>
        <v>0.05</v>
      </c>
      <c r="DL227" s="17">
        <f>VLOOKUP(DJ227,'PAINEL E TARGET'!$S$10:$U$19,3,0)</f>
        <v>0</v>
      </c>
      <c r="DM227" s="16">
        <f t="shared" si="141"/>
        <v>0</v>
      </c>
      <c r="DN227" s="17">
        <f t="shared" si="127"/>
        <v>0.53100000000000003</v>
      </c>
      <c r="DO227" s="33" t="str">
        <f>IF(DN227&gt;='PAINEL E TARGET'!$T$11,'PAINEL E TARGET'!$S$11,
IF(DN227&gt;='PAINEL E TARGET'!$T$12,'PAINEL E TARGET'!$S$12,
IF(DN227&gt;='PAINEL E TARGET'!$T$13,'PAINEL E TARGET'!$S$13,
IF(DN227&gt;='PAINEL E TARGET'!$T$14,'PAINEL E TARGET'!$S$14,
IF(DN227&gt;='PAINEL E TARGET'!$T$15,'PAINEL E TARGET'!$S$15,
IF(DN227&gt;='PAINEL E TARGET'!$T$16,'PAINEL E TARGET'!$S$16,
IF(DN227&gt;='PAINEL E TARGET'!$T$17,'PAINEL E TARGET'!$S$17,
IF(DN227&gt;='PAINEL E TARGET'!$T$18,'PAINEL E TARGET'!$S$18,'PAINEL E TARGET'!$S$19))))))))</f>
        <v>Não elegível</v>
      </c>
      <c r="DP227" s="17">
        <f>IFERROR(VLOOKUP($BW227,'PAINEL E TARGET'!$G$1:$Q$99,10,0),0)</f>
        <v>0</v>
      </c>
      <c r="DQ227" s="17">
        <f>VLOOKUP(DO227,'PAINEL E TARGET'!$S$10:$U$19,3,0)</f>
        <v>0</v>
      </c>
      <c r="DR227" s="16">
        <f t="shared" si="142"/>
        <v>0</v>
      </c>
      <c r="DS227" s="17">
        <f t="shared" si="128"/>
        <v>0.9</v>
      </c>
      <c r="DT227" s="16">
        <f>IF(DS227&gt;=1,VLOOKUP(BO227,'PAINEL E TARGET'!$S$1:$W$8,5,0),0)</f>
        <v>0</v>
      </c>
      <c r="DU227" s="16">
        <f t="shared" si="143"/>
        <v>864</v>
      </c>
    </row>
    <row r="228" spans="2:125" s="32" customFormat="1" x14ac:dyDescent="0.2">
      <c r="B228" s="44">
        <v>43541</v>
      </c>
      <c r="C228" s="65">
        <v>1013</v>
      </c>
      <c r="D228" s="66" t="s">
        <v>232</v>
      </c>
      <c r="E228" s="65">
        <v>310</v>
      </c>
      <c r="F228" s="65" t="s">
        <v>943</v>
      </c>
      <c r="G228" s="67">
        <v>1940824.6269872119</v>
      </c>
      <c r="H228" s="67">
        <v>1093499.934915168</v>
      </c>
      <c r="I228" s="67">
        <v>864156.28999999992</v>
      </c>
      <c r="J228" s="68">
        <v>0.79026643020974652</v>
      </c>
      <c r="K228" s="67">
        <v>220125.79935027048</v>
      </c>
      <c r="L228" s="67">
        <v>752569.46222197462</v>
      </c>
      <c r="M228" s="67">
        <v>215559.44</v>
      </c>
      <c r="N228" s="67">
        <v>610969.1399999999</v>
      </c>
      <c r="O228" s="67">
        <v>1733281.9270608216</v>
      </c>
      <c r="P228" s="67" t="s">
        <v>1082</v>
      </c>
      <c r="Q228" s="67" t="s">
        <v>1082</v>
      </c>
      <c r="R228" s="67">
        <v>0</v>
      </c>
      <c r="S228" s="67">
        <v>1499</v>
      </c>
      <c r="T228" s="68">
        <v>0.10539912555375951</v>
      </c>
      <c r="U228" s="68">
        <v>0.10249998856663853</v>
      </c>
      <c r="V228" s="68">
        <v>0.97249372827441294</v>
      </c>
      <c r="W228" s="67">
        <v>102521.22999999998</v>
      </c>
      <c r="X228" s="67">
        <v>84719.169999999984</v>
      </c>
      <c r="Y228" s="68">
        <v>0.82635733106206388</v>
      </c>
      <c r="Z228" s="68">
        <v>0.15683440233215276</v>
      </c>
      <c r="AA228" s="68">
        <v>0.13525492367124195</v>
      </c>
      <c r="AB228" s="68">
        <v>0.86240596233976408</v>
      </c>
      <c r="AC228" s="67">
        <v>152552.08000000002</v>
      </c>
      <c r="AD228" s="67">
        <v>111792.06</v>
      </c>
      <c r="AE228" s="68">
        <v>0.732812427074085</v>
      </c>
      <c r="AF228" s="43">
        <v>80</v>
      </c>
      <c r="AG228" s="43">
        <v>75</v>
      </c>
      <c r="AH228" s="43">
        <v>26</v>
      </c>
      <c r="AI228" s="43">
        <v>18</v>
      </c>
      <c r="AJ228" s="67">
        <v>39230.68</v>
      </c>
      <c r="AK228" s="67">
        <v>38186.5</v>
      </c>
      <c r="AL228" s="68">
        <v>0.97338358651953016</v>
      </c>
      <c r="AM228" s="67">
        <v>23941.060000000005</v>
      </c>
      <c r="AN228" s="67">
        <v>17375.099999999999</v>
      </c>
      <c r="AO228" s="68">
        <v>0.72574480829169619</v>
      </c>
      <c r="AP228" s="67">
        <v>7423.62</v>
      </c>
      <c r="AQ228" s="67">
        <v>3037.92</v>
      </c>
      <c r="AR228" s="68">
        <v>0.40922353245451681</v>
      </c>
      <c r="AS228" s="67">
        <v>31925.870000000003</v>
      </c>
      <c r="AT228" s="67">
        <v>26119.65</v>
      </c>
      <c r="AU228" s="68">
        <v>0.81813432178982126</v>
      </c>
      <c r="AV228" s="43">
        <v>1640.04</v>
      </c>
      <c r="AW228" s="43">
        <v>1354.76</v>
      </c>
      <c r="AX228" s="69">
        <v>0.82605302309699769</v>
      </c>
      <c r="AY228" s="43">
        <v>220125.79935027048</v>
      </c>
      <c r="AZ228" s="43">
        <v>215559.44</v>
      </c>
      <c r="BA228" s="43">
        <v>47734.831404994198</v>
      </c>
      <c r="BB228" s="43">
        <v>42342.590000000004</v>
      </c>
      <c r="BC228" s="43">
        <v>391498.14129727724</v>
      </c>
      <c r="BD228" s="43">
        <v>85291.422384082412</v>
      </c>
      <c r="BE228" s="43">
        <v>183796.41999999995</v>
      </c>
      <c r="BF228" s="43">
        <v>273490</v>
      </c>
      <c r="BG228" s="43">
        <v>2937.8599999999997</v>
      </c>
      <c r="BH228" s="43">
        <v>49</v>
      </c>
      <c r="BI228" s="44">
        <v>43173</v>
      </c>
      <c r="BJ228" s="44">
        <v>43541</v>
      </c>
      <c r="BK228" s="44">
        <v>43172</v>
      </c>
      <c r="BL228" s="43">
        <f t="shared" si="129"/>
        <v>865655.28999999992</v>
      </c>
      <c r="BM228" s="43">
        <f t="shared" si="130"/>
        <v>828027.57999999984</v>
      </c>
      <c r="BO228" s="16" t="str">
        <f>IFERROR(VLOOKUP($C228,'PORTE LOJA'!A:B,2,0),"PORTE 1")</f>
        <v>PORTE 3</v>
      </c>
      <c r="BP228" s="16">
        <f>VLOOKUP(BO228,'PAINEL E TARGET'!$S$1:$W$8,3,0)</f>
        <v>2400</v>
      </c>
      <c r="BQ228" s="16">
        <f t="shared" si="108"/>
        <v>1</v>
      </c>
      <c r="BR228" s="16">
        <f t="shared" si="109"/>
        <v>1</v>
      </c>
      <c r="BS228" s="16">
        <f t="shared" si="110"/>
        <v>1</v>
      </c>
      <c r="BT228" s="16">
        <f t="shared" si="111"/>
        <v>1</v>
      </c>
      <c r="BU228" s="16">
        <f t="shared" si="112"/>
        <v>1</v>
      </c>
      <c r="BV228" s="16">
        <f t="shared" si="113"/>
        <v>1</v>
      </c>
      <c r="BW228" s="17" t="str">
        <f t="shared" si="131"/>
        <v>111111</v>
      </c>
      <c r="BY228" s="17">
        <f t="shared" si="114"/>
        <v>0.79200000000000004</v>
      </c>
      <c r="BZ228" s="17">
        <f t="shared" si="115"/>
        <v>0.85099999999999998</v>
      </c>
      <c r="CA228" s="17" t="str">
        <f t="shared" si="132"/>
        <v>Sem Retira</v>
      </c>
      <c r="CB228" s="17">
        <f t="shared" si="133"/>
        <v>0.85099999999999998</v>
      </c>
      <c r="CC228" s="33" t="str">
        <f>IF(CB228&gt;='PAINEL E TARGET'!$T$11,'PAINEL E TARGET'!$S$11,
IF(CB228&gt;='PAINEL E TARGET'!$T$12,'PAINEL E TARGET'!$S$12,
IF(CB228&gt;='PAINEL E TARGET'!$T$13,'PAINEL E TARGET'!$S$13,
IF(CB228&gt;='PAINEL E TARGET'!$T$14,'PAINEL E TARGET'!$S$14,
IF(CB228&gt;='PAINEL E TARGET'!$T$15,'PAINEL E TARGET'!$S$15,
IF(CB228&gt;='PAINEL E TARGET'!$T$16,'PAINEL E TARGET'!$S$16,
IF(CB228&gt;='PAINEL E TARGET'!$T$17,'PAINEL E TARGET'!$S$17,
IF(CB228&gt;='PAINEL E TARGET'!$T$18,'PAINEL E TARGET'!$S$18,'PAINEL E TARGET'!$S$19))))))))</f>
        <v>Não elegível</v>
      </c>
      <c r="CD228" s="17">
        <f>IFERROR(VLOOKUP($BW228,'PAINEL E TARGET'!$G$1:$Q$99,4,0),0)</f>
        <v>0.25</v>
      </c>
      <c r="CE228" s="17">
        <f>VLOOKUP(CC228,'PAINEL E TARGET'!$S$10:$U$19,3,0)</f>
        <v>0</v>
      </c>
      <c r="CF228" s="16">
        <f t="shared" si="134"/>
        <v>0</v>
      </c>
      <c r="CG228" s="17">
        <f t="shared" si="116"/>
        <v>0.97299999999999998</v>
      </c>
      <c r="CH228" s="17">
        <f t="shared" si="117"/>
        <v>0.72599999999999998</v>
      </c>
      <c r="CI228" s="17">
        <f t="shared" si="118"/>
        <v>0.40899999999999997</v>
      </c>
      <c r="CJ228" s="17">
        <f t="shared" si="119"/>
        <v>0.81799999999999995</v>
      </c>
      <c r="CK228" s="17">
        <f t="shared" si="120"/>
        <v>0.82599999999999996</v>
      </c>
      <c r="CL228" s="17">
        <f t="shared" si="121"/>
        <v>0.82599999999999996</v>
      </c>
      <c r="CM228" s="16">
        <f t="shared" si="122"/>
        <v>4</v>
      </c>
      <c r="CN228" s="17" t="str">
        <f t="shared" si="135"/>
        <v>não ok</v>
      </c>
      <c r="CO228" s="17">
        <f t="shared" si="136"/>
        <v>0</v>
      </c>
      <c r="CP228" s="33" t="str">
        <f>IF(CO228&gt;='PAINEL E TARGET'!$T$11,'PAINEL E TARGET'!$S$11,
IF(CO228&gt;='PAINEL E TARGET'!$T$12,'PAINEL E TARGET'!$S$12,
IF(CO228&gt;='PAINEL E TARGET'!$T$13,'PAINEL E TARGET'!$S$13,
IF(CO228&gt;='PAINEL E TARGET'!$T$14,'PAINEL E TARGET'!$S$14,
IF(CO228&gt;='PAINEL E TARGET'!$T$15,'PAINEL E TARGET'!$S$15,
IF(CO228&gt;='PAINEL E TARGET'!$T$16,'PAINEL E TARGET'!$S$16,
IF(CO228&gt;='PAINEL E TARGET'!$T$17,'PAINEL E TARGET'!$S$17,
IF(CO228&gt;='PAINEL E TARGET'!$T$18,'PAINEL E TARGET'!$S$18,'PAINEL E TARGET'!$S$19))))))))</f>
        <v>Não elegível</v>
      </c>
      <c r="CQ228" s="17">
        <f>IFERROR(VLOOKUP($BW228,'PAINEL E TARGET'!$G$1:$Q$99,5,0),0)</f>
        <v>0.25</v>
      </c>
      <c r="CR228" s="17">
        <f>VLOOKUP(CP228,'PAINEL E TARGET'!$S$10:$U$19,3,0)</f>
        <v>0</v>
      </c>
      <c r="CS228" s="16">
        <f t="shared" si="137"/>
        <v>0</v>
      </c>
      <c r="CT228" s="17">
        <f t="shared" si="123"/>
        <v>0.73299999999999998</v>
      </c>
      <c r="CU228" s="33" t="str">
        <f>IF(CT228&gt;='PAINEL E TARGET'!$T$11,'PAINEL E TARGET'!$S$11,
IF(CT228&gt;='PAINEL E TARGET'!$T$12,'PAINEL E TARGET'!$S$12,
IF(CT228&gt;='PAINEL E TARGET'!$T$13,'PAINEL E TARGET'!$S$13,
IF(CT228&gt;='PAINEL E TARGET'!$T$14,'PAINEL E TARGET'!$S$14,
IF(CT228&gt;='PAINEL E TARGET'!$T$15,'PAINEL E TARGET'!$S$15,
IF(CT228&gt;='PAINEL E TARGET'!$T$16,'PAINEL E TARGET'!$S$16,
IF(CT228&gt;='PAINEL E TARGET'!$T$17,'PAINEL E TARGET'!$S$17,
IF(CT228&gt;='PAINEL E TARGET'!$T$18,'PAINEL E TARGET'!$S$18,'PAINEL E TARGET'!$S$19))))))))</f>
        <v>Não elegível</v>
      </c>
      <c r="CV228" s="17">
        <f>IFERROR(VLOOKUP($BW228,'PAINEL E TARGET'!$G$1:$Q$99,6,0),0)</f>
        <v>0.2</v>
      </c>
      <c r="CW228" s="17">
        <f>VLOOKUP(CU228,'PAINEL E TARGET'!$S$10:$U$19,3,0)</f>
        <v>0</v>
      </c>
      <c r="CX228" s="16">
        <f t="shared" si="138"/>
        <v>0</v>
      </c>
      <c r="CY228" s="17">
        <f t="shared" si="124"/>
        <v>0.97899999999999998</v>
      </c>
      <c r="CZ228" s="33" t="str">
        <f>IF(CY228&gt;='PAINEL E TARGET'!$T$11,'PAINEL E TARGET'!$S$11,
IF(CY228&gt;='PAINEL E TARGET'!$T$12,'PAINEL E TARGET'!$S$12,
IF(CY228&gt;='PAINEL E TARGET'!$T$13,'PAINEL E TARGET'!$S$13,
IF(CY228&gt;='PAINEL E TARGET'!$T$14,'PAINEL E TARGET'!$S$14,
IF(CY228&gt;='PAINEL E TARGET'!$T$15,'PAINEL E TARGET'!$S$15,
IF(CY228&gt;='PAINEL E TARGET'!$T$16,'PAINEL E TARGET'!$S$16,
IF(CY228&gt;='PAINEL E TARGET'!$T$17,'PAINEL E TARGET'!$S$17,
IF(CY228&gt;='PAINEL E TARGET'!$T$18,'PAINEL E TARGET'!$S$18,'PAINEL E TARGET'!$S$19))))))))</f>
        <v>1. Fx de 90% a 99,9%</v>
      </c>
      <c r="DA228" s="17">
        <f>IFERROR(VLOOKUP($BW228,'PAINEL E TARGET'!$G$1:$Q$99,7,0),0)</f>
        <v>0.15</v>
      </c>
      <c r="DB228" s="17">
        <f>VLOOKUP(CZ228,'PAINEL E TARGET'!$S$10:$U$19,3,0)</f>
        <v>0.5</v>
      </c>
      <c r="DC228" s="16">
        <f t="shared" si="139"/>
        <v>180</v>
      </c>
      <c r="DD228" s="17">
        <f t="shared" si="125"/>
        <v>0.88700000000000001</v>
      </c>
      <c r="DE228" s="33" t="str">
        <f>IF(DD228&gt;='PAINEL E TARGET'!$T$11,'PAINEL E TARGET'!$S$11,
IF(DD228&gt;='PAINEL E TARGET'!$T$12,'PAINEL E TARGET'!$S$12,
IF(DD228&gt;='PAINEL E TARGET'!$T$13,'PAINEL E TARGET'!$S$13,
IF(DD228&gt;='PAINEL E TARGET'!$T$14,'PAINEL E TARGET'!$S$14,
IF(DD228&gt;='PAINEL E TARGET'!$T$15,'PAINEL E TARGET'!$S$15,
IF(DD228&gt;='PAINEL E TARGET'!$T$16,'PAINEL E TARGET'!$S$16,
IF(DD228&gt;='PAINEL E TARGET'!$T$17,'PAINEL E TARGET'!$S$17,
IF(DD228&gt;='PAINEL E TARGET'!$T$18,'PAINEL E TARGET'!$S$18,'PAINEL E TARGET'!$S$19))))))))</f>
        <v>Não elegível</v>
      </c>
      <c r="DF228" s="17">
        <f>IFERROR(VLOOKUP($BW228,'PAINEL E TARGET'!$G$1:$Q$99,8,0),0)</f>
        <v>0.1</v>
      </c>
      <c r="DG228" s="17">
        <f>VLOOKUP(DE228,'PAINEL E TARGET'!$S$10:$U$19,3,0)</f>
        <v>0</v>
      </c>
      <c r="DH228" s="16">
        <f t="shared" si="140"/>
        <v>0</v>
      </c>
      <c r="DI228" s="17">
        <f t="shared" si="126"/>
        <v>0.69199999999999995</v>
      </c>
      <c r="DJ228" s="33" t="str">
        <f>IF(DI228&gt;='PAINEL E TARGET'!$T$11,'PAINEL E TARGET'!$S$11,
IF(DI228&gt;='PAINEL E TARGET'!$T$12,'PAINEL E TARGET'!$S$12,
IF(DI228&gt;='PAINEL E TARGET'!$T$13,'PAINEL E TARGET'!$S$13,
IF(DI228&gt;='PAINEL E TARGET'!$T$14,'PAINEL E TARGET'!$S$14,
IF(DI228&gt;='PAINEL E TARGET'!$T$15,'PAINEL E TARGET'!$S$15,
IF(DI228&gt;='PAINEL E TARGET'!$T$16,'PAINEL E TARGET'!$S$16,
IF(DI228&gt;='PAINEL E TARGET'!$T$17,'PAINEL E TARGET'!$S$17,
IF(DI228&gt;='PAINEL E TARGET'!$T$18,'PAINEL E TARGET'!$S$18,'PAINEL E TARGET'!$S$19))))))))</f>
        <v>Não elegível</v>
      </c>
      <c r="DK228" s="17">
        <f>IFERROR(VLOOKUP($BW228,'PAINEL E TARGET'!$G$1:$Q$99,9,0),0)</f>
        <v>0.05</v>
      </c>
      <c r="DL228" s="17">
        <f>VLOOKUP(DJ228,'PAINEL E TARGET'!$S$10:$U$19,3,0)</f>
        <v>0</v>
      </c>
      <c r="DM228" s="16">
        <f t="shared" si="141"/>
        <v>0</v>
      </c>
      <c r="DN228" s="17">
        <f t="shared" si="127"/>
        <v>0.82599999999999996</v>
      </c>
      <c r="DO228" s="33" t="str">
        <f>IF(DN228&gt;='PAINEL E TARGET'!$T$11,'PAINEL E TARGET'!$S$11,
IF(DN228&gt;='PAINEL E TARGET'!$T$12,'PAINEL E TARGET'!$S$12,
IF(DN228&gt;='PAINEL E TARGET'!$T$13,'PAINEL E TARGET'!$S$13,
IF(DN228&gt;='PAINEL E TARGET'!$T$14,'PAINEL E TARGET'!$S$14,
IF(DN228&gt;='PAINEL E TARGET'!$T$15,'PAINEL E TARGET'!$S$15,
IF(DN228&gt;='PAINEL E TARGET'!$T$16,'PAINEL E TARGET'!$S$16,
IF(DN228&gt;='PAINEL E TARGET'!$T$17,'PAINEL E TARGET'!$S$17,
IF(DN228&gt;='PAINEL E TARGET'!$T$18,'PAINEL E TARGET'!$S$18,'PAINEL E TARGET'!$S$19))))))))</f>
        <v>Não elegível</v>
      </c>
      <c r="DP228" s="17">
        <f>IFERROR(VLOOKUP($BW228,'PAINEL E TARGET'!$G$1:$Q$99,10,0),0)</f>
        <v>0</v>
      </c>
      <c r="DQ228" s="17">
        <f>VLOOKUP(DO228,'PAINEL E TARGET'!$S$10:$U$19,3,0)</f>
        <v>0</v>
      </c>
      <c r="DR228" s="16">
        <f t="shared" si="142"/>
        <v>0</v>
      </c>
      <c r="DS228" s="17">
        <f t="shared" si="128"/>
        <v>0.93799999999999994</v>
      </c>
      <c r="DT228" s="16">
        <f>IF(DS228&gt;=1,VLOOKUP(BO228,'PAINEL E TARGET'!$S$1:$W$8,5,0),0)</f>
        <v>0</v>
      </c>
      <c r="DU228" s="16">
        <f t="shared" si="143"/>
        <v>180</v>
      </c>
    </row>
    <row r="229" spans="2:125" s="32" customFormat="1" x14ac:dyDescent="0.2">
      <c r="B229" s="44">
        <v>43541</v>
      </c>
      <c r="C229" s="65">
        <v>1014</v>
      </c>
      <c r="D229" s="66" t="s">
        <v>233</v>
      </c>
      <c r="E229" s="65">
        <v>311</v>
      </c>
      <c r="F229" s="65" t="s">
        <v>943</v>
      </c>
      <c r="G229" s="67">
        <v>2402503.714006898</v>
      </c>
      <c r="H229" s="67">
        <v>1453091.9104222492</v>
      </c>
      <c r="I229" s="67">
        <v>1280937.2399999998</v>
      </c>
      <c r="J229" s="68">
        <v>0.88152527091543464</v>
      </c>
      <c r="K229" s="67">
        <v>476750.60722778999</v>
      </c>
      <c r="L229" s="67">
        <v>901305.91580201429</v>
      </c>
      <c r="M229" s="67">
        <v>478263.72</v>
      </c>
      <c r="N229" s="67">
        <v>781971.73</v>
      </c>
      <c r="O229" s="67">
        <v>2281267.2643054505</v>
      </c>
      <c r="P229" s="67">
        <v>2889.2975306160774</v>
      </c>
      <c r="Q229" s="67">
        <v>5655</v>
      </c>
      <c r="R229" s="67">
        <v>0</v>
      </c>
      <c r="S229" s="67">
        <v>236.9</v>
      </c>
      <c r="T229" s="68">
        <v>9.7750591715275989E-2</v>
      </c>
      <c r="U229" s="68">
        <v>9.9983360971390919E-2</v>
      </c>
      <c r="V229" s="68">
        <v>1.0228414909509547</v>
      </c>
      <c r="W229" s="67">
        <v>134423.41</v>
      </c>
      <c r="X229" s="67">
        <v>125437.17</v>
      </c>
      <c r="Y229" s="68">
        <v>0.93314973931995915</v>
      </c>
      <c r="Z229" s="68">
        <v>0.15887277215498147</v>
      </c>
      <c r="AA229" s="68">
        <v>0.1627016126232603</v>
      </c>
      <c r="AB229" s="68">
        <v>1.0241000419162056</v>
      </c>
      <c r="AC229" s="67">
        <v>218935.66</v>
      </c>
      <c r="AD229" s="67">
        <v>205042.34000000003</v>
      </c>
      <c r="AE229" s="68">
        <v>0.93654153919009819</v>
      </c>
      <c r="AF229" s="43">
        <v>80</v>
      </c>
      <c r="AG229" s="43">
        <v>64</v>
      </c>
      <c r="AH229" s="43">
        <v>40</v>
      </c>
      <c r="AI229" s="43">
        <v>29</v>
      </c>
      <c r="AJ229" s="67">
        <v>65015.21</v>
      </c>
      <c r="AK229" s="67">
        <v>50855</v>
      </c>
      <c r="AL229" s="68">
        <v>0.78220158021484509</v>
      </c>
      <c r="AM229" s="67">
        <v>22275.4</v>
      </c>
      <c r="AN229" s="67">
        <v>17281.96</v>
      </c>
      <c r="AO229" s="68">
        <v>0.77583163489768969</v>
      </c>
      <c r="AP229" s="67">
        <v>11063.509999999998</v>
      </c>
      <c r="AQ229" s="67">
        <v>18985.390000000003</v>
      </c>
      <c r="AR229" s="68">
        <v>1.7160367731398087</v>
      </c>
      <c r="AS229" s="67">
        <v>36069.29</v>
      </c>
      <c r="AT229" s="67">
        <v>38314.819999999992</v>
      </c>
      <c r="AU229" s="68">
        <v>1.0622560078116312</v>
      </c>
      <c r="AV229" s="43">
        <v>2270.9100000000003</v>
      </c>
      <c r="AW229" s="43">
        <v>1924.65</v>
      </c>
      <c r="AX229" s="69">
        <v>0.84752367993447553</v>
      </c>
      <c r="AY229" s="43">
        <v>476750.60722778999</v>
      </c>
      <c r="AZ229" s="43">
        <v>478263.72</v>
      </c>
      <c r="BA229" s="43">
        <v>50661.092226724715</v>
      </c>
      <c r="BB229" s="43">
        <v>49587.709999999992</v>
      </c>
      <c r="BC229" s="43">
        <v>788377.35435717599</v>
      </c>
      <c r="BD229" s="43">
        <v>84278.637967447328</v>
      </c>
      <c r="BE229" s="43">
        <v>224093.82</v>
      </c>
      <c r="BF229" s="43">
        <v>365006.33999999997</v>
      </c>
      <c r="BG229" s="43">
        <v>3781.8500000000004</v>
      </c>
      <c r="BH229" s="43">
        <v>57</v>
      </c>
      <c r="BI229" s="44">
        <v>43173</v>
      </c>
      <c r="BJ229" s="44">
        <v>43541</v>
      </c>
      <c r="BK229" s="44">
        <v>43172</v>
      </c>
      <c r="BL229" s="43">
        <f t="shared" si="129"/>
        <v>1281174.1399999997</v>
      </c>
      <c r="BM229" s="43">
        <f t="shared" si="130"/>
        <v>1260472.3499999999</v>
      </c>
      <c r="BO229" s="16" t="str">
        <f>IFERROR(VLOOKUP($C229,'PORTE LOJA'!A:B,2,0),"PORTE 1")</f>
        <v>PORTE 4</v>
      </c>
      <c r="BP229" s="16">
        <f>VLOOKUP(BO229,'PAINEL E TARGET'!$S$1:$W$8,3,0)</f>
        <v>3000</v>
      </c>
      <c r="BQ229" s="16">
        <f t="shared" si="108"/>
        <v>1</v>
      </c>
      <c r="BR229" s="16">
        <f t="shared" si="109"/>
        <v>1</v>
      </c>
      <c r="BS229" s="16">
        <f t="shared" si="110"/>
        <v>1</v>
      </c>
      <c r="BT229" s="16">
        <f t="shared" si="111"/>
        <v>1</v>
      </c>
      <c r="BU229" s="16">
        <f t="shared" si="112"/>
        <v>1</v>
      </c>
      <c r="BV229" s="16">
        <f t="shared" si="113"/>
        <v>1</v>
      </c>
      <c r="BW229" s="17" t="str">
        <f t="shared" si="131"/>
        <v>111111</v>
      </c>
      <c r="BY229" s="17">
        <f t="shared" si="114"/>
        <v>0.88200000000000001</v>
      </c>
      <c r="BZ229" s="17">
        <f t="shared" si="115"/>
        <v>0.91500000000000004</v>
      </c>
      <c r="CA229" s="17" t="str">
        <f t="shared" si="132"/>
        <v>Sem Retira</v>
      </c>
      <c r="CB229" s="17">
        <f t="shared" si="133"/>
        <v>0.91500000000000004</v>
      </c>
      <c r="CC229" s="33" t="str">
        <f>IF(CB229&gt;='PAINEL E TARGET'!$T$11,'PAINEL E TARGET'!$S$11,
IF(CB229&gt;='PAINEL E TARGET'!$T$12,'PAINEL E TARGET'!$S$12,
IF(CB229&gt;='PAINEL E TARGET'!$T$13,'PAINEL E TARGET'!$S$13,
IF(CB229&gt;='PAINEL E TARGET'!$T$14,'PAINEL E TARGET'!$S$14,
IF(CB229&gt;='PAINEL E TARGET'!$T$15,'PAINEL E TARGET'!$S$15,
IF(CB229&gt;='PAINEL E TARGET'!$T$16,'PAINEL E TARGET'!$S$16,
IF(CB229&gt;='PAINEL E TARGET'!$T$17,'PAINEL E TARGET'!$S$17,
IF(CB229&gt;='PAINEL E TARGET'!$T$18,'PAINEL E TARGET'!$S$18,'PAINEL E TARGET'!$S$19))))))))</f>
        <v>1. Fx de 90% a 99,9%</v>
      </c>
      <c r="CD229" s="17">
        <f>IFERROR(VLOOKUP($BW229,'PAINEL E TARGET'!$G$1:$Q$99,4,0),0)</f>
        <v>0.25</v>
      </c>
      <c r="CE229" s="17">
        <f>VLOOKUP(CC229,'PAINEL E TARGET'!$S$10:$U$19,3,0)</f>
        <v>0.5</v>
      </c>
      <c r="CF229" s="16">
        <f t="shared" si="134"/>
        <v>375</v>
      </c>
      <c r="CG229" s="17">
        <f t="shared" si="116"/>
        <v>0.78200000000000003</v>
      </c>
      <c r="CH229" s="17">
        <f t="shared" si="117"/>
        <v>0.77600000000000002</v>
      </c>
      <c r="CI229" s="17">
        <f t="shared" si="118"/>
        <v>1.716</v>
      </c>
      <c r="CJ229" s="17">
        <f t="shared" si="119"/>
        <v>1.0620000000000001</v>
      </c>
      <c r="CK229" s="17">
        <f t="shared" si="120"/>
        <v>0.84799999999999998</v>
      </c>
      <c r="CL229" s="17">
        <f t="shared" si="121"/>
        <v>0.93300000000000005</v>
      </c>
      <c r="CM229" s="16">
        <f t="shared" si="122"/>
        <v>5</v>
      </c>
      <c r="CN229" s="17" t="str">
        <f t="shared" si="135"/>
        <v>ok</v>
      </c>
      <c r="CO229" s="17">
        <f t="shared" si="136"/>
        <v>0.93300000000000005</v>
      </c>
      <c r="CP229" s="33" t="str">
        <f>IF(CO229&gt;='PAINEL E TARGET'!$T$11,'PAINEL E TARGET'!$S$11,
IF(CO229&gt;='PAINEL E TARGET'!$T$12,'PAINEL E TARGET'!$S$12,
IF(CO229&gt;='PAINEL E TARGET'!$T$13,'PAINEL E TARGET'!$S$13,
IF(CO229&gt;='PAINEL E TARGET'!$T$14,'PAINEL E TARGET'!$S$14,
IF(CO229&gt;='PAINEL E TARGET'!$T$15,'PAINEL E TARGET'!$S$15,
IF(CO229&gt;='PAINEL E TARGET'!$T$16,'PAINEL E TARGET'!$S$16,
IF(CO229&gt;='PAINEL E TARGET'!$T$17,'PAINEL E TARGET'!$S$17,
IF(CO229&gt;='PAINEL E TARGET'!$T$18,'PAINEL E TARGET'!$S$18,'PAINEL E TARGET'!$S$19))))))))</f>
        <v>1. Fx de 90% a 99,9%</v>
      </c>
      <c r="CQ229" s="17">
        <f>IFERROR(VLOOKUP($BW229,'PAINEL E TARGET'!$G$1:$Q$99,5,0),0)</f>
        <v>0.25</v>
      </c>
      <c r="CR229" s="17">
        <f>VLOOKUP(CP229,'PAINEL E TARGET'!$S$10:$U$19,3,0)</f>
        <v>0.5</v>
      </c>
      <c r="CS229" s="16">
        <f t="shared" si="137"/>
        <v>375</v>
      </c>
      <c r="CT229" s="17">
        <f t="shared" si="123"/>
        <v>0.93700000000000006</v>
      </c>
      <c r="CU229" s="33" t="str">
        <f>IF(CT229&gt;='PAINEL E TARGET'!$T$11,'PAINEL E TARGET'!$S$11,
IF(CT229&gt;='PAINEL E TARGET'!$T$12,'PAINEL E TARGET'!$S$12,
IF(CT229&gt;='PAINEL E TARGET'!$T$13,'PAINEL E TARGET'!$S$13,
IF(CT229&gt;='PAINEL E TARGET'!$T$14,'PAINEL E TARGET'!$S$14,
IF(CT229&gt;='PAINEL E TARGET'!$T$15,'PAINEL E TARGET'!$S$15,
IF(CT229&gt;='PAINEL E TARGET'!$T$16,'PAINEL E TARGET'!$S$16,
IF(CT229&gt;='PAINEL E TARGET'!$T$17,'PAINEL E TARGET'!$S$17,
IF(CT229&gt;='PAINEL E TARGET'!$T$18,'PAINEL E TARGET'!$S$18,'PAINEL E TARGET'!$S$19))))))))</f>
        <v>1. Fx de 90% a 99,9%</v>
      </c>
      <c r="CV229" s="17">
        <f>IFERROR(VLOOKUP($BW229,'PAINEL E TARGET'!$G$1:$Q$99,6,0),0)</f>
        <v>0.2</v>
      </c>
      <c r="CW229" s="17">
        <f>VLOOKUP(CU229,'PAINEL E TARGET'!$S$10:$U$19,3,0)</f>
        <v>0.5</v>
      </c>
      <c r="CX229" s="16">
        <f t="shared" si="138"/>
        <v>300</v>
      </c>
      <c r="CY229" s="17">
        <f t="shared" si="124"/>
        <v>1.0029999999999999</v>
      </c>
      <c r="CZ229" s="33" t="str">
        <f>IF(CY229&gt;='PAINEL E TARGET'!$T$11,'PAINEL E TARGET'!$S$11,
IF(CY229&gt;='PAINEL E TARGET'!$T$12,'PAINEL E TARGET'!$S$12,
IF(CY229&gt;='PAINEL E TARGET'!$T$13,'PAINEL E TARGET'!$S$13,
IF(CY229&gt;='PAINEL E TARGET'!$T$14,'PAINEL E TARGET'!$S$14,
IF(CY229&gt;='PAINEL E TARGET'!$T$15,'PAINEL E TARGET'!$S$15,
IF(CY229&gt;='PAINEL E TARGET'!$T$16,'PAINEL E TARGET'!$S$16,
IF(CY229&gt;='PAINEL E TARGET'!$T$17,'PAINEL E TARGET'!$S$17,
IF(CY229&gt;='PAINEL E TARGET'!$T$18,'PAINEL E TARGET'!$S$18,'PAINEL E TARGET'!$S$19))))))))</f>
        <v>2. Fx de 100% a 104,9%</v>
      </c>
      <c r="DA229" s="17">
        <f>IFERROR(VLOOKUP($BW229,'PAINEL E TARGET'!$G$1:$Q$99,7,0),0)</f>
        <v>0.15</v>
      </c>
      <c r="DB229" s="17">
        <f>VLOOKUP(CZ229,'PAINEL E TARGET'!$S$10:$U$19,3,0)</f>
        <v>1</v>
      </c>
      <c r="DC229" s="16">
        <f t="shared" si="139"/>
        <v>450</v>
      </c>
      <c r="DD229" s="17">
        <f t="shared" si="125"/>
        <v>0.97899999999999998</v>
      </c>
      <c r="DE229" s="33" t="str">
        <f>IF(DD229&gt;='PAINEL E TARGET'!$T$11,'PAINEL E TARGET'!$S$11,
IF(DD229&gt;='PAINEL E TARGET'!$T$12,'PAINEL E TARGET'!$S$12,
IF(DD229&gt;='PAINEL E TARGET'!$T$13,'PAINEL E TARGET'!$S$13,
IF(DD229&gt;='PAINEL E TARGET'!$T$14,'PAINEL E TARGET'!$S$14,
IF(DD229&gt;='PAINEL E TARGET'!$T$15,'PAINEL E TARGET'!$S$15,
IF(DD229&gt;='PAINEL E TARGET'!$T$16,'PAINEL E TARGET'!$S$16,
IF(DD229&gt;='PAINEL E TARGET'!$T$17,'PAINEL E TARGET'!$S$17,
IF(DD229&gt;='PAINEL E TARGET'!$T$18,'PAINEL E TARGET'!$S$18,'PAINEL E TARGET'!$S$19))))))))</f>
        <v>1. Fx de 90% a 99,9%</v>
      </c>
      <c r="DF229" s="17">
        <f>IFERROR(VLOOKUP($BW229,'PAINEL E TARGET'!$G$1:$Q$99,8,0),0)</f>
        <v>0.1</v>
      </c>
      <c r="DG229" s="17">
        <f>VLOOKUP(DE229,'PAINEL E TARGET'!$S$10:$U$19,3,0)</f>
        <v>0.5</v>
      </c>
      <c r="DH229" s="16">
        <f t="shared" si="140"/>
        <v>150</v>
      </c>
      <c r="DI229" s="17">
        <f t="shared" si="126"/>
        <v>0.72499999999999998</v>
      </c>
      <c r="DJ229" s="33" t="str">
        <f>IF(DI229&gt;='PAINEL E TARGET'!$T$11,'PAINEL E TARGET'!$S$11,
IF(DI229&gt;='PAINEL E TARGET'!$T$12,'PAINEL E TARGET'!$S$12,
IF(DI229&gt;='PAINEL E TARGET'!$T$13,'PAINEL E TARGET'!$S$13,
IF(DI229&gt;='PAINEL E TARGET'!$T$14,'PAINEL E TARGET'!$S$14,
IF(DI229&gt;='PAINEL E TARGET'!$T$15,'PAINEL E TARGET'!$S$15,
IF(DI229&gt;='PAINEL E TARGET'!$T$16,'PAINEL E TARGET'!$S$16,
IF(DI229&gt;='PAINEL E TARGET'!$T$17,'PAINEL E TARGET'!$S$17,
IF(DI229&gt;='PAINEL E TARGET'!$T$18,'PAINEL E TARGET'!$S$18,'PAINEL E TARGET'!$S$19))))))))</f>
        <v>Não elegível</v>
      </c>
      <c r="DK229" s="17">
        <f>IFERROR(VLOOKUP($BW229,'PAINEL E TARGET'!$G$1:$Q$99,9,0),0)</f>
        <v>0.05</v>
      </c>
      <c r="DL229" s="17">
        <f>VLOOKUP(DJ229,'PAINEL E TARGET'!$S$10:$U$19,3,0)</f>
        <v>0</v>
      </c>
      <c r="DM229" s="16">
        <f t="shared" si="141"/>
        <v>0</v>
      </c>
      <c r="DN229" s="17">
        <f t="shared" si="127"/>
        <v>0.84799999999999998</v>
      </c>
      <c r="DO229" s="33" t="str">
        <f>IF(DN229&gt;='PAINEL E TARGET'!$T$11,'PAINEL E TARGET'!$S$11,
IF(DN229&gt;='PAINEL E TARGET'!$T$12,'PAINEL E TARGET'!$S$12,
IF(DN229&gt;='PAINEL E TARGET'!$T$13,'PAINEL E TARGET'!$S$13,
IF(DN229&gt;='PAINEL E TARGET'!$T$14,'PAINEL E TARGET'!$S$14,
IF(DN229&gt;='PAINEL E TARGET'!$T$15,'PAINEL E TARGET'!$S$15,
IF(DN229&gt;='PAINEL E TARGET'!$T$16,'PAINEL E TARGET'!$S$16,
IF(DN229&gt;='PAINEL E TARGET'!$T$17,'PAINEL E TARGET'!$S$17,
IF(DN229&gt;='PAINEL E TARGET'!$T$18,'PAINEL E TARGET'!$S$18,'PAINEL E TARGET'!$S$19))))))))</f>
        <v>Não elegível</v>
      </c>
      <c r="DP229" s="17">
        <f>IFERROR(VLOOKUP($BW229,'PAINEL E TARGET'!$G$1:$Q$99,10,0),0)</f>
        <v>0</v>
      </c>
      <c r="DQ229" s="17">
        <f>VLOOKUP(DO229,'PAINEL E TARGET'!$S$10:$U$19,3,0)</f>
        <v>0</v>
      </c>
      <c r="DR229" s="16">
        <f t="shared" si="142"/>
        <v>0</v>
      </c>
      <c r="DS229" s="17">
        <f t="shared" si="128"/>
        <v>0.8</v>
      </c>
      <c r="DT229" s="16">
        <f>IF(DS229&gt;=1,VLOOKUP(BO229,'PAINEL E TARGET'!$S$1:$W$8,5,0),0)</f>
        <v>0</v>
      </c>
      <c r="DU229" s="16">
        <f t="shared" si="143"/>
        <v>1650</v>
      </c>
    </row>
    <row r="230" spans="2:125" s="32" customFormat="1" x14ac:dyDescent="0.2">
      <c r="B230" s="44">
        <v>43541</v>
      </c>
      <c r="C230" s="65">
        <v>1015</v>
      </c>
      <c r="D230" s="66" t="s">
        <v>234</v>
      </c>
      <c r="E230" s="65">
        <v>310</v>
      </c>
      <c r="F230" s="65" t="s">
        <v>943</v>
      </c>
      <c r="G230" s="67">
        <v>1225253.1300164077</v>
      </c>
      <c r="H230" s="67">
        <v>713983.06683658995</v>
      </c>
      <c r="I230" s="67">
        <v>624506.03</v>
      </c>
      <c r="J230" s="68">
        <v>0.87467904913623307</v>
      </c>
      <c r="K230" s="67">
        <v>166614.99955830994</v>
      </c>
      <c r="L230" s="67">
        <v>514697.50174490741</v>
      </c>
      <c r="M230" s="67">
        <v>187199.58</v>
      </c>
      <c r="N230" s="67">
        <v>422176.29000000004</v>
      </c>
      <c r="O230" s="67">
        <v>1170537.6854900455</v>
      </c>
      <c r="P230" s="67" t="s">
        <v>1082</v>
      </c>
      <c r="Q230" s="67" t="s">
        <v>1082</v>
      </c>
      <c r="R230" s="67">
        <v>0</v>
      </c>
      <c r="S230" s="67">
        <v>13740.699999999999</v>
      </c>
      <c r="T230" s="68">
        <v>0.10937173449403151</v>
      </c>
      <c r="U230" s="68">
        <v>8.6906870795523936E-2</v>
      </c>
      <c r="V230" s="68">
        <v>0.79460082806190213</v>
      </c>
      <c r="W230" s="67">
        <v>74516.330000000016</v>
      </c>
      <c r="X230" s="67">
        <v>52958.95</v>
      </c>
      <c r="Y230" s="68">
        <v>0.71070260706612876</v>
      </c>
      <c r="Z230" s="68">
        <v>0.19971004456799835</v>
      </c>
      <c r="AA230" s="68">
        <v>0.18071993891061022</v>
      </c>
      <c r="AB230" s="68">
        <v>0.90491161474393311</v>
      </c>
      <c r="AC230" s="67">
        <v>136064.95000000001</v>
      </c>
      <c r="AD230" s="67">
        <v>110126.36999999998</v>
      </c>
      <c r="AE230" s="68">
        <v>0.80936618872090105</v>
      </c>
      <c r="AF230" s="43">
        <v>80</v>
      </c>
      <c r="AG230" s="43">
        <v>62</v>
      </c>
      <c r="AH230" s="43">
        <v>33</v>
      </c>
      <c r="AI230" s="43">
        <v>24</v>
      </c>
      <c r="AJ230" s="67">
        <v>42163.30000000001</v>
      </c>
      <c r="AK230" s="67">
        <v>23970.5</v>
      </c>
      <c r="AL230" s="68">
        <v>0.56851574710708119</v>
      </c>
      <c r="AM230" s="67">
        <v>6969.68</v>
      </c>
      <c r="AN230" s="67">
        <v>3554.7000000000003</v>
      </c>
      <c r="AO230" s="68">
        <v>0.51002341570918608</v>
      </c>
      <c r="AP230" s="67">
        <v>7970.28</v>
      </c>
      <c r="AQ230" s="67">
        <v>5902.5</v>
      </c>
      <c r="AR230" s="68">
        <v>0.7405636941236694</v>
      </c>
      <c r="AS230" s="67">
        <v>17413.07</v>
      </c>
      <c r="AT230" s="67">
        <v>19531.25</v>
      </c>
      <c r="AU230" s="68">
        <v>1.1216431106059987</v>
      </c>
      <c r="AV230" s="43">
        <v>1390.83</v>
      </c>
      <c r="AW230" s="43">
        <v>2719.5399999999995</v>
      </c>
      <c r="AX230" s="69">
        <v>1.9553360223751284</v>
      </c>
      <c r="AY230" s="43">
        <v>166614.99955830994</v>
      </c>
      <c r="AZ230" s="43">
        <v>187199.58000000002</v>
      </c>
      <c r="BA230" s="43">
        <v>36835.836869687788</v>
      </c>
      <c r="BB230" s="43">
        <v>37765.479999999996</v>
      </c>
      <c r="BC230" s="43">
        <v>285887.46299650817</v>
      </c>
      <c r="BD230" s="43">
        <v>63516.398449192457</v>
      </c>
      <c r="BE230" s="43">
        <v>128874.54000000004</v>
      </c>
      <c r="BF230" s="43">
        <v>235321.67</v>
      </c>
      <c r="BG230" s="43">
        <v>2400.8799999999997</v>
      </c>
      <c r="BH230" s="43">
        <v>44</v>
      </c>
      <c r="BI230" s="44">
        <v>43173</v>
      </c>
      <c r="BJ230" s="44">
        <v>43541</v>
      </c>
      <c r="BK230" s="44">
        <v>43172</v>
      </c>
      <c r="BL230" s="43">
        <f t="shared" si="129"/>
        <v>638246.73</v>
      </c>
      <c r="BM230" s="43">
        <f t="shared" si="130"/>
        <v>623116.56999999995</v>
      </c>
      <c r="BO230" s="16" t="str">
        <f>IFERROR(VLOOKUP($C230,'PORTE LOJA'!A:B,2,0),"PORTE 1")</f>
        <v>PORTE 2</v>
      </c>
      <c r="BP230" s="16">
        <f>VLOOKUP(BO230,'PAINEL E TARGET'!$S$1:$W$8,3,0)</f>
        <v>1875</v>
      </c>
      <c r="BQ230" s="16">
        <f t="shared" si="108"/>
        <v>1</v>
      </c>
      <c r="BR230" s="16">
        <f t="shared" si="109"/>
        <v>1</v>
      </c>
      <c r="BS230" s="16">
        <f t="shared" si="110"/>
        <v>1</v>
      </c>
      <c r="BT230" s="16">
        <f t="shared" si="111"/>
        <v>1</v>
      </c>
      <c r="BU230" s="16">
        <f t="shared" si="112"/>
        <v>1</v>
      </c>
      <c r="BV230" s="16">
        <f t="shared" si="113"/>
        <v>1</v>
      </c>
      <c r="BW230" s="17" t="str">
        <f t="shared" si="131"/>
        <v>111111</v>
      </c>
      <c r="BY230" s="17">
        <f t="shared" si="114"/>
        <v>0.89400000000000002</v>
      </c>
      <c r="BZ230" s="17">
        <f t="shared" si="115"/>
        <v>0.91500000000000004</v>
      </c>
      <c r="CA230" s="17" t="str">
        <f t="shared" si="132"/>
        <v>Sem Retira</v>
      </c>
      <c r="CB230" s="17">
        <f t="shared" si="133"/>
        <v>0.91500000000000004</v>
      </c>
      <c r="CC230" s="33" t="str">
        <f>IF(CB230&gt;='PAINEL E TARGET'!$T$11,'PAINEL E TARGET'!$S$11,
IF(CB230&gt;='PAINEL E TARGET'!$T$12,'PAINEL E TARGET'!$S$12,
IF(CB230&gt;='PAINEL E TARGET'!$T$13,'PAINEL E TARGET'!$S$13,
IF(CB230&gt;='PAINEL E TARGET'!$T$14,'PAINEL E TARGET'!$S$14,
IF(CB230&gt;='PAINEL E TARGET'!$T$15,'PAINEL E TARGET'!$S$15,
IF(CB230&gt;='PAINEL E TARGET'!$T$16,'PAINEL E TARGET'!$S$16,
IF(CB230&gt;='PAINEL E TARGET'!$T$17,'PAINEL E TARGET'!$S$17,
IF(CB230&gt;='PAINEL E TARGET'!$T$18,'PAINEL E TARGET'!$S$18,'PAINEL E TARGET'!$S$19))))))))</f>
        <v>1. Fx de 90% a 99,9%</v>
      </c>
      <c r="CD230" s="17">
        <f>IFERROR(VLOOKUP($BW230,'PAINEL E TARGET'!$G$1:$Q$99,4,0),0)</f>
        <v>0.25</v>
      </c>
      <c r="CE230" s="17">
        <f>VLOOKUP(CC230,'PAINEL E TARGET'!$S$10:$U$19,3,0)</f>
        <v>0.5</v>
      </c>
      <c r="CF230" s="16">
        <f t="shared" si="134"/>
        <v>234.375</v>
      </c>
      <c r="CG230" s="17">
        <f t="shared" si="116"/>
        <v>0.56899999999999995</v>
      </c>
      <c r="CH230" s="17">
        <f t="shared" si="117"/>
        <v>0.51</v>
      </c>
      <c r="CI230" s="17">
        <f t="shared" si="118"/>
        <v>0.74099999999999999</v>
      </c>
      <c r="CJ230" s="17">
        <f t="shared" si="119"/>
        <v>1.1220000000000001</v>
      </c>
      <c r="CK230" s="17">
        <f t="shared" si="120"/>
        <v>1.9550000000000001</v>
      </c>
      <c r="CL230" s="17">
        <f t="shared" si="121"/>
        <v>0.71099999999999997</v>
      </c>
      <c r="CM230" s="16">
        <f t="shared" si="122"/>
        <v>3</v>
      </c>
      <c r="CN230" s="17" t="str">
        <f t="shared" si="135"/>
        <v>não ok</v>
      </c>
      <c r="CO230" s="17">
        <f t="shared" si="136"/>
        <v>0</v>
      </c>
      <c r="CP230" s="33" t="str">
        <f>IF(CO230&gt;='PAINEL E TARGET'!$T$11,'PAINEL E TARGET'!$S$11,
IF(CO230&gt;='PAINEL E TARGET'!$T$12,'PAINEL E TARGET'!$S$12,
IF(CO230&gt;='PAINEL E TARGET'!$T$13,'PAINEL E TARGET'!$S$13,
IF(CO230&gt;='PAINEL E TARGET'!$T$14,'PAINEL E TARGET'!$S$14,
IF(CO230&gt;='PAINEL E TARGET'!$T$15,'PAINEL E TARGET'!$S$15,
IF(CO230&gt;='PAINEL E TARGET'!$T$16,'PAINEL E TARGET'!$S$16,
IF(CO230&gt;='PAINEL E TARGET'!$T$17,'PAINEL E TARGET'!$S$17,
IF(CO230&gt;='PAINEL E TARGET'!$T$18,'PAINEL E TARGET'!$S$18,'PAINEL E TARGET'!$S$19))))))))</f>
        <v>Não elegível</v>
      </c>
      <c r="CQ230" s="17">
        <f>IFERROR(VLOOKUP($BW230,'PAINEL E TARGET'!$G$1:$Q$99,5,0),0)</f>
        <v>0.25</v>
      </c>
      <c r="CR230" s="17">
        <f>VLOOKUP(CP230,'PAINEL E TARGET'!$S$10:$U$19,3,0)</f>
        <v>0</v>
      </c>
      <c r="CS230" s="16">
        <f t="shared" si="137"/>
        <v>0</v>
      </c>
      <c r="CT230" s="17">
        <f t="shared" si="123"/>
        <v>0.80900000000000005</v>
      </c>
      <c r="CU230" s="33" t="str">
        <f>IF(CT230&gt;='PAINEL E TARGET'!$T$11,'PAINEL E TARGET'!$S$11,
IF(CT230&gt;='PAINEL E TARGET'!$T$12,'PAINEL E TARGET'!$S$12,
IF(CT230&gt;='PAINEL E TARGET'!$T$13,'PAINEL E TARGET'!$S$13,
IF(CT230&gt;='PAINEL E TARGET'!$T$14,'PAINEL E TARGET'!$S$14,
IF(CT230&gt;='PAINEL E TARGET'!$T$15,'PAINEL E TARGET'!$S$15,
IF(CT230&gt;='PAINEL E TARGET'!$T$16,'PAINEL E TARGET'!$S$16,
IF(CT230&gt;='PAINEL E TARGET'!$T$17,'PAINEL E TARGET'!$S$17,
IF(CT230&gt;='PAINEL E TARGET'!$T$18,'PAINEL E TARGET'!$S$18,'PAINEL E TARGET'!$S$19))))))))</f>
        <v>Não elegível</v>
      </c>
      <c r="CV230" s="17">
        <f>IFERROR(VLOOKUP($BW230,'PAINEL E TARGET'!$G$1:$Q$99,6,0),0)</f>
        <v>0.2</v>
      </c>
      <c r="CW230" s="17">
        <f>VLOOKUP(CU230,'PAINEL E TARGET'!$S$10:$U$19,3,0)</f>
        <v>0</v>
      </c>
      <c r="CX230" s="16">
        <f t="shared" si="138"/>
        <v>0</v>
      </c>
      <c r="CY230" s="17">
        <f t="shared" si="124"/>
        <v>1.1240000000000001</v>
      </c>
      <c r="CZ230" s="33" t="str">
        <f>IF(CY230&gt;='PAINEL E TARGET'!$T$11,'PAINEL E TARGET'!$S$11,
IF(CY230&gt;='PAINEL E TARGET'!$T$12,'PAINEL E TARGET'!$S$12,
IF(CY230&gt;='PAINEL E TARGET'!$T$13,'PAINEL E TARGET'!$S$13,
IF(CY230&gt;='PAINEL E TARGET'!$T$14,'PAINEL E TARGET'!$S$14,
IF(CY230&gt;='PAINEL E TARGET'!$T$15,'PAINEL E TARGET'!$S$15,
IF(CY230&gt;='PAINEL E TARGET'!$T$16,'PAINEL E TARGET'!$S$16,
IF(CY230&gt;='PAINEL E TARGET'!$T$17,'PAINEL E TARGET'!$S$17,
IF(CY230&gt;='PAINEL E TARGET'!$T$18,'PAINEL E TARGET'!$S$18,'PAINEL E TARGET'!$S$19))))))))</f>
        <v>4. Fx de 110% a 114,9%</v>
      </c>
      <c r="DA230" s="17">
        <f>IFERROR(VLOOKUP($BW230,'PAINEL E TARGET'!$G$1:$Q$99,7,0),0)</f>
        <v>0.15</v>
      </c>
      <c r="DB230" s="17">
        <f>VLOOKUP(CZ230,'PAINEL E TARGET'!$S$10:$U$19,3,0)</f>
        <v>1.2</v>
      </c>
      <c r="DC230" s="16">
        <f t="shared" si="139"/>
        <v>337.5</v>
      </c>
      <c r="DD230" s="17">
        <f t="shared" si="125"/>
        <v>1.0249999999999999</v>
      </c>
      <c r="DE230" s="33" t="str">
        <f>IF(DD230&gt;='PAINEL E TARGET'!$T$11,'PAINEL E TARGET'!$S$11,
IF(DD230&gt;='PAINEL E TARGET'!$T$12,'PAINEL E TARGET'!$S$12,
IF(DD230&gt;='PAINEL E TARGET'!$T$13,'PAINEL E TARGET'!$S$13,
IF(DD230&gt;='PAINEL E TARGET'!$T$14,'PAINEL E TARGET'!$S$14,
IF(DD230&gt;='PAINEL E TARGET'!$T$15,'PAINEL E TARGET'!$S$15,
IF(DD230&gt;='PAINEL E TARGET'!$T$16,'PAINEL E TARGET'!$S$16,
IF(DD230&gt;='PAINEL E TARGET'!$T$17,'PAINEL E TARGET'!$S$17,
IF(DD230&gt;='PAINEL E TARGET'!$T$18,'PAINEL E TARGET'!$S$18,'PAINEL E TARGET'!$S$19))))))))</f>
        <v>2. Fx de 100% a 104,9%</v>
      </c>
      <c r="DF230" s="17">
        <f>IFERROR(VLOOKUP($BW230,'PAINEL E TARGET'!$G$1:$Q$99,8,0),0)</f>
        <v>0.1</v>
      </c>
      <c r="DG230" s="17">
        <f>VLOOKUP(DE230,'PAINEL E TARGET'!$S$10:$U$19,3,0)</f>
        <v>1</v>
      </c>
      <c r="DH230" s="16">
        <f t="shared" si="140"/>
        <v>187.5</v>
      </c>
      <c r="DI230" s="17">
        <f t="shared" si="126"/>
        <v>0.72699999999999998</v>
      </c>
      <c r="DJ230" s="33" t="str">
        <f>IF(DI230&gt;='PAINEL E TARGET'!$T$11,'PAINEL E TARGET'!$S$11,
IF(DI230&gt;='PAINEL E TARGET'!$T$12,'PAINEL E TARGET'!$S$12,
IF(DI230&gt;='PAINEL E TARGET'!$T$13,'PAINEL E TARGET'!$S$13,
IF(DI230&gt;='PAINEL E TARGET'!$T$14,'PAINEL E TARGET'!$S$14,
IF(DI230&gt;='PAINEL E TARGET'!$T$15,'PAINEL E TARGET'!$S$15,
IF(DI230&gt;='PAINEL E TARGET'!$T$16,'PAINEL E TARGET'!$S$16,
IF(DI230&gt;='PAINEL E TARGET'!$T$17,'PAINEL E TARGET'!$S$17,
IF(DI230&gt;='PAINEL E TARGET'!$T$18,'PAINEL E TARGET'!$S$18,'PAINEL E TARGET'!$S$19))))))))</f>
        <v>Não elegível</v>
      </c>
      <c r="DK230" s="17">
        <f>IFERROR(VLOOKUP($BW230,'PAINEL E TARGET'!$G$1:$Q$99,9,0),0)</f>
        <v>0.05</v>
      </c>
      <c r="DL230" s="17">
        <f>VLOOKUP(DJ230,'PAINEL E TARGET'!$S$10:$U$19,3,0)</f>
        <v>0</v>
      </c>
      <c r="DM230" s="16">
        <f t="shared" si="141"/>
        <v>0</v>
      </c>
      <c r="DN230" s="17">
        <f t="shared" si="127"/>
        <v>1.9550000000000001</v>
      </c>
      <c r="DO230" s="33" t="str">
        <f>IF(DN230&gt;='PAINEL E TARGET'!$T$11,'PAINEL E TARGET'!$S$11,
IF(DN230&gt;='PAINEL E TARGET'!$T$12,'PAINEL E TARGET'!$S$12,
IF(DN230&gt;='PAINEL E TARGET'!$T$13,'PAINEL E TARGET'!$S$13,
IF(DN230&gt;='PAINEL E TARGET'!$T$14,'PAINEL E TARGET'!$S$14,
IF(DN230&gt;='PAINEL E TARGET'!$T$15,'PAINEL E TARGET'!$S$15,
IF(DN230&gt;='PAINEL E TARGET'!$T$16,'PAINEL E TARGET'!$S$16,
IF(DN230&gt;='PAINEL E TARGET'!$T$17,'PAINEL E TARGET'!$S$17,
IF(DN230&gt;='PAINEL E TARGET'!$T$18,'PAINEL E TARGET'!$S$18,'PAINEL E TARGET'!$S$19))))))))</f>
        <v>8. Fx de 130% ou mais</v>
      </c>
      <c r="DP230" s="17">
        <f>IFERROR(VLOOKUP($BW230,'PAINEL E TARGET'!$G$1:$Q$99,10,0),0)</f>
        <v>0</v>
      </c>
      <c r="DQ230" s="17">
        <f>VLOOKUP(DO230,'PAINEL E TARGET'!$S$10:$U$19,3,0)</f>
        <v>1.6</v>
      </c>
      <c r="DR230" s="16">
        <f t="shared" si="142"/>
        <v>0</v>
      </c>
      <c r="DS230" s="17">
        <f t="shared" si="128"/>
        <v>0.77500000000000002</v>
      </c>
      <c r="DT230" s="16">
        <f>IF(DS230&gt;=1,VLOOKUP(BO230,'PAINEL E TARGET'!$S$1:$W$8,5,0),0)</f>
        <v>0</v>
      </c>
      <c r="DU230" s="16">
        <f t="shared" si="143"/>
        <v>759.375</v>
      </c>
    </row>
    <row r="231" spans="2:125" s="32" customFormat="1" x14ac:dyDescent="0.2">
      <c r="B231" s="44">
        <v>43541</v>
      </c>
      <c r="C231" s="65">
        <v>1016</v>
      </c>
      <c r="D231" s="66" t="s">
        <v>235</v>
      </c>
      <c r="E231" s="65">
        <v>113</v>
      </c>
      <c r="F231" s="65" t="s">
        <v>1018</v>
      </c>
      <c r="G231" s="67">
        <v>1202134.2393475755</v>
      </c>
      <c r="H231" s="67">
        <v>695091.25581246987</v>
      </c>
      <c r="I231" s="67">
        <v>503162.07000000007</v>
      </c>
      <c r="J231" s="68">
        <v>0.72387915369740918</v>
      </c>
      <c r="K231" s="67">
        <v>116379.13319320507</v>
      </c>
      <c r="L231" s="67">
        <v>475899.85099010007</v>
      </c>
      <c r="M231" s="67">
        <v>95970.97</v>
      </c>
      <c r="N231" s="67">
        <v>370306.85</v>
      </c>
      <c r="O231" s="67">
        <v>1029507.7792275636</v>
      </c>
      <c r="P231" s="67" t="s">
        <v>1082</v>
      </c>
      <c r="Q231" s="67" t="s">
        <v>1082</v>
      </c>
      <c r="R231" s="67">
        <v>0</v>
      </c>
      <c r="S231" s="67">
        <v>229.9</v>
      </c>
      <c r="T231" s="68">
        <v>0.10933158482617884</v>
      </c>
      <c r="U231" s="68">
        <v>0.11163717802403725</v>
      </c>
      <c r="V231" s="68">
        <v>1.0210880799132653</v>
      </c>
      <c r="W231" s="67">
        <v>64754.8</v>
      </c>
      <c r="X231" s="67">
        <v>52053.94</v>
      </c>
      <c r="Y231" s="68">
        <v>0.80386226194814903</v>
      </c>
      <c r="Z231" s="68">
        <v>0.19276463127833243</v>
      </c>
      <c r="AA231" s="68">
        <v>0.21540805865481649</v>
      </c>
      <c r="AB231" s="68">
        <v>1.1174667117423074</v>
      </c>
      <c r="AC231" s="67">
        <v>114170.44</v>
      </c>
      <c r="AD231" s="67">
        <v>100439.99999999999</v>
      </c>
      <c r="AE231" s="68">
        <v>0.87973734707512719</v>
      </c>
      <c r="AF231" s="43">
        <v>80</v>
      </c>
      <c r="AG231" s="43">
        <v>70</v>
      </c>
      <c r="AH231" s="43">
        <v>16</v>
      </c>
      <c r="AI231" s="43">
        <v>14</v>
      </c>
      <c r="AJ231" s="67">
        <v>41504.21</v>
      </c>
      <c r="AK231" s="67">
        <v>32345</v>
      </c>
      <c r="AL231" s="68">
        <v>0.7793185317826794</v>
      </c>
      <c r="AM231" s="67">
        <v>7908</v>
      </c>
      <c r="AN231" s="67">
        <v>4911.25</v>
      </c>
      <c r="AO231" s="68">
        <v>0.62104830551340418</v>
      </c>
      <c r="AP231" s="67">
        <v>5006.05</v>
      </c>
      <c r="AQ231" s="67">
        <v>5867.8499999999995</v>
      </c>
      <c r="AR231" s="68">
        <v>1.1721516964472987</v>
      </c>
      <c r="AS231" s="67">
        <v>10336.539999999999</v>
      </c>
      <c r="AT231" s="67">
        <v>8929.84</v>
      </c>
      <c r="AU231" s="68">
        <v>0.86390997374363188</v>
      </c>
      <c r="AV231" s="43">
        <v>770.71999999999991</v>
      </c>
      <c r="AW231" s="43">
        <v>654.78000000000009</v>
      </c>
      <c r="AX231" s="69">
        <v>0.84956923396304773</v>
      </c>
      <c r="AY231" s="43">
        <v>116379.13319320507</v>
      </c>
      <c r="AZ231" s="43">
        <v>95970.97</v>
      </c>
      <c r="BA231" s="43">
        <v>21633.823486570927</v>
      </c>
      <c r="BB231" s="43">
        <v>19412.990000000002</v>
      </c>
      <c r="BC231" s="43">
        <v>202278.44827469127</v>
      </c>
      <c r="BD231" s="43">
        <v>37662.733095582233</v>
      </c>
      <c r="BE231" s="43">
        <v>112964.91999999998</v>
      </c>
      <c r="BF231" s="43">
        <v>199170.78000000003</v>
      </c>
      <c r="BG231" s="43">
        <v>1343.35</v>
      </c>
      <c r="BH231" s="43">
        <v>30</v>
      </c>
      <c r="BI231" s="44">
        <v>43173</v>
      </c>
      <c r="BJ231" s="44">
        <v>43541</v>
      </c>
      <c r="BK231" s="44">
        <v>43172</v>
      </c>
      <c r="BL231" s="43">
        <f t="shared" si="129"/>
        <v>503391.97000000009</v>
      </c>
      <c r="BM231" s="43">
        <f t="shared" si="130"/>
        <v>466507.72</v>
      </c>
      <c r="BO231" s="16" t="str">
        <f>IFERROR(VLOOKUP($C231,'PORTE LOJA'!A:B,2,0),"PORTE 1")</f>
        <v>PORTE 2</v>
      </c>
      <c r="BP231" s="16">
        <f>VLOOKUP(BO231,'PAINEL E TARGET'!$S$1:$W$8,3,0)</f>
        <v>1875</v>
      </c>
      <c r="BQ231" s="16">
        <f t="shared" si="108"/>
        <v>1</v>
      </c>
      <c r="BR231" s="16">
        <f t="shared" si="109"/>
        <v>1</v>
      </c>
      <c r="BS231" s="16">
        <f t="shared" si="110"/>
        <v>1</v>
      </c>
      <c r="BT231" s="16">
        <f t="shared" si="111"/>
        <v>1</v>
      </c>
      <c r="BU231" s="16">
        <f t="shared" si="112"/>
        <v>1</v>
      </c>
      <c r="BV231" s="16">
        <f t="shared" si="113"/>
        <v>1</v>
      </c>
      <c r="BW231" s="17" t="str">
        <f t="shared" si="131"/>
        <v>111111</v>
      </c>
      <c r="BY231" s="17">
        <f t="shared" si="114"/>
        <v>0.72399999999999998</v>
      </c>
      <c r="BZ231" s="17">
        <f t="shared" si="115"/>
        <v>0.78800000000000003</v>
      </c>
      <c r="CA231" s="17" t="str">
        <f t="shared" si="132"/>
        <v>Sem Retira</v>
      </c>
      <c r="CB231" s="17">
        <f t="shared" si="133"/>
        <v>0.78800000000000003</v>
      </c>
      <c r="CC231" s="33" t="str">
        <f>IF(CB231&gt;='PAINEL E TARGET'!$T$11,'PAINEL E TARGET'!$S$11,
IF(CB231&gt;='PAINEL E TARGET'!$T$12,'PAINEL E TARGET'!$S$12,
IF(CB231&gt;='PAINEL E TARGET'!$T$13,'PAINEL E TARGET'!$S$13,
IF(CB231&gt;='PAINEL E TARGET'!$T$14,'PAINEL E TARGET'!$S$14,
IF(CB231&gt;='PAINEL E TARGET'!$T$15,'PAINEL E TARGET'!$S$15,
IF(CB231&gt;='PAINEL E TARGET'!$T$16,'PAINEL E TARGET'!$S$16,
IF(CB231&gt;='PAINEL E TARGET'!$T$17,'PAINEL E TARGET'!$S$17,
IF(CB231&gt;='PAINEL E TARGET'!$T$18,'PAINEL E TARGET'!$S$18,'PAINEL E TARGET'!$S$19))))))))</f>
        <v>Não elegível</v>
      </c>
      <c r="CD231" s="17">
        <f>IFERROR(VLOOKUP($BW231,'PAINEL E TARGET'!$G$1:$Q$99,4,0),0)</f>
        <v>0.25</v>
      </c>
      <c r="CE231" s="17">
        <f>VLOOKUP(CC231,'PAINEL E TARGET'!$S$10:$U$19,3,0)</f>
        <v>0</v>
      </c>
      <c r="CF231" s="16">
        <f t="shared" si="134"/>
        <v>0</v>
      </c>
      <c r="CG231" s="17">
        <f t="shared" si="116"/>
        <v>0.77900000000000003</v>
      </c>
      <c r="CH231" s="17">
        <f t="shared" si="117"/>
        <v>0.621</v>
      </c>
      <c r="CI231" s="17">
        <f t="shared" si="118"/>
        <v>1.1719999999999999</v>
      </c>
      <c r="CJ231" s="17">
        <f t="shared" si="119"/>
        <v>0.86399999999999999</v>
      </c>
      <c r="CK231" s="17">
        <f t="shared" si="120"/>
        <v>0.85</v>
      </c>
      <c r="CL231" s="17">
        <f t="shared" si="121"/>
        <v>0.80400000000000005</v>
      </c>
      <c r="CM231" s="16">
        <f t="shared" si="122"/>
        <v>4</v>
      </c>
      <c r="CN231" s="17" t="str">
        <f t="shared" si="135"/>
        <v>não ok</v>
      </c>
      <c r="CO231" s="17">
        <f t="shared" si="136"/>
        <v>0</v>
      </c>
      <c r="CP231" s="33" t="str">
        <f>IF(CO231&gt;='PAINEL E TARGET'!$T$11,'PAINEL E TARGET'!$S$11,
IF(CO231&gt;='PAINEL E TARGET'!$T$12,'PAINEL E TARGET'!$S$12,
IF(CO231&gt;='PAINEL E TARGET'!$T$13,'PAINEL E TARGET'!$S$13,
IF(CO231&gt;='PAINEL E TARGET'!$T$14,'PAINEL E TARGET'!$S$14,
IF(CO231&gt;='PAINEL E TARGET'!$T$15,'PAINEL E TARGET'!$S$15,
IF(CO231&gt;='PAINEL E TARGET'!$T$16,'PAINEL E TARGET'!$S$16,
IF(CO231&gt;='PAINEL E TARGET'!$T$17,'PAINEL E TARGET'!$S$17,
IF(CO231&gt;='PAINEL E TARGET'!$T$18,'PAINEL E TARGET'!$S$18,'PAINEL E TARGET'!$S$19))))))))</f>
        <v>Não elegível</v>
      </c>
      <c r="CQ231" s="17">
        <f>IFERROR(VLOOKUP($BW231,'PAINEL E TARGET'!$G$1:$Q$99,5,0),0)</f>
        <v>0.25</v>
      </c>
      <c r="CR231" s="17">
        <f>VLOOKUP(CP231,'PAINEL E TARGET'!$S$10:$U$19,3,0)</f>
        <v>0</v>
      </c>
      <c r="CS231" s="16">
        <f t="shared" si="137"/>
        <v>0</v>
      </c>
      <c r="CT231" s="17">
        <f t="shared" si="123"/>
        <v>0.88</v>
      </c>
      <c r="CU231" s="33" t="str">
        <f>IF(CT231&gt;='PAINEL E TARGET'!$T$11,'PAINEL E TARGET'!$S$11,
IF(CT231&gt;='PAINEL E TARGET'!$T$12,'PAINEL E TARGET'!$S$12,
IF(CT231&gt;='PAINEL E TARGET'!$T$13,'PAINEL E TARGET'!$S$13,
IF(CT231&gt;='PAINEL E TARGET'!$T$14,'PAINEL E TARGET'!$S$14,
IF(CT231&gt;='PAINEL E TARGET'!$T$15,'PAINEL E TARGET'!$S$15,
IF(CT231&gt;='PAINEL E TARGET'!$T$16,'PAINEL E TARGET'!$S$16,
IF(CT231&gt;='PAINEL E TARGET'!$T$17,'PAINEL E TARGET'!$S$17,
IF(CT231&gt;='PAINEL E TARGET'!$T$18,'PAINEL E TARGET'!$S$18,'PAINEL E TARGET'!$S$19))))))))</f>
        <v>Não elegível</v>
      </c>
      <c r="CV231" s="17">
        <f>IFERROR(VLOOKUP($BW231,'PAINEL E TARGET'!$G$1:$Q$99,6,0),0)</f>
        <v>0.2</v>
      </c>
      <c r="CW231" s="17">
        <f>VLOOKUP(CU231,'PAINEL E TARGET'!$S$10:$U$19,3,0)</f>
        <v>0</v>
      </c>
      <c r="CX231" s="16">
        <f t="shared" si="138"/>
        <v>0</v>
      </c>
      <c r="CY231" s="17">
        <f t="shared" si="124"/>
        <v>0.82499999999999996</v>
      </c>
      <c r="CZ231" s="33" t="str">
        <f>IF(CY231&gt;='PAINEL E TARGET'!$T$11,'PAINEL E TARGET'!$S$11,
IF(CY231&gt;='PAINEL E TARGET'!$T$12,'PAINEL E TARGET'!$S$12,
IF(CY231&gt;='PAINEL E TARGET'!$T$13,'PAINEL E TARGET'!$S$13,
IF(CY231&gt;='PAINEL E TARGET'!$T$14,'PAINEL E TARGET'!$S$14,
IF(CY231&gt;='PAINEL E TARGET'!$T$15,'PAINEL E TARGET'!$S$15,
IF(CY231&gt;='PAINEL E TARGET'!$T$16,'PAINEL E TARGET'!$S$16,
IF(CY231&gt;='PAINEL E TARGET'!$T$17,'PAINEL E TARGET'!$S$17,
IF(CY231&gt;='PAINEL E TARGET'!$T$18,'PAINEL E TARGET'!$S$18,'PAINEL E TARGET'!$S$19))))))))</f>
        <v>Não elegível</v>
      </c>
      <c r="DA231" s="17">
        <f>IFERROR(VLOOKUP($BW231,'PAINEL E TARGET'!$G$1:$Q$99,7,0),0)</f>
        <v>0.15</v>
      </c>
      <c r="DB231" s="17">
        <f>VLOOKUP(CZ231,'PAINEL E TARGET'!$S$10:$U$19,3,0)</f>
        <v>0</v>
      </c>
      <c r="DC231" s="16">
        <f t="shared" si="139"/>
        <v>0</v>
      </c>
      <c r="DD231" s="17">
        <f t="shared" si="125"/>
        <v>0.89700000000000002</v>
      </c>
      <c r="DE231" s="33" t="str">
        <f>IF(DD231&gt;='PAINEL E TARGET'!$T$11,'PAINEL E TARGET'!$S$11,
IF(DD231&gt;='PAINEL E TARGET'!$T$12,'PAINEL E TARGET'!$S$12,
IF(DD231&gt;='PAINEL E TARGET'!$T$13,'PAINEL E TARGET'!$S$13,
IF(DD231&gt;='PAINEL E TARGET'!$T$14,'PAINEL E TARGET'!$S$14,
IF(DD231&gt;='PAINEL E TARGET'!$T$15,'PAINEL E TARGET'!$S$15,
IF(DD231&gt;='PAINEL E TARGET'!$T$16,'PAINEL E TARGET'!$S$16,
IF(DD231&gt;='PAINEL E TARGET'!$T$17,'PAINEL E TARGET'!$S$17,
IF(DD231&gt;='PAINEL E TARGET'!$T$18,'PAINEL E TARGET'!$S$18,'PAINEL E TARGET'!$S$19))))))))</f>
        <v>Não elegível</v>
      </c>
      <c r="DF231" s="17">
        <f>IFERROR(VLOOKUP($BW231,'PAINEL E TARGET'!$G$1:$Q$99,8,0),0)</f>
        <v>0.1</v>
      </c>
      <c r="DG231" s="17">
        <f>VLOOKUP(DE231,'PAINEL E TARGET'!$S$10:$U$19,3,0)</f>
        <v>0</v>
      </c>
      <c r="DH231" s="16">
        <f t="shared" si="140"/>
        <v>0</v>
      </c>
      <c r="DI231" s="17">
        <f t="shared" si="126"/>
        <v>0.875</v>
      </c>
      <c r="DJ231" s="33" t="str">
        <f>IF(DI231&gt;='PAINEL E TARGET'!$T$11,'PAINEL E TARGET'!$S$11,
IF(DI231&gt;='PAINEL E TARGET'!$T$12,'PAINEL E TARGET'!$S$12,
IF(DI231&gt;='PAINEL E TARGET'!$T$13,'PAINEL E TARGET'!$S$13,
IF(DI231&gt;='PAINEL E TARGET'!$T$14,'PAINEL E TARGET'!$S$14,
IF(DI231&gt;='PAINEL E TARGET'!$T$15,'PAINEL E TARGET'!$S$15,
IF(DI231&gt;='PAINEL E TARGET'!$T$16,'PAINEL E TARGET'!$S$16,
IF(DI231&gt;='PAINEL E TARGET'!$T$17,'PAINEL E TARGET'!$S$17,
IF(DI231&gt;='PAINEL E TARGET'!$T$18,'PAINEL E TARGET'!$S$18,'PAINEL E TARGET'!$S$19))))))))</f>
        <v>Não elegível</v>
      </c>
      <c r="DK231" s="17">
        <f>IFERROR(VLOOKUP($BW231,'PAINEL E TARGET'!$G$1:$Q$99,9,0),0)</f>
        <v>0.05</v>
      </c>
      <c r="DL231" s="17">
        <f>VLOOKUP(DJ231,'PAINEL E TARGET'!$S$10:$U$19,3,0)</f>
        <v>0</v>
      </c>
      <c r="DM231" s="16">
        <f t="shared" si="141"/>
        <v>0</v>
      </c>
      <c r="DN231" s="17">
        <f t="shared" si="127"/>
        <v>0.85</v>
      </c>
      <c r="DO231" s="33" t="str">
        <f>IF(DN231&gt;='PAINEL E TARGET'!$T$11,'PAINEL E TARGET'!$S$11,
IF(DN231&gt;='PAINEL E TARGET'!$T$12,'PAINEL E TARGET'!$S$12,
IF(DN231&gt;='PAINEL E TARGET'!$T$13,'PAINEL E TARGET'!$S$13,
IF(DN231&gt;='PAINEL E TARGET'!$T$14,'PAINEL E TARGET'!$S$14,
IF(DN231&gt;='PAINEL E TARGET'!$T$15,'PAINEL E TARGET'!$S$15,
IF(DN231&gt;='PAINEL E TARGET'!$T$16,'PAINEL E TARGET'!$S$16,
IF(DN231&gt;='PAINEL E TARGET'!$T$17,'PAINEL E TARGET'!$S$17,
IF(DN231&gt;='PAINEL E TARGET'!$T$18,'PAINEL E TARGET'!$S$18,'PAINEL E TARGET'!$S$19))))))))</f>
        <v>Não elegível</v>
      </c>
      <c r="DP231" s="17">
        <f>IFERROR(VLOOKUP($BW231,'PAINEL E TARGET'!$G$1:$Q$99,10,0),0)</f>
        <v>0</v>
      </c>
      <c r="DQ231" s="17">
        <f>VLOOKUP(DO231,'PAINEL E TARGET'!$S$10:$U$19,3,0)</f>
        <v>0</v>
      </c>
      <c r="DR231" s="16">
        <f t="shared" si="142"/>
        <v>0</v>
      </c>
      <c r="DS231" s="17">
        <f t="shared" si="128"/>
        <v>0.875</v>
      </c>
      <c r="DT231" s="16">
        <f>IF(DS231&gt;=1,VLOOKUP(BO231,'PAINEL E TARGET'!$S$1:$W$8,5,0),0)</f>
        <v>0</v>
      </c>
      <c r="DU231" s="16">
        <f t="shared" si="143"/>
        <v>0</v>
      </c>
    </row>
    <row r="232" spans="2:125" s="32" customFormat="1" x14ac:dyDescent="0.2">
      <c r="B232" s="44">
        <v>43541</v>
      </c>
      <c r="C232" s="65">
        <v>1018</v>
      </c>
      <c r="D232" s="66" t="s">
        <v>236</v>
      </c>
      <c r="E232" s="65">
        <v>113</v>
      </c>
      <c r="F232" s="65" t="s">
        <v>1018</v>
      </c>
      <c r="G232" s="67">
        <v>6191422.3086049175</v>
      </c>
      <c r="H232" s="67">
        <v>3743950.9651699197</v>
      </c>
      <c r="I232" s="67">
        <v>3146167.9500000007</v>
      </c>
      <c r="J232" s="68">
        <v>0.8403336419918126</v>
      </c>
      <c r="K232" s="67">
        <v>770981.5976342978</v>
      </c>
      <c r="L232" s="67">
        <v>2744617.6264360789</v>
      </c>
      <c r="M232" s="67">
        <v>824849.45</v>
      </c>
      <c r="N232" s="67">
        <v>2258014.56</v>
      </c>
      <c r="O232" s="67">
        <v>5825168.1838419382</v>
      </c>
      <c r="P232" s="67">
        <v>6422.3729523195061</v>
      </c>
      <c r="Q232" s="67">
        <v>5344.87</v>
      </c>
      <c r="R232" s="67">
        <v>0</v>
      </c>
      <c r="S232" s="67">
        <v>0</v>
      </c>
      <c r="T232" s="68">
        <v>0.10586902449263356</v>
      </c>
      <c r="U232" s="68">
        <v>0.10780464228079503</v>
      </c>
      <c r="V232" s="68">
        <v>1.0182831361433404</v>
      </c>
      <c r="W232" s="67">
        <v>371513.13</v>
      </c>
      <c r="X232" s="67">
        <v>331770.84999999998</v>
      </c>
      <c r="Y232" s="68">
        <v>0.89302590732122977</v>
      </c>
      <c r="Z232" s="68">
        <v>0.20329006079724105</v>
      </c>
      <c r="AA232" s="68">
        <v>0.22926763156186056</v>
      </c>
      <c r="AB232" s="68">
        <v>1.1277857395621973</v>
      </c>
      <c r="AC232" s="67">
        <v>714686.37999999989</v>
      </c>
      <c r="AD232" s="67">
        <v>706800.93</v>
      </c>
      <c r="AE232" s="68">
        <v>0.98896655901012154</v>
      </c>
      <c r="AF232" s="43">
        <v>80</v>
      </c>
      <c r="AG232" s="43">
        <v>69</v>
      </c>
      <c r="AH232" s="43">
        <v>109</v>
      </c>
      <c r="AI232" s="43">
        <v>81</v>
      </c>
      <c r="AJ232" s="67">
        <v>207486.79000000004</v>
      </c>
      <c r="AK232" s="67">
        <v>176397.9</v>
      </c>
      <c r="AL232" s="68">
        <v>0.85016448517035692</v>
      </c>
      <c r="AM232" s="67">
        <v>38948.83</v>
      </c>
      <c r="AN232" s="67">
        <v>31013.420000000002</v>
      </c>
      <c r="AO232" s="68">
        <v>0.7962606322192477</v>
      </c>
      <c r="AP232" s="67">
        <v>33913.420000000006</v>
      </c>
      <c r="AQ232" s="67">
        <v>35574.92</v>
      </c>
      <c r="AR232" s="68">
        <v>1.0489924047766339</v>
      </c>
      <c r="AS232" s="67">
        <v>91164.09</v>
      </c>
      <c r="AT232" s="67">
        <v>88784.609999999986</v>
      </c>
      <c r="AU232" s="68">
        <v>0.97389893323127552</v>
      </c>
      <c r="AV232" s="43">
        <v>5561.08</v>
      </c>
      <c r="AW232" s="43">
        <v>3929.2799999999993</v>
      </c>
      <c r="AX232" s="69">
        <v>0.70656778899062755</v>
      </c>
      <c r="AY232" s="43">
        <v>770981.5976342978</v>
      </c>
      <c r="AZ232" s="43">
        <v>824849.45000000019</v>
      </c>
      <c r="BA232" s="43">
        <v>94222.450254204203</v>
      </c>
      <c r="BB232" s="43">
        <v>104407.54000000001</v>
      </c>
      <c r="BC232" s="43">
        <v>1277434.1241481623</v>
      </c>
      <c r="BD232" s="43">
        <v>156744.5718799278</v>
      </c>
      <c r="BE232" s="43">
        <v>619379.36999999988</v>
      </c>
      <c r="BF232" s="43">
        <v>1191573.54</v>
      </c>
      <c r="BG232" s="43">
        <v>9269.02</v>
      </c>
      <c r="BH232" s="43">
        <v>186</v>
      </c>
      <c r="BI232" s="44">
        <v>43173</v>
      </c>
      <c r="BJ232" s="44">
        <v>43541</v>
      </c>
      <c r="BK232" s="44">
        <v>43172</v>
      </c>
      <c r="BL232" s="43">
        <f t="shared" si="129"/>
        <v>3146167.9500000007</v>
      </c>
      <c r="BM232" s="43">
        <f t="shared" si="130"/>
        <v>3082864.01</v>
      </c>
      <c r="BO232" s="16" t="str">
        <f>IFERROR(VLOOKUP($C232,'PORTE LOJA'!A:B,2,0),"PORTE 1")</f>
        <v>PORTE 6</v>
      </c>
      <c r="BP232" s="16">
        <f>VLOOKUP(BO232,'PAINEL E TARGET'!$S$1:$W$8,3,0)</f>
        <v>4500</v>
      </c>
      <c r="BQ232" s="16">
        <f t="shared" si="108"/>
        <v>1</v>
      </c>
      <c r="BR232" s="16">
        <f t="shared" si="109"/>
        <v>1</v>
      </c>
      <c r="BS232" s="16">
        <f t="shared" si="110"/>
        <v>1</v>
      </c>
      <c r="BT232" s="16">
        <f t="shared" si="111"/>
        <v>1</v>
      </c>
      <c r="BU232" s="16">
        <f t="shared" si="112"/>
        <v>1</v>
      </c>
      <c r="BV232" s="16">
        <f t="shared" si="113"/>
        <v>1</v>
      </c>
      <c r="BW232" s="17" t="str">
        <f t="shared" si="131"/>
        <v>111111</v>
      </c>
      <c r="BY232" s="17">
        <f t="shared" si="114"/>
        <v>0.84</v>
      </c>
      <c r="BZ232" s="17">
        <f t="shared" si="115"/>
        <v>0.877</v>
      </c>
      <c r="CA232" s="17" t="str">
        <f t="shared" si="132"/>
        <v>Sem Retira</v>
      </c>
      <c r="CB232" s="17">
        <f t="shared" si="133"/>
        <v>0.877</v>
      </c>
      <c r="CC232" s="33" t="str">
        <f>IF(CB232&gt;='PAINEL E TARGET'!$T$11,'PAINEL E TARGET'!$S$11,
IF(CB232&gt;='PAINEL E TARGET'!$T$12,'PAINEL E TARGET'!$S$12,
IF(CB232&gt;='PAINEL E TARGET'!$T$13,'PAINEL E TARGET'!$S$13,
IF(CB232&gt;='PAINEL E TARGET'!$T$14,'PAINEL E TARGET'!$S$14,
IF(CB232&gt;='PAINEL E TARGET'!$T$15,'PAINEL E TARGET'!$S$15,
IF(CB232&gt;='PAINEL E TARGET'!$T$16,'PAINEL E TARGET'!$S$16,
IF(CB232&gt;='PAINEL E TARGET'!$T$17,'PAINEL E TARGET'!$S$17,
IF(CB232&gt;='PAINEL E TARGET'!$T$18,'PAINEL E TARGET'!$S$18,'PAINEL E TARGET'!$S$19))))))))</f>
        <v>Não elegível</v>
      </c>
      <c r="CD232" s="17">
        <f>IFERROR(VLOOKUP($BW232,'PAINEL E TARGET'!$G$1:$Q$99,4,0),0)</f>
        <v>0.25</v>
      </c>
      <c r="CE232" s="17">
        <f>VLOOKUP(CC232,'PAINEL E TARGET'!$S$10:$U$19,3,0)</f>
        <v>0</v>
      </c>
      <c r="CF232" s="16">
        <f t="shared" si="134"/>
        <v>0</v>
      </c>
      <c r="CG232" s="17">
        <f t="shared" si="116"/>
        <v>0.85</v>
      </c>
      <c r="CH232" s="17">
        <f t="shared" si="117"/>
        <v>0.79600000000000004</v>
      </c>
      <c r="CI232" s="17">
        <f t="shared" si="118"/>
        <v>1.0489999999999999</v>
      </c>
      <c r="CJ232" s="17">
        <f t="shared" si="119"/>
        <v>0.97399999999999998</v>
      </c>
      <c r="CK232" s="17">
        <f t="shared" si="120"/>
        <v>0.70699999999999996</v>
      </c>
      <c r="CL232" s="17">
        <f t="shared" si="121"/>
        <v>0.89300000000000002</v>
      </c>
      <c r="CM232" s="16">
        <f t="shared" si="122"/>
        <v>5</v>
      </c>
      <c r="CN232" s="17" t="str">
        <f t="shared" si="135"/>
        <v>ok</v>
      </c>
      <c r="CO232" s="17">
        <f t="shared" si="136"/>
        <v>0.89300000000000002</v>
      </c>
      <c r="CP232" s="33" t="str">
        <f>IF(CO232&gt;='PAINEL E TARGET'!$T$11,'PAINEL E TARGET'!$S$11,
IF(CO232&gt;='PAINEL E TARGET'!$T$12,'PAINEL E TARGET'!$S$12,
IF(CO232&gt;='PAINEL E TARGET'!$T$13,'PAINEL E TARGET'!$S$13,
IF(CO232&gt;='PAINEL E TARGET'!$T$14,'PAINEL E TARGET'!$S$14,
IF(CO232&gt;='PAINEL E TARGET'!$T$15,'PAINEL E TARGET'!$S$15,
IF(CO232&gt;='PAINEL E TARGET'!$T$16,'PAINEL E TARGET'!$S$16,
IF(CO232&gt;='PAINEL E TARGET'!$T$17,'PAINEL E TARGET'!$S$17,
IF(CO232&gt;='PAINEL E TARGET'!$T$18,'PAINEL E TARGET'!$S$18,'PAINEL E TARGET'!$S$19))))))))</f>
        <v>Não elegível</v>
      </c>
      <c r="CQ232" s="17">
        <f>IFERROR(VLOOKUP($BW232,'PAINEL E TARGET'!$G$1:$Q$99,5,0),0)</f>
        <v>0.25</v>
      </c>
      <c r="CR232" s="17">
        <f>VLOOKUP(CP232,'PAINEL E TARGET'!$S$10:$U$19,3,0)</f>
        <v>0</v>
      </c>
      <c r="CS232" s="16">
        <f t="shared" si="137"/>
        <v>0</v>
      </c>
      <c r="CT232" s="17">
        <f t="shared" si="123"/>
        <v>0.98899999999999999</v>
      </c>
      <c r="CU232" s="33" t="str">
        <f>IF(CT232&gt;='PAINEL E TARGET'!$T$11,'PAINEL E TARGET'!$S$11,
IF(CT232&gt;='PAINEL E TARGET'!$T$12,'PAINEL E TARGET'!$S$12,
IF(CT232&gt;='PAINEL E TARGET'!$T$13,'PAINEL E TARGET'!$S$13,
IF(CT232&gt;='PAINEL E TARGET'!$T$14,'PAINEL E TARGET'!$S$14,
IF(CT232&gt;='PAINEL E TARGET'!$T$15,'PAINEL E TARGET'!$S$15,
IF(CT232&gt;='PAINEL E TARGET'!$T$16,'PAINEL E TARGET'!$S$16,
IF(CT232&gt;='PAINEL E TARGET'!$T$17,'PAINEL E TARGET'!$S$17,
IF(CT232&gt;='PAINEL E TARGET'!$T$18,'PAINEL E TARGET'!$S$18,'PAINEL E TARGET'!$S$19))))))))</f>
        <v>1. Fx de 90% a 99,9%</v>
      </c>
      <c r="CV232" s="17">
        <f>IFERROR(VLOOKUP($BW232,'PAINEL E TARGET'!$G$1:$Q$99,6,0),0)</f>
        <v>0.2</v>
      </c>
      <c r="CW232" s="17">
        <f>VLOOKUP(CU232,'PAINEL E TARGET'!$S$10:$U$19,3,0)</f>
        <v>0.5</v>
      </c>
      <c r="CX232" s="16">
        <f t="shared" si="138"/>
        <v>450</v>
      </c>
      <c r="CY232" s="17">
        <f t="shared" si="124"/>
        <v>1.07</v>
      </c>
      <c r="CZ232" s="33" t="str">
        <f>IF(CY232&gt;='PAINEL E TARGET'!$T$11,'PAINEL E TARGET'!$S$11,
IF(CY232&gt;='PAINEL E TARGET'!$T$12,'PAINEL E TARGET'!$S$12,
IF(CY232&gt;='PAINEL E TARGET'!$T$13,'PAINEL E TARGET'!$S$13,
IF(CY232&gt;='PAINEL E TARGET'!$T$14,'PAINEL E TARGET'!$S$14,
IF(CY232&gt;='PAINEL E TARGET'!$T$15,'PAINEL E TARGET'!$S$15,
IF(CY232&gt;='PAINEL E TARGET'!$T$16,'PAINEL E TARGET'!$S$16,
IF(CY232&gt;='PAINEL E TARGET'!$T$17,'PAINEL E TARGET'!$S$17,
IF(CY232&gt;='PAINEL E TARGET'!$T$18,'PAINEL E TARGET'!$S$18,'PAINEL E TARGET'!$S$19))))))))</f>
        <v>3. Fx de 105% a 109,9%</v>
      </c>
      <c r="DA232" s="17">
        <f>IFERROR(VLOOKUP($BW232,'PAINEL E TARGET'!$G$1:$Q$99,7,0),0)</f>
        <v>0.15</v>
      </c>
      <c r="DB232" s="17">
        <f>VLOOKUP(CZ232,'PAINEL E TARGET'!$S$10:$U$19,3,0)</f>
        <v>1.1000000000000001</v>
      </c>
      <c r="DC232" s="16">
        <f t="shared" si="139"/>
        <v>742.5</v>
      </c>
      <c r="DD232" s="17">
        <f t="shared" si="125"/>
        <v>1.1080000000000001</v>
      </c>
      <c r="DE232" s="33" t="str">
        <f>IF(DD232&gt;='PAINEL E TARGET'!$T$11,'PAINEL E TARGET'!$S$11,
IF(DD232&gt;='PAINEL E TARGET'!$T$12,'PAINEL E TARGET'!$S$12,
IF(DD232&gt;='PAINEL E TARGET'!$T$13,'PAINEL E TARGET'!$S$13,
IF(DD232&gt;='PAINEL E TARGET'!$T$14,'PAINEL E TARGET'!$S$14,
IF(DD232&gt;='PAINEL E TARGET'!$T$15,'PAINEL E TARGET'!$S$15,
IF(DD232&gt;='PAINEL E TARGET'!$T$16,'PAINEL E TARGET'!$S$16,
IF(DD232&gt;='PAINEL E TARGET'!$T$17,'PAINEL E TARGET'!$S$17,
IF(DD232&gt;='PAINEL E TARGET'!$T$18,'PAINEL E TARGET'!$S$18,'PAINEL E TARGET'!$S$19))))))))</f>
        <v>4. Fx de 110% a 114,9%</v>
      </c>
      <c r="DF232" s="17">
        <f>IFERROR(VLOOKUP($BW232,'PAINEL E TARGET'!$G$1:$Q$99,8,0),0)</f>
        <v>0.1</v>
      </c>
      <c r="DG232" s="17">
        <f>VLOOKUP(DE232,'PAINEL E TARGET'!$S$10:$U$19,3,0)</f>
        <v>1.2</v>
      </c>
      <c r="DH232" s="16">
        <f t="shared" si="140"/>
        <v>540</v>
      </c>
      <c r="DI232" s="17">
        <f t="shared" si="126"/>
        <v>0.74299999999999999</v>
      </c>
      <c r="DJ232" s="33" t="str">
        <f>IF(DI232&gt;='PAINEL E TARGET'!$T$11,'PAINEL E TARGET'!$S$11,
IF(DI232&gt;='PAINEL E TARGET'!$T$12,'PAINEL E TARGET'!$S$12,
IF(DI232&gt;='PAINEL E TARGET'!$T$13,'PAINEL E TARGET'!$S$13,
IF(DI232&gt;='PAINEL E TARGET'!$T$14,'PAINEL E TARGET'!$S$14,
IF(DI232&gt;='PAINEL E TARGET'!$T$15,'PAINEL E TARGET'!$S$15,
IF(DI232&gt;='PAINEL E TARGET'!$T$16,'PAINEL E TARGET'!$S$16,
IF(DI232&gt;='PAINEL E TARGET'!$T$17,'PAINEL E TARGET'!$S$17,
IF(DI232&gt;='PAINEL E TARGET'!$T$18,'PAINEL E TARGET'!$S$18,'PAINEL E TARGET'!$S$19))))))))</f>
        <v>Não elegível</v>
      </c>
      <c r="DK232" s="17">
        <f>IFERROR(VLOOKUP($BW232,'PAINEL E TARGET'!$G$1:$Q$99,9,0),0)</f>
        <v>0.05</v>
      </c>
      <c r="DL232" s="17">
        <f>VLOOKUP(DJ232,'PAINEL E TARGET'!$S$10:$U$19,3,0)</f>
        <v>0</v>
      </c>
      <c r="DM232" s="16">
        <f t="shared" si="141"/>
        <v>0</v>
      </c>
      <c r="DN232" s="17">
        <f t="shared" si="127"/>
        <v>0.70699999999999996</v>
      </c>
      <c r="DO232" s="33" t="str">
        <f>IF(DN232&gt;='PAINEL E TARGET'!$T$11,'PAINEL E TARGET'!$S$11,
IF(DN232&gt;='PAINEL E TARGET'!$T$12,'PAINEL E TARGET'!$S$12,
IF(DN232&gt;='PAINEL E TARGET'!$T$13,'PAINEL E TARGET'!$S$13,
IF(DN232&gt;='PAINEL E TARGET'!$T$14,'PAINEL E TARGET'!$S$14,
IF(DN232&gt;='PAINEL E TARGET'!$T$15,'PAINEL E TARGET'!$S$15,
IF(DN232&gt;='PAINEL E TARGET'!$T$16,'PAINEL E TARGET'!$S$16,
IF(DN232&gt;='PAINEL E TARGET'!$T$17,'PAINEL E TARGET'!$S$17,
IF(DN232&gt;='PAINEL E TARGET'!$T$18,'PAINEL E TARGET'!$S$18,'PAINEL E TARGET'!$S$19))))))))</f>
        <v>Não elegível</v>
      </c>
      <c r="DP232" s="17">
        <f>IFERROR(VLOOKUP($BW232,'PAINEL E TARGET'!$G$1:$Q$99,10,0),0)</f>
        <v>0</v>
      </c>
      <c r="DQ232" s="17">
        <f>VLOOKUP(DO232,'PAINEL E TARGET'!$S$10:$U$19,3,0)</f>
        <v>0</v>
      </c>
      <c r="DR232" s="16">
        <f t="shared" si="142"/>
        <v>0</v>
      </c>
      <c r="DS232" s="17">
        <f t="shared" si="128"/>
        <v>0.86299999999999999</v>
      </c>
      <c r="DT232" s="16">
        <f>IF(DS232&gt;=1,VLOOKUP(BO232,'PAINEL E TARGET'!$S$1:$W$8,5,0),0)</f>
        <v>0</v>
      </c>
      <c r="DU232" s="16">
        <f t="shared" si="143"/>
        <v>1732.5</v>
      </c>
    </row>
    <row r="233" spans="2:125" s="32" customFormat="1" x14ac:dyDescent="0.2">
      <c r="B233" s="44">
        <v>43541</v>
      </c>
      <c r="C233" s="65">
        <v>1021</v>
      </c>
      <c r="D233" s="66" t="s">
        <v>237</v>
      </c>
      <c r="E233" s="65">
        <v>116</v>
      </c>
      <c r="F233" s="65" t="s">
        <v>1018</v>
      </c>
      <c r="G233" s="67">
        <v>1145040.5930626949</v>
      </c>
      <c r="H233" s="67">
        <v>680893.91652029764</v>
      </c>
      <c r="I233" s="67">
        <v>563606.59</v>
      </c>
      <c r="J233" s="68">
        <v>0.82774508087883425</v>
      </c>
      <c r="K233" s="67">
        <v>53182.794108821297</v>
      </c>
      <c r="L233" s="67">
        <v>563547.98467305989</v>
      </c>
      <c r="M233" s="67">
        <v>45765.7</v>
      </c>
      <c r="N233" s="67">
        <v>501061.18</v>
      </c>
      <c r="O233" s="67">
        <v>1040527.8041028741</v>
      </c>
      <c r="P233" s="67" t="s">
        <v>1082</v>
      </c>
      <c r="Q233" s="67" t="s">
        <v>1082</v>
      </c>
      <c r="R233" s="67">
        <v>0</v>
      </c>
      <c r="S233" s="67">
        <v>0</v>
      </c>
      <c r="T233" s="68">
        <v>0.11029361974498937</v>
      </c>
      <c r="U233" s="68">
        <v>0.12332987361557643</v>
      </c>
      <c r="V233" s="68">
        <v>1.1181959019998462</v>
      </c>
      <c r="W233" s="67">
        <v>68021.47</v>
      </c>
      <c r="X233" s="67">
        <v>67440.09</v>
      </c>
      <c r="Y233" s="68">
        <v>0.99145299270950771</v>
      </c>
      <c r="Z233" s="68">
        <v>0.20292885373289035</v>
      </c>
      <c r="AA233" s="68">
        <v>0.19556456332212485</v>
      </c>
      <c r="AB233" s="68">
        <v>0.96370998862261892</v>
      </c>
      <c r="AC233" s="67">
        <v>125152.47</v>
      </c>
      <c r="AD233" s="67">
        <v>106939.95999999999</v>
      </c>
      <c r="AE233" s="68">
        <v>0.85447742261898618</v>
      </c>
      <c r="AF233" s="43">
        <v>80</v>
      </c>
      <c r="AG233" s="43">
        <v>69</v>
      </c>
      <c r="AH233" s="43">
        <v>21</v>
      </c>
      <c r="AI233" s="43">
        <v>9</v>
      </c>
      <c r="AJ233" s="67">
        <v>33140.049999999996</v>
      </c>
      <c r="AK233" s="67">
        <v>29731.4</v>
      </c>
      <c r="AL233" s="68">
        <v>0.89714409000589934</v>
      </c>
      <c r="AM233" s="67">
        <v>6056.6900000000005</v>
      </c>
      <c r="AN233" s="67">
        <v>6019.7300000000005</v>
      </c>
      <c r="AO233" s="68">
        <v>0.99389765697105181</v>
      </c>
      <c r="AP233" s="67">
        <v>4691.09</v>
      </c>
      <c r="AQ233" s="67">
        <v>4167.83</v>
      </c>
      <c r="AR233" s="68">
        <v>0.88845662735099939</v>
      </c>
      <c r="AS233" s="67">
        <v>24133.64</v>
      </c>
      <c r="AT233" s="67">
        <v>27521.129999999997</v>
      </c>
      <c r="AU233" s="68">
        <v>1.1403638241061025</v>
      </c>
      <c r="AV233" s="43">
        <v>2078.0300000000002</v>
      </c>
      <c r="AW233" s="43">
        <v>1539.69</v>
      </c>
      <c r="AX233" s="69">
        <v>0.74093733006741958</v>
      </c>
      <c r="AY233" s="43">
        <v>53182.794108821297</v>
      </c>
      <c r="AZ233" s="43">
        <v>45765.7</v>
      </c>
      <c r="BA233" s="43">
        <v>29764.980184129556</v>
      </c>
      <c r="BB233" s="43">
        <v>32574.329999999998</v>
      </c>
      <c r="BC233" s="43">
        <v>89714.071667177748</v>
      </c>
      <c r="BD233" s="43">
        <v>50342.532061861959</v>
      </c>
      <c r="BE233" s="43">
        <v>115304.48999999999</v>
      </c>
      <c r="BF233" s="43">
        <v>212148.45000000004</v>
      </c>
      <c r="BG233" s="43">
        <v>3519.6400000000008</v>
      </c>
      <c r="BH233" s="43">
        <v>35</v>
      </c>
      <c r="BI233" s="44">
        <v>43173</v>
      </c>
      <c r="BJ233" s="44">
        <v>43541</v>
      </c>
      <c r="BK233" s="44">
        <v>43172</v>
      </c>
      <c r="BL233" s="43">
        <f t="shared" si="129"/>
        <v>563606.59</v>
      </c>
      <c r="BM233" s="43">
        <f t="shared" si="130"/>
        <v>546826.88</v>
      </c>
      <c r="BO233" s="16" t="str">
        <f>IFERROR(VLOOKUP($C233,'PORTE LOJA'!A:B,2,0),"PORTE 1")</f>
        <v>PORTE 2</v>
      </c>
      <c r="BP233" s="16">
        <f>VLOOKUP(BO233,'PAINEL E TARGET'!$S$1:$W$8,3,0)</f>
        <v>1875</v>
      </c>
      <c r="BQ233" s="16">
        <f t="shared" si="108"/>
        <v>1</v>
      </c>
      <c r="BR233" s="16">
        <f t="shared" si="109"/>
        <v>1</v>
      </c>
      <c r="BS233" s="16">
        <f t="shared" si="110"/>
        <v>1</v>
      </c>
      <c r="BT233" s="16">
        <f t="shared" si="111"/>
        <v>1</v>
      </c>
      <c r="BU233" s="16">
        <f t="shared" si="112"/>
        <v>1</v>
      </c>
      <c r="BV233" s="16">
        <f t="shared" si="113"/>
        <v>1</v>
      </c>
      <c r="BW233" s="17" t="str">
        <f t="shared" si="131"/>
        <v>111111</v>
      </c>
      <c r="BY233" s="17">
        <f t="shared" si="114"/>
        <v>0.82799999999999996</v>
      </c>
      <c r="BZ233" s="17">
        <f t="shared" si="115"/>
        <v>0.88700000000000001</v>
      </c>
      <c r="CA233" s="17" t="str">
        <f t="shared" si="132"/>
        <v>Sem Retira</v>
      </c>
      <c r="CB233" s="17">
        <f t="shared" si="133"/>
        <v>0.88700000000000001</v>
      </c>
      <c r="CC233" s="33" t="str">
        <f>IF(CB233&gt;='PAINEL E TARGET'!$T$11,'PAINEL E TARGET'!$S$11,
IF(CB233&gt;='PAINEL E TARGET'!$T$12,'PAINEL E TARGET'!$S$12,
IF(CB233&gt;='PAINEL E TARGET'!$T$13,'PAINEL E TARGET'!$S$13,
IF(CB233&gt;='PAINEL E TARGET'!$T$14,'PAINEL E TARGET'!$S$14,
IF(CB233&gt;='PAINEL E TARGET'!$T$15,'PAINEL E TARGET'!$S$15,
IF(CB233&gt;='PAINEL E TARGET'!$T$16,'PAINEL E TARGET'!$S$16,
IF(CB233&gt;='PAINEL E TARGET'!$T$17,'PAINEL E TARGET'!$S$17,
IF(CB233&gt;='PAINEL E TARGET'!$T$18,'PAINEL E TARGET'!$S$18,'PAINEL E TARGET'!$S$19))))))))</f>
        <v>Não elegível</v>
      </c>
      <c r="CD233" s="17">
        <f>IFERROR(VLOOKUP($BW233,'PAINEL E TARGET'!$G$1:$Q$99,4,0),0)</f>
        <v>0.25</v>
      </c>
      <c r="CE233" s="17">
        <f>VLOOKUP(CC233,'PAINEL E TARGET'!$S$10:$U$19,3,0)</f>
        <v>0</v>
      </c>
      <c r="CF233" s="16">
        <f t="shared" si="134"/>
        <v>0</v>
      </c>
      <c r="CG233" s="17">
        <f t="shared" si="116"/>
        <v>0.89700000000000002</v>
      </c>
      <c r="CH233" s="17">
        <f t="shared" si="117"/>
        <v>0.99399999999999999</v>
      </c>
      <c r="CI233" s="17">
        <f t="shared" si="118"/>
        <v>0.88800000000000001</v>
      </c>
      <c r="CJ233" s="17">
        <f t="shared" si="119"/>
        <v>1.1399999999999999</v>
      </c>
      <c r="CK233" s="17">
        <f t="shared" si="120"/>
        <v>0.74099999999999999</v>
      </c>
      <c r="CL233" s="17">
        <f t="shared" si="121"/>
        <v>0.99099999999999999</v>
      </c>
      <c r="CM233" s="16">
        <f t="shared" si="122"/>
        <v>5</v>
      </c>
      <c r="CN233" s="17" t="str">
        <f t="shared" si="135"/>
        <v>ok</v>
      </c>
      <c r="CO233" s="17">
        <f t="shared" si="136"/>
        <v>0.99099999999999999</v>
      </c>
      <c r="CP233" s="33" t="str">
        <f>IF(CO233&gt;='PAINEL E TARGET'!$T$11,'PAINEL E TARGET'!$S$11,
IF(CO233&gt;='PAINEL E TARGET'!$T$12,'PAINEL E TARGET'!$S$12,
IF(CO233&gt;='PAINEL E TARGET'!$T$13,'PAINEL E TARGET'!$S$13,
IF(CO233&gt;='PAINEL E TARGET'!$T$14,'PAINEL E TARGET'!$S$14,
IF(CO233&gt;='PAINEL E TARGET'!$T$15,'PAINEL E TARGET'!$S$15,
IF(CO233&gt;='PAINEL E TARGET'!$T$16,'PAINEL E TARGET'!$S$16,
IF(CO233&gt;='PAINEL E TARGET'!$T$17,'PAINEL E TARGET'!$S$17,
IF(CO233&gt;='PAINEL E TARGET'!$T$18,'PAINEL E TARGET'!$S$18,'PAINEL E TARGET'!$S$19))))))))</f>
        <v>1. Fx de 90% a 99,9%</v>
      </c>
      <c r="CQ233" s="17">
        <f>IFERROR(VLOOKUP($BW233,'PAINEL E TARGET'!$G$1:$Q$99,5,0),0)</f>
        <v>0.25</v>
      </c>
      <c r="CR233" s="17">
        <f>VLOOKUP(CP233,'PAINEL E TARGET'!$S$10:$U$19,3,0)</f>
        <v>0.5</v>
      </c>
      <c r="CS233" s="16">
        <f t="shared" si="137"/>
        <v>234.375</v>
      </c>
      <c r="CT233" s="17">
        <f t="shared" si="123"/>
        <v>0.85399999999999998</v>
      </c>
      <c r="CU233" s="33" t="str">
        <f>IF(CT233&gt;='PAINEL E TARGET'!$T$11,'PAINEL E TARGET'!$S$11,
IF(CT233&gt;='PAINEL E TARGET'!$T$12,'PAINEL E TARGET'!$S$12,
IF(CT233&gt;='PAINEL E TARGET'!$T$13,'PAINEL E TARGET'!$S$13,
IF(CT233&gt;='PAINEL E TARGET'!$T$14,'PAINEL E TARGET'!$S$14,
IF(CT233&gt;='PAINEL E TARGET'!$T$15,'PAINEL E TARGET'!$S$15,
IF(CT233&gt;='PAINEL E TARGET'!$T$16,'PAINEL E TARGET'!$S$16,
IF(CT233&gt;='PAINEL E TARGET'!$T$17,'PAINEL E TARGET'!$S$17,
IF(CT233&gt;='PAINEL E TARGET'!$T$18,'PAINEL E TARGET'!$S$18,'PAINEL E TARGET'!$S$19))))))))</f>
        <v>Não elegível</v>
      </c>
      <c r="CV233" s="17">
        <f>IFERROR(VLOOKUP($BW233,'PAINEL E TARGET'!$G$1:$Q$99,6,0),0)</f>
        <v>0.2</v>
      </c>
      <c r="CW233" s="17">
        <f>VLOOKUP(CU233,'PAINEL E TARGET'!$S$10:$U$19,3,0)</f>
        <v>0</v>
      </c>
      <c r="CX233" s="16">
        <f t="shared" si="138"/>
        <v>0</v>
      </c>
      <c r="CY233" s="17">
        <f t="shared" si="124"/>
        <v>0.86099999999999999</v>
      </c>
      <c r="CZ233" s="33" t="str">
        <f>IF(CY233&gt;='PAINEL E TARGET'!$T$11,'PAINEL E TARGET'!$S$11,
IF(CY233&gt;='PAINEL E TARGET'!$T$12,'PAINEL E TARGET'!$S$12,
IF(CY233&gt;='PAINEL E TARGET'!$T$13,'PAINEL E TARGET'!$S$13,
IF(CY233&gt;='PAINEL E TARGET'!$T$14,'PAINEL E TARGET'!$S$14,
IF(CY233&gt;='PAINEL E TARGET'!$T$15,'PAINEL E TARGET'!$S$15,
IF(CY233&gt;='PAINEL E TARGET'!$T$16,'PAINEL E TARGET'!$S$16,
IF(CY233&gt;='PAINEL E TARGET'!$T$17,'PAINEL E TARGET'!$S$17,
IF(CY233&gt;='PAINEL E TARGET'!$T$18,'PAINEL E TARGET'!$S$18,'PAINEL E TARGET'!$S$19))))))))</f>
        <v>Não elegível</v>
      </c>
      <c r="DA233" s="17">
        <f>IFERROR(VLOOKUP($BW233,'PAINEL E TARGET'!$G$1:$Q$99,7,0),0)</f>
        <v>0.15</v>
      </c>
      <c r="DB233" s="17">
        <f>VLOOKUP(CZ233,'PAINEL E TARGET'!$S$10:$U$19,3,0)</f>
        <v>0</v>
      </c>
      <c r="DC233" s="16">
        <f t="shared" si="139"/>
        <v>0</v>
      </c>
      <c r="DD233" s="17">
        <f t="shared" si="125"/>
        <v>1.0940000000000001</v>
      </c>
      <c r="DE233" s="33" t="str">
        <f>IF(DD233&gt;='PAINEL E TARGET'!$T$11,'PAINEL E TARGET'!$S$11,
IF(DD233&gt;='PAINEL E TARGET'!$T$12,'PAINEL E TARGET'!$S$12,
IF(DD233&gt;='PAINEL E TARGET'!$T$13,'PAINEL E TARGET'!$S$13,
IF(DD233&gt;='PAINEL E TARGET'!$T$14,'PAINEL E TARGET'!$S$14,
IF(DD233&gt;='PAINEL E TARGET'!$T$15,'PAINEL E TARGET'!$S$15,
IF(DD233&gt;='PAINEL E TARGET'!$T$16,'PAINEL E TARGET'!$S$16,
IF(DD233&gt;='PAINEL E TARGET'!$T$17,'PAINEL E TARGET'!$S$17,
IF(DD233&gt;='PAINEL E TARGET'!$T$18,'PAINEL E TARGET'!$S$18,'PAINEL E TARGET'!$S$19))))))))</f>
        <v>3. Fx de 105% a 109,9%</v>
      </c>
      <c r="DF233" s="17">
        <f>IFERROR(VLOOKUP($BW233,'PAINEL E TARGET'!$G$1:$Q$99,8,0),0)</f>
        <v>0.1</v>
      </c>
      <c r="DG233" s="17">
        <f>VLOOKUP(DE233,'PAINEL E TARGET'!$S$10:$U$19,3,0)</f>
        <v>1.1000000000000001</v>
      </c>
      <c r="DH233" s="16">
        <f t="shared" si="140"/>
        <v>206.25000000000003</v>
      </c>
      <c r="DI233" s="17">
        <f t="shared" si="126"/>
        <v>0.42899999999999999</v>
      </c>
      <c r="DJ233" s="33" t="str">
        <f>IF(DI233&gt;='PAINEL E TARGET'!$T$11,'PAINEL E TARGET'!$S$11,
IF(DI233&gt;='PAINEL E TARGET'!$T$12,'PAINEL E TARGET'!$S$12,
IF(DI233&gt;='PAINEL E TARGET'!$T$13,'PAINEL E TARGET'!$S$13,
IF(DI233&gt;='PAINEL E TARGET'!$T$14,'PAINEL E TARGET'!$S$14,
IF(DI233&gt;='PAINEL E TARGET'!$T$15,'PAINEL E TARGET'!$S$15,
IF(DI233&gt;='PAINEL E TARGET'!$T$16,'PAINEL E TARGET'!$S$16,
IF(DI233&gt;='PAINEL E TARGET'!$T$17,'PAINEL E TARGET'!$S$17,
IF(DI233&gt;='PAINEL E TARGET'!$T$18,'PAINEL E TARGET'!$S$18,'PAINEL E TARGET'!$S$19))))))))</f>
        <v>Não elegível</v>
      </c>
      <c r="DK233" s="17">
        <f>IFERROR(VLOOKUP($BW233,'PAINEL E TARGET'!$G$1:$Q$99,9,0),0)</f>
        <v>0.05</v>
      </c>
      <c r="DL233" s="17">
        <f>VLOOKUP(DJ233,'PAINEL E TARGET'!$S$10:$U$19,3,0)</f>
        <v>0</v>
      </c>
      <c r="DM233" s="16">
        <f t="shared" si="141"/>
        <v>0</v>
      </c>
      <c r="DN233" s="17">
        <f t="shared" si="127"/>
        <v>0.74099999999999999</v>
      </c>
      <c r="DO233" s="33" t="str">
        <f>IF(DN233&gt;='PAINEL E TARGET'!$T$11,'PAINEL E TARGET'!$S$11,
IF(DN233&gt;='PAINEL E TARGET'!$T$12,'PAINEL E TARGET'!$S$12,
IF(DN233&gt;='PAINEL E TARGET'!$T$13,'PAINEL E TARGET'!$S$13,
IF(DN233&gt;='PAINEL E TARGET'!$T$14,'PAINEL E TARGET'!$S$14,
IF(DN233&gt;='PAINEL E TARGET'!$T$15,'PAINEL E TARGET'!$S$15,
IF(DN233&gt;='PAINEL E TARGET'!$T$16,'PAINEL E TARGET'!$S$16,
IF(DN233&gt;='PAINEL E TARGET'!$T$17,'PAINEL E TARGET'!$S$17,
IF(DN233&gt;='PAINEL E TARGET'!$T$18,'PAINEL E TARGET'!$S$18,'PAINEL E TARGET'!$S$19))))))))</f>
        <v>Não elegível</v>
      </c>
      <c r="DP233" s="17">
        <f>IFERROR(VLOOKUP($BW233,'PAINEL E TARGET'!$G$1:$Q$99,10,0),0)</f>
        <v>0</v>
      </c>
      <c r="DQ233" s="17">
        <f>VLOOKUP(DO233,'PAINEL E TARGET'!$S$10:$U$19,3,0)</f>
        <v>0</v>
      </c>
      <c r="DR233" s="16">
        <f t="shared" si="142"/>
        <v>0</v>
      </c>
      <c r="DS233" s="17">
        <f t="shared" si="128"/>
        <v>0.86299999999999999</v>
      </c>
      <c r="DT233" s="16">
        <f>IF(DS233&gt;=1,VLOOKUP(BO233,'PAINEL E TARGET'!$S$1:$W$8,5,0),0)</f>
        <v>0</v>
      </c>
      <c r="DU233" s="16">
        <f t="shared" si="143"/>
        <v>440.625</v>
      </c>
    </row>
    <row r="234" spans="2:125" s="32" customFormat="1" x14ac:dyDescent="0.2">
      <c r="B234" s="44">
        <v>43541</v>
      </c>
      <c r="C234" s="65">
        <v>1022</v>
      </c>
      <c r="D234" s="66" t="s">
        <v>238</v>
      </c>
      <c r="E234" s="65">
        <v>317</v>
      </c>
      <c r="F234" s="65" t="s">
        <v>943</v>
      </c>
      <c r="G234" s="67">
        <v>3076372.2432320537</v>
      </c>
      <c r="H234" s="67">
        <v>1862560.0813129728</v>
      </c>
      <c r="I234" s="67">
        <v>1584499.1100000003</v>
      </c>
      <c r="J234" s="68">
        <v>0.85071033460732215</v>
      </c>
      <c r="K234" s="67">
        <v>366693.18990535417</v>
      </c>
      <c r="L234" s="67">
        <v>1364983.2288906062</v>
      </c>
      <c r="M234" s="67">
        <v>328019.26</v>
      </c>
      <c r="N234" s="67">
        <v>1220599.9099999999</v>
      </c>
      <c r="O234" s="67">
        <v>2870528.2907495233</v>
      </c>
      <c r="P234" s="67">
        <v>11604.016843634095</v>
      </c>
      <c r="Q234" s="67">
        <v>0</v>
      </c>
      <c r="R234" s="67">
        <v>0</v>
      </c>
      <c r="S234" s="67">
        <v>699.9</v>
      </c>
      <c r="T234" s="68">
        <v>0.10893607140450676</v>
      </c>
      <c r="U234" s="68">
        <v>9.2597910950566353E-2</v>
      </c>
      <c r="V234" s="68">
        <v>0.85002065667236382</v>
      </c>
      <c r="W234" s="67">
        <v>187377.93</v>
      </c>
      <c r="X234" s="67">
        <v>143398.89999999997</v>
      </c>
      <c r="Y234" s="68">
        <v>0.7652923692774275</v>
      </c>
      <c r="Z234" s="68">
        <v>0.17997668422181273</v>
      </c>
      <c r="AA234" s="68">
        <v>0.18710240426637623</v>
      </c>
      <c r="AB234" s="68">
        <v>1.0395924620757064</v>
      </c>
      <c r="AC234" s="67">
        <v>311661.38</v>
      </c>
      <c r="AD234" s="67">
        <v>289750.37</v>
      </c>
      <c r="AE234" s="68">
        <v>0.9296961015830707</v>
      </c>
      <c r="AF234" s="43">
        <v>80</v>
      </c>
      <c r="AG234" s="43">
        <v>75</v>
      </c>
      <c r="AH234" s="43">
        <v>61</v>
      </c>
      <c r="AI234" s="43">
        <v>16</v>
      </c>
      <c r="AJ234" s="67">
        <v>89227.74</v>
      </c>
      <c r="AK234" s="67">
        <v>63825.32</v>
      </c>
      <c r="AL234" s="68">
        <v>0.71530804209542898</v>
      </c>
      <c r="AM234" s="67">
        <v>19489.120000000003</v>
      </c>
      <c r="AN234" s="67">
        <v>11975.400000000001</v>
      </c>
      <c r="AO234" s="68">
        <v>0.61446591739390999</v>
      </c>
      <c r="AP234" s="67">
        <v>25259.82</v>
      </c>
      <c r="AQ234" s="67">
        <v>16943.080000000002</v>
      </c>
      <c r="AR234" s="68">
        <v>0.67075220646861311</v>
      </c>
      <c r="AS234" s="67">
        <v>53401.25</v>
      </c>
      <c r="AT234" s="67">
        <v>50655.100000000006</v>
      </c>
      <c r="AU234" s="68">
        <v>0.94857517380211154</v>
      </c>
      <c r="AV234" s="43">
        <v>3124.5299999999993</v>
      </c>
      <c r="AW234" s="43">
        <v>2699.4799999999996</v>
      </c>
      <c r="AX234" s="69">
        <v>0.86396354011643361</v>
      </c>
      <c r="AY234" s="43">
        <v>366693.18990535417</v>
      </c>
      <c r="AZ234" s="43">
        <v>328019.26</v>
      </c>
      <c r="BA234" s="43">
        <v>89869.776538995618</v>
      </c>
      <c r="BB234" s="43">
        <v>83498.28</v>
      </c>
      <c r="BC234" s="43">
        <v>607688.6811982746</v>
      </c>
      <c r="BD234" s="43">
        <v>149496.27490423957</v>
      </c>
      <c r="BE234" s="43">
        <v>312351.64000000007</v>
      </c>
      <c r="BF234" s="43">
        <v>519626.56</v>
      </c>
      <c r="BG234" s="43">
        <v>5201.4899999999989</v>
      </c>
      <c r="BH234" s="43">
        <v>102</v>
      </c>
      <c r="BI234" s="44">
        <v>43173</v>
      </c>
      <c r="BJ234" s="44">
        <v>43541</v>
      </c>
      <c r="BK234" s="44">
        <v>43172</v>
      </c>
      <c r="BL234" s="43">
        <f t="shared" si="129"/>
        <v>1585199.0100000002</v>
      </c>
      <c r="BM234" s="43">
        <f t="shared" si="130"/>
        <v>1549319.0699999998</v>
      </c>
      <c r="BO234" s="16" t="str">
        <f>IFERROR(VLOOKUP($C234,'PORTE LOJA'!A:B,2,0),"PORTE 1")</f>
        <v>PORTE 4</v>
      </c>
      <c r="BP234" s="16">
        <f>VLOOKUP(BO234,'PAINEL E TARGET'!$S$1:$W$8,3,0)</f>
        <v>3000</v>
      </c>
      <c r="BQ234" s="16">
        <f t="shared" si="108"/>
        <v>1</v>
      </c>
      <c r="BR234" s="16">
        <f t="shared" si="109"/>
        <v>1</v>
      </c>
      <c r="BS234" s="16">
        <f t="shared" si="110"/>
        <v>1</v>
      </c>
      <c r="BT234" s="16">
        <f t="shared" si="111"/>
        <v>1</v>
      </c>
      <c r="BU234" s="16">
        <f t="shared" si="112"/>
        <v>1</v>
      </c>
      <c r="BV234" s="16">
        <f t="shared" si="113"/>
        <v>1</v>
      </c>
      <c r="BW234" s="17" t="str">
        <f t="shared" si="131"/>
        <v>111111</v>
      </c>
      <c r="BY234" s="17">
        <f t="shared" si="114"/>
        <v>0.85099999999999998</v>
      </c>
      <c r="BZ234" s="17">
        <f t="shared" si="115"/>
        <v>0.89500000000000002</v>
      </c>
      <c r="CA234" s="17" t="str">
        <f t="shared" si="132"/>
        <v>Sem Retira</v>
      </c>
      <c r="CB234" s="17">
        <f t="shared" si="133"/>
        <v>0.89500000000000002</v>
      </c>
      <c r="CC234" s="33" t="str">
        <f>IF(CB234&gt;='PAINEL E TARGET'!$T$11,'PAINEL E TARGET'!$S$11,
IF(CB234&gt;='PAINEL E TARGET'!$T$12,'PAINEL E TARGET'!$S$12,
IF(CB234&gt;='PAINEL E TARGET'!$T$13,'PAINEL E TARGET'!$S$13,
IF(CB234&gt;='PAINEL E TARGET'!$T$14,'PAINEL E TARGET'!$S$14,
IF(CB234&gt;='PAINEL E TARGET'!$T$15,'PAINEL E TARGET'!$S$15,
IF(CB234&gt;='PAINEL E TARGET'!$T$16,'PAINEL E TARGET'!$S$16,
IF(CB234&gt;='PAINEL E TARGET'!$T$17,'PAINEL E TARGET'!$S$17,
IF(CB234&gt;='PAINEL E TARGET'!$T$18,'PAINEL E TARGET'!$S$18,'PAINEL E TARGET'!$S$19))))))))</f>
        <v>Não elegível</v>
      </c>
      <c r="CD234" s="17">
        <f>IFERROR(VLOOKUP($BW234,'PAINEL E TARGET'!$G$1:$Q$99,4,0),0)</f>
        <v>0.25</v>
      </c>
      <c r="CE234" s="17">
        <f>VLOOKUP(CC234,'PAINEL E TARGET'!$S$10:$U$19,3,0)</f>
        <v>0</v>
      </c>
      <c r="CF234" s="16">
        <f t="shared" si="134"/>
        <v>0</v>
      </c>
      <c r="CG234" s="17">
        <f t="shared" si="116"/>
        <v>0.71499999999999997</v>
      </c>
      <c r="CH234" s="17">
        <f t="shared" si="117"/>
        <v>0.61399999999999999</v>
      </c>
      <c r="CI234" s="17">
        <f t="shared" si="118"/>
        <v>0.67100000000000004</v>
      </c>
      <c r="CJ234" s="17">
        <f t="shared" si="119"/>
        <v>0.94899999999999995</v>
      </c>
      <c r="CK234" s="17">
        <f t="shared" si="120"/>
        <v>0.86399999999999999</v>
      </c>
      <c r="CL234" s="17">
        <f t="shared" si="121"/>
        <v>0.76500000000000001</v>
      </c>
      <c r="CM234" s="16">
        <f t="shared" si="122"/>
        <v>3</v>
      </c>
      <c r="CN234" s="17" t="str">
        <f t="shared" si="135"/>
        <v>não ok</v>
      </c>
      <c r="CO234" s="17">
        <f t="shared" si="136"/>
        <v>0</v>
      </c>
      <c r="CP234" s="33" t="str">
        <f>IF(CO234&gt;='PAINEL E TARGET'!$T$11,'PAINEL E TARGET'!$S$11,
IF(CO234&gt;='PAINEL E TARGET'!$T$12,'PAINEL E TARGET'!$S$12,
IF(CO234&gt;='PAINEL E TARGET'!$T$13,'PAINEL E TARGET'!$S$13,
IF(CO234&gt;='PAINEL E TARGET'!$T$14,'PAINEL E TARGET'!$S$14,
IF(CO234&gt;='PAINEL E TARGET'!$T$15,'PAINEL E TARGET'!$S$15,
IF(CO234&gt;='PAINEL E TARGET'!$T$16,'PAINEL E TARGET'!$S$16,
IF(CO234&gt;='PAINEL E TARGET'!$T$17,'PAINEL E TARGET'!$S$17,
IF(CO234&gt;='PAINEL E TARGET'!$T$18,'PAINEL E TARGET'!$S$18,'PAINEL E TARGET'!$S$19))))))))</f>
        <v>Não elegível</v>
      </c>
      <c r="CQ234" s="17">
        <f>IFERROR(VLOOKUP($BW234,'PAINEL E TARGET'!$G$1:$Q$99,5,0),0)</f>
        <v>0.25</v>
      </c>
      <c r="CR234" s="17">
        <f>VLOOKUP(CP234,'PAINEL E TARGET'!$S$10:$U$19,3,0)</f>
        <v>0</v>
      </c>
      <c r="CS234" s="16">
        <f t="shared" si="137"/>
        <v>0</v>
      </c>
      <c r="CT234" s="17">
        <f t="shared" si="123"/>
        <v>0.93</v>
      </c>
      <c r="CU234" s="33" t="str">
        <f>IF(CT234&gt;='PAINEL E TARGET'!$T$11,'PAINEL E TARGET'!$S$11,
IF(CT234&gt;='PAINEL E TARGET'!$T$12,'PAINEL E TARGET'!$S$12,
IF(CT234&gt;='PAINEL E TARGET'!$T$13,'PAINEL E TARGET'!$S$13,
IF(CT234&gt;='PAINEL E TARGET'!$T$14,'PAINEL E TARGET'!$S$14,
IF(CT234&gt;='PAINEL E TARGET'!$T$15,'PAINEL E TARGET'!$S$15,
IF(CT234&gt;='PAINEL E TARGET'!$T$16,'PAINEL E TARGET'!$S$16,
IF(CT234&gt;='PAINEL E TARGET'!$T$17,'PAINEL E TARGET'!$S$17,
IF(CT234&gt;='PAINEL E TARGET'!$T$18,'PAINEL E TARGET'!$S$18,'PAINEL E TARGET'!$S$19))))))))</f>
        <v>1. Fx de 90% a 99,9%</v>
      </c>
      <c r="CV234" s="17">
        <f>IFERROR(VLOOKUP($BW234,'PAINEL E TARGET'!$G$1:$Q$99,6,0),0)</f>
        <v>0.2</v>
      </c>
      <c r="CW234" s="17">
        <f>VLOOKUP(CU234,'PAINEL E TARGET'!$S$10:$U$19,3,0)</f>
        <v>0.5</v>
      </c>
      <c r="CX234" s="16">
        <f t="shared" si="138"/>
        <v>300</v>
      </c>
      <c r="CY234" s="17">
        <f t="shared" si="124"/>
        <v>0.89500000000000002</v>
      </c>
      <c r="CZ234" s="33" t="str">
        <f>IF(CY234&gt;='PAINEL E TARGET'!$T$11,'PAINEL E TARGET'!$S$11,
IF(CY234&gt;='PAINEL E TARGET'!$T$12,'PAINEL E TARGET'!$S$12,
IF(CY234&gt;='PAINEL E TARGET'!$T$13,'PAINEL E TARGET'!$S$13,
IF(CY234&gt;='PAINEL E TARGET'!$T$14,'PAINEL E TARGET'!$S$14,
IF(CY234&gt;='PAINEL E TARGET'!$T$15,'PAINEL E TARGET'!$S$15,
IF(CY234&gt;='PAINEL E TARGET'!$T$16,'PAINEL E TARGET'!$S$16,
IF(CY234&gt;='PAINEL E TARGET'!$T$17,'PAINEL E TARGET'!$S$17,
IF(CY234&gt;='PAINEL E TARGET'!$T$18,'PAINEL E TARGET'!$S$18,'PAINEL E TARGET'!$S$19))))))))</f>
        <v>Não elegível</v>
      </c>
      <c r="DA234" s="17">
        <f>IFERROR(VLOOKUP($BW234,'PAINEL E TARGET'!$G$1:$Q$99,7,0),0)</f>
        <v>0.15</v>
      </c>
      <c r="DB234" s="17">
        <f>VLOOKUP(CZ234,'PAINEL E TARGET'!$S$10:$U$19,3,0)</f>
        <v>0</v>
      </c>
      <c r="DC234" s="16">
        <f t="shared" si="139"/>
        <v>0</v>
      </c>
      <c r="DD234" s="17">
        <f t="shared" si="125"/>
        <v>0.92900000000000005</v>
      </c>
      <c r="DE234" s="33" t="str">
        <f>IF(DD234&gt;='PAINEL E TARGET'!$T$11,'PAINEL E TARGET'!$S$11,
IF(DD234&gt;='PAINEL E TARGET'!$T$12,'PAINEL E TARGET'!$S$12,
IF(DD234&gt;='PAINEL E TARGET'!$T$13,'PAINEL E TARGET'!$S$13,
IF(DD234&gt;='PAINEL E TARGET'!$T$14,'PAINEL E TARGET'!$S$14,
IF(DD234&gt;='PAINEL E TARGET'!$T$15,'PAINEL E TARGET'!$S$15,
IF(DD234&gt;='PAINEL E TARGET'!$T$16,'PAINEL E TARGET'!$S$16,
IF(DD234&gt;='PAINEL E TARGET'!$T$17,'PAINEL E TARGET'!$S$17,
IF(DD234&gt;='PAINEL E TARGET'!$T$18,'PAINEL E TARGET'!$S$18,'PAINEL E TARGET'!$S$19))))))))</f>
        <v>1. Fx de 90% a 99,9%</v>
      </c>
      <c r="DF234" s="17">
        <f>IFERROR(VLOOKUP($BW234,'PAINEL E TARGET'!$G$1:$Q$99,8,0),0)</f>
        <v>0.1</v>
      </c>
      <c r="DG234" s="17">
        <f>VLOOKUP(DE234,'PAINEL E TARGET'!$S$10:$U$19,3,0)</f>
        <v>0.5</v>
      </c>
      <c r="DH234" s="16">
        <f t="shared" si="140"/>
        <v>150</v>
      </c>
      <c r="DI234" s="17">
        <f t="shared" si="126"/>
        <v>0.26200000000000001</v>
      </c>
      <c r="DJ234" s="33" t="str">
        <f>IF(DI234&gt;='PAINEL E TARGET'!$T$11,'PAINEL E TARGET'!$S$11,
IF(DI234&gt;='PAINEL E TARGET'!$T$12,'PAINEL E TARGET'!$S$12,
IF(DI234&gt;='PAINEL E TARGET'!$T$13,'PAINEL E TARGET'!$S$13,
IF(DI234&gt;='PAINEL E TARGET'!$T$14,'PAINEL E TARGET'!$S$14,
IF(DI234&gt;='PAINEL E TARGET'!$T$15,'PAINEL E TARGET'!$S$15,
IF(DI234&gt;='PAINEL E TARGET'!$T$16,'PAINEL E TARGET'!$S$16,
IF(DI234&gt;='PAINEL E TARGET'!$T$17,'PAINEL E TARGET'!$S$17,
IF(DI234&gt;='PAINEL E TARGET'!$T$18,'PAINEL E TARGET'!$S$18,'PAINEL E TARGET'!$S$19))))))))</f>
        <v>Não elegível</v>
      </c>
      <c r="DK234" s="17">
        <f>IFERROR(VLOOKUP($BW234,'PAINEL E TARGET'!$G$1:$Q$99,9,0),0)</f>
        <v>0.05</v>
      </c>
      <c r="DL234" s="17">
        <f>VLOOKUP(DJ234,'PAINEL E TARGET'!$S$10:$U$19,3,0)</f>
        <v>0</v>
      </c>
      <c r="DM234" s="16">
        <f t="shared" si="141"/>
        <v>0</v>
      </c>
      <c r="DN234" s="17">
        <f t="shared" si="127"/>
        <v>0.86399999999999999</v>
      </c>
      <c r="DO234" s="33" t="str">
        <f>IF(DN234&gt;='PAINEL E TARGET'!$T$11,'PAINEL E TARGET'!$S$11,
IF(DN234&gt;='PAINEL E TARGET'!$T$12,'PAINEL E TARGET'!$S$12,
IF(DN234&gt;='PAINEL E TARGET'!$T$13,'PAINEL E TARGET'!$S$13,
IF(DN234&gt;='PAINEL E TARGET'!$T$14,'PAINEL E TARGET'!$S$14,
IF(DN234&gt;='PAINEL E TARGET'!$T$15,'PAINEL E TARGET'!$S$15,
IF(DN234&gt;='PAINEL E TARGET'!$T$16,'PAINEL E TARGET'!$S$16,
IF(DN234&gt;='PAINEL E TARGET'!$T$17,'PAINEL E TARGET'!$S$17,
IF(DN234&gt;='PAINEL E TARGET'!$T$18,'PAINEL E TARGET'!$S$18,'PAINEL E TARGET'!$S$19))))))))</f>
        <v>Não elegível</v>
      </c>
      <c r="DP234" s="17">
        <f>IFERROR(VLOOKUP($BW234,'PAINEL E TARGET'!$G$1:$Q$99,10,0),0)</f>
        <v>0</v>
      </c>
      <c r="DQ234" s="17">
        <f>VLOOKUP(DO234,'PAINEL E TARGET'!$S$10:$U$19,3,0)</f>
        <v>0</v>
      </c>
      <c r="DR234" s="16">
        <f t="shared" si="142"/>
        <v>0</v>
      </c>
      <c r="DS234" s="17">
        <f t="shared" si="128"/>
        <v>0.93799999999999994</v>
      </c>
      <c r="DT234" s="16">
        <f>IF(DS234&gt;=1,VLOOKUP(BO234,'PAINEL E TARGET'!$S$1:$W$8,5,0),0)</f>
        <v>0</v>
      </c>
      <c r="DU234" s="16">
        <f t="shared" si="143"/>
        <v>450</v>
      </c>
    </row>
    <row r="235" spans="2:125" s="32" customFormat="1" x14ac:dyDescent="0.2">
      <c r="B235" s="44">
        <v>43541</v>
      </c>
      <c r="C235" s="65">
        <v>1023</v>
      </c>
      <c r="D235" s="66" t="s">
        <v>239</v>
      </c>
      <c r="E235" s="65">
        <v>310</v>
      </c>
      <c r="F235" s="65" t="s">
        <v>943</v>
      </c>
      <c r="G235" s="67">
        <v>1687030.780501381</v>
      </c>
      <c r="H235" s="67">
        <v>1014970.3273299775</v>
      </c>
      <c r="I235" s="67">
        <v>910229.22</v>
      </c>
      <c r="J235" s="68">
        <v>0.89680377395316191</v>
      </c>
      <c r="K235" s="67">
        <v>204515.63687754446</v>
      </c>
      <c r="L235" s="67">
        <v>709983.0292482035</v>
      </c>
      <c r="M235" s="67">
        <v>188545.26</v>
      </c>
      <c r="N235" s="67">
        <v>684550.28999999992</v>
      </c>
      <c r="O235" s="67">
        <v>1527435.6965116663</v>
      </c>
      <c r="P235" s="67" t="s">
        <v>1082</v>
      </c>
      <c r="Q235" s="67" t="s">
        <v>1082</v>
      </c>
      <c r="R235" s="67">
        <v>0</v>
      </c>
      <c r="S235" s="67">
        <v>0</v>
      </c>
      <c r="T235" s="68">
        <v>0.1063986133650856</v>
      </c>
      <c r="U235" s="68">
        <v>0.12016295352782408</v>
      </c>
      <c r="V235" s="68">
        <v>1.1293657852053851</v>
      </c>
      <c r="W235" s="67">
        <v>97301.39</v>
      </c>
      <c r="X235" s="67">
        <v>104913.74</v>
      </c>
      <c r="Y235" s="68">
        <v>1.0782347508088015</v>
      </c>
      <c r="Z235" s="68">
        <v>0.22536196894972957</v>
      </c>
      <c r="AA235" s="68">
        <v>0.24522451179598839</v>
      </c>
      <c r="AB235" s="68">
        <v>1.0881361790493118</v>
      </c>
      <c r="AC235" s="67">
        <v>206093.22</v>
      </c>
      <c r="AD235" s="67">
        <v>214104.43</v>
      </c>
      <c r="AE235" s="68">
        <v>1.0388717785087738</v>
      </c>
      <c r="AF235" s="43">
        <v>80</v>
      </c>
      <c r="AG235" s="43">
        <v>70</v>
      </c>
      <c r="AH235" s="43">
        <v>34</v>
      </c>
      <c r="AI235" s="43">
        <v>29</v>
      </c>
      <c r="AJ235" s="67">
        <v>58823.110000000008</v>
      </c>
      <c r="AK235" s="67">
        <v>57658</v>
      </c>
      <c r="AL235" s="68">
        <v>0.9801929887760098</v>
      </c>
      <c r="AM235" s="67">
        <v>7783.0099999999984</v>
      </c>
      <c r="AN235" s="67">
        <v>8753.2799999999988</v>
      </c>
      <c r="AO235" s="68">
        <v>1.1246651359820945</v>
      </c>
      <c r="AP235" s="67">
        <v>4784.54</v>
      </c>
      <c r="AQ235" s="67">
        <v>7405.28</v>
      </c>
      <c r="AR235" s="68">
        <v>1.5477517169884669</v>
      </c>
      <c r="AS235" s="67">
        <v>25910.73</v>
      </c>
      <c r="AT235" s="67">
        <v>31097.180000000004</v>
      </c>
      <c r="AU235" s="68">
        <v>1.2001661087896791</v>
      </c>
      <c r="AV235" s="43">
        <v>1082.8999999999999</v>
      </c>
      <c r="AW235" s="43">
        <v>1014.72</v>
      </c>
      <c r="AX235" s="69">
        <v>0.93703943115707833</v>
      </c>
      <c r="AY235" s="43">
        <v>204515.63687754446</v>
      </c>
      <c r="AZ235" s="43">
        <v>188545.26</v>
      </c>
      <c r="BA235" s="43">
        <v>44326.548847954335</v>
      </c>
      <c r="BB235" s="43">
        <v>48804.7</v>
      </c>
      <c r="BC235" s="43">
        <v>341728.96432822163</v>
      </c>
      <c r="BD235" s="43">
        <v>74356.305742086435</v>
      </c>
      <c r="BE235" s="43">
        <v>163338.50999999998</v>
      </c>
      <c r="BF235" s="43">
        <v>345966.24999999994</v>
      </c>
      <c r="BG235" s="43">
        <v>1814.67</v>
      </c>
      <c r="BH235" s="43">
        <v>53</v>
      </c>
      <c r="BI235" s="44">
        <v>43173</v>
      </c>
      <c r="BJ235" s="44">
        <v>43541</v>
      </c>
      <c r="BK235" s="44">
        <v>43172</v>
      </c>
      <c r="BL235" s="43">
        <f t="shared" si="129"/>
        <v>910229.22</v>
      </c>
      <c r="BM235" s="43">
        <f t="shared" si="130"/>
        <v>873095.54999999993</v>
      </c>
      <c r="BO235" s="16" t="str">
        <f>IFERROR(VLOOKUP($C235,'PORTE LOJA'!A:B,2,0),"PORTE 1")</f>
        <v>PORTE 3</v>
      </c>
      <c r="BP235" s="16">
        <f>VLOOKUP(BO235,'PAINEL E TARGET'!$S$1:$W$8,3,0)</f>
        <v>2400</v>
      </c>
      <c r="BQ235" s="16">
        <f t="shared" si="108"/>
        <v>1</v>
      </c>
      <c r="BR235" s="16">
        <f t="shared" si="109"/>
        <v>1</v>
      </c>
      <c r="BS235" s="16">
        <f t="shared" si="110"/>
        <v>1</v>
      </c>
      <c r="BT235" s="16">
        <f t="shared" si="111"/>
        <v>1</v>
      </c>
      <c r="BU235" s="16">
        <f t="shared" si="112"/>
        <v>1</v>
      </c>
      <c r="BV235" s="16">
        <f t="shared" si="113"/>
        <v>1</v>
      </c>
      <c r="BW235" s="17" t="str">
        <f t="shared" si="131"/>
        <v>111111</v>
      </c>
      <c r="BY235" s="17">
        <f t="shared" si="114"/>
        <v>0.89700000000000002</v>
      </c>
      <c r="BZ235" s="17">
        <f t="shared" si="115"/>
        <v>0.95499999999999996</v>
      </c>
      <c r="CA235" s="17" t="str">
        <f t="shared" si="132"/>
        <v>Sem Retira</v>
      </c>
      <c r="CB235" s="17">
        <f t="shared" si="133"/>
        <v>0.95499999999999996</v>
      </c>
      <c r="CC235" s="33" t="str">
        <f>IF(CB235&gt;='PAINEL E TARGET'!$T$11,'PAINEL E TARGET'!$S$11,
IF(CB235&gt;='PAINEL E TARGET'!$T$12,'PAINEL E TARGET'!$S$12,
IF(CB235&gt;='PAINEL E TARGET'!$T$13,'PAINEL E TARGET'!$S$13,
IF(CB235&gt;='PAINEL E TARGET'!$T$14,'PAINEL E TARGET'!$S$14,
IF(CB235&gt;='PAINEL E TARGET'!$T$15,'PAINEL E TARGET'!$S$15,
IF(CB235&gt;='PAINEL E TARGET'!$T$16,'PAINEL E TARGET'!$S$16,
IF(CB235&gt;='PAINEL E TARGET'!$T$17,'PAINEL E TARGET'!$S$17,
IF(CB235&gt;='PAINEL E TARGET'!$T$18,'PAINEL E TARGET'!$S$18,'PAINEL E TARGET'!$S$19))))))))</f>
        <v>1. Fx de 90% a 99,9%</v>
      </c>
      <c r="CD235" s="17">
        <f>IFERROR(VLOOKUP($BW235,'PAINEL E TARGET'!$G$1:$Q$99,4,0),0)</f>
        <v>0.25</v>
      </c>
      <c r="CE235" s="17">
        <f>VLOOKUP(CC235,'PAINEL E TARGET'!$S$10:$U$19,3,0)</f>
        <v>0.5</v>
      </c>
      <c r="CF235" s="16">
        <f t="shared" si="134"/>
        <v>300</v>
      </c>
      <c r="CG235" s="17">
        <f t="shared" si="116"/>
        <v>0.98</v>
      </c>
      <c r="CH235" s="17">
        <f t="shared" si="117"/>
        <v>1.125</v>
      </c>
      <c r="CI235" s="17">
        <f t="shared" si="118"/>
        <v>1.548</v>
      </c>
      <c r="CJ235" s="17">
        <f t="shared" si="119"/>
        <v>1.2</v>
      </c>
      <c r="CK235" s="17">
        <f t="shared" si="120"/>
        <v>0.93700000000000006</v>
      </c>
      <c r="CL235" s="17">
        <f t="shared" si="121"/>
        <v>1.0780000000000001</v>
      </c>
      <c r="CM235" s="16">
        <f t="shared" si="122"/>
        <v>5</v>
      </c>
      <c r="CN235" s="17" t="str">
        <f t="shared" si="135"/>
        <v>ok</v>
      </c>
      <c r="CO235" s="17">
        <f t="shared" si="136"/>
        <v>1.0780000000000001</v>
      </c>
      <c r="CP235" s="33" t="str">
        <f>IF(CO235&gt;='PAINEL E TARGET'!$T$11,'PAINEL E TARGET'!$S$11,
IF(CO235&gt;='PAINEL E TARGET'!$T$12,'PAINEL E TARGET'!$S$12,
IF(CO235&gt;='PAINEL E TARGET'!$T$13,'PAINEL E TARGET'!$S$13,
IF(CO235&gt;='PAINEL E TARGET'!$T$14,'PAINEL E TARGET'!$S$14,
IF(CO235&gt;='PAINEL E TARGET'!$T$15,'PAINEL E TARGET'!$S$15,
IF(CO235&gt;='PAINEL E TARGET'!$T$16,'PAINEL E TARGET'!$S$16,
IF(CO235&gt;='PAINEL E TARGET'!$T$17,'PAINEL E TARGET'!$S$17,
IF(CO235&gt;='PAINEL E TARGET'!$T$18,'PAINEL E TARGET'!$S$18,'PAINEL E TARGET'!$S$19))))))))</f>
        <v>3. Fx de 105% a 109,9%</v>
      </c>
      <c r="CQ235" s="17">
        <f>IFERROR(VLOOKUP($BW235,'PAINEL E TARGET'!$G$1:$Q$99,5,0),0)</f>
        <v>0.25</v>
      </c>
      <c r="CR235" s="17">
        <f>VLOOKUP(CP235,'PAINEL E TARGET'!$S$10:$U$19,3,0)</f>
        <v>1.1000000000000001</v>
      </c>
      <c r="CS235" s="16">
        <f t="shared" si="137"/>
        <v>660</v>
      </c>
      <c r="CT235" s="17">
        <f t="shared" si="123"/>
        <v>1.0389999999999999</v>
      </c>
      <c r="CU235" s="33" t="str">
        <f>IF(CT235&gt;='PAINEL E TARGET'!$T$11,'PAINEL E TARGET'!$S$11,
IF(CT235&gt;='PAINEL E TARGET'!$T$12,'PAINEL E TARGET'!$S$12,
IF(CT235&gt;='PAINEL E TARGET'!$T$13,'PAINEL E TARGET'!$S$13,
IF(CT235&gt;='PAINEL E TARGET'!$T$14,'PAINEL E TARGET'!$S$14,
IF(CT235&gt;='PAINEL E TARGET'!$T$15,'PAINEL E TARGET'!$S$15,
IF(CT235&gt;='PAINEL E TARGET'!$T$16,'PAINEL E TARGET'!$S$16,
IF(CT235&gt;='PAINEL E TARGET'!$T$17,'PAINEL E TARGET'!$S$17,
IF(CT235&gt;='PAINEL E TARGET'!$T$18,'PAINEL E TARGET'!$S$18,'PAINEL E TARGET'!$S$19))))))))</f>
        <v>2. Fx de 100% a 104,9%</v>
      </c>
      <c r="CV235" s="17">
        <f>IFERROR(VLOOKUP($BW235,'PAINEL E TARGET'!$G$1:$Q$99,6,0),0)</f>
        <v>0.2</v>
      </c>
      <c r="CW235" s="17">
        <f>VLOOKUP(CU235,'PAINEL E TARGET'!$S$10:$U$19,3,0)</f>
        <v>1</v>
      </c>
      <c r="CX235" s="16">
        <f t="shared" si="138"/>
        <v>480</v>
      </c>
      <c r="CY235" s="17">
        <f t="shared" si="124"/>
        <v>0.92200000000000004</v>
      </c>
      <c r="CZ235" s="33" t="str">
        <f>IF(CY235&gt;='PAINEL E TARGET'!$T$11,'PAINEL E TARGET'!$S$11,
IF(CY235&gt;='PAINEL E TARGET'!$T$12,'PAINEL E TARGET'!$S$12,
IF(CY235&gt;='PAINEL E TARGET'!$T$13,'PAINEL E TARGET'!$S$13,
IF(CY235&gt;='PAINEL E TARGET'!$T$14,'PAINEL E TARGET'!$S$14,
IF(CY235&gt;='PAINEL E TARGET'!$T$15,'PAINEL E TARGET'!$S$15,
IF(CY235&gt;='PAINEL E TARGET'!$T$16,'PAINEL E TARGET'!$S$16,
IF(CY235&gt;='PAINEL E TARGET'!$T$17,'PAINEL E TARGET'!$S$17,
IF(CY235&gt;='PAINEL E TARGET'!$T$18,'PAINEL E TARGET'!$S$18,'PAINEL E TARGET'!$S$19))))))))</f>
        <v>1. Fx de 90% a 99,9%</v>
      </c>
      <c r="DA235" s="17">
        <f>IFERROR(VLOOKUP($BW235,'PAINEL E TARGET'!$G$1:$Q$99,7,0),0)</f>
        <v>0.15</v>
      </c>
      <c r="DB235" s="17">
        <f>VLOOKUP(CZ235,'PAINEL E TARGET'!$S$10:$U$19,3,0)</f>
        <v>0.5</v>
      </c>
      <c r="DC235" s="16">
        <f t="shared" si="139"/>
        <v>180</v>
      </c>
      <c r="DD235" s="17">
        <f t="shared" si="125"/>
        <v>1.101</v>
      </c>
      <c r="DE235" s="33" t="str">
        <f>IF(DD235&gt;='PAINEL E TARGET'!$T$11,'PAINEL E TARGET'!$S$11,
IF(DD235&gt;='PAINEL E TARGET'!$T$12,'PAINEL E TARGET'!$S$12,
IF(DD235&gt;='PAINEL E TARGET'!$T$13,'PAINEL E TARGET'!$S$13,
IF(DD235&gt;='PAINEL E TARGET'!$T$14,'PAINEL E TARGET'!$S$14,
IF(DD235&gt;='PAINEL E TARGET'!$T$15,'PAINEL E TARGET'!$S$15,
IF(DD235&gt;='PAINEL E TARGET'!$T$16,'PAINEL E TARGET'!$S$16,
IF(DD235&gt;='PAINEL E TARGET'!$T$17,'PAINEL E TARGET'!$S$17,
IF(DD235&gt;='PAINEL E TARGET'!$T$18,'PAINEL E TARGET'!$S$18,'PAINEL E TARGET'!$S$19))))))))</f>
        <v>4. Fx de 110% a 114,9%</v>
      </c>
      <c r="DF235" s="17">
        <f>IFERROR(VLOOKUP($BW235,'PAINEL E TARGET'!$G$1:$Q$99,8,0),0)</f>
        <v>0.1</v>
      </c>
      <c r="DG235" s="17">
        <f>VLOOKUP(DE235,'PAINEL E TARGET'!$S$10:$U$19,3,0)</f>
        <v>1.2</v>
      </c>
      <c r="DH235" s="16">
        <f t="shared" si="140"/>
        <v>288</v>
      </c>
      <c r="DI235" s="17">
        <f t="shared" si="126"/>
        <v>0.85299999999999998</v>
      </c>
      <c r="DJ235" s="33" t="str">
        <f>IF(DI235&gt;='PAINEL E TARGET'!$T$11,'PAINEL E TARGET'!$S$11,
IF(DI235&gt;='PAINEL E TARGET'!$T$12,'PAINEL E TARGET'!$S$12,
IF(DI235&gt;='PAINEL E TARGET'!$T$13,'PAINEL E TARGET'!$S$13,
IF(DI235&gt;='PAINEL E TARGET'!$T$14,'PAINEL E TARGET'!$S$14,
IF(DI235&gt;='PAINEL E TARGET'!$T$15,'PAINEL E TARGET'!$S$15,
IF(DI235&gt;='PAINEL E TARGET'!$T$16,'PAINEL E TARGET'!$S$16,
IF(DI235&gt;='PAINEL E TARGET'!$T$17,'PAINEL E TARGET'!$S$17,
IF(DI235&gt;='PAINEL E TARGET'!$T$18,'PAINEL E TARGET'!$S$18,'PAINEL E TARGET'!$S$19))))))))</f>
        <v>Não elegível</v>
      </c>
      <c r="DK235" s="17">
        <f>IFERROR(VLOOKUP($BW235,'PAINEL E TARGET'!$G$1:$Q$99,9,0),0)</f>
        <v>0.05</v>
      </c>
      <c r="DL235" s="17">
        <f>VLOOKUP(DJ235,'PAINEL E TARGET'!$S$10:$U$19,3,0)</f>
        <v>0</v>
      </c>
      <c r="DM235" s="16">
        <f t="shared" si="141"/>
        <v>0</v>
      </c>
      <c r="DN235" s="17">
        <f t="shared" si="127"/>
        <v>0.93700000000000006</v>
      </c>
      <c r="DO235" s="33" t="str">
        <f>IF(DN235&gt;='PAINEL E TARGET'!$T$11,'PAINEL E TARGET'!$S$11,
IF(DN235&gt;='PAINEL E TARGET'!$T$12,'PAINEL E TARGET'!$S$12,
IF(DN235&gt;='PAINEL E TARGET'!$T$13,'PAINEL E TARGET'!$S$13,
IF(DN235&gt;='PAINEL E TARGET'!$T$14,'PAINEL E TARGET'!$S$14,
IF(DN235&gt;='PAINEL E TARGET'!$T$15,'PAINEL E TARGET'!$S$15,
IF(DN235&gt;='PAINEL E TARGET'!$T$16,'PAINEL E TARGET'!$S$16,
IF(DN235&gt;='PAINEL E TARGET'!$T$17,'PAINEL E TARGET'!$S$17,
IF(DN235&gt;='PAINEL E TARGET'!$T$18,'PAINEL E TARGET'!$S$18,'PAINEL E TARGET'!$S$19))))))))</f>
        <v>1. Fx de 90% a 99,9%</v>
      </c>
      <c r="DP235" s="17">
        <f>IFERROR(VLOOKUP($BW235,'PAINEL E TARGET'!$G$1:$Q$99,10,0),0)</f>
        <v>0</v>
      </c>
      <c r="DQ235" s="17">
        <f>VLOOKUP(DO235,'PAINEL E TARGET'!$S$10:$U$19,3,0)</f>
        <v>0.5</v>
      </c>
      <c r="DR235" s="16">
        <f t="shared" si="142"/>
        <v>0</v>
      </c>
      <c r="DS235" s="17">
        <f t="shared" si="128"/>
        <v>0.875</v>
      </c>
      <c r="DT235" s="16">
        <f>IF(DS235&gt;=1,VLOOKUP(BO235,'PAINEL E TARGET'!$S$1:$W$8,5,0),0)</f>
        <v>0</v>
      </c>
      <c r="DU235" s="16">
        <f t="shared" si="143"/>
        <v>1908</v>
      </c>
    </row>
    <row r="236" spans="2:125" s="32" customFormat="1" x14ac:dyDescent="0.2">
      <c r="B236" s="44">
        <v>43541</v>
      </c>
      <c r="C236" s="65">
        <v>1024</v>
      </c>
      <c r="D236" s="66" t="s">
        <v>240</v>
      </c>
      <c r="E236" s="65">
        <v>312</v>
      </c>
      <c r="F236" s="65" t="s">
        <v>943</v>
      </c>
      <c r="G236" s="67">
        <v>2657743.593502128</v>
      </c>
      <c r="H236" s="67">
        <v>1635607.2756513685</v>
      </c>
      <c r="I236" s="67">
        <v>1329854.44</v>
      </c>
      <c r="J236" s="68">
        <v>0.81306463953603725</v>
      </c>
      <c r="K236" s="67">
        <v>317625.16648296197</v>
      </c>
      <c r="L236" s="67">
        <v>1167002.2925374291</v>
      </c>
      <c r="M236" s="67">
        <v>294553.38</v>
      </c>
      <c r="N236" s="67">
        <v>979408.44000000006</v>
      </c>
      <c r="O236" s="67">
        <v>2420878.3056227369</v>
      </c>
      <c r="P236" s="67">
        <v>8575.9891150751719</v>
      </c>
      <c r="Q236" s="67">
        <v>2199.58</v>
      </c>
      <c r="R236" s="67">
        <v>0</v>
      </c>
      <c r="S236" s="67">
        <v>9345.9</v>
      </c>
      <c r="T236" s="68">
        <v>9.7904174038910663E-2</v>
      </c>
      <c r="U236" s="68">
        <v>9.154260626577497E-2</v>
      </c>
      <c r="V236" s="68">
        <v>0.93502250710365653</v>
      </c>
      <c r="W236" s="67">
        <v>144511.59999999998</v>
      </c>
      <c r="X236" s="67">
        <v>116420.43</v>
      </c>
      <c r="Y236" s="68">
        <v>0.80561304421236779</v>
      </c>
      <c r="Z236" s="68">
        <v>0.17375224231014103</v>
      </c>
      <c r="AA236" s="68">
        <v>0.20793597252388621</v>
      </c>
      <c r="AB236" s="68">
        <v>1.1967383543328813</v>
      </c>
      <c r="AC236" s="67">
        <v>257957.35</v>
      </c>
      <c r="AD236" s="67">
        <v>264902.49</v>
      </c>
      <c r="AE236" s="68">
        <v>1.0269235980288989</v>
      </c>
      <c r="AF236" s="43">
        <v>80</v>
      </c>
      <c r="AG236" s="43">
        <v>67</v>
      </c>
      <c r="AH236" s="43">
        <v>52</v>
      </c>
      <c r="AI236" s="43">
        <v>35</v>
      </c>
      <c r="AJ236" s="67">
        <v>73757.77</v>
      </c>
      <c r="AK236" s="67">
        <v>54247.15</v>
      </c>
      <c r="AL236" s="68">
        <v>0.73547708939681877</v>
      </c>
      <c r="AM236" s="67">
        <v>16963.87</v>
      </c>
      <c r="AN236" s="67">
        <v>16479.669999999998</v>
      </c>
      <c r="AO236" s="68">
        <v>0.97145698475642639</v>
      </c>
      <c r="AP236" s="67">
        <v>11203.789999999999</v>
      </c>
      <c r="AQ236" s="67">
        <v>9139.8599999999988</v>
      </c>
      <c r="AR236" s="68">
        <v>0.81578287347406542</v>
      </c>
      <c r="AS236" s="67">
        <v>42586.170000000006</v>
      </c>
      <c r="AT236" s="67">
        <v>36553.749999999993</v>
      </c>
      <c r="AU236" s="68">
        <v>0.85834790966175145</v>
      </c>
      <c r="AV236" s="43">
        <v>1990.09</v>
      </c>
      <c r="AW236" s="43">
        <v>1359.74</v>
      </c>
      <c r="AX236" s="69">
        <v>0.68325553115688242</v>
      </c>
      <c r="AY236" s="43">
        <v>317625.16648296197</v>
      </c>
      <c r="AZ236" s="43">
        <v>294553.38</v>
      </c>
      <c r="BA236" s="43">
        <v>60156.205825792749</v>
      </c>
      <c r="BB236" s="43">
        <v>58084.57</v>
      </c>
      <c r="BC236" s="43">
        <v>517854.74692442187</v>
      </c>
      <c r="BD236" s="43">
        <v>98503.371909079448</v>
      </c>
      <c r="BE236" s="43">
        <v>236965.03000000003</v>
      </c>
      <c r="BF236" s="43">
        <v>423070.32000000007</v>
      </c>
      <c r="BG236" s="43">
        <v>3262.5300000000007</v>
      </c>
      <c r="BH236" s="43">
        <v>71</v>
      </c>
      <c r="BI236" s="44">
        <v>43173</v>
      </c>
      <c r="BJ236" s="44">
        <v>43541</v>
      </c>
      <c r="BK236" s="44">
        <v>43172</v>
      </c>
      <c r="BL236" s="43">
        <f t="shared" si="129"/>
        <v>1339200.3399999999</v>
      </c>
      <c r="BM236" s="43">
        <f t="shared" si="130"/>
        <v>1283307.72</v>
      </c>
      <c r="BO236" s="16" t="str">
        <f>IFERROR(VLOOKUP($C236,'PORTE LOJA'!A:B,2,0),"PORTE 1")</f>
        <v>PORTE 4</v>
      </c>
      <c r="BP236" s="16">
        <f>VLOOKUP(BO236,'PAINEL E TARGET'!$S$1:$W$8,3,0)</f>
        <v>3000</v>
      </c>
      <c r="BQ236" s="16">
        <f t="shared" si="108"/>
        <v>1</v>
      </c>
      <c r="BR236" s="16">
        <f t="shared" si="109"/>
        <v>1</v>
      </c>
      <c r="BS236" s="16">
        <f t="shared" si="110"/>
        <v>1</v>
      </c>
      <c r="BT236" s="16">
        <f t="shared" si="111"/>
        <v>1</v>
      </c>
      <c r="BU236" s="16">
        <f t="shared" si="112"/>
        <v>1</v>
      </c>
      <c r="BV236" s="16">
        <f t="shared" si="113"/>
        <v>1</v>
      </c>
      <c r="BW236" s="17" t="str">
        <f t="shared" si="131"/>
        <v>111111</v>
      </c>
      <c r="BY236" s="17">
        <f t="shared" si="114"/>
        <v>0.81899999999999995</v>
      </c>
      <c r="BZ236" s="17">
        <f t="shared" si="115"/>
        <v>0.86399999999999999</v>
      </c>
      <c r="CA236" s="17" t="str">
        <f t="shared" si="132"/>
        <v>Sem Retira</v>
      </c>
      <c r="CB236" s="17">
        <f t="shared" si="133"/>
        <v>0.86399999999999999</v>
      </c>
      <c r="CC236" s="33" t="str">
        <f>IF(CB236&gt;='PAINEL E TARGET'!$T$11,'PAINEL E TARGET'!$S$11,
IF(CB236&gt;='PAINEL E TARGET'!$T$12,'PAINEL E TARGET'!$S$12,
IF(CB236&gt;='PAINEL E TARGET'!$T$13,'PAINEL E TARGET'!$S$13,
IF(CB236&gt;='PAINEL E TARGET'!$T$14,'PAINEL E TARGET'!$S$14,
IF(CB236&gt;='PAINEL E TARGET'!$T$15,'PAINEL E TARGET'!$S$15,
IF(CB236&gt;='PAINEL E TARGET'!$T$16,'PAINEL E TARGET'!$S$16,
IF(CB236&gt;='PAINEL E TARGET'!$T$17,'PAINEL E TARGET'!$S$17,
IF(CB236&gt;='PAINEL E TARGET'!$T$18,'PAINEL E TARGET'!$S$18,'PAINEL E TARGET'!$S$19))))))))</f>
        <v>Não elegível</v>
      </c>
      <c r="CD236" s="17">
        <f>IFERROR(VLOOKUP($BW236,'PAINEL E TARGET'!$G$1:$Q$99,4,0),0)</f>
        <v>0.25</v>
      </c>
      <c r="CE236" s="17">
        <f>VLOOKUP(CC236,'PAINEL E TARGET'!$S$10:$U$19,3,0)</f>
        <v>0</v>
      </c>
      <c r="CF236" s="16">
        <f t="shared" si="134"/>
        <v>0</v>
      </c>
      <c r="CG236" s="17">
        <f t="shared" si="116"/>
        <v>0.73499999999999999</v>
      </c>
      <c r="CH236" s="17">
        <f t="shared" si="117"/>
        <v>0.97099999999999997</v>
      </c>
      <c r="CI236" s="17">
        <f t="shared" si="118"/>
        <v>0.81599999999999995</v>
      </c>
      <c r="CJ236" s="17">
        <f t="shared" si="119"/>
        <v>0.85799999999999998</v>
      </c>
      <c r="CK236" s="17">
        <f t="shared" si="120"/>
        <v>0.68300000000000005</v>
      </c>
      <c r="CL236" s="17">
        <f t="shared" si="121"/>
        <v>0.80600000000000005</v>
      </c>
      <c r="CM236" s="16">
        <f t="shared" si="122"/>
        <v>4</v>
      </c>
      <c r="CN236" s="17" t="str">
        <f t="shared" si="135"/>
        <v>não ok</v>
      </c>
      <c r="CO236" s="17">
        <f t="shared" si="136"/>
        <v>0</v>
      </c>
      <c r="CP236" s="33" t="str">
        <f>IF(CO236&gt;='PAINEL E TARGET'!$T$11,'PAINEL E TARGET'!$S$11,
IF(CO236&gt;='PAINEL E TARGET'!$T$12,'PAINEL E TARGET'!$S$12,
IF(CO236&gt;='PAINEL E TARGET'!$T$13,'PAINEL E TARGET'!$S$13,
IF(CO236&gt;='PAINEL E TARGET'!$T$14,'PAINEL E TARGET'!$S$14,
IF(CO236&gt;='PAINEL E TARGET'!$T$15,'PAINEL E TARGET'!$S$15,
IF(CO236&gt;='PAINEL E TARGET'!$T$16,'PAINEL E TARGET'!$S$16,
IF(CO236&gt;='PAINEL E TARGET'!$T$17,'PAINEL E TARGET'!$S$17,
IF(CO236&gt;='PAINEL E TARGET'!$T$18,'PAINEL E TARGET'!$S$18,'PAINEL E TARGET'!$S$19))))))))</f>
        <v>Não elegível</v>
      </c>
      <c r="CQ236" s="17">
        <f>IFERROR(VLOOKUP($BW236,'PAINEL E TARGET'!$G$1:$Q$99,5,0),0)</f>
        <v>0.25</v>
      </c>
      <c r="CR236" s="17">
        <f>VLOOKUP(CP236,'PAINEL E TARGET'!$S$10:$U$19,3,0)</f>
        <v>0</v>
      </c>
      <c r="CS236" s="16">
        <f t="shared" si="137"/>
        <v>0</v>
      </c>
      <c r="CT236" s="17">
        <f t="shared" si="123"/>
        <v>1.0269999999999999</v>
      </c>
      <c r="CU236" s="33" t="str">
        <f>IF(CT236&gt;='PAINEL E TARGET'!$T$11,'PAINEL E TARGET'!$S$11,
IF(CT236&gt;='PAINEL E TARGET'!$T$12,'PAINEL E TARGET'!$S$12,
IF(CT236&gt;='PAINEL E TARGET'!$T$13,'PAINEL E TARGET'!$S$13,
IF(CT236&gt;='PAINEL E TARGET'!$T$14,'PAINEL E TARGET'!$S$14,
IF(CT236&gt;='PAINEL E TARGET'!$T$15,'PAINEL E TARGET'!$S$15,
IF(CT236&gt;='PAINEL E TARGET'!$T$16,'PAINEL E TARGET'!$S$16,
IF(CT236&gt;='PAINEL E TARGET'!$T$17,'PAINEL E TARGET'!$S$17,
IF(CT236&gt;='PAINEL E TARGET'!$T$18,'PAINEL E TARGET'!$S$18,'PAINEL E TARGET'!$S$19))))))))</f>
        <v>2. Fx de 100% a 104,9%</v>
      </c>
      <c r="CV236" s="17">
        <f>IFERROR(VLOOKUP($BW236,'PAINEL E TARGET'!$G$1:$Q$99,6,0),0)</f>
        <v>0.2</v>
      </c>
      <c r="CW236" s="17">
        <f>VLOOKUP(CU236,'PAINEL E TARGET'!$S$10:$U$19,3,0)</f>
        <v>1</v>
      </c>
      <c r="CX236" s="16">
        <f t="shared" si="138"/>
        <v>600</v>
      </c>
      <c r="CY236" s="17">
        <f t="shared" si="124"/>
        <v>0.92700000000000005</v>
      </c>
      <c r="CZ236" s="33" t="str">
        <f>IF(CY236&gt;='PAINEL E TARGET'!$T$11,'PAINEL E TARGET'!$S$11,
IF(CY236&gt;='PAINEL E TARGET'!$T$12,'PAINEL E TARGET'!$S$12,
IF(CY236&gt;='PAINEL E TARGET'!$T$13,'PAINEL E TARGET'!$S$13,
IF(CY236&gt;='PAINEL E TARGET'!$T$14,'PAINEL E TARGET'!$S$14,
IF(CY236&gt;='PAINEL E TARGET'!$T$15,'PAINEL E TARGET'!$S$15,
IF(CY236&gt;='PAINEL E TARGET'!$T$16,'PAINEL E TARGET'!$S$16,
IF(CY236&gt;='PAINEL E TARGET'!$T$17,'PAINEL E TARGET'!$S$17,
IF(CY236&gt;='PAINEL E TARGET'!$T$18,'PAINEL E TARGET'!$S$18,'PAINEL E TARGET'!$S$19))))))))</f>
        <v>1. Fx de 90% a 99,9%</v>
      </c>
      <c r="DA236" s="17">
        <f>IFERROR(VLOOKUP($BW236,'PAINEL E TARGET'!$G$1:$Q$99,7,0),0)</f>
        <v>0.15</v>
      </c>
      <c r="DB236" s="17">
        <f>VLOOKUP(CZ236,'PAINEL E TARGET'!$S$10:$U$19,3,0)</f>
        <v>0.5</v>
      </c>
      <c r="DC236" s="16">
        <f t="shared" si="139"/>
        <v>225</v>
      </c>
      <c r="DD236" s="17">
        <f t="shared" si="125"/>
        <v>0.96599999999999997</v>
      </c>
      <c r="DE236" s="33" t="str">
        <f>IF(DD236&gt;='PAINEL E TARGET'!$T$11,'PAINEL E TARGET'!$S$11,
IF(DD236&gt;='PAINEL E TARGET'!$T$12,'PAINEL E TARGET'!$S$12,
IF(DD236&gt;='PAINEL E TARGET'!$T$13,'PAINEL E TARGET'!$S$13,
IF(DD236&gt;='PAINEL E TARGET'!$T$14,'PAINEL E TARGET'!$S$14,
IF(DD236&gt;='PAINEL E TARGET'!$T$15,'PAINEL E TARGET'!$S$15,
IF(DD236&gt;='PAINEL E TARGET'!$T$16,'PAINEL E TARGET'!$S$16,
IF(DD236&gt;='PAINEL E TARGET'!$T$17,'PAINEL E TARGET'!$S$17,
IF(DD236&gt;='PAINEL E TARGET'!$T$18,'PAINEL E TARGET'!$S$18,'PAINEL E TARGET'!$S$19))))))))</f>
        <v>1. Fx de 90% a 99,9%</v>
      </c>
      <c r="DF236" s="17">
        <f>IFERROR(VLOOKUP($BW236,'PAINEL E TARGET'!$G$1:$Q$99,8,0),0)</f>
        <v>0.1</v>
      </c>
      <c r="DG236" s="17">
        <f>VLOOKUP(DE236,'PAINEL E TARGET'!$S$10:$U$19,3,0)</f>
        <v>0.5</v>
      </c>
      <c r="DH236" s="16">
        <f t="shared" si="140"/>
        <v>150</v>
      </c>
      <c r="DI236" s="17">
        <f t="shared" si="126"/>
        <v>0.67300000000000004</v>
      </c>
      <c r="DJ236" s="33" t="str">
        <f>IF(DI236&gt;='PAINEL E TARGET'!$T$11,'PAINEL E TARGET'!$S$11,
IF(DI236&gt;='PAINEL E TARGET'!$T$12,'PAINEL E TARGET'!$S$12,
IF(DI236&gt;='PAINEL E TARGET'!$T$13,'PAINEL E TARGET'!$S$13,
IF(DI236&gt;='PAINEL E TARGET'!$T$14,'PAINEL E TARGET'!$S$14,
IF(DI236&gt;='PAINEL E TARGET'!$T$15,'PAINEL E TARGET'!$S$15,
IF(DI236&gt;='PAINEL E TARGET'!$T$16,'PAINEL E TARGET'!$S$16,
IF(DI236&gt;='PAINEL E TARGET'!$T$17,'PAINEL E TARGET'!$S$17,
IF(DI236&gt;='PAINEL E TARGET'!$T$18,'PAINEL E TARGET'!$S$18,'PAINEL E TARGET'!$S$19))))))))</f>
        <v>Não elegível</v>
      </c>
      <c r="DK236" s="17">
        <f>IFERROR(VLOOKUP($BW236,'PAINEL E TARGET'!$G$1:$Q$99,9,0),0)</f>
        <v>0.05</v>
      </c>
      <c r="DL236" s="17">
        <f>VLOOKUP(DJ236,'PAINEL E TARGET'!$S$10:$U$19,3,0)</f>
        <v>0</v>
      </c>
      <c r="DM236" s="16">
        <f t="shared" si="141"/>
        <v>0</v>
      </c>
      <c r="DN236" s="17">
        <f t="shared" si="127"/>
        <v>0.68300000000000005</v>
      </c>
      <c r="DO236" s="33" t="str">
        <f>IF(DN236&gt;='PAINEL E TARGET'!$T$11,'PAINEL E TARGET'!$S$11,
IF(DN236&gt;='PAINEL E TARGET'!$T$12,'PAINEL E TARGET'!$S$12,
IF(DN236&gt;='PAINEL E TARGET'!$T$13,'PAINEL E TARGET'!$S$13,
IF(DN236&gt;='PAINEL E TARGET'!$T$14,'PAINEL E TARGET'!$S$14,
IF(DN236&gt;='PAINEL E TARGET'!$T$15,'PAINEL E TARGET'!$S$15,
IF(DN236&gt;='PAINEL E TARGET'!$T$16,'PAINEL E TARGET'!$S$16,
IF(DN236&gt;='PAINEL E TARGET'!$T$17,'PAINEL E TARGET'!$S$17,
IF(DN236&gt;='PAINEL E TARGET'!$T$18,'PAINEL E TARGET'!$S$18,'PAINEL E TARGET'!$S$19))))))))</f>
        <v>Não elegível</v>
      </c>
      <c r="DP236" s="17">
        <f>IFERROR(VLOOKUP($BW236,'PAINEL E TARGET'!$G$1:$Q$99,10,0),0)</f>
        <v>0</v>
      </c>
      <c r="DQ236" s="17">
        <f>VLOOKUP(DO236,'PAINEL E TARGET'!$S$10:$U$19,3,0)</f>
        <v>0</v>
      </c>
      <c r="DR236" s="16">
        <f t="shared" si="142"/>
        <v>0</v>
      </c>
      <c r="DS236" s="17">
        <f t="shared" si="128"/>
        <v>0.83799999999999997</v>
      </c>
      <c r="DT236" s="16">
        <f>IF(DS236&gt;=1,VLOOKUP(BO236,'PAINEL E TARGET'!$S$1:$W$8,5,0),0)</f>
        <v>0</v>
      </c>
      <c r="DU236" s="16">
        <f t="shared" si="143"/>
        <v>975</v>
      </c>
    </row>
    <row r="237" spans="2:125" s="32" customFormat="1" x14ac:dyDescent="0.2">
      <c r="B237" s="44">
        <v>43541</v>
      </c>
      <c r="C237" s="65">
        <v>1025</v>
      </c>
      <c r="D237" s="66" t="s">
        <v>241</v>
      </c>
      <c r="E237" s="65">
        <v>515</v>
      </c>
      <c r="F237" s="65" t="s">
        <v>944</v>
      </c>
      <c r="G237" s="67">
        <v>3694780.8489136635</v>
      </c>
      <c r="H237" s="67">
        <v>2250125.5308718774</v>
      </c>
      <c r="I237" s="67">
        <v>1674029.9600000002</v>
      </c>
      <c r="J237" s="68">
        <v>0.743971808253448</v>
      </c>
      <c r="K237" s="67">
        <v>335645.65476847172</v>
      </c>
      <c r="L237" s="67">
        <v>1810923.239059157</v>
      </c>
      <c r="M237" s="67">
        <v>215911.07</v>
      </c>
      <c r="N237" s="67">
        <v>1424697.77</v>
      </c>
      <c r="O237" s="67">
        <v>3527069.107276808</v>
      </c>
      <c r="P237" s="67">
        <v>9485.3544928698739</v>
      </c>
      <c r="Q237" s="67">
        <v>880.11</v>
      </c>
      <c r="R237" s="67">
        <v>0</v>
      </c>
      <c r="S237" s="67">
        <v>0</v>
      </c>
      <c r="T237" s="68">
        <v>0.10969310075401748</v>
      </c>
      <c r="U237" s="68">
        <v>0.10449360120682888</v>
      </c>
      <c r="V237" s="68">
        <v>0.95259957543867524</v>
      </c>
      <c r="W237" s="67">
        <v>234423.32</v>
      </c>
      <c r="X237" s="67">
        <v>171341.15999999997</v>
      </c>
      <c r="Y237" s="68">
        <v>0.73090492874173085</v>
      </c>
      <c r="Z237" s="68">
        <v>0.18076322689466789</v>
      </c>
      <c r="AA237" s="68">
        <v>0.17782355725938914</v>
      </c>
      <c r="AB237" s="68">
        <v>0.98373745763571863</v>
      </c>
      <c r="AC237" s="67">
        <v>388020.72</v>
      </c>
      <c r="AD237" s="67">
        <v>291738.90000000002</v>
      </c>
      <c r="AE237" s="68">
        <v>0.75186423034316319</v>
      </c>
      <c r="AF237" s="43">
        <v>80</v>
      </c>
      <c r="AG237" s="43">
        <v>73</v>
      </c>
      <c r="AH237" s="43">
        <v>57</v>
      </c>
      <c r="AI237" s="43">
        <v>48</v>
      </c>
      <c r="AJ237" s="67">
        <v>146135.75</v>
      </c>
      <c r="AK237" s="67">
        <v>116424.88999999998</v>
      </c>
      <c r="AL237" s="68">
        <v>0.7966899954323291</v>
      </c>
      <c r="AM237" s="67">
        <v>21452.480000000003</v>
      </c>
      <c r="AN237" s="67">
        <v>12789.159999999998</v>
      </c>
      <c r="AO237" s="68">
        <v>0.59616230850698826</v>
      </c>
      <c r="AP237" s="67">
        <v>5608.93</v>
      </c>
      <c r="AQ237" s="67">
        <v>5023.7599999999993</v>
      </c>
      <c r="AR237" s="68">
        <v>0.89567172348380153</v>
      </c>
      <c r="AS237" s="67">
        <v>61226.160000000011</v>
      </c>
      <c r="AT237" s="67">
        <v>37103.35</v>
      </c>
      <c r="AU237" s="68">
        <v>0.60600485152098371</v>
      </c>
      <c r="AV237" s="43">
        <v>3200.77</v>
      </c>
      <c r="AW237" s="43">
        <v>2664.4999999999995</v>
      </c>
      <c r="AX237" s="69">
        <v>0.83245594028936776</v>
      </c>
      <c r="AY237" s="43">
        <v>335645.65476847172</v>
      </c>
      <c r="AZ237" s="43">
        <v>215911.07</v>
      </c>
      <c r="BA237" s="43">
        <v>56049.605706538372</v>
      </c>
      <c r="BB237" s="43">
        <v>54194.669999999991</v>
      </c>
      <c r="BC237" s="43">
        <v>552075.31259643601</v>
      </c>
      <c r="BD237" s="43">
        <v>92385.988583324346</v>
      </c>
      <c r="BE237" s="43">
        <v>387105.93999999994</v>
      </c>
      <c r="BF237" s="43">
        <v>640819.55999999994</v>
      </c>
      <c r="BG237" s="43">
        <v>5281.1900000000014</v>
      </c>
      <c r="BH237" s="43">
        <v>97</v>
      </c>
      <c r="BI237" s="44">
        <v>43173</v>
      </c>
      <c r="BJ237" s="44">
        <v>43541</v>
      </c>
      <c r="BK237" s="44">
        <v>43172</v>
      </c>
      <c r="BL237" s="43">
        <f t="shared" si="129"/>
        <v>1674029.9600000002</v>
      </c>
      <c r="BM237" s="43">
        <f t="shared" si="130"/>
        <v>1640608.84</v>
      </c>
      <c r="BO237" s="16" t="str">
        <f>IFERROR(VLOOKUP($C237,'PORTE LOJA'!A:B,2,0),"PORTE 1")</f>
        <v>PORTE 5</v>
      </c>
      <c r="BP237" s="16">
        <f>VLOOKUP(BO237,'PAINEL E TARGET'!$S$1:$W$8,3,0)</f>
        <v>3750</v>
      </c>
      <c r="BQ237" s="16">
        <f t="shared" si="108"/>
        <v>1</v>
      </c>
      <c r="BR237" s="16">
        <f t="shared" si="109"/>
        <v>1</v>
      </c>
      <c r="BS237" s="16">
        <f t="shared" si="110"/>
        <v>1</v>
      </c>
      <c r="BT237" s="16">
        <f t="shared" si="111"/>
        <v>1</v>
      </c>
      <c r="BU237" s="16">
        <f t="shared" si="112"/>
        <v>1</v>
      </c>
      <c r="BV237" s="16">
        <f t="shared" si="113"/>
        <v>1</v>
      </c>
      <c r="BW237" s="17" t="str">
        <f t="shared" si="131"/>
        <v>111111</v>
      </c>
      <c r="BY237" s="17">
        <f t="shared" si="114"/>
        <v>0.74399999999999999</v>
      </c>
      <c r="BZ237" s="17">
        <f t="shared" si="115"/>
        <v>0.76400000000000001</v>
      </c>
      <c r="CA237" s="17" t="str">
        <f t="shared" si="132"/>
        <v>Sem Retira</v>
      </c>
      <c r="CB237" s="17">
        <f t="shared" si="133"/>
        <v>0.76400000000000001</v>
      </c>
      <c r="CC237" s="33" t="str">
        <f>IF(CB237&gt;='PAINEL E TARGET'!$T$11,'PAINEL E TARGET'!$S$11,
IF(CB237&gt;='PAINEL E TARGET'!$T$12,'PAINEL E TARGET'!$S$12,
IF(CB237&gt;='PAINEL E TARGET'!$T$13,'PAINEL E TARGET'!$S$13,
IF(CB237&gt;='PAINEL E TARGET'!$T$14,'PAINEL E TARGET'!$S$14,
IF(CB237&gt;='PAINEL E TARGET'!$T$15,'PAINEL E TARGET'!$S$15,
IF(CB237&gt;='PAINEL E TARGET'!$T$16,'PAINEL E TARGET'!$S$16,
IF(CB237&gt;='PAINEL E TARGET'!$T$17,'PAINEL E TARGET'!$S$17,
IF(CB237&gt;='PAINEL E TARGET'!$T$18,'PAINEL E TARGET'!$S$18,'PAINEL E TARGET'!$S$19))))))))</f>
        <v>Não elegível</v>
      </c>
      <c r="CD237" s="17">
        <f>IFERROR(VLOOKUP($BW237,'PAINEL E TARGET'!$G$1:$Q$99,4,0),0)</f>
        <v>0.25</v>
      </c>
      <c r="CE237" s="17">
        <f>VLOOKUP(CC237,'PAINEL E TARGET'!$S$10:$U$19,3,0)</f>
        <v>0</v>
      </c>
      <c r="CF237" s="16">
        <f t="shared" si="134"/>
        <v>0</v>
      </c>
      <c r="CG237" s="17">
        <f t="shared" si="116"/>
        <v>0.79700000000000004</v>
      </c>
      <c r="CH237" s="17">
        <f t="shared" si="117"/>
        <v>0.59599999999999997</v>
      </c>
      <c r="CI237" s="17">
        <f t="shared" si="118"/>
        <v>0.89600000000000002</v>
      </c>
      <c r="CJ237" s="17">
        <f t="shared" si="119"/>
        <v>0.60599999999999998</v>
      </c>
      <c r="CK237" s="17">
        <f t="shared" si="120"/>
        <v>0.83199999999999996</v>
      </c>
      <c r="CL237" s="17">
        <f t="shared" si="121"/>
        <v>0.73099999999999998</v>
      </c>
      <c r="CM237" s="16">
        <f t="shared" si="122"/>
        <v>3</v>
      </c>
      <c r="CN237" s="17" t="str">
        <f t="shared" si="135"/>
        <v>não ok</v>
      </c>
      <c r="CO237" s="17">
        <f t="shared" si="136"/>
        <v>0</v>
      </c>
      <c r="CP237" s="33" t="str">
        <f>IF(CO237&gt;='PAINEL E TARGET'!$T$11,'PAINEL E TARGET'!$S$11,
IF(CO237&gt;='PAINEL E TARGET'!$T$12,'PAINEL E TARGET'!$S$12,
IF(CO237&gt;='PAINEL E TARGET'!$T$13,'PAINEL E TARGET'!$S$13,
IF(CO237&gt;='PAINEL E TARGET'!$T$14,'PAINEL E TARGET'!$S$14,
IF(CO237&gt;='PAINEL E TARGET'!$T$15,'PAINEL E TARGET'!$S$15,
IF(CO237&gt;='PAINEL E TARGET'!$T$16,'PAINEL E TARGET'!$S$16,
IF(CO237&gt;='PAINEL E TARGET'!$T$17,'PAINEL E TARGET'!$S$17,
IF(CO237&gt;='PAINEL E TARGET'!$T$18,'PAINEL E TARGET'!$S$18,'PAINEL E TARGET'!$S$19))))))))</f>
        <v>Não elegível</v>
      </c>
      <c r="CQ237" s="17">
        <f>IFERROR(VLOOKUP($BW237,'PAINEL E TARGET'!$G$1:$Q$99,5,0),0)</f>
        <v>0.25</v>
      </c>
      <c r="CR237" s="17">
        <f>VLOOKUP(CP237,'PAINEL E TARGET'!$S$10:$U$19,3,0)</f>
        <v>0</v>
      </c>
      <c r="CS237" s="16">
        <f t="shared" si="137"/>
        <v>0</v>
      </c>
      <c r="CT237" s="17">
        <f t="shared" si="123"/>
        <v>0.752</v>
      </c>
      <c r="CU237" s="33" t="str">
        <f>IF(CT237&gt;='PAINEL E TARGET'!$T$11,'PAINEL E TARGET'!$S$11,
IF(CT237&gt;='PAINEL E TARGET'!$T$12,'PAINEL E TARGET'!$S$12,
IF(CT237&gt;='PAINEL E TARGET'!$T$13,'PAINEL E TARGET'!$S$13,
IF(CT237&gt;='PAINEL E TARGET'!$T$14,'PAINEL E TARGET'!$S$14,
IF(CT237&gt;='PAINEL E TARGET'!$T$15,'PAINEL E TARGET'!$S$15,
IF(CT237&gt;='PAINEL E TARGET'!$T$16,'PAINEL E TARGET'!$S$16,
IF(CT237&gt;='PAINEL E TARGET'!$T$17,'PAINEL E TARGET'!$S$17,
IF(CT237&gt;='PAINEL E TARGET'!$T$18,'PAINEL E TARGET'!$S$18,'PAINEL E TARGET'!$S$19))))))))</f>
        <v>Não elegível</v>
      </c>
      <c r="CV237" s="17">
        <f>IFERROR(VLOOKUP($BW237,'PAINEL E TARGET'!$G$1:$Q$99,6,0),0)</f>
        <v>0.2</v>
      </c>
      <c r="CW237" s="17">
        <f>VLOOKUP(CU237,'PAINEL E TARGET'!$S$10:$U$19,3,0)</f>
        <v>0</v>
      </c>
      <c r="CX237" s="16">
        <f t="shared" si="138"/>
        <v>0</v>
      </c>
      <c r="CY237" s="17">
        <f t="shared" si="124"/>
        <v>0.64300000000000002</v>
      </c>
      <c r="CZ237" s="33" t="str">
        <f>IF(CY237&gt;='PAINEL E TARGET'!$T$11,'PAINEL E TARGET'!$S$11,
IF(CY237&gt;='PAINEL E TARGET'!$T$12,'PAINEL E TARGET'!$S$12,
IF(CY237&gt;='PAINEL E TARGET'!$T$13,'PAINEL E TARGET'!$S$13,
IF(CY237&gt;='PAINEL E TARGET'!$T$14,'PAINEL E TARGET'!$S$14,
IF(CY237&gt;='PAINEL E TARGET'!$T$15,'PAINEL E TARGET'!$S$15,
IF(CY237&gt;='PAINEL E TARGET'!$T$16,'PAINEL E TARGET'!$S$16,
IF(CY237&gt;='PAINEL E TARGET'!$T$17,'PAINEL E TARGET'!$S$17,
IF(CY237&gt;='PAINEL E TARGET'!$T$18,'PAINEL E TARGET'!$S$18,'PAINEL E TARGET'!$S$19))))))))</f>
        <v>Não elegível</v>
      </c>
      <c r="DA237" s="17">
        <f>IFERROR(VLOOKUP($BW237,'PAINEL E TARGET'!$G$1:$Q$99,7,0),0)</f>
        <v>0.15</v>
      </c>
      <c r="DB237" s="17">
        <f>VLOOKUP(CZ237,'PAINEL E TARGET'!$S$10:$U$19,3,0)</f>
        <v>0</v>
      </c>
      <c r="DC237" s="16">
        <f t="shared" si="139"/>
        <v>0</v>
      </c>
      <c r="DD237" s="17">
        <f t="shared" si="125"/>
        <v>0.96699999999999997</v>
      </c>
      <c r="DE237" s="33" t="str">
        <f>IF(DD237&gt;='PAINEL E TARGET'!$T$11,'PAINEL E TARGET'!$S$11,
IF(DD237&gt;='PAINEL E TARGET'!$T$12,'PAINEL E TARGET'!$S$12,
IF(DD237&gt;='PAINEL E TARGET'!$T$13,'PAINEL E TARGET'!$S$13,
IF(DD237&gt;='PAINEL E TARGET'!$T$14,'PAINEL E TARGET'!$S$14,
IF(DD237&gt;='PAINEL E TARGET'!$T$15,'PAINEL E TARGET'!$S$15,
IF(DD237&gt;='PAINEL E TARGET'!$T$16,'PAINEL E TARGET'!$S$16,
IF(DD237&gt;='PAINEL E TARGET'!$T$17,'PAINEL E TARGET'!$S$17,
IF(DD237&gt;='PAINEL E TARGET'!$T$18,'PAINEL E TARGET'!$S$18,'PAINEL E TARGET'!$S$19))))))))</f>
        <v>1. Fx de 90% a 99,9%</v>
      </c>
      <c r="DF237" s="17">
        <f>IFERROR(VLOOKUP($BW237,'PAINEL E TARGET'!$G$1:$Q$99,8,0),0)</f>
        <v>0.1</v>
      </c>
      <c r="DG237" s="17">
        <f>VLOOKUP(DE237,'PAINEL E TARGET'!$S$10:$U$19,3,0)</f>
        <v>0.5</v>
      </c>
      <c r="DH237" s="16">
        <f t="shared" si="140"/>
        <v>187.5</v>
      </c>
      <c r="DI237" s="17">
        <f t="shared" si="126"/>
        <v>0.84199999999999997</v>
      </c>
      <c r="DJ237" s="33" t="str">
        <f>IF(DI237&gt;='PAINEL E TARGET'!$T$11,'PAINEL E TARGET'!$S$11,
IF(DI237&gt;='PAINEL E TARGET'!$T$12,'PAINEL E TARGET'!$S$12,
IF(DI237&gt;='PAINEL E TARGET'!$T$13,'PAINEL E TARGET'!$S$13,
IF(DI237&gt;='PAINEL E TARGET'!$T$14,'PAINEL E TARGET'!$S$14,
IF(DI237&gt;='PAINEL E TARGET'!$T$15,'PAINEL E TARGET'!$S$15,
IF(DI237&gt;='PAINEL E TARGET'!$T$16,'PAINEL E TARGET'!$S$16,
IF(DI237&gt;='PAINEL E TARGET'!$T$17,'PAINEL E TARGET'!$S$17,
IF(DI237&gt;='PAINEL E TARGET'!$T$18,'PAINEL E TARGET'!$S$18,'PAINEL E TARGET'!$S$19))))))))</f>
        <v>Não elegível</v>
      </c>
      <c r="DK237" s="17">
        <f>IFERROR(VLOOKUP($BW237,'PAINEL E TARGET'!$G$1:$Q$99,9,0),0)</f>
        <v>0.05</v>
      </c>
      <c r="DL237" s="17">
        <f>VLOOKUP(DJ237,'PAINEL E TARGET'!$S$10:$U$19,3,0)</f>
        <v>0</v>
      </c>
      <c r="DM237" s="16">
        <f t="shared" si="141"/>
        <v>0</v>
      </c>
      <c r="DN237" s="17">
        <f t="shared" si="127"/>
        <v>0.83199999999999996</v>
      </c>
      <c r="DO237" s="33" t="str">
        <f>IF(DN237&gt;='PAINEL E TARGET'!$T$11,'PAINEL E TARGET'!$S$11,
IF(DN237&gt;='PAINEL E TARGET'!$T$12,'PAINEL E TARGET'!$S$12,
IF(DN237&gt;='PAINEL E TARGET'!$T$13,'PAINEL E TARGET'!$S$13,
IF(DN237&gt;='PAINEL E TARGET'!$T$14,'PAINEL E TARGET'!$S$14,
IF(DN237&gt;='PAINEL E TARGET'!$T$15,'PAINEL E TARGET'!$S$15,
IF(DN237&gt;='PAINEL E TARGET'!$T$16,'PAINEL E TARGET'!$S$16,
IF(DN237&gt;='PAINEL E TARGET'!$T$17,'PAINEL E TARGET'!$S$17,
IF(DN237&gt;='PAINEL E TARGET'!$T$18,'PAINEL E TARGET'!$S$18,'PAINEL E TARGET'!$S$19))))))))</f>
        <v>Não elegível</v>
      </c>
      <c r="DP237" s="17">
        <f>IFERROR(VLOOKUP($BW237,'PAINEL E TARGET'!$G$1:$Q$99,10,0),0)</f>
        <v>0</v>
      </c>
      <c r="DQ237" s="17">
        <f>VLOOKUP(DO237,'PAINEL E TARGET'!$S$10:$U$19,3,0)</f>
        <v>0</v>
      </c>
      <c r="DR237" s="16">
        <f t="shared" si="142"/>
        <v>0</v>
      </c>
      <c r="DS237" s="17">
        <f t="shared" si="128"/>
        <v>0.91300000000000003</v>
      </c>
      <c r="DT237" s="16">
        <f>IF(DS237&gt;=1,VLOOKUP(BO237,'PAINEL E TARGET'!$S$1:$W$8,5,0),0)</f>
        <v>0</v>
      </c>
      <c r="DU237" s="16">
        <f t="shared" si="143"/>
        <v>187.5</v>
      </c>
    </row>
    <row r="238" spans="2:125" s="32" customFormat="1" x14ac:dyDescent="0.2">
      <c r="B238" s="44">
        <v>43541</v>
      </c>
      <c r="C238" s="65">
        <v>1026</v>
      </c>
      <c r="D238" s="66" t="s">
        <v>242</v>
      </c>
      <c r="E238" s="65">
        <v>411</v>
      </c>
      <c r="F238" s="65" t="s">
        <v>1020</v>
      </c>
      <c r="G238" s="67">
        <v>3033028.3504745071</v>
      </c>
      <c r="H238" s="67">
        <v>1842744.6600848644</v>
      </c>
      <c r="I238" s="67">
        <v>1491987.33</v>
      </c>
      <c r="J238" s="68">
        <v>0.80965494694815132</v>
      </c>
      <c r="K238" s="67">
        <v>280242.88691199216</v>
      </c>
      <c r="L238" s="67">
        <v>1490391.4686430765</v>
      </c>
      <c r="M238" s="67">
        <v>255916.26</v>
      </c>
      <c r="N238" s="67">
        <v>1185759.75</v>
      </c>
      <c r="O238" s="67">
        <v>2913064.2284313873</v>
      </c>
      <c r="P238" s="67" t="s">
        <v>1082</v>
      </c>
      <c r="Q238" s="67" t="s">
        <v>1082</v>
      </c>
      <c r="R238" s="67">
        <v>0</v>
      </c>
      <c r="S238" s="67">
        <v>0</v>
      </c>
      <c r="T238" s="68">
        <v>9.7095088808499708E-2</v>
      </c>
      <c r="U238" s="68">
        <v>8.8886302547269272E-2</v>
      </c>
      <c r="V238" s="68">
        <v>0.91545621553093592</v>
      </c>
      <c r="W238" s="67">
        <v>171919.9</v>
      </c>
      <c r="X238" s="67">
        <v>128145.25</v>
      </c>
      <c r="Y238" s="68">
        <v>0.7453776438911377</v>
      </c>
      <c r="Z238" s="68">
        <v>0.16403752648804104</v>
      </c>
      <c r="AA238" s="68">
        <v>0.18913521353525189</v>
      </c>
      <c r="AB238" s="68">
        <v>1.1529996677256686</v>
      </c>
      <c r="AC238" s="67">
        <v>290450.48</v>
      </c>
      <c r="AD238" s="67">
        <v>272671.69999999995</v>
      </c>
      <c r="AE238" s="68">
        <v>0.93878894605372998</v>
      </c>
      <c r="AF238" s="43">
        <v>80</v>
      </c>
      <c r="AG238" s="43">
        <v>83</v>
      </c>
      <c r="AH238" s="43">
        <v>56</v>
      </c>
      <c r="AI238" s="43">
        <v>33</v>
      </c>
      <c r="AJ238" s="67">
        <v>95323.639999999985</v>
      </c>
      <c r="AK238" s="67">
        <v>74378</v>
      </c>
      <c r="AL238" s="68">
        <v>0.78026814754451268</v>
      </c>
      <c r="AM238" s="67">
        <v>21258.83</v>
      </c>
      <c r="AN238" s="67">
        <v>10471.91</v>
      </c>
      <c r="AO238" s="68">
        <v>0.49259107862474083</v>
      </c>
      <c r="AP238" s="67">
        <v>9748.7699999999986</v>
      </c>
      <c r="AQ238" s="67">
        <v>8149.829999999999</v>
      </c>
      <c r="AR238" s="68">
        <v>0.83598546278145858</v>
      </c>
      <c r="AS238" s="67">
        <v>45588.66</v>
      </c>
      <c r="AT238" s="67">
        <v>35145.51</v>
      </c>
      <c r="AU238" s="68">
        <v>0.77092658569038874</v>
      </c>
      <c r="AV238" s="43">
        <v>2584.4799999999996</v>
      </c>
      <c r="AW238" s="43">
        <v>2289.5299999999997</v>
      </c>
      <c r="AX238" s="69">
        <v>0.88587646257661123</v>
      </c>
      <c r="AY238" s="43">
        <v>280242.88691199216</v>
      </c>
      <c r="AZ238" s="43">
        <v>255916.25999999998</v>
      </c>
      <c r="BA238" s="43">
        <v>72574.447875882935</v>
      </c>
      <c r="BB238" s="43">
        <v>65071.090000000004</v>
      </c>
      <c r="BC238" s="43">
        <v>461051.34552699246</v>
      </c>
      <c r="BD238" s="43">
        <v>119510.86591039784</v>
      </c>
      <c r="BE238" s="43">
        <v>284590.28999999998</v>
      </c>
      <c r="BF238" s="43">
        <v>480802.07</v>
      </c>
      <c r="BG238" s="43">
        <v>4259.3499999999995</v>
      </c>
      <c r="BH238" s="43">
        <v>109</v>
      </c>
      <c r="BI238" s="44">
        <v>43173</v>
      </c>
      <c r="BJ238" s="44">
        <v>43541</v>
      </c>
      <c r="BK238" s="44">
        <v>43172</v>
      </c>
      <c r="BL238" s="43">
        <f t="shared" si="129"/>
        <v>1491987.33</v>
      </c>
      <c r="BM238" s="43">
        <f t="shared" si="130"/>
        <v>1441676.01</v>
      </c>
      <c r="BO238" s="16" t="str">
        <f>IFERROR(VLOOKUP($C238,'PORTE LOJA'!A:B,2,0),"PORTE 1")</f>
        <v>PORTE 4</v>
      </c>
      <c r="BP238" s="16">
        <f>VLOOKUP(BO238,'PAINEL E TARGET'!$S$1:$W$8,3,0)</f>
        <v>3000</v>
      </c>
      <c r="BQ238" s="16">
        <f t="shared" si="108"/>
        <v>1</v>
      </c>
      <c r="BR238" s="16">
        <f t="shared" si="109"/>
        <v>1</v>
      </c>
      <c r="BS238" s="16">
        <f t="shared" si="110"/>
        <v>1</v>
      </c>
      <c r="BT238" s="16">
        <f t="shared" si="111"/>
        <v>1</v>
      </c>
      <c r="BU238" s="16">
        <f t="shared" si="112"/>
        <v>1</v>
      </c>
      <c r="BV238" s="16">
        <f t="shared" si="113"/>
        <v>1</v>
      </c>
      <c r="BW238" s="17" t="str">
        <f t="shared" si="131"/>
        <v>111111</v>
      </c>
      <c r="BY238" s="17">
        <f t="shared" si="114"/>
        <v>0.81</v>
      </c>
      <c r="BZ238" s="17">
        <f t="shared" si="115"/>
        <v>0.81399999999999995</v>
      </c>
      <c r="CA238" s="17" t="str">
        <f t="shared" si="132"/>
        <v>Sem Retira</v>
      </c>
      <c r="CB238" s="17">
        <f t="shared" si="133"/>
        <v>0.81399999999999995</v>
      </c>
      <c r="CC238" s="33" t="str">
        <f>IF(CB238&gt;='PAINEL E TARGET'!$T$11,'PAINEL E TARGET'!$S$11,
IF(CB238&gt;='PAINEL E TARGET'!$T$12,'PAINEL E TARGET'!$S$12,
IF(CB238&gt;='PAINEL E TARGET'!$T$13,'PAINEL E TARGET'!$S$13,
IF(CB238&gt;='PAINEL E TARGET'!$T$14,'PAINEL E TARGET'!$S$14,
IF(CB238&gt;='PAINEL E TARGET'!$T$15,'PAINEL E TARGET'!$S$15,
IF(CB238&gt;='PAINEL E TARGET'!$T$16,'PAINEL E TARGET'!$S$16,
IF(CB238&gt;='PAINEL E TARGET'!$T$17,'PAINEL E TARGET'!$S$17,
IF(CB238&gt;='PAINEL E TARGET'!$T$18,'PAINEL E TARGET'!$S$18,'PAINEL E TARGET'!$S$19))))))))</f>
        <v>Não elegível</v>
      </c>
      <c r="CD238" s="17">
        <f>IFERROR(VLOOKUP($BW238,'PAINEL E TARGET'!$G$1:$Q$99,4,0),0)</f>
        <v>0.25</v>
      </c>
      <c r="CE238" s="17">
        <f>VLOOKUP(CC238,'PAINEL E TARGET'!$S$10:$U$19,3,0)</f>
        <v>0</v>
      </c>
      <c r="CF238" s="16">
        <f t="shared" si="134"/>
        <v>0</v>
      </c>
      <c r="CG238" s="17">
        <f t="shared" si="116"/>
        <v>0.78</v>
      </c>
      <c r="CH238" s="17">
        <f t="shared" si="117"/>
        <v>0.49299999999999999</v>
      </c>
      <c r="CI238" s="17">
        <f t="shared" si="118"/>
        <v>0.83599999999999997</v>
      </c>
      <c r="CJ238" s="17">
        <f t="shared" si="119"/>
        <v>0.77100000000000002</v>
      </c>
      <c r="CK238" s="17">
        <f t="shared" si="120"/>
        <v>0.88600000000000001</v>
      </c>
      <c r="CL238" s="17">
        <f t="shared" si="121"/>
        <v>0.745</v>
      </c>
      <c r="CM238" s="16">
        <f t="shared" si="122"/>
        <v>4</v>
      </c>
      <c r="CN238" s="17" t="str">
        <f t="shared" si="135"/>
        <v>não ok</v>
      </c>
      <c r="CO238" s="17">
        <f t="shared" si="136"/>
        <v>0</v>
      </c>
      <c r="CP238" s="33" t="str">
        <f>IF(CO238&gt;='PAINEL E TARGET'!$T$11,'PAINEL E TARGET'!$S$11,
IF(CO238&gt;='PAINEL E TARGET'!$T$12,'PAINEL E TARGET'!$S$12,
IF(CO238&gt;='PAINEL E TARGET'!$T$13,'PAINEL E TARGET'!$S$13,
IF(CO238&gt;='PAINEL E TARGET'!$T$14,'PAINEL E TARGET'!$S$14,
IF(CO238&gt;='PAINEL E TARGET'!$T$15,'PAINEL E TARGET'!$S$15,
IF(CO238&gt;='PAINEL E TARGET'!$T$16,'PAINEL E TARGET'!$S$16,
IF(CO238&gt;='PAINEL E TARGET'!$T$17,'PAINEL E TARGET'!$S$17,
IF(CO238&gt;='PAINEL E TARGET'!$T$18,'PAINEL E TARGET'!$S$18,'PAINEL E TARGET'!$S$19))))))))</f>
        <v>Não elegível</v>
      </c>
      <c r="CQ238" s="17">
        <f>IFERROR(VLOOKUP($BW238,'PAINEL E TARGET'!$G$1:$Q$99,5,0),0)</f>
        <v>0.25</v>
      </c>
      <c r="CR238" s="17">
        <f>VLOOKUP(CP238,'PAINEL E TARGET'!$S$10:$U$19,3,0)</f>
        <v>0</v>
      </c>
      <c r="CS238" s="16">
        <f t="shared" si="137"/>
        <v>0</v>
      </c>
      <c r="CT238" s="17">
        <f t="shared" si="123"/>
        <v>0.93899999999999995</v>
      </c>
      <c r="CU238" s="33" t="str">
        <f>IF(CT238&gt;='PAINEL E TARGET'!$T$11,'PAINEL E TARGET'!$S$11,
IF(CT238&gt;='PAINEL E TARGET'!$T$12,'PAINEL E TARGET'!$S$12,
IF(CT238&gt;='PAINEL E TARGET'!$T$13,'PAINEL E TARGET'!$S$13,
IF(CT238&gt;='PAINEL E TARGET'!$T$14,'PAINEL E TARGET'!$S$14,
IF(CT238&gt;='PAINEL E TARGET'!$T$15,'PAINEL E TARGET'!$S$15,
IF(CT238&gt;='PAINEL E TARGET'!$T$16,'PAINEL E TARGET'!$S$16,
IF(CT238&gt;='PAINEL E TARGET'!$T$17,'PAINEL E TARGET'!$S$17,
IF(CT238&gt;='PAINEL E TARGET'!$T$18,'PAINEL E TARGET'!$S$18,'PAINEL E TARGET'!$S$19))))))))</f>
        <v>1. Fx de 90% a 99,9%</v>
      </c>
      <c r="CV238" s="17">
        <f>IFERROR(VLOOKUP($BW238,'PAINEL E TARGET'!$G$1:$Q$99,6,0),0)</f>
        <v>0.2</v>
      </c>
      <c r="CW238" s="17">
        <f>VLOOKUP(CU238,'PAINEL E TARGET'!$S$10:$U$19,3,0)</f>
        <v>0.5</v>
      </c>
      <c r="CX238" s="16">
        <f t="shared" si="138"/>
        <v>300</v>
      </c>
      <c r="CY238" s="17">
        <f t="shared" si="124"/>
        <v>0.91300000000000003</v>
      </c>
      <c r="CZ238" s="33" t="str">
        <f>IF(CY238&gt;='PAINEL E TARGET'!$T$11,'PAINEL E TARGET'!$S$11,
IF(CY238&gt;='PAINEL E TARGET'!$T$12,'PAINEL E TARGET'!$S$12,
IF(CY238&gt;='PAINEL E TARGET'!$T$13,'PAINEL E TARGET'!$S$13,
IF(CY238&gt;='PAINEL E TARGET'!$T$14,'PAINEL E TARGET'!$S$14,
IF(CY238&gt;='PAINEL E TARGET'!$T$15,'PAINEL E TARGET'!$S$15,
IF(CY238&gt;='PAINEL E TARGET'!$T$16,'PAINEL E TARGET'!$S$16,
IF(CY238&gt;='PAINEL E TARGET'!$T$17,'PAINEL E TARGET'!$S$17,
IF(CY238&gt;='PAINEL E TARGET'!$T$18,'PAINEL E TARGET'!$S$18,'PAINEL E TARGET'!$S$19))))))))</f>
        <v>1. Fx de 90% a 99,9%</v>
      </c>
      <c r="DA238" s="17">
        <f>IFERROR(VLOOKUP($BW238,'PAINEL E TARGET'!$G$1:$Q$99,7,0),0)</f>
        <v>0.15</v>
      </c>
      <c r="DB238" s="17">
        <f>VLOOKUP(CZ238,'PAINEL E TARGET'!$S$10:$U$19,3,0)</f>
        <v>0.5</v>
      </c>
      <c r="DC238" s="16">
        <f t="shared" si="139"/>
        <v>225</v>
      </c>
      <c r="DD238" s="17">
        <f t="shared" si="125"/>
        <v>0.89700000000000002</v>
      </c>
      <c r="DE238" s="33" t="str">
        <f>IF(DD238&gt;='PAINEL E TARGET'!$T$11,'PAINEL E TARGET'!$S$11,
IF(DD238&gt;='PAINEL E TARGET'!$T$12,'PAINEL E TARGET'!$S$12,
IF(DD238&gt;='PAINEL E TARGET'!$T$13,'PAINEL E TARGET'!$S$13,
IF(DD238&gt;='PAINEL E TARGET'!$T$14,'PAINEL E TARGET'!$S$14,
IF(DD238&gt;='PAINEL E TARGET'!$T$15,'PAINEL E TARGET'!$S$15,
IF(DD238&gt;='PAINEL E TARGET'!$T$16,'PAINEL E TARGET'!$S$16,
IF(DD238&gt;='PAINEL E TARGET'!$T$17,'PAINEL E TARGET'!$S$17,
IF(DD238&gt;='PAINEL E TARGET'!$T$18,'PAINEL E TARGET'!$S$18,'PAINEL E TARGET'!$S$19))))))))</f>
        <v>Não elegível</v>
      </c>
      <c r="DF238" s="17">
        <f>IFERROR(VLOOKUP($BW238,'PAINEL E TARGET'!$G$1:$Q$99,8,0),0)</f>
        <v>0.1</v>
      </c>
      <c r="DG238" s="17">
        <f>VLOOKUP(DE238,'PAINEL E TARGET'!$S$10:$U$19,3,0)</f>
        <v>0</v>
      </c>
      <c r="DH238" s="16">
        <f t="shared" si="140"/>
        <v>0</v>
      </c>
      <c r="DI238" s="17">
        <f t="shared" si="126"/>
        <v>0.58899999999999997</v>
      </c>
      <c r="DJ238" s="33" t="str">
        <f>IF(DI238&gt;='PAINEL E TARGET'!$T$11,'PAINEL E TARGET'!$S$11,
IF(DI238&gt;='PAINEL E TARGET'!$T$12,'PAINEL E TARGET'!$S$12,
IF(DI238&gt;='PAINEL E TARGET'!$T$13,'PAINEL E TARGET'!$S$13,
IF(DI238&gt;='PAINEL E TARGET'!$T$14,'PAINEL E TARGET'!$S$14,
IF(DI238&gt;='PAINEL E TARGET'!$T$15,'PAINEL E TARGET'!$S$15,
IF(DI238&gt;='PAINEL E TARGET'!$T$16,'PAINEL E TARGET'!$S$16,
IF(DI238&gt;='PAINEL E TARGET'!$T$17,'PAINEL E TARGET'!$S$17,
IF(DI238&gt;='PAINEL E TARGET'!$T$18,'PAINEL E TARGET'!$S$18,'PAINEL E TARGET'!$S$19))))))))</f>
        <v>Não elegível</v>
      </c>
      <c r="DK238" s="17">
        <f>IFERROR(VLOOKUP($BW238,'PAINEL E TARGET'!$G$1:$Q$99,9,0),0)</f>
        <v>0.05</v>
      </c>
      <c r="DL238" s="17">
        <f>VLOOKUP(DJ238,'PAINEL E TARGET'!$S$10:$U$19,3,0)</f>
        <v>0</v>
      </c>
      <c r="DM238" s="16">
        <f t="shared" si="141"/>
        <v>0</v>
      </c>
      <c r="DN238" s="17">
        <f t="shared" si="127"/>
        <v>0.88600000000000001</v>
      </c>
      <c r="DO238" s="33" t="str">
        <f>IF(DN238&gt;='PAINEL E TARGET'!$T$11,'PAINEL E TARGET'!$S$11,
IF(DN238&gt;='PAINEL E TARGET'!$T$12,'PAINEL E TARGET'!$S$12,
IF(DN238&gt;='PAINEL E TARGET'!$T$13,'PAINEL E TARGET'!$S$13,
IF(DN238&gt;='PAINEL E TARGET'!$T$14,'PAINEL E TARGET'!$S$14,
IF(DN238&gt;='PAINEL E TARGET'!$T$15,'PAINEL E TARGET'!$S$15,
IF(DN238&gt;='PAINEL E TARGET'!$T$16,'PAINEL E TARGET'!$S$16,
IF(DN238&gt;='PAINEL E TARGET'!$T$17,'PAINEL E TARGET'!$S$17,
IF(DN238&gt;='PAINEL E TARGET'!$T$18,'PAINEL E TARGET'!$S$18,'PAINEL E TARGET'!$S$19))))))))</f>
        <v>Não elegível</v>
      </c>
      <c r="DP238" s="17">
        <f>IFERROR(VLOOKUP($BW238,'PAINEL E TARGET'!$G$1:$Q$99,10,0),0)</f>
        <v>0</v>
      </c>
      <c r="DQ238" s="17">
        <f>VLOOKUP(DO238,'PAINEL E TARGET'!$S$10:$U$19,3,0)</f>
        <v>0</v>
      </c>
      <c r="DR238" s="16">
        <f t="shared" si="142"/>
        <v>0</v>
      </c>
      <c r="DS238" s="17">
        <f t="shared" si="128"/>
        <v>1.038</v>
      </c>
      <c r="DT238" s="16">
        <f>IF(DS238&gt;=1,VLOOKUP(BO238,'PAINEL E TARGET'!$S$1:$W$8,5,0),0)</f>
        <v>300</v>
      </c>
      <c r="DU238" s="16">
        <f t="shared" si="143"/>
        <v>825</v>
      </c>
    </row>
    <row r="239" spans="2:125" s="32" customFormat="1" x14ac:dyDescent="0.2">
      <c r="B239" s="44">
        <v>43541</v>
      </c>
      <c r="C239" s="65">
        <v>1028</v>
      </c>
      <c r="D239" s="66" t="s">
        <v>243</v>
      </c>
      <c r="E239" s="65">
        <v>319</v>
      </c>
      <c r="F239" s="65" t="s">
        <v>943</v>
      </c>
      <c r="G239" s="67">
        <v>1848335.9935937708</v>
      </c>
      <c r="H239" s="67">
        <v>1160068.9634027453</v>
      </c>
      <c r="I239" s="67">
        <v>906038.0199999999</v>
      </c>
      <c r="J239" s="68">
        <v>0.78102082598812483</v>
      </c>
      <c r="K239" s="67">
        <v>237056.02337620233</v>
      </c>
      <c r="L239" s="67">
        <v>768538.92205318797</v>
      </c>
      <c r="M239" s="67">
        <v>202017.35</v>
      </c>
      <c r="N239" s="67">
        <v>667836.02999999991</v>
      </c>
      <c r="O239" s="67">
        <v>1610683.1155669515</v>
      </c>
      <c r="P239" s="67">
        <v>3039.2555102649176</v>
      </c>
      <c r="Q239" s="67">
        <v>0</v>
      </c>
      <c r="R239" s="67">
        <v>0</v>
      </c>
      <c r="S239" s="67">
        <v>24.9</v>
      </c>
      <c r="T239" s="68">
        <v>0.1146122266876458</v>
      </c>
      <c r="U239" s="68">
        <v>9.8355759679866955E-2</v>
      </c>
      <c r="V239" s="68">
        <v>0.85816114495286089</v>
      </c>
      <c r="W239" s="67">
        <v>114905.13999999997</v>
      </c>
      <c r="X239" s="67">
        <v>85555.09</v>
      </c>
      <c r="Y239" s="68">
        <v>0.74457147869973461</v>
      </c>
      <c r="Z239" s="68">
        <v>0.23287710530406924</v>
      </c>
      <c r="AA239" s="68">
        <v>0.22030621988271168</v>
      </c>
      <c r="AB239" s="68">
        <v>0.94601923016458112</v>
      </c>
      <c r="AC239" s="67">
        <v>234180.03999999998</v>
      </c>
      <c r="AD239" s="67">
        <v>191634.11</v>
      </c>
      <c r="AE239" s="68">
        <v>0.8183195715569952</v>
      </c>
      <c r="AF239" s="43">
        <v>80</v>
      </c>
      <c r="AG239" s="43">
        <v>64</v>
      </c>
      <c r="AH239" s="43">
        <v>24</v>
      </c>
      <c r="AI239" s="43">
        <v>28</v>
      </c>
      <c r="AJ239" s="67">
        <v>50631.820000000007</v>
      </c>
      <c r="AK239" s="67">
        <v>34724</v>
      </c>
      <c r="AL239" s="68">
        <v>0.6858137827160864</v>
      </c>
      <c r="AM239" s="67">
        <v>15768.52</v>
      </c>
      <c r="AN239" s="67">
        <v>9508.8100000000013</v>
      </c>
      <c r="AO239" s="68">
        <v>0.60302488756078576</v>
      </c>
      <c r="AP239" s="67">
        <v>19609.73</v>
      </c>
      <c r="AQ239" s="67">
        <v>10171.98</v>
      </c>
      <c r="AR239" s="68">
        <v>0.51872106347206204</v>
      </c>
      <c r="AS239" s="67">
        <v>28895.07</v>
      </c>
      <c r="AT239" s="67">
        <v>31150.299999999996</v>
      </c>
      <c r="AU239" s="68">
        <v>1.078048954371801</v>
      </c>
      <c r="AV239" s="43">
        <v>1716.02</v>
      </c>
      <c r="AW239" s="43">
        <v>929.82</v>
      </c>
      <c r="AX239" s="69">
        <v>0.54184683162200908</v>
      </c>
      <c r="AY239" s="43">
        <v>237056.02337620233</v>
      </c>
      <c r="AZ239" s="43">
        <v>202017.34999999998</v>
      </c>
      <c r="BA239" s="43">
        <v>56262.326216749287</v>
      </c>
      <c r="BB239" s="43">
        <v>69430.97</v>
      </c>
      <c r="BC239" s="43">
        <v>378846.44933229586</v>
      </c>
      <c r="BD239" s="43">
        <v>90387.528402520897</v>
      </c>
      <c r="BE239" s="43">
        <v>185371.78999999998</v>
      </c>
      <c r="BF239" s="43">
        <v>377834.81999999995</v>
      </c>
      <c r="BG239" s="43">
        <v>2765.83</v>
      </c>
      <c r="BH239" s="43">
        <v>39</v>
      </c>
      <c r="BI239" s="44">
        <v>43173</v>
      </c>
      <c r="BJ239" s="44">
        <v>43541</v>
      </c>
      <c r="BK239" s="44">
        <v>43172</v>
      </c>
      <c r="BL239" s="43">
        <f t="shared" si="129"/>
        <v>906062.91999999993</v>
      </c>
      <c r="BM239" s="43">
        <f t="shared" si="130"/>
        <v>869878.27999999991</v>
      </c>
      <c r="BO239" s="16" t="str">
        <f>IFERROR(VLOOKUP($C239,'PORTE LOJA'!A:B,2,0),"PORTE 1")</f>
        <v>PORTE 3</v>
      </c>
      <c r="BP239" s="16">
        <f>VLOOKUP(BO239,'PAINEL E TARGET'!$S$1:$W$8,3,0)</f>
        <v>2400</v>
      </c>
      <c r="BQ239" s="16">
        <f t="shared" si="108"/>
        <v>1</v>
      </c>
      <c r="BR239" s="16">
        <f t="shared" si="109"/>
        <v>1</v>
      </c>
      <c r="BS239" s="16">
        <f t="shared" si="110"/>
        <v>1</v>
      </c>
      <c r="BT239" s="16">
        <f t="shared" si="111"/>
        <v>1</v>
      </c>
      <c r="BU239" s="16">
        <f t="shared" si="112"/>
        <v>1</v>
      </c>
      <c r="BV239" s="16">
        <f t="shared" si="113"/>
        <v>1</v>
      </c>
      <c r="BW239" s="17" t="str">
        <f t="shared" si="131"/>
        <v>111111</v>
      </c>
      <c r="BY239" s="17">
        <f t="shared" si="114"/>
        <v>0.78100000000000003</v>
      </c>
      <c r="BZ239" s="17">
        <f t="shared" si="115"/>
        <v>0.86499999999999999</v>
      </c>
      <c r="CA239" s="17" t="str">
        <f t="shared" si="132"/>
        <v>Sem Retira</v>
      </c>
      <c r="CB239" s="17">
        <f t="shared" si="133"/>
        <v>0.86499999999999999</v>
      </c>
      <c r="CC239" s="33" t="str">
        <f>IF(CB239&gt;='PAINEL E TARGET'!$T$11,'PAINEL E TARGET'!$S$11,
IF(CB239&gt;='PAINEL E TARGET'!$T$12,'PAINEL E TARGET'!$S$12,
IF(CB239&gt;='PAINEL E TARGET'!$T$13,'PAINEL E TARGET'!$S$13,
IF(CB239&gt;='PAINEL E TARGET'!$T$14,'PAINEL E TARGET'!$S$14,
IF(CB239&gt;='PAINEL E TARGET'!$T$15,'PAINEL E TARGET'!$S$15,
IF(CB239&gt;='PAINEL E TARGET'!$T$16,'PAINEL E TARGET'!$S$16,
IF(CB239&gt;='PAINEL E TARGET'!$T$17,'PAINEL E TARGET'!$S$17,
IF(CB239&gt;='PAINEL E TARGET'!$T$18,'PAINEL E TARGET'!$S$18,'PAINEL E TARGET'!$S$19))))))))</f>
        <v>Não elegível</v>
      </c>
      <c r="CD239" s="17">
        <f>IFERROR(VLOOKUP($BW239,'PAINEL E TARGET'!$G$1:$Q$99,4,0),0)</f>
        <v>0.25</v>
      </c>
      <c r="CE239" s="17">
        <f>VLOOKUP(CC239,'PAINEL E TARGET'!$S$10:$U$19,3,0)</f>
        <v>0</v>
      </c>
      <c r="CF239" s="16">
        <f t="shared" si="134"/>
        <v>0</v>
      </c>
      <c r="CG239" s="17">
        <f t="shared" si="116"/>
        <v>0.68600000000000005</v>
      </c>
      <c r="CH239" s="17">
        <f t="shared" si="117"/>
        <v>0.60299999999999998</v>
      </c>
      <c r="CI239" s="17">
        <f t="shared" si="118"/>
        <v>0.51900000000000002</v>
      </c>
      <c r="CJ239" s="17">
        <f t="shared" si="119"/>
        <v>1.0780000000000001</v>
      </c>
      <c r="CK239" s="17">
        <f t="shared" si="120"/>
        <v>0.54200000000000004</v>
      </c>
      <c r="CL239" s="17">
        <f t="shared" si="121"/>
        <v>0.745</v>
      </c>
      <c r="CM239" s="16">
        <f t="shared" si="122"/>
        <v>1</v>
      </c>
      <c r="CN239" s="17" t="str">
        <f t="shared" si="135"/>
        <v>não ok</v>
      </c>
      <c r="CO239" s="17">
        <f t="shared" si="136"/>
        <v>0</v>
      </c>
      <c r="CP239" s="33" t="str">
        <f>IF(CO239&gt;='PAINEL E TARGET'!$T$11,'PAINEL E TARGET'!$S$11,
IF(CO239&gt;='PAINEL E TARGET'!$T$12,'PAINEL E TARGET'!$S$12,
IF(CO239&gt;='PAINEL E TARGET'!$T$13,'PAINEL E TARGET'!$S$13,
IF(CO239&gt;='PAINEL E TARGET'!$T$14,'PAINEL E TARGET'!$S$14,
IF(CO239&gt;='PAINEL E TARGET'!$T$15,'PAINEL E TARGET'!$S$15,
IF(CO239&gt;='PAINEL E TARGET'!$T$16,'PAINEL E TARGET'!$S$16,
IF(CO239&gt;='PAINEL E TARGET'!$T$17,'PAINEL E TARGET'!$S$17,
IF(CO239&gt;='PAINEL E TARGET'!$T$18,'PAINEL E TARGET'!$S$18,'PAINEL E TARGET'!$S$19))))))))</f>
        <v>Não elegível</v>
      </c>
      <c r="CQ239" s="17">
        <f>IFERROR(VLOOKUP($BW239,'PAINEL E TARGET'!$G$1:$Q$99,5,0),0)</f>
        <v>0.25</v>
      </c>
      <c r="CR239" s="17">
        <f>VLOOKUP(CP239,'PAINEL E TARGET'!$S$10:$U$19,3,0)</f>
        <v>0</v>
      </c>
      <c r="CS239" s="16">
        <f t="shared" si="137"/>
        <v>0</v>
      </c>
      <c r="CT239" s="17">
        <f t="shared" si="123"/>
        <v>0.81799999999999995</v>
      </c>
      <c r="CU239" s="33" t="str">
        <f>IF(CT239&gt;='PAINEL E TARGET'!$T$11,'PAINEL E TARGET'!$S$11,
IF(CT239&gt;='PAINEL E TARGET'!$T$12,'PAINEL E TARGET'!$S$12,
IF(CT239&gt;='PAINEL E TARGET'!$T$13,'PAINEL E TARGET'!$S$13,
IF(CT239&gt;='PAINEL E TARGET'!$T$14,'PAINEL E TARGET'!$S$14,
IF(CT239&gt;='PAINEL E TARGET'!$T$15,'PAINEL E TARGET'!$S$15,
IF(CT239&gt;='PAINEL E TARGET'!$T$16,'PAINEL E TARGET'!$S$16,
IF(CT239&gt;='PAINEL E TARGET'!$T$17,'PAINEL E TARGET'!$S$17,
IF(CT239&gt;='PAINEL E TARGET'!$T$18,'PAINEL E TARGET'!$S$18,'PAINEL E TARGET'!$S$19))))))))</f>
        <v>Não elegível</v>
      </c>
      <c r="CV239" s="17">
        <f>IFERROR(VLOOKUP($BW239,'PAINEL E TARGET'!$G$1:$Q$99,6,0),0)</f>
        <v>0.2</v>
      </c>
      <c r="CW239" s="17">
        <f>VLOOKUP(CU239,'PAINEL E TARGET'!$S$10:$U$19,3,0)</f>
        <v>0</v>
      </c>
      <c r="CX239" s="16">
        <f t="shared" si="138"/>
        <v>0</v>
      </c>
      <c r="CY239" s="17">
        <f t="shared" si="124"/>
        <v>0.85199999999999998</v>
      </c>
      <c r="CZ239" s="33" t="str">
        <f>IF(CY239&gt;='PAINEL E TARGET'!$T$11,'PAINEL E TARGET'!$S$11,
IF(CY239&gt;='PAINEL E TARGET'!$T$12,'PAINEL E TARGET'!$S$12,
IF(CY239&gt;='PAINEL E TARGET'!$T$13,'PAINEL E TARGET'!$S$13,
IF(CY239&gt;='PAINEL E TARGET'!$T$14,'PAINEL E TARGET'!$S$14,
IF(CY239&gt;='PAINEL E TARGET'!$T$15,'PAINEL E TARGET'!$S$15,
IF(CY239&gt;='PAINEL E TARGET'!$T$16,'PAINEL E TARGET'!$S$16,
IF(CY239&gt;='PAINEL E TARGET'!$T$17,'PAINEL E TARGET'!$S$17,
IF(CY239&gt;='PAINEL E TARGET'!$T$18,'PAINEL E TARGET'!$S$18,'PAINEL E TARGET'!$S$19))))))))</f>
        <v>Não elegível</v>
      </c>
      <c r="DA239" s="17">
        <f>IFERROR(VLOOKUP($BW239,'PAINEL E TARGET'!$G$1:$Q$99,7,0),0)</f>
        <v>0.15</v>
      </c>
      <c r="DB239" s="17">
        <f>VLOOKUP(CZ239,'PAINEL E TARGET'!$S$10:$U$19,3,0)</f>
        <v>0</v>
      </c>
      <c r="DC239" s="16">
        <f t="shared" si="139"/>
        <v>0</v>
      </c>
      <c r="DD239" s="17">
        <f t="shared" si="125"/>
        <v>1.234</v>
      </c>
      <c r="DE239" s="33" t="str">
        <f>IF(DD239&gt;='PAINEL E TARGET'!$T$11,'PAINEL E TARGET'!$S$11,
IF(DD239&gt;='PAINEL E TARGET'!$T$12,'PAINEL E TARGET'!$S$12,
IF(DD239&gt;='PAINEL E TARGET'!$T$13,'PAINEL E TARGET'!$S$13,
IF(DD239&gt;='PAINEL E TARGET'!$T$14,'PAINEL E TARGET'!$S$14,
IF(DD239&gt;='PAINEL E TARGET'!$T$15,'PAINEL E TARGET'!$S$15,
IF(DD239&gt;='PAINEL E TARGET'!$T$16,'PAINEL E TARGET'!$S$16,
IF(DD239&gt;='PAINEL E TARGET'!$T$17,'PAINEL E TARGET'!$S$17,
IF(DD239&gt;='PAINEL E TARGET'!$T$18,'PAINEL E TARGET'!$S$18,'PAINEL E TARGET'!$S$19))))))))</f>
        <v>6. Fx de 120% a 124,9%</v>
      </c>
      <c r="DF239" s="17">
        <f>IFERROR(VLOOKUP($BW239,'PAINEL E TARGET'!$G$1:$Q$99,8,0),0)</f>
        <v>0.1</v>
      </c>
      <c r="DG239" s="17">
        <f>VLOOKUP(DE239,'PAINEL E TARGET'!$S$10:$U$19,3,0)</f>
        <v>1.4</v>
      </c>
      <c r="DH239" s="16">
        <f t="shared" si="140"/>
        <v>335.99999999999994</v>
      </c>
      <c r="DI239" s="17">
        <f t="shared" si="126"/>
        <v>1.167</v>
      </c>
      <c r="DJ239" s="33" t="str">
        <f>IF(DI239&gt;='PAINEL E TARGET'!$T$11,'PAINEL E TARGET'!$S$11,
IF(DI239&gt;='PAINEL E TARGET'!$T$12,'PAINEL E TARGET'!$S$12,
IF(DI239&gt;='PAINEL E TARGET'!$T$13,'PAINEL E TARGET'!$S$13,
IF(DI239&gt;='PAINEL E TARGET'!$T$14,'PAINEL E TARGET'!$S$14,
IF(DI239&gt;='PAINEL E TARGET'!$T$15,'PAINEL E TARGET'!$S$15,
IF(DI239&gt;='PAINEL E TARGET'!$T$16,'PAINEL E TARGET'!$S$16,
IF(DI239&gt;='PAINEL E TARGET'!$T$17,'PAINEL E TARGET'!$S$17,
IF(DI239&gt;='PAINEL E TARGET'!$T$18,'PAINEL E TARGET'!$S$18,'PAINEL E TARGET'!$S$19))))))))</f>
        <v>5. Fx de 115% a 119,9%</v>
      </c>
      <c r="DK239" s="17">
        <f>IFERROR(VLOOKUP($BW239,'PAINEL E TARGET'!$G$1:$Q$99,9,0),0)</f>
        <v>0.05</v>
      </c>
      <c r="DL239" s="17">
        <f>VLOOKUP(DJ239,'PAINEL E TARGET'!$S$10:$U$19,3,0)</f>
        <v>1.3</v>
      </c>
      <c r="DM239" s="16">
        <f t="shared" si="141"/>
        <v>156</v>
      </c>
      <c r="DN239" s="17">
        <f t="shared" si="127"/>
        <v>0.54200000000000004</v>
      </c>
      <c r="DO239" s="33" t="str">
        <f>IF(DN239&gt;='PAINEL E TARGET'!$T$11,'PAINEL E TARGET'!$S$11,
IF(DN239&gt;='PAINEL E TARGET'!$T$12,'PAINEL E TARGET'!$S$12,
IF(DN239&gt;='PAINEL E TARGET'!$T$13,'PAINEL E TARGET'!$S$13,
IF(DN239&gt;='PAINEL E TARGET'!$T$14,'PAINEL E TARGET'!$S$14,
IF(DN239&gt;='PAINEL E TARGET'!$T$15,'PAINEL E TARGET'!$S$15,
IF(DN239&gt;='PAINEL E TARGET'!$T$16,'PAINEL E TARGET'!$S$16,
IF(DN239&gt;='PAINEL E TARGET'!$T$17,'PAINEL E TARGET'!$S$17,
IF(DN239&gt;='PAINEL E TARGET'!$T$18,'PAINEL E TARGET'!$S$18,'PAINEL E TARGET'!$S$19))))))))</f>
        <v>Não elegível</v>
      </c>
      <c r="DP239" s="17">
        <f>IFERROR(VLOOKUP($BW239,'PAINEL E TARGET'!$G$1:$Q$99,10,0),0)</f>
        <v>0</v>
      </c>
      <c r="DQ239" s="17">
        <f>VLOOKUP(DO239,'PAINEL E TARGET'!$S$10:$U$19,3,0)</f>
        <v>0</v>
      </c>
      <c r="DR239" s="16">
        <f t="shared" si="142"/>
        <v>0</v>
      </c>
      <c r="DS239" s="17">
        <f t="shared" si="128"/>
        <v>0.8</v>
      </c>
      <c r="DT239" s="16">
        <f>IF(DS239&gt;=1,VLOOKUP(BO239,'PAINEL E TARGET'!$S$1:$W$8,5,0),0)</f>
        <v>0</v>
      </c>
      <c r="DU239" s="16">
        <f t="shared" si="143"/>
        <v>491.99999999999994</v>
      </c>
    </row>
    <row r="240" spans="2:125" s="32" customFormat="1" x14ac:dyDescent="0.2">
      <c r="B240" s="44">
        <v>43541</v>
      </c>
      <c r="C240" s="65">
        <v>1029</v>
      </c>
      <c r="D240" s="66" t="s">
        <v>244</v>
      </c>
      <c r="E240" s="65">
        <v>317</v>
      </c>
      <c r="F240" s="65" t="s">
        <v>943</v>
      </c>
      <c r="G240" s="67">
        <v>2168757.4158390593</v>
      </c>
      <c r="H240" s="67">
        <v>1315649.3240664282</v>
      </c>
      <c r="I240" s="67">
        <v>1255920.0099999998</v>
      </c>
      <c r="J240" s="68">
        <v>0.95460088568143964</v>
      </c>
      <c r="K240" s="67">
        <v>320050.9528531151</v>
      </c>
      <c r="L240" s="67">
        <v>926099.97753841523</v>
      </c>
      <c r="M240" s="67">
        <v>324437.56</v>
      </c>
      <c r="N240" s="67">
        <v>905689.42999999993</v>
      </c>
      <c r="O240" s="67">
        <v>2056943.3343093959</v>
      </c>
      <c r="P240" s="67">
        <v>0</v>
      </c>
      <c r="Q240" s="67">
        <v>119.8</v>
      </c>
      <c r="R240" s="67">
        <v>0</v>
      </c>
      <c r="S240" s="67">
        <v>0</v>
      </c>
      <c r="T240" s="68">
        <v>0.10757589368238155</v>
      </c>
      <c r="U240" s="68">
        <v>0.10808539257400601</v>
      </c>
      <c r="V240" s="68">
        <v>1.0047361808875952</v>
      </c>
      <c r="W240" s="67">
        <v>134055.79999999999</v>
      </c>
      <c r="X240" s="67">
        <v>132945.81</v>
      </c>
      <c r="Y240" s="68">
        <v>0.99171994050238788</v>
      </c>
      <c r="Z240" s="68">
        <v>0.20610805941404123</v>
      </c>
      <c r="AA240" s="68">
        <v>0.18999663603836542</v>
      </c>
      <c r="AB240" s="68">
        <v>0.92183021167886359</v>
      </c>
      <c r="AC240" s="67">
        <v>256841.75000000003</v>
      </c>
      <c r="AD240" s="67">
        <v>233719.98999999996</v>
      </c>
      <c r="AE240" s="68">
        <v>0.90997662957832959</v>
      </c>
      <c r="AF240" s="43">
        <v>80</v>
      </c>
      <c r="AG240" s="43">
        <v>63</v>
      </c>
      <c r="AH240" s="43">
        <v>46</v>
      </c>
      <c r="AI240" s="43">
        <v>57</v>
      </c>
      <c r="AJ240" s="67">
        <v>71482.150000000009</v>
      </c>
      <c r="AK240" s="67">
        <v>65620</v>
      </c>
      <c r="AL240" s="68">
        <v>0.91799141463987854</v>
      </c>
      <c r="AM240" s="67">
        <v>18963.119999999995</v>
      </c>
      <c r="AN240" s="67">
        <v>17504.23</v>
      </c>
      <c r="AO240" s="68">
        <v>0.9230669847577827</v>
      </c>
      <c r="AP240" s="67">
        <v>11696.960000000003</v>
      </c>
      <c r="AQ240" s="67">
        <v>13395.57</v>
      </c>
      <c r="AR240" s="68">
        <v>1.1452180737559157</v>
      </c>
      <c r="AS240" s="67">
        <v>31913.57</v>
      </c>
      <c r="AT240" s="67">
        <v>36426.01</v>
      </c>
      <c r="AU240" s="68">
        <v>1.1413956508156249</v>
      </c>
      <c r="AV240" s="43">
        <v>5127.4800000000005</v>
      </c>
      <c r="AW240" s="43">
        <v>6374.1</v>
      </c>
      <c r="AX240" s="69">
        <v>1.2431252779142969</v>
      </c>
      <c r="AY240" s="43">
        <v>320050.9528531151</v>
      </c>
      <c r="AZ240" s="43">
        <v>324437.56</v>
      </c>
      <c r="BA240" s="43">
        <v>62497.686833095649</v>
      </c>
      <c r="BB240" s="43">
        <v>64113.39</v>
      </c>
      <c r="BC240" s="43">
        <v>527786.79770675628</v>
      </c>
      <c r="BD240" s="43">
        <v>103584.17949524277</v>
      </c>
      <c r="BE240" s="43">
        <v>222752.40999999997</v>
      </c>
      <c r="BF240" s="43">
        <v>426778.59</v>
      </c>
      <c r="BG240" s="43">
        <v>8505.77</v>
      </c>
      <c r="BH240" s="43">
        <v>62</v>
      </c>
      <c r="BI240" s="44">
        <v>43173</v>
      </c>
      <c r="BJ240" s="44">
        <v>43541</v>
      </c>
      <c r="BK240" s="44">
        <v>43172</v>
      </c>
      <c r="BL240" s="43">
        <f t="shared" si="129"/>
        <v>1255920.0099999998</v>
      </c>
      <c r="BM240" s="43">
        <f t="shared" si="130"/>
        <v>1230126.99</v>
      </c>
      <c r="BO240" s="16" t="str">
        <f>IFERROR(VLOOKUP($C240,'PORTE LOJA'!A:B,2,0),"PORTE 1")</f>
        <v>PORTE 3</v>
      </c>
      <c r="BP240" s="16">
        <f>VLOOKUP(BO240,'PAINEL E TARGET'!$S$1:$W$8,3,0)</f>
        <v>2400</v>
      </c>
      <c r="BQ240" s="16">
        <f t="shared" si="108"/>
        <v>1</v>
      </c>
      <c r="BR240" s="16">
        <f t="shared" si="109"/>
        <v>1</v>
      </c>
      <c r="BS240" s="16">
        <f t="shared" si="110"/>
        <v>1</v>
      </c>
      <c r="BT240" s="16">
        <f t="shared" si="111"/>
        <v>1</v>
      </c>
      <c r="BU240" s="16">
        <f t="shared" si="112"/>
        <v>1</v>
      </c>
      <c r="BV240" s="16">
        <f t="shared" si="113"/>
        <v>1</v>
      </c>
      <c r="BW240" s="17" t="str">
        <f t="shared" si="131"/>
        <v>111111</v>
      </c>
      <c r="BY240" s="17">
        <f t="shared" si="114"/>
        <v>0.95499999999999996</v>
      </c>
      <c r="BZ240" s="17">
        <f t="shared" si="115"/>
        <v>0.98699999999999999</v>
      </c>
      <c r="CA240" s="17" t="str">
        <f t="shared" si="132"/>
        <v>Sem Retira</v>
      </c>
      <c r="CB240" s="17">
        <f t="shared" si="133"/>
        <v>0.98699999999999999</v>
      </c>
      <c r="CC240" s="33" t="str">
        <f>IF(CB240&gt;='PAINEL E TARGET'!$T$11,'PAINEL E TARGET'!$S$11,
IF(CB240&gt;='PAINEL E TARGET'!$T$12,'PAINEL E TARGET'!$S$12,
IF(CB240&gt;='PAINEL E TARGET'!$T$13,'PAINEL E TARGET'!$S$13,
IF(CB240&gt;='PAINEL E TARGET'!$T$14,'PAINEL E TARGET'!$S$14,
IF(CB240&gt;='PAINEL E TARGET'!$T$15,'PAINEL E TARGET'!$S$15,
IF(CB240&gt;='PAINEL E TARGET'!$T$16,'PAINEL E TARGET'!$S$16,
IF(CB240&gt;='PAINEL E TARGET'!$T$17,'PAINEL E TARGET'!$S$17,
IF(CB240&gt;='PAINEL E TARGET'!$T$18,'PAINEL E TARGET'!$S$18,'PAINEL E TARGET'!$S$19))))))))</f>
        <v>1. Fx de 90% a 99,9%</v>
      </c>
      <c r="CD240" s="17">
        <f>IFERROR(VLOOKUP($BW240,'PAINEL E TARGET'!$G$1:$Q$99,4,0),0)</f>
        <v>0.25</v>
      </c>
      <c r="CE240" s="17">
        <f>VLOOKUP(CC240,'PAINEL E TARGET'!$S$10:$U$19,3,0)</f>
        <v>0.5</v>
      </c>
      <c r="CF240" s="16">
        <f t="shared" si="134"/>
        <v>300</v>
      </c>
      <c r="CG240" s="17">
        <f t="shared" si="116"/>
        <v>0.91800000000000004</v>
      </c>
      <c r="CH240" s="17">
        <f t="shared" si="117"/>
        <v>0.92300000000000004</v>
      </c>
      <c r="CI240" s="17">
        <f t="shared" si="118"/>
        <v>1.145</v>
      </c>
      <c r="CJ240" s="17">
        <f t="shared" si="119"/>
        <v>1.141</v>
      </c>
      <c r="CK240" s="17">
        <f t="shared" si="120"/>
        <v>1.2430000000000001</v>
      </c>
      <c r="CL240" s="17">
        <f t="shared" si="121"/>
        <v>0.99199999999999999</v>
      </c>
      <c r="CM240" s="16">
        <f t="shared" si="122"/>
        <v>5</v>
      </c>
      <c r="CN240" s="17" t="str">
        <f t="shared" si="135"/>
        <v>ok</v>
      </c>
      <c r="CO240" s="17">
        <f t="shared" si="136"/>
        <v>0.99199999999999999</v>
      </c>
      <c r="CP240" s="33" t="str">
        <f>IF(CO240&gt;='PAINEL E TARGET'!$T$11,'PAINEL E TARGET'!$S$11,
IF(CO240&gt;='PAINEL E TARGET'!$T$12,'PAINEL E TARGET'!$S$12,
IF(CO240&gt;='PAINEL E TARGET'!$T$13,'PAINEL E TARGET'!$S$13,
IF(CO240&gt;='PAINEL E TARGET'!$T$14,'PAINEL E TARGET'!$S$14,
IF(CO240&gt;='PAINEL E TARGET'!$T$15,'PAINEL E TARGET'!$S$15,
IF(CO240&gt;='PAINEL E TARGET'!$T$16,'PAINEL E TARGET'!$S$16,
IF(CO240&gt;='PAINEL E TARGET'!$T$17,'PAINEL E TARGET'!$S$17,
IF(CO240&gt;='PAINEL E TARGET'!$T$18,'PAINEL E TARGET'!$S$18,'PAINEL E TARGET'!$S$19))))))))</f>
        <v>1. Fx de 90% a 99,9%</v>
      </c>
      <c r="CQ240" s="17">
        <f>IFERROR(VLOOKUP($BW240,'PAINEL E TARGET'!$G$1:$Q$99,5,0),0)</f>
        <v>0.25</v>
      </c>
      <c r="CR240" s="17">
        <f>VLOOKUP(CP240,'PAINEL E TARGET'!$S$10:$U$19,3,0)</f>
        <v>0.5</v>
      </c>
      <c r="CS240" s="16">
        <f t="shared" si="137"/>
        <v>300</v>
      </c>
      <c r="CT240" s="17">
        <f t="shared" si="123"/>
        <v>0.91</v>
      </c>
      <c r="CU240" s="33" t="str">
        <f>IF(CT240&gt;='PAINEL E TARGET'!$T$11,'PAINEL E TARGET'!$S$11,
IF(CT240&gt;='PAINEL E TARGET'!$T$12,'PAINEL E TARGET'!$S$12,
IF(CT240&gt;='PAINEL E TARGET'!$T$13,'PAINEL E TARGET'!$S$13,
IF(CT240&gt;='PAINEL E TARGET'!$T$14,'PAINEL E TARGET'!$S$14,
IF(CT240&gt;='PAINEL E TARGET'!$T$15,'PAINEL E TARGET'!$S$15,
IF(CT240&gt;='PAINEL E TARGET'!$T$16,'PAINEL E TARGET'!$S$16,
IF(CT240&gt;='PAINEL E TARGET'!$T$17,'PAINEL E TARGET'!$S$17,
IF(CT240&gt;='PAINEL E TARGET'!$T$18,'PAINEL E TARGET'!$S$18,'PAINEL E TARGET'!$S$19))))))))</f>
        <v>1. Fx de 90% a 99,9%</v>
      </c>
      <c r="CV240" s="17">
        <f>IFERROR(VLOOKUP($BW240,'PAINEL E TARGET'!$G$1:$Q$99,6,0),0)</f>
        <v>0.2</v>
      </c>
      <c r="CW240" s="17">
        <f>VLOOKUP(CU240,'PAINEL E TARGET'!$S$10:$U$19,3,0)</f>
        <v>0.5</v>
      </c>
      <c r="CX240" s="16">
        <f t="shared" si="138"/>
        <v>240</v>
      </c>
      <c r="CY240" s="17">
        <f t="shared" si="124"/>
        <v>1.014</v>
      </c>
      <c r="CZ240" s="33" t="str">
        <f>IF(CY240&gt;='PAINEL E TARGET'!$T$11,'PAINEL E TARGET'!$S$11,
IF(CY240&gt;='PAINEL E TARGET'!$T$12,'PAINEL E TARGET'!$S$12,
IF(CY240&gt;='PAINEL E TARGET'!$T$13,'PAINEL E TARGET'!$S$13,
IF(CY240&gt;='PAINEL E TARGET'!$T$14,'PAINEL E TARGET'!$S$14,
IF(CY240&gt;='PAINEL E TARGET'!$T$15,'PAINEL E TARGET'!$S$15,
IF(CY240&gt;='PAINEL E TARGET'!$T$16,'PAINEL E TARGET'!$S$16,
IF(CY240&gt;='PAINEL E TARGET'!$T$17,'PAINEL E TARGET'!$S$17,
IF(CY240&gt;='PAINEL E TARGET'!$T$18,'PAINEL E TARGET'!$S$18,'PAINEL E TARGET'!$S$19))))))))</f>
        <v>2. Fx de 100% a 104,9%</v>
      </c>
      <c r="DA240" s="17">
        <f>IFERROR(VLOOKUP($BW240,'PAINEL E TARGET'!$G$1:$Q$99,7,0),0)</f>
        <v>0.15</v>
      </c>
      <c r="DB240" s="17">
        <f>VLOOKUP(CZ240,'PAINEL E TARGET'!$S$10:$U$19,3,0)</f>
        <v>1</v>
      </c>
      <c r="DC240" s="16">
        <f t="shared" si="139"/>
        <v>360</v>
      </c>
      <c r="DD240" s="17">
        <f t="shared" si="125"/>
        <v>1.026</v>
      </c>
      <c r="DE240" s="33" t="str">
        <f>IF(DD240&gt;='PAINEL E TARGET'!$T$11,'PAINEL E TARGET'!$S$11,
IF(DD240&gt;='PAINEL E TARGET'!$T$12,'PAINEL E TARGET'!$S$12,
IF(DD240&gt;='PAINEL E TARGET'!$T$13,'PAINEL E TARGET'!$S$13,
IF(DD240&gt;='PAINEL E TARGET'!$T$14,'PAINEL E TARGET'!$S$14,
IF(DD240&gt;='PAINEL E TARGET'!$T$15,'PAINEL E TARGET'!$S$15,
IF(DD240&gt;='PAINEL E TARGET'!$T$16,'PAINEL E TARGET'!$S$16,
IF(DD240&gt;='PAINEL E TARGET'!$T$17,'PAINEL E TARGET'!$S$17,
IF(DD240&gt;='PAINEL E TARGET'!$T$18,'PAINEL E TARGET'!$S$18,'PAINEL E TARGET'!$S$19))))))))</f>
        <v>2. Fx de 100% a 104,9%</v>
      </c>
      <c r="DF240" s="17">
        <f>IFERROR(VLOOKUP($BW240,'PAINEL E TARGET'!$G$1:$Q$99,8,0),0)</f>
        <v>0.1</v>
      </c>
      <c r="DG240" s="17">
        <f>VLOOKUP(DE240,'PAINEL E TARGET'!$S$10:$U$19,3,0)</f>
        <v>1</v>
      </c>
      <c r="DH240" s="16">
        <f t="shared" si="140"/>
        <v>240</v>
      </c>
      <c r="DI240" s="17">
        <f t="shared" si="126"/>
        <v>1.2390000000000001</v>
      </c>
      <c r="DJ240" s="33" t="str">
        <f>IF(DI240&gt;='PAINEL E TARGET'!$T$11,'PAINEL E TARGET'!$S$11,
IF(DI240&gt;='PAINEL E TARGET'!$T$12,'PAINEL E TARGET'!$S$12,
IF(DI240&gt;='PAINEL E TARGET'!$T$13,'PAINEL E TARGET'!$S$13,
IF(DI240&gt;='PAINEL E TARGET'!$T$14,'PAINEL E TARGET'!$S$14,
IF(DI240&gt;='PAINEL E TARGET'!$T$15,'PAINEL E TARGET'!$S$15,
IF(DI240&gt;='PAINEL E TARGET'!$T$16,'PAINEL E TARGET'!$S$16,
IF(DI240&gt;='PAINEL E TARGET'!$T$17,'PAINEL E TARGET'!$S$17,
IF(DI240&gt;='PAINEL E TARGET'!$T$18,'PAINEL E TARGET'!$S$18,'PAINEL E TARGET'!$S$19))))))))</f>
        <v>6. Fx de 120% a 124,9%</v>
      </c>
      <c r="DK240" s="17">
        <f>IFERROR(VLOOKUP($BW240,'PAINEL E TARGET'!$G$1:$Q$99,9,0),0)</f>
        <v>0.05</v>
      </c>
      <c r="DL240" s="17">
        <f>VLOOKUP(DJ240,'PAINEL E TARGET'!$S$10:$U$19,3,0)</f>
        <v>1.4</v>
      </c>
      <c r="DM240" s="16">
        <f t="shared" si="141"/>
        <v>167.99999999999997</v>
      </c>
      <c r="DN240" s="17">
        <f t="shared" si="127"/>
        <v>1.2430000000000001</v>
      </c>
      <c r="DO240" s="33" t="str">
        <f>IF(DN240&gt;='PAINEL E TARGET'!$T$11,'PAINEL E TARGET'!$S$11,
IF(DN240&gt;='PAINEL E TARGET'!$T$12,'PAINEL E TARGET'!$S$12,
IF(DN240&gt;='PAINEL E TARGET'!$T$13,'PAINEL E TARGET'!$S$13,
IF(DN240&gt;='PAINEL E TARGET'!$T$14,'PAINEL E TARGET'!$S$14,
IF(DN240&gt;='PAINEL E TARGET'!$T$15,'PAINEL E TARGET'!$S$15,
IF(DN240&gt;='PAINEL E TARGET'!$T$16,'PAINEL E TARGET'!$S$16,
IF(DN240&gt;='PAINEL E TARGET'!$T$17,'PAINEL E TARGET'!$S$17,
IF(DN240&gt;='PAINEL E TARGET'!$T$18,'PAINEL E TARGET'!$S$18,'PAINEL E TARGET'!$S$19))))))))</f>
        <v>6. Fx de 120% a 124,9%</v>
      </c>
      <c r="DP240" s="17">
        <f>IFERROR(VLOOKUP($BW240,'PAINEL E TARGET'!$G$1:$Q$99,10,0),0)</f>
        <v>0</v>
      </c>
      <c r="DQ240" s="17">
        <f>VLOOKUP(DO240,'PAINEL E TARGET'!$S$10:$U$19,3,0)</f>
        <v>1.4</v>
      </c>
      <c r="DR240" s="16">
        <f t="shared" si="142"/>
        <v>0</v>
      </c>
      <c r="DS240" s="17">
        <f t="shared" si="128"/>
        <v>0.78800000000000003</v>
      </c>
      <c r="DT240" s="16">
        <f>IF(DS240&gt;=1,VLOOKUP(BO240,'PAINEL E TARGET'!$S$1:$W$8,5,0),0)</f>
        <v>0</v>
      </c>
      <c r="DU240" s="16">
        <f t="shared" si="143"/>
        <v>1608</v>
      </c>
    </row>
    <row r="241" spans="2:125" s="32" customFormat="1" x14ac:dyDescent="0.2">
      <c r="B241" s="44">
        <v>43541</v>
      </c>
      <c r="C241" s="65">
        <v>1031</v>
      </c>
      <c r="D241" s="66" t="s">
        <v>245</v>
      </c>
      <c r="E241" s="65">
        <v>318</v>
      </c>
      <c r="F241" s="65" t="s">
        <v>943</v>
      </c>
      <c r="G241" s="67">
        <v>8706746.4064865541</v>
      </c>
      <c r="H241" s="67">
        <v>5326606.7395340577</v>
      </c>
      <c r="I241" s="67">
        <v>4674350.9299999988</v>
      </c>
      <c r="J241" s="68">
        <v>0.87754759428868323</v>
      </c>
      <c r="K241" s="67">
        <v>1085530.3238917505</v>
      </c>
      <c r="L241" s="67">
        <v>3870691.1744046668</v>
      </c>
      <c r="M241" s="67">
        <v>1042423.92</v>
      </c>
      <c r="N241" s="67">
        <v>3488446.21</v>
      </c>
      <c r="O241" s="67">
        <v>8127787.5605372395</v>
      </c>
      <c r="P241" s="67">
        <v>16836.895942937765</v>
      </c>
      <c r="Q241" s="67">
        <v>5612.28</v>
      </c>
      <c r="R241" s="67">
        <v>0</v>
      </c>
      <c r="S241" s="67">
        <v>0</v>
      </c>
      <c r="T241" s="68">
        <v>0.1157920603565647</v>
      </c>
      <c r="U241" s="68">
        <v>0.11488027361799948</v>
      </c>
      <c r="V241" s="68">
        <v>0.99212565407543918</v>
      </c>
      <c r="W241" s="67">
        <v>571941.52</v>
      </c>
      <c r="X241" s="67">
        <v>519862.86</v>
      </c>
      <c r="Y241" s="68">
        <v>0.9089440822551228</v>
      </c>
      <c r="Z241" s="68">
        <v>0.20564850468251664</v>
      </c>
      <c r="AA241" s="68">
        <v>0.20246835898604762</v>
      </c>
      <c r="AB241" s="68">
        <v>0.98453601351792674</v>
      </c>
      <c r="AC241" s="67">
        <v>1019239.5399999998</v>
      </c>
      <c r="AD241" s="67">
        <v>917357.8400000002</v>
      </c>
      <c r="AE241" s="68">
        <v>0.90004145639797328</v>
      </c>
      <c r="AF241" s="43">
        <v>80</v>
      </c>
      <c r="AG241" s="43">
        <v>71</v>
      </c>
      <c r="AH241" s="43">
        <v>161</v>
      </c>
      <c r="AI241" s="43">
        <v>163</v>
      </c>
      <c r="AJ241" s="67">
        <v>280679.42</v>
      </c>
      <c r="AK241" s="67">
        <v>268869</v>
      </c>
      <c r="AL241" s="68">
        <v>0.95792203076378035</v>
      </c>
      <c r="AM241" s="67">
        <v>72270.64</v>
      </c>
      <c r="AN241" s="67">
        <v>52492.18</v>
      </c>
      <c r="AO241" s="68">
        <v>0.72632786979608877</v>
      </c>
      <c r="AP241" s="67">
        <v>32300.55</v>
      </c>
      <c r="AQ241" s="67">
        <v>34858.199999999997</v>
      </c>
      <c r="AR241" s="68">
        <v>1.0791828622113244</v>
      </c>
      <c r="AS241" s="67">
        <v>186690.90999999997</v>
      </c>
      <c r="AT241" s="67">
        <v>163643.47999999998</v>
      </c>
      <c r="AU241" s="68">
        <v>0.87654765837286885</v>
      </c>
      <c r="AV241" s="43">
        <v>13180.609999999999</v>
      </c>
      <c r="AW241" s="43">
        <v>11657.730000000001</v>
      </c>
      <c r="AX241" s="69">
        <v>0.88446058262857352</v>
      </c>
      <c r="AY241" s="43">
        <v>1085530.3238917505</v>
      </c>
      <c r="AZ241" s="43">
        <v>1042423.9199999999</v>
      </c>
      <c r="BA241" s="43">
        <v>163597.95321136632</v>
      </c>
      <c r="BB241" s="43">
        <v>186812.1</v>
      </c>
      <c r="BC241" s="43">
        <v>1777747.5774546568</v>
      </c>
      <c r="BD241" s="43">
        <v>269455.1107709122</v>
      </c>
      <c r="BE241" s="43">
        <v>943058.58000000007</v>
      </c>
      <c r="BF241" s="43">
        <v>1680812.5199999998</v>
      </c>
      <c r="BG241" s="43">
        <v>21746.859999999997</v>
      </c>
      <c r="BH241" s="43">
        <v>260</v>
      </c>
      <c r="BI241" s="44">
        <v>43173</v>
      </c>
      <c r="BJ241" s="44">
        <v>43541</v>
      </c>
      <c r="BK241" s="44">
        <v>43172</v>
      </c>
      <c r="BL241" s="43">
        <f t="shared" si="129"/>
        <v>4674350.9299999988</v>
      </c>
      <c r="BM241" s="43">
        <f t="shared" si="130"/>
        <v>4530870.13</v>
      </c>
      <c r="BO241" s="16" t="str">
        <f>IFERROR(VLOOKUP($C241,'PORTE LOJA'!A:B,2,0),"PORTE 1")</f>
        <v>PORTE 6</v>
      </c>
      <c r="BP241" s="16">
        <f>VLOOKUP(BO241,'PAINEL E TARGET'!$S$1:$W$8,3,0)</f>
        <v>4500</v>
      </c>
      <c r="BQ241" s="16">
        <f t="shared" si="108"/>
        <v>1</v>
      </c>
      <c r="BR241" s="16">
        <f t="shared" si="109"/>
        <v>1</v>
      </c>
      <c r="BS241" s="16">
        <f t="shared" si="110"/>
        <v>1</v>
      </c>
      <c r="BT241" s="16">
        <f t="shared" si="111"/>
        <v>1</v>
      </c>
      <c r="BU241" s="16">
        <f t="shared" si="112"/>
        <v>1</v>
      </c>
      <c r="BV241" s="16">
        <f t="shared" si="113"/>
        <v>1</v>
      </c>
      <c r="BW241" s="17" t="str">
        <f t="shared" si="131"/>
        <v>111111</v>
      </c>
      <c r="BY241" s="17">
        <f t="shared" si="114"/>
        <v>0.878</v>
      </c>
      <c r="BZ241" s="17">
        <f t="shared" si="115"/>
        <v>0.91400000000000003</v>
      </c>
      <c r="CA241" s="17" t="str">
        <f t="shared" si="132"/>
        <v>Sem Retira</v>
      </c>
      <c r="CB241" s="17">
        <f t="shared" si="133"/>
        <v>0.91400000000000003</v>
      </c>
      <c r="CC241" s="33" t="str">
        <f>IF(CB241&gt;='PAINEL E TARGET'!$T$11,'PAINEL E TARGET'!$S$11,
IF(CB241&gt;='PAINEL E TARGET'!$T$12,'PAINEL E TARGET'!$S$12,
IF(CB241&gt;='PAINEL E TARGET'!$T$13,'PAINEL E TARGET'!$S$13,
IF(CB241&gt;='PAINEL E TARGET'!$T$14,'PAINEL E TARGET'!$S$14,
IF(CB241&gt;='PAINEL E TARGET'!$T$15,'PAINEL E TARGET'!$S$15,
IF(CB241&gt;='PAINEL E TARGET'!$T$16,'PAINEL E TARGET'!$S$16,
IF(CB241&gt;='PAINEL E TARGET'!$T$17,'PAINEL E TARGET'!$S$17,
IF(CB241&gt;='PAINEL E TARGET'!$T$18,'PAINEL E TARGET'!$S$18,'PAINEL E TARGET'!$S$19))))))))</f>
        <v>1. Fx de 90% a 99,9%</v>
      </c>
      <c r="CD241" s="17">
        <f>IFERROR(VLOOKUP($BW241,'PAINEL E TARGET'!$G$1:$Q$99,4,0),0)</f>
        <v>0.25</v>
      </c>
      <c r="CE241" s="17">
        <f>VLOOKUP(CC241,'PAINEL E TARGET'!$S$10:$U$19,3,0)</f>
        <v>0.5</v>
      </c>
      <c r="CF241" s="16">
        <f t="shared" si="134"/>
        <v>562.5</v>
      </c>
      <c r="CG241" s="17">
        <f t="shared" si="116"/>
        <v>0.95799999999999996</v>
      </c>
      <c r="CH241" s="17">
        <f t="shared" si="117"/>
        <v>0.72599999999999998</v>
      </c>
      <c r="CI241" s="17">
        <f t="shared" si="118"/>
        <v>1.079</v>
      </c>
      <c r="CJ241" s="17">
        <f t="shared" si="119"/>
        <v>0.877</v>
      </c>
      <c r="CK241" s="17">
        <f t="shared" si="120"/>
        <v>0.88400000000000001</v>
      </c>
      <c r="CL241" s="17">
        <f t="shared" si="121"/>
        <v>0.90900000000000003</v>
      </c>
      <c r="CM241" s="16">
        <f t="shared" si="122"/>
        <v>5</v>
      </c>
      <c r="CN241" s="17" t="str">
        <f t="shared" si="135"/>
        <v>ok</v>
      </c>
      <c r="CO241" s="17">
        <f t="shared" si="136"/>
        <v>0.90900000000000003</v>
      </c>
      <c r="CP241" s="33" t="str">
        <f>IF(CO241&gt;='PAINEL E TARGET'!$T$11,'PAINEL E TARGET'!$S$11,
IF(CO241&gt;='PAINEL E TARGET'!$T$12,'PAINEL E TARGET'!$S$12,
IF(CO241&gt;='PAINEL E TARGET'!$T$13,'PAINEL E TARGET'!$S$13,
IF(CO241&gt;='PAINEL E TARGET'!$T$14,'PAINEL E TARGET'!$S$14,
IF(CO241&gt;='PAINEL E TARGET'!$T$15,'PAINEL E TARGET'!$S$15,
IF(CO241&gt;='PAINEL E TARGET'!$T$16,'PAINEL E TARGET'!$S$16,
IF(CO241&gt;='PAINEL E TARGET'!$T$17,'PAINEL E TARGET'!$S$17,
IF(CO241&gt;='PAINEL E TARGET'!$T$18,'PAINEL E TARGET'!$S$18,'PAINEL E TARGET'!$S$19))))))))</f>
        <v>1. Fx de 90% a 99,9%</v>
      </c>
      <c r="CQ241" s="17">
        <f>IFERROR(VLOOKUP($BW241,'PAINEL E TARGET'!$G$1:$Q$99,5,0),0)</f>
        <v>0.25</v>
      </c>
      <c r="CR241" s="17">
        <f>VLOOKUP(CP241,'PAINEL E TARGET'!$S$10:$U$19,3,0)</f>
        <v>0.5</v>
      </c>
      <c r="CS241" s="16">
        <f t="shared" si="137"/>
        <v>562.5</v>
      </c>
      <c r="CT241" s="17">
        <f t="shared" si="123"/>
        <v>0.9</v>
      </c>
      <c r="CU241" s="33" t="str">
        <f>IF(CT241&gt;='PAINEL E TARGET'!$T$11,'PAINEL E TARGET'!$S$11,
IF(CT241&gt;='PAINEL E TARGET'!$T$12,'PAINEL E TARGET'!$S$12,
IF(CT241&gt;='PAINEL E TARGET'!$T$13,'PAINEL E TARGET'!$S$13,
IF(CT241&gt;='PAINEL E TARGET'!$T$14,'PAINEL E TARGET'!$S$14,
IF(CT241&gt;='PAINEL E TARGET'!$T$15,'PAINEL E TARGET'!$S$15,
IF(CT241&gt;='PAINEL E TARGET'!$T$16,'PAINEL E TARGET'!$S$16,
IF(CT241&gt;='PAINEL E TARGET'!$T$17,'PAINEL E TARGET'!$S$17,
IF(CT241&gt;='PAINEL E TARGET'!$T$18,'PAINEL E TARGET'!$S$18,'PAINEL E TARGET'!$S$19))))))))</f>
        <v>1. Fx de 90% a 99,9%</v>
      </c>
      <c r="CV241" s="17">
        <f>IFERROR(VLOOKUP($BW241,'PAINEL E TARGET'!$G$1:$Q$99,6,0),0)</f>
        <v>0.2</v>
      </c>
      <c r="CW241" s="17">
        <f>VLOOKUP(CU241,'PAINEL E TARGET'!$S$10:$U$19,3,0)</f>
        <v>0.5</v>
      </c>
      <c r="CX241" s="16">
        <f t="shared" si="138"/>
        <v>450</v>
      </c>
      <c r="CY241" s="17">
        <f t="shared" si="124"/>
        <v>0.96</v>
      </c>
      <c r="CZ241" s="33" t="str">
        <f>IF(CY241&gt;='PAINEL E TARGET'!$T$11,'PAINEL E TARGET'!$S$11,
IF(CY241&gt;='PAINEL E TARGET'!$T$12,'PAINEL E TARGET'!$S$12,
IF(CY241&gt;='PAINEL E TARGET'!$T$13,'PAINEL E TARGET'!$S$13,
IF(CY241&gt;='PAINEL E TARGET'!$T$14,'PAINEL E TARGET'!$S$14,
IF(CY241&gt;='PAINEL E TARGET'!$T$15,'PAINEL E TARGET'!$S$15,
IF(CY241&gt;='PAINEL E TARGET'!$T$16,'PAINEL E TARGET'!$S$16,
IF(CY241&gt;='PAINEL E TARGET'!$T$17,'PAINEL E TARGET'!$S$17,
IF(CY241&gt;='PAINEL E TARGET'!$T$18,'PAINEL E TARGET'!$S$18,'PAINEL E TARGET'!$S$19))))))))</f>
        <v>1. Fx de 90% a 99,9%</v>
      </c>
      <c r="DA241" s="17">
        <f>IFERROR(VLOOKUP($BW241,'PAINEL E TARGET'!$G$1:$Q$99,7,0),0)</f>
        <v>0.15</v>
      </c>
      <c r="DB241" s="17">
        <f>VLOOKUP(CZ241,'PAINEL E TARGET'!$S$10:$U$19,3,0)</f>
        <v>0.5</v>
      </c>
      <c r="DC241" s="16">
        <f t="shared" si="139"/>
        <v>337.5</v>
      </c>
      <c r="DD241" s="17">
        <f t="shared" si="125"/>
        <v>1.1419999999999999</v>
      </c>
      <c r="DE241" s="33" t="str">
        <f>IF(DD241&gt;='PAINEL E TARGET'!$T$11,'PAINEL E TARGET'!$S$11,
IF(DD241&gt;='PAINEL E TARGET'!$T$12,'PAINEL E TARGET'!$S$12,
IF(DD241&gt;='PAINEL E TARGET'!$T$13,'PAINEL E TARGET'!$S$13,
IF(DD241&gt;='PAINEL E TARGET'!$T$14,'PAINEL E TARGET'!$S$14,
IF(DD241&gt;='PAINEL E TARGET'!$T$15,'PAINEL E TARGET'!$S$15,
IF(DD241&gt;='PAINEL E TARGET'!$T$16,'PAINEL E TARGET'!$S$16,
IF(DD241&gt;='PAINEL E TARGET'!$T$17,'PAINEL E TARGET'!$S$17,
IF(DD241&gt;='PAINEL E TARGET'!$T$18,'PAINEL E TARGET'!$S$18,'PAINEL E TARGET'!$S$19))))))))</f>
        <v>4. Fx de 110% a 114,9%</v>
      </c>
      <c r="DF241" s="17">
        <f>IFERROR(VLOOKUP($BW241,'PAINEL E TARGET'!$G$1:$Q$99,8,0),0)</f>
        <v>0.1</v>
      </c>
      <c r="DG241" s="17">
        <f>VLOOKUP(DE241,'PAINEL E TARGET'!$S$10:$U$19,3,0)</f>
        <v>1.2</v>
      </c>
      <c r="DH241" s="16">
        <f t="shared" si="140"/>
        <v>540</v>
      </c>
      <c r="DI241" s="17">
        <f t="shared" si="126"/>
        <v>1.012</v>
      </c>
      <c r="DJ241" s="33" t="str">
        <f>IF(DI241&gt;='PAINEL E TARGET'!$T$11,'PAINEL E TARGET'!$S$11,
IF(DI241&gt;='PAINEL E TARGET'!$T$12,'PAINEL E TARGET'!$S$12,
IF(DI241&gt;='PAINEL E TARGET'!$T$13,'PAINEL E TARGET'!$S$13,
IF(DI241&gt;='PAINEL E TARGET'!$T$14,'PAINEL E TARGET'!$S$14,
IF(DI241&gt;='PAINEL E TARGET'!$T$15,'PAINEL E TARGET'!$S$15,
IF(DI241&gt;='PAINEL E TARGET'!$T$16,'PAINEL E TARGET'!$S$16,
IF(DI241&gt;='PAINEL E TARGET'!$T$17,'PAINEL E TARGET'!$S$17,
IF(DI241&gt;='PAINEL E TARGET'!$T$18,'PAINEL E TARGET'!$S$18,'PAINEL E TARGET'!$S$19))))))))</f>
        <v>2. Fx de 100% a 104,9%</v>
      </c>
      <c r="DK241" s="17">
        <f>IFERROR(VLOOKUP($BW241,'PAINEL E TARGET'!$G$1:$Q$99,9,0),0)</f>
        <v>0.05</v>
      </c>
      <c r="DL241" s="17">
        <f>VLOOKUP(DJ241,'PAINEL E TARGET'!$S$10:$U$19,3,0)</f>
        <v>1</v>
      </c>
      <c r="DM241" s="16">
        <f t="shared" si="141"/>
        <v>225</v>
      </c>
      <c r="DN241" s="17">
        <f t="shared" si="127"/>
        <v>0.88400000000000001</v>
      </c>
      <c r="DO241" s="33" t="str">
        <f>IF(DN241&gt;='PAINEL E TARGET'!$T$11,'PAINEL E TARGET'!$S$11,
IF(DN241&gt;='PAINEL E TARGET'!$T$12,'PAINEL E TARGET'!$S$12,
IF(DN241&gt;='PAINEL E TARGET'!$T$13,'PAINEL E TARGET'!$S$13,
IF(DN241&gt;='PAINEL E TARGET'!$T$14,'PAINEL E TARGET'!$S$14,
IF(DN241&gt;='PAINEL E TARGET'!$T$15,'PAINEL E TARGET'!$S$15,
IF(DN241&gt;='PAINEL E TARGET'!$T$16,'PAINEL E TARGET'!$S$16,
IF(DN241&gt;='PAINEL E TARGET'!$T$17,'PAINEL E TARGET'!$S$17,
IF(DN241&gt;='PAINEL E TARGET'!$T$18,'PAINEL E TARGET'!$S$18,'PAINEL E TARGET'!$S$19))))))))</f>
        <v>Não elegível</v>
      </c>
      <c r="DP241" s="17">
        <f>IFERROR(VLOOKUP($BW241,'PAINEL E TARGET'!$G$1:$Q$99,10,0),0)</f>
        <v>0</v>
      </c>
      <c r="DQ241" s="17">
        <f>VLOOKUP(DO241,'PAINEL E TARGET'!$S$10:$U$19,3,0)</f>
        <v>0</v>
      </c>
      <c r="DR241" s="16">
        <f t="shared" si="142"/>
        <v>0</v>
      </c>
      <c r="DS241" s="17">
        <f t="shared" si="128"/>
        <v>0.88800000000000001</v>
      </c>
      <c r="DT241" s="16">
        <f>IF(DS241&gt;=1,VLOOKUP(BO241,'PAINEL E TARGET'!$S$1:$W$8,5,0),0)</f>
        <v>0</v>
      </c>
      <c r="DU241" s="16">
        <f t="shared" si="143"/>
        <v>2677.5</v>
      </c>
    </row>
    <row r="242" spans="2:125" s="32" customFormat="1" x14ac:dyDescent="0.2">
      <c r="B242" s="44">
        <v>43541</v>
      </c>
      <c r="C242" s="65">
        <v>1032</v>
      </c>
      <c r="D242" s="66" t="s">
        <v>246</v>
      </c>
      <c r="E242" s="65">
        <v>216</v>
      </c>
      <c r="F242" s="65" t="s">
        <v>1017</v>
      </c>
      <c r="G242" s="67">
        <v>2986679.8501971406</v>
      </c>
      <c r="H242" s="67">
        <v>1687376.6180431419</v>
      </c>
      <c r="I242" s="67">
        <v>1425712.77</v>
      </c>
      <c r="J242" s="68">
        <v>0.84492860381898938</v>
      </c>
      <c r="K242" s="67">
        <v>309246.74431571306</v>
      </c>
      <c r="L242" s="67">
        <v>1206225.5629840335</v>
      </c>
      <c r="M242" s="67">
        <v>285012.71000000002</v>
      </c>
      <c r="N242" s="67">
        <v>1080200.71</v>
      </c>
      <c r="O242" s="67">
        <v>2685392.4176143883</v>
      </c>
      <c r="P242" s="67" t="s">
        <v>1082</v>
      </c>
      <c r="Q242" s="67" t="s">
        <v>1082</v>
      </c>
      <c r="R242" s="67">
        <v>0</v>
      </c>
      <c r="S242" s="67">
        <v>0</v>
      </c>
      <c r="T242" s="68">
        <v>0.10967778111112955</v>
      </c>
      <c r="U242" s="68">
        <v>0.10294419022045653</v>
      </c>
      <c r="V242" s="68">
        <v>0.9386056973212259</v>
      </c>
      <c r="W242" s="67">
        <v>166213.64000000001</v>
      </c>
      <c r="X242" s="67">
        <v>140540.79</v>
      </c>
      <c r="Y242" s="68">
        <v>0.84554306132757817</v>
      </c>
      <c r="Z242" s="68">
        <v>0.1844120665576261</v>
      </c>
      <c r="AA242" s="68">
        <v>0.1964988448472767</v>
      </c>
      <c r="AB242" s="68">
        <v>1.0655422311309204</v>
      </c>
      <c r="AC242" s="67">
        <v>279471.38</v>
      </c>
      <c r="AD242" s="67">
        <v>268262.86</v>
      </c>
      <c r="AE242" s="68">
        <v>0.95989385388943937</v>
      </c>
      <c r="AF242" s="43">
        <v>80</v>
      </c>
      <c r="AG242" s="43">
        <v>74</v>
      </c>
      <c r="AH242" s="43">
        <v>44</v>
      </c>
      <c r="AI242" s="43">
        <v>40</v>
      </c>
      <c r="AJ242" s="67">
        <v>87740.479999999981</v>
      </c>
      <c r="AK242" s="67">
        <v>68577.239999999991</v>
      </c>
      <c r="AL242" s="68">
        <v>0.78159180346403401</v>
      </c>
      <c r="AM242" s="67">
        <v>25885.670000000002</v>
      </c>
      <c r="AN242" s="67">
        <v>23665.17</v>
      </c>
      <c r="AO242" s="68">
        <v>0.9142189481670745</v>
      </c>
      <c r="AP242" s="67">
        <v>17779.490000000002</v>
      </c>
      <c r="AQ242" s="67">
        <v>17419.370000000003</v>
      </c>
      <c r="AR242" s="68">
        <v>0.97974520079034899</v>
      </c>
      <c r="AS242" s="67">
        <v>34808</v>
      </c>
      <c r="AT242" s="67">
        <v>30879.010000000006</v>
      </c>
      <c r="AU242" s="68">
        <v>0.88712393702597125</v>
      </c>
      <c r="AV242" s="43">
        <v>2714.63</v>
      </c>
      <c r="AW242" s="43">
        <v>2948.5099999999998</v>
      </c>
      <c r="AX242" s="69">
        <v>1.0861553876587231</v>
      </c>
      <c r="AY242" s="43">
        <v>309246.74431571306</v>
      </c>
      <c r="AZ242" s="43">
        <v>285012.71000000002</v>
      </c>
      <c r="BA242" s="43">
        <v>37103.100654160487</v>
      </c>
      <c r="BB242" s="43">
        <v>49268.06</v>
      </c>
      <c r="BC242" s="43">
        <v>547684.37118519901</v>
      </c>
      <c r="BD242" s="43">
        <v>65800.384399684539</v>
      </c>
      <c r="BE242" s="43">
        <v>296395.78000000003</v>
      </c>
      <c r="BF242" s="43">
        <v>498359.69999999995</v>
      </c>
      <c r="BG242" s="43">
        <v>4817.72</v>
      </c>
      <c r="BH242" s="43">
        <v>67</v>
      </c>
      <c r="BI242" s="44">
        <v>43173</v>
      </c>
      <c r="BJ242" s="44">
        <v>43541</v>
      </c>
      <c r="BK242" s="44">
        <v>43172</v>
      </c>
      <c r="BL242" s="43">
        <f t="shared" si="129"/>
        <v>1425712.77</v>
      </c>
      <c r="BM242" s="43">
        <f t="shared" si="130"/>
        <v>1365213.42</v>
      </c>
      <c r="BO242" s="16" t="str">
        <f>IFERROR(VLOOKUP($C242,'PORTE LOJA'!A:B,2,0),"PORTE 1")</f>
        <v>PORTE 4</v>
      </c>
      <c r="BP242" s="16">
        <f>VLOOKUP(BO242,'PAINEL E TARGET'!$S$1:$W$8,3,0)</f>
        <v>3000</v>
      </c>
      <c r="BQ242" s="16">
        <f t="shared" si="108"/>
        <v>1</v>
      </c>
      <c r="BR242" s="16">
        <f t="shared" si="109"/>
        <v>1</v>
      </c>
      <c r="BS242" s="16">
        <f t="shared" si="110"/>
        <v>1</v>
      </c>
      <c r="BT242" s="16">
        <f t="shared" si="111"/>
        <v>1</v>
      </c>
      <c r="BU242" s="16">
        <f t="shared" si="112"/>
        <v>1</v>
      </c>
      <c r="BV242" s="16">
        <f t="shared" si="113"/>
        <v>1</v>
      </c>
      <c r="BW242" s="17" t="str">
        <f t="shared" si="131"/>
        <v>111111</v>
      </c>
      <c r="BY242" s="17">
        <f t="shared" si="114"/>
        <v>0.84499999999999997</v>
      </c>
      <c r="BZ242" s="17">
        <f t="shared" si="115"/>
        <v>0.90100000000000002</v>
      </c>
      <c r="CA242" s="17" t="str">
        <f t="shared" si="132"/>
        <v>Sem Retira</v>
      </c>
      <c r="CB242" s="17">
        <f t="shared" si="133"/>
        <v>0.90100000000000002</v>
      </c>
      <c r="CC242" s="33" t="str">
        <f>IF(CB242&gt;='PAINEL E TARGET'!$T$11,'PAINEL E TARGET'!$S$11,
IF(CB242&gt;='PAINEL E TARGET'!$T$12,'PAINEL E TARGET'!$S$12,
IF(CB242&gt;='PAINEL E TARGET'!$T$13,'PAINEL E TARGET'!$S$13,
IF(CB242&gt;='PAINEL E TARGET'!$T$14,'PAINEL E TARGET'!$S$14,
IF(CB242&gt;='PAINEL E TARGET'!$T$15,'PAINEL E TARGET'!$S$15,
IF(CB242&gt;='PAINEL E TARGET'!$T$16,'PAINEL E TARGET'!$S$16,
IF(CB242&gt;='PAINEL E TARGET'!$T$17,'PAINEL E TARGET'!$S$17,
IF(CB242&gt;='PAINEL E TARGET'!$T$18,'PAINEL E TARGET'!$S$18,'PAINEL E TARGET'!$S$19))))))))</f>
        <v>1. Fx de 90% a 99,9%</v>
      </c>
      <c r="CD242" s="17">
        <f>IFERROR(VLOOKUP($BW242,'PAINEL E TARGET'!$G$1:$Q$99,4,0),0)</f>
        <v>0.25</v>
      </c>
      <c r="CE242" s="17">
        <f>VLOOKUP(CC242,'PAINEL E TARGET'!$S$10:$U$19,3,0)</f>
        <v>0.5</v>
      </c>
      <c r="CF242" s="16">
        <f t="shared" si="134"/>
        <v>375</v>
      </c>
      <c r="CG242" s="17">
        <f t="shared" si="116"/>
        <v>0.78200000000000003</v>
      </c>
      <c r="CH242" s="17">
        <f t="shared" si="117"/>
        <v>0.91400000000000003</v>
      </c>
      <c r="CI242" s="17">
        <f t="shared" si="118"/>
        <v>0.98</v>
      </c>
      <c r="CJ242" s="17">
        <f t="shared" si="119"/>
        <v>0.88700000000000001</v>
      </c>
      <c r="CK242" s="17">
        <f t="shared" si="120"/>
        <v>1.0860000000000001</v>
      </c>
      <c r="CL242" s="17">
        <f t="shared" si="121"/>
        <v>0.84599999999999997</v>
      </c>
      <c r="CM242" s="16">
        <f t="shared" si="122"/>
        <v>5</v>
      </c>
      <c r="CN242" s="17" t="str">
        <f t="shared" si="135"/>
        <v>ok</v>
      </c>
      <c r="CO242" s="17">
        <f t="shared" si="136"/>
        <v>0.84599999999999997</v>
      </c>
      <c r="CP242" s="33" t="str">
        <f>IF(CO242&gt;='PAINEL E TARGET'!$T$11,'PAINEL E TARGET'!$S$11,
IF(CO242&gt;='PAINEL E TARGET'!$T$12,'PAINEL E TARGET'!$S$12,
IF(CO242&gt;='PAINEL E TARGET'!$T$13,'PAINEL E TARGET'!$S$13,
IF(CO242&gt;='PAINEL E TARGET'!$T$14,'PAINEL E TARGET'!$S$14,
IF(CO242&gt;='PAINEL E TARGET'!$T$15,'PAINEL E TARGET'!$S$15,
IF(CO242&gt;='PAINEL E TARGET'!$T$16,'PAINEL E TARGET'!$S$16,
IF(CO242&gt;='PAINEL E TARGET'!$T$17,'PAINEL E TARGET'!$S$17,
IF(CO242&gt;='PAINEL E TARGET'!$T$18,'PAINEL E TARGET'!$S$18,'PAINEL E TARGET'!$S$19))))))))</f>
        <v>Não elegível</v>
      </c>
      <c r="CQ242" s="17">
        <f>IFERROR(VLOOKUP($BW242,'PAINEL E TARGET'!$G$1:$Q$99,5,0),0)</f>
        <v>0.25</v>
      </c>
      <c r="CR242" s="17">
        <f>VLOOKUP(CP242,'PAINEL E TARGET'!$S$10:$U$19,3,0)</f>
        <v>0</v>
      </c>
      <c r="CS242" s="16">
        <f t="shared" si="137"/>
        <v>0</v>
      </c>
      <c r="CT242" s="17">
        <f t="shared" si="123"/>
        <v>0.96</v>
      </c>
      <c r="CU242" s="33" t="str">
        <f>IF(CT242&gt;='PAINEL E TARGET'!$T$11,'PAINEL E TARGET'!$S$11,
IF(CT242&gt;='PAINEL E TARGET'!$T$12,'PAINEL E TARGET'!$S$12,
IF(CT242&gt;='PAINEL E TARGET'!$T$13,'PAINEL E TARGET'!$S$13,
IF(CT242&gt;='PAINEL E TARGET'!$T$14,'PAINEL E TARGET'!$S$14,
IF(CT242&gt;='PAINEL E TARGET'!$T$15,'PAINEL E TARGET'!$S$15,
IF(CT242&gt;='PAINEL E TARGET'!$T$16,'PAINEL E TARGET'!$S$16,
IF(CT242&gt;='PAINEL E TARGET'!$T$17,'PAINEL E TARGET'!$S$17,
IF(CT242&gt;='PAINEL E TARGET'!$T$18,'PAINEL E TARGET'!$S$18,'PAINEL E TARGET'!$S$19))))))))</f>
        <v>1. Fx de 90% a 99,9%</v>
      </c>
      <c r="CV242" s="17">
        <f>IFERROR(VLOOKUP($BW242,'PAINEL E TARGET'!$G$1:$Q$99,6,0),0)</f>
        <v>0.2</v>
      </c>
      <c r="CW242" s="17">
        <f>VLOOKUP(CU242,'PAINEL E TARGET'!$S$10:$U$19,3,0)</f>
        <v>0.5</v>
      </c>
      <c r="CX242" s="16">
        <f t="shared" si="138"/>
        <v>300</v>
      </c>
      <c r="CY242" s="17">
        <f t="shared" si="124"/>
        <v>0.92200000000000004</v>
      </c>
      <c r="CZ242" s="33" t="str">
        <f>IF(CY242&gt;='PAINEL E TARGET'!$T$11,'PAINEL E TARGET'!$S$11,
IF(CY242&gt;='PAINEL E TARGET'!$T$12,'PAINEL E TARGET'!$S$12,
IF(CY242&gt;='PAINEL E TARGET'!$T$13,'PAINEL E TARGET'!$S$13,
IF(CY242&gt;='PAINEL E TARGET'!$T$14,'PAINEL E TARGET'!$S$14,
IF(CY242&gt;='PAINEL E TARGET'!$T$15,'PAINEL E TARGET'!$S$15,
IF(CY242&gt;='PAINEL E TARGET'!$T$16,'PAINEL E TARGET'!$S$16,
IF(CY242&gt;='PAINEL E TARGET'!$T$17,'PAINEL E TARGET'!$S$17,
IF(CY242&gt;='PAINEL E TARGET'!$T$18,'PAINEL E TARGET'!$S$18,'PAINEL E TARGET'!$S$19))))))))</f>
        <v>1. Fx de 90% a 99,9%</v>
      </c>
      <c r="DA242" s="17">
        <f>IFERROR(VLOOKUP($BW242,'PAINEL E TARGET'!$G$1:$Q$99,7,0),0)</f>
        <v>0.15</v>
      </c>
      <c r="DB242" s="17">
        <f>VLOOKUP(CZ242,'PAINEL E TARGET'!$S$10:$U$19,3,0)</f>
        <v>0.5</v>
      </c>
      <c r="DC242" s="16">
        <f t="shared" si="139"/>
        <v>225</v>
      </c>
      <c r="DD242" s="17">
        <f t="shared" si="125"/>
        <v>1.3280000000000001</v>
      </c>
      <c r="DE242" s="33" t="str">
        <f>IF(DD242&gt;='PAINEL E TARGET'!$T$11,'PAINEL E TARGET'!$S$11,
IF(DD242&gt;='PAINEL E TARGET'!$T$12,'PAINEL E TARGET'!$S$12,
IF(DD242&gt;='PAINEL E TARGET'!$T$13,'PAINEL E TARGET'!$S$13,
IF(DD242&gt;='PAINEL E TARGET'!$T$14,'PAINEL E TARGET'!$S$14,
IF(DD242&gt;='PAINEL E TARGET'!$T$15,'PAINEL E TARGET'!$S$15,
IF(DD242&gt;='PAINEL E TARGET'!$T$16,'PAINEL E TARGET'!$S$16,
IF(DD242&gt;='PAINEL E TARGET'!$T$17,'PAINEL E TARGET'!$S$17,
IF(DD242&gt;='PAINEL E TARGET'!$T$18,'PAINEL E TARGET'!$S$18,'PAINEL E TARGET'!$S$19))))))))</f>
        <v>8. Fx de 130% ou mais</v>
      </c>
      <c r="DF242" s="17">
        <f>IFERROR(VLOOKUP($BW242,'PAINEL E TARGET'!$G$1:$Q$99,8,0),0)</f>
        <v>0.1</v>
      </c>
      <c r="DG242" s="17">
        <f>VLOOKUP(DE242,'PAINEL E TARGET'!$S$10:$U$19,3,0)</f>
        <v>1.6</v>
      </c>
      <c r="DH242" s="16">
        <f t="shared" si="140"/>
        <v>480.00000000000011</v>
      </c>
      <c r="DI242" s="17">
        <f t="shared" si="126"/>
        <v>0.90900000000000003</v>
      </c>
      <c r="DJ242" s="33" t="str">
        <f>IF(DI242&gt;='PAINEL E TARGET'!$T$11,'PAINEL E TARGET'!$S$11,
IF(DI242&gt;='PAINEL E TARGET'!$T$12,'PAINEL E TARGET'!$S$12,
IF(DI242&gt;='PAINEL E TARGET'!$T$13,'PAINEL E TARGET'!$S$13,
IF(DI242&gt;='PAINEL E TARGET'!$T$14,'PAINEL E TARGET'!$S$14,
IF(DI242&gt;='PAINEL E TARGET'!$T$15,'PAINEL E TARGET'!$S$15,
IF(DI242&gt;='PAINEL E TARGET'!$T$16,'PAINEL E TARGET'!$S$16,
IF(DI242&gt;='PAINEL E TARGET'!$T$17,'PAINEL E TARGET'!$S$17,
IF(DI242&gt;='PAINEL E TARGET'!$T$18,'PAINEL E TARGET'!$S$18,'PAINEL E TARGET'!$S$19))))))))</f>
        <v>1. Fx de 90% a 99,9%</v>
      </c>
      <c r="DK242" s="17">
        <f>IFERROR(VLOOKUP($BW242,'PAINEL E TARGET'!$G$1:$Q$99,9,0),0)</f>
        <v>0.05</v>
      </c>
      <c r="DL242" s="17">
        <f>VLOOKUP(DJ242,'PAINEL E TARGET'!$S$10:$U$19,3,0)</f>
        <v>0.5</v>
      </c>
      <c r="DM242" s="16">
        <f t="shared" si="141"/>
        <v>75</v>
      </c>
      <c r="DN242" s="17">
        <f t="shared" si="127"/>
        <v>1.0860000000000001</v>
      </c>
      <c r="DO242" s="33" t="str">
        <f>IF(DN242&gt;='PAINEL E TARGET'!$T$11,'PAINEL E TARGET'!$S$11,
IF(DN242&gt;='PAINEL E TARGET'!$T$12,'PAINEL E TARGET'!$S$12,
IF(DN242&gt;='PAINEL E TARGET'!$T$13,'PAINEL E TARGET'!$S$13,
IF(DN242&gt;='PAINEL E TARGET'!$T$14,'PAINEL E TARGET'!$S$14,
IF(DN242&gt;='PAINEL E TARGET'!$T$15,'PAINEL E TARGET'!$S$15,
IF(DN242&gt;='PAINEL E TARGET'!$T$16,'PAINEL E TARGET'!$S$16,
IF(DN242&gt;='PAINEL E TARGET'!$T$17,'PAINEL E TARGET'!$S$17,
IF(DN242&gt;='PAINEL E TARGET'!$T$18,'PAINEL E TARGET'!$S$18,'PAINEL E TARGET'!$S$19))))))))</f>
        <v>3. Fx de 105% a 109,9%</v>
      </c>
      <c r="DP242" s="17">
        <f>IFERROR(VLOOKUP($BW242,'PAINEL E TARGET'!$G$1:$Q$99,10,0),0)</f>
        <v>0</v>
      </c>
      <c r="DQ242" s="17">
        <f>VLOOKUP(DO242,'PAINEL E TARGET'!$S$10:$U$19,3,0)</f>
        <v>1.1000000000000001</v>
      </c>
      <c r="DR242" s="16">
        <f t="shared" si="142"/>
        <v>0</v>
      </c>
      <c r="DS242" s="17">
        <f t="shared" si="128"/>
        <v>0.92500000000000004</v>
      </c>
      <c r="DT242" s="16">
        <f>IF(DS242&gt;=1,VLOOKUP(BO242,'PAINEL E TARGET'!$S$1:$W$8,5,0),0)</f>
        <v>0</v>
      </c>
      <c r="DU242" s="16">
        <f t="shared" si="143"/>
        <v>1455</v>
      </c>
    </row>
    <row r="243" spans="2:125" s="32" customFormat="1" x14ac:dyDescent="0.2">
      <c r="B243" s="44">
        <v>43541</v>
      </c>
      <c r="C243" s="65">
        <v>1033</v>
      </c>
      <c r="D243" s="66" t="s">
        <v>247</v>
      </c>
      <c r="E243" s="65">
        <v>515</v>
      </c>
      <c r="F243" s="65" t="s">
        <v>944</v>
      </c>
      <c r="G243" s="67">
        <v>1482968.3711695105</v>
      </c>
      <c r="H243" s="67">
        <v>892617.3827395523</v>
      </c>
      <c r="I243" s="67">
        <v>712917.66999999981</v>
      </c>
      <c r="J243" s="68">
        <v>0.79868226161131661</v>
      </c>
      <c r="K243" s="67">
        <v>93775.01182455926</v>
      </c>
      <c r="L243" s="67">
        <v>734425.71781915089</v>
      </c>
      <c r="M243" s="67">
        <v>90629.94</v>
      </c>
      <c r="N243" s="67">
        <v>605542.52</v>
      </c>
      <c r="O243" s="67">
        <v>1380654.687553952</v>
      </c>
      <c r="P243" s="67" t="s">
        <v>1082</v>
      </c>
      <c r="Q243" s="67" t="s">
        <v>1082</v>
      </c>
      <c r="R243" s="67">
        <v>0</v>
      </c>
      <c r="S243" s="67">
        <v>0</v>
      </c>
      <c r="T243" s="68">
        <v>0.10898424351646005</v>
      </c>
      <c r="U243" s="68">
        <v>0.10273220230515871</v>
      </c>
      <c r="V243" s="68">
        <v>0.94263353114565518</v>
      </c>
      <c r="W243" s="67">
        <v>90260.830000000016</v>
      </c>
      <c r="X243" s="67">
        <v>71519.330000000016</v>
      </c>
      <c r="Y243" s="68">
        <v>0.79236286659451283</v>
      </c>
      <c r="Z243" s="68">
        <v>0.20375884004907499</v>
      </c>
      <c r="AA243" s="68">
        <v>0.23392436408645059</v>
      </c>
      <c r="AB243" s="68">
        <v>1.1480452285167617</v>
      </c>
      <c r="AC243" s="67">
        <v>168753.21999999997</v>
      </c>
      <c r="AD243" s="67">
        <v>162851.69999999998</v>
      </c>
      <c r="AE243" s="68">
        <v>0.96502869693390148</v>
      </c>
      <c r="AF243" s="43">
        <v>80</v>
      </c>
      <c r="AG243" s="43">
        <v>73</v>
      </c>
      <c r="AH243" s="43">
        <v>29</v>
      </c>
      <c r="AI243" s="43">
        <v>22</v>
      </c>
      <c r="AJ243" s="67">
        <v>38671.65</v>
      </c>
      <c r="AK243" s="67">
        <v>31166.800000000003</v>
      </c>
      <c r="AL243" s="68">
        <v>0.80593406280828461</v>
      </c>
      <c r="AM243" s="67">
        <v>11530.229999999998</v>
      </c>
      <c r="AN243" s="67">
        <v>8382.41</v>
      </c>
      <c r="AO243" s="68">
        <v>0.72699417097490693</v>
      </c>
      <c r="AP243" s="67">
        <v>10173.390000000001</v>
      </c>
      <c r="AQ243" s="67">
        <v>11251.73</v>
      </c>
      <c r="AR243" s="68">
        <v>1.1059961330490622</v>
      </c>
      <c r="AS243" s="67">
        <v>29885.56</v>
      </c>
      <c r="AT243" s="67">
        <v>20718.39</v>
      </c>
      <c r="AU243" s="68">
        <v>0.69325754645387261</v>
      </c>
      <c r="AV243" s="43">
        <v>1622.0099999999995</v>
      </c>
      <c r="AW243" s="43">
        <v>499.90000000000003</v>
      </c>
      <c r="AX243" s="69">
        <v>0.30819785328080601</v>
      </c>
      <c r="AY243" s="43">
        <v>93775.01182455926</v>
      </c>
      <c r="AZ243" s="43">
        <v>90629.94</v>
      </c>
      <c r="BA243" s="43">
        <v>27923.371910600101</v>
      </c>
      <c r="BB243" s="43">
        <v>27663.41</v>
      </c>
      <c r="BC243" s="43">
        <v>155930.28607548634</v>
      </c>
      <c r="BD243" s="43">
        <v>46614.60582736956</v>
      </c>
      <c r="BE243" s="43">
        <v>151206.19999999998</v>
      </c>
      <c r="BF243" s="43">
        <v>282697.88999999996</v>
      </c>
      <c r="BG243" s="43">
        <v>2721.1699999999996</v>
      </c>
      <c r="BH243" s="43">
        <v>54</v>
      </c>
      <c r="BI243" s="44">
        <v>43173</v>
      </c>
      <c r="BJ243" s="44">
        <v>43541</v>
      </c>
      <c r="BK243" s="44">
        <v>43172</v>
      </c>
      <c r="BL243" s="43">
        <f t="shared" si="129"/>
        <v>712917.66999999981</v>
      </c>
      <c r="BM243" s="43">
        <f t="shared" si="130"/>
        <v>696172.46</v>
      </c>
      <c r="BO243" s="16" t="str">
        <f>IFERROR(VLOOKUP($C243,'PORTE LOJA'!A:B,2,0),"PORTE 1")</f>
        <v>PORTE 3</v>
      </c>
      <c r="BP243" s="16">
        <f>VLOOKUP(BO243,'PAINEL E TARGET'!$S$1:$W$8,3,0)</f>
        <v>2400</v>
      </c>
      <c r="BQ243" s="16">
        <f t="shared" si="108"/>
        <v>1</v>
      </c>
      <c r="BR243" s="16">
        <f t="shared" si="109"/>
        <v>1</v>
      </c>
      <c r="BS243" s="16">
        <f t="shared" si="110"/>
        <v>1</v>
      </c>
      <c r="BT243" s="16">
        <f t="shared" si="111"/>
        <v>1</v>
      </c>
      <c r="BU243" s="16">
        <f t="shared" si="112"/>
        <v>1</v>
      </c>
      <c r="BV243" s="16">
        <f t="shared" si="113"/>
        <v>1</v>
      </c>
      <c r="BW243" s="17" t="str">
        <f t="shared" si="131"/>
        <v>111111</v>
      </c>
      <c r="BY243" s="17">
        <f t="shared" si="114"/>
        <v>0.79900000000000004</v>
      </c>
      <c r="BZ243" s="17">
        <f t="shared" si="115"/>
        <v>0.84099999999999997</v>
      </c>
      <c r="CA243" s="17" t="str">
        <f t="shared" si="132"/>
        <v>Sem Retira</v>
      </c>
      <c r="CB243" s="17">
        <f t="shared" si="133"/>
        <v>0.84099999999999997</v>
      </c>
      <c r="CC243" s="33" t="str">
        <f>IF(CB243&gt;='PAINEL E TARGET'!$T$11,'PAINEL E TARGET'!$S$11,
IF(CB243&gt;='PAINEL E TARGET'!$T$12,'PAINEL E TARGET'!$S$12,
IF(CB243&gt;='PAINEL E TARGET'!$T$13,'PAINEL E TARGET'!$S$13,
IF(CB243&gt;='PAINEL E TARGET'!$T$14,'PAINEL E TARGET'!$S$14,
IF(CB243&gt;='PAINEL E TARGET'!$T$15,'PAINEL E TARGET'!$S$15,
IF(CB243&gt;='PAINEL E TARGET'!$T$16,'PAINEL E TARGET'!$S$16,
IF(CB243&gt;='PAINEL E TARGET'!$T$17,'PAINEL E TARGET'!$S$17,
IF(CB243&gt;='PAINEL E TARGET'!$T$18,'PAINEL E TARGET'!$S$18,'PAINEL E TARGET'!$S$19))))))))</f>
        <v>Não elegível</v>
      </c>
      <c r="CD243" s="17">
        <f>IFERROR(VLOOKUP($BW243,'PAINEL E TARGET'!$G$1:$Q$99,4,0),0)</f>
        <v>0.25</v>
      </c>
      <c r="CE243" s="17">
        <f>VLOOKUP(CC243,'PAINEL E TARGET'!$S$10:$U$19,3,0)</f>
        <v>0</v>
      </c>
      <c r="CF243" s="16">
        <f t="shared" si="134"/>
        <v>0</v>
      </c>
      <c r="CG243" s="17">
        <f t="shared" si="116"/>
        <v>0.80600000000000005</v>
      </c>
      <c r="CH243" s="17">
        <f t="shared" si="117"/>
        <v>0.72699999999999998</v>
      </c>
      <c r="CI243" s="17">
        <f t="shared" si="118"/>
        <v>1.1060000000000001</v>
      </c>
      <c r="CJ243" s="17">
        <f t="shared" si="119"/>
        <v>0.69299999999999995</v>
      </c>
      <c r="CK243" s="17">
        <f t="shared" si="120"/>
        <v>0.308</v>
      </c>
      <c r="CL243" s="17">
        <f t="shared" si="121"/>
        <v>0.79200000000000004</v>
      </c>
      <c r="CM243" s="16">
        <f t="shared" si="122"/>
        <v>3</v>
      </c>
      <c r="CN243" s="17" t="str">
        <f t="shared" si="135"/>
        <v>não ok</v>
      </c>
      <c r="CO243" s="17">
        <f t="shared" si="136"/>
        <v>0</v>
      </c>
      <c r="CP243" s="33" t="str">
        <f>IF(CO243&gt;='PAINEL E TARGET'!$T$11,'PAINEL E TARGET'!$S$11,
IF(CO243&gt;='PAINEL E TARGET'!$T$12,'PAINEL E TARGET'!$S$12,
IF(CO243&gt;='PAINEL E TARGET'!$T$13,'PAINEL E TARGET'!$S$13,
IF(CO243&gt;='PAINEL E TARGET'!$T$14,'PAINEL E TARGET'!$S$14,
IF(CO243&gt;='PAINEL E TARGET'!$T$15,'PAINEL E TARGET'!$S$15,
IF(CO243&gt;='PAINEL E TARGET'!$T$16,'PAINEL E TARGET'!$S$16,
IF(CO243&gt;='PAINEL E TARGET'!$T$17,'PAINEL E TARGET'!$S$17,
IF(CO243&gt;='PAINEL E TARGET'!$T$18,'PAINEL E TARGET'!$S$18,'PAINEL E TARGET'!$S$19))))))))</f>
        <v>Não elegível</v>
      </c>
      <c r="CQ243" s="17">
        <f>IFERROR(VLOOKUP($BW243,'PAINEL E TARGET'!$G$1:$Q$99,5,0),0)</f>
        <v>0.25</v>
      </c>
      <c r="CR243" s="17">
        <f>VLOOKUP(CP243,'PAINEL E TARGET'!$S$10:$U$19,3,0)</f>
        <v>0</v>
      </c>
      <c r="CS243" s="16">
        <f t="shared" si="137"/>
        <v>0</v>
      </c>
      <c r="CT243" s="17">
        <f t="shared" si="123"/>
        <v>0.96499999999999997</v>
      </c>
      <c r="CU243" s="33" t="str">
        <f>IF(CT243&gt;='PAINEL E TARGET'!$T$11,'PAINEL E TARGET'!$S$11,
IF(CT243&gt;='PAINEL E TARGET'!$T$12,'PAINEL E TARGET'!$S$12,
IF(CT243&gt;='PAINEL E TARGET'!$T$13,'PAINEL E TARGET'!$S$13,
IF(CT243&gt;='PAINEL E TARGET'!$T$14,'PAINEL E TARGET'!$S$14,
IF(CT243&gt;='PAINEL E TARGET'!$T$15,'PAINEL E TARGET'!$S$15,
IF(CT243&gt;='PAINEL E TARGET'!$T$16,'PAINEL E TARGET'!$S$16,
IF(CT243&gt;='PAINEL E TARGET'!$T$17,'PAINEL E TARGET'!$S$17,
IF(CT243&gt;='PAINEL E TARGET'!$T$18,'PAINEL E TARGET'!$S$18,'PAINEL E TARGET'!$S$19))))))))</f>
        <v>1. Fx de 90% a 99,9%</v>
      </c>
      <c r="CV243" s="17">
        <f>IFERROR(VLOOKUP($BW243,'PAINEL E TARGET'!$G$1:$Q$99,6,0),0)</f>
        <v>0.2</v>
      </c>
      <c r="CW243" s="17">
        <f>VLOOKUP(CU243,'PAINEL E TARGET'!$S$10:$U$19,3,0)</f>
        <v>0.5</v>
      </c>
      <c r="CX243" s="16">
        <f t="shared" si="138"/>
        <v>240</v>
      </c>
      <c r="CY243" s="17">
        <f t="shared" si="124"/>
        <v>0.96599999999999997</v>
      </c>
      <c r="CZ243" s="33" t="str">
        <f>IF(CY243&gt;='PAINEL E TARGET'!$T$11,'PAINEL E TARGET'!$S$11,
IF(CY243&gt;='PAINEL E TARGET'!$T$12,'PAINEL E TARGET'!$S$12,
IF(CY243&gt;='PAINEL E TARGET'!$T$13,'PAINEL E TARGET'!$S$13,
IF(CY243&gt;='PAINEL E TARGET'!$T$14,'PAINEL E TARGET'!$S$14,
IF(CY243&gt;='PAINEL E TARGET'!$T$15,'PAINEL E TARGET'!$S$15,
IF(CY243&gt;='PAINEL E TARGET'!$T$16,'PAINEL E TARGET'!$S$16,
IF(CY243&gt;='PAINEL E TARGET'!$T$17,'PAINEL E TARGET'!$S$17,
IF(CY243&gt;='PAINEL E TARGET'!$T$18,'PAINEL E TARGET'!$S$18,'PAINEL E TARGET'!$S$19))))))))</f>
        <v>1. Fx de 90% a 99,9%</v>
      </c>
      <c r="DA243" s="17">
        <f>IFERROR(VLOOKUP($BW243,'PAINEL E TARGET'!$G$1:$Q$99,7,0),0)</f>
        <v>0.15</v>
      </c>
      <c r="DB243" s="17">
        <f>VLOOKUP(CZ243,'PAINEL E TARGET'!$S$10:$U$19,3,0)</f>
        <v>0.5</v>
      </c>
      <c r="DC243" s="16">
        <f t="shared" si="139"/>
        <v>180</v>
      </c>
      <c r="DD243" s="17">
        <f t="shared" si="125"/>
        <v>0.99099999999999999</v>
      </c>
      <c r="DE243" s="33" t="str">
        <f>IF(DD243&gt;='PAINEL E TARGET'!$T$11,'PAINEL E TARGET'!$S$11,
IF(DD243&gt;='PAINEL E TARGET'!$T$12,'PAINEL E TARGET'!$S$12,
IF(DD243&gt;='PAINEL E TARGET'!$T$13,'PAINEL E TARGET'!$S$13,
IF(DD243&gt;='PAINEL E TARGET'!$T$14,'PAINEL E TARGET'!$S$14,
IF(DD243&gt;='PAINEL E TARGET'!$T$15,'PAINEL E TARGET'!$S$15,
IF(DD243&gt;='PAINEL E TARGET'!$T$16,'PAINEL E TARGET'!$S$16,
IF(DD243&gt;='PAINEL E TARGET'!$T$17,'PAINEL E TARGET'!$S$17,
IF(DD243&gt;='PAINEL E TARGET'!$T$18,'PAINEL E TARGET'!$S$18,'PAINEL E TARGET'!$S$19))))))))</f>
        <v>1. Fx de 90% a 99,9%</v>
      </c>
      <c r="DF243" s="17">
        <f>IFERROR(VLOOKUP($BW243,'PAINEL E TARGET'!$G$1:$Q$99,8,0),0)</f>
        <v>0.1</v>
      </c>
      <c r="DG243" s="17">
        <f>VLOOKUP(DE243,'PAINEL E TARGET'!$S$10:$U$19,3,0)</f>
        <v>0.5</v>
      </c>
      <c r="DH243" s="16">
        <f t="shared" si="140"/>
        <v>120</v>
      </c>
      <c r="DI243" s="17">
        <f t="shared" si="126"/>
        <v>0.75900000000000001</v>
      </c>
      <c r="DJ243" s="33" t="str">
        <f>IF(DI243&gt;='PAINEL E TARGET'!$T$11,'PAINEL E TARGET'!$S$11,
IF(DI243&gt;='PAINEL E TARGET'!$T$12,'PAINEL E TARGET'!$S$12,
IF(DI243&gt;='PAINEL E TARGET'!$T$13,'PAINEL E TARGET'!$S$13,
IF(DI243&gt;='PAINEL E TARGET'!$T$14,'PAINEL E TARGET'!$S$14,
IF(DI243&gt;='PAINEL E TARGET'!$T$15,'PAINEL E TARGET'!$S$15,
IF(DI243&gt;='PAINEL E TARGET'!$T$16,'PAINEL E TARGET'!$S$16,
IF(DI243&gt;='PAINEL E TARGET'!$T$17,'PAINEL E TARGET'!$S$17,
IF(DI243&gt;='PAINEL E TARGET'!$T$18,'PAINEL E TARGET'!$S$18,'PAINEL E TARGET'!$S$19))))))))</f>
        <v>Não elegível</v>
      </c>
      <c r="DK243" s="17">
        <f>IFERROR(VLOOKUP($BW243,'PAINEL E TARGET'!$G$1:$Q$99,9,0),0)</f>
        <v>0.05</v>
      </c>
      <c r="DL243" s="17">
        <f>VLOOKUP(DJ243,'PAINEL E TARGET'!$S$10:$U$19,3,0)</f>
        <v>0</v>
      </c>
      <c r="DM243" s="16">
        <f t="shared" si="141"/>
        <v>0</v>
      </c>
      <c r="DN243" s="17">
        <f t="shared" si="127"/>
        <v>0.308</v>
      </c>
      <c r="DO243" s="33" t="str">
        <f>IF(DN243&gt;='PAINEL E TARGET'!$T$11,'PAINEL E TARGET'!$S$11,
IF(DN243&gt;='PAINEL E TARGET'!$T$12,'PAINEL E TARGET'!$S$12,
IF(DN243&gt;='PAINEL E TARGET'!$T$13,'PAINEL E TARGET'!$S$13,
IF(DN243&gt;='PAINEL E TARGET'!$T$14,'PAINEL E TARGET'!$S$14,
IF(DN243&gt;='PAINEL E TARGET'!$T$15,'PAINEL E TARGET'!$S$15,
IF(DN243&gt;='PAINEL E TARGET'!$T$16,'PAINEL E TARGET'!$S$16,
IF(DN243&gt;='PAINEL E TARGET'!$T$17,'PAINEL E TARGET'!$S$17,
IF(DN243&gt;='PAINEL E TARGET'!$T$18,'PAINEL E TARGET'!$S$18,'PAINEL E TARGET'!$S$19))))))))</f>
        <v>Não elegível</v>
      </c>
      <c r="DP243" s="17">
        <f>IFERROR(VLOOKUP($BW243,'PAINEL E TARGET'!$G$1:$Q$99,10,0),0)</f>
        <v>0</v>
      </c>
      <c r="DQ243" s="17">
        <f>VLOOKUP(DO243,'PAINEL E TARGET'!$S$10:$U$19,3,0)</f>
        <v>0</v>
      </c>
      <c r="DR243" s="16">
        <f t="shared" si="142"/>
        <v>0</v>
      </c>
      <c r="DS243" s="17">
        <f t="shared" si="128"/>
        <v>0.91300000000000003</v>
      </c>
      <c r="DT243" s="16">
        <f>IF(DS243&gt;=1,VLOOKUP(BO243,'PAINEL E TARGET'!$S$1:$W$8,5,0),0)</f>
        <v>0</v>
      </c>
      <c r="DU243" s="16">
        <f t="shared" si="143"/>
        <v>540</v>
      </c>
    </row>
    <row r="244" spans="2:125" s="32" customFormat="1" x14ac:dyDescent="0.2">
      <c r="B244" s="44">
        <v>43541</v>
      </c>
      <c r="C244" s="65">
        <v>1034</v>
      </c>
      <c r="D244" s="66" t="s">
        <v>248</v>
      </c>
      <c r="E244" s="65">
        <v>316</v>
      </c>
      <c r="F244" s="65" t="s">
        <v>943</v>
      </c>
      <c r="G244" s="67">
        <v>2575984.0616160152</v>
      </c>
      <c r="H244" s="67">
        <v>1491092.1852406776</v>
      </c>
      <c r="I244" s="67">
        <v>1322858.6299999999</v>
      </c>
      <c r="J244" s="68">
        <v>0.88717427607366672</v>
      </c>
      <c r="K244" s="67">
        <v>357529.70358269312</v>
      </c>
      <c r="L244" s="67">
        <v>1035104.5783634832</v>
      </c>
      <c r="M244" s="67">
        <v>254608.16</v>
      </c>
      <c r="N244" s="67">
        <v>1030419.26</v>
      </c>
      <c r="O244" s="67">
        <v>2411941.8238529488</v>
      </c>
      <c r="P244" s="67">
        <v>13920.61680549558</v>
      </c>
      <c r="Q244" s="67">
        <v>0</v>
      </c>
      <c r="R244" s="67">
        <v>0</v>
      </c>
      <c r="S244" s="67">
        <v>0</v>
      </c>
      <c r="T244" s="68">
        <v>0.10491920378930887</v>
      </c>
      <c r="U244" s="68">
        <v>9.7529584232529443E-2</v>
      </c>
      <c r="V244" s="68">
        <v>0.92956847469393</v>
      </c>
      <c r="W244" s="67">
        <v>144653.54</v>
      </c>
      <c r="X244" s="67">
        <v>125328.19</v>
      </c>
      <c r="Y244" s="68">
        <v>0.86640250905715821</v>
      </c>
      <c r="Z244" s="68">
        <v>0.17564841191339711</v>
      </c>
      <c r="AA244" s="68">
        <v>0.17495379203659325</v>
      </c>
      <c r="AB244" s="68">
        <v>0.99604539620235033</v>
      </c>
      <c r="AC244" s="67">
        <v>244613.99999999997</v>
      </c>
      <c r="AD244" s="67">
        <v>224820.42</v>
      </c>
      <c r="AE244" s="68">
        <v>0.91908239103240219</v>
      </c>
      <c r="AF244" s="43">
        <v>80</v>
      </c>
      <c r="AG244" s="43">
        <v>65</v>
      </c>
      <c r="AH244" s="43">
        <v>37</v>
      </c>
      <c r="AI244" s="43">
        <v>23</v>
      </c>
      <c r="AJ244" s="67">
        <v>81129.87</v>
      </c>
      <c r="AK244" s="67">
        <v>67059</v>
      </c>
      <c r="AL244" s="68">
        <v>0.8265636318657974</v>
      </c>
      <c r="AM244" s="67">
        <v>16343.6</v>
      </c>
      <c r="AN244" s="67">
        <v>12930.189999999999</v>
      </c>
      <c r="AO244" s="68">
        <v>0.79114699331848548</v>
      </c>
      <c r="AP244" s="67">
        <v>8454.17</v>
      </c>
      <c r="AQ244" s="67">
        <v>7730.4699999999993</v>
      </c>
      <c r="AR244" s="68">
        <v>0.91439727377140501</v>
      </c>
      <c r="AS244" s="67">
        <v>38725.9</v>
      </c>
      <c r="AT244" s="67">
        <v>37608.529999999992</v>
      </c>
      <c r="AU244" s="68">
        <v>0.97114670027036143</v>
      </c>
      <c r="AV244" s="43">
        <v>2450.69</v>
      </c>
      <c r="AW244" s="43">
        <v>2689.58</v>
      </c>
      <c r="AX244" s="69">
        <v>1.0974786692727354</v>
      </c>
      <c r="AY244" s="43">
        <v>357529.70358269312</v>
      </c>
      <c r="AZ244" s="43">
        <v>254608.16000000003</v>
      </c>
      <c r="BA244" s="43">
        <v>55225.996787358003</v>
      </c>
      <c r="BB244" s="43">
        <v>64360.68</v>
      </c>
      <c r="BC244" s="43">
        <v>619496.87087964662</v>
      </c>
      <c r="BD244" s="43">
        <v>96040.559569376317</v>
      </c>
      <c r="BE244" s="43">
        <v>251942.65999999997</v>
      </c>
      <c r="BF244" s="43">
        <v>426191.99999999994</v>
      </c>
      <c r="BG244" s="43">
        <v>4266.7700000000004</v>
      </c>
      <c r="BH244" s="43">
        <v>58</v>
      </c>
      <c r="BI244" s="44">
        <v>43173</v>
      </c>
      <c r="BJ244" s="44">
        <v>43541</v>
      </c>
      <c r="BK244" s="44">
        <v>43172</v>
      </c>
      <c r="BL244" s="43">
        <f t="shared" si="129"/>
        <v>1322858.6299999999</v>
      </c>
      <c r="BM244" s="43">
        <f t="shared" si="130"/>
        <v>1285027.42</v>
      </c>
      <c r="BO244" s="16" t="str">
        <f>IFERROR(VLOOKUP($C244,'PORTE LOJA'!A:B,2,0),"PORTE 1")</f>
        <v>PORTE 4</v>
      </c>
      <c r="BP244" s="16">
        <f>VLOOKUP(BO244,'PAINEL E TARGET'!$S$1:$W$8,3,0)</f>
        <v>3000</v>
      </c>
      <c r="BQ244" s="16">
        <f t="shared" si="108"/>
        <v>1</v>
      </c>
      <c r="BR244" s="16">
        <f t="shared" si="109"/>
        <v>1</v>
      </c>
      <c r="BS244" s="16">
        <f t="shared" si="110"/>
        <v>1</v>
      </c>
      <c r="BT244" s="16">
        <f t="shared" si="111"/>
        <v>1</v>
      </c>
      <c r="BU244" s="16">
        <f t="shared" si="112"/>
        <v>1</v>
      </c>
      <c r="BV244" s="16">
        <f t="shared" si="113"/>
        <v>1</v>
      </c>
      <c r="BW244" s="17" t="str">
        <f t="shared" si="131"/>
        <v>111111</v>
      </c>
      <c r="BY244" s="17">
        <f t="shared" si="114"/>
        <v>0.88700000000000001</v>
      </c>
      <c r="BZ244" s="17">
        <f t="shared" si="115"/>
        <v>0.92300000000000004</v>
      </c>
      <c r="CA244" s="17" t="str">
        <f t="shared" si="132"/>
        <v>Sem Retira</v>
      </c>
      <c r="CB244" s="17">
        <f t="shared" si="133"/>
        <v>0.92300000000000004</v>
      </c>
      <c r="CC244" s="33" t="str">
        <f>IF(CB244&gt;='PAINEL E TARGET'!$T$11,'PAINEL E TARGET'!$S$11,
IF(CB244&gt;='PAINEL E TARGET'!$T$12,'PAINEL E TARGET'!$S$12,
IF(CB244&gt;='PAINEL E TARGET'!$T$13,'PAINEL E TARGET'!$S$13,
IF(CB244&gt;='PAINEL E TARGET'!$T$14,'PAINEL E TARGET'!$S$14,
IF(CB244&gt;='PAINEL E TARGET'!$T$15,'PAINEL E TARGET'!$S$15,
IF(CB244&gt;='PAINEL E TARGET'!$T$16,'PAINEL E TARGET'!$S$16,
IF(CB244&gt;='PAINEL E TARGET'!$T$17,'PAINEL E TARGET'!$S$17,
IF(CB244&gt;='PAINEL E TARGET'!$T$18,'PAINEL E TARGET'!$S$18,'PAINEL E TARGET'!$S$19))))))))</f>
        <v>1. Fx de 90% a 99,9%</v>
      </c>
      <c r="CD244" s="17">
        <f>IFERROR(VLOOKUP($BW244,'PAINEL E TARGET'!$G$1:$Q$99,4,0),0)</f>
        <v>0.25</v>
      </c>
      <c r="CE244" s="17">
        <f>VLOOKUP(CC244,'PAINEL E TARGET'!$S$10:$U$19,3,0)</f>
        <v>0.5</v>
      </c>
      <c r="CF244" s="16">
        <f t="shared" si="134"/>
        <v>375</v>
      </c>
      <c r="CG244" s="17">
        <f t="shared" si="116"/>
        <v>0.82699999999999996</v>
      </c>
      <c r="CH244" s="17">
        <f t="shared" si="117"/>
        <v>0.79100000000000004</v>
      </c>
      <c r="CI244" s="17">
        <f t="shared" si="118"/>
        <v>0.91400000000000003</v>
      </c>
      <c r="CJ244" s="17">
        <f t="shared" si="119"/>
        <v>0.97099999999999997</v>
      </c>
      <c r="CK244" s="17">
        <f t="shared" si="120"/>
        <v>1.097</v>
      </c>
      <c r="CL244" s="17">
        <f t="shared" si="121"/>
        <v>0.86599999999999999</v>
      </c>
      <c r="CM244" s="16">
        <f t="shared" si="122"/>
        <v>5</v>
      </c>
      <c r="CN244" s="17" t="str">
        <f t="shared" si="135"/>
        <v>ok</v>
      </c>
      <c r="CO244" s="17">
        <f t="shared" si="136"/>
        <v>0.86599999999999999</v>
      </c>
      <c r="CP244" s="33" t="str">
        <f>IF(CO244&gt;='PAINEL E TARGET'!$T$11,'PAINEL E TARGET'!$S$11,
IF(CO244&gt;='PAINEL E TARGET'!$T$12,'PAINEL E TARGET'!$S$12,
IF(CO244&gt;='PAINEL E TARGET'!$T$13,'PAINEL E TARGET'!$S$13,
IF(CO244&gt;='PAINEL E TARGET'!$T$14,'PAINEL E TARGET'!$S$14,
IF(CO244&gt;='PAINEL E TARGET'!$T$15,'PAINEL E TARGET'!$S$15,
IF(CO244&gt;='PAINEL E TARGET'!$T$16,'PAINEL E TARGET'!$S$16,
IF(CO244&gt;='PAINEL E TARGET'!$T$17,'PAINEL E TARGET'!$S$17,
IF(CO244&gt;='PAINEL E TARGET'!$T$18,'PAINEL E TARGET'!$S$18,'PAINEL E TARGET'!$S$19))))))))</f>
        <v>Não elegível</v>
      </c>
      <c r="CQ244" s="17">
        <f>IFERROR(VLOOKUP($BW244,'PAINEL E TARGET'!$G$1:$Q$99,5,0),0)</f>
        <v>0.25</v>
      </c>
      <c r="CR244" s="17">
        <f>VLOOKUP(CP244,'PAINEL E TARGET'!$S$10:$U$19,3,0)</f>
        <v>0</v>
      </c>
      <c r="CS244" s="16">
        <f t="shared" si="137"/>
        <v>0</v>
      </c>
      <c r="CT244" s="17">
        <f t="shared" si="123"/>
        <v>0.91900000000000004</v>
      </c>
      <c r="CU244" s="33" t="str">
        <f>IF(CT244&gt;='PAINEL E TARGET'!$T$11,'PAINEL E TARGET'!$S$11,
IF(CT244&gt;='PAINEL E TARGET'!$T$12,'PAINEL E TARGET'!$S$12,
IF(CT244&gt;='PAINEL E TARGET'!$T$13,'PAINEL E TARGET'!$S$13,
IF(CT244&gt;='PAINEL E TARGET'!$T$14,'PAINEL E TARGET'!$S$14,
IF(CT244&gt;='PAINEL E TARGET'!$T$15,'PAINEL E TARGET'!$S$15,
IF(CT244&gt;='PAINEL E TARGET'!$T$16,'PAINEL E TARGET'!$S$16,
IF(CT244&gt;='PAINEL E TARGET'!$T$17,'PAINEL E TARGET'!$S$17,
IF(CT244&gt;='PAINEL E TARGET'!$T$18,'PAINEL E TARGET'!$S$18,'PAINEL E TARGET'!$S$19))))))))</f>
        <v>1. Fx de 90% a 99,9%</v>
      </c>
      <c r="CV244" s="17">
        <f>IFERROR(VLOOKUP($BW244,'PAINEL E TARGET'!$G$1:$Q$99,6,0),0)</f>
        <v>0.2</v>
      </c>
      <c r="CW244" s="17">
        <f>VLOOKUP(CU244,'PAINEL E TARGET'!$S$10:$U$19,3,0)</f>
        <v>0.5</v>
      </c>
      <c r="CX244" s="16">
        <f t="shared" si="138"/>
        <v>300</v>
      </c>
      <c r="CY244" s="17">
        <f t="shared" si="124"/>
        <v>0.71199999999999997</v>
      </c>
      <c r="CZ244" s="33" t="str">
        <f>IF(CY244&gt;='PAINEL E TARGET'!$T$11,'PAINEL E TARGET'!$S$11,
IF(CY244&gt;='PAINEL E TARGET'!$T$12,'PAINEL E TARGET'!$S$12,
IF(CY244&gt;='PAINEL E TARGET'!$T$13,'PAINEL E TARGET'!$S$13,
IF(CY244&gt;='PAINEL E TARGET'!$T$14,'PAINEL E TARGET'!$S$14,
IF(CY244&gt;='PAINEL E TARGET'!$T$15,'PAINEL E TARGET'!$S$15,
IF(CY244&gt;='PAINEL E TARGET'!$T$16,'PAINEL E TARGET'!$S$16,
IF(CY244&gt;='PAINEL E TARGET'!$T$17,'PAINEL E TARGET'!$S$17,
IF(CY244&gt;='PAINEL E TARGET'!$T$18,'PAINEL E TARGET'!$S$18,'PAINEL E TARGET'!$S$19))))))))</f>
        <v>Não elegível</v>
      </c>
      <c r="DA244" s="17">
        <f>IFERROR(VLOOKUP($BW244,'PAINEL E TARGET'!$G$1:$Q$99,7,0),0)</f>
        <v>0.15</v>
      </c>
      <c r="DB244" s="17">
        <f>VLOOKUP(CZ244,'PAINEL E TARGET'!$S$10:$U$19,3,0)</f>
        <v>0</v>
      </c>
      <c r="DC244" s="16">
        <f t="shared" si="139"/>
        <v>0</v>
      </c>
      <c r="DD244" s="17">
        <f t="shared" si="125"/>
        <v>1.165</v>
      </c>
      <c r="DE244" s="33" t="str">
        <f>IF(DD244&gt;='PAINEL E TARGET'!$T$11,'PAINEL E TARGET'!$S$11,
IF(DD244&gt;='PAINEL E TARGET'!$T$12,'PAINEL E TARGET'!$S$12,
IF(DD244&gt;='PAINEL E TARGET'!$T$13,'PAINEL E TARGET'!$S$13,
IF(DD244&gt;='PAINEL E TARGET'!$T$14,'PAINEL E TARGET'!$S$14,
IF(DD244&gt;='PAINEL E TARGET'!$T$15,'PAINEL E TARGET'!$S$15,
IF(DD244&gt;='PAINEL E TARGET'!$T$16,'PAINEL E TARGET'!$S$16,
IF(DD244&gt;='PAINEL E TARGET'!$T$17,'PAINEL E TARGET'!$S$17,
IF(DD244&gt;='PAINEL E TARGET'!$T$18,'PAINEL E TARGET'!$S$18,'PAINEL E TARGET'!$S$19))))))))</f>
        <v>5. Fx de 115% a 119,9%</v>
      </c>
      <c r="DF244" s="17">
        <f>IFERROR(VLOOKUP($BW244,'PAINEL E TARGET'!$G$1:$Q$99,8,0),0)</f>
        <v>0.1</v>
      </c>
      <c r="DG244" s="17">
        <f>VLOOKUP(DE244,'PAINEL E TARGET'!$S$10:$U$19,3,0)</f>
        <v>1.3</v>
      </c>
      <c r="DH244" s="16">
        <f t="shared" si="140"/>
        <v>390</v>
      </c>
      <c r="DI244" s="17">
        <f t="shared" si="126"/>
        <v>0.622</v>
      </c>
      <c r="DJ244" s="33" t="str">
        <f>IF(DI244&gt;='PAINEL E TARGET'!$T$11,'PAINEL E TARGET'!$S$11,
IF(DI244&gt;='PAINEL E TARGET'!$T$12,'PAINEL E TARGET'!$S$12,
IF(DI244&gt;='PAINEL E TARGET'!$T$13,'PAINEL E TARGET'!$S$13,
IF(DI244&gt;='PAINEL E TARGET'!$T$14,'PAINEL E TARGET'!$S$14,
IF(DI244&gt;='PAINEL E TARGET'!$T$15,'PAINEL E TARGET'!$S$15,
IF(DI244&gt;='PAINEL E TARGET'!$T$16,'PAINEL E TARGET'!$S$16,
IF(DI244&gt;='PAINEL E TARGET'!$T$17,'PAINEL E TARGET'!$S$17,
IF(DI244&gt;='PAINEL E TARGET'!$T$18,'PAINEL E TARGET'!$S$18,'PAINEL E TARGET'!$S$19))))))))</f>
        <v>Não elegível</v>
      </c>
      <c r="DK244" s="17">
        <f>IFERROR(VLOOKUP($BW244,'PAINEL E TARGET'!$G$1:$Q$99,9,0),0)</f>
        <v>0.05</v>
      </c>
      <c r="DL244" s="17">
        <f>VLOOKUP(DJ244,'PAINEL E TARGET'!$S$10:$U$19,3,0)</f>
        <v>0</v>
      </c>
      <c r="DM244" s="16">
        <f t="shared" si="141"/>
        <v>0</v>
      </c>
      <c r="DN244" s="17">
        <f t="shared" si="127"/>
        <v>1.097</v>
      </c>
      <c r="DO244" s="33" t="str">
        <f>IF(DN244&gt;='PAINEL E TARGET'!$T$11,'PAINEL E TARGET'!$S$11,
IF(DN244&gt;='PAINEL E TARGET'!$T$12,'PAINEL E TARGET'!$S$12,
IF(DN244&gt;='PAINEL E TARGET'!$T$13,'PAINEL E TARGET'!$S$13,
IF(DN244&gt;='PAINEL E TARGET'!$T$14,'PAINEL E TARGET'!$S$14,
IF(DN244&gt;='PAINEL E TARGET'!$T$15,'PAINEL E TARGET'!$S$15,
IF(DN244&gt;='PAINEL E TARGET'!$T$16,'PAINEL E TARGET'!$S$16,
IF(DN244&gt;='PAINEL E TARGET'!$T$17,'PAINEL E TARGET'!$S$17,
IF(DN244&gt;='PAINEL E TARGET'!$T$18,'PAINEL E TARGET'!$S$18,'PAINEL E TARGET'!$S$19))))))))</f>
        <v>3. Fx de 105% a 109,9%</v>
      </c>
      <c r="DP244" s="17">
        <f>IFERROR(VLOOKUP($BW244,'PAINEL E TARGET'!$G$1:$Q$99,10,0),0)</f>
        <v>0</v>
      </c>
      <c r="DQ244" s="17">
        <f>VLOOKUP(DO244,'PAINEL E TARGET'!$S$10:$U$19,3,0)</f>
        <v>1.1000000000000001</v>
      </c>
      <c r="DR244" s="16">
        <f t="shared" si="142"/>
        <v>0</v>
      </c>
      <c r="DS244" s="17">
        <f t="shared" si="128"/>
        <v>0.81299999999999994</v>
      </c>
      <c r="DT244" s="16">
        <f>IF(DS244&gt;=1,VLOOKUP(BO244,'PAINEL E TARGET'!$S$1:$W$8,5,0),0)</f>
        <v>0</v>
      </c>
      <c r="DU244" s="16">
        <f t="shared" si="143"/>
        <v>1065</v>
      </c>
    </row>
    <row r="245" spans="2:125" s="32" customFormat="1" x14ac:dyDescent="0.2">
      <c r="B245" s="44">
        <v>43541</v>
      </c>
      <c r="C245" s="65">
        <v>1035</v>
      </c>
      <c r="D245" s="66" t="s">
        <v>249</v>
      </c>
      <c r="E245" s="65">
        <v>515</v>
      </c>
      <c r="F245" s="65" t="s">
        <v>944</v>
      </c>
      <c r="G245" s="67">
        <v>2846114.095991218</v>
      </c>
      <c r="H245" s="67">
        <v>1708175.609062572</v>
      </c>
      <c r="I245" s="67">
        <v>1311796.56</v>
      </c>
      <c r="J245" s="68">
        <v>0.76795181539906165</v>
      </c>
      <c r="K245" s="67">
        <v>171102.05197986821</v>
      </c>
      <c r="L245" s="67">
        <v>1455157.6664005709</v>
      </c>
      <c r="M245" s="67">
        <v>169648.71</v>
      </c>
      <c r="N245" s="67">
        <v>1118077.0799999998</v>
      </c>
      <c r="O245" s="67">
        <v>2714125.6195385586</v>
      </c>
      <c r="P245" s="67" t="s">
        <v>1082</v>
      </c>
      <c r="Q245" s="67" t="s">
        <v>1082</v>
      </c>
      <c r="R245" s="67">
        <v>0</v>
      </c>
      <c r="S245" s="67">
        <v>2199</v>
      </c>
      <c r="T245" s="68">
        <v>9.6321232229743786E-2</v>
      </c>
      <c r="U245" s="68">
        <v>9.5217212353881642E-2</v>
      </c>
      <c r="V245" s="68">
        <v>0.98853814626012204</v>
      </c>
      <c r="W245" s="67">
        <v>156643.34</v>
      </c>
      <c r="X245" s="67">
        <v>122613.65999999997</v>
      </c>
      <c r="Y245" s="68">
        <v>0.78275693048935224</v>
      </c>
      <c r="Z245" s="68">
        <v>0.17645126836553118</v>
      </c>
      <c r="AA245" s="68">
        <v>0.20890574071674067</v>
      </c>
      <c r="AB245" s="68">
        <v>1.1839288130475649</v>
      </c>
      <c r="AC245" s="67">
        <v>286955.59000000003</v>
      </c>
      <c r="AD245" s="67">
        <v>269013.31</v>
      </c>
      <c r="AE245" s="68">
        <v>0.93747366970617296</v>
      </c>
      <c r="AF245" s="43">
        <v>80</v>
      </c>
      <c r="AG245" s="43">
        <v>77</v>
      </c>
      <c r="AH245" s="43">
        <v>45</v>
      </c>
      <c r="AI245" s="43">
        <v>40</v>
      </c>
      <c r="AJ245" s="67">
        <v>82965.510000000009</v>
      </c>
      <c r="AK245" s="67">
        <v>70275.8</v>
      </c>
      <c r="AL245" s="68">
        <v>0.84704836985875209</v>
      </c>
      <c r="AM245" s="67">
        <v>26391.599999999999</v>
      </c>
      <c r="AN245" s="67">
        <v>18005.470000000005</v>
      </c>
      <c r="AO245" s="68">
        <v>0.68224245593294863</v>
      </c>
      <c r="AP245" s="67">
        <v>5365.18</v>
      </c>
      <c r="AQ245" s="67">
        <v>2999.7799999999997</v>
      </c>
      <c r="AR245" s="68">
        <v>0.55912010407852109</v>
      </c>
      <c r="AS245" s="67">
        <v>41921.050000000003</v>
      </c>
      <c r="AT245" s="67">
        <v>31332.61</v>
      </c>
      <c r="AU245" s="68">
        <v>0.74741949450216538</v>
      </c>
      <c r="AV245" s="43">
        <v>1465.4800000000002</v>
      </c>
      <c r="AW245" s="43">
        <v>789.84</v>
      </c>
      <c r="AX245" s="69">
        <v>0.53896334306848259</v>
      </c>
      <c r="AY245" s="43">
        <v>171102.05197986821</v>
      </c>
      <c r="AZ245" s="43">
        <v>169648.71</v>
      </c>
      <c r="BA245" s="43">
        <v>63108.412960924303</v>
      </c>
      <c r="BB245" s="43">
        <v>58207.18</v>
      </c>
      <c r="BC245" s="43">
        <v>285556.56374513998</v>
      </c>
      <c r="BD245" s="43">
        <v>105596.93434204876</v>
      </c>
      <c r="BE245" s="43">
        <v>262603.42</v>
      </c>
      <c r="BF245" s="43">
        <v>481064.72</v>
      </c>
      <c r="BG245" s="43">
        <v>2454.4400000000005</v>
      </c>
      <c r="BH245" s="43">
        <v>75</v>
      </c>
      <c r="BI245" s="44">
        <v>43173</v>
      </c>
      <c r="BJ245" s="44">
        <v>43541</v>
      </c>
      <c r="BK245" s="44">
        <v>43172</v>
      </c>
      <c r="BL245" s="43">
        <f t="shared" si="129"/>
        <v>1313995.56</v>
      </c>
      <c r="BM245" s="43">
        <f t="shared" si="130"/>
        <v>1289924.7899999998</v>
      </c>
      <c r="BO245" s="16" t="str">
        <f>IFERROR(VLOOKUP($C245,'PORTE LOJA'!A:B,2,0),"PORTE 1")</f>
        <v>PORTE 4</v>
      </c>
      <c r="BP245" s="16">
        <f>VLOOKUP(BO245,'PAINEL E TARGET'!$S$1:$W$8,3,0)</f>
        <v>3000</v>
      </c>
      <c r="BQ245" s="16">
        <f t="shared" si="108"/>
        <v>1</v>
      </c>
      <c r="BR245" s="16">
        <f t="shared" si="109"/>
        <v>1</v>
      </c>
      <c r="BS245" s="16">
        <f t="shared" si="110"/>
        <v>1</v>
      </c>
      <c r="BT245" s="16">
        <f t="shared" si="111"/>
        <v>1</v>
      </c>
      <c r="BU245" s="16">
        <f t="shared" si="112"/>
        <v>1</v>
      </c>
      <c r="BV245" s="16">
        <f t="shared" si="113"/>
        <v>1</v>
      </c>
      <c r="BW245" s="17" t="str">
        <f t="shared" si="131"/>
        <v>111111</v>
      </c>
      <c r="BY245" s="17">
        <f t="shared" si="114"/>
        <v>0.76900000000000002</v>
      </c>
      <c r="BZ245" s="17">
        <f t="shared" si="115"/>
        <v>0.79300000000000004</v>
      </c>
      <c r="CA245" s="17" t="str">
        <f t="shared" si="132"/>
        <v>Sem Retira</v>
      </c>
      <c r="CB245" s="17">
        <f t="shared" si="133"/>
        <v>0.79300000000000004</v>
      </c>
      <c r="CC245" s="33" t="str">
        <f>IF(CB245&gt;='PAINEL E TARGET'!$T$11,'PAINEL E TARGET'!$S$11,
IF(CB245&gt;='PAINEL E TARGET'!$T$12,'PAINEL E TARGET'!$S$12,
IF(CB245&gt;='PAINEL E TARGET'!$T$13,'PAINEL E TARGET'!$S$13,
IF(CB245&gt;='PAINEL E TARGET'!$T$14,'PAINEL E TARGET'!$S$14,
IF(CB245&gt;='PAINEL E TARGET'!$T$15,'PAINEL E TARGET'!$S$15,
IF(CB245&gt;='PAINEL E TARGET'!$T$16,'PAINEL E TARGET'!$S$16,
IF(CB245&gt;='PAINEL E TARGET'!$T$17,'PAINEL E TARGET'!$S$17,
IF(CB245&gt;='PAINEL E TARGET'!$T$18,'PAINEL E TARGET'!$S$18,'PAINEL E TARGET'!$S$19))))))))</f>
        <v>Não elegível</v>
      </c>
      <c r="CD245" s="17">
        <f>IFERROR(VLOOKUP($BW245,'PAINEL E TARGET'!$G$1:$Q$99,4,0),0)</f>
        <v>0.25</v>
      </c>
      <c r="CE245" s="17">
        <f>VLOOKUP(CC245,'PAINEL E TARGET'!$S$10:$U$19,3,0)</f>
        <v>0</v>
      </c>
      <c r="CF245" s="16">
        <f t="shared" si="134"/>
        <v>0</v>
      </c>
      <c r="CG245" s="17">
        <f t="shared" si="116"/>
        <v>0.84699999999999998</v>
      </c>
      <c r="CH245" s="17">
        <f t="shared" si="117"/>
        <v>0.68200000000000005</v>
      </c>
      <c r="CI245" s="17">
        <f t="shared" si="118"/>
        <v>0.55900000000000005</v>
      </c>
      <c r="CJ245" s="17">
        <f t="shared" si="119"/>
        <v>0.747</v>
      </c>
      <c r="CK245" s="17">
        <f t="shared" si="120"/>
        <v>0.53900000000000003</v>
      </c>
      <c r="CL245" s="17">
        <f t="shared" si="121"/>
        <v>0.78300000000000003</v>
      </c>
      <c r="CM245" s="16">
        <f t="shared" si="122"/>
        <v>2</v>
      </c>
      <c r="CN245" s="17" t="str">
        <f t="shared" si="135"/>
        <v>não ok</v>
      </c>
      <c r="CO245" s="17">
        <f t="shared" si="136"/>
        <v>0</v>
      </c>
      <c r="CP245" s="33" t="str">
        <f>IF(CO245&gt;='PAINEL E TARGET'!$T$11,'PAINEL E TARGET'!$S$11,
IF(CO245&gt;='PAINEL E TARGET'!$T$12,'PAINEL E TARGET'!$S$12,
IF(CO245&gt;='PAINEL E TARGET'!$T$13,'PAINEL E TARGET'!$S$13,
IF(CO245&gt;='PAINEL E TARGET'!$T$14,'PAINEL E TARGET'!$S$14,
IF(CO245&gt;='PAINEL E TARGET'!$T$15,'PAINEL E TARGET'!$S$15,
IF(CO245&gt;='PAINEL E TARGET'!$T$16,'PAINEL E TARGET'!$S$16,
IF(CO245&gt;='PAINEL E TARGET'!$T$17,'PAINEL E TARGET'!$S$17,
IF(CO245&gt;='PAINEL E TARGET'!$T$18,'PAINEL E TARGET'!$S$18,'PAINEL E TARGET'!$S$19))))))))</f>
        <v>Não elegível</v>
      </c>
      <c r="CQ245" s="17">
        <f>IFERROR(VLOOKUP($BW245,'PAINEL E TARGET'!$G$1:$Q$99,5,0),0)</f>
        <v>0.25</v>
      </c>
      <c r="CR245" s="17">
        <f>VLOOKUP(CP245,'PAINEL E TARGET'!$S$10:$U$19,3,0)</f>
        <v>0</v>
      </c>
      <c r="CS245" s="16">
        <f t="shared" si="137"/>
        <v>0</v>
      </c>
      <c r="CT245" s="17">
        <f t="shared" si="123"/>
        <v>0.93700000000000006</v>
      </c>
      <c r="CU245" s="33" t="str">
        <f>IF(CT245&gt;='PAINEL E TARGET'!$T$11,'PAINEL E TARGET'!$S$11,
IF(CT245&gt;='PAINEL E TARGET'!$T$12,'PAINEL E TARGET'!$S$12,
IF(CT245&gt;='PAINEL E TARGET'!$T$13,'PAINEL E TARGET'!$S$13,
IF(CT245&gt;='PAINEL E TARGET'!$T$14,'PAINEL E TARGET'!$S$14,
IF(CT245&gt;='PAINEL E TARGET'!$T$15,'PAINEL E TARGET'!$S$15,
IF(CT245&gt;='PAINEL E TARGET'!$T$16,'PAINEL E TARGET'!$S$16,
IF(CT245&gt;='PAINEL E TARGET'!$T$17,'PAINEL E TARGET'!$S$17,
IF(CT245&gt;='PAINEL E TARGET'!$T$18,'PAINEL E TARGET'!$S$18,'PAINEL E TARGET'!$S$19))))))))</f>
        <v>1. Fx de 90% a 99,9%</v>
      </c>
      <c r="CV245" s="17">
        <f>IFERROR(VLOOKUP($BW245,'PAINEL E TARGET'!$G$1:$Q$99,6,0),0)</f>
        <v>0.2</v>
      </c>
      <c r="CW245" s="17">
        <f>VLOOKUP(CU245,'PAINEL E TARGET'!$S$10:$U$19,3,0)</f>
        <v>0.5</v>
      </c>
      <c r="CX245" s="16">
        <f t="shared" si="138"/>
        <v>300</v>
      </c>
      <c r="CY245" s="17">
        <f t="shared" si="124"/>
        <v>0.99199999999999999</v>
      </c>
      <c r="CZ245" s="33" t="str">
        <f>IF(CY245&gt;='PAINEL E TARGET'!$T$11,'PAINEL E TARGET'!$S$11,
IF(CY245&gt;='PAINEL E TARGET'!$T$12,'PAINEL E TARGET'!$S$12,
IF(CY245&gt;='PAINEL E TARGET'!$T$13,'PAINEL E TARGET'!$S$13,
IF(CY245&gt;='PAINEL E TARGET'!$T$14,'PAINEL E TARGET'!$S$14,
IF(CY245&gt;='PAINEL E TARGET'!$T$15,'PAINEL E TARGET'!$S$15,
IF(CY245&gt;='PAINEL E TARGET'!$T$16,'PAINEL E TARGET'!$S$16,
IF(CY245&gt;='PAINEL E TARGET'!$T$17,'PAINEL E TARGET'!$S$17,
IF(CY245&gt;='PAINEL E TARGET'!$T$18,'PAINEL E TARGET'!$S$18,'PAINEL E TARGET'!$S$19))))))))</f>
        <v>1. Fx de 90% a 99,9%</v>
      </c>
      <c r="DA245" s="17">
        <f>IFERROR(VLOOKUP($BW245,'PAINEL E TARGET'!$G$1:$Q$99,7,0),0)</f>
        <v>0.15</v>
      </c>
      <c r="DB245" s="17">
        <f>VLOOKUP(CZ245,'PAINEL E TARGET'!$S$10:$U$19,3,0)</f>
        <v>0.5</v>
      </c>
      <c r="DC245" s="16">
        <f t="shared" si="139"/>
        <v>225</v>
      </c>
      <c r="DD245" s="17">
        <f t="shared" si="125"/>
        <v>0.92200000000000004</v>
      </c>
      <c r="DE245" s="33" t="str">
        <f>IF(DD245&gt;='PAINEL E TARGET'!$T$11,'PAINEL E TARGET'!$S$11,
IF(DD245&gt;='PAINEL E TARGET'!$T$12,'PAINEL E TARGET'!$S$12,
IF(DD245&gt;='PAINEL E TARGET'!$T$13,'PAINEL E TARGET'!$S$13,
IF(DD245&gt;='PAINEL E TARGET'!$T$14,'PAINEL E TARGET'!$S$14,
IF(DD245&gt;='PAINEL E TARGET'!$T$15,'PAINEL E TARGET'!$S$15,
IF(DD245&gt;='PAINEL E TARGET'!$T$16,'PAINEL E TARGET'!$S$16,
IF(DD245&gt;='PAINEL E TARGET'!$T$17,'PAINEL E TARGET'!$S$17,
IF(DD245&gt;='PAINEL E TARGET'!$T$18,'PAINEL E TARGET'!$S$18,'PAINEL E TARGET'!$S$19))))))))</f>
        <v>1. Fx de 90% a 99,9%</v>
      </c>
      <c r="DF245" s="17">
        <f>IFERROR(VLOOKUP($BW245,'PAINEL E TARGET'!$G$1:$Q$99,8,0),0)</f>
        <v>0.1</v>
      </c>
      <c r="DG245" s="17">
        <f>VLOOKUP(DE245,'PAINEL E TARGET'!$S$10:$U$19,3,0)</f>
        <v>0.5</v>
      </c>
      <c r="DH245" s="16">
        <f t="shared" si="140"/>
        <v>150</v>
      </c>
      <c r="DI245" s="17">
        <f t="shared" si="126"/>
        <v>0.88900000000000001</v>
      </c>
      <c r="DJ245" s="33" t="str">
        <f>IF(DI245&gt;='PAINEL E TARGET'!$T$11,'PAINEL E TARGET'!$S$11,
IF(DI245&gt;='PAINEL E TARGET'!$T$12,'PAINEL E TARGET'!$S$12,
IF(DI245&gt;='PAINEL E TARGET'!$T$13,'PAINEL E TARGET'!$S$13,
IF(DI245&gt;='PAINEL E TARGET'!$T$14,'PAINEL E TARGET'!$S$14,
IF(DI245&gt;='PAINEL E TARGET'!$T$15,'PAINEL E TARGET'!$S$15,
IF(DI245&gt;='PAINEL E TARGET'!$T$16,'PAINEL E TARGET'!$S$16,
IF(DI245&gt;='PAINEL E TARGET'!$T$17,'PAINEL E TARGET'!$S$17,
IF(DI245&gt;='PAINEL E TARGET'!$T$18,'PAINEL E TARGET'!$S$18,'PAINEL E TARGET'!$S$19))))))))</f>
        <v>Não elegível</v>
      </c>
      <c r="DK245" s="17">
        <f>IFERROR(VLOOKUP($BW245,'PAINEL E TARGET'!$G$1:$Q$99,9,0),0)</f>
        <v>0.05</v>
      </c>
      <c r="DL245" s="17">
        <f>VLOOKUP(DJ245,'PAINEL E TARGET'!$S$10:$U$19,3,0)</f>
        <v>0</v>
      </c>
      <c r="DM245" s="16">
        <f t="shared" si="141"/>
        <v>0</v>
      </c>
      <c r="DN245" s="17">
        <f t="shared" si="127"/>
        <v>0.53900000000000003</v>
      </c>
      <c r="DO245" s="33" t="str">
        <f>IF(DN245&gt;='PAINEL E TARGET'!$T$11,'PAINEL E TARGET'!$S$11,
IF(DN245&gt;='PAINEL E TARGET'!$T$12,'PAINEL E TARGET'!$S$12,
IF(DN245&gt;='PAINEL E TARGET'!$T$13,'PAINEL E TARGET'!$S$13,
IF(DN245&gt;='PAINEL E TARGET'!$T$14,'PAINEL E TARGET'!$S$14,
IF(DN245&gt;='PAINEL E TARGET'!$T$15,'PAINEL E TARGET'!$S$15,
IF(DN245&gt;='PAINEL E TARGET'!$T$16,'PAINEL E TARGET'!$S$16,
IF(DN245&gt;='PAINEL E TARGET'!$T$17,'PAINEL E TARGET'!$S$17,
IF(DN245&gt;='PAINEL E TARGET'!$T$18,'PAINEL E TARGET'!$S$18,'PAINEL E TARGET'!$S$19))))))))</f>
        <v>Não elegível</v>
      </c>
      <c r="DP245" s="17">
        <f>IFERROR(VLOOKUP($BW245,'PAINEL E TARGET'!$G$1:$Q$99,10,0),0)</f>
        <v>0</v>
      </c>
      <c r="DQ245" s="17">
        <f>VLOOKUP(DO245,'PAINEL E TARGET'!$S$10:$U$19,3,0)</f>
        <v>0</v>
      </c>
      <c r="DR245" s="16">
        <f t="shared" si="142"/>
        <v>0</v>
      </c>
      <c r="DS245" s="17">
        <f t="shared" si="128"/>
        <v>0.96299999999999997</v>
      </c>
      <c r="DT245" s="16">
        <f>IF(DS245&gt;=1,VLOOKUP(BO245,'PAINEL E TARGET'!$S$1:$W$8,5,0),0)</f>
        <v>0</v>
      </c>
      <c r="DU245" s="16">
        <f t="shared" si="143"/>
        <v>675</v>
      </c>
    </row>
    <row r="246" spans="2:125" s="32" customFormat="1" x14ac:dyDescent="0.2">
      <c r="B246" s="44">
        <v>43541</v>
      </c>
      <c r="C246" s="65">
        <v>1036</v>
      </c>
      <c r="D246" s="66" t="s">
        <v>250</v>
      </c>
      <c r="E246" s="65">
        <v>114</v>
      </c>
      <c r="F246" s="65" t="s">
        <v>1018</v>
      </c>
      <c r="G246" s="67">
        <v>2422424.3042455185</v>
      </c>
      <c r="H246" s="67">
        <v>1423413.8179774033</v>
      </c>
      <c r="I246" s="67">
        <v>1219918.32</v>
      </c>
      <c r="J246" s="68">
        <v>0.85703700820710049</v>
      </c>
      <c r="K246" s="67">
        <v>200316.28702212754</v>
      </c>
      <c r="L246" s="67">
        <v>1076621.2091556799</v>
      </c>
      <c r="M246" s="67">
        <v>177514.06</v>
      </c>
      <c r="N246" s="67">
        <v>1001961.35</v>
      </c>
      <c r="O246" s="67">
        <v>2181031.0288822325</v>
      </c>
      <c r="P246" s="67">
        <v>5728.9363551791494</v>
      </c>
      <c r="Q246" s="67">
        <v>3900</v>
      </c>
      <c r="R246" s="67">
        <v>0</v>
      </c>
      <c r="S246" s="67">
        <v>0</v>
      </c>
      <c r="T246" s="68">
        <v>9.9923422493098754E-2</v>
      </c>
      <c r="U246" s="68">
        <v>9.9437278974727789E-2</v>
      </c>
      <c r="V246" s="68">
        <v>0.99513483919744106</v>
      </c>
      <c r="W246" s="67">
        <v>127023.51000000002</v>
      </c>
      <c r="X246" s="67">
        <v>116896.01999999999</v>
      </c>
      <c r="Y246" s="68">
        <v>0.92027074358124705</v>
      </c>
      <c r="Z246" s="68">
        <v>0.22087453837343266</v>
      </c>
      <c r="AA246" s="68">
        <v>0.22854514618494676</v>
      </c>
      <c r="AB246" s="68">
        <v>1.0347283479028506</v>
      </c>
      <c r="AC246" s="67">
        <v>282042.98</v>
      </c>
      <c r="AD246" s="67">
        <v>269563.38</v>
      </c>
      <c r="AE246" s="68">
        <v>0.95575284305959329</v>
      </c>
      <c r="AF246" s="43">
        <v>80</v>
      </c>
      <c r="AG246" s="43">
        <v>77</v>
      </c>
      <c r="AH246" s="43">
        <v>52</v>
      </c>
      <c r="AI246" s="43">
        <v>57</v>
      </c>
      <c r="AJ246" s="67">
        <v>78291.87</v>
      </c>
      <c r="AK246" s="67">
        <v>72008.75</v>
      </c>
      <c r="AL246" s="68">
        <v>0.91974747825029601</v>
      </c>
      <c r="AM246" s="67">
        <v>17530.919999999998</v>
      </c>
      <c r="AN246" s="67">
        <v>10567.91</v>
      </c>
      <c r="AO246" s="68">
        <v>0.60281548258733719</v>
      </c>
      <c r="AP246" s="67">
        <v>3553.13</v>
      </c>
      <c r="AQ246" s="67">
        <v>2773.92</v>
      </c>
      <c r="AR246" s="68">
        <v>0.78069758213181051</v>
      </c>
      <c r="AS246" s="67">
        <v>27647.589999999997</v>
      </c>
      <c r="AT246" s="67">
        <v>31545.439999999999</v>
      </c>
      <c r="AU246" s="68">
        <v>1.1409833551495809</v>
      </c>
      <c r="AV246" s="43">
        <v>1668.8499999999997</v>
      </c>
      <c r="AW246" s="43">
        <v>1569.69</v>
      </c>
      <c r="AX246" s="69">
        <v>0.94058183779249205</v>
      </c>
      <c r="AY246" s="43">
        <v>200316.28702212754</v>
      </c>
      <c r="AZ246" s="43">
        <v>177514.05999999997</v>
      </c>
      <c r="BA246" s="43">
        <v>60657.119276074394</v>
      </c>
      <c r="BB246" s="43">
        <v>68030.16</v>
      </c>
      <c r="BC246" s="43">
        <v>342027.29573769157</v>
      </c>
      <c r="BD246" s="43">
        <v>103982.99339692657</v>
      </c>
      <c r="BE246" s="43">
        <v>218165.34000000003</v>
      </c>
      <c r="BF246" s="43">
        <v>484490.25</v>
      </c>
      <c r="BG246" s="43">
        <v>2864.0099999999998</v>
      </c>
      <c r="BH246" s="43">
        <v>88</v>
      </c>
      <c r="BI246" s="44">
        <v>43173</v>
      </c>
      <c r="BJ246" s="44">
        <v>43541</v>
      </c>
      <c r="BK246" s="44">
        <v>43172</v>
      </c>
      <c r="BL246" s="43">
        <f t="shared" si="129"/>
        <v>1219918.32</v>
      </c>
      <c r="BM246" s="43">
        <f t="shared" si="130"/>
        <v>1179475.4099999999</v>
      </c>
      <c r="BO246" s="16" t="str">
        <f>IFERROR(VLOOKUP($C246,'PORTE LOJA'!A:B,2,0),"PORTE 1")</f>
        <v>PORTE 4</v>
      </c>
      <c r="BP246" s="16">
        <f>VLOOKUP(BO246,'PAINEL E TARGET'!$S$1:$W$8,3,0)</f>
        <v>3000</v>
      </c>
      <c r="BQ246" s="16">
        <f t="shared" si="108"/>
        <v>1</v>
      </c>
      <c r="BR246" s="16">
        <f t="shared" si="109"/>
        <v>1</v>
      </c>
      <c r="BS246" s="16">
        <f t="shared" si="110"/>
        <v>1</v>
      </c>
      <c r="BT246" s="16">
        <f t="shared" si="111"/>
        <v>1</v>
      </c>
      <c r="BU246" s="16">
        <f t="shared" si="112"/>
        <v>1</v>
      </c>
      <c r="BV246" s="16">
        <f t="shared" si="113"/>
        <v>1</v>
      </c>
      <c r="BW246" s="17" t="str">
        <f t="shared" si="131"/>
        <v>111111</v>
      </c>
      <c r="BY246" s="17">
        <f t="shared" si="114"/>
        <v>0.85699999999999998</v>
      </c>
      <c r="BZ246" s="17">
        <f t="shared" si="115"/>
        <v>0.92400000000000004</v>
      </c>
      <c r="CA246" s="17" t="str">
        <f t="shared" si="132"/>
        <v>Sem Retira</v>
      </c>
      <c r="CB246" s="17">
        <f t="shared" si="133"/>
        <v>0.92400000000000004</v>
      </c>
      <c r="CC246" s="33" t="str">
        <f>IF(CB246&gt;='PAINEL E TARGET'!$T$11,'PAINEL E TARGET'!$S$11,
IF(CB246&gt;='PAINEL E TARGET'!$T$12,'PAINEL E TARGET'!$S$12,
IF(CB246&gt;='PAINEL E TARGET'!$T$13,'PAINEL E TARGET'!$S$13,
IF(CB246&gt;='PAINEL E TARGET'!$T$14,'PAINEL E TARGET'!$S$14,
IF(CB246&gt;='PAINEL E TARGET'!$T$15,'PAINEL E TARGET'!$S$15,
IF(CB246&gt;='PAINEL E TARGET'!$T$16,'PAINEL E TARGET'!$S$16,
IF(CB246&gt;='PAINEL E TARGET'!$T$17,'PAINEL E TARGET'!$S$17,
IF(CB246&gt;='PAINEL E TARGET'!$T$18,'PAINEL E TARGET'!$S$18,'PAINEL E TARGET'!$S$19))))))))</f>
        <v>1. Fx de 90% a 99,9%</v>
      </c>
      <c r="CD246" s="17">
        <f>IFERROR(VLOOKUP($BW246,'PAINEL E TARGET'!$G$1:$Q$99,4,0),0)</f>
        <v>0.25</v>
      </c>
      <c r="CE246" s="17">
        <f>VLOOKUP(CC246,'PAINEL E TARGET'!$S$10:$U$19,3,0)</f>
        <v>0.5</v>
      </c>
      <c r="CF246" s="16">
        <f t="shared" si="134"/>
        <v>375</v>
      </c>
      <c r="CG246" s="17">
        <f t="shared" si="116"/>
        <v>0.92</v>
      </c>
      <c r="CH246" s="17">
        <f t="shared" si="117"/>
        <v>0.60299999999999998</v>
      </c>
      <c r="CI246" s="17">
        <f t="shared" si="118"/>
        <v>0.78100000000000003</v>
      </c>
      <c r="CJ246" s="17">
        <f t="shared" si="119"/>
        <v>1.141</v>
      </c>
      <c r="CK246" s="17">
        <f t="shared" si="120"/>
        <v>0.94099999999999995</v>
      </c>
      <c r="CL246" s="17">
        <f t="shared" si="121"/>
        <v>0.92</v>
      </c>
      <c r="CM246" s="16">
        <f t="shared" si="122"/>
        <v>4</v>
      </c>
      <c r="CN246" s="17" t="str">
        <f t="shared" si="135"/>
        <v>não ok</v>
      </c>
      <c r="CO246" s="17">
        <f t="shared" si="136"/>
        <v>0</v>
      </c>
      <c r="CP246" s="33" t="str">
        <f>IF(CO246&gt;='PAINEL E TARGET'!$T$11,'PAINEL E TARGET'!$S$11,
IF(CO246&gt;='PAINEL E TARGET'!$T$12,'PAINEL E TARGET'!$S$12,
IF(CO246&gt;='PAINEL E TARGET'!$T$13,'PAINEL E TARGET'!$S$13,
IF(CO246&gt;='PAINEL E TARGET'!$T$14,'PAINEL E TARGET'!$S$14,
IF(CO246&gt;='PAINEL E TARGET'!$T$15,'PAINEL E TARGET'!$S$15,
IF(CO246&gt;='PAINEL E TARGET'!$T$16,'PAINEL E TARGET'!$S$16,
IF(CO246&gt;='PAINEL E TARGET'!$T$17,'PAINEL E TARGET'!$S$17,
IF(CO246&gt;='PAINEL E TARGET'!$T$18,'PAINEL E TARGET'!$S$18,'PAINEL E TARGET'!$S$19))))))))</f>
        <v>Não elegível</v>
      </c>
      <c r="CQ246" s="17">
        <f>IFERROR(VLOOKUP($BW246,'PAINEL E TARGET'!$G$1:$Q$99,5,0),0)</f>
        <v>0.25</v>
      </c>
      <c r="CR246" s="17">
        <f>VLOOKUP(CP246,'PAINEL E TARGET'!$S$10:$U$19,3,0)</f>
        <v>0</v>
      </c>
      <c r="CS246" s="16">
        <f t="shared" si="137"/>
        <v>0</v>
      </c>
      <c r="CT246" s="17">
        <f t="shared" si="123"/>
        <v>0.95599999999999996</v>
      </c>
      <c r="CU246" s="33" t="str">
        <f>IF(CT246&gt;='PAINEL E TARGET'!$T$11,'PAINEL E TARGET'!$S$11,
IF(CT246&gt;='PAINEL E TARGET'!$T$12,'PAINEL E TARGET'!$S$12,
IF(CT246&gt;='PAINEL E TARGET'!$T$13,'PAINEL E TARGET'!$S$13,
IF(CT246&gt;='PAINEL E TARGET'!$T$14,'PAINEL E TARGET'!$S$14,
IF(CT246&gt;='PAINEL E TARGET'!$T$15,'PAINEL E TARGET'!$S$15,
IF(CT246&gt;='PAINEL E TARGET'!$T$16,'PAINEL E TARGET'!$S$16,
IF(CT246&gt;='PAINEL E TARGET'!$T$17,'PAINEL E TARGET'!$S$17,
IF(CT246&gt;='PAINEL E TARGET'!$T$18,'PAINEL E TARGET'!$S$18,'PAINEL E TARGET'!$S$19))))))))</f>
        <v>1. Fx de 90% a 99,9%</v>
      </c>
      <c r="CV246" s="17">
        <f>IFERROR(VLOOKUP($BW246,'PAINEL E TARGET'!$G$1:$Q$99,6,0),0)</f>
        <v>0.2</v>
      </c>
      <c r="CW246" s="17">
        <f>VLOOKUP(CU246,'PAINEL E TARGET'!$S$10:$U$19,3,0)</f>
        <v>0.5</v>
      </c>
      <c r="CX246" s="16">
        <f t="shared" si="138"/>
        <v>300</v>
      </c>
      <c r="CY246" s="17">
        <f t="shared" si="124"/>
        <v>0.88600000000000001</v>
      </c>
      <c r="CZ246" s="33" t="str">
        <f>IF(CY246&gt;='PAINEL E TARGET'!$T$11,'PAINEL E TARGET'!$S$11,
IF(CY246&gt;='PAINEL E TARGET'!$T$12,'PAINEL E TARGET'!$S$12,
IF(CY246&gt;='PAINEL E TARGET'!$T$13,'PAINEL E TARGET'!$S$13,
IF(CY246&gt;='PAINEL E TARGET'!$T$14,'PAINEL E TARGET'!$S$14,
IF(CY246&gt;='PAINEL E TARGET'!$T$15,'PAINEL E TARGET'!$S$15,
IF(CY246&gt;='PAINEL E TARGET'!$T$16,'PAINEL E TARGET'!$S$16,
IF(CY246&gt;='PAINEL E TARGET'!$T$17,'PAINEL E TARGET'!$S$17,
IF(CY246&gt;='PAINEL E TARGET'!$T$18,'PAINEL E TARGET'!$S$18,'PAINEL E TARGET'!$S$19))))))))</f>
        <v>Não elegível</v>
      </c>
      <c r="DA246" s="17">
        <f>IFERROR(VLOOKUP($BW246,'PAINEL E TARGET'!$G$1:$Q$99,7,0),0)</f>
        <v>0.15</v>
      </c>
      <c r="DB246" s="17">
        <f>VLOOKUP(CZ246,'PAINEL E TARGET'!$S$10:$U$19,3,0)</f>
        <v>0</v>
      </c>
      <c r="DC246" s="16">
        <f t="shared" si="139"/>
        <v>0</v>
      </c>
      <c r="DD246" s="17">
        <f t="shared" si="125"/>
        <v>1.1220000000000001</v>
      </c>
      <c r="DE246" s="33" t="str">
        <f>IF(DD246&gt;='PAINEL E TARGET'!$T$11,'PAINEL E TARGET'!$S$11,
IF(DD246&gt;='PAINEL E TARGET'!$T$12,'PAINEL E TARGET'!$S$12,
IF(DD246&gt;='PAINEL E TARGET'!$T$13,'PAINEL E TARGET'!$S$13,
IF(DD246&gt;='PAINEL E TARGET'!$T$14,'PAINEL E TARGET'!$S$14,
IF(DD246&gt;='PAINEL E TARGET'!$T$15,'PAINEL E TARGET'!$S$15,
IF(DD246&gt;='PAINEL E TARGET'!$T$16,'PAINEL E TARGET'!$S$16,
IF(DD246&gt;='PAINEL E TARGET'!$T$17,'PAINEL E TARGET'!$S$17,
IF(DD246&gt;='PAINEL E TARGET'!$T$18,'PAINEL E TARGET'!$S$18,'PAINEL E TARGET'!$S$19))))))))</f>
        <v>4. Fx de 110% a 114,9%</v>
      </c>
      <c r="DF246" s="17">
        <f>IFERROR(VLOOKUP($BW246,'PAINEL E TARGET'!$G$1:$Q$99,8,0),0)</f>
        <v>0.1</v>
      </c>
      <c r="DG246" s="17">
        <f>VLOOKUP(DE246,'PAINEL E TARGET'!$S$10:$U$19,3,0)</f>
        <v>1.2</v>
      </c>
      <c r="DH246" s="16">
        <f t="shared" si="140"/>
        <v>360</v>
      </c>
      <c r="DI246" s="17">
        <f t="shared" si="126"/>
        <v>1.0960000000000001</v>
      </c>
      <c r="DJ246" s="33" t="str">
        <f>IF(DI246&gt;='PAINEL E TARGET'!$T$11,'PAINEL E TARGET'!$S$11,
IF(DI246&gt;='PAINEL E TARGET'!$T$12,'PAINEL E TARGET'!$S$12,
IF(DI246&gt;='PAINEL E TARGET'!$T$13,'PAINEL E TARGET'!$S$13,
IF(DI246&gt;='PAINEL E TARGET'!$T$14,'PAINEL E TARGET'!$S$14,
IF(DI246&gt;='PAINEL E TARGET'!$T$15,'PAINEL E TARGET'!$S$15,
IF(DI246&gt;='PAINEL E TARGET'!$T$16,'PAINEL E TARGET'!$S$16,
IF(DI246&gt;='PAINEL E TARGET'!$T$17,'PAINEL E TARGET'!$S$17,
IF(DI246&gt;='PAINEL E TARGET'!$T$18,'PAINEL E TARGET'!$S$18,'PAINEL E TARGET'!$S$19))))))))</f>
        <v>3. Fx de 105% a 109,9%</v>
      </c>
      <c r="DK246" s="17">
        <f>IFERROR(VLOOKUP($BW246,'PAINEL E TARGET'!$G$1:$Q$99,9,0),0)</f>
        <v>0.05</v>
      </c>
      <c r="DL246" s="17">
        <f>VLOOKUP(DJ246,'PAINEL E TARGET'!$S$10:$U$19,3,0)</f>
        <v>1.1000000000000001</v>
      </c>
      <c r="DM246" s="16">
        <f t="shared" si="141"/>
        <v>165.00000000000003</v>
      </c>
      <c r="DN246" s="17">
        <f t="shared" si="127"/>
        <v>0.94099999999999995</v>
      </c>
      <c r="DO246" s="33" t="str">
        <f>IF(DN246&gt;='PAINEL E TARGET'!$T$11,'PAINEL E TARGET'!$S$11,
IF(DN246&gt;='PAINEL E TARGET'!$T$12,'PAINEL E TARGET'!$S$12,
IF(DN246&gt;='PAINEL E TARGET'!$T$13,'PAINEL E TARGET'!$S$13,
IF(DN246&gt;='PAINEL E TARGET'!$T$14,'PAINEL E TARGET'!$S$14,
IF(DN246&gt;='PAINEL E TARGET'!$T$15,'PAINEL E TARGET'!$S$15,
IF(DN246&gt;='PAINEL E TARGET'!$T$16,'PAINEL E TARGET'!$S$16,
IF(DN246&gt;='PAINEL E TARGET'!$T$17,'PAINEL E TARGET'!$S$17,
IF(DN246&gt;='PAINEL E TARGET'!$T$18,'PAINEL E TARGET'!$S$18,'PAINEL E TARGET'!$S$19))))))))</f>
        <v>1. Fx de 90% a 99,9%</v>
      </c>
      <c r="DP246" s="17">
        <f>IFERROR(VLOOKUP($BW246,'PAINEL E TARGET'!$G$1:$Q$99,10,0),0)</f>
        <v>0</v>
      </c>
      <c r="DQ246" s="17">
        <f>VLOOKUP(DO246,'PAINEL E TARGET'!$S$10:$U$19,3,0)</f>
        <v>0.5</v>
      </c>
      <c r="DR246" s="16">
        <f t="shared" si="142"/>
        <v>0</v>
      </c>
      <c r="DS246" s="17">
        <f t="shared" si="128"/>
        <v>0.96299999999999997</v>
      </c>
      <c r="DT246" s="16">
        <f>IF(DS246&gt;=1,VLOOKUP(BO246,'PAINEL E TARGET'!$S$1:$W$8,5,0),0)</f>
        <v>0</v>
      </c>
      <c r="DU246" s="16">
        <f t="shared" si="143"/>
        <v>1200</v>
      </c>
    </row>
    <row r="247" spans="2:125" s="32" customFormat="1" x14ac:dyDescent="0.2">
      <c r="B247" s="44">
        <v>43541</v>
      </c>
      <c r="C247" s="65">
        <v>1037</v>
      </c>
      <c r="D247" s="66" t="s">
        <v>251</v>
      </c>
      <c r="E247" s="65">
        <v>310</v>
      </c>
      <c r="F247" s="65" t="s">
        <v>943</v>
      </c>
      <c r="G247" s="67">
        <v>1027859.7890808574</v>
      </c>
      <c r="H247" s="67">
        <v>621857.76840766519</v>
      </c>
      <c r="I247" s="67">
        <v>553094.74000000011</v>
      </c>
      <c r="J247" s="68">
        <v>0.88942322199537627</v>
      </c>
      <c r="K247" s="67">
        <v>155713.66310466005</v>
      </c>
      <c r="L247" s="67">
        <v>421010.92005115561</v>
      </c>
      <c r="M247" s="67">
        <v>149401.04</v>
      </c>
      <c r="N247" s="67">
        <v>387915.24</v>
      </c>
      <c r="O247" s="67">
        <v>955433.77123761026</v>
      </c>
      <c r="P247" s="67" t="s">
        <v>1082</v>
      </c>
      <c r="Q247" s="67" t="s">
        <v>1082</v>
      </c>
      <c r="R247" s="67">
        <v>0</v>
      </c>
      <c r="S247" s="67">
        <v>0</v>
      </c>
      <c r="T247" s="68">
        <v>0.11111969538271922</v>
      </c>
      <c r="U247" s="68">
        <v>9.1784656143305401E-2</v>
      </c>
      <c r="V247" s="68">
        <v>0.82599808996218049</v>
      </c>
      <c r="W247" s="67">
        <v>64085.459999999992</v>
      </c>
      <c r="X247" s="67">
        <v>49317.390000000007</v>
      </c>
      <c r="Y247" s="68">
        <v>0.76955662017562199</v>
      </c>
      <c r="Z247" s="68">
        <v>0.16246569460814064</v>
      </c>
      <c r="AA247" s="68">
        <v>0.13900624786578214</v>
      </c>
      <c r="AB247" s="68">
        <v>0.855603690373272</v>
      </c>
      <c r="AC247" s="67">
        <v>93697.96</v>
      </c>
      <c r="AD247" s="67">
        <v>74690.320000000007</v>
      </c>
      <c r="AE247" s="68">
        <v>0.79713923334083259</v>
      </c>
      <c r="AF247" s="43">
        <v>80</v>
      </c>
      <c r="AG247" s="43">
        <v>59</v>
      </c>
      <c r="AH247" s="43">
        <v>19</v>
      </c>
      <c r="AI247" s="43">
        <v>18</v>
      </c>
      <c r="AJ247" s="67">
        <v>31942.83</v>
      </c>
      <c r="AK247" s="67">
        <v>24258</v>
      </c>
      <c r="AL247" s="68">
        <v>0.75941924995374543</v>
      </c>
      <c r="AM247" s="67">
        <v>9769.0899999999983</v>
      </c>
      <c r="AN247" s="67">
        <v>6898.9000000000005</v>
      </c>
      <c r="AO247" s="68">
        <v>0.70619679007973124</v>
      </c>
      <c r="AP247" s="67">
        <v>5590.15</v>
      </c>
      <c r="AQ247" s="67">
        <v>7465.8099999999986</v>
      </c>
      <c r="AR247" s="68">
        <v>1.3355294580646313</v>
      </c>
      <c r="AS247" s="67">
        <v>16783.39</v>
      </c>
      <c r="AT247" s="67">
        <v>10694.68</v>
      </c>
      <c r="AU247" s="68">
        <v>0.63721810671145707</v>
      </c>
      <c r="AV247" s="43">
        <v>331.21</v>
      </c>
      <c r="AW247" s="43">
        <v>144.97</v>
      </c>
      <c r="AX247" s="69">
        <v>0.43769813713354067</v>
      </c>
      <c r="AY247" s="43">
        <v>155713.66310466005</v>
      </c>
      <c r="AZ247" s="43">
        <v>149401.03999999998</v>
      </c>
      <c r="BA247" s="43">
        <v>22989.421951223878</v>
      </c>
      <c r="BB247" s="43">
        <v>26101.120000000003</v>
      </c>
      <c r="BC247" s="43">
        <v>257774.88839286656</v>
      </c>
      <c r="BD247" s="43">
        <v>38238.078259605783</v>
      </c>
      <c r="BE247" s="43">
        <v>106636.07</v>
      </c>
      <c r="BF247" s="43">
        <v>155910.45000000001</v>
      </c>
      <c r="BG247" s="43">
        <v>551.30000000000007</v>
      </c>
      <c r="BH247" s="43">
        <v>30</v>
      </c>
      <c r="BI247" s="44">
        <v>43173</v>
      </c>
      <c r="BJ247" s="44">
        <v>43541</v>
      </c>
      <c r="BK247" s="44">
        <v>43172</v>
      </c>
      <c r="BL247" s="43">
        <f t="shared" si="129"/>
        <v>553094.74000000011</v>
      </c>
      <c r="BM247" s="43">
        <f t="shared" si="130"/>
        <v>537316.28</v>
      </c>
      <c r="BO247" s="16" t="str">
        <f>IFERROR(VLOOKUP($C247,'PORTE LOJA'!A:B,2,0),"PORTE 1")</f>
        <v>PORTE 2</v>
      </c>
      <c r="BP247" s="16">
        <f>VLOOKUP(BO247,'PAINEL E TARGET'!$S$1:$W$8,3,0)</f>
        <v>1875</v>
      </c>
      <c r="BQ247" s="16">
        <f t="shared" si="108"/>
        <v>1</v>
      </c>
      <c r="BR247" s="16">
        <f t="shared" si="109"/>
        <v>1</v>
      </c>
      <c r="BS247" s="16">
        <f t="shared" si="110"/>
        <v>1</v>
      </c>
      <c r="BT247" s="16">
        <f t="shared" si="111"/>
        <v>1</v>
      </c>
      <c r="BU247" s="16">
        <f t="shared" si="112"/>
        <v>1</v>
      </c>
      <c r="BV247" s="16">
        <f t="shared" si="113"/>
        <v>1</v>
      </c>
      <c r="BW247" s="17" t="str">
        <f t="shared" si="131"/>
        <v>111111</v>
      </c>
      <c r="BY247" s="17">
        <f t="shared" si="114"/>
        <v>0.88900000000000001</v>
      </c>
      <c r="BZ247" s="17">
        <f t="shared" si="115"/>
        <v>0.93200000000000005</v>
      </c>
      <c r="CA247" s="17" t="str">
        <f t="shared" si="132"/>
        <v>Sem Retira</v>
      </c>
      <c r="CB247" s="17">
        <f t="shared" si="133"/>
        <v>0.93200000000000005</v>
      </c>
      <c r="CC247" s="33" t="str">
        <f>IF(CB247&gt;='PAINEL E TARGET'!$T$11,'PAINEL E TARGET'!$S$11,
IF(CB247&gt;='PAINEL E TARGET'!$T$12,'PAINEL E TARGET'!$S$12,
IF(CB247&gt;='PAINEL E TARGET'!$T$13,'PAINEL E TARGET'!$S$13,
IF(CB247&gt;='PAINEL E TARGET'!$T$14,'PAINEL E TARGET'!$S$14,
IF(CB247&gt;='PAINEL E TARGET'!$T$15,'PAINEL E TARGET'!$S$15,
IF(CB247&gt;='PAINEL E TARGET'!$T$16,'PAINEL E TARGET'!$S$16,
IF(CB247&gt;='PAINEL E TARGET'!$T$17,'PAINEL E TARGET'!$S$17,
IF(CB247&gt;='PAINEL E TARGET'!$T$18,'PAINEL E TARGET'!$S$18,'PAINEL E TARGET'!$S$19))))))))</f>
        <v>1. Fx de 90% a 99,9%</v>
      </c>
      <c r="CD247" s="17">
        <f>IFERROR(VLOOKUP($BW247,'PAINEL E TARGET'!$G$1:$Q$99,4,0),0)</f>
        <v>0.25</v>
      </c>
      <c r="CE247" s="17">
        <f>VLOOKUP(CC247,'PAINEL E TARGET'!$S$10:$U$19,3,0)</f>
        <v>0.5</v>
      </c>
      <c r="CF247" s="16">
        <f t="shared" si="134"/>
        <v>234.375</v>
      </c>
      <c r="CG247" s="17">
        <f t="shared" si="116"/>
        <v>0.75900000000000001</v>
      </c>
      <c r="CH247" s="17">
        <f t="shared" si="117"/>
        <v>0.70599999999999996</v>
      </c>
      <c r="CI247" s="17">
        <f t="shared" si="118"/>
        <v>1.3360000000000001</v>
      </c>
      <c r="CJ247" s="17">
        <f t="shared" si="119"/>
        <v>0.63700000000000001</v>
      </c>
      <c r="CK247" s="17">
        <f t="shared" si="120"/>
        <v>0.438</v>
      </c>
      <c r="CL247" s="17">
        <f t="shared" si="121"/>
        <v>0.77</v>
      </c>
      <c r="CM247" s="16">
        <f t="shared" si="122"/>
        <v>3</v>
      </c>
      <c r="CN247" s="17" t="str">
        <f t="shared" si="135"/>
        <v>não ok</v>
      </c>
      <c r="CO247" s="17">
        <f t="shared" si="136"/>
        <v>0</v>
      </c>
      <c r="CP247" s="33" t="str">
        <f>IF(CO247&gt;='PAINEL E TARGET'!$T$11,'PAINEL E TARGET'!$S$11,
IF(CO247&gt;='PAINEL E TARGET'!$T$12,'PAINEL E TARGET'!$S$12,
IF(CO247&gt;='PAINEL E TARGET'!$T$13,'PAINEL E TARGET'!$S$13,
IF(CO247&gt;='PAINEL E TARGET'!$T$14,'PAINEL E TARGET'!$S$14,
IF(CO247&gt;='PAINEL E TARGET'!$T$15,'PAINEL E TARGET'!$S$15,
IF(CO247&gt;='PAINEL E TARGET'!$T$16,'PAINEL E TARGET'!$S$16,
IF(CO247&gt;='PAINEL E TARGET'!$T$17,'PAINEL E TARGET'!$S$17,
IF(CO247&gt;='PAINEL E TARGET'!$T$18,'PAINEL E TARGET'!$S$18,'PAINEL E TARGET'!$S$19))))))))</f>
        <v>Não elegível</v>
      </c>
      <c r="CQ247" s="17">
        <f>IFERROR(VLOOKUP($BW247,'PAINEL E TARGET'!$G$1:$Q$99,5,0),0)</f>
        <v>0.25</v>
      </c>
      <c r="CR247" s="17">
        <f>VLOOKUP(CP247,'PAINEL E TARGET'!$S$10:$U$19,3,0)</f>
        <v>0</v>
      </c>
      <c r="CS247" s="16">
        <f t="shared" si="137"/>
        <v>0</v>
      </c>
      <c r="CT247" s="17">
        <f t="shared" si="123"/>
        <v>0.79700000000000004</v>
      </c>
      <c r="CU247" s="33" t="str">
        <f>IF(CT247&gt;='PAINEL E TARGET'!$T$11,'PAINEL E TARGET'!$S$11,
IF(CT247&gt;='PAINEL E TARGET'!$T$12,'PAINEL E TARGET'!$S$12,
IF(CT247&gt;='PAINEL E TARGET'!$T$13,'PAINEL E TARGET'!$S$13,
IF(CT247&gt;='PAINEL E TARGET'!$T$14,'PAINEL E TARGET'!$S$14,
IF(CT247&gt;='PAINEL E TARGET'!$T$15,'PAINEL E TARGET'!$S$15,
IF(CT247&gt;='PAINEL E TARGET'!$T$16,'PAINEL E TARGET'!$S$16,
IF(CT247&gt;='PAINEL E TARGET'!$T$17,'PAINEL E TARGET'!$S$17,
IF(CT247&gt;='PAINEL E TARGET'!$T$18,'PAINEL E TARGET'!$S$18,'PAINEL E TARGET'!$S$19))))))))</f>
        <v>Não elegível</v>
      </c>
      <c r="CV247" s="17">
        <f>IFERROR(VLOOKUP($BW247,'PAINEL E TARGET'!$G$1:$Q$99,6,0),0)</f>
        <v>0.2</v>
      </c>
      <c r="CW247" s="17">
        <f>VLOOKUP(CU247,'PAINEL E TARGET'!$S$10:$U$19,3,0)</f>
        <v>0</v>
      </c>
      <c r="CX247" s="16">
        <f t="shared" si="138"/>
        <v>0</v>
      </c>
      <c r="CY247" s="17">
        <f t="shared" si="124"/>
        <v>0.95899999999999996</v>
      </c>
      <c r="CZ247" s="33" t="str">
        <f>IF(CY247&gt;='PAINEL E TARGET'!$T$11,'PAINEL E TARGET'!$S$11,
IF(CY247&gt;='PAINEL E TARGET'!$T$12,'PAINEL E TARGET'!$S$12,
IF(CY247&gt;='PAINEL E TARGET'!$T$13,'PAINEL E TARGET'!$S$13,
IF(CY247&gt;='PAINEL E TARGET'!$T$14,'PAINEL E TARGET'!$S$14,
IF(CY247&gt;='PAINEL E TARGET'!$T$15,'PAINEL E TARGET'!$S$15,
IF(CY247&gt;='PAINEL E TARGET'!$T$16,'PAINEL E TARGET'!$S$16,
IF(CY247&gt;='PAINEL E TARGET'!$T$17,'PAINEL E TARGET'!$S$17,
IF(CY247&gt;='PAINEL E TARGET'!$T$18,'PAINEL E TARGET'!$S$18,'PAINEL E TARGET'!$S$19))))))))</f>
        <v>1. Fx de 90% a 99,9%</v>
      </c>
      <c r="DA247" s="17">
        <f>IFERROR(VLOOKUP($BW247,'PAINEL E TARGET'!$G$1:$Q$99,7,0),0)</f>
        <v>0.15</v>
      </c>
      <c r="DB247" s="17">
        <f>VLOOKUP(CZ247,'PAINEL E TARGET'!$S$10:$U$19,3,0)</f>
        <v>0.5</v>
      </c>
      <c r="DC247" s="16">
        <f t="shared" si="139"/>
        <v>140.625</v>
      </c>
      <c r="DD247" s="17">
        <f t="shared" si="125"/>
        <v>1.135</v>
      </c>
      <c r="DE247" s="33" t="str">
        <f>IF(DD247&gt;='PAINEL E TARGET'!$T$11,'PAINEL E TARGET'!$S$11,
IF(DD247&gt;='PAINEL E TARGET'!$T$12,'PAINEL E TARGET'!$S$12,
IF(DD247&gt;='PAINEL E TARGET'!$T$13,'PAINEL E TARGET'!$S$13,
IF(DD247&gt;='PAINEL E TARGET'!$T$14,'PAINEL E TARGET'!$S$14,
IF(DD247&gt;='PAINEL E TARGET'!$T$15,'PAINEL E TARGET'!$S$15,
IF(DD247&gt;='PAINEL E TARGET'!$T$16,'PAINEL E TARGET'!$S$16,
IF(DD247&gt;='PAINEL E TARGET'!$T$17,'PAINEL E TARGET'!$S$17,
IF(DD247&gt;='PAINEL E TARGET'!$T$18,'PAINEL E TARGET'!$S$18,'PAINEL E TARGET'!$S$19))))))))</f>
        <v>4. Fx de 110% a 114,9%</v>
      </c>
      <c r="DF247" s="17">
        <f>IFERROR(VLOOKUP($BW247,'PAINEL E TARGET'!$G$1:$Q$99,8,0),0)</f>
        <v>0.1</v>
      </c>
      <c r="DG247" s="17">
        <f>VLOOKUP(DE247,'PAINEL E TARGET'!$S$10:$U$19,3,0)</f>
        <v>1.2</v>
      </c>
      <c r="DH247" s="16">
        <f t="shared" si="140"/>
        <v>225</v>
      </c>
      <c r="DI247" s="17">
        <f t="shared" si="126"/>
        <v>0.94699999999999995</v>
      </c>
      <c r="DJ247" s="33" t="str">
        <f>IF(DI247&gt;='PAINEL E TARGET'!$T$11,'PAINEL E TARGET'!$S$11,
IF(DI247&gt;='PAINEL E TARGET'!$T$12,'PAINEL E TARGET'!$S$12,
IF(DI247&gt;='PAINEL E TARGET'!$T$13,'PAINEL E TARGET'!$S$13,
IF(DI247&gt;='PAINEL E TARGET'!$T$14,'PAINEL E TARGET'!$S$14,
IF(DI247&gt;='PAINEL E TARGET'!$T$15,'PAINEL E TARGET'!$S$15,
IF(DI247&gt;='PAINEL E TARGET'!$T$16,'PAINEL E TARGET'!$S$16,
IF(DI247&gt;='PAINEL E TARGET'!$T$17,'PAINEL E TARGET'!$S$17,
IF(DI247&gt;='PAINEL E TARGET'!$T$18,'PAINEL E TARGET'!$S$18,'PAINEL E TARGET'!$S$19))))))))</f>
        <v>1. Fx de 90% a 99,9%</v>
      </c>
      <c r="DK247" s="17">
        <f>IFERROR(VLOOKUP($BW247,'PAINEL E TARGET'!$G$1:$Q$99,9,0),0)</f>
        <v>0.05</v>
      </c>
      <c r="DL247" s="17">
        <f>VLOOKUP(DJ247,'PAINEL E TARGET'!$S$10:$U$19,3,0)</f>
        <v>0.5</v>
      </c>
      <c r="DM247" s="16">
        <f t="shared" si="141"/>
        <v>46.875</v>
      </c>
      <c r="DN247" s="17">
        <f t="shared" si="127"/>
        <v>0.438</v>
      </c>
      <c r="DO247" s="33" t="str">
        <f>IF(DN247&gt;='PAINEL E TARGET'!$T$11,'PAINEL E TARGET'!$S$11,
IF(DN247&gt;='PAINEL E TARGET'!$T$12,'PAINEL E TARGET'!$S$12,
IF(DN247&gt;='PAINEL E TARGET'!$T$13,'PAINEL E TARGET'!$S$13,
IF(DN247&gt;='PAINEL E TARGET'!$T$14,'PAINEL E TARGET'!$S$14,
IF(DN247&gt;='PAINEL E TARGET'!$T$15,'PAINEL E TARGET'!$S$15,
IF(DN247&gt;='PAINEL E TARGET'!$T$16,'PAINEL E TARGET'!$S$16,
IF(DN247&gt;='PAINEL E TARGET'!$T$17,'PAINEL E TARGET'!$S$17,
IF(DN247&gt;='PAINEL E TARGET'!$T$18,'PAINEL E TARGET'!$S$18,'PAINEL E TARGET'!$S$19))))))))</f>
        <v>Não elegível</v>
      </c>
      <c r="DP247" s="17">
        <f>IFERROR(VLOOKUP($BW247,'PAINEL E TARGET'!$G$1:$Q$99,10,0),0)</f>
        <v>0</v>
      </c>
      <c r="DQ247" s="17">
        <f>VLOOKUP(DO247,'PAINEL E TARGET'!$S$10:$U$19,3,0)</f>
        <v>0</v>
      </c>
      <c r="DR247" s="16">
        <f t="shared" si="142"/>
        <v>0</v>
      </c>
      <c r="DS247" s="17">
        <f t="shared" si="128"/>
        <v>0.73799999999999999</v>
      </c>
      <c r="DT247" s="16">
        <f>IF(DS247&gt;=1,VLOOKUP(BO247,'PAINEL E TARGET'!$S$1:$W$8,5,0),0)</f>
        <v>0</v>
      </c>
      <c r="DU247" s="16">
        <f t="shared" si="143"/>
        <v>646.875</v>
      </c>
    </row>
    <row r="248" spans="2:125" s="32" customFormat="1" x14ac:dyDescent="0.2">
      <c r="B248" s="44">
        <v>43541</v>
      </c>
      <c r="C248" s="65">
        <v>1038</v>
      </c>
      <c r="D248" s="66" t="s">
        <v>252</v>
      </c>
      <c r="E248" s="65">
        <v>112</v>
      </c>
      <c r="F248" s="65" t="s">
        <v>1018</v>
      </c>
      <c r="G248" s="67">
        <v>1089926.1285628022</v>
      </c>
      <c r="H248" s="67">
        <v>621869.07831171493</v>
      </c>
      <c r="I248" s="67">
        <v>442901.78000000009</v>
      </c>
      <c r="J248" s="68">
        <v>0.71221064922927946</v>
      </c>
      <c r="K248" s="67">
        <v>45141.066547899136</v>
      </c>
      <c r="L248" s="67">
        <v>527229.9343503901</v>
      </c>
      <c r="M248" s="67">
        <v>31981.03</v>
      </c>
      <c r="N248" s="67">
        <v>397890.51</v>
      </c>
      <c r="O248" s="67">
        <v>1005055.7026154287</v>
      </c>
      <c r="P248" s="67" t="s">
        <v>1082</v>
      </c>
      <c r="Q248" s="67" t="s">
        <v>1082</v>
      </c>
      <c r="R248" s="67">
        <v>0</v>
      </c>
      <c r="S248" s="67">
        <v>0</v>
      </c>
      <c r="T248" s="68">
        <v>0.10375289787008762</v>
      </c>
      <c r="U248" s="68">
        <v>8.1354839168929396E-2</v>
      </c>
      <c r="V248" s="68">
        <v>0.78412112662912259</v>
      </c>
      <c r="W248" s="67">
        <v>59385.15</v>
      </c>
      <c r="X248" s="67">
        <v>34972.129999999997</v>
      </c>
      <c r="Y248" s="68">
        <v>0.58890362321220024</v>
      </c>
      <c r="Z248" s="68">
        <v>0.17027843801841946</v>
      </c>
      <c r="AA248" s="68">
        <v>0.14928308582605865</v>
      </c>
      <c r="AB248" s="68">
        <v>0.87669987793704274</v>
      </c>
      <c r="AC248" s="67">
        <v>97462.44</v>
      </c>
      <c r="AD248" s="67">
        <v>64172.55</v>
      </c>
      <c r="AE248" s="68">
        <v>0.6584336489010536</v>
      </c>
      <c r="AF248" s="43">
        <v>80</v>
      </c>
      <c r="AG248" s="43">
        <v>72</v>
      </c>
      <c r="AH248" s="43">
        <v>19</v>
      </c>
      <c r="AI248" s="43">
        <v>11</v>
      </c>
      <c r="AJ248" s="67">
        <v>30509.260000000002</v>
      </c>
      <c r="AK248" s="67">
        <v>17103</v>
      </c>
      <c r="AL248" s="68">
        <v>0.56058390141222691</v>
      </c>
      <c r="AM248" s="67">
        <v>7745.3</v>
      </c>
      <c r="AN248" s="67">
        <v>3936.5100000000007</v>
      </c>
      <c r="AO248" s="68">
        <v>0.50824500019366592</v>
      </c>
      <c r="AP248" s="67">
        <v>8227.1400000000012</v>
      </c>
      <c r="AQ248" s="67">
        <v>3479.92</v>
      </c>
      <c r="AR248" s="68">
        <v>0.42298052543168096</v>
      </c>
      <c r="AS248" s="67">
        <v>12903.45</v>
      </c>
      <c r="AT248" s="67">
        <v>10452.700000000001</v>
      </c>
      <c r="AU248" s="68">
        <v>0.81007017503070888</v>
      </c>
      <c r="AV248" s="43">
        <v>2297.3000000000002</v>
      </c>
      <c r="AW248" s="43">
        <v>1049.81</v>
      </c>
      <c r="AX248" s="69">
        <v>0.45697558002872934</v>
      </c>
      <c r="AY248" s="43">
        <v>45141.066547899136</v>
      </c>
      <c r="AZ248" s="43">
        <v>31981.03</v>
      </c>
      <c r="BA248" s="43">
        <v>23127.432316607068</v>
      </c>
      <c r="BB248" s="43">
        <v>19858.269999999997</v>
      </c>
      <c r="BC248" s="43">
        <v>79212.843183694873</v>
      </c>
      <c r="BD248" s="43">
        <v>40755.190675200138</v>
      </c>
      <c r="BE248" s="43">
        <v>104940.2</v>
      </c>
      <c r="BF248" s="43">
        <v>172227.14</v>
      </c>
      <c r="BG248" s="43">
        <v>4051.4500000000003</v>
      </c>
      <c r="BH248" s="43">
        <v>36</v>
      </c>
      <c r="BI248" s="44">
        <v>43173</v>
      </c>
      <c r="BJ248" s="44">
        <v>43541</v>
      </c>
      <c r="BK248" s="44">
        <v>43172</v>
      </c>
      <c r="BL248" s="43">
        <f t="shared" si="129"/>
        <v>442901.78000000009</v>
      </c>
      <c r="BM248" s="43">
        <f t="shared" si="130"/>
        <v>429871.54000000004</v>
      </c>
      <c r="BO248" s="16" t="str">
        <f>IFERROR(VLOOKUP($C248,'PORTE LOJA'!A:B,2,0),"PORTE 1")</f>
        <v>PORTE 2</v>
      </c>
      <c r="BP248" s="16">
        <f>VLOOKUP(BO248,'PAINEL E TARGET'!$S$1:$W$8,3,0)</f>
        <v>1875</v>
      </c>
      <c r="BQ248" s="16">
        <f t="shared" si="108"/>
        <v>1</v>
      </c>
      <c r="BR248" s="16">
        <f t="shared" si="109"/>
        <v>1</v>
      </c>
      <c r="BS248" s="16">
        <f t="shared" si="110"/>
        <v>1</v>
      </c>
      <c r="BT248" s="16">
        <f t="shared" si="111"/>
        <v>1</v>
      </c>
      <c r="BU248" s="16">
        <f t="shared" si="112"/>
        <v>1</v>
      </c>
      <c r="BV248" s="16">
        <f t="shared" si="113"/>
        <v>1</v>
      </c>
      <c r="BW248" s="17" t="str">
        <f t="shared" si="131"/>
        <v>111111</v>
      </c>
      <c r="BY248" s="17">
        <f t="shared" si="114"/>
        <v>0.71199999999999997</v>
      </c>
      <c r="BZ248" s="17">
        <f t="shared" si="115"/>
        <v>0.751</v>
      </c>
      <c r="CA248" s="17" t="str">
        <f t="shared" si="132"/>
        <v>Sem Retira</v>
      </c>
      <c r="CB248" s="17">
        <f t="shared" si="133"/>
        <v>0.751</v>
      </c>
      <c r="CC248" s="33" t="str">
        <f>IF(CB248&gt;='PAINEL E TARGET'!$T$11,'PAINEL E TARGET'!$S$11,
IF(CB248&gt;='PAINEL E TARGET'!$T$12,'PAINEL E TARGET'!$S$12,
IF(CB248&gt;='PAINEL E TARGET'!$T$13,'PAINEL E TARGET'!$S$13,
IF(CB248&gt;='PAINEL E TARGET'!$T$14,'PAINEL E TARGET'!$S$14,
IF(CB248&gt;='PAINEL E TARGET'!$T$15,'PAINEL E TARGET'!$S$15,
IF(CB248&gt;='PAINEL E TARGET'!$T$16,'PAINEL E TARGET'!$S$16,
IF(CB248&gt;='PAINEL E TARGET'!$T$17,'PAINEL E TARGET'!$S$17,
IF(CB248&gt;='PAINEL E TARGET'!$T$18,'PAINEL E TARGET'!$S$18,'PAINEL E TARGET'!$S$19))))))))</f>
        <v>Não elegível</v>
      </c>
      <c r="CD248" s="17">
        <f>IFERROR(VLOOKUP($BW248,'PAINEL E TARGET'!$G$1:$Q$99,4,0),0)</f>
        <v>0.25</v>
      </c>
      <c r="CE248" s="17">
        <f>VLOOKUP(CC248,'PAINEL E TARGET'!$S$10:$U$19,3,0)</f>
        <v>0</v>
      </c>
      <c r="CF248" s="16">
        <f t="shared" si="134"/>
        <v>0</v>
      </c>
      <c r="CG248" s="17">
        <f t="shared" si="116"/>
        <v>0.56100000000000005</v>
      </c>
      <c r="CH248" s="17">
        <f t="shared" si="117"/>
        <v>0.50800000000000001</v>
      </c>
      <c r="CI248" s="17">
        <f t="shared" si="118"/>
        <v>0.42299999999999999</v>
      </c>
      <c r="CJ248" s="17">
        <f t="shared" si="119"/>
        <v>0.81</v>
      </c>
      <c r="CK248" s="17">
        <f t="shared" si="120"/>
        <v>0.45700000000000002</v>
      </c>
      <c r="CL248" s="17">
        <f t="shared" si="121"/>
        <v>0.58899999999999997</v>
      </c>
      <c r="CM248" s="16">
        <f t="shared" si="122"/>
        <v>1</v>
      </c>
      <c r="CN248" s="17" t="str">
        <f t="shared" si="135"/>
        <v>não ok</v>
      </c>
      <c r="CO248" s="17">
        <f t="shared" si="136"/>
        <v>0</v>
      </c>
      <c r="CP248" s="33" t="str">
        <f>IF(CO248&gt;='PAINEL E TARGET'!$T$11,'PAINEL E TARGET'!$S$11,
IF(CO248&gt;='PAINEL E TARGET'!$T$12,'PAINEL E TARGET'!$S$12,
IF(CO248&gt;='PAINEL E TARGET'!$T$13,'PAINEL E TARGET'!$S$13,
IF(CO248&gt;='PAINEL E TARGET'!$T$14,'PAINEL E TARGET'!$S$14,
IF(CO248&gt;='PAINEL E TARGET'!$T$15,'PAINEL E TARGET'!$S$15,
IF(CO248&gt;='PAINEL E TARGET'!$T$16,'PAINEL E TARGET'!$S$16,
IF(CO248&gt;='PAINEL E TARGET'!$T$17,'PAINEL E TARGET'!$S$17,
IF(CO248&gt;='PAINEL E TARGET'!$T$18,'PAINEL E TARGET'!$S$18,'PAINEL E TARGET'!$S$19))))))))</f>
        <v>Não elegível</v>
      </c>
      <c r="CQ248" s="17">
        <f>IFERROR(VLOOKUP($BW248,'PAINEL E TARGET'!$G$1:$Q$99,5,0),0)</f>
        <v>0.25</v>
      </c>
      <c r="CR248" s="17">
        <f>VLOOKUP(CP248,'PAINEL E TARGET'!$S$10:$U$19,3,0)</f>
        <v>0</v>
      </c>
      <c r="CS248" s="16">
        <f t="shared" si="137"/>
        <v>0</v>
      </c>
      <c r="CT248" s="17">
        <f t="shared" si="123"/>
        <v>0.65800000000000003</v>
      </c>
      <c r="CU248" s="33" t="str">
        <f>IF(CT248&gt;='PAINEL E TARGET'!$T$11,'PAINEL E TARGET'!$S$11,
IF(CT248&gt;='PAINEL E TARGET'!$T$12,'PAINEL E TARGET'!$S$12,
IF(CT248&gt;='PAINEL E TARGET'!$T$13,'PAINEL E TARGET'!$S$13,
IF(CT248&gt;='PAINEL E TARGET'!$T$14,'PAINEL E TARGET'!$S$14,
IF(CT248&gt;='PAINEL E TARGET'!$T$15,'PAINEL E TARGET'!$S$15,
IF(CT248&gt;='PAINEL E TARGET'!$T$16,'PAINEL E TARGET'!$S$16,
IF(CT248&gt;='PAINEL E TARGET'!$T$17,'PAINEL E TARGET'!$S$17,
IF(CT248&gt;='PAINEL E TARGET'!$T$18,'PAINEL E TARGET'!$S$18,'PAINEL E TARGET'!$S$19))))))))</f>
        <v>Não elegível</v>
      </c>
      <c r="CV248" s="17">
        <f>IFERROR(VLOOKUP($BW248,'PAINEL E TARGET'!$G$1:$Q$99,6,0),0)</f>
        <v>0.2</v>
      </c>
      <c r="CW248" s="17">
        <f>VLOOKUP(CU248,'PAINEL E TARGET'!$S$10:$U$19,3,0)</f>
        <v>0</v>
      </c>
      <c r="CX248" s="16">
        <f t="shared" si="138"/>
        <v>0</v>
      </c>
      <c r="CY248" s="17">
        <f t="shared" si="124"/>
        <v>0.70799999999999996</v>
      </c>
      <c r="CZ248" s="33" t="str">
        <f>IF(CY248&gt;='PAINEL E TARGET'!$T$11,'PAINEL E TARGET'!$S$11,
IF(CY248&gt;='PAINEL E TARGET'!$T$12,'PAINEL E TARGET'!$S$12,
IF(CY248&gt;='PAINEL E TARGET'!$T$13,'PAINEL E TARGET'!$S$13,
IF(CY248&gt;='PAINEL E TARGET'!$T$14,'PAINEL E TARGET'!$S$14,
IF(CY248&gt;='PAINEL E TARGET'!$T$15,'PAINEL E TARGET'!$S$15,
IF(CY248&gt;='PAINEL E TARGET'!$T$16,'PAINEL E TARGET'!$S$16,
IF(CY248&gt;='PAINEL E TARGET'!$T$17,'PAINEL E TARGET'!$S$17,
IF(CY248&gt;='PAINEL E TARGET'!$T$18,'PAINEL E TARGET'!$S$18,'PAINEL E TARGET'!$S$19))))))))</f>
        <v>Não elegível</v>
      </c>
      <c r="DA248" s="17">
        <f>IFERROR(VLOOKUP($BW248,'PAINEL E TARGET'!$G$1:$Q$99,7,0),0)</f>
        <v>0.15</v>
      </c>
      <c r="DB248" s="17">
        <f>VLOOKUP(CZ248,'PAINEL E TARGET'!$S$10:$U$19,3,0)</f>
        <v>0</v>
      </c>
      <c r="DC248" s="16">
        <f t="shared" si="139"/>
        <v>0</v>
      </c>
      <c r="DD248" s="17">
        <f t="shared" si="125"/>
        <v>0.85899999999999999</v>
      </c>
      <c r="DE248" s="33" t="str">
        <f>IF(DD248&gt;='PAINEL E TARGET'!$T$11,'PAINEL E TARGET'!$S$11,
IF(DD248&gt;='PAINEL E TARGET'!$T$12,'PAINEL E TARGET'!$S$12,
IF(DD248&gt;='PAINEL E TARGET'!$T$13,'PAINEL E TARGET'!$S$13,
IF(DD248&gt;='PAINEL E TARGET'!$T$14,'PAINEL E TARGET'!$S$14,
IF(DD248&gt;='PAINEL E TARGET'!$T$15,'PAINEL E TARGET'!$S$15,
IF(DD248&gt;='PAINEL E TARGET'!$T$16,'PAINEL E TARGET'!$S$16,
IF(DD248&gt;='PAINEL E TARGET'!$T$17,'PAINEL E TARGET'!$S$17,
IF(DD248&gt;='PAINEL E TARGET'!$T$18,'PAINEL E TARGET'!$S$18,'PAINEL E TARGET'!$S$19))))))))</f>
        <v>Não elegível</v>
      </c>
      <c r="DF248" s="17">
        <f>IFERROR(VLOOKUP($BW248,'PAINEL E TARGET'!$G$1:$Q$99,8,0),0)</f>
        <v>0.1</v>
      </c>
      <c r="DG248" s="17">
        <f>VLOOKUP(DE248,'PAINEL E TARGET'!$S$10:$U$19,3,0)</f>
        <v>0</v>
      </c>
      <c r="DH248" s="16">
        <f t="shared" si="140"/>
        <v>0</v>
      </c>
      <c r="DI248" s="17">
        <f t="shared" si="126"/>
        <v>0.57899999999999996</v>
      </c>
      <c r="DJ248" s="33" t="str">
        <f>IF(DI248&gt;='PAINEL E TARGET'!$T$11,'PAINEL E TARGET'!$S$11,
IF(DI248&gt;='PAINEL E TARGET'!$T$12,'PAINEL E TARGET'!$S$12,
IF(DI248&gt;='PAINEL E TARGET'!$T$13,'PAINEL E TARGET'!$S$13,
IF(DI248&gt;='PAINEL E TARGET'!$T$14,'PAINEL E TARGET'!$S$14,
IF(DI248&gt;='PAINEL E TARGET'!$T$15,'PAINEL E TARGET'!$S$15,
IF(DI248&gt;='PAINEL E TARGET'!$T$16,'PAINEL E TARGET'!$S$16,
IF(DI248&gt;='PAINEL E TARGET'!$T$17,'PAINEL E TARGET'!$S$17,
IF(DI248&gt;='PAINEL E TARGET'!$T$18,'PAINEL E TARGET'!$S$18,'PAINEL E TARGET'!$S$19))))))))</f>
        <v>Não elegível</v>
      </c>
      <c r="DK248" s="17">
        <f>IFERROR(VLOOKUP($BW248,'PAINEL E TARGET'!$G$1:$Q$99,9,0),0)</f>
        <v>0.05</v>
      </c>
      <c r="DL248" s="17">
        <f>VLOOKUP(DJ248,'PAINEL E TARGET'!$S$10:$U$19,3,0)</f>
        <v>0</v>
      </c>
      <c r="DM248" s="16">
        <f t="shared" si="141"/>
        <v>0</v>
      </c>
      <c r="DN248" s="17">
        <f t="shared" si="127"/>
        <v>0.45700000000000002</v>
      </c>
      <c r="DO248" s="33" t="str">
        <f>IF(DN248&gt;='PAINEL E TARGET'!$T$11,'PAINEL E TARGET'!$S$11,
IF(DN248&gt;='PAINEL E TARGET'!$T$12,'PAINEL E TARGET'!$S$12,
IF(DN248&gt;='PAINEL E TARGET'!$T$13,'PAINEL E TARGET'!$S$13,
IF(DN248&gt;='PAINEL E TARGET'!$T$14,'PAINEL E TARGET'!$S$14,
IF(DN248&gt;='PAINEL E TARGET'!$T$15,'PAINEL E TARGET'!$S$15,
IF(DN248&gt;='PAINEL E TARGET'!$T$16,'PAINEL E TARGET'!$S$16,
IF(DN248&gt;='PAINEL E TARGET'!$T$17,'PAINEL E TARGET'!$S$17,
IF(DN248&gt;='PAINEL E TARGET'!$T$18,'PAINEL E TARGET'!$S$18,'PAINEL E TARGET'!$S$19))))))))</f>
        <v>Não elegível</v>
      </c>
      <c r="DP248" s="17">
        <f>IFERROR(VLOOKUP($BW248,'PAINEL E TARGET'!$G$1:$Q$99,10,0),0)</f>
        <v>0</v>
      </c>
      <c r="DQ248" s="17">
        <f>VLOOKUP(DO248,'PAINEL E TARGET'!$S$10:$U$19,3,0)</f>
        <v>0</v>
      </c>
      <c r="DR248" s="16">
        <f t="shared" si="142"/>
        <v>0</v>
      </c>
      <c r="DS248" s="17">
        <f t="shared" si="128"/>
        <v>0.9</v>
      </c>
      <c r="DT248" s="16">
        <f>IF(DS248&gt;=1,VLOOKUP(BO248,'PAINEL E TARGET'!$S$1:$W$8,5,0),0)</f>
        <v>0</v>
      </c>
      <c r="DU248" s="16">
        <f t="shared" si="143"/>
        <v>0</v>
      </c>
    </row>
    <row r="249" spans="2:125" s="32" customFormat="1" x14ac:dyDescent="0.2">
      <c r="B249" s="44">
        <v>43541</v>
      </c>
      <c r="C249" s="65">
        <v>1039</v>
      </c>
      <c r="D249" s="66" t="s">
        <v>253</v>
      </c>
      <c r="E249" s="65">
        <v>112</v>
      </c>
      <c r="F249" s="65" t="s">
        <v>1018</v>
      </c>
      <c r="G249" s="67">
        <v>3187832.0039041173</v>
      </c>
      <c r="H249" s="67">
        <v>1853481.4639468507</v>
      </c>
      <c r="I249" s="67">
        <v>1631940.7700000003</v>
      </c>
      <c r="J249" s="68">
        <v>0.88047320771414883</v>
      </c>
      <c r="K249" s="67">
        <v>356513.91909049801</v>
      </c>
      <c r="L249" s="67">
        <v>1377136.3474407075</v>
      </c>
      <c r="M249" s="67">
        <v>423718.15</v>
      </c>
      <c r="N249" s="67">
        <v>1177138.1399999999</v>
      </c>
      <c r="O249" s="67">
        <v>2985337.7825759198</v>
      </c>
      <c r="P249" s="67">
        <v>8925.0714047205583</v>
      </c>
      <c r="Q249" s="67">
        <v>9845.73</v>
      </c>
      <c r="R249" s="67">
        <v>0</v>
      </c>
      <c r="S249" s="67">
        <v>349</v>
      </c>
      <c r="T249" s="68">
        <v>0.1037832000748809</v>
      </c>
      <c r="U249" s="68">
        <v>9.8557548228969658E-2</v>
      </c>
      <c r="V249" s="68">
        <v>0.94964838391819806</v>
      </c>
      <c r="W249" s="67">
        <v>178997.5</v>
      </c>
      <c r="X249" s="67">
        <v>156806.10000000003</v>
      </c>
      <c r="Y249" s="68">
        <v>0.87602396681517913</v>
      </c>
      <c r="Z249" s="68">
        <v>0.20973055351441336</v>
      </c>
      <c r="AA249" s="68">
        <v>0.2173511027651332</v>
      </c>
      <c r="AB249" s="68">
        <v>1.0363349503590382</v>
      </c>
      <c r="AC249" s="67">
        <v>363599.43000000005</v>
      </c>
      <c r="AD249" s="67">
        <v>347947.87999999989</v>
      </c>
      <c r="AE249" s="68">
        <v>0.95695386541172478</v>
      </c>
      <c r="AF249" s="43">
        <v>80</v>
      </c>
      <c r="AG249" s="43">
        <v>83</v>
      </c>
      <c r="AH249" s="43">
        <v>68</v>
      </c>
      <c r="AI249" s="43">
        <v>45</v>
      </c>
      <c r="AJ249" s="67">
        <v>67584.960000000006</v>
      </c>
      <c r="AK249" s="67">
        <v>53905</v>
      </c>
      <c r="AL249" s="68">
        <v>0.79758869428938028</v>
      </c>
      <c r="AM249" s="67">
        <v>23390.819999999996</v>
      </c>
      <c r="AN249" s="67">
        <v>14704.759999999998</v>
      </c>
      <c r="AO249" s="68">
        <v>0.62865517326882947</v>
      </c>
      <c r="AP249" s="67">
        <v>10659.08</v>
      </c>
      <c r="AQ249" s="67">
        <v>6392.84</v>
      </c>
      <c r="AR249" s="68">
        <v>0.59975532597560022</v>
      </c>
      <c r="AS249" s="67">
        <v>77362.64</v>
      </c>
      <c r="AT249" s="67">
        <v>81803.499999999985</v>
      </c>
      <c r="AU249" s="68">
        <v>1.0574031599748921</v>
      </c>
      <c r="AV249" s="43">
        <v>3983.7200000000003</v>
      </c>
      <c r="AW249" s="43">
        <v>4013.8399999999997</v>
      </c>
      <c r="AX249" s="69">
        <v>1.0075607723434377</v>
      </c>
      <c r="AY249" s="43">
        <v>356513.91909049801</v>
      </c>
      <c r="AZ249" s="43">
        <v>423718.15</v>
      </c>
      <c r="BA249" s="43">
        <v>71159.662118797249</v>
      </c>
      <c r="BB249" s="43">
        <v>69061.31</v>
      </c>
      <c r="BC249" s="43">
        <v>613645.70674930513</v>
      </c>
      <c r="BD249" s="43">
        <v>122779.24362849959</v>
      </c>
      <c r="BE249" s="43">
        <v>309880.36000000004</v>
      </c>
      <c r="BF249" s="43">
        <v>629535.96000000008</v>
      </c>
      <c r="BG249" s="43">
        <v>6880.8900000000021</v>
      </c>
      <c r="BH249" s="43">
        <v>131</v>
      </c>
      <c r="BI249" s="44">
        <v>43173</v>
      </c>
      <c r="BJ249" s="44">
        <v>43541</v>
      </c>
      <c r="BK249" s="44">
        <v>43172</v>
      </c>
      <c r="BL249" s="43">
        <f t="shared" si="129"/>
        <v>1632289.7700000003</v>
      </c>
      <c r="BM249" s="43">
        <f t="shared" si="130"/>
        <v>1601205.29</v>
      </c>
      <c r="BO249" s="16" t="str">
        <f>IFERROR(VLOOKUP($C249,'PORTE LOJA'!A:B,2,0),"PORTE 1")</f>
        <v>PORTE 4</v>
      </c>
      <c r="BP249" s="16">
        <f>VLOOKUP(BO249,'PAINEL E TARGET'!$S$1:$W$8,3,0)</f>
        <v>3000</v>
      </c>
      <c r="BQ249" s="16">
        <f t="shared" si="108"/>
        <v>1</v>
      </c>
      <c r="BR249" s="16">
        <f t="shared" si="109"/>
        <v>1</v>
      </c>
      <c r="BS249" s="16">
        <f t="shared" si="110"/>
        <v>1</v>
      </c>
      <c r="BT249" s="16">
        <f t="shared" si="111"/>
        <v>1</v>
      </c>
      <c r="BU249" s="16">
        <f t="shared" si="112"/>
        <v>1</v>
      </c>
      <c r="BV249" s="16">
        <f t="shared" si="113"/>
        <v>1</v>
      </c>
      <c r="BW249" s="17" t="str">
        <f t="shared" si="131"/>
        <v>111111</v>
      </c>
      <c r="BY249" s="17">
        <f t="shared" si="114"/>
        <v>0.88100000000000001</v>
      </c>
      <c r="BZ249" s="17">
        <f t="shared" si="115"/>
        <v>0.92400000000000004</v>
      </c>
      <c r="CA249" s="17" t="str">
        <f t="shared" si="132"/>
        <v>Sem Retira</v>
      </c>
      <c r="CB249" s="17">
        <f t="shared" si="133"/>
        <v>0.92400000000000004</v>
      </c>
      <c r="CC249" s="33" t="str">
        <f>IF(CB249&gt;='PAINEL E TARGET'!$T$11,'PAINEL E TARGET'!$S$11,
IF(CB249&gt;='PAINEL E TARGET'!$T$12,'PAINEL E TARGET'!$S$12,
IF(CB249&gt;='PAINEL E TARGET'!$T$13,'PAINEL E TARGET'!$S$13,
IF(CB249&gt;='PAINEL E TARGET'!$T$14,'PAINEL E TARGET'!$S$14,
IF(CB249&gt;='PAINEL E TARGET'!$T$15,'PAINEL E TARGET'!$S$15,
IF(CB249&gt;='PAINEL E TARGET'!$T$16,'PAINEL E TARGET'!$S$16,
IF(CB249&gt;='PAINEL E TARGET'!$T$17,'PAINEL E TARGET'!$S$17,
IF(CB249&gt;='PAINEL E TARGET'!$T$18,'PAINEL E TARGET'!$S$18,'PAINEL E TARGET'!$S$19))))))))</f>
        <v>1. Fx de 90% a 99,9%</v>
      </c>
      <c r="CD249" s="17">
        <f>IFERROR(VLOOKUP($BW249,'PAINEL E TARGET'!$G$1:$Q$99,4,0),0)</f>
        <v>0.25</v>
      </c>
      <c r="CE249" s="17">
        <f>VLOOKUP(CC249,'PAINEL E TARGET'!$S$10:$U$19,3,0)</f>
        <v>0.5</v>
      </c>
      <c r="CF249" s="16">
        <f t="shared" si="134"/>
        <v>375</v>
      </c>
      <c r="CG249" s="17">
        <f t="shared" si="116"/>
        <v>0.79800000000000004</v>
      </c>
      <c r="CH249" s="17">
        <f t="shared" si="117"/>
        <v>0.629</v>
      </c>
      <c r="CI249" s="17">
        <f t="shared" si="118"/>
        <v>0.6</v>
      </c>
      <c r="CJ249" s="17">
        <f t="shared" si="119"/>
        <v>1.0569999999999999</v>
      </c>
      <c r="CK249" s="17">
        <f t="shared" si="120"/>
        <v>1.008</v>
      </c>
      <c r="CL249" s="17">
        <f t="shared" si="121"/>
        <v>0.876</v>
      </c>
      <c r="CM249" s="16">
        <f t="shared" si="122"/>
        <v>3</v>
      </c>
      <c r="CN249" s="17" t="str">
        <f t="shared" si="135"/>
        <v>não ok</v>
      </c>
      <c r="CO249" s="17">
        <f t="shared" si="136"/>
        <v>0</v>
      </c>
      <c r="CP249" s="33" t="str">
        <f>IF(CO249&gt;='PAINEL E TARGET'!$T$11,'PAINEL E TARGET'!$S$11,
IF(CO249&gt;='PAINEL E TARGET'!$T$12,'PAINEL E TARGET'!$S$12,
IF(CO249&gt;='PAINEL E TARGET'!$T$13,'PAINEL E TARGET'!$S$13,
IF(CO249&gt;='PAINEL E TARGET'!$T$14,'PAINEL E TARGET'!$S$14,
IF(CO249&gt;='PAINEL E TARGET'!$T$15,'PAINEL E TARGET'!$S$15,
IF(CO249&gt;='PAINEL E TARGET'!$T$16,'PAINEL E TARGET'!$S$16,
IF(CO249&gt;='PAINEL E TARGET'!$T$17,'PAINEL E TARGET'!$S$17,
IF(CO249&gt;='PAINEL E TARGET'!$T$18,'PAINEL E TARGET'!$S$18,'PAINEL E TARGET'!$S$19))))))))</f>
        <v>Não elegível</v>
      </c>
      <c r="CQ249" s="17">
        <f>IFERROR(VLOOKUP($BW249,'PAINEL E TARGET'!$G$1:$Q$99,5,0),0)</f>
        <v>0.25</v>
      </c>
      <c r="CR249" s="17">
        <f>VLOOKUP(CP249,'PAINEL E TARGET'!$S$10:$U$19,3,0)</f>
        <v>0</v>
      </c>
      <c r="CS249" s="16">
        <f t="shared" si="137"/>
        <v>0</v>
      </c>
      <c r="CT249" s="17">
        <f t="shared" si="123"/>
        <v>0.95699999999999996</v>
      </c>
      <c r="CU249" s="33" t="str">
        <f>IF(CT249&gt;='PAINEL E TARGET'!$T$11,'PAINEL E TARGET'!$S$11,
IF(CT249&gt;='PAINEL E TARGET'!$T$12,'PAINEL E TARGET'!$S$12,
IF(CT249&gt;='PAINEL E TARGET'!$T$13,'PAINEL E TARGET'!$S$13,
IF(CT249&gt;='PAINEL E TARGET'!$T$14,'PAINEL E TARGET'!$S$14,
IF(CT249&gt;='PAINEL E TARGET'!$T$15,'PAINEL E TARGET'!$S$15,
IF(CT249&gt;='PAINEL E TARGET'!$T$16,'PAINEL E TARGET'!$S$16,
IF(CT249&gt;='PAINEL E TARGET'!$T$17,'PAINEL E TARGET'!$S$17,
IF(CT249&gt;='PAINEL E TARGET'!$T$18,'PAINEL E TARGET'!$S$18,'PAINEL E TARGET'!$S$19))))))))</f>
        <v>1. Fx de 90% a 99,9%</v>
      </c>
      <c r="CV249" s="17">
        <f>IFERROR(VLOOKUP($BW249,'PAINEL E TARGET'!$G$1:$Q$99,6,0),0)</f>
        <v>0.2</v>
      </c>
      <c r="CW249" s="17">
        <f>VLOOKUP(CU249,'PAINEL E TARGET'!$S$10:$U$19,3,0)</f>
        <v>0.5</v>
      </c>
      <c r="CX249" s="16">
        <f t="shared" si="138"/>
        <v>300</v>
      </c>
      <c r="CY249" s="17">
        <f t="shared" si="124"/>
        <v>1.1890000000000001</v>
      </c>
      <c r="CZ249" s="33" t="str">
        <f>IF(CY249&gt;='PAINEL E TARGET'!$T$11,'PAINEL E TARGET'!$S$11,
IF(CY249&gt;='PAINEL E TARGET'!$T$12,'PAINEL E TARGET'!$S$12,
IF(CY249&gt;='PAINEL E TARGET'!$T$13,'PAINEL E TARGET'!$S$13,
IF(CY249&gt;='PAINEL E TARGET'!$T$14,'PAINEL E TARGET'!$S$14,
IF(CY249&gt;='PAINEL E TARGET'!$T$15,'PAINEL E TARGET'!$S$15,
IF(CY249&gt;='PAINEL E TARGET'!$T$16,'PAINEL E TARGET'!$S$16,
IF(CY249&gt;='PAINEL E TARGET'!$T$17,'PAINEL E TARGET'!$S$17,
IF(CY249&gt;='PAINEL E TARGET'!$T$18,'PAINEL E TARGET'!$S$18,'PAINEL E TARGET'!$S$19))))))))</f>
        <v>5. Fx de 115% a 119,9%</v>
      </c>
      <c r="DA249" s="17">
        <f>IFERROR(VLOOKUP($BW249,'PAINEL E TARGET'!$G$1:$Q$99,7,0),0)</f>
        <v>0.15</v>
      </c>
      <c r="DB249" s="17">
        <f>VLOOKUP(CZ249,'PAINEL E TARGET'!$S$10:$U$19,3,0)</f>
        <v>1.3</v>
      </c>
      <c r="DC249" s="16">
        <f t="shared" si="139"/>
        <v>585</v>
      </c>
      <c r="DD249" s="17">
        <f t="shared" si="125"/>
        <v>0.97099999999999997</v>
      </c>
      <c r="DE249" s="33" t="str">
        <f>IF(DD249&gt;='PAINEL E TARGET'!$T$11,'PAINEL E TARGET'!$S$11,
IF(DD249&gt;='PAINEL E TARGET'!$T$12,'PAINEL E TARGET'!$S$12,
IF(DD249&gt;='PAINEL E TARGET'!$T$13,'PAINEL E TARGET'!$S$13,
IF(DD249&gt;='PAINEL E TARGET'!$T$14,'PAINEL E TARGET'!$S$14,
IF(DD249&gt;='PAINEL E TARGET'!$T$15,'PAINEL E TARGET'!$S$15,
IF(DD249&gt;='PAINEL E TARGET'!$T$16,'PAINEL E TARGET'!$S$16,
IF(DD249&gt;='PAINEL E TARGET'!$T$17,'PAINEL E TARGET'!$S$17,
IF(DD249&gt;='PAINEL E TARGET'!$T$18,'PAINEL E TARGET'!$S$18,'PAINEL E TARGET'!$S$19))))))))</f>
        <v>1. Fx de 90% a 99,9%</v>
      </c>
      <c r="DF249" s="17">
        <f>IFERROR(VLOOKUP($BW249,'PAINEL E TARGET'!$G$1:$Q$99,8,0),0)</f>
        <v>0.1</v>
      </c>
      <c r="DG249" s="17">
        <f>VLOOKUP(DE249,'PAINEL E TARGET'!$S$10:$U$19,3,0)</f>
        <v>0.5</v>
      </c>
      <c r="DH249" s="16">
        <f t="shared" si="140"/>
        <v>150</v>
      </c>
      <c r="DI249" s="17">
        <f t="shared" si="126"/>
        <v>0.66200000000000003</v>
      </c>
      <c r="DJ249" s="33" t="str">
        <f>IF(DI249&gt;='PAINEL E TARGET'!$T$11,'PAINEL E TARGET'!$S$11,
IF(DI249&gt;='PAINEL E TARGET'!$T$12,'PAINEL E TARGET'!$S$12,
IF(DI249&gt;='PAINEL E TARGET'!$T$13,'PAINEL E TARGET'!$S$13,
IF(DI249&gt;='PAINEL E TARGET'!$T$14,'PAINEL E TARGET'!$S$14,
IF(DI249&gt;='PAINEL E TARGET'!$T$15,'PAINEL E TARGET'!$S$15,
IF(DI249&gt;='PAINEL E TARGET'!$T$16,'PAINEL E TARGET'!$S$16,
IF(DI249&gt;='PAINEL E TARGET'!$T$17,'PAINEL E TARGET'!$S$17,
IF(DI249&gt;='PAINEL E TARGET'!$T$18,'PAINEL E TARGET'!$S$18,'PAINEL E TARGET'!$S$19))))))))</f>
        <v>Não elegível</v>
      </c>
      <c r="DK249" s="17">
        <f>IFERROR(VLOOKUP($BW249,'PAINEL E TARGET'!$G$1:$Q$99,9,0),0)</f>
        <v>0.05</v>
      </c>
      <c r="DL249" s="17">
        <f>VLOOKUP(DJ249,'PAINEL E TARGET'!$S$10:$U$19,3,0)</f>
        <v>0</v>
      </c>
      <c r="DM249" s="16">
        <f t="shared" si="141"/>
        <v>0</v>
      </c>
      <c r="DN249" s="17">
        <f t="shared" si="127"/>
        <v>1.008</v>
      </c>
      <c r="DO249" s="33" t="str">
        <f>IF(DN249&gt;='PAINEL E TARGET'!$T$11,'PAINEL E TARGET'!$S$11,
IF(DN249&gt;='PAINEL E TARGET'!$T$12,'PAINEL E TARGET'!$S$12,
IF(DN249&gt;='PAINEL E TARGET'!$T$13,'PAINEL E TARGET'!$S$13,
IF(DN249&gt;='PAINEL E TARGET'!$T$14,'PAINEL E TARGET'!$S$14,
IF(DN249&gt;='PAINEL E TARGET'!$T$15,'PAINEL E TARGET'!$S$15,
IF(DN249&gt;='PAINEL E TARGET'!$T$16,'PAINEL E TARGET'!$S$16,
IF(DN249&gt;='PAINEL E TARGET'!$T$17,'PAINEL E TARGET'!$S$17,
IF(DN249&gt;='PAINEL E TARGET'!$T$18,'PAINEL E TARGET'!$S$18,'PAINEL E TARGET'!$S$19))))))))</f>
        <v>2. Fx de 100% a 104,9%</v>
      </c>
      <c r="DP249" s="17">
        <f>IFERROR(VLOOKUP($BW249,'PAINEL E TARGET'!$G$1:$Q$99,10,0),0)</f>
        <v>0</v>
      </c>
      <c r="DQ249" s="17">
        <f>VLOOKUP(DO249,'PAINEL E TARGET'!$S$10:$U$19,3,0)</f>
        <v>1</v>
      </c>
      <c r="DR249" s="16">
        <f t="shared" si="142"/>
        <v>0</v>
      </c>
      <c r="DS249" s="17">
        <f t="shared" si="128"/>
        <v>1.038</v>
      </c>
      <c r="DT249" s="16">
        <f>IF(DS249&gt;=1,VLOOKUP(BO249,'PAINEL E TARGET'!$S$1:$W$8,5,0),0)</f>
        <v>300</v>
      </c>
      <c r="DU249" s="16">
        <f t="shared" si="143"/>
        <v>1710</v>
      </c>
    </row>
    <row r="250" spans="2:125" s="32" customFormat="1" x14ac:dyDescent="0.2">
      <c r="B250" s="44">
        <v>43541</v>
      </c>
      <c r="C250" s="65">
        <v>1040</v>
      </c>
      <c r="D250" s="66" t="s">
        <v>254</v>
      </c>
      <c r="E250" s="65">
        <v>514</v>
      </c>
      <c r="F250" s="65" t="s">
        <v>944</v>
      </c>
      <c r="G250" s="67">
        <v>3265739.8869516985</v>
      </c>
      <c r="H250" s="67">
        <v>1969815.2274379488</v>
      </c>
      <c r="I250" s="67">
        <v>1649049.65</v>
      </c>
      <c r="J250" s="68">
        <v>0.8371595604653973</v>
      </c>
      <c r="K250" s="67">
        <v>344530.92655147047</v>
      </c>
      <c r="L250" s="67">
        <v>1458627.5628855154</v>
      </c>
      <c r="M250" s="67">
        <v>347280.75</v>
      </c>
      <c r="N250" s="67">
        <v>1241354.01</v>
      </c>
      <c r="O250" s="67">
        <v>2996333.055598808</v>
      </c>
      <c r="P250" s="67">
        <v>9158.5480791295267</v>
      </c>
      <c r="Q250" s="67">
        <v>16881.22</v>
      </c>
      <c r="R250" s="67">
        <v>0</v>
      </c>
      <c r="S250" s="67">
        <v>1007.9</v>
      </c>
      <c r="T250" s="68">
        <v>0.10434473027814874</v>
      </c>
      <c r="U250" s="68">
        <v>9.830420359670386E-2</v>
      </c>
      <c r="V250" s="68">
        <v>0.94210990180967624</v>
      </c>
      <c r="W250" s="67">
        <v>187194.44</v>
      </c>
      <c r="X250" s="67">
        <v>154509.98000000001</v>
      </c>
      <c r="Y250" s="68">
        <v>0.82539833982248623</v>
      </c>
      <c r="Z250" s="68">
        <v>0.20288297570238889</v>
      </c>
      <c r="AA250" s="68">
        <v>0.191454529170695</v>
      </c>
      <c r="AB250" s="68">
        <v>0.94366976089478105</v>
      </c>
      <c r="AC250" s="67">
        <v>365830.16</v>
      </c>
      <c r="AD250" s="67">
        <v>304151.32</v>
      </c>
      <c r="AE250" s="68">
        <v>0.83140034162300891</v>
      </c>
      <c r="AF250" s="43">
        <v>80</v>
      </c>
      <c r="AG250" s="43">
        <v>76</v>
      </c>
      <c r="AH250" s="43">
        <v>62</v>
      </c>
      <c r="AI250" s="43">
        <v>42</v>
      </c>
      <c r="AJ250" s="67">
        <v>86300.91</v>
      </c>
      <c r="AK250" s="67">
        <v>71580.100000000006</v>
      </c>
      <c r="AL250" s="68">
        <v>0.82942462599757061</v>
      </c>
      <c r="AM250" s="67">
        <v>18442.939999999999</v>
      </c>
      <c r="AN250" s="67">
        <v>17667.45</v>
      </c>
      <c r="AO250" s="68">
        <v>0.95795193174190241</v>
      </c>
      <c r="AP250" s="67">
        <v>14136.509999999998</v>
      </c>
      <c r="AQ250" s="67">
        <v>4357.8499999999995</v>
      </c>
      <c r="AR250" s="68">
        <v>0.30826915554121914</v>
      </c>
      <c r="AS250" s="67">
        <v>68314.079999999987</v>
      </c>
      <c r="AT250" s="67">
        <v>60904.579999999994</v>
      </c>
      <c r="AU250" s="68">
        <v>0.89153773277778181</v>
      </c>
      <c r="AV250" s="43">
        <v>2622.91</v>
      </c>
      <c r="AW250" s="43">
        <v>2009.6100000000001</v>
      </c>
      <c r="AX250" s="69">
        <v>0.76617573610989331</v>
      </c>
      <c r="AY250" s="43">
        <v>344530.92655147047</v>
      </c>
      <c r="AZ250" s="43">
        <v>347280.75</v>
      </c>
      <c r="BA250" s="43">
        <v>79162.27799880653</v>
      </c>
      <c r="BB250" s="43">
        <v>86525.139999999985</v>
      </c>
      <c r="BC250" s="43">
        <v>572797.25479282578</v>
      </c>
      <c r="BD250" s="43">
        <v>131945.67670825496</v>
      </c>
      <c r="BE250" s="43">
        <v>312359.77</v>
      </c>
      <c r="BF250" s="43">
        <v>610535.31999999995</v>
      </c>
      <c r="BG250" s="43">
        <v>4376.28</v>
      </c>
      <c r="BH250" s="43">
        <v>92</v>
      </c>
      <c r="BI250" s="44">
        <v>43173</v>
      </c>
      <c r="BJ250" s="44">
        <v>43541</v>
      </c>
      <c r="BK250" s="44">
        <v>43172</v>
      </c>
      <c r="BL250" s="43">
        <f t="shared" si="129"/>
        <v>1650057.5499999998</v>
      </c>
      <c r="BM250" s="43">
        <f t="shared" si="130"/>
        <v>1589642.66</v>
      </c>
      <c r="BO250" s="16" t="str">
        <f>IFERROR(VLOOKUP($C250,'PORTE LOJA'!A:B,2,0),"PORTE 1")</f>
        <v>PORTE 4</v>
      </c>
      <c r="BP250" s="16">
        <f>VLOOKUP(BO250,'PAINEL E TARGET'!$S$1:$W$8,3,0)</f>
        <v>3000</v>
      </c>
      <c r="BQ250" s="16">
        <f t="shared" si="108"/>
        <v>1</v>
      </c>
      <c r="BR250" s="16">
        <f t="shared" si="109"/>
        <v>1</v>
      </c>
      <c r="BS250" s="16">
        <f t="shared" si="110"/>
        <v>1</v>
      </c>
      <c r="BT250" s="16">
        <f t="shared" si="111"/>
        <v>1</v>
      </c>
      <c r="BU250" s="16">
        <f t="shared" si="112"/>
        <v>1</v>
      </c>
      <c r="BV250" s="16">
        <f t="shared" si="113"/>
        <v>1</v>
      </c>
      <c r="BW250" s="17" t="str">
        <f t="shared" si="131"/>
        <v>111111</v>
      </c>
      <c r="BY250" s="17">
        <f t="shared" si="114"/>
        <v>0.83799999999999997</v>
      </c>
      <c r="BZ250" s="17">
        <f t="shared" si="115"/>
        <v>0.88200000000000001</v>
      </c>
      <c r="CA250" s="17" t="str">
        <f t="shared" si="132"/>
        <v>Sem Retira</v>
      </c>
      <c r="CB250" s="17">
        <f t="shared" si="133"/>
        <v>0.88200000000000001</v>
      </c>
      <c r="CC250" s="33" t="str">
        <f>IF(CB250&gt;='PAINEL E TARGET'!$T$11,'PAINEL E TARGET'!$S$11,
IF(CB250&gt;='PAINEL E TARGET'!$T$12,'PAINEL E TARGET'!$S$12,
IF(CB250&gt;='PAINEL E TARGET'!$T$13,'PAINEL E TARGET'!$S$13,
IF(CB250&gt;='PAINEL E TARGET'!$T$14,'PAINEL E TARGET'!$S$14,
IF(CB250&gt;='PAINEL E TARGET'!$T$15,'PAINEL E TARGET'!$S$15,
IF(CB250&gt;='PAINEL E TARGET'!$T$16,'PAINEL E TARGET'!$S$16,
IF(CB250&gt;='PAINEL E TARGET'!$T$17,'PAINEL E TARGET'!$S$17,
IF(CB250&gt;='PAINEL E TARGET'!$T$18,'PAINEL E TARGET'!$S$18,'PAINEL E TARGET'!$S$19))))))))</f>
        <v>Não elegível</v>
      </c>
      <c r="CD250" s="17">
        <f>IFERROR(VLOOKUP($BW250,'PAINEL E TARGET'!$G$1:$Q$99,4,0),0)</f>
        <v>0.25</v>
      </c>
      <c r="CE250" s="17">
        <f>VLOOKUP(CC250,'PAINEL E TARGET'!$S$10:$U$19,3,0)</f>
        <v>0</v>
      </c>
      <c r="CF250" s="16">
        <f t="shared" si="134"/>
        <v>0</v>
      </c>
      <c r="CG250" s="17">
        <f t="shared" si="116"/>
        <v>0.82899999999999996</v>
      </c>
      <c r="CH250" s="17">
        <f t="shared" si="117"/>
        <v>0.95799999999999996</v>
      </c>
      <c r="CI250" s="17">
        <f t="shared" si="118"/>
        <v>0.308</v>
      </c>
      <c r="CJ250" s="17">
        <f t="shared" si="119"/>
        <v>0.89200000000000002</v>
      </c>
      <c r="CK250" s="17">
        <f t="shared" si="120"/>
        <v>0.76600000000000001</v>
      </c>
      <c r="CL250" s="17">
        <f t="shared" si="121"/>
        <v>0.82499999999999996</v>
      </c>
      <c r="CM250" s="16">
        <f t="shared" si="122"/>
        <v>4</v>
      </c>
      <c r="CN250" s="17" t="str">
        <f t="shared" si="135"/>
        <v>não ok</v>
      </c>
      <c r="CO250" s="17">
        <f t="shared" si="136"/>
        <v>0</v>
      </c>
      <c r="CP250" s="33" t="str">
        <f>IF(CO250&gt;='PAINEL E TARGET'!$T$11,'PAINEL E TARGET'!$S$11,
IF(CO250&gt;='PAINEL E TARGET'!$T$12,'PAINEL E TARGET'!$S$12,
IF(CO250&gt;='PAINEL E TARGET'!$T$13,'PAINEL E TARGET'!$S$13,
IF(CO250&gt;='PAINEL E TARGET'!$T$14,'PAINEL E TARGET'!$S$14,
IF(CO250&gt;='PAINEL E TARGET'!$T$15,'PAINEL E TARGET'!$S$15,
IF(CO250&gt;='PAINEL E TARGET'!$T$16,'PAINEL E TARGET'!$S$16,
IF(CO250&gt;='PAINEL E TARGET'!$T$17,'PAINEL E TARGET'!$S$17,
IF(CO250&gt;='PAINEL E TARGET'!$T$18,'PAINEL E TARGET'!$S$18,'PAINEL E TARGET'!$S$19))))))))</f>
        <v>Não elegível</v>
      </c>
      <c r="CQ250" s="17">
        <f>IFERROR(VLOOKUP($BW250,'PAINEL E TARGET'!$G$1:$Q$99,5,0),0)</f>
        <v>0.25</v>
      </c>
      <c r="CR250" s="17">
        <f>VLOOKUP(CP250,'PAINEL E TARGET'!$S$10:$U$19,3,0)</f>
        <v>0</v>
      </c>
      <c r="CS250" s="16">
        <f t="shared" si="137"/>
        <v>0</v>
      </c>
      <c r="CT250" s="17">
        <f t="shared" si="123"/>
        <v>0.83099999999999996</v>
      </c>
      <c r="CU250" s="33" t="str">
        <f>IF(CT250&gt;='PAINEL E TARGET'!$T$11,'PAINEL E TARGET'!$S$11,
IF(CT250&gt;='PAINEL E TARGET'!$T$12,'PAINEL E TARGET'!$S$12,
IF(CT250&gt;='PAINEL E TARGET'!$T$13,'PAINEL E TARGET'!$S$13,
IF(CT250&gt;='PAINEL E TARGET'!$T$14,'PAINEL E TARGET'!$S$14,
IF(CT250&gt;='PAINEL E TARGET'!$T$15,'PAINEL E TARGET'!$S$15,
IF(CT250&gt;='PAINEL E TARGET'!$T$16,'PAINEL E TARGET'!$S$16,
IF(CT250&gt;='PAINEL E TARGET'!$T$17,'PAINEL E TARGET'!$S$17,
IF(CT250&gt;='PAINEL E TARGET'!$T$18,'PAINEL E TARGET'!$S$18,'PAINEL E TARGET'!$S$19))))))))</f>
        <v>Não elegível</v>
      </c>
      <c r="CV250" s="17">
        <f>IFERROR(VLOOKUP($BW250,'PAINEL E TARGET'!$G$1:$Q$99,6,0),0)</f>
        <v>0.2</v>
      </c>
      <c r="CW250" s="17">
        <f>VLOOKUP(CU250,'PAINEL E TARGET'!$S$10:$U$19,3,0)</f>
        <v>0</v>
      </c>
      <c r="CX250" s="16">
        <f t="shared" si="138"/>
        <v>0</v>
      </c>
      <c r="CY250" s="17">
        <f t="shared" si="124"/>
        <v>1.008</v>
      </c>
      <c r="CZ250" s="33" t="str">
        <f>IF(CY250&gt;='PAINEL E TARGET'!$T$11,'PAINEL E TARGET'!$S$11,
IF(CY250&gt;='PAINEL E TARGET'!$T$12,'PAINEL E TARGET'!$S$12,
IF(CY250&gt;='PAINEL E TARGET'!$T$13,'PAINEL E TARGET'!$S$13,
IF(CY250&gt;='PAINEL E TARGET'!$T$14,'PAINEL E TARGET'!$S$14,
IF(CY250&gt;='PAINEL E TARGET'!$T$15,'PAINEL E TARGET'!$S$15,
IF(CY250&gt;='PAINEL E TARGET'!$T$16,'PAINEL E TARGET'!$S$16,
IF(CY250&gt;='PAINEL E TARGET'!$T$17,'PAINEL E TARGET'!$S$17,
IF(CY250&gt;='PAINEL E TARGET'!$T$18,'PAINEL E TARGET'!$S$18,'PAINEL E TARGET'!$S$19))))))))</f>
        <v>2. Fx de 100% a 104,9%</v>
      </c>
      <c r="DA250" s="17">
        <f>IFERROR(VLOOKUP($BW250,'PAINEL E TARGET'!$G$1:$Q$99,7,0),0)</f>
        <v>0.15</v>
      </c>
      <c r="DB250" s="17">
        <f>VLOOKUP(CZ250,'PAINEL E TARGET'!$S$10:$U$19,3,0)</f>
        <v>1</v>
      </c>
      <c r="DC250" s="16">
        <f t="shared" si="139"/>
        <v>450</v>
      </c>
      <c r="DD250" s="17">
        <f t="shared" si="125"/>
        <v>1.093</v>
      </c>
      <c r="DE250" s="33" t="str">
        <f>IF(DD250&gt;='PAINEL E TARGET'!$T$11,'PAINEL E TARGET'!$S$11,
IF(DD250&gt;='PAINEL E TARGET'!$T$12,'PAINEL E TARGET'!$S$12,
IF(DD250&gt;='PAINEL E TARGET'!$T$13,'PAINEL E TARGET'!$S$13,
IF(DD250&gt;='PAINEL E TARGET'!$T$14,'PAINEL E TARGET'!$S$14,
IF(DD250&gt;='PAINEL E TARGET'!$T$15,'PAINEL E TARGET'!$S$15,
IF(DD250&gt;='PAINEL E TARGET'!$T$16,'PAINEL E TARGET'!$S$16,
IF(DD250&gt;='PAINEL E TARGET'!$T$17,'PAINEL E TARGET'!$S$17,
IF(DD250&gt;='PAINEL E TARGET'!$T$18,'PAINEL E TARGET'!$S$18,'PAINEL E TARGET'!$S$19))))))))</f>
        <v>3. Fx de 105% a 109,9%</v>
      </c>
      <c r="DF250" s="17">
        <f>IFERROR(VLOOKUP($BW250,'PAINEL E TARGET'!$G$1:$Q$99,8,0),0)</f>
        <v>0.1</v>
      </c>
      <c r="DG250" s="17">
        <f>VLOOKUP(DE250,'PAINEL E TARGET'!$S$10:$U$19,3,0)</f>
        <v>1.1000000000000001</v>
      </c>
      <c r="DH250" s="16">
        <f t="shared" si="140"/>
        <v>330.00000000000006</v>
      </c>
      <c r="DI250" s="17">
        <f t="shared" si="126"/>
        <v>0.67700000000000005</v>
      </c>
      <c r="DJ250" s="33" t="str">
        <f>IF(DI250&gt;='PAINEL E TARGET'!$T$11,'PAINEL E TARGET'!$S$11,
IF(DI250&gt;='PAINEL E TARGET'!$T$12,'PAINEL E TARGET'!$S$12,
IF(DI250&gt;='PAINEL E TARGET'!$T$13,'PAINEL E TARGET'!$S$13,
IF(DI250&gt;='PAINEL E TARGET'!$T$14,'PAINEL E TARGET'!$S$14,
IF(DI250&gt;='PAINEL E TARGET'!$T$15,'PAINEL E TARGET'!$S$15,
IF(DI250&gt;='PAINEL E TARGET'!$T$16,'PAINEL E TARGET'!$S$16,
IF(DI250&gt;='PAINEL E TARGET'!$T$17,'PAINEL E TARGET'!$S$17,
IF(DI250&gt;='PAINEL E TARGET'!$T$18,'PAINEL E TARGET'!$S$18,'PAINEL E TARGET'!$S$19))))))))</f>
        <v>Não elegível</v>
      </c>
      <c r="DK250" s="17">
        <f>IFERROR(VLOOKUP($BW250,'PAINEL E TARGET'!$G$1:$Q$99,9,0),0)</f>
        <v>0.05</v>
      </c>
      <c r="DL250" s="17">
        <f>VLOOKUP(DJ250,'PAINEL E TARGET'!$S$10:$U$19,3,0)</f>
        <v>0</v>
      </c>
      <c r="DM250" s="16">
        <f t="shared" si="141"/>
        <v>0</v>
      </c>
      <c r="DN250" s="17">
        <f t="shared" si="127"/>
        <v>0.76600000000000001</v>
      </c>
      <c r="DO250" s="33" t="str">
        <f>IF(DN250&gt;='PAINEL E TARGET'!$T$11,'PAINEL E TARGET'!$S$11,
IF(DN250&gt;='PAINEL E TARGET'!$T$12,'PAINEL E TARGET'!$S$12,
IF(DN250&gt;='PAINEL E TARGET'!$T$13,'PAINEL E TARGET'!$S$13,
IF(DN250&gt;='PAINEL E TARGET'!$T$14,'PAINEL E TARGET'!$S$14,
IF(DN250&gt;='PAINEL E TARGET'!$T$15,'PAINEL E TARGET'!$S$15,
IF(DN250&gt;='PAINEL E TARGET'!$T$16,'PAINEL E TARGET'!$S$16,
IF(DN250&gt;='PAINEL E TARGET'!$T$17,'PAINEL E TARGET'!$S$17,
IF(DN250&gt;='PAINEL E TARGET'!$T$18,'PAINEL E TARGET'!$S$18,'PAINEL E TARGET'!$S$19))))))))</f>
        <v>Não elegível</v>
      </c>
      <c r="DP250" s="17">
        <f>IFERROR(VLOOKUP($BW250,'PAINEL E TARGET'!$G$1:$Q$99,10,0),0)</f>
        <v>0</v>
      </c>
      <c r="DQ250" s="17">
        <f>VLOOKUP(DO250,'PAINEL E TARGET'!$S$10:$U$19,3,0)</f>
        <v>0</v>
      </c>
      <c r="DR250" s="16">
        <f t="shared" si="142"/>
        <v>0</v>
      </c>
      <c r="DS250" s="17">
        <f t="shared" si="128"/>
        <v>0.95</v>
      </c>
      <c r="DT250" s="16">
        <f>IF(DS250&gt;=1,VLOOKUP(BO250,'PAINEL E TARGET'!$S$1:$W$8,5,0),0)</f>
        <v>0</v>
      </c>
      <c r="DU250" s="16">
        <f t="shared" si="143"/>
        <v>780</v>
      </c>
    </row>
    <row r="251" spans="2:125" s="32" customFormat="1" x14ac:dyDescent="0.2">
      <c r="B251" s="44">
        <v>43541</v>
      </c>
      <c r="C251" s="65">
        <v>1041</v>
      </c>
      <c r="D251" s="66" t="s">
        <v>255</v>
      </c>
      <c r="E251" s="65">
        <v>314</v>
      </c>
      <c r="F251" s="65" t="s">
        <v>943</v>
      </c>
      <c r="G251" s="67">
        <v>1673314.6606897637</v>
      </c>
      <c r="H251" s="67">
        <v>1052546.4810627268</v>
      </c>
      <c r="I251" s="67">
        <v>988937.91</v>
      </c>
      <c r="J251" s="68">
        <v>0.93956697190369876</v>
      </c>
      <c r="K251" s="67">
        <v>300217.83597260498</v>
      </c>
      <c r="L251" s="67">
        <v>696369.15881569893</v>
      </c>
      <c r="M251" s="67">
        <v>304611.12</v>
      </c>
      <c r="N251" s="67">
        <v>664377.47000000009</v>
      </c>
      <c r="O251" s="67">
        <v>1586980.5633297605</v>
      </c>
      <c r="P251" s="67">
        <v>6238.0448579694967</v>
      </c>
      <c r="Q251" s="67">
        <v>24559.29</v>
      </c>
      <c r="R251" s="67">
        <v>0</v>
      </c>
      <c r="S251" s="67">
        <v>0</v>
      </c>
      <c r="T251" s="68">
        <v>0.10655971312679588</v>
      </c>
      <c r="U251" s="68">
        <v>8.1109141785414729E-2</v>
      </c>
      <c r="V251" s="68">
        <v>0.76116141274613414</v>
      </c>
      <c r="W251" s="67">
        <v>105531.29999999999</v>
      </c>
      <c r="X251" s="67">
        <v>76601.849999999991</v>
      </c>
      <c r="Y251" s="68">
        <v>0.72586853379044891</v>
      </c>
      <c r="Z251" s="68">
        <v>0.22532399195887576</v>
      </c>
      <c r="AA251" s="68">
        <v>0.18820582809958572</v>
      </c>
      <c r="AB251" s="68">
        <v>0.83526759162839381</v>
      </c>
      <c r="AC251" s="67">
        <v>224554.96000000002</v>
      </c>
      <c r="AD251" s="67">
        <v>182369.29999999996</v>
      </c>
      <c r="AE251" s="68">
        <v>0.81213659230684521</v>
      </c>
      <c r="AF251" s="43">
        <v>80</v>
      </c>
      <c r="AG251" s="43">
        <v>73</v>
      </c>
      <c r="AH251" s="43">
        <v>40</v>
      </c>
      <c r="AI251" s="43">
        <v>22</v>
      </c>
      <c r="AJ251" s="67">
        <v>56258.23</v>
      </c>
      <c r="AK251" s="67">
        <v>43846.3</v>
      </c>
      <c r="AL251" s="68">
        <v>0.77937574644634222</v>
      </c>
      <c r="AM251" s="67">
        <v>14042.09</v>
      </c>
      <c r="AN251" s="67">
        <v>9642.3000000000011</v>
      </c>
      <c r="AO251" s="68">
        <v>0.6866712861119677</v>
      </c>
      <c r="AP251" s="67">
        <v>7328.23</v>
      </c>
      <c r="AQ251" s="67">
        <v>3473.8900000000003</v>
      </c>
      <c r="AR251" s="68">
        <v>0.47404216297796337</v>
      </c>
      <c r="AS251" s="67">
        <v>27902.75</v>
      </c>
      <c r="AT251" s="67">
        <v>19639.36</v>
      </c>
      <c r="AU251" s="68">
        <v>0.70385033733234181</v>
      </c>
      <c r="AV251" s="43">
        <v>1731.89</v>
      </c>
      <c r="AW251" s="43">
        <v>1334.75</v>
      </c>
      <c r="AX251" s="69">
        <v>0.77068982441148104</v>
      </c>
      <c r="AY251" s="43">
        <v>300217.83597260498</v>
      </c>
      <c r="AZ251" s="43">
        <v>304611.12</v>
      </c>
      <c r="BA251" s="43">
        <v>48947.065359771157</v>
      </c>
      <c r="BB251" s="43">
        <v>54235.88</v>
      </c>
      <c r="BC251" s="43">
        <v>477992.17980444373</v>
      </c>
      <c r="BD251" s="43">
        <v>78219.93890377447</v>
      </c>
      <c r="BE251" s="43">
        <v>168759.3</v>
      </c>
      <c r="BF251" s="43">
        <v>359154.19</v>
      </c>
      <c r="BG251" s="43">
        <v>2769.75</v>
      </c>
      <c r="BH251" s="43">
        <v>48</v>
      </c>
      <c r="BI251" s="44">
        <v>43173</v>
      </c>
      <c r="BJ251" s="44">
        <v>43541</v>
      </c>
      <c r="BK251" s="44">
        <v>43172</v>
      </c>
      <c r="BL251" s="43">
        <f t="shared" si="129"/>
        <v>988937.91</v>
      </c>
      <c r="BM251" s="43">
        <f t="shared" si="130"/>
        <v>968988.59000000008</v>
      </c>
      <c r="BO251" s="16" t="str">
        <f>IFERROR(VLOOKUP($C251,'PORTE LOJA'!A:B,2,0),"PORTE 1")</f>
        <v>PORTE 3</v>
      </c>
      <c r="BP251" s="16">
        <f>VLOOKUP(BO251,'PAINEL E TARGET'!$S$1:$W$8,3,0)</f>
        <v>2400</v>
      </c>
      <c r="BQ251" s="16">
        <f t="shared" si="108"/>
        <v>1</v>
      </c>
      <c r="BR251" s="16">
        <f t="shared" si="109"/>
        <v>1</v>
      </c>
      <c r="BS251" s="16">
        <f t="shared" si="110"/>
        <v>1</v>
      </c>
      <c r="BT251" s="16">
        <f t="shared" si="111"/>
        <v>1</v>
      </c>
      <c r="BU251" s="16">
        <f t="shared" si="112"/>
        <v>1</v>
      </c>
      <c r="BV251" s="16">
        <f t="shared" si="113"/>
        <v>1</v>
      </c>
      <c r="BW251" s="17" t="str">
        <f t="shared" si="131"/>
        <v>111111</v>
      </c>
      <c r="BY251" s="17">
        <f t="shared" si="114"/>
        <v>0.94</v>
      </c>
      <c r="BZ251" s="17">
        <f t="shared" si="115"/>
        <v>0.97199999999999998</v>
      </c>
      <c r="CA251" s="17" t="str">
        <f t="shared" si="132"/>
        <v>Sem Retira</v>
      </c>
      <c r="CB251" s="17">
        <f t="shared" si="133"/>
        <v>0.97199999999999998</v>
      </c>
      <c r="CC251" s="33" t="str">
        <f>IF(CB251&gt;='PAINEL E TARGET'!$T$11,'PAINEL E TARGET'!$S$11,
IF(CB251&gt;='PAINEL E TARGET'!$T$12,'PAINEL E TARGET'!$S$12,
IF(CB251&gt;='PAINEL E TARGET'!$T$13,'PAINEL E TARGET'!$S$13,
IF(CB251&gt;='PAINEL E TARGET'!$T$14,'PAINEL E TARGET'!$S$14,
IF(CB251&gt;='PAINEL E TARGET'!$T$15,'PAINEL E TARGET'!$S$15,
IF(CB251&gt;='PAINEL E TARGET'!$T$16,'PAINEL E TARGET'!$S$16,
IF(CB251&gt;='PAINEL E TARGET'!$T$17,'PAINEL E TARGET'!$S$17,
IF(CB251&gt;='PAINEL E TARGET'!$T$18,'PAINEL E TARGET'!$S$18,'PAINEL E TARGET'!$S$19))))))))</f>
        <v>1. Fx de 90% a 99,9%</v>
      </c>
      <c r="CD251" s="17">
        <f>IFERROR(VLOOKUP($BW251,'PAINEL E TARGET'!$G$1:$Q$99,4,0),0)</f>
        <v>0.25</v>
      </c>
      <c r="CE251" s="17">
        <f>VLOOKUP(CC251,'PAINEL E TARGET'!$S$10:$U$19,3,0)</f>
        <v>0.5</v>
      </c>
      <c r="CF251" s="16">
        <f t="shared" si="134"/>
        <v>300</v>
      </c>
      <c r="CG251" s="17">
        <f t="shared" si="116"/>
        <v>0.77900000000000003</v>
      </c>
      <c r="CH251" s="17">
        <f t="shared" si="117"/>
        <v>0.68700000000000006</v>
      </c>
      <c r="CI251" s="17">
        <f t="shared" si="118"/>
        <v>0.47399999999999998</v>
      </c>
      <c r="CJ251" s="17">
        <f t="shared" si="119"/>
        <v>0.70399999999999996</v>
      </c>
      <c r="CK251" s="17">
        <f t="shared" si="120"/>
        <v>0.77100000000000002</v>
      </c>
      <c r="CL251" s="17">
        <f t="shared" si="121"/>
        <v>0.72599999999999998</v>
      </c>
      <c r="CM251" s="16">
        <f t="shared" si="122"/>
        <v>3</v>
      </c>
      <c r="CN251" s="17" t="str">
        <f t="shared" si="135"/>
        <v>não ok</v>
      </c>
      <c r="CO251" s="17">
        <f t="shared" si="136"/>
        <v>0</v>
      </c>
      <c r="CP251" s="33" t="str">
        <f>IF(CO251&gt;='PAINEL E TARGET'!$T$11,'PAINEL E TARGET'!$S$11,
IF(CO251&gt;='PAINEL E TARGET'!$T$12,'PAINEL E TARGET'!$S$12,
IF(CO251&gt;='PAINEL E TARGET'!$T$13,'PAINEL E TARGET'!$S$13,
IF(CO251&gt;='PAINEL E TARGET'!$T$14,'PAINEL E TARGET'!$S$14,
IF(CO251&gt;='PAINEL E TARGET'!$T$15,'PAINEL E TARGET'!$S$15,
IF(CO251&gt;='PAINEL E TARGET'!$T$16,'PAINEL E TARGET'!$S$16,
IF(CO251&gt;='PAINEL E TARGET'!$T$17,'PAINEL E TARGET'!$S$17,
IF(CO251&gt;='PAINEL E TARGET'!$T$18,'PAINEL E TARGET'!$S$18,'PAINEL E TARGET'!$S$19))))))))</f>
        <v>Não elegível</v>
      </c>
      <c r="CQ251" s="17">
        <f>IFERROR(VLOOKUP($BW251,'PAINEL E TARGET'!$G$1:$Q$99,5,0),0)</f>
        <v>0.25</v>
      </c>
      <c r="CR251" s="17">
        <f>VLOOKUP(CP251,'PAINEL E TARGET'!$S$10:$U$19,3,0)</f>
        <v>0</v>
      </c>
      <c r="CS251" s="16">
        <f t="shared" si="137"/>
        <v>0</v>
      </c>
      <c r="CT251" s="17">
        <f t="shared" si="123"/>
        <v>0.81200000000000006</v>
      </c>
      <c r="CU251" s="33" t="str">
        <f>IF(CT251&gt;='PAINEL E TARGET'!$T$11,'PAINEL E TARGET'!$S$11,
IF(CT251&gt;='PAINEL E TARGET'!$T$12,'PAINEL E TARGET'!$S$12,
IF(CT251&gt;='PAINEL E TARGET'!$T$13,'PAINEL E TARGET'!$S$13,
IF(CT251&gt;='PAINEL E TARGET'!$T$14,'PAINEL E TARGET'!$S$14,
IF(CT251&gt;='PAINEL E TARGET'!$T$15,'PAINEL E TARGET'!$S$15,
IF(CT251&gt;='PAINEL E TARGET'!$T$16,'PAINEL E TARGET'!$S$16,
IF(CT251&gt;='PAINEL E TARGET'!$T$17,'PAINEL E TARGET'!$S$17,
IF(CT251&gt;='PAINEL E TARGET'!$T$18,'PAINEL E TARGET'!$S$18,'PAINEL E TARGET'!$S$19))))))))</f>
        <v>Não elegível</v>
      </c>
      <c r="CV251" s="17">
        <f>IFERROR(VLOOKUP($BW251,'PAINEL E TARGET'!$G$1:$Q$99,6,0),0)</f>
        <v>0.2</v>
      </c>
      <c r="CW251" s="17">
        <f>VLOOKUP(CU251,'PAINEL E TARGET'!$S$10:$U$19,3,0)</f>
        <v>0</v>
      </c>
      <c r="CX251" s="16">
        <f t="shared" si="138"/>
        <v>0</v>
      </c>
      <c r="CY251" s="17">
        <f t="shared" si="124"/>
        <v>1.0149999999999999</v>
      </c>
      <c r="CZ251" s="33" t="str">
        <f>IF(CY251&gt;='PAINEL E TARGET'!$T$11,'PAINEL E TARGET'!$S$11,
IF(CY251&gt;='PAINEL E TARGET'!$T$12,'PAINEL E TARGET'!$S$12,
IF(CY251&gt;='PAINEL E TARGET'!$T$13,'PAINEL E TARGET'!$S$13,
IF(CY251&gt;='PAINEL E TARGET'!$T$14,'PAINEL E TARGET'!$S$14,
IF(CY251&gt;='PAINEL E TARGET'!$T$15,'PAINEL E TARGET'!$S$15,
IF(CY251&gt;='PAINEL E TARGET'!$T$16,'PAINEL E TARGET'!$S$16,
IF(CY251&gt;='PAINEL E TARGET'!$T$17,'PAINEL E TARGET'!$S$17,
IF(CY251&gt;='PAINEL E TARGET'!$T$18,'PAINEL E TARGET'!$S$18,'PAINEL E TARGET'!$S$19))))))))</f>
        <v>2. Fx de 100% a 104,9%</v>
      </c>
      <c r="DA251" s="17">
        <f>IFERROR(VLOOKUP($BW251,'PAINEL E TARGET'!$G$1:$Q$99,7,0),0)</f>
        <v>0.15</v>
      </c>
      <c r="DB251" s="17">
        <f>VLOOKUP(CZ251,'PAINEL E TARGET'!$S$10:$U$19,3,0)</f>
        <v>1</v>
      </c>
      <c r="DC251" s="16">
        <f t="shared" si="139"/>
        <v>360</v>
      </c>
      <c r="DD251" s="17">
        <f t="shared" si="125"/>
        <v>1.1080000000000001</v>
      </c>
      <c r="DE251" s="33" t="str">
        <f>IF(DD251&gt;='PAINEL E TARGET'!$T$11,'PAINEL E TARGET'!$S$11,
IF(DD251&gt;='PAINEL E TARGET'!$T$12,'PAINEL E TARGET'!$S$12,
IF(DD251&gt;='PAINEL E TARGET'!$T$13,'PAINEL E TARGET'!$S$13,
IF(DD251&gt;='PAINEL E TARGET'!$T$14,'PAINEL E TARGET'!$S$14,
IF(DD251&gt;='PAINEL E TARGET'!$T$15,'PAINEL E TARGET'!$S$15,
IF(DD251&gt;='PAINEL E TARGET'!$T$16,'PAINEL E TARGET'!$S$16,
IF(DD251&gt;='PAINEL E TARGET'!$T$17,'PAINEL E TARGET'!$S$17,
IF(DD251&gt;='PAINEL E TARGET'!$T$18,'PAINEL E TARGET'!$S$18,'PAINEL E TARGET'!$S$19))))))))</f>
        <v>4. Fx de 110% a 114,9%</v>
      </c>
      <c r="DF251" s="17">
        <f>IFERROR(VLOOKUP($BW251,'PAINEL E TARGET'!$G$1:$Q$99,8,0),0)</f>
        <v>0.1</v>
      </c>
      <c r="DG251" s="17">
        <f>VLOOKUP(DE251,'PAINEL E TARGET'!$S$10:$U$19,3,0)</f>
        <v>1.2</v>
      </c>
      <c r="DH251" s="16">
        <f t="shared" si="140"/>
        <v>288</v>
      </c>
      <c r="DI251" s="17">
        <f t="shared" si="126"/>
        <v>0.55000000000000004</v>
      </c>
      <c r="DJ251" s="33" t="str">
        <f>IF(DI251&gt;='PAINEL E TARGET'!$T$11,'PAINEL E TARGET'!$S$11,
IF(DI251&gt;='PAINEL E TARGET'!$T$12,'PAINEL E TARGET'!$S$12,
IF(DI251&gt;='PAINEL E TARGET'!$T$13,'PAINEL E TARGET'!$S$13,
IF(DI251&gt;='PAINEL E TARGET'!$T$14,'PAINEL E TARGET'!$S$14,
IF(DI251&gt;='PAINEL E TARGET'!$T$15,'PAINEL E TARGET'!$S$15,
IF(DI251&gt;='PAINEL E TARGET'!$T$16,'PAINEL E TARGET'!$S$16,
IF(DI251&gt;='PAINEL E TARGET'!$T$17,'PAINEL E TARGET'!$S$17,
IF(DI251&gt;='PAINEL E TARGET'!$T$18,'PAINEL E TARGET'!$S$18,'PAINEL E TARGET'!$S$19))))))))</f>
        <v>Não elegível</v>
      </c>
      <c r="DK251" s="17">
        <f>IFERROR(VLOOKUP($BW251,'PAINEL E TARGET'!$G$1:$Q$99,9,0),0)</f>
        <v>0.05</v>
      </c>
      <c r="DL251" s="17">
        <f>VLOOKUP(DJ251,'PAINEL E TARGET'!$S$10:$U$19,3,0)</f>
        <v>0</v>
      </c>
      <c r="DM251" s="16">
        <f t="shared" si="141"/>
        <v>0</v>
      </c>
      <c r="DN251" s="17">
        <f t="shared" si="127"/>
        <v>0.77100000000000002</v>
      </c>
      <c r="DO251" s="33" t="str">
        <f>IF(DN251&gt;='PAINEL E TARGET'!$T$11,'PAINEL E TARGET'!$S$11,
IF(DN251&gt;='PAINEL E TARGET'!$T$12,'PAINEL E TARGET'!$S$12,
IF(DN251&gt;='PAINEL E TARGET'!$T$13,'PAINEL E TARGET'!$S$13,
IF(DN251&gt;='PAINEL E TARGET'!$T$14,'PAINEL E TARGET'!$S$14,
IF(DN251&gt;='PAINEL E TARGET'!$T$15,'PAINEL E TARGET'!$S$15,
IF(DN251&gt;='PAINEL E TARGET'!$T$16,'PAINEL E TARGET'!$S$16,
IF(DN251&gt;='PAINEL E TARGET'!$T$17,'PAINEL E TARGET'!$S$17,
IF(DN251&gt;='PAINEL E TARGET'!$T$18,'PAINEL E TARGET'!$S$18,'PAINEL E TARGET'!$S$19))))))))</f>
        <v>Não elegível</v>
      </c>
      <c r="DP251" s="17">
        <f>IFERROR(VLOOKUP($BW251,'PAINEL E TARGET'!$G$1:$Q$99,10,0),0)</f>
        <v>0</v>
      </c>
      <c r="DQ251" s="17">
        <f>VLOOKUP(DO251,'PAINEL E TARGET'!$S$10:$U$19,3,0)</f>
        <v>0</v>
      </c>
      <c r="DR251" s="16">
        <f t="shared" si="142"/>
        <v>0</v>
      </c>
      <c r="DS251" s="17">
        <f t="shared" si="128"/>
        <v>0.91300000000000003</v>
      </c>
      <c r="DT251" s="16">
        <f>IF(DS251&gt;=1,VLOOKUP(BO251,'PAINEL E TARGET'!$S$1:$W$8,5,0),0)</f>
        <v>0</v>
      </c>
      <c r="DU251" s="16">
        <f t="shared" si="143"/>
        <v>948</v>
      </c>
    </row>
    <row r="252" spans="2:125" s="32" customFormat="1" x14ac:dyDescent="0.2">
      <c r="B252" s="44">
        <v>43541</v>
      </c>
      <c r="C252" s="65">
        <v>1042</v>
      </c>
      <c r="D252" s="66" t="s">
        <v>256</v>
      </c>
      <c r="E252" s="65">
        <v>310</v>
      </c>
      <c r="F252" s="65" t="s">
        <v>943</v>
      </c>
      <c r="G252" s="67">
        <v>9473872.2347520925</v>
      </c>
      <c r="H252" s="67">
        <v>5948145.0451963432</v>
      </c>
      <c r="I252" s="67">
        <v>5109278.87</v>
      </c>
      <c r="J252" s="68">
        <v>0.8589701211348566</v>
      </c>
      <c r="K252" s="67">
        <v>1087391.4950108516</v>
      </c>
      <c r="L252" s="67">
        <v>4614698.3721248629</v>
      </c>
      <c r="M252" s="67">
        <v>979217.6</v>
      </c>
      <c r="N252" s="67">
        <v>4002092.04</v>
      </c>
      <c r="O252" s="67">
        <v>9106186.305133801</v>
      </c>
      <c r="P252" s="67">
        <v>16396.207816893602</v>
      </c>
      <c r="Q252" s="67">
        <v>23150</v>
      </c>
      <c r="R252" s="67">
        <v>0</v>
      </c>
      <c r="S252" s="67">
        <v>0</v>
      </c>
      <c r="T252" s="68">
        <v>9.6464819046496092E-2</v>
      </c>
      <c r="U252" s="68">
        <v>9.4448463543219049E-2</v>
      </c>
      <c r="V252" s="68">
        <v>0.97909750390652617</v>
      </c>
      <c r="W252" s="67">
        <v>548469.40999999992</v>
      </c>
      <c r="X252" s="67">
        <v>468290.56000000006</v>
      </c>
      <c r="Y252" s="68">
        <v>0.85381345151044996</v>
      </c>
      <c r="Z252" s="68">
        <v>0.10764644793441859</v>
      </c>
      <c r="AA252" s="68">
        <v>0.11378857789695644</v>
      </c>
      <c r="AB252" s="68">
        <v>1.0570583617053468</v>
      </c>
      <c r="AC252" s="67">
        <v>613809.7200000002</v>
      </c>
      <c r="AD252" s="67">
        <v>566816.14</v>
      </c>
      <c r="AE252" s="68">
        <v>0.92343949848171158</v>
      </c>
      <c r="AF252" s="43">
        <v>80</v>
      </c>
      <c r="AG252" s="43">
        <v>69</v>
      </c>
      <c r="AH252" s="43">
        <v>154</v>
      </c>
      <c r="AI252" s="43">
        <v>121</v>
      </c>
      <c r="AJ252" s="67">
        <v>193984.37999999998</v>
      </c>
      <c r="AK252" s="67">
        <v>216089.7</v>
      </c>
      <c r="AL252" s="68">
        <v>1.1139541235227293</v>
      </c>
      <c r="AM252" s="67">
        <v>81127.790000000008</v>
      </c>
      <c r="AN252" s="67">
        <v>48829.030000000006</v>
      </c>
      <c r="AO252" s="68">
        <v>0.60187797547548139</v>
      </c>
      <c r="AP252" s="67">
        <v>17015.579999999998</v>
      </c>
      <c r="AQ252" s="67">
        <v>15085.299999999997</v>
      </c>
      <c r="AR252" s="68">
        <v>0.88655808382670465</v>
      </c>
      <c r="AS252" s="67">
        <v>256341.66000000003</v>
      </c>
      <c r="AT252" s="67">
        <v>188286.53000000003</v>
      </c>
      <c r="AU252" s="68">
        <v>0.73451396858395945</v>
      </c>
      <c r="AV252" s="43">
        <v>8163.93</v>
      </c>
      <c r="AW252" s="43">
        <v>5947.46</v>
      </c>
      <c r="AX252" s="69">
        <v>0.72850453151852113</v>
      </c>
      <c r="AY252" s="43">
        <v>1087391.4950108516</v>
      </c>
      <c r="AZ252" s="43">
        <v>979217.6</v>
      </c>
      <c r="BA252" s="43">
        <v>185090.58796325405</v>
      </c>
      <c r="BB252" s="43">
        <v>193964.47</v>
      </c>
      <c r="BC252" s="43">
        <v>1734179.9061126127</v>
      </c>
      <c r="BD252" s="43">
        <v>297128.78406079096</v>
      </c>
      <c r="BE252" s="43">
        <v>880649.60000000009</v>
      </c>
      <c r="BF252" s="43">
        <v>985685.77999999991</v>
      </c>
      <c r="BG252" s="43">
        <v>13122.31</v>
      </c>
      <c r="BH252" s="43">
        <v>243</v>
      </c>
      <c r="BI252" s="44">
        <v>43173</v>
      </c>
      <c r="BJ252" s="44">
        <v>43541</v>
      </c>
      <c r="BK252" s="44">
        <v>43172</v>
      </c>
      <c r="BL252" s="43">
        <f t="shared" si="129"/>
        <v>5109278.87</v>
      </c>
      <c r="BM252" s="43">
        <f t="shared" si="130"/>
        <v>4981309.6399999997</v>
      </c>
      <c r="BO252" s="16" t="str">
        <f>IFERROR(VLOOKUP($C252,'PORTE LOJA'!A:B,2,0),"PORTE 1")</f>
        <v>PORTE 6</v>
      </c>
      <c r="BP252" s="16">
        <f>VLOOKUP(BO252,'PAINEL E TARGET'!$S$1:$W$8,3,0)</f>
        <v>4500</v>
      </c>
      <c r="BQ252" s="16">
        <f t="shared" si="108"/>
        <v>1</v>
      </c>
      <c r="BR252" s="16">
        <f t="shared" si="109"/>
        <v>1</v>
      </c>
      <c r="BS252" s="16">
        <f t="shared" si="110"/>
        <v>1</v>
      </c>
      <c r="BT252" s="16">
        <f t="shared" si="111"/>
        <v>1</v>
      </c>
      <c r="BU252" s="16">
        <f t="shared" si="112"/>
        <v>1</v>
      </c>
      <c r="BV252" s="16">
        <f t="shared" si="113"/>
        <v>1</v>
      </c>
      <c r="BW252" s="17" t="str">
        <f t="shared" si="131"/>
        <v>111111</v>
      </c>
      <c r="BY252" s="17">
        <f t="shared" si="114"/>
        <v>0.85899999999999999</v>
      </c>
      <c r="BZ252" s="17">
        <f t="shared" si="115"/>
        <v>0.874</v>
      </c>
      <c r="CA252" s="17" t="str">
        <f t="shared" si="132"/>
        <v>Sem Retira</v>
      </c>
      <c r="CB252" s="17">
        <f t="shared" si="133"/>
        <v>0.874</v>
      </c>
      <c r="CC252" s="33" t="str">
        <f>IF(CB252&gt;='PAINEL E TARGET'!$T$11,'PAINEL E TARGET'!$S$11,
IF(CB252&gt;='PAINEL E TARGET'!$T$12,'PAINEL E TARGET'!$S$12,
IF(CB252&gt;='PAINEL E TARGET'!$T$13,'PAINEL E TARGET'!$S$13,
IF(CB252&gt;='PAINEL E TARGET'!$T$14,'PAINEL E TARGET'!$S$14,
IF(CB252&gt;='PAINEL E TARGET'!$T$15,'PAINEL E TARGET'!$S$15,
IF(CB252&gt;='PAINEL E TARGET'!$T$16,'PAINEL E TARGET'!$S$16,
IF(CB252&gt;='PAINEL E TARGET'!$T$17,'PAINEL E TARGET'!$S$17,
IF(CB252&gt;='PAINEL E TARGET'!$T$18,'PAINEL E TARGET'!$S$18,'PAINEL E TARGET'!$S$19))))))))</f>
        <v>Não elegível</v>
      </c>
      <c r="CD252" s="17">
        <f>IFERROR(VLOOKUP($BW252,'PAINEL E TARGET'!$G$1:$Q$99,4,0),0)</f>
        <v>0.25</v>
      </c>
      <c r="CE252" s="17">
        <f>VLOOKUP(CC252,'PAINEL E TARGET'!$S$10:$U$19,3,0)</f>
        <v>0</v>
      </c>
      <c r="CF252" s="16">
        <f t="shared" si="134"/>
        <v>0</v>
      </c>
      <c r="CG252" s="17">
        <f t="shared" si="116"/>
        <v>1.1140000000000001</v>
      </c>
      <c r="CH252" s="17">
        <f t="shared" si="117"/>
        <v>0.60199999999999998</v>
      </c>
      <c r="CI252" s="17">
        <f t="shared" si="118"/>
        <v>0.88700000000000001</v>
      </c>
      <c r="CJ252" s="17">
        <f t="shared" si="119"/>
        <v>0.73499999999999999</v>
      </c>
      <c r="CK252" s="17">
        <f t="shared" si="120"/>
        <v>0.72899999999999998</v>
      </c>
      <c r="CL252" s="17">
        <f t="shared" si="121"/>
        <v>0.85399999999999998</v>
      </c>
      <c r="CM252" s="16">
        <f t="shared" si="122"/>
        <v>4</v>
      </c>
      <c r="CN252" s="17" t="str">
        <f t="shared" si="135"/>
        <v>não ok</v>
      </c>
      <c r="CO252" s="17">
        <f t="shared" si="136"/>
        <v>0</v>
      </c>
      <c r="CP252" s="33" t="str">
        <f>IF(CO252&gt;='PAINEL E TARGET'!$T$11,'PAINEL E TARGET'!$S$11,
IF(CO252&gt;='PAINEL E TARGET'!$T$12,'PAINEL E TARGET'!$S$12,
IF(CO252&gt;='PAINEL E TARGET'!$T$13,'PAINEL E TARGET'!$S$13,
IF(CO252&gt;='PAINEL E TARGET'!$T$14,'PAINEL E TARGET'!$S$14,
IF(CO252&gt;='PAINEL E TARGET'!$T$15,'PAINEL E TARGET'!$S$15,
IF(CO252&gt;='PAINEL E TARGET'!$T$16,'PAINEL E TARGET'!$S$16,
IF(CO252&gt;='PAINEL E TARGET'!$T$17,'PAINEL E TARGET'!$S$17,
IF(CO252&gt;='PAINEL E TARGET'!$T$18,'PAINEL E TARGET'!$S$18,'PAINEL E TARGET'!$S$19))))))))</f>
        <v>Não elegível</v>
      </c>
      <c r="CQ252" s="17">
        <f>IFERROR(VLOOKUP($BW252,'PAINEL E TARGET'!$G$1:$Q$99,5,0),0)</f>
        <v>0.25</v>
      </c>
      <c r="CR252" s="17">
        <f>VLOOKUP(CP252,'PAINEL E TARGET'!$S$10:$U$19,3,0)</f>
        <v>0</v>
      </c>
      <c r="CS252" s="16">
        <f t="shared" si="137"/>
        <v>0</v>
      </c>
      <c r="CT252" s="17">
        <f t="shared" si="123"/>
        <v>0.92300000000000004</v>
      </c>
      <c r="CU252" s="33" t="str">
        <f>IF(CT252&gt;='PAINEL E TARGET'!$T$11,'PAINEL E TARGET'!$S$11,
IF(CT252&gt;='PAINEL E TARGET'!$T$12,'PAINEL E TARGET'!$S$12,
IF(CT252&gt;='PAINEL E TARGET'!$T$13,'PAINEL E TARGET'!$S$13,
IF(CT252&gt;='PAINEL E TARGET'!$T$14,'PAINEL E TARGET'!$S$14,
IF(CT252&gt;='PAINEL E TARGET'!$T$15,'PAINEL E TARGET'!$S$15,
IF(CT252&gt;='PAINEL E TARGET'!$T$16,'PAINEL E TARGET'!$S$16,
IF(CT252&gt;='PAINEL E TARGET'!$T$17,'PAINEL E TARGET'!$S$17,
IF(CT252&gt;='PAINEL E TARGET'!$T$18,'PAINEL E TARGET'!$S$18,'PAINEL E TARGET'!$S$19))))))))</f>
        <v>1. Fx de 90% a 99,9%</v>
      </c>
      <c r="CV252" s="17">
        <f>IFERROR(VLOOKUP($BW252,'PAINEL E TARGET'!$G$1:$Q$99,6,0),0)</f>
        <v>0.2</v>
      </c>
      <c r="CW252" s="17">
        <f>VLOOKUP(CU252,'PAINEL E TARGET'!$S$10:$U$19,3,0)</f>
        <v>0.5</v>
      </c>
      <c r="CX252" s="16">
        <f t="shared" si="138"/>
        <v>450</v>
      </c>
      <c r="CY252" s="17">
        <f t="shared" si="124"/>
        <v>0.90100000000000002</v>
      </c>
      <c r="CZ252" s="33" t="str">
        <f>IF(CY252&gt;='PAINEL E TARGET'!$T$11,'PAINEL E TARGET'!$S$11,
IF(CY252&gt;='PAINEL E TARGET'!$T$12,'PAINEL E TARGET'!$S$12,
IF(CY252&gt;='PAINEL E TARGET'!$T$13,'PAINEL E TARGET'!$S$13,
IF(CY252&gt;='PAINEL E TARGET'!$T$14,'PAINEL E TARGET'!$S$14,
IF(CY252&gt;='PAINEL E TARGET'!$T$15,'PAINEL E TARGET'!$S$15,
IF(CY252&gt;='PAINEL E TARGET'!$T$16,'PAINEL E TARGET'!$S$16,
IF(CY252&gt;='PAINEL E TARGET'!$T$17,'PAINEL E TARGET'!$S$17,
IF(CY252&gt;='PAINEL E TARGET'!$T$18,'PAINEL E TARGET'!$S$18,'PAINEL E TARGET'!$S$19))))))))</f>
        <v>1. Fx de 90% a 99,9%</v>
      </c>
      <c r="DA252" s="17">
        <f>IFERROR(VLOOKUP($BW252,'PAINEL E TARGET'!$G$1:$Q$99,7,0),0)</f>
        <v>0.15</v>
      </c>
      <c r="DB252" s="17">
        <f>VLOOKUP(CZ252,'PAINEL E TARGET'!$S$10:$U$19,3,0)</f>
        <v>0.5</v>
      </c>
      <c r="DC252" s="16">
        <f t="shared" si="139"/>
        <v>337.5</v>
      </c>
      <c r="DD252" s="17">
        <f t="shared" si="125"/>
        <v>1.048</v>
      </c>
      <c r="DE252" s="33" t="str">
        <f>IF(DD252&gt;='PAINEL E TARGET'!$T$11,'PAINEL E TARGET'!$S$11,
IF(DD252&gt;='PAINEL E TARGET'!$T$12,'PAINEL E TARGET'!$S$12,
IF(DD252&gt;='PAINEL E TARGET'!$T$13,'PAINEL E TARGET'!$S$13,
IF(DD252&gt;='PAINEL E TARGET'!$T$14,'PAINEL E TARGET'!$S$14,
IF(DD252&gt;='PAINEL E TARGET'!$T$15,'PAINEL E TARGET'!$S$15,
IF(DD252&gt;='PAINEL E TARGET'!$T$16,'PAINEL E TARGET'!$S$16,
IF(DD252&gt;='PAINEL E TARGET'!$T$17,'PAINEL E TARGET'!$S$17,
IF(DD252&gt;='PAINEL E TARGET'!$T$18,'PAINEL E TARGET'!$S$18,'PAINEL E TARGET'!$S$19))))))))</f>
        <v>2. Fx de 100% a 104,9%</v>
      </c>
      <c r="DF252" s="17">
        <f>IFERROR(VLOOKUP($BW252,'PAINEL E TARGET'!$G$1:$Q$99,8,0),0)</f>
        <v>0.1</v>
      </c>
      <c r="DG252" s="17">
        <f>VLOOKUP(DE252,'PAINEL E TARGET'!$S$10:$U$19,3,0)</f>
        <v>1</v>
      </c>
      <c r="DH252" s="16">
        <f t="shared" si="140"/>
        <v>450</v>
      </c>
      <c r="DI252" s="17">
        <f t="shared" si="126"/>
        <v>0.78600000000000003</v>
      </c>
      <c r="DJ252" s="33" t="str">
        <f>IF(DI252&gt;='PAINEL E TARGET'!$T$11,'PAINEL E TARGET'!$S$11,
IF(DI252&gt;='PAINEL E TARGET'!$T$12,'PAINEL E TARGET'!$S$12,
IF(DI252&gt;='PAINEL E TARGET'!$T$13,'PAINEL E TARGET'!$S$13,
IF(DI252&gt;='PAINEL E TARGET'!$T$14,'PAINEL E TARGET'!$S$14,
IF(DI252&gt;='PAINEL E TARGET'!$T$15,'PAINEL E TARGET'!$S$15,
IF(DI252&gt;='PAINEL E TARGET'!$T$16,'PAINEL E TARGET'!$S$16,
IF(DI252&gt;='PAINEL E TARGET'!$T$17,'PAINEL E TARGET'!$S$17,
IF(DI252&gt;='PAINEL E TARGET'!$T$18,'PAINEL E TARGET'!$S$18,'PAINEL E TARGET'!$S$19))))))))</f>
        <v>Não elegível</v>
      </c>
      <c r="DK252" s="17">
        <f>IFERROR(VLOOKUP($BW252,'PAINEL E TARGET'!$G$1:$Q$99,9,0),0)</f>
        <v>0.05</v>
      </c>
      <c r="DL252" s="17">
        <f>VLOOKUP(DJ252,'PAINEL E TARGET'!$S$10:$U$19,3,0)</f>
        <v>0</v>
      </c>
      <c r="DM252" s="16">
        <f t="shared" si="141"/>
        <v>0</v>
      </c>
      <c r="DN252" s="17">
        <f t="shared" si="127"/>
        <v>0.72899999999999998</v>
      </c>
      <c r="DO252" s="33" t="str">
        <f>IF(DN252&gt;='PAINEL E TARGET'!$T$11,'PAINEL E TARGET'!$S$11,
IF(DN252&gt;='PAINEL E TARGET'!$T$12,'PAINEL E TARGET'!$S$12,
IF(DN252&gt;='PAINEL E TARGET'!$T$13,'PAINEL E TARGET'!$S$13,
IF(DN252&gt;='PAINEL E TARGET'!$T$14,'PAINEL E TARGET'!$S$14,
IF(DN252&gt;='PAINEL E TARGET'!$T$15,'PAINEL E TARGET'!$S$15,
IF(DN252&gt;='PAINEL E TARGET'!$T$16,'PAINEL E TARGET'!$S$16,
IF(DN252&gt;='PAINEL E TARGET'!$T$17,'PAINEL E TARGET'!$S$17,
IF(DN252&gt;='PAINEL E TARGET'!$T$18,'PAINEL E TARGET'!$S$18,'PAINEL E TARGET'!$S$19))))))))</f>
        <v>Não elegível</v>
      </c>
      <c r="DP252" s="17">
        <f>IFERROR(VLOOKUP($BW252,'PAINEL E TARGET'!$G$1:$Q$99,10,0),0)</f>
        <v>0</v>
      </c>
      <c r="DQ252" s="17">
        <f>VLOOKUP(DO252,'PAINEL E TARGET'!$S$10:$U$19,3,0)</f>
        <v>0</v>
      </c>
      <c r="DR252" s="16">
        <f t="shared" si="142"/>
        <v>0</v>
      </c>
      <c r="DS252" s="17">
        <f t="shared" si="128"/>
        <v>0.86299999999999999</v>
      </c>
      <c r="DT252" s="16">
        <f>IF(DS252&gt;=1,VLOOKUP(BO252,'PAINEL E TARGET'!$S$1:$W$8,5,0),0)</f>
        <v>0</v>
      </c>
      <c r="DU252" s="16">
        <f t="shared" si="143"/>
        <v>1237.5</v>
      </c>
    </row>
    <row r="253" spans="2:125" s="32" customFormat="1" x14ac:dyDescent="0.2">
      <c r="B253" s="44">
        <v>43541</v>
      </c>
      <c r="C253" s="65">
        <v>1043</v>
      </c>
      <c r="D253" s="66" t="s">
        <v>257</v>
      </c>
      <c r="E253" s="65">
        <v>312</v>
      </c>
      <c r="F253" s="65" t="s">
        <v>943</v>
      </c>
      <c r="G253" s="67">
        <v>1855357.9567365665</v>
      </c>
      <c r="H253" s="67">
        <v>1157329.7098203544</v>
      </c>
      <c r="I253" s="67">
        <v>1052110.4700000002</v>
      </c>
      <c r="J253" s="68">
        <v>0.90908447357090083</v>
      </c>
      <c r="K253" s="67">
        <v>212654.11439895973</v>
      </c>
      <c r="L253" s="67">
        <v>851905.23159715929</v>
      </c>
      <c r="M253" s="67">
        <v>189148.14</v>
      </c>
      <c r="N253" s="67">
        <v>839026.12999999989</v>
      </c>
      <c r="O253" s="67">
        <v>1711139.6539711626</v>
      </c>
      <c r="P253" s="67" t="s">
        <v>1082</v>
      </c>
      <c r="Q253" s="67" t="s">
        <v>1082</v>
      </c>
      <c r="R253" s="67">
        <v>0</v>
      </c>
      <c r="S253" s="67">
        <v>0</v>
      </c>
      <c r="T253" s="68">
        <v>9.7706746355857133E-2</v>
      </c>
      <c r="U253" s="68">
        <v>9.9935344618184221E-2</v>
      </c>
      <c r="V253" s="68">
        <v>1.0228090520403814</v>
      </c>
      <c r="W253" s="67">
        <v>104014.62999999999</v>
      </c>
      <c r="X253" s="67">
        <v>102750.95</v>
      </c>
      <c r="Y253" s="68">
        <v>0.98785093981490879</v>
      </c>
      <c r="Z253" s="68">
        <v>0.17342653624185364</v>
      </c>
      <c r="AA253" s="68">
        <v>0.20864389068985356</v>
      </c>
      <c r="AB253" s="68">
        <v>1.2030678534620978</v>
      </c>
      <c r="AC253" s="67">
        <v>184622.84</v>
      </c>
      <c r="AD253" s="67">
        <v>214522.28</v>
      </c>
      <c r="AE253" s="68">
        <v>1.1619487599692433</v>
      </c>
      <c r="AF253" s="43">
        <v>80</v>
      </c>
      <c r="AG253" s="43">
        <v>65</v>
      </c>
      <c r="AH253" s="43">
        <v>34</v>
      </c>
      <c r="AI253" s="43">
        <v>28</v>
      </c>
      <c r="AJ253" s="67">
        <v>55512.54</v>
      </c>
      <c r="AK253" s="67">
        <v>57215.8</v>
      </c>
      <c r="AL253" s="68">
        <v>1.0306824367971634</v>
      </c>
      <c r="AM253" s="67">
        <v>9961.4600000000009</v>
      </c>
      <c r="AN253" s="67">
        <v>8277.43</v>
      </c>
      <c r="AO253" s="68">
        <v>0.83094546381755285</v>
      </c>
      <c r="AP253" s="67">
        <v>4172.0599999999995</v>
      </c>
      <c r="AQ253" s="67">
        <v>4925.9199999999992</v>
      </c>
      <c r="AR253" s="68">
        <v>1.1806925116129681</v>
      </c>
      <c r="AS253" s="67">
        <v>34368.57</v>
      </c>
      <c r="AT253" s="67">
        <v>32331.800000000003</v>
      </c>
      <c r="AU253" s="68">
        <v>0.94073742375664748</v>
      </c>
      <c r="AV253" s="43">
        <v>2204.3999999999996</v>
      </c>
      <c r="AW253" s="43">
        <v>2239.5999999999995</v>
      </c>
      <c r="AX253" s="69">
        <v>1.0159680638722555</v>
      </c>
      <c r="AY253" s="43">
        <v>212654.11439895973</v>
      </c>
      <c r="AZ253" s="43">
        <v>189148.13999999998</v>
      </c>
      <c r="BA253" s="43">
        <v>49489.701042234898</v>
      </c>
      <c r="BB253" s="43">
        <v>44527.75</v>
      </c>
      <c r="BC253" s="43">
        <v>340630.43283017236</v>
      </c>
      <c r="BD253" s="43">
        <v>79742.68356010865</v>
      </c>
      <c r="BE253" s="43">
        <v>168474.37000000005</v>
      </c>
      <c r="BF253" s="43">
        <v>299037.02</v>
      </c>
      <c r="BG253" s="43">
        <v>3570.22</v>
      </c>
      <c r="BH253" s="43">
        <v>56</v>
      </c>
      <c r="BI253" s="44">
        <v>43173</v>
      </c>
      <c r="BJ253" s="44">
        <v>43541</v>
      </c>
      <c r="BK253" s="44">
        <v>43172</v>
      </c>
      <c r="BL253" s="43">
        <f t="shared" si="129"/>
        <v>1052110.4700000002</v>
      </c>
      <c r="BM253" s="43">
        <f t="shared" si="130"/>
        <v>1028174.2699999999</v>
      </c>
      <c r="BO253" s="16" t="str">
        <f>IFERROR(VLOOKUP($C253,'PORTE LOJA'!A:B,2,0),"PORTE 1")</f>
        <v>PORTE 3</v>
      </c>
      <c r="BP253" s="16">
        <f>VLOOKUP(BO253,'PAINEL E TARGET'!$S$1:$W$8,3,0)</f>
        <v>2400</v>
      </c>
      <c r="BQ253" s="16">
        <f t="shared" si="108"/>
        <v>1</v>
      </c>
      <c r="BR253" s="16">
        <f t="shared" si="109"/>
        <v>1</v>
      </c>
      <c r="BS253" s="16">
        <f t="shared" si="110"/>
        <v>1</v>
      </c>
      <c r="BT253" s="16">
        <f t="shared" si="111"/>
        <v>1</v>
      </c>
      <c r="BU253" s="16">
        <f t="shared" si="112"/>
        <v>1</v>
      </c>
      <c r="BV253" s="16">
        <f t="shared" si="113"/>
        <v>1</v>
      </c>
      <c r="BW253" s="17" t="str">
        <f t="shared" si="131"/>
        <v>111111</v>
      </c>
      <c r="BY253" s="17">
        <f t="shared" si="114"/>
        <v>0.90900000000000003</v>
      </c>
      <c r="BZ253" s="17">
        <f t="shared" si="115"/>
        <v>0.96599999999999997</v>
      </c>
      <c r="CA253" s="17" t="str">
        <f t="shared" si="132"/>
        <v>Sem Retira</v>
      </c>
      <c r="CB253" s="17">
        <f t="shared" si="133"/>
        <v>0.96599999999999997</v>
      </c>
      <c r="CC253" s="33" t="str">
        <f>IF(CB253&gt;='PAINEL E TARGET'!$T$11,'PAINEL E TARGET'!$S$11,
IF(CB253&gt;='PAINEL E TARGET'!$T$12,'PAINEL E TARGET'!$S$12,
IF(CB253&gt;='PAINEL E TARGET'!$T$13,'PAINEL E TARGET'!$S$13,
IF(CB253&gt;='PAINEL E TARGET'!$T$14,'PAINEL E TARGET'!$S$14,
IF(CB253&gt;='PAINEL E TARGET'!$T$15,'PAINEL E TARGET'!$S$15,
IF(CB253&gt;='PAINEL E TARGET'!$T$16,'PAINEL E TARGET'!$S$16,
IF(CB253&gt;='PAINEL E TARGET'!$T$17,'PAINEL E TARGET'!$S$17,
IF(CB253&gt;='PAINEL E TARGET'!$T$18,'PAINEL E TARGET'!$S$18,'PAINEL E TARGET'!$S$19))))))))</f>
        <v>1. Fx de 90% a 99,9%</v>
      </c>
      <c r="CD253" s="17">
        <f>IFERROR(VLOOKUP($BW253,'PAINEL E TARGET'!$G$1:$Q$99,4,0),0)</f>
        <v>0.25</v>
      </c>
      <c r="CE253" s="17">
        <f>VLOOKUP(CC253,'PAINEL E TARGET'!$S$10:$U$19,3,0)</f>
        <v>0.5</v>
      </c>
      <c r="CF253" s="16">
        <f t="shared" si="134"/>
        <v>300</v>
      </c>
      <c r="CG253" s="17">
        <f t="shared" si="116"/>
        <v>1.0309999999999999</v>
      </c>
      <c r="CH253" s="17">
        <f t="shared" si="117"/>
        <v>0.83099999999999996</v>
      </c>
      <c r="CI253" s="17">
        <f t="shared" si="118"/>
        <v>1.181</v>
      </c>
      <c r="CJ253" s="17">
        <f t="shared" si="119"/>
        <v>0.94099999999999995</v>
      </c>
      <c r="CK253" s="17">
        <f t="shared" si="120"/>
        <v>1.016</v>
      </c>
      <c r="CL253" s="17">
        <f t="shared" si="121"/>
        <v>0.98799999999999999</v>
      </c>
      <c r="CM253" s="16">
        <f t="shared" si="122"/>
        <v>5</v>
      </c>
      <c r="CN253" s="17" t="str">
        <f t="shared" si="135"/>
        <v>ok</v>
      </c>
      <c r="CO253" s="17">
        <f t="shared" si="136"/>
        <v>0.98799999999999999</v>
      </c>
      <c r="CP253" s="33" t="str">
        <f>IF(CO253&gt;='PAINEL E TARGET'!$T$11,'PAINEL E TARGET'!$S$11,
IF(CO253&gt;='PAINEL E TARGET'!$T$12,'PAINEL E TARGET'!$S$12,
IF(CO253&gt;='PAINEL E TARGET'!$T$13,'PAINEL E TARGET'!$S$13,
IF(CO253&gt;='PAINEL E TARGET'!$T$14,'PAINEL E TARGET'!$S$14,
IF(CO253&gt;='PAINEL E TARGET'!$T$15,'PAINEL E TARGET'!$S$15,
IF(CO253&gt;='PAINEL E TARGET'!$T$16,'PAINEL E TARGET'!$S$16,
IF(CO253&gt;='PAINEL E TARGET'!$T$17,'PAINEL E TARGET'!$S$17,
IF(CO253&gt;='PAINEL E TARGET'!$T$18,'PAINEL E TARGET'!$S$18,'PAINEL E TARGET'!$S$19))))))))</f>
        <v>1. Fx de 90% a 99,9%</v>
      </c>
      <c r="CQ253" s="17">
        <f>IFERROR(VLOOKUP($BW253,'PAINEL E TARGET'!$G$1:$Q$99,5,0),0)</f>
        <v>0.25</v>
      </c>
      <c r="CR253" s="17">
        <f>VLOOKUP(CP253,'PAINEL E TARGET'!$S$10:$U$19,3,0)</f>
        <v>0.5</v>
      </c>
      <c r="CS253" s="16">
        <f t="shared" si="137"/>
        <v>300</v>
      </c>
      <c r="CT253" s="17">
        <f t="shared" si="123"/>
        <v>1.1619999999999999</v>
      </c>
      <c r="CU253" s="33" t="str">
        <f>IF(CT253&gt;='PAINEL E TARGET'!$T$11,'PAINEL E TARGET'!$S$11,
IF(CT253&gt;='PAINEL E TARGET'!$T$12,'PAINEL E TARGET'!$S$12,
IF(CT253&gt;='PAINEL E TARGET'!$T$13,'PAINEL E TARGET'!$S$13,
IF(CT253&gt;='PAINEL E TARGET'!$T$14,'PAINEL E TARGET'!$S$14,
IF(CT253&gt;='PAINEL E TARGET'!$T$15,'PAINEL E TARGET'!$S$15,
IF(CT253&gt;='PAINEL E TARGET'!$T$16,'PAINEL E TARGET'!$S$16,
IF(CT253&gt;='PAINEL E TARGET'!$T$17,'PAINEL E TARGET'!$S$17,
IF(CT253&gt;='PAINEL E TARGET'!$T$18,'PAINEL E TARGET'!$S$18,'PAINEL E TARGET'!$S$19))))))))</f>
        <v>5. Fx de 115% a 119,9%</v>
      </c>
      <c r="CV253" s="17">
        <f>IFERROR(VLOOKUP($BW253,'PAINEL E TARGET'!$G$1:$Q$99,6,0),0)</f>
        <v>0.2</v>
      </c>
      <c r="CW253" s="17">
        <f>VLOOKUP(CU253,'PAINEL E TARGET'!$S$10:$U$19,3,0)</f>
        <v>1.3</v>
      </c>
      <c r="CX253" s="16">
        <f t="shared" si="138"/>
        <v>624</v>
      </c>
      <c r="CY253" s="17">
        <f t="shared" si="124"/>
        <v>0.88900000000000001</v>
      </c>
      <c r="CZ253" s="33" t="str">
        <f>IF(CY253&gt;='PAINEL E TARGET'!$T$11,'PAINEL E TARGET'!$S$11,
IF(CY253&gt;='PAINEL E TARGET'!$T$12,'PAINEL E TARGET'!$S$12,
IF(CY253&gt;='PAINEL E TARGET'!$T$13,'PAINEL E TARGET'!$S$13,
IF(CY253&gt;='PAINEL E TARGET'!$T$14,'PAINEL E TARGET'!$S$14,
IF(CY253&gt;='PAINEL E TARGET'!$T$15,'PAINEL E TARGET'!$S$15,
IF(CY253&gt;='PAINEL E TARGET'!$T$16,'PAINEL E TARGET'!$S$16,
IF(CY253&gt;='PAINEL E TARGET'!$T$17,'PAINEL E TARGET'!$S$17,
IF(CY253&gt;='PAINEL E TARGET'!$T$18,'PAINEL E TARGET'!$S$18,'PAINEL E TARGET'!$S$19))))))))</f>
        <v>Não elegível</v>
      </c>
      <c r="DA253" s="17">
        <f>IFERROR(VLOOKUP($BW253,'PAINEL E TARGET'!$G$1:$Q$99,7,0),0)</f>
        <v>0.15</v>
      </c>
      <c r="DB253" s="17">
        <f>VLOOKUP(CZ253,'PAINEL E TARGET'!$S$10:$U$19,3,0)</f>
        <v>0</v>
      </c>
      <c r="DC253" s="16">
        <f t="shared" si="139"/>
        <v>0</v>
      </c>
      <c r="DD253" s="17">
        <f t="shared" si="125"/>
        <v>0.9</v>
      </c>
      <c r="DE253" s="33" t="str">
        <f>IF(DD253&gt;='PAINEL E TARGET'!$T$11,'PAINEL E TARGET'!$S$11,
IF(DD253&gt;='PAINEL E TARGET'!$T$12,'PAINEL E TARGET'!$S$12,
IF(DD253&gt;='PAINEL E TARGET'!$T$13,'PAINEL E TARGET'!$S$13,
IF(DD253&gt;='PAINEL E TARGET'!$T$14,'PAINEL E TARGET'!$S$14,
IF(DD253&gt;='PAINEL E TARGET'!$T$15,'PAINEL E TARGET'!$S$15,
IF(DD253&gt;='PAINEL E TARGET'!$T$16,'PAINEL E TARGET'!$S$16,
IF(DD253&gt;='PAINEL E TARGET'!$T$17,'PAINEL E TARGET'!$S$17,
IF(DD253&gt;='PAINEL E TARGET'!$T$18,'PAINEL E TARGET'!$S$18,'PAINEL E TARGET'!$S$19))))))))</f>
        <v>1. Fx de 90% a 99,9%</v>
      </c>
      <c r="DF253" s="17">
        <f>IFERROR(VLOOKUP($BW253,'PAINEL E TARGET'!$G$1:$Q$99,8,0),0)</f>
        <v>0.1</v>
      </c>
      <c r="DG253" s="17">
        <f>VLOOKUP(DE253,'PAINEL E TARGET'!$S$10:$U$19,3,0)</f>
        <v>0.5</v>
      </c>
      <c r="DH253" s="16">
        <f t="shared" si="140"/>
        <v>120</v>
      </c>
      <c r="DI253" s="17">
        <f t="shared" si="126"/>
        <v>0.82399999999999995</v>
      </c>
      <c r="DJ253" s="33" t="str">
        <f>IF(DI253&gt;='PAINEL E TARGET'!$T$11,'PAINEL E TARGET'!$S$11,
IF(DI253&gt;='PAINEL E TARGET'!$T$12,'PAINEL E TARGET'!$S$12,
IF(DI253&gt;='PAINEL E TARGET'!$T$13,'PAINEL E TARGET'!$S$13,
IF(DI253&gt;='PAINEL E TARGET'!$T$14,'PAINEL E TARGET'!$S$14,
IF(DI253&gt;='PAINEL E TARGET'!$T$15,'PAINEL E TARGET'!$S$15,
IF(DI253&gt;='PAINEL E TARGET'!$T$16,'PAINEL E TARGET'!$S$16,
IF(DI253&gt;='PAINEL E TARGET'!$T$17,'PAINEL E TARGET'!$S$17,
IF(DI253&gt;='PAINEL E TARGET'!$T$18,'PAINEL E TARGET'!$S$18,'PAINEL E TARGET'!$S$19))))))))</f>
        <v>Não elegível</v>
      </c>
      <c r="DK253" s="17">
        <f>IFERROR(VLOOKUP($BW253,'PAINEL E TARGET'!$G$1:$Q$99,9,0),0)</f>
        <v>0.05</v>
      </c>
      <c r="DL253" s="17">
        <f>VLOOKUP(DJ253,'PAINEL E TARGET'!$S$10:$U$19,3,0)</f>
        <v>0</v>
      </c>
      <c r="DM253" s="16">
        <f t="shared" si="141"/>
        <v>0</v>
      </c>
      <c r="DN253" s="17">
        <f t="shared" si="127"/>
        <v>1.016</v>
      </c>
      <c r="DO253" s="33" t="str">
        <f>IF(DN253&gt;='PAINEL E TARGET'!$T$11,'PAINEL E TARGET'!$S$11,
IF(DN253&gt;='PAINEL E TARGET'!$T$12,'PAINEL E TARGET'!$S$12,
IF(DN253&gt;='PAINEL E TARGET'!$T$13,'PAINEL E TARGET'!$S$13,
IF(DN253&gt;='PAINEL E TARGET'!$T$14,'PAINEL E TARGET'!$S$14,
IF(DN253&gt;='PAINEL E TARGET'!$T$15,'PAINEL E TARGET'!$S$15,
IF(DN253&gt;='PAINEL E TARGET'!$T$16,'PAINEL E TARGET'!$S$16,
IF(DN253&gt;='PAINEL E TARGET'!$T$17,'PAINEL E TARGET'!$S$17,
IF(DN253&gt;='PAINEL E TARGET'!$T$18,'PAINEL E TARGET'!$S$18,'PAINEL E TARGET'!$S$19))))))))</f>
        <v>2. Fx de 100% a 104,9%</v>
      </c>
      <c r="DP253" s="17">
        <f>IFERROR(VLOOKUP($BW253,'PAINEL E TARGET'!$G$1:$Q$99,10,0),0)</f>
        <v>0</v>
      </c>
      <c r="DQ253" s="17">
        <f>VLOOKUP(DO253,'PAINEL E TARGET'!$S$10:$U$19,3,0)</f>
        <v>1</v>
      </c>
      <c r="DR253" s="16">
        <f t="shared" si="142"/>
        <v>0</v>
      </c>
      <c r="DS253" s="17">
        <f t="shared" si="128"/>
        <v>0.81299999999999994</v>
      </c>
      <c r="DT253" s="16">
        <f>IF(DS253&gt;=1,VLOOKUP(BO253,'PAINEL E TARGET'!$S$1:$W$8,5,0),0)</f>
        <v>0</v>
      </c>
      <c r="DU253" s="16">
        <f t="shared" si="143"/>
        <v>1344</v>
      </c>
    </row>
    <row r="254" spans="2:125" s="32" customFormat="1" x14ac:dyDescent="0.2">
      <c r="B254" s="44">
        <v>43541</v>
      </c>
      <c r="C254" s="65">
        <v>1044</v>
      </c>
      <c r="D254" s="66" t="s">
        <v>258</v>
      </c>
      <c r="E254" s="65">
        <v>111</v>
      </c>
      <c r="F254" s="65" t="s">
        <v>1018</v>
      </c>
      <c r="G254" s="67">
        <v>2031137.065732186</v>
      </c>
      <c r="H254" s="67">
        <v>1212601.8938563038</v>
      </c>
      <c r="I254" s="67">
        <v>1030695.52</v>
      </c>
      <c r="J254" s="68">
        <v>0.84998673119517654</v>
      </c>
      <c r="K254" s="67">
        <v>190745.33774227867</v>
      </c>
      <c r="L254" s="67">
        <v>944527.57129696908</v>
      </c>
      <c r="M254" s="67">
        <v>191588.68</v>
      </c>
      <c r="N254" s="67">
        <v>813279.11</v>
      </c>
      <c r="O254" s="67">
        <v>1903270.5068073566</v>
      </c>
      <c r="P254" s="67">
        <v>6020.1997907215</v>
      </c>
      <c r="Q254" s="67">
        <v>9181.9699999999993</v>
      </c>
      <c r="R254" s="67">
        <v>0</v>
      </c>
      <c r="S254" s="67">
        <v>3599</v>
      </c>
      <c r="T254" s="68">
        <v>0.10963575202081059</v>
      </c>
      <c r="U254" s="68">
        <v>9.4454282777673773E-2</v>
      </c>
      <c r="V254" s="68">
        <v>0.86152811502350857</v>
      </c>
      <c r="W254" s="67">
        <v>123806.47</v>
      </c>
      <c r="X254" s="67">
        <v>94046.79</v>
      </c>
      <c r="Y254" s="68">
        <v>0.75962742496413949</v>
      </c>
      <c r="Z254" s="68">
        <v>0.19115683838844907</v>
      </c>
      <c r="AA254" s="68">
        <v>0.21274727096188445</v>
      </c>
      <c r="AB254" s="68">
        <v>1.1129461689963795</v>
      </c>
      <c r="AC254" s="67">
        <v>217015.17999999996</v>
      </c>
      <c r="AD254" s="67">
        <v>213782.88</v>
      </c>
      <c r="AE254" s="68">
        <v>0.98510565021304053</v>
      </c>
      <c r="AF254" s="43">
        <v>80</v>
      </c>
      <c r="AG254" s="43">
        <v>83</v>
      </c>
      <c r="AH254" s="43">
        <v>45</v>
      </c>
      <c r="AI254" s="43">
        <v>48</v>
      </c>
      <c r="AJ254" s="67">
        <v>66558.92</v>
      </c>
      <c r="AK254" s="67">
        <v>58829.5</v>
      </c>
      <c r="AL254" s="68">
        <v>0.88387101233012799</v>
      </c>
      <c r="AM254" s="67">
        <v>9783.4399999999987</v>
      </c>
      <c r="AN254" s="67">
        <v>5562.0999999999995</v>
      </c>
      <c r="AO254" s="68">
        <v>0.56852191049365053</v>
      </c>
      <c r="AP254" s="67">
        <v>14162.01</v>
      </c>
      <c r="AQ254" s="67">
        <v>5045.7000000000007</v>
      </c>
      <c r="AR254" s="68">
        <v>0.35628417152649944</v>
      </c>
      <c r="AS254" s="67">
        <v>33302.1</v>
      </c>
      <c r="AT254" s="67">
        <v>24609.489999999994</v>
      </c>
      <c r="AU254" s="68">
        <v>0.73897712156290429</v>
      </c>
      <c r="AV254" s="43">
        <v>1630.3999999999999</v>
      </c>
      <c r="AW254" s="43">
        <v>1174.78</v>
      </c>
      <c r="AX254" s="69">
        <v>0.72054710500490682</v>
      </c>
      <c r="AY254" s="43">
        <v>190745.33774227867</v>
      </c>
      <c r="AZ254" s="43">
        <v>191588.67999999996</v>
      </c>
      <c r="BA254" s="43">
        <v>48552.030865656801</v>
      </c>
      <c r="BB254" s="43">
        <v>46458.55</v>
      </c>
      <c r="BC254" s="43">
        <v>319723.06813828234</v>
      </c>
      <c r="BD254" s="43">
        <v>81592.103652474005</v>
      </c>
      <c r="BE254" s="43">
        <v>208707.39</v>
      </c>
      <c r="BF254" s="43">
        <v>365875.01</v>
      </c>
      <c r="BG254" s="43">
        <v>2741.89</v>
      </c>
      <c r="BH254" s="43">
        <v>101</v>
      </c>
      <c r="BI254" s="44">
        <v>43173</v>
      </c>
      <c r="BJ254" s="44">
        <v>43541</v>
      </c>
      <c r="BK254" s="44">
        <v>43172</v>
      </c>
      <c r="BL254" s="43">
        <f t="shared" si="129"/>
        <v>1034294.52</v>
      </c>
      <c r="BM254" s="43">
        <f t="shared" si="130"/>
        <v>1008466.79</v>
      </c>
      <c r="BO254" s="16" t="str">
        <f>IFERROR(VLOOKUP($C254,'PORTE LOJA'!A:B,2,0),"PORTE 1")</f>
        <v>PORTE 3</v>
      </c>
      <c r="BP254" s="16">
        <f>VLOOKUP(BO254,'PAINEL E TARGET'!$S$1:$W$8,3,0)</f>
        <v>2400</v>
      </c>
      <c r="BQ254" s="16">
        <f t="shared" si="108"/>
        <v>1</v>
      </c>
      <c r="BR254" s="16">
        <f t="shared" si="109"/>
        <v>1</v>
      </c>
      <c r="BS254" s="16">
        <f t="shared" si="110"/>
        <v>1</v>
      </c>
      <c r="BT254" s="16">
        <f t="shared" si="111"/>
        <v>1</v>
      </c>
      <c r="BU254" s="16">
        <f t="shared" si="112"/>
        <v>1</v>
      </c>
      <c r="BV254" s="16">
        <f t="shared" si="113"/>
        <v>1</v>
      </c>
      <c r="BW254" s="17" t="str">
        <f t="shared" si="131"/>
        <v>111111</v>
      </c>
      <c r="BY254" s="17">
        <f t="shared" si="114"/>
        <v>0.85299999999999998</v>
      </c>
      <c r="BZ254" s="17">
        <f t="shared" si="115"/>
        <v>0.88800000000000001</v>
      </c>
      <c r="CA254" s="17" t="str">
        <f t="shared" si="132"/>
        <v>Sem Retira</v>
      </c>
      <c r="CB254" s="17">
        <f t="shared" si="133"/>
        <v>0.88800000000000001</v>
      </c>
      <c r="CC254" s="33" t="str">
        <f>IF(CB254&gt;='PAINEL E TARGET'!$T$11,'PAINEL E TARGET'!$S$11,
IF(CB254&gt;='PAINEL E TARGET'!$T$12,'PAINEL E TARGET'!$S$12,
IF(CB254&gt;='PAINEL E TARGET'!$T$13,'PAINEL E TARGET'!$S$13,
IF(CB254&gt;='PAINEL E TARGET'!$T$14,'PAINEL E TARGET'!$S$14,
IF(CB254&gt;='PAINEL E TARGET'!$T$15,'PAINEL E TARGET'!$S$15,
IF(CB254&gt;='PAINEL E TARGET'!$T$16,'PAINEL E TARGET'!$S$16,
IF(CB254&gt;='PAINEL E TARGET'!$T$17,'PAINEL E TARGET'!$S$17,
IF(CB254&gt;='PAINEL E TARGET'!$T$18,'PAINEL E TARGET'!$S$18,'PAINEL E TARGET'!$S$19))))))))</f>
        <v>Não elegível</v>
      </c>
      <c r="CD254" s="17">
        <f>IFERROR(VLOOKUP($BW254,'PAINEL E TARGET'!$G$1:$Q$99,4,0),0)</f>
        <v>0.25</v>
      </c>
      <c r="CE254" s="17">
        <f>VLOOKUP(CC254,'PAINEL E TARGET'!$S$10:$U$19,3,0)</f>
        <v>0</v>
      </c>
      <c r="CF254" s="16">
        <f t="shared" si="134"/>
        <v>0</v>
      </c>
      <c r="CG254" s="17">
        <f t="shared" si="116"/>
        <v>0.88400000000000001</v>
      </c>
      <c r="CH254" s="17">
        <f t="shared" si="117"/>
        <v>0.56899999999999995</v>
      </c>
      <c r="CI254" s="17">
        <f t="shared" si="118"/>
        <v>0.35599999999999998</v>
      </c>
      <c r="CJ254" s="17">
        <f t="shared" si="119"/>
        <v>0.73899999999999999</v>
      </c>
      <c r="CK254" s="17">
        <f t="shared" si="120"/>
        <v>0.72099999999999997</v>
      </c>
      <c r="CL254" s="17">
        <f t="shared" si="121"/>
        <v>0.76</v>
      </c>
      <c r="CM254" s="16">
        <f t="shared" si="122"/>
        <v>3</v>
      </c>
      <c r="CN254" s="17" t="str">
        <f t="shared" si="135"/>
        <v>não ok</v>
      </c>
      <c r="CO254" s="17">
        <f t="shared" si="136"/>
        <v>0</v>
      </c>
      <c r="CP254" s="33" t="str">
        <f>IF(CO254&gt;='PAINEL E TARGET'!$T$11,'PAINEL E TARGET'!$S$11,
IF(CO254&gt;='PAINEL E TARGET'!$T$12,'PAINEL E TARGET'!$S$12,
IF(CO254&gt;='PAINEL E TARGET'!$T$13,'PAINEL E TARGET'!$S$13,
IF(CO254&gt;='PAINEL E TARGET'!$T$14,'PAINEL E TARGET'!$S$14,
IF(CO254&gt;='PAINEL E TARGET'!$T$15,'PAINEL E TARGET'!$S$15,
IF(CO254&gt;='PAINEL E TARGET'!$T$16,'PAINEL E TARGET'!$S$16,
IF(CO254&gt;='PAINEL E TARGET'!$T$17,'PAINEL E TARGET'!$S$17,
IF(CO254&gt;='PAINEL E TARGET'!$T$18,'PAINEL E TARGET'!$S$18,'PAINEL E TARGET'!$S$19))))))))</f>
        <v>Não elegível</v>
      </c>
      <c r="CQ254" s="17">
        <f>IFERROR(VLOOKUP($BW254,'PAINEL E TARGET'!$G$1:$Q$99,5,0),0)</f>
        <v>0.25</v>
      </c>
      <c r="CR254" s="17">
        <f>VLOOKUP(CP254,'PAINEL E TARGET'!$S$10:$U$19,3,0)</f>
        <v>0</v>
      </c>
      <c r="CS254" s="16">
        <f t="shared" si="137"/>
        <v>0</v>
      </c>
      <c r="CT254" s="17">
        <f t="shared" si="123"/>
        <v>0.98499999999999999</v>
      </c>
      <c r="CU254" s="33" t="str">
        <f>IF(CT254&gt;='PAINEL E TARGET'!$T$11,'PAINEL E TARGET'!$S$11,
IF(CT254&gt;='PAINEL E TARGET'!$T$12,'PAINEL E TARGET'!$S$12,
IF(CT254&gt;='PAINEL E TARGET'!$T$13,'PAINEL E TARGET'!$S$13,
IF(CT254&gt;='PAINEL E TARGET'!$T$14,'PAINEL E TARGET'!$S$14,
IF(CT254&gt;='PAINEL E TARGET'!$T$15,'PAINEL E TARGET'!$S$15,
IF(CT254&gt;='PAINEL E TARGET'!$T$16,'PAINEL E TARGET'!$S$16,
IF(CT254&gt;='PAINEL E TARGET'!$T$17,'PAINEL E TARGET'!$S$17,
IF(CT254&gt;='PAINEL E TARGET'!$T$18,'PAINEL E TARGET'!$S$18,'PAINEL E TARGET'!$S$19))))))))</f>
        <v>1. Fx de 90% a 99,9%</v>
      </c>
      <c r="CV254" s="17">
        <f>IFERROR(VLOOKUP($BW254,'PAINEL E TARGET'!$G$1:$Q$99,6,0),0)</f>
        <v>0.2</v>
      </c>
      <c r="CW254" s="17">
        <f>VLOOKUP(CU254,'PAINEL E TARGET'!$S$10:$U$19,3,0)</f>
        <v>0.5</v>
      </c>
      <c r="CX254" s="16">
        <f t="shared" si="138"/>
        <v>240</v>
      </c>
      <c r="CY254" s="17">
        <f t="shared" si="124"/>
        <v>1.004</v>
      </c>
      <c r="CZ254" s="33" t="str">
        <f>IF(CY254&gt;='PAINEL E TARGET'!$T$11,'PAINEL E TARGET'!$S$11,
IF(CY254&gt;='PAINEL E TARGET'!$T$12,'PAINEL E TARGET'!$S$12,
IF(CY254&gt;='PAINEL E TARGET'!$T$13,'PAINEL E TARGET'!$S$13,
IF(CY254&gt;='PAINEL E TARGET'!$T$14,'PAINEL E TARGET'!$S$14,
IF(CY254&gt;='PAINEL E TARGET'!$T$15,'PAINEL E TARGET'!$S$15,
IF(CY254&gt;='PAINEL E TARGET'!$T$16,'PAINEL E TARGET'!$S$16,
IF(CY254&gt;='PAINEL E TARGET'!$T$17,'PAINEL E TARGET'!$S$17,
IF(CY254&gt;='PAINEL E TARGET'!$T$18,'PAINEL E TARGET'!$S$18,'PAINEL E TARGET'!$S$19))))))))</f>
        <v>2. Fx de 100% a 104,9%</v>
      </c>
      <c r="DA254" s="17">
        <f>IFERROR(VLOOKUP($BW254,'PAINEL E TARGET'!$G$1:$Q$99,7,0),0)</f>
        <v>0.15</v>
      </c>
      <c r="DB254" s="17">
        <f>VLOOKUP(CZ254,'PAINEL E TARGET'!$S$10:$U$19,3,0)</f>
        <v>1</v>
      </c>
      <c r="DC254" s="16">
        <f t="shared" si="139"/>
        <v>360</v>
      </c>
      <c r="DD254" s="17">
        <f t="shared" si="125"/>
        <v>0.95699999999999996</v>
      </c>
      <c r="DE254" s="33" t="str">
        <f>IF(DD254&gt;='PAINEL E TARGET'!$T$11,'PAINEL E TARGET'!$S$11,
IF(DD254&gt;='PAINEL E TARGET'!$T$12,'PAINEL E TARGET'!$S$12,
IF(DD254&gt;='PAINEL E TARGET'!$T$13,'PAINEL E TARGET'!$S$13,
IF(DD254&gt;='PAINEL E TARGET'!$T$14,'PAINEL E TARGET'!$S$14,
IF(DD254&gt;='PAINEL E TARGET'!$T$15,'PAINEL E TARGET'!$S$15,
IF(DD254&gt;='PAINEL E TARGET'!$T$16,'PAINEL E TARGET'!$S$16,
IF(DD254&gt;='PAINEL E TARGET'!$T$17,'PAINEL E TARGET'!$S$17,
IF(DD254&gt;='PAINEL E TARGET'!$T$18,'PAINEL E TARGET'!$S$18,'PAINEL E TARGET'!$S$19))))))))</f>
        <v>1. Fx de 90% a 99,9%</v>
      </c>
      <c r="DF254" s="17">
        <f>IFERROR(VLOOKUP($BW254,'PAINEL E TARGET'!$G$1:$Q$99,8,0),0)</f>
        <v>0.1</v>
      </c>
      <c r="DG254" s="17">
        <f>VLOOKUP(DE254,'PAINEL E TARGET'!$S$10:$U$19,3,0)</f>
        <v>0.5</v>
      </c>
      <c r="DH254" s="16">
        <f t="shared" si="140"/>
        <v>120</v>
      </c>
      <c r="DI254" s="17">
        <f t="shared" si="126"/>
        <v>1.0669999999999999</v>
      </c>
      <c r="DJ254" s="33" t="str">
        <f>IF(DI254&gt;='PAINEL E TARGET'!$T$11,'PAINEL E TARGET'!$S$11,
IF(DI254&gt;='PAINEL E TARGET'!$T$12,'PAINEL E TARGET'!$S$12,
IF(DI254&gt;='PAINEL E TARGET'!$T$13,'PAINEL E TARGET'!$S$13,
IF(DI254&gt;='PAINEL E TARGET'!$T$14,'PAINEL E TARGET'!$S$14,
IF(DI254&gt;='PAINEL E TARGET'!$T$15,'PAINEL E TARGET'!$S$15,
IF(DI254&gt;='PAINEL E TARGET'!$T$16,'PAINEL E TARGET'!$S$16,
IF(DI254&gt;='PAINEL E TARGET'!$T$17,'PAINEL E TARGET'!$S$17,
IF(DI254&gt;='PAINEL E TARGET'!$T$18,'PAINEL E TARGET'!$S$18,'PAINEL E TARGET'!$S$19))))))))</f>
        <v>3. Fx de 105% a 109,9%</v>
      </c>
      <c r="DK254" s="17">
        <f>IFERROR(VLOOKUP($BW254,'PAINEL E TARGET'!$G$1:$Q$99,9,0),0)</f>
        <v>0.05</v>
      </c>
      <c r="DL254" s="17">
        <f>VLOOKUP(DJ254,'PAINEL E TARGET'!$S$10:$U$19,3,0)</f>
        <v>1.1000000000000001</v>
      </c>
      <c r="DM254" s="16">
        <f t="shared" si="141"/>
        <v>132.00000000000003</v>
      </c>
      <c r="DN254" s="17">
        <f t="shared" si="127"/>
        <v>0.72099999999999997</v>
      </c>
      <c r="DO254" s="33" t="str">
        <f>IF(DN254&gt;='PAINEL E TARGET'!$T$11,'PAINEL E TARGET'!$S$11,
IF(DN254&gt;='PAINEL E TARGET'!$T$12,'PAINEL E TARGET'!$S$12,
IF(DN254&gt;='PAINEL E TARGET'!$T$13,'PAINEL E TARGET'!$S$13,
IF(DN254&gt;='PAINEL E TARGET'!$T$14,'PAINEL E TARGET'!$S$14,
IF(DN254&gt;='PAINEL E TARGET'!$T$15,'PAINEL E TARGET'!$S$15,
IF(DN254&gt;='PAINEL E TARGET'!$T$16,'PAINEL E TARGET'!$S$16,
IF(DN254&gt;='PAINEL E TARGET'!$T$17,'PAINEL E TARGET'!$S$17,
IF(DN254&gt;='PAINEL E TARGET'!$T$18,'PAINEL E TARGET'!$S$18,'PAINEL E TARGET'!$S$19))))))))</f>
        <v>Não elegível</v>
      </c>
      <c r="DP254" s="17">
        <f>IFERROR(VLOOKUP($BW254,'PAINEL E TARGET'!$G$1:$Q$99,10,0),0)</f>
        <v>0</v>
      </c>
      <c r="DQ254" s="17">
        <f>VLOOKUP(DO254,'PAINEL E TARGET'!$S$10:$U$19,3,0)</f>
        <v>0</v>
      </c>
      <c r="DR254" s="16">
        <f t="shared" si="142"/>
        <v>0</v>
      </c>
      <c r="DS254" s="17">
        <f t="shared" si="128"/>
        <v>1.038</v>
      </c>
      <c r="DT254" s="16">
        <f>IF(DS254&gt;=1,VLOOKUP(BO254,'PAINEL E TARGET'!$S$1:$W$8,5,0),0)</f>
        <v>240</v>
      </c>
      <c r="DU254" s="16">
        <f t="shared" si="143"/>
        <v>1092</v>
      </c>
    </row>
    <row r="255" spans="2:125" s="32" customFormat="1" x14ac:dyDescent="0.2">
      <c r="B255" s="44">
        <v>43541</v>
      </c>
      <c r="C255" s="65">
        <v>1045</v>
      </c>
      <c r="D255" s="66" t="s">
        <v>259</v>
      </c>
      <c r="E255" s="65">
        <v>114</v>
      </c>
      <c r="F255" s="65" t="s">
        <v>1018</v>
      </c>
      <c r="G255" s="67">
        <v>2506132.124959127</v>
      </c>
      <c r="H255" s="67">
        <v>1406051.6492095906</v>
      </c>
      <c r="I255" s="67">
        <v>1264705.1200000001</v>
      </c>
      <c r="J255" s="68">
        <v>0.89947273324628707</v>
      </c>
      <c r="K255" s="67">
        <v>279299.88356775919</v>
      </c>
      <c r="L255" s="67">
        <v>1085626.0765179188</v>
      </c>
      <c r="M255" s="67">
        <v>265395.13</v>
      </c>
      <c r="N255" s="67">
        <v>985354.33000000007</v>
      </c>
      <c r="O255" s="67">
        <v>2434208.2340434445</v>
      </c>
      <c r="P255" s="67" t="s">
        <v>1082</v>
      </c>
      <c r="Q255" s="67" t="s">
        <v>1082</v>
      </c>
      <c r="R255" s="67">
        <v>0</v>
      </c>
      <c r="S255" s="67">
        <v>0</v>
      </c>
      <c r="T255" s="68">
        <v>0.11500258958379465</v>
      </c>
      <c r="U255" s="68">
        <v>0.11533746334777552</v>
      </c>
      <c r="V255" s="68">
        <v>1.0029118802036789</v>
      </c>
      <c r="W255" s="67">
        <v>156970.01999999999</v>
      </c>
      <c r="X255" s="67">
        <v>144258.27000000002</v>
      </c>
      <c r="Y255" s="68">
        <v>0.91901797553443665</v>
      </c>
      <c r="Z255" s="68">
        <v>0.24124241140474104</v>
      </c>
      <c r="AA255" s="68">
        <v>0.20729142669388001</v>
      </c>
      <c r="AB255" s="68">
        <v>0.85926610286654681</v>
      </c>
      <c r="AC255" s="67">
        <v>329278.03000000003</v>
      </c>
      <c r="AD255" s="67">
        <v>259269.63999999998</v>
      </c>
      <c r="AE255" s="68">
        <v>0.78738821414838989</v>
      </c>
      <c r="AF255" s="43">
        <v>80</v>
      </c>
      <c r="AG255" s="43">
        <v>80</v>
      </c>
      <c r="AH255" s="43">
        <v>50</v>
      </c>
      <c r="AI255" s="43">
        <v>36</v>
      </c>
      <c r="AJ255" s="67">
        <v>89266.05</v>
      </c>
      <c r="AK255" s="67">
        <v>69852</v>
      </c>
      <c r="AL255" s="68">
        <v>0.78251474104656804</v>
      </c>
      <c r="AM255" s="67">
        <v>3570.64</v>
      </c>
      <c r="AN255" s="67">
        <v>14019.900000000001</v>
      </c>
      <c r="AO255" s="68">
        <v>3.9264389577218655</v>
      </c>
      <c r="AP255" s="67">
        <v>0</v>
      </c>
      <c r="AQ255" s="67">
        <v>5231.9500000000007</v>
      </c>
      <c r="AR255" s="68">
        <v>0</v>
      </c>
      <c r="AS255" s="67">
        <v>64133.33</v>
      </c>
      <c r="AT255" s="67">
        <v>55154.420000000006</v>
      </c>
      <c r="AU255" s="68">
        <v>0.85999619854450104</v>
      </c>
      <c r="AV255" s="43">
        <v>3301.7300000000005</v>
      </c>
      <c r="AW255" s="43">
        <v>3399.39</v>
      </c>
      <c r="AX255" s="69">
        <v>1.0295784331244529</v>
      </c>
      <c r="AY255" s="43">
        <v>279299.88356775919</v>
      </c>
      <c r="AZ255" s="43">
        <v>265395.13</v>
      </c>
      <c r="BA255" s="43">
        <v>49673.533357698259</v>
      </c>
      <c r="BB255" s="43">
        <v>58254.270000000004</v>
      </c>
      <c r="BC255" s="43">
        <v>497801.87781487731</v>
      </c>
      <c r="BD255" s="43">
        <v>88858.723477076623</v>
      </c>
      <c r="BE255" s="43">
        <v>281430.53999999998</v>
      </c>
      <c r="BF255" s="43">
        <v>590360.59000000008</v>
      </c>
      <c r="BG255" s="43">
        <v>5911.8700000000008</v>
      </c>
      <c r="BH255" s="43">
        <v>81</v>
      </c>
      <c r="BI255" s="44">
        <v>43173</v>
      </c>
      <c r="BJ255" s="44">
        <v>43541</v>
      </c>
      <c r="BK255" s="44">
        <v>43172</v>
      </c>
      <c r="BL255" s="43">
        <f t="shared" si="129"/>
        <v>1264705.1200000001</v>
      </c>
      <c r="BM255" s="43">
        <f t="shared" si="130"/>
        <v>1250749.46</v>
      </c>
      <c r="BO255" s="16" t="str">
        <f>IFERROR(VLOOKUP($C255,'PORTE LOJA'!A:B,2,0),"PORTE 1")</f>
        <v>PORTE 4</v>
      </c>
      <c r="BP255" s="16">
        <f>VLOOKUP(BO255,'PAINEL E TARGET'!$S$1:$W$8,3,0)</f>
        <v>3000</v>
      </c>
      <c r="BQ255" s="16">
        <f t="shared" si="108"/>
        <v>1</v>
      </c>
      <c r="BR255" s="16">
        <f t="shared" si="109"/>
        <v>1</v>
      </c>
      <c r="BS255" s="16">
        <f t="shared" si="110"/>
        <v>1</v>
      </c>
      <c r="BT255" s="16">
        <f t="shared" si="111"/>
        <v>1</v>
      </c>
      <c r="BU255" s="16">
        <f t="shared" si="112"/>
        <v>1</v>
      </c>
      <c r="BV255" s="16">
        <f t="shared" si="113"/>
        <v>1</v>
      </c>
      <c r="BW255" s="17" t="str">
        <f t="shared" si="131"/>
        <v>111111</v>
      </c>
      <c r="BY255" s="17">
        <f t="shared" si="114"/>
        <v>0.89900000000000002</v>
      </c>
      <c r="BZ255" s="17">
        <f t="shared" si="115"/>
        <v>0.91600000000000004</v>
      </c>
      <c r="CA255" s="17" t="str">
        <f t="shared" si="132"/>
        <v>Sem Retira</v>
      </c>
      <c r="CB255" s="17">
        <f t="shared" si="133"/>
        <v>0.91600000000000004</v>
      </c>
      <c r="CC255" s="33" t="str">
        <f>IF(CB255&gt;='PAINEL E TARGET'!$T$11,'PAINEL E TARGET'!$S$11,
IF(CB255&gt;='PAINEL E TARGET'!$T$12,'PAINEL E TARGET'!$S$12,
IF(CB255&gt;='PAINEL E TARGET'!$T$13,'PAINEL E TARGET'!$S$13,
IF(CB255&gt;='PAINEL E TARGET'!$T$14,'PAINEL E TARGET'!$S$14,
IF(CB255&gt;='PAINEL E TARGET'!$T$15,'PAINEL E TARGET'!$S$15,
IF(CB255&gt;='PAINEL E TARGET'!$T$16,'PAINEL E TARGET'!$S$16,
IF(CB255&gt;='PAINEL E TARGET'!$T$17,'PAINEL E TARGET'!$S$17,
IF(CB255&gt;='PAINEL E TARGET'!$T$18,'PAINEL E TARGET'!$S$18,'PAINEL E TARGET'!$S$19))))))))</f>
        <v>1. Fx de 90% a 99,9%</v>
      </c>
      <c r="CD255" s="17">
        <f>IFERROR(VLOOKUP($BW255,'PAINEL E TARGET'!$G$1:$Q$99,4,0),0)</f>
        <v>0.25</v>
      </c>
      <c r="CE255" s="17">
        <f>VLOOKUP(CC255,'PAINEL E TARGET'!$S$10:$U$19,3,0)</f>
        <v>0.5</v>
      </c>
      <c r="CF255" s="16">
        <f t="shared" si="134"/>
        <v>375</v>
      </c>
      <c r="CG255" s="17">
        <f t="shared" si="116"/>
        <v>0.78300000000000003</v>
      </c>
      <c r="CH255" s="17">
        <f t="shared" si="117"/>
        <v>3.9260000000000002</v>
      </c>
      <c r="CI255" s="17" t="str">
        <f t="shared" si="118"/>
        <v>sem meta</v>
      </c>
      <c r="CJ255" s="17">
        <f t="shared" si="119"/>
        <v>0.86</v>
      </c>
      <c r="CK255" s="17">
        <f t="shared" si="120"/>
        <v>1.03</v>
      </c>
      <c r="CL255" s="17">
        <f t="shared" si="121"/>
        <v>0.91900000000000004</v>
      </c>
      <c r="CM255" s="16">
        <f t="shared" si="122"/>
        <v>5</v>
      </c>
      <c r="CN255" s="17" t="str">
        <f t="shared" si="135"/>
        <v>ok</v>
      </c>
      <c r="CO255" s="17">
        <f t="shared" si="136"/>
        <v>0.91900000000000004</v>
      </c>
      <c r="CP255" s="33" t="str">
        <f>IF(CO255&gt;='PAINEL E TARGET'!$T$11,'PAINEL E TARGET'!$S$11,
IF(CO255&gt;='PAINEL E TARGET'!$T$12,'PAINEL E TARGET'!$S$12,
IF(CO255&gt;='PAINEL E TARGET'!$T$13,'PAINEL E TARGET'!$S$13,
IF(CO255&gt;='PAINEL E TARGET'!$T$14,'PAINEL E TARGET'!$S$14,
IF(CO255&gt;='PAINEL E TARGET'!$T$15,'PAINEL E TARGET'!$S$15,
IF(CO255&gt;='PAINEL E TARGET'!$T$16,'PAINEL E TARGET'!$S$16,
IF(CO255&gt;='PAINEL E TARGET'!$T$17,'PAINEL E TARGET'!$S$17,
IF(CO255&gt;='PAINEL E TARGET'!$T$18,'PAINEL E TARGET'!$S$18,'PAINEL E TARGET'!$S$19))))))))</f>
        <v>1. Fx de 90% a 99,9%</v>
      </c>
      <c r="CQ255" s="17">
        <f>IFERROR(VLOOKUP($BW255,'PAINEL E TARGET'!$G$1:$Q$99,5,0),0)</f>
        <v>0.25</v>
      </c>
      <c r="CR255" s="17">
        <f>VLOOKUP(CP255,'PAINEL E TARGET'!$S$10:$U$19,3,0)</f>
        <v>0.5</v>
      </c>
      <c r="CS255" s="16">
        <f t="shared" si="137"/>
        <v>375</v>
      </c>
      <c r="CT255" s="17">
        <f t="shared" si="123"/>
        <v>0.78700000000000003</v>
      </c>
      <c r="CU255" s="33" t="str">
        <f>IF(CT255&gt;='PAINEL E TARGET'!$T$11,'PAINEL E TARGET'!$S$11,
IF(CT255&gt;='PAINEL E TARGET'!$T$12,'PAINEL E TARGET'!$S$12,
IF(CT255&gt;='PAINEL E TARGET'!$T$13,'PAINEL E TARGET'!$S$13,
IF(CT255&gt;='PAINEL E TARGET'!$T$14,'PAINEL E TARGET'!$S$14,
IF(CT255&gt;='PAINEL E TARGET'!$T$15,'PAINEL E TARGET'!$S$15,
IF(CT255&gt;='PAINEL E TARGET'!$T$16,'PAINEL E TARGET'!$S$16,
IF(CT255&gt;='PAINEL E TARGET'!$T$17,'PAINEL E TARGET'!$S$17,
IF(CT255&gt;='PAINEL E TARGET'!$T$18,'PAINEL E TARGET'!$S$18,'PAINEL E TARGET'!$S$19))))))))</f>
        <v>Não elegível</v>
      </c>
      <c r="CV255" s="17">
        <f>IFERROR(VLOOKUP($BW255,'PAINEL E TARGET'!$G$1:$Q$99,6,0),0)</f>
        <v>0.2</v>
      </c>
      <c r="CW255" s="17">
        <f>VLOOKUP(CU255,'PAINEL E TARGET'!$S$10:$U$19,3,0)</f>
        <v>0</v>
      </c>
      <c r="CX255" s="16">
        <f t="shared" si="138"/>
        <v>0</v>
      </c>
      <c r="CY255" s="17">
        <f t="shared" si="124"/>
        <v>0.95</v>
      </c>
      <c r="CZ255" s="33" t="str">
        <f>IF(CY255&gt;='PAINEL E TARGET'!$T$11,'PAINEL E TARGET'!$S$11,
IF(CY255&gt;='PAINEL E TARGET'!$T$12,'PAINEL E TARGET'!$S$12,
IF(CY255&gt;='PAINEL E TARGET'!$T$13,'PAINEL E TARGET'!$S$13,
IF(CY255&gt;='PAINEL E TARGET'!$T$14,'PAINEL E TARGET'!$S$14,
IF(CY255&gt;='PAINEL E TARGET'!$T$15,'PAINEL E TARGET'!$S$15,
IF(CY255&gt;='PAINEL E TARGET'!$T$16,'PAINEL E TARGET'!$S$16,
IF(CY255&gt;='PAINEL E TARGET'!$T$17,'PAINEL E TARGET'!$S$17,
IF(CY255&gt;='PAINEL E TARGET'!$T$18,'PAINEL E TARGET'!$S$18,'PAINEL E TARGET'!$S$19))))))))</f>
        <v>1. Fx de 90% a 99,9%</v>
      </c>
      <c r="DA255" s="17">
        <f>IFERROR(VLOOKUP($BW255,'PAINEL E TARGET'!$G$1:$Q$99,7,0),0)</f>
        <v>0.15</v>
      </c>
      <c r="DB255" s="17">
        <f>VLOOKUP(CZ255,'PAINEL E TARGET'!$S$10:$U$19,3,0)</f>
        <v>0.5</v>
      </c>
      <c r="DC255" s="16">
        <f t="shared" si="139"/>
        <v>225</v>
      </c>
      <c r="DD255" s="17">
        <f t="shared" si="125"/>
        <v>1.173</v>
      </c>
      <c r="DE255" s="33" t="str">
        <f>IF(DD255&gt;='PAINEL E TARGET'!$T$11,'PAINEL E TARGET'!$S$11,
IF(DD255&gt;='PAINEL E TARGET'!$T$12,'PAINEL E TARGET'!$S$12,
IF(DD255&gt;='PAINEL E TARGET'!$T$13,'PAINEL E TARGET'!$S$13,
IF(DD255&gt;='PAINEL E TARGET'!$T$14,'PAINEL E TARGET'!$S$14,
IF(DD255&gt;='PAINEL E TARGET'!$T$15,'PAINEL E TARGET'!$S$15,
IF(DD255&gt;='PAINEL E TARGET'!$T$16,'PAINEL E TARGET'!$S$16,
IF(DD255&gt;='PAINEL E TARGET'!$T$17,'PAINEL E TARGET'!$S$17,
IF(DD255&gt;='PAINEL E TARGET'!$T$18,'PAINEL E TARGET'!$S$18,'PAINEL E TARGET'!$S$19))))))))</f>
        <v>5. Fx de 115% a 119,9%</v>
      </c>
      <c r="DF255" s="17">
        <f>IFERROR(VLOOKUP($BW255,'PAINEL E TARGET'!$G$1:$Q$99,8,0),0)</f>
        <v>0.1</v>
      </c>
      <c r="DG255" s="17">
        <f>VLOOKUP(DE255,'PAINEL E TARGET'!$S$10:$U$19,3,0)</f>
        <v>1.3</v>
      </c>
      <c r="DH255" s="16">
        <f t="shared" si="140"/>
        <v>390</v>
      </c>
      <c r="DI255" s="17">
        <f t="shared" si="126"/>
        <v>0.72</v>
      </c>
      <c r="DJ255" s="33" t="str">
        <f>IF(DI255&gt;='PAINEL E TARGET'!$T$11,'PAINEL E TARGET'!$S$11,
IF(DI255&gt;='PAINEL E TARGET'!$T$12,'PAINEL E TARGET'!$S$12,
IF(DI255&gt;='PAINEL E TARGET'!$T$13,'PAINEL E TARGET'!$S$13,
IF(DI255&gt;='PAINEL E TARGET'!$T$14,'PAINEL E TARGET'!$S$14,
IF(DI255&gt;='PAINEL E TARGET'!$T$15,'PAINEL E TARGET'!$S$15,
IF(DI255&gt;='PAINEL E TARGET'!$T$16,'PAINEL E TARGET'!$S$16,
IF(DI255&gt;='PAINEL E TARGET'!$T$17,'PAINEL E TARGET'!$S$17,
IF(DI255&gt;='PAINEL E TARGET'!$T$18,'PAINEL E TARGET'!$S$18,'PAINEL E TARGET'!$S$19))))))))</f>
        <v>Não elegível</v>
      </c>
      <c r="DK255" s="17">
        <f>IFERROR(VLOOKUP($BW255,'PAINEL E TARGET'!$G$1:$Q$99,9,0),0)</f>
        <v>0.05</v>
      </c>
      <c r="DL255" s="17">
        <f>VLOOKUP(DJ255,'PAINEL E TARGET'!$S$10:$U$19,3,0)</f>
        <v>0</v>
      </c>
      <c r="DM255" s="16">
        <f t="shared" si="141"/>
        <v>0</v>
      </c>
      <c r="DN255" s="17">
        <f t="shared" si="127"/>
        <v>1.03</v>
      </c>
      <c r="DO255" s="33" t="str">
        <f>IF(DN255&gt;='PAINEL E TARGET'!$T$11,'PAINEL E TARGET'!$S$11,
IF(DN255&gt;='PAINEL E TARGET'!$T$12,'PAINEL E TARGET'!$S$12,
IF(DN255&gt;='PAINEL E TARGET'!$T$13,'PAINEL E TARGET'!$S$13,
IF(DN255&gt;='PAINEL E TARGET'!$T$14,'PAINEL E TARGET'!$S$14,
IF(DN255&gt;='PAINEL E TARGET'!$T$15,'PAINEL E TARGET'!$S$15,
IF(DN255&gt;='PAINEL E TARGET'!$T$16,'PAINEL E TARGET'!$S$16,
IF(DN255&gt;='PAINEL E TARGET'!$T$17,'PAINEL E TARGET'!$S$17,
IF(DN255&gt;='PAINEL E TARGET'!$T$18,'PAINEL E TARGET'!$S$18,'PAINEL E TARGET'!$S$19))))))))</f>
        <v>2. Fx de 100% a 104,9%</v>
      </c>
      <c r="DP255" s="17">
        <f>IFERROR(VLOOKUP($BW255,'PAINEL E TARGET'!$G$1:$Q$99,10,0),0)</f>
        <v>0</v>
      </c>
      <c r="DQ255" s="17">
        <f>VLOOKUP(DO255,'PAINEL E TARGET'!$S$10:$U$19,3,0)</f>
        <v>1</v>
      </c>
      <c r="DR255" s="16">
        <f t="shared" si="142"/>
        <v>0</v>
      </c>
      <c r="DS255" s="17">
        <f t="shared" si="128"/>
        <v>1</v>
      </c>
      <c r="DT255" s="16">
        <f>IF(DS255&gt;=1,VLOOKUP(BO255,'PAINEL E TARGET'!$S$1:$W$8,5,0),0)</f>
        <v>300</v>
      </c>
      <c r="DU255" s="16">
        <f t="shared" si="143"/>
        <v>1665</v>
      </c>
    </row>
    <row r="256" spans="2:125" s="32" customFormat="1" x14ac:dyDescent="0.2">
      <c r="B256" s="44">
        <v>43541</v>
      </c>
      <c r="C256" s="65">
        <v>1046</v>
      </c>
      <c r="D256" s="66" t="s">
        <v>260</v>
      </c>
      <c r="E256" s="65">
        <v>317</v>
      </c>
      <c r="F256" s="65" t="s">
        <v>943</v>
      </c>
      <c r="G256" s="67">
        <v>4192632.0815616148</v>
      </c>
      <c r="H256" s="67">
        <v>2485118.4342385302</v>
      </c>
      <c r="I256" s="67">
        <v>2109748.5299999998</v>
      </c>
      <c r="J256" s="68">
        <v>0.84895291143194618</v>
      </c>
      <c r="K256" s="67">
        <v>438455.30743155594</v>
      </c>
      <c r="L256" s="67">
        <v>1762672.6376336298</v>
      </c>
      <c r="M256" s="67">
        <v>405956.32</v>
      </c>
      <c r="N256" s="67">
        <v>1600899.51</v>
      </c>
      <c r="O256" s="67">
        <v>3734233.0745438151</v>
      </c>
      <c r="P256" s="67" t="s">
        <v>1082</v>
      </c>
      <c r="Q256" s="67" t="s">
        <v>1082</v>
      </c>
      <c r="R256" s="67">
        <v>0</v>
      </c>
      <c r="S256" s="67">
        <v>3666.9</v>
      </c>
      <c r="T256" s="68">
        <v>0.10618415913713655</v>
      </c>
      <c r="U256" s="68">
        <v>0.11304148838633812</v>
      </c>
      <c r="V256" s="68">
        <v>1.0645795879999893</v>
      </c>
      <c r="W256" s="67">
        <v>233724.92</v>
      </c>
      <c r="X256" s="67">
        <v>226857.96999999997</v>
      </c>
      <c r="Y256" s="68">
        <v>0.97061952144426855</v>
      </c>
      <c r="Z256" s="68">
        <v>0.21185528585263139</v>
      </c>
      <c r="AA256" s="68">
        <v>0.2013200071277666</v>
      </c>
      <c r="AB256" s="68">
        <v>0.95027134356140996</v>
      </c>
      <c r="AC256" s="67">
        <v>466320.58999999997</v>
      </c>
      <c r="AD256" s="67">
        <v>404020.23</v>
      </c>
      <c r="AE256" s="68">
        <v>0.86640015187834618</v>
      </c>
      <c r="AF256" s="43">
        <v>80</v>
      </c>
      <c r="AG256" s="43">
        <v>66</v>
      </c>
      <c r="AH256" s="43">
        <v>77</v>
      </c>
      <c r="AI256" s="43">
        <v>80</v>
      </c>
      <c r="AJ256" s="67">
        <v>112112.03</v>
      </c>
      <c r="AK256" s="67">
        <v>113687.5</v>
      </c>
      <c r="AL256" s="68">
        <v>1.0140526400244469</v>
      </c>
      <c r="AM256" s="67">
        <v>29774.960000000003</v>
      </c>
      <c r="AN256" s="67">
        <v>23782.289999999994</v>
      </c>
      <c r="AO256" s="68">
        <v>0.79873457428658146</v>
      </c>
      <c r="AP256" s="67">
        <v>32816.089999999997</v>
      </c>
      <c r="AQ256" s="67">
        <v>25422.660000000003</v>
      </c>
      <c r="AR256" s="68">
        <v>0.77470106889638612</v>
      </c>
      <c r="AS256" s="67">
        <v>59021.840000000011</v>
      </c>
      <c r="AT256" s="67">
        <v>63965.52</v>
      </c>
      <c r="AU256" s="68">
        <v>1.0837601809770754</v>
      </c>
      <c r="AV256" s="43">
        <v>4581.4700000000012</v>
      </c>
      <c r="AW256" s="43">
        <v>3134.3999999999996</v>
      </c>
      <c r="AX256" s="69">
        <v>0.68414722785481485</v>
      </c>
      <c r="AY256" s="43">
        <v>438455.30743155594</v>
      </c>
      <c r="AZ256" s="43">
        <v>405956.32</v>
      </c>
      <c r="BA256" s="43">
        <v>92745.109667423982</v>
      </c>
      <c r="BB256" s="43">
        <v>94414.74</v>
      </c>
      <c r="BC256" s="43">
        <v>742815.59304554656</v>
      </c>
      <c r="BD256" s="43">
        <v>157971.67496577848</v>
      </c>
      <c r="BE256" s="43">
        <v>398906.89</v>
      </c>
      <c r="BF256" s="43">
        <v>795886.6599999998</v>
      </c>
      <c r="BG256" s="43">
        <v>7805.8700000000026</v>
      </c>
      <c r="BH256" s="43">
        <v>138</v>
      </c>
      <c r="BI256" s="44">
        <v>43173</v>
      </c>
      <c r="BJ256" s="44">
        <v>43541</v>
      </c>
      <c r="BK256" s="44">
        <v>43172</v>
      </c>
      <c r="BL256" s="43">
        <f t="shared" si="129"/>
        <v>2113415.4299999997</v>
      </c>
      <c r="BM256" s="43">
        <f t="shared" si="130"/>
        <v>2010522.73</v>
      </c>
      <c r="BO256" s="16" t="str">
        <f>IFERROR(VLOOKUP($C256,'PORTE LOJA'!A:B,2,0),"PORTE 1")</f>
        <v>PORTE 5</v>
      </c>
      <c r="BP256" s="16">
        <f>VLOOKUP(BO256,'PAINEL E TARGET'!$S$1:$W$8,3,0)</f>
        <v>3750</v>
      </c>
      <c r="BQ256" s="16">
        <f t="shared" si="108"/>
        <v>1</v>
      </c>
      <c r="BR256" s="16">
        <f t="shared" si="109"/>
        <v>1</v>
      </c>
      <c r="BS256" s="16">
        <f t="shared" si="110"/>
        <v>1</v>
      </c>
      <c r="BT256" s="16">
        <f t="shared" si="111"/>
        <v>1</v>
      </c>
      <c r="BU256" s="16">
        <f t="shared" si="112"/>
        <v>1</v>
      </c>
      <c r="BV256" s="16">
        <f t="shared" si="113"/>
        <v>1</v>
      </c>
      <c r="BW256" s="17" t="str">
        <f t="shared" si="131"/>
        <v>111111</v>
      </c>
      <c r="BY256" s="17">
        <f t="shared" si="114"/>
        <v>0.85</v>
      </c>
      <c r="BZ256" s="17">
        <f t="shared" si="115"/>
        <v>0.91300000000000003</v>
      </c>
      <c r="CA256" s="17" t="str">
        <f t="shared" si="132"/>
        <v>Sem Retira</v>
      </c>
      <c r="CB256" s="17">
        <f t="shared" si="133"/>
        <v>0.91300000000000003</v>
      </c>
      <c r="CC256" s="33" t="str">
        <f>IF(CB256&gt;='PAINEL E TARGET'!$T$11,'PAINEL E TARGET'!$S$11,
IF(CB256&gt;='PAINEL E TARGET'!$T$12,'PAINEL E TARGET'!$S$12,
IF(CB256&gt;='PAINEL E TARGET'!$T$13,'PAINEL E TARGET'!$S$13,
IF(CB256&gt;='PAINEL E TARGET'!$T$14,'PAINEL E TARGET'!$S$14,
IF(CB256&gt;='PAINEL E TARGET'!$T$15,'PAINEL E TARGET'!$S$15,
IF(CB256&gt;='PAINEL E TARGET'!$T$16,'PAINEL E TARGET'!$S$16,
IF(CB256&gt;='PAINEL E TARGET'!$T$17,'PAINEL E TARGET'!$S$17,
IF(CB256&gt;='PAINEL E TARGET'!$T$18,'PAINEL E TARGET'!$S$18,'PAINEL E TARGET'!$S$19))))))))</f>
        <v>1. Fx de 90% a 99,9%</v>
      </c>
      <c r="CD256" s="17">
        <f>IFERROR(VLOOKUP($BW256,'PAINEL E TARGET'!$G$1:$Q$99,4,0),0)</f>
        <v>0.25</v>
      </c>
      <c r="CE256" s="17">
        <f>VLOOKUP(CC256,'PAINEL E TARGET'!$S$10:$U$19,3,0)</f>
        <v>0.5</v>
      </c>
      <c r="CF256" s="16">
        <f t="shared" si="134"/>
        <v>468.75</v>
      </c>
      <c r="CG256" s="17">
        <f t="shared" si="116"/>
        <v>1.014</v>
      </c>
      <c r="CH256" s="17">
        <f t="shared" si="117"/>
        <v>0.79900000000000004</v>
      </c>
      <c r="CI256" s="17">
        <f t="shared" si="118"/>
        <v>0.77500000000000002</v>
      </c>
      <c r="CJ256" s="17">
        <f t="shared" si="119"/>
        <v>1.0840000000000001</v>
      </c>
      <c r="CK256" s="17">
        <f t="shared" si="120"/>
        <v>0.68400000000000005</v>
      </c>
      <c r="CL256" s="17">
        <f t="shared" si="121"/>
        <v>0.97099999999999997</v>
      </c>
      <c r="CM256" s="16">
        <f t="shared" si="122"/>
        <v>4</v>
      </c>
      <c r="CN256" s="17" t="str">
        <f t="shared" si="135"/>
        <v>não ok</v>
      </c>
      <c r="CO256" s="17">
        <f t="shared" si="136"/>
        <v>0</v>
      </c>
      <c r="CP256" s="33" t="str">
        <f>IF(CO256&gt;='PAINEL E TARGET'!$T$11,'PAINEL E TARGET'!$S$11,
IF(CO256&gt;='PAINEL E TARGET'!$T$12,'PAINEL E TARGET'!$S$12,
IF(CO256&gt;='PAINEL E TARGET'!$T$13,'PAINEL E TARGET'!$S$13,
IF(CO256&gt;='PAINEL E TARGET'!$T$14,'PAINEL E TARGET'!$S$14,
IF(CO256&gt;='PAINEL E TARGET'!$T$15,'PAINEL E TARGET'!$S$15,
IF(CO256&gt;='PAINEL E TARGET'!$T$16,'PAINEL E TARGET'!$S$16,
IF(CO256&gt;='PAINEL E TARGET'!$T$17,'PAINEL E TARGET'!$S$17,
IF(CO256&gt;='PAINEL E TARGET'!$T$18,'PAINEL E TARGET'!$S$18,'PAINEL E TARGET'!$S$19))))))))</f>
        <v>Não elegível</v>
      </c>
      <c r="CQ256" s="17">
        <f>IFERROR(VLOOKUP($BW256,'PAINEL E TARGET'!$G$1:$Q$99,5,0),0)</f>
        <v>0.25</v>
      </c>
      <c r="CR256" s="17">
        <f>VLOOKUP(CP256,'PAINEL E TARGET'!$S$10:$U$19,3,0)</f>
        <v>0</v>
      </c>
      <c r="CS256" s="16">
        <f t="shared" si="137"/>
        <v>0</v>
      </c>
      <c r="CT256" s="17">
        <f t="shared" si="123"/>
        <v>0.86599999999999999</v>
      </c>
      <c r="CU256" s="33" t="str">
        <f>IF(CT256&gt;='PAINEL E TARGET'!$T$11,'PAINEL E TARGET'!$S$11,
IF(CT256&gt;='PAINEL E TARGET'!$T$12,'PAINEL E TARGET'!$S$12,
IF(CT256&gt;='PAINEL E TARGET'!$T$13,'PAINEL E TARGET'!$S$13,
IF(CT256&gt;='PAINEL E TARGET'!$T$14,'PAINEL E TARGET'!$S$14,
IF(CT256&gt;='PAINEL E TARGET'!$T$15,'PAINEL E TARGET'!$S$15,
IF(CT256&gt;='PAINEL E TARGET'!$T$16,'PAINEL E TARGET'!$S$16,
IF(CT256&gt;='PAINEL E TARGET'!$T$17,'PAINEL E TARGET'!$S$17,
IF(CT256&gt;='PAINEL E TARGET'!$T$18,'PAINEL E TARGET'!$S$18,'PAINEL E TARGET'!$S$19))))))))</f>
        <v>Não elegível</v>
      </c>
      <c r="CV256" s="17">
        <f>IFERROR(VLOOKUP($BW256,'PAINEL E TARGET'!$G$1:$Q$99,6,0),0)</f>
        <v>0.2</v>
      </c>
      <c r="CW256" s="17">
        <f>VLOOKUP(CU256,'PAINEL E TARGET'!$S$10:$U$19,3,0)</f>
        <v>0</v>
      </c>
      <c r="CX256" s="16">
        <f t="shared" si="138"/>
        <v>0</v>
      </c>
      <c r="CY256" s="17">
        <f t="shared" si="124"/>
        <v>0.92600000000000005</v>
      </c>
      <c r="CZ256" s="33" t="str">
        <f>IF(CY256&gt;='PAINEL E TARGET'!$T$11,'PAINEL E TARGET'!$S$11,
IF(CY256&gt;='PAINEL E TARGET'!$T$12,'PAINEL E TARGET'!$S$12,
IF(CY256&gt;='PAINEL E TARGET'!$T$13,'PAINEL E TARGET'!$S$13,
IF(CY256&gt;='PAINEL E TARGET'!$T$14,'PAINEL E TARGET'!$S$14,
IF(CY256&gt;='PAINEL E TARGET'!$T$15,'PAINEL E TARGET'!$S$15,
IF(CY256&gt;='PAINEL E TARGET'!$T$16,'PAINEL E TARGET'!$S$16,
IF(CY256&gt;='PAINEL E TARGET'!$T$17,'PAINEL E TARGET'!$S$17,
IF(CY256&gt;='PAINEL E TARGET'!$T$18,'PAINEL E TARGET'!$S$18,'PAINEL E TARGET'!$S$19))))))))</f>
        <v>1. Fx de 90% a 99,9%</v>
      </c>
      <c r="DA256" s="17">
        <f>IFERROR(VLOOKUP($BW256,'PAINEL E TARGET'!$G$1:$Q$99,7,0),0)</f>
        <v>0.15</v>
      </c>
      <c r="DB256" s="17">
        <f>VLOOKUP(CZ256,'PAINEL E TARGET'!$S$10:$U$19,3,0)</f>
        <v>0.5</v>
      </c>
      <c r="DC256" s="16">
        <f t="shared" si="139"/>
        <v>281.25</v>
      </c>
      <c r="DD256" s="17">
        <f t="shared" si="125"/>
        <v>1.018</v>
      </c>
      <c r="DE256" s="33" t="str">
        <f>IF(DD256&gt;='PAINEL E TARGET'!$T$11,'PAINEL E TARGET'!$S$11,
IF(DD256&gt;='PAINEL E TARGET'!$T$12,'PAINEL E TARGET'!$S$12,
IF(DD256&gt;='PAINEL E TARGET'!$T$13,'PAINEL E TARGET'!$S$13,
IF(DD256&gt;='PAINEL E TARGET'!$T$14,'PAINEL E TARGET'!$S$14,
IF(DD256&gt;='PAINEL E TARGET'!$T$15,'PAINEL E TARGET'!$S$15,
IF(DD256&gt;='PAINEL E TARGET'!$T$16,'PAINEL E TARGET'!$S$16,
IF(DD256&gt;='PAINEL E TARGET'!$T$17,'PAINEL E TARGET'!$S$17,
IF(DD256&gt;='PAINEL E TARGET'!$T$18,'PAINEL E TARGET'!$S$18,'PAINEL E TARGET'!$S$19))))))))</f>
        <v>2. Fx de 100% a 104,9%</v>
      </c>
      <c r="DF256" s="17">
        <f>IFERROR(VLOOKUP($BW256,'PAINEL E TARGET'!$G$1:$Q$99,8,0),0)</f>
        <v>0.1</v>
      </c>
      <c r="DG256" s="17">
        <f>VLOOKUP(DE256,'PAINEL E TARGET'!$S$10:$U$19,3,0)</f>
        <v>1</v>
      </c>
      <c r="DH256" s="16">
        <f t="shared" si="140"/>
        <v>375</v>
      </c>
      <c r="DI256" s="17">
        <f t="shared" si="126"/>
        <v>1.0389999999999999</v>
      </c>
      <c r="DJ256" s="33" t="str">
        <f>IF(DI256&gt;='PAINEL E TARGET'!$T$11,'PAINEL E TARGET'!$S$11,
IF(DI256&gt;='PAINEL E TARGET'!$T$12,'PAINEL E TARGET'!$S$12,
IF(DI256&gt;='PAINEL E TARGET'!$T$13,'PAINEL E TARGET'!$S$13,
IF(DI256&gt;='PAINEL E TARGET'!$T$14,'PAINEL E TARGET'!$S$14,
IF(DI256&gt;='PAINEL E TARGET'!$T$15,'PAINEL E TARGET'!$S$15,
IF(DI256&gt;='PAINEL E TARGET'!$T$16,'PAINEL E TARGET'!$S$16,
IF(DI256&gt;='PAINEL E TARGET'!$T$17,'PAINEL E TARGET'!$S$17,
IF(DI256&gt;='PAINEL E TARGET'!$T$18,'PAINEL E TARGET'!$S$18,'PAINEL E TARGET'!$S$19))))))))</f>
        <v>2. Fx de 100% a 104,9%</v>
      </c>
      <c r="DK256" s="17">
        <f>IFERROR(VLOOKUP($BW256,'PAINEL E TARGET'!$G$1:$Q$99,9,0),0)</f>
        <v>0.05</v>
      </c>
      <c r="DL256" s="17">
        <f>VLOOKUP(DJ256,'PAINEL E TARGET'!$S$10:$U$19,3,0)</f>
        <v>1</v>
      </c>
      <c r="DM256" s="16">
        <f t="shared" si="141"/>
        <v>187.5</v>
      </c>
      <c r="DN256" s="17">
        <f t="shared" si="127"/>
        <v>0.68400000000000005</v>
      </c>
      <c r="DO256" s="33" t="str">
        <f>IF(DN256&gt;='PAINEL E TARGET'!$T$11,'PAINEL E TARGET'!$S$11,
IF(DN256&gt;='PAINEL E TARGET'!$T$12,'PAINEL E TARGET'!$S$12,
IF(DN256&gt;='PAINEL E TARGET'!$T$13,'PAINEL E TARGET'!$S$13,
IF(DN256&gt;='PAINEL E TARGET'!$T$14,'PAINEL E TARGET'!$S$14,
IF(DN256&gt;='PAINEL E TARGET'!$T$15,'PAINEL E TARGET'!$S$15,
IF(DN256&gt;='PAINEL E TARGET'!$T$16,'PAINEL E TARGET'!$S$16,
IF(DN256&gt;='PAINEL E TARGET'!$T$17,'PAINEL E TARGET'!$S$17,
IF(DN256&gt;='PAINEL E TARGET'!$T$18,'PAINEL E TARGET'!$S$18,'PAINEL E TARGET'!$S$19))))))))</f>
        <v>Não elegível</v>
      </c>
      <c r="DP256" s="17">
        <f>IFERROR(VLOOKUP($BW256,'PAINEL E TARGET'!$G$1:$Q$99,10,0),0)</f>
        <v>0</v>
      </c>
      <c r="DQ256" s="17">
        <f>VLOOKUP(DO256,'PAINEL E TARGET'!$S$10:$U$19,3,0)</f>
        <v>0</v>
      </c>
      <c r="DR256" s="16">
        <f t="shared" si="142"/>
        <v>0</v>
      </c>
      <c r="DS256" s="17">
        <f t="shared" si="128"/>
        <v>0.82499999999999996</v>
      </c>
      <c r="DT256" s="16">
        <f>IF(DS256&gt;=1,VLOOKUP(BO256,'PAINEL E TARGET'!$S$1:$W$8,5,0),0)</f>
        <v>0</v>
      </c>
      <c r="DU256" s="16">
        <f t="shared" si="143"/>
        <v>1312.5</v>
      </c>
    </row>
    <row r="257" spans="2:125" s="32" customFormat="1" x14ac:dyDescent="0.2">
      <c r="B257" s="44">
        <v>43541</v>
      </c>
      <c r="C257" s="65">
        <v>1047</v>
      </c>
      <c r="D257" s="66" t="s">
        <v>261</v>
      </c>
      <c r="E257" s="65">
        <v>114</v>
      </c>
      <c r="F257" s="65" t="s">
        <v>1018</v>
      </c>
      <c r="G257" s="67">
        <v>1467304.5081198339</v>
      </c>
      <c r="H257" s="67">
        <v>868020.13984038658</v>
      </c>
      <c r="I257" s="67">
        <v>618748.9</v>
      </c>
      <c r="J257" s="68">
        <v>0.71282781539351947</v>
      </c>
      <c r="K257" s="67">
        <v>94728.63100176127</v>
      </c>
      <c r="L257" s="67">
        <v>697627.95041584689</v>
      </c>
      <c r="M257" s="67">
        <v>84324.71</v>
      </c>
      <c r="N257" s="67">
        <v>515797.26999999996</v>
      </c>
      <c r="O257" s="67">
        <v>1343026.2583322977</v>
      </c>
      <c r="P257" s="67" t="s">
        <v>1082</v>
      </c>
      <c r="Q257" s="67" t="s">
        <v>1082</v>
      </c>
      <c r="R257" s="67">
        <v>0</v>
      </c>
      <c r="S257" s="67">
        <v>0</v>
      </c>
      <c r="T257" s="68">
        <v>0.11377069631796044</v>
      </c>
      <c r="U257" s="68">
        <v>0.1003390677341963</v>
      </c>
      <c r="V257" s="68">
        <v>0.88194122899427352</v>
      </c>
      <c r="W257" s="67">
        <v>90146.96</v>
      </c>
      <c r="X257" s="67">
        <v>60215.680000000008</v>
      </c>
      <c r="Y257" s="68">
        <v>0.66797238642323609</v>
      </c>
      <c r="Z257" s="68">
        <v>0.21271157954977582</v>
      </c>
      <c r="AA257" s="68">
        <v>0.18901390680607966</v>
      </c>
      <c r="AB257" s="68">
        <v>0.88859246499953348</v>
      </c>
      <c r="AC257" s="67">
        <v>168543.42</v>
      </c>
      <c r="AD257" s="67">
        <v>113431.40000000002</v>
      </c>
      <c r="AE257" s="68">
        <v>0.67300995790876927</v>
      </c>
      <c r="AF257" s="43">
        <v>80</v>
      </c>
      <c r="AG257" s="43">
        <v>60</v>
      </c>
      <c r="AH257" s="43">
        <v>26</v>
      </c>
      <c r="AI257" s="43">
        <v>17</v>
      </c>
      <c r="AJ257" s="67">
        <v>44458.61</v>
      </c>
      <c r="AK257" s="67">
        <v>30278.5</v>
      </c>
      <c r="AL257" s="68">
        <v>0.68104918259927605</v>
      </c>
      <c r="AM257" s="67">
        <v>10199.89</v>
      </c>
      <c r="AN257" s="67">
        <v>6341.0999999999995</v>
      </c>
      <c r="AO257" s="68">
        <v>0.62168317501463244</v>
      </c>
      <c r="AP257" s="67">
        <v>8938.3700000000008</v>
      </c>
      <c r="AQ257" s="67">
        <v>5523.5999999999985</v>
      </c>
      <c r="AR257" s="68">
        <v>0.61796502046793744</v>
      </c>
      <c r="AS257" s="67">
        <v>26550.09</v>
      </c>
      <c r="AT257" s="67">
        <v>18072.48</v>
      </c>
      <c r="AU257" s="68">
        <v>0.6806937377613409</v>
      </c>
      <c r="AV257" s="43">
        <v>1776.3199999999997</v>
      </c>
      <c r="AW257" s="43">
        <v>3069.44</v>
      </c>
      <c r="AX257" s="69">
        <v>1.7279769410916954</v>
      </c>
      <c r="AY257" s="43">
        <v>94728.63100176127</v>
      </c>
      <c r="AZ257" s="43">
        <v>84324.709999999992</v>
      </c>
      <c r="BA257" s="43">
        <v>38390.240315137788</v>
      </c>
      <c r="BB257" s="43">
        <v>36286.160000000003</v>
      </c>
      <c r="BC257" s="43">
        <v>160537.84256502817</v>
      </c>
      <c r="BD257" s="43">
        <v>65212.631850112513</v>
      </c>
      <c r="BE257" s="43">
        <v>153430.95000000001</v>
      </c>
      <c r="BF257" s="43">
        <v>286862.77</v>
      </c>
      <c r="BG257" s="43">
        <v>3021.32</v>
      </c>
      <c r="BH257" s="43">
        <v>49</v>
      </c>
      <c r="BI257" s="44">
        <v>43173</v>
      </c>
      <c r="BJ257" s="44">
        <v>43541</v>
      </c>
      <c r="BK257" s="44">
        <v>43172</v>
      </c>
      <c r="BL257" s="43">
        <f t="shared" si="129"/>
        <v>618748.9</v>
      </c>
      <c r="BM257" s="43">
        <f t="shared" si="130"/>
        <v>600121.98</v>
      </c>
      <c r="BO257" s="16" t="str">
        <f>IFERROR(VLOOKUP($C257,'PORTE LOJA'!A:B,2,0),"PORTE 1")</f>
        <v>PORTE 2</v>
      </c>
      <c r="BP257" s="16">
        <f>VLOOKUP(BO257,'PAINEL E TARGET'!$S$1:$W$8,3,0)</f>
        <v>1875</v>
      </c>
      <c r="BQ257" s="16">
        <f t="shared" si="108"/>
        <v>1</v>
      </c>
      <c r="BR257" s="16">
        <f t="shared" si="109"/>
        <v>1</v>
      </c>
      <c r="BS257" s="16">
        <f t="shared" si="110"/>
        <v>1</v>
      </c>
      <c r="BT257" s="16">
        <f t="shared" si="111"/>
        <v>1</v>
      </c>
      <c r="BU257" s="16">
        <f t="shared" si="112"/>
        <v>1</v>
      </c>
      <c r="BV257" s="16">
        <f t="shared" si="113"/>
        <v>1</v>
      </c>
      <c r="BW257" s="17" t="str">
        <f t="shared" si="131"/>
        <v>111111</v>
      </c>
      <c r="BY257" s="17">
        <f t="shared" si="114"/>
        <v>0.71299999999999997</v>
      </c>
      <c r="BZ257" s="17">
        <f t="shared" si="115"/>
        <v>0.75700000000000001</v>
      </c>
      <c r="CA257" s="17" t="str">
        <f t="shared" si="132"/>
        <v>Sem Retira</v>
      </c>
      <c r="CB257" s="17">
        <f t="shared" si="133"/>
        <v>0.75700000000000001</v>
      </c>
      <c r="CC257" s="33" t="str">
        <f>IF(CB257&gt;='PAINEL E TARGET'!$T$11,'PAINEL E TARGET'!$S$11,
IF(CB257&gt;='PAINEL E TARGET'!$T$12,'PAINEL E TARGET'!$S$12,
IF(CB257&gt;='PAINEL E TARGET'!$T$13,'PAINEL E TARGET'!$S$13,
IF(CB257&gt;='PAINEL E TARGET'!$T$14,'PAINEL E TARGET'!$S$14,
IF(CB257&gt;='PAINEL E TARGET'!$T$15,'PAINEL E TARGET'!$S$15,
IF(CB257&gt;='PAINEL E TARGET'!$T$16,'PAINEL E TARGET'!$S$16,
IF(CB257&gt;='PAINEL E TARGET'!$T$17,'PAINEL E TARGET'!$S$17,
IF(CB257&gt;='PAINEL E TARGET'!$T$18,'PAINEL E TARGET'!$S$18,'PAINEL E TARGET'!$S$19))))))))</f>
        <v>Não elegível</v>
      </c>
      <c r="CD257" s="17">
        <f>IFERROR(VLOOKUP($BW257,'PAINEL E TARGET'!$G$1:$Q$99,4,0),0)</f>
        <v>0.25</v>
      </c>
      <c r="CE257" s="17">
        <f>VLOOKUP(CC257,'PAINEL E TARGET'!$S$10:$U$19,3,0)</f>
        <v>0</v>
      </c>
      <c r="CF257" s="16">
        <f t="shared" si="134"/>
        <v>0</v>
      </c>
      <c r="CG257" s="17">
        <f t="shared" si="116"/>
        <v>0.68100000000000005</v>
      </c>
      <c r="CH257" s="17">
        <f t="shared" si="117"/>
        <v>0.622</v>
      </c>
      <c r="CI257" s="17">
        <f t="shared" si="118"/>
        <v>0.61799999999999999</v>
      </c>
      <c r="CJ257" s="17">
        <f t="shared" si="119"/>
        <v>0.68100000000000005</v>
      </c>
      <c r="CK257" s="17">
        <f t="shared" si="120"/>
        <v>1.728</v>
      </c>
      <c r="CL257" s="17">
        <f t="shared" si="121"/>
        <v>0.66800000000000004</v>
      </c>
      <c r="CM257" s="16">
        <f t="shared" si="122"/>
        <v>1</v>
      </c>
      <c r="CN257" s="17" t="str">
        <f t="shared" si="135"/>
        <v>não ok</v>
      </c>
      <c r="CO257" s="17">
        <f t="shared" si="136"/>
        <v>0</v>
      </c>
      <c r="CP257" s="33" t="str">
        <f>IF(CO257&gt;='PAINEL E TARGET'!$T$11,'PAINEL E TARGET'!$S$11,
IF(CO257&gt;='PAINEL E TARGET'!$T$12,'PAINEL E TARGET'!$S$12,
IF(CO257&gt;='PAINEL E TARGET'!$T$13,'PAINEL E TARGET'!$S$13,
IF(CO257&gt;='PAINEL E TARGET'!$T$14,'PAINEL E TARGET'!$S$14,
IF(CO257&gt;='PAINEL E TARGET'!$T$15,'PAINEL E TARGET'!$S$15,
IF(CO257&gt;='PAINEL E TARGET'!$T$16,'PAINEL E TARGET'!$S$16,
IF(CO257&gt;='PAINEL E TARGET'!$T$17,'PAINEL E TARGET'!$S$17,
IF(CO257&gt;='PAINEL E TARGET'!$T$18,'PAINEL E TARGET'!$S$18,'PAINEL E TARGET'!$S$19))))))))</f>
        <v>Não elegível</v>
      </c>
      <c r="CQ257" s="17">
        <f>IFERROR(VLOOKUP($BW257,'PAINEL E TARGET'!$G$1:$Q$99,5,0),0)</f>
        <v>0.25</v>
      </c>
      <c r="CR257" s="17">
        <f>VLOOKUP(CP257,'PAINEL E TARGET'!$S$10:$U$19,3,0)</f>
        <v>0</v>
      </c>
      <c r="CS257" s="16">
        <f t="shared" si="137"/>
        <v>0</v>
      </c>
      <c r="CT257" s="17">
        <f t="shared" si="123"/>
        <v>0.67300000000000004</v>
      </c>
      <c r="CU257" s="33" t="str">
        <f>IF(CT257&gt;='PAINEL E TARGET'!$T$11,'PAINEL E TARGET'!$S$11,
IF(CT257&gt;='PAINEL E TARGET'!$T$12,'PAINEL E TARGET'!$S$12,
IF(CT257&gt;='PAINEL E TARGET'!$T$13,'PAINEL E TARGET'!$S$13,
IF(CT257&gt;='PAINEL E TARGET'!$T$14,'PAINEL E TARGET'!$S$14,
IF(CT257&gt;='PAINEL E TARGET'!$T$15,'PAINEL E TARGET'!$S$15,
IF(CT257&gt;='PAINEL E TARGET'!$T$16,'PAINEL E TARGET'!$S$16,
IF(CT257&gt;='PAINEL E TARGET'!$T$17,'PAINEL E TARGET'!$S$17,
IF(CT257&gt;='PAINEL E TARGET'!$T$18,'PAINEL E TARGET'!$S$18,'PAINEL E TARGET'!$S$19))))))))</f>
        <v>Não elegível</v>
      </c>
      <c r="CV257" s="17">
        <f>IFERROR(VLOOKUP($BW257,'PAINEL E TARGET'!$G$1:$Q$99,6,0),0)</f>
        <v>0.2</v>
      </c>
      <c r="CW257" s="17">
        <f>VLOOKUP(CU257,'PAINEL E TARGET'!$S$10:$U$19,3,0)</f>
        <v>0</v>
      </c>
      <c r="CX257" s="16">
        <f t="shared" si="138"/>
        <v>0</v>
      </c>
      <c r="CY257" s="17">
        <f t="shared" si="124"/>
        <v>0.89</v>
      </c>
      <c r="CZ257" s="33" t="str">
        <f>IF(CY257&gt;='PAINEL E TARGET'!$T$11,'PAINEL E TARGET'!$S$11,
IF(CY257&gt;='PAINEL E TARGET'!$T$12,'PAINEL E TARGET'!$S$12,
IF(CY257&gt;='PAINEL E TARGET'!$T$13,'PAINEL E TARGET'!$S$13,
IF(CY257&gt;='PAINEL E TARGET'!$T$14,'PAINEL E TARGET'!$S$14,
IF(CY257&gt;='PAINEL E TARGET'!$T$15,'PAINEL E TARGET'!$S$15,
IF(CY257&gt;='PAINEL E TARGET'!$T$16,'PAINEL E TARGET'!$S$16,
IF(CY257&gt;='PAINEL E TARGET'!$T$17,'PAINEL E TARGET'!$S$17,
IF(CY257&gt;='PAINEL E TARGET'!$T$18,'PAINEL E TARGET'!$S$18,'PAINEL E TARGET'!$S$19))))))))</f>
        <v>Não elegível</v>
      </c>
      <c r="DA257" s="17">
        <f>IFERROR(VLOOKUP($BW257,'PAINEL E TARGET'!$G$1:$Q$99,7,0),0)</f>
        <v>0.15</v>
      </c>
      <c r="DB257" s="17">
        <f>VLOOKUP(CZ257,'PAINEL E TARGET'!$S$10:$U$19,3,0)</f>
        <v>0</v>
      </c>
      <c r="DC257" s="16">
        <f t="shared" si="139"/>
        <v>0</v>
      </c>
      <c r="DD257" s="17">
        <f t="shared" si="125"/>
        <v>0.94499999999999995</v>
      </c>
      <c r="DE257" s="33" t="str">
        <f>IF(DD257&gt;='PAINEL E TARGET'!$T$11,'PAINEL E TARGET'!$S$11,
IF(DD257&gt;='PAINEL E TARGET'!$T$12,'PAINEL E TARGET'!$S$12,
IF(DD257&gt;='PAINEL E TARGET'!$T$13,'PAINEL E TARGET'!$S$13,
IF(DD257&gt;='PAINEL E TARGET'!$T$14,'PAINEL E TARGET'!$S$14,
IF(DD257&gt;='PAINEL E TARGET'!$T$15,'PAINEL E TARGET'!$S$15,
IF(DD257&gt;='PAINEL E TARGET'!$T$16,'PAINEL E TARGET'!$S$16,
IF(DD257&gt;='PAINEL E TARGET'!$T$17,'PAINEL E TARGET'!$S$17,
IF(DD257&gt;='PAINEL E TARGET'!$T$18,'PAINEL E TARGET'!$S$18,'PAINEL E TARGET'!$S$19))))))))</f>
        <v>1. Fx de 90% a 99,9%</v>
      </c>
      <c r="DF257" s="17">
        <f>IFERROR(VLOOKUP($BW257,'PAINEL E TARGET'!$G$1:$Q$99,8,0),0)</f>
        <v>0.1</v>
      </c>
      <c r="DG257" s="17">
        <f>VLOOKUP(DE257,'PAINEL E TARGET'!$S$10:$U$19,3,0)</f>
        <v>0.5</v>
      </c>
      <c r="DH257" s="16">
        <f t="shared" si="140"/>
        <v>93.75</v>
      </c>
      <c r="DI257" s="17">
        <f t="shared" si="126"/>
        <v>0.65400000000000003</v>
      </c>
      <c r="DJ257" s="33" t="str">
        <f>IF(DI257&gt;='PAINEL E TARGET'!$T$11,'PAINEL E TARGET'!$S$11,
IF(DI257&gt;='PAINEL E TARGET'!$T$12,'PAINEL E TARGET'!$S$12,
IF(DI257&gt;='PAINEL E TARGET'!$T$13,'PAINEL E TARGET'!$S$13,
IF(DI257&gt;='PAINEL E TARGET'!$T$14,'PAINEL E TARGET'!$S$14,
IF(DI257&gt;='PAINEL E TARGET'!$T$15,'PAINEL E TARGET'!$S$15,
IF(DI257&gt;='PAINEL E TARGET'!$T$16,'PAINEL E TARGET'!$S$16,
IF(DI257&gt;='PAINEL E TARGET'!$T$17,'PAINEL E TARGET'!$S$17,
IF(DI257&gt;='PAINEL E TARGET'!$T$18,'PAINEL E TARGET'!$S$18,'PAINEL E TARGET'!$S$19))))))))</f>
        <v>Não elegível</v>
      </c>
      <c r="DK257" s="17">
        <f>IFERROR(VLOOKUP($BW257,'PAINEL E TARGET'!$G$1:$Q$99,9,0),0)</f>
        <v>0.05</v>
      </c>
      <c r="DL257" s="17">
        <f>VLOOKUP(DJ257,'PAINEL E TARGET'!$S$10:$U$19,3,0)</f>
        <v>0</v>
      </c>
      <c r="DM257" s="16">
        <f t="shared" si="141"/>
        <v>0</v>
      </c>
      <c r="DN257" s="17">
        <f t="shared" si="127"/>
        <v>1.728</v>
      </c>
      <c r="DO257" s="33" t="str">
        <f>IF(DN257&gt;='PAINEL E TARGET'!$T$11,'PAINEL E TARGET'!$S$11,
IF(DN257&gt;='PAINEL E TARGET'!$T$12,'PAINEL E TARGET'!$S$12,
IF(DN257&gt;='PAINEL E TARGET'!$T$13,'PAINEL E TARGET'!$S$13,
IF(DN257&gt;='PAINEL E TARGET'!$T$14,'PAINEL E TARGET'!$S$14,
IF(DN257&gt;='PAINEL E TARGET'!$T$15,'PAINEL E TARGET'!$S$15,
IF(DN257&gt;='PAINEL E TARGET'!$T$16,'PAINEL E TARGET'!$S$16,
IF(DN257&gt;='PAINEL E TARGET'!$T$17,'PAINEL E TARGET'!$S$17,
IF(DN257&gt;='PAINEL E TARGET'!$T$18,'PAINEL E TARGET'!$S$18,'PAINEL E TARGET'!$S$19))))))))</f>
        <v>8. Fx de 130% ou mais</v>
      </c>
      <c r="DP257" s="17">
        <f>IFERROR(VLOOKUP($BW257,'PAINEL E TARGET'!$G$1:$Q$99,10,0),0)</f>
        <v>0</v>
      </c>
      <c r="DQ257" s="17">
        <f>VLOOKUP(DO257,'PAINEL E TARGET'!$S$10:$U$19,3,0)</f>
        <v>1.6</v>
      </c>
      <c r="DR257" s="16">
        <f t="shared" si="142"/>
        <v>0</v>
      </c>
      <c r="DS257" s="17">
        <f t="shared" si="128"/>
        <v>0.75</v>
      </c>
      <c r="DT257" s="16">
        <f>IF(DS257&gt;=1,VLOOKUP(BO257,'PAINEL E TARGET'!$S$1:$W$8,5,0),0)</f>
        <v>0</v>
      </c>
      <c r="DU257" s="16">
        <f t="shared" si="143"/>
        <v>93.75</v>
      </c>
    </row>
    <row r="258" spans="2:125" s="32" customFormat="1" x14ac:dyDescent="0.2">
      <c r="B258" s="44">
        <v>43541</v>
      </c>
      <c r="C258" s="65">
        <v>1049</v>
      </c>
      <c r="D258" s="66" t="s">
        <v>262</v>
      </c>
      <c r="E258" s="65">
        <v>114</v>
      </c>
      <c r="F258" s="65" t="s">
        <v>1018</v>
      </c>
      <c r="G258" s="67">
        <v>2303478.0143154627</v>
      </c>
      <c r="H258" s="67">
        <v>1426080.0555143731</v>
      </c>
      <c r="I258" s="67">
        <v>1191935.5399999998</v>
      </c>
      <c r="J258" s="68">
        <v>0.83581250252467787</v>
      </c>
      <c r="K258" s="67">
        <v>224369.22921704734</v>
      </c>
      <c r="L258" s="67">
        <v>1154197.7146983813</v>
      </c>
      <c r="M258" s="67">
        <v>284924.18</v>
      </c>
      <c r="N258" s="67">
        <v>900666.10000000009</v>
      </c>
      <c r="O258" s="67">
        <v>2228714.0646153982</v>
      </c>
      <c r="P258" s="67" t="s">
        <v>1082</v>
      </c>
      <c r="Q258" s="67" t="s">
        <v>1082</v>
      </c>
      <c r="R258" s="67">
        <v>0</v>
      </c>
      <c r="S258" s="67">
        <v>0</v>
      </c>
      <c r="T258" s="68">
        <v>0.11166986172087123</v>
      </c>
      <c r="U258" s="68">
        <v>9.7487472653706303E-2</v>
      </c>
      <c r="V258" s="68">
        <v>0.87299716460099974</v>
      </c>
      <c r="W258" s="67">
        <v>153944.38</v>
      </c>
      <c r="X258" s="67">
        <v>115580.19999999998</v>
      </c>
      <c r="Y258" s="68">
        <v>0.75079194186887488</v>
      </c>
      <c r="Z258" s="68">
        <v>0.23192936796518346</v>
      </c>
      <c r="AA258" s="68">
        <v>0.22461668629739442</v>
      </c>
      <c r="AB258" s="68">
        <v>0.96847022120593718</v>
      </c>
      <c r="AC258" s="67">
        <v>319730.15999999997</v>
      </c>
      <c r="AD258" s="67">
        <v>266303.35999999999</v>
      </c>
      <c r="AE258" s="68">
        <v>0.83290034321441553</v>
      </c>
      <c r="AF258" s="43">
        <v>80</v>
      </c>
      <c r="AG258" s="43">
        <v>60</v>
      </c>
      <c r="AH258" s="43">
        <v>58</v>
      </c>
      <c r="AI258" s="43">
        <v>35</v>
      </c>
      <c r="AJ258" s="67">
        <v>72819.03</v>
      </c>
      <c r="AK258" s="67">
        <v>45564</v>
      </c>
      <c r="AL258" s="68">
        <v>0.62571555814462232</v>
      </c>
      <c r="AM258" s="67">
        <v>16848.43</v>
      </c>
      <c r="AN258" s="67">
        <v>12071.71</v>
      </c>
      <c r="AO258" s="68">
        <v>0.71648871734636399</v>
      </c>
      <c r="AP258" s="67">
        <v>13334.15</v>
      </c>
      <c r="AQ258" s="67">
        <v>15549.769999999999</v>
      </c>
      <c r="AR258" s="68">
        <v>1.1661613226189895</v>
      </c>
      <c r="AS258" s="67">
        <v>50942.770000000004</v>
      </c>
      <c r="AT258" s="67">
        <v>42394.719999999994</v>
      </c>
      <c r="AU258" s="68">
        <v>0.83220288178283175</v>
      </c>
      <c r="AV258" s="43">
        <v>7224.77</v>
      </c>
      <c r="AW258" s="43">
        <v>4744.17</v>
      </c>
      <c r="AX258" s="69">
        <v>0.6566534297977652</v>
      </c>
      <c r="AY258" s="43">
        <v>224369.22921704734</v>
      </c>
      <c r="AZ258" s="43">
        <v>284924.18</v>
      </c>
      <c r="BA258" s="43">
        <v>56103.304274718597</v>
      </c>
      <c r="BB258" s="43">
        <v>59244.130000000005</v>
      </c>
      <c r="BC258" s="43">
        <v>362454.97168191371</v>
      </c>
      <c r="BD258" s="43">
        <v>90952.698151384713</v>
      </c>
      <c r="BE258" s="43">
        <v>250041.88999999998</v>
      </c>
      <c r="BF258" s="43">
        <v>519317.28</v>
      </c>
      <c r="BG258" s="43">
        <v>11725.330000000004</v>
      </c>
      <c r="BH258" s="43">
        <v>87</v>
      </c>
      <c r="BI258" s="44">
        <v>43173</v>
      </c>
      <c r="BJ258" s="44">
        <v>43541</v>
      </c>
      <c r="BK258" s="44">
        <v>43172</v>
      </c>
      <c r="BL258" s="43">
        <f t="shared" si="129"/>
        <v>1191935.5399999998</v>
      </c>
      <c r="BM258" s="43">
        <f t="shared" si="130"/>
        <v>1185590.28</v>
      </c>
      <c r="BO258" s="16" t="str">
        <f>IFERROR(VLOOKUP($C258,'PORTE LOJA'!A:B,2,0),"PORTE 1")</f>
        <v>PORTE 4</v>
      </c>
      <c r="BP258" s="16">
        <f>VLOOKUP(BO258,'PAINEL E TARGET'!$S$1:$W$8,3,0)</f>
        <v>3000</v>
      </c>
      <c r="BQ258" s="16">
        <f t="shared" si="108"/>
        <v>1</v>
      </c>
      <c r="BR258" s="16">
        <f t="shared" si="109"/>
        <v>1</v>
      </c>
      <c r="BS258" s="16">
        <f t="shared" si="110"/>
        <v>1</v>
      </c>
      <c r="BT258" s="16">
        <f t="shared" si="111"/>
        <v>1</v>
      </c>
      <c r="BU258" s="16">
        <f t="shared" si="112"/>
        <v>1</v>
      </c>
      <c r="BV258" s="16">
        <f t="shared" si="113"/>
        <v>1</v>
      </c>
      <c r="BW258" s="17" t="str">
        <f t="shared" si="131"/>
        <v>111111</v>
      </c>
      <c r="BY258" s="17">
        <f t="shared" si="114"/>
        <v>0.83599999999999997</v>
      </c>
      <c r="BZ258" s="17">
        <f t="shared" si="115"/>
        <v>0.86</v>
      </c>
      <c r="CA258" s="17" t="str">
        <f t="shared" si="132"/>
        <v>Sem Retira</v>
      </c>
      <c r="CB258" s="17">
        <f t="shared" si="133"/>
        <v>0.86</v>
      </c>
      <c r="CC258" s="33" t="str">
        <f>IF(CB258&gt;='PAINEL E TARGET'!$T$11,'PAINEL E TARGET'!$S$11,
IF(CB258&gt;='PAINEL E TARGET'!$T$12,'PAINEL E TARGET'!$S$12,
IF(CB258&gt;='PAINEL E TARGET'!$T$13,'PAINEL E TARGET'!$S$13,
IF(CB258&gt;='PAINEL E TARGET'!$T$14,'PAINEL E TARGET'!$S$14,
IF(CB258&gt;='PAINEL E TARGET'!$T$15,'PAINEL E TARGET'!$S$15,
IF(CB258&gt;='PAINEL E TARGET'!$T$16,'PAINEL E TARGET'!$S$16,
IF(CB258&gt;='PAINEL E TARGET'!$T$17,'PAINEL E TARGET'!$S$17,
IF(CB258&gt;='PAINEL E TARGET'!$T$18,'PAINEL E TARGET'!$S$18,'PAINEL E TARGET'!$S$19))))))))</f>
        <v>Não elegível</v>
      </c>
      <c r="CD258" s="17">
        <f>IFERROR(VLOOKUP($BW258,'PAINEL E TARGET'!$G$1:$Q$99,4,0),0)</f>
        <v>0.25</v>
      </c>
      <c r="CE258" s="17">
        <f>VLOOKUP(CC258,'PAINEL E TARGET'!$S$10:$U$19,3,0)</f>
        <v>0</v>
      </c>
      <c r="CF258" s="16">
        <f t="shared" si="134"/>
        <v>0</v>
      </c>
      <c r="CG258" s="17">
        <f t="shared" si="116"/>
        <v>0.626</v>
      </c>
      <c r="CH258" s="17">
        <f t="shared" si="117"/>
        <v>0.71599999999999997</v>
      </c>
      <c r="CI258" s="17">
        <f t="shared" si="118"/>
        <v>1.1659999999999999</v>
      </c>
      <c r="CJ258" s="17">
        <f t="shared" si="119"/>
        <v>0.83199999999999996</v>
      </c>
      <c r="CK258" s="17">
        <f t="shared" si="120"/>
        <v>0.65700000000000003</v>
      </c>
      <c r="CL258" s="17">
        <f t="shared" si="121"/>
        <v>0.751</v>
      </c>
      <c r="CM258" s="16">
        <f t="shared" si="122"/>
        <v>3</v>
      </c>
      <c r="CN258" s="17" t="str">
        <f t="shared" si="135"/>
        <v>não ok</v>
      </c>
      <c r="CO258" s="17">
        <f t="shared" si="136"/>
        <v>0</v>
      </c>
      <c r="CP258" s="33" t="str">
        <f>IF(CO258&gt;='PAINEL E TARGET'!$T$11,'PAINEL E TARGET'!$S$11,
IF(CO258&gt;='PAINEL E TARGET'!$T$12,'PAINEL E TARGET'!$S$12,
IF(CO258&gt;='PAINEL E TARGET'!$T$13,'PAINEL E TARGET'!$S$13,
IF(CO258&gt;='PAINEL E TARGET'!$T$14,'PAINEL E TARGET'!$S$14,
IF(CO258&gt;='PAINEL E TARGET'!$T$15,'PAINEL E TARGET'!$S$15,
IF(CO258&gt;='PAINEL E TARGET'!$T$16,'PAINEL E TARGET'!$S$16,
IF(CO258&gt;='PAINEL E TARGET'!$T$17,'PAINEL E TARGET'!$S$17,
IF(CO258&gt;='PAINEL E TARGET'!$T$18,'PAINEL E TARGET'!$S$18,'PAINEL E TARGET'!$S$19))))))))</f>
        <v>Não elegível</v>
      </c>
      <c r="CQ258" s="17">
        <f>IFERROR(VLOOKUP($BW258,'PAINEL E TARGET'!$G$1:$Q$99,5,0),0)</f>
        <v>0.25</v>
      </c>
      <c r="CR258" s="17">
        <f>VLOOKUP(CP258,'PAINEL E TARGET'!$S$10:$U$19,3,0)</f>
        <v>0</v>
      </c>
      <c r="CS258" s="16">
        <f t="shared" si="137"/>
        <v>0</v>
      </c>
      <c r="CT258" s="17">
        <f t="shared" si="123"/>
        <v>0.83299999999999996</v>
      </c>
      <c r="CU258" s="33" t="str">
        <f>IF(CT258&gt;='PAINEL E TARGET'!$T$11,'PAINEL E TARGET'!$S$11,
IF(CT258&gt;='PAINEL E TARGET'!$T$12,'PAINEL E TARGET'!$S$12,
IF(CT258&gt;='PAINEL E TARGET'!$T$13,'PAINEL E TARGET'!$S$13,
IF(CT258&gt;='PAINEL E TARGET'!$T$14,'PAINEL E TARGET'!$S$14,
IF(CT258&gt;='PAINEL E TARGET'!$T$15,'PAINEL E TARGET'!$S$15,
IF(CT258&gt;='PAINEL E TARGET'!$T$16,'PAINEL E TARGET'!$S$16,
IF(CT258&gt;='PAINEL E TARGET'!$T$17,'PAINEL E TARGET'!$S$17,
IF(CT258&gt;='PAINEL E TARGET'!$T$18,'PAINEL E TARGET'!$S$18,'PAINEL E TARGET'!$S$19))))))))</f>
        <v>Não elegível</v>
      </c>
      <c r="CV258" s="17">
        <f>IFERROR(VLOOKUP($BW258,'PAINEL E TARGET'!$G$1:$Q$99,6,0),0)</f>
        <v>0.2</v>
      </c>
      <c r="CW258" s="17">
        <f>VLOOKUP(CU258,'PAINEL E TARGET'!$S$10:$U$19,3,0)</f>
        <v>0</v>
      </c>
      <c r="CX258" s="16">
        <f t="shared" si="138"/>
        <v>0</v>
      </c>
      <c r="CY258" s="17">
        <f t="shared" si="124"/>
        <v>1.27</v>
      </c>
      <c r="CZ258" s="33" t="str">
        <f>IF(CY258&gt;='PAINEL E TARGET'!$T$11,'PAINEL E TARGET'!$S$11,
IF(CY258&gt;='PAINEL E TARGET'!$T$12,'PAINEL E TARGET'!$S$12,
IF(CY258&gt;='PAINEL E TARGET'!$T$13,'PAINEL E TARGET'!$S$13,
IF(CY258&gt;='PAINEL E TARGET'!$T$14,'PAINEL E TARGET'!$S$14,
IF(CY258&gt;='PAINEL E TARGET'!$T$15,'PAINEL E TARGET'!$S$15,
IF(CY258&gt;='PAINEL E TARGET'!$T$16,'PAINEL E TARGET'!$S$16,
IF(CY258&gt;='PAINEL E TARGET'!$T$17,'PAINEL E TARGET'!$S$17,
IF(CY258&gt;='PAINEL E TARGET'!$T$18,'PAINEL E TARGET'!$S$18,'PAINEL E TARGET'!$S$19))))))))</f>
        <v>7. Fx de 125% a 129,9%</v>
      </c>
      <c r="DA258" s="17">
        <f>IFERROR(VLOOKUP($BW258,'PAINEL E TARGET'!$G$1:$Q$99,7,0),0)</f>
        <v>0.15</v>
      </c>
      <c r="DB258" s="17">
        <f>VLOOKUP(CZ258,'PAINEL E TARGET'!$S$10:$U$19,3,0)</f>
        <v>1.5</v>
      </c>
      <c r="DC258" s="16">
        <f t="shared" si="139"/>
        <v>674.99999999999989</v>
      </c>
      <c r="DD258" s="17">
        <f t="shared" si="125"/>
        <v>1.056</v>
      </c>
      <c r="DE258" s="33" t="str">
        <f>IF(DD258&gt;='PAINEL E TARGET'!$T$11,'PAINEL E TARGET'!$S$11,
IF(DD258&gt;='PAINEL E TARGET'!$T$12,'PAINEL E TARGET'!$S$12,
IF(DD258&gt;='PAINEL E TARGET'!$T$13,'PAINEL E TARGET'!$S$13,
IF(DD258&gt;='PAINEL E TARGET'!$T$14,'PAINEL E TARGET'!$S$14,
IF(DD258&gt;='PAINEL E TARGET'!$T$15,'PAINEL E TARGET'!$S$15,
IF(DD258&gt;='PAINEL E TARGET'!$T$16,'PAINEL E TARGET'!$S$16,
IF(DD258&gt;='PAINEL E TARGET'!$T$17,'PAINEL E TARGET'!$S$17,
IF(DD258&gt;='PAINEL E TARGET'!$T$18,'PAINEL E TARGET'!$S$18,'PAINEL E TARGET'!$S$19))))))))</f>
        <v>3. Fx de 105% a 109,9%</v>
      </c>
      <c r="DF258" s="17">
        <f>IFERROR(VLOOKUP($BW258,'PAINEL E TARGET'!$G$1:$Q$99,8,0),0)</f>
        <v>0.1</v>
      </c>
      <c r="DG258" s="17">
        <f>VLOOKUP(DE258,'PAINEL E TARGET'!$S$10:$U$19,3,0)</f>
        <v>1.1000000000000001</v>
      </c>
      <c r="DH258" s="16">
        <f t="shared" si="140"/>
        <v>330.00000000000006</v>
      </c>
      <c r="DI258" s="17">
        <f t="shared" si="126"/>
        <v>0.60299999999999998</v>
      </c>
      <c r="DJ258" s="33" t="str">
        <f>IF(DI258&gt;='PAINEL E TARGET'!$T$11,'PAINEL E TARGET'!$S$11,
IF(DI258&gt;='PAINEL E TARGET'!$T$12,'PAINEL E TARGET'!$S$12,
IF(DI258&gt;='PAINEL E TARGET'!$T$13,'PAINEL E TARGET'!$S$13,
IF(DI258&gt;='PAINEL E TARGET'!$T$14,'PAINEL E TARGET'!$S$14,
IF(DI258&gt;='PAINEL E TARGET'!$T$15,'PAINEL E TARGET'!$S$15,
IF(DI258&gt;='PAINEL E TARGET'!$T$16,'PAINEL E TARGET'!$S$16,
IF(DI258&gt;='PAINEL E TARGET'!$T$17,'PAINEL E TARGET'!$S$17,
IF(DI258&gt;='PAINEL E TARGET'!$T$18,'PAINEL E TARGET'!$S$18,'PAINEL E TARGET'!$S$19))))))))</f>
        <v>Não elegível</v>
      </c>
      <c r="DK258" s="17">
        <f>IFERROR(VLOOKUP($BW258,'PAINEL E TARGET'!$G$1:$Q$99,9,0),0)</f>
        <v>0.05</v>
      </c>
      <c r="DL258" s="17">
        <f>VLOOKUP(DJ258,'PAINEL E TARGET'!$S$10:$U$19,3,0)</f>
        <v>0</v>
      </c>
      <c r="DM258" s="16">
        <f t="shared" si="141"/>
        <v>0</v>
      </c>
      <c r="DN258" s="17">
        <f t="shared" si="127"/>
        <v>0.65700000000000003</v>
      </c>
      <c r="DO258" s="33" t="str">
        <f>IF(DN258&gt;='PAINEL E TARGET'!$T$11,'PAINEL E TARGET'!$S$11,
IF(DN258&gt;='PAINEL E TARGET'!$T$12,'PAINEL E TARGET'!$S$12,
IF(DN258&gt;='PAINEL E TARGET'!$T$13,'PAINEL E TARGET'!$S$13,
IF(DN258&gt;='PAINEL E TARGET'!$T$14,'PAINEL E TARGET'!$S$14,
IF(DN258&gt;='PAINEL E TARGET'!$T$15,'PAINEL E TARGET'!$S$15,
IF(DN258&gt;='PAINEL E TARGET'!$T$16,'PAINEL E TARGET'!$S$16,
IF(DN258&gt;='PAINEL E TARGET'!$T$17,'PAINEL E TARGET'!$S$17,
IF(DN258&gt;='PAINEL E TARGET'!$T$18,'PAINEL E TARGET'!$S$18,'PAINEL E TARGET'!$S$19))))))))</f>
        <v>Não elegível</v>
      </c>
      <c r="DP258" s="17">
        <f>IFERROR(VLOOKUP($BW258,'PAINEL E TARGET'!$G$1:$Q$99,10,0),0)</f>
        <v>0</v>
      </c>
      <c r="DQ258" s="17">
        <f>VLOOKUP(DO258,'PAINEL E TARGET'!$S$10:$U$19,3,0)</f>
        <v>0</v>
      </c>
      <c r="DR258" s="16">
        <f t="shared" si="142"/>
        <v>0</v>
      </c>
      <c r="DS258" s="17">
        <f t="shared" si="128"/>
        <v>0.75</v>
      </c>
      <c r="DT258" s="16">
        <f>IF(DS258&gt;=1,VLOOKUP(BO258,'PAINEL E TARGET'!$S$1:$W$8,5,0),0)</f>
        <v>0</v>
      </c>
      <c r="DU258" s="16">
        <f t="shared" si="143"/>
        <v>1005</v>
      </c>
    </row>
    <row r="259" spans="2:125" s="32" customFormat="1" x14ac:dyDescent="0.2">
      <c r="B259" s="44">
        <v>43541</v>
      </c>
      <c r="C259" s="65">
        <v>1050</v>
      </c>
      <c r="D259" s="66" t="s">
        <v>263</v>
      </c>
      <c r="E259" s="65">
        <v>319</v>
      </c>
      <c r="F259" s="65" t="s">
        <v>943</v>
      </c>
      <c r="G259" s="67">
        <v>2045849.4483309183</v>
      </c>
      <c r="H259" s="67">
        <v>1241141.1694461969</v>
      </c>
      <c r="I259" s="67">
        <v>1072245.5300000003</v>
      </c>
      <c r="J259" s="68">
        <v>0.86391907415208968</v>
      </c>
      <c r="K259" s="67">
        <v>217468.00038801556</v>
      </c>
      <c r="L259" s="67">
        <v>909360.58668027062</v>
      </c>
      <c r="M259" s="67">
        <v>242212.04</v>
      </c>
      <c r="N259" s="67">
        <v>790115.92</v>
      </c>
      <c r="O259" s="67">
        <v>1864955.3013740499</v>
      </c>
      <c r="P259" s="67">
        <v>8824.5096096690049</v>
      </c>
      <c r="Q259" s="67">
        <v>9150</v>
      </c>
      <c r="R259" s="67">
        <v>0</v>
      </c>
      <c r="S259" s="67">
        <v>0</v>
      </c>
      <c r="T259" s="68">
        <v>0.10232749799987613</v>
      </c>
      <c r="U259" s="68">
        <v>8.387501818354258E-2</v>
      </c>
      <c r="V259" s="68">
        <v>0.81967232486857167</v>
      </c>
      <c r="W259" s="67">
        <v>114402.56000000001</v>
      </c>
      <c r="X259" s="67">
        <v>85819.07</v>
      </c>
      <c r="Y259" s="68">
        <v>0.75014990923280034</v>
      </c>
      <c r="Z259" s="68">
        <v>0.15246772399251221</v>
      </c>
      <c r="AA259" s="68">
        <v>0.12194210064793748</v>
      </c>
      <c r="AB259" s="68">
        <v>0.79978960434882684</v>
      </c>
      <c r="AC259" s="67">
        <v>171804.99</v>
      </c>
      <c r="AD259" s="67">
        <v>125884.23999999999</v>
      </c>
      <c r="AE259" s="68">
        <v>0.73271585417862428</v>
      </c>
      <c r="AF259" s="43">
        <v>80</v>
      </c>
      <c r="AG259" s="43">
        <v>64</v>
      </c>
      <c r="AH259" s="43">
        <v>25</v>
      </c>
      <c r="AI259" s="43">
        <v>7</v>
      </c>
      <c r="AJ259" s="67">
        <v>58704.800000000003</v>
      </c>
      <c r="AK259" s="67">
        <v>38377</v>
      </c>
      <c r="AL259" s="68">
        <v>0.65372848557528518</v>
      </c>
      <c r="AM259" s="67">
        <v>11255.199999999999</v>
      </c>
      <c r="AN259" s="67">
        <v>7504.63</v>
      </c>
      <c r="AO259" s="68">
        <v>0.66677002629895521</v>
      </c>
      <c r="AP259" s="67">
        <v>3993.8499999999995</v>
      </c>
      <c r="AQ259" s="67">
        <v>1939.95</v>
      </c>
      <c r="AR259" s="68">
        <v>0.48573431651163673</v>
      </c>
      <c r="AS259" s="67">
        <v>40448.71</v>
      </c>
      <c r="AT259" s="67">
        <v>37997.490000000005</v>
      </c>
      <c r="AU259" s="68">
        <v>0.9393993034635717</v>
      </c>
      <c r="AV259" s="43">
        <v>781</v>
      </c>
      <c r="AW259" s="43">
        <v>279.95</v>
      </c>
      <c r="AX259" s="69">
        <v>0.35845070422535208</v>
      </c>
      <c r="AY259" s="43">
        <v>217468.00038801556</v>
      </c>
      <c r="AZ259" s="43">
        <v>242212.04</v>
      </c>
      <c r="BA259" s="43">
        <v>39708.812328781118</v>
      </c>
      <c r="BB259" s="43">
        <v>42159.94000000001</v>
      </c>
      <c r="BC259" s="43">
        <v>359886.1132955706</v>
      </c>
      <c r="BD259" s="43">
        <v>65982.584831482964</v>
      </c>
      <c r="BE259" s="43">
        <v>190123.47000000006</v>
      </c>
      <c r="BF259" s="43">
        <v>285587.80000000005</v>
      </c>
      <c r="BG259" s="43">
        <v>1299.0399999999997</v>
      </c>
      <c r="BH259" s="43">
        <v>43</v>
      </c>
      <c r="BI259" s="44">
        <v>43173</v>
      </c>
      <c r="BJ259" s="44">
        <v>43541</v>
      </c>
      <c r="BK259" s="44">
        <v>43172</v>
      </c>
      <c r="BL259" s="43">
        <f t="shared" si="129"/>
        <v>1072245.5300000003</v>
      </c>
      <c r="BM259" s="43">
        <f t="shared" si="130"/>
        <v>1032327.9600000001</v>
      </c>
      <c r="BO259" s="16" t="str">
        <f>IFERROR(VLOOKUP($C259,'PORTE LOJA'!A:B,2,0),"PORTE 1")</f>
        <v>PORTE 3</v>
      </c>
      <c r="BP259" s="16">
        <f>VLOOKUP(BO259,'PAINEL E TARGET'!$S$1:$W$8,3,0)</f>
        <v>2400</v>
      </c>
      <c r="BQ259" s="16">
        <f t="shared" ref="BQ259:BQ322" si="144">IF(MID(D259,1,3)="MOB","MOB",IF(G259&gt;0,1,0))</f>
        <v>1</v>
      </c>
      <c r="BR259" s="16">
        <f t="shared" ref="BR259:BR322" si="145">IFERROR(IF(BE259&gt;0,1,0),0)</f>
        <v>1</v>
      </c>
      <c r="BS259" s="16">
        <f t="shared" ref="BS259:BS322" si="146">IFERROR(IF(BF259&gt;0,1,0),0)</f>
        <v>1</v>
      </c>
      <c r="BT259" s="16">
        <f t="shared" ref="BT259:BT322" si="147">IFERROR(IF(BC259&gt;0,1,0),0)</f>
        <v>1</v>
      </c>
      <c r="BU259" s="16">
        <f t="shared" ref="BU259:BU322" si="148">IFERROR(IF(BD259&gt;0,1,0),0)</f>
        <v>1</v>
      </c>
      <c r="BV259" s="16">
        <f t="shared" ref="BV259:BV322" si="149">IFERROR(IF(BH259&gt;0,1,0),0)</f>
        <v>1</v>
      </c>
      <c r="BW259" s="17" t="str">
        <f t="shared" si="131"/>
        <v>111111</v>
      </c>
      <c r="BY259" s="17">
        <f t="shared" ref="BY259:BY322" si="150">IFERROR(ROUND(((I259+S259)/H259),3),0)</f>
        <v>0.86399999999999999</v>
      </c>
      <c r="BZ259" s="17">
        <f t="shared" ref="BZ259:BZ322" si="151">IFERROR(ROUND((M259+N259+S259)/(K259+L259),3),0)</f>
        <v>0.91600000000000004</v>
      </c>
      <c r="CA259" s="17" t="str">
        <f t="shared" si="132"/>
        <v>Sem Retira</v>
      </c>
      <c r="CB259" s="17">
        <f t="shared" si="133"/>
        <v>0.91600000000000004</v>
      </c>
      <c r="CC259" s="33" t="str">
        <f>IF(CB259&gt;='PAINEL E TARGET'!$T$11,'PAINEL E TARGET'!$S$11,
IF(CB259&gt;='PAINEL E TARGET'!$T$12,'PAINEL E TARGET'!$S$12,
IF(CB259&gt;='PAINEL E TARGET'!$T$13,'PAINEL E TARGET'!$S$13,
IF(CB259&gt;='PAINEL E TARGET'!$T$14,'PAINEL E TARGET'!$S$14,
IF(CB259&gt;='PAINEL E TARGET'!$T$15,'PAINEL E TARGET'!$S$15,
IF(CB259&gt;='PAINEL E TARGET'!$T$16,'PAINEL E TARGET'!$S$16,
IF(CB259&gt;='PAINEL E TARGET'!$T$17,'PAINEL E TARGET'!$S$17,
IF(CB259&gt;='PAINEL E TARGET'!$T$18,'PAINEL E TARGET'!$S$18,'PAINEL E TARGET'!$S$19))))))))</f>
        <v>1. Fx de 90% a 99,9%</v>
      </c>
      <c r="CD259" s="17">
        <f>IFERROR(VLOOKUP($BW259,'PAINEL E TARGET'!$G$1:$Q$99,4,0),0)</f>
        <v>0.25</v>
      </c>
      <c r="CE259" s="17">
        <f>VLOOKUP(CC259,'PAINEL E TARGET'!$S$10:$U$19,3,0)</f>
        <v>0.5</v>
      </c>
      <c r="CF259" s="16">
        <f t="shared" si="134"/>
        <v>300</v>
      </c>
      <c r="CG259" s="17">
        <f t="shared" ref="CG259:CG322" si="152">IF(AJ259&gt;0,ROUND(AL259,3),"sem meta")</f>
        <v>0.65400000000000003</v>
      </c>
      <c r="CH259" s="17">
        <f t="shared" ref="CH259:CH322" si="153">IF(AM259&gt;0,ROUND(AO259,3),"sem meta")</f>
        <v>0.66700000000000004</v>
      </c>
      <c r="CI259" s="17">
        <f t="shared" ref="CI259:CI322" si="154">IF(AP259&gt;0,ROUND(AR259,3),"sem meta")</f>
        <v>0.48599999999999999</v>
      </c>
      <c r="CJ259" s="17">
        <f t="shared" ref="CJ259:CJ322" si="155">IF(AS259&gt;0,ROUND(AU259,3),"sem meta")</f>
        <v>0.93899999999999995</v>
      </c>
      <c r="CK259" s="17">
        <f t="shared" ref="CK259:CK322" si="156">IF(AV259&gt;0,ROUND(AX259,3),"sem meta")</f>
        <v>0.35799999999999998</v>
      </c>
      <c r="CL259" s="17">
        <f t="shared" ref="CL259:CL322" si="157">ROUND(Y259,3)</f>
        <v>0.75</v>
      </c>
      <c r="CM259" s="16">
        <f t="shared" ref="CM259:CM322" si="158">IF(OR(CG259&gt;=0.7,CG259="sem meta"),1,0)+
IF(OR(CH259&gt;=0.7,CH259="sem meta"),1,0)+
IF(OR(CI259&gt;=0.7,CI259="sem meta"),1,0)+
IF(OR(CJ259&gt;=0.7,CJ259="sem meta"),1,0)+IF(OR(CK259&gt;=0.7,CK259="sem meta"),1,0)</f>
        <v>1</v>
      </c>
      <c r="CN259" s="17" t="str">
        <f t="shared" si="135"/>
        <v>não ok</v>
      </c>
      <c r="CO259" s="17">
        <f t="shared" si="136"/>
        <v>0</v>
      </c>
      <c r="CP259" s="33" t="str">
        <f>IF(CO259&gt;='PAINEL E TARGET'!$T$11,'PAINEL E TARGET'!$S$11,
IF(CO259&gt;='PAINEL E TARGET'!$T$12,'PAINEL E TARGET'!$S$12,
IF(CO259&gt;='PAINEL E TARGET'!$T$13,'PAINEL E TARGET'!$S$13,
IF(CO259&gt;='PAINEL E TARGET'!$T$14,'PAINEL E TARGET'!$S$14,
IF(CO259&gt;='PAINEL E TARGET'!$T$15,'PAINEL E TARGET'!$S$15,
IF(CO259&gt;='PAINEL E TARGET'!$T$16,'PAINEL E TARGET'!$S$16,
IF(CO259&gt;='PAINEL E TARGET'!$T$17,'PAINEL E TARGET'!$S$17,
IF(CO259&gt;='PAINEL E TARGET'!$T$18,'PAINEL E TARGET'!$S$18,'PAINEL E TARGET'!$S$19))))))))</f>
        <v>Não elegível</v>
      </c>
      <c r="CQ259" s="17">
        <f>IFERROR(VLOOKUP($BW259,'PAINEL E TARGET'!$G$1:$Q$99,5,0),0)</f>
        <v>0.25</v>
      </c>
      <c r="CR259" s="17">
        <f>VLOOKUP(CP259,'PAINEL E TARGET'!$S$10:$U$19,3,0)</f>
        <v>0</v>
      </c>
      <c r="CS259" s="16">
        <f t="shared" si="137"/>
        <v>0</v>
      </c>
      <c r="CT259" s="17">
        <f t="shared" ref="CT259:CT322" si="159">IFERROR(ROUND(AE259,3),0)</f>
        <v>0.73299999999999998</v>
      </c>
      <c r="CU259" s="33" t="str">
        <f>IF(CT259&gt;='PAINEL E TARGET'!$T$11,'PAINEL E TARGET'!$S$11,
IF(CT259&gt;='PAINEL E TARGET'!$T$12,'PAINEL E TARGET'!$S$12,
IF(CT259&gt;='PAINEL E TARGET'!$T$13,'PAINEL E TARGET'!$S$13,
IF(CT259&gt;='PAINEL E TARGET'!$T$14,'PAINEL E TARGET'!$S$14,
IF(CT259&gt;='PAINEL E TARGET'!$T$15,'PAINEL E TARGET'!$S$15,
IF(CT259&gt;='PAINEL E TARGET'!$T$16,'PAINEL E TARGET'!$S$16,
IF(CT259&gt;='PAINEL E TARGET'!$T$17,'PAINEL E TARGET'!$S$17,
IF(CT259&gt;='PAINEL E TARGET'!$T$18,'PAINEL E TARGET'!$S$18,'PAINEL E TARGET'!$S$19))))))))</f>
        <v>Não elegível</v>
      </c>
      <c r="CV259" s="17">
        <f>IFERROR(VLOOKUP($BW259,'PAINEL E TARGET'!$G$1:$Q$99,6,0),0)</f>
        <v>0.2</v>
      </c>
      <c r="CW259" s="17">
        <f>VLOOKUP(CU259,'PAINEL E TARGET'!$S$10:$U$19,3,0)</f>
        <v>0</v>
      </c>
      <c r="CX259" s="16">
        <f t="shared" si="138"/>
        <v>0</v>
      </c>
      <c r="CY259" s="17">
        <f t="shared" ref="CY259:CY322" si="160">IFERROR(ROUND((M259/K259),3),0)</f>
        <v>1.1140000000000001</v>
      </c>
      <c r="CZ259" s="33" t="str">
        <f>IF(CY259&gt;='PAINEL E TARGET'!$T$11,'PAINEL E TARGET'!$S$11,
IF(CY259&gt;='PAINEL E TARGET'!$T$12,'PAINEL E TARGET'!$S$12,
IF(CY259&gt;='PAINEL E TARGET'!$T$13,'PAINEL E TARGET'!$S$13,
IF(CY259&gt;='PAINEL E TARGET'!$T$14,'PAINEL E TARGET'!$S$14,
IF(CY259&gt;='PAINEL E TARGET'!$T$15,'PAINEL E TARGET'!$S$15,
IF(CY259&gt;='PAINEL E TARGET'!$T$16,'PAINEL E TARGET'!$S$16,
IF(CY259&gt;='PAINEL E TARGET'!$T$17,'PAINEL E TARGET'!$S$17,
IF(CY259&gt;='PAINEL E TARGET'!$T$18,'PAINEL E TARGET'!$S$18,'PAINEL E TARGET'!$S$19))))))))</f>
        <v>4. Fx de 110% a 114,9%</v>
      </c>
      <c r="DA259" s="17">
        <f>IFERROR(VLOOKUP($BW259,'PAINEL E TARGET'!$G$1:$Q$99,7,0),0)</f>
        <v>0.15</v>
      </c>
      <c r="DB259" s="17">
        <f>VLOOKUP(CZ259,'PAINEL E TARGET'!$S$10:$U$19,3,0)</f>
        <v>1.2</v>
      </c>
      <c r="DC259" s="16">
        <f t="shared" si="139"/>
        <v>432</v>
      </c>
      <c r="DD259" s="17">
        <f t="shared" ref="DD259:DD322" si="161">IFERROR(ROUND(BB259/BA259,3),0)</f>
        <v>1.0620000000000001</v>
      </c>
      <c r="DE259" s="33" t="str">
        <f>IF(DD259&gt;='PAINEL E TARGET'!$T$11,'PAINEL E TARGET'!$S$11,
IF(DD259&gt;='PAINEL E TARGET'!$T$12,'PAINEL E TARGET'!$S$12,
IF(DD259&gt;='PAINEL E TARGET'!$T$13,'PAINEL E TARGET'!$S$13,
IF(DD259&gt;='PAINEL E TARGET'!$T$14,'PAINEL E TARGET'!$S$14,
IF(DD259&gt;='PAINEL E TARGET'!$T$15,'PAINEL E TARGET'!$S$15,
IF(DD259&gt;='PAINEL E TARGET'!$T$16,'PAINEL E TARGET'!$S$16,
IF(DD259&gt;='PAINEL E TARGET'!$T$17,'PAINEL E TARGET'!$S$17,
IF(DD259&gt;='PAINEL E TARGET'!$T$18,'PAINEL E TARGET'!$S$18,'PAINEL E TARGET'!$S$19))))))))</f>
        <v>3. Fx de 105% a 109,9%</v>
      </c>
      <c r="DF259" s="17">
        <f>IFERROR(VLOOKUP($BW259,'PAINEL E TARGET'!$G$1:$Q$99,8,0),0)</f>
        <v>0.1</v>
      </c>
      <c r="DG259" s="17">
        <f>VLOOKUP(DE259,'PAINEL E TARGET'!$S$10:$U$19,3,0)</f>
        <v>1.1000000000000001</v>
      </c>
      <c r="DH259" s="16">
        <f t="shared" si="140"/>
        <v>264.00000000000006</v>
      </c>
      <c r="DI259" s="17">
        <f t="shared" ref="DI259:DI322" si="162">IFERROR(ROUND((AI259/AH259),3),0)</f>
        <v>0.28000000000000003</v>
      </c>
      <c r="DJ259" s="33" t="str">
        <f>IF(DI259&gt;='PAINEL E TARGET'!$T$11,'PAINEL E TARGET'!$S$11,
IF(DI259&gt;='PAINEL E TARGET'!$T$12,'PAINEL E TARGET'!$S$12,
IF(DI259&gt;='PAINEL E TARGET'!$T$13,'PAINEL E TARGET'!$S$13,
IF(DI259&gt;='PAINEL E TARGET'!$T$14,'PAINEL E TARGET'!$S$14,
IF(DI259&gt;='PAINEL E TARGET'!$T$15,'PAINEL E TARGET'!$S$15,
IF(DI259&gt;='PAINEL E TARGET'!$T$16,'PAINEL E TARGET'!$S$16,
IF(DI259&gt;='PAINEL E TARGET'!$T$17,'PAINEL E TARGET'!$S$17,
IF(DI259&gt;='PAINEL E TARGET'!$T$18,'PAINEL E TARGET'!$S$18,'PAINEL E TARGET'!$S$19))))))))</f>
        <v>Não elegível</v>
      </c>
      <c r="DK259" s="17">
        <f>IFERROR(VLOOKUP($BW259,'PAINEL E TARGET'!$G$1:$Q$99,9,0),0)</f>
        <v>0.05</v>
      </c>
      <c r="DL259" s="17">
        <f>VLOOKUP(DJ259,'PAINEL E TARGET'!$S$10:$U$19,3,0)</f>
        <v>0</v>
      </c>
      <c r="DM259" s="16">
        <f t="shared" si="141"/>
        <v>0</v>
      </c>
      <c r="DN259" s="17">
        <f t="shared" ref="DN259:DN322" si="163">IFERROR(ROUND((AX259),3),0)</f>
        <v>0.35799999999999998</v>
      </c>
      <c r="DO259" s="33" t="str">
        <f>IF(DN259&gt;='PAINEL E TARGET'!$T$11,'PAINEL E TARGET'!$S$11,
IF(DN259&gt;='PAINEL E TARGET'!$T$12,'PAINEL E TARGET'!$S$12,
IF(DN259&gt;='PAINEL E TARGET'!$T$13,'PAINEL E TARGET'!$S$13,
IF(DN259&gt;='PAINEL E TARGET'!$T$14,'PAINEL E TARGET'!$S$14,
IF(DN259&gt;='PAINEL E TARGET'!$T$15,'PAINEL E TARGET'!$S$15,
IF(DN259&gt;='PAINEL E TARGET'!$T$16,'PAINEL E TARGET'!$S$16,
IF(DN259&gt;='PAINEL E TARGET'!$T$17,'PAINEL E TARGET'!$S$17,
IF(DN259&gt;='PAINEL E TARGET'!$T$18,'PAINEL E TARGET'!$S$18,'PAINEL E TARGET'!$S$19))))))))</f>
        <v>Não elegível</v>
      </c>
      <c r="DP259" s="17">
        <f>IFERROR(VLOOKUP($BW259,'PAINEL E TARGET'!$G$1:$Q$99,10,0),0)</f>
        <v>0</v>
      </c>
      <c r="DQ259" s="17">
        <f>VLOOKUP(DO259,'PAINEL E TARGET'!$S$10:$U$19,3,0)</f>
        <v>0</v>
      </c>
      <c r="DR259" s="16">
        <f t="shared" si="142"/>
        <v>0</v>
      </c>
      <c r="DS259" s="17">
        <f t="shared" ref="DS259:DS322" si="164">IFERROR(ROUND(AG259/AF259,3),0)</f>
        <v>0.8</v>
      </c>
      <c r="DT259" s="16">
        <f>IF(DS259&gt;=1,VLOOKUP(BO259,'PAINEL E TARGET'!$S$1:$W$8,5,0),0)</f>
        <v>0</v>
      </c>
      <c r="DU259" s="16">
        <f t="shared" si="143"/>
        <v>996</v>
      </c>
    </row>
    <row r="260" spans="2:125" s="32" customFormat="1" x14ac:dyDescent="0.2">
      <c r="B260" s="44">
        <v>43541</v>
      </c>
      <c r="C260" s="65">
        <v>1051</v>
      </c>
      <c r="D260" s="66" t="s">
        <v>264</v>
      </c>
      <c r="E260" s="65">
        <v>112</v>
      </c>
      <c r="F260" s="65" t="s">
        <v>1018</v>
      </c>
      <c r="G260" s="67">
        <v>2861862.0039155423</v>
      </c>
      <c r="H260" s="67">
        <v>1626467.5795637257</v>
      </c>
      <c r="I260" s="67">
        <v>1319887.6299999999</v>
      </c>
      <c r="J260" s="68">
        <v>0.81150564978002138</v>
      </c>
      <c r="K260" s="67">
        <v>346823.96666842612</v>
      </c>
      <c r="L260" s="67">
        <v>1205364.5106925352</v>
      </c>
      <c r="M260" s="67">
        <v>334397.01</v>
      </c>
      <c r="N260" s="67">
        <v>960842.7300000001</v>
      </c>
      <c r="O260" s="67">
        <v>2733299.4350929856</v>
      </c>
      <c r="P260" s="67">
        <v>9198.1103879018538</v>
      </c>
      <c r="Q260" s="67">
        <v>0</v>
      </c>
      <c r="R260" s="67">
        <v>0</v>
      </c>
      <c r="S260" s="67">
        <v>1798</v>
      </c>
      <c r="T260" s="68">
        <v>0.1038131367691143</v>
      </c>
      <c r="U260" s="68">
        <v>0.10106559886743437</v>
      </c>
      <c r="V260" s="68">
        <v>0.9735338128950809</v>
      </c>
      <c r="W260" s="67">
        <v>160182.67000000001</v>
      </c>
      <c r="X260" s="67">
        <v>130904.17999999998</v>
      </c>
      <c r="Y260" s="68">
        <v>0.81721811729071547</v>
      </c>
      <c r="Z260" s="68">
        <v>0.20971659997982356</v>
      </c>
      <c r="AA260" s="68">
        <v>0.21374000615515393</v>
      </c>
      <c r="AB260" s="68">
        <v>1.0191849675977842</v>
      </c>
      <c r="AC260" s="67">
        <v>325519.69</v>
      </c>
      <c r="AD260" s="67">
        <v>276844.55</v>
      </c>
      <c r="AE260" s="68">
        <v>0.85046944472084007</v>
      </c>
      <c r="AF260" s="43">
        <v>80</v>
      </c>
      <c r="AG260" s="43">
        <v>76</v>
      </c>
      <c r="AH260" s="43">
        <v>48</v>
      </c>
      <c r="AI260" s="43">
        <v>33</v>
      </c>
      <c r="AJ260" s="67">
        <v>93509.86</v>
      </c>
      <c r="AK260" s="67">
        <v>76484</v>
      </c>
      <c r="AL260" s="68">
        <v>0.81792444133698838</v>
      </c>
      <c r="AM260" s="67">
        <v>22769.340000000004</v>
      </c>
      <c r="AN260" s="67">
        <v>18453.78</v>
      </c>
      <c r="AO260" s="68">
        <v>0.81046617952035482</v>
      </c>
      <c r="AP260" s="67">
        <v>11464.32</v>
      </c>
      <c r="AQ260" s="67">
        <v>8137.6699999999983</v>
      </c>
      <c r="AR260" s="68">
        <v>0.70982578992910161</v>
      </c>
      <c r="AS260" s="67">
        <v>32439.15</v>
      </c>
      <c r="AT260" s="67">
        <v>27828.73</v>
      </c>
      <c r="AU260" s="68">
        <v>0.85787482101103141</v>
      </c>
      <c r="AV260" s="43">
        <v>3477.0599999999995</v>
      </c>
      <c r="AW260" s="43">
        <v>3139.3799999999992</v>
      </c>
      <c r="AX260" s="69">
        <v>0.90288347051819628</v>
      </c>
      <c r="AY260" s="43">
        <v>346823.96666842612</v>
      </c>
      <c r="AZ260" s="43">
        <v>334397.00999999995</v>
      </c>
      <c r="BA260" s="43">
        <v>54568.224578936417</v>
      </c>
      <c r="BB260" s="43">
        <v>57276.12999999999</v>
      </c>
      <c r="BC260" s="43">
        <v>610611.55654501938</v>
      </c>
      <c r="BD260" s="43">
        <v>96198.301980626115</v>
      </c>
      <c r="BE260" s="43">
        <v>283619.55000000005</v>
      </c>
      <c r="BF260" s="43">
        <v>576387.03999999992</v>
      </c>
      <c r="BG260" s="43">
        <v>6133.6899999999978</v>
      </c>
      <c r="BH260" s="43">
        <v>84</v>
      </c>
      <c r="BI260" s="44">
        <v>43173</v>
      </c>
      <c r="BJ260" s="44">
        <v>43541</v>
      </c>
      <c r="BK260" s="44">
        <v>43172</v>
      </c>
      <c r="BL260" s="43">
        <f t="shared" ref="BL260:BL323" si="165">IFERROR(I260+S260,0)</f>
        <v>1321685.6299999999</v>
      </c>
      <c r="BM260" s="43">
        <f t="shared" ref="BM260:BM323" si="166">IFERROR(M260+N260+S260,0)</f>
        <v>1297037.7400000002</v>
      </c>
      <c r="BO260" s="16" t="str">
        <f>IFERROR(VLOOKUP($C260,'PORTE LOJA'!A:B,2,0),"PORTE 1")</f>
        <v>PORTE 4</v>
      </c>
      <c r="BP260" s="16">
        <f>VLOOKUP(BO260,'PAINEL E TARGET'!$S$1:$W$8,3,0)</f>
        <v>3000</v>
      </c>
      <c r="BQ260" s="16">
        <f t="shared" si="144"/>
        <v>1</v>
      </c>
      <c r="BR260" s="16">
        <f t="shared" si="145"/>
        <v>1</v>
      </c>
      <c r="BS260" s="16">
        <f t="shared" si="146"/>
        <v>1</v>
      </c>
      <c r="BT260" s="16">
        <f t="shared" si="147"/>
        <v>1</v>
      </c>
      <c r="BU260" s="16">
        <f t="shared" si="148"/>
        <v>1</v>
      </c>
      <c r="BV260" s="16">
        <f t="shared" si="149"/>
        <v>1</v>
      </c>
      <c r="BW260" s="17" t="str">
        <f t="shared" ref="BW260:BW323" si="167">CONCATENATE(BQ260,BR260,BS260,BT260,BU260,BV260)</f>
        <v>111111</v>
      </c>
      <c r="BY260" s="17">
        <f t="shared" si="150"/>
        <v>0.81299999999999994</v>
      </c>
      <c r="BZ260" s="17">
        <f t="shared" si="151"/>
        <v>0.83599999999999997</v>
      </c>
      <c r="CA260" s="17" t="str">
        <f t="shared" ref="CA260:CA323" si="168">IF(BZ260&gt;BY260,"Sem Retira","Com Retira")</f>
        <v>Sem Retira</v>
      </c>
      <c r="CB260" s="17">
        <f t="shared" ref="CB260:CB323" si="169">MAX(BY260:BZ260)</f>
        <v>0.83599999999999997</v>
      </c>
      <c r="CC260" s="33" t="str">
        <f>IF(CB260&gt;='PAINEL E TARGET'!$T$11,'PAINEL E TARGET'!$S$11,
IF(CB260&gt;='PAINEL E TARGET'!$T$12,'PAINEL E TARGET'!$S$12,
IF(CB260&gt;='PAINEL E TARGET'!$T$13,'PAINEL E TARGET'!$S$13,
IF(CB260&gt;='PAINEL E TARGET'!$T$14,'PAINEL E TARGET'!$S$14,
IF(CB260&gt;='PAINEL E TARGET'!$T$15,'PAINEL E TARGET'!$S$15,
IF(CB260&gt;='PAINEL E TARGET'!$T$16,'PAINEL E TARGET'!$S$16,
IF(CB260&gt;='PAINEL E TARGET'!$T$17,'PAINEL E TARGET'!$S$17,
IF(CB260&gt;='PAINEL E TARGET'!$T$18,'PAINEL E TARGET'!$S$18,'PAINEL E TARGET'!$S$19))))))))</f>
        <v>Não elegível</v>
      </c>
      <c r="CD260" s="17">
        <f>IFERROR(VLOOKUP($BW260,'PAINEL E TARGET'!$G$1:$Q$99,4,0),0)</f>
        <v>0.25</v>
      </c>
      <c r="CE260" s="17">
        <f>VLOOKUP(CC260,'PAINEL E TARGET'!$S$10:$U$19,3,0)</f>
        <v>0</v>
      </c>
      <c r="CF260" s="16">
        <f t="shared" ref="CF260:CF323" si="170">CE260*CD260*$BP260</f>
        <v>0</v>
      </c>
      <c r="CG260" s="17">
        <f t="shared" si="152"/>
        <v>0.81799999999999995</v>
      </c>
      <c r="CH260" s="17">
        <f t="shared" si="153"/>
        <v>0.81</v>
      </c>
      <c r="CI260" s="17">
        <f t="shared" si="154"/>
        <v>0.71</v>
      </c>
      <c r="CJ260" s="17">
        <f t="shared" si="155"/>
        <v>0.85799999999999998</v>
      </c>
      <c r="CK260" s="17">
        <f t="shared" si="156"/>
        <v>0.90300000000000002</v>
      </c>
      <c r="CL260" s="17">
        <f t="shared" si="157"/>
        <v>0.81699999999999995</v>
      </c>
      <c r="CM260" s="16">
        <f t="shared" si="158"/>
        <v>5</v>
      </c>
      <c r="CN260" s="17" t="str">
        <f t="shared" ref="CN260:CN323" si="171">IF(CM260=5,"ok","não ok")</f>
        <v>ok</v>
      </c>
      <c r="CO260" s="17">
        <f t="shared" ref="CO260:CO323" si="172">IF(CN260="ok",CL260,0)</f>
        <v>0.81699999999999995</v>
      </c>
      <c r="CP260" s="33" t="str">
        <f>IF(CO260&gt;='PAINEL E TARGET'!$T$11,'PAINEL E TARGET'!$S$11,
IF(CO260&gt;='PAINEL E TARGET'!$T$12,'PAINEL E TARGET'!$S$12,
IF(CO260&gt;='PAINEL E TARGET'!$T$13,'PAINEL E TARGET'!$S$13,
IF(CO260&gt;='PAINEL E TARGET'!$T$14,'PAINEL E TARGET'!$S$14,
IF(CO260&gt;='PAINEL E TARGET'!$T$15,'PAINEL E TARGET'!$S$15,
IF(CO260&gt;='PAINEL E TARGET'!$T$16,'PAINEL E TARGET'!$S$16,
IF(CO260&gt;='PAINEL E TARGET'!$T$17,'PAINEL E TARGET'!$S$17,
IF(CO260&gt;='PAINEL E TARGET'!$T$18,'PAINEL E TARGET'!$S$18,'PAINEL E TARGET'!$S$19))))))))</f>
        <v>Não elegível</v>
      </c>
      <c r="CQ260" s="17">
        <f>IFERROR(VLOOKUP($BW260,'PAINEL E TARGET'!$G$1:$Q$99,5,0),0)</f>
        <v>0.25</v>
      </c>
      <c r="CR260" s="17">
        <f>VLOOKUP(CP260,'PAINEL E TARGET'!$S$10:$U$19,3,0)</f>
        <v>0</v>
      </c>
      <c r="CS260" s="16">
        <f t="shared" ref="CS260:CS323" si="173">CR260*CQ260*$BP260</f>
        <v>0</v>
      </c>
      <c r="CT260" s="17">
        <f t="shared" si="159"/>
        <v>0.85</v>
      </c>
      <c r="CU260" s="33" t="str">
        <f>IF(CT260&gt;='PAINEL E TARGET'!$T$11,'PAINEL E TARGET'!$S$11,
IF(CT260&gt;='PAINEL E TARGET'!$T$12,'PAINEL E TARGET'!$S$12,
IF(CT260&gt;='PAINEL E TARGET'!$T$13,'PAINEL E TARGET'!$S$13,
IF(CT260&gt;='PAINEL E TARGET'!$T$14,'PAINEL E TARGET'!$S$14,
IF(CT260&gt;='PAINEL E TARGET'!$T$15,'PAINEL E TARGET'!$S$15,
IF(CT260&gt;='PAINEL E TARGET'!$T$16,'PAINEL E TARGET'!$S$16,
IF(CT260&gt;='PAINEL E TARGET'!$T$17,'PAINEL E TARGET'!$S$17,
IF(CT260&gt;='PAINEL E TARGET'!$T$18,'PAINEL E TARGET'!$S$18,'PAINEL E TARGET'!$S$19))))))))</f>
        <v>Não elegível</v>
      </c>
      <c r="CV260" s="17">
        <f>IFERROR(VLOOKUP($BW260,'PAINEL E TARGET'!$G$1:$Q$99,6,0),0)</f>
        <v>0.2</v>
      </c>
      <c r="CW260" s="17">
        <f>VLOOKUP(CU260,'PAINEL E TARGET'!$S$10:$U$19,3,0)</f>
        <v>0</v>
      </c>
      <c r="CX260" s="16">
        <f t="shared" ref="CX260:CX323" si="174">CW260*CV260*$BP260</f>
        <v>0</v>
      </c>
      <c r="CY260" s="17">
        <f t="shared" si="160"/>
        <v>0.96399999999999997</v>
      </c>
      <c r="CZ260" s="33" t="str">
        <f>IF(CY260&gt;='PAINEL E TARGET'!$T$11,'PAINEL E TARGET'!$S$11,
IF(CY260&gt;='PAINEL E TARGET'!$T$12,'PAINEL E TARGET'!$S$12,
IF(CY260&gt;='PAINEL E TARGET'!$T$13,'PAINEL E TARGET'!$S$13,
IF(CY260&gt;='PAINEL E TARGET'!$T$14,'PAINEL E TARGET'!$S$14,
IF(CY260&gt;='PAINEL E TARGET'!$T$15,'PAINEL E TARGET'!$S$15,
IF(CY260&gt;='PAINEL E TARGET'!$T$16,'PAINEL E TARGET'!$S$16,
IF(CY260&gt;='PAINEL E TARGET'!$T$17,'PAINEL E TARGET'!$S$17,
IF(CY260&gt;='PAINEL E TARGET'!$T$18,'PAINEL E TARGET'!$S$18,'PAINEL E TARGET'!$S$19))))))))</f>
        <v>1. Fx de 90% a 99,9%</v>
      </c>
      <c r="DA260" s="17">
        <f>IFERROR(VLOOKUP($BW260,'PAINEL E TARGET'!$G$1:$Q$99,7,0),0)</f>
        <v>0.15</v>
      </c>
      <c r="DB260" s="17">
        <f>VLOOKUP(CZ260,'PAINEL E TARGET'!$S$10:$U$19,3,0)</f>
        <v>0.5</v>
      </c>
      <c r="DC260" s="16">
        <f t="shared" ref="DC260:DC323" si="175">DB260*DA260*$BP260</f>
        <v>225</v>
      </c>
      <c r="DD260" s="17">
        <f t="shared" si="161"/>
        <v>1.05</v>
      </c>
      <c r="DE260" s="33" t="str">
        <f>IF(DD260&gt;='PAINEL E TARGET'!$T$11,'PAINEL E TARGET'!$S$11,
IF(DD260&gt;='PAINEL E TARGET'!$T$12,'PAINEL E TARGET'!$S$12,
IF(DD260&gt;='PAINEL E TARGET'!$T$13,'PAINEL E TARGET'!$S$13,
IF(DD260&gt;='PAINEL E TARGET'!$T$14,'PAINEL E TARGET'!$S$14,
IF(DD260&gt;='PAINEL E TARGET'!$T$15,'PAINEL E TARGET'!$S$15,
IF(DD260&gt;='PAINEL E TARGET'!$T$16,'PAINEL E TARGET'!$S$16,
IF(DD260&gt;='PAINEL E TARGET'!$T$17,'PAINEL E TARGET'!$S$17,
IF(DD260&gt;='PAINEL E TARGET'!$T$18,'PAINEL E TARGET'!$S$18,'PAINEL E TARGET'!$S$19))))))))</f>
        <v>3. Fx de 105% a 109,9%</v>
      </c>
      <c r="DF260" s="17">
        <f>IFERROR(VLOOKUP($BW260,'PAINEL E TARGET'!$G$1:$Q$99,8,0),0)</f>
        <v>0.1</v>
      </c>
      <c r="DG260" s="17">
        <f>VLOOKUP(DE260,'PAINEL E TARGET'!$S$10:$U$19,3,0)</f>
        <v>1.1000000000000001</v>
      </c>
      <c r="DH260" s="16">
        <f t="shared" ref="DH260:DH323" si="176">DG260*DF260*$BP260</f>
        <v>330.00000000000006</v>
      </c>
      <c r="DI260" s="17">
        <f t="shared" si="162"/>
        <v>0.68799999999999994</v>
      </c>
      <c r="DJ260" s="33" t="str">
        <f>IF(DI260&gt;='PAINEL E TARGET'!$T$11,'PAINEL E TARGET'!$S$11,
IF(DI260&gt;='PAINEL E TARGET'!$T$12,'PAINEL E TARGET'!$S$12,
IF(DI260&gt;='PAINEL E TARGET'!$T$13,'PAINEL E TARGET'!$S$13,
IF(DI260&gt;='PAINEL E TARGET'!$T$14,'PAINEL E TARGET'!$S$14,
IF(DI260&gt;='PAINEL E TARGET'!$T$15,'PAINEL E TARGET'!$S$15,
IF(DI260&gt;='PAINEL E TARGET'!$T$16,'PAINEL E TARGET'!$S$16,
IF(DI260&gt;='PAINEL E TARGET'!$T$17,'PAINEL E TARGET'!$S$17,
IF(DI260&gt;='PAINEL E TARGET'!$T$18,'PAINEL E TARGET'!$S$18,'PAINEL E TARGET'!$S$19))))))))</f>
        <v>Não elegível</v>
      </c>
      <c r="DK260" s="17">
        <f>IFERROR(VLOOKUP($BW260,'PAINEL E TARGET'!$G$1:$Q$99,9,0),0)</f>
        <v>0.05</v>
      </c>
      <c r="DL260" s="17">
        <f>VLOOKUP(DJ260,'PAINEL E TARGET'!$S$10:$U$19,3,0)</f>
        <v>0</v>
      </c>
      <c r="DM260" s="16">
        <f t="shared" ref="DM260:DM323" si="177">DL260*DK260*$BP260</f>
        <v>0</v>
      </c>
      <c r="DN260" s="17">
        <f t="shared" si="163"/>
        <v>0.90300000000000002</v>
      </c>
      <c r="DO260" s="33" t="str">
        <f>IF(DN260&gt;='PAINEL E TARGET'!$T$11,'PAINEL E TARGET'!$S$11,
IF(DN260&gt;='PAINEL E TARGET'!$T$12,'PAINEL E TARGET'!$S$12,
IF(DN260&gt;='PAINEL E TARGET'!$T$13,'PAINEL E TARGET'!$S$13,
IF(DN260&gt;='PAINEL E TARGET'!$T$14,'PAINEL E TARGET'!$S$14,
IF(DN260&gt;='PAINEL E TARGET'!$T$15,'PAINEL E TARGET'!$S$15,
IF(DN260&gt;='PAINEL E TARGET'!$T$16,'PAINEL E TARGET'!$S$16,
IF(DN260&gt;='PAINEL E TARGET'!$T$17,'PAINEL E TARGET'!$S$17,
IF(DN260&gt;='PAINEL E TARGET'!$T$18,'PAINEL E TARGET'!$S$18,'PAINEL E TARGET'!$S$19))))))))</f>
        <v>1. Fx de 90% a 99,9%</v>
      </c>
      <c r="DP260" s="17">
        <f>IFERROR(VLOOKUP($BW260,'PAINEL E TARGET'!$G$1:$Q$99,10,0),0)</f>
        <v>0</v>
      </c>
      <c r="DQ260" s="17">
        <f>VLOOKUP(DO260,'PAINEL E TARGET'!$S$10:$U$19,3,0)</f>
        <v>0.5</v>
      </c>
      <c r="DR260" s="16">
        <f t="shared" ref="DR260:DR323" si="178">DQ260*DP260*$BP260</f>
        <v>0</v>
      </c>
      <c r="DS260" s="17">
        <f t="shared" si="164"/>
        <v>0.95</v>
      </c>
      <c r="DT260" s="16">
        <f>IF(DS260&gt;=1,VLOOKUP(BO260,'PAINEL E TARGET'!$S$1:$W$8,5,0),0)</f>
        <v>0</v>
      </c>
      <c r="DU260" s="16">
        <f t="shared" ref="DU260:DU323" si="179">SUM(CF260,CS260,CX260,DC260,DH260,DM260,DT260,DR260)</f>
        <v>555</v>
      </c>
    </row>
    <row r="261" spans="2:125" s="32" customFormat="1" x14ac:dyDescent="0.2">
      <c r="B261" s="44">
        <v>43541</v>
      </c>
      <c r="C261" s="65">
        <v>1052</v>
      </c>
      <c r="D261" s="66" t="s">
        <v>265</v>
      </c>
      <c r="E261" s="65">
        <v>515</v>
      </c>
      <c r="F261" s="65" t="s">
        <v>944</v>
      </c>
      <c r="G261" s="67">
        <v>2826817.8741341704</v>
      </c>
      <c r="H261" s="67">
        <v>1659411.6676536559</v>
      </c>
      <c r="I261" s="67">
        <v>1197745.28</v>
      </c>
      <c r="J261" s="68">
        <v>0.7217891155927364</v>
      </c>
      <c r="K261" s="67">
        <v>181504.89880424266</v>
      </c>
      <c r="L261" s="67">
        <v>1374006.5572337059</v>
      </c>
      <c r="M261" s="67">
        <v>137203.43</v>
      </c>
      <c r="N261" s="67">
        <v>1034986.1699999999</v>
      </c>
      <c r="O261" s="67">
        <v>2651650.6096409867</v>
      </c>
      <c r="P261" s="67" t="s">
        <v>1082</v>
      </c>
      <c r="Q261" s="67" t="s">
        <v>1082</v>
      </c>
      <c r="R261" s="67">
        <v>0</v>
      </c>
      <c r="S261" s="67">
        <v>0</v>
      </c>
      <c r="T261" s="68">
        <v>0.10354414258718936</v>
      </c>
      <c r="U261" s="68">
        <v>9.6218188593381132E-2</v>
      </c>
      <c r="V261" s="68">
        <v>0.92924801142044899</v>
      </c>
      <c r="W261" s="67">
        <v>161064.09999999998</v>
      </c>
      <c r="X261" s="67">
        <v>112785.96</v>
      </c>
      <c r="Y261" s="68">
        <v>0.7002551158203475</v>
      </c>
      <c r="Z261" s="68">
        <v>0.21842489727810202</v>
      </c>
      <c r="AA261" s="68">
        <v>0.19118420774250167</v>
      </c>
      <c r="AB261" s="68">
        <v>0.87528578529709877</v>
      </c>
      <c r="AC261" s="67">
        <v>339762.43000000005</v>
      </c>
      <c r="AD261" s="67">
        <v>224104.13999999996</v>
      </c>
      <c r="AE261" s="68">
        <v>0.65959070283315291</v>
      </c>
      <c r="AF261" s="43">
        <v>80</v>
      </c>
      <c r="AG261" s="43">
        <v>78</v>
      </c>
      <c r="AH261" s="43">
        <v>50</v>
      </c>
      <c r="AI261" s="43">
        <v>26</v>
      </c>
      <c r="AJ261" s="67">
        <v>73844.95</v>
      </c>
      <c r="AK261" s="67">
        <v>52426.3</v>
      </c>
      <c r="AL261" s="68">
        <v>0.70995105284789284</v>
      </c>
      <c r="AM261" s="67">
        <v>19906.349999999995</v>
      </c>
      <c r="AN261" s="67">
        <v>12411.8</v>
      </c>
      <c r="AO261" s="68">
        <v>0.62350958362532571</v>
      </c>
      <c r="AP261" s="67">
        <v>5575.630000000001</v>
      </c>
      <c r="AQ261" s="67">
        <v>5055.9700000000012</v>
      </c>
      <c r="AR261" s="68">
        <v>0.90679797619282487</v>
      </c>
      <c r="AS261" s="67">
        <v>61737.17</v>
      </c>
      <c r="AT261" s="67">
        <v>42891.89</v>
      </c>
      <c r="AU261" s="68">
        <v>0.69474985652889498</v>
      </c>
      <c r="AV261" s="43">
        <v>1609.33</v>
      </c>
      <c r="AW261" s="43">
        <v>449.91</v>
      </c>
      <c r="AX261" s="69">
        <v>0.27956354507776532</v>
      </c>
      <c r="AY261" s="43">
        <v>181504.89880424266</v>
      </c>
      <c r="AZ261" s="43">
        <v>137203.43</v>
      </c>
      <c r="BA261" s="43">
        <v>69987.280599206657</v>
      </c>
      <c r="BB261" s="43">
        <v>58372.500000000007</v>
      </c>
      <c r="BC261" s="43">
        <v>309404.90499815519</v>
      </c>
      <c r="BD261" s="43">
        <v>119494.00749086795</v>
      </c>
      <c r="BE261" s="43">
        <v>276119.95999999996</v>
      </c>
      <c r="BF261" s="43">
        <v>582471.27999999991</v>
      </c>
      <c r="BG261" s="43">
        <v>2750.1000000000004</v>
      </c>
      <c r="BH261" s="43">
        <v>81</v>
      </c>
      <c r="BI261" s="44">
        <v>43173</v>
      </c>
      <c r="BJ261" s="44">
        <v>43541</v>
      </c>
      <c r="BK261" s="44">
        <v>43172</v>
      </c>
      <c r="BL261" s="43">
        <f t="shared" si="165"/>
        <v>1197745.28</v>
      </c>
      <c r="BM261" s="43">
        <f t="shared" si="166"/>
        <v>1172189.5999999999</v>
      </c>
      <c r="BO261" s="16" t="str">
        <f>IFERROR(VLOOKUP($C261,'PORTE LOJA'!A:B,2,0),"PORTE 1")</f>
        <v>PORTE 4</v>
      </c>
      <c r="BP261" s="16">
        <f>VLOOKUP(BO261,'PAINEL E TARGET'!$S$1:$W$8,3,0)</f>
        <v>3000</v>
      </c>
      <c r="BQ261" s="16">
        <f t="shared" si="144"/>
        <v>1</v>
      </c>
      <c r="BR261" s="16">
        <f t="shared" si="145"/>
        <v>1</v>
      </c>
      <c r="BS261" s="16">
        <f t="shared" si="146"/>
        <v>1</v>
      </c>
      <c r="BT261" s="16">
        <f t="shared" si="147"/>
        <v>1</v>
      </c>
      <c r="BU261" s="16">
        <f t="shared" si="148"/>
        <v>1</v>
      </c>
      <c r="BV261" s="16">
        <f t="shared" si="149"/>
        <v>1</v>
      </c>
      <c r="BW261" s="17" t="str">
        <f t="shared" si="167"/>
        <v>111111</v>
      </c>
      <c r="BY261" s="17">
        <f t="shared" si="150"/>
        <v>0.72199999999999998</v>
      </c>
      <c r="BZ261" s="17">
        <f t="shared" si="151"/>
        <v>0.754</v>
      </c>
      <c r="CA261" s="17" t="str">
        <f t="shared" si="168"/>
        <v>Sem Retira</v>
      </c>
      <c r="CB261" s="17">
        <f t="shared" si="169"/>
        <v>0.754</v>
      </c>
      <c r="CC261" s="33" t="str">
        <f>IF(CB261&gt;='PAINEL E TARGET'!$T$11,'PAINEL E TARGET'!$S$11,
IF(CB261&gt;='PAINEL E TARGET'!$T$12,'PAINEL E TARGET'!$S$12,
IF(CB261&gt;='PAINEL E TARGET'!$T$13,'PAINEL E TARGET'!$S$13,
IF(CB261&gt;='PAINEL E TARGET'!$T$14,'PAINEL E TARGET'!$S$14,
IF(CB261&gt;='PAINEL E TARGET'!$T$15,'PAINEL E TARGET'!$S$15,
IF(CB261&gt;='PAINEL E TARGET'!$T$16,'PAINEL E TARGET'!$S$16,
IF(CB261&gt;='PAINEL E TARGET'!$T$17,'PAINEL E TARGET'!$S$17,
IF(CB261&gt;='PAINEL E TARGET'!$T$18,'PAINEL E TARGET'!$S$18,'PAINEL E TARGET'!$S$19))))))))</f>
        <v>Não elegível</v>
      </c>
      <c r="CD261" s="17">
        <f>IFERROR(VLOOKUP($BW261,'PAINEL E TARGET'!$G$1:$Q$99,4,0),0)</f>
        <v>0.25</v>
      </c>
      <c r="CE261" s="17">
        <f>VLOOKUP(CC261,'PAINEL E TARGET'!$S$10:$U$19,3,0)</f>
        <v>0</v>
      </c>
      <c r="CF261" s="16">
        <f t="shared" si="170"/>
        <v>0</v>
      </c>
      <c r="CG261" s="17">
        <f t="shared" si="152"/>
        <v>0.71</v>
      </c>
      <c r="CH261" s="17">
        <f t="shared" si="153"/>
        <v>0.624</v>
      </c>
      <c r="CI261" s="17">
        <f t="shared" si="154"/>
        <v>0.90700000000000003</v>
      </c>
      <c r="CJ261" s="17">
        <f t="shared" si="155"/>
        <v>0.69499999999999995</v>
      </c>
      <c r="CK261" s="17">
        <f t="shared" si="156"/>
        <v>0.28000000000000003</v>
      </c>
      <c r="CL261" s="17">
        <f t="shared" si="157"/>
        <v>0.7</v>
      </c>
      <c r="CM261" s="16">
        <f t="shared" si="158"/>
        <v>2</v>
      </c>
      <c r="CN261" s="17" t="str">
        <f t="shared" si="171"/>
        <v>não ok</v>
      </c>
      <c r="CO261" s="17">
        <f t="shared" si="172"/>
        <v>0</v>
      </c>
      <c r="CP261" s="33" t="str">
        <f>IF(CO261&gt;='PAINEL E TARGET'!$T$11,'PAINEL E TARGET'!$S$11,
IF(CO261&gt;='PAINEL E TARGET'!$T$12,'PAINEL E TARGET'!$S$12,
IF(CO261&gt;='PAINEL E TARGET'!$T$13,'PAINEL E TARGET'!$S$13,
IF(CO261&gt;='PAINEL E TARGET'!$T$14,'PAINEL E TARGET'!$S$14,
IF(CO261&gt;='PAINEL E TARGET'!$T$15,'PAINEL E TARGET'!$S$15,
IF(CO261&gt;='PAINEL E TARGET'!$T$16,'PAINEL E TARGET'!$S$16,
IF(CO261&gt;='PAINEL E TARGET'!$T$17,'PAINEL E TARGET'!$S$17,
IF(CO261&gt;='PAINEL E TARGET'!$T$18,'PAINEL E TARGET'!$S$18,'PAINEL E TARGET'!$S$19))))))))</f>
        <v>Não elegível</v>
      </c>
      <c r="CQ261" s="17">
        <f>IFERROR(VLOOKUP($BW261,'PAINEL E TARGET'!$G$1:$Q$99,5,0),0)</f>
        <v>0.25</v>
      </c>
      <c r="CR261" s="17">
        <f>VLOOKUP(CP261,'PAINEL E TARGET'!$S$10:$U$19,3,0)</f>
        <v>0</v>
      </c>
      <c r="CS261" s="16">
        <f t="shared" si="173"/>
        <v>0</v>
      </c>
      <c r="CT261" s="17">
        <f t="shared" si="159"/>
        <v>0.66</v>
      </c>
      <c r="CU261" s="33" t="str">
        <f>IF(CT261&gt;='PAINEL E TARGET'!$T$11,'PAINEL E TARGET'!$S$11,
IF(CT261&gt;='PAINEL E TARGET'!$T$12,'PAINEL E TARGET'!$S$12,
IF(CT261&gt;='PAINEL E TARGET'!$T$13,'PAINEL E TARGET'!$S$13,
IF(CT261&gt;='PAINEL E TARGET'!$T$14,'PAINEL E TARGET'!$S$14,
IF(CT261&gt;='PAINEL E TARGET'!$T$15,'PAINEL E TARGET'!$S$15,
IF(CT261&gt;='PAINEL E TARGET'!$T$16,'PAINEL E TARGET'!$S$16,
IF(CT261&gt;='PAINEL E TARGET'!$T$17,'PAINEL E TARGET'!$S$17,
IF(CT261&gt;='PAINEL E TARGET'!$T$18,'PAINEL E TARGET'!$S$18,'PAINEL E TARGET'!$S$19))))))))</f>
        <v>Não elegível</v>
      </c>
      <c r="CV261" s="17">
        <f>IFERROR(VLOOKUP($BW261,'PAINEL E TARGET'!$G$1:$Q$99,6,0),0)</f>
        <v>0.2</v>
      </c>
      <c r="CW261" s="17">
        <f>VLOOKUP(CU261,'PAINEL E TARGET'!$S$10:$U$19,3,0)</f>
        <v>0</v>
      </c>
      <c r="CX261" s="16">
        <f t="shared" si="174"/>
        <v>0</v>
      </c>
      <c r="CY261" s="17">
        <f t="shared" si="160"/>
        <v>0.75600000000000001</v>
      </c>
      <c r="CZ261" s="33" t="str">
        <f>IF(CY261&gt;='PAINEL E TARGET'!$T$11,'PAINEL E TARGET'!$S$11,
IF(CY261&gt;='PAINEL E TARGET'!$T$12,'PAINEL E TARGET'!$S$12,
IF(CY261&gt;='PAINEL E TARGET'!$T$13,'PAINEL E TARGET'!$S$13,
IF(CY261&gt;='PAINEL E TARGET'!$T$14,'PAINEL E TARGET'!$S$14,
IF(CY261&gt;='PAINEL E TARGET'!$T$15,'PAINEL E TARGET'!$S$15,
IF(CY261&gt;='PAINEL E TARGET'!$T$16,'PAINEL E TARGET'!$S$16,
IF(CY261&gt;='PAINEL E TARGET'!$T$17,'PAINEL E TARGET'!$S$17,
IF(CY261&gt;='PAINEL E TARGET'!$T$18,'PAINEL E TARGET'!$S$18,'PAINEL E TARGET'!$S$19))))))))</f>
        <v>Não elegível</v>
      </c>
      <c r="DA261" s="17">
        <f>IFERROR(VLOOKUP($BW261,'PAINEL E TARGET'!$G$1:$Q$99,7,0),0)</f>
        <v>0.15</v>
      </c>
      <c r="DB261" s="17">
        <f>VLOOKUP(CZ261,'PAINEL E TARGET'!$S$10:$U$19,3,0)</f>
        <v>0</v>
      </c>
      <c r="DC261" s="16">
        <f t="shared" si="175"/>
        <v>0</v>
      </c>
      <c r="DD261" s="17">
        <f t="shared" si="161"/>
        <v>0.83399999999999996</v>
      </c>
      <c r="DE261" s="33" t="str">
        <f>IF(DD261&gt;='PAINEL E TARGET'!$T$11,'PAINEL E TARGET'!$S$11,
IF(DD261&gt;='PAINEL E TARGET'!$T$12,'PAINEL E TARGET'!$S$12,
IF(DD261&gt;='PAINEL E TARGET'!$T$13,'PAINEL E TARGET'!$S$13,
IF(DD261&gt;='PAINEL E TARGET'!$T$14,'PAINEL E TARGET'!$S$14,
IF(DD261&gt;='PAINEL E TARGET'!$T$15,'PAINEL E TARGET'!$S$15,
IF(DD261&gt;='PAINEL E TARGET'!$T$16,'PAINEL E TARGET'!$S$16,
IF(DD261&gt;='PAINEL E TARGET'!$T$17,'PAINEL E TARGET'!$S$17,
IF(DD261&gt;='PAINEL E TARGET'!$T$18,'PAINEL E TARGET'!$S$18,'PAINEL E TARGET'!$S$19))))))))</f>
        <v>Não elegível</v>
      </c>
      <c r="DF261" s="17">
        <f>IFERROR(VLOOKUP($BW261,'PAINEL E TARGET'!$G$1:$Q$99,8,0),0)</f>
        <v>0.1</v>
      </c>
      <c r="DG261" s="17">
        <f>VLOOKUP(DE261,'PAINEL E TARGET'!$S$10:$U$19,3,0)</f>
        <v>0</v>
      </c>
      <c r="DH261" s="16">
        <f t="shared" si="176"/>
        <v>0</v>
      </c>
      <c r="DI261" s="17">
        <f t="shared" si="162"/>
        <v>0.52</v>
      </c>
      <c r="DJ261" s="33" t="str">
        <f>IF(DI261&gt;='PAINEL E TARGET'!$T$11,'PAINEL E TARGET'!$S$11,
IF(DI261&gt;='PAINEL E TARGET'!$T$12,'PAINEL E TARGET'!$S$12,
IF(DI261&gt;='PAINEL E TARGET'!$T$13,'PAINEL E TARGET'!$S$13,
IF(DI261&gt;='PAINEL E TARGET'!$T$14,'PAINEL E TARGET'!$S$14,
IF(DI261&gt;='PAINEL E TARGET'!$T$15,'PAINEL E TARGET'!$S$15,
IF(DI261&gt;='PAINEL E TARGET'!$T$16,'PAINEL E TARGET'!$S$16,
IF(DI261&gt;='PAINEL E TARGET'!$T$17,'PAINEL E TARGET'!$S$17,
IF(DI261&gt;='PAINEL E TARGET'!$T$18,'PAINEL E TARGET'!$S$18,'PAINEL E TARGET'!$S$19))))))))</f>
        <v>Não elegível</v>
      </c>
      <c r="DK261" s="17">
        <f>IFERROR(VLOOKUP($BW261,'PAINEL E TARGET'!$G$1:$Q$99,9,0),0)</f>
        <v>0.05</v>
      </c>
      <c r="DL261" s="17">
        <f>VLOOKUP(DJ261,'PAINEL E TARGET'!$S$10:$U$19,3,0)</f>
        <v>0</v>
      </c>
      <c r="DM261" s="16">
        <f t="shared" si="177"/>
        <v>0</v>
      </c>
      <c r="DN261" s="17">
        <f t="shared" si="163"/>
        <v>0.28000000000000003</v>
      </c>
      <c r="DO261" s="33" t="str">
        <f>IF(DN261&gt;='PAINEL E TARGET'!$T$11,'PAINEL E TARGET'!$S$11,
IF(DN261&gt;='PAINEL E TARGET'!$T$12,'PAINEL E TARGET'!$S$12,
IF(DN261&gt;='PAINEL E TARGET'!$T$13,'PAINEL E TARGET'!$S$13,
IF(DN261&gt;='PAINEL E TARGET'!$T$14,'PAINEL E TARGET'!$S$14,
IF(DN261&gt;='PAINEL E TARGET'!$T$15,'PAINEL E TARGET'!$S$15,
IF(DN261&gt;='PAINEL E TARGET'!$T$16,'PAINEL E TARGET'!$S$16,
IF(DN261&gt;='PAINEL E TARGET'!$T$17,'PAINEL E TARGET'!$S$17,
IF(DN261&gt;='PAINEL E TARGET'!$T$18,'PAINEL E TARGET'!$S$18,'PAINEL E TARGET'!$S$19))))))))</f>
        <v>Não elegível</v>
      </c>
      <c r="DP261" s="17">
        <f>IFERROR(VLOOKUP($BW261,'PAINEL E TARGET'!$G$1:$Q$99,10,0),0)</f>
        <v>0</v>
      </c>
      <c r="DQ261" s="17">
        <f>VLOOKUP(DO261,'PAINEL E TARGET'!$S$10:$U$19,3,0)</f>
        <v>0</v>
      </c>
      <c r="DR261" s="16">
        <f t="shared" si="178"/>
        <v>0</v>
      </c>
      <c r="DS261" s="17">
        <f t="shared" si="164"/>
        <v>0.97499999999999998</v>
      </c>
      <c r="DT261" s="16">
        <f>IF(DS261&gt;=1,VLOOKUP(BO261,'PAINEL E TARGET'!$S$1:$W$8,5,0),0)</f>
        <v>0</v>
      </c>
      <c r="DU261" s="16">
        <f t="shared" si="179"/>
        <v>0</v>
      </c>
    </row>
    <row r="262" spans="2:125" s="32" customFormat="1" x14ac:dyDescent="0.2">
      <c r="B262" s="44">
        <v>43541</v>
      </c>
      <c r="C262" s="65">
        <v>1053</v>
      </c>
      <c r="D262" s="66" t="s">
        <v>266</v>
      </c>
      <c r="E262" s="65">
        <v>111</v>
      </c>
      <c r="F262" s="65" t="s">
        <v>1018</v>
      </c>
      <c r="G262" s="67">
        <v>2245943.671219571</v>
      </c>
      <c r="H262" s="67">
        <v>1274243.0584528178</v>
      </c>
      <c r="I262" s="67">
        <v>1045797.4499999998</v>
      </c>
      <c r="J262" s="68">
        <v>0.82072053919587684</v>
      </c>
      <c r="K262" s="67">
        <v>169738.72734503003</v>
      </c>
      <c r="L262" s="67">
        <v>1005912.3810756836</v>
      </c>
      <c r="M262" s="67">
        <v>161722.79999999999</v>
      </c>
      <c r="N262" s="67">
        <v>855227.83000000007</v>
      </c>
      <c r="O262" s="67">
        <v>2075652.0742357897</v>
      </c>
      <c r="P262" s="67" t="s">
        <v>1082</v>
      </c>
      <c r="Q262" s="67" t="s">
        <v>1082</v>
      </c>
      <c r="R262" s="67">
        <v>0</v>
      </c>
      <c r="S262" s="67">
        <v>199</v>
      </c>
      <c r="T262" s="68">
        <v>0.10768952548351918</v>
      </c>
      <c r="U262" s="68">
        <v>8.7244284415262122E-2</v>
      </c>
      <c r="V262" s="68">
        <v>0.81014642810933368</v>
      </c>
      <c r="W262" s="67">
        <v>126605.30999999998</v>
      </c>
      <c r="X262" s="67">
        <v>88723.12999999999</v>
      </c>
      <c r="Y262" s="68">
        <v>0.70078521983003716</v>
      </c>
      <c r="Z262" s="68">
        <v>0.19405818475046865</v>
      </c>
      <c r="AA262" s="68">
        <v>0.19746510211611751</v>
      </c>
      <c r="AB262" s="68">
        <v>1.0175561642505813</v>
      </c>
      <c r="AC262" s="67">
        <v>228144.72000000003</v>
      </c>
      <c r="AD262" s="67">
        <v>200812.26</v>
      </c>
      <c r="AE262" s="68">
        <v>0.88019683295760687</v>
      </c>
      <c r="AF262" s="43">
        <v>80</v>
      </c>
      <c r="AG262" s="43">
        <v>74</v>
      </c>
      <c r="AH262" s="43">
        <v>34</v>
      </c>
      <c r="AI262" s="43">
        <v>31</v>
      </c>
      <c r="AJ262" s="67">
        <v>71196.420000000013</v>
      </c>
      <c r="AK262" s="67">
        <v>47527.85</v>
      </c>
      <c r="AL262" s="68">
        <v>0.66755954864022649</v>
      </c>
      <c r="AM262" s="67">
        <v>19882.109999999997</v>
      </c>
      <c r="AN262" s="67">
        <v>11669.200000000003</v>
      </c>
      <c r="AO262" s="68">
        <v>0.58691959756786394</v>
      </c>
      <c r="AP262" s="67">
        <v>6119.2800000000007</v>
      </c>
      <c r="AQ262" s="67">
        <v>2745.92</v>
      </c>
      <c r="AR262" s="68">
        <v>0.4487325306245179</v>
      </c>
      <c r="AS262" s="67">
        <v>29407.5</v>
      </c>
      <c r="AT262" s="67">
        <v>26780.159999999996</v>
      </c>
      <c r="AU262" s="68">
        <v>0.9106574853353735</v>
      </c>
      <c r="AV262" s="43">
        <v>1301.8</v>
      </c>
      <c r="AW262" s="43">
        <v>894.82</v>
      </c>
      <c r="AX262" s="69">
        <v>0.68737133200184364</v>
      </c>
      <c r="AY262" s="43">
        <v>169738.72734503003</v>
      </c>
      <c r="AZ262" s="43">
        <v>161722.79999999999</v>
      </c>
      <c r="BA262" s="43">
        <v>45413.339112938971</v>
      </c>
      <c r="BB262" s="43">
        <v>50753.27</v>
      </c>
      <c r="BC262" s="43">
        <v>299656.53213302494</v>
      </c>
      <c r="BD262" s="43">
        <v>80258.648539320508</v>
      </c>
      <c r="BE262" s="43">
        <v>224780.66999999998</v>
      </c>
      <c r="BF262" s="43">
        <v>405058.46000000008</v>
      </c>
      <c r="BG262" s="43">
        <v>2302.2099999999996</v>
      </c>
      <c r="BH262" s="43">
        <v>62</v>
      </c>
      <c r="BI262" s="44">
        <v>43173</v>
      </c>
      <c r="BJ262" s="44">
        <v>43541</v>
      </c>
      <c r="BK262" s="44">
        <v>43172</v>
      </c>
      <c r="BL262" s="43">
        <f t="shared" si="165"/>
        <v>1045996.4499999998</v>
      </c>
      <c r="BM262" s="43">
        <f t="shared" si="166"/>
        <v>1017149.6300000001</v>
      </c>
      <c r="BO262" s="16" t="str">
        <f>IFERROR(VLOOKUP($C262,'PORTE LOJA'!A:B,2,0),"PORTE 1")</f>
        <v>PORTE 3</v>
      </c>
      <c r="BP262" s="16">
        <f>VLOOKUP(BO262,'PAINEL E TARGET'!$S$1:$W$8,3,0)</f>
        <v>2400</v>
      </c>
      <c r="BQ262" s="16">
        <f t="shared" si="144"/>
        <v>1</v>
      </c>
      <c r="BR262" s="16">
        <f t="shared" si="145"/>
        <v>1</v>
      </c>
      <c r="BS262" s="16">
        <f t="shared" si="146"/>
        <v>1</v>
      </c>
      <c r="BT262" s="16">
        <f t="shared" si="147"/>
        <v>1</v>
      </c>
      <c r="BU262" s="16">
        <f t="shared" si="148"/>
        <v>1</v>
      </c>
      <c r="BV262" s="16">
        <f t="shared" si="149"/>
        <v>1</v>
      </c>
      <c r="BW262" s="17" t="str">
        <f t="shared" si="167"/>
        <v>111111</v>
      </c>
      <c r="BY262" s="17">
        <f t="shared" si="150"/>
        <v>0.82099999999999995</v>
      </c>
      <c r="BZ262" s="17">
        <f t="shared" si="151"/>
        <v>0.86499999999999999</v>
      </c>
      <c r="CA262" s="17" t="str">
        <f t="shared" si="168"/>
        <v>Sem Retira</v>
      </c>
      <c r="CB262" s="17">
        <f t="shared" si="169"/>
        <v>0.86499999999999999</v>
      </c>
      <c r="CC262" s="33" t="str">
        <f>IF(CB262&gt;='PAINEL E TARGET'!$T$11,'PAINEL E TARGET'!$S$11,
IF(CB262&gt;='PAINEL E TARGET'!$T$12,'PAINEL E TARGET'!$S$12,
IF(CB262&gt;='PAINEL E TARGET'!$T$13,'PAINEL E TARGET'!$S$13,
IF(CB262&gt;='PAINEL E TARGET'!$T$14,'PAINEL E TARGET'!$S$14,
IF(CB262&gt;='PAINEL E TARGET'!$T$15,'PAINEL E TARGET'!$S$15,
IF(CB262&gt;='PAINEL E TARGET'!$T$16,'PAINEL E TARGET'!$S$16,
IF(CB262&gt;='PAINEL E TARGET'!$T$17,'PAINEL E TARGET'!$S$17,
IF(CB262&gt;='PAINEL E TARGET'!$T$18,'PAINEL E TARGET'!$S$18,'PAINEL E TARGET'!$S$19))))))))</f>
        <v>Não elegível</v>
      </c>
      <c r="CD262" s="17">
        <f>IFERROR(VLOOKUP($BW262,'PAINEL E TARGET'!$G$1:$Q$99,4,0),0)</f>
        <v>0.25</v>
      </c>
      <c r="CE262" s="17">
        <f>VLOOKUP(CC262,'PAINEL E TARGET'!$S$10:$U$19,3,0)</f>
        <v>0</v>
      </c>
      <c r="CF262" s="16">
        <f t="shared" si="170"/>
        <v>0</v>
      </c>
      <c r="CG262" s="17">
        <f t="shared" si="152"/>
        <v>0.66800000000000004</v>
      </c>
      <c r="CH262" s="17">
        <f t="shared" si="153"/>
        <v>0.58699999999999997</v>
      </c>
      <c r="CI262" s="17">
        <f t="shared" si="154"/>
        <v>0.44900000000000001</v>
      </c>
      <c r="CJ262" s="17">
        <f t="shared" si="155"/>
        <v>0.91100000000000003</v>
      </c>
      <c r="CK262" s="17">
        <f t="shared" si="156"/>
        <v>0.68700000000000006</v>
      </c>
      <c r="CL262" s="17">
        <f t="shared" si="157"/>
        <v>0.70099999999999996</v>
      </c>
      <c r="CM262" s="16">
        <f t="shared" si="158"/>
        <v>1</v>
      </c>
      <c r="CN262" s="17" t="str">
        <f t="shared" si="171"/>
        <v>não ok</v>
      </c>
      <c r="CO262" s="17">
        <f t="shared" si="172"/>
        <v>0</v>
      </c>
      <c r="CP262" s="33" t="str">
        <f>IF(CO262&gt;='PAINEL E TARGET'!$T$11,'PAINEL E TARGET'!$S$11,
IF(CO262&gt;='PAINEL E TARGET'!$T$12,'PAINEL E TARGET'!$S$12,
IF(CO262&gt;='PAINEL E TARGET'!$T$13,'PAINEL E TARGET'!$S$13,
IF(CO262&gt;='PAINEL E TARGET'!$T$14,'PAINEL E TARGET'!$S$14,
IF(CO262&gt;='PAINEL E TARGET'!$T$15,'PAINEL E TARGET'!$S$15,
IF(CO262&gt;='PAINEL E TARGET'!$T$16,'PAINEL E TARGET'!$S$16,
IF(CO262&gt;='PAINEL E TARGET'!$T$17,'PAINEL E TARGET'!$S$17,
IF(CO262&gt;='PAINEL E TARGET'!$T$18,'PAINEL E TARGET'!$S$18,'PAINEL E TARGET'!$S$19))))))))</f>
        <v>Não elegível</v>
      </c>
      <c r="CQ262" s="17">
        <f>IFERROR(VLOOKUP($BW262,'PAINEL E TARGET'!$G$1:$Q$99,5,0),0)</f>
        <v>0.25</v>
      </c>
      <c r="CR262" s="17">
        <f>VLOOKUP(CP262,'PAINEL E TARGET'!$S$10:$U$19,3,0)</f>
        <v>0</v>
      </c>
      <c r="CS262" s="16">
        <f t="shared" si="173"/>
        <v>0</v>
      </c>
      <c r="CT262" s="17">
        <f t="shared" si="159"/>
        <v>0.88</v>
      </c>
      <c r="CU262" s="33" t="str">
        <f>IF(CT262&gt;='PAINEL E TARGET'!$T$11,'PAINEL E TARGET'!$S$11,
IF(CT262&gt;='PAINEL E TARGET'!$T$12,'PAINEL E TARGET'!$S$12,
IF(CT262&gt;='PAINEL E TARGET'!$T$13,'PAINEL E TARGET'!$S$13,
IF(CT262&gt;='PAINEL E TARGET'!$T$14,'PAINEL E TARGET'!$S$14,
IF(CT262&gt;='PAINEL E TARGET'!$T$15,'PAINEL E TARGET'!$S$15,
IF(CT262&gt;='PAINEL E TARGET'!$T$16,'PAINEL E TARGET'!$S$16,
IF(CT262&gt;='PAINEL E TARGET'!$T$17,'PAINEL E TARGET'!$S$17,
IF(CT262&gt;='PAINEL E TARGET'!$T$18,'PAINEL E TARGET'!$S$18,'PAINEL E TARGET'!$S$19))))))))</f>
        <v>Não elegível</v>
      </c>
      <c r="CV262" s="17">
        <f>IFERROR(VLOOKUP($BW262,'PAINEL E TARGET'!$G$1:$Q$99,6,0),0)</f>
        <v>0.2</v>
      </c>
      <c r="CW262" s="17">
        <f>VLOOKUP(CU262,'PAINEL E TARGET'!$S$10:$U$19,3,0)</f>
        <v>0</v>
      </c>
      <c r="CX262" s="16">
        <f t="shared" si="174"/>
        <v>0</v>
      </c>
      <c r="CY262" s="17">
        <f t="shared" si="160"/>
        <v>0.95299999999999996</v>
      </c>
      <c r="CZ262" s="33" t="str">
        <f>IF(CY262&gt;='PAINEL E TARGET'!$T$11,'PAINEL E TARGET'!$S$11,
IF(CY262&gt;='PAINEL E TARGET'!$T$12,'PAINEL E TARGET'!$S$12,
IF(CY262&gt;='PAINEL E TARGET'!$T$13,'PAINEL E TARGET'!$S$13,
IF(CY262&gt;='PAINEL E TARGET'!$T$14,'PAINEL E TARGET'!$S$14,
IF(CY262&gt;='PAINEL E TARGET'!$T$15,'PAINEL E TARGET'!$S$15,
IF(CY262&gt;='PAINEL E TARGET'!$T$16,'PAINEL E TARGET'!$S$16,
IF(CY262&gt;='PAINEL E TARGET'!$T$17,'PAINEL E TARGET'!$S$17,
IF(CY262&gt;='PAINEL E TARGET'!$T$18,'PAINEL E TARGET'!$S$18,'PAINEL E TARGET'!$S$19))))))))</f>
        <v>1. Fx de 90% a 99,9%</v>
      </c>
      <c r="DA262" s="17">
        <f>IFERROR(VLOOKUP($BW262,'PAINEL E TARGET'!$G$1:$Q$99,7,0),0)</f>
        <v>0.15</v>
      </c>
      <c r="DB262" s="17">
        <f>VLOOKUP(CZ262,'PAINEL E TARGET'!$S$10:$U$19,3,0)</f>
        <v>0.5</v>
      </c>
      <c r="DC262" s="16">
        <f t="shared" si="175"/>
        <v>180</v>
      </c>
      <c r="DD262" s="17">
        <f t="shared" si="161"/>
        <v>1.1180000000000001</v>
      </c>
      <c r="DE262" s="33" t="str">
        <f>IF(DD262&gt;='PAINEL E TARGET'!$T$11,'PAINEL E TARGET'!$S$11,
IF(DD262&gt;='PAINEL E TARGET'!$T$12,'PAINEL E TARGET'!$S$12,
IF(DD262&gt;='PAINEL E TARGET'!$T$13,'PAINEL E TARGET'!$S$13,
IF(DD262&gt;='PAINEL E TARGET'!$T$14,'PAINEL E TARGET'!$S$14,
IF(DD262&gt;='PAINEL E TARGET'!$T$15,'PAINEL E TARGET'!$S$15,
IF(DD262&gt;='PAINEL E TARGET'!$T$16,'PAINEL E TARGET'!$S$16,
IF(DD262&gt;='PAINEL E TARGET'!$T$17,'PAINEL E TARGET'!$S$17,
IF(DD262&gt;='PAINEL E TARGET'!$T$18,'PAINEL E TARGET'!$S$18,'PAINEL E TARGET'!$S$19))))))))</f>
        <v>4. Fx de 110% a 114,9%</v>
      </c>
      <c r="DF262" s="17">
        <f>IFERROR(VLOOKUP($BW262,'PAINEL E TARGET'!$G$1:$Q$99,8,0),0)</f>
        <v>0.1</v>
      </c>
      <c r="DG262" s="17">
        <f>VLOOKUP(DE262,'PAINEL E TARGET'!$S$10:$U$19,3,0)</f>
        <v>1.2</v>
      </c>
      <c r="DH262" s="16">
        <f t="shared" si="176"/>
        <v>288</v>
      </c>
      <c r="DI262" s="17">
        <f t="shared" si="162"/>
        <v>0.91200000000000003</v>
      </c>
      <c r="DJ262" s="33" t="str">
        <f>IF(DI262&gt;='PAINEL E TARGET'!$T$11,'PAINEL E TARGET'!$S$11,
IF(DI262&gt;='PAINEL E TARGET'!$T$12,'PAINEL E TARGET'!$S$12,
IF(DI262&gt;='PAINEL E TARGET'!$T$13,'PAINEL E TARGET'!$S$13,
IF(DI262&gt;='PAINEL E TARGET'!$T$14,'PAINEL E TARGET'!$S$14,
IF(DI262&gt;='PAINEL E TARGET'!$T$15,'PAINEL E TARGET'!$S$15,
IF(DI262&gt;='PAINEL E TARGET'!$T$16,'PAINEL E TARGET'!$S$16,
IF(DI262&gt;='PAINEL E TARGET'!$T$17,'PAINEL E TARGET'!$S$17,
IF(DI262&gt;='PAINEL E TARGET'!$T$18,'PAINEL E TARGET'!$S$18,'PAINEL E TARGET'!$S$19))))))))</f>
        <v>1. Fx de 90% a 99,9%</v>
      </c>
      <c r="DK262" s="17">
        <f>IFERROR(VLOOKUP($BW262,'PAINEL E TARGET'!$G$1:$Q$99,9,0),0)</f>
        <v>0.05</v>
      </c>
      <c r="DL262" s="17">
        <f>VLOOKUP(DJ262,'PAINEL E TARGET'!$S$10:$U$19,3,0)</f>
        <v>0.5</v>
      </c>
      <c r="DM262" s="16">
        <f t="shared" si="177"/>
        <v>60</v>
      </c>
      <c r="DN262" s="17">
        <f t="shared" si="163"/>
        <v>0.68700000000000006</v>
      </c>
      <c r="DO262" s="33" t="str">
        <f>IF(DN262&gt;='PAINEL E TARGET'!$T$11,'PAINEL E TARGET'!$S$11,
IF(DN262&gt;='PAINEL E TARGET'!$T$12,'PAINEL E TARGET'!$S$12,
IF(DN262&gt;='PAINEL E TARGET'!$T$13,'PAINEL E TARGET'!$S$13,
IF(DN262&gt;='PAINEL E TARGET'!$T$14,'PAINEL E TARGET'!$S$14,
IF(DN262&gt;='PAINEL E TARGET'!$T$15,'PAINEL E TARGET'!$S$15,
IF(DN262&gt;='PAINEL E TARGET'!$T$16,'PAINEL E TARGET'!$S$16,
IF(DN262&gt;='PAINEL E TARGET'!$T$17,'PAINEL E TARGET'!$S$17,
IF(DN262&gt;='PAINEL E TARGET'!$T$18,'PAINEL E TARGET'!$S$18,'PAINEL E TARGET'!$S$19))))))))</f>
        <v>Não elegível</v>
      </c>
      <c r="DP262" s="17">
        <f>IFERROR(VLOOKUP($BW262,'PAINEL E TARGET'!$G$1:$Q$99,10,0),0)</f>
        <v>0</v>
      </c>
      <c r="DQ262" s="17">
        <f>VLOOKUP(DO262,'PAINEL E TARGET'!$S$10:$U$19,3,0)</f>
        <v>0</v>
      </c>
      <c r="DR262" s="16">
        <f t="shared" si="178"/>
        <v>0</v>
      </c>
      <c r="DS262" s="17">
        <f t="shared" si="164"/>
        <v>0.92500000000000004</v>
      </c>
      <c r="DT262" s="16">
        <f>IF(DS262&gt;=1,VLOOKUP(BO262,'PAINEL E TARGET'!$S$1:$W$8,5,0),0)</f>
        <v>0</v>
      </c>
      <c r="DU262" s="16">
        <f t="shared" si="179"/>
        <v>528</v>
      </c>
    </row>
    <row r="263" spans="2:125" s="32" customFormat="1" x14ac:dyDescent="0.2">
      <c r="B263" s="44">
        <v>43541</v>
      </c>
      <c r="C263" s="65">
        <v>1054</v>
      </c>
      <c r="D263" s="66" t="s">
        <v>267</v>
      </c>
      <c r="E263" s="65">
        <v>116</v>
      </c>
      <c r="F263" s="65" t="s">
        <v>1018</v>
      </c>
      <c r="G263" s="67">
        <v>2099101.5772800623</v>
      </c>
      <c r="H263" s="67">
        <v>1269161.2213074146</v>
      </c>
      <c r="I263" s="67">
        <v>1105237.7</v>
      </c>
      <c r="J263" s="68">
        <v>0.87084105742015161</v>
      </c>
      <c r="K263" s="67">
        <v>187816.0118783146</v>
      </c>
      <c r="L263" s="67">
        <v>964847.23870660155</v>
      </c>
      <c r="M263" s="67">
        <v>201005.9</v>
      </c>
      <c r="N263" s="67">
        <v>868821.39999999991</v>
      </c>
      <c r="O263" s="67">
        <v>1910834.4981703709</v>
      </c>
      <c r="P263" s="67">
        <v>9281.4133012987932</v>
      </c>
      <c r="Q263" s="67">
        <v>5870</v>
      </c>
      <c r="R263" s="67">
        <v>0</v>
      </c>
      <c r="S263" s="67">
        <v>0</v>
      </c>
      <c r="T263" s="68">
        <v>0.10783312798891062</v>
      </c>
      <c r="U263" s="68">
        <v>9.4561200905337081E-2</v>
      </c>
      <c r="V263" s="68">
        <v>0.87692161647264466</v>
      </c>
      <c r="W263" s="67">
        <v>123294.44000000002</v>
      </c>
      <c r="X263" s="67">
        <v>100609.08</v>
      </c>
      <c r="Y263" s="68">
        <v>0.81600662608954622</v>
      </c>
      <c r="Z263" s="68">
        <v>0.20881068245896059</v>
      </c>
      <c r="AA263" s="68">
        <v>0.17959823982805445</v>
      </c>
      <c r="AB263" s="68">
        <v>0.86010082297083856</v>
      </c>
      <c r="AC263" s="67">
        <v>240688.40000000005</v>
      </c>
      <c r="AD263" s="67">
        <v>192139.09999999998</v>
      </c>
      <c r="AE263" s="68">
        <v>0.79828982202715182</v>
      </c>
      <c r="AF263" s="43">
        <v>80</v>
      </c>
      <c r="AG263" s="43">
        <v>77</v>
      </c>
      <c r="AH263" s="43">
        <v>43</v>
      </c>
      <c r="AI263" s="43">
        <v>28</v>
      </c>
      <c r="AJ263" s="67">
        <v>65001.650000000009</v>
      </c>
      <c r="AK263" s="67">
        <v>61334.5</v>
      </c>
      <c r="AL263" s="68">
        <v>0.9435837397973742</v>
      </c>
      <c r="AM263" s="67">
        <v>1556.52</v>
      </c>
      <c r="AN263" s="67">
        <v>14452.34</v>
      </c>
      <c r="AO263" s="68">
        <v>9.2850332793667931</v>
      </c>
      <c r="AP263" s="67">
        <v>0</v>
      </c>
      <c r="AQ263" s="67">
        <v>3273.87</v>
      </c>
      <c r="AR263" s="68">
        <v>0</v>
      </c>
      <c r="AS263" s="67">
        <v>56736.27</v>
      </c>
      <c r="AT263" s="67">
        <v>21548.37</v>
      </c>
      <c r="AU263" s="68">
        <v>0.37979884824998189</v>
      </c>
      <c r="AV263" s="43">
        <v>1701.42</v>
      </c>
      <c r="AW263" s="43">
        <v>944.81000000000006</v>
      </c>
      <c r="AX263" s="69">
        <v>0.55530674377872602</v>
      </c>
      <c r="AY263" s="43">
        <v>187816.0118783146</v>
      </c>
      <c r="AZ263" s="43">
        <v>201005.90000000002</v>
      </c>
      <c r="BA263" s="43">
        <v>51733.714250161036</v>
      </c>
      <c r="BB263" s="43">
        <v>55802.759999999995</v>
      </c>
      <c r="BC263" s="43">
        <v>311585.62722872954</v>
      </c>
      <c r="BD263" s="43">
        <v>85988.94816282783</v>
      </c>
      <c r="BE263" s="43">
        <v>205224.01000000004</v>
      </c>
      <c r="BF263" s="43">
        <v>400722.75000000012</v>
      </c>
      <c r="BG263" s="43">
        <v>2831.3000000000006</v>
      </c>
      <c r="BH263" s="43">
        <v>67</v>
      </c>
      <c r="BI263" s="44">
        <v>43173</v>
      </c>
      <c r="BJ263" s="44">
        <v>43541</v>
      </c>
      <c r="BK263" s="44">
        <v>43172</v>
      </c>
      <c r="BL263" s="43">
        <f t="shared" si="165"/>
        <v>1105237.7</v>
      </c>
      <c r="BM263" s="43">
        <f t="shared" si="166"/>
        <v>1069827.2999999998</v>
      </c>
      <c r="BO263" s="16" t="str">
        <f>IFERROR(VLOOKUP($C263,'PORTE LOJA'!A:B,2,0),"PORTE 1")</f>
        <v>PORTE 4</v>
      </c>
      <c r="BP263" s="16">
        <f>VLOOKUP(BO263,'PAINEL E TARGET'!$S$1:$W$8,3,0)</f>
        <v>3000</v>
      </c>
      <c r="BQ263" s="16">
        <f t="shared" si="144"/>
        <v>1</v>
      </c>
      <c r="BR263" s="16">
        <f t="shared" si="145"/>
        <v>1</v>
      </c>
      <c r="BS263" s="16">
        <f t="shared" si="146"/>
        <v>1</v>
      </c>
      <c r="BT263" s="16">
        <f t="shared" si="147"/>
        <v>1</v>
      </c>
      <c r="BU263" s="16">
        <f t="shared" si="148"/>
        <v>1</v>
      </c>
      <c r="BV263" s="16">
        <f t="shared" si="149"/>
        <v>1</v>
      </c>
      <c r="BW263" s="17" t="str">
        <f t="shared" si="167"/>
        <v>111111</v>
      </c>
      <c r="BY263" s="17">
        <f t="shared" si="150"/>
        <v>0.871</v>
      </c>
      <c r="BZ263" s="17">
        <f t="shared" si="151"/>
        <v>0.92800000000000005</v>
      </c>
      <c r="CA263" s="17" t="str">
        <f t="shared" si="168"/>
        <v>Sem Retira</v>
      </c>
      <c r="CB263" s="17">
        <f t="shared" si="169"/>
        <v>0.92800000000000005</v>
      </c>
      <c r="CC263" s="33" t="str">
        <f>IF(CB263&gt;='PAINEL E TARGET'!$T$11,'PAINEL E TARGET'!$S$11,
IF(CB263&gt;='PAINEL E TARGET'!$T$12,'PAINEL E TARGET'!$S$12,
IF(CB263&gt;='PAINEL E TARGET'!$T$13,'PAINEL E TARGET'!$S$13,
IF(CB263&gt;='PAINEL E TARGET'!$T$14,'PAINEL E TARGET'!$S$14,
IF(CB263&gt;='PAINEL E TARGET'!$T$15,'PAINEL E TARGET'!$S$15,
IF(CB263&gt;='PAINEL E TARGET'!$T$16,'PAINEL E TARGET'!$S$16,
IF(CB263&gt;='PAINEL E TARGET'!$T$17,'PAINEL E TARGET'!$S$17,
IF(CB263&gt;='PAINEL E TARGET'!$T$18,'PAINEL E TARGET'!$S$18,'PAINEL E TARGET'!$S$19))))))))</f>
        <v>1. Fx de 90% a 99,9%</v>
      </c>
      <c r="CD263" s="17">
        <f>IFERROR(VLOOKUP($BW263,'PAINEL E TARGET'!$G$1:$Q$99,4,0),0)</f>
        <v>0.25</v>
      </c>
      <c r="CE263" s="17">
        <f>VLOOKUP(CC263,'PAINEL E TARGET'!$S$10:$U$19,3,0)</f>
        <v>0.5</v>
      </c>
      <c r="CF263" s="16">
        <f t="shared" si="170"/>
        <v>375</v>
      </c>
      <c r="CG263" s="17">
        <f t="shared" si="152"/>
        <v>0.94399999999999995</v>
      </c>
      <c r="CH263" s="17">
        <f t="shared" si="153"/>
        <v>9.2850000000000001</v>
      </c>
      <c r="CI263" s="17" t="str">
        <f t="shared" si="154"/>
        <v>sem meta</v>
      </c>
      <c r="CJ263" s="17">
        <f t="shared" si="155"/>
        <v>0.38</v>
      </c>
      <c r="CK263" s="17">
        <f t="shared" si="156"/>
        <v>0.55500000000000005</v>
      </c>
      <c r="CL263" s="17">
        <f t="shared" si="157"/>
        <v>0.81599999999999995</v>
      </c>
      <c r="CM263" s="16">
        <f t="shared" si="158"/>
        <v>3</v>
      </c>
      <c r="CN263" s="17" t="str">
        <f t="shared" si="171"/>
        <v>não ok</v>
      </c>
      <c r="CO263" s="17">
        <f t="shared" si="172"/>
        <v>0</v>
      </c>
      <c r="CP263" s="33" t="str">
        <f>IF(CO263&gt;='PAINEL E TARGET'!$T$11,'PAINEL E TARGET'!$S$11,
IF(CO263&gt;='PAINEL E TARGET'!$T$12,'PAINEL E TARGET'!$S$12,
IF(CO263&gt;='PAINEL E TARGET'!$T$13,'PAINEL E TARGET'!$S$13,
IF(CO263&gt;='PAINEL E TARGET'!$T$14,'PAINEL E TARGET'!$S$14,
IF(CO263&gt;='PAINEL E TARGET'!$T$15,'PAINEL E TARGET'!$S$15,
IF(CO263&gt;='PAINEL E TARGET'!$T$16,'PAINEL E TARGET'!$S$16,
IF(CO263&gt;='PAINEL E TARGET'!$T$17,'PAINEL E TARGET'!$S$17,
IF(CO263&gt;='PAINEL E TARGET'!$T$18,'PAINEL E TARGET'!$S$18,'PAINEL E TARGET'!$S$19))))))))</f>
        <v>Não elegível</v>
      </c>
      <c r="CQ263" s="17">
        <f>IFERROR(VLOOKUP($BW263,'PAINEL E TARGET'!$G$1:$Q$99,5,0),0)</f>
        <v>0.25</v>
      </c>
      <c r="CR263" s="17">
        <f>VLOOKUP(CP263,'PAINEL E TARGET'!$S$10:$U$19,3,0)</f>
        <v>0</v>
      </c>
      <c r="CS263" s="16">
        <f t="shared" si="173"/>
        <v>0</v>
      </c>
      <c r="CT263" s="17">
        <f t="shared" si="159"/>
        <v>0.79800000000000004</v>
      </c>
      <c r="CU263" s="33" t="str">
        <f>IF(CT263&gt;='PAINEL E TARGET'!$T$11,'PAINEL E TARGET'!$S$11,
IF(CT263&gt;='PAINEL E TARGET'!$T$12,'PAINEL E TARGET'!$S$12,
IF(CT263&gt;='PAINEL E TARGET'!$T$13,'PAINEL E TARGET'!$S$13,
IF(CT263&gt;='PAINEL E TARGET'!$T$14,'PAINEL E TARGET'!$S$14,
IF(CT263&gt;='PAINEL E TARGET'!$T$15,'PAINEL E TARGET'!$S$15,
IF(CT263&gt;='PAINEL E TARGET'!$T$16,'PAINEL E TARGET'!$S$16,
IF(CT263&gt;='PAINEL E TARGET'!$T$17,'PAINEL E TARGET'!$S$17,
IF(CT263&gt;='PAINEL E TARGET'!$T$18,'PAINEL E TARGET'!$S$18,'PAINEL E TARGET'!$S$19))))))))</f>
        <v>Não elegível</v>
      </c>
      <c r="CV263" s="17">
        <f>IFERROR(VLOOKUP($BW263,'PAINEL E TARGET'!$G$1:$Q$99,6,0),0)</f>
        <v>0.2</v>
      </c>
      <c r="CW263" s="17">
        <f>VLOOKUP(CU263,'PAINEL E TARGET'!$S$10:$U$19,3,0)</f>
        <v>0</v>
      </c>
      <c r="CX263" s="16">
        <f t="shared" si="174"/>
        <v>0</v>
      </c>
      <c r="CY263" s="17">
        <f t="shared" si="160"/>
        <v>1.07</v>
      </c>
      <c r="CZ263" s="33" t="str">
        <f>IF(CY263&gt;='PAINEL E TARGET'!$T$11,'PAINEL E TARGET'!$S$11,
IF(CY263&gt;='PAINEL E TARGET'!$T$12,'PAINEL E TARGET'!$S$12,
IF(CY263&gt;='PAINEL E TARGET'!$T$13,'PAINEL E TARGET'!$S$13,
IF(CY263&gt;='PAINEL E TARGET'!$T$14,'PAINEL E TARGET'!$S$14,
IF(CY263&gt;='PAINEL E TARGET'!$T$15,'PAINEL E TARGET'!$S$15,
IF(CY263&gt;='PAINEL E TARGET'!$T$16,'PAINEL E TARGET'!$S$16,
IF(CY263&gt;='PAINEL E TARGET'!$T$17,'PAINEL E TARGET'!$S$17,
IF(CY263&gt;='PAINEL E TARGET'!$T$18,'PAINEL E TARGET'!$S$18,'PAINEL E TARGET'!$S$19))))))))</f>
        <v>3. Fx de 105% a 109,9%</v>
      </c>
      <c r="DA263" s="17">
        <f>IFERROR(VLOOKUP($BW263,'PAINEL E TARGET'!$G$1:$Q$99,7,0),0)</f>
        <v>0.15</v>
      </c>
      <c r="DB263" s="17">
        <f>VLOOKUP(CZ263,'PAINEL E TARGET'!$S$10:$U$19,3,0)</f>
        <v>1.1000000000000001</v>
      </c>
      <c r="DC263" s="16">
        <f t="shared" si="175"/>
        <v>495</v>
      </c>
      <c r="DD263" s="17">
        <f t="shared" si="161"/>
        <v>1.079</v>
      </c>
      <c r="DE263" s="33" t="str">
        <f>IF(DD263&gt;='PAINEL E TARGET'!$T$11,'PAINEL E TARGET'!$S$11,
IF(DD263&gt;='PAINEL E TARGET'!$T$12,'PAINEL E TARGET'!$S$12,
IF(DD263&gt;='PAINEL E TARGET'!$T$13,'PAINEL E TARGET'!$S$13,
IF(DD263&gt;='PAINEL E TARGET'!$T$14,'PAINEL E TARGET'!$S$14,
IF(DD263&gt;='PAINEL E TARGET'!$T$15,'PAINEL E TARGET'!$S$15,
IF(DD263&gt;='PAINEL E TARGET'!$T$16,'PAINEL E TARGET'!$S$16,
IF(DD263&gt;='PAINEL E TARGET'!$T$17,'PAINEL E TARGET'!$S$17,
IF(DD263&gt;='PAINEL E TARGET'!$T$18,'PAINEL E TARGET'!$S$18,'PAINEL E TARGET'!$S$19))))))))</f>
        <v>3. Fx de 105% a 109,9%</v>
      </c>
      <c r="DF263" s="17">
        <f>IFERROR(VLOOKUP($BW263,'PAINEL E TARGET'!$G$1:$Q$99,8,0),0)</f>
        <v>0.1</v>
      </c>
      <c r="DG263" s="17">
        <f>VLOOKUP(DE263,'PAINEL E TARGET'!$S$10:$U$19,3,0)</f>
        <v>1.1000000000000001</v>
      </c>
      <c r="DH263" s="16">
        <f t="shared" si="176"/>
        <v>330.00000000000006</v>
      </c>
      <c r="DI263" s="17">
        <f t="shared" si="162"/>
        <v>0.65100000000000002</v>
      </c>
      <c r="DJ263" s="33" t="str">
        <f>IF(DI263&gt;='PAINEL E TARGET'!$T$11,'PAINEL E TARGET'!$S$11,
IF(DI263&gt;='PAINEL E TARGET'!$T$12,'PAINEL E TARGET'!$S$12,
IF(DI263&gt;='PAINEL E TARGET'!$T$13,'PAINEL E TARGET'!$S$13,
IF(DI263&gt;='PAINEL E TARGET'!$T$14,'PAINEL E TARGET'!$S$14,
IF(DI263&gt;='PAINEL E TARGET'!$T$15,'PAINEL E TARGET'!$S$15,
IF(DI263&gt;='PAINEL E TARGET'!$T$16,'PAINEL E TARGET'!$S$16,
IF(DI263&gt;='PAINEL E TARGET'!$T$17,'PAINEL E TARGET'!$S$17,
IF(DI263&gt;='PAINEL E TARGET'!$T$18,'PAINEL E TARGET'!$S$18,'PAINEL E TARGET'!$S$19))))))))</f>
        <v>Não elegível</v>
      </c>
      <c r="DK263" s="17">
        <f>IFERROR(VLOOKUP($BW263,'PAINEL E TARGET'!$G$1:$Q$99,9,0),0)</f>
        <v>0.05</v>
      </c>
      <c r="DL263" s="17">
        <f>VLOOKUP(DJ263,'PAINEL E TARGET'!$S$10:$U$19,3,0)</f>
        <v>0</v>
      </c>
      <c r="DM263" s="16">
        <f t="shared" si="177"/>
        <v>0</v>
      </c>
      <c r="DN263" s="17">
        <f t="shared" si="163"/>
        <v>0.55500000000000005</v>
      </c>
      <c r="DO263" s="33" t="str">
        <f>IF(DN263&gt;='PAINEL E TARGET'!$T$11,'PAINEL E TARGET'!$S$11,
IF(DN263&gt;='PAINEL E TARGET'!$T$12,'PAINEL E TARGET'!$S$12,
IF(DN263&gt;='PAINEL E TARGET'!$T$13,'PAINEL E TARGET'!$S$13,
IF(DN263&gt;='PAINEL E TARGET'!$T$14,'PAINEL E TARGET'!$S$14,
IF(DN263&gt;='PAINEL E TARGET'!$T$15,'PAINEL E TARGET'!$S$15,
IF(DN263&gt;='PAINEL E TARGET'!$T$16,'PAINEL E TARGET'!$S$16,
IF(DN263&gt;='PAINEL E TARGET'!$T$17,'PAINEL E TARGET'!$S$17,
IF(DN263&gt;='PAINEL E TARGET'!$T$18,'PAINEL E TARGET'!$S$18,'PAINEL E TARGET'!$S$19))))))))</f>
        <v>Não elegível</v>
      </c>
      <c r="DP263" s="17">
        <f>IFERROR(VLOOKUP($BW263,'PAINEL E TARGET'!$G$1:$Q$99,10,0),0)</f>
        <v>0</v>
      </c>
      <c r="DQ263" s="17">
        <f>VLOOKUP(DO263,'PAINEL E TARGET'!$S$10:$U$19,3,0)</f>
        <v>0</v>
      </c>
      <c r="DR263" s="16">
        <f t="shared" si="178"/>
        <v>0</v>
      </c>
      <c r="DS263" s="17">
        <f t="shared" si="164"/>
        <v>0.96299999999999997</v>
      </c>
      <c r="DT263" s="16">
        <f>IF(DS263&gt;=1,VLOOKUP(BO263,'PAINEL E TARGET'!$S$1:$W$8,5,0),0)</f>
        <v>0</v>
      </c>
      <c r="DU263" s="16">
        <f t="shared" si="179"/>
        <v>1200</v>
      </c>
    </row>
    <row r="264" spans="2:125" s="32" customFormat="1" x14ac:dyDescent="0.2">
      <c r="B264" s="44">
        <v>43541</v>
      </c>
      <c r="C264" s="65">
        <v>1055</v>
      </c>
      <c r="D264" s="66" t="s">
        <v>268</v>
      </c>
      <c r="E264" s="65">
        <v>116</v>
      </c>
      <c r="F264" s="65" t="s">
        <v>1018</v>
      </c>
      <c r="G264" s="67">
        <v>2517352.8154587531</v>
      </c>
      <c r="H264" s="67">
        <v>1481340.3077083183</v>
      </c>
      <c r="I264" s="67">
        <v>1231733.3600000003</v>
      </c>
      <c r="J264" s="68">
        <v>0.831499253473722</v>
      </c>
      <c r="K264" s="67">
        <v>174221.93658378569</v>
      </c>
      <c r="L264" s="67">
        <v>1168943.7363651854</v>
      </c>
      <c r="M264" s="67">
        <v>189935.33</v>
      </c>
      <c r="N264" s="67">
        <v>1004301.02</v>
      </c>
      <c r="O264" s="67">
        <v>2286981.3013692526</v>
      </c>
      <c r="P264" s="67" t="s">
        <v>1082</v>
      </c>
      <c r="Q264" s="67" t="s">
        <v>1082</v>
      </c>
      <c r="R264" s="67">
        <v>0</v>
      </c>
      <c r="S264" s="67">
        <v>0</v>
      </c>
      <c r="T264" s="68">
        <v>0.10875566800280313</v>
      </c>
      <c r="U264" s="68">
        <v>0.12260046346772148</v>
      </c>
      <c r="V264" s="68">
        <v>1.1273018291291401</v>
      </c>
      <c r="W264" s="67">
        <v>146076.88</v>
      </c>
      <c r="X264" s="67">
        <v>146413.93000000002</v>
      </c>
      <c r="Y264" s="68">
        <v>1.0023073466519823</v>
      </c>
      <c r="Z264" s="68">
        <v>0.19419199377492524</v>
      </c>
      <c r="AA264" s="68">
        <v>0.20842080380487496</v>
      </c>
      <c r="AB264" s="68">
        <v>1.0732718674614432</v>
      </c>
      <c r="AC264" s="67">
        <v>260832.01999999996</v>
      </c>
      <c r="AD264" s="67">
        <v>248903.69999999995</v>
      </c>
      <c r="AE264" s="68">
        <v>0.95426819145900876</v>
      </c>
      <c r="AF264" s="43">
        <v>80</v>
      </c>
      <c r="AG264" s="43">
        <v>73</v>
      </c>
      <c r="AH264" s="43">
        <v>38</v>
      </c>
      <c r="AI264" s="43">
        <v>18</v>
      </c>
      <c r="AJ264" s="67">
        <v>86003.43</v>
      </c>
      <c r="AK264" s="67">
        <v>86922.04</v>
      </c>
      <c r="AL264" s="68">
        <v>1.0106810856264685</v>
      </c>
      <c r="AM264" s="67">
        <v>13390.739999999998</v>
      </c>
      <c r="AN264" s="67">
        <v>13114.999999999998</v>
      </c>
      <c r="AO264" s="68">
        <v>0.97940815817497762</v>
      </c>
      <c r="AP264" s="67">
        <v>4971.6500000000005</v>
      </c>
      <c r="AQ264" s="67">
        <v>7215.82</v>
      </c>
      <c r="AR264" s="68">
        <v>1.4513934005812956</v>
      </c>
      <c r="AS264" s="67">
        <v>41711.06</v>
      </c>
      <c r="AT264" s="67">
        <v>39161.07</v>
      </c>
      <c r="AU264" s="68">
        <v>0.93886537527456748</v>
      </c>
      <c r="AV264" s="43">
        <v>2200.33</v>
      </c>
      <c r="AW264" s="43">
        <v>1479.7</v>
      </c>
      <c r="AX264" s="69">
        <v>0.6724900355855713</v>
      </c>
      <c r="AY264" s="43">
        <v>174221.93658378569</v>
      </c>
      <c r="AZ264" s="43">
        <v>189935.33000000002</v>
      </c>
      <c r="BA264" s="43">
        <v>62097.410493215495</v>
      </c>
      <c r="BB264" s="43">
        <v>69306.23</v>
      </c>
      <c r="BC264" s="43">
        <v>296515.77463755518</v>
      </c>
      <c r="BD264" s="43">
        <v>105973.24556887639</v>
      </c>
      <c r="BE264" s="43">
        <v>249945.97</v>
      </c>
      <c r="BF264" s="43">
        <v>446298.92999999993</v>
      </c>
      <c r="BG264" s="43">
        <v>3758.4800000000005</v>
      </c>
      <c r="BH264" s="43">
        <v>57</v>
      </c>
      <c r="BI264" s="44">
        <v>43173</v>
      </c>
      <c r="BJ264" s="44">
        <v>43541</v>
      </c>
      <c r="BK264" s="44">
        <v>43172</v>
      </c>
      <c r="BL264" s="43">
        <f t="shared" si="165"/>
        <v>1231733.3600000003</v>
      </c>
      <c r="BM264" s="43">
        <f t="shared" si="166"/>
        <v>1194236.3500000001</v>
      </c>
      <c r="BO264" s="16" t="str">
        <f>IFERROR(VLOOKUP($C264,'PORTE LOJA'!A:B,2,0),"PORTE 1")</f>
        <v>PORTE 4</v>
      </c>
      <c r="BP264" s="16">
        <f>VLOOKUP(BO264,'PAINEL E TARGET'!$S$1:$W$8,3,0)</f>
        <v>3000</v>
      </c>
      <c r="BQ264" s="16">
        <f t="shared" si="144"/>
        <v>1</v>
      </c>
      <c r="BR264" s="16">
        <f t="shared" si="145"/>
        <v>1</v>
      </c>
      <c r="BS264" s="16">
        <f t="shared" si="146"/>
        <v>1</v>
      </c>
      <c r="BT264" s="16">
        <f t="shared" si="147"/>
        <v>1</v>
      </c>
      <c r="BU264" s="16">
        <f t="shared" si="148"/>
        <v>1</v>
      </c>
      <c r="BV264" s="16">
        <f t="shared" si="149"/>
        <v>1</v>
      </c>
      <c r="BW264" s="17" t="str">
        <f t="shared" si="167"/>
        <v>111111</v>
      </c>
      <c r="BY264" s="17">
        <f t="shared" si="150"/>
        <v>0.83099999999999996</v>
      </c>
      <c r="BZ264" s="17">
        <f t="shared" si="151"/>
        <v>0.88900000000000001</v>
      </c>
      <c r="CA264" s="17" t="str">
        <f t="shared" si="168"/>
        <v>Sem Retira</v>
      </c>
      <c r="CB264" s="17">
        <f t="shared" si="169"/>
        <v>0.88900000000000001</v>
      </c>
      <c r="CC264" s="33" t="str">
        <f>IF(CB264&gt;='PAINEL E TARGET'!$T$11,'PAINEL E TARGET'!$S$11,
IF(CB264&gt;='PAINEL E TARGET'!$T$12,'PAINEL E TARGET'!$S$12,
IF(CB264&gt;='PAINEL E TARGET'!$T$13,'PAINEL E TARGET'!$S$13,
IF(CB264&gt;='PAINEL E TARGET'!$T$14,'PAINEL E TARGET'!$S$14,
IF(CB264&gt;='PAINEL E TARGET'!$T$15,'PAINEL E TARGET'!$S$15,
IF(CB264&gt;='PAINEL E TARGET'!$T$16,'PAINEL E TARGET'!$S$16,
IF(CB264&gt;='PAINEL E TARGET'!$T$17,'PAINEL E TARGET'!$S$17,
IF(CB264&gt;='PAINEL E TARGET'!$T$18,'PAINEL E TARGET'!$S$18,'PAINEL E TARGET'!$S$19))))))))</f>
        <v>Não elegível</v>
      </c>
      <c r="CD264" s="17">
        <f>IFERROR(VLOOKUP($BW264,'PAINEL E TARGET'!$G$1:$Q$99,4,0),0)</f>
        <v>0.25</v>
      </c>
      <c r="CE264" s="17">
        <f>VLOOKUP(CC264,'PAINEL E TARGET'!$S$10:$U$19,3,0)</f>
        <v>0</v>
      </c>
      <c r="CF264" s="16">
        <f t="shared" si="170"/>
        <v>0</v>
      </c>
      <c r="CG264" s="17">
        <f t="shared" si="152"/>
        <v>1.0109999999999999</v>
      </c>
      <c r="CH264" s="17">
        <f t="shared" si="153"/>
        <v>0.97899999999999998</v>
      </c>
      <c r="CI264" s="17">
        <f t="shared" si="154"/>
        <v>1.4510000000000001</v>
      </c>
      <c r="CJ264" s="17">
        <f t="shared" si="155"/>
        <v>0.93899999999999995</v>
      </c>
      <c r="CK264" s="17">
        <f t="shared" si="156"/>
        <v>0.67200000000000004</v>
      </c>
      <c r="CL264" s="17">
        <f t="shared" si="157"/>
        <v>1.002</v>
      </c>
      <c r="CM264" s="16">
        <f t="shared" si="158"/>
        <v>4</v>
      </c>
      <c r="CN264" s="17" t="str">
        <f t="shared" si="171"/>
        <v>não ok</v>
      </c>
      <c r="CO264" s="17">
        <f t="shared" si="172"/>
        <v>0</v>
      </c>
      <c r="CP264" s="33" t="str">
        <f>IF(CO264&gt;='PAINEL E TARGET'!$T$11,'PAINEL E TARGET'!$S$11,
IF(CO264&gt;='PAINEL E TARGET'!$T$12,'PAINEL E TARGET'!$S$12,
IF(CO264&gt;='PAINEL E TARGET'!$T$13,'PAINEL E TARGET'!$S$13,
IF(CO264&gt;='PAINEL E TARGET'!$T$14,'PAINEL E TARGET'!$S$14,
IF(CO264&gt;='PAINEL E TARGET'!$T$15,'PAINEL E TARGET'!$S$15,
IF(CO264&gt;='PAINEL E TARGET'!$T$16,'PAINEL E TARGET'!$S$16,
IF(CO264&gt;='PAINEL E TARGET'!$T$17,'PAINEL E TARGET'!$S$17,
IF(CO264&gt;='PAINEL E TARGET'!$T$18,'PAINEL E TARGET'!$S$18,'PAINEL E TARGET'!$S$19))))))))</f>
        <v>Não elegível</v>
      </c>
      <c r="CQ264" s="17">
        <f>IFERROR(VLOOKUP($BW264,'PAINEL E TARGET'!$G$1:$Q$99,5,0),0)</f>
        <v>0.25</v>
      </c>
      <c r="CR264" s="17">
        <f>VLOOKUP(CP264,'PAINEL E TARGET'!$S$10:$U$19,3,0)</f>
        <v>0</v>
      </c>
      <c r="CS264" s="16">
        <f t="shared" si="173"/>
        <v>0</v>
      </c>
      <c r="CT264" s="17">
        <f t="shared" si="159"/>
        <v>0.95399999999999996</v>
      </c>
      <c r="CU264" s="33" t="str">
        <f>IF(CT264&gt;='PAINEL E TARGET'!$T$11,'PAINEL E TARGET'!$S$11,
IF(CT264&gt;='PAINEL E TARGET'!$T$12,'PAINEL E TARGET'!$S$12,
IF(CT264&gt;='PAINEL E TARGET'!$T$13,'PAINEL E TARGET'!$S$13,
IF(CT264&gt;='PAINEL E TARGET'!$T$14,'PAINEL E TARGET'!$S$14,
IF(CT264&gt;='PAINEL E TARGET'!$T$15,'PAINEL E TARGET'!$S$15,
IF(CT264&gt;='PAINEL E TARGET'!$T$16,'PAINEL E TARGET'!$S$16,
IF(CT264&gt;='PAINEL E TARGET'!$T$17,'PAINEL E TARGET'!$S$17,
IF(CT264&gt;='PAINEL E TARGET'!$T$18,'PAINEL E TARGET'!$S$18,'PAINEL E TARGET'!$S$19))))))))</f>
        <v>1. Fx de 90% a 99,9%</v>
      </c>
      <c r="CV264" s="17">
        <f>IFERROR(VLOOKUP($BW264,'PAINEL E TARGET'!$G$1:$Q$99,6,0),0)</f>
        <v>0.2</v>
      </c>
      <c r="CW264" s="17">
        <f>VLOOKUP(CU264,'PAINEL E TARGET'!$S$10:$U$19,3,0)</f>
        <v>0.5</v>
      </c>
      <c r="CX264" s="16">
        <f t="shared" si="174"/>
        <v>300</v>
      </c>
      <c r="CY264" s="17">
        <f t="shared" si="160"/>
        <v>1.0900000000000001</v>
      </c>
      <c r="CZ264" s="33" t="str">
        <f>IF(CY264&gt;='PAINEL E TARGET'!$T$11,'PAINEL E TARGET'!$S$11,
IF(CY264&gt;='PAINEL E TARGET'!$T$12,'PAINEL E TARGET'!$S$12,
IF(CY264&gt;='PAINEL E TARGET'!$T$13,'PAINEL E TARGET'!$S$13,
IF(CY264&gt;='PAINEL E TARGET'!$T$14,'PAINEL E TARGET'!$S$14,
IF(CY264&gt;='PAINEL E TARGET'!$T$15,'PAINEL E TARGET'!$S$15,
IF(CY264&gt;='PAINEL E TARGET'!$T$16,'PAINEL E TARGET'!$S$16,
IF(CY264&gt;='PAINEL E TARGET'!$T$17,'PAINEL E TARGET'!$S$17,
IF(CY264&gt;='PAINEL E TARGET'!$T$18,'PAINEL E TARGET'!$S$18,'PAINEL E TARGET'!$S$19))))))))</f>
        <v>3. Fx de 105% a 109,9%</v>
      </c>
      <c r="DA264" s="17">
        <f>IFERROR(VLOOKUP($BW264,'PAINEL E TARGET'!$G$1:$Q$99,7,0),0)</f>
        <v>0.15</v>
      </c>
      <c r="DB264" s="17">
        <f>VLOOKUP(CZ264,'PAINEL E TARGET'!$S$10:$U$19,3,0)</f>
        <v>1.1000000000000001</v>
      </c>
      <c r="DC264" s="16">
        <f t="shared" si="175"/>
        <v>495</v>
      </c>
      <c r="DD264" s="17">
        <f t="shared" si="161"/>
        <v>1.1160000000000001</v>
      </c>
      <c r="DE264" s="33" t="str">
        <f>IF(DD264&gt;='PAINEL E TARGET'!$T$11,'PAINEL E TARGET'!$S$11,
IF(DD264&gt;='PAINEL E TARGET'!$T$12,'PAINEL E TARGET'!$S$12,
IF(DD264&gt;='PAINEL E TARGET'!$T$13,'PAINEL E TARGET'!$S$13,
IF(DD264&gt;='PAINEL E TARGET'!$T$14,'PAINEL E TARGET'!$S$14,
IF(DD264&gt;='PAINEL E TARGET'!$T$15,'PAINEL E TARGET'!$S$15,
IF(DD264&gt;='PAINEL E TARGET'!$T$16,'PAINEL E TARGET'!$S$16,
IF(DD264&gt;='PAINEL E TARGET'!$T$17,'PAINEL E TARGET'!$S$17,
IF(DD264&gt;='PAINEL E TARGET'!$T$18,'PAINEL E TARGET'!$S$18,'PAINEL E TARGET'!$S$19))))))))</f>
        <v>4. Fx de 110% a 114,9%</v>
      </c>
      <c r="DF264" s="17">
        <f>IFERROR(VLOOKUP($BW264,'PAINEL E TARGET'!$G$1:$Q$99,8,0),0)</f>
        <v>0.1</v>
      </c>
      <c r="DG264" s="17">
        <f>VLOOKUP(DE264,'PAINEL E TARGET'!$S$10:$U$19,3,0)</f>
        <v>1.2</v>
      </c>
      <c r="DH264" s="16">
        <f t="shared" si="176"/>
        <v>360</v>
      </c>
      <c r="DI264" s="17">
        <f t="shared" si="162"/>
        <v>0.47399999999999998</v>
      </c>
      <c r="DJ264" s="33" t="str">
        <f>IF(DI264&gt;='PAINEL E TARGET'!$T$11,'PAINEL E TARGET'!$S$11,
IF(DI264&gt;='PAINEL E TARGET'!$T$12,'PAINEL E TARGET'!$S$12,
IF(DI264&gt;='PAINEL E TARGET'!$T$13,'PAINEL E TARGET'!$S$13,
IF(DI264&gt;='PAINEL E TARGET'!$T$14,'PAINEL E TARGET'!$S$14,
IF(DI264&gt;='PAINEL E TARGET'!$T$15,'PAINEL E TARGET'!$S$15,
IF(DI264&gt;='PAINEL E TARGET'!$T$16,'PAINEL E TARGET'!$S$16,
IF(DI264&gt;='PAINEL E TARGET'!$T$17,'PAINEL E TARGET'!$S$17,
IF(DI264&gt;='PAINEL E TARGET'!$T$18,'PAINEL E TARGET'!$S$18,'PAINEL E TARGET'!$S$19))))))))</f>
        <v>Não elegível</v>
      </c>
      <c r="DK264" s="17">
        <f>IFERROR(VLOOKUP($BW264,'PAINEL E TARGET'!$G$1:$Q$99,9,0),0)</f>
        <v>0.05</v>
      </c>
      <c r="DL264" s="17">
        <f>VLOOKUP(DJ264,'PAINEL E TARGET'!$S$10:$U$19,3,0)</f>
        <v>0</v>
      </c>
      <c r="DM264" s="16">
        <f t="shared" si="177"/>
        <v>0</v>
      </c>
      <c r="DN264" s="17">
        <f t="shared" si="163"/>
        <v>0.67200000000000004</v>
      </c>
      <c r="DO264" s="33" t="str">
        <f>IF(DN264&gt;='PAINEL E TARGET'!$T$11,'PAINEL E TARGET'!$S$11,
IF(DN264&gt;='PAINEL E TARGET'!$T$12,'PAINEL E TARGET'!$S$12,
IF(DN264&gt;='PAINEL E TARGET'!$T$13,'PAINEL E TARGET'!$S$13,
IF(DN264&gt;='PAINEL E TARGET'!$T$14,'PAINEL E TARGET'!$S$14,
IF(DN264&gt;='PAINEL E TARGET'!$T$15,'PAINEL E TARGET'!$S$15,
IF(DN264&gt;='PAINEL E TARGET'!$T$16,'PAINEL E TARGET'!$S$16,
IF(DN264&gt;='PAINEL E TARGET'!$T$17,'PAINEL E TARGET'!$S$17,
IF(DN264&gt;='PAINEL E TARGET'!$T$18,'PAINEL E TARGET'!$S$18,'PAINEL E TARGET'!$S$19))))))))</f>
        <v>Não elegível</v>
      </c>
      <c r="DP264" s="17">
        <f>IFERROR(VLOOKUP($BW264,'PAINEL E TARGET'!$G$1:$Q$99,10,0),0)</f>
        <v>0</v>
      </c>
      <c r="DQ264" s="17">
        <f>VLOOKUP(DO264,'PAINEL E TARGET'!$S$10:$U$19,3,0)</f>
        <v>0</v>
      </c>
      <c r="DR264" s="16">
        <f t="shared" si="178"/>
        <v>0</v>
      </c>
      <c r="DS264" s="17">
        <f t="shared" si="164"/>
        <v>0.91300000000000003</v>
      </c>
      <c r="DT264" s="16">
        <f>IF(DS264&gt;=1,VLOOKUP(BO264,'PAINEL E TARGET'!$S$1:$W$8,5,0),0)</f>
        <v>0</v>
      </c>
      <c r="DU264" s="16">
        <f t="shared" si="179"/>
        <v>1155</v>
      </c>
    </row>
    <row r="265" spans="2:125" s="32" customFormat="1" x14ac:dyDescent="0.2">
      <c r="B265" s="44">
        <v>43541</v>
      </c>
      <c r="C265" s="65">
        <v>1056</v>
      </c>
      <c r="D265" s="66" t="s">
        <v>269</v>
      </c>
      <c r="E265" s="65">
        <v>514</v>
      </c>
      <c r="F265" s="65" t="s">
        <v>944</v>
      </c>
      <c r="G265" s="67">
        <v>3060436.0586500443</v>
      </c>
      <c r="H265" s="67">
        <v>1839126.6922541324</v>
      </c>
      <c r="I265" s="67">
        <v>1640051.76</v>
      </c>
      <c r="J265" s="68">
        <v>0.89175572673020398</v>
      </c>
      <c r="K265" s="67">
        <v>299065.49791624851</v>
      </c>
      <c r="L265" s="67">
        <v>1408461.4804374706</v>
      </c>
      <c r="M265" s="67">
        <v>303537.78999999998</v>
      </c>
      <c r="N265" s="67">
        <v>1310240.54</v>
      </c>
      <c r="O265" s="67">
        <v>2847599.2139996532</v>
      </c>
      <c r="P265" s="67">
        <v>6173.5169662893195</v>
      </c>
      <c r="Q265" s="67">
        <v>0</v>
      </c>
      <c r="R265" s="67">
        <v>0</v>
      </c>
      <c r="S265" s="67">
        <v>0</v>
      </c>
      <c r="T265" s="68">
        <v>0.10763605808910666</v>
      </c>
      <c r="U265" s="68">
        <v>9.2998863109036795E-2</v>
      </c>
      <c r="V265" s="68">
        <v>0.86401216060929653</v>
      </c>
      <c r="W265" s="67">
        <v>183126.98000000004</v>
      </c>
      <c r="X265" s="67">
        <v>150079.54999999999</v>
      </c>
      <c r="Y265" s="68">
        <v>0.8195381696350803</v>
      </c>
      <c r="Z265" s="68">
        <v>0.20020943992908449</v>
      </c>
      <c r="AA265" s="68">
        <v>0.21723451324321599</v>
      </c>
      <c r="AB265" s="68">
        <v>1.0850363165700974</v>
      </c>
      <c r="AC265" s="67">
        <v>341863.02</v>
      </c>
      <c r="AD265" s="67">
        <v>350568.35</v>
      </c>
      <c r="AE265" s="68">
        <v>1.0254643804410315</v>
      </c>
      <c r="AF265" s="43">
        <v>80</v>
      </c>
      <c r="AG265" s="43">
        <v>69</v>
      </c>
      <c r="AH265" s="43">
        <v>54</v>
      </c>
      <c r="AI265" s="43">
        <v>55</v>
      </c>
      <c r="AJ265" s="67">
        <v>94939.159999999989</v>
      </c>
      <c r="AK265" s="67">
        <v>81075.56</v>
      </c>
      <c r="AL265" s="68">
        <v>0.85397385020048633</v>
      </c>
      <c r="AM265" s="67">
        <v>19513.189999999999</v>
      </c>
      <c r="AN265" s="67">
        <v>11308.350000000004</v>
      </c>
      <c r="AO265" s="68">
        <v>0.57952338905120104</v>
      </c>
      <c r="AP265" s="67">
        <v>11392.080000000002</v>
      </c>
      <c r="AQ265" s="67">
        <v>8806.19</v>
      </c>
      <c r="AR265" s="68">
        <v>0.77300984543647855</v>
      </c>
      <c r="AS265" s="67">
        <v>57282.55</v>
      </c>
      <c r="AT265" s="67">
        <v>48889.450000000004</v>
      </c>
      <c r="AU265" s="68">
        <v>0.85347893904862826</v>
      </c>
      <c r="AV265" s="43">
        <v>5485.7599999999993</v>
      </c>
      <c r="AW265" s="43">
        <v>5554.0199999999986</v>
      </c>
      <c r="AX265" s="69">
        <v>1.0124431254739543</v>
      </c>
      <c r="AY265" s="43">
        <v>299065.49791624851</v>
      </c>
      <c r="AZ265" s="43">
        <v>303537.79000000004</v>
      </c>
      <c r="BA265" s="43">
        <v>58791.365561589097</v>
      </c>
      <c r="BB265" s="43">
        <v>59722.249999999993</v>
      </c>
      <c r="BC265" s="43">
        <v>498528.04141579737</v>
      </c>
      <c r="BD265" s="43">
        <v>98338.326996961652</v>
      </c>
      <c r="BE265" s="43">
        <v>306676.47000000009</v>
      </c>
      <c r="BF265" s="43">
        <v>572550.18000000005</v>
      </c>
      <c r="BG265" s="43">
        <v>9181.2200000000012</v>
      </c>
      <c r="BH265" s="43">
        <v>97</v>
      </c>
      <c r="BI265" s="44">
        <v>43173</v>
      </c>
      <c r="BJ265" s="44">
        <v>43541</v>
      </c>
      <c r="BK265" s="44">
        <v>43172</v>
      </c>
      <c r="BL265" s="43">
        <f t="shared" si="165"/>
        <v>1640051.76</v>
      </c>
      <c r="BM265" s="43">
        <f t="shared" si="166"/>
        <v>1613778.33</v>
      </c>
      <c r="BO265" s="16" t="str">
        <f>IFERROR(VLOOKUP($C265,'PORTE LOJA'!A:B,2,0),"PORTE 1")</f>
        <v>PORTE 4</v>
      </c>
      <c r="BP265" s="16">
        <f>VLOOKUP(BO265,'PAINEL E TARGET'!$S$1:$W$8,3,0)</f>
        <v>3000</v>
      </c>
      <c r="BQ265" s="16">
        <f t="shared" si="144"/>
        <v>1</v>
      </c>
      <c r="BR265" s="16">
        <f t="shared" si="145"/>
        <v>1</v>
      </c>
      <c r="BS265" s="16">
        <f t="shared" si="146"/>
        <v>1</v>
      </c>
      <c r="BT265" s="16">
        <f t="shared" si="147"/>
        <v>1</v>
      </c>
      <c r="BU265" s="16">
        <f t="shared" si="148"/>
        <v>1</v>
      </c>
      <c r="BV265" s="16">
        <f t="shared" si="149"/>
        <v>1</v>
      </c>
      <c r="BW265" s="17" t="str">
        <f t="shared" si="167"/>
        <v>111111</v>
      </c>
      <c r="BY265" s="17">
        <f t="shared" si="150"/>
        <v>0.89200000000000002</v>
      </c>
      <c r="BZ265" s="17">
        <f t="shared" si="151"/>
        <v>0.94499999999999995</v>
      </c>
      <c r="CA265" s="17" t="str">
        <f t="shared" si="168"/>
        <v>Sem Retira</v>
      </c>
      <c r="CB265" s="17">
        <f t="shared" si="169"/>
        <v>0.94499999999999995</v>
      </c>
      <c r="CC265" s="33" t="str">
        <f>IF(CB265&gt;='PAINEL E TARGET'!$T$11,'PAINEL E TARGET'!$S$11,
IF(CB265&gt;='PAINEL E TARGET'!$T$12,'PAINEL E TARGET'!$S$12,
IF(CB265&gt;='PAINEL E TARGET'!$T$13,'PAINEL E TARGET'!$S$13,
IF(CB265&gt;='PAINEL E TARGET'!$T$14,'PAINEL E TARGET'!$S$14,
IF(CB265&gt;='PAINEL E TARGET'!$T$15,'PAINEL E TARGET'!$S$15,
IF(CB265&gt;='PAINEL E TARGET'!$T$16,'PAINEL E TARGET'!$S$16,
IF(CB265&gt;='PAINEL E TARGET'!$T$17,'PAINEL E TARGET'!$S$17,
IF(CB265&gt;='PAINEL E TARGET'!$T$18,'PAINEL E TARGET'!$S$18,'PAINEL E TARGET'!$S$19))))))))</f>
        <v>1. Fx de 90% a 99,9%</v>
      </c>
      <c r="CD265" s="17">
        <f>IFERROR(VLOOKUP($BW265,'PAINEL E TARGET'!$G$1:$Q$99,4,0),0)</f>
        <v>0.25</v>
      </c>
      <c r="CE265" s="17">
        <f>VLOOKUP(CC265,'PAINEL E TARGET'!$S$10:$U$19,3,0)</f>
        <v>0.5</v>
      </c>
      <c r="CF265" s="16">
        <f t="shared" si="170"/>
        <v>375</v>
      </c>
      <c r="CG265" s="17">
        <f t="shared" si="152"/>
        <v>0.85399999999999998</v>
      </c>
      <c r="CH265" s="17">
        <f t="shared" si="153"/>
        <v>0.57999999999999996</v>
      </c>
      <c r="CI265" s="17">
        <f t="shared" si="154"/>
        <v>0.77300000000000002</v>
      </c>
      <c r="CJ265" s="17">
        <f t="shared" si="155"/>
        <v>0.85299999999999998</v>
      </c>
      <c r="CK265" s="17">
        <f t="shared" si="156"/>
        <v>1.012</v>
      </c>
      <c r="CL265" s="17">
        <f t="shared" si="157"/>
        <v>0.82</v>
      </c>
      <c r="CM265" s="16">
        <f t="shared" si="158"/>
        <v>4</v>
      </c>
      <c r="CN265" s="17" t="str">
        <f t="shared" si="171"/>
        <v>não ok</v>
      </c>
      <c r="CO265" s="17">
        <f t="shared" si="172"/>
        <v>0</v>
      </c>
      <c r="CP265" s="33" t="str">
        <f>IF(CO265&gt;='PAINEL E TARGET'!$T$11,'PAINEL E TARGET'!$S$11,
IF(CO265&gt;='PAINEL E TARGET'!$T$12,'PAINEL E TARGET'!$S$12,
IF(CO265&gt;='PAINEL E TARGET'!$T$13,'PAINEL E TARGET'!$S$13,
IF(CO265&gt;='PAINEL E TARGET'!$T$14,'PAINEL E TARGET'!$S$14,
IF(CO265&gt;='PAINEL E TARGET'!$T$15,'PAINEL E TARGET'!$S$15,
IF(CO265&gt;='PAINEL E TARGET'!$T$16,'PAINEL E TARGET'!$S$16,
IF(CO265&gt;='PAINEL E TARGET'!$T$17,'PAINEL E TARGET'!$S$17,
IF(CO265&gt;='PAINEL E TARGET'!$T$18,'PAINEL E TARGET'!$S$18,'PAINEL E TARGET'!$S$19))))))))</f>
        <v>Não elegível</v>
      </c>
      <c r="CQ265" s="17">
        <f>IFERROR(VLOOKUP($BW265,'PAINEL E TARGET'!$G$1:$Q$99,5,0),0)</f>
        <v>0.25</v>
      </c>
      <c r="CR265" s="17">
        <f>VLOOKUP(CP265,'PAINEL E TARGET'!$S$10:$U$19,3,0)</f>
        <v>0</v>
      </c>
      <c r="CS265" s="16">
        <f t="shared" si="173"/>
        <v>0</v>
      </c>
      <c r="CT265" s="17">
        <f t="shared" si="159"/>
        <v>1.0249999999999999</v>
      </c>
      <c r="CU265" s="33" t="str">
        <f>IF(CT265&gt;='PAINEL E TARGET'!$T$11,'PAINEL E TARGET'!$S$11,
IF(CT265&gt;='PAINEL E TARGET'!$T$12,'PAINEL E TARGET'!$S$12,
IF(CT265&gt;='PAINEL E TARGET'!$T$13,'PAINEL E TARGET'!$S$13,
IF(CT265&gt;='PAINEL E TARGET'!$T$14,'PAINEL E TARGET'!$S$14,
IF(CT265&gt;='PAINEL E TARGET'!$T$15,'PAINEL E TARGET'!$S$15,
IF(CT265&gt;='PAINEL E TARGET'!$T$16,'PAINEL E TARGET'!$S$16,
IF(CT265&gt;='PAINEL E TARGET'!$T$17,'PAINEL E TARGET'!$S$17,
IF(CT265&gt;='PAINEL E TARGET'!$T$18,'PAINEL E TARGET'!$S$18,'PAINEL E TARGET'!$S$19))))))))</f>
        <v>2. Fx de 100% a 104,9%</v>
      </c>
      <c r="CV265" s="17">
        <f>IFERROR(VLOOKUP($BW265,'PAINEL E TARGET'!$G$1:$Q$99,6,0),0)</f>
        <v>0.2</v>
      </c>
      <c r="CW265" s="17">
        <f>VLOOKUP(CU265,'PAINEL E TARGET'!$S$10:$U$19,3,0)</f>
        <v>1</v>
      </c>
      <c r="CX265" s="16">
        <f t="shared" si="174"/>
        <v>600</v>
      </c>
      <c r="CY265" s="17">
        <f t="shared" si="160"/>
        <v>1.0149999999999999</v>
      </c>
      <c r="CZ265" s="33" t="str">
        <f>IF(CY265&gt;='PAINEL E TARGET'!$T$11,'PAINEL E TARGET'!$S$11,
IF(CY265&gt;='PAINEL E TARGET'!$T$12,'PAINEL E TARGET'!$S$12,
IF(CY265&gt;='PAINEL E TARGET'!$T$13,'PAINEL E TARGET'!$S$13,
IF(CY265&gt;='PAINEL E TARGET'!$T$14,'PAINEL E TARGET'!$S$14,
IF(CY265&gt;='PAINEL E TARGET'!$T$15,'PAINEL E TARGET'!$S$15,
IF(CY265&gt;='PAINEL E TARGET'!$T$16,'PAINEL E TARGET'!$S$16,
IF(CY265&gt;='PAINEL E TARGET'!$T$17,'PAINEL E TARGET'!$S$17,
IF(CY265&gt;='PAINEL E TARGET'!$T$18,'PAINEL E TARGET'!$S$18,'PAINEL E TARGET'!$S$19))))))))</f>
        <v>2. Fx de 100% a 104,9%</v>
      </c>
      <c r="DA265" s="17">
        <f>IFERROR(VLOOKUP($BW265,'PAINEL E TARGET'!$G$1:$Q$99,7,0),0)</f>
        <v>0.15</v>
      </c>
      <c r="DB265" s="17">
        <f>VLOOKUP(CZ265,'PAINEL E TARGET'!$S$10:$U$19,3,0)</f>
        <v>1</v>
      </c>
      <c r="DC265" s="16">
        <f t="shared" si="175"/>
        <v>450</v>
      </c>
      <c r="DD265" s="17">
        <f t="shared" si="161"/>
        <v>1.016</v>
      </c>
      <c r="DE265" s="33" t="str">
        <f>IF(DD265&gt;='PAINEL E TARGET'!$T$11,'PAINEL E TARGET'!$S$11,
IF(DD265&gt;='PAINEL E TARGET'!$T$12,'PAINEL E TARGET'!$S$12,
IF(DD265&gt;='PAINEL E TARGET'!$T$13,'PAINEL E TARGET'!$S$13,
IF(DD265&gt;='PAINEL E TARGET'!$T$14,'PAINEL E TARGET'!$S$14,
IF(DD265&gt;='PAINEL E TARGET'!$T$15,'PAINEL E TARGET'!$S$15,
IF(DD265&gt;='PAINEL E TARGET'!$T$16,'PAINEL E TARGET'!$S$16,
IF(DD265&gt;='PAINEL E TARGET'!$T$17,'PAINEL E TARGET'!$S$17,
IF(DD265&gt;='PAINEL E TARGET'!$T$18,'PAINEL E TARGET'!$S$18,'PAINEL E TARGET'!$S$19))))))))</f>
        <v>2. Fx de 100% a 104,9%</v>
      </c>
      <c r="DF265" s="17">
        <f>IFERROR(VLOOKUP($BW265,'PAINEL E TARGET'!$G$1:$Q$99,8,0),0)</f>
        <v>0.1</v>
      </c>
      <c r="DG265" s="17">
        <f>VLOOKUP(DE265,'PAINEL E TARGET'!$S$10:$U$19,3,0)</f>
        <v>1</v>
      </c>
      <c r="DH265" s="16">
        <f t="shared" si="176"/>
        <v>300</v>
      </c>
      <c r="DI265" s="17">
        <f t="shared" si="162"/>
        <v>1.0189999999999999</v>
      </c>
      <c r="DJ265" s="33" t="str">
        <f>IF(DI265&gt;='PAINEL E TARGET'!$T$11,'PAINEL E TARGET'!$S$11,
IF(DI265&gt;='PAINEL E TARGET'!$T$12,'PAINEL E TARGET'!$S$12,
IF(DI265&gt;='PAINEL E TARGET'!$T$13,'PAINEL E TARGET'!$S$13,
IF(DI265&gt;='PAINEL E TARGET'!$T$14,'PAINEL E TARGET'!$S$14,
IF(DI265&gt;='PAINEL E TARGET'!$T$15,'PAINEL E TARGET'!$S$15,
IF(DI265&gt;='PAINEL E TARGET'!$T$16,'PAINEL E TARGET'!$S$16,
IF(DI265&gt;='PAINEL E TARGET'!$T$17,'PAINEL E TARGET'!$S$17,
IF(DI265&gt;='PAINEL E TARGET'!$T$18,'PAINEL E TARGET'!$S$18,'PAINEL E TARGET'!$S$19))))))))</f>
        <v>2. Fx de 100% a 104,9%</v>
      </c>
      <c r="DK265" s="17">
        <f>IFERROR(VLOOKUP($BW265,'PAINEL E TARGET'!$G$1:$Q$99,9,0),0)</f>
        <v>0.05</v>
      </c>
      <c r="DL265" s="17">
        <f>VLOOKUP(DJ265,'PAINEL E TARGET'!$S$10:$U$19,3,0)</f>
        <v>1</v>
      </c>
      <c r="DM265" s="16">
        <f t="shared" si="177"/>
        <v>150</v>
      </c>
      <c r="DN265" s="17">
        <f t="shared" si="163"/>
        <v>1.012</v>
      </c>
      <c r="DO265" s="33" t="str">
        <f>IF(DN265&gt;='PAINEL E TARGET'!$T$11,'PAINEL E TARGET'!$S$11,
IF(DN265&gt;='PAINEL E TARGET'!$T$12,'PAINEL E TARGET'!$S$12,
IF(DN265&gt;='PAINEL E TARGET'!$T$13,'PAINEL E TARGET'!$S$13,
IF(DN265&gt;='PAINEL E TARGET'!$T$14,'PAINEL E TARGET'!$S$14,
IF(DN265&gt;='PAINEL E TARGET'!$T$15,'PAINEL E TARGET'!$S$15,
IF(DN265&gt;='PAINEL E TARGET'!$T$16,'PAINEL E TARGET'!$S$16,
IF(DN265&gt;='PAINEL E TARGET'!$T$17,'PAINEL E TARGET'!$S$17,
IF(DN265&gt;='PAINEL E TARGET'!$T$18,'PAINEL E TARGET'!$S$18,'PAINEL E TARGET'!$S$19))))))))</f>
        <v>2. Fx de 100% a 104,9%</v>
      </c>
      <c r="DP265" s="17">
        <f>IFERROR(VLOOKUP($BW265,'PAINEL E TARGET'!$G$1:$Q$99,10,0),0)</f>
        <v>0</v>
      </c>
      <c r="DQ265" s="17">
        <f>VLOOKUP(DO265,'PAINEL E TARGET'!$S$10:$U$19,3,0)</f>
        <v>1</v>
      </c>
      <c r="DR265" s="16">
        <f t="shared" si="178"/>
        <v>0</v>
      </c>
      <c r="DS265" s="17">
        <f t="shared" si="164"/>
        <v>0.86299999999999999</v>
      </c>
      <c r="DT265" s="16">
        <f>IF(DS265&gt;=1,VLOOKUP(BO265,'PAINEL E TARGET'!$S$1:$W$8,5,0),0)</f>
        <v>0</v>
      </c>
      <c r="DU265" s="16">
        <f t="shared" si="179"/>
        <v>1875</v>
      </c>
    </row>
    <row r="266" spans="2:125" s="32" customFormat="1" x14ac:dyDescent="0.2">
      <c r="B266" s="44">
        <v>43541</v>
      </c>
      <c r="C266" s="65">
        <v>1057</v>
      </c>
      <c r="D266" s="66" t="s">
        <v>270</v>
      </c>
      <c r="E266" s="65">
        <v>316</v>
      </c>
      <c r="F266" s="65" t="s">
        <v>943</v>
      </c>
      <c r="G266" s="67">
        <v>4250795.7737731235</v>
      </c>
      <c r="H266" s="67">
        <v>2557824.1465612473</v>
      </c>
      <c r="I266" s="67">
        <v>2237335.7800000003</v>
      </c>
      <c r="J266" s="68">
        <v>0.87470273631120676</v>
      </c>
      <c r="K266" s="67">
        <v>505993.89729274367</v>
      </c>
      <c r="L266" s="67">
        <v>1917137.9135371572</v>
      </c>
      <c r="M266" s="67">
        <v>461902.61</v>
      </c>
      <c r="N266" s="67">
        <v>1730554.8699999996</v>
      </c>
      <c r="O266" s="67">
        <v>4031481.1006456986</v>
      </c>
      <c r="P266" s="67">
        <v>15131.598181199468</v>
      </c>
      <c r="Q266" s="67">
        <v>2600</v>
      </c>
      <c r="R266" s="67">
        <v>0</v>
      </c>
      <c r="S266" s="67">
        <v>4706</v>
      </c>
      <c r="T266" s="68">
        <v>0.10776082104850553</v>
      </c>
      <c r="U266" s="68">
        <v>0.10725752801045302</v>
      </c>
      <c r="V266" s="68">
        <v>0.99532953597461948</v>
      </c>
      <c r="W266" s="67">
        <v>259488.08000000002</v>
      </c>
      <c r="X266" s="67">
        <v>234878.7</v>
      </c>
      <c r="Y266" s="68">
        <v>0.90516180935941259</v>
      </c>
      <c r="Z266" s="68">
        <v>0.24633028931082795</v>
      </c>
      <c r="AA266" s="68">
        <v>0.22836572410973285</v>
      </c>
      <c r="AB266" s="68">
        <v>0.92707122923715324</v>
      </c>
      <c r="AC266" s="67">
        <v>596890.76</v>
      </c>
      <c r="AD266" s="67">
        <v>500682.14</v>
      </c>
      <c r="AE266" s="68">
        <v>0.83881703915135164</v>
      </c>
      <c r="AF266" s="43">
        <v>80</v>
      </c>
      <c r="AG266" s="43">
        <v>78</v>
      </c>
      <c r="AH266" s="43">
        <v>84</v>
      </c>
      <c r="AI266" s="43">
        <v>55</v>
      </c>
      <c r="AJ266" s="67">
        <v>146847.16</v>
      </c>
      <c r="AK266" s="67">
        <v>135722.6</v>
      </c>
      <c r="AL266" s="68">
        <v>0.92424395541595772</v>
      </c>
      <c r="AM266" s="67">
        <v>22683.58</v>
      </c>
      <c r="AN266" s="67">
        <v>16254.250000000002</v>
      </c>
      <c r="AO266" s="68">
        <v>0.71656458107582666</v>
      </c>
      <c r="AP266" s="67">
        <v>14312.599999999999</v>
      </c>
      <c r="AQ266" s="67">
        <v>13446.399999999998</v>
      </c>
      <c r="AR266" s="68">
        <v>0.93947989883040117</v>
      </c>
      <c r="AS266" s="67">
        <v>75644.740000000005</v>
      </c>
      <c r="AT266" s="67">
        <v>69455.45</v>
      </c>
      <c r="AU266" s="68">
        <v>0.918179505937888</v>
      </c>
      <c r="AV266" s="43">
        <v>4179.08</v>
      </c>
      <c r="AW266" s="43">
        <v>3794.2599999999998</v>
      </c>
      <c r="AX266" s="69">
        <v>0.9079175320884022</v>
      </c>
      <c r="AY266" s="43">
        <v>505993.89729274367</v>
      </c>
      <c r="AZ266" s="43">
        <v>461902.61</v>
      </c>
      <c r="BA266" s="43">
        <v>106972.51634342053</v>
      </c>
      <c r="BB266" s="43">
        <v>115255.5</v>
      </c>
      <c r="BC266" s="43">
        <v>841558.18421066902</v>
      </c>
      <c r="BD266" s="43">
        <v>178402.648767115</v>
      </c>
      <c r="BE266" s="43">
        <v>433835.29</v>
      </c>
      <c r="BF266" s="43">
        <v>998095.46</v>
      </c>
      <c r="BG266" s="43">
        <v>6977.95</v>
      </c>
      <c r="BH266" s="43">
        <v>102</v>
      </c>
      <c r="BI266" s="44">
        <v>43173</v>
      </c>
      <c r="BJ266" s="44">
        <v>43541</v>
      </c>
      <c r="BK266" s="44">
        <v>43172</v>
      </c>
      <c r="BL266" s="43">
        <f t="shared" si="165"/>
        <v>2242041.7800000003</v>
      </c>
      <c r="BM266" s="43">
        <f t="shared" si="166"/>
        <v>2197163.4799999995</v>
      </c>
      <c r="BO266" s="16" t="str">
        <f>IFERROR(VLOOKUP($C266,'PORTE LOJA'!A:B,2,0),"PORTE 1")</f>
        <v>PORTE 5</v>
      </c>
      <c r="BP266" s="16">
        <f>VLOOKUP(BO266,'PAINEL E TARGET'!$S$1:$W$8,3,0)</f>
        <v>3750</v>
      </c>
      <c r="BQ266" s="16">
        <f t="shared" si="144"/>
        <v>1</v>
      </c>
      <c r="BR266" s="16">
        <f t="shared" si="145"/>
        <v>1</v>
      </c>
      <c r="BS266" s="16">
        <f t="shared" si="146"/>
        <v>1</v>
      </c>
      <c r="BT266" s="16">
        <f t="shared" si="147"/>
        <v>1</v>
      </c>
      <c r="BU266" s="16">
        <f t="shared" si="148"/>
        <v>1</v>
      </c>
      <c r="BV266" s="16">
        <f t="shared" si="149"/>
        <v>1</v>
      </c>
      <c r="BW266" s="17" t="str">
        <f t="shared" si="167"/>
        <v>111111</v>
      </c>
      <c r="BY266" s="17">
        <f t="shared" si="150"/>
        <v>0.877</v>
      </c>
      <c r="BZ266" s="17">
        <f t="shared" si="151"/>
        <v>0.90700000000000003</v>
      </c>
      <c r="CA266" s="17" t="str">
        <f t="shared" si="168"/>
        <v>Sem Retira</v>
      </c>
      <c r="CB266" s="17">
        <f t="shared" si="169"/>
        <v>0.90700000000000003</v>
      </c>
      <c r="CC266" s="33" t="str">
        <f>IF(CB266&gt;='PAINEL E TARGET'!$T$11,'PAINEL E TARGET'!$S$11,
IF(CB266&gt;='PAINEL E TARGET'!$T$12,'PAINEL E TARGET'!$S$12,
IF(CB266&gt;='PAINEL E TARGET'!$T$13,'PAINEL E TARGET'!$S$13,
IF(CB266&gt;='PAINEL E TARGET'!$T$14,'PAINEL E TARGET'!$S$14,
IF(CB266&gt;='PAINEL E TARGET'!$T$15,'PAINEL E TARGET'!$S$15,
IF(CB266&gt;='PAINEL E TARGET'!$T$16,'PAINEL E TARGET'!$S$16,
IF(CB266&gt;='PAINEL E TARGET'!$T$17,'PAINEL E TARGET'!$S$17,
IF(CB266&gt;='PAINEL E TARGET'!$T$18,'PAINEL E TARGET'!$S$18,'PAINEL E TARGET'!$S$19))))))))</f>
        <v>1. Fx de 90% a 99,9%</v>
      </c>
      <c r="CD266" s="17">
        <f>IFERROR(VLOOKUP($BW266,'PAINEL E TARGET'!$G$1:$Q$99,4,0),0)</f>
        <v>0.25</v>
      </c>
      <c r="CE266" s="17">
        <f>VLOOKUP(CC266,'PAINEL E TARGET'!$S$10:$U$19,3,0)</f>
        <v>0.5</v>
      </c>
      <c r="CF266" s="16">
        <f t="shared" si="170"/>
        <v>468.75</v>
      </c>
      <c r="CG266" s="17">
        <f t="shared" si="152"/>
        <v>0.92400000000000004</v>
      </c>
      <c r="CH266" s="17">
        <f t="shared" si="153"/>
        <v>0.71699999999999997</v>
      </c>
      <c r="CI266" s="17">
        <f t="shared" si="154"/>
        <v>0.93899999999999995</v>
      </c>
      <c r="CJ266" s="17">
        <f t="shared" si="155"/>
        <v>0.91800000000000004</v>
      </c>
      <c r="CK266" s="17">
        <f t="shared" si="156"/>
        <v>0.90800000000000003</v>
      </c>
      <c r="CL266" s="17">
        <f t="shared" si="157"/>
        <v>0.90500000000000003</v>
      </c>
      <c r="CM266" s="16">
        <f t="shared" si="158"/>
        <v>5</v>
      </c>
      <c r="CN266" s="17" t="str">
        <f t="shared" si="171"/>
        <v>ok</v>
      </c>
      <c r="CO266" s="17">
        <f t="shared" si="172"/>
        <v>0.90500000000000003</v>
      </c>
      <c r="CP266" s="33" t="str">
        <f>IF(CO266&gt;='PAINEL E TARGET'!$T$11,'PAINEL E TARGET'!$S$11,
IF(CO266&gt;='PAINEL E TARGET'!$T$12,'PAINEL E TARGET'!$S$12,
IF(CO266&gt;='PAINEL E TARGET'!$T$13,'PAINEL E TARGET'!$S$13,
IF(CO266&gt;='PAINEL E TARGET'!$T$14,'PAINEL E TARGET'!$S$14,
IF(CO266&gt;='PAINEL E TARGET'!$T$15,'PAINEL E TARGET'!$S$15,
IF(CO266&gt;='PAINEL E TARGET'!$T$16,'PAINEL E TARGET'!$S$16,
IF(CO266&gt;='PAINEL E TARGET'!$T$17,'PAINEL E TARGET'!$S$17,
IF(CO266&gt;='PAINEL E TARGET'!$T$18,'PAINEL E TARGET'!$S$18,'PAINEL E TARGET'!$S$19))))))))</f>
        <v>1. Fx de 90% a 99,9%</v>
      </c>
      <c r="CQ266" s="17">
        <f>IFERROR(VLOOKUP($BW266,'PAINEL E TARGET'!$G$1:$Q$99,5,0),0)</f>
        <v>0.25</v>
      </c>
      <c r="CR266" s="17">
        <f>VLOOKUP(CP266,'PAINEL E TARGET'!$S$10:$U$19,3,0)</f>
        <v>0.5</v>
      </c>
      <c r="CS266" s="16">
        <f t="shared" si="173"/>
        <v>468.75</v>
      </c>
      <c r="CT266" s="17">
        <f t="shared" si="159"/>
        <v>0.83899999999999997</v>
      </c>
      <c r="CU266" s="33" t="str">
        <f>IF(CT266&gt;='PAINEL E TARGET'!$T$11,'PAINEL E TARGET'!$S$11,
IF(CT266&gt;='PAINEL E TARGET'!$T$12,'PAINEL E TARGET'!$S$12,
IF(CT266&gt;='PAINEL E TARGET'!$T$13,'PAINEL E TARGET'!$S$13,
IF(CT266&gt;='PAINEL E TARGET'!$T$14,'PAINEL E TARGET'!$S$14,
IF(CT266&gt;='PAINEL E TARGET'!$T$15,'PAINEL E TARGET'!$S$15,
IF(CT266&gt;='PAINEL E TARGET'!$T$16,'PAINEL E TARGET'!$S$16,
IF(CT266&gt;='PAINEL E TARGET'!$T$17,'PAINEL E TARGET'!$S$17,
IF(CT266&gt;='PAINEL E TARGET'!$T$18,'PAINEL E TARGET'!$S$18,'PAINEL E TARGET'!$S$19))))))))</f>
        <v>Não elegível</v>
      </c>
      <c r="CV266" s="17">
        <f>IFERROR(VLOOKUP($BW266,'PAINEL E TARGET'!$G$1:$Q$99,6,0),0)</f>
        <v>0.2</v>
      </c>
      <c r="CW266" s="17">
        <f>VLOOKUP(CU266,'PAINEL E TARGET'!$S$10:$U$19,3,0)</f>
        <v>0</v>
      </c>
      <c r="CX266" s="16">
        <f t="shared" si="174"/>
        <v>0</v>
      </c>
      <c r="CY266" s="17">
        <f t="shared" si="160"/>
        <v>0.91300000000000003</v>
      </c>
      <c r="CZ266" s="33" t="str">
        <f>IF(CY266&gt;='PAINEL E TARGET'!$T$11,'PAINEL E TARGET'!$S$11,
IF(CY266&gt;='PAINEL E TARGET'!$T$12,'PAINEL E TARGET'!$S$12,
IF(CY266&gt;='PAINEL E TARGET'!$T$13,'PAINEL E TARGET'!$S$13,
IF(CY266&gt;='PAINEL E TARGET'!$T$14,'PAINEL E TARGET'!$S$14,
IF(CY266&gt;='PAINEL E TARGET'!$T$15,'PAINEL E TARGET'!$S$15,
IF(CY266&gt;='PAINEL E TARGET'!$T$16,'PAINEL E TARGET'!$S$16,
IF(CY266&gt;='PAINEL E TARGET'!$T$17,'PAINEL E TARGET'!$S$17,
IF(CY266&gt;='PAINEL E TARGET'!$T$18,'PAINEL E TARGET'!$S$18,'PAINEL E TARGET'!$S$19))))))))</f>
        <v>1. Fx de 90% a 99,9%</v>
      </c>
      <c r="DA266" s="17">
        <f>IFERROR(VLOOKUP($BW266,'PAINEL E TARGET'!$G$1:$Q$99,7,0),0)</f>
        <v>0.15</v>
      </c>
      <c r="DB266" s="17">
        <f>VLOOKUP(CZ266,'PAINEL E TARGET'!$S$10:$U$19,3,0)</f>
        <v>0.5</v>
      </c>
      <c r="DC266" s="16">
        <f t="shared" si="175"/>
        <v>281.25</v>
      </c>
      <c r="DD266" s="17">
        <f t="shared" si="161"/>
        <v>1.077</v>
      </c>
      <c r="DE266" s="33" t="str">
        <f>IF(DD266&gt;='PAINEL E TARGET'!$T$11,'PAINEL E TARGET'!$S$11,
IF(DD266&gt;='PAINEL E TARGET'!$T$12,'PAINEL E TARGET'!$S$12,
IF(DD266&gt;='PAINEL E TARGET'!$T$13,'PAINEL E TARGET'!$S$13,
IF(DD266&gt;='PAINEL E TARGET'!$T$14,'PAINEL E TARGET'!$S$14,
IF(DD266&gt;='PAINEL E TARGET'!$T$15,'PAINEL E TARGET'!$S$15,
IF(DD266&gt;='PAINEL E TARGET'!$T$16,'PAINEL E TARGET'!$S$16,
IF(DD266&gt;='PAINEL E TARGET'!$T$17,'PAINEL E TARGET'!$S$17,
IF(DD266&gt;='PAINEL E TARGET'!$T$18,'PAINEL E TARGET'!$S$18,'PAINEL E TARGET'!$S$19))))))))</f>
        <v>3. Fx de 105% a 109,9%</v>
      </c>
      <c r="DF266" s="17">
        <f>IFERROR(VLOOKUP($BW266,'PAINEL E TARGET'!$G$1:$Q$99,8,0),0)</f>
        <v>0.1</v>
      </c>
      <c r="DG266" s="17">
        <f>VLOOKUP(DE266,'PAINEL E TARGET'!$S$10:$U$19,3,0)</f>
        <v>1.1000000000000001</v>
      </c>
      <c r="DH266" s="16">
        <f t="shared" si="176"/>
        <v>412.50000000000006</v>
      </c>
      <c r="DI266" s="17">
        <f t="shared" si="162"/>
        <v>0.65500000000000003</v>
      </c>
      <c r="DJ266" s="33" t="str">
        <f>IF(DI266&gt;='PAINEL E TARGET'!$T$11,'PAINEL E TARGET'!$S$11,
IF(DI266&gt;='PAINEL E TARGET'!$T$12,'PAINEL E TARGET'!$S$12,
IF(DI266&gt;='PAINEL E TARGET'!$T$13,'PAINEL E TARGET'!$S$13,
IF(DI266&gt;='PAINEL E TARGET'!$T$14,'PAINEL E TARGET'!$S$14,
IF(DI266&gt;='PAINEL E TARGET'!$T$15,'PAINEL E TARGET'!$S$15,
IF(DI266&gt;='PAINEL E TARGET'!$T$16,'PAINEL E TARGET'!$S$16,
IF(DI266&gt;='PAINEL E TARGET'!$T$17,'PAINEL E TARGET'!$S$17,
IF(DI266&gt;='PAINEL E TARGET'!$T$18,'PAINEL E TARGET'!$S$18,'PAINEL E TARGET'!$S$19))))))))</f>
        <v>Não elegível</v>
      </c>
      <c r="DK266" s="17">
        <f>IFERROR(VLOOKUP($BW266,'PAINEL E TARGET'!$G$1:$Q$99,9,0),0)</f>
        <v>0.05</v>
      </c>
      <c r="DL266" s="17">
        <f>VLOOKUP(DJ266,'PAINEL E TARGET'!$S$10:$U$19,3,0)</f>
        <v>0</v>
      </c>
      <c r="DM266" s="16">
        <f t="shared" si="177"/>
        <v>0</v>
      </c>
      <c r="DN266" s="17">
        <f t="shared" si="163"/>
        <v>0.90800000000000003</v>
      </c>
      <c r="DO266" s="33" t="str">
        <f>IF(DN266&gt;='PAINEL E TARGET'!$T$11,'PAINEL E TARGET'!$S$11,
IF(DN266&gt;='PAINEL E TARGET'!$T$12,'PAINEL E TARGET'!$S$12,
IF(DN266&gt;='PAINEL E TARGET'!$T$13,'PAINEL E TARGET'!$S$13,
IF(DN266&gt;='PAINEL E TARGET'!$T$14,'PAINEL E TARGET'!$S$14,
IF(DN266&gt;='PAINEL E TARGET'!$T$15,'PAINEL E TARGET'!$S$15,
IF(DN266&gt;='PAINEL E TARGET'!$T$16,'PAINEL E TARGET'!$S$16,
IF(DN266&gt;='PAINEL E TARGET'!$T$17,'PAINEL E TARGET'!$S$17,
IF(DN266&gt;='PAINEL E TARGET'!$T$18,'PAINEL E TARGET'!$S$18,'PAINEL E TARGET'!$S$19))))))))</f>
        <v>1. Fx de 90% a 99,9%</v>
      </c>
      <c r="DP266" s="17">
        <f>IFERROR(VLOOKUP($BW266,'PAINEL E TARGET'!$G$1:$Q$99,10,0),0)</f>
        <v>0</v>
      </c>
      <c r="DQ266" s="17">
        <f>VLOOKUP(DO266,'PAINEL E TARGET'!$S$10:$U$19,3,0)</f>
        <v>0.5</v>
      </c>
      <c r="DR266" s="16">
        <f t="shared" si="178"/>
        <v>0</v>
      </c>
      <c r="DS266" s="17">
        <f t="shared" si="164"/>
        <v>0.97499999999999998</v>
      </c>
      <c r="DT266" s="16">
        <f>IF(DS266&gt;=1,VLOOKUP(BO266,'PAINEL E TARGET'!$S$1:$W$8,5,0),0)</f>
        <v>0</v>
      </c>
      <c r="DU266" s="16">
        <f t="shared" si="179"/>
        <v>1631.25</v>
      </c>
    </row>
    <row r="267" spans="2:125" s="32" customFormat="1" x14ac:dyDescent="0.2">
      <c r="B267" s="44">
        <v>43541</v>
      </c>
      <c r="C267" s="65">
        <v>1058</v>
      </c>
      <c r="D267" s="66" t="s">
        <v>271</v>
      </c>
      <c r="E267" s="65">
        <v>319</v>
      </c>
      <c r="F267" s="65" t="s">
        <v>943</v>
      </c>
      <c r="G267" s="67">
        <v>2623810.0285742716</v>
      </c>
      <c r="H267" s="67">
        <v>1603255.4538005171</v>
      </c>
      <c r="I267" s="67">
        <v>1498192.72</v>
      </c>
      <c r="J267" s="68">
        <v>0.93446912433607132</v>
      </c>
      <c r="K267" s="67">
        <v>304109.69569291361</v>
      </c>
      <c r="L267" s="67">
        <v>1170227.0967134307</v>
      </c>
      <c r="M267" s="67">
        <v>345958.77</v>
      </c>
      <c r="N267" s="67">
        <v>1106906.1499999999</v>
      </c>
      <c r="O267" s="67">
        <v>2419585.2895184821</v>
      </c>
      <c r="P267" s="67" t="s">
        <v>1082</v>
      </c>
      <c r="Q267" s="67" t="s">
        <v>1082</v>
      </c>
      <c r="R267" s="67">
        <v>0</v>
      </c>
      <c r="S267" s="67">
        <v>1299</v>
      </c>
      <c r="T267" s="68">
        <v>0.10374411110663249</v>
      </c>
      <c r="U267" s="68">
        <v>8.7048622524384431E-2</v>
      </c>
      <c r="V267" s="68">
        <v>0.83907049369686393</v>
      </c>
      <c r="W267" s="67">
        <v>152953.76</v>
      </c>
      <c r="X267" s="67">
        <v>126469.88999999998</v>
      </c>
      <c r="Y267" s="68">
        <v>0.82685048082505441</v>
      </c>
      <c r="Z267" s="68">
        <v>0.17192679536015978</v>
      </c>
      <c r="AA267" s="68">
        <v>0.13934969948892426</v>
      </c>
      <c r="AB267" s="68">
        <v>0.81051763453746928</v>
      </c>
      <c r="AC267" s="67">
        <v>253478.00000000003</v>
      </c>
      <c r="AD267" s="67">
        <v>202456.28999999995</v>
      </c>
      <c r="AE267" s="68">
        <v>0.79871345836719532</v>
      </c>
      <c r="AF267" s="43">
        <v>80</v>
      </c>
      <c r="AG267" s="43">
        <v>65</v>
      </c>
      <c r="AH267" s="43">
        <v>43</v>
      </c>
      <c r="AI267" s="43">
        <v>29</v>
      </c>
      <c r="AJ267" s="67">
        <v>69550.189999999988</v>
      </c>
      <c r="AK267" s="67">
        <v>66447.199999999997</v>
      </c>
      <c r="AL267" s="68">
        <v>0.95538488104777297</v>
      </c>
      <c r="AM267" s="67">
        <v>16976.39</v>
      </c>
      <c r="AN267" s="67">
        <v>11049.499999999998</v>
      </c>
      <c r="AO267" s="68">
        <v>0.65087453810851414</v>
      </c>
      <c r="AP267" s="67">
        <v>6050.4599999999991</v>
      </c>
      <c r="AQ267" s="67">
        <v>5601.9499999999989</v>
      </c>
      <c r="AR267" s="68">
        <v>0.92587175189985549</v>
      </c>
      <c r="AS267" s="67">
        <v>60376.720000000008</v>
      </c>
      <c r="AT267" s="67">
        <v>43371.24</v>
      </c>
      <c r="AU267" s="68">
        <v>0.71834375898525116</v>
      </c>
      <c r="AV267" s="43">
        <v>4483.0800000000008</v>
      </c>
      <c r="AW267" s="43">
        <v>3739.4199999999996</v>
      </c>
      <c r="AX267" s="69">
        <v>0.83411850781159358</v>
      </c>
      <c r="AY267" s="43">
        <v>304109.69569291361</v>
      </c>
      <c r="AZ267" s="43">
        <v>345958.77000000008</v>
      </c>
      <c r="BA267" s="43">
        <v>53413.504972589944</v>
      </c>
      <c r="BB267" s="43">
        <v>62486.66</v>
      </c>
      <c r="BC267" s="43">
        <v>498414.02027749806</v>
      </c>
      <c r="BD267" s="43">
        <v>87968.849978319355</v>
      </c>
      <c r="BE267" s="43">
        <v>252587.13</v>
      </c>
      <c r="BF267" s="43">
        <v>418592.58</v>
      </c>
      <c r="BG267" s="43">
        <v>7391.7</v>
      </c>
      <c r="BH267" s="43">
        <v>71</v>
      </c>
      <c r="BI267" s="44">
        <v>43173</v>
      </c>
      <c r="BJ267" s="44">
        <v>43541</v>
      </c>
      <c r="BK267" s="44">
        <v>43172</v>
      </c>
      <c r="BL267" s="43">
        <f t="shared" si="165"/>
        <v>1499491.72</v>
      </c>
      <c r="BM267" s="43">
        <f t="shared" si="166"/>
        <v>1454163.92</v>
      </c>
      <c r="BO267" s="16" t="str">
        <f>IFERROR(VLOOKUP($C267,'PORTE LOJA'!A:B,2,0),"PORTE 1")</f>
        <v>PORTE 4</v>
      </c>
      <c r="BP267" s="16">
        <f>VLOOKUP(BO267,'PAINEL E TARGET'!$S$1:$W$8,3,0)</f>
        <v>3000</v>
      </c>
      <c r="BQ267" s="16">
        <f t="shared" si="144"/>
        <v>1</v>
      </c>
      <c r="BR267" s="16">
        <f t="shared" si="145"/>
        <v>1</v>
      </c>
      <c r="BS267" s="16">
        <f t="shared" si="146"/>
        <v>1</v>
      </c>
      <c r="BT267" s="16">
        <f t="shared" si="147"/>
        <v>1</v>
      </c>
      <c r="BU267" s="16">
        <f t="shared" si="148"/>
        <v>1</v>
      </c>
      <c r="BV267" s="16">
        <f t="shared" si="149"/>
        <v>1</v>
      </c>
      <c r="BW267" s="17" t="str">
        <f t="shared" si="167"/>
        <v>111111</v>
      </c>
      <c r="BY267" s="17">
        <f t="shared" si="150"/>
        <v>0.93500000000000005</v>
      </c>
      <c r="BZ267" s="17">
        <f t="shared" si="151"/>
        <v>0.98599999999999999</v>
      </c>
      <c r="CA267" s="17" t="str">
        <f t="shared" si="168"/>
        <v>Sem Retira</v>
      </c>
      <c r="CB267" s="17">
        <f t="shared" si="169"/>
        <v>0.98599999999999999</v>
      </c>
      <c r="CC267" s="33" t="str">
        <f>IF(CB267&gt;='PAINEL E TARGET'!$T$11,'PAINEL E TARGET'!$S$11,
IF(CB267&gt;='PAINEL E TARGET'!$T$12,'PAINEL E TARGET'!$S$12,
IF(CB267&gt;='PAINEL E TARGET'!$T$13,'PAINEL E TARGET'!$S$13,
IF(CB267&gt;='PAINEL E TARGET'!$T$14,'PAINEL E TARGET'!$S$14,
IF(CB267&gt;='PAINEL E TARGET'!$T$15,'PAINEL E TARGET'!$S$15,
IF(CB267&gt;='PAINEL E TARGET'!$T$16,'PAINEL E TARGET'!$S$16,
IF(CB267&gt;='PAINEL E TARGET'!$T$17,'PAINEL E TARGET'!$S$17,
IF(CB267&gt;='PAINEL E TARGET'!$T$18,'PAINEL E TARGET'!$S$18,'PAINEL E TARGET'!$S$19))))))))</f>
        <v>1. Fx de 90% a 99,9%</v>
      </c>
      <c r="CD267" s="17">
        <f>IFERROR(VLOOKUP($BW267,'PAINEL E TARGET'!$G$1:$Q$99,4,0),0)</f>
        <v>0.25</v>
      </c>
      <c r="CE267" s="17">
        <f>VLOOKUP(CC267,'PAINEL E TARGET'!$S$10:$U$19,3,0)</f>
        <v>0.5</v>
      </c>
      <c r="CF267" s="16">
        <f t="shared" si="170"/>
        <v>375</v>
      </c>
      <c r="CG267" s="17">
        <f t="shared" si="152"/>
        <v>0.95499999999999996</v>
      </c>
      <c r="CH267" s="17">
        <f t="shared" si="153"/>
        <v>0.65100000000000002</v>
      </c>
      <c r="CI267" s="17">
        <f t="shared" si="154"/>
        <v>0.92600000000000005</v>
      </c>
      <c r="CJ267" s="17">
        <f t="shared" si="155"/>
        <v>0.71799999999999997</v>
      </c>
      <c r="CK267" s="17">
        <f t="shared" si="156"/>
        <v>0.83399999999999996</v>
      </c>
      <c r="CL267" s="17">
        <f t="shared" si="157"/>
        <v>0.82699999999999996</v>
      </c>
      <c r="CM267" s="16">
        <f t="shared" si="158"/>
        <v>4</v>
      </c>
      <c r="CN267" s="17" t="str">
        <f t="shared" si="171"/>
        <v>não ok</v>
      </c>
      <c r="CO267" s="17">
        <f t="shared" si="172"/>
        <v>0</v>
      </c>
      <c r="CP267" s="33" t="str">
        <f>IF(CO267&gt;='PAINEL E TARGET'!$T$11,'PAINEL E TARGET'!$S$11,
IF(CO267&gt;='PAINEL E TARGET'!$T$12,'PAINEL E TARGET'!$S$12,
IF(CO267&gt;='PAINEL E TARGET'!$T$13,'PAINEL E TARGET'!$S$13,
IF(CO267&gt;='PAINEL E TARGET'!$T$14,'PAINEL E TARGET'!$S$14,
IF(CO267&gt;='PAINEL E TARGET'!$T$15,'PAINEL E TARGET'!$S$15,
IF(CO267&gt;='PAINEL E TARGET'!$T$16,'PAINEL E TARGET'!$S$16,
IF(CO267&gt;='PAINEL E TARGET'!$T$17,'PAINEL E TARGET'!$S$17,
IF(CO267&gt;='PAINEL E TARGET'!$T$18,'PAINEL E TARGET'!$S$18,'PAINEL E TARGET'!$S$19))))))))</f>
        <v>Não elegível</v>
      </c>
      <c r="CQ267" s="17">
        <f>IFERROR(VLOOKUP($BW267,'PAINEL E TARGET'!$G$1:$Q$99,5,0),0)</f>
        <v>0.25</v>
      </c>
      <c r="CR267" s="17">
        <f>VLOOKUP(CP267,'PAINEL E TARGET'!$S$10:$U$19,3,0)</f>
        <v>0</v>
      </c>
      <c r="CS267" s="16">
        <f t="shared" si="173"/>
        <v>0</v>
      </c>
      <c r="CT267" s="17">
        <f t="shared" si="159"/>
        <v>0.79900000000000004</v>
      </c>
      <c r="CU267" s="33" t="str">
        <f>IF(CT267&gt;='PAINEL E TARGET'!$T$11,'PAINEL E TARGET'!$S$11,
IF(CT267&gt;='PAINEL E TARGET'!$T$12,'PAINEL E TARGET'!$S$12,
IF(CT267&gt;='PAINEL E TARGET'!$T$13,'PAINEL E TARGET'!$S$13,
IF(CT267&gt;='PAINEL E TARGET'!$T$14,'PAINEL E TARGET'!$S$14,
IF(CT267&gt;='PAINEL E TARGET'!$T$15,'PAINEL E TARGET'!$S$15,
IF(CT267&gt;='PAINEL E TARGET'!$T$16,'PAINEL E TARGET'!$S$16,
IF(CT267&gt;='PAINEL E TARGET'!$T$17,'PAINEL E TARGET'!$S$17,
IF(CT267&gt;='PAINEL E TARGET'!$T$18,'PAINEL E TARGET'!$S$18,'PAINEL E TARGET'!$S$19))))))))</f>
        <v>Não elegível</v>
      </c>
      <c r="CV267" s="17">
        <f>IFERROR(VLOOKUP($BW267,'PAINEL E TARGET'!$G$1:$Q$99,6,0),0)</f>
        <v>0.2</v>
      </c>
      <c r="CW267" s="17">
        <f>VLOOKUP(CU267,'PAINEL E TARGET'!$S$10:$U$19,3,0)</f>
        <v>0</v>
      </c>
      <c r="CX267" s="16">
        <f t="shared" si="174"/>
        <v>0</v>
      </c>
      <c r="CY267" s="17">
        <f t="shared" si="160"/>
        <v>1.1379999999999999</v>
      </c>
      <c r="CZ267" s="33" t="str">
        <f>IF(CY267&gt;='PAINEL E TARGET'!$T$11,'PAINEL E TARGET'!$S$11,
IF(CY267&gt;='PAINEL E TARGET'!$T$12,'PAINEL E TARGET'!$S$12,
IF(CY267&gt;='PAINEL E TARGET'!$T$13,'PAINEL E TARGET'!$S$13,
IF(CY267&gt;='PAINEL E TARGET'!$T$14,'PAINEL E TARGET'!$S$14,
IF(CY267&gt;='PAINEL E TARGET'!$T$15,'PAINEL E TARGET'!$S$15,
IF(CY267&gt;='PAINEL E TARGET'!$T$16,'PAINEL E TARGET'!$S$16,
IF(CY267&gt;='PAINEL E TARGET'!$T$17,'PAINEL E TARGET'!$S$17,
IF(CY267&gt;='PAINEL E TARGET'!$T$18,'PAINEL E TARGET'!$S$18,'PAINEL E TARGET'!$S$19))))))))</f>
        <v>4. Fx de 110% a 114,9%</v>
      </c>
      <c r="DA267" s="17">
        <f>IFERROR(VLOOKUP($BW267,'PAINEL E TARGET'!$G$1:$Q$99,7,0),0)</f>
        <v>0.15</v>
      </c>
      <c r="DB267" s="17">
        <f>VLOOKUP(CZ267,'PAINEL E TARGET'!$S$10:$U$19,3,0)</f>
        <v>1.2</v>
      </c>
      <c r="DC267" s="16">
        <f t="shared" si="175"/>
        <v>540</v>
      </c>
      <c r="DD267" s="17">
        <f t="shared" si="161"/>
        <v>1.17</v>
      </c>
      <c r="DE267" s="33" t="str">
        <f>IF(DD267&gt;='PAINEL E TARGET'!$T$11,'PAINEL E TARGET'!$S$11,
IF(DD267&gt;='PAINEL E TARGET'!$T$12,'PAINEL E TARGET'!$S$12,
IF(DD267&gt;='PAINEL E TARGET'!$T$13,'PAINEL E TARGET'!$S$13,
IF(DD267&gt;='PAINEL E TARGET'!$T$14,'PAINEL E TARGET'!$S$14,
IF(DD267&gt;='PAINEL E TARGET'!$T$15,'PAINEL E TARGET'!$S$15,
IF(DD267&gt;='PAINEL E TARGET'!$T$16,'PAINEL E TARGET'!$S$16,
IF(DD267&gt;='PAINEL E TARGET'!$T$17,'PAINEL E TARGET'!$S$17,
IF(DD267&gt;='PAINEL E TARGET'!$T$18,'PAINEL E TARGET'!$S$18,'PAINEL E TARGET'!$S$19))))))))</f>
        <v>5. Fx de 115% a 119,9%</v>
      </c>
      <c r="DF267" s="17">
        <f>IFERROR(VLOOKUP($BW267,'PAINEL E TARGET'!$G$1:$Q$99,8,0),0)</f>
        <v>0.1</v>
      </c>
      <c r="DG267" s="17">
        <f>VLOOKUP(DE267,'PAINEL E TARGET'!$S$10:$U$19,3,0)</f>
        <v>1.3</v>
      </c>
      <c r="DH267" s="16">
        <f t="shared" si="176"/>
        <v>390</v>
      </c>
      <c r="DI267" s="17">
        <f t="shared" si="162"/>
        <v>0.67400000000000004</v>
      </c>
      <c r="DJ267" s="33" t="str">
        <f>IF(DI267&gt;='PAINEL E TARGET'!$T$11,'PAINEL E TARGET'!$S$11,
IF(DI267&gt;='PAINEL E TARGET'!$T$12,'PAINEL E TARGET'!$S$12,
IF(DI267&gt;='PAINEL E TARGET'!$T$13,'PAINEL E TARGET'!$S$13,
IF(DI267&gt;='PAINEL E TARGET'!$T$14,'PAINEL E TARGET'!$S$14,
IF(DI267&gt;='PAINEL E TARGET'!$T$15,'PAINEL E TARGET'!$S$15,
IF(DI267&gt;='PAINEL E TARGET'!$T$16,'PAINEL E TARGET'!$S$16,
IF(DI267&gt;='PAINEL E TARGET'!$T$17,'PAINEL E TARGET'!$S$17,
IF(DI267&gt;='PAINEL E TARGET'!$T$18,'PAINEL E TARGET'!$S$18,'PAINEL E TARGET'!$S$19))))))))</f>
        <v>Não elegível</v>
      </c>
      <c r="DK267" s="17">
        <f>IFERROR(VLOOKUP($BW267,'PAINEL E TARGET'!$G$1:$Q$99,9,0),0)</f>
        <v>0.05</v>
      </c>
      <c r="DL267" s="17">
        <f>VLOOKUP(DJ267,'PAINEL E TARGET'!$S$10:$U$19,3,0)</f>
        <v>0</v>
      </c>
      <c r="DM267" s="16">
        <f t="shared" si="177"/>
        <v>0</v>
      </c>
      <c r="DN267" s="17">
        <f t="shared" si="163"/>
        <v>0.83399999999999996</v>
      </c>
      <c r="DO267" s="33" t="str">
        <f>IF(DN267&gt;='PAINEL E TARGET'!$T$11,'PAINEL E TARGET'!$S$11,
IF(DN267&gt;='PAINEL E TARGET'!$T$12,'PAINEL E TARGET'!$S$12,
IF(DN267&gt;='PAINEL E TARGET'!$T$13,'PAINEL E TARGET'!$S$13,
IF(DN267&gt;='PAINEL E TARGET'!$T$14,'PAINEL E TARGET'!$S$14,
IF(DN267&gt;='PAINEL E TARGET'!$T$15,'PAINEL E TARGET'!$S$15,
IF(DN267&gt;='PAINEL E TARGET'!$T$16,'PAINEL E TARGET'!$S$16,
IF(DN267&gt;='PAINEL E TARGET'!$T$17,'PAINEL E TARGET'!$S$17,
IF(DN267&gt;='PAINEL E TARGET'!$T$18,'PAINEL E TARGET'!$S$18,'PAINEL E TARGET'!$S$19))))))))</f>
        <v>Não elegível</v>
      </c>
      <c r="DP267" s="17">
        <f>IFERROR(VLOOKUP($BW267,'PAINEL E TARGET'!$G$1:$Q$99,10,0),0)</f>
        <v>0</v>
      </c>
      <c r="DQ267" s="17">
        <f>VLOOKUP(DO267,'PAINEL E TARGET'!$S$10:$U$19,3,0)</f>
        <v>0</v>
      </c>
      <c r="DR267" s="16">
        <f t="shared" si="178"/>
        <v>0</v>
      </c>
      <c r="DS267" s="17">
        <f t="shared" si="164"/>
        <v>0.81299999999999994</v>
      </c>
      <c r="DT267" s="16">
        <f>IF(DS267&gt;=1,VLOOKUP(BO267,'PAINEL E TARGET'!$S$1:$W$8,5,0),0)</f>
        <v>0</v>
      </c>
      <c r="DU267" s="16">
        <f t="shared" si="179"/>
        <v>1305</v>
      </c>
    </row>
    <row r="268" spans="2:125" s="32" customFormat="1" x14ac:dyDescent="0.2">
      <c r="B268" s="44">
        <v>43541</v>
      </c>
      <c r="C268" s="65">
        <v>1059</v>
      </c>
      <c r="D268" s="66" t="s">
        <v>272</v>
      </c>
      <c r="E268" s="65">
        <v>413</v>
      </c>
      <c r="F268" s="65" t="s">
        <v>1020</v>
      </c>
      <c r="G268" s="67">
        <v>4273917.1310331756</v>
      </c>
      <c r="H268" s="67">
        <v>2181053.7996921348</v>
      </c>
      <c r="I268" s="67">
        <v>1874314.58</v>
      </c>
      <c r="J268" s="68">
        <v>0.85936191957510066</v>
      </c>
      <c r="K268" s="67">
        <v>275214.13198404846</v>
      </c>
      <c r="L268" s="67">
        <v>1787366.3710583518</v>
      </c>
      <c r="M268" s="67">
        <v>260139.68</v>
      </c>
      <c r="N268" s="67">
        <v>1559523.1199999999</v>
      </c>
      <c r="O268" s="67">
        <v>4047771.4257061533</v>
      </c>
      <c r="P268" s="67" t="s">
        <v>1082</v>
      </c>
      <c r="Q268" s="67" t="s">
        <v>1082</v>
      </c>
      <c r="R268" s="67">
        <v>0</v>
      </c>
      <c r="S268" s="67">
        <v>1415.9</v>
      </c>
      <c r="T268" s="68">
        <v>0.10594751074087307</v>
      </c>
      <c r="U268" s="68">
        <v>9.5455130478020442E-2</v>
      </c>
      <c r="V268" s="68">
        <v>0.90096624083490795</v>
      </c>
      <c r="W268" s="67">
        <v>218525.27000000005</v>
      </c>
      <c r="X268" s="67">
        <v>173696.15000000002</v>
      </c>
      <c r="Y268" s="68">
        <v>0.79485612808074779</v>
      </c>
      <c r="Z268" s="68">
        <v>0.17417505860745305</v>
      </c>
      <c r="AA268" s="68">
        <v>0.19097364632612149</v>
      </c>
      <c r="AB268" s="68">
        <v>1.096446574228106</v>
      </c>
      <c r="AC268" s="67">
        <v>359250.08</v>
      </c>
      <c r="AD268" s="67">
        <v>347507.63999999996</v>
      </c>
      <c r="AE268" s="68">
        <v>0.96731402258838728</v>
      </c>
      <c r="AF268" s="43">
        <v>80</v>
      </c>
      <c r="AG268" s="43">
        <v>78</v>
      </c>
      <c r="AH268" s="43">
        <v>86</v>
      </c>
      <c r="AI268" s="43">
        <v>54</v>
      </c>
      <c r="AJ268" s="67">
        <v>114522.22</v>
      </c>
      <c r="AK268" s="67">
        <v>101578.42</v>
      </c>
      <c r="AL268" s="68">
        <v>0.88697564542496643</v>
      </c>
      <c r="AM268" s="67">
        <v>38535.719999999994</v>
      </c>
      <c r="AN268" s="67">
        <v>19570.899999999998</v>
      </c>
      <c r="AO268" s="68">
        <v>0.5078638727912701</v>
      </c>
      <c r="AP268" s="67">
        <v>16523.510000000002</v>
      </c>
      <c r="AQ268" s="67">
        <v>8853.7199999999993</v>
      </c>
      <c r="AR268" s="68">
        <v>0.53582562058545657</v>
      </c>
      <c r="AS268" s="67">
        <v>48943.82</v>
      </c>
      <c r="AT268" s="67">
        <v>43693.11</v>
      </c>
      <c r="AU268" s="68">
        <v>0.89271965285913524</v>
      </c>
      <c r="AV268" s="43">
        <v>2799.6200000000003</v>
      </c>
      <c r="AW268" s="43">
        <v>1649.67</v>
      </c>
      <c r="AX268" s="69">
        <v>0.58924782649073804</v>
      </c>
      <c r="AY268" s="43">
        <v>275214.13198404846</v>
      </c>
      <c r="AZ268" s="43">
        <v>260139.68000000002</v>
      </c>
      <c r="BA268" s="43">
        <v>87700.984758074759</v>
      </c>
      <c r="BB268" s="43">
        <v>79219.600000000006</v>
      </c>
      <c r="BC268" s="43">
        <v>540706.97501406865</v>
      </c>
      <c r="BD268" s="43">
        <v>172130.52243067743</v>
      </c>
      <c r="BE268" s="43">
        <v>432008.17000000004</v>
      </c>
      <c r="BF268" s="43">
        <v>710210.83</v>
      </c>
      <c r="BG268" s="43">
        <v>5504.1000000000013</v>
      </c>
      <c r="BH268" s="43">
        <v>187</v>
      </c>
      <c r="BI268" s="44">
        <v>43173</v>
      </c>
      <c r="BJ268" s="44">
        <v>43541</v>
      </c>
      <c r="BK268" s="44">
        <v>43172</v>
      </c>
      <c r="BL268" s="43">
        <f t="shared" si="165"/>
        <v>1875730.48</v>
      </c>
      <c r="BM268" s="43">
        <f t="shared" si="166"/>
        <v>1821078.6999999997</v>
      </c>
      <c r="BO268" s="16" t="str">
        <f>IFERROR(VLOOKUP($C268,'PORTE LOJA'!A:B,2,0),"PORTE 1")</f>
        <v>PORTE 5</v>
      </c>
      <c r="BP268" s="16">
        <f>VLOOKUP(BO268,'PAINEL E TARGET'!$S$1:$W$8,3,0)</f>
        <v>3750</v>
      </c>
      <c r="BQ268" s="16">
        <f t="shared" si="144"/>
        <v>1</v>
      </c>
      <c r="BR268" s="16">
        <f t="shared" si="145"/>
        <v>1</v>
      </c>
      <c r="BS268" s="16">
        <f t="shared" si="146"/>
        <v>1</v>
      </c>
      <c r="BT268" s="16">
        <f t="shared" si="147"/>
        <v>1</v>
      </c>
      <c r="BU268" s="16">
        <f t="shared" si="148"/>
        <v>1</v>
      </c>
      <c r="BV268" s="16">
        <f t="shared" si="149"/>
        <v>1</v>
      </c>
      <c r="BW268" s="17" t="str">
        <f t="shared" si="167"/>
        <v>111111</v>
      </c>
      <c r="BY268" s="17">
        <f t="shared" si="150"/>
        <v>0.86</v>
      </c>
      <c r="BZ268" s="17">
        <f t="shared" si="151"/>
        <v>0.88300000000000001</v>
      </c>
      <c r="CA268" s="17" t="str">
        <f t="shared" si="168"/>
        <v>Sem Retira</v>
      </c>
      <c r="CB268" s="17">
        <f t="shared" si="169"/>
        <v>0.88300000000000001</v>
      </c>
      <c r="CC268" s="33" t="str">
        <f>IF(CB268&gt;='PAINEL E TARGET'!$T$11,'PAINEL E TARGET'!$S$11,
IF(CB268&gt;='PAINEL E TARGET'!$T$12,'PAINEL E TARGET'!$S$12,
IF(CB268&gt;='PAINEL E TARGET'!$T$13,'PAINEL E TARGET'!$S$13,
IF(CB268&gt;='PAINEL E TARGET'!$T$14,'PAINEL E TARGET'!$S$14,
IF(CB268&gt;='PAINEL E TARGET'!$T$15,'PAINEL E TARGET'!$S$15,
IF(CB268&gt;='PAINEL E TARGET'!$T$16,'PAINEL E TARGET'!$S$16,
IF(CB268&gt;='PAINEL E TARGET'!$T$17,'PAINEL E TARGET'!$S$17,
IF(CB268&gt;='PAINEL E TARGET'!$T$18,'PAINEL E TARGET'!$S$18,'PAINEL E TARGET'!$S$19))))))))</f>
        <v>Não elegível</v>
      </c>
      <c r="CD268" s="17">
        <f>IFERROR(VLOOKUP($BW268,'PAINEL E TARGET'!$G$1:$Q$99,4,0),0)</f>
        <v>0.25</v>
      </c>
      <c r="CE268" s="17">
        <f>VLOOKUP(CC268,'PAINEL E TARGET'!$S$10:$U$19,3,0)</f>
        <v>0</v>
      </c>
      <c r="CF268" s="16">
        <f t="shared" si="170"/>
        <v>0</v>
      </c>
      <c r="CG268" s="17">
        <f t="shared" si="152"/>
        <v>0.88700000000000001</v>
      </c>
      <c r="CH268" s="17">
        <f t="shared" si="153"/>
        <v>0.50800000000000001</v>
      </c>
      <c r="CI268" s="17">
        <f t="shared" si="154"/>
        <v>0.53600000000000003</v>
      </c>
      <c r="CJ268" s="17">
        <f t="shared" si="155"/>
        <v>0.89300000000000002</v>
      </c>
      <c r="CK268" s="17">
        <f t="shared" si="156"/>
        <v>0.58899999999999997</v>
      </c>
      <c r="CL268" s="17">
        <f t="shared" si="157"/>
        <v>0.79500000000000004</v>
      </c>
      <c r="CM268" s="16">
        <f t="shared" si="158"/>
        <v>2</v>
      </c>
      <c r="CN268" s="17" t="str">
        <f t="shared" si="171"/>
        <v>não ok</v>
      </c>
      <c r="CO268" s="17">
        <f t="shared" si="172"/>
        <v>0</v>
      </c>
      <c r="CP268" s="33" t="str">
        <f>IF(CO268&gt;='PAINEL E TARGET'!$T$11,'PAINEL E TARGET'!$S$11,
IF(CO268&gt;='PAINEL E TARGET'!$T$12,'PAINEL E TARGET'!$S$12,
IF(CO268&gt;='PAINEL E TARGET'!$T$13,'PAINEL E TARGET'!$S$13,
IF(CO268&gt;='PAINEL E TARGET'!$T$14,'PAINEL E TARGET'!$S$14,
IF(CO268&gt;='PAINEL E TARGET'!$T$15,'PAINEL E TARGET'!$S$15,
IF(CO268&gt;='PAINEL E TARGET'!$T$16,'PAINEL E TARGET'!$S$16,
IF(CO268&gt;='PAINEL E TARGET'!$T$17,'PAINEL E TARGET'!$S$17,
IF(CO268&gt;='PAINEL E TARGET'!$T$18,'PAINEL E TARGET'!$S$18,'PAINEL E TARGET'!$S$19))))))))</f>
        <v>Não elegível</v>
      </c>
      <c r="CQ268" s="17">
        <f>IFERROR(VLOOKUP($BW268,'PAINEL E TARGET'!$G$1:$Q$99,5,0),0)</f>
        <v>0.25</v>
      </c>
      <c r="CR268" s="17">
        <f>VLOOKUP(CP268,'PAINEL E TARGET'!$S$10:$U$19,3,0)</f>
        <v>0</v>
      </c>
      <c r="CS268" s="16">
        <f t="shared" si="173"/>
        <v>0</v>
      </c>
      <c r="CT268" s="17">
        <f t="shared" si="159"/>
        <v>0.96699999999999997</v>
      </c>
      <c r="CU268" s="33" t="str">
        <f>IF(CT268&gt;='PAINEL E TARGET'!$T$11,'PAINEL E TARGET'!$S$11,
IF(CT268&gt;='PAINEL E TARGET'!$T$12,'PAINEL E TARGET'!$S$12,
IF(CT268&gt;='PAINEL E TARGET'!$T$13,'PAINEL E TARGET'!$S$13,
IF(CT268&gt;='PAINEL E TARGET'!$T$14,'PAINEL E TARGET'!$S$14,
IF(CT268&gt;='PAINEL E TARGET'!$T$15,'PAINEL E TARGET'!$S$15,
IF(CT268&gt;='PAINEL E TARGET'!$T$16,'PAINEL E TARGET'!$S$16,
IF(CT268&gt;='PAINEL E TARGET'!$T$17,'PAINEL E TARGET'!$S$17,
IF(CT268&gt;='PAINEL E TARGET'!$T$18,'PAINEL E TARGET'!$S$18,'PAINEL E TARGET'!$S$19))))))))</f>
        <v>1. Fx de 90% a 99,9%</v>
      </c>
      <c r="CV268" s="17">
        <f>IFERROR(VLOOKUP($BW268,'PAINEL E TARGET'!$G$1:$Q$99,6,0),0)</f>
        <v>0.2</v>
      </c>
      <c r="CW268" s="17">
        <f>VLOOKUP(CU268,'PAINEL E TARGET'!$S$10:$U$19,3,0)</f>
        <v>0.5</v>
      </c>
      <c r="CX268" s="16">
        <f t="shared" si="174"/>
        <v>375</v>
      </c>
      <c r="CY268" s="17">
        <f t="shared" si="160"/>
        <v>0.94499999999999995</v>
      </c>
      <c r="CZ268" s="33" t="str">
        <f>IF(CY268&gt;='PAINEL E TARGET'!$T$11,'PAINEL E TARGET'!$S$11,
IF(CY268&gt;='PAINEL E TARGET'!$T$12,'PAINEL E TARGET'!$S$12,
IF(CY268&gt;='PAINEL E TARGET'!$T$13,'PAINEL E TARGET'!$S$13,
IF(CY268&gt;='PAINEL E TARGET'!$T$14,'PAINEL E TARGET'!$S$14,
IF(CY268&gt;='PAINEL E TARGET'!$T$15,'PAINEL E TARGET'!$S$15,
IF(CY268&gt;='PAINEL E TARGET'!$T$16,'PAINEL E TARGET'!$S$16,
IF(CY268&gt;='PAINEL E TARGET'!$T$17,'PAINEL E TARGET'!$S$17,
IF(CY268&gt;='PAINEL E TARGET'!$T$18,'PAINEL E TARGET'!$S$18,'PAINEL E TARGET'!$S$19))))))))</f>
        <v>1. Fx de 90% a 99,9%</v>
      </c>
      <c r="DA268" s="17">
        <f>IFERROR(VLOOKUP($BW268,'PAINEL E TARGET'!$G$1:$Q$99,7,0),0)</f>
        <v>0.15</v>
      </c>
      <c r="DB268" s="17">
        <f>VLOOKUP(CZ268,'PAINEL E TARGET'!$S$10:$U$19,3,0)</f>
        <v>0.5</v>
      </c>
      <c r="DC268" s="16">
        <f t="shared" si="175"/>
        <v>281.25</v>
      </c>
      <c r="DD268" s="17">
        <f t="shared" si="161"/>
        <v>0.90300000000000002</v>
      </c>
      <c r="DE268" s="33" t="str">
        <f>IF(DD268&gt;='PAINEL E TARGET'!$T$11,'PAINEL E TARGET'!$S$11,
IF(DD268&gt;='PAINEL E TARGET'!$T$12,'PAINEL E TARGET'!$S$12,
IF(DD268&gt;='PAINEL E TARGET'!$T$13,'PAINEL E TARGET'!$S$13,
IF(DD268&gt;='PAINEL E TARGET'!$T$14,'PAINEL E TARGET'!$S$14,
IF(DD268&gt;='PAINEL E TARGET'!$T$15,'PAINEL E TARGET'!$S$15,
IF(DD268&gt;='PAINEL E TARGET'!$T$16,'PAINEL E TARGET'!$S$16,
IF(DD268&gt;='PAINEL E TARGET'!$T$17,'PAINEL E TARGET'!$S$17,
IF(DD268&gt;='PAINEL E TARGET'!$T$18,'PAINEL E TARGET'!$S$18,'PAINEL E TARGET'!$S$19))))))))</f>
        <v>1. Fx de 90% a 99,9%</v>
      </c>
      <c r="DF268" s="17">
        <f>IFERROR(VLOOKUP($BW268,'PAINEL E TARGET'!$G$1:$Q$99,8,0),0)</f>
        <v>0.1</v>
      </c>
      <c r="DG268" s="17">
        <f>VLOOKUP(DE268,'PAINEL E TARGET'!$S$10:$U$19,3,0)</f>
        <v>0.5</v>
      </c>
      <c r="DH268" s="16">
        <f t="shared" si="176"/>
        <v>187.5</v>
      </c>
      <c r="DI268" s="17">
        <f t="shared" si="162"/>
        <v>0.628</v>
      </c>
      <c r="DJ268" s="33" t="str">
        <f>IF(DI268&gt;='PAINEL E TARGET'!$T$11,'PAINEL E TARGET'!$S$11,
IF(DI268&gt;='PAINEL E TARGET'!$T$12,'PAINEL E TARGET'!$S$12,
IF(DI268&gt;='PAINEL E TARGET'!$T$13,'PAINEL E TARGET'!$S$13,
IF(DI268&gt;='PAINEL E TARGET'!$T$14,'PAINEL E TARGET'!$S$14,
IF(DI268&gt;='PAINEL E TARGET'!$T$15,'PAINEL E TARGET'!$S$15,
IF(DI268&gt;='PAINEL E TARGET'!$T$16,'PAINEL E TARGET'!$S$16,
IF(DI268&gt;='PAINEL E TARGET'!$T$17,'PAINEL E TARGET'!$S$17,
IF(DI268&gt;='PAINEL E TARGET'!$T$18,'PAINEL E TARGET'!$S$18,'PAINEL E TARGET'!$S$19))))))))</f>
        <v>Não elegível</v>
      </c>
      <c r="DK268" s="17">
        <f>IFERROR(VLOOKUP($BW268,'PAINEL E TARGET'!$G$1:$Q$99,9,0),0)</f>
        <v>0.05</v>
      </c>
      <c r="DL268" s="17">
        <f>VLOOKUP(DJ268,'PAINEL E TARGET'!$S$10:$U$19,3,0)</f>
        <v>0</v>
      </c>
      <c r="DM268" s="16">
        <f t="shared" si="177"/>
        <v>0</v>
      </c>
      <c r="DN268" s="17">
        <f t="shared" si="163"/>
        <v>0.58899999999999997</v>
      </c>
      <c r="DO268" s="33" t="str">
        <f>IF(DN268&gt;='PAINEL E TARGET'!$T$11,'PAINEL E TARGET'!$S$11,
IF(DN268&gt;='PAINEL E TARGET'!$T$12,'PAINEL E TARGET'!$S$12,
IF(DN268&gt;='PAINEL E TARGET'!$T$13,'PAINEL E TARGET'!$S$13,
IF(DN268&gt;='PAINEL E TARGET'!$T$14,'PAINEL E TARGET'!$S$14,
IF(DN268&gt;='PAINEL E TARGET'!$T$15,'PAINEL E TARGET'!$S$15,
IF(DN268&gt;='PAINEL E TARGET'!$T$16,'PAINEL E TARGET'!$S$16,
IF(DN268&gt;='PAINEL E TARGET'!$T$17,'PAINEL E TARGET'!$S$17,
IF(DN268&gt;='PAINEL E TARGET'!$T$18,'PAINEL E TARGET'!$S$18,'PAINEL E TARGET'!$S$19))))))))</f>
        <v>Não elegível</v>
      </c>
      <c r="DP268" s="17">
        <f>IFERROR(VLOOKUP($BW268,'PAINEL E TARGET'!$G$1:$Q$99,10,0),0)</f>
        <v>0</v>
      </c>
      <c r="DQ268" s="17">
        <f>VLOOKUP(DO268,'PAINEL E TARGET'!$S$10:$U$19,3,0)</f>
        <v>0</v>
      </c>
      <c r="DR268" s="16">
        <f t="shared" si="178"/>
        <v>0</v>
      </c>
      <c r="DS268" s="17">
        <f t="shared" si="164"/>
        <v>0.97499999999999998</v>
      </c>
      <c r="DT268" s="16">
        <f>IF(DS268&gt;=1,VLOOKUP(BO268,'PAINEL E TARGET'!$S$1:$W$8,5,0),0)</f>
        <v>0</v>
      </c>
      <c r="DU268" s="16">
        <f t="shared" si="179"/>
        <v>843.75</v>
      </c>
    </row>
    <row r="269" spans="2:125" s="32" customFormat="1" x14ac:dyDescent="0.2">
      <c r="B269" s="44">
        <v>43541</v>
      </c>
      <c r="C269" s="65">
        <v>1060</v>
      </c>
      <c r="D269" s="66" t="s">
        <v>273</v>
      </c>
      <c r="E269" s="65">
        <v>310</v>
      </c>
      <c r="F269" s="65" t="s">
        <v>943</v>
      </c>
      <c r="G269" s="67">
        <v>4251704.9445462283</v>
      </c>
      <c r="H269" s="67">
        <v>2633145.7128497921</v>
      </c>
      <c r="I269" s="67">
        <v>2204131.88</v>
      </c>
      <c r="J269" s="68">
        <v>0.83707174625536374</v>
      </c>
      <c r="K269" s="67">
        <v>685806.64294088748</v>
      </c>
      <c r="L269" s="67">
        <v>1898984.9626921923</v>
      </c>
      <c r="M269" s="67">
        <v>533896.68000000005</v>
      </c>
      <c r="N269" s="67">
        <v>1656828.9200000002</v>
      </c>
      <c r="O269" s="67">
        <v>4175606.4864847879</v>
      </c>
      <c r="P269" s="67">
        <v>12018.432753038638</v>
      </c>
      <c r="Q269" s="67">
        <v>517</v>
      </c>
      <c r="R269" s="67">
        <v>0</v>
      </c>
      <c r="S269" s="67">
        <v>0</v>
      </c>
      <c r="T269" s="68">
        <v>0.10925000810909244</v>
      </c>
      <c r="U269" s="68">
        <v>0.10052172199488216</v>
      </c>
      <c r="V269" s="68">
        <v>0.92010722685260959</v>
      </c>
      <c r="W269" s="67">
        <v>281075.49000000005</v>
      </c>
      <c r="X269" s="67">
        <v>220163.54</v>
      </c>
      <c r="Y269" s="68">
        <v>0.78328971337913511</v>
      </c>
      <c r="Z269" s="68">
        <v>0.16752129226059809</v>
      </c>
      <c r="AA269" s="68">
        <v>0.14233049999507016</v>
      </c>
      <c r="AB269" s="68">
        <v>0.8496263255518538</v>
      </c>
      <c r="AC269" s="67">
        <v>433007.62999999995</v>
      </c>
      <c r="AD269" s="67">
        <v>311807.07</v>
      </c>
      <c r="AE269" s="68">
        <v>0.72009601770758647</v>
      </c>
      <c r="AF269" s="43">
        <v>80</v>
      </c>
      <c r="AG269" s="43">
        <v>68</v>
      </c>
      <c r="AH269" s="43">
        <v>92</v>
      </c>
      <c r="AI269" s="43">
        <v>85</v>
      </c>
      <c r="AJ269" s="67">
        <v>129989.12</v>
      </c>
      <c r="AK269" s="67">
        <v>98663.01999999999</v>
      </c>
      <c r="AL269" s="68">
        <v>0.75900983097662322</v>
      </c>
      <c r="AM269" s="67">
        <v>35965.279999999999</v>
      </c>
      <c r="AN269" s="67">
        <v>21499.98</v>
      </c>
      <c r="AO269" s="68">
        <v>0.59779820982903509</v>
      </c>
      <c r="AP269" s="67">
        <v>26580.690000000002</v>
      </c>
      <c r="AQ269" s="67">
        <v>17774.97</v>
      </c>
      <c r="AR269" s="68">
        <v>0.6687174034985548</v>
      </c>
      <c r="AS269" s="67">
        <v>88540.4</v>
      </c>
      <c r="AT269" s="67">
        <v>82225.570000000007</v>
      </c>
      <c r="AU269" s="68">
        <v>0.92867854674250416</v>
      </c>
      <c r="AV269" s="43">
        <v>4851.13</v>
      </c>
      <c r="AW269" s="43">
        <v>4058.95</v>
      </c>
      <c r="AX269" s="69">
        <v>0.83670196428460997</v>
      </c>
      <c r="AY269" s="43">
        <v>685806.64294088748</v>
      </c>
      <c r="AZ269" s="43">
        <v>533896.68000000005</v>
      </c>
      <c r="BA269" s="43">
        <v>106098.99724288646</v>
      </c>
      <c r="BB269" s="43">
        <v>108752.97</v>
      </c>
      <c r="BC269" s="43">
        <v>1107330.6065147005</v>
      </c>
      <c r="BD269" s="43">
        <v>172003.64262536151</v>
      </c>
      <c r="BE269" s="43">
        <v>456530.8</v>
      </c>
      <c r="BF269" s="43">
        <v>703386.1100000001</v>
      </c>
      <c r="BG269" s="43">
        <v>7865.7100000000009</v>
      </c>
      <c r="BH269" s="43">
        <v>151</v>
      </c>
      <c r="BI269" s="44">
        <v>43173</v>
      </c>
      <c r="BJ269" s="44">
        <v>43541</v>
      </c>
      <c r="BK269" s="44">
        <v>43172</v>
      </c>
      <c r="BL269" s="43">
        <f t="shared" si="165"/>
        <v>2204131.88</v>
      </c>
      <c r="BM269" s="43">
        <f t="shared" si="166"/>
        <v>2190725.6</v>
      </c>
      <c r="BO269" s="16" t="str">
        <f>IFERROR(VLOOKUP($C269,'PORTE LOJA'!A:B,2,0),"PORTE 1")</f>
        <v>PORTE 5</v>
      </c>
      <c r="BP269" s="16">
        <f>VLOOKUP(BO269,'PAINEL E TARGET'!$S$1:$W$8,3,0)</f>
        <v>3750</v>
      </c>
      <c r="BQ269" s="16">
        <f t="shared" si="144"/>
        <v>1</v>
      </c>
      <c r="BR269" s="16">
        <f t="shared" si="145"/>
        <v>1</v>
      </c>
      <c r="BS269" s="16">
        <f t="shared" si="146"/>
        <v>1</v>
      </c>
      <c r="BT269" s="16">
        <f t="shared" si="147"/>
        <v>1</v>
      </c>
      <c r="BU269" s="16">
        <f t="shared" si="148"/>
        <v>1</v>
      </c>
      <c r="BV269" s="16">
        <f t="shared" si="149"/>
        <v>1</v>
      </c>
      <c r="BW269" s="17" t="str">
        <f t="shared" si="167"/>
        <v>111111</v>
      </c>
      <c r="BY269" s="17">
        <f t="shared" si="150"/>
        <v>0.83699999999999997</v>
      </c>
      <c r="BZ269" s="17">
        <f t="shared" si="151"/>
        <v>0.84799999999999998</v>
      </c>
      <c r="CA269" s="17" t="str">
        <f t="shared" si="168"/>
        <v>Sem Retira</v>
      </c>
      <c r="CB269" s="17">
        <f t="shared" si="169"/>
        <v>0.84799999999999998</v>
      </c>
      <c r="CC269" s="33" t="str">
        <f>IF(CB269&gt;='PAINEL E TARGET'!$T$11,'PAINEL E TARGET'!$S$11,
IF(CB269&gt;='PAINEL E TARGET'!$T$12,'PAINEL E TARGET'!$S$12,
IF(CB269&gt;='PAINEL E TARGET'!$T$13,'PAINEL E TARGET'!$S$13,
IF(CB269&gt;='PAINEL E TARGET'!$T$14,'PAINEL E TARGET'!$S$14,
IF(CB269&gt;='PAINEL E TARGET'!$T$15,'PAINEL E TARGET'!$S$15,
IF(CB269&gt;='PAINEL E TARGET'!$T$16,'PAINEL E TARGET'!$S$16,
IF(CB269&gt;='PAINEL E TARGET'!$T$17,'PAINEL E TARGET'!$S$17,
IF(CB269&gt;='PAINEL E TARGET'!$T$18,'PAINEL E TARGET'!$S$18,'PAINEL E TARGET'!$S$19))))))))</f>
        <v>Não elegível</v>
      </c>
      <c r="CD269" s="17">
        <f>IFERROR(VLOOKUP($BW269,'PAINEL E TARGET'!$G$1:$Q$99,4,0),0)</f>
        <v>0.25</v>
      </c>
      <c r="CE269" s="17">
        <f>VLOOKUP(CC269,'PAINEL E TARGET'!$S$10:$U$19,3,0)</f>
        <v>0</v>
      </c>
      <c r="CF269" s="16">
        <f t="shared" si="170"/>
        <v>0</v>
      </c>
      <c r="CG269" s="17">
        <f t="shared" si="152"/>
        <v>0.75900000000000001</v>
      </c>
      <c r="CH269" s="17">
        <f t="shared" si="153"/>
        <v>0.59799999999999998</v>
      </c>
      <c r="CI269" s="17">
        <f t="shared" si="154"/>
        <v>0.66900000000000004</v>
      </c>
      <c r="CJ269" s="17">
        <f t="shared" si="155"/>
        <v>0.92900000000000005</v>
      </c>
      <c r="CK269" s="17">
        <f t="shared" si="156"/>
        <v>0.83699999999999997</v>
      </c>
      <c r="CL269" s="17">
        <f t="shared" si="157"/>
        <v>0.78300000000000003</v>
      </c>
      <c r="CM269" s="16">
        <f t="shared" si="158"/>
        <v>3</v>
      </c>
      <c r="CN269" s="17" t="str">
        <f t="shared" si="171"/>
        <v>não ok</v>
      </c>
      <c r="CO269" s="17">
        <f t="shared" si="172"/>
        <v>0</v>
      </c>
      <c r="CP269" s="33" t="str">
        <f>IF(CO269&gt;='PAINEL E TARGET'!$T$11,'PAINEL E TARGET'!$S$11,
IF(CO269&gt;='PAINEL E TARGET'!$T$12,'PAINEL E TARGET'!$S$12,
IF(CO269&gt;='PAINEL E TARGET'!$T$13,'PAINEL E TARGET'!$S$13,
IF(CO269&gt;='PAINEL E TARGET'!$T$14,'PAINEL E TARGET'!$S$14,
IF(CO269&gt;='PAINEL E TARGET'!$T$15,'PAINEL E TARGET'!$S$15,
IF(CO269&gt;='PAINEL E TARGET'!$T$16,'PAINEL E TARGET'!$S$16,
IF(CO269&gt;='PAINEL E TARGET'!$T$17,'PAINEL E TARGET'!$S$17,
IF(CO269&gt;='PAINEL E TARGET'!$T$18,'PAINEL E TARGET'!$S$18,'PAINEL E TARGET'!$S$19))))))))</f>
        <v>Não elegível</v>
      </c>
      <c r="CQ269" s="17">
        <f>IFERROR(VLOOKUP($BW269,'PAINEL E TARGET'!$G$1:$Q$99,5,0),0)</f>
        <v>0.25</v>
      </c>
      <c r="CR269" s="17">
        <f>VLOOKUP(CP269,'PAINEL E TARGET'!$S$10:$U$19,3,0)</f>
        <v>0</v>
      </c>
      <c r="CS269" s="16">
        <f t="shared" si="173"/>
        <v>0</v>
      </c>
      <c r="CT269" s="17">
        <f t="shared" si="159"/>
        <v>0.72</v>
      </c>
      <c r="CU269" s="33" t="str">
        <f>IF(CT269&gt;='PAINEL E TARGET'!$T$11,'PAINEL E TARGET'!$S$11,
IF(CT269&gt;='PAINEL E TARGET'!$T$12,'PAINEL E TARGET'!$S$12,
IF(CT269&gt;='PAINEL E TARGET'!$T$13,'PAINEL E TARGET'!$S$13,
IF(CT269&gt;='PAINEL E TARGET'!$T$14,'PAINEL E TARGET'!$S$14,
IF(CT269&gt;='PAINEL E TARGET'!$T$15,'PAINEL E TARGET'!$S$15,
IF(CT269&gt;='PAINEL E TARGET'!$T$16,'PAINEL E TARGET'!$S$16,
IF(CT269&gt;='PAINEL E TARGET'!$T$17,'PAINEL E TARGET'!$S$17,
IF(CT269&gt;='PAINEL E TARGET'!$T$18,'PAINEL E TARGET'!$S$18,'PAINEL E TARGET'!$S$19))))))))</f>
        <v>Não elegível</v>
      </c>
      <c r="CV269" s="17">
        <f>IFERROR(VLOOKUP($BW269,'PAINEL E TARGET'!$G$1:$Q$99,6,0),0)</f>
        <v>0.2</v>
      </c>
      <c r="CW269" s="17">
        <f>VLOOKUP(CU269,'PAINEL E TARGET'!$S$10:$U$19,3,0)</f>
        <v>0</v>
      </c>
      <c r="CX269" s="16">
        <f t="shared" si="174"/>
        <v>0</v>
      </c>
      <c r="CY269" s="17">
        <f t="shared" si="160"/>
        <v>0.77800000000000002</v>
      </c>
      <c r="CZ269" s="33" t="str">
        <f>IF(CY269&gt;='PAINEL E TARGET'!$T$11,'PAINEL E TARGET'!$S$11,
IF(CY269&gt;='PAINEL E TARGET'!$T$12,'PAINEL E TARGET'!$S$12,
IF(CY269&gt;='PAINEL E TARGET'!$T$13,'PAINEL E TARGET'!$S$13,
IF(CY269&gt;='PAINEL E TARGET'!$T$14,'PAINEL E TARGET'!$S$14,
IF(CY269&gt;='PAINEL E TARGET'!$T$15,'PAINEL E TARGET'!$S$15,
IF(CY269&gt;='PAINEL E TARGET'!$T$16,'PAINEL E TARGET'!$S$16,
IF(CY269&gt;='PAINEL E TARGET'!$T$17,'PAINEL E TARGET'!$S$17,
IF(CY269&gt;='PAINEL E TARGET'!$T$18,'PAINEL E TARGET'!$S$18,'PAINEL E TARGET'!$S$19))))))))</f>
        <v>Não elegível</v>
      </c>
      <c r="DA269" s="17">
        <f>IFERROR(VLOOKUP($BW269,'PAINEL E TARGET'!$G$1:$Q$99,7,0),0)</f>
        <v>0.15</v>
      </c>
      <c r="DB269" s="17">
        <f>VLOOKUP(CZ269,'PAINEL E TARGET'!$S$10:$U$19,3,0)</f>
        <v>0</v>
      </c>
      <c r="DC269" s="16">
        <f t="shared" si="175"/>
        <v>0</v>
      </c>
      <c r="DD269" s="17">
        <f t="shared" si="161"/>
        <v>1.0249999999999999</v>
      </c>
      <c r="DE269" s="33" t="str">
        <f>IF(DD269&gt;='PAINEL E TARGET'!$T$11,'PAINEL E TARGET'!$S$11,
IF(DD269&gt;='PAINEL E TARGET'!$T$12,'PAINEL E TARGET'!$S$12,
IF(DD269&gt;='PAINEL E TARGET'!$T$13,'PAINEL E TARGET'!$S$13,
IF(DD269&gt;='PAINEL E TARGET'!$T$14,'PAINEL E TARGET'!$S$14,
IF(DD269&gt;='PAINEL E TARGET'!$T$15,'PAINEL E TARGET'!$S$15,
IF(DD269&gt;='PAINEL E TARGET'!$T$16,'PAINEL E TARGET'!$S$16,
IF(DD269&gt;='PAINEL E TARGET'!$T$17,'PAINEL E TARGET'!$S$17,
IF(DD269&gt;='PAINEL E TARGET'!$T$18,'PAINEL E TARGET'!$S$18,'PAINEL E TARGET'!$S$19))))))))</f>
        <v>2. Fx de 100% a 104,9%</v>
      </c>
      <c r="DF269" s="17">
        <f>IFERROR(VLOOKUP($BW269,'PAINEL E TARGET'!$G$1:$Q$99,8,0),0)</f>
        <v>0.1</v>
      </c>
      <c r="DG269" s="17">
        <f>VLOOKUP(DE269,'PAINEL E TARGET'!$S$10:$U$19,3,0)</f>
        <v>1</v>
      </c>
      <c r="DH269" s="16">
        <f t="shared" si="176"/>
        <v>375</v>
      </c>
      <c r="DI269" s="17">
        <f t="shared" si="162"/>
        <v>0.92400000000000004</v>
      </c>
      <c r="DJ269" s="33" t="str">
        <f>IF(DI269&gt;='PAINEL E TARGET'!$T$11,'PAINEL E TARGET'!$S$11,
IF(DI269&gt;='PAINEL E TARGET'!$T$12,'PAINEL E TARGET'!$S$12,
IF(DI269&gt;='PAINEL E TARGET'!$T$13,'PAINEL E TARGET'!$S$13,
IF(DI269&gt;='PAINEL E TARGET'!$T$14,'PAINEL E TARGET'!$S$14,
IF(DI269&gt;='PAINEL E TARGET'!$T$15,'PAINEL E TARGET'!$S$15,
IF(DI269&gt;='PAINEL E TARGET'!$T$16,'PAINEL E TARGET'!$S$16,
IF(DI269&gt;='PAINEL E TARGET'!$T$17,'PAINEL E TARGET'!$S$17,
IF(DI269&gt;='PAINEL E TARGET'!$T$18,'PAINEL E TARGET'!$S$18,'PAINEL E TARGET'!$S$19))))))))</f>
        <v>1. Fx de 90% a 99,9%</v>
      </c>
      <c r="DK269" s="17">
        <f>IFERROR(VLOOKUP($BW269,'PAINEL E TARGET'!$G$1:$Q$99,9,0),0)</f>
        <v>0.05</v>
      </c>
      <c r="DL269" s="17">
        <f>VLOOKUP(DJ269,'PAINEL E TARGET'!$S$10:$U$19,3,0)</f>
        <v>0.5</v>
      </c>
      <c r="DM269" s="16">
        <f t="shared" si="177"/>
        <v>93.75</v>
      </c>
      <c r="DN269" s="17">
        <f t="shared" si="163"/>
        <v>0.83699999999999997</v>
      </c>
      <c r="DO269" s="33" t="str">
        <f>IF(DN269&gt;='PAINEL E TARGET'!$T$11,'PAINEL E TARGET'!$S$11,
IF(DN269&gt;='PAINEL E TARGET'!$T$12,'PAINEL E TARGET'!$S$12,
IF(DN269&gt;='PAINEL E TARGET'!$T$13,'PAINEL E TARGET'!$S$13,
IF(DN269&gt;='PAINEL E TARGET'!$T$14,'PAINEL E TARGET'!$S$14,
IF(DN269&gt;='PAINEL E TARGET'!$T$15,'PAINEL E TARGET'!$S$15,
IF(DN269&gt;='PAINEL E TARGET'!$T$16,'PAINEL E TARGET'!$S$16,
IF(DN269&gt;='PAINEL E TARGET'!$T$17,'PAINEL E TARGET'!$S$17,
IF(DN269&gt;='PAINEL E TARGET'!$T$18,'PAINEL E TARGET'!$S$18,'PAINEL E TARGET'!$S$19))))))))</f>
        <v>Não elegível</v>
      </c>
      <c r="DP269" s="17">
        <f>IFERROR(VLOOKUP($BW269,'PAINEL E TARGET'!$G$1:$Q$99,10,0),0)</f>
        <v>0</v>
      </c>
      <c r="DQ269" s="17">
        <f>VLOOKUP(DO269,'PAINEL E TARGET'!$S$10:$U$19,3,0)</f>
        <v>0</v>
      </c>
      <c r="DR269" s="16">
        <f t="shared" si="178"/>
        <v>0</v>
      </c>
      <c r="DS269" s="17">
        <f t="shared" si="164"/>
        <v>0.85</v>
      </c>
      <c r="DT269" s="16">
        <f>IF(DS269&gt;=1,VLOOKUP(BO269,'PAINEL E TARGET'!$S$1:$W$8,5,0),0)</f>
        <v>0</v>
      </c>
      <c r="DU269" s="16">
        <f t="shared" si="179"/>
        <v>468.75</v>
      </c>
    </row>
    <row r="270" spans="2:125" s="32" customFormat="1" x14ac:dyDescent="0.2">
      <c r="B270" s="44">
        <v>43541</v>
      </c>
      <c r="C270" s="65">
        <v>1061</v>
      </c>
      <c r="D270" s="66" t="s">
        <v>274</v>
      </c>
      <c r="E270" s="65">
        <v>317</v>
      </c>
      <c r="F270" s="65" t="s">
        <v>943</v>
      </c>
      <c r="G270" s="67">
        <v>3349717.0342948083</v>
      </c>
      <c r="H270" s="67">
        <v>2066828.5284007473</v>
      </c>
      <c r="I270" s="67">
        <v>1762920.0400000003</v>
      </c>
      <c r="J270" s="68">
        <v>0.85295902189046002</v>
      </c>
      <c r="K270" s="67">
        <v>363829.07671017194</v>
      </c>
      <c r="L270" s="67">
        <v>1492183.0673950056</v>
      </c>
      <c r="M270" s="67">
        <v>377148.46</v>
      </c>
      <c r="N270" s="67">
        <v>1327328.8</v>
      </c>
      <c r="O270" s="67">
        <v>3019248.1989744948</v>
      </c>
      <c r="P270" s="67">
        <v>5869.235030249637</v>
      </c>
      <c r="Q270" s="67">
        <v>8602.7000000000007</v>
      </c>
      <c r="R270" s="67">
        <v>0</v>
      </c>
      <c r="S270" s="67">
        <v>3138</v>
      </c>
      <c r="T270" s="68">
        <v>9.2973347710748958E-2</v>
      </c>
      <c r="U270" s="68">
        <v>8.7924368651417228E-2</v>
      </c>
      <c r="V270" s="68">
        <v>0.94569433946769677</v>
      </c>
      <c r="W270" s="67">
        <v>172013.98</v>
      </c>
      <c r="X270" s="67">
        <v>149108.70000000001</v>
      </c>
      <c r="Y270" s="68">
        <v>0.86684059051479423</v>
      </c>
      <c r="Z270" s="68">
        <v>0.18466593070986773</v>
      </c>
      <c r="AA270" s="68">
        <v>0.15166419410018997</v>
      </c>
      <c r="AB270" s="68">
        <v>0.82128952274619926</v>
      </c>
      <c r="AC270" s="67">
        <v>342742.21000000008</v>
      </c>
      <c r="AD270" s="67">
        <v>258508.17</v>
      </c>
      <c r="AE270" s="68">
        <v>0.75423499778448633</v>
      </c>
      <c r="AF270" s="43">
        <v>80</v>
      </c>
      <c r="AG270" s="43">
        <v>60</v>
      </c>
      <c r="AH270" s="43">
        <v>51</v>
      </c>
      <c r="AI270" s="43">
        <v>31</v>
      </c>
      <c r="AJ270" s="67">
        <v>84753.59</v>
      </c>
      <c r="AK270" s="67">
        <v>77684.7</v>
      </c>
      <c r="AL270" s="68">
        <v>0.91659480147094652</v>
      </c>
      <c r="AM270" s="67">
        <v>21686.19</v>
      </c>
      <c r="AN270" s="67">
        <v>14285.310000000001</v>
      </c>
      <c r="AO270" s="68">
        <v>0.6587284350086392</v>
      </c>
      <c r="AP270" s="67">
        <v>14786.650000000001</v>
      </c>
      <c r="AQ270" s="67">
        <v>10251.83</v>
      </c>
      <c r="AR270" s="68">
        <v>0.69331660653359606</v>
      </c>
      <c r="AS270" s="67">
        <v>50787.55</v>
      </c>
      <c r="AT270" s="67">
        <v>46886.86</v>
      </c>
      <c r="AU270" s="68">
        <v>0.92319594073744449</v>
      </c>
      <c r="AV270" s="43">
        <v>2645.88</v>
      </c>
      <c r="AW270" s="43">
        <v>2234.58</v>
      </c>
      <c r="AX270" s="69">
        <v>0.84455077327769956</v>
      </c>
      <c r="AY270" s="43">
        <v>363829.07671017194</v>
      </c>
      <c r="AZ270" s="43">
        <v>377148.46000000008</v>
      </c>
      <c r="BA270" s="43">
        <v>80931.407566579903</v>
      </c>
      <c r="BB270" s="43">
        <v>88402.81</v>
      </c>
      <c r="BC270" s="43">
        <v>591298.80252186779</v>
      </c>
      <c r="BD270" s="43">
        <v>132144.83151925498</v>
      </c>
      <c r="BE270" s="43">
        <v>281460.28000000003</v>
      </c>
      <c r="BF270" s="43">
        <v>560873.54</v>
      </c>
      <c r="BG270" s="43">
        <v>4326.6200000000008</v>
      </c>
      <c r="BH270" s="43">
        <v>79</v>
      </c>
      <c r="BI270" s="44">
        <v>43173</v>
      </c>
      <c r="BJ270" s="44">
        <v>43541</v>
      </c>
      <c r="BK270" s="44">
        <v>43172</v>
      </c>
      <c r="BL270" s="43">
        <f t="shared" si="165"/>
        <v>1766058.0400000003</v>
      </c>
      <c r="BM270" s="43">
        <f t="shared" si="166"/>
        <v>1707615.26</v>
      </c>
      <c r="BO270" s="16" t="str">
        <f>IFERROR(VLOOKUP($C270,'PORTE LOJA'!A:B,2,0),"PORTE 1")</f>
        <v>PORTE 4</v>
      </c>
      <c r="BP270" s="16">
        <f>VLOOKUP(BO270,'PAINEL E TARGET'!$S$1:$W$8,3,0)</f>
        <v>3000</v>
      </c>
      <c r="BQ270" s="16">
        <f t="shared" si="144"/>
        <v>1</v>
      </c>
      <c r="BR270" s="16">
        <f t="shared" si="145"/>
        <v>1</v>
      </c>
      <c r="BS270" s="16">
        <f t="shared" si="146"/>
        <v>1</v>
      </c>
      <c r="BT270" s="16">
        <f t="shared" si="147"/>
        <v>1</v>
      </c>
      <c r="BU270" s="16">
        <f t="shared" si="148"/>
        <v>1</v>
      </c>
      <c r="BV270" s="16">
        <f t="shared" si="149"/>
        <v>1</v>
      </c>
      <c r="BW270" s="17" t="str">
        <f t="shared" si="167"/>
        <v>111111</v>
      </c>
      <c r="BY270" s="17">
        <f t="shared" si="150"/>
        <v>0.85399999999999998</v>
      </c>
      <c r="BZ270" s="17">
        <f t="shared" si="151"/>
        <v>0.92</v>
      </c>
      <c r="CA270" s="17" t="str">
        <f t="shared" si="168"/>
        <v>Sem Retira</v>
      </c>
      <c r="CB270" s="17">
        <f t="shared" si="169"/>
        <v>0.92</v>
      </c>
      <c r="CC270" s="33" t="str">
        <f>IF(CB270&gt;='PAINEL E TARGET'!$T$11,'PAINEL E TARGET'!$S$11,
IF(CB270&gt;='PAINEL E TARGET'!$T$12,'PAINEL E TARGET'!$S$12,
IF(CB270&gt;='PAINEL E TARGET'!$T$13,'PAINEL E TARGET'!$S$13,
IF(CB270&gt;='PAINEL E TARGET'!$T$14,'PAINEL E TARGET'!$S$14,
IF(CB270&gt;='PAINEL E TARGET'!$T$15,'PAINEL E TARGET'!$S$15,
IF(CB270&gt;='PAINEL E TARGET'!$T$16,'PAINEL E TARGET'!$S$16,
IF(CB270&gt;='PAINEL E TARGET'!$T$17,'PAINEL E TARGET'!$S$17,
IF(CB270&gt;='PAINEL E TARGET'!$T$18,'PAINEL E TARGET'!$S$18,'PAINEL E TARGET'!$S$19))))))))</f>
        <v>1. Fx de 90% a 99,9%</v>
      </c>
      <c r="CD270" s="17">
        <f>IFERROR(VLOOKUP($BW270,'PAINEL E TARGET'!$G$1:$Q$99,4,0),0)</f>
        <v>0.25</v>
      </c>
      <c r="CE270" s="17">
        <f>VLOOKUP(CC270,'PAINEL E TARGET'!$S$10:$U$19,3,0)</f>
        <v>0.5</v>
      </c>
      <c r="CF270" s="16">
        <f t="shared" si="170"/>
        <v>375</v>
      </c>
      <c r="CG270" s="17">
        <f t="shared" si="152"/>
        <v>0.91700000000000004</v>
      </c>
      <c r="CH270" s="17">
        <f t="shared" si="153"/>
        <v>0.65900000000000003</v>
      </c>
      <c r="CI270" s="17">
        <f t="shared" si="154"/>
        <v>0.69299999999999995</v>
      </c>
      <c r="CJ270" s="17">
        <f t="shared" si="155"/>
        <v>0.92300000000000004</v>
      </c>
      <c r="CK270" s="17">
        <f t="shared" si="156"/>
        <v>0.84499999999999997</v>
      </c>
      <c r="CL270" s="17">
        <f t="shared" si="157"/>
        <v>0.86699999999999999</v>
      </c>
      <c r="CM270" s="16">
        <f t="shared" si="158"/>
        <v>3</v>
      </c>
      <c r="CN270" s="17" t="str">
        <f t="shared" si="171"/>
        <v>não ok</v>
      </c>
      <c r="CO270" s="17">
        <f t="shared" si="172"/>
        <v>0</v>
      </c>
      <c r="CP270" s="33" t="str">
        <f>IF(CO270&gt;='PAINEL E TARGET'!$T$11,'PAINEL E TARGET'!$S$11,
IF(CO270&gt;='PAINEL E TARGET'!$T$12,'PAINEL E TARGET'!$S$12,
IF(CO270&gt;='PAINEL E TARGET'!$T$13,'PAINEL E TARGET'!$S$13,
IF(CO270&gt;='PAINEL E TARGET'!$T$14,'PAINEL E TARGET'!$S$14,
IF(CO270&gt;='PAINEL E TARGET'!$T$15,'PAINEL E TARGET'!$S$15,
IF(CO270&gt;='PAINEL E TARGET'!$T$16,'PAINEL E TARGET'!$S$16,
IF(CO270&gt;='PAINEL E TARGET'!$T$17,'PAINEL E TARGET'!$S$17,
IF(CO270&gt;='PAINEL E TARGET'!$T$18,'PAINEL E TARGET'!$S$18,'PAINEL E TARGET'!$S$19))))))))</f>
        <v>Não elegível</v>
      </c>
      <c r="CQ270" s="17">
        <f>IFERROR(VLOOKUP($BW270,'PAINEL E TARGET'!$G$1:$Q$99,5,0),0)</f>
        <v>0.25</v>
      </c>
      <c r="CR270" s="17">
        <f>VLOOKUP(CP270,'PAINEL E TARGET'!$S$10:$U$19,3,0)</f>
        <v>0</v>
      </c>
      <c r="CS270" s="16">
        <f t="shared" si="173"/>
        <v>0</v>
      </c>
      <c r="CT270" s="17">
        <f t="shared" si="159"/>
        <v>0.754</v>
      </c>
      <c r="CU270" s="33" t="str">
        <f>IF(CT270&gt;='PAINEL E TARGET'!$T$11,'PAINEL E TARGET'!$S$11,
IF(CT270&gt;='PAINEL E TARGET'!$T$12,'PAINEL E TARGET'!$S$12,
IF(CT270&gt;='PAINEL E TARGET'!$T$13,'PAINEL E TARGET'!$S$13,
IF(CT270&gt;='PAINEL E TARGET'!$T$14,'PAINEL E TARGET'!$S$14,
IF(CT270&gt;='PAINEL E TARGET'!$T$15,'PAINEL E TARGET'!$S$15,
IF(CT270&gt;='PAINEL E TARGET'!$T$16,'PAINEL E TARGET'!$S$16,
IF(CT270&gt;='PAINEL E TARGET'!$T$17,'PAINEL E TARGET'!$S$17,
IF(CT270&gt;='PAINEL E TARGET'!$T$18,'PAINEL E TARGET'!$S$18,'PAINEL E TARGET'!$S$19))))))))</f>
        <v>Não elegível</v>
      </c>
      <c r="CV270" s="17">
        <f>IFERROR(VLOOKUP($BW270,'PAINEL E TARGET'!$G$1:$Q$99,6,0),0)</f>
        <v>0.2</v>
      </c>
      <c r="CW270" s="17">
        <f>VLOOKUP(CU270,'PAINEL E TARGET'!$S$10:$U$19,3,0)</f>
        <v>0</v>
      </c>
      <c r="CX270" s="16">
        <f t="shared" si="174"/>
        <v>0</v>
      </c>
      <c r="CY270" s="17">
        <f t="shared" si="160"/>
        <v>1.0369999999999999</v>
      </c>
      <c r="CZ270" s="33" t="str">
        <f>IF(CY270&gt;='PAINEL E TARGET'!$T$11,'PAINEL E TARGET'!$S$11,
IF(CY270&gt;='PAINEL E TARGET'!$T$12,'PAINEL E TARGET'!$S$12,
IF(CY270&gt;='PAINEL E TARGET'!$T$13,'PAINEL E TARGET'!$S$13,
IF(CY270&gt;='PAINEL E TARGET'!$T$14,'PAINEL E TARGET'!$S$14,
IF(CY270&gt;='PAINEL E TARGET'!$T$15,'PAINEL E TARGET'!$S$15,
IF(CY270&gt;='PAINEL E TARGET'!$T$16,'PAINEL E TARGET'!$S$16,
IF(CY270&gt;='PAINEL E TARGET'!$T$17,'PAINEL E TARGET'!$S$17,
IF(CY270&gt;='PAINEL E TARGET'!$T$18,'PAINEL E TARGET'!$S$18,'PAINEL E TARGET'!$S$19))))))))</f>
        <v>2. Fx de 100% a 104,9%</v>
      </c>
      <c r="DA270" s="17">
        <f>IFERROR(VLOOKUP($BW270,'PAINEL E TARGET'!$G$1:$Q$99,7,0),0)</f>
        <v>0.15</v>
      </c>
      <c r="DB270" s="17">
        <f>VLOOKUP(CZ270,'PAINEL E TARGET'!$S$10:$U$19,3,0)</f>
        <v>1</v>
      </c>
      <c r="DC270" s="16">
        <f t="shared" si="175"/>
        <v>450</v>
      </c>
      <c r="DD270" s="17">
        <f t="shared" si="161"/>
        <v>1.0920000000000001</v>
      </c>
      <c r="DE270" s="33" t="str">
        <f>IF(DD270&gt;='PAINEL E TARGET'!$T$11,'PAINEL E TARGET'!$S$11,
IF(DD270&gt;='PAINEL E TARGET'!$T$12,'PAINEL E TARGET'!$S$12,
IF(DD270&gt;='PAINEL E TARGET'!$T$13,'PAINEL E TARGET'!$S$13,
IF(DD270&gt;='PAINEL E TARGET'!$T$14,'PAINEL E TARGET'!$S$14,
IF(DD270&gt;='PAINEL E TARGET'!$T$15,'PAINEL E TARGET'!$S$15,
IF(DD270&gt;='PAINEL E TARGET'!$T$16,'PAINEL E TARGET'!$S$16,
IF(DD270&gt;='PAINEL E TARGET'!$T$17,'PAINEL E TARGET'!$S$17,
IF(DD270&gt;='PAINEL E TARGET'!$T$18,'PAINEL E TARGET'!$S$18,'PAINEL E TARGET'!$S$19))))))))</f>
        <v>3. Fx de 105% a 109,9%</v>
      </c>
      <c r="DF270" s="17">
        <f>IFERROR(VLOOKUP($BW270,'PAINEL E TARGET'!$G$1:$Q$99,8,0),0)</f>
        <v>0.1</v>
      </c>
      <c r="DG270" s="17">
        <f>VLOOKUP(DE270,'PAINEL E TARGET'!$S$10:$U$19,3,0)</f>
        <v>1.1000000000000001</v>
      </c>
      <c r="DH270" s="16">
        <f t="shared" si="176"/>
        <v>330.00000000000006</v>
      </c>
      <c r="DI270" s="17">
        <f t="shared" si="162"/>
        <v>0.60799999999999998</v>
      </c>
      <c r="DJ270" s="33" t="str">
        <f>IF(DI270&gt;='PAINEL E TARGET'!$T$11,'PAINEL E TARGET'!$S$11,
IF(DI270&gt;='PAINEL E TARGET'!$T$12,'PAINEL E TARGET'!$S$12,
IF(DI270&gt;='PAINEL E TARGET'!$T$13,'PAINEL E TARGET'!$S$13,
IF(DI270&gt;='PAINEL E TARGET'!$T$14,'PAINEL E TARGET'!$S$14,
IF(DI270&gt;='PAINEL E TARGET'!$T$15,'PAINEL E TARGET'!$S$15,
IF(DI270&gt;='PAINEL E TARGET'!$T$16,'PAINEL E TARGET'!$S$16,
IF(DI270&gt;='PAINEL E TARGET'!$T$17,'PAINEL E TARGET'!$S$17,
IF(DI270&gt;='PAINEL E TARGET'!$T$18,'PAINEL E TARGET'!$S$18,'PAINEL E TARGET'!$S$19))))))))</f>
        <v>Não elegível</v>
      </c>
      <c r="DK270" s="17">
        <f>IFERROR(VLOOKUP($BW270,'PAINEL E TARGET'!$G$1:$Q$99,9,0),0)</f>
        <v>0.05</v>
      </c>
      <c r="DL270" s="17">
        <f>VLOOKUP(DJ270,'PAINEL E TARGET'!$S$10:$U$19,3,0)</f>
        <v>0</v>
      </c>
      <c r="DM270" s="16">
        <f t="shared" si="177"/>
        <v>0</v>
      </c>
      <c r="DN270" s="17">
        <f t="shared" si="163"/>
        <v>0.84499999999999997</v>
      </c>
      <c r="DO270" s="33" t="str">
        <f>IF(DN270&gt;='PAINEL E TARGET'!$T$11,'PAINEL E TARGET'!$S$11,
IF(DN270&gt;='PAINEL E TARGET'!$T$12,'PAINEL E TARGET'!$S$12,
IF(DN270&gt;='PAINEL E TARGET'!$T$13,'PAINEL E TARGET'!$S$13,
IF(DN270&gt;='PAINEL E TARGET'!$T$14,'PAINEL E TARGET'!$S$14,
IF(DN270&gt;='PAINEL E TARGET'!$T$15,'PAINEL E TARGET'!$S$15,
IF(DN270&gt;='PAINEL E TARGET'!$T$16,'PAINEL E TARGET'!$S$16,
IF(DN270&gt;='PAINEL E TARGET'!$T$17,'PAINEL E TARGET'!$S$17,
IF(DN270&gt;='PAINEL E TARGET'!$T$18,'PAINEL E TARGET'!$S$18,'PAINEL E TARGET'!$S$19))))))))</f>
        <v>Não elegível</v>
      </c>
      <c r="DP270" s="17">
        <f>IFERROR(VLOOKUP($BW270,'PAINEL E TARGET'!$G$1:$Q$99,10,0),0)</f>
        <v>0</v>
      </c>
      <c r="DQ270" s="17">
        <f>VLOOKUP(DO270,'PAINEL E TARGET'!$S$10:$U$19,3,0)</f>
        <v>0</v>
      </c>
      <c r="DR270" s="16">
        <f t="shared" si="178"/>
        <v>0</v>
      </c>
      <c r="DS270" s="17">
        <f t="shared" si="164"/>
        <v>0.75</v>
      </c>
      <c r="DT270" s="16">
        <f>IF(DS270&gt;=1,VLOOKUP(BO270,'PAINEL E TARGET'!$S$1:$W$8,5,0),0)</f>
        <v>0</v>
      </c>
      <c r="DU270" s="16">
        <f t="shared" si="179"/>
        <v>1155</v>
      </c>
    </row>
    <row r="271" spans="2:125" s="32" customFormat="1" x14ac:dyDescent="0.2">
      <c r="B271" s="44">
        <v>43541</v>
      </c>
      <c r="C271" s="65">
        <v>1062</v>
      </c>
      <c r="D271" s="66" t="s">
        <v>275</v>
      </c>
      <c r="E271" s="65">
        <v>513</v>
      </c>
      <c r="F271" s="65" t="s">
        <v>944</v>
      </c>
      <c r="G271" s="67">
        <v>3782418.041434587</v>
      </c>
      <c r="H271" s="67">
        <v>2175441.034033224</v>
      </c>
      <c r="I271" s="67">
        <v>1495985.0699999998</v>
      </c>
      <c r="J271" s="68">
        <v>0.68766978584865324</v>
      </c>
      <c r="K271" s="67">
        <v>371143.39536282636</v>
      </c>
      <c r="L271" s="67">
        <v>1705314.164668981</v>
      </c>
      <c r="M271" s="67">
        <v>307252.25</v>
      </c>
      <c r="N271" s="67">
        <v>1166931.6199999999</v>
      </c>
      <c r="O271" s="67">
        <v>3612673.4108015462</v>
      </c>
      <c r="P271" s="67">
        <v>6228.1248242279044</v>
      </c>
      <c r="Q271" s="67">
        <v>0</v>
      </c>
      <c r="R271" s="67">
        <v>0</v>
      </c>
      <c r="S271" s="67">
        <v>0</v>
      </c>
      <c r="T271" s="68">
        <v>9.9487881148472013E-2</v>
      </c>
      <c r="U271" s="68">
        <v>8.2740648898837824E-2</v>
      </c>
      <c r="V271" s="68">
        <v>0.83166560533497302</v>
      </c>
      <c r="W271" s="67">
        <v>205962.74</v>
      </c>
      <c r="X271" s="67">
        <v>121974.92999999998</v>
      </c>
      <c r="Y271" s="68">
        <v>0.59221842746896836</v>
      </c>
      <c r="Z271" s="68">
        <v>0.18942528736006289</v>
      </c>
      <c r="AA271" s="68">
        <v>0.194593995930779</v>
      </c>
      <c r="AB271" s="68">
        <v>1.0272862649055474</v>
      </c>
      <c r="AC271" s="67">
        <v>393333.57</v>
      </c>
      <c r="AD271" s="67">
        <v>286867.33</v>
      </c>
      <c r="AE271" s="68">
        <v>0.72932328150887304</v>
      </c>
      <c r="AF271" s="43">
        <v>80</v>
      </c>
      <c r="AG271" s="43">
        <v>79</v>
      </c>
      <c r="AH271" s="43">
        <v>71</v>
      </c>
      <c r="AI271" s="43">
        <v>50</v>
      </c>
      <c r="AJ271" s="67">
        <v>103771.26</v>
      </c>
      <c r="AK271" s="67">
        <v>69318</v>
      </c>
      <c r="AL271" s="68">
        <v>0.66798841991510949</v>
      </c>
      <c r="AM271" s="67">
        <v>28994.260000000002</v>
      </c>
      <c r="AN271" s="67">
        <v>13619.090000000002</v>
      </c>
      <c r="AO271" s="68">
        <v>0.46971676462858514</v>
      </c>
      <c r="AP271" s="67">
        <v>8181.8100000000013</v>
      </c>
      <c r="AQ271" s="67">
        <v>3991.93</v>
      </c>
      <c r="AR271" s="68">
        <v>0.48790304345859892</v>
      </c>
      <c r="AS271" s="67">
        <v>65015.409999999989</v>
      </c>
      <c r="AT271" s="67">
        <v>35045.910000000003</v>
      </c>
      <c r="AU271" s="68">
        <v>0.53904005219685625</v>
      </c>
      <c r="AV271" s="43">
        <v>2607.2999999999997</v>
      </c>
      <c r="AW271" s="43">
        <v>2469.48</v>
      </c>
      <c r="AX271" s="69">
        <v>0.94714072028535279</v>
      </c>
      <c r="AY271" s="43">
        <v>371143.39536282636</v>
      </c>
      <c r="AZ271" s="43">
        <v>307252.25</v>
      </c>
      <c r="BA271" s="43">
        <v>59195.445204255346</v>
      </c>
      <c r="BB271" s="43">
        <v>54958.46</v>
      </c>
      <c r="BC271" s="43">
        <v>645718.11720399931</v>
      </c>
      <c r="BD271" s="43">
        <v>103125.61123408868</v>
      </c>
      <c r="BE271" s="43">
        <v>360414.51</v>
      </c>
      <c r="BF271" s="43">
        <v>688305.48</v>
      </c>
      <c r="BG271" s="43">
        <v>4544.4599999999991</v>
      </c>
      <c r="BH271" s="43">
        <v>117</v>
      </c>
      <c r="BI271" s="44">
        <v>43173</v>
      </c>
      <c r="BJ271" s="44">
        <v>43541</v>
      </c>
      <c r="BK271" s="44">
        <v>43172</v>
      </c>
      <c r="BL271" s="43">
        <f t="shared" si="165"/>
        <v>1495985.0699999998</v>
      </c>
      <c r="BM271" s="43">
        <f t="shared" si="166"/>
        <v>1474183.8699999999</v>
      </c>
      <c r="BO271" s="16" t="str">
        <f>IFERROR(VLOOKUP($C271,'PORTE LOJA'!A:B,2,0),"PORTE 1")</f>
        <v>PORTE 5</v>
      </c>
      <c r="BP271" s="16">
        <f>VLOOKUP(BO271,'PAINEL E TARGET'!$S$1:$W$8,3,0)</f>
        <v>3750</v>
      </c>
      <c r="BQ271" s="16">
        <f t="shared" si="144"/>
        <v>1</v>
      </c>
      <c r="BR271" s="16">
        <f t="shared" si="145"/>
        <v>1</v>
      </c>
      <c r="BS271" s="16">
        <f t="shared" si="146"/>
        <v>1</v>
      </c>
      <c r="BT271" s="16">
        <f t="shared" si="147"/>
        <v>1</v>
      </c>
      <c r="BU271" s="16">
        <f t="shared" si="148"/>
        <v>1</v>
      </c>
      <c r="BV271" s="16">
        <f t="shared" si="149"/>
        <v>1</v>
      </c>
      <c r="BW271" s="17" t="str">
        <f t="shared" si="167"/>
        <v>111111</v>
      </c>
      <c r="BY271" s="17">
        <f t="shared" si="150"/>
        <v>0.68799999999999994</v>
      </c>
      <c r="BZ271" s="17">
        <f t="shared" si="151"/>
        <v>0.71</v>
      </c>
      <c r="CA271" s="17" t="str">
        <f t="shared" si="168"/>
        <v>Sem Retira</v>
      </c>
      <c r="CB271" s="17">
        <f t="shared" si="169"/>
        <v>0.71</v>
      </c>
      <c r="CC271" s="33" t="str">
        <f>IF(CB271&gt;='PAINEL E TARGET'!$T$11,'PAINEL E TARGET'!$S$11,
IF(CB271&gt;='PAINEL E TARGET'!$T$12,'PAINEL E TARGET'!$S$12,
IF(CB271&gt;='PAINEL E TARGET'!$T$13,'PAINEL E TARGET'!$S$13,
IF(CB271&gt;='PAINEL E TARGET'!$T$14,'PAINEL E TARGET'!$S$14,
IF(CB271&gt;='PAINEL E TARGET'!$T$15,'PAINEL E TARGET'!$S$15,
IF(CB271&gt;='PAINEL E TARGET'!$T$16,'PAINEL E TARGET'!$S$16,
IF(CB271&gt;='PAINEL E TARGET'!$T$17,'PAINEL E TARGET'!$S$17,
IF(CB271&gt;='PAINEL E TARGET'!$T$18,'PAINEL E TARGET'!$S$18,'PAINEL E TARGET'!$S$19))))))))</f>
        <v>Não elegível</v>
      </c>
      <c r="CD271" s="17">
        <f>IFERROR(VLOOKUP($BW271,'PAINEL E TARGET'!$G$1:$Q$99,4,0),0)</f>
        <v>0.25</v>
      </c>
      <c r="CE271" s="17">
        <f>VLOOKUP(CC271,'PAINEL E TARGET'!$S$10:$U$19,3,0)</f>
        <v>0</v>
      </c>
      <c r="CF271" s="16">
        <f t="shared" si="170"/>
        <v>0</v>
      </c>
      <c r="CG271" s="17">
        <f t="shared" si="152"/>
        <v>0.66800000000000004</v>
      </c>
      <c r="CH271" s="17">
        <f t="shared" si="153"/>
        <v>0.47</v>
      </c>
      <c r="CI271" s="17">
        <f t="shared" si="154"/>
        <v>0.48799999999999999</v>
      </c>
      <c r="CJ271" s="17">
        <f t="shared" si="155"/>
        <v>0.53900000000000003</v>
      </c>
      <c r="CK271" s="17">
        <f t="shared" si="156"/>
        <v>0.94699999999999995</v>
      </c>
      <c r="CL271" s="17">
        <f t="shared" si="157"/>
        <v>0.59199999999999997</v>
      </c>
      <c r="CM271" s="16">
        <f t="shared" si="158"/>
        <v>1</v>
      </c>
      <c r="CN271" s="17" t="str">
        <f t="shared" si="171"/>
        <v>não ok</v>
      </c>
      <c r="CO271" s="17">
        <f t="shared" si="172"/>
        <v>0</v>
      </c>
      <c r="CP271" s="33" t="str">
        <f>IF(CO271&gt;='PAINEL E TARGET'!$T$11,'PAINEL E TARGET'!$S$11,
IF(CO271&gt;='PAINEL E TARGET'!$T$12,'PAINEL E TARGET'!$S$12,
IF(CO271&gt;='PAINEL E TARGET'!$T$13,'PAINEL E TARGET'!$S$13,
IF(CO271&gt;='PAINEL E TARGET'!$T$14,'PAINEL E TARGET'!$S$14,
IF(CO271&gt;='PAINEL E TARGET'!$T$15,'PAINEL E TARGET'!$S$15,
IF(CO271&gt;='PAINEL E TARGET'!$T$16,'PAINEL E TARGET'!$S$16,
IF(CO271&gt;='PAINEL E TARGET'!$T$17,'PAINEL E TARGET'!$S$17,
IF(CO271&gt;='PAINEL E TARGET'!$T$18,'PAINEL E TARGET'!$S$18,'PAINEL E TARGET'!$S$19))))))))</f>
        <v>Não elegível</v>
      </c>
      <c r="CQ271" s="17">
        <f>IFERROR(VLOOKUP($BW271,'PAINEL E TARGET'!$G$1:$Q$99,5,0),0)</f>
        <v>0.25</v>
      </c>
      <c r="CR271" s="17">
        <f>VLOOKUP(CP271,'PAINEL E TARGET'!$S$10:$U$19,3,0)</f>
        <v>0</v>
      </c>
      <c r="CS271" s="16">
        <f t="shared" si="173"/>
        <v>0</v>
      </c>
      <c r="CT271" s="17">
        <f t="shared" si="159"/>
        <v>0.72899999999999998</v>
      </c>
      <c r="CU271" s="33" t="str">
        <f>IF(CT271&gt;='PAINEL E TARGET'!$T$11,'PAINEL E TARGET'!$S$11,
IF(CT271&gt;='PAINEL E TARGET'!$T$12,'PAINEL E TARGET'!$S$12,
IF(CT271&gt;='PAINEL E TARGET'!$T$13,'PAINEL E TARGET'!$S$13,
IF(CT271&gt;='PAINEL E TARGET'!$T$14,'PAINEL E TARGET'!$S$14,
IF(CT271&gt;='PAINEL E TARGET'!$T$15,'PAINEL E TARGET'!$S$15,
IF(CT271&gt;='PAINEL E TARGET'!$T$16,'PAINEL E TARGET'!$S$16,
IF(CT271&gt;='PAINEL E TARGET'!$T$17,'PAINEL E TARGET'!$S$17,
IF(CT271&gt;='PAINEL E TARGET'!$T$18,'PAINEL E TARGET'!$S$18,'PAINEL E TARGET'!$S$19))))))))</f>
        <v>Não elegível</v>
      </c>
      <c r="CV271" s="17">
        <f>IFERROR(VLOOKUP($BW271,'PAINEL E TARGET'!$G$1:$Q$99,6,0),0)</f>
        <v>0.2</v>
      </c>
      <c r="CW271" s="17">
        <f>VLOOKUP(CU271,'PAINEL E TARGET'!$S$10:$U$19,3,0)</f>
        <v>0</v>
      </c>
      <c r="CX271" s="16">
        <f t="shared" si="174"/>
        <v>0</v>
      </c>
      <c r="CY271" s="17">
        <f t="shared" si="160"/>
        <v>0.82799999999999996</v>
      </c>
      <c r="CZ271" s="33" t="str">
        <f>IF(CY271&gt;='PAINEL E TARGET'!$T$11,'PAINEL E TARGET'!$S$11,
IF(CY271&gt;='PAINEL E TARGET'!$T$12,'PAINEL E TARGET'!$S$12,
IF(CY271&gt;='PAINEL E TARGET'!$T$13,'PAINEL E TARGET'!$S$13,
IF(CY271&gt;='PAINEL E TARGET'!$T$14,'PAINEL E TARGET'!$S$14,
IF(CY271&gt;='PAINEL E TARGET'!$T$15,'PAINEL E TARGET'!$S$15,
IF(CY271&gt;='PAINEL E TARGET'!$T$16,'PAINEL E TARGET'!$S$16,
IF(CY271&gt;='PAINEL E TARGET'!$T$17,'PAINEL E TARGET'!$S$17,
IF(CY271&gt;='PAINEL E TARGET'!$T$18,'PAINEL E TARGET'!$S$18,'PAINEL E TARGET'!$S$19))))))))</f>
        <v>Não elegível</v>
      </c>
      <c r="DA271" s="17">
        <f>IFERROR(VLOOKUP($BW271,'PAINEL E TARGET'!$G$1:$Q$99,7,0),0)</f>
        <v>0.15</v>
      </c>
      <c r="DB271" s="17">
        <f>VLOOKUP(CZ271,'PAINEL E TARGET'!$S$10:$U$19,3,0)</f>
        <v>0</v>
      </c>
      <c r="DC271" s="16">
        <f t="shared" si="175"/>
        <v>0</v>
      </c>
      <c r="DD271" s="17">
        <f t="shared" si="161"/>
        <v>0.92800000000000005</v>
      </c>
      <c r="DE271" s="33" t="str">
        <f>IF(DD271&gt;='PAINEL E TARGET'!$T$11,'PAINEL E TARGET'!$S$11,
IF(DD271&gt;='PAINEL E TARGET'!$T$12,'PAINEL E TARGET'!$S$12,
IF(DD271&gt;='PAINEL E TARGET'!$T$13,'PAINEL E TARGET'!$S$13,
IF(DD271&gt;='PAINEL E TARGET'!$T$14,'PAINEL E TARGET'!$S$14,
IF(DD271&gt;='PAINEL E TARGET'!$T$15,'PAINEL E TARGET'!$S$15,
IF(DD271&gt;='PAINEL E TARGET'!$T$16,'PAINEL E TARGET'!$S$16,
IF(DD271&gt;='PAINEL E TARGET'!$T$17,'PAINEL E TARGET'!$S$17,
IF(DD271&gt;='PAINEL E TARGET'!$T$18,'PAINEL E TARGET'!$S$18,'PAINEL E TARGET'!$S$19))))))))</f>
        <v>1. Fx de 90% a 99,9%</v>
      </c>
      <c r="DF271" s="17">
        <f>IFERROR(VLOOKUP($BW271,'PAINEL E TARGET'!$G$1:$Q$99,8,0),0)</f>
        <v>0.1</v>
      </c>
      <c r="DG271" s="17">
        <f>VLOOKUP(DE271,'PAINEL E TARGET'!$S$10:$U$19,3,0)</f>
        <v>0.5</v>
      </c>
      <c r="DH271" s="16">
        <f t="shared" si="176"/>
        <v>187.5</v>
      </c>
      <c r="DI271" s="17">
        <f t="shared" si="162"/>
        <v>0.70399999999999996</v>
      </c>
      <c r="DJ271" s="33" t="str">
        <f>IF(DI271&gt;='PAINEL E TARGET'!$T$11,'PAINEL E TARGET'!$S$11,
IF(DI271&gt;='PAINEL E TARGET'!$T$12,'PAINEL E TARGET'!$S$12,
IF(DI271&gt;='PAINEL E TARGET'!$T$13,'PAINEL E TARGET'!$S$13,
IF(DI271&gt;='PAINEL E TARGET'!$T$14,'PAINEL E TARGET'!$S$14,
IF(DI271&gt;='PAINEL E TARGET'!$T$15,'PAINEL E TARGET'!$S$15,
IF(DI271&gt;='PAINEL E TARGET'!$T$16,'PAINEL E TARGET'!$S$16,
IF(DI271&gt;='PAINEL E TARGET'!$T$17,'PAINEL E TARGET'!$S$17,
IF(DI271&gt;='PAINEL E TARGET'!$T$18,'PAINEL E TARGET'!$S$18,'PAINEL E TARGET'!$S$19))))))))</f>
        <v>Não elegível</v>
      </c>
      <c r="DK271" s="17">
        <f>IFERROR(VLOOKUP($BW271,'PAINEL E TARGET'!$G$1:$Q$99,9,0),0)</f>
        <v>0.05</v>
      </c>
      <c r="DL271" s="17">
        <f>VLOOKUP(DJ271,'PAINEL E TARGET'!$S$10:$U$19,3,0)</f>
        <v>0</v>
      </c>
      <c r="DM271" s="16">
        <f t="shared" si="177"/>
        <v>0</v>
      </c>
      <c r="DN271" s="17">
        <f t="shared" si="163"/>
        <v>0.94699999999999995</v>
      </c>
      <c r="DO271" s="33" t="str">
        <f>IF(DN271&gt;='PAINEL E TARGET'!$T$11,'PAINEL E TARGET'!$S$11,
IF(DN271&gt;='PAINEL E TARGET'!$T$12,'PAINEL E TARGET'!$S$12,
IF(DN271&gt;='PAINEL E TARGET'!$T$13,'PAINEL E TARGET'!$S$13,
IF(DN271&gt;='PAINEL E TARGET'!$T$14,'PAINEL E TARGET'!$S$14,
IF(DN271&gt;='PAINEL E TARGET'!$T$15,'PAINEL E TARGET'!$S$15,
IF(DN271&gt;='PAINEL E TARGET'!$T$16,'PAINEL E TARGET'!$S$16,
IF(DN271&gt;='PAINEL E TARGET'!$T$17,'PAINEL E TARGET'!$S$17,
IF(DN271&gt;='PAINEL E TARGET'!$T$18,'PAINEL E TARGET'!$S$18,'PAINEL E TARGET'!$S$19))))))))</f>
        <v>1. Fx de 90% a 99,9%</v>
      </c>
      <c r="DP271" s="17">
        <f>IFERROR(VLOOKUP($BW271,'PAINEL E TARGET'!$G$1:$Q$99,10,0),0)</f>
        <v>0</v>
      </c>
      <c r="DQ271" s="17">
        <f>VLOOKUP(DO271,'PAINEL E TARGET'!$S$10:$U$19,3,0)</f>
        <v>0.5</v>
      </c>
      <c r="DR271" s="16">
        <f t="shared" si="178"/>
        <v>0</v>
      </c>
      <c r="DS271" s="17">
        <f t="shared" si="164"/>
        <v>0.98799999999999999</v>
      </c>
      <c r="DT271" s="16">
        <f>IF(DS271&gt;=1,VLOOKUP(BO271,'PAINEL E TARGET'!$S$1:$W$8,5,0),0)</f>
        <v>0</v>
      </c>
      <c r="DU271" s="16">
        <f t="shared" si="179"/>
        <v>187.5</v>
      </c>
    </row>
    <row r="272" spans="2:125" s="32" customFormat="1" x14ac:dyDescent="0.2">
      <c r="B272" s="44">
        <v>43541</v>
      </c>
      <c r="C272" s="65">
        <v>1065</v>
      </c>
      <c r="D272" s="66" t="s">
        <v>276</v>
      </c>
      <c r="E272" s="65">
        <v>319</v>
      </c>
      <c r="F272" s="65" t="s">
        <v>943</v>
      </c>
      <c r="G272" s="67">
        <v>845955.6955236753</v>
      </c>
      <c r="H272" s="67">
        <v>498196.18281684211</v>
      </c>
      <c r="I272" s="67">
        <v>415102.56000000006</v>
      </c>
      <c r="J272" s="68">
        <v>0.83321104078513031</v>
      </c>
      <c r="K272" s="67">
        <v>58942.028926420993</v>
      </c>
      <c r="L272" s="67">
        <v>356204.09221405664</v>
      </c>
      <c r="M272" s="67">
        <v>83063.69</v>
      </c>
      <c r="N272" s="67">
        <v>293798.89</v>
      </c>
      <c r="O272" s="67">
        <v>708929.36666999571</v>
      </c>
      <c r="P272" s="67" t="s">
        <v>1082</v>
      </c>
      <c r="Q272" s="67" t="s">
        <v>1082</v>
      </c>
      <c r="R272" s="67">
        <v>0</v>
      </c>
      <c r="S272" s="67">
        <v>0</v>
      </c>
      <c r="T272" s="68">
        <v>0.12670521852762481</v>
      </c>
      <c r="U272" s="68">
        <v>0.13387978185576288</v>
      </c>
      <c r="V272" s="68">
        <v>1.0566240555164967</v>
      </c>
      <c r="W272" s="67">
        <v>52601.180000000008</v>
      </c>
      <c r="X272" s="67">
        <v>50454.28</v>
      </c>
      <c r="Y272" s="68">
        <v>0.95918532626074149</v>
      </c>
      <c r="Z272" s="68">
        <v>0.27887872270598379</v>
      </c>
      <c r="AA272" s="68">
        <v>0.26025046052595607</v>
      </c>
      <c r="AB272" s="68">
        <v>0.93320299950001162</v>
      </c>
      <c r="AC272" s="67">
        <v>115775.41999999998</v>
      </c>
      <c r="AD272" s="67">
        <v>98078.659999999989</v>
      </c>
      <c r="AE272" s="68">
        <v>0.84714579312258165</v>
      </c>
      <c r="AF272" s="43">
        <v>80</v>
      </c>
      <c r="AG272" s="43">
        <v>69</v>
      </c>
      <c r="AH272" s="43">
        <v>17</v>
      </c>
      <c r="AI272" s="43">
        <v>12</v>
      </c>
      <c r="AJ272" s="67">
        <v>25150.42</v>
      </c>
      <c r="AK272" s="67">
        <v>27605.599999999999</v>
      </c>
      <c r="AL272" s="68">
        <v>1.097619840941026</v>
      </c>
      <c r="AM272" s="67">
        <v>6116.14</v>
      </c>
      <c r="AN272" s="67">
        <v>4445.5</v>
      </c>
      <c r="AO272" s="68">
        <v>0.72684732527378371</v>
      </c>
      <c r="AP272" s="67">
        <v>3326.09</v>
      </c>
      <c r="AQ272" s="67">
        <v>3323.91</v>
      </c>
      <c r="AR272" s="68">
        <v>0.99934457576313318</v>
      </c>
      <c r="AS272" s="67">
        <v>18008.53</v>
      </c>
      <c r="AT272" s="67">
        <v>15079.269999999999</v>
      </c>
      <c r="AU272" s="68">
        <v>0.8373404159029082</v>
      </c>
      <c r="AV272" s="43">
        <v>387.92</v>
      </c>
      <c r="AW272" s="43">
        <v>254.95000000000002</v>
      </c>
      <c r="AX272" s="69">
        <v>0.6572231387915034</v>
      </c>
      <c r="AY272" s="43">
        <v>58942.028926420993</v>
      </c>
      <c r="AZ272" s="43">
        <v>83063.69</v>
      </c>
      <c r="BA272" s="43">
        <v>30539.202454968407</v>
      </c>
      <c r="BB272" s="43">
        <v>27988.769999999997</v>
      </c>
      <c r="BC272" s="43">
        <v>100460.93910285202</v>
      </c>
      <c r="BD272" s="43">
        <v>52331.30125934723</v>
      </c>
      <c r="BE272" s="43">
        <v>90280.81</v>
      </c>
      <c r="BF272" s="43">
        <v>198708.56000000006</v>
      </c>
      <c r="BG272" s="43">
        <v>665.74999999999989</v>
      </c>
      <c r="BH272" s="43">
        <v>30</v>
      </c>
      <c r="BI272" s="44">
        <v>43173</v>
      </c>
      <c r="BJ272" s="44">
        <v>43541</v>
      </c>
      <c r="BK272" s="44">
        <v>43172</v>
      </c>
      <c r="BL272" s="43">
        <f t="shared" si="165"/>
        <v>415102.56000000006</v>
      </c>
      <c r="BM272" s="43">
        <f t="shared" si="166"/>
        <v>376862.58</v>
      </c>
      <c r="BO272" s="16" t="str">
        <f>IFERROR(VLOOKUP($C272,'PORTE LOJA'!A:B,2,0),"PORTE 1")</f>
        <v>PORTE 1</v>
      </c>
      <c r="BP272" s="16">
        <f>VLOOKUP(BO272,'PAINEL E TARGET'!$S$1:$W$8,3,0)</f>
        <v>1650</v>
      </c>
      <c r="BQ272" s="16">
        <f t="shared" si="144"/>
        <v>1</v>
      </c>
      <c r="BR272" s="16">
        <f t="shared" si="145"/>
        <v>1</v>
      </c>
      <c r="BS272" s="16">
        <f t="shared" si="146"/>
        <v>1</v>
      </c>
      <c r="BT272" s="16">
        <f t="shared" si="147"/>
        <v>1</v>
      </c>
      <c r="BU272" s="16">
        <f t="shared" si="148"/>
        <v>1</v>
      </c>
      <c r="BV272" s="16">
        <f t="shared" si="149"/>
        <v>1</v>
      </c>
      <c r="BW272" s="17" t="str">
        <f t="shared" si="167"/>
        <v>111111</v>
      </c>
      <c r="BY272" s="17">
        <f t="shared" si="150"/>
        <v>0.83299999999999996</v>
      </c>
      <c r="BZ272" s="17">
        <f t="shared" si="151"/>
        <v>0.90800000000000003</v>
      </c>
      <c r="CA272" s="17" t="str">
        <f t="shared" si="168"/>
        <v>Sem Retira</v>
      </c>
      <c r="CB272" s="17">
        <f t="shared" si="169"/>
        <v>0.90800000000000003</v>
      </c>
      <c r="CC272" s="33" t="str">
        <f>IF(CB272&gt;='PAINEL E TARGET'!$T$11,'PAINEL E TARGET'!$S$11,
IF(CB272&gt;='PAINEL E TARGET'!$T$12,'PAINEL E TARGET'!$S$12,
IF(CB272&gt;='PAINEL E TARGET'!$T$13,'PAINEL E TARGET'!$S$13,
IF(CB272&gt;='PAINEL E TARGET'!$T$14,'PAINEL E TARGET'!$S$14,
IF(CB272&gt;='PAINEL E TARGET'!$T$15,'PAINEL E TARGET'!$S$15,
IF(CB272&gt;='PAINEL E TARGET'!$T$16,'PAINEL E TARGET'!$S$16,
IF(CB272&gt;='PAINEL E TARGET'!$T$17,'PAINEL E TARGET'!$S$17,
IF(CB272&gt;='PAINEL E TARGET'!$T$18,'PAINEL E TARGET'!$S$18,'PAINEL E TARGET'!$S$19))))))))</f>
        <v>1. Fx de 90% a 99,9%</v>
      </c>
      <c r="CD272" s="17">
        <f>IFERROR(VLOOKUP($BW272,'PAINEL E TARGET'!$G$1:$Q$99,4,0),0)</f>
        <v>0.25</v>
      </c>
      <c r="CE272" s="17">
        <f>VLOOKUP(CC272,'PAINEL E TARGET'!$S$10:$U$19,3,0)</f>
        <v>0.5</v>
      </c>
      <c r="CF272" s="16">
        <f t="shared" si="170"/>
        <v>206.25</v>
      </c>
      <c r="CG272" s="17">
        <f t="shared" si="152"/>
        <v>1.0980000000000001</v>
      </c>
      <c r="CH272" s="17">
        <f t="shared" si="153"/>
        <v>0.72699999999999998</v>
      </c>
      <c r="CI272" s="17">
        <f t="shared" si="154"/>
        <v>0.999</v>
      </c>
      <c r="CJ272" s="17">
        <f t="shared" si="155"/>
        <v>0.83699999999999997</v>
      </c>
      <c r="CK272" s="17">
        <f t="shared" si="156"/>
        <v>0.65700000000000003</v>
      </c>
      <c r="CL272" s="17">
        <f t="shared" si="157"/>
        <v>0.95899999999999996</v>
      </c>
      <c r="CM272" s="16">
        <f t="shared" si="158"/>
        <v>4</v>
      </c>
      <c r="CN272" s="17" t="str">
        <f t="shared" si="171"/>
        <v>não ok</v>
      </c>
      <c r="CO272" s="17">
        <f t="shared" si="172"/>
        <v>0</v>
      </c>
      <c r="CP272" s="33" t="str">
        <f>IF(CO272&gt;='PAINEL E TARGET'!$T$11,'PAINEL E TARGET'!$S$11,
IF(CO272&gt;='PAINEL E TARGET'!$T$12,'PAINEL E TARGET'!$S$12,
IF(CO272&gt;='PAINEL E TARGET'!$T$13,'PAINEL E TARGET'!$S$13,
IF(CO272&gt;='PAINEL E TARGET'!$T$14,'PAINEL E TARGET'!$S$14,
IF(CO272&gt;='PAINEL E TARGET'!$T$15,'PAINEL E TARGET'!$S$15,
IF(CO272&gt;='PAINEL E TARGET'!$T$16,'PAINEL E TARGET'!$S$16,
IF(CO272&gt;='PAINEL E TARGET'!$T$17,'PAINEL E TARGET'!$S$17,
IF(CO272&gt;='PAINEL E TARGET'!$T$18,'PAINEL E TARGET'!$S$18,'PAINEL E TARGET'!$S$19))))))))</f>
        <v>Não elegível</v>
      </c>
      <c r="CQ272" s="17">
        <f>IFERROR(VLOOKUP($BW272,'PAINEL E TARGET'!$G$1:$Q$99,5,0),0)</f>
        <v>0.25</v>
      </c>
      <c r="CR272" s="17">
        <f>VLOOKUP(CP272,'PAINEL E TARGET'!$S$10:$U$19,3,0)</f>
        <v>0</v>
      </c>
      <c r="CS272" s="16">
        <f t="shared" si="173"/>
        <v>0</v>
      </c>
      <c r="CT272" s="17">
        <f t="shared" si="159"/>
        <v>0.84699999999999998</v>
      </c>
      <c r="CU272" s="33" t="str">
        <f>IF(CT272&gt;='PAINEL E TARGET'!$T$11,'PAINEL E TARGET'!$S$11,
IF(CT272&gt;='PAINEL E TARGET'!$T$12,'PAINEL E TARGET'!$S$12,
IF(CT272&gt;='PAINEL E TARGET'!$T$13,'PAINEL E TARGET'!$S$13,
IF(CT272&gt;='PAINEL E TARGET'!$T$14,'PAINEL E TARGET'!$S$14,
IF(CT272&gt;='PAINEL E TARGET'!$T$15,'PAINEL E TARGET'!$S$15,
IF(CT272&gt;='PAINEL E TARGET'!$T$16,'PAINEL E TARGET'!$S$16,
IF(CT272&gt;='PAINEL E TARGET'!$T$17,'PAINEL E TARGET'!$S$17,
IF(CT272&gt;='PAINEL E TARGET'!$T$18,'PAINEL E TARGET'!$S$18,'PAINEL E TARGET'!$S$19))))))))</f>
        <v>Não elegível</v>
      </c>
      <c r="CV272" s="17">
        <f>IFERROR(VLOOKUP($BW272,'PAINEL E TARGET'!$G$1:$Q$99,6,0),0)</f>
        <v>0.2</v>
      </c>
      <c r="CW272" s="17">
        <f>VLOOKUP(CU272,'PAINEL E TARGET'!$S$10:$U$19,3,0)</f>
        <v>0</v>
      </c>
      <c r="CX272" s="16">
        <f t="shared" si="174"/>
        <v>0</v>
      </c>
      <c r="CY272" s="17">
        <f t="shared" si="160"/>
        <v>1.409</v>
      </c>
      <c r="CZ272" s="33" t="str">
        <f>IF(CY272&gt;='PAINEL E TARGET'!$T$11,'PAINEL E TARGET'!$S$11,
IF(CY272&gt;='PAINEL E TARGET'!$T$12,'PAINEL E TARGET'!$S$12,
IF(CY272&gt;='PAINEL E TARGET'!$T$13,'PAINEL E TARGET'!$S$13,
IF(CY272&gt;='PAINEL E TARGET'!$T$14,'PAINEL E TARGET'!$S$14,
IF(CY272&gt;='PAINEL E TARGET'!$T$15,'PAINEL E TARGET'!$S$15,
IF(CY272&gt;='PAINEL E TARGET'!$T$16,'PAINEL E TARGET'!$S$16,
IF(CY272&gt;='PAINEL E TARGET'!$T$17,'PAINEL E TARGET'!$S$17,
IF(CY272&gt;='PAINEL E TARGET'!$T$18,'PAINEL E TARGET'!$S$18,'PAINEL E TARGET'!$S$19))))))))</f>
        <v>8. Fx de 130% ou mais</v>
      </c>
      <c r="DA272" s="17">
        <f>IFERROR(VLOOKUP($BW272,'PAINEL E TARGET'!$G$1:$Q$99,7,0),0)</f>
        <v>0.15</v>
      </c>
      <c r="DB272" s="17">
        <f>VLOOKUP(CZ272,'PAINEL E TARGET'!$S$10:$U$19,3,0)</f>
        <v>1.6</v>
      </c>
      <c r="DC272" s="16">
        <f t="shared" si="175"/>
        <v>396</v>
      </c>
      <c r="DD272" s="17">
        <f t="shared" si="161"/>
        <v>0.91600000000000004</v>
      </c>
      <c r="DE272" s="33" t="str">
        <f>IF(DD272&gt;='PAINEL E TARGET'!$T$11,'PAINEL E TARGET'!$S$11,
IF(DD272&gt;='PAINEL E TARGET'!$T$12,'PAINEL E TARGET'!$S$12,
IF(DD272&gt;='PAINEL E TARGET'!$T$13,'PAINEL E TARGET'!$S$13,
IF(DD272&gt;='PAINEL E TARGET'!$T$14,'PAINEL E TARGET'!$S$14,
IF(DD272&gt;='PAINEL E TARGET'!$T$15,'PAINEL E TARGET'!$S$15,
IF(DD272&gt;='PAINEL E TARGET'!$T$16,'PAINEL E TARGET'!$S$16,
IF(DD272&gt;='PAINEL E TARGET'!$T$17,'PAINEL E TARGET'!$S$17,
IF(DD272&gt;='PAINEL E TARGET'!$T$18,'PAINEL E TARGET'!$S$18,'PAINEL E TARGET'!$S$19))))))))</f>
        <v>1. Fx de 90% a 99,9%</v>
      </c>
      <c r="DF272" s="17">
        <f>IFERROR(VLOOKUP($BW272,'PAINEL E TARGET'!$G$1:$Q$99,8,0),0)</f>
        <v>0.1</v>
      </c>
      <c r="DG272" s="17">
        <f>VLOOKUP(DE272,'PAINEL E TARGET'!$S$10:$U$19,3,0)</f>
        <v>0.5</v>
      </c>
      <c r="DH272" s="16">
        <f t="shared" si="176"/>
        <v>82.5</v>
      </c>
      <c r="DI272" s="17">
        <f t="shared" si="162"/>
        <v>0.70599999999999996</v>
      </c>
      <c r="DJ272" s="33" t="str">
        <f>IF(DI272&gt;='PAINEL E TARGET'!$T$11,'PAINEL E TARGET'!$S$11,
IF(DI272&gt;='PAINEL E TARGET'!$T$12,'PAINEL E TARGET'!$S$12,
IF(DI272&gt;='PAINEL E TARGET'!$T$13,'PAINEL E TARGET'!$S$13,
IF(DI272&gt;='PAINEL E TARGET'!$T$14,'PAINEL E TARGET'!$S$14,
IF(DI272&gt;='PAINEL E TARGET'!$T$15,'PAINEL E TARGET'!$S$15,
IF(DI272&gt;='PAINEL E TARGET'!$T$16,'PAINEL E TARGET'!$S$16,
IF(DI272&gt;='PAINEL E TARGET'!$T$17,'PAINEL E TARGET'!$S$17,
IF(DI272&gt;='PAINEL E TARGET'!$T$18,'PAINEL E TARGET'!$S$18,'PAINEL E TARGET'!$S$19))))))))</f>
        <v>Não elegível</v>
      </c>
      <c r="DK272" s="17">
        <f>IFERROR(VLOOKUP($BW272,'PAINEL E TARGET'!$G$1:$Q$99,9,0),0)</f>
        <v>0.05</v>
      </c>
      <c r="DL272" s="17">
        <f>VLOOKUP(DJ272,'PAINEL E TARGET'!$S$10:$U$19,3,0)</f>
        <v>0</v>
      </c>
      <c r="DM272" s="16">
        <f t="shared" si="177"/>
        <v>0</v>
      </c>
      <c r="DN272" s="17">
        <f t="shared" si="163"/>
        <v>0.65700000000000003</v>
      </c>
      <c r="DO272" s="33" t="str">
        <f>IF(DN272&gt;='PAINEL E TARGET'!$T$11,'PAINEL E TARGET'!$S$11,
IF(DN272&gt;='PAINEL E TARGET'!$T$12,'PAINEL E TARGET'!$S$12,
IF(DN272&gt;='PAINEL E TARGET'!$T$13,'PAINEL E TARGET'!$S$13,
IF(DN272&gt;='PAINEL E TARGET'!$T$14,'PAINEL E TARGET'!$S$14,
IF(DN272&gt;='PAINEL E TARGET'!$T$15,'PAINEL E TARGET'!$S$15,
IF(DN272&gt;='PAINEL E TARGET'!$T$16,'PAINEL E TARGET'!$S$16,
IF(DN272&gt;='PAINEL E TARGET'!$T$17,'PAINEL E TARGET'!$S$17,
IF(DN272&gt;='PAINEL E TARGET'!$T$18,'PAINEL E TARGET'!$S$18,'PAINEL E TARGET'!$S$19))))))))</f>
        <v>Não elegível</v>
      </c>
      <c r="DP272" s="17">
        <f>IFERROR(VLOOKUP($BW272,'PAINEL E TARGET'!$G$1:$Q$99,10,0),0)</f>
        <v>0</v>
      </c>
      <c r="DQ272" s="17">
        <f>VLOOKUP(DO272,'PAINEL E TARGET'!$S$10:$U$19,3,0)</f>
        <v>0</v>
      </c>
      <c r="DR272" s="16">
        <f t="shared" si="178"/>
        <v>0</v>
      </c>
      <c r="DS272" s="17">
        <f t="shared" si="164"/>
        <v>0.86299999999999999</v>
      </c>
      <c r="DT272" s="16">
        <f>IF(DS272&gt;=1,VLOOKUP(BO272,'PAINEL E TARGET'!$S$1:$W$8,5,0),0)</f>
        <v>0</v>
      </c>
      <c r="DU272" s="16">
        <f t="shared" si="179"/>
        <v>684.75</v>
      </c>
    </row>
    <row r="273" spans="2:125" s="32" customFormat="1" x14ac:dyDescent="0.2">
      <c r="B273" s="44">
        <v>43541</v>
      </c>
      <c r="C273" s="65">
        <v>1066</v>
      </c>
      <c r="D273" s="66" t="s">
        <v>277</v>
      </c>
      <c r="E273" s="65">
        <v>113</v>
      </c>
      <c r="F273" s="65" t="s">
        <v>1018</v>
      </c>
      <c r="G273" s="67">
        <v>1890076.3034085487</v>
      </c>
      <c r="H273" s="67">
        <v>1053449.4842516454</v>
      </c>
      <c r="I273" s="67">
        <v>886341.01</v>
      </c>
      <c r="J273" s="68">
        <v>0.84137020640305626</v>
      </c>
      <c r="K273" s="67">
        <v>178707.30061733068</v>
      </c>
      <c r="L273" s="67">
        <v>801679.99494593684</v>
      </c>
      <c r="M273" s="67">
        <v>139701.57999999999</v>
      </c>
      <c r="N273" s="67">
        <v>722370.54</v>
      </c>
      <c r="O273" s="67">
        <v>1761583.9902361587</v>
      </c>
      <c r="P273" s="67">
        <v>6486.9919760644025</v>
      </c>
      <c r="Q273" s="67">
        <v>2831.69</v>
      </c>
      <c r="R273" s="67">
        <v>0</v>
      </c>
      <c r="S273" s="67">
        <v>0</v>
      </c>
      <c r="T273" s="68">
        <v>0.10424071090856776</v>
      </c>
      <c r="U273" s="68">
        <v>0.10849389384528846</v>
      </c>
      <c r="V273" s="68">
        <v>1.0408015534396275</v>
      </c>
      <c r="W273" s="67">
        <v>101520.06</v>
      </c>
      <c r="X273" s="67">
        <v>93222.340000000011</v>
      </c>
      <c r="Y273" s="68">
        <v>0.91826521773135295</v>
      </c>
      <c r="Z273" s="68">
        <v>0.19589978457407087</v>
      </c>
      <c r="AA273" s="68">
        <v>0.21178438063859439</v>
      </c>
      <c r="AB273" s="68">
        <v>1.0810853166534109</v>
      </c>
      <c r="AC273" s="67">
        <v>192057.66</v>
      </c>
      <c r="AD273" s="67">
        <v>182573.41000000003</v>
      </c>
      <c r="AE273" s="68">
        <v>0.95061769470689184</v>
      </c>
      <c r="AF273" s="43">
        <v>80</v>
      </c>
      <c r="AG273" s="43">
        <v>74</v>
      </c>
      <c r="AH273" s="43">
        <v>25</v>
      </c>
      <c r="AI273" s="43">
        <v>17</v>
      </c>
      <c r="AJ273" s="67">
        <v>58915.069999999992</v>
      </c>
      <c r="AK273" s="67">
        <v>51409.5</v>
      </c>
      <c r="AL273" s="68">
        <v>0.8726035630611999</v>
      </c>
      <c r="AM273" s="67">
        <v>17500.25</v>
      </c>
      <c r="AN273" s="67">
        <v>16018.93</v>
      </c>
      <c r="AO273" s="68">
        <v>0.91535435208068461</v>
      </c>
      <c r="AP273" s="67">
        <v>8708.85</v>
      </c>
      <c r="AQ273" s="67">
        <v>7559.79</v>
      </c>
      <c r="AR273" s="68">
        <v>0.86805835443255996</v>
      </c>
      <c r="AS273" s="67">
        <v>16395.89</v>
      </c>
      <c r="AT273" s="67">
        <v>18234.12</v>
      </c>
      <c r="AU273" s="68">
        <v>1.1121152923080113</v>
      </c>
      <c r="AV273" s="43">
        <v>1285.8699999999999</v>
      </c>
      <c r="AW273" s="43">
        <v>1259.3800000000001</v>
      </c>
      <c r="AX273" s="69">
        <v>0.9793991616570884</v>
      </c>
      <c r="AY273" s="43">
        <v>178707.30061733068</v>
      </c>
      <c r="AZ273" s="43">
        <v>139701.58000000002</v>
      </c>
      <c r="BA273" s="43">
        <v>35387.353463175437</v>
      </c>
      <c r="BB273" s="43">
        <v>34941.61</v>
      </c>
      <c r="BC273" s="43">
        <v>321261.72145166236</v>
      </c>
      <c r="BD273" s="43">
        <v>63689.233060545776</v>
      </c>
      <c r="BE273" s="43">
        <v>183209.80000000005</v>
      </c>
      <c r="BF273" s="43">
        <v>346638.78</v>
      </c>
      <c r="BG273" s="43">
        <v>2317.0500000000006</v>
      </c>
      <c r="BH273" s="43">
        <v>47</v>
      </c>
      <c r="BI273" s="44">
        <v>43173</v>
      </c>
      <c r="BJ273" s="44">
        <v>43541</v>
      </c>
      <c r="BK273" s="44">
        <v>43172</v>
      </c>
      <c r="BL273" s="43">
        <f t="shared" si="165"/>
        <v>886341.01</v>
      </c>
      <c r="BM273" s="43">
        <f t="shared" si="166"/>
        <v>862072.12</v>
      </c>
      <c r="BO273" s="16" t="str">
        <f>IFERROR(VLOOKUP($C273,'PORTE LOJA'!A:B,2,0),"PORTE 1")</f>
        <v>PORTE 3</v>
      </c>
      <c r="BP273" s="16">
        <f>VLOOKUP(BO273,'PAINEL E TARGET'!$S$1:$W$8,3,0)</f>
        <v>2400</v>
      </c>
      <c r="BQ273" s="16">
        <f t="shared" si="144"/>
        <v>1</v>
      </c>
      <c r="BR273" s="16">
        <f t="shared" si="145"/>
        <v>1</v>
      </c>
      <c r="BS273" s="16">
        <f t="shared" si="146"/>
        <v>1</v>
      </c>
      <c r="BT273" s="16">
        <f t="shared" si="147"/>
        <v>1</v>
      </c>
      <c r="BU273" s="16">
        <f t="shared" si="148"/>
        <v>1</v>
      </c>
      <c r="BV273" s="16">
        <f t="shared" si="149"/>
        <v>1</v>
      </c>
      <c r="BW273" s="17" t="str">
        <f t="shared" si="167"/>
        <v>111111</v>
      </c>
      <c r="BY273" s="17">
        <f t="shared" si="150"/>
        <v>0.84099999999999997</v>
      </c>
      <c r="BZ273" s="17">
        <f t="shared" si="151"/>
        <v>0.879</v>
      </c>
      <c r="CA273" s="17" t="str">
        <f t="shared" si="168"/>
        <v>Sem Retira</v>
      </c>
      <c r="CB273" s="17">
        <f t="shared" si="169"/>
        <v>0.879</v>
      </c>
      <c r="CC273" s="33" t="str">
        <f>IF(CB273&gt;='PAINEL E TARGET'!$T$11,'PAINEL E TARGET'!$S$11,
IF(CB273&gt;='PAINEL E TARGET'!$T$12,'PAINEL E TARGET'!$S$12,
IF(CB273&gt;='PAINEL E TARGET'!$T$13,'PAINEL E TARGET'!$S$13,
IF(CB273&gt;='PAINEL E TARGET'!$T$14,'PAINEL E TARGET'!$S$14,
IF(CB273&gt;='PAINEL E TARGET'!$T$15,'PAINEL E TARGET'!$S$15,
IF(CB273&gt;='PAINEL E TARGET'!$T$16,'PAINEL E TARGET'!$S$16,
IF(CB273&gt;='PAINEL E TARGET'!$T$17,'PAINEL E TARGET'!$S$17,
IF(CB273&gt;='PAINEL E TARGET'!$T$18,'PAINEL E TARGET'!$S$18,'PAINEL E TARGET'!$S$19))))))))</f>
        <v>Não elegível</v>
      </c>
      <c r="CD273" s="17">
        <f>IFERROR(VLOOKUP($BW273,'PAINEL E TARGET'!$G$1:$Q$99,4,0),0)</f>
        <v>0.25</v>
      </c>
      <c r="CE273" s="17">
        <f>VLOOKUP(CC273,'PAINEL E TARGET'!$S$10:$U$19,3,0)</f>
        <v>0</v>
      </c>
      <c r="CF273" s="16">
        <f t="shared" si="170"/>
        <v>0</v>
      </c>
      <c r="CG273" s="17">
        <f t="shared" si="152"/>
        <v>0.873</v>
      </c>
      <c r="CH273" s="17">
        <f t="shared" si="153"/>
        <v>0.91500000000000004</v>
      </c>
      <c r="CI273" s="17">
        <f t="shared" si="154"/>
        <v>0.86799999999999999</v>
      </c>
      <c r="CJ273" s="17">
        <f t="shared" si="155"/>
        <v>1.1120000000000001</v>
      </c>
      <c r="CK273" s="17">
        <f t="shared" si="156"/>
        <v>0.97899999999999998</v>
      </c>
      <c r="CL273" s="17">
        <f t="shared" si="157"/>
        <v>0.91800000000000004</v>
      </c>
      <c r="CM273" s="16">
        <f t="shared" si="158"/>
        <v>5</v>
      </c>
      <c r="CN273" s="17" t="str">
        <f t="shared" si="171"/>
        <v>ok</v>
      </c>
      <c r="CO273" s="17">
        <f t="shared" si="172"/>
        <v>0.91800000000000004</v>
      </c>
      <c r="CP273" s="33" t="str">
        <f>IF(CO273&gt;='PAINEL E TARGET'!$T$11,'PAINEL E TARGET'!$S$11,
IF(CO273&gt;='PAINEL E TARGET'!$T$12,'PAINEL E TARGET'!$S$12,
IF(CO273&gt;='PAINEL E TARGET'!$T$13,'PAINEL E TARGET'!$S$13,
IF(CO273&gt;='PAINEL E TARGET'!$T$14,'PAINEL E TARGET'!$S$14,
IF(CO273&gt;='PAINEL E TARGET'!$T$15,'PAINEL E TARGET'!$S$15,
IF(CO273&gt;='PAINEL E TARGET'!$T$16,'PAINEL E TARGET'!$S$16,
IF(CO273&gt;='PAINEL E TARGET'!$T$17,'PAINEL E TARGET'!$S$17,
IF(CO273&gt;='PAINEL E TARGET'!$T$18,'PAINEL E TARGET'!$S$18,'PAINEL E TARGET'!$S$19))))))))</f>
        <v>1. Fx de 90% a 99,9%</v>
      </c>
      <c r="CQ273" s="17">
        <f>IFERROR(VLOOKUP($BW273,'PAINEL E TARGET'!$G$1:$Q$99,5,0),0)</f>
        <v>0.25</v>
      </c>
      <c r="CR273" s="17">
        <f>VLOOKUP(CP273,'PAINEL E TARGET'!$S$10:$U$19,3,0)</f>
        <v>0.5</v>
      </c>
      <c r="CS273" s="16">
        <f t="shared" si="173"/>
        <v>300</v>
      </c>
      <c r="CT273" s="17">
        <f t="shared" si="159"/>
        <v>0.95099999999999996</v>
      </c>
      <c r="CU273" s="33" t="str">
        <f>IF(CT273&gt;='PAINEL E TARGET'!$T$11,'PAINEL E TARGET'!$S$11,
IF(CT273&gt;='PAINEL E TARGET'!$T$12,'PAINEL E TARGET'!$S$12,
IF(CT273&gt;='PAINEL E TARGET'!$T$13,'PAINEL E TARGET'!$S$13,
IF(CT273&gt;='PAINEL E TARGET'!$T$14,'PAINEL E TARGET'!$S$14,
IF(CT273&gt;='PAINEL E TARGET'!$T$15,'PAINEL E TARGET'!$S$15,
IF(CT273&gt;='PAINEL E TARGET'!$T$16,'PAINEL E TARGET'!$S$16,
IF(CT273&gt;='PAINEL E TARGET'!$T$17,'PAINEL E TARGET'!$S$17,
IF(CT273&gt;='PAINEL E TARGET'!$T$18,'PAINEL E TARGET'!$S$18,'PAINEL E TARGET'!$S$19))))))))</f>
        <v>1. Fx de 90% a 99,9%</v>
      </c>
      <c r="CV273" s="17">
        <f>IFERROR(VLOOKUP($BW273,'PAINEL E TARGET'!$G$1:$Q$99,6,0),0)</f>
        <v>0.2</v>
      </c>
      <c r="CW273" s="17">
        <f>VLOOKUP(CU273,'PAINEL E TARGET'!$S$10:$U$19,3,0)</f>
        <v>0.5</v>
      </c>
      <c r="CX273" s="16">
        <f t="shared" si="174"/>
        <v>240</v>
      </c>
      <c r="CY273" s="17">
        <f t="shared" si="160"/>
        <v>0.78200000000000003</v>
      </c>
      <c r="CZ273" s="33" t="str">
        <f>IF(CY273&gt;='PAINEL E TARGET'!$T$11,'PAINEL E TARGET'!$S$11,
IF(CY273&gt;='PAINEL E TARGET'!$T$12,'PAINEL E TARGET'!$S$12,
IF(CY273&gt;='PAINEL E TARGET'!$T$13,'PAINEL E TARGET'!$S$13,
IF(CY273&gt;='PAINEL E TARGET'!$T$14,'PAINEL E TARGET'!$S$14,
IF(CY273&gt;='PAINEL E TARGET'!$T$15,'PAINEL E TARGET'!$S$15,
IF(CY273&gt;='PAINEL E TARGET'!$T$16,'PAINEL E TARGET'!$S$16,
IF(CY273&gt;='PAINEL E TARGET'!$T$17,'PAINEL E TARGET'!$S$17,
IF(CY273&gt;='PAINEL E TARGET'!$T$18,'PAINEL E TARGET'!$S$18,'PAINEL E TARGET'!$S$19))))))))</f>
        <v>Não elegível</v>
      </c>
      <c r="DA273" s="17">
        <f>IFERROR(VLOOKUP($BW273,'PAINEL E TARGET'!$G$1:$Q$99,7,0),0)</f>
        <v>0.15</v>
      </c>
      <c r="DB273" s="17">
        <f>VLOOKUP(CZ273,'PAINEL E TARGET'!$S$10:$U$19,3,0)</f>
        <v>0</v>
      </c>
      <c r="DC273" s="16">
        <f t="shared" si="175"/>
        <v>0</v>
      </c>
      <c r="DD273" s="17">
        <f t="shared" si="161"/>
        <v>0.98699999999999999</v>
      </c>
      <c r="DE273" s="33" t="str">
        <f>IF(DD273&gt;='PAINEL E TARGET'!$T$11,'PAINEL E TARGET'!$S$11,
IF(DD273&gt;='PAINEL E TARGET'!$T$12,'PAINEL E TARGET'!$S$12,
IF(DD273&gt;='PAINEL E TARGET'!$T$13,'PAINEL E TARGET'!$S$13,
IF(DD273&gt;='PAINEL E TARGET'!$T$14,'PAINEL E TARGET'!$S$14,
IF(DD273&gt;='PAINEL E TARGET'!$T$15,'PAINEL E TARGET'!$S$15,
IF(DD273&gt;='PAINEL E TARGET'!$T$16,'PAINEL E TARGET'!$S$16,
IF(DD273&gt;='PAINEL E TARGET'!$T$17,'PAINEL E TARGET'!$S$17,
IF(DD273&gt;='PAINEL E TARGET'!$T$18,'PAINEL E TARGET'!$S$18,'PAINEL E TARGET'!$S$19))))))))</f>
        <v>1. Fx de 90% a 99,9%</v>
      </c>
      <c r="DF273" s="17">
        <f>IFERROR(VLOOKUP($BW273,'PAINEL E TARGET'!$G$1:$Q$99,8,0),0)</f>
        <v>0.1</v>
      </c>
      <c r="DG273" s="17">
        <f>VLOOKUP(DE273,'PAINEL E TARGET'!$S$10:$U$19,3,0)</f>
        <v>0.5</v>
      </c>
      <c r="DH273" s="16">
        <f t="shared" si="176"/>
        <v>120</v>
      </c>
      <c r="DI273" s="17">
        <f t="shared" si="162"/>
        <v>0.68</v>
      </c>
      <c r="DJ273" s="33" t="str">
        <f>IF(DI273&gt;='PAINEL E TARGET'!$T$11,'PAINEL E TARGET'!$S$11,
IF(DI273&gt;='PAINEL E TARGET'!$T$12,'PAINEL E TARGET'!$S$12,
IF(DI273&gt;='PAINEL E TARGET'!$T$13,'PAINEL E TARGET'!$S$13,
IF(DI273&gt;='PAINEL E TARGET'!$T$14,'PAINEL E TARGET'!$S$14,
IF(DI273&gt;='PAINEL E TARGET'!$T$15,'PAINEL E TARGET'!$S$15,
IF(DI273&gt;='PAINEL E TARGET'!$T$16,'PAINEL E TARGET'!$S$16,
IF(DI273&gt;='PAINEL E TARGET'!$T$17,'PAINEL E TARGET'!$S$17,
IF(DI273&gt;='PAINEL E TARGET'!$T$18,'PAINEL E TARGET'!$S$18,'PAINEL E TARGET'!$S$19))))))))</f>
        <v>Não elegível</v>
      </c>
      <c r="DK273" s="17">
        <f>IFERROR(VLOOKUP($BW273,'PAINEL E TARGET'!$G$1:$Q$99,9,0),0)</f>
        <v>0.05</v>
      </c>
      <c r="DL273" s="17">
        <f>VLOOKUP(DJ273,'PAINEL E TARGET'!$S$10:$U$19,3,0)</f>
        <v>0</v>
      </c>
      <c r="DM273" s="16">
        <f t="shared" si="177"/>
        <v>0</v>
      </c>
      <c r="DN273" s="17">
        <f t="shared" si="163"/>
        <v>0.97899999999999998</v>
      </c>
      <c r="DO273" s="33" t="str">
        <f>IF(DN273&gt;='PAINEL E TARGET'!$T$11,'PAINEL E TARGET'!$S$11,
IF(DN273&gt;='PAINEL E TARGET'!$T$12,'PAINEL E TARGET'!$S$12,
IF(DN273&gt;='PAINEL E TARGET'!$T$13,'PAINEL E TARGET'!$S$13,
IF(DN273&gt;='PAINEL E TARGET'!$T$14,'PAINEL E TARGET'!$S$14,
IF(DN273&gt;='PAINEL E TARGET'!$T$15,'PAINEL E TARGET'!$S$15,
IF(DN273&gt;='PAINEL E TARGET'!$T$16,'PAINEL E TARGET'!$S$16,
IF(DN273&gt;='PAINEL E TARGET'!$T$17,'PAINEL E TARGET'!$S$17,
IF(DN273&gt;='PAINEL E TARGET'!$T$18,'PAINEL E TARGET'!$S$18,'PAINEL E TARGET'!$S$19))))))))</f>
        <v>1. Fx de 90% a 99,9%</v>
      </c>
      <c r="DP273" s="17">
        <f>IFERROR(VLOOKUP($BW273,'PAINEL E TARGET'!$G$1:$Q$99,10,0),0)</f>
        <v>0</v>
      </c>
      <c r="DQ273" s="17">
        <f>VLOOKUP(DO273,'PAINEL E TARGET'!$S$10:$U$19,3,0)</f>
        <v>0.5</v>
      </c>
      <c r="DR273" s="16">
        <f t="shared" si="178"/>
        <v>0</v>
      </c>
      <c r="DS273" s="17">
        <f t="shared" si="164"/>
        <v>0.92500000000000004</v>
      </c>
      <c r="DT273" s="16">
        <f>IF(DS273&gt;=1,VLOOKUP(BO273,'PAINEL E TARGET'!$S$1:$W$8,5,0),0)</f>
        <v>0</v>
      </c>
      <c r="DU273" s="16">
        <f t="shared" si="179"/>
        <v>660</v>
      </c>
    </row>
    <row r="274" spans="2:125" s="32" customFormat="1" x14ac:dyDescent="0.2">
      <c r="B274" s="44">
        <v>43541</v>
      </c>
      <c r="C274" s="65">
        <v>1067</v>
      </c>
      <c r="D274" s="66" t="s">
        <v>278</v>
      </c>
      <c r="E274" s="65">
        <v>113</v>
      </c>
      <c r="F274" s="65" t="s">
        <v>1018</v>
      </c>
      <c r="G274" s="67">
        <v>2103877.6364833293</v>
      </c>
      <c r="H274" s="67">
        <v>1249389.5747255986</v>
      </c>
      <c r="I274" s="67">
        <v>1066221.8399999999</v>
      </c>
      <c r="J274" s="68">
        <v>0.85339421872010779</v>
      </c>
      <c r="K274" s="67">
        <v>252563.34748577519</v>
      </c>
      <c r="L274" s="67">
        <v>871744.2433506255</v>
      </c>
      <c r="M274" s="67">
        <v>262028.66</v>
      </c>
      <c r="N274" s="67">
        <v>778022.45000000007</v>
      </c>
      <c r="O274" s="67">
        <v>1901240.6414255071</v>
      </c>
      <c r="P274" s="67">
        <v>11624.463691174511</v>
      </c>
      <c r="Q274" s="67">
        <v>22512.53</v>
      </c>
      <c r="R274" s="67">
        <v>0</v>
      </c>
      <c r="S274" s="67">
        <v>458</v>
      </c>
      <c r="T274" s="68">
        <v>9.1864788371738129E-2</v>
      </c>
      <c r="U274" s="68">
        <v>9.6230601890298834E-2</v>
      </c>
      <c r="V274" s="68">
        <v>1.0475243408921173</v>
      </c>
      <c r="W274" s="67">
        <v>102216.40000000001</v>
      </c>
      <c r="X274" s="67">
        <v>97918.349999999991</v>
      </c>
      <c r="Y274" s="68">
        <v>0.95795146375728335</v>
      </c>
      <c r="Z274" s="68">
        <v>0.19214308589635276</v>
      </c>
      <c r="AA274" s="68">
        <v>0.21929076158574554</v>
      </c>
      <c r="AB274" s="68">
        <v>1.1412888502479708</v>
      </c>
      <c r="AC274" s="67">
        <v>216027.93</v>
      </c>
      <c r="AD274" s="67">
        <v>228073.59999999998</v>
      </c>
      <c r="AE274" s="68">
        <v>1.0557597806913208</v>
      </c>
      <c r="AF274" s="43">
        <v>80</v>
      </c>
      <c r="AG274" s="43">
        <v>78</v>
      </c>
      <c r="AH274" s="43">
        <v>24</v>
      </c>
      <c r="AI274" s="43">
        <v>24</v>
      </c>
      <c r="AJ274" s="67">
        <v>68928.919999999984</v>
      </c>
      <c r="AK274" s="67">
        <v>64544.5</v>
      </c>
      <c r="AL274" s="68">
        <v>0.93639215586142965</v>
      </c>
      <c r="AM274" s="67">
        <v>10911.300000000001</v>
      </c>
      <c r="AN274" s="67">
        <v>9645.1400000000012</v>
      </c>
      <c r="AO274" s="68">
        <v>0.88395883166992018</v>
      </c>
      <c r="AP274" s="67">
        <v>544.70000000000005</v>
      </c>
      <c r="AQ274" s="67">
        <v>2451.9699999999998</v>
      </c>
      <c r="AR274" s="68">
        <v>4.5015054158252239</v>
      </c>
      <c r="AS274" s="67">
        <v>21831.480000000003</v>
      </c>
      <c r="AT274" s="67">
        <v>21276.739999999998</v>
      </c>
      <c r="AU274" s="68">
        <v>0.97458990412010527</v>
      </c>
      <c r="AV274" s="43">
        <v>1710.4900000000002</v>
      </c>
      <c r="AW274" s="43">
        <v>2519.3399999999997</v>
      </c>
      <c r="AX274" s="69">
        <v>1.4728761933714896</v>
      </c>
      <c r="AY274" s="43">
        <v>252563.34748577519</v>
      </c>
      <c r="AZ274" s="43">
        <v>262028.66</v>
      </c>
      <c r="BA274" s="43">
        <v>40341.19480561644</v>
      </c>
      <c r="BB274" s="43">
        <v>47389.69</v>
      </c>
      <c r="BC274" s="43">
        <v>428074.34112048434</v>
      </c>
      <c r="BD274" s="43">
        <v>68576.154775683885</v>
      </c>
      <c r="BE274" s="43">
        <v>173531.75000000006</v>
      </c>
      <c r="BF274" s="43">
        <v>366882.88</v>
      </c>
      <c r="BG274" s="43">
        <v>2912.2500000000009</v>
      </c>
      <c r="BH274" s="43">
        <v>49</v>
      </c>
      <c r="BI274" s="44">
        <v>43173</v>
      </c>
      <c r="BJ274" s="44">
        <v>43541</v>
      </c>
      <c r="BK274" s="44">
        <v>43172</v>
      </c>
      <c r="BL274" s="43">
        <f t="shared" si="165"/>
        <v>1066679.8399999999</v>
      </c>
      <c r="BM274" s="43">
        <f t="shared" si="166"/>
        <v>1040509.1100000001</v>
      </c>
      <c r="BO274" s="16" t="str">
        <f>IFERROR(VLOOKUP($C274,'PORTE LOJA'!A:B,2,0),"PORTE 1")</f>
        <v>PORTE 3</v>
      </c>
      <c r="BP274" s="16">
        <f>VLOOKUP(BO274,'PAINEL E TARGET'!$S$1:$W$8,3,0)</f>
        <v>2400</v>
      </c>
      <c r="BQ274" s="16">
        <f t="shared" si="144"/>
        <v>1</v>
      </c>
      <c r="BR274" s="16">
        <f t="shared" si="145"/>
        <v>1</v>
      </c>
      <c r="BS274" s="16">
        <f t="shared" si="146"/>
        <v>1</v>
      </c>
      <c r="BT274" s="16">
        <f t="shared" si="147"/>
        <v>1</v>
      </c>
      <c r="BU274" s="16">
        <f t="shared" si="148"/>
        <v>1</v>
      </c>
      <c r="BV274" s="16">
        <f t="shared" si="149"/>
        <v>1</v>
      </c>
      <c r="BW274" s="17" t="str">
        <f t="shared" si="167"/>
        <v>111111</v>
      </c>
      <c r="BY274" s="17">
        <f t="shared" si="150"/>
        <v>0.85399999999999998</v>
      </c>
      <c r="BZ274" s="17">
        <f t="shared" si="151"/>
        <v>0.92500000000000004</v>
      </c>
      <c r="CA274" s="17" t="str">
        <f t="shared" si="168"/>
        <v>Sem Retira</v>
      </c>
      <c r="CB274" s="17">
        <f t="shared" si="169"/>
        <v>0.92500000000000004</v>
      </c>
      <c r="CC274" s="33" t="str">
        <f>IF(CB274&gt;='PAINEL E TARGET'!$T$11,'PAINEL E TARGET'!$S$11,
IF(CB274&gt;='PAINEL E TARGET'!$T$12,'PAINEL E TARGET'!$S$12,
IF(CB274&gt;='PAINEL E TARGET'!$T$13,'PAINEL E TARGET'!$S$13,
IF(CB274&gt;='PAINEL E TARGET'!$T$14,'PAINEL E TARGET'!$S$14,
IF(CB274&gt;='PAINEL E TARGET'!$T$15,'PAINEL E TARGET'!$S$15,
IF(CB274&gt;='PAINEL E TARGET'!$T$16,'PAINEL E TARGET'!$S$16,
IF(CB274&gt;='PAINEL E TARGET'!$T$17,'PAINEL E TARGET'!$S$17,
IF(CB274&gt;='PAINEL E TARGET'!$T$18,'PAINEL E TARGET'!$S$18,'PAINEL E TARGET'!$S$19))))))))</f>
        <v>1. Fx de 90% a 99,9%</v>
      </c>
      <c r="CD274" s="17">
        <f>IFERROR(VLOOKUP($BW274,'PAINEL E TARGET'!$G$1:$Q$99,4,0),0)</f>
        <v>0.25</v>
      </c>
      <c r="CE274" s="17">
        <f>VLOOKUP(CC274,'PAINEL E TARGET'!$S$10:$U$19,3,0)</f>
        <v>0.5</v>
      </c>
      <c r="CF274" s="16">
        <f t="shared" si="170"/>
        <v>300</v>
      </c>
      <c r="CG274" s="17">
        <f t="shared" si="152"/>
        <v>0.93600000000000005</v>
      </c>
      <c r="CH274" s="17">
        <f t="shared" si="153"/>
        <v>0.88400000000000001</v>
      </c>
      <c r="CI274" s="17">
        <f t="shared" si="154"/>
        <v>4.5019999999999998</v>
      </c>
      <c r="CJ274" s="17">
        <f t="shared" si="155"/>
        <v>0.97499999999999998</v>
      </c>
      <c r="CK274" s="17">
        <f t="shared" si="156"/>
        <v>1.4730000000000001</v>
      </c>
      <c r="CL274" s="17">
        <f t="shared" si="157"/>
        <v>0.95799999999999996</v>
      </c>
      <c r="CM274" s="16">
        <f t="shared" si="158"/>
        <v>5</v>
      </c>
      <c r="CN274" s="17" t="str">
        <f t="shared" si="171"/>
        <v>ok</v>
      </c>
      <c r="CO274" s="17">
        <f t="shared" si="172"/>
        <v>0.95799999999999996</v>
      </c>
      <c r="CP274" s="33" t="str">
        <f>IF(CO274&gt;='PAINEL E TARGET'!$T$11,'PAINEL E TARGET'!$S$11,
IF(CO274&gt;='PAINEL E TARGET'!$T$12,'PAINEL E TARGET'!$S$12,
IF(CO274&gt;='PAINEL E TARGET'!$T$13,'PAINEL E TARGET'!$S$13,
IF(CO274&gt;='PAINEL E TARGET'!$T$14,'PAINEL E TARGET'!$S$14,
IF(CO274&gt;='PAINEL E TARGET'!$T$15,'PAINEL E TARGET'!$S$15,
IF(CO274&gt;='PAINEL E TARGET'!$T$16,'PAINEL E TARGET'!$S$16,
IF(CO274&gt;='PAINEL E TARGET'!$T$17,'PAINEL E TARGET'!$S$17,
IF(CO274&gt;='PAINEL E TARGET'!$T$18,'PAINEL E TARGET'!$S$18,'PAINEL E TARGET'!$S$19))))))))</f>
        <v>1. Fx de 90% a 99,9%</v>
      </c>
      <c r="CQ274" s="17">
        <f>IFERROR(VLOOKUP($BW274,'PAINEL E TARGET'!$G$1:$Q$99,5,0),0)</f>
        <v>0.25</v>
      </c>
      <c r="CR274" s="17">
        <f>VLOOKUP(CP274,'PAINEL E TARGET'!$S$10:$U$19,3,0)</f>
        <v>0.5</v>
      </c>
      <c r="CS274" s="16">
        <f t="shared" si="173"/>
        <v>300</v>
      </c>
      <c r="CT274" s="17">
        <f t="shared" si="159"/>
        <v>1.056</v>
      </c>
      <c r="CU274" s="33" t="str">
        <f>IF(CT274&gt;='PAINEL E TARGET'!$T$11,'PAINEL E TARGET'!$S$11,
IF(CT274&gt;='PAINEL E TARGET'!$T$12,'PAINEL E TARGET'!$S$12,
IF(CT274&gt;='PAINEL E TARGET'!$T$13,'PAINEL E TARGET'!$S$13,
IF(CT274&gt;='PAINEL E TARGET'!$T$14,'PAINEL E TARGET'!$S$14,
IF(CT274&gt;='PAINEL E TARGET'!$T$15,'PAINEL E TARGET'!$S$15,
IF(CT274&gt;='PAINEL E TARGET'!$T$16,'PAINEL E TARGET'!$S$16,
IF(CT274&gt;='PAINEL E TARGET'!$T$17,'PAINEL E TARGET'!$S$17,
IF(CT274&gt;='PAINEL E TARGET'!$T$18,'PAINEL E TARGET'!$S$18,'PAINEL E TARGET'!$S$19))))))))</f>
        <v>3. Fx de 105% a 109,9%</v>
      </c>
      <c r="CV274" s="17">
        <f>IFERROR(VLOOKUP($BW274,'PAINEL E TARGET'!$G$1:$Q$99,6,0),0)</f>
        <v>0.2</v>
      </c>
      <c r="CW274" s="17">
        <f>VLOOKUP(CU274,'PAINEL E TARGET'!$S$10:$U$19,3,0)</f>
        <v>1.1000000000000001</v>
      </c>
      <c r="CX274" s="16">
        <f t="shared" si="174"/>
        <v>528.00000000000011</v>
      </c>
      <c r="CY274" s="17">
        <f t="shared" si="160"/>
        <v>1.0369999999999999</v>
      </c>
      <c r="CZ274" s="33" t="str">
        <f>IF(CY274&gt;='PAINEL E TARGET'!$T$11,'PAINEL E TARGET'!$S$11,
IF(CY274&gt;='PAINEL E TARGET'!$T$12,'PAINEL E TARGET'!$S$12,
IF(CY274&gt;='PAINEL E TARGET'!$T$13,'PAINEL E TARGET'!$S$13,
IF(CY274&gt;='PAINEL E TARGET'!$T$14,'PAINEL E TARGET'!$S$14,
IF(CY274&gt;='PAINEL E TARGET'!$T$15,'PAINEL E TARGET'!$S$15,
IF(CY274&gt;='PAINEL E TARGET'!$T$16,'PAINEL E TARGET'!$S$16,
IF(CY274&gt;='PAINEL E TARGET'!$T$17,'PAINEL E TARGET'!$S$17,
IF(CY274&gt;='PAINEL E TARGET'!$T$18,'PAINEL E TARGET'!$S$18,'PAINEL E TARGET'!$S$19))))))))</f>
        <v>2. Fx de 100% a 104,9%</v>
      </c>
      <c r="DA274" s="17">
        <f>IFERROR(VLOOKUP($BW274,'PAINEL E TARGET'!$G$1:$Q$99,7,0),0)</f>
        <v>0.15</v>
      </c>
      <c r="DB274" s="17">
        <f>VLOOKUP(CZ274,'PAINEL E TARGET'!$S$10:$U$19,3,0)</f>
        <v>1</v>
      </c>
      <c r="DC274" s="16">
        <f t="shared" si="175"/>
        <v>360</v>
      </c>
      <c r="DD274" s="17">
        <f t="shared" si="161"/>
        <v>1.175</v>
      </c>
      <c r="DE274" s="33" t="str">
        <f>IF(DD274&gt;='PAINEL E TARGET'!$T$11,'PAINEL E TARGET'!$S$11,
IF(DD274&gt;='PAINEL E TARGET'!$T$12,'PAINEL E TARGET'!$S$12,
IF(DD274&gt;='PAINEL E TARGET'!$T$13,'PAINEL E TARGET'!$S$13,
IF(DD274&gt;='PAINEL E TARGET'!$T$14,'PAINEL E TARGET'!$S$14,
IF(DD274&gt;='PAINEL E TARGET'!$T$15,'PAINEL E TARGET'!$S$15,
IF(DD274&gt;='PAINEL E TARGET'!$T$16,'PAINEL E TARGET'!$S$16,
IF(DD274&gt;='PAINEL E TARGET'!$T$17,'PAINEL E TARGET'!$S$17,
IF(DD274&gt;='PAINEL E TARGET'!$T$18,'PAINEL E TARGET'!$S$18,'PAINEL E TARGET'!$S$19))))))))</f>
        <v>5. Fx de 115% a 119,9%</v>
      </c>
      <c r="DF274" s="17">
        <f>IFERROR(VLOOKUP($BW274,'PAINEL E TARGET'!$G$1:$Q$99,8,0),0)</f>
        <v>0.1</v>
      </c>
      <c r="DG274" s="17">
        <f>VLOOKUP(DE274,'PAINEL E TARGET'!$S$10:$U$19,3,0)</f>
        <v>1.3</v>
      </c>
      <c r="DH274" s="16">
        <f t="shared" si="176"/>
        <v>312</v>
      </c>
      <c r="DI274" s="17">
        <f t="shared" si="162"/>
        <v>1</v>
      </c>
      <c r="DJ274" s="33" t="str">
        <f>IF(DI274&gt;='PAINEL E TARGET'!$T$11,'PAINEL E TARGET'!$S$11,
IF(DI274&gt;='PAINEL E TARGET'!$T$12,'PAINEL E TARGET'!$S$12,
IF(DI274&gt;='PAINEL E TARGET'!$T$13,'PAINEL E TARGET'!$S$13,
IF(DI274&gt;='PAINEL E TARGET'!$T$14,'PAINEL E TARGET'!$S$14,
IF(DI274&gt;='PAINEL E TARGET'!$T$15,'PAINEL E TARGET'!$S$15,
IF(DI274&gt;='PAINEL E TARGET'!$T$16,'PAINEL E TARGET'!$S$16,
IF(DI274&gt;='PAINEL E TARGET'!$T$17,'PAINEL E TARGET'!$S$17,
IF(DI274&gt;='PAINEL E TARGET'!$T$18,'PAINEL E TARGET'!$S$18,'PAINEL E TARGET'!$S$19))))))))</f>
        <v>2. Fx de 100% a 104,9%</v>
      </c>
      <c r="DK274" s="17">
        <f>IFERROR(VLOOKUP($BW274,'PAINEL E TARGET'!$G$1:$Q$99,9,0),0)</f>
        <v>0.05</v>
      </c>
      <c r="DL274" s="17">
        <f>VLOOKUP(DJ274,'PAINEL E TARGET'!$S$10:$U$19,3,0)</f>
        <v>1</v>
      </c>
      <c r="DM274" s="16">
        <f t="shared" si="177"/>
        <v>120</v>
      </c>
      <c r="DN274" s="17">
        <f t="shared" si="163"/>
        <v>1.4730000000000001</v>
      </c>
      <c r="DO274" s="33" t="str">
        <f>IF(DN274&gt;='PAINEL E TARGET'!$T$11,'PAINEL E TARGET'!$S$11,
IF(DN274&gt;='PAINEL E TARGET'!$T$12,'PAINEL E TARGET'!$S$12,
IF(DN274&gt;='PAINEL E TARGET'!$T$13,'PAINEL E TARGET'!$S$13,
IF(DN274&gt;='PAINEL E TARGET'!$T$14,'PAINEL E TARGET'!$S$14,
IF(DN274&gt;='PAINEL E TARGET'!$T$15,'PAINEL E TARGET'!$S$15,
IF(DN274&gt;='PAINEL E TARGET'!$T$16,'PAINEL E TARGET'!$S$16,
IF(DN274&gt;='PAINEL E TARGET'!$T$17,'PAINEL E TARGET'!$S$17,
IF(DN274&gt;='PAINEL E TARGET'!$T$18,'PAINEL E TARGET'!$S$18,'PAINEL E TARGET'!$S$19))))))))</f>
        <v>8. Fx de 130% ou mais</v>
      </c>
      <c r="DP274" s="17">
        <f>IFERROR(VLOOKUP($BW274,'PAINEL E TARGET'!$G$1:$Q$99,10,0),0)</f>
        <v>0</v>
      </c>
      <c r="DQ274" s="17">
        <f>VLOOKUP(DO274,'PAINEL E TARGET'!$S$10:$U$19,3,0)</f>
        <v>1.6</v>
      </c>
      <c r="DR274" s="16">
        <f t="shared" si="178"/>
        <v>0</v>
      </c>
      <c r="DS274" s="17">
        <f t="shared" si="164"/>
        <v>0.97499999999999998</v>
      </c>
      <c r="DT274" s="16">
        <f>IF(DS274&gt;=1,VLOOKUP(BO274,'PAINEL E TARGET'!$S$1:$W$8,5,0),0)</f>
        <v>0</v>
      </c>
      <c r="DU274" s="16">
        <f t="shared" si="179"/>
        <v>1920</v>
      </c>
    </row>
    <row r="275" spans="2:125" s="32" customFormat="1" x14ac:dyDescent="0.2">
      <c r="B275" s="44">
        <v>43541</v>
      </c>
      <c r="C275" s="65">
        <v>1068</v>
      </c>
      <c r="D275" s="66" t="s">
        <v>279</v>
      </c>
      <c r="E275" s="65">
        <v>319</v>
      </c>
      <c r="F275" s="65" t="s">
        <v>943</v>
      </c>
      <c r="G275" s="67">
        <v>1750526.5140132189</v>
      </c>
      <c r="H275" s="67">
        <v>1050474.2963535893</v>
      </c>
      <c r="I275" s="67">
        <v>868471.24000000011</v>
      </c>
      <c r="J275" s="68">
        <v>0.82674201835746108</v>
      </c>
      <c r="K275" s="67">
        <v>234543.09462344481</v>
      </c>
      <c r="L275" s="67">
        <v>701565.83721471217</v>
      </c>
      <c r="M275" s="67">
        <v>203667.5</v>
      </c>
      <c r="N275" s="67">
        <v>610138.42999999993</v>
      </c>
      <c r="O275" s="67">
        <v>1564722.7149707128</v>
      </c>
      <c r="P275" s="67">
        <v>8863.7385882389226</v>
      </c>
      <c r="Q275" s="67">
        <v>0</v>
      </c>
      <c r="R275" s="67">
        <v>0</v>
      </c>
      <c r="S275" s="67">
        <v>4171.6000000000004</v>
      </c>
      <c r="T275" s="68">
        <v>0.10684932175571434</v>
      </c>
      <c r="U275" s="68">
        <v>9.8716778827109303E-2</v>
      </c>
      <c r="V275" s="68">
        <v>0.92388774402145324</v>
      </c>
      <c r="W275" s="67">
        <v>99075.520000000019</v>
      </c>
      <c r="X275" s="67">
        <v>80336.299999999988</v>
      </c>
      <c r="Y275" s="68">
        <v>0.81085923142265592</v>
      </c>
      <c r="Z275" s="68">
        <v>0.1883383375627071</v>
      </c>
      <c r="AA275" s="68">
        <v>0.13568973379193733</v>
      </c>
      <c r="AB275" s="68">
        <v>0.72045731924738654</v>
      </c>
      <c r="AC275" s="67">
        <v>176305.19999999995</v>
      </c>
      <c r="AD275" s="67">
        <v>110425.10999999999</v>
      </c>
      <c r="AE275" s="68">
        <v>0.62632928580665803</v>
      </c>
      <c r="AF275" s="43">
        <v>80</v>
      </c>
      <c r="AG275" s="43">
        <v>68</v>
      </c>
      <c r="AH275" s="43">
        <v>12</v>
      </c>
      <c r="AI275" s="43">
        <v>12</v>
      </c>
      <c r="AJ275" s="67">
        <v>44536.93</v>
      </c>
      <c r="AK275" s="67">
        <v>36726</v>
      </c>
      <c r="AL275" s="68">
        <v>0.82461902964573441</v>
      </c>
      <c r="AM275" s="67">
        <v>17562.13</v>
      </c>
      <c r="AN275" s="67">
        <v>15676.3</v>
      </c>
      <c r="AO275" s="68">
        <v>0.8926195171086877</v>
      </c>
      <c r="AP275" s="67">
        <v>3506.7300000000005</v>
      </c>
      <c r="AQ275" s="67">
        <v>2745.9300000000003</v>
      </c>
      <c r="AR275" s="68">
        <v>0.78304574347041256</v>
      </c>
      <c r="AS275" s="67">
        <v>33469.729999999996</v>
      </c>
      <c r="AT275" s="67">
        <v>25188.07</v>
      </c>
      <c r="AU275" s="68">
        <v>0.75256268873396959</v>
      </c>
      <c r="AV275" s="43">
        <v>579.58999999999992</v>
      </c>
      <c r="AW275" s="43">
        <v>744.88</v>
      </c>
      <c r="AX275" s="69">
        <v>1.2851843544574615</v>
      </c>
      <c r="AY275" s="43">
        <v>234543.09462344481</v>
      </c>
      <c r="AZ275" s="43">
        <v>203667.5</v>
      </c>
      <c r="BA275" s="43">
        <v>41496.64787308182</v>
      </c>
      <c r="BB275" s="43">
        <v>39447.869999999995</v>
      </c>
      <c r="BC275" s="43">
        <v>392235.72175610857</v>
      </c>
      <c r="BD275" s="43">
        <v>69671.32321520886</v>
      </c>
      <c r="BE275" s="43">
        <v>166417.54000000004</v>
      </c>
      <c r="BF275" s="43">
        <v>296236.79999999999</v>
      </c>
      <c r="BG275" s="43">
        <v>974.41000000000008</v>
      </c>
      <c r="BH275" s="43">
        <v>30</v>
      </c>
      <c r="BI275" s="44">
        <v>43173</v>
      </c>
      <c r="BJ275" s="44">
        <v>43541</v>
      </c>
      <c r="BK275" s="44">
        <v>43172</v>
      </c>
      <c r="BL275" s="43">
        <f t="shared" si="165"/>
        <v>872642.84000000008</v>
      </c>
      <c r="BM275" s="43">
        <f t="shared" si="166"/>
        <v>817977.52999999991</v>
      </c>
      <c r="BO275" s="16" t="str">
        <f>IFERROR(VLOOKUP($C275,'PORTE LOJA'!A:B,2,0),"PORTE 1")</f>
        <v>PORTE 3</v>
      </c>
      <c r="BP275" s="16">
        <f>VLOOKUP(BO275,'PAINEL E TARGET'!$S$1:$W$8,3,0)</f>
        <v>2400</v>
      </c>
      <c r="BQ275" s="16">
        <f t="shared" si="144"/>
        <v>1</v>
      </c>
      <c r="BR275" s="16">
        <f t="shared" si="145"/>
        <v>1</v>
      </c>
      <c r="BS275" s="16">
        <f t="shared" si="146"/>
        <v>1</v>
      </c>
      <c r="BT275" s="16">
        <f t="shared" si="147"/>
        <v>1</v>
      </c>
      <c r="BU275" s="16">
        <f t="shared" si="148"/>
        <v>1</v>
      </c>
      <c r="BV275" s="16">
        <f t="shared" si="149"/>
        <v>1</v>
      </c>
      <c r="BW275" s="17" t="str">
        <f t="shared" si="167"/>
        <v>111111</v>
      </c>
      <c r="BY275" s="17">
        <f t="shared" si="150"/>
        <v>0.83099999999999996</v>
      </c>
      <c r="BZ275" s="17">
        <f t="shared" si="151"/>
        <v>0.874</v>
      </c>
      <c r="CA275" s="17" t="str">
        <f t="shared" si="168"/>
        <v>Sem Retira</v>
      </c>
      <c r="CB275" s="17">
        <f t="shared" si="169"/>
        <v>0.874</v>
      </c>
      <c r="CC275" s="33" t="str">
        <f>IF(CB275&gt;='PAINEL E TARGET'!$T$11,'PAINEL E TARGET'!$S$11,
IF(CB275&gt;='PAINEL E TARGET'!$T$12,'PAINEL E TARGET'!$S$12,
IF(CB275&gt;='PAINEL E TARGET'!$T$13,'PAINEL E TARGET'!$S$13,
IF(CB275&gt;='PAINEL E TARGET'!$T$14,'PAINEL E TARGET'!$S$14,
IF(CB275&gt;='PAINEL E TARGET'!$T$15,'PAINEL E TARGET'!$S$15,
IF(CB275&gt;='PAINEL E TARGET'!$T$16,'PAINEL E TARGET'!$S$16,
IF(CB275&gt;='PAINEL E TARGET'!$T$17,'PAINEL E TARGET'!$S$17,
IF(CB275&gt;='PAINEL E TARGET'!$T$18,'PAINEL E TARGET'!$S$18,'PAINEL E TARGET'!$S$19))))))))</f>
        <v>Não elegível</v>
      </c>
      <c r="CD275" s="17">
        <f>IFERROR(VLOOKUP($BW275,'PAINEL E TARGET'!$G$1:$Q$99,4,0),0)</f>
        <v>0.25</v>
      </c>
      <c r="CE275" s="17">
        <f>VLOOKUP(CC275,'PAINEL E TARGET'!$S$10:$U$19,3,0)</f>
        <v>0</v>
      </c>
      <c r="CF275" s="16">
        <f t="shared" si="170"/>
        <v>0</v>
      </c>
      <c r="CG275" s="17">
        <f t="shared" si="152"/>
        <v>0.82499999999999996</v>
      </c>
      <c r="CH275" s="17">
        <f t="shared" si="153"/>
        <v>0.89300000000000002</v>
      </c>
      <c r="CI275" s="17">
        <f t="shared" si="154"/>
        <v>0.78300000000000003</v>
      </c>
      <c r="CJ275" s="17">
        <f t="shared" si="155"/>
        <v>0.753</v>
      </c>
      <c r="CK275" s="17">
        <f t="shared" si="156"/>
        <v>1.2849999999999999</v>
      </c>
      <c r="CL275" s="17">
        <f t="shared" si="157"/>
        <v>0.81100000000000005</v>
      </c>
      <c r="CM275" s="16">
        <f t="shared" si="158"/>
        <v>5</v>
      </c>
      <c r="CN275" s="17" t="str">
        <f t="shared" si="171"/>
        <v>ok</v>
      </c>
      <c r="CO275" s="17">
        <f t="shared" si="172"/>
        <v>0.81100000000000005</v>
      </c>
      <c r="CP275" s="33" t="str">
        <f>IF(CO275&gt;='PAINEL E TARGET'!$T$11,'PAINEL E TARGET'!$S$11,
IF(CO275&gt;='PAINEL E TARGET'!$T$12,'PAINEL E TARGET'!$S$12,
IF(CO275&gt;='PAINEL E TARGET'!$T$13,'PAINEL E TARGET'!$S$13,
IF(CO275&gt;='PAINEL E TARGET'!$T$14,'PAINEL E TARGET'!$S$14,
IF(CO275&gt;='PAINEL E TARGET'!$T$15,'PAINEL E TARGET'!$S$15,
IF(CO275&gt;='PAINEL E TARGET'!$T$16,'PAINEL E TARGET'!$S$16,
IF(CO275&gt;='PAINEL E TARGET'!$T$17,'PAINEL E TARGET'!$S$17,
IF(CO275&gt;='PAINEL E TARGET'!$T$18,'PAINEL E TARGET'!$S$18,'PAINEL E TARGET'!$S$19))))))))</f>
        <v>Não elegível</v>
      </c>
      <c r="CQ275" s="17">
        <f>IFERROR(VLOOKUP($BW275,'PAINEL E TARGET'!$G$1:$Q$99,5,0),0)</f>
        <v>0.25</v>
      </c>
      <c r="CR275" s="17">
        <f>VLOOKUP(CP275,'PAINEL E TARGET'!$S$10:$U$19,3,0)</f>
        <v>0</v>
      </c>
      <c r="CS275" s="16">
        <f t="shared" si="173"/>
        <v>0</v>
      </c>
      <c r="CT275" s="17">
        <f t="shared" si="159"/>
        <v>0.626</v>
      </c>
      <c r="CU275" s="33" t="str">
        <f>IF(CT275&gt;='PAINEL E TARGET'!$T$11,'PAINEL E TARGET'!$S$11,
IF(CT275&gt;='PAINEL E TARGET'!$T$12,'PAINEL E TARGET'!$S$12,
IF(CT275&gt;='PAINEL E TARGET'!$T$13,'PAINEL E TARGET'!$S$13,
IF(CT275&gt;='PAINEL E TARGET'!$T$14,'PAINEL E TARGET'!$S$14,
IF(CT275&gt;='PAINEL E TARGET'!$T$15,'PAINEL E TARGET'!$S$15,
IF(CT275&gt;='PAINEL E TARGET'!$T$16,'PAINEL E TARGET'!$S$16,
IF(CT275&gt;='PAINEL E TARGET'!$T$17,'PAINEL E TARGET'!$S$17,
IF(CT275&gt;='PAINEL E TARGET'!$T$18,'PAINEL E TARGET'!$S$18,'PAINEL E TARGET'!$S$19))))))))</f>
        <v>Não elegível</v>
      </c>
      <c r="CV275" s="17">
        <f>IFERROR(VLOOKUP($BW275,'PAINEL E TARGET'!$G$1:$Q$99,6,0),0)</f>
        <v>0.2</v>
      </c>
      <c r="CW275" s="17">
        <f>VLOOKUP(CU275,'PAINEL E TARGET'!$S$10:$U$19,3,0)</f>
        <v>0</v>
      </c>
      <c r="CX275" s="16">
        <f t="shared" si="174"/>
        <v>0</v>
      </c>
      <c r="CY275" s="17">
        <f t="shared" si="160"/>
        <v>0.86799999999999999</v>
      </c>
      <c r="CZ275" s="33" t="str">
        <f>IF(CY275&gt;='PAINEL E TARGET'!$T$11,'PAINEL E TARGET'!$S$11,
IF(CY275&gt;='PAINEL E TARGET'!$T$12,'PAINEL E TARGET'!$S$12,
IF(CY275&gt;='PAINEL E TARGET'!$T$13,'PAINEL E TARGET'!$S$13,
IF(CY275&gt;='PAINEL E TARGET'!$T$14,'PAINEL E TARGET'!$S$14,
IF(CY275&gt;='PAINEL E TARGET'!$T$15,'PAINEL E TARGET'!$S$15,
IF(CY275&gt;='PAINEL E TARGET'!$T$16,'PAINEL E TARGET'!$S$16,
IF(CY275&gt;='PAINEL E TARGET'!$T$17,'PAINEL E TARGET'!$S$17,
IF(CY275&gt;='PAINEL E TARGET'!$T$18,'PAINEL E TARGET'!$S$18,'PAINEL E TARGET'!$S$19))))))))</f>
        <v>Não elegível</v>
      </c>
      <c r="DA275" s="17">
        <f>IFERROR(VLOOKUP($BW275,'PAINEL E TARGET'!$G$1:$Q$99,7,0),0)</f>
        <v>0.15</v>
      </c>
      <c r="DB275" s="17">
        <f>VLOOKUP(CZ275,'PAINEL E TARGET'!$S$10:$U$19,3,0)</f>
        <v>0</v>
      </c>
      <c r="DC275" s="16">
        <f t="shared" si="175"/>
        <v>0</v>
      </c>
      <c r="DD275" s="17">
        <f t="shared" si="161"/>
        <v>0.95099999999999996</v>
      </c>
      <c r="DE275" s="33" t="str">
        <f>IF(DD275&gt;='PAINEL E TARGET'!$T$11,'PAINEL E TARGET'!$S$11,
IF(DD275&gt;='PAINEL E TARGET'!$T$12,'PAINEL E TARGET'!$S$12,
IF(DD275&gt;='PAINEL E TARGET'!$T$13,'PAINEL E TARGET'!$S$13,
IF(DD275&gt;='PAINEL E TARGET'!$T$14,'PAINEL E TARGET'!$S$14,
IF(DD275&gt;='PAINEL E TARGET'!$T$15,'PAINEL E TARGET'!$S$15,
IF(DD275&gt;='PAINEL E TARGET'!$T$16,'PAINEL E TARGET'!$S$16,
IF(DD275&gt;='PAINEL E TARGET'!$T$17,'PAINEL E TARGET'!$S$17,
IF(DD275&gt;='PAINEL E TARGET'!$T$18,'PAINEL E TARGET'!$S$18,'PAINEL E TARGET'!$S$19))))))))</f>
        <v>1. Fx de 90% a 99,9%</v>
      </c>
      <c r="DF275" s="17">
        <f>IFERROR(VLOOKUP($BW275,'PAINEL E TARGET'!$G$1:$Q$99,8,0),0)</f>
        <v>0.1</v>
      </c>
      <c r="DG275" s="17">
        <f>VLOOKUP(DE275,'PAINEL E TARGET'!$S$10:$U$19,3,0)</f>
        <v>0.5</v>
      </c>
      <c r="DH275" s="16">
        <f t="shared" si="176"/>
        <v>120</v>
      </c>
      <c r="DI275" s="17">
        <f t="shared" si="162"/>
        <v>1</v>
      </c>
      <c r="DJ275" s="33" t="str">
        <f>IF(DI275&gt;='PAINEL E TARGET'!$T$11,'PAINEL E TARGET'!$S$11,
IF(DI275&gt;='PAINEL E TARGET'!$T$12,'PAINEL E TARGET'!$S$12,
IF(DI275&gt;='PAINEL E TARGET'!$T$13,'PAINEL E TARGET'!$S$13,
IF(DI275&gt;='PAINEL E TARGET'!$T$14,'PAINEL E TARGET'!$S$14,
IF(DI275&gt;='PAINEL E TARGET'!$T$15,'PAINEL E TARGET'!$S$15,
IF(DI275&gt;='PAINEL E TARGET'!$T$16,'PAINEL E TARGET'!$S$16,
IF(DI275&gt;='PAINEL E TARGET'!$T$17,'PAINEL E TARGET'!$S$17,
IF(DI275&gt;='PAINEL E TARGET'!$T$18,'PAINEL E TARGET'!$S$18,'PAINEL E TARGET'!$S$19))))))))</f>
        <v>2. Fx de 100% a 104,9%</v>
      </c>
      <c r="DK275" s="17">
        <f>IFERROR(VLOOKUP($BW275,'PAINEL E TARGET'!$G$1:$Q$99,9,0),0)</f>
        <v>0.05</v>
      </c>
      <c r="DL275" s="17">
        <f>VLOOKUP(DJ275,'PAINEL E TARGET'!$S$10:$U$19,3,0)</f>
        <v>1</v>
      </c>
      <c r="DM275" s="16">
        <f t="shared" si="177"/>
        <v>120</v>
      </c>
      <c r="DN275" s="17">
        <f t="shared" si="163"/>
        <v>1.2849999999999999</v>
      </c>
      <c r="DO275" s="33" t="str">
        <f>IF(DN275&gt;='PAINEL E TARGET'!$T$11,'PAINEL E TARGET'!$S$11,
IF(DN275&gt;='PAINEL E TARGET'!$T$12,'PAINEL E TARGET'!$S$12,
IF(DN275&gt;='PAINEL E TARGET'!$T$13,'PAINEL E TARGET'!$S$13,
IF(DN275&gt;='PAINEL E TARGET'!$T$14,'PAINEL E TARGET'!$S$14,
IF(DN275&gt;='PAINEL E TARGET'!$T$15,'PAINEL E TARGET'!$S$15,
IF(DN275&gt;='PAINEL E TARGET'!$T$16,'PAINEL E TARGET'!$S$16,
IF(DN275&gt;='PAINEL E TARGET'!$T$17,'PAINEL E TARGET'!$S$17,
IF(DN275&gt;='PAINEL E TARGET'!$T$18,'PAINEL E TARGET'!$S$18,'PAINEL E TARGET'!$S$19))))))))</f>
        <v>7. Fx de 125% a 129,9%</v>
      </c>
      <c r="DP275" s="17">
        <f>IFERROR(VLOOKUP($BW275,'PAINEL E TARGET'!$G$1:$Q$99,10,0),0)</f>
        <v>0</v>
      </c>
      <c r="DQ275" s="17">
        <f>VLOOKUP(DO275,'PAINEL E TARGET'!$S$10:$U$19,3,0)</f>
        <v>1.5</v>
      </c>
      <c r="DR275" s="16">
        <f t="shared" si="178"/>
        <v>0</v>
      </c>
      <c r="DS275" s="17">
        <f t="shared" si="164"/>
        <v>0.85</v>
      </c>
      <c r="DT275" s="16">
        <f>IF(DS275&gt;=1,VLOOKUP(BO275,'PAINEL E TARGET'!$S$1:$W$8,5,0),0)</f>
        <v>0</v>
      </c>
      <c r="DU275" s="16">
        <f t="shared" si="179"/>
        <v>240</v>
      </c>
    </row>
    <row r="276" spans="2:125" s="32" customFormat="1" x14ac:dyDescent="0.2">
      <c r="B276" s="44">
        <v>43541</v>
      </c>
      <c r="C276" s="65">
        <v>1069</v>
      </c>
      <c r="D276" s="66" t="s">
        <v>280</v>
      </c>
      <c r="E276" s="65">
        <v>113</v>
      </c>
      <c r="F276" s="65" t="s">
        <v>1018</v>
      </c>
      <c r="G276" s="67">
        <v>2241691.6115177716</v>
      </c>
      <c r="H276" s="67">
        <v>1327784.9327655989</v>
      </c>
      <c r="I276" s="67">
        <v>1122959.8799999999</v>
      </c>
      <c r="J276" s="68">
        <v>0.84573928524781816</v>
      </c>
      <c r="K276" s="67">
        <v>201349.86031199494</v>
      </c>
      <c r="L276" s="67">
        <v>1036628.3754358256</v>
      </c>
      <c r="M276" s="67">
        <v>212437.02</v>
      </c>
      <c r="N276" s="67">
        <v>884909.02</v>
      </c>
      <c r="O276" s="67">
        <v>2095325.4811274195</v>
      </c>
      <c r="P276" s="67" t="s">
        <v>1082</v>
      </c>
      <c r="Q276" s="67" t="s">
        <v>1082</v>
      </c>
      <c r="R276" s="67">
        <v>0</v>
      </c>
      <c r="S276" s="67">
        <v>4193.8</v>
      </c>
      <c r="T276" s="68">
        <v>0.10820382469735662</v>
      </c>
      <c r="U276" s="68">
        <v>0.10052808866016413</v>
      </c>
      <c r="V276" s="68">
        <v>0.92906224841255536</v>
      </c>
      <c r="W276" s="67">
        <v>133953.98000000001</v>
      </c>
      <c r="X276" s="67">
        <v>110314.09999999999</v>
      </c>
      <c r="Y276" s="68">
        <v>0.82352237686405427</v>
      </c>
      <c r="Z276" s="68">
        <v>0.20076862647739604</v>
      </c>
      <c r="AA276" s="68">
        <v>0.22118413987259669</v>
      </c>
      <c r="AB276" s="68">
        <v>1.101686771252077</v>
      </c>
      <c r="AC276" s="67">
        <v>248547.18999999997</v>
      </c>
      <c r="AD276" s="67">
        <v>242715.54000000004</v>
      </c>
      <c r="AE276" s="68">
        <v>0.9765370511732604</v>
      </c>
      <c r="AF276" s="43">
        <v>80</v>
      </c>
      <c r="AG276" s="43">
        <v>65</v>
      </c>
      <c r="AH276" s="43">
        <v>34</v>
      </c>
      <c r="AI276" s="43">
        <v>31</v>
      </c>
      <c r="AJ276" s="67">
        <v>77509.58</v>
      </c>
      <c r="AK276" s="67">
        <v>68587.5</v>
      </c>
      <c r="AL276" s="68">
        <v>0.88489061610190634</v>
      </c>
      <c r="AM276" s="67">
        <v>13983.02</v>
      </c>
      <c r="AN276" s="67">
        <v>7111.1</v>
      </c>
      <c r="AO276" s="68">
        <v>0.50855251583706529</v>
      </c>
      <c r="AP276" s="67">
        <v>11955.879999999997</v>
      </c>
      <c r="AQ276" s="67">
        <v>10380.909999999998</v>
      </c>
      <c r="AR276" s="68">
        <v>0.86826816595683465</v>
      </c>
      <c r="AS276" s="67">
        <v>30505.5</v>
      </c>
      <c r="AT276" s="67">
        <v>24234.590000000004</v>
      </c>
      <c r="AU276" s="68">
        <v>0.7944334628181805</v>
      </c>
      <c r="AV276" s="43">
        <v>2346.46</v>
      </c>
      <c r="AW276" s="43">
        <v>1929.6000000000001</v>
      </c>
      <c r="AX276" s="69">
        <v>0.8223451497148897</v>
      </c>
      <c r="AY276" s="43">
        <v>201349.86031199494</v>
      </c>
      <c r="AZ276" s="43">
        <v>212437.02</v>
      </c>
      <c r="BA276" s="43">
        <v>42283.669023012713</v>
      </c>
      <c r="BB276" s="43">
        <v>43262.61</v>
      </c>
      <c r="BC276" s="43">
        <v>340831.06162509002</v>
      </c>
      <c r="BD276" s="43">
        <v>71890.666969564685</v>
      </c>
      <c r="BE276" s="43">
        <v>227735.40000000002</v>
      </c>
      <c r="BF276" s="43">
        <v>422555.89</v>
      </c>
      <c r="BG276" s="43">
        <v>3994.07</v>
      </c>
      <c r="BH276" s="43">
        <v>53</v>
      </c>
      <c r="BI276" s="44">
        <v>43173</v>
      </c>
      <c r="BJ276" s="44">
        <v>43541</v>
      </c>
      <c r="BK276" s="44">
        <v>43172</v>
      </c>
      <c r="BL276" s="43">
        <f t="shared" si="165"/>
        <v>1127153.68</v>
      </c>
      <c r="BM276" s="43">
        <f t="shared" si="166"/>
        <v>1101539.8400000001</v>
      </c>
      <c r="BO276" s="16" t="str">
        <f>IFERROR(VLOOKUP($C276,'PORTE LOJA'!A:B,2,0),"PORTE 1")</f>
        <v>PORTE 3</v>
      </c>
      <c r="BP276" s="16">
        <f>VLOOKUP(BO276,'PAINEL E TARGET'!$S$1:$W$8,3,0)</f>
        <v>2400</v>
      </c>
      <c r="BQ276" s="16">
        <f t="shared" si="144"/>
        <v>1</v>
      </c>
      <c r="BR276" s="16">
        <f t="shared" si="145"/>
        <v>1</v>
      </c>
      <c r="BS276" s="16">
        <f t="shared" si="146"/>
        <v>1</v>
      </c>
      <c r="BT276" s="16">
        <f t="shared" si="147"/>
        <v>1</v>
      </c>
      <c r="BU276" s="16">
        <f t="shared" si="148"/>
        <v>1</v>
      </c>
      <c r="BV276" s="16">
        <f t="shared" si="149"/>
        <v>1</v>
      </c>
      <c r="BW276" s="17" t="str">
        <f t="shared" si="167"/>
        <v>111111</v>
      </c>
      <c r="BY276" s="17">
        <f t="shared" si="150"/>
        <v>0.84899999999999998</v>
      </c>
      <c r="BZ276" s="17">
        <f t="shared" si="151"/>
        <v>0.89</v>
      </c>
      <c r="CA276" s="17" t="str">
        <f t="shared" si="168"/>
        <v>Sem Retira</v>
      </c>
      <c r="CB276" s="17">
        <f t="shared" si="169"/>
        <v>0.89</v>
      </c>
      <c r="CC276" s="33" t="str">
        <f>IF(CB276&gt;='PAINEL E TARGET'!$T$11,'PAINEL E TARGET'!$S$11,
IF(CB276&gt;='PAINEL E TARGET'!$T$12,'PAINEL E TARGET'!$S$12,
IF(CB276&gt;='PAINEL E TARGET'!$T$13,'PAINEL E TARGET'!$S$13,
IF(CB276&gt;='PAINEL E TARGET'!$T$14,'PAINEL E TARGET'!$S$14,
IF(CB276&gt;='PAINEL E TARGET'!$T$15,'PAINEL E TARGET'!$S$15,
IF(CB276&gt;='PAINEL E TARGET'!$T$16,'PAINEL E TARGET'!$S$16,
IF(CB276&gt;='PAINEL E TARGET'!$T$17,'PAINEL E TARGET'!$S$17,
IF(CB276&gt;='PAINEL E TARGET'!$T$18,'PAINEL E TARGET'!$S$18,'PAINEL E TARGET'!$S$19))))))))</f>
        <v>Não elegível</v>
      </c>
      <c r="CD276" s="17">
        <f>IFERROR(VLOOKUP($BW276,'PAINEL E TARGET'!$G$1:$Q$99,4,0),0)</f>
        <v>0.25</v>
      </c>
      <c r="CE276" s="17">
        <f>VLOOKUP(CC276,'PAINEL E TARGET'!$S$10:$U$19,3,0)</f>
        <v>0</v>
      </c>
      <c r="CF276" s="16">
        <f t="shared" si="170"/>
        <v>0</v>
      </c>
      <c r="CG276" s="17">
        <f t="shared" si="152"/>
        <v>0.88500000000000001</v>
      </c>
      <c r="CH276" s="17">
        <f t="shared" si="153"/>
        <v>0.50900000000000001</v>
      </c>
      <c r="CI276" s="17">
        <f t="shared" si="154"/>
        <v>0.86799999999999999</v>
      </c>
      <c r="CJ276" s="17">
        <f t="shared" si="155"/>
        <v>0.79400000000000004</v>
      </c>
      <c r="CK276" s="17">
        <f t="shared" si="156"/>
        <v>0.82199999999999995</v>
      </c>
      <c r="CL276" s="17">
        <f t="shared" si="157"/>
        <v>0.82399999999999995</v>
      </c>
      <c r="CM276" s="16">
        <f t="shared" si="158"/>
        <v>4</v>
      </c>
      <c r="CN276" s="17" t="str">
        <f t="shared" si="171"/>
        <v>não ok</v>
      </c>
      <c r="CO276" s="17">
        <f t="shared" si="172"/>
        <v>0</v>
      </c>
      <c r="CP276" s="33" t="str">
        <f>IF(CO276&gt;='PAINEL E TARGET'!$T$11,'PAINEL E TARGET'!$S$11,
IF(CO276&gt;='PAINEL E TARGET'!$T$12,'PAINEL E TARGET'!$S$12,
IF(CO276&gt;='PAINEL E TARGET'!$T$13,'PAINEL E TARGET'!$S$13,
IF(CO276&gt;='PAINEL E TARGET'!$T$14,'PAINEL E TARGET'!$S$14,
IF(CO276&gt;='PAINEL E TARGET'!$T$15,'PAINEL E TARGET'!$S$15,
IF(CO276&gt;='PAINEL E TARGET'!$T$16,'PAINEL E TARGET'!$S$16,
IF(CO276&gt;='PAINEL E TARGET'!$T$17,'PAINEL E TARGET'!$S$17,
IF(CO276&gt;='PAINEL E TARGET'!$T$18,'PAINEL E TARGET'!$S$18,'PAINEL E TARGET'!$S$19))))))))</f>
        <v>Não elegível</v>
      </c>
      <c r="CQ276" s="17">
        <f>IFERROR(VLOOKUP($BW276,'PAINEL E TARGET'!$G$1:$Q$99,5,0),0)</f>
        <v>0.25</v>
      </c>
      <c r="CR276" s="17">
        <f>VLOOKUP(CP276,'PAINEL E TARGET'!$S$10:$U$19,3,0)</f>
        <v>0</v>
      </c>
      <c r="CS276" s="16">
        <f t="shared" si="173"/>
        <v>0</v>
      </c>
      <c r="CT276" s="17">
        <f t="shared" si="159"/>
        <v>0.97699999999999998</v>
      </c>
      <c r="CU276" s="33" t="str">
        <f>IF(CT276&gt;='PAINEL E TARGET'!$T$11,'PAINEL E TARGET'!$S$11,
IF(CT276&gt;='PAINEL E TARGET'!$T$12,'PAINEL E TARGET'!$S$12,
IF(CT276&gt;='PAINEL E TARGET'!$T$13,'PAINEL E TARGET'!$S$13,
IF(CT276&gt;='PAINEL E TARGET'!$T$14,'PAINEL E TARGET'!$S$14,
IF(CT276&gt;='PAINEL E TARGET'!$T$15,'PAINEL E TARGET'!$S$15,
IF(CT276&gt;='PAINEL E TARGET'!$T$16,'PAINEL E TARGET'!$S$16,
IF(CT276&gt;='PAINEL E TARGET'!$T$17,'PAINEL E TARGET'!$S$17,
IF(CT276&gt;='PAINEL E TARGET'!$T$18,'PAINEL E TARGET'!$S$18,'PAINEL E TARGET'!$S$19))))))))</f>
        <v>1. Fx de 90% a 99,9%</v>
      </c>
      <c r="CV276" s="17">
        <f>IFERROR(VLOOKUP($BW276,'PAINEL E TARGET'!$G$1:$Q$99,6,0),0)</f>
        <v>0.2</v>
      </c>
      <c r="CW276" s="17">
        <f>VLOOKUP(CU276,'PAINEL E TARGET'!$S$10:$U$19,3,0)</f>
        <v>0.5</v>
      </c>
      <c r="CX276" s="16">
        <f t="shared" si="174"/>
        <v>240</v>
      </c>
      <c r="CY276" s="17">
        <f t="shared" si="160"/>
        <v>1.0549999999999999</v>
      </c>
      <c r="CZ276" s="33" t="str">
        <f>IF(CY276&gt;='PAINEL E TARGET'!$T$11,'PAINEL E TARGET'!$S$11,
IF(CY276&gt;='PAINEL E TARGET'!$T$12,'PAINEL E TARGET'!$S$12,
IF(CY276&gt;='PAINEL E TARGET'!$T$13,'PAINEL E TARGET'!$S$13,
IF(CY276&gt;='PAINEL E TARGET'!$T$14,'PAINEL E TARGET'!$S$14,
IF(CY276&gt;='PAINEL E TARGET'!$T$15,'PAINEL E TARGET'!$S$15,
IF(CY276&gt;='PAINEL E TARGET'!$T$16,'PAINEL E TARGET'!$S$16,
IF(CY276&gt;='PAINEL E TARGET'!$T$17,'PAINEL E TARGET'!$S$17,
IF(CY276&gt;='PAINEL E TARGET'!$T$18,'PAINEL E TARGET'!$S$18,'PAINEL E TARGET'!$S$19))))))))</f>
        <v>3. Fx de 105% a 109,9%</v>
      </c>
      <c r="DA276" s="17">
        <f>IFERROR(VLOOKUP($BW276,'PAINEL E TARGET'!$G$1:$Q$99,7,0),0)</f>
        <v>0.15</v>
      </c>
      <c r="DB276" s="17">
        <f>VLOOKUP(CZ276,'PAINEL E TARGET'!$S$10:$U$19,3,0)</f>
        <v>1.1000000000000001</v>
      </c>
      <c r="DC276" s="16">
        <f t="shared" si="175"/>
        <v>396</v>
      </c>
      <c r="DD276" s="17">
        <f t="shared" si="161"/>
        <v>1.0229999999999999</v>
      </c>
      <c r="DE276" s="33" t="str">
        <f>IF(DD276&gt;='PAINEL E TARGET'!$T$11,'PAINEL E TARGET'!$S$11,
IF(DD276&gt;='PAINEL E TARGET'!$T$12,'PAINEL E TARGET'!$S$12,
IF(DD276&gt;='PAINEL E TARGET'!$T$13,'PAINEL E TARGET'!$S$13,
IF(DD276&gt;='PAINEL E TARGET'!$T$14,'PAINEL E TARGET'!$S$14,
IF(DD276&gt;='PAINEL E TARGET'!$T$15,'PAINEL E TARGET'!$S$15,
IF(DD276&gt;='PAINEL E TARGET'!$T$16,'PAINEL E TARGET'!$S$16,
IF(DD276&gt;='PAINEL E TARGET'!$T$17,'PAINEL E TARGET'!$S$17,
IF(DD276&gt;='PAINEL E TARGET'!$T$18,'PAINEL E TARGET'!$S$18,'PAINEL E TARGET'!$S$19))))))))</f>
        <v>2. Fx de 100% a 104,9%</v>
      </c>
      <c r="DF276" s="17">
        <f>IFERROR(VLOOKUP($BW276,'PAINEL E TARGET'!$G$1:$Q$99,8,0),0)</f>
        <v>0.1</v>
      </c>
      <c r="DG276" s="17">
        <f>VLOOKUP(DE276,'PAINEL E TARGET'!$S$10:$U$19,3,0)</f>
        <v>1</v>
      </c>
      <c r="DH276" s="16">
        <f t="shared" si="176"/>
        <v>240</v>
      </c>
      <c r="DI276" s="17">
        <f t="shared" si="162"/>
        <v>0.91200000000000003</v>
      </c>
      <c r="DJ276" s="33" t="str">
        <f>IF(DI276&gt;='PAINEL E TARGET'!$T$11,'PAINEL E TARGET'!$S$11,
IF(DI276&gt;='PAINEL E TARGET'!$T$12,'PAINEL E TARGET'!$S$12,
IF(DI276&gt;='PAINEL E TARGET'!$T$13,'PAINEL E TARGET'!$S$13,
IF(DI276&gt;='PAINEL E TARGET'!$T$14,'PAINEL E TARGET'!$S$14,
IF(DI276&gt;='PAINEL E TARGET'!$T$15,'PAINEL E TARGET'!$S$15,
IF(DI276&gt;='PAINEL E TARGET'!$T$16,'PAINEL E TARGET'!$S$16,
IF(DI276&gt;='PAINEL E TARGET'!$T$17,'PAINEL E TARGET'!$S$17,
IF(DI276&gt;='PAINEL E TARGET'!$T$18,'PAINEL E TARGET'!$S$18,'PAINEL E TARGET'!$S$19))))))))</f>
        <v>1. Fx de 90% a 99,9%</v>
      </c>
      <c r="DK276" s="17">
        <f>IFERROR(VLOOKUP($BW276,'PAINEL E TARGET'!$G$1:$Q$99,9,0),0)</f>
        <v>0.05</v>
      </c>
      <c r="DL276" s="17">
        <f>VLOOKUP(DJ276,'PAINEL E TARGET'!$S$10:$U$19,3,0)</f>
        <v>0.5</v>
      </c>
      <c r="DM276" s="16">
        <f t="shared" si="177"/>
        <v>60</v>
      </c>
      <c r="DN276" s="17">
        <f t="shared" si="163"/>
        <v>0.82199999999999995</v>
      </c>
      <c r="DO276" s="33" t="str">
        <f>IF(DN276&gt;='PAINEL E TARGET'!$T$11,'PAINEL E TARGET'!$S$11,
IF(DN276&gt;='PAINEL E TARGET'!$T$12,'PAINEL E TARGET'!$S$12,
IF(DN276&gt;='PAINEL E TARGET'!$T$13,'PAINEL E TARGET'!$S$13,
IF(DN276&gt;='PAINEL E TARGET'!$T$14,'PAINEL E TARGET'!$S$14,
IF(DN276&gt;='PAINEL E TARGET'!$T$15,'PAINEL E TARGET'!$S$15,
IF(DN276&gt;='PAINEL E TARGET'!$T$16,'PAINEL E TARGET'!$S$16,
IF(DN276&gt;='PAINEL E TARGET'!$T$17,'PAINEL E TARGET'!$S$17,
IF(DN276&gt;='PAINEL E TARGET'!$T$18,'PAINEL E TARGET'!$S$18,'PAINEL E TARGET'!$S$19))))))))</f>
        <v>Não elegível</v>
      </c>
      <c r="DP276" s="17">
        <f>IFERROR(VLOOKUP($BW276,'PAINEL E TARGET'!$G$1:$Q$99,10,0),0)</f>
        <v>0</v>
      </c>
      <c r="DQ276" s="17">
        <f>VLOOKUP(DO276,'PAINEL E TARGET'!$S$10:$U$19,3,0)</f>
        <v>0</v>
      </c>
      <c r="DR276" s="16">
        <f t="shared" si="178"/>
        <v>0</v>
      </c>
      <c r="DS276" s="17">
        <f t="shared" si="164"/>
        <v>0.81299999999999994</v>
      </c>
      <c r="DT276" s="16">
        <f>IF(DS276&gt;=1,VLOOKUP(BO276,'PAINEL E TARGET'!$S$1:$W$8,5,0),0)</f>
        <v>0</v>
      </c>
      <c r="DU276" s="16">
        <f t="shared" si="179"/>
        <v>936</v>
      </c>
    </row>
    <row r="277" spans="2:125" s="32" customFormat="1" x14ac:dyDescent="0.2">
      <c r="B277" s="44">
        <v>43541</v>
      </c>
      <c r="C277" s="65">
        <v>1071</v>
      </c>
      <c r="D277" s="66" t="s">
        <v>281</v>
      </c>
      <c r="E277" s="65">
        <v>212</v>
      </c>
      <c r="F277" s="65" t="s">
        <v>1017</v>
      </c>
      <c r="G277" s="67">
        <v>1794538.8879196851</v>
      </c>
      <c r="H277" s="67">
        <v>987468.80623572366</v>
      </c>
      <c r="I277" s="67">
        <v>811590.21000000008</v>
      </c>
      <c r="J277" s="68">
        <v>0.82188946615318326</v>
      </c>
      <c r="K277" s="67">
        <v>192138.25385089827</v>
      </c>
      <c r="L277" s="67">
        <v>686903.06114158314</v>
      </c>
      <c r="M277" s="67">
        <v>189945.5</v>
      </c>
      <c r="N277" s="67">
        <v>593693.05000000005</v>
      </c>
      <c r="O277" s="67">
        <v>1601207.2886253556</v>
      </c>
      <c r="P277" s="67" t="s">
        <v>1082</v>
      </c>
      <c r="Q277" s="67" t="s">
        <v>1082</v>
      </c>
      <c r="R277" s="67">
        <v>0</v>
      </c>
      <c r="S277" s="67">
        <v>0</v>
      </c>
      <c r="T277" s="68">
        <v>0.11038971473238429</v>
      </c>
      <c r="U277" s="68">
        <v>8.924775331688313E-2</v>
      </c>
      <c r="V277" s="68">
        <v>0.80847888350146369</v>
      </c>
      <c r="W277" s="67">
        <v>97037.119999999995</v>
      </c>
      <c r="X277" s="67">
        <v>69937.98</v>
      </c>
      <c r="Y277" s="68">
        <v>0.72073429219663565</v>
      </c>
      <c r="Z277" s="68">
        <v>0.1513605648912395</v>
      </c>
      <c r="AA277" s="68">
        <v>0.1378279565240888</v>
      </c>
      <c r="AB277" s="68">
        <v>0.91059356592072327</v>
      </c>
      <c r="AC277" s="67">
        <v>133052.19</v>
      </c>
      <c r="AD277" s="67">
        <v>108007.29999999999</v>
      </c>
      <c r="AE277" s="68">
        <v>0.81176642037985236</v>
      </c>
      <c r="AF277" s="43">
        <v>80</v>
      </c>
      <c r="AG277" s="43">
        <v>72</v>
      </c>
      <c r="AH277" s="43">
        <v>25</v>
      </c>
      <c r="AI277" s="43">
        <v>13</v>
      </c>
      <c r="AJ277" s="67">
        <v>59191.520000000004</v>
      </c>
      <c r="AK277" s="67">
        <v>44949</v>
      </c>
      <c r="AL277" s="68">
        <v>0.75938242505007469</v>
      </c>
      <c r="AM277" s="67">
        <v>14330.21</v>
      </c>
      <c r="AN277" s="67">
        <v>9072.7799999999988</v>
      </c>
      <c r="AO277" s="68">
        <v>0.63312261299729733</v>
      </c>
      <c r="AP277" s="67">
        <v>7496.6900000000005</v>
      </c>
      <c r="AQ277" s="67">
        <v>2551.9499999999998</v>
      </c>
      <c r="AR277" s="68">
        <v>0.3404102343834412</v>
      </c>
      <c r="AS277" s="67">
        <v>16018.699999999997</v>
      </c>
      <c r="AT277" s="67">
        <v>13364.250000000002</v>
      </c>
      <c r="AU277" s="68">
        <v>0.83429054792211632</v>
      </c>
      <c r="AV277" s="43">
        <v>273.90999999999997</v>
      </c>
      <c r="AW277" s="43">
        <v>289.95</v>
      </c>
      <c r="AX277" s="69">
        <v>1.0585593808185172</v>
      </c>
      <c r="AY277" s="43">
        <v>192138.25385089827</v>
      </c>
      <c r="AZ277" s="43">
        <v>189945.5</v>
      </c>
      <c r="BA277" s="43">
        <v>25991.985015590668</v>
      </c>
      <c r="BB277" s="43">
        <v>29500.48</v>
      </c>
      <c r="BC277" s="43">
        <v>349923.44436680333</v>
      </c>
      <c r="BD277" s="43">
        <v>47409.107474325421</v>
      </c>
      <c r="BE277" s="43">
        <v>177603.57</v>
      </c>
      <c r="BF277" s="43">
        <v>243520.81000000003</v>
      </c>
      <c r="BG277" s="43">
        <v>499.90999999999997</v>
      </c>
      <c r="BH277" s="43">
        <v>32</v>
      </c>
      <c r="BI277" s="44">
        <v>43173</v>
      </c>
      <c r="BJ277" s="44">
        <v>43541</v>
      </c>
      <c r="BK277" s="44">
        <v>43172</v>
      </c>
      <c r="BL277" s="43">
        <f t="shared" si="165"/>
        <v>811590.21000000008</v>
      </c>
      <c r="BM277" s="43">
        <f t="shared" si="166"/>
        <v>783638.55</v>
      </c>
      <c r="BO277" s="16" t="str">
        <f>IFERROR(VLOOKUP($C277,'PORTE LOJA'!A:B,2,0),"PORTE 1")</f>
        <v>PORTE 2</v>
      </c>
      <c r="BP277" s="16">
        <f>VLOOKUP(BO277,'PAINEL E TARGET'!$S$1:$W$8,3,0)</f>
        <v>1875</v>
      </c>
      <c r="BQ277" s="16">
        <f t="shared" si="144"/>
        <v>1</v>
      </c>
      <c r="BR277" s="16">
        <f t="shared" si="145"/>
        <v>1</v>
      </c>
      <c r="BS277" s="16">
        <f t="shared" si="146"/>
        <v>1</v>
      </c>
      <c r="BT277" s="16">
        <f t="shared" si="147"/>
        <v>1</v>
      </c>
      <c r="BU277" s="16">
        <f t="shared" si="148"/>
        <v>1</v>
      </c>
      <c r="BV277" s="16">
        <f t="shared" si="149"/>
        <v>1</v>
      </c>
      <c r="BW277" s="17" t="str">
        <f t="shared" si="167"/>
        <v>111111</v>
      </c>
      <c r="BY277" s="17">
        <f t="shared" si="150"/>
        <v>0.82199999999999995</v>
      </c>
      <c r="BZ277" s="17">
        <f t="shared" si="151"/>
        <v>0.89100000000000001</v>
      </c>
      <c r="CA277" s="17" t="str">
        <f t="shared" si="168"/>
        <v>Sem Retira</v>
      </c>
      <c r="CB277" s="17">
        <f t="shared" si="169"/>
        <v>0.89100000000000001</v>
      </c>
      <c r="CC277" s="33" t="str">
        <f>IF(CB277&gt;='PAINEL E TARGET'!$T$11,'PAINEL E TARGET'!$S$11,
IF(CB277&gt;='PAINEL E TARGET'!$T$12,'PAINEL E TARGET'!$S$12,
IF(CB277&gt;='PAINEL E TARGET'!$T$13,'PAINEL E TARGET'!$S$13,
IF(CB277&gt;='PAINEL E TARGET'!$T$14,'PAINEL E TARGET'!$S$14,
IF(CB277&gt;='PAINEL E TARGET'!$T$15,'PAINEL E TARGET'!$S$15,
IF(CB277&gt;='PAINEL E TARGET'!$T$16,'PAINEL E TARGET'!$S$16,
IF(CB277&gt;='PAINEL E TARGET'!$T$17,'PAINEL E TARGET'!$S$17,
IF(CB277&gt;='PAINEL E TARGET'!$T$18,'PAINEL E TARGET'!$S$18,'PAINEL E TARGET'!$S$19))))))))</f>
        <v>Não elegível</v>
      </c>
      <c r="CD277" s="17">
        <f>IFERROR(VLOOKUP($BW277,'PAINEL E TARGET'!$G$1:$Q$99,4,0),0)</f>
        <v>0.25</v>
      </c>
      <c r="CE277" s="17">
        <f>VLOOKUP(CC277,'PAINEL E TARGET'!$S$10:$U$19,3,0)</f>
        <v>0</v>
      </c>
      <c r="CF277" s="16">
        <f t="shared" si="170"/>
        <v>0</v>
      </c>
      <c r="CG277" s="17">
        <f t="shared" si="152"/>
        <v>0.75900000000000001</v>
      </c>
      <c r="CH277" s="17">
        <f t="shared" si="153"/>
        <v>0.63300000000000001</v>
      </c>
      <c r="CI277" s="17">
        <f t="shared" si="154"/>
        <v>0.34</v>
      </c>
      <c r="CJ277" s="17">
        <f t="shared" si="155"/>
        <v>0.83399999999999996</v>
      </c>
      <c r="CK277" s="17">
        <f t="shared" si="156"/>
        <v>1.0589999999999999</v>
      </c>
      <c r="CL277" s="17">
        <f t="shared" si="157"/>
        <v>0.72099999999999997</v>
      </c>
      <c r="CM277" s="16">
        <f t="shared" si="158"/>
        <v>3</v>
      </c>
      <c r="CN277" s="17" t="str">
        <f t="shared" si="171"/>
        <v>não ok</v>
      </c>
      <c r="CO277" s="17">
        <f t="shared" si="172"/>
        <v>0</v>
      </c>
      <c r="CP277" s="33" t="str">
        <f>IF(CO277&gt;='PAINEL E TARGET'!$T$11,'PAINEL E TARGET'!$S$11,
IF(CO277&gt;='PAINEL E TARGET'!$T$12,'PAINEL E TARGET'!$S$12,
IF(CO277&gt;='PAINEL E TARGET'!$T$13,'PAINEL E TARGET'!$S$13,
IF(CO277&gt;='PAINEL E TARGET'!$T$14,'PAINEL E TARGET'!$S$14,
IF(CO277&gt;='PAINEL E TARGET'!$T$15,'PAINEL E TARGET'!$S$15,
IF(CO277&gt;='PAINEL E TARGET'!$T$16,'PAINEL E TARGET'!$S$16,
IF(CO277&gt;='PAINEL E TARGET'!$T$17,'PAINEL E TARGET'!$S$17,
IF(CO277&gt;='PAINEL E TARGET'!$T$18,'PAINEL E TARGET'!$S$18,'PAINEL E TARGET'!$S$19))))))))</f>
        <v>Não elegível</v>
      </c>
      <c r="CQ277" s="17">
        <f>IFERROR(VLOOKUP($BW277,'PAINEL E TARGET'!$G$1:$Q$99,5,0),0)</f>
        <v>0.25</v>
      </c>
      <c r="CR277" s="17">
        <f>VLOOKUP(CP277,'PAINEL E TARGET'!$S$10:$U$19,3,0)</f>
        <v>0</v>
      </c>
      <c r="CS277" s="16">
        <f t="shared" si="173"/>
        <v>0</v>
      </c>
      <c r="CT277" s="17">
        <f t="shared" si="159"/>
        <v>0.81200000000000006</v>
      </c>
      <c r="CU277" s="33" t="str">
        <f>IF(CT277&gt;='PAINEL E TARGET'!$T$11,'PAINEL E TARGET'!$S$11,
IF(CT277&gt;='PAINEL E TARGET'!$T$12,'PAINEL E TARGET'!$S$12,
IF(CT277&gt;='PAINEL E TARGET'!$T$13,'PAINEL E TARGET'!$S$13,
IF(CT277&gt;='PAINEL E TARGET'!$T$14,'PAINEL E TARGET'!$S$14,
IF(CT277&gt;='PAINEL E TARGET'!$T$15,'PAINEL E TARGET'!$S$15,
IF(CT277&gt;='PAINEL E TARGET'!$T$16,'PAINEL E TARGET'!$S$16,
IF(CT277&gt;='PAINEL E TARGET'!$T$17,'PAINEL E TARGET'!$S$17,
IF(CT277&gt;='PAINEL E TARGET'!$T$18,'PAINEL E TARGET'!$S$18,'PAINEL E TARGET'!$S$19))))))))</f>
        <v>Não elegível</v>
      </c>
      <c r="CV277" s="17">
        <f>IFERROR(VLOOKUP($BW277,'PAINEL E TARGET'!$G$1:$Q$99,6,0),0)</f>
        <v>0.2</v>
      </c>
      <c r="CW277" s="17">
        <f>VLOOKUP(CU277,'PAINEL E TARGET'!$S$10:$U$19,3,0)</f>
        <v>0</v>
      </c>
      <c r="CX277" s="16">
        <f t="shared" si="174"/>
        <v>0</v>
      </c>
      <c r="CY277" s="17">
        <f t="shared" si="160"/>
        <v>0.98899999999999999</v>
      </c>
      <c r="CZ277" s="33" t="str">
        <f>IF(CY277&gt;='PAINEL E TARGET'!$T$11,'PAINEL E TARGET'!$S$11,
IF(CY277&gt;='PAINEL E TARGET'!$T$12,'PAINEL E TARGET'!$S$12,
IF(CY277&gt;='PAINEL E TARGET'!$T$13,'PAINEL E TARGET'!$S$13,
IF(CY277&gt;='PAINEL E TARGET'!$T$14,'PAINEL E TARGET'!$S$14,
IF(CY277&gt;='PAINEL E TARGET'!$T$15,'PAINEL E TARGET'!$S$15,
IF(CY277&gt;='PAINEL E TARGET'!$T$16,'PAINEL E TARGET'!$S$16,
IF(CY277&gt;='PAINEL E TARGET'!$T$17,'PAINEL E TARGET'!$S$17,
IF(CY277&gt;='PAINEL E TARGET'!$T$18,'PAINEL E TARGET'!$S$18,'PAINEL E TARGET'!$S$19))))))))</f>
        <v>1. Fx de 90% a 99,9%</v>
      </c>
      <c r="DA277" s="17">
        <f>IFERROR(VLOOKUP($BW277,'PAINEL E TARGET'!$G$1:$Q$99,7,0),0)</f>
        <v>0.15</v>
      </c>
      <c r="DB277" s="17">
        <f>VLOOKUP(CZ277,'PAINEL E TARGET'!$S$10:$U$19,3,0)</f>
        <v>0.5</v>
      </c>
      <c r="DC277" s="16">
        <f t="shared" si="175"/>
        <v>140.625</v>
      </c>
      <c r="DD277" s="17">
        <f t="shared" si="161"/>
        <v>1.135</v>
      </c>
      <c r="DE277" s="33" t="str">
        <f>IF(DD277&gt;='PAINEL E TARGET'!$T$11,'PAINEL E TARGET'!$S$11,
IF(DD277&gt;='PAINEL E TARGET'!$T$12,'PAINEL E TARGET'!$S$12,
IF(DD277&gt;='PAINEL E TARGET'!$T$13,'PAINEL E TARGET'!$S$13,
IF(DD277&gt;='PAINEL E TARGET'!$T$14,'PAINEL E TARGET'!$S$14,
IF(DD277&gt;='PAINEL E TARGET'!$T$15,'PAINEL E TARGET'!$S$15,
IF(DD277&gt;='PAINEL E TARGET'!$T$16,'PAINEL E TARGET'!$S$16,
IF(DD277&gt;='PAINEL E TARGET'!$T$17,'PAINEL E TARGET'!$S$17,
IF(DD277&gt;='PAINEL E TARGET'!$T$18,'PAINEL E TARGET'!$S$18,'PAINEL E TARGET'!$S$19))))))))</f>
        <v>4. Fx de 110% a 114,9%</v>
      </c>
      <c r="DF277" s="17">
        <f>IFERROR(VLOOKUP($BW277,'PAINEL E TARGET'!$G$1:$Q$99,8,0),0)</f>
        <v>0.1</v>
      </c>
      <c r="DG277" s="17">
        <f>VLOOKUP(DE277,'PAINEL E TARGET'!$S$10:$U$19,3,0)</f>
        <v>1.2</v>
      </c>
      <c r="DH277" s="16">
        <f t="shared" si="176"/>
        <v>225</v>
      </c>
      <c r="DI277" s="17">
        <f t="shared" si="162"/>
        <v>0.52</v>
      </c>
      <c r="DJ277" s="33" t="str">
        <f>IF(DI277&gt;='PAINEL E TARGET'!$T$11,'PAINEL E TARGET'!$S$11,
IF(DI277&gt;='PAINEL E TARGET'!$T$12,'PAINEL E TARGET'!$S$12,
IF(DI277&gt;='PAINEL E TARGET'!$T$13,'PAINEL E TARGET'!$S$13,
IF(DI277&gt;='PAINEL E TARGET'!$T$14,'PAINEL E TARGET'!$S$14,
IF(DI277&gt;='PAINEL E TARGET'!$T$15,'PAINEL E TARGET'!$S$15,
IF(DI277&gt;='PAINEL E TARGET'!$T$16,'PAINEL E TARGET'!$S$16,
IF(DI277&gt;='PAINEL E TARGET'!$T$17,'PAINEL E TARGET'!$S$17,
IF(DI277&gt;='PAINEL E TARGET'!$T$18,'PAINEL E TARGET'!$S$18,'PAINEL E TARGET'!$S$19))))))))</f>
        <v>Não elegível</v>
      </c>
      <c r="DK277" s="17">
        <f>IFERROR(VLOOKUP($BW277,'PAINEL E TARGET'!$G$1:$Q$99,9,0),0)</f>
        <v>0.05</v>
      </c>
      <c r="DL277" s="17">
        <f>VLOOKUP(DJ277,'PAINEL E TARGET'!$S$10:$U$19,3,0)</f>
        <v>0</v>
      </c>
      <c r="DM277" s="16">
        <f t="shared" si="177"/>
        <v>0</v>
      </c>
      <c r="DN277" s="17">
        <f t="shared" si="163"/>
        <v>1.0589999999999999</v>
      </c>
      <c r="DO277" s="33" t="str">
        <f>IF(DN277&gt;='PAINEL E TARGET'!$T$11,'PAINEL E TARGET'!$S$11,
IF(DN277&gt;='PAINEL E TARGET'!$T$12,'PAINEL E TARGET'!$S$12,
IF(DN277&gt;='PAINEL E TARGET'!$T$13,'PAINEL E TARGET'!$S$13,
IF(DN277&gt;='PAINEL E TARGET'!$T$14,'PAINEL E TARGET'!$S$14,
IF(DN277&gt;='PAINEL E TARGET'!$T$15,'PAINEL E TARGET'!$S$15,
IF(DN277&gt;='PAINEL E TARGET'!$T$16,'PAINEL E TARGET'!$S$16,
IF(DN277&gt;='PAINEL E TARGET'!$T$17,'PAINEL E TARGET'!$S$17,
IF(DN277&gt;='PAINEL E TARGET'!$T$18,'PAINEL E TARGET'!$S$18,'PAINEL E TARGET'!$S$19))))))))</f>
        <v>3. Fx de 105% a 109,9%</v>
      </c>
      <c r="DP277" s="17">
        <f>IFERROR(VLOOKUP($BW277,'PAINEL E TARGET'!$G$1:$Q$99,10,0),0)</f>
        <v>0</v>
      </c>
      <c r="DQ277" s="17">
        <f>VLOOKUP(DO277,'PAINEL E TARGET'!$S$10:$U$19,3,0)</f>
        <v>1.1000000000000001</v>
      </c>
      <c r="DR277" s="16">
        <f t="shared" si="178"/>
        <v>0</v>
      </c>
      <c r="DS277" s="17">
        <f t="shared" si="164"/>
        <v>0.9</v>
      </c>
      <c r="DT277" s="16">
        <f>IF(DS277&gt;=1,VLOOKUP(BO277,'PAINEL E TARGET'!$S$1:$W$8,5,0),0)</f>
        <v>0</v>
      </c>
      <c r="DU277" s="16">
        <f t="shared" si="179"/>
        <v>365.625</v>
      </c>
    </row>
    <row r="278" spans="2:125" s="32" customFormat="1" x14ac:dyDescent="0.2">
      <c r="B278" s="44">
        <v>43541</v>
      </c>
      <c r="C278" s="65">
        <v>1072</v>
      </c>
      <c r="D278" s="66" t="s">
        <v>282</v>
      </c>
      <c r="E278" s="65">
        <v>318</v>
      </c>
      <c r="F278" s="65" t="s">
        <v>943</v>
      </c>
      <c r="G278" s="67">
        <v>2829522.290466818</v>
      </c>
      <c r="H278" s="67">
        <v>1657540.8705481843</v>
      </c>
      <c r="I278" s="67">
        <v>1574491.0999999999</v>
      </c>
      <c r="J278" s="68">
        <v>0.94989579320555872</v>
      </c>
      <c r="K278" s="67">
        <v>308810.22174081777</v>
      </c>
      <c r="L278" s="67">
        <v>1177574.1010114343</v>
      </c>
      <c r="M278" s="67">
        <v>311691.53999999998</v>
      </c>
      <c r="N278" s="67">
        <v>1202410.6800000002</v>
      </c>
      <c r="O278" s="67">
        <v>2550247.3081314117</v>
      </c>
      <c r="P278" s="67">
        <v>5446.8278924162241</v>
      </c>
      <c r="Q278" s="67">
        <v>0</v>
      </c>
      <c r="R278" s="67">
        <v>0</v>
      </c>
      <c r="S278" s="67">
        <v>176.9</v>
      </c>
      <c r="T278" s="68">
        <v>0.10955880350328777</v>
      </c>
      <c r="U278" s="68">
        <v>0.1011488973313836</v>
      </c>
      <c r="V278" s="68">
        <v>0.92323842627898189</v>
      </c>
      <c r="W278" s="67">
        <v>162249.74000000005</v>
      </c>
      <c r="X278" s="67">
        <v>153149.77000000002</v>
      </c>
      <c r="Y278" s="68">
        <v>0.94391380842890704</v>
      </c>
      <c r="Z278" s="68">
        <v>0.20066428677592701</v>
      </c>
      <c r="AA278" s="68">
        <v>0.16179908909980989</v>
      </c>
      <c r="AB278" s="68">
        <v>0.80631731584845401</v>
      </c>
      <c r="AC278" s="67">
        <v>298264.25</v>
      </c>
      <c r="AD278" s="67">
        <v>244980.36</v>
      </c>
      <c r="AE278" s="68">
        <v>0.8213534139609423</v>
      </c>
      <c r="AF278" s="43">
        <v>80</v>
      </c>
      <c r="AG278" s="43">
        <v>66</v>
      </c>
      <c r="AH278" s="43">
        <v>39</v>
      </c>
      <c r="AI278" s="43">
        <v>36</v>
      </c>
      <c r="AJ278" s="67">
        <v>90187.14</v>
      </c>
      <c r="AK278" s="67">
        <v>84261.75</v>
      </c>
      <c r="AL278" s="68">
        <v>0.93429894772137134</v>
      </c>
      <c r="AM278" s="67">
        <v>10974.55</v>
      </c>
      <c r="AN278" s="67">
        <v>10673.58</v>
      </c>
      <c r="AO278" s="68">
        <v>0.97257564091466175</v>
      </c>
      <c r="AP278" s="67">
        <v>12253.640000000001</v>
      </c>
      <c r="AQ278" s="67">
        <v>13161.229999999998</v>
      </c>
      <c r="AR278" s="68">
        <v>1.0740669711204178</v>
      </c>
      <c r="AS278" s="67">
        <v>48834.409999999996</v>
      </c>
      <c r="AT278" s="67">
        <v>45053.210000000006</v>
      </c>
      <c r="AU278" s="68">
        <v>0.92257099041434121</v>
      </c>
      <c r="AV278" s="43">
        <v>2519.3700000000003</v>
      </c>
      <c r="AW278" s="43">
        <v>2324.5599999999995</v>
      </c>
      <c r="AX278" s="69">
        <v>0.92267511322274975</v>
      </c>
      <c r="AY278" s="43">
        <v>308810.22174081777</v>
      </c>
      <c r="AZ278" s="43">
        <v>311691.53999999998</v>
      </c>
      <c r="BA278" s="43">
        <v>59034.533534411908</v>
      </c>
      <c r="BB278" s="43">
        <v>64142.44</v>
      </c>
      <c r="BC278" s="43">
        <v>529161.6447099197</v>
      </c>
      <c r="BD278" s="43">
        <v>101696.31854397137</v>
      </c>
      <c r="BE278" s="43">
        <v>280110.43000000005</v>
      </c>
      <c r="BF278" s="43">
        <v>515006.56</v>
      </c>
      <c r="BG278" s="43">
        <v>4351.49</v>
      </c>
      <c r="BH278" s="43">
        <v>71</v>
      </c>
      <c r="BI278" s="44">
        <v>43173</v>
      </c>
      <c r="BJ278" s="44">
        <v>43541</v>
      </c>
      <c r="BK278" s="44">
        <v>43172</v>
      </c>
      <c r="BL278" s="43">
        <f t="shared" si="165"/>
        <v>1574667.9999999998</v>
      </c>
      <c r="BM278" s="43">
        <f t="shared" si="166"/>
        <v>1514279.12</v>
      </c>
      <c r="BO278" s="16" t="str">
        <f>IFERROR(VLOOKUP($C278,'PORTE LOJA'!A:B,2,0),"PORTE 1")</f>
        <v>PORTE 4</v>
      </c>
      <c r="BP278" s="16">
        <f>VLOOKUP(BO278,'PAINEL E TARGET'!$S$1:$W$8,3,0)</f>
        <v>3000</v>
      </c>
      <c r="BQ278" s="16">
        <f t="shared" si="144"/>
        <v>1</v>
      </c>
      <c r="BR278" s="16">
        <f t="shared" si="145"/>
        <v>1</v>
      </c>
      <c r="BS278" s="16">
        <f t="shared" si="146"/>
        <v>1</v>
      </c>
      <c r="BT278" s="16">
        <f t="shared" si="147"/>
        <v>1</v>
      </c>
      <c r="BU278" s="16">
        <f t="shared" si="148"/>
        <v>1</v>
      </c>
      <c r="BV278" s="16">
        <f t="shared" si="149"/>
        <v>1</v>
      </c>
      <c r="BW278" s="17" t="str">
        <f t="shared" si="167"/>
        <v>111111</v>
      </c>
      <c r="BY278" s="17">
        <f t="shared" si="150"/>
        <v>0.95</v>
      </c>
      <c r="BZ278" s="17">
        <f t="shared" si="151"/>
        <v>1.0189999999999999</v>
      </c>
      <c r="CA278" s="17" t="str">
        <f t="shared" si="168"/>
        <v>Sem Retira</v>
      </c>
      <c r="CB278" s="17">
        <f t="shared" si="169"/>
        <v>1.0189999999999999</v>
      </c>
      <c r="CC278" s="33" t="str">
        <f>IF(CB278&gt;='PAINEL E TARGET'!$T$11,'PAINEL E TARGET'!$S$11,
IF(CB278&gt;='PAINEL E TARGET'!$T$12,'PAINEL E TARGET'!$S$12,
IF(CB278&gt;='PAINEL E TARGET'!$T$13,'PAINEL E TARGET'!$S$13,
IF(CB278&gt;='PAINEL E TARGET'!$T$14,'PAINEL E TARGET'!$S$14,
IF(CB278&gt;='PAINEL E TARGET'!$T$15,'PAINEL E TARGET'!$S$15,
IF(CB278&gt;='PAINEL E TARGET'!$T$16,'PAINEL E TARGET'!$S$16,
IF(CB278&gt;='PAINEL E TARGET'!$T$17,'PAINEL E TARGET'!$S$17,
IF(CB278&gt;='PAINEL E TARGET'!$T$18,'PAINEL E TARGET'!$S$18,'PAINEL E TARGET'!$S$19))))))))</f>
        <v>2. Fx de 100% a 104,9%</v>
      </c>
      <c r="CD278" s="17">
        <f>IFERROR(VLOOKUP($BW278,'PAINEL E TARGET'!$G$1:$Q$99,4,0),0)</f>
        <v>0.25</v>
      </c>
      <c r="CE278" s="17">
        <f>VLOOKUP(CC278,'PAINEL E TARGET'!$S$10:$U$19,3,0)</f>
        <v>1</v>
      </c>
      <c r="CF278" s="16">
        <f t="shared" si="170"/>
        <v>750</v>
      </c>
      <c r="CG278" s="17">
        <f t="shared" si="152"/>
        <v>0.93400000000000005</v>
      </c>
      <c r="CH278" s="17">
        <f t="shared" si="153"/>
        <v>0.97299999999999998</v>
      </c>
      <c r="CI278" s="17">
        <f t="shared" si="154"/>
        <v>1.0740000000000001</v>
      </c>
      <c r="CJ278" s="17">
        <f t="shared" si="155"/>
        <v>0.92300000000000004</v>
      </c>
      <c r="CK278" s="17">
        <f t="shared" si="156"/>
        <v>0.92300000000000004</v>
      </c>
      <c r="CL278" s="17">
        <f t="shared" si="157"/>
        <v>0.94399999999999995</v>
      </c>
      <c r="CM278" s="16">
        <f t="shared" si="158"/>
        <v>5</v>
      </c>
      <c r="CN278" s="17" t="str">
        <f t="shared" si="171"/>
        <v>ok</v>
      </c>
      <c r="CO278" s="17">
        <f t="shared" si="172"/>
        <v>0.94399999999999995</v>
      </c>
      <c r="CP278" s="33" t="str">
        <f>IF(CO278&gt;='PAINEL E TARGET'!$T$11,'PAINEL E TARGET'!$S$11,
IF(CO278&gt;='PAINEL E TARGET'!$T$12,'PAINEL E TARGET'!$S$12,
IF(CO278&gt;='PAINEL E TARGET'!$T$13,'PAINEL E TARGET'!$S$13,
IF(CO278&gt;='PAINEL E TARGET'!$T$14,'PAINEL E TARGET'!$S$14,
IF(CO278&gt;='PAINEL E TARGET'!$T$15,'PAINEL E TARGET'!$S$15,
IF(CO278&gt;='PAINEL E TARGET'!$T$16,'PAINEL E TARGET'!$S$16,
IF(CO278&gt;='PAINEL E TARGET'!$T$17,'PAINEL E TARGET'!$S$17,
IF(CO278&gt;='PAINEL E TARGET'!$T$18,'PAINEL E TARGET'!$S$18,'PAINEL E TARGET'!$S$19))))))))</f>
        <v>1. Fx de 90% a 99,9%</v>
      </c>
      <c r="CQ278" s="17">
        <f>IFERROR(VLOOKUP($BW278,'PAINEL E TARGET'!$G$1:$Q$99,5,0),0)</f>
        <v>0.25</v>
      </c>
      <c r="CR278" s="17">
        <f>VLOOKUP(CP278,'PAINEL E TARGET'!$S$10:$U$19,3,0)</f>
        <v>0.5</v>
      </c>
      <c r="CS278" s="16">
        <f t="shared" si="173"/>
        <v>375</v>
      </c>
      <c r="CT278" s="17">
        <f t="shared" si="159"/>
        <v>0.82099999999999995</v>
      </c>
      <c r="CU278" s="33" t="str">
        <f>IF(CT278&gt;='PAINEL E TARGET'!$T$11,'PAINEL E TARGET'!$S$11,
IF(CT278&gt;='PAINEL E TARGET'!$T$12,'PAINEL E TARGET'!$S$12,
IF(CT278&gt;='PAINEL E TARGET'!$T$13,'PAINEL E TARGET'!$S$13,
IF(CT278&gt;='PAINEL E TARGET'!$T$14,'PAINEL E TARGET'!$S$14,
IF(CT278&gt;='PAINEL E TARGET'!$T$15,'PAINEL E TARGET'!$S$15,
IF(CT278&gt;='PAINEL E TARGET'!$T$16,'PAINEL E TARGET'!$S$16,
IF(CT278&gt;='PAINEL E TARGET'!$T$17,'PAINEL E TARGET'!$S$17,
IF(CT278&gt;='PAINEL E TARGET'!$T$18,'PAINEL E TARGET'!$S$18,'PAINEL E TARGET'!$S$19))))))))</f>
        <v>Não elegível</v>
      </c>
      <c r="CV278" s="17">
        <f>IFERROR(VLOOKUP($BW278,'PAINEL E TARGET'!$G$1:$Q$99,6,0),0)</f>
        <v>0.2</v>
      </c>
      <c r="CW278" s="17">
        <f>VLOOKUP(CU278,'PAINEL E TARGET'!$S$10:$U$19,3,0)</f>
        <v>0</v>
      </c>
      <c r="CX278" s="16">
        <f t="shared" si="174"/>
        <v>0</v>
      </c>
      <c r="CY278" s="17">
        <f t="shared" si="160"/>
        <v>1.0089999999999999</v>
      </c>
      <c r="CZ278" s="33" t="str">
        <f>IF(CY278&gt;='PAINEL E TARGET'!$T$11,'PAINEL E TARGET'!$S$11,
IF(CY278&gt;='PAINEL E TARGET'!$T$12,'PAINEL E TARGET'!$S$12,
IF(CY278&gt;='PAINEL E TARGET'!$T$13,'PAINEL E TARGET'!$S$13,
IF(CY278&gt;='PAINEL E TARGET'!$T$14,'PAINEL E TARGET'!$S$14,
IF(CY278&gt;='PAINEL E TARGET'!$T$15,'PAINEL E TARGET'!$S$15,
IF(CY278&gt;='PAINEL E TARGET'!$T$16,'PAINEL E TARGET'!$S$16,
IF(CY278&gt;='PAINEL E TARGET'!$T$17,'PAINEL E TARGET'!$S$17,
IF(CY278&gt;='PAINEL E TARGET'!$T$18,'PAINEL E TARGET'!$S$18,'PAINEL E TARGET'!$S$19))))))))</f>
        <v>2. Fx de 100% a 104,9%</v>
      </c>
      <c r="DA278" s="17">
        <f>IFERROR(VLOOKUP($BW278,'PAINEL E TARGET'!$G$1:$Q$99,7,0),0)</f>
        <v>0.15</v>
      </c>
      <c r="DB278" s="17">
        <f>VLOOKUP(CZ278,'PAINEL E TARGET'!$S$10:$U$19,3,0)</f>
        <v>1</v>
      </c>
      <c r="DC278" s="16">
        <f t="shared" si="175"/>
        <v>450</v>
      </c>
      <c r="DD278" s="17">
        <f t="shared" si="161"/>
        <v>1.087</v>
      </c>
      <c r="DE278" s="33" t="str">
        <f>IF(DD278&gt;='PAINEL E TARGET'!$T$11,'PAINEL E TARGET'!$S$11,
IF(DD278&gt;='PAINEL E TARGET'!$T$12,'PAINEL E TARGET'!$S$12,
IF(DD278&gt;='PAINEL E TARGET'!$T$13,'PAINEL E TARGET'!$S$13,
IF(DD278&gt;='PAINEL E TARGET'!$T$14,'PAINEL E TARGET'!$S$14,
IF(DD278&gt;='PAINEL E TARGET'!$T$15,'PAINEL E TARGET'!$S$15,
IF(DD278&gt;='PAINEL E TARGET'!$T$16,'PAINEL E TARGET'!$S$16,
IF(DD278&gt;='PAINEL E TARGET'!$T$17,'PAINEL E TARGET'!$S$17,
IF(DD278&gt;='PAINEL E TARGET'!$T$18,'PAINEL E TARGET'!$S$18,'PAINEL E TARGET'!$S$19))))))))</f>
        <v>3. Fx de 105% a 109,9%</v>
      </c>
      <c r="DF278" s="17">
        <f>IFERROR(VLOOKUP($BW278,'PAINEL E TARGET'!$G$1:$Q$99,8,0),0)</f>
        <v>0.1</v>
      </c>
      <c r="DG278" s="17">
        <f>VLOOKUP(DE278,'PAINEL E TARGET'!$S$10:$U$19,3,0)</f>
        <v>1.1000000000000001</v>
      </c>
      <c r="DH278" s="16">
        <f t="shared" si="176"/>
        <v>330.00000000000006</v>
      </c>
      <c r="DI278" s="17">
        <f t="shared" si="162"/>
        <v>0.92300000000000004</v>
      </c>
      <c r="DJ278" s="33" t="str">
        <f>IF(DI278&gt;='PAINEL E TARGET'!$T$11,'PAINEL E TARGET'!$S$11,
IF(DI278&gt;='PAINEL E TARGET'!$T$12,'PAINEL E TARGET'!$S$12,
IF(DI278&gt;='PAINEL E TARGET'!$T$13,'PAINEL E TARGET'!$S$13,
IF(DI278&gt;='PAINEL E TARGET'!$T$14,'PAINEL E TARGET'!$S$14,
IF(DI278&gt;='PAINEL E TARGET'!$T$15,'PAINEL E TARGET'!$S$15,
IF(DI278&gt;='PAINEL E TARGET'!$T$16,'PAINEL E TARGET'!$S$16,
IF(DI278&gt;='PAINEL E TARGET'!$T$17,'PAINEL E TARGET'!$S$17,
IF(DI278&gt;='PAINEL E TARGET'!$T$18,'PAINEL E TARGET'!$S$18,'PAINEL E TARGET'!$S$19))))))))</f>
        <v>1. Fx de 90% a 99,9%</v>
      </c>
      <c r="DK278" s="17">
        <f>IFERROR(VLOOKUP($BW278,'PAINEL E TARGET'!$G$1:$Q$99,9,0),0)</f>
        <v>0.05</v>
      </c>
      <c r="DL278" s="17">
        <f>VLOOKUP(DJ278,'PAINEL E TARGET'!$S$10:$U$19,3,0)</f>
        <v>0.5</v>
      </c>
      <c r="DM278" s="16">
        <f t="shared" si="177"/>
        <v>75</v>
      </c>
      <c r="DN278" s="17">
        <f t="shared" si="163"/>
        <v>0.92300000000000004</v>
      </c>
      <c r="DO278" s="33" t="str">
        <f>IF(DN278&gt;='PAINEL E TARGET'!$T$11,'PAINEL E TARGET'!$S$11,
IF(DN278&gt;='PAINEL E TARGET'!$T$12,'PAINEL E TARGET'!$S$12,
IF(DN278&gt;='PAINEL E TARGET'!$T$13,'PAINEL E TARGET'!$S$13,
IF(DN278&gt;='PAINEL E TARGET'!$T$14,'PAINEL E TARGET'!$S$14,
IF(DN278&gt;='PAINEL E TARGET'!$T$15,'PAINEL E TARGET'!$S$15,
IF(DN278&gt;='PAINEL E TARGET'!$T$16,'PAINEL E TARGET'!$S$16,
IF(DN278&gt;='PAINEL E TARGET'!$T$17,'PAINEL E TARGET'!$S$17,
IF(DN278&gt;='PAINEL E TARGET'!$T$18,'PAINEL E TARGET'!$S$18,'PAINEL E TARGET'!$S$19))))))))</f>
        <v>1. Fx de 90% a 99,9%</v>
      </c>
      <c r="DP278" s="17">
        <f>IFERROR(VLOOKUP($BW278,'PAINEL E TARGET'!$G$1:$Q$99,10,0),0)</f>
        <v>0</v>
      </c>
      <c r="DQ278" s="17">
        <f>VLOOKUP(DO278,'PAINEL E TARGET'!$S$10:$U$19,3,0)</f>
        <v>0.5</v>
      </c>
      <c r="DR278" s="16">
        <f t="shared" si="178"/>
        <v>0</v>
      </c>
      <c r="DS278" s="17">
        <f t="shared" si="164"/>
        <v>0.82499999999999996</v>
      </c>
      <c r="DT278" s="16">
        <f>IF(DS278&gt;=1,VLOOKUP(BO278,'PAINEL E TARGET'!$S$1:$W$8,5,0),0)</f>
        <v>0</v>
      </c>
      <c r="DU278" s="16">
        <f t="shared" si="179"/>
        <v>1980</v>
      </c>
    </row>
    <row r="279" spans="2:125" s="32" customFormat="1" x14ac:dyDescent="0.2">
      <c r="B279" s="44">
        <v>43541</v>
      </c>
      <c r="C279" s="65">
        <v>1073</v>
      </c>
      <c r="D279" s="66" t="s">
        <v>283</v>
      </c>
      <c r="E279" s="65">
        <v>317</v>
      </c>
      <c r="F279" s="65" t="s">
        <v>943</v>
      </c>
      <c r="G279" s="67">
        <v>4874678.5409558183</v>
      </c>
      <c r="H279" s="67">
        <v>2849057.7856850158</v>
      </c>
      <c r="I279" s="67">
        <v>2668548.5500000003</v>
      </c>
      <c r="J279" s="68">
        <v>0.93664247998339045</v>
      </c>
      <c r="K279" s="67">
        <v>592572.50809876458</v>
      </c>
      <c r="L279" s="67">
        <v>2111697.7667324306</v>
      </c>
      <c r="M279" s="67">
        <v>554042.85</v>
      </c>
      <c r="N279" s="67">
        <v>2055589.2400000002</v>
      </c>
      <c r="O279" s="67">
        <v>4635703.9589547049</v>
      </c>
      <c r="P279" s="67">
        <v>11334.269936793602</v>
      </c>
      <c r="Q279" s="67">
        <v>0</v>
      </c>
      <c r="R279" s="67">
        <v>0</v>
      </c>
      <c r="S279" s="67">
        <v>0</v>
      </c>
      <c r="T279" s="68">
        <v>0.11217766387725427</v>
      </c>
      <c r="U279" s="68">
        <v>9.584595888380576E-2</v>
      </c>
      <c r="V279" s="68">
        <v>0.85441214918400521</v>
      </c>
      <c r="W279" s="67">
        <v>302087.27</v>
      </c>
      <c r="X279" s="67">
        <v>250122.69000000003</v>
      </c>
      <c r="Y279" s="68">
        <v>0.82798156307612703</v>
      </c>
      <c r="Z279" s="68">
        <v>0.18998317393851111</v>
      </c>
      <c r="AA279" s="68">
        <v>0.17452559375908047</v>
      </c>
      <c r="AB279" s="68">
        <v>0.91863710949247779</v>
      </c>
      <c r="AC279" s="67">
        <v>513765.85</v>
      </c>
      <c r="AD279" s="67">
        <v>455447.59</v>
      </c>
      <c r="AE279" s="68">
        <v>0.88648864069108535</v>
      </c>
      <c r="AF279" s="43">
        <v>80</v>
      </c>
      <c r="AG279" s="43">
        <v>63</v>
      </c>
      <c r="AH279" s="43">
        <v>86</v>
      </c>
      <c r="AI279" s="43">
        <v>76</v>
      </c>
      <c r="AJ279" s="67">
        <v>172155.16999999998</v>
      </c>
      <c r="AK279" s="67">
        <v>141578.29999999999</v>
      </c>
      <c r="AL279" s="68">
        <v>0.82238773311309787</v>
      </c>
      <c r="AM279" s="67">
        <v>42867.459999999985</v>
      </c>
      <c r="AN279" s="67">
        <v>24596.59</v>
      </c>
      <c r="AO279" s="68">
        <v>0.57378230480648984</v>
      </c>
      <c r="AP279" s="67">
        <v>25870.18</v>
      </c>
      <c r="AQ279" s="67">
        <v>17085.59</v>
      </c>
      <c r="AR279" s="68">
        <v>0.66043568309149758</v>
      </c>
      <c r="AS279" s="67">
        <v>61194.46</v>
      </c>
      <c r="AT279" s="67">
        <v>66862.209999999992</v>
      </c>
      <c r="AU279" s="68">
        <v>1.0926186782267544</v>
      </c>
      <c r="AV279" s="43">
        <v>9353.3900000000012</v>
      </c>
      <c r="AW279" s="43">
        <v>11447.919999999998</v>
      </c>
      <c r="AX279" s="69">
        <v>1.2239327131660283</v>
      </c>
      <c r="AY279" s="43">
        <v>592572.50809876458</v>
      </c>
      <c r="AZ279" s="43">
        <v>554042.85000000009</v>
      </c>
      <c r="BA279" s="43">
        <v>93440.062592833303</v>
      </c>
      <c r="BB279" s="43">
        <v>119856.42999999998</v>
      </c>
      <c r="BC279" s="43">
        <v>1015589.1596806418</v>
      </c>
      <c r="BD279" s="43">
        <v>160845.20804390442</v>
      </c>
      <c r="BE279" s="43">
        <v>521124.38999999996</v>
      </c>
      <c r="BF279" s="43">
        <v>886402.27000000014</v>
      </c>
      <c r="BG279" s="43">
        <v>16116.980000000001</v>
      </c>
      <c r="BH279" s="43">
        <v>134</v>
      </c>
      <c r="BI279" s="44">
        <v>43173</v>
      </c>
      <c r="BJ279" s="44">
        <v>43541</v>
      </c>
      <c r="BK279" s="44">
        <v>43172</v>
      </c>
      <c r="BL279" s="43">
        <f t="shared" si="165"/>
        <v>2668548.5500000003</v>
      </c>
      <c r="BM279" s="43">
        <f t="shared" si="166"/>
        <v>2609632.0900000003</v>
      </c>
      <c r="BO279" s="16" t="str">
        <f>IFERROR(VLOOKUP($C279,'PORTE LOJA'!A:B,2,0),"PORTE 1")</f>
        <v>PORTE 5</v>
      </c>
      <c r="BP279" s="16">
        <f>VLOOKUP(BO279,'PAINEL E TARGET'!$S$1:$W$8,3,0)</f>
        <v>3750</v>
      </c>
      <c r="BQ279" s="16">
        <f t="shared" si="144"/>
        <v>1</v>
      </c>
      <c r="BR279" s="16">
        <f t="shared" si="145"/>
        <v>1</v>
      </c>
      <c r="BS279" s="16">
        <f t="shared" si="146"/>
        <v>1</v>
      </c>
      <c r="BT279" s="16">
        <f t="shared" si="147"/>
        <v>1</v>
      </c>
      <c r="BU279" s="16">
        <f t="shared" si="148"/>
        <v>1</v>
      </c>
      <c r="BV279" s="16">
        <f t="shared" si="149"/>
        <v>1</v>
      </c>
      <c r="BW279" s="17" t="str">
        <f t="shared" si="167"/>
        <v>111111</v>
      </c>
      <c r="BY279" s="17">
        <f t="shared" si="150"/>
        <v>0.93700000000000006</v>
      </c>
      <c r="BZ279" s="17">
        <f t="shared" si="151"/>
        <v>0.96499999999999997</v>
      </c>
      <c r="CA279" s="17" t="str">
        <f t="shared" si="168"/>
        <v>Sem Retira</v>
      </c>
      <c r="CB279" s="17">
        <f t="shared" si="169"/>
        <v>0.96499999999999997</v>
      </c>
      <c r="CC279" s="33" t="str">
        <f>IF(CB279&gt;='PAINEL E TARGET'!$T$11,'PAINEL E TARGET'!$S$11,
IF(CB279&gt;='PAINEL E TARGET'!$T$12,'PAINEL E TARGET'!$S$12,
IF(CB279&gt;='PAINEL E TARGET'!$T$13,'PAINEL E TARGET'!$S$13,
IF(CB279&gt;='PAINEL E TARGET'!$T$14,'PAINEL E TARGET'!$S$14,
IF(CB279&gt;='PAINEL E TARGET'!$T$15,'PAINEL E TARGET'!$S$15,
IF(CB279&gt;='PAINEL E TARGET'!$T$16,'PAINEL E TARGET'!$S$16,
IF(CB279&gt;='PAINEL E TARGET'!$T$17,'PAINEL E TARGET'!$S$17,
IF(CB279&gt;='PAINEL E TARGET'!$T$18,'PAINEL E TARGET'!$S$18,'PAINEL E TARGET'!$S$19))))))))</f>
        <v>1. Fx de 90% a 99,9%</v>
      </c>
      <c r="CD279" s="17">
        <f>IFERROR(VLOOKUP($BW279,'PAINEL E TARGET'!$G$1:$Q$99,4,0),0)</f>
        <v>0.25</v>
      </c>
      <c r="CE279" s="17">
        <f>VLOOKUP(CC279,'PAINEL E TARGET'!$S$10:$U$19,3,0)</f>
        <v>0.5</v>
      </c>
      <c r="CF279" s="16">
        <f t="shared" si="170"/>
        <v>468.75</v>
      </c>
      <c r="CG279" s="17">
        <f t="shared" si="152"/>
        <v>0.82199999999999995</v>
      </c>
      <c r="CH279" s="17">
        <f t="shared" si="153"/>
        <v>0.57399999999999995</v>
      </c>
      <c r="CI279" s="17">
        <f t="shared" si="154"/>
        <v>0.66</v>
      </c>
      <c r="CJ279" s="17">
        <f t="shared" si="155"/>
        <v>1.093</v>
      </c>
      <c r="CK279" s="17">
        <f t="shared" si="156"/>
        <v>1.224</v>
      </c>
      <c r="CL279" s="17">
        <f t="shared" si="157"/>
        <v>0.82799999999999996</v>
      </c>
      <c r="CM279" s="16">
        <f t="shared" si="158"/>
        <v>3</v>
      </c>
      <c r="CN279" s="17" t="str">
        <f t="shared" si="171"/>
        <v>não ok</v>
      </c>
      <c r="CO279" s="17">
        <f t="shared" si="172"/>
        <v>0</v>
      </c>
      <c r="CP279" s="33" t="str">
        <f>IF(CO279&gt;='PAINEL E TARGET'!$T$11,'PAINEL E TARGET'!$S$11,
IF(CO279&gt;='PAINEL E TARGET'!$T$12,'PAINEL E TARGET'!$S$12,
IF(CO279&gt;='PAINEL E TARGET'!$T$13,'PAINEL E TARGET'!$S$13,
IF(CO279&gt;='PAINEL E TARGET'!$T$14,'PAINEL E TARGET'!$S$14,
IF(CO279&gt;='PAINEL E TARGET'!$T$15,'PAINEL E TARGET'!$S$15,
IF(CO279&gt;='PAINEL E TARGET'!$T$16,'PAINEL E TARGET'!$S$16,
IF(CO279&gt;='PAINEL E TARGET'!$T$17,'PAINEL E TARGET'!$S$17,
IF(CO279&gt;='PAINEL E TARGET'!$T$18,'PAINEL E TARGET'!$S$18,'PAINEL E TARGET'!$S$19))))))))</f>
        <v>Não elegível</v>
      </c>
      <c r="CQ279" s="17">
        <f>IFERROR(VLOOKUP($BW279,'PAINEL E TARGET'!$G$1:$Q$99,5,0),0)</f>
        <v>0.25</v>
      </c>
      <c r="CR279" s="17">
        <f>VLOOKUP(CP279,'PAINEL E TARGET'!$S$10:$U$19,3,0)</f>
        <v>0</v>
      </c>
      <c r="CS279" s="16">
        <f t="shared" si="173"/>
        <v>0</v>
      </c>
      <c r="CT279" s="17">
        <f t="shared" si="159"/>
        <v>0.88600000000000001</v>
      </c>
      <c r="CU279" s="33" t="str">
        <f>IF(CT279&gt;='PAINEL E TARGET'!$T$11,'PAINEL E TARGET'!$S$11,
IF(CT279&gt;='PAINEL E TARGET'!$T$12,'PAINEL E TARGET'!$S$12,
IF(CT279&gt;='PAINEL E TARGET'!$T$13,'PAINEL E TARGET'!$S$13,
IF(CT279&gt;='PAINEL E TARGET'!$T$14,'PAINEL E TARGET'!$S$14,
IF(CT279&gt;='PAINEL E TARGET'!$T$15,'PAINEL E TARGET'!$S$15,
IF(CT279&gt;='PAINEL E TARGET'!$T$16,'PAINEL E TARGET'!$S$16,
IF(CT279&gt;='PAINEL E TARGET'!$T$17,'PAINEL E TARGET'!$S$17,
IF(CT279&gt;='PAINEL E TARGET'!$T$18,'PAINEL E TARGET'!$S$18,'PAINEL E TARGET'!$S$19))))))))</f>
        <v>Não elegível</v>
      </c>
      <c r="CV279" s="17">
        <f>IFERROR(VLOOKUP($BW279,'PAINEL E TARGET'!$G$1:$Q$99,6,0),0)</f>
        <v>0.2</v>
      </c>
      <c r="CW279" s="17">
        <f>VLOOKUP(CU279,'PAINEL E TARGET'!$S$10:$U$19,3,0)</f>
        <v>0</v>
      </c>
      <c r="CX279" s="16">
        <f t="shared" si="174"/>
        <v>0</v>
      </c>
      <c r="CY279" s="17">
        <f t="shared" si="160"/>
        <v>0.93500000000000005</v>
      </c>
      <c r="CZ279" s="33" t="str">
        <f>IF(CY279&gt;='PAINEL E TARGET'!$T$11,'PAINEL E TARGET'!$S$11,
IF(CY279&gt;='PAINEL E TARGET'!$T$12,'PAINEL E TARGET'!$S$12,
IF(CY279&gt;='PAINEL E TARGET'!$T$13,'PAINEL E TARGET'!$S$13,
IF(CY279&gt;='PAINEL E TARGET'!$T$14,'PAINEL E TARGET'!$S$14,
IF(CY279&gt;='PAINEL E TARGET'!$T$15,'PAINEL E TARGET'!$S$15,
IF(CY279&gt;='PAINEL E TARGET'!$T$16,'PAINEL E TARGET'!$S$16,
IF(CY279&gt;='PAINEL E TARGET'!$T$17,'PAINEL E TARGET'!$S$17,
IF(CY279&gt;='PAINEL E TARGET'!$T$18,'PAINEL E TARGET'!$S$18,'PAINEL E TARGET'!$S$19))))))))</f>
        <v>1. Fx de 90% a 99,9%</v>
      </c>
      <c r="DA279" s="17">
        <f>IFERROR(VLOOKUP($BW279,'PAINEL E TARGET'!$G$1:$Q$99,7,0),0)</f>
        <v>0.15</v>
      </c>
      <c r="DB279" s="17">
        <f>VLOOKUP(CZ279,'PAINEL E TARGET'!$S$10:$U$19,3,0)</f>
        <v>0.5</v>
      </c>
      <c r="DC279" s="16">
        <f t="shared" si="175"/>
        <v>281.25</v>
      </c>
      <c r="DD279" s="17">
        <f t="shared" si="161"/>
        <v>1.2829999999999999</v>
      </c>
      <c r="DE279" s="33" t="str">
        <f>IF(DD279&gt;='PAINEL E TARGET'!$T$11,'PAINEL E TARGET'!$S$11,
IF(DD279&gt;='PAINEL E TARGET'!$T$12,'PAINEL E TARGET'!$S$12,
IF(DD279&gt;='PAINEL E TARGET'!$T$13,'PAINEL E TARGET'!$S$13,
IF(DD279&gt;='PAINEL E TARGET'!$T$14,'PAINEL E TARGET'!$S$14,
IF(DD279&gt;='PAINEL E TARGET'!$T$15,'PAINEL E TARGET'!$S$15,
IF(DD279&gt;='PAINEL E TARGET'!$T$16,'PAINEL E TARGET'!$S$16,
IF(DD279&gt;='PAINEL E TARGET'!$T$17,'PAINEL E TARGET'!$S$17,
IF(DD279&gt;='PAINEL E TARGET'!$T$18,'PAINEL E TARGET'!$S$18,'PAINEL E TARGET'!$S$19))))))))</f>
        <v>7. Fx de 125% a 129,9%</v>
      </c>
      <c r="DF279" s="17">
        <f>IFERROR(VLOOKUP($BW279,'PAINEL E TARGET'!$G$1:$Q$99,8,0),0)</f>
        <v>0.1</v>
      </c>
      <c r="DG279" s="17">
        <f>VLOOKUP(DE279,'PAINEL E TARGET'!$S$10:$U$19,3,0)</f>
        <v>1.5</v>
      </c>
      <c r="DH279" s="16">
        <f t="shared" si="176"/>
        <v>562.50000000000011</v>
      </c>
      <c r="DI279" s="17">
        <f t="shared" si="162"/>
        <v>0.88400000000000001</v>
      </c>
      <c r="DJ279" s="33" t="str">
        <f>IF(DI279&gt;='PAINEL E TARGET'!$T$11,'PAINEL E TARGET'!$S$11,
IF(DI279&gt;='PAINEL E TARGET'!$T$12,'PAINEL E TARGET'!$S$12,
IF(DI279&gt;='PAINEL E TARGET'!$T$13,'PAINEL E TARGET'!$S$13,
IF(DI279&gt;='PAINEL E TARGET'!$T$14,'PAINEL E TARGET'!$S$14,
IF(DI279&gt;='PAINEL E TARGET'!$T$15,'PAINEL E TARGET'!$S$15,
IF(DI279&gt;='PAINEL E TARGET'!$T$16,'PAINEL E TARGET'!$S$16,
IF(DI279&gt;='PAINEL E TARGET'!$T$17,'PAINEL E TARGET'!$S$17,
IF(DI279&gt;='PAINEL E TARGET'!$T$18,'PAINEL E TARGET'!$S$18,'PAINEL E TARGET'!$S$19))))))))</f>
        <v>Não elegível</v>
      </c>
      <c r="DK279" s="17">
        <f>IFERROR(VLOOKUP($BW279,'PAINEL E TARGET'!$G$1:$Q$99,9,0),0)</f>
        <v>0.05</v>
      </c>
      <c r="DL279" s="17">
        <f>VLOOKUP(DJ279,'PAINEL E TARGET'!$S$10:$U$19,3,0)</f>
        <v>0</v>
      </c>
      <c r="DM279" s="16">
        <f t="shared" si="177"/>
        <v>0</v>
      </c>
      <c r="DN279" s="17">
        <f t="shared" si="163"/>
        <v>1.224</v>
      </c>
      <c r="DO279" s="33" t="str">
        <f>IF(DN279&gt;='PAINEL E TARGET'!$T$11,'PAINEL E TARGET'!$S$11,
IF(DN279&gt;='PAINEL E TARGET'!$T$12,'PAINEL E TARGET'!$S$12,
IF(DN279&gt;='PAINEL E TARGET'!$T$13,'PAINEL E TARGET'!$S$13,
IF(DN279&gt;='PAINEL E TARGET'!$T$14,'PAINEL E TARGET'!$S$14,
IF(DN279&gt;='PAINEL E TARGET'!$T$15,'PAINEL E TARGET'!$S$15,
IF(DN279&gt;='PAINEL E TARGET'!$T$16,'PAINEL E TARGET'!$S$16,
IF(DN279&gt;='PAINEL E TARGET'!$T$17,'PAINEL E TARGET'!$S$17,
IF(DN279&gt;='PAINEL E TARGET'!$T$18,'PAINEL E TARGET'!$S$18,'PAINEL E TARGET'!$S$19))))))))</f>
        <v>6. Fx de 120% a 124,9%</v>
      </c>
      <c r="DP279" s="17">
        <f>IFERROR(VLOOKUP($BW279,'PAINEL E TARGET'!$G$1:$Q$99,10,0),0)</f>
        <v>0</v>
      </c>
      <c r="DQ279" s="17">
        <f>VLOOKUP(DO279,'PAINEL E TARGET'!$S$10:$U$19,3,0)</f>
        <v>1.4</v>
      </c>
      <c r="DR279" s="16">
        <f t="shared" si="178"/>
        <v>0</v>
      </c>
      <c r="DS279" s="17">
        <f t="shared" si="164"/>
        <v>0.78800000000000003</v>
      </c>
      <c r="DT279" s="16">
        <f>IF(DS279&gt;=1,VLOOKUP(BO279,'PAINEL E TARGET'!$S$1:$W$8,5,0),0)</f>
        <v>0</v>
      </c>
      <c r="DU279" s="16">
        <f t="shared" si="179"/>
        <v>1312.5</v>
      </c>
    </row>
    <row r="280" spans="2:125" s="32" customFormat="1" x14ac:dyDescent="0.2">
      <c r="B280" s="44">
        <v>43541</v>
      </c>
      <c r="C280" s="65">
        <v>1074</v>
      </c>
      <c r="D280" s="66" t="s">
        <v>284</v>
      </c>
      <c r="E280" s="65">
        <v>112</v>
      </c>
      <c r="F280" s="65" t="s">
        <v>1018</v>
      </c>
      <c r="G280" s="67">
        <v>1472364.4220186439</v>
      </c>
      <c r="H280" s="67">
        <v>893954.79944338917</v>
      </c>
      <c r="I280" s="67">
        <v>749872.76</v>
      </c>
      <c r="J280" s="68">
        <v>0.83882625885212514</v>
      </c>
      <c r="K280" s="67">
        <v>130545.18681622585</v>
      </c>
      <c r="L280" s="67">
        <v>706452.52035697561</v>
      </c>
      <c r="M280" s="67">
        <v>119318.87</v>
      </c>
      <c r="N280" s="67">
        <v>615884.91999999993</v>
      </c>
      <c r="O280" s="67">
        <v>1380939.1005877876</v>
      </c>
      <c r="P280" s="67" t="s">
        <v>1082</v>
      </c>
      <c r="Q280" s="67" t="s">
        <v>1082</v>
      </c>
      <c r="R280" s="67">
        <v>0</v>
      </c>
      <c r="S280" s="67">
        <v>0</v>
      </c>
      <c r="T280" s="68">
        <v>0.10392704693753681</v>
      </c>
      <c r="U280" s="68">
        <v>0.10265145667978672</v>
      </c>
      <c r="V280" s="68">
        <v>0.98772609926541299</v>
      </c>
      <c r="W280" s="67">
        <v>86986.7</v>
      </c>
      <c r="X280" s="67">
        <v>75469.740000000005</v>
      </c>
      <c r="Y280" s="68">
        <v>0.86760090910449539</v>
      </c>
      <c r="Z280" s="68">
        <v>0.20780845456247737</v>
      </c>
      <c r="AA280" s="68">
        <v>0.25101806126434689</v>
      </c>
      <c r="AB280" s="68">
        <v>1.2079299747108152</v>
      </c>
      <c r="AC280" s="67">
        <v>173935.19999999998</v>
      </c>
      <c r="AD280" s="67">
        <v>184549.43</v>
      </c>
      <c r="AE280" s="68">
        <v>1.0610240480362803</v>
      </c>
      <c r="AF280" s="43">
        <v>80</v>
      </c>
      <c r="AG280" s="43">
        <v>73</v>
      </c>
      <c r="AH280" s="43">
        <v>32</v>
      </c>
      <c r="AI280" s="43">
        <v>19</v>
      </c>
      <c r="AJ280" s="67">
        <v>50189.120000000003</v>
      </c>
      <c r="AK280" s="67">
        <v>40379.5</v>
      </c>
      <c r="AL280" s="68">
        <v>0.8045468818739997</v>
      </c>
      <c r="AM280" s="67">
        <v>7863.93</v>
      </c>
      <c r="AN280" s="67">
        <v>6876.2000000000016</v>
      </c>
      <c r="AO280" s="68">
        <v>0.87439740689451728</v>
      </c>
      <c r="AP280" s="67">
        <v>4999.9799999999987</v>
      </c>
      <c r="AQ280" s="67">
        <v>3067.8400000000006</v>
      </c>
      <c r="AR280" s="68">
        <v>0.61357045428181745</v>
      </c>
      <c r="AS280" s="67">
        <v>23933.670000000006</v>
      </c>
      <c r="AT280" s="67">
        <v>25146.2</v>
      </c>
      <c r="AU280" s="68">
        <v>1.0506621007141819</v>
      </c>
      <c r="AV280" s="43">
        <v>2385.0300000000002</v>
      </c>
      <c r="AW280" s="43">
        <v>2079.44</v>
      </c>
      <c r="AX280" s="69">
        <v>0.87187163264193734</v>
      </c>
      <c r="AY280" s="43">
        <v>130545.18681622585</v>
      </c>
      <c r="AZ280" s="43">
        <v>119318.87</v>
      </c>
      <c r="BA280" s="43">
        <v>32235.129736555617</v>
      </c>
      <c r="BB280" s="43">
        <v>40610.14</v>
      </c>
      <c r="BC280" s="43">
        <v>215317.63233787328</v>
      </c>
      <c r="BD280" s="43">
        <v>53272.487875719147</v>
      </c>
      <c r="BE280" s="43">
        <v>144160.03</v>
      </c>
      <c r="BF280" s="43">
        <v>288257.12999999995</v>
      </c>
      <c r="BG280" s="43">
        <v>3944.6</v>
      </c>
      <c r="BH280" s="43">
        <v>58</v>
      </c>
      <c r="BI280" s="44">
        <v>43173</v>
      </c>
      <c r="BJ280" s="44">
        <v>43541</v>
      </c>
      <c r="BK280" s="44">
        <v>43172</v>
      </c>
      <c r="BL280" s="43">
        <f t="shared" si="165"/>
        <v>749872.76</v>
      </c>
      <c r="BM280" s="43">
        <f t="shared" si="166"/>
        <v>735203.78999999992</v>
      </c>
      <c r="BO280" s="16" t="str">
        <f>IFERROR(VLOOKUP($C280,'PORTE LOJA'!A:B,2,0),"PORTE 1")</f>
        <v>PORTE 3</v>
      </c>
      <c r="BP280" s="16">
        <f>VLOOKUP(BO280,'PAINEL E TARGET'!$S$1:$W$8,3,0)</f>
        <v>2400</v>
      </c>
      <c r="BQ280" s="16">
        <f t="shared" si="144"/>
        <v>1</v>
      </c>
      <c r="BR280" s="16">
        <f t="shared" si="145"/>
        <v>1</v>
      </c>
      <c r="BS280" s="16">
        <f t="shared" si="146"/>
        <v>1</v>
      </c>
      <c r="BT280" s="16">
        <f t="shared" si="147"/>
        <v>1</v>
      </c>
      <c r="BU280" s="16">
        <f t="shared" si="148"/>
        <v>1</v>
      </c>
      <c r="BV280" s="16">
        <f t="shared" si="149"/>
        <v>1</v>
      </c>
      <c r="BW280" s="17" t="str">
        <f t="shared" si="167"/>
        <v>111111</v>
      </c>
      <c r="BY280" s="17">
        <f t="shared" si="150"/>
        <v>0.83899999999999997</v>
      </c>
      <c r="BZ280" s="17">
        <f t="shared" si="151"/>
        <v>0.878</v>
      </c>
      <c r="CA280" s="17" t="str">
        <f t="shared" si="168"/>
        <v>Sem Retira</v>
      </c>
      <c r="CB280" s="17">
        <f t="shared" si="169"/>
        <v>0.878</v>
      </c>
      <c r="CC280" s="33" t="str">
        <f>IF(CB280&gt;='PAINEL E TARGET'!$T$11,'PAINEL E TARGET'!$S$11,
IF(CB280&gt;='PAINEL E TARGET'!$T$12,'PAINEL E TARGET'!$S$12,
IF(CB280&gt;='PAINEL E TARGET'!$T$13,'PAINEL E TARGET'!$S$13,
IF(CB280&gt;='PAINEL E TARGET'!$T$14,'PAINEL E TARGET'!$S$14,
IF(CB280&gt;='PAINEL E TARGET'!$T$15,'PAINEL E TARGET'!$S$15,
IF(CB280&gt;='PAINEL E TARGET'!$T$16,'PAINEL E TARGET'!$S$16,
IF(CB280&gt;='PAINEL E TARGET'!$T$17,'PAINEL E TARGET'!$S$17,
IF(CB280&gt;='PAINEL E TARGET'!$T$18,'PAINEL E TARGET'!$S$18,'PAINEL E TARGET'!$S$19))))))))</f>
        <v>Não elegível</v>
      </c>
      <c r="CD280" s="17">
        <f>IFERROR(VLOOKUP($BW280,'PAINEL E TARGET'!$G$1:$Q$99,4,0),0)</f>
        <v>0.25</v>
      </c>
      <c r="CE280" s="17">
        <f>VLOOKUP(CC280,'PAINEL E TARGET'!$S$10:$U$19,3,0)</f>
        <v>0</v>
      </c>
      <c r="CF280" s="16">
        <f t="shared" si="170"/>
        <v>0</v>
      </c>
      <c r="CG280" s="17">
        <f t="shared" si="152"/>
        <v>0.80500000000000005</v>
      </c>
      <c r="CH280" s="17">
        <f t="shared" si="153"/>
        <v>0.874</v>
      </c>
      <c r="CI280" s="17">
        <f t="shared" si="154"/>
        <v>0.61399999999999999</v>
      </c>
      <c r="CJ280" s="17">
        <f t="shared" si="155"/>
        <v>1.0509999999999999</v>
      </c>
      <c r="CK280" s="17">
        <f t="shared" si="156"/>
        <v>0.872</v>
      </c>
      <c r="CL280" s="17">
        <f t="shared" si="157"/>
        <v>0.86799999999999999</v>
      </c>
      <c r="CM280" s="16">
        <f t="shared" si="158"/>
        <v>4</v>
      </c>
      <c r="CN280" s="17" t="str">
        <f t="shared" si="171"/>
        <v>não ok</v>
      </c>
      <c r="CO280" s="17">
        <f t="shared" si="172"/>
        <v>0</v>
      </c>
      <c r="CP280" s="33" t="str">
        <f>IF(CO280&gt;='PAINEL E TARGET'!$T$11,'PAINEL E TARGET'!$S$11,
IF(CO280&gt;='PAINEL E TARGET'!$T$12,'PAINEL E TARGET'!$S$12,
IF(CO280&gt;='PAINEL E TARGET'!$T$13,'PAINEL E TARGET'!$S$13,
IF(CO280&gt;='PAINEL E TARGET'!$T$14,'PAINEL E TARGET'!$S$14,
IF(CO280&gt;='PAINEL E TARGET'!$T$15,'PAINEL E TARGET'!$S$15,
IF(CO280&gt;='PAINEL E TARGET'!$T$16,'PAINEL E TARGET'!$S$16,
IF(CO280&gt;='PAINEL E TARGET'!$T$17,'PAINEL E TARGET'!$S$17,
IF(CO280&gt;='PAINEL E TARGET'!$T$18,'PAINEL E TARGET'!$S$18,'PAINEL E TARGET'!$S$19))))))))</f>
        <v>Não elegível</v>
      </c>
      <c r="CQ280" s="17">
        <f>IFERROR(VLOOKUP($BW280,'PAINEL E TARGET'!$G$1:$Q$99,5,0),0)</f>
        <v>0.25</v>
      </c>
      <c r="CR280" s="17">
        <f>VLOOKUP(CP280,'PAINEL E TARGET'!$S$10:$U$19,3,0)</f>
        <v>0</v>
      </c>
      <c r="CS280" s="16">
        <f t="shared" si="173"/>
        <v>0</v>
      </c>
      <c r="CT280" s="17">
        <f t="shared" si="159"/>
        <v>1.0609999999999999</v>
      </c>
      <c r="CU280" s="33" t="str">
        <f>IF(CT280&gt;='PAINEL E TARGET'!$T$11,'PAINEL E TARGET'!$S$11,
IF(CT280&gt;='PAINEL E TARGET'!$T$12,'PAINEL E TARGET'!$S$12,
IF(CT280&gt;='PAINEL E TARGET'!$T$13,'PAINEL E TARGET'!$S$13,
IF(CT280&gt;='PAINEL E TARGET'!$T$14,'PAINEL E TARGET'!$S$14,
IF(CT280&gt;='PAINEL E TARGET'!$T$15,'PAINEL E TARGET'!$S$15,
IF(CT280&gt;='PAINEL E TARGET'!$T$16,'PAINEL E TARGET'!$S$16,
IF(CT280&gt;='PAINEL E TARGET'!$T$17,'PAINEL E TARGET'!$S$17,
IF(CT280&gt;='PAINEL E TARGET'!$T$18,'PAINEL E TARGET'!$S$18,'PAINEL E TARGET'!$S$19))))))))</f>
        <v>3. Fx de 105% a 109,9%</v>
      </c>
      <c r="CV280" s="17">
        <f>IFERROR(VLOOKUP($BW280,'PAINEL E TARGET'!$G$1:$Q$99,6,0),0)</f>
        <v>0.2</v>
      </c>
      <c r="CW280" s="17">
        <f>VLOOKUP(CU280,'PAINEL E TARGET'!$S$10:$U$19,3,0)</f>
        <v>1.1000000000000001</v>
      </c>
      <c r="CX280" s="16">
        <f t="shared" si="174"/>
        <v>528.00000000000011</v>
      </c>
      <c r="CY280" s="17">
        <f t="shared" si="160"/>
        <v>0.91400000000000003</v>
      </c>
      <c r="CZ280" s="33" t="str">
        <f>IF(CY280&gt;='PAINEL E TARGET'!$T$11,'PAINEL E TARGET'!$S$11,
IF(CY280&gt;='PAINEL E TARGET'!$T$12,'PAINEL E TARGET'!$S$12,
IF(CY280&gt;='PAINEL E TARGET'!$T$13,'PAINEL E TARGET'!$S$13,
IF(CY280&gt;='PAINEL E TARGET'!$T$14,'PAINEL E TARGET'!$S$14,
IF(CY280&gt;='PAINEL E TARGET'!$T$15,'PAINEL E TARGET'!$S$15,
IF(CY280&gt;='PAINEL E TARGET'!$T$16,'PAINEL E TARGET'!$S$16,
IF(CY280&gt;='PAINEL E TARGET'!$T$17,'PAINEL E TARGET'!$S$17,
IF(CY280&gt;='PAINEL E TARGET'!$T$18,'PAINEL E TARGET'!$S$18,'PAINEL E TARGET'!$S$19))))))))</f>
        <v>1. Fx de 90% a 99,9%</v>
      </c>
      <c r="DA280" s="17">
        <f>IFERROR(VLOOKUP($BW280,'PAINEL E TARGET'!$G$1:$Q$99,7,0),0)</f>
        <v>0.15</v>
      </c>
      <c r="DB280" s="17">
        <f>VLOOKUP(CZ280,'PAINEL E TARGET'!$S$10:$U$19,3,0)</f>
        <v>0.5</v>
      </c>
      <c r="DC280" s="16">
        <f t="shared" si="175"/>
        <v>180</v>
      </c>
      <c r="DD280" s="17">
        <f t="shared" si="161"/>
        <v>1.26</v>
      </c>
      <c r="DE280" s="33" t="str">
        <f>IF(DD280&gt;='PAINEL E TARGET'!$T$11,'PAINEL E TARGET'!$S$11,
IF(DD280&gt;='PAINEL E TARGET'!$T$12,'PAINEL E TARGET'!$S$12,
IF(DD280&gt;='PAINEL E TARGET'!$T$13,'PAINEL E TARGET'!$S$13,
IF(DD280&gt;='PAINEL E TARGET'!$T$14,'PAINEL E TARGET'!$S$14,
IF(DD280&gt;='PAINEL E TARGET'!$T$15,'PAINEL E TARGET'!$S$15,
IF(DD280&gt;='PAINEL E TARGET'!$T$16,'PAINEL E TARGET'!$S$16,
IF(DD280&gt;='PAINEL E TARGET'!$T$17,'PAINEL E TARGET'!$S$17,
IF(DD280&gt;='PAINEL E TARGET'!$T$18,'PAINEL E TARGET'!$S$18,'PAINEL E TARGET'!$S$19))))))))</f>
        <v>7. Fx de 125% a 129,9%</v>
      </c>
      <c r="DF280" s="17">
        <f>IFERROR(VLOOKUP($BW280,'PAINEL E TARGET'!$G$1:$Q$99,8,0),0)</f>
        <v>0.1</v>
      </c>
      <c r="DG280" s="17">
        <f>VLOOKUP(DE280,'PAINEL E TARGET'!$S$10:$U$19,3,0)</f>
        <v>1.5</v>
      </c>
      <c r="DH280" s="16">
        <f t="shared" si="176"/>
        <v>360.00000000000006</v>
      </c>
      <c r="DI280" s="17">
        <f t="shared" si="162"/>
        <v>0.59399999999999997</v>
      </c>
      <c r="DJ280" s="33" t="str">
        <f>IF(DI280&gt;='PAINEL E TARGET'!$T$11,'PAINEL E TARGET'!$S$11,
IF(DI280&gt;='PAINEL E TARGET'!$T$12,'PAINEL E TARGET'!$S$12,
IF(DI280&gt;='PAINEL E TARGET'!$T$13,'PAINEL E TARGET'!$S$13,
IF(DI280&gt;='PAINEL E TARGET'!$T$14,'PAINEL E TARGET'!$S$14,
IF(DI280&gt;='PAINEL E TARGET'!$T$15,'PAINEL E TARGET'!$S$15,
IF(DI280&gt;='PAINEL E TARGET'!$T$16,'PAINEL E TARGET'!$S$16,
IF(DI280&gt;='PAINEL E TARGET'!$T$17,'PAINEL E TARGET'!$S$17,
IF(DI280&gt;='PAINEL E TARGET'!$T$18,'PAINEL E TARGET'!$S$18,'PAINEL E TARGET'!$S$19))))))))</f>
        <v>Não elegível</v>
      </c>
      <c r="DK280" s="17">
        <f>IFERROR(VLOOKUP($BW280,'PAINEL E TARGET'!$G$1:$Q$99,9,0),0)</f>
        <v>0.05</v>
      </c>
      <c r="DL280" s="17">
        <f>VLOOKUP(DJ280,'PAINEL E TARGET'!$S$10:$U$19,3,0)</f>
        <v>0</v>
      </c>
      <c r="DM280" s="16">
        <f t="shared" si="177"/>
        <v>0</v>
      </c>
      <c r="DN280" s="17">
        <f t="shared" si="163"/>
        <v>0.872</v>
      </c>
      <c r="DO280" s="33" t="str">
        <f>IF(DN280&gt;='PAINEL E TARGET'!$T$11,'PAINEL E TARGET'!$S$11,
IF(DN280&gt;='PAINEL E TARGET'!$T$12,'PAINEL E TARGET'!$S$12,
IF(DN280&gt;='PAINEL E TARGET'!$T$13,'PAINEL E TARGET'!$S$13,
IF(DN280&gt;='PAINEL E TARGET'!$T$14,'PAINEL E TARGET'!$S$14,
IF(DN280&gt;='PAINEL E TARGET'!$T$15,'PAINEL E TARGET'!$S$15,
IF(DN280&gt;='PAINEL E TARGET'!$T$16,'PAINEL E TARGET'!$S$16,
IF(DN280&gt;='PAINEL E TARGET'!$T$17,'PAINEL E TARGET'!$S$17,
IF(DN280&gt;='PAINEL E TARGET'!$T$18,'PAINEL E TARGET'!$S$18,'PAINEL E TARGET'!$S$19))))))))</f>
        <v>Não elegível</v>
      </c>
      <c r="DP280" s="17">
        <f>IFERROR(VLOOKUP($BW280,'PAINEL E TARGET'!$G$1:$Q$99,10,0),0)</f>
        <v>0</v>
      </c>
      <c r="DQ280" s="17">
        <f>VLOOKUP(DO280,'PAINEL E TARGET'!$S$10:$U$19,3,0)</f>
        <v>0</v>
      </c>
      <c r="DR280" s="16">
        <f t="shared" si="178"/>
        <v>0</v>
      </c>
      <c r="DS280" s="17">
        <f t="shared" si="164"/>
        <v>0.91300000000000003</v>
      </c>
      <c r="DT280" s="16">
        <f>IF(DS280&gt;=1,VLOOKUP(BO280,'PAINEL E TARGET'!$S$1:$W$8,5,0),0)</f>
        <v>0</v>
      </c>
      <c r="DU280" s="16">
        <f t="shared" si="179"/>
        <v>1068.0000000000002</v>
      </c>
    </row>
    <row r="281" spans="2:125" s="32" customFormat="1" x14ac:dyDescent="0.2">
      <c r="B281" s="44">
        <v>43541</v>
      </c>
      <c r="C281" s="65">
        <v>1075</v>
      </c>
      <c r="D281" s="66" t="s">
        <v>285</v>
      </c>
      <c r="E281" s="65">
        <v>515</v>
      </c>
      <c r="F281" s="65" t="s">
        <v>944</v>
      </c>
      <c r="G281" s="67">
        <v>5009630.9055089867</v>
      </c>
      <c r="H281" s="67">
        <v>2963273.2788237226</v>
      </c>
      <c r="I281" s="67">
        <v>2094069.8399999999</v>
      </c>
      <c r="J281" s="68">
        <v>0.70667455984054406</v>
      </c>
      <c r="K281" s="67">
        <v>454666.66771035321</v>
      </c>
      <c r="L281" s="67">
        <v>2378206.7395465719</v>
      </c>
      <c r="M281" s="67">
        <v>423318.57</v>
      </c>
      <c r="N281" s="67">
        <v>1651293.78</v>
      </c>
      <c r="O281" s="67">
        <v>4794233.1232715268</v>
      </c>
      <c r="P281" s="67">
        <v>0</v>
      </c>
      <c r="Q281" s="67">
        <v>59.9</v>
      </c>
      <c r="R281" s="67">
        <v>0</v>
      </c>
      <c r="S281" s="67">
        <v>0</v>
      </c>
      <c r="T281" s="68">
        <v>0.10739542727911512</v>
      </c>
      <c r="U281" s="68">
        <v>0.10136318317717155</v>
      </c>
      <c r="V281" s="68">
        <v>0.94383146233716186</v>
      </c>
      <c r="W281" s="67">
        <v>304237.65000000008</v>
      </c>
      <c r="X281" s="67">
        <v>210283.24000000005</v>
      </c>
      <c r="Y281" s="68">
        <v>0.69118085812193197</v>
      </c>
      <c r="Z281" s="68">
        <v>0.19304955830325984</v>
      </c>
      <c r="AA281" s="68">
        <v>0.20299483901173149</v>
      </c>
      <c r="AB281" s="68">
        <v>1.051516723456309</v>
      </c>
      <c r="AC281" s="67">
        <v>546884.96</v>
      </c>
      <c r="AD281" s="67">
        <v>421135.6</v>
      </c>
      <c r="AE281" s="68">
        <v>0.77006250089598371</v>
      </c>
      <c r="AF281" s="43">
        <v>80</v>
      </c>
      <c r="AG281" s="43">
        <v>75</v>
      </c>
      <c r="AH281" s="43">
        <v>102</v>
      </c>
      <c r="AI281" s="43">
        <v>82</v>
      </c>
      <c r="AJ281" s="67">
        <v>181076.91999999998</v>
      </c>
      <c r="AK281" s="67">
        <v>114363.23</v>
      </c>
      <c r="AL281" s="68">
        <v>0.63157264879477737</v>
      </c>
      <c r="AM281" s="67">
        <v>16370.359999999999</v>
      </c>
      <c r="AN281" s="67">
        <v>23900.95</v>
      </c>
      <c r="AO281" s="68">
        <v>1.4600137077009914</v>
      </c>
      <c r="AP281" s="67">
        <v>0</v>
      </c>
      <c r="AQ281" s="67">
        <v>2189.9300000000003</v>
      </c>
      <c r="AR281" s="68">
        <v>0</v>
      </c>
      <c r="AS281" s="67">
        <v>106790.37</v>
      </c>
      <c r="AT281" s="67">
        <v>69829.13</v>
      </c>
      <c r="AU281" s="68">
        <v>0.65388976552848355</v>
      </c>
      <c r="AV281" s="43">
        <v>4781.05</v>
      </c>
      <c r="AW281" s="43">
        <v>2574.4799999999996</v>
      </c>
      <c r="AX281" s="69">
        <v>0.53847585781366003</v>
      </c>
      <c r="AY281" s="43">
        <v>454666.66771035321</v>
      </c>
      <c r="AZ281" s="43">
        <v>423318.57</v>
      </c>
      <c r="BA281" s="43">
        <v>92404.301327148656</v>
      </c>
      <c r="BB281" s="43">
        <v>74711.259999999995</v>
      </c>
      <c r="BC281" s="43">
        <v>768041.96730270504</v>
      </c>
      <c r="BD281" s="43">
        <v>156671.48383448465</v>
      </c>
      <c r="BE281" s="43">
        <v>518299.19000000012</v>
      </c>
      <c r="BF281" s="43">
        <v>931673.11999999988</v>
      </c>
      <c r="BG281" s="43">
        <v>8136.7200000000021</v>
      </c>
      <c r="BH281" s="43">
        <v>197</v>
      </c>
      <c r="BI281" s="44">
        <v>43173</v>
      </c>
      <c r="BJ281" s="44">
        <v>43541</v>
      </c>
      <c r="BK281" s="44">
        <v>43172</v>
      </c>
      <c r="BL281" s="43">
        <f t="shared" si="165"/>
        <v>2094069.8399999999</v>
      </c>
      <c r="BM281" s="43">
        <f t="shared" si="166"/>
        <v>2074612.35</v>
      </c>
      <c r="BO281" s="16" t="str">
        <f>IFERROR(VLOOKUP($C281,'PORTE LOJA'!A:B,2,0),"PORTE 1")</f>
        <v>PORTE 5</v>
      </c>
      <c r="BP281" s="16">
        <f>VLOOKUP(BO281,'PAINEL E TARGET'!$S$1:$W$8,3,0)</f>
        <v>3750</v>
      </c>
      <c r="BQ281" s="16">
        <f t="shared" si="144"/>
        <v>1</v>
      </c>
      <c r="BR281" s="16">
        <f t="shared" si="145"/>
        <v>1</v>
      </c>
      <c r="BS281" s="16">
        <f t="shared" si="146"/>
        <v>1</v>
      </c>
      <c r="BT281" s="16">
        <f t="shared" si="147"/>
        <v>1</v>
      </c>
      <c r="BU281" s="16">
        <f t="shared" si="148"/>
        <v>1</v>
      </c>
      <c r="BV281" s="16">
        <f t="shared" si="149"/>
        <v>1</v>
      </c>
      <c r="BW281" s="17" t="str">
        <f t="shared" si="167"/>
        <v>111111</v>
      </c>
      <c r="BY281" s="17">
        <f t="shared" si="150"/>
        <v>0.70699999999999996</v>
      </c>
      <c r="BZ281" s="17">
        <f t="shared" si="151"/>
        <v>0.73199999999999998</v>
      </c>
      <c r="CA281" s="17" t="str">
        <f t="shared" si="168"/>
        <v>Sem Retira</v>
      </c>
      <c r="CB281" s="17">
        <f t="shared" si="169"/>
        <v>0.73199999999999998</v>
      </c>
      <c r="CC281" s="33" t="str">
        <f>IF(CB281&gt;='PAINEL E TARGET'!$T$11,'PAINEL E TARGET'!$S$11,
IF(CB281&gt;='PAINEL E TARGET'!$T$12,'PAINEL E TARGET'!$S$12,
IF(CB281&gt;='PAINEL E TARGET'!$T$13,'PAINEL E TARGET'!$S$13,
IF(CB281&gt;='PAINEL E TARGET'!$T$14,'PAINEL E TARGET'!$S$14,
IF(CB281&gt;='PAINEL E TARGET'!$T$15,'PAINEL E TARGET'!$S$15,
IF(CB281&gt;='PAINEL E TARGET'!$T$16,'PAINEL E TARGET'!$S$16,
IF(CB281&gt;='PAINEL E TARGET'!$T$17,'PAINEL E TARGET'!$S$17,
IF(CB281&gt;='PAINEL E TARGET'!$T$18,'PAINEL E TARGET'!$S$18,'PAINEL E TARGET'!$S$19))))))))</f>
        <v>Não elegível</v>
      </c>
      <c r="CD281" s="17">
        <f>IFERROR(VLOOKUP($BW281,'PAINEL E TARGET'!$G$1:$Q$99,4,0),0)</f>
        <v>0.25</v>
      </c>
      <c r="CE281" s="17">
        <f>VLOOKUP(CC281,'PAINEL E TARGET'!$S$10:$U$19,3,0)</f>
        <v>0</v>
      </c>
      <c r="CF281" s="16">
        <f t="shared" si="170"/>
        <v>0</v>
      </c>
      <c r="CG281" s="17">
        <f t="shared" si="152"/>
        <v>0.63200000000000001</v>
      </c>
      <c r="CH281" s="17">
        <f t="shared" si="153"/>
        <v>1.46</v>
      </c>
      <c r="CI281" s="17" t="str">
        <f t="shared" si="154"/>
        <v>sem meta</v>
      </c>
      <c r="CJ281" s="17">
        <f t="shared" si="155"/>
        <v>0.65400000000000003</v>
      </c>
      <c r="CK281" s="17">
        <f t="shared" si="156"/>
        <v>0.53800000000000003</v>
      </c>
      <c r="CL281" s="17">
        <f t="shared" si="157"/>
        <v>0.69099999999999995</v>
      </c>
      <c r="CM281" s="16">
        <f t="shared" si="158"/>
        <v>2</v>
      </c>
      <c r="CN281" s="17" t="str">
        <f t="shared" si="171"/>
        <v>não ok</v>
      </c>
      <c r="CO281" s="17">
        <f t="shared" si="172"/>
        <v>0</v>
      </c>
      <c r="CP281" s="33" t="str">
        <f>IF(CO281&gt;='PAINEL E TARGET'!$T$11,'PAINEL E TARGET'!$S$11,
IF(CO281&gt;='PAINEL E TARGET'!$T$12,'PAINEL E TARGET'!$S$12,
IF(CO281&gt;='PAINEL E TARGET'!$T$13,'PAINEL E TARGET'!$S$13,
IF(CO281&gt;='PAINEL E TARGET'!$T$14,'PAINEL E TARGET'!$S$14,
IF(CO281&gt;='PAINEL E TARGET'!$T$15,'PAINEL E TARGET'!$S$15,
IF(CO281&gt;='PAINEL E TARGET'!$T$16,'PAINEL E TARGET'!$S$16,
IF(CO281&gt;='PAINEL E TARGET'!$T$17,'PAINEL E TARGET'!$S$17,
IF(CO281&gt;='PAINEL E TARGET'!$T$18,'PAINEL E TARGET'!$S$18,'PAINEL E TARGET'!$S$19))))))))</f>
        <v>Não elegível</v>
      </c>
      <c r="CQ281" s="17">
        <f>IFERROR(VLOOKUP($BW281,'PAINEL E TARGET'!$G$1:$Q$99,5,0),0)</f>
        <v>0.25</v>
      </c>
      <c r="CR281" s="17">
        <f>VLOOKUP(CP281,'PAINEL E TARGET'!$S$10:$U$19,3,0)</f>
        <v>0</v>
      </c>
      <c r="CS281" s="16">
        <f t="shared" si="173"/>
        <v>0</v>
      </c>
      <c r="CT281" s="17">
        <f t="shared" si="159"/>
        <v>0.77</v>
      </c>
      <c r="CU281" s="33" t="str">
        <f>IF(CT281&gt;='PAINEL E TARGET'!$T$11,'PAINEL E TARGET'!$S$11,
IF(CT281&gt;='PAINEL E TARGET'!$T$12,'PAINEL E TARGET'!$S$12,
IF(CT281&gt;='PAINEL E TARGET'!$T$13,'PAINEL E TARGET'!$S$13,
IF(CT281&gt;='PAINEL E TARGET'!$T$14,'PAINEL E TARGET'!$S$14,
IF(CT281&gt;='PAINEL E TARGET'!$T$15,'PAINEL E TARGET'!$S$15,
IF(CT281&gt;='PAINEL E TARGET'!$T$16,'PAINEL E TARGET'!$S$16,
IF(CT281&gt;='PAINEL E TARGET'!$T$17,'PAINEL E TARGET'!$S$17,
IF(CT281&gt;='PAINEL E TARGET'!$T$18,'PAINEL E TARGET'!$S$18,'PAINEL E TARGET'!$S$19))))))))</f>
        <v>Não elegível</v>
      </c>
      <c r="CV281" s="17">
        <f>IFERROR(VLOOKUP($BW281,'PAINEL E TARGET'!$G$1:$Q$99,6,0),0)</f>
        <v>0.2</v>
      </c>
      <c r="CW281" s="17">
        <f>VLOOKUP(CU281,'PAINEL E TARGET'!$S$10:$U$19,3,0)</f>
        <v>0</v>
      </c>
      <c r="CX281" s="16">
        <f t="shared" si="174"/>
        <v>0</v>
      </c>
      <c r="CY281" s="17">
        <f t="shared" si="160"/>
        <v>0.93100000000000005</v>
      </c>
      <c r="CZ281" s="33" t="str">
        <f>IF(CY281&gt;='PAINEL E TARGET'!$T$11,'PAINEL E TARGET'!$S$11,
IF(CY281&gt;='PAINEL E TARGET'!$T$12,'PAINEL E TARGET'!$S$12,
IF(CY281&gt;='PAINEL E TARGET'!$T$13,'PAINEL E TARGET'!$S$13,
IF(CY281&gt;='PAINEL E TARGET'!$T$14,'PAINEL E TARGET'!$S$14,
IF(CY281&gt;='PAINEL E TARGET'!$T$15,'PAINEL E TARGET'!$S$15,
IF(CY281&gt;='PAINEL E TARGET'!$T$16,'PAINEL E TARGET'!$S$16,
IF(CY281&gt;='PAINEL E TARGET'!$T$17,'PAINEL E TARGET'!$S$17,
IF(CY281&gt;='PAINEL E TARGET'!$T$18,'PAINEL E TARGET'!$S$18,'PAINEL E TARGET'!$S$19))))))))</f>
        <v>1. Fx de 90% a 99,9%</v>
      </c>
      <c r="DA281" s="17">
        <f>IFERROR(VLOOKUP($BW281,'PAINEL E TARGET'!$G$1:$Q$99,7,0),0)</f>
        <v>0.15</v>
      </c>
      <c r="DB281" s="17">
        <f>VLOOKUP(CZ281,'PAINEL E TARGET'!$S$10:$U$19,3,0)</f>
        <v>0.5</v>
      </c>
      <c r="DC281" s="16">
        <f t="shared" si="175"/>
        <v>281.25</v>
      </c>
      <c r="DD281" s="17">
        <f t="shared" si="161"/>
        <v>0.80900000000000005</v>
      </c>
      <c r="DE281" s="33" t="str">
        <f>IF(DD281&gt;='PAINEL E TARGET'!$T$11,'PAINEL E TARGET'!$S$11,
IF(DD281&gt;='PAINEL E TARGET'!$T$12,'PAINEL E TARGET'!$S$12,
IF(DD281&gt;='PAINEL E TARGET'!$T$13,'PAINEL E TARGET'!$S$13,
IF(DD281&gt;='PAINEL E TARGET'!$T$14,'PAINEL E TARGET'!$S$14,
IF(DD281&gt;='PAINEL E TARGET'!$T$15,'PAINEL E TARGET'!$S$15,
IF(DD281&gt;='PAINEL E TARGET'!$T$16,'PAINEL E TARGET'!$S$16,
IF(DD281&gt;='PAINEL E TARGET'!$T$17,'PAINEL E TARGET'!$S$17,
IF(DD281&gt;='PAINEL E TARGET'!$T$18,'PAINEL E TARGET'!$S$18,'PAINEL E TARGET'!$S$19))))))))</f>
        <v>Não elegível</v>
      </c>
      <c r="DF281" s="17">
        <f>IFERROR(VLOOKUP($BW281,'PAINEL E TARGET'!$G$1:$Q$99,8,0),0)</f>
        <v>0.1</v>
      </c>
      <c r="DG281" s="17">
        <f>VLOOKUP(DE281,'PAINEL E TARGET'!$S$10:$U$19,3,0)</f>
        <v>0</v>
      </c>
      <c r="DH281" s="16">
        <f t="shared" si="176"/>
        <v>0</v>
      </c>
      <c r="DI281" s="17">
        <f t="shared" si="162"/>
        <v>0.80400000000000005</v>
      </c>
      <c r="DJ281" s="33" t="str">
        <f>IF(DI281&gt;='PAINEL E TARGET'!$T$11,'PAINEL E TARGET'!$S$11,
IF(DI281&gt;='PAINEL E TARGET'!$T$12,'PAINEL E TARGET'!$S$12,
IF(DI281&gt;='PAINEL E TARGET'!$T$13,'PAINEL E TARGET'!$S$13,
IF(DI281&gt;='PAINEL E TARGET'!$T$14,'PAINEL E TARGET'!$S$14,
IF(DI281&gt;='PAINEL E TARGET'!$T$15,'PAINEL E TARGET'!$S$15,
IF(DI281&gt;='PAINEL E TARGET'!$T$16,'PAINEL E TARGET'!$S$16,
IF(DI281&gt;='PAINEL E TARGET'!$T$17,'PAINEL E TARGET'!$S$17,
IF(DI281&gt;='PAINEL E TARGET'!$T$18,'PAINEL E TARGET'!$S$18,'PAINEL E TARGET'!$S$19))))))))</f>
        <v>Não elegível</v>
      </c>
      <c r="DK281" s="17">
        <f>IFERROR(VLOOKUP($BW281,'PAINEL E TARGET'!$G$1:$Q$99,9,0),0)</f>
        <v>0.05</v>
      </c>
      <c r="DL281" s="17">
        <f>VLOOKUP(DJ281,'PAINEL E TARGET'!$S$10:$U$19,3,0)</f>
        <v>0</v>
      </c>
      <c r="DM281" s="16">
        <f t="shared" si="177"/>
        <v>0</v>
      </c>
      <c r="DN281" s="17">
        <f t="shared" si="163"/>
        <v>0.53800000000000003</v>
      </c>
      <c r="DO281" s="33" t="str">
        <f>IF(DN281&gt;='PAINEL E TARGET'!$T$11,'PAINEL E TARGET'!$S$11,
IF(DN281&gt;='PAINEL E TARGET'!$T$12,'PAINEL E TARGET'!$S$12,
IF(DN281&gt;='PAINEL E TARGET'!$T$13,'PAINEL E TARGET'!$S$13,
IF(DN281&gt;='PAINEL E TARGET'!$T$14,'PAINEL E TARGET'!$S$14,
IF(DN281&gt;='PAINEL E TARGET'!$T$15,'PAINEL E TARGET'!$S$15,
IF(DN281&gt;='PAINEL E TARGET'!$T$16,'PAINEL E TARGET'!$S$16,
IF(DN281&gt;='PAINEL E TARGET'!$T$17,'PAINEL E TARGET'!$S$17,
IF(DN281&gt;='PAINEL E TARGET'!$T$18,'PAINEL E TARGET'!$S$18,'PAINEL E TARGET'!$S$19))))))))</f>
        <v>Não elegível</v>
      </c>
      <c r="DP281" s="17">
        <f>IFERROR(VLOOKUP($BW281,'PAINEL E TARGET'!$G$1:$Q$99,10,0),0)</f>
        <v>0</v>
      </c>
      <c r="DQ281" s="17">
        <f>VLOOKUP(DO281,'PAINEL E TARGET'!$S$10:$U$19,3,0)</f>
        <v>0</v>
      </c>
      <c r="DR281" s="16">
        <f t="shared" si="178"/>
        <v>0</v>
      </c>
      <c r="DS281" s="17">
        <f t="shared" si="164"/>
        <v>0.93799999999999994</v>
      </c>
      <c r="DT281" s="16">
        <f>IF(DS281&gt;=1,VLOOKUP(BO281,'PAINEL E TARGET'!$S$1:$W$8,5,0),0)</f>
        <v>0</v>
      </c>
      <c r="DU281" s="16">
        <f t="shared" si="179"/>
        <v>281.25</v>
      </c>
    </row>
    <row r="282" spans="2:125" s="32" customFormat="1" x14ac:dyDescent="0.2">
      <c r="B282" s="44">
        <v>43541</v>
      </c>
      <c r="C282" s="65">
        <v>1076</v>
      </c>
      <c r="D282" s="66" t="s">
        <v>286</v>
      </c>
      <c r="E282" s="65">
        <v>113</v>
      </c>
      <c r="F282" s="65" t="s">
        <v>1018</v>
      </c>
      <c r="G282" s="67">
        <v>4684354.4482992776</v>
      </c>
      <c r="H282" s="67">
        <v>2776380.926571372</v>
      </c>
      <c r="I282" s="67">
        <v>1963474.9800000004</v>
      </c>
      <c r="J282" s="68">
        <v>0.70720662327296313</v>
      </c>
      <c r="K282" s="67">
        <v>470267.98563083197</v>
      </c>
      <c r="L282" s="67">
        <v>1983149.7935234597</v>
      </c>
      <c r="M282" s="67">
        <v>365008.65</v>
      </c>
      <c r="N282" s="67">
        <v>1481641.6300000001</v>
      </c>
      <c r="O282" s="67">
        <v>4161721.9928087741</v>
      </c>
      <c r="P282" s="67">
        <v>10995.995037807676</v>
      </c>
      <c r="Q282" s="67">
        <v>0</v>
      </c>
      <c r="R282" s="67">
        <v>0</v>
      </c>
      <c r="S282" s="67">
        <v>0</v>
      </c>
      <c r="T282" s="68">
        <v>9.4352986653925733E-2</v>
      </c>
      <c r="U282" s="68">
        <v>7.972104496147478E-2</v>
      </c>
      <c r="V282" s="68">
        <v>0.84492338598544869</v>
      </c>
      <c r="W282" s="67">
        <v>230449.79000000004</v>
      </c>
      <c r="X282" s="67">
        <v>147216.88999999998</v>
      </c>
      <c r="Y282" s="68">
        <v>0.63882414473018168</v>
      </c>
      <c r="Z282" s="68">
        <v>0.14021461934566265</v>
      </c>
      <c r="AA282" s="68">
        <v>0.10840927606498399</v>
      </c>
      <c r="AB282" s="68">
        <v>0.77316671093853018</v>
      </c>
      <c r="AC282" s="67">
        <v>344005.04</v>
      </c>
      <c r="AD282" s="67">
        <v>200194.01999999996</v>
      </c>
      <c r="AE282" s="68">
        <v>0.58195083420870808</v>
      </c>
      <c r="AF282" s="43">
        <v>80</v>
      </c>
      <c r="AG282" s="43">
        <v>68</v>
      </c>
      <c r="AH282" s="43">
        <v>40</v>
      </c>
      <c r="AI282" s="43">
        <v>29</v>
      </c>
      <c r="AJ282" s="67">
        <v>166418.44</v>
      </c>
      <c r="AK282" s="67">
        <v>92705.7</v>
      </c>
      <c r="AL282" s="68">
        <v>0.55706386864340274</v>
      </c>
      <c r="AM282" s="67">
        <v>9179.2999999999975</v>
      </c>
      <c r="AN282" s="67">
        <v>18831.470000000005</v>
      </c>
      <c r="AO282" s="68">
        <v>2.0515148213916103</v>
      </c>
      <c r="AP282" s="67">
        <v>0</v>
      </c>
      <c r="AQ282" s="67">
        <v>8533.8599999999988</v>
      </c>
      <c r="AR282" s="68">
        <v>0</v>
      </c>
      <c r="AS282" s="67">
        <v>54852.05</v>
      </c>
      <c r="AT282" s="67">
        <v>27145.86</v>
      </c>
      <c r="AU282" s="68">
        <v>0.49489235133417986</v>
      </c>
      <c r="AV282" s="43">
        <v>2634.4900000000002</v>
      </c>
      <c r="AW282" s="43">
        <v>2374.56</v>
      </c>
      <c r="AX282" s="69">
        <v>0.90133574240175507</v>
      </c>
      <c r="AY282" s="43">
        <v>470267.98563083197</v>
      </c>
      <c r="AZ282" s="43">
        <v>365008.64999999997</v>
      </c>
      <c r="BA282" s="43">
        <v>79631.108220214053</v>
      </c>
      <c r="BB282" s="43">
        <v>83450.550000000017</v>
      </c>
      <c r="BC282" s="43">
        <v>798508.49426083791</v>
      </c>
      <c r="BD282" s="43">
        <v>135804.59162144418</v>
      </c>
      <c r="BE282" s="43">
        <v>393476.18000000005</v>
      </c>
      <c r="BF282" s="43">
        <v>587456.54</v>
      </c>
      <c r="BG282" s="43">
        <v>4503.2500000000009</v>
      </c>
      <c r="BH282" s="43">
        <v>73</v>
      </c>
      <c r="BI282" s="44">
        <v>43173</v>
      </c>
      <c r="BJ282" s="44">
        <v>43541</v>
      </c>
      <c r="BK282" s="44">
        <v>43172</v>
      </c>
      <c r="BL282" s="43">
        <f t="shared" si="165"/>
        <v>1963474.9800000004</v>
      </c>
      <c r="BM282" s="43">
        <f t="shared" si="166"/>
        <v>1846650.2800000003</v>
      </c>
      <c r="BO282" s="16" t="str">
        <f>IFERROR(VLOOKUP($C282,'PORTE LOJA'!A:B,2,0),"PORTE 1")</f>
        <v>PORTE 5</v>
      </c>
      <c r="BP282" s="16">
        <f>VLOOKUP(BO282,'PAINEL E TARGET'!$S$1:$W$8,3,0)</f>
        <v>3750</v>
      </c>
      <c r="BQ282" s="16">
        <f t="shared" si="144"/>
        <v>1</v>
      </c>
      <c r="BR282" s="16">
        <f t="shared" si="145"/>
        <v>1</v>
      </c>
      <c r="BS282" s="16">
        <f t="shared" si="146"/>
        <v>1</v>
      </c>
      <c r="BT282" s="16">
        <f t="shared" si="147"/>
        <v>1</v>
      </c>
      <c r="BU282" s="16">
        <f t="shared" si="148"/>
        <v>1</v>
      </c>
      <c r="BV282" s="16">
        <f t="shared" si="149"/>
        <v>1</v>
      </c>
      <c r="BW282" s="17" t="str">
        <f t="shared" si="167"/>
        <v>111111</v>
      </c>
      <c r="BY282" s="17">
        <f t="shared" si="150"/>
        <v>0.70699999999999996</v>
      </c>
      <c r="BZ282" s="17">
        <f t="shared" si="151"/>
        <v>0.753</v>
      </c>
      <c r="CA282" s="17" t="str">
        <f t="shared" si="168"/>
        <v>Sem Retira</v>
      </c>
      <c r="CB282" s="17">
        <f t="shared" si="169"/>
        <v>0.753</v>
      </c>
      <c r="CC282" s="33" t="str">
        <f>IF(CB282&gt;='PAINEL E TARGET'!$T$11,'PAINEL E TARGET'!$S$11,
IF(CB282&gt;='PAINEL E TARGET'!$T$12,'PAINEL E TARGET'!$S$12,
IF(CB282&gt;='PAINEL E TARGET'!$T$13,'PAINEL E TARGET'!$S$13,
IF(CB282&gt;='PAINEL E TARGET'!$T$14,'PAINEL E TARGET'!$S$14,
IF(CB282&gt;='PAINEL E TARGET'!$T$15,'PAINEL E TARGET'!$S$15,
IF(CB282&gt;='PAINEL E TARGET'!$T$16,'PAINEL E TARGET'!$S$16,
IF(CB282&gt;='PAINEL E TARGET'!$T$17,'PAINEL E TARGET'!$S$17,
IF(CB282&gt;='PAINEL E TARGET'!$T$18,'PAINEL E TARGET'!$S$18,'PAINEL E TARGET'!$S$19))))))))</f>
        <v>Não elegível</v>
      </c>
      <c r="CD282" s="17">
        <f>IFERROR(VLOOKUP($BW282,'PAINEL E TARGET'!$G$1:$Q$99,4,0),0)</f>
        <v>0.25</v>
      </c>
      <c r="CE282" s="17">
        <f>VLOOKUP(CC282,'PAINEL E TARGET'!$S$10:$U$19,3,0)</f>
        <v>0</v>
      </c>
      <c r="CF282" s="16">
        <f t="shared" si="170"/>
        <v>0</v>
      </c>
      <c r="CG282" s="17">
        <f t="shared" si="152"/>
        <v>0.55700000000000005</v>
      </c>
      <c r="CH282" s="17">
        <f t="shared" si="153"/>
        <v>2.052</v>
      </c>
      <c r="CI282" s="17" t="str">
        <f t="shared" si="154"/>
        <v>sem meta</v>
      </c>
      <c r="CJ282" s="17">
        <f t="shared" si="155"/>
        <v>0.495</v>
      </c>
      <c r="CK282" s="17">
        <f t="shared" si="156"/>
        <v>0.90100000000000002</v>
      </c>
      <c r="CL282" s="17">
        <f t="shared" si="157"/>
        <v>0.63900000000000001</v>
      </c>
      <c r="CM282" s="16">
        <f t="shared" si="158"/>
        <v>3</v>
      </c>
      <c r="CN282" s="17" t="str">
        <f t="shared" si="171"/>
        <v>não ok</v>
      </c>
      <c r="CO282" s="17">
        <f t="shared" si="172"/>
        <v>0</v>
      </c>
      <c r="CP282" s="33" t="str">
        <f>IF(CO282&gt;='PAINEL E TARGET'!$T$11,'PAINEL E TARGET'!$S$11,
IF(CO282&gt;='PAINEL E TARGET'!$T$12,'PAINEL E TARGET'!$S$12,
IF(CO282&gt;='PAINEL E TARGET'!$T$13,'PAINEL E TARGET'!$S$13,
IF(CO282&gt;='PAINEL E TARGET'!$T$14,'PAINEL E TARGET'!$S$14,
IF(CO282&gt;='PAINEL E TARGET'!$T$15,'PAINEL E TARGET'!$S$15,
IF(CO282&gt;='PAINEL E TARGET'!$T$16,'PAINEL E TARGET'!$S$16,
IF(CO282&gt;='PAINEL E TARGET'!$T$17,'PAINEL E TARGET'!$S$17,
IF(CO282&gt;='PAINEL E TARGET'!$T$18,'PAINEL E TARGET'!$S$18,'PAINEL E TARGET'!$S$19))))))))</f>
        <v>Não elegível</v>
      </c>
      <c r="CQ282" s="17">
        <f>IFERROR(VLOOKUP($BW282,'PAINEL E TARGET'!$G$1:$Q$99,5,0),0)</f>
        <v>0.25</v>
      </c>
      <c r="CR282" s="17">
        <f>VLOOKUP(CP282,'PAINEL E TARGET'!$S$10:$U$19,3,0)</f>
        <v>0</v>
      </c>
      <c r="CS282" s="16">
        <f t="shared" si="173"/>
        <v>0</v>
      </c>
      <c r="CT282" s="17">
        <f t="shared" si="159"/>
        <v>0.58199999999999996</v>
      </c>
      <c r="CU282" s="33" t="str">
        <f>IF(CT282&gt;='PAINEL E TARGET'!$T$11,'PAINEL E TARGET'!$S$11,
IF(CT282&gt;='PAINEL E TARGET'!$T$12,'PAINEL E TARGET'!$S$12,
IF(CT282&gt;='PAINEL E TARGET'!$T$13,'PAINEL E TARGET'!$S$13,
IF(CT282&gt;='PAINEL E TARGET'!$T$14,'PAINEL E TARGET'!$S$14,
IF(CT282&gt;='PAINEL E TARGET'!$T$15,'PAINEL E TARGET'!$S$15,
IF(CT282&gt;='PAINEL E TARGET'!$T$16,'PAINEL E TARGET'!$S$16,
IF(CT282&gt;='PAINEL E TARGET'!$T$17,'PAINEL E TARGET'!$S$17,
IF(CT282&gt;='PAINEL E TARGET'!$T$18,'PAINEL E TARGET'!$S$18,'PAINEL E TARGET'!$S$19))))))))</f>
        <v>Não elegível</v>
      </c>
      <c r="CV282" s="17">
        <f>IFERROR(VLOOKUP($BW282,'PAINEL E TARGET'!$G$1:$Q$99,6,0),0)</f>
        <v>0.2</v>
      </c>
      <c r="CW282" s="17">
        <f>VLOOKUP(CU282,'PAINEL E TARGET'!$S$10:$U$19,3,0)</f>
        <v>0</v>
      </c>
      <c r="CX282" s="16">
        <f t="shared" si="174"/>
        <v>0</v>
      </c>
      <c r="CY282" s="17">
        <f t="shared" si="160"/>
        <v>0.77600000000000002</v>
      </c>
      <c r="CZ282" s="33" t="str">
        <f>IF(CY282&gt;='PAINEL E TARGET'!$T$11,'PAINEL E TARGET'!$S$11,
IF(CY282&gt;='PAINEL E TARGET'!$T$12,'PAINEL E TARGET'!$S$12,
IF(CY282&gt;='PAINEL E TARGET'!$T$13,'PAINEL E TARGET'!$S$13,
IF(CY282&gt;='PAINEL E TARGET'!$T$14,'PAINEL E TARGET'!$S$14,
IF(CY282&gt;='PAINEL E TARGET'!$T$15,'PAINEL E TARGET'!$S$15,
IF(CY282&gt;='PAINEL E TARGET'!$T$16,'PAINEL E TARGET'!$S$16,
IF(CY282&gt;='PAINEL E TARGET'!$T$17,'PAINEL E TARGET'!$S$17,
IF(CY282&gt;='PAINEL E TARGET'!$T$18,'PAINEL E TARGET'!$S$18,'PAINEL E TARGET'!$S$19))))))))</f>
        <v>Não elegível</v>
      </c>
      <c r="DA282" s="17">
        <f>IFERROR(VLOOKUP($BW282,'PAINEL E TARGET'!$G$1:$Q$99,7,0),0)</f>
        <v>0.15</v>
      </c>
      <c r="DB282" s="17">
        <f>VLOOKUP(CZ282,'PAINEL E TARGET'!$S$10:$U$19,3,0)</f>
        <v>0</v>
      </c>
      <c r="DC282" s="16">
        <f t="shared" si="175"/>
        <v>0</v>
      </c>
      <c r="DD282" s="17">
        <f t="shared" si="161"/>
        <v>1.048</v>
      </c>
      <c r="DE282" s="33" t="str">
        <f>IF(DD282&gt;='PAINEL E TARGET'!$T$11,'PAINEL E TARGET'!$S$11,
IF(DD282&gt;='PAINEL E TARGET'!$T$12,'PAINEL E TARGET'!$S$12,
IF(DD282&gt;='PAINEL E TARGET'!$T$13,'PAINEL E TARGET'!$S$13,
IF(DD282&gt;='PAINEL E TARGET'!$T$14,'PAINEL E TARGET'!$S$14,
IF(DD282&gt;='PAINEL E TARGET'!$T$15,'PAINEL E TARGET'!$S$15,
IF(DD282&gt;='PAINEL E TARGET'!$T$16,'PAINEL E TARGET'!$S$16,
IF(DD282&gt;='PAINEL E TARGET'!$T$17,'PAINEL E TARGET'!$S$17,
IF(DD282&gt;='PAINEL E TARGET'!$T$18,'PAINEL E TARGET'!$S$18,'PAINEL E TARGET'!$S$19))))))))</f>
        <v>2. Fx de 100% a 104,9%</v>
      </c>
      <c r="DF282" s="17">
        <f>IFERROR(VLOOKUP($BW282,'PAINEL E TARGET'!$G$1:$Q$99,8,0),0)</f>
        <v>0.1</v>
      </c>
      <c r="DG282" s="17">
        <f>VLOOKUP(DE282,'PAINEL E TARGET'!$S$10:$U$19,3,0)</f>
        <v>1</v>
      </c>
      <c r="DH282" s="16">
        <f t="shared" si="176"/>
        <v>375</v>
      </c>
      <c r="DI282" s="17">
        <f t="shared" si="162"/>
        <v>0.72499999999999998</v>
      </c>
      <c r="DJ282" s="33" t="str">
        <f>IF(DI282&gt;='PAINEL E TARGET'!$T$11,'PAINEL E TARGET'!$S$11,
IF(DI282&gt;='PAINEL E TARGET'!$T$12,'PAINEL E TARGET'!$S$12,
IF(DI282&gt;='PAINEL E TARGET'!$T$13,'PAINEL E TARGET'!$S$13,
IF(DI282&gt;='PAINEL E TARGET'!$T$14,'PAINEL E TARGET'!$S$14,
IF(DI282&gt;='PAINEL E TARGET'!$T$15,'PAINEL E TARGET'!$S$15,
IF(DI282&gt;='PAINEL E TARGET'!$T$16,'PAINEL E TARGET'!$S$16,
IF(DI282&gt;='PAINEL E TARGET'!$T$17,'PAINEL E TARGET'!$S$17,
IF(DI282&gt;='PAINEL E TARGET'!$T$18,'PAINEL E TARGET'!$S$18,'PAINEL E TARGET'!$S$19))))))))</f>
        <v>Não elegível</v>
      </c>
      <c r="DK282" s="17">
        <f>IFERROR(VLOOKUP($BW282,'PAINEL E TARGET'!$G$1:$Q$99,9,0),0)</f>
        <v>0.05</v>
      </c>
      <c r="DL282" s="17">
        <f>VLOOKUP(DJ282,'PAINEL E TARGET'!$S$10:$U$19,3,0)</f>
        <v>0</v>
      </c>
      <c r="DM282" s="16">
        <f t="shared" si="177"/>
        <v>0</v>
      </c>
      <c r="DN282" s="17">
        <f t="shared" si="163"/>
        <v>0.90100000000000002</v>
      </c>
      <c r="DO282" s="33" t="str">
        <f>IF(DN282&gt;='PAINEL E TARGET'!$T$11,'PAINEL E TARGET'!$S$11,
IF(DN282&gt;='PAINEL E TARGET'!$T$12,'PAINEL E TARGET'!$S$12,
IF(DN282&gt;='PAINEL E TARGET'!$T$13,'PAINEL E TARGET'!$S$13,
IF(DN282&gt;='PAINEL E TARGET'!$T$14,'PAINEL E TARGET'!$S$14,
IF(DN282&gt;='PAINEL E TARGET'!$T$15,'PAINEL E TARGET'!$S$15,
IF(DN282&gt;='PAINEL E TARGET'!$T$16,'PAINEL E TARGET'!$S$16,
IF(DN282&gt;='PAINEL E TARGET'!$T$17,'PAINEL E TARGET'!$S$17,
IF(DN282&gt;='PAINEL E TARGET'!$T$18,'PAINEL E TARGET'!$S$18,'PAINEL E TARGET'!$S$19))))))))</f>
        <v>1. Fx de 90% a 99,9%</v>
      </c>
      <c r="DP282" s="17">
        <f>IFERROR(VLOOKUP($BW282,'PAINEL E TARGET'!$G$1:$Q$99,10,0),0)</f>
        <v>0</v>
      </c>
      <c r="DQ282" s="17">
        <f>VLOOKUP(DO282,'PAINEL E TARGET'!$S$10:$U$19,3,0)</f>
        <v>0.5</v>
      </c>
      <c r="DR282" s="16">
        <f t="shared" si="178"/>
        <v>0</v>
      </c>
      <c r="DS282" s="17">
        <f t="shared" si="164"/>
        <v>0.85</v>
      </c>
      <c r="DT282" s="16">
        <f>IF(DS282&gt;=1,VLOOKUP(BO282,'PAINEL E TARGET'!$S$1:$W$8,5,0),0)</f>
        <v>0</v>
      </c>
      <c r="DU282" s="16">
        <f t="shared" si="179"/>
        <v>375</v>
      </c>
    </row>
    <row r="283" spans="2:125" s="32" customFormat="1" x14ac:dyDescent="0.2">
      <c r="B283" s="44">
        <v>43541</v>
      </c>
      <c r="C283" s="65">
        <v>1077</v>
      </c>
      <c r="D283" s="66" t="s">
        <v>287</v>
      </c>
      <c r="E283" s="65">
        <v>113</v>
      </c>
      <c r="F283" s="65" t="s">
        <v>1018</v>
      </c>
      <c r="G283" s="67">
        <v>1718073.7512388248</v>
      </c>
      <c r="H283" s="67">
        <v>1035963.482115966</v>
      </c>
      <c r="I283" s="67">
        <v>878222.27</v>
      </c>
      <c r="J283" s="68">
        <v>0.84773477556006316</v>
      </c>
      <c r="K283" s="67">
        <v>117320.65579583257</v>
      </c>
      <c r="L283" s="67">
        <v>832261.35868783365</v>
      </c>
      <c r="M283" s="67">
        <v>129776.43</v>
      </c>
      <c r="N283" s="67">
        <v>719870.03</v>
      </c>
      <c r="O283" s="67">
        <v>1576175.3410668615</v>
      </c>
      <c r="P283" s="67" t="s">
        <v>1082</v>
      </c>
      <c r="Q283" s="67" t="s">
        <v>1082</v>
      </c>
      <c r="R283" s="67">
        <v>0</v>
      </c>
      <c r="S283" s="67">
        <v>0</v>
      </c>
      <c r="T283" s="68">
        <v>0.1110675206473323</v>
      </c>
      <c r="U283" s="68">
        <v>0.11703547849772715</v>
      </c>
      <c r="V283" s="68">
        <v>1.053732700753667</v>
      </c>
      <c r="W283" s="67">
        <v>105467.72</v>
      </c>
      <c r="X283" s="67">
        <v>99438.78</v>
      </c>
      <c r="Y283" s="68">
        <v>0.94283615877919802</v>
      </c>
      <c r="Z283" s="68">
        <v>0.2163507594567376</v>
      </c>
      <c r="AA283" s="68">
        <v>0.23005787607236072</v>
      </c>
      <c r="AB283" s="68">
        <v>1.063355990291146</v>
      </c>
      <c r="AC283" s="67">
        <v>205442.79</v>
      </c>
      <c r="AD283" s="67">
        <v>195467.86000000002</v>
      </c>
      <c r="AE283" s="68">
        <v>0.95144667768579272</v>
      </c>
      <c r="AF283" s="43">
        <v>80</v>
      </c>
      <c r="AG283" s="43">
        <v>68</v>
      </c>
      <c r="AH283" s="43">
        <v>25</v>
      </c>
      <c r="AI283" s="43">
        <v>22</v>
      </c>
      <c r="AJ283" s="67">
        <v>58811.55</v>
      </c>
      <c r="AK283" s="67">
        <v>59336.1</v>
      </c>
      <c r="AL283" s="68">
        <v>1.0089191663882349</v>
      </c>
      <c r="AM283" s="67">
        <v>11897.03</v>
      </c>
      <c r="AN283" s="67">
        <v>11552.400000000001</v>
      </c>
      <c r="AO283" s="68">
        <v>0.97103226603614523</v>
      </c>
      <c r="AP283" s="67">
        <v>6337.83</v>
      </c>
      <c r="AQ283" s="67">
        <v>3913.9199999999992</v>
      </c>
      <c r="AR283" s="68">
        <v>0.61754890869587842</v>
      </c>
      <c r="AS283" s="67">
        <v>28421.309999999994</v>
      </c>
      <c r="AT283" s="67">
        <v>24636.36</v>
      </c>
      <c r="AU283" s="68">
        <v>0.86682703928847771</v>
      </c>
      <c r="AV283" s="43">
        <v>2638.67</v>
      </c>
      <c r="AW283" s="43">
        <v>1654.2199999999998</v>
      </c>
      <c r="AX283" s="69">
        <v>0.62691431668226782</v>
      </c>
      <c r="AY283" s="43">
        <v>117320.65579583257</v>
      </c>
      <c r="AZ283" s="43">
        <v>129776.43000000001</v>
      </c>
      <c r="BA283" s="43">
        <v>41259.805878296655</v>
      </c>
      <c r="BB283" s="43">
        <v>42426.41</v>
      </c>
      <c r="BC283" s="43">
        <v>194691.09347493245</v>
      </c>
      <c r="BD283" s="43">
        <v>68695.053889982184</v>
      </c>
      <c r="BE283" s="43">
        <v>176012.04999999996</v>
      </c>
      <c r="BF283" s="43">
        <v>342857.77</v>
      </c>
      <c r="BG283" s="43">
        <v>4396.4400000000014</v>
      </c>
      <c r="BH283" s="43">
        <v>48</v>
      </c>
      <c r="BI283" s="44">
        <v>43173</v>
      </c>
      <c r="BJ283" s="44">
        <v>43541</v>
      </c>
      <c r="BK283" s="44">
        <v>43172</v>
      </c>
      <c r="BL283" s="43">
        <f t="shared" si="165"/>
        <v>878222.27</v>
      </c>
      <c r="BM283" s="43">
        <f t="shared" si="166"/>
        <v>849646.46</v>
      </c>
      <c r="BO283" s="16" t="str">
        <f>IFERROR(VLOOKUP($C283,'PORTE LOJA'!A:B,2,0),"PORTE 1")</f>
        <v>PORTE 3</v>
      </c>
      <c r="BP283" s="16">
        <f>VLOOKUP(BO283,'PAINEL E TARGET'!$S$1:$W$8,3,0)</f>
        <v>2400</v>
      </c>
      <c r="BQ283" s="16">
        <f t="shared" si="144"/>
        <v>1</v>
      </c>
      <c r="BR283" s="16">
        <f t="shared" si="145"/>
        <v>1</v>
      </c>
      <c r="BS283" s="16">
        <f t="shared" si="146"/>
        <v>1</v>
      </c>
      <c r="BT283" s="16">
        <f t="shared" si="147"/>
        <v>1</v>
      </c>
      <c r="BU283" s="16">
        <f t="shared" si="148"/>
        <v>1</v>
      </c>
      <c r="BV283" s="16">
        <f t="shared" si="149"/>
        <v>1</v>
      </c>
      <c r="BW283" s="17" t="str">
        <f t="shared" si="167"/>
        <v>111111</v>
      </c>
      <c r="BY283" s="17">
        <f t="shared" si="150"/>
        <v>0.84799999999999998</v>
      </c>
      <c r="BZ283" s="17">
        <f t="shared" si="151"/>
        <v>0.89500000000000002</v>
      </c>
      <c r="CA283" s="17" t="str">
        <f t="shared" si="168"/>
        <v>Sem Retira</v>
      </c>
      <c r="CB283" s="17">
        <f t="shared" si="169"/>
        <v>0.89500000000000002</v>
      </c>
      <c r="CC283" s="33" t="str">
        <f>IF(CB283&gt;='PAINEL E TARGET'!$T$11,'PAINEL E TARGET'!$S$11,
IF(CB283&gt;='PAINEL E TARGET'!$T$12,'PAINEL E TARGET'!$S$12,
IF(CB283&gt;='PAINEL E TARGET'!$T$13,'PAINEL E TARGET'!$S$13,
IF(CB283&gt;='PAINEL E TARGET'!$T$14,'PAINEL E TARGET'!$S$14,
IF(CB283&gt;='PAINEL E TARGET'!$T$15,'PAINEL E TARGET'!$S$15,
IF(CB283&gt;='PAINEL E TARGET'!$T$16,'PAINEL E TARGET'!$S$16,
IF(CB283&gt;='PAINEL E TARGET'!$T$17,'PAINEL E TARGET'!$S$17,
IF(CB283&gt;='PAINEL E TARGET'!$T$18,'PAINEL E TARGET'!$S$18,'PAINEL E TARGET'!$S$19))))))))</f>
        <v>Não elegível</v>
      </c>
      <c r="CD283" s="17">
        <f>IFERROR(VLOOKUP($BW283,'PAINEL E TARGET'!$G$1:$Q$99,4,0),0)</f>
        <v>0.25</v>
      </c>
      <c r="CE283" s="17">
        <f>VLOOKUP(CC283,'PAINEL E TARGET'!$S$10:$U$19,3,0)</f>
        <v>0</v>
      </c>
      <c r="CF283" s="16">
        <f t="shared" si="170"/>
        <v>0</v>
      </c>
      <c r="CG283" s="17">
        <f t="shared" si="152"/>
        <v>1.0089999999999999</v>
      </c>
      <c r="CH283" s="17">
        <f t="shared" si="153"/>
        <v>0.97099999999999997</v>
      </c>
      <c r="CI283" s="17">
        <f t="shared" si="154"/>
        <v>0.61799999999999999</v>
      </c>
      <c r="CJ283" s="17">
        <f t="shared" si="155"/>
        <v>0.86699999999999999</v>
      </c>
      <c r="CK283" s="17">
        <f t="shared" si="156"/>
        <v>0.627</v>
      </c>
      <c r="CL283" s="17">
        <f t="shared" si="157"/>
        <v>0.94299999999999995</v>
      </c>
      <c r="CM283" s="16">
        <f t="shared" si="158"/>
        <v>3</v>
      </c>
      <c r="CN283" s="17" t="str">
        <f t="shared" si="171"/>
        <v>não ok</v>
      </c>
      <c r="CO283" s="17">
        <f t="shared" si="172"/>
        <v>0</v>
      </c>
      <c r="CP283" s="33" t="str">
        <f>IF(CO283&gt;='PAINEL E TARGET'!$T$11,'PAINEL E TARGET'!$S$11,
IF(CO283&gt;='PAINEL E TARGET'!$T$12,'PAINEL E TARGET'!$S$12,
IF(CO283&gt;='PAINEL E TARGET'!$T$13,'PAINEL E TARGET'!$S$13,
IF(CO283&gt;='PAINEL E TARGET'!$T$14,'PAINEL E TARGET'!$S$14,
IF(CO283&gt;='PAINEL E TARGET'!$T$15,'PAINEL E TARGET'!$S$15,
IF(CO283&gt;='PAINEL E TARGET'!$T$16,'PAINEL E TARGET'!$S$16,
IF(CO283&gt;='PAINEL E TARGET'!$T$17,'PAINEL E TARGET'!$S$17,
IF(CO283&gt;='PAINEL E TARGET'!$T$18,'PAINEL E TARGET'!$S$18,'PAINEL E TARGET'!$S$19))))))))</f>
        <v>Não elegível</v>
      </c>
      <c r="CQ283" s="17">
        <f>IFERROR(VLOOKUP($BW283,'PAINEL E TARGET'!$G$1:$Q$99,5,0),0)</f>
        <v>0.25</v>
      </c>
      <c r="CR283" s="17">
        <f>VLOOKUP(CP283,'PAINEL E TARGET'!$S$10:$U$19,3,0)</f>
        <v>0</v>
      </c>
      <c r="CS283" s="16">
        <f t="shared" si="173"/>
        <v>0</v>
      </c>
      <c r="CT283" s="17">
        <f t="shared" si="159"/>
        <v>0.95099999999999996</v>
      </c>
      <c r="CU283" s="33" t="str">
        <f>IF(CT283&gt;='PAINEL E TARGET'!$T$11,'PAINEL E TARGET'!$S$11,
IF(CT283&gt;='PAINEL E TARGET'!$T$12,'PAINEL E TARGET'!$S$12,
IF(CT283&gt;='PAINEL E TARGET'!$T$13,'PAINEL E TARGET'!$S$13,
IF(CT283&gt;='PAINEL E TARGET'!$T$14,'PAINEL E TARGET'!$S$14,
IF(CT283&gt;='PAINEL E TARGET'!$T$15,'PAINEL E TARGET'!$S$15,
IF(CT283&gt;='PAINEL E TARGET'!$T$16,'PAINEL E TARGET'!$S$16,
IF(CT283&gt;='PAINEL E TARGET'!$T$17,'PAINEL E TARGET'!$S$17,
IF(CT283&gt;='PAINEL E TARGET'!$T$18,'PAINEL E TARGET'!$S$18,'PAINEL E TARGET'!$S$19))))))))</f>
        <v>1. Fx de 90% a 99,9%</v>
      </c>
      <c r="CV283" s="17">
        <f>IFERROR(VLOOKUP($BW283,'PAINEL E TARGET'!$G$1:$Q$99,6,0),0)</f>
        <v>0.2</v>
      </c>
      <c r="CW283" s="17">
        <f>VLOOKUP(CU283,'PAINEL E TARGET'!$S$10:$U$19,3,0)</f>
        <v>0.5</v>
      </c>
      <c r="CX283" s="16">
        <f t="shared" si="174"/>
        <v>240</v>
      </c>
      <c r="CY283" s="17">
        <f t="shared" si="160"/>
        <v>1.1060000000000001</v>
      </c>
      <c r="CZ283" s="33" t="str">
        <f>IF(CY283&gt;='PAINEL E TARGET'!$T$11,'PAINEL E TARGET'!$S$11,
IF(CY283&gt;='PAINEL E TARGET'!$T$12,'PAINEL E TARGET'!$S$12,
IF(CY283&gt;='PAINEL E TARGET'!$T$13,'PAINEL E TARGET'!$S$13,
IF(CY283&gt;='PAINEL E TARGET'!$T$14,'PAINEL E TARGET'!$S$14,
IF(CY283&gt;='PAINEL E TARGET'!$T$15,'PAINEL E TARGET'!$S$15,
IF(CY283&gt;='PAINEL E TARGET'!$T$16,'PAINEL E TARGET'!$S$16,
IF(CY283&gt;='PAINEL E TARGET'!$T$17,'PAINEL E TARGET'!$S$17,
IF(CY283&gt;='PAINEL E TARGET'!$T$18,'PAINEL E TARGET'!$S$18,'PAINEL E TARGET'!$S$19))))))))</f>
        <v>4. Fx de 110% a 114,9%</v>
      </c>
      <c r="DA283" s="17">
        <f>IFERROR(VLOOKUP($BW283,'PAINEL E TARGET'!$G$1:$Q$99,7,0),0)</f>
        <v>0.15</v>
      </c>
      <c r="DB283" s="17">
        <f>VLOOKUP(CZ283,'PAINEL E TARGET'!$S$10:$U$19,3,0)</f>
        <v>1.2</v>
      </c>
      <c r="DC283" s="16">
        <f t="shared" si="175"/>
        <v>432</v>
      </c>
      <c r="DD283" s="17">
        <f t="shared" si="161"/>
        <v>1.028</v>
      </c>
      <c r="DE283" s="33" t="str">
        <f>IF(DD283&gt;='PAINEL E TARGET'!$T$11,'PAINEL E TARGET'!$S$11,
IF(DD283&gt;='PAINEL E TARGET'!$T$12,'PAINEL E TARGET'!$S$12,
IF(DD283&gt;='PAINEL E TARGET'!$T$13,'PAINEL E TARGET'!$S$13,
IF(DD283&gt;='PAINEL E TARGET'!$T$14,'PAINEL E TARGET'!$S$14,
IF(DD283&gt;='PAINEL E TARGET'!$T$15,'PAINEL E TARGET'!$S$15,
IF(DD283&gt;='PAINEL E TARGET'!$T$16,'PAINEL E TARGET'!$S$16,
IF(DD283&gt;='PAINEL E TARGET'!$T$17,'PAINEL E TARGET'!$S$17,
IF(DD283&gt;='PAINEL E TARGET'!$T$18,'PAINEL E TARGET'!$S$18,'PAINEL E TARGET'!$S$19))))))))</f>
        <v>2. Fx de 100% a 104,9%</v>
      </c>
      <c r="DF283" s="17">
        <f>IFERROR(VLOOKUP($BW283,'PAINEL E TARGET'!$G$1:$Q$99,8,0),0)</f>
        <v>0.1</v>
      </c>
      <c r="DG283" s="17">
        <f>VLOOKUP(DE283,'PAINEL E TARGET'!$S$10:$U$19,3,0)</f>
        <v>1</v>
      </c>
      <c r="DH283" s="16">
        <f t="shared" si="176"/>
        <v>240</v>
      </c>
      <c r="DI283" s="17">
        <f t="shared" si="162"/>
        <v>0.88</v>
      </c>
      <c r="DJ283" s="33" t="str">
        <f>IF(DI283&gt;='PAINEL E TARGET'!$T$11,'PAINEL E TARGET'!$S$11,
IF(DI283&gt;='PAINEL E TARGET'!$T$12,'PAINEL E TARGET'!$S$12,
IF(DI283&gt;='PAINEL E TARGET'!$T$13,'PAINEL E TARGET'!$S$13,
IF(DI283&gt;='PAINEL E TARGET'!$T$14,'PAINEL E TARGET'!$S$14,
IF(DI283&gt;='PAINEL E TARGET'!$T$15,'PAINEL E TARGET'!$S$15,
IF(DI283&gt;='PAINEL E TARGET'!$T$16,'PAINEL E TARGET'!$S$16,
IF(DI283&gt;='PAINEL E TARGET'!$T$17,'PAINEL E TARGET'!$S$17,
IF(DI283&gt;='PAINEL E TARGET'!$T$18,'PAINEL E TARGET'!$S$18,'PAINEL E TARGET'!$S$19))))))))</f>
        <v>Não elegível</v>
      </c>
      <c r="DK283" s="17">
        <f>IFERROR(VLOOKUP($BW283,'PAINEL E TARGET'!$G$1:$Q$99,9,0),0)</f>
        <v>0.05</v>
      </c>
      <c r="DL283" s="17">
        <f>VLOOKUP(DJ283,'PAINEL E TARGET'!$S$10:$U$19,3,0)</f>
        <v>0</v>
      </c>
      <c r="DM283" s="16">
        <f t="shared" si="177"/>
        <v>0</v>
      </c>
      <c r="DN283" s="17">
        <f t="shared" si="163"/>
        <v>0.627</v>
      </c>
      <c r="DO283" s="33" t="str">
        <f>IF(DN283&gt;='PAINEL E TARGET'!$T$11,'PAINEL E TARGET'!$S$11,
IF(DN283&gt;='PAINEL E TARGET'!$T$12,'PAINEL E TARGET'!$S$12,
IF(DN283&gt;='PAINEL E TARGET'!$T$13,'PAINEL E TARGET'!$S$13,
IF(DN283&gt;='PAINEL E TARGET'!$T$14,'PAINEL E TARGET'!$S$14,
IF(DN283&gt;='PAINEL E TARGET'!$T$15,'PAINEL E TARGET'!$S$15,
IF(DN283&gt;='PAINEL E TARGET'!$T$16,'PAINEL E TARGET'!$S$16,
IF(DN283&gt;='PAINEL E TARGET'!$T$17,'PAINEL E TARGET'!$S$17,
IF(DN283&gt;='PAINEL E TARGET'!$T$18,'PAINEL E TARGET'!$S$18,'PAINEL E TARGET'!$S$19))))))))</f>
        <v>Não elegível</v>
      </c>
      <c r="DP283" s="17">
        <f>IFERROR(VLOOKUP($BW283,'PAINEL E TARGET'!$G$1:$Q$99,10,0),0)</f>
        <v>0</v>
      </c>
      <c r="DQ283" s="17">
        <f>VLOOKUP(DO283,'PAINEL E TARGET'!$S$10:$U$19,3,0)</f>
        <v>0</v>
      </c>
      <c r="DR283" s="16">
        <f t="shared" si="178"/>
        <v>0</v>
      </c>
      <c r="DS283" s="17">
        <f t="shared" si="164"/>
        <v>0.85</v>
      </c>
      <c r="DT283" s="16">
        <f>IF(DS283&gt;=1,VLOOKUP(BO283,'PAINEL E TARGET'!$S$1:$W$8,5,0),0)</f>
        <v>0</v>
      </c>
      <c r="DU283" s="16">
        <f t="shared" si="179"/>
        <v>912</v>
      </c>
    </row>
    <row r="284" spans="2:125" s="32" customFormat="1" x14ac:dyDescent="0.2">
      <c r="B284" s="44">
        <v>43541</v>
      </c>
      <c r="C284" s="65">
        <v>1078</v>
      </c>
      <c r="D284" s="66" t="s">
        <v>288</v>
      </c>
      <c r="E284" s="65">
        <v>112</v>
      </c>
      <c r="F284" s="65" t="s">
        <v>1018</v>
      </c>
      <c r="G284" s="67">
        <v>1030858.4409628344</v>
      </c>
      <c r="H284" s="67">
        <v>614309.03407886263</v>
      </c>
      <c r="I284" s="67">
        <v>485744.08999999997</v>
      </c>
      <c r="J284" s="68">
        <v>0.79071617549684614</v>
      </c>
      <c r="K284" s="67">
        <v>57071.428350882619</v>
      </c>
      <c r="L284" s="67">
        <v>512679.9662356911</v>
      </c>
      <c r="M284" s="67">
        <v>51548.85</v>
      </c>
      <c r="N284" s="67">
        <v>419818.33999999997</v>
      </c>
      <c r="O284" s="67">
        <v>957281.25577058794</v>
      </c>
      <c r="P284" s="67" t="s">
        <v>1082</v>
      </c>
      <c r="Q284" s="67" t="s">
        <v>1082</v>
      </c>
      <c r="R284" s="67">
        <v>0</v>
      </c>
      <c r="S284" s="67">
        <v>0</v>
      </c>
      <c r="T284" s="68">
        <v>9.8032686766004823E-2</v>
      </c>
      <c r="U284" s="68">
        <v>8.5219762537990809E-2</v>
      </c>
      <c r="V284" s="68">
        <v>0.86929946887411835</v>
      </c>
      <c r="W284" s="67">
        <v>55854.259999999987</v>
      </c>
      <c r="X284" s="67">
        <v>40169.800000000003</v>
      </c>
      <c r="Y284" s="68">
        <v>0.7191895479413748</v>
      </c>
      <c r="Z284" s="68">
        <v>0.15940469977419208</v>
      </c>
      <c r="AA284" s="68">
        <v>0.14630002143339674</v>
      </c>
      <c r="AB284" s="68">
        <v>0.91778988725326771</v>
      </c>
      <c r="AC284" s="67">
        <v>90821.05</v>
      </c>
      <c r="AD284" s="67">
        <v>68961.03</v>
      </c>
      <c r="AE284" s="68">
        <v>0.75930668055478323</v>
      </c>
      <c r="AF284" s="43">
        <v>80</v>
      </c>
      <c r="AG284" s="43">
        <v>67</v>
      </c>
      <c r="AH284" s="43">
        <v>23</v>
      </c>
      <c r="AI284" s="43">
        <v>12</v>
      </c>
      <c r="AJ284" s="67">
        <v>25358.28</v>
      </c>
      <c r="AK284" s="67">
        <v>24276.5</v>
      </c>
      <c r="AL284" s="68">
        <v>0.95734016660435961</v>
      </c>
      <c r="AM284" s="67">
        <v>5762.0300000000007</v>
      </c>
      <c r="AN284" s="67">
        <v>4172.66</v>
      </c>
      <c r="AO284" s="68">
        <v>0.72416492104345154</v>
      </c>
      <c r="AP284" s="67">
        <v>2133.6600000000003</v>
      </c>
      <c r="AQ284" s="67">
        <v>649.93999999999994</v>
      </c>
      <c r="AR284" s="68">
        <v>0.30461273117553866</v>
      </c>
      <c r="AS284" s="67">
        <v>22600.289999999997</v>
      </c>
      <c r="AT284" s="67">
        <v>11070.699999999997</v>
      </c>
      <c r="AU284" s="68">
        <v>0.48984769664460048</v>
      </c>
      <c r="AV284" s="43">
        <v>456.55</v>
      </c>
      <c r="AW284" s="43">
        <v>214.96</v>
      </c>
      <c r="AX284" s="69">
        <v>0.47083561493812287</v>
      </c>
      <c r="AY284" s="43">
        <v>57071.428350882619</v>
      </c>
      <c r="AZ284" s="43">
        <v>51548.85</v>
      </c>
      <c r="BA284" s="43">
        <v>30483.656457090936</v>
      </c>
      <c r="BB284" s="43">
        <v>27228.649999999998</v>
      </c>
      <c r="BC284" s="43">
        <v>95877.760747531705</v>
      </c>
      <c r="BD284" s="43">
        <v>51326.104210031721</v>
      </c>
      <c r="BE284" s="43">
        <v>94310.349999999977</v>
      </c>
      <c r="BF284" s="43">
        <v>153352.27000000002</v>
      </c>
      <c r="BG284" s="43">
        <v>769.8</v>
      </c>
      <c r="BH284" s="43">
        <v>37</v>
      </c>
      <c r="BI284" s="44">
        <v>43173</v>
      </c>
      <c r="BJ284" s="44">
        <v>43541</v>
      </c>
      <c r="BK284" s="44">
        <v>43172</v>
      </c>
      <c r="BL284" s="43">
        <f t="shared" si="165"/>
        <v>485744.08999999997</v>
      </c>
      <c r="BM284" s="43">
        <f t="shared" si="166"/>
        <v>471367.18999999994</v>
      </c>
      <c r="BO284" s="16" t="str">
        <f>IFERROR(VLOOKUP($C284,'PORTE LOJA'!A:B,2,0),"PORTE 1")</f>
        <v>PORTE 2</v>
      </c>
      <c r="BP284" s="16">
        <f>VLOOKUP(BO284,'PAINEL E TARGET'!$S$1:$W$8,3,0)</f>
        <v>1875</v>
      </c>
      <c r="BQ284" s="16">
        <f t="shared" si="144"/>
        <v>1</v>
      </c>
      <c r="BR284" s="16">
        <f t="shared" si="145"/>
        <v>1</v>
      </c>
      <c r="BS284" s="16">
        <f t="shared" si="146"/>
        <v>1</v>
      </c>
      <c r="BT284" s="16">
        <f t="shared" si="147"/>
        <v>1</v>
      </c>
      <c r="BU284" s="16">
        <f t="shared" si="148"/>
        <v>1</v>
      </c>
      <c r="BV284" s="16">
        <f t="shared" si="149"/>
        <v>1</v>
      </c>
      <c r="BW284" s="17" t="str">
        <f t="shared" si="167"/>
        <v>111111</v>
      </c>
      <c r="BY284" s="17">
        <f t="shared" si="150"/>
        <v>0.79100000000000004</v>
      </c>
      <c r="BZ284" s="17">
        <f t="shared" si="151"/>
        <v>0.82699999999999996</v>
      </c>
      <c r="CA284" s="17" t="str">
        <f t="shared" si="168"/>
        <v>Sem Retira</v>
      </c>
      <c r="CB284" s="17">
        <f t="shared" si="169"/>
        <v>0.82699999999999996</v>
      </c>
      <c r="CC284" s="33" t="str">
        <f>IF(CB284&gt;='PAINEL E TARGET'!$T$11,'PAINEL E TARGET'!$S$11,
IF(CB284&gt;='PAINEL E TARGET'!$T$12,'PAINEL E TARGET'!$S$12,
IF(CB284&gt;='PAINEL E TARGET'!$T$13,'PAINEL E TARGET'!$S$13,
IF(CB284&gt;='PAINEL E TARGET'!$T$14,'PAINEL E TARGET'!$S$14,
IF(CB284&gt;='PAINEL E TARGET'!$T$15,'PAINEL E TARGET'!$S$15,
IF(CB284&gt;='PAINEL E TARGET'!$T$16,'PAINEL E TARGET'!$S$16,
IF(CB284&gt;='PAINEL E TARGET'!$T$17,'PAINEL E TARGET'!$S$17,
IF(CB284&gt;='PAINEL E TARGET'!$T$18,'PAINEL E TARGET'!$S$18,'PAINEL E TARGET'!$S$19))))))))</f>
        <v>Não elegível</v>
      </c>
      <c r="CD284" s="17">
        <f>IFERROR(VLOOKUP($BW284,'PAINEL E TARGET'!$G$1:$Q$99,4,0),0)</f>
        <v>0.25</v>
      </c>
      <c r="CE284" s="17">
        <f>VLOOKUP(CC284,'PAINEL E TARGET'!$S$10:$U$19,3,0)</f>
        <v>0</v>
      </c>
      <c r="CF284" s="16">
        <f t="shared" si="170"/>
        <v>0</v>
      </c>
      <c r="CG284" s="17">
        <f t="shared" si="152"/>
        <v>0.95699999999999996</v>
      </c>
      <c r="CH284" s="17">
        <f t="shared" si="153"/>
        <v>0.72399999999999998</v>
      </c>
      <c r="CI284" s="17">
        <f t="shared" si="154"/>
        <v>0.30499999999999999</v>
      </c>
      <c r="CJ284" s="17">
        <f t="shared" si="155"/>
        <v>0.49</v>
      </c>
      <c r="CK284" s="17">
        <f t="shared" si="156"/>
        <v>0.47099999999999997</v>
      </c>
      <c r="CL284" s="17">
        <f t="shared" si="157"/>
        <v>0.71899999999999997</v>
      </c>
      <c r="CM284" s="16">
        <f t="shared" si="158"/>
        <v>2</v>
      </c>
      <c r="CN284" s="17" t="str">
        <f t="shared" si="171"/>
        <v>não ok</v>
      </c>
      <c r="CO284" s="17">
        <f t="shared" si="172"/>
        <v>0</v>
      </c>
      <c r="CP284" s="33" t="str">
        <f>IF(CO284&gt;='PAINEL E TARGET'!$T$11,'PAINEL E TARGET'!$S$11,
IF(CO284&gt;='PAINEL E TARGET'!$T$12,'PAINEL E TARGET'!$S$12,
IF(CO284&gt;='PAINEL E TARGET'!$T$13,'PAINEL E TARGET'!$S$13,
IF(CO284&gt;='PAINEL E TARGET'!$T$14,'PAINEL E TARGET'!$S$14,
IF(CO284&gt;='PAINEL E TARGET'!$T$15,'PAINEL E TARGET'!$S$15,
IF(CO284&gt;='PAINEL E TARGET'!$T$16,'PAINEL E TARGET'!$S$16,
IF(CO284&gt;='PAINEL E TARGET'!$T$17,'PAINEL E TARGET'!$S$17,
IF(CO284&gt;='PAINEL E TARGET'!$T$18,'PAINEL E TARGET'!$S$18,'PAINEL E TARGET'!$S$19))))))))</f>
        <v>Não elegível</v>
      </c>
      <c r="CQ284" s="17">
        <f>IFERROR(VLOOKUP($BW284,'PAINEL E TARGET'!$G$1:$Q$99,5,0),0)</f>
        <v>0.25</v>
      </c>
      <c r="CR284" s="17">
        <f>VLOOKUP(CP284,'PAINEL E TARGET'!$S$10:$U$19,3,0)</f>
        <v>0</v>
      </c>
      <c r="CS284" s="16">
        <f t="shared" si="173"/>
        <v>0</v>
      </c>
      <c r="CT284" s="17">
        <f t="shared" si="159"/>
        <v>0.75900000000000001</v>
      </c>
      <c r="CU284" s="33" t="str">
        <f>IF(CT284&gt;='PAINEL E TARGET'!$T$11,'PAINEL E TARGET'!$S$11,
IF(CT284&gt;='PAINEL E TARGET'!$T$12,'PAINEL E TARGET'!$S$12,
IF(CT284&gt;='PAINEL E TARGET'!$T$13,'PAINEL E TARGET'!$S$13,
IF(CT284&gt;='PAINEL E TARGET'!$T$14,'PAINEL E TARGET'!$S$14,
IF(CT284&gt;='PAINEL E TARGET'!$T$15,'PAINEL E TARGET'!$S$15,
IF(CT284&gt;='PAINEL E TARGET'!$T$16,'PAINEL E TARGET'!$S$16,
IF(CT284&gt;='PAINEL E TARGET'!$T$17,'PAINEL E TARGET'!$S$17,
IF(CT284&gt;='PAINEL E TARGET'!$T$18,'PAINEL E TARGET'!$S$18,'PAINEL E TARGET'!$S$19))))))))</f>
        <v>Não elegível</v>
      </c>
      <c r="CV284" s="17">
        <f>IFERROR(VLOOKUP($BW284,'PAINEL E TARGET'!$G$1:$Q$99,6,0),0)</f>
        <v>0.2</v>
      </c>
      <c r="CW284" s="17">
        <f>VLOOKUP(CU284,'PAINEL E TARGET'!$S$10:$U$19,3,0)</f>
        <v>0</v>
      </c>
      <c r="CX284" s="16">
        <f t="shared" si="174"/>
        <v>0</v>
      </c>
      <c r="CY284" s="17">
        <f t="shared" si="160"/>
        <v>0.90300000000000002</v>
      </c>
      <c r="CZ284" s="33" t="str">
        <f>IF(CY284&gt;='PAINEL E TARGET'!$T$11,'PAINEL E TARGET'!$S$11,
IF(CY284&gt;='PAINEL E TARGET'!$T$12,'PAINEL E TARGET'!$S$12,
IF(CY284&gt;='PAINEL E TARGET'!$T$13,'PAINEL E TARGET'!$S$13,
IF(CY284&gt;='PAINEL E TARGET'!$T$14,'PAINEL E TARGET'!$S$14,
IF(CY284&gt;='PAINEL E TARGET'!$T$15,'PAINEL E TARGET'!$S$15,
IF(CY284&gt;='PAINEL E TARGET'!$T$16,'PAINEL E TARGET'!$S$16,
IF(CY284&gt;='PAINEL E TARGET'!$T$17,'PAINEL E TARGET'!$S$17,
IF(CY284&gt;='PAINEL E TARGET'!$T$18,'PAINEL E TARGET'!$S$18,'PAINEL E TARGET'!$S$19))))))))</f>
        <v>1. Fx de 90% a 99,9%</v>
      </c>
      <c r="DA284" s="17">
        <f>IFERROR(VLOOKUP($BW284,'PAINEL E TARGET'!$G$1:$Q$99,7,0),0)</f>
        <v>0.15</v>
      </c>
      <c r="DB284" s="17">
        <f>VLOOKUP(CZ284,'PAINEL E TARGET'!$S$10:$U$19,3,0)</f>
        <v>0.5</v>
      </c>
      <c r="DC284" s="16">
        <f t="shared" si="175"/>
        <v>140.625</v>
      </c>
      <c r="DD284" s="17">
        <f t="shared" si="161"/>
        <v>0.89300000000000002</v>
      </c>
      <c r="DE284" s="33" t="str">
        <f>IF(DD284&gt;='PAINEL E TARGET'!$T$11,'PAINEL E TARGET'!$S$11,
IF(DD284&gt;='PAINEL E TARGET'!$T$12,'PAINEL E TARGET'!$S$12,
IF(DD284&gt;='PAINEL E TARGET'!$T$13,'PAINEL E TARGET'!$S$13,
IF(DD284&gt;='PAINEL E TARGET'!$T$14,'PAINEL E TARGET'!$S$14,
IF(DD284&gt;='PAINEL E TARGET'!$T$15,'PAINEL E TARGET'!$S$15,
IF(DD284&gt;='PAINEL E TARGET'!$T$16,'PAINEL E TARGET'!$S$16,
IF(DD284&gt;='PAINEL E TARGET'!$T$17,'PAINEL E TARGET'!$S$17,
IF(DD284&gt;='PAINEL E TARGET'!$T$18,'PAINEL E TARGET'!$S$18,'PAINEL E TARGET'!$S$19))))))))</f>
        <v>Não elegível</v>
      </c>
      <c r="DF284" s="17">
        <f>IFERROR(VLOOKUP($BW284,'PAINEL E TARGET'!$G$1:$Q$99,8,0),0)</f>
        <v>0.1</v>
      </c>
      <c r="DG284" s="17">
        <f>VLOOKUP(DE284,'PAINEL E TARGET'!$S$10:$U$19,3,0)</f>
        <v>0</v>
      </c>
      <c r="DH284" s="16">
        <f t="shared" si="176"/>
        <v>0</v>
      </c>
      <c r="DI284" s="17">
        <f t="shared" si="162"/>
        <v>0.52200000000000002</v>
      </c>
      <c r="DJ284" s="33" t="str">
        <f>IF(DI284&gt;='PAINEL E TARGET'!$T$11,'PAINEL E TARGET'!$S$11,
IF(DI284&gt;='PAINEL E TARGET'!$T$12,'PAINEL E TARGET'!$S$12,
IF(DI284&gt;='PAINEL E TARGET'!$T$13,'PAINEL E TARGET'!$S$13,
IF(DI284&gt;='PAINEL E TARGET'!$T$14,'PAINEL E TARGET'!$S$14,
IF(DI284&gt;='PAINEL E TARGET'!$T$15,'PAINEL E TARGET'!$S$15,
IF(DI284&gt;='PAINEL E TARGET'!$T$16,'PAINEL E TARGET'!$S$16,
IF(DI284&gt;='PAINEL E TARGET'!$T$17,'PAINEL E TARGET'!$S$17,
IF(DI284&gt;='PAINEL E TARGET'!$T$18,'PAINEL E TARGET'!$S$18,'PAINEL E TARGET'!$S$19))))))))</f>
        <v>Não elegível</v>
      </c>
      <c r="DK284" s="17">
        <f>IFERROR(VLOOKUP($BW284,'PAINEL E TARGET'!$G$1:$Q$99,9,0),0)</f>
        <v>0.05</v>
      </c>
      <c r="DL284" s="17">
        <f>VLOOKUP(DJ284,'PAINEL E TARGET'!$S$10:$U$19,3,0)</f>
        <v>0</v>
      </c>
      <c r="DM284" s="16">
        <f t="shared" si="177"/>
        <v>0</v>
      </c>
      <c r="DN284" s="17">
        <f t="shared" si="163"/>
        <v>0.47099999999999997</v>
      </c>
      <c r="DO284" s="33" t="str">
        <f>IF(DN284&gt;='PAINEL E TARGET'!$T$11,'PAINEL E TARGET'!$S$11,
IF(DN284&gt;='PAINEL E TARGET'!$T$12,'PAINEL E TARGET'!$S$12,
IF(DN284&gt;='PAINEL E TARGET'!$T$13,'PAINEL E TARGET'!$S$13,
IF(DN284&gt;='PAINEL E TARGET'!$T$14,'PAINEL E TARGET'!$S$14,
IF(DN284&gt;='PAINEL E TARGET'!$T$15,'PAINEL E TARGET'!$S$15,
IF(DN284&gt;='PAINEL E TARGET'!$T$16,'PAINEL E TARGET'!$S$16,
IF(DN284&gt;='PAINEL E TARGET'!$T$17,'PAINEL E TARGET'!$S$17,
IF(DN284&gt;='PAINEL E TARGET'!$T$18,'PAINEL E TARGET'!$S$18,'PAINEL E TARGET'!$S$19))))))))</f>
        <v>Não elegível</v>
      </c>
      <c r="DP284" s="17">
        <f>IFERROR(VLOOKUP($BW284,'PAINEL E TARGET'!$G$1:$Q$99,10,0),0)</f>
        <v>0</v>
      </c>
      <c r="DQ284" s="17">
        <f>VLOOKUP(DO284,'PAINEL E TARGET'!$S$10:$U$19,3,0)</f>
        <v>0</v>
      </c>
      <c r="DR284" s="16">
        <f t="shared" si="178"/>
        <v>0</v>
      </c>
      <c r="DS284" s="17">
        <f t="shared" si="164"/>
        <v>0.83799999999999997</v>
      </c>
      <c r="DT284" s="16">
        <f>IF(DS284&gt;=1,VLOOKUP(BO284,'PAINEL E TARGET'!$S$1:$W$8,5,0),0)</f>
        <v>0</v>
      </c>
      <c r="DU284" s="16">
        <f t="shared" si="179"/>
        <v>140.625</v>
      </c>
    </row>
    <row r="285" spans="2:125" s="32" customFormat="1" x14ac:dyDescent="0.2">
      <c r="B285" s="44">
        <v>43541</v>
      </c>
      <c r="C285" s="65">
        <v>1080</v>
      </c>
      <c r="D285" s="66" t="s">
        <v>289</v>
      </c>
      <c r="E285" s="65">
        <v>613</v>
      </c>
      <c r="F285" s="65" t="s">
        <v>1019</v>
      </c>
      <c r="G285" s="67">
        <v>2694560.0656839153</v>
      </c>
      <c r="H285" s="67">
        <v>1600928.6010822849</v>
      </c>
      <c r="I285" s="67">
        <v>1605379.86</v>
      </c>
      <c r="J285" s="68">
        <v>1.002780423133615</v>
      </c>
      <c r="K285" s="67">
        <v>33532.003737666695</v>
      </c>
      <c r="L285" s="67">
        <v>1456700.5202151476</v>
      </c>
      <c r="M285" s="67">
        <v>70054.84</v>
      </c>
      <c r="N285" s="67">
        <v>1480405.7200000002</v>
      </c>
      <c r="O285" s="67">
        <v>2518787.986448356</v>
      </c>
      <c r="P285" s="67">
        <v>5055.6305622119316</v>
      </c>
      <c r="Q285" s="67">
        <v>16537.16</v>
      </c>
      <c r="R285" s="67">
        <v>0</v>
      </c>
      <c r="S285" s="67">
        <v>0</v>
      </c>
      <c r="T285" s="68">
        <v>7.3104221108727732E-2</v>
      </c>
      <c r="U285" s="68">
        <v>6.8993327828495196E-2</v>
      </c>
      <c r="V285" s="68">
        <v>0.94376667697316119</v>
      </c>
      <c r="W285" s="67">
        <v>108572.70000000001</v>
      </c>
      <c r="X285" s="67">
        <v>105830.48000000001</v>
      </c>
      <c r="Y285" s="68">
        <v>0.97474300629900512</v>
      </c>
      <c r="Z285" s="68">
        <v>5.4498790420018726E-2</v>
      </c>
      <c r="AA285" s="68">
        <v>3.6321846200331583E-2</v>
      </c>
      <c r="AB285" s="68">
        <v>0.66647068531982845</v>
      </c>
      <c r="AC285" s="67">
        <v>81215.87000000001</v>
      </c>
      <c r="AD285" s="67">
        <v>56315.59</v>
      </c>
      <c r="AE285" s="68">
        <v>0.69340622713270195</v>
      </c>
      <c r="AF285" s="43">
        <v>80</v>
      </c>
      <c r="AG285" s="43">
        <v>74</v>
      </c>
      <c r="AH285" s="43">
        <v>27</v>
      </c>
      <c r="AI285" s="43">
        <v>22</v>
      </c>
      <c r="AJ285" s="67">
        <v>41029.990000000005</v>
      </c>
      <c r="AK285" s="67">
        <v>38669.65</v>
      </c>
      <c r="AL285" s="68">
        <v>0.94247281074160627</v>
      </c>
      <c r="AM285" s="67">
        <v>18470.129999999997</v>
      </c>
      <c r="AN285" s="67">
        <v>13219.9</v>
      </c>
      <c r="AO285" s="68">
        <v>0.7157448269178398</v>
      </c>
      <c r="AP285" s="67">
        <v>0</v>
      </c>
      <c r="AQ285" s="67">
        <v>456</v>
      </c>
      <c r="AR285" s="68">
        <v>0</v>
      </c>
      <c r="AS285" s="67">
        <v>49072.58</v>
      </c>
      <c r="AT285" s="67">
        <v>53484.930000000008</v>
      </c>
      <c r="AU285" s="68">
        <v>1.0899147752166283</v>
      </c>
      <c r="AV285" s="43">
        <v>1251.79</v>
      </c>
      <c r="AW285" s="43">
        <v>3774.4799999999996</v>
      </c>
      <c r="AX285" s="69">
        <v>3.0152661388891104</v>
      </c>
      <c r="AY285" s="43">
        <v>33532.003737666695</v>
      </c>
      <c r="AZ285" s="43">
        <v>70054.84</v>
      </c>
      <c r="BA285" s="43">
        <v>52094.771764464873</v>
      </c>
      <c r="BB285" s="43">
        <v>65659.51999999999</v>
      </c>
      <c r="BC285" s="43">
        <v>56907.15235315363</v>
      </c>
      <c r="BD285" s="43">
        <v>88497.620745629087</v>
      </c>
      <c r="BE285" s="43">
        <v>184885.22000000003</v>
      </c>
      <c r="BF285" s="43">
        <v>138320.82999999999</v>
      </c>
      <c r="BG285" s="43">
        <v>2129.3600000000006</v>
      </c>
      <c r="BH285" s="43">
        <v>53</v>
      </c>
      <c r="BI285" s="44">
        <v>43173</v>
      </c>
      <c r="BJ285" s="44">
        <v>43541</v>
      </c>
      <c r="BK285" s="44">
        <v>43172</v>
      </c>
      <c r="BL285" s="43">
        <f t="shared" si="165"/>
        <v>1605379.86</v>
      </c>
      <c r="BM285" s="43">
        <f t="shared" si="166"/>
        <v>1550460.5600000003</v>
      </c>
      <c r="BO285" s="16" t="str">
        <f>IFERROR(VLOOKUP($C285,'PORTE LOJA'!A:B,2,0),"PORTE 1")</f>
        <v>PORTE 4</v>
      </c>
      <c r="BP285" s="16">
        <f>VLOOKUP(BO285,'PAINEL E TARGET'!$S$1:$W$8,3,0)</f>
        <v>3000</v>
      </c>
      <c r="BQ285" s="16">
        <f t="shared" si="144"/>
        <v>1</v>
      </c>
      <c r="BR285" s="16">
        <f t="shared" si="145"/>
        <v>1</v>
      </c>
      <c r="BS285" s="16">
        <f t="shared" si="146"/>
        <v>1</v>
      </c>
      <c r="BT285" s="16">
        <f t="shared" si="147"/>
        <v>1</v>
      </c>
      <c r="BU285" s="16">
        <f t="shared" si="148"/>
        <v>1</v>
      </c>
      <c r="BV285" s="16">
        <f t="shared" si="149"/>
        <v>1</v>
      </c>
      <c r="BW285" s="17" t="str">
        <f t="shared" si="167"/>
        <v>111111</v>
      </c>
      <c r="BY285" s="17">
        <f t="shared" si="150"/>
        <v>1.0029999999999999</v>
      </c>
      <c r="BZ285" s="17">
        <f t="shared" si="151"/>
        <v>1.04</v>
      </c>
      <c r="CA285" s="17" t="str">
        <f t="shared" si="168"/>
        <v>Sem Retira</v>
      </c>
      <c r="CB285" s="17">
        <f t="shared" si="169"/>
        <v>1.04</v>
      </c>
      <c r="CC285" s="33" t="str">
        <f>IF(CB285&gt;='PAINEL E TARGET'!$T$11,'PAINEL E TARGET'!$S$11,
IF(CB285&gt;='PAINEL E TARGET'!$T$12,'PAINEL E TARGET'!$S$12,
IF(CB285&gt;='PAINEL E TARGET'!$T$13,'PAINEL E TARGET'!$S$13,
IF(CB285&gt;='PAINEL E TARGET'!$T$14,'PAINEL E TARGET'!$S$14,
IF(CB285&gt;='PAINEL E TARGET'!$T$15,'PAINEL E TARGET'!$S$15,
IF(CB285&gt;='PAINEL E TARGET'!$T$16,'PAINEL E TARGET'!$S$16,
IF(CB285&gt;='PAINEL E TARGET'!$T$17,'PAINEL E TARGET'!$S$17,
IF(CB285&gt;='PAINEL E TARGET'!$T$18,'PAINEL E TARGET'!$S$18,'PAINEL E TARGET'!$S$19))))))))</f>
        <v>2. Fx de 100% a 104,9%</v>
      </c>
      <c r="CD285" s="17">
        <f>IFERROR(VLOOKUP($BW285,'PAINEL E TARGET'!$G$1:$Q$99,4,0),0)</f>
        <v>0.25</v>
      </c>
      <c r="CE285" s="17">
        <f>VLOOKUP(CC285,'PAINEL E TARGET'!$S$10:$U$19,3,0)</f>
        <v>1</v>
      </c>
      <c r="CF285" s="16">
        <f t="shared" si="170"/>
        <v>750</v>
      </c>
      <c r="CG285" s="17">
        <f t="shared" si="152"/>
        <v>0.94199999999999995</v>
      </c>
      <c r="CH285" s="17">
        <f t="shared" si="153"/>
        <v>0.71599999999999997</v>
      </c>
      <c r="CI285" s="17" t="str">
        <f t="shared" si="154"/>
        <v>sem meta</v>
      </c>
      <c r="CJ285" s="17">
        <f t="shared" si="155"/>
        <v>1.0900000000000001</v>
      </c>
      <c r="CK285" s="17">
        <f t="shared" si="156"/>
        <v>3.0150000000000001</v>
      </c>
      <c r="CL285" s="17">
        <f t="shared" si="157"/>
        <v>0.97499999999999998</v>
      </c>
      <c r="CM285" s="16">
        <f t="shared" si="158"/>
        <v>5</v>
      </c>
      <c r="CN285" s="17" t="str">
        <f t="shared" si="171"/>
        <v>ok</v>
      </c>
      <c r="CO285" s="17">
        <f t="shared" si="172"/>
        <v>0.97499999999999998</v>
      </c>
      <c r="CP285" s="33" t="str">
        <f>IF(CO285&gt;='PAINEL E TARGET'!$T$11,'PAINEL E TARGET'!$S$11,
IF(CO285&gt;='PAINEL E TARGET'!$T$12,'PAINEL E TARGET'!$S$12,
IF(CO285&gt;='PAINEL E TARGET'!$T$13,'PAINEL E TARGET'!$S$13,
IF(CO285&gt;='PAINEL E TARGET'!$T$14,'PAINEL E TARGET'!$S$14,
IF(CO285&gt;='PAINEL E TARGET'!$T$15,'PAINEL E TARGET'!$S$15,
IF(CO285&gt;='PAINEL E TARGET'!$T$16,'PAINEL E TARGET'!$S$16,
IF(CO285&gt;='PAINEL E TARGET'!$T$17,'PAINEL E TARGET'!$S$17,
IF(CO285&gt;='PAINEL E TARGET'!$T$18,'PAINEL E TARGET'!$S$18,'PAINEL E TARGET'!$S$19))))))))</f>
        <v>1. Fx de 90% a 99,9%</v>
      </c>
      <c r="CQ285" s="17">
        <f>IFERROR(VLOOKUP($BW285,'PAINEL E TARGET'!$G$1:$Q$99,5,0),0)</f>
        <v>0.25</v>
      </c>
      <c r="CR285" s="17">
        <f>VLOOKUP(CP285,'PAINEL E TARGET'!$S$10:$U$19,3,0)</f>
        <v>0.5</v>
      </c>
      <c r="CS285" s="16">
        <f t="shared" si="173"/>
        <v>375</v>
      </c>
      <c r="CT285" s="17">
        <f t="shared" si="159"/>
        <v>0.69299999999999995</v>
      </c>
      <c r="CU285" s="33" t="str">
        <f>IF(CT285&gt;='PAINEL E TARGET'!$T$11,'PAINEL E TARGET'!$S$11,
IF(CT285&gt;='PAINEL E TARGET'!$T$12,'PAINEL E TARGET'!$S$12,
IF(CT285&gt;='PAINEL E TARGET'!$T$13,'PAINEL E TARGET'!$S$13,
IF(CT285&gt;='PAINEL E TARGET'!$T$14,'PAINEL E TARGET'!$S$14,
IF(CT285&gt;='PAINEL E TARGET'!$T$15,'PAINEL E TARGET'!$S$15,
IF(CT285&gt;='PAINEL E TARGET'!$T$16,'PAINEL E TARGET'!$S$16,
IF(CT285&gt;='PAINEL E TARGET'!$T$17,'PAINEL E TARGET'!$S$17,
IF(CT285&gt;='PAINEL E TARGET'!$T$18,'PAINEL E TARGET'!$S$18,'PAINEL E TARGET'!$S$19))))))))</f>
        <v>Não elegível</v>
      </c>
      <c r="CV285" s="17">
        <f>IFERROR(VLOOKUP($BW285,'PAINEL E TARGET'!$G$1:$Q$99,6,0),0)</f>
        <v>0.2</v>
      </c>
      <c r="CW285" s="17">
        <f>VLOOKUP(CU285,'PAINEL E TARGET'!$S$10:$U$19,3,0)</f>
        <v>0</v>
      </c>
      <c r="CX285" s="16">
        <f t="shared" si="174"/>
        <v>0</v>
      </c>
      <c r="CY285" s="17">
        <f t="shared" si="160"/>
        <v>2.089</v>
      </c>
      <c r="CZ285" s="33" t="str">
        <f>IF(CY285&gt;='PAINEL E TARGET'!$T$11,'PAINEL E TARGET'!$S$11,
IF(CY285&gt;='PAINEL E TARGET'!$T$12,'PAINEL E TARGET'!$S$12,
IF(CY285&gt;='PAINEL E TARGET'!$T$13,'PAINEL E TARGET'!$S$13,
IF(CY285&gt;='PAINEL E TARGET'!$T$14,'PAINEL E TARGET'!$S$14,
IF(CY285&gt;='PAINEL E TARGET'!$T$15,'PAINEL E TARGET'!$S$15,
IF(CY285&gt;='PAINEL E TARGET'!$T$16,'PAINEL E TARGET'!$S$16,
IF(CY285&gt;='PAINEL E TARGET'!$T$17,'PAINEL E TARGET'!$S$17,
IF(CY285&gt;='PAINEL E TARGET'!$T$18,'PAINEL E TARGET'!$S$18,'PAINEL E TARGET'!$S$19))))))))</f>
        <v>8. Fx de 130% ou mais</v>
      </c>
      <c r="DA285" s="17">
        <f>IFERROR(VLOOKUP($BW285,'PAINEL E TARGET'!$G$1:$Q$99,7,0),0)</f>
        <v>0.15</v>
      </c>
      <c r="DB285" s="17">
        <f>VLOOKUP(CZ285,'PAINEL E TARGET'!$S$10:$U$19,3,0)</f>
        <v>1.6</v>
      </c>
      <c r="DC285" s="16">
        <f t="shared" si="175"/>
        <v>720</v>
      </c>
      <c r="DD285" s="17">
        <f t="shared" si="161"/>
        <v>1.26</v>
      </c>
      <c r="DE285" s="33" t="str">
        <f>IF(DD285&gt;='PAINEL E TARGET'!$T$11,'PAINEL E TARGET'!$S$11,
IF(DD285&gt;='PAINEL E TARGET'!$T$12,'PAINEL E TARGET'!$S$12,
IF(DD285&gt;='PAINEL E TARGET'!$T$13,'PAINEL E TARGET'!$S$13,
IF(DD285&gt;='PAINEL E TARGET'!$T$14,'PAINEL E TARGET'!$S$14,
IF(DD285&gt;='PAINEL E TARGET'!$T$15,'PAINEL E TARGET'!$S$15,
IF(DD285&gt;='PAINEL E TARGET'!$T$16,'PAINEL E TARGET'!$S$16,
IF(DD285&gt;='PAINEL E TARGET'!$T$17,'PAINEL E TARGET'!$S$17,
IF(DD285&gt;='PAINEL E TARGET'!$T$18,'PAINEL E TARGET'!$S$18,'PAINEL E TARGET'!$S$19))))))))</f>
        <v>7. Fx de 125% a 129,9%</v>
      </c>
      <c r="DF285" s="17">
        <f>IFERROR(VLOOKUP($BW285,'PAINEL E TARGET'!$G$1:$Q$99,8,0),0)</f>
        <v>0.1</v>
      </c>
      <c r="DG285" s="17">
        <f>VLOOKUP(DE285,'PAINEL E TARGET'!$S$10:$U$19,3,0)</f>
        <v>1.5</v>
      </c>
      <c r="DH285" s="16">
        <f t="shared" si="176"/>
        <v>450.00000000000006</v>
      </c>
      <c r="DI285" s="17">
        <f t="shared" si="162"/>
        <v>0.81499999999999995</v>
      </c>
      <c r="DJ285" s="33" t="str">
        <f>IF(DI285&gt;='PAINEL E TARGET'!$T$11,'PAINEL E TARGET'!$S$11,
IF(DI285&gt;='PAINEL E TARGET'!$T$12,'PAINEL E TARGET'!$S$12,
IF(DI285&gt;='PAINEL E TARGET'!$T$13,'PAINEL E TARGET'!$S$13,
IF(DI285&gt;='PAINEL E TARGET'!$T$14,'PAINEL E TARGET'!$S$14,
IF(DI285&gt;='PAINEL E TARGET'!$T$15,'PAINEL E TARGET'!$S$15,
IF(DI285&gt;='PAINEL E TARGET'!$T$16,'PAINEL E TARGET'!$S$16,
IF(DI285&gt;='PAINEL E TARGET'!$T$17,'PAINEL E TARGET'!$S$17,
IF(DI285&gt;='PAINEL E TARGET'!$T$18,'PAINEL E TARGET'!$S$18,'PAINEL E TARGET'!$S$19))))))))</f>
        <v>Não elegível</v>
      </c>
      <c r="DK285" s="17">
        <f>IFERROR(VLOOKUP($BW285,'PAINEL E TARGET'!$G$1:$Q$99,9,0),0)</f>
        <v>0.05</v>
      </c>
      <c r="DL285" s="17">
        <f>VLOOKUP(DJ285,'PAINEL E TARGET'!$S$10:$U$19,3,0)</f>
        <v>0</v>
      </c>
      <c r="DM285" s="16">
        <f t="shared" si="177"/>
        <v>0</v>
      </c>
      <c r="DN285" s="17">
        <f t="shared" si="163"/>
        <v>3.0150000000000001</v>
      </c>
      <c r="DO285" s="33" t="str">
        <f>IF(DN285&gt;='PAINEL E TARGET'!$T$11,'PAINEL E TARGET'!$S$11,
IF(DN285&gt;='PAINEL E TARGET'!$T$12,'PAINEL E TARGET'!$S$12,
IF(DN285&gt;='PAINEL E TARGET'!$T$13,'PAINEL E TARGET'!$S$13,
IF(DN285&gt;='PAINEL E TARGET'!$T$14,'PAINEL E TARGET'!$S$14,
IF(DN285&gt;='PAINEL E TARGET'!$T$15,'PAINEL E TARGET'!$S$15,
IF(DN285&gt;='PAINEL E TARGET'!$T$16,'PAINEL E TARGET'!$S$16,
IF(DN285&gt;='PAINEL E TARGET'!$T$17,'PAINEL E TARGET'!$S$17,
IF(DN285&gt;='PAINEL E TARGET'!$T$18,'PAINEL E TARGET'!$S$18,'PAINEL E TARGET'!$S$19))))))))</f>
        <v>8. Fx de 130% ou mais</v>
      </c>
      <c r="DP285" s="17">
        <f>IFERROR(VLOOKUP($BW285,'PAINEL E TARGET'!$G$1:$Q$99,10,0),0)</f>
        <v>0</v>
      </c>
      <c r="DQ285" s="17">
        <f>VLOOKUP(DO285,'PAINEL E TARGET'!$S$10:$U$19,3,0)</f>
        <v>1.6</v>
      </c>
      <c r="DR285" s="16">
        <f t="shared" si="178"/>
        <v>0</v>
      </c>
      <c r="DS285" s="17">
        <f t="shared" si="164"/>
        <v>0.92500000000000004</v>
      </c>
      <c r="DT285" s="16">
        <f>IF(DS285&gt;=1,VLOOKUP(BO285,'PAINEL E TARGET'!$S$1:$W$8,5,0),0)</f>
        <v>0</v>
      </c>
      <c r="DU285" s="16">
        <f t="shared" si="179"/>
        <v>2295</v>
      </c>
    </row>
    <row r="286" spans="2:125" s="32" customFormat="1" x14ac:dyDescent="0.2">
      <c r="B286" s="44">
        <v>43541</v>
      </c>
      <c r="C286" s="65">
        <v>1082</v>
      </c>
      <c r="D286" s="66" t="s">
        <v>290</v>
      </c>
      <c r="E286" s="65">
        <v>112</v>
      </c>
      <c r="F286" s="65" t="s">
        <v>1018</v>
      </c>
      <c r="G286" s="67">
        <v>2972856.648809013</v>
      </c>
      <c r="H286" s="67">
        <v>1806074.2413934616</v>
      </c>
      <c r="I286" s="67">
        <v>1698520.7799999998</v>
      </c>
      <c r="J286" s="68">
        <v>0.94044903640811583</v>
      </c>
      <c r="K286" s="67">
        <v>468408.94776318071</v>
      </c>
      <c r="L286" s="67">
        <v>1267906.1816193468</v>
      </c>
      <c r="M286" s="67">
        <v>529141.66</v>
      </c>
      <c r="N286" s="67">
        <v>1157743.28</v>
      </c>
      <c r="O286" s="67">
        <v>2862593.775451025</v>
      </c>
      <c r="P286" s="67">
        <v>6094.7129709043729</v>
      </c>
      <c r="Q286" s="67">
        <v>14921.739999999998</v>
      </c>
      <c r="R286" s="67">
        <v>0</v>
      </c>
      <c r="S286" s="67">
        <v>0</v>
      </c>
      <c r="T286" s="68">
        <v>0.10392820954739025</v>
      </c>
      <c r="U286" s="68">
        <v>0.10053528092005853</v>
      </c>
      <c r="V286" s="68">
        <v>0.96735315038998559</v>
      </c>
      <c r="W286" s="67">
        <v>179818.71000000002</v>
      </c>
      <c r="X286" s="67">
        <v>168091.28999999998</v>
      </c>
      <c r="Y286" s="68">
        <v>0.93478198125211753</v>
      </c>
      <c r="Z286" s="68">
        <v>0.21002117866108924</v>
      </c>
      <c r="AA286" s="68">
        <v>0.23914443151054515</v>
      </c>
      <c r="AB286" s="68">
        <v>1.1386681716345</v>
      </c>
      <c r="AC286" s="67">
        <v>364662.95000000007</v>
      </c>
      <c r="AD286" s="67">
        <v>403409.14</v>
      </c>
      <c r="AE286" s="68">
        <v>1.1062520609785007</v>
      </c>
      <c r="AF286" s="43">
        <v>80</v>
      </c>
      <c r="AG286" s="43">
        <v>73</v>
      </c>
      <c r="AH286" s="43">
        <v>64</v>
      </c>
      <c r="AI286" s="43">
        <v>51</v>
      </c>
      <c r="AJ286" s="67">
        <v>98829.450000000012</v>
      </c>
      <c r="AK286" s="67">
        <v>98788</v>
      </c>
      <c r="AL286" s="68">
        <v>0.99958059060330684</v>
      </c>
      <c r="AM286" s="67">
        <v>19196.700000000004</v>
      </c>
      <c r="AN286" s="67">
        <v>15319.790000000003</v>
      </c>
      <c r="AO286" s="68">
        <v>0.79804289278886476</v>
      </c>
      <c r="AP286" s="67">
        <v>11196.289999999999</v>
      </c>
      <c r="AQ286" s="67">
        <v>8034.329999999999</v>
      </c>
      <c r="AR286" s="68">
        <v>0.7175885940789315</v>
      </c>
      <c r="AS286" s="67">
        <v>50596.27</v>
      </c>
      <c r="AT286" s="67">
        <v>45949.17</v>
      </c>
      <c r="AU286" s="68">
        <v>0.90815330853440379</v>
      </c>
      <c r="AV286" s="43">
        <v>4658.6900000000005</v>
      </c>
      <c r="AW286" s="43">
        <v>4098.7199999999993</v>
      </c>
      <c r="AX286" s="69">
        <v>0.87980097409357538</v>
      </c>
      <c r="AY286" s="43">
        <v>468408.94776318071</v>
      </c>
      <c r="AZ286" s="43">
        <v>529141.66</v>
      </c>
      <c r="BA286" s="43">
        <v>74578.593226939294</v>
      </c>
      <c r="BB286" s="43">
        <v>78647.310000000012</v>
      </c>
      <c r="BC286" s="43">
        <v>771794.94706853735</v>
      </c>
      <c r="BD286" s="43">
        <v>123366.22492644889</v>
      </c>
      <c r="BE286" s="43">
        <v>297636.22000000003</v>
      </c>
      <c r="BF286" s="43">
        <v>603652.21</v>
      </c>
      <c r="BG286" s="43">
        <v>7715.0700000000006</v>
      </c>
      <c r="BH286" s="43">
        <v>106</v>
      </c>
      <c r="BI286" s="44">
        <v>43173</v>
      </c>
      <c r="BJ286" s="44">
        <v>43541</v>
      </c>
      <c r="BK286" s="44">
        <v>43172</v>
      </c>
      <c r="BL286" s="43">
        <f t="shared" si="165"/>
        <v>1698520.7799999998</v>
      </c>
      <c r="BM286" s="43">
        <f t="shared" si="166"/>
        <v>1686884.94</v>
      </c>
      <c r="BO286" s="16" t="str">
        <f>IFERROR(VLOOKUP($C286,'PORTE LOJA'!A:B,2,0),"PORTE 1")</f>
        <v>PORTE 4</v>
      </c>
      <c r="BP286" s="16">
        <f>VLOOKUP(BO286,'PAINEL E TARGET'!$S$1:$W$8,3,0)</f>
        <v>3000</v>
      </c>
      <c r="BQ286" s="16">
        <f t="shared" si="144"/>
        <v>1</v>
      </c>
      <c r="BR286" s="16">
        <f t="shared" si="145"/>
        <v>1</v>
      </c>
      <c r="BS286" s="16">
        <f t="shared" si="146"/>
        <v>1</v>
      </c>
      <c r="BT286" s="16">
        <f t="shared" si="147"/>
        <v>1</v>
      </c>
      <c r="BU286" s="16">
        <f t="shared" si="148"/>
        <v>1</v>
      </c>
      <c r="BV286" s="16">
        <f t="shared" si="149"/>
        <v>1</v>
      </c>
      <c r="BW286" s="17" t="str">
        <f t="shared" si="167"/>
        <v>111111</v>
      </c>
      <c r="BY286" s="17">
        <f t="shared" si="150"/>
        <v>0.94</v>
      </c>
      <c r="BZ286" s="17">
        <f t="shared" si="151"/>
        <v>0.97199999999999998</v>
      </c>
      <c r="CA286" s="17" t="str">
        <f t="shared" si="168"/>
        <v>Sem Retira</v>
      </c>
      <c r="CB286" s="17">
        <f t="shared" si="169"/>
        <v>0.97199999999999998</v>
      </c>
      <c r="CC286" s="33" t="str">
        <f>IF(CB286&gt;='PAINEL E TARGET'!$T$11,'PAINEL E TARGET'!$S$11,
IF(CB286&gt;='PAINEL E TARGET'!$T$12,'PAINEL E TARGET'!$S$12,
IF(CB286&gt;='PAINEL E TARGET'!$T$13,'PAINEL E TARGET'!$S$13,
IF(CB286&gt;='PAINEL E TARGET'!$T$14,'PAINEL E TARGET'!$S$14,
IF(CB286&gt;='PAINEL E TARGET'!$T$15,'PAINEL E TARGET'!$S$15,
IF(CB286&gt;='PAINEL E TARGET'!$T$16,'PAINEL E TARGET'!$S$16,
IF(CB286&gt;='PAINEL E TARGET'!$T$17,'PAINEL E TARGET'!$S$17,
IF(CB286&gt;='PAINEL E TARGET'!$T$18,'PAINEL E TARGET'!$S$18,'PAINEL E TARGET'!$S$19))))))))</f>
        <v>1. Fx de 90% a 99,9%</v>
      </c>
      <c r="CD286" s="17">
        <f>IFERROR(VLOOKUP($BW286,'PAINEL E TARGET'!$G$1:$Q$99,4,0),0)</f>
        <v>0.25</v>
      </c>
      <c r="CE286" s="17">
        <f>VLOOKUP(CC286,'PAINEL E TARGET'!$S$10:$U$19,3,0)</f>
        <v>0.5</v>
      </c>
      <c r="CF286" s="16">
        <f t="shared" si="170"/>
        <v>375</v>
      </c>
      <c r="CG286" s="17">
        <f t="shared" si="152"/>
        <v>1</v>
      </c>
      <c r="CH286" s="17">
        <f t="shared" si="153"/>
        <v>0.79800000000000004</v>
      </c>
      <c r="CI286" s="17">
        <f t="shared" si="154"/>
        <v>0.71799999999999997</v>
      </c>
      <c r="CJ286" s="17">
        <f t="shared" si="155"/>
        <v>0.90800000000000003</v>
      </c>
      <c r="CK286" s="17">
        <f t="shared" si="156"/>
        <v>0.88</v>
      </c>
      <c r="CL286" s="17">
        <f t="shared" si="157"/>
        <v>0.93500000000000005</v>
      </c>
      <c r="CM286" s="16">
        <f t="shared" si="158"/>
        <v>5</v>
      </c>
      <c r="CN286" s="17" t="str">
        <f t="shared" si="171"/>
        <v>ok</v>
      </c>
      <c r="CO286" s="17">
        <f t="shared" si="172"/>
        <v>0.93500000000000005</v>
      </c>
      <c r="CP286" s="33" t="str">
        <f>IF(CO286&gt;='PAINEL E TARGET'!$T$11,'PAINEL E TARGET'!$S$11,
IF(CO286&gt;='PAINEL E TARGET'!$T$12,'PAINEL E TARGET'!$S$12,
IF(CO286&gt;='PAINEL E TARGET'!$T$13,'PAINEL E TARGET'!$S$13,
IF(CO286&gt;='PAINEL E TARGET'!$T$14,'PAINEL E TARGET'!$S$14,
IF(CO286&gt;='PAINEL E TARGET'!$T$15,'PAINEL E TARGET'!$S$15,
IF(CO286&gt;='PAINEL E TARGET'!$T$16,'PAINEL E TARGET'!$S$16,
IF(CO286&gt;='PAINEL E TARGET'!$T$17,'PAINEL E TARGET'!$S$17,
IF(CO286&gt;='PAINEL E TARGET'!$T$18,'PAINEL E TARGET'!$S$18,'PAINEL E TARGET'!$S$19))))))))</f>
        <v>1. Fx de 90% a 99,9%</v>
      </c>
      <c r="CQ286" s="17">
        <f>IFERROR(VLOOKUP($BW286,'PAINEL E TARGET'!$G$1:$Q$99,5,0),0)</f>
        <v>0.25</v>
      </c>
      <c r="CR286" s="17">
        <f>VLOOKUP(CP286,'PAINEL E TARGET'!$S$10:$U$19,3,0)</f>
        <v>0.5</v>
      </c>
      <c r="CS286" s="16">
        <f t="shared" si="173"/>
        <v>375</v>
      </c>
      <c r="CT286" s="17">
        <f t="shared" si="159"/>
        <v>1.1060000000000001</v>
      </c>
      <c r="CU286" s="33" t="str">
        <f>IF(CT286&gt;='PAINEL E TARGET'!$T$11,'PAINEL E TARGET'!$S$11,
IF(CT286&gt;='PAINEL E TARGET'!$T$12,'PAINEL E TARGET'!$S$12,
IF(CT286&gt;='PAINEL E TARGET'!$T$13,'PAINEL E TARGET'!$S$13,
IF(CT286&gt;='PAINEL E TARGET'!$T$14,'PAINEL E TARGET'!$S$14,
IF(CT286&gt;='PAINEL E TARGET'!$T$15,'PAINEL E TARGET'!$S$15,
IF(CT286&gt;='PAINEL E TARGET'!$T$16,'PAINEL E TARGET'!$S$16,
IF(CT286&gt;='PAINEL E TARGET'!$T$17,'PAINEL E TARGET'!$S$17,
IF(CT286&gt;='PAINEL E TARGET'!$T$18,'PAINEL E TARGET'!$S$18,'PAINEL E TARGET'!$S$19))))))))</f>
        <v>4. Fx de 110% a 114,9%</v>
      </c>
      <c r="CV286" s="17">
        <f>IFERROR(VLOOKUP($BW286,'PAINEL E TARGET'!$G$1:$Q$99,6,0),0)</f>
        <v>0.2</v>
      </c>
      <c r="CW286" s="17">
        <f>VLOOKUP(CU286,'PAINEL E TARGET'!$S$10:$U$19,3,0)</f>
        <v>1.2</v>
      </c>
      <c r="CX286" s="16">
        <f t="shared" si="174"/>
        <v>720</v>
      </c>
      <c r="CY286" s="17">
        <f t="shared" si="160"/>
        <v>1.1299999999999999</v>
      </c>
      <c r="CZ286" s="33" t="str">
        <f>IF(CY286&gt;='PAINEL E TARGET'!$T$11,'PAINEL E TARGET'!$S$11,
IF(CY286&gt;='PAINEL E TARGET'!$T$12,'PAINEL E TARGET'!$S$12,
IF(CY286&gt;='PAINEL E TARGET'!$T$13,'PAINEL E TARGET'!$S$13,
IF(CY286&gt;='PAINEL E TARGET'!$T$14,'PAINEL E TARGET'!$S$14,
IF(CY286&gt;='PAINEL E TARGET'!$T$15,'PAINEL E TARGET'!$S$15,
IF(CY286&gt;='PAINEL E TARGET'!$T$16,'PAINEL E TARGET'!$S$16,
IF(CY286&gt;='PAINEL E TARGET'!$T$17,'PAINEL E TARGET'!$S$17,
IF(CY286&gt;='PAINEL E TARGET'!$T$18,'PAINEL E TARGET'!$S$18,'PAINEL E TARGET'!$S$19))))))))</f>
        <v>4. Fx de 110% a 114,9%</v>
      </c>
      <c r="DA286" s="17">
        <f>IFERROR(VLOOKUP($BW286,'PAINEL E TARGET'!$G$1:$Q$99,7,0),0)</f>
        <v>0.15</v>
      </c>
      <c r="DB286" s="17">
        <f>VLOOKUP(CZ286,'PAINEL E TARGET'!$S$10:$U$19,3,0)</f>
        <v>1.2</v>
      </c>
      <c r="DC286" s="16">
        <f t="shared" si="175"/>
        <v>540</v>
      </c>
      <c r="DD286" s="17">
        <f t="shared" si="161"/>
        <v>1.0549999999999999</v>
      </c>
      <c r="DE286" s="33" t="str">
        <f>IF(DD286&gt;='PAINEL E TARGET'!$T$11,'PAINEL E TARGET'!$S$11,
IF(DD286&gt;='PAINEL E TARGET'!$T$12,'PAINEL E TARGET'!$S$12,
IF(DD286&gt;='PAINEL E TARGET'!$T$13,'PAINEL E TARGET'!$S$13,
IF(DD286&gt;='PAINEL E TARGET'!$T$14,'PAINEL E TARGET'!$S$14,
IF(DD286&gt;='PAINEL E TARGET'!$T$15,'PAINEL E TARGET'!$S$15,
IF(DD286&gt;='PAINEL E TARGET'!$T$16,'PAINEL E TARGET'!$S$16,
IF(DD286&gt;='PAINEL E TARGET'!$T$17,'PAINEL E TARGET'!$S$17,
IF(DD286&gt;='PAINEL E TARGET'!$T$18,'PAINEL E TARGET'!$S$18,'PAINEL E TARGET'!$S$19))))))))</f>
        <v>3. Fx de 105% a 109,9%</v>
      </c>
      <c r="DF286" s="17">
        <f>IFERROR(VLOOKUP($BW286,'PAINEL E TARGET'!$G$1:$Q$99,8,0),0)</f>
        <v>0.1</v>
      </c>
      <c r="DG286" s="17">
        <f>VLOOKUP(DE286,'PAINEL E TARGET'!$S$10:$U$19,3,0)</f>
        <v>1.1000000000000001</v>
      </c>
      <c r="DH286" s="16">
        <f t="shared" si="176"/>
        <v>330.00000000000006</v>
      </c>
      <c r="DI286" s="17">
        <f t="shared" si="162"/>
        <v>0.79700000000000004</v>
      </c>
      <c r="DJ286" s="33" t="str">
        <f>IF(DI286&gt;='PAINEL E TARGET'!$T$11,'PAINEL E TARGET'!$S$11,
IF(DI286&gt;='PAINEL E TARGET'!$T$12,'PAINEL E TARGET'!$S$12,
IF(DI286&gt;='PAINEL E TARGET'!$T$13,'PAINEL E TARGET'!$S$13,
IF(DI286&gt;='PAINEL E TARGET'!$T$14,'PAINEL E TARGET'!$S$14,
IF(DI286&gt;='PAINEL E TARGET'!$T$15,'PAINEL E TARGET'!$S$15,
IF(DI286&gt;='PAINEL E TARGET'!$T$16,'PAINEL E TARGET'!$S$16,
IF(DI286&gt;='PAINEL E TARGET'!$T$17,'PAINEL E TARGET'!$S$17,
IF(DI286&gt;='PAINEL E TARGET'!$T$18,'PAINEL E TARGET'!$S$18,'PAINEL E TARGET'!$S$19))))))))</f>
        <v>Não elegível</v>
      </c>
      <c r="DK286" s="17">
        <f>IFERROR(VLOOKUP($BW286,'PAINEL E TARGET'!$G$1:$Q$99,9,0),0)</f>
        <v>0.05</v>
      </c>
      <c r="DL286" s="17">
        <f>VLOOKUP(DJ286,'PAINEL E TARGET'!$S$10:$U$19,3,0)</f>
        <v>0</v>
      </c>
      <c r="DM286" s="16">
        <f t="shared" si="177"/>
        <v>0</v>
      </c>
      <c r="DN286" s="17">
        <f t="shared" si="163"/>
        <v>0.88</v>
      </c>
      <c r="DO286" s="33" t="str">
        <f>IF(DN286&gt;='PAINEL E TARGET'!$T$11,'PAINEL E TARGET'!$S$11,
IF(DN286&gt;='PAINEL E TARGET'!$T$12,'PAINEL E TARGET'!$S$12,
IF(DN286&gt;='PAINEL E TARGET'!$T$13,'PAINEL E TARGET'!$S$13,
IF(DN286&gt;='PAINEL E TARGET'!$T$14,'PAINEL E TARGET'!$S$14,
IF(DN286&gt;='PAINEL E TARGET'!$T$15,'PAINEL E TARGET'!$S$15,
IF(DN286&gt;='PAINEL E TARGET'!$T$16,'PAINEL E TARGET'!$S$16,
IF(DN286&gt;='PAINEL E TARGET'!$T$17,'PAINEL E TARGET'!$S$17,
IF(DN286&gt;='PAINEL E TARGET'!$T$18,'PAINEL E TARGET'!$S$18,'PAINEL E TARGET'!$S$19))))))))</f>
        <v>Não elegível</v>
      </c>
      <c r="DP286" s="17">
        <f>IFERROR(VLOOKUP($BW286,'PAINEL E TARGET'!$G$1:$Q$99,10,0),0)</f>
        <v>0</v>
      </c>
      <c r="DQ286" s="17">
        <f>VLOOKUP(DO286,'PAINEL E TARGET'!$S$10:$U$19,3,0)</f>
        <v>0</v>
      </c>
      <c r="DR286" s="16">
        <f t="shared" si="178"/>
        <v>0</v>
      </c>
      <c r="DS286" s="17">
        <f t="shared" si="164"/>
        <v>0.91300000000000003</v>
      </c>
      <c r="DT286" s="16">
        <f>IF(DS286&gt;=1,VLOOKUP(BO286,'PAINEL E TARGET'!$S$1:$W$8,5,0),0)</f>
        <v>0</v>
      </c>
      <c r="DU286" s="16">
        <f t="shared" si="179"/>
        <v>2340</v>
      </c>
    </row>
    <row r="287" spans="2:125" s="32" customFormat="1" x14ac:dyDescent="0.2">
      <c r="B287" s="44">
        <v>43541</v>
      </c>
      <c r="C287" s="65">
        <v>1083</v>
      </c>
      <c r="D287" s="66" t="s">
        <v>291</v>
      </c>
      <c r="E287" s="65">
        <v>116</v>
      </c>
      <c r="F287" s="65" t="s">
        <v>1018</v>
      </c>
      <c r="G287" s="67">
        <v>3270405.4769621063</v>
      </c>
      <c r="H287" s="67">
        <v>1870765.2693474367</v>
      </c>
      <c r="I287" s="67">
        <v>1533572.31</v>
      </c>
      <c r="J287" s="68">
        <v>0.81975667130860475</v>
      </c>
      <c r="K287" s="67">
        <v>372635.0524392004</v>
      </c>
      <c r="L287" s="67">
        <v>1372068.1607505917</v>
      </c>
      <c r="M287" s="67">
        <v>342476.59</v>
      </c>
      <c r="N287" s="67">
        <v>1146939.6499999999</v>
      </c>
      <c r="O287" s="67">
        <v>3051598.1415701457</v>
      </c>
      <c r="P287" s="67">
        <v>8958.7559149231874</v>
      </c>
      <c r="Q287" s="67">
        <v>170.8</v>
      </c>
      <c r="R287" s="67">
        <v>0</v>
      </c>
      <c r="S287" s="67">
        <v>339.9</v>
      </c>
      <c r="T287" s="68">
        <v>0.10290241126877778</v>
      </c>
      <c r="U287" s="68">
        <v>9.8721228919794443E-2</v>
      </c>
      <c r="V287" s="68">
        <v>0.95936749880367511</v>
      </c>
      <c r="W287" s="67">
        <v>178612.29</v>
      </c>
      <c r="X287" s="67">
        <v>147020.13999999998</v>
      </c>
      <c r="Y287" s="68">
        <v>0.82312443337465735</v>
      </c>
      <c r="Z287" s="68">
        <v>0.20317962236792086</v>
      </c>
      <c r="AA287" s="68">
        <v>0.21215048655572605</v>
      </c>
      <c r="AB287" s="68">
        <v>1.0441523814408937</v>
      </c>
      <c r="AC287" s="67">
        <v>354488.13999999996</v>
      </c>
      <c r="AD287" s="67">
        <v>315980.38</v>
      </c>
      <c r="AE287" s="68">
        <v>0.89137080862564277</v>
      </c>
      <c r="AF287" s="43">
        <v>80</v>
      </c>
      <c r="AG287" s="43">
        <v>76</v>
      </c>
      <c r="AH287" s="43">
        <v>58</v>
      </c>
      <c r="AI287" s="43">
        <v>39</v>
      </c>
      <c r="AJ287" s="67">
        <v>90042.969999999987</v>
      </c>
      <c r="AK287" s="67">
        <v>84836.55</v>
      </c>
      <c r="AL287" s="68">
        <v>0.94217849544500831</v>
      </c>
      <c r="AM287" s="67">
        <v>6470.6900000000005</v>
      </c>
      <c r="AN287" s="67">
        <v>8716.6</v>
      </c>
      <c r="AO287" s="68">
        <v>1.3470897230434467</v>
      </c>
      <c r="AP287" s="67">
        <v>0</v>
      </c>
      <c r="AQ287" s="67">
        <v>1363.68</v>
      </c>
      <c r="AR287" s="68">
        <v>0</v>
      </c>
      <c r="AS287" s="67">
        <v>82098.63</v>
      </c>
      <c r="AT287" s="67">
        <v>52103.310000000005</v>
      </c>
      <c r="AU287" s="68">
        <v>0.6346428679747762</v>
      </c>
      <c r="AV287" s="43">
        <v>3323.4900000000002</v>
      </c>
      <c r="AW287" s="43">
        <v>3879.25</v>
      </c>
      <c r="AX287" s="69">
        <v>1.1672218059930974</v>
      </c>
      <c r="AY287" s="43">
        <v>372635.0524392004</v>
      </c>
      <c r="AZ287" s="43">
        <v>342476.58999999997</v>
      </c>
      <c r="BA287" s="43">
        <v>59185.224399971841</v>
      </c>
      <c r="BB287" s="43">
        <v>70498.040000000008</v>
      </c>
      <c r="BC287" s="43">
        <v>651638.65319630213</v>
      </c>
      <c r="BD287" s="43">
        <v>103552.4233013811</v>
      </c>
      <c r="BE287" s="43">
        <v>314333.99</v>
      </c>
      <c r="BF287" s="43">
        <v>623893.42000000004</v>
      </c>
      <c r="BG287" s="43">
        <v>5826.99</v>
      </c>
      <c r="BH287" s="43">
        <v>96</v>
      </c>
      <c r="BI287" s="44">
        <v>43173</v>
      </c>
      <c r="BJ287" s="44">
        <v>43541</v>
      </c>
      <c r="BK287" s="44">
        <v>43172</v>
      </c>
      <c r="BL287" s="43">
        <f t="shared" si="165"/>
        <v>1533912.21</v>
      </c>
      <c r="BM287" s="43">
        <f t="shared" si="166"/>
        <v>1489756.14</v>
      </c>
      <c r="BO287" s="16" t="str">
        <f>IFERROR(VLOOKUP($C287,'PORTE LOJA'!A:B,2,0),"PORTE 1")</f>
        <v>PORTE 4</v>
      </c>
      <c r="BP287" s="16">
        <f>VLOOKUP(BO287,'PAINEL E TARGET'!$S$1:$W$8,3,0)</f>
        <v>3000</v>
      </c>
      <c r="BQ287" s="16">
        <f t="shared" si="144"/>
        <v>1</v>
      </c>
      <c r="BR287" s="16">
        <f t="shared" si="145"/>
        <v>1</v>
      </c>
      <c r="BS287" s="16">
        <f t="shared" si="146"/>
        <v>1</v>
      </c>
      <c r="BT287" s="16">
        <f t="shared" si="147"/>
        <v>1</v>
      </c>
      <c r="BU287" s="16">
        <f t="shared" si="148"/>
        <v>1</v>
      </c>
      <c r="BV287" s="16">
        <f t="shared" si="149"/>
        <v>1</v>
      </c>
      <c r="BW287" s="17" t="str">
        <f t="shared" si="167"/>
        <v>111111</v>
      </c>
      <c r="BY287" s="17">
        <f t="shared" si="150"/>
        <v>0.82</v>
      </c>
      <c r="BZ287" s="17">
        <f t="shared" si="151"/>
        <v>0.85399999999999998</v>
      </c>
      <c r="CA287" s="17" t="str">
        <f t="shared" si="168"/>
        <v>Sem Retira</v>
      </c>
      <c r="CB287" s="17">
        <f t="shared" si="169"/>
        <v>0.85399999999999998</v>
      </c>
      <c r="CC287" s="33" t="str">
        <f>IF(CB287&gt;='PAINEL E TARGET'!$T$11,'PAINEL E TARGET'!$S$11,
IF(CB287&gt;='PAINEL E TARGET'!$T$12,'PAINEL E TARGET'!$S$12,
IF(CB287&gt;='PAINEL E TARGET'!$T$13,'PAINEL E TARGET'!$S$13,
IF(CB287&gt;='PAINEL E TARGET'!$T$14,'PAINEL E TARGET'!$S$14,
IF(CB287&gt;='PAINEL E TARGET'!$T$15,'PAINEL E TARGET'!$S$15,
IF(CB287&gt;='PAINEL E TARGET'!$T$16,'PAINEL E TARGET'!$S$16,
IF(CB287&gt;='PAINEL E TARGET'!$T$17,'PAINEL E TARGET'!$S$17,
IF(CB287&gt;='PAINEL E TARGET'!$T$18,'PAINEL E TARGET'!$S$18,'PAINEL E TARGET'!$S$19))))))))</f>
        <v>Não elegível</v>
      </c>
      <c r="CD287" s="17">
        <f>IFERROR(VLOOKUP($BW287,'PAINEL E TARGET'!$G$1:$Q$99,4,0),0)</f>
        <v>0.25</v>
      </c>
      <c r="CE287" s="17">
        <f>VLOOKUP(CC287,'PAINEL E TARGET'!$S$10:$U$19,3,0)</f>
        <v>0</v>
      </c>
      <c r="CF287" s="16">
        <f t="shared" si="170"/>
        <v>0</v>
      </c>
      <c r="CG287" s="17">
        <f t="shared" si="152"/>
        <v>0.94199999999999995</v>
      </c>
      <c r="CH287" s="17">
        <f t="shared" si="153"/>
        <v>1.347</v>
      </c>
      <c r="CI287" s="17" t="str">
        <f t="shared" si="154"/>
        <v>sem meta</v>
      </c>
      <c r="CJ287" s="17">
        <f t="shared" si="155"/>
        <v>0.63500000000000001</v>
      </c>
      <c r="CK287" s="17">
        <f t="shared" si="156"/>
        <v>1.167</v>
      </c>
      <c r="CL287" s="17">
        <f t="shared" si="157"/>
        <v>0.82299999999999995</v>
      </c>
      <c r="CM287" s="16">
        <f t="shared" si="158"/>
        <v>4</v>
      </c>
      <c r="CN287" s="17" t="str">
        <f t="shared" si="171"/>
        <v>não ok</v>
      </c>
      <c r="CO287" s="17">
        <f t="shared" si="172"/>
        <v>0</v>
      </c>
      <c r="CP287" s="33" t="str">
        <f>IF(CO287&gt;='PAINEL E TARGET'!$T$11,'PAINEL E TARGET'!$S$11,
IF(CO287&gt;='PAINEL E TARGET'!$T$12,'PAINEL E TARGET'!$S$12,
IF(CO287&gt;='PAINEL E TARGET'!$T$13,'PAINEL E TARGET'!$S$13,
IF(CO287&gt;='PAINEL E TARGET'!$T$14,'PAINEL E TARGET'!$S$14,
IF(CO287&gt;='PAINEL E TARGET'!$T$15,'PAINEL E TARGET'!$S$15,
IF(CO287&gt;='PAINEL E TARGET'!$T$16,'PAINEL E TARGET'!$S$16,
IF(CO287&gt;='PAINEL E TARGET'!$T$17,'PAINEL E TARGET'!$S$17,
IF(CO287&gt;='PAINEL E TARGET'!$T$18,'PAINEL E TARGET'!$S$18,'PAINEL E TARGET'!$S$19))))))))</f>
        <v>Não elegível</v>
      </c>
      <c r="CQ287" s="17">
        <f>IFERROR(VLOOKUP($BW287,'PAINEL E TARGET'!$G$1:$Q$99,5,0),0)</f>
        <v>0.25</v>
      </c>
      <c r="CR287" s="17">
        <f>VLOOKUP(CP287,'PAINEL E TARGET'!$S$10:$U$19,3,0)</f>
        <v>0</v>
      </c>
      <c r="CS287" s="16">
        <f t="shared" si="173"/>
        <v>0</v>
      </c>
      <c r="CT287" s="17">
        <f t="shared" si="159"/>
        <v>0.89100000000000001</v>
      </c>
      <c r="CU287" s="33" t="str">
        <f>IF(CT287&gt;='PAINEL E TARGET'!$T$11,'PAINEL E TARGET'!$S$11,
IF(CT287&gt;='PAINEL E TARGET'!$T$12,'PAINEL E TARGET'!$S$12,
IF(CT287&gt;='PAINEL E TARGET'!$T$13,'PAINEL E TARGET'!$S$13,
IF(CT287&gt;='PAINEL E TARGET'!$T$14,'PAINEL E TARGET'!$S$14,
IF(CT287&gt;='PAINEL E TARGET'!$T$15,'PAINEL E TARGET'!$S$15,
IF(CT287&gt;='PAINEL E TARGET'!$T$16,'PAINEL E TARGET'!$S$16,
IF(CT287&gt;='PAINEL E TARGET'!$T$17,'PAINEL E TARGET'!$S$17,
IF(CT287&gt;='PAINEL E TARGET'!$T$18,'PAINEL E TARGET'!$S$18,'PAINEL E TARGET'!$S$19))))))))</f>
        <v>Não elegível</v>
      </c>
      <c r="CV287" s="17">
        <f>IFERROR(VLOOKUP($BW287,'PAINEL E TARGET'!$G$1:$Q$99,6,0),0)</f>
        <v>0.2</v>
      </c>
      <c r="CW287" s="17">
        <f>VLOOKUP(CU287,'PAINEL E TARGET'!$S$10:$U$19,3,0)</f>
        <v>0</v>
      </c>
      <c r="CX287" s="16">
        <f t="shared" si="174"/>
        <v>0</v>
      </c>
      <c r="CY287" s="17">
        <f t="shared" si="160"/>
        <v>0.91900000000000004</v>
      </c>
      <c r="CZ287" s="33" t="str">
        <f>IF(CY287&gt;='PAINEL E TARGET'!$T$11,'PAINEL E TARGET'!$S$11,
IF(CY287&gt;='PAINEL E TARGET'!$T$12,'PAINEL E TARGET'!$S$12,
IF(CY287&gt;='PAINEL E TARGET'!$T$13,'PAINEL E TARGET'!$S$13,
IF(CY287&gt;='PAINEL E TARGET'!$T$14,'PAINEL E TARGET'!$S$14,
IF(CY287&gt;='PAINEL E TARGET'!$T$15,'PAINEL E TARGET'!$S$15,
IF(CY287&gt;='PAINEL E TARGET'!$T$16,'PAINEL E TARGET'!$S$16,
IF(CY287&gt;='PAINEL E TARGET'!$T$17,'PAINEL E TARGET'!$S$17,
IF(CY287&gt;='PAINEL E TARGET'!$T$18,'PAINEL E TARGET'!$S$18,'PAINEL E TARGET'!$S$19))))))))</f>
        <v>1. Fx de 90% a 99,9%</v>
      </c>
      <c r="DA287" s="17">
        <f>IFERROR(VLOOKUP($BW287,'PAINEL E TARGET'!$G$1:$Q$99,7,0),0)</f>
        <v>0.15</v>
      </c>
      <c r="DB287" s="17">
        <f>VLOOKUP(CZ287,'PAINEL E TARGET'!$S$10:$U$19,3,0)</f>
        <v>0.5</v>
      </c>
      <c r="DC287" s="16">
        <f t="shared" si="175"/>
        <v>225</v>
      </c>
      <c r="DD287" s="17">
        <f t="shared" si="161"/>
        <v>1.1910000000000001</v>
      </c>
      <c r="DE287" s="33" t="str">
        <f>IF(DD287&gt;='PAINEL E TARGET'!$T$11,'PAINEL E TARGET'!$S$11,
IF(DD287&gt;='PAINEL E TARGET'!$T$12,'PAINEL E TARGET'!$S$12,
IF(DD287&gt;='PAINEL E TARGET'!$T$13,'PAINEL E TARGET'!$S$13,
IF(DD287&gt;='PAINEL E TARGET'!$T$14,'PAINEL E TARGET'!$S$14,
IF(DD287&gt;='PAINEL E TARGET'!$T$15,'PAINEL E TARGET'!$S$15,
IF(DD287&gt;='PAINEL E TARGET'!$T$16,'PAINEL E TARGET'!$S$16,
IF(DD287&gt;='PAINEL E TARGET'!$T$17,'PAINEL E TARGET'!$S$17,
IF(DD287&gt;='PAINEL E TARGET'!$T$18,'PAINEL E TARGET'!$S$18,'PAINEL E TARGET'!$S$19))))))))</f>
        <v>5. Fx de 115% a 119,9%</v>
      </c>
      <c r="DF287" s="17">
        <f>IFERROR(VLOOKUP($BW287,'PAINEL E TARGET'!$G$1:$Q$99,8,0),0)</f>
        <v>0.1</v>
      </c>
      <c r="DG287" s="17">
        <f>VLOOKUP(DE287,'PAINEL E TARGET'!$S$10:$U$19,3,0)</f>
        <v>1.3</v>
      </c>
      <c r="DH287" s="16">
        <f t="shared" si="176"/>
        <v>390</v>
      </c>
      <c r="DI287" s="17">
        <f t="shared" si="162"/>
        <v>0.67200000000000004</v>
      </c>
      <c r="DJ287" s="33" t="str">
        <f>IF(DI287&gt;='PAINEL E TARGET'!$T$11,'PAINEL E TARGET'!$S$11,
IF(DI287&gt;='PAINEL E TARGET'!$T$12,'PAINEL E TARGET'!$S$12,
IF(DI287&gt;='PAINEL E TARGET'!$T$13,'PAINEL E TARGET'!$S$13,
IF(DI287&gt;='PAINEL E TARGET'!$T$14,'PAINEL E TARGET'!$S$14,
IF(DI287&gt;='PAINEL E TARGET'!$T$15,'PAINEL E TARGET'!$S$15,
IF(DI287&gt;='PAINEL E TARGET'!$T$16,'PAINEL E TARGET'!$S$16,
IF(DI287&gt;='PAINEL E TARGET'!$T$17,'PAINEL E TARGET'!$S$17,
IF(DI287&gt;='PAINEL E TARGET'!$T$18,'PAINEL E TARGET'!$S$18,'PAINEL E TARGET'!$S$19))))))))</f>
        <v>Não elegível</v>
      </c>
      <c r="DK287" s="17">
        <f>IFERROR(VLOOKUP($BW287,'PAINEL E TARGET'!$G$1:$Q$99,9,0),0)</f>
        <v>0.05</v>
      </c>
      <c r="DL287" s="17">
        <f>VLOOKUP(DJ287,'PAINEL E TARGET'!$S$10:$U$19,3,0)</f>
        <v>0</v>
      </c>
      <c r="DM287" s="16">
        <f t="shared" si="177"/>
        <v>0</v>
      </c>
      <c r="DN287" s="17">
        <f t="shared" si="163"/>
        <v>1.167</v>
      </c>
      <c r="DO287" s="33" t="str">
        <f>IF(DN287&gt;='PAINEL E TARGET'!$T$11,'PAINEL E TARGET'!$S$11,
IF(DN287&gt;='PAINEL E TARGET'!$T$12,'PAINEL E TARGET'!$S$12,
IF(DN287&gt;='PAINEL E TARGET'!$T$13,'PAINEL E TARGET'!$S$13,
IF(DN287&gt;='PAINEL E TARGET'!$T$14,'PAINEL E TARGET'!$S$14,
IF(DN287&gt;='PAINEL E TARGET'!$T$15,'PAINEL E TARGET'!$S$15,
IF(DN287&gt;='PAINEL E TARGET'!$T$16,'PAINEL E TARGET'!$S$16,
IF(DN287&gt;='PAINEL E TARGET'!$T$17,'PAINEL E TARGET'!$S$17,
IF(DN287&gt;='PAINEL E TARGET'!$T$18,'PAINEL E TARGET'!$S$18,'PAINEL E TARGET'!$S$19))))))))</f>
        <v>5. Fx de 115% a 119,9%</v>
      </c>
      <c r="DP287" s="17">
        <f>IFERROR(VLOOKUP($BW287,'PAINEL E TARGET'!$G$1:$Q$99,10,0),0)</f>
        <v>0</v>
      </c>
      <c r="DQ287" s="17">
        <f>VLOOKUP(DO287,'PAINEL E TARGET'!$S$10:$U$19,3,0)</f>
        <v>1.3</v>
      </c>
      <c r="DR287" s="16">
        <f t="shared" si="178"/>
        <v>0</v>
      </c>
      <c r="DS287" s="17">
        <f t="shared" si="164"/>
        <v>0.95</v>
      </c>
      <c r="DT287" s="16">
        <f>IF(DS287&gt;=1,VLOOKUP(BO287,'PAINEL E TARGET'!$S$1:$W$8,5,0),0)</f>
        <v>0</v>
      </c>
      <c r="DU287" s="16">
        <f t="shared" si="179"/>
        <v>615</v>
      </c>
    </row>
    <row r="288" spans="2:125" s="32" customFormat="1" x14ac:dyDescent="0.2">
      <c r="B288" s="44">
        <v>43541</v>
      </c>
      <c r="C288" s="65">
        <v>1084</v>
      </c>
      <c r="D288" s="66" t="s">
        <v>292</v>
      </c>
      <c r="E288" s="65">
        <v>115</v>
      </c>
      <c r="F288" s="65" t="s">
        <v>1018</v>
      </c>
      <c r="G288" s="67">
        <v>4661501.4599005328</v>
      </c>
      <c r="H288" s="67">
        <v>2840660.5222245385</v>
      </c>
      <c r="I288" s="67">
        <v>2541901.84</v>
      </c>
      <c r="J288" s="68">
        <v>0.89482774168643742</v>
      </c>
      <c r="K288" s="67">
        <v>587026.8264625771</v>
      </c>
      <c r="L288" s="67">
        <v>2121744.7377197607</v>
      </c>
      <c r="M288" s="67">
        <v>626314.04</v>
      </c>
      <c r="N288" s="67">
        <v>1876185.5</v>
      </c>
      <c r="O288" s="67">
        <v>4450747.9636401488</v>
      </c>
      <c r="P288" s="67">
        <v>9118.6710790000252</v>
      </c>
      <c r="Q288" s="67">
        <v>15375</v>
      </c>
      <c r="R288" s="67">
        <v>0</v>
      </c>
      <c r="S288" s="67">
        <v>1399</v>
      </c>
      <c r="T288" s="68">
        <v>0.10478481908643349</v>
      </c>
      <c r="U288" s="68">
        <v>0.10153021529030465</v>
      </c>
      <c r="V288" s="68">
        <v>0.96894012105470906</v>
      </c>
      <c r="W288" s="67">
        <v>282882.64</v>
      </c>
      <c r="X288" s="67">
        <v>252518.28999999995</v>
      </c>
      <c r="Y288" s="68">
        <v>0.89266096357132396</v>
      </c>
      <c r="Z288" s="68">
        <v>0.21440897330717296</v>
      </c>
      <c r="AA288" s="68">
        <v>0.21192451048362626</v>
      </c>
      <c r="AB288" s="68">
        <v>0.98841250538526981</v>
      </c>
      <c r="AC288" s="67">
        <v>580784.92999999993</v>
      </c>
      <c r="AD288" s="67">
        <v>530340.99</v>
      </c>
      <c r="AE288" s="68">
        <v>0.91314523260787783</v>
      </c>
      <c r="AF288" s="43">
        <v>80</v>
      </c>
      <c r="AG288" s="43">
        <v>69</v>
      </c>
      <c r="AH288" s="43">
        <v>87</v>
      </c>
      <c r="AI288" s="43">
        <v>89</v>
      </c>
      <c r="AJ288" s="67">
        <v>159936.77000000002</v>
      </c>
      <c r="AK288" s="67">
        <v>138149.84</v>
      </c>
      <c r="AL288" s="68">
        <v>0.86377785421076081</v>
      </c>
      <c r="AM288" s="67">
        <v>22484.319999999996</v>
      </c>
      <c r="AN288" s="67">
        <v>22457.14</v>
      </c>
      <c r="AO288" s="68">
        <v>0.99879115757114301</v>
      </c>
      <c r="AP288" s="67">
        <v>28159.340000000004</v>
      </c>
      <c r="AQ288" s="67">
        <v>30071.42</v>
      </c>
      <c r="AR288" s="68">
        <v>1.0679021596386844</v>
      </c>
      <c r="AS288" s="67">
        <v>72302.209999999992</v>
      </c>
      <c r="AT288" s="67">
        <v>61839.89</v>
      </c>
      <c r="AU288" s="68">
        <v>0.8552973691952156</v>
      </c>
      <c r="AV288" s="43">
        <v>7664.6500000000005</v>
      </c>
      <c r="AW288" s="43">
        <v>7933.420000000001</v>
      </c>
      <c r="AX288" s="69">
        <v>1.0350661804518146</v>
      </c>
      <c r="AY288" s="43">
        <v>587026.8264625771</v>
      </c>
      <c r="AZ288" s="43">
        <v>626314.04</v>
      </c>
      <c r="BA288" s="43">
        <v>100092.71253492386</v>
      </c>
      <c r="BB288" s="43">
        <v>100971.39999999998</v>
      </c>
      <c r="BC288" s="43">
        <v>962849.23290399322</v>
      </c>
      <c r="BD288" s="43">
        <v>164909.96100944566</v>
      </c>
      <c r="BE288" s="43">
        <v>467194.16999999993</v>
      </c>
      <c r="BF288" s="43">
        <v>959297.35000000009</v>
      </c>
      <c r="BG288" s="43">
        <v>12667.440000000002</v>
      </c>
      <c r="BH288" s="43">
        <v>148</v>
      </c>
      <c r="BI288" s="44">
        <v>43173</v>
      </c>
      <c r="BJ288" s="44">
        <v>43541</v>
      </c>
      <c r="BK288" s="44">
        <v>43172</v>
      </c>
      <c r="BL288" s="43">
        <f t="shared" si="165"/>
        <v>2543300.84</v>
      </c>
      <c r="BM288" s="43">
        <f t="shared" si="166"/>
        <v>2503898.54</v>
      </c>
      <c r="BO288" s="16" t="str">
        <f>IFERROR(VLOOKUP($C288,'PORTE LOJA'!A:B,2,0),"PORTE 1")</f>
        <v>PORTE 5</v>
      </c>
      <c r="BP288" s="16">
        <f>VLOOKUP(BO288,'PAINEL E TARGET'!$S$1:$W$8,3,0)</f>
        <v>3750</v>
      </c>
      <c r="BQ288" s="16">
        <f t="shared" si="144"/>
        <v>1</v>
      </c>
      <c r="BR288" s="16">
        <f t="shared" si="145"/>
        <v>1</v>
      </c>
      <c r="BS288" s="16">
        <f t="shared" si="146"/>
        <v>1</v>
      </c>
      <c r="BT288" s="16">
        <f t="shared" si="147"/>
        <v>1</v>
      </c>
      <c r="BU288" s="16">
        <f t="shared" si="148"/>
        <v>1</v>
      </c>
      <c r="BV288" s="16">
        <f t="shared" si="149"/>
        <v>1</v>
      </c>
      <c r="BW288" s="17" t="str">
        <f t="shared" si="167"/>
        <v>111111</v>
      </c>
      <c r="BY288" s="17">
        <f t="shared" si="150"/>
        <v>0.89500000000000002</v>
      </c>
      <c r="BZ288" s="17">
        <f t="shared" si="151"/>
        <v>0.92400000000000004</v>
      </c>
      <c r="CA288" s="17" t="str">
        <f t="shared" si="168"/>
        <v>Sem Retira</v>
      </c>
      <c r="CB288" s="17">
        <f t="shared" si="169"/>
        <v>0.92400000000000004</v>
      </c>
      <c r="CC288" s="33" t="str">
        <f>IF(CB288&gt;='PAINEL E TARGET'!$T$11,'PAINEL E TARGET'!$S$11,
IF(CB288&gt;='PAINEL E TARGET'!$T$12,'PAINEL E TARGET'!$S$12,
IF(CB288&gt;='PAINEL E TARGET'!$T$13,'PAINEL E TARGET'!$S$13,
IF(CB288&gt;='PAINEL E TARGET'!$T$14,'PAINEL E TARGET'!$S$14,
IF(CB288&gt;='PAINEL E TARGET'!$T$15,'PAINEL E TARGET'!$S$15,
IF(CB288&gt;='PAINEL E TARGET'!$T$16,'PAINEL E TARGET'!$S$16,
IF(CB288&gt;='PAINEL E TARGET'!$T$17,'PAINEL E TARGET'!$S$17,
IF(CB288&gt;='PAINEL E TARGET'!$T$18,'PAINEL E TARGET'!$S$18,'PAINEL E TARGET'!$S$19))))))))</f>
        <v>1. Fx de 90% a 99,9%</v>
      </c>
      <c r="CD288" s="17">
        <f>IFERROR(VLOOKUP($BW288,'PAINEL E TARGET'!$G$1:$Q$99,4,0),0)</f>
        <v>0.25</v>
      </c>
      <c r="CE288" s="17">
        <f>VLOOKUP(CC288,'PAINEL E TARGET'!$S$10:$U$19,3,0)</f>
        <v>0.5</v>
      </c>
      <c r="CF288" s="16">
        <f t="shared" si="170"/>
        <v>468.75</v>
      </c>
      <c r="CG288" s="17">
        <f t="shared" si="152"/>
        <v>0.86399999999999999</v>
      </c>
      <c r="CH288" s="17">
        <f t="shared" si="153"/>
        <v>0.999</v>
      </c>
      <c r="CI288" s="17">
        <f t="shared" si="154"/>
        <v>1.0680000000000001</v>
      </c>
      <c r="CJ288" s="17">
        <f t="shared" si="155"/>
        <v>0.85499999999999998</v>
      </c>
      <c r="CK288" s="17">
        <f t="shared" si="156"/>
        <v>1.0349999999999999</v>
      </c>
      <c r="CL288" s="17">
        <f t="shared" si="157"/>
        <v>0.89300000000000002</v>
      </c>
      <c r="CM288" s="16">
        <f t="shared" si="158"/>
        <v>5</v>
      </c>
      <c r="CN288" s="17" t="str">
        <f t="shared" si="171"/>
        <v>ok</v>
      </c>
      <c r="CO288" s="17">
        <f t="shared" si="172"/>
        <v>0.89300000000000002</v>
      </c>
      <c r="CP288" s="33" t="str">
        <f>IF(CO288&gt;='PAINEL E TARGET'!$T$11,'PAINEL E TARGET'!$S$11,
IF(CO288&gt;='PAINEL E TARGET'!$T$12,'PAINEL E TARGET'!$S$12,
IF(CO288&gt;='PAINEL E TARGET'!$T$13,'PAINEL E TARGET'!$S$13,
IF(CO288&gt;='PAINEL E TARGET'!$T$14,'PAINEL E TARGET'!$S$14,
IF(CO288&gt;='PAINEL E TARGET'!$T$15,'PAINEL E TARGET'!$S$15,
IF(CO288&gt;='PAINEL E TARGET'!$T$16,'PAINEL E TARGET'!$S$16,
IF(CO288&gt;='PAINEL E TARGET'!$T$17,'PAINEL E TARGET'!$S$17,
IF(CO288&gt;='PAINEL E TARGET'!$T$18,'PAINEL E TARGET'!$S$18,'PAINEL E TARGET'!$S$19))))))))</f>
        <v>Não elegível</v>
      </c>
      <c r="CQ288" s="17">
        <f>IFERROR(VLOOKUP($BW288,'PAINEL E TARGET'!$G$1:$Q$99,5,0),0)</f>
        <v>0.25</v>
      </c>
      <c r="CR288" s="17">
        <f>VLOOKUP(CP288,'PAINEL E TARGET'!$S$10:$U$19,3,0)</f>
        <v>0</v>
      </c>
      <c r="CS288" s="16">
        <f t="shared" si="173"/>
        <v>0</v>
      </c>
      <c r="CT288" s="17">
        <f t="shared" si="159"/>
        <v>0.91300000000000003</v>
      </c>
      <c r="CU288" s="33" t="str">
        <f>IF(CT288&gt;='PAINEL E TARGET'!$T$11,'PAINEL E TARGET'!$S$11,
IF(CT288&gt;='PAINEL E TARGET'!$T$12,'PAINEL E TARGET'!$S$12,
IF(CT288&gt;='PAINEL E TARGET'!$T$13,'PAINEL E TARGET'!$S$13,
IF(CT288&gt;='PAINEL E TARGET'!$T$14,'PAINEL E TARGET'!$S$14,
IF(CT288&gt;='PAINEL E TARGET'!$T$15,'PAINEL E TARGET'!$S$15,
IF(CT288&gt;='PAINEL E TARGET'!$T$16,'PAINEL E TARGET'!$S$16,
IF(CT288&gt;='PAINEL E TARGET'!$T$17,'PAINEL E TARGET'!$S$17,
IF(CT288&gt;='PAINEL E TARGET'!$T$18,'PAINEL E TARGET'!$S$18,'PAINEL E TARGET'!$S$19))))))))</f>
        <v>1. Fx de 90% a 99,9%</v>
      </c>
      <c r="CV288" s="17">
        <f>IFERROR(VLOOKUP($BW288,'PAINEL E TARGET'!$G$1:$Q$99,6,0),0)</f>
        <v>0.2</v>
      </c>
      <c r="CW288" s="17">
        <f>VLOOKUP(CU288,'PAINEL E TARGET'!$S$10:$U$19,3,0)</f>
        <v>0.5</v>
      </c>
      <c r="CX288" s="16">
        <f t="shared" si="174"/>
        <v>375</v>
      </c>
      <c r="CY288" s="17">
        <f t="shared" si="160"/>
        <v>1.0669999999999999</v>
      </c>
      <c r="CZ288" s="33" t="str">
        <f>IF(CY288&gt;='PAINEL E TARGET'!$T$11,'PAINEL E TARGET'!$S$11,
IF(CY288&gt;='PAINEL E TARGET'!$T$12,'PAINEL E TARGET'!$S$12,
IF(CY288&gt;='PAINEL E TARGET'!$T$13,'PAINEL E TARGET'!$S$13,
IF(CY288&gt;='PAINEL E TARGET'!$T$14,'PAINEL E TARGET'!$S$14,
IF(CY288&gt;='PAINEL E TARGET'!$T$15,'PAINEL E TARGET'!$S$15,
IF(CY288&gt;='PAINEL E TARGET'!$T$16,'PAINEL E TARGET'!$S$16,
IF(CY288&gt;='PAINEL E TARGET'!$T$17,'PAINEL E TARGET'!$S$17,
IF(CY288&gt;='PAINEL E TARGET'!$T$18,'PAINEL E TARGET'!$S$18,'PAINEL E TARGET'!$S$19))))))))</f>
        <v>3. Fx de 105% a 109,9%</v>
      </c>
      <c r="DA288" s="17">
        <f>IFERROR(VLOOKUP($BW288,'PAINEL E TARGET'!$G$1:$Q$99,7,0),0)</f>
        <v>0.15</v>
      </c>
      <c r="DB288" s="17">
        <f>VLOOKUP(CZ288,'PAINEL E TARGET'!$S$10:$U$19,3,0)</f>
        <v>1.1000000000000001</v>
      </c>
      <c r="DC288" s="16">
        <f t="shared" si="175"/>
        <v>618.75</v>
      </c>
      <c r="DD288" s="17">
        <f t="shared" si="161"/>
        <v>1.0089999999999999</v>
      </c>
      <c r="DE288" s="33" t="str">
        <f>IF(DD288&gt;='PAINEL E TARGET'!$T$11,'PAINEL E TARGET'!$S$11,
IF(DD288&gt;='PAINEL E TARGET'!$T$12,'PAINEL E TARGET'!$S$12,
IF(DD288&gt;='PAINEL E TARGET'!$T$13,'PAINEL E TARGET'!$S$13,
IF(DD288&gt;='PAINEL E TARGET'!$T$14,'PAINEL E TARGET'!$S$14,
IF(DD288&gt;='PAINEL E TARGET'!$T$15,'PAINEL E TARGET'!$S$15,
IF(DD288&gt;='PAINEL E TARGET'!$T$16,'PAINEL E TARGET'!$S$16,
IF(DD288&gt;='PAINEL E TARGET'!$T$17,'PAINEL E TARGET'!$S$17,
IF(DD288&gt;='PAINEL E TARGET'!$T$18,'PAINEL E TARGET'!$S$18,'PAINEL E TARGET'!$S$19))))))))</f>
        <v>2. Fx de 100% a 104,9%</v>
      </c>
      <c r="DF288" s="17">
        <f>IFERROR(VLOOKUP($BW288,'PAINEL E TARGET'!$G$1:$Q$99,8,0),0)</f>
        <v>0.1</v>
      </c>
      <c r="DG288" s="17">
        <f>VLOOKUP(DE288,'PAINEL E TARGET'!$S$10:$U$19,3,0)</f>
        <v>1</v>
      </c>
      <c r="DH288" s="16">
        <f t="shared" si="176"/>
        <v>375</v>
      </c>
      <c r="DI288" s="17">
        <f t="shared" si="162"/>
        <v>1.0229999999999999</v>
      </c>
      <c r="DJ288" s="33" t="str">
        <f>IF(DI288&gt;='PAINEL E TARGET'!$T$11,'PAINEL E TARGET'!$S$11,
IF(DI288&gt;='PAINEL E TARGET'!$T$12,'PAINEL E TARGET'!$S$12,
IF(DI288&gt;='PAINEL E TARGET'!$T$13,'PAINEL E TARGET'!$S$13,
IF(DI288&gt;='PAINEL E TARGET'!$T$14,'PAINEL E TARGET'!$S$14,
IF(DI288&gt;='PAINEL E TARGET'!$T$15,'PAINEL E TARGET'!$S$15,
IF(DI288&gt;='PAINEL E TARGET'!$T$16,'PAINEL E TARGET'!$S$16,
IF(DI288&gt;='PAINEL E TARGET'!$T$17,'PAINEL E TARGET'!$S$17,
IF(DI288&gt;='PAINEL E TARGET'!$T$18,'PAINEL E TARGET'!$S$18,'PAINEL E TARGET'!$S$19))))))))</f>
        <v>2. Fx de 100% a 104,9%</v>
      </c>
      <c r="DK288" s="17">
        <f>IFERROR(VLOOKUP($BW288,'PAINEL E TARGET'!$G$1:$Q$99,9,0),0)</f>
        <v>0.05</v>
      </c>
      <c r="DL288" s="17">
        <f>VLOOKUP(DJ288,'PAINEL E TARGET'!$S$10:$U$19,3,0)</f>
        <v>1</v>
      </c>
      <c r="DM288" s="16">
        <f t="shared" si="177"/>
        <v>187.5</v>
      </c>
      <c r="DN288" s="17">
        <f t="shared" si="163"/>
        <v>1.0349999999999999</v>
      </c>
      <c r="DO288" s="33" t="str">
        <f>IF(DN288&gt;='PAINEL E TARGET'!$T$11,'PAINEL E TARGET'!$S$11,
IF(DN288&gt;='PAINEL E TARGET'!$T$12,'PAINEL E TARGET'!$S$12,
IF(DN288&gt;='PAINEL E TARGET'!$T$13,'PAINEL E TARGET'!$S$13,
IF(DN288&gt;='PAINEL E TARGET'!$T$14,'PAINEL E TARGET'!$S$14,
IF(DN288&gt;='PAINEL E TARGET'!$T$15,'PAINEL E TARGET'!$S$15,
IF(DN288&gt;='PAINEL E TARGET'!$T$16,'PAINEL E TARGET'!$S$16,
IF(DN288&gt;='PAINEL E TARGET'!$T$17,'PAINEL E TARGET'!$S$17,
IF(DN288&gt;='PAINEL E TARGET'!$T$18,'PAINEL E TARGET'!$S$18,'PAINEL E TARGET'!$S$19))))))))</f>
        <v>2. Fx de 100% a 104,9%</v>
      </c>
      <c r="DP288" s="17">
        <f>IFERROR(VLOOKUP($BW288,'PAINEL E TARGET'!$G$1:$Q$99,10,0),0)</f>
        <v>0</v>
      </c>
      <c r="DQ288" s="17">
        <f>VLOOKUP(DO288,'PAINEL E TARGET'!$S$10:$U$19,3,0)</f>
        <v>1</v>
      </c>
      <c r="DR288" s="16">
        <f t="shared" si="178"/>
        <v>0</v>
      </c>
      <c r="DS288" s="17">
        <f t="shared" si="164"/>
        <v>0.86299999999999999</v>
      </c>
      <c r="DT288" s="16">
        <f>IF(DS288&gt;=1,VLOOKUP(BO288,'PAINEL E TARGET'!$S$1:$W$8,5,0),0)</f>
        <v>0</v>
      </c>
      <c r="DU288" s="16">
        <f t="shared" si="179"/>
        <v>2025</v>
      </c>
    </row>
    <row r="289" spans="2:125" s="32" customFormat="1" x14ac:dyDescent="0.2">
      <c r="B289" s="44">
        <v>43541</v>
      </c>
      <c r="C289" s="65">
        <v>1085</v>
      </c>
      <c r="D289" s="66" t="s">
        <v>293</v>
      </c>
      <c r="E289" s="65">
        <v>112</v>
      </c>
      <c r="F289" s="65" t="s">
        <v>1018</v>
      </c>
      <c r="G289" s="67">
        <v>2777835.3385251923</v>
      </c>
      <c r="H289" s="67">
        <v>1627760.9033626036</v>
      </c>
      <c r="I289" s="67">
        <v>1425491.89</v>
      </c>
      <c r="J289" s="68">
        <v>0.87573788451070456</v>
      </c>
      <c r="K289" s="67">
        <v>211346.13679115154</v>
      </c>
      <c r="L289" s="67">
        <v>1325502.6957372737</v>
      </c>
      <c r="M289" s="67">
        <v>192724.53</v>
      </c>
      <c r="N289" s="67">
        <v>1211616.4300000002</v>
      </c>
      <c r="O289" s="67">
        <v>2627061.3941560052</v>
      </c>
      <c r="P289" s="67">
        <v>8900.3059465695515</v>
      </c>
      <c r="Q289" s="67">
        <v>0</v>
      </c>
      <c r="R289" s="67">
        <v>0</v>
      </c>
      <c r="S289" s="67">
        <v>0</v>
      </c>
      <c r="T289" s="68">
        <v>0.10392571296575878</v>
      </c>
      <c r="U289" s="68">
        <v>8.5889149028310033E-2</v>
      </c>
      <c r="V289" s="68">
        <v>0.82644753235042612</v>
      </c>
      <c r="W289" s="67">
        <v>158793.13999999998</v>
      </c>
      <c r="X289" s="67">
        <v>120617.65</v>
      </c>
      <c r="Y289" s="68">
        <v>0.75958980343861204</v>
      </c>
      <c r="Z289" s="68">
        <v>0.20998028118945214</v>
      </c>
      <c r="AA289" s="68">
        <v>0.19228920731614921</v>
      </c>
      <c r="AB289" s="68">
        <v>0.91574887997534693</v>
      </c>
      <c r="AC289" s="67">
        <v>322707.95</v>
      </c>
      <c r="AD289" s="67">
        <v>270039.61000000004</v>
      </c>
      <c r="AE289" s="68">
        <v>0.83679255500213134</v>
      </c>
      <c r="AF289" s="43">
        <v>80</v>
      </c>
      <c r="AG289" s="43">
        <v>76</v>
      </c>
      <c r="AH289" s="43">
        <v>51</v>
      </c>
      <c r="AI289" s="43">
        <v>36</v>
      </c>
      <c r="AJ289" s="67">
        <v>94721.750000000015</v>
      </c>
      <c r="AK289" s="67">
        <v>72971</v>
      </c>
      <c r="AL289" s="68">
        <v>0.77037216901081318</v>
      </c>
      <c r="AM289" s="67">
        <v>25338.02</v>
      </c>
      <c r="AN289" s="67">
        <v>18717.3</v>
      </c>
      <c r="AO289" s="68">
        <v>0.73870412920978035</v>
      </c>
      <c r="AP289" s="67">
        <v>4610.32</v>
      </c>
      <c r="AQ289" s="67">
        <v>3117.87</v>
      </c>
      <c r="AR289" s="68">
        <v>0.67628060525082856</v>
      </c>
      <c r="AS289" s="67">
        <v>34123.050000000003</v>
      </c>
      <c r="AT289" s="67">
        <v>25811.480000000003</v>
      </c>
      <c r="AU289" s="68">
        <v>0.75642359050553809</v>
      </c>
      <c r="AV289" s="43">
        <v>2249.83</v>
      </c>
      <c r="AW289" s="43">
        <v>1454.72</v>
      </c>
      <c r="AX289" s="69">
        <v>0.64659107577016939</v>
      </c>
      <c r="AY289" s="43">
        <v>211346.13679115154</v>
      </c>
      <c r="AZ289" s="43">
        <v>192724.53</v>
      </c>
      <c r="BA289" s="43">
        <v>65944.646905719303</v>
      </c>
      <c r="BB289" s="43">
        <v>78375.77</v>
      </c>
      <c r="BC289" s="43">
        <v>361336.0124823635</v>
      </c>
      <c r="BD289" s="43">
        <v>113053.31874740755</v>
      </c>
      <c r="BE289" s="43">
        <v>272552.71999999997</v>
      </c>
      <c r="BF289" s="43">
        <v>553983.98</v>
      </c>
      <c r="BG289" s="43">
        <v>3860.9799999999991</v>
      </c>
      <c r="BH289" s="43">
        <v>87</v>
      </c>
      <c r="BI289" s="44">
        <v>43173</v>
      </c>
      <c r="BJ289" s="44">
        <v>43541</v>
      </c>
      <c r="BK289" s="44">
        <v>43172</v>
      </c>
      <c r="BL289" s="43">
        <f t="shared" si="165"/>
        <v>1425491.89</v>
      </c>
      <c r="BM289" s="43">
        <f t="shared" si="166"/>
        <v>1404340.9600000002</v>
      </c>
      <c r="BO289" s="16" t="str">
        <f>IFERROR(VLOOKUP($C289,'PORTE LOJA'!A:B,2,0),"PORTE 1")</f>
        <v>PORTE 4</v>
      </c>
      <c r="BP289" s="16">
        <f>VLOOKUP(BO289,'PAINEL E TARGET'!$S$1:$W$8,3,0)</f>
        <v>3000</v>
      </c>
      <c r="BQ289" s="16">
        <f t="shared" si="144"/>
        <v>1</v>
      </c>
      <c r="BR289" s="16">
        <f t="shared" si="145"/>
        <v>1</v>
      </c>
      <c r="BS289" s="16">
        <f t="shared" si="146"/>
        <v>1</v>
      </c>
      <c r="BT289" s="16">
        <f t="shared" si="147"/>
        <v>1</v>
      </c>
      <c r="BU289" s="16">
        <f t="shared" si="148"/>
        <v>1</v>
      </c>
      <c r="BV289" s="16">
        <f t="shared" si="149"/>
        <v>1</v>
      </c>
      <c r="BW289" s="17" t="str">
        <f t="shared" si="167"/>
        <v>111111</v>
      </c>
      <c r="BY289" s="17">
        <f t="shared" si="150"/>
        <v>0.876</v>
      </c>
      <c r="BZ289" s="17">
        <f t="shared" si="151"/>
        <v>0.91400000000000003</v>
      </c>
      <c r="CA289" s="17" t="str">
        <f t="shared" si="168"/>
        <v>Sem Retira</v>
      </c>
      <c r="CB289" s="17">
        <f t="shared" si="169"/>
        <v>0.91400000000000003</v>
      </c>
      <c r="CC289" s="33" t="str">
        <f>IF(CB289&gt;='PAINEL E TARGET'!$T$11,'PAINEL E TARGET'!$S$11,
IF(CB289&gt;='PAINEL E TARGET'!$T$12,'PAINEL E TARGET'!$S$12,
IF(CB289&gt;='PAINEL E TARGET'!$T$13,'PAINEL E TARGET'!$S$13,
IF(CB289&gt;='PAINEL E TARGET'!$T$14,'PAINEL E TARGET'!$S$14,
IF(CB289&gt;='PAINEL E TARGET'!$T$15,'PAINEL E TARGET'!$S$15,
IF(CB289&gt;='PAINEL E TARGET'!$T$16,'PAINEL E TARGET'!$S$16,
IF(CB289&gt;='PAINEL E TARGET'!$T$17,'PAINEL E TARGET'!$S$17,
IF(CB289&gt;='PAINEL E TARGET'!$T$18,'PAINEL E TARGET'!$S$18,'PAINEL E TARGET'!$S$19))))))))</f>
        <v>1. Fx de 90% a 99,9%</v>
      </c>
      <c r="CD289" s="17">
        <f>IFERROR(VLOOKUP($BW289,'PAINEL E TARGET'!$G$1:$Q$99,4,0),0)</f>
        <v>0.25</v>
      </c>
      <c r="CE289" s="17">
        <f>VLOOKUP(CC289,'PAINEL E TARGET'!$S$10:$U$19,3,0)</f>
        <v>0.5</v>
      </c>
      <c r="CF289" s="16">
        <f t="shared" si="170"/>
        <v>375</v>
      </c>
      <c r="CG289" s="17">
        <f t="shared" si="152"/>
        <v>0.77</v>
      </c>
      <c r="CH289" s="17">
        <f t="shared" si="153"/>
        <v>0.73899999999999999</v>
      </c>
      <c r="CI289" s="17">
        <f t="shared" si="154"/>
        <v>0.67600000000000005</v>
      </c>
      <c r="CJ289" s="17">
        <f t="shared" si="155"/>
        <v>0.75600000000000001</v>
      </c>
      <c r="CK289" s="17">
        <f t="shared" si="156"/>
        <v>0.64700000000000002</v>
      </c>
      <c r="CL289" s="17">
        <f t="shared" si="157"/>
        <v>0.76</v>
      </c>
      <c r="CM289" s="16">
        <f t="shared" si="158"/>
        <v>3</v>
      </c>
      <c r="CN289" s="17" t="str">
        <f t="shared" si="171"/>
        <v>não ok</v>
      </c>
      <c r="CO289" s="17">
        <f t="shared" si="172"/>
        <v>0</v>
      </c>
      <c r="CP289" s="33" t="str">
        <f>IF(CO289&gt;='PAINEL E TARGET'!$T$11,'PAINEL E TARGET'!$S$11,
IF(CO289&gt;='PAINEL E TARGET'!$T$12,'PAINEL E TARGET'!$S$12,
IF(CO289&gt;='PAINEL E TARGET'!$T$13,'PAINEL E TARGET'!$S$13,
IF(CO289&gt;='PAINEL E TARGET'!$T$14,'PAINEL E TARGET'!$S$14,
IF(CO289&gt;='PAINEL E TARGET'!$T$15,'PAINEL E TARGET'!$S$15,
IF(CO289&gt;='PAINEL E TARGET'!$T$16,'PAINEL E TARGET'!$S$16,
IF(CO289&gt;='PAINEL E TARGET'!$T$17,'PAINEL E TARGET'!$S$17,
IF(CO289&gt;='PAINEL E TARGET'!$T$18,'PAINEL E TARGET'!$S$18,'PAINEL E TARGET'!$S$19))))))))</f>
        <v>Não elegível</v>
      </c>
      <c r="CQ289" s="17">
        <f>IFERROR(VLOOKUP($BW289,'PAINEL E TARGET'!$G$1:$Q$99,5,0),0)</f>
        <v>0.25</v>
      </c>
      <c r="CR289" s="17">
        <f>VLOOKUP(CP289,'PAINEL E TARGET'!$S$10:$U$19,3,0)</f>
        <v>0</v>
      </c>
      <c r="CS289" s="16">
        <f t="shared" si="173"/>
        <v>0</v>
      </c>
      <c r="CT289" s="17">
        <f t="shared" si="159"/>
        <v>0.83699999999999997</v>
      </c>
      <c r="CU289" s="33" t="str">
        <f>IF(CT289&gt;='PAINEL E TARGET'!$T$11,'PAINEL E TARGET'!$S$11,
IF(CT289&gt;='PAINEL E TARGET'!$T$12,'PAINEL E TARGET'!$S$12,
IF(CT289&gt;='PAINEL E TARGET'!$T$13,'PAINEL E TARGET'!$S$13,
IF(CT289&gt;='PAINEL E TARGET'!$T$14,'PAINEL E TARGET'!$S$14,
IF(CT289&gt;='PAINEL E TARGET'!$T$15,'PAINEL E TARGET'!$S$15,
IF(CT289&gt;='PAINEL E TARGET'!$T$16,'PAINEL E TARGET'!$S$16,
IF(CT289&gt;='PAINEL E TARGET'!$T$17,'PAINEL E TARGET'!$S$17,
IF(CT289&gt;='PAINEL E TARGET'!$T$18,'PAINEL E TARGET'!$S$18,'PAINEL E TARGET'!$S$19))))))))</f>
        <v>Não elegível</v>
      </c>
      <c r="CV289" s="17">
        <f>IFERROR(VLOOKUP($BW289,'PAINEL E TARGET'!$G$1:$Q$99,6,0),0)</f>
        <v>0.2</v>
      </c>
      <c r="CW289" s="17">
        <f>VLOOKUP(CU289,'PAINEL E TARGET'!$S$10:$U$19,3,0)</f>
        <v>0</v>
      </c>
      <c r="CX289" s="16">
        <f t="shared" si="174"/>
        <v>0</v>
      </c>
      <c r="CY289" s="17">
        <f t="shared" si="160"/>
        <v>0.91200000000000003</v>
      </c>
      <c r="CZ289" s="33" t="str">
        <f>IF(CY289&gt;='PAINEL E TARGET'!$T$11,'PAINEL E TARGET'!$S$11,
IF(CY289&gt;='PAINEL E TARGET'!$T$12,'PAINEL E TARGET'!$S$12,
IF(CY289&gt;='PAINEL E TARGET'!$T$13,'PAINEL E TARGET'!$S$13,
IF(CY289&gt;='PAINEL E TARGET'!$T$14,'PAINEL E TARGET'!$S$14,
IF(CY289&gt;='PAINEL E TARGET'!$T$15,'PAINEL E TARGET'!$S$15,
IF(CY289&gt;='PAINEL E TARGET'!$T$16,'PAINEL E TARGET'!$S$16,
IF(CY289&gt;='PAINEL E TARGET'!$T$17,'PAINEL E TARGET'!$S$17,
IF(CY289&gt;='PAINEL E TARGET'!$T$18,'PAINEL E TARGET'!$S$18,'PAINEL E TARGET'!$S$19))))))))</f>
        <v>1. Fx de 90% a 99,9%</v>
      </c>
      <c r="DA289" s="17">
        <f>IFERROR(VLOOKUP($BW289,'PAINEL E TARGET'!$G$1:$Q$99,7,0),0)</f>
        <v>0.15</v>
      </c>
      <c r="DB289" s="17">
        <f>VLOOKUP(CZ289,'PAINEL E TARGET'!$S$10:$U$19,3,0)</f>
        <v>0.5</v>
      </c>
      <c r="DC289" s="16">
        <f t="shared" si="175"/>
        <v>225</v>
      </c>
      <c r="DD289" s="17">
        <f t="shared" si="161"/>
        <v>1.1890000000000001</v>
      </c>
      <c r="DE289" s="33" t="str">
        <f>IF(DD289&gt;='PAINEL E TARGET'!$T$11,'PAINEL E TARGET'!$S$11,
IF(DD289&gt;='PAINEL E TARGET'!$T$12,'PAINEL E TARGET'!$S$12,
IF(DD289&gt;='PAINEL E TARGET'!$T$13,'PAINEL E TARGET'!$S$13,
IF(DD289&gt;='PAINEL E TARGET'!$T$14,'PAINEL E TARGET'!$S$14,
IF(DD289&gt;='PAINEL E TARGET'!$T$15,'PAINEL E TARGET'!$S$15,
IF(DD289&gt;='PAINEL E TARGET'!$T$16,'PAINEL E TARGET'!$S$16,
IF(DD289&gt;='PAINEL E TARGET'!$T$17,'PAINEL E TARGET'!$S$17,
IF(DD289&gt;='PAINEL E TARGET'!$T$18,'PAINEL E TARGET'!$S$18,'PAINEL E TARGET'!$S$19))))))))</f>
        <v>5. Fx de 115% a 119,9%</v>
      </c>
      <c r="DF289" s="17">
        <f>IFERROR(VLOOKUP($BW289,'PAINEL E TARGET'!$G$1:$Q$99,8,0),0)</f>
        <v>0.1</v>
      </c>
      <c r="DG289" s="17">
        <f>VLOOKUP(DE289,'PAINEL E TARGET'!$S$10:$U$19,3,0)</f>
        <v>1.3</v>
      </c>
      <c r="DH289" s="16">
        <f t="shared" si="176"/>
        <v>390</v>
      </c>
      <c r="DI289" s="17">
        <f t="shared" si="162"/>
        <v>0.70599999999999996</v>
      </c>
      <c r="DJ289" s="33" t="str">
        <f>IF(DI289&gt;='PAINEL E TARGET'!$T$11,'PAINEL E TARGET'!$S$11,
IF(DI289&gt;='PAINEL E TARGET'!$T$12,'PAINEL E TARGET'!$S$12,
IF(DI289&gt;='PAINEL E TARGET'!$T$13,'PAINEL E TARGET'!$S$13,
IF(DI289&gt;='PAINEL E TARGET'!$T$14,'PAINEL E TARGET'!$S$14,
IF(DI289&gt;='PAINEL E TARGET'!$T$15,'PAINEL E TARGET'!$S$15,
IF(DI289&gt;='PAINEL E TARGET'!$T$16,'PAINEL E TARGET'!$S$16,
IF(DI289&gt;='PAINEL E TARGET'!$T$17,'PAINEL E TARGET'!$S$17,
IF(DI289&gt;='PAINEL E TARGET'!$T$18,'PAINEL E TARGET'!$S$18,'PAINEL E TARGET'!$S$19))))))))</f>
        <v>Não elegível</v>
      </c>
      <c r="DK289" s="17">
        <f>IFERROR(VLOOKUP($BW289,'PAINEL E TARGET'!$G$1:$Q$99,9,0),0)</f>
        <v>0.05</v>
      </c>
      <c r="DL289" s="17">
        <f>VLOOKUP(DJ289,'PAINEL E TARGET'!$S$10:$U$19,3,0)</f>
        <v>0</v>
      </c>
      <c r="DM289" s="16">
        <f t="shared" si="177"/>
        <v>0</v>
      </c>
      <c r="DN289" s="17">
        <f t="shared" si="163"/>
        <v>0.64700000000000002</v>
      </c>
      <c r="DO289" s="33" t="str">
        <f>IF(DN289&gt;='PAINEL E TARGET'!$T$11,'PAINEL E TARGET'!$S$11,
IF(DN289&gt;='PAINEL E TARGET'!$T$12,'PAINEL E TARGET'!$S$12,
IF(DN289&gt;='PAINEL E TARGET'!$T$13,'PAINEL E TARGET'!$S$13,
IF(DN289&gt;='PAINEL E TARGET'!$T$14,'PAINEL E TARGET'!$S$14,
IF(DN289&gt;='PAINEL E TARGET'!$T$15,'PAINEL E TARGET'!$S$15,
IF(DN289&gt;='PAINEL E TARGET'!$T$16,'PAINEL E TARGET'!$S$16,
IF(DN289&gt;='PAINEL E TARGET'!$T$17,'PAINEL E TARGET'!$S$17,
IF(DN289&gt;='PAINEL E TARGET'!$T$18,'PAINEL E TARGET'!$S$18,'PAINEL E TARGET'!$S$19))))))))</f>
        <v>Não elegível</v>
      </c>
      <c r="DP289" s="17">
        <f>IFERROR(VLOOKUP($BW289,'PAINEL E TARGET'!$G$1:$Q$99,10,0),0)</f>
        <v>0</v>
      </c>
      <c r="DQ289" s="17">
        <f>VLOOKUP(DO289,'PAINEL E TARGET'!$S$10:$U$19,3,0)</f>
        <v>0</v>
      </c>
      <c r="DR289" s="16">
        <f t="shared" si="178"/>
        <v>0</v>
      </c>
      <c r="DS289" s="17">
        <f t="shared" si="164"/>
        <v>0.95</v>
      </c>
      <c r="DT289" s="16">
        <f>IF(DS289&gt;=1,VLOOKUP(BO289,'PAINEL E TARGET'!$S$1:$W$8,5,0),0)</f>
        <v>0</v>
      </c>
      <c r="DU289" s="16">
        <f t="shared" si="179"/>
        <v>990</v>
      </c>
    </row>
    <row r="290" spans="2:125" s="32" customFormat="1" x14ac:dyDescent="0.2">
      <c r="B290" s="44">
        <v>43541</v>
      </c>
      <c r="C290" s="65">
        <v>1086</v>
      </c>
      <c r="D290" s="66" t="s">
        <v>294</v>
      </c>
      <c r="E290" s="65">
        <v>312</v>
      </c>
      <c r="F290" s="65" t="s">
        <v>943</v>
      </c>
      <c r="G290" s="67">
        <v>2602765.5584210898</v>
      </c>
      <c r="H290" s="67">
        <v>1610507.2184024043</v>
      </c>
      <c r="I290" s="67">
        <v>1355580.7800000003</v>
      </c>
      <c r="J290" s="68">
        <v>0.84171046519413506</v>
      </c>
      <c r="K290" s="67">
        <v>287640.24025579309</v>
      </c>
      <c r="L290" s="67">
        <v>1203766.8807633335</v>
      </c>
      <c r="M290" s="67">
        <v>272806.59000000003</v>
      </c>
      <c r="N290" s="67">
        <v>1036679.9900000001</v>
      </c>
      <c r="O290" s="67">
        <v>2414741.1970586027</v>
      </c>
      <c r="P290" s="67" t="s">
        <v>1082</v>
      </c>
      <c r="Q290" s="67" t="s">
        <v>1082</v>
      </c>
      <c r="R290" s="67">
        <v>0</v>
      </c>
      <c r="S290" s="67">
        <v>0</v>
      </c>
      <c r="T290" s="68">
        <v>9.7789508943969802E-2</v>
      </c>
      <c r="U290" s="68">
        <v>8.1647167395942313E-2</v>
      </c>
      <c r="V290" s="68">
        <v>0.83492767555181691</v>
      </c>
      <c r="W290" s="67">
        <v>145843.97000000003</v>
      </c>
      <c r="X290" s="67">
        <v>106915.87</v>
      </c>
      <c r="Y290" s="68">
        <v>0.73308392523873267</v>
      </c>
      <c r="Z290" s="68">
        <v>0.16395801424959416</v>
      </c>
      <c r="AA290" s="68">
        <v>0.14780444714446786</v>
      </c>
      <c r="AB290" s="68">
        <v>0.90147741677002968</v>
      </c>
      <c r="AC290" s="67">
        <v>244528.14999999997</v>
      </c>
      <c r="AD290" s="67">
        <v>193547.93999999997</v>
      </c>
      <c r="AE290" s="68">
        <v>0.79151598701417403</v>
      </c>
      <c r="AF290" s="43">
        <v>80</v>
      </c>
      <c r="AG290" s="43">
        <v>72</v>
      </c>
      <c r="AH290" s="43">
        <v>47</v>
      </c>
      <c r="AI290" s="43">
        <v>40</v>
      </c>
      <c r="AJ290" s="67">
        <v>62736.850000000013</v>
      </c>
      <c r="AK290" s="67">
        <v>42554</v>
      </c>
      <c r="AL290" s="68">
        <v>0.67829353880534315</v>
      </c>
      <c r="AM290" s="67">
        <v>21922.100000000002</v>
      </c>
      <c r="AN290" s="67">
        <v>15231.48</v>
      </c>
      <c r="AO290" s="68">
        <v>0.69480022443105349</v>
      </c>
      <c r="AP290" s="67">
        <v>8245.9699999999993</v>
      </c>
      <c r="AQ290" s="67">
        <v>4797.8999999999996</v>
      </c>
      <c r="AR290" s="68">
        <v>0.58184786022748081</v>
      </c>
      <c r="AS290" s="67">
        <v>52939.05</v>
      </c>
      <c r="AT290" s="67">
        <v>44332.490000000005</v>
      </c>
      <c r="AU290" s="68">
        <v>0.83742511435320433</v>
      </c>
      <c r="AV290" s="43">
        <v>3475.64</v>
      </c>
      <c r="AW290" s="43">
        <v>3904.2199999999989</v>
      </c>
      <c r="AX290" s="69">
        <v>1.1233096638316968</v>
      </c>
      <c r="AY290" s="43">
        <v>287640.24025579309</v>
      </c>
      <c r="AZ290" s="43">
        <v>272806.58999999997</v>
      </c>
      <c r="BA290" s="43">
        <v>45400.977501240217</v>
      </c>
      <c r="BB290" s="43">
        <v>48707.229999999996</v>
      </c>
      <c r="BC290" s="43">
        <v>465292.79570977559</v>
      </c>
      <c r="BD290" s="43">
        <v>73758.223493246216</v>
      </c>
      <c r="BE290" s="43">
        <v>237709.17</v>
      </c>
      <c r="BF290" s="43">
        <v>398553.39999999997</v>
      </c>
      <c r="BG290" s="43">
        <v>5653.1299999999983</v>
      </c>
      <c r="BH290" s="43">
        <v>74</v>
      </c>
      <c r="BI290" s="44">
        <v>43173</v>
      </c>
      <c r="BJ290" s="44">
        <v>43541</v>
      </c>
      <c r="BK290" s="44">
        <v>43172</v>
      </c>
      <c r="BL290" s="43">
        <f t="shared" si="165"/>
        <v>1355580.7800000003</v>
      </c>
      <c r="BM290" s="43">
        <f t="shared" si="166"/>
        <v>1309486.58</v>
      </c>
      <c r="BO290" s="16" t="str">
        <f>IFERROR(VLOOKUP($C290,'PORTE LOJA'!A:B,2,0),"PORTE 1")</f>
        <v>PORTE 4</v>
      </c>
      <c r="BP290" s="16">
        <f>VLOOKUP(BO290,'PAINEL E TARGET'!$S$1:$W$8,3,0)</f>
        <v>3000</v>
      </c>
      <c r="BQ290" s="16">
        <f t="shared" si="144"/>
        <v>1</v>
      </c>
      <c r="BR290" s="16">
        <f t="shared" si="145"/>
        <v>1</v>
      </c>
      <c r="BS290" s="16">
        <f t="shared" si="146"/>
        <v>1</v>
      </c>
      <c r="BT290" s="16">
        <f t="shared" si="147"/>
        <v>1</v>
      </c>
      <c r="BU290" s="16">
        <f t="shared" si="148"/>
        <v>1</v>
      </c>
      <c r="BV290" s="16">
        <f t="shared" si="149"/>
        <v>1</v>
      </c>
      <c r="BW290" s="17" t="str">
        <f t="shared" si="167"/>
        <v>111111</v>
      </c>
      <c r="BY290" s="17">
        <f t="shared" si="150"/>
        <v>0.84199999999999997</v>
      </c>
      <c r="BZ290" s="17">
        <f t="shared" si="151"/>
        <v>0.878</v>
      </c>
      <c r="CA290" s="17" t="str">
        <f t="shared" si="168"/>
        <v>Sem Retira</v>
      </c>
      <c r="CB290" s="17">
        <f t="shared" si="169"/>
        <v>0.878</v>
      </c>
      <c r="CC290" s="33" t="str">
        <f>IF(CB290&gt;='PAINEL E TARGET'!$T$11,'PAINEL E TARGET'!$S$11,
IF(CB290&gt;='PAINEL E TARGET'!$T$12,'PAINEL E TARGET'!$S$12,
IF(CB290&gt;='PAINEL E TARGET'!$T$13,'PAINEL E TARGET'!$S$13,
IF(CB290&gt;='PAINEL E TARGET'!$T$14,'PAINEL E TARGET'!$S$14,
IF(CB290&gt;='PAINEL E TARGET'!$T$15,'PAINEL E TARGET'!$S$15,
IF(CB290&gt;='PAINEL E TARGET'!$T$16,'PAINEL E TARGET'!$S$16,
IF(CB290&gt;='PAINEL E TARGET'!$T$17,'PAINEL E TARGET'!$S$17,
IF(CB290&gt;='PAINEL E TARGET'!$T$18,'PAINEL E TARGET'!$S$18,'PAINEL E TARGET'!$S$19))))))))</f>
        <v>Não elegível</v>
      </c>
      <c r="CD290" s="17">
        <f>IFERROR(VLOOKUP($BW290,'PAINEL E TARGET'!$G$1:$Q$99,4,0),0)</f>
        <v>0.25</v>
      </c>
      <c r="CE290" s="17">
        <f>VLOOKUP(CC290,'PAINEL E TARGET'!$S$10:$U$19,3,0)</f>
        <v>0</v>
      </c>
      <c r="CF290" s="16">
        <f t="shared" si="170"/>
        <v>0</v>
      </c>
      <c r="CG290" s="17">
        <f t="shared" si="152"/>
        <v>0.67800000000000005</v>
      </c>
      <c r="CH290" s="17">
        <f t="shared" si="153"/>
        <v>0.69499999999999995</v>
      </c>
      <c r="CI290" s="17">
        <f t="shared" si="154"/>
        <v>0.58199999999999996</v>
      </c>
      <c r="CJ290" s="17">
        <f t="shared" si="155"/>
        <v>0.83699999999999997</v>
      </c>
      <c r="CK290" s="17">
        <f t="shared" si="156"/>
        <v>1.123</v>
      </c>
      <c r="CL290" s="17">
        <f t="shared" si="157"/>
        <v>0.73299999999999998</v>
      </c>
      <c r="CM290" s="16">
        <f t="shared" si="158"/>
        <v>2</v>
      </c>
      <c r="CN290" s="17" t="str">
        <f t="shared" si="171"/>
        <v>não ok</v>
      </c>
      <c r="CO290" s="17">
        <f t="shared" si="172"/>
        <v>0</v>
      </c>
      <c r="CP290" s="33" t="str">
        <f>IF(CO290&gt;='PAINEL E TARGET'!$T$11,'PAINEL E TARGET'!$S$11,
IF(CO290&gt;='PAINEL E TARGET'!$T$12,'PAINEL E TARGET'!$S$12,
IF(CO290&gt;='PAINEL E TARGET'!$T$13,'PAINEL E TARGET'!$S$13,
IF(CO290&gt;='PAINEL E TARGET'!$T$14,'PAINEL E TARGET'!$S$14,
IF(CO290&gt;='PAINEL E TARGET'!$T$15,'PAINEL E TARGET'!$S$15,
IF(CO290&gt;='PAINEL E TARGET'!$T$16,'PAINEL E TARGET'!$S$16,
IF(CO290&gt;='PAINEL E TARGET'!$T$17,'PAINEL E TARGET'!$S$17,
IF(CO290&gt;='PAINEL E TARGET'!$T$18,'PAINEL E TARGET'!$S$18,'PAINEL E TARGET'!$S$19))))))))</f>
        <v>Não elegível</v>
      </c>
      <c r="CQ290" s="17">
        <f>IFERROR(VLOOKUP($BW290,'PAINEL E TARGET'!$G$1:$Q$99,5,0),0)</f>
        <v>0.25</v>
      </c>
      <c r="CR290" s="17">
        <f>VLOOKUP(CP290,'PAINEL E TARGET'!$S$10:$U$19,3,0)</f>
        <v>0</v>
      </c>
      <c r="CS290" s="16">
        <f t="shared" si="173"/>
        <v>0</v>
      </c>
      <c r="CT290" s="17">
        <f t="shared" si="159"/>
        <v>0.79200000000000004</v>
      </c>
      <c r="CU290" s="33" t="str">
        <f>IF(CT290&gt;='PAINEL E TARGET'!$T$11,'PAINEL E TARGET'!$S$11,
IF(CT290&gt;='PAINEL E TARGET'!$T$12,'PAINEL E TARGET'!$S$12,
IF(CT290&gt;='PAINEL E TARGET'!$T$13,'PAINEL E TARGET'!$S$13,
IF(CT290&gt;='PAINEL E TARGET'!$T$14,'PAINEL E TARGET'!$S$14,
IF(CT290&gt;='PAINEL E TARGET'!$T$15,'PAINEL E TARGET'!$S$15,
IF(CT290&gt;='PAINEL E TARGET'!$T$16,'PAINEL E TARGET'!$S$16,
IF(CT290&gt;='PAINEL E TARGET'!$T$17,'PAINEL E TARGET'!$S$17,
IF(CT290&gt;='PAINEL E TARGET'!$T$18,'PAINEL E TARGET'!$S$18,'PAINEL E TARGET'!$S$19))))))))</f>
        <v>Não elegível</v>
      </c>
      <c r="CV290" s="17">
        <f>IFERROR(VLOOKUP($BW290,'PAINEL E TARGET'!$G$1:$Q$99,6,0),0)</f>
        <v>0.2</v>
      </c>
      <c r="CW290" s="17">
        <f>VLOOKUP(CU290,'PAINEL E TARGET'!$S$10:$U$19,3,0)</f>
        <v>0</v>
      </c>
      <c r="CX290" s="16">
        <f t="shared" si="174"/>
        <v>0</v>
      </c>
      <c r="CY290" s="17">
        <f t="shared" si="160"/>
        <v>0.94799999999999995</v>
      </c>
      <c r="CZ290" s="33" t="str">
        <f>IF(CY290&gt;='PAINEL E TARGET'!$T$11,'PAINEL E TARGET'!$S$11,
IF(CY290&gt;='PAINEL E TARGET'!$T$12,'PAINEL E TARGET'!$S$12,
IF(CY290&gt;='PAINEL E TARGET'!$T$13,'PAINEL E TARGET'!$S$13,
IF(CY290&gt;='PAINEL E TARGET'!$T$14,'PAINEL E TARGET'!$S$14,
IF(CY290&gt;='PAINEL E TARGET'!$T$15,'PAINEL E TARGET'!$S$15,
IF(CY290&gt;='PAINEL E TARGET'!$T$16,'PAINEL E TARGET'!$S$16,
IF(CY290&gt;='PAINEL E TARGET'!$T$17,'PAINEL E TARGET'!$S$17,
IF(CY290&gt;='PAINEL E TARGET'!$T$18,'PAINEL E TARGET'!$S$18,'PAINEL E TARGET'!$S$19))))))))</f>
        <v>1. Fx de 90% a 99,9%</v>
      </c>
      <c r="DA290" s="17">
        <f>IFERROR(VLOOKUP($BW290,'PAINEL E TARGET'!$G$1:$Q$99,7,0),0)</f>
        <v>0.15</v>
      </c>
      <c r="DB290" s="17">
        <f>VLOOKUP(CZ290,'PAINEL E TARGET'!$S$10:$U$19,3,0)</f>
        <v>0.5</v>
      </c>
      <c r="DC290" s="16">
        <f t="shared" si="175"/>
        <v>225</v>
      </c>
      <c r="DD290" s="17">
        <f t="shared" si="161"/>
        <v>1.073</v>
      </c>
      <c r="DE290" s="33" t="str">
        <f>IF(DD290&gt;='PAINEL E TARGET'!$T$11,'PAINEL E TARGET'!$S$11,
IF(DD290&gt;='PAINEL E TARGET'!$T$12,'PAINEL E TARGET'!$S$12,
IF(DD290&gt;='PAINEL E TARGET'!$T$13,'PAINEL E TARGET'!$S$13,
IF(DD290&gt;='PAINEL E TARGET'!$T$14,'PAINEL E TARGET'!$S$14,
IF(DD290&gt;='PAINEL E TARGET'!$T$15,'PAINEL E TARGET'!$S$15,
IF(DD290&gt;='PAINEL E TARGET'!$T$16,'PAINEL E TARGET'!$S$16,
IF(DD290&gt;='PAINEL E TARGET'!$T$17,'PAINEL E TARGET'!$S$17,
IF(DD290&gt;='PAINEL E TARGET'!$T$18,'PAINEL E TARGET'!$S$18,'PAINEL E TARGET'!$S$19))))))))</f>
        <v>3. Fx de 105% a 109,9%</v>
      </c>
      <c r="DF290" s="17">
        <f>IFERROR(VLOOKUP($BW290,'PAINEL E TARGET'!$G$1:$Q$99,8,0),0)</f>
        <v>0.1</v>
      </c>
      <c r="DG290" s="17">
        <f>VLOOKUP(DE290,'PAINEL E TARGET'!$S$10:$U$19,3,0)</f>
        <v>1.1000000000000001</v>
      </c>
      <c r="DH290" s="16">
        <f t="shared" si="176"/>
        <v>330.00000000000006</v>
      </c>
      <c r="DI290" s="17">
        <f t="shared" si="162"/>
        <v>0.85099999999999998</v>
      </c>
      <c r="DJ290" s="33" t="str">
        <f>IF(DI290&gt;='PAINEL E TARGET'!$T$11,'PAINEL E TARGET'!$S$11,
IF(DI290&gt;='PAINEL E TARGET'!$T$12,'PAINEL E TARGET'!$S$12,
IF(DI290&gt;='PAINEL E TARGET'!$T$13,'PAINEL E TARGET'!$S$13,
IF(DI290&gt;='PAINEL E TARGET'!$T$14,'PAINEL E TARGET'!$S$14,
IF(DI290&gt;='PAINEL E TARGET'!$T$15,'PAINEL E TARGET'!$S$15,
IF(DI290&gt;='PAINEL E TARGET'!$T$16,'PAINEL E TARGET'!$S$16,
IF(DI290&gt;='PAINEL E TARGET'!$T$17,'PAINEL E TARGET'!$S$17,
IF(DI290&gt;='PAINEL E TARGET'!$T$18,'PAINEL E TARGET'!$S$18,'PAINEL E TARGET'!$S$19))))))))</f>
        <v>Não elegível</v>
      </c>
      <c r="DK290" s="17">
        <f>IFERROR(VLOOKUP($BW290,'PAINEL E TARGET'!$G$1:$Q$99,9,0),0)</f>
        <v>0.05</v>
      </c>
      <c r="DL290" s="17">
        <f>VLOOKUP(DJ290,'PAINEL E TARGET'!$S$10:$U$19,3,0)</f>
        <v>0</v>
      </c>
      <c r="DM290" s="16">
        <f t="shared" si="177"/>
        <v>0</v>
      </c>
      <c r="DN290" s="17">
        <f t="shared" si="163"/>
        <v>1.123</v>
      </c>
      <c r="DO290" s="33" t="str">
        <f>IF(DN290&gt;='PAINEL E TARGET'!$T$11,'PAINEL E TARGET'!$S$11,
IF(DN290&gt;='PAINEL E TARGET'!$T$12,'PAINEL E TARGET'!$S$12,
IF(DN290&gt;='PAINEL E TARGET'!$T$13,'PAINEL E TARGET'!$S$13,
IF(DN290&gt;='PAINEL E TARGET'!$T$14,'PAINEL E TARGET'!$S$14,
IF(DN290&gt;='PAINEL E TARGET'!$T$15,'PAINEL E TARGET'!$S$15,
IF(DN290&gt;='PAINEL E TARGET'!$T$16,'PAINEL E TARGET'!$S$16,
IF(DN290&gt;='PAINEL E TARGET'!$T$17,'PAINEL E TARGET'!$S$17,
IF(DN290&gt;='PAINEL E TARGET'!$T$18,'PAINEL E TARGET'!$S$18,'PAINEL E TARGET'!$S$19))))))))</f>
        <v>4. Fx de 110% a 114,9%</v>
      </c>
      <c r="DP290" s="17">
        <f>IFERROR(VLOOKUP($BW290,'PAINEL E TARGET'!$G$1:$Q$99,10,0),0)</f>
        <v>0</v>
      </c>
      <c r="DQ290" s="17">
        <f>VLOOKUP(DO290,'PAINEL E TARGET'!$S$10:$U$19,3,0)</f>
        <v>1.2</v>
      </c>
      <c r="DR290" s="16">
        <f t="shared" si="178"/>
        <v>0</v>
      </c>
      <c r="DS290" s="17">
        <f t="shared" si="164"/>
        <v>0.9</v>
      </c>
      <c r="DT290" s="16">
        <f>IF(DS290&gt;=1,VLOOKUP(BO290,'PAINEL E TARGET'!$S$1:$W$8,5,0),0)</f>
        <v>0</v>
      </c>
      <c r="DU290" s="16">
        <f t="shared" si="179"/>
        <v>555</v>
      </c>
    </row>
    <row r="291" spans="2:125" s="32" customFormat="1" x14ac:dyDescent="0.2">
      <c r="B291" s="44">
        <v>43541</v>
      </c>
      <c r="C291" s="65">
        <v>1087</v>
      </c>
      <c r="D291" s="66" t="s">
        <v>295</v>
      </c>
      <c r="E291" s="65">
        <v>316</v>
      </c>
      <c r="F291" s="65" t="s">
        <v>943</v>
      </c>
      <c r="G291" s="67">
        <v>1322568.3630495851</v>
      </c>
      <c r="H291" s="67">
        <v>783458.41565016774</v>
      </c>
      <c r="I291" s="67">
        <v>615580.81999999983</v>
      </c>
      <c r="J291" s="68">
        <v>0.78572239151857026</v>
      </c>
      <c r="K291" s="67">
        <v>44954.373726470119</v>
      </c>
      <c r="L291" s="67">
        <v>634160.61587442132</v>
      </c>
      <c r="M291" s="67">
        <v>54390.91</v>
      </c>
      <c r="N291" s="67">
        <v>534327.84</v>
      </c>
      <c r="O291" s="67">
        <v>1152156.4601845602</v>
      </c>
      <c r="P291" s="67" t="s">
        <v>1082</v>
      </c>
      <c r="Q291" s="67" t="s">
        <v>1082</v>
      </c>
      <c r="R291" s="67">
        <v>0</v>
      </c>
      <c r="S291" s="67">
        <v>599.70000000000005</v>
      </c>
      <c r="T291" s="68">
        <v>0.10086321322439869</v>
      </c>
      <c r="U291" s="68">
        <v>9.0306738149583302E-2</v>
      </c>
      <c r="V291" s="68">
        <v>0.89533869943911537</v>
      </c>
      <c r="W291" s="67">
        <v>68497.72</v>
      </c>
      <c r="X291" s="67">
        <v>53165.27</v>
      </c>
      <c r="Y291" s="68">
        <v>0.77616116273651148</v>
      </c>
      <c r="Z291" s="68">
        <v>0.18308492950961189</v>
      </c>
      <c r="AA291" s="68">
        <v>0.20961992462444928</v>
      </c>
      <c r="AB291" s="68">
        <v>1.1449327106600782</v>
      </c>
      <c r="AC291" s="67">
        <v>124335.72</v>
      </c>
      <c r="AD291" s="67">
        <v>123407.18000000001</v>
      </c>
      <c r="AE291" s="68">
        <v>0.99253199321964758</v>
      </c>
      <c r="AF291" s="43">
        <v>80</v>
      </c>
      <c r="AG291" s="43">
        <v>78</v>
      </c>
      <c r="AH291" s="43">
        <v>25</v>
      </c>
      <c r="AI291" s="43">
        <v>27</v>
      </c>
      <c r="AJ291" s="67">
        <v>34141.140000000007</v>
      </c>
      <c r="AK291" s="67">
        <v>22320</v>
      </c>
      <c r="AL291" s="68">
        <v>0.65375672868568524</v>
      </c>
      <c r="AM291" s="67">
        <v>5766.9900000000007</v>
      </c>
      <c r="AN291" s="67">
        <v>4546.3999999999996</v>
      </c>
      <c r="AO291" s="68">
        <v>0.78834886136442039</v>
      </c>
      <c r="AP291" s="67">
        <v>6341.3700000000008</v>
      </c>
      <c r="AQ291" s="67">
        <v>6363.76</v>
      </c>
      <c r="AR291" s="68">
        <v>1.003530782780377</v>
      </c>
      <c r="AS291" s="67">
        <v>22248.219999999998</v>
      </c>
      <c r="AT291" s="67">
        <v>19935.11</v>
      </c>
      <c r="AU291" s="68">
        <v>0.89603168253460286</v>
      </c>
      <c r="AV291" s="43">
        <v>1504.89</v>
      </c>
      <c r="AW291" s="43">
        <v>649.88</v>
      </c>
      <c r="AX291" s="69">
        <v>0.43184551694808254</v>
      </c>
      <c r="AY291" s="43">
        <v>44954.373726470119</v>
      </c>
      <c r="AZ291" s="43">
        <v>54390.909999999996</v>
      </c>
      <c r="BA291" s="43">
        <v>35249.014135563048</v>
      </c>
      <c r="BB291" s="43">
        <v>32747.559999999998</v>
      </c>
      <c r="BC291" s="43">
        <v>76224.301038405873</v>
      </c>
      <c r="BD291" s="43">
        <v>59960.373319083606</v>
      </c>
      <c r="BE291" s="43">
        <v>116656.48000000001</v>
      </c>
      <c r="BF291" s="43">
        <v>211752.62000000002</v>
      </c>
      <c r="BG291" s="43">
        <v>2562.59</v>
      </c>
      <c r="BH291" s="43">
        <v>41</v>
      </c>
      <c r="BI291" s="44">
        <v>43173</v>
      </c>
      <c r="BJ291" s="44">
        <v>43541</v>
      </c>
      <c r="BK291" s="44">
        <v>43172</v>
      </c>
      <c r="BL291" s="43">
        <f t="shared" si="165"/>
        <v>616180.51999999979</v>
      </c>
      <c r="BM291" s="43">
        <f t="shared" si="166"/>
        <v>589318.44999999995</v>
      </c>
      <c r="BO291" s="16" t="str">
        <f>IFERROR(VLOOKUP($C291,'PORTE LOJA'!A:B,2,0),"PORTE 1")</f>
        <v>PORTE 2</v>
      </c>
      <c r="BP291" s="16">
        <f>VLOOKUP(BO291,'PAINEL E TARGET'!$S$1:$W$8,3,0)</f>
        <v>1875</v>
      </c>
      <c r="BQ291" s="16">
        <f t="shared" si="144"/>
        <v>1</v>
      </c>
      <c r="BR291" s="16">
        <f t="shared" si="145"/>
        <v>1</v>
      </c>
      <c r="BS291" s="16">
        <f t="shared" si="146"/>
        <v>1</v>
      </c>
      <c r="BT291" s="16">
        <f t="shared" si="147"/>
        <v>1</v>
      </c>
      <c r="BU291" s="16">
        <f t="shared" si="148"/>
        <v>1</v>
      </c>
      <c r="BV291" s="16">
        <f t="shared" si="149"/>
        <v>1</v>
      </c>
      <c r="BW291" s="17" t="str">
        <f t="shared" si="167"/>
        <v>111111</v>
      </c>
      <c r="BY291" s="17">
        <f t="shared" si="150"/>
        <v>0.78600000000000003</v>
      </c>
      <c r="BZ291" s="17">
        <f t="shared" si="151"/>
        <v>0.86799999999999999</v>
      </c>
      <c r="CA291" s="17" t="str">
        <f t="shared" si="168"/>
        <v>Sem Retira</v>
      </c>
      <c r="CB291" s="17">
        <f t="shared" si="169"/>
        <v>0.86799999999999999</v>
      </c>
      <c r="CC291" s="33" t="str">
        <f>IF(CB291&gt;='PAINEL E TARGET'!$T$11,'PAINEL E TARGET'!$S$11,
IF(CB291&gt;='PAINEL E TARGET'!$T$12,'PAINEL E TARGET'!$S$12,
IF(CB291&gt;='PAINEL E TARGET'!$T$13,'PAINEL E TARGET'!$S$13,
IF(CB291&gt;='PAINEL E TARGET'!$T$14,'PAINEL E TARGET'!$S$14,
IF(CB291&gt;='PAINEL E TARGET'!$T$15,'PAINEL E TARGET'!$S$15,
IF(CB291&gt;='PAINEL E TARGET'!$T$16,'PAINEL E TARGET'!$S$16,
IF(CB291&gt;='PAINEL E TARGET'!$T$17,'PAINEL E TARGET'!$S$17,
IF(CB291&gt;='PAINEL E TARGET'!$T$18,'PAINEL E TARGET'!$S$18,'PAINEL E TARGET'!$S$19))))))))</f>
        <v>Não elegível</v>
      </c>
      <c r="CD291" s="17">
        <f>IFERROR(VLOOKUP($BW291,'PAINEL E TARGET'!$G$1:$Q$99,4,0),0)</f>
        <v>0.25</v>
      </c>
      <c r="CE291" s="17">
        <f>VLOOKUP(CC291,'PAINEL E TARGET'!$S$10:$U$19,3,0)</f>
        <v>0</v>
      </c>
      <c r="CF291" s="16">
        <f t="shared" si="170"/>
        <v>0</v>
      </c>
      <c r="CG291" s="17">
        <f t="shared" si="152"/>
        <v>0.65400000000000003</v>
      </c>
      <c r="CH291" s="17">
        <f t="shared" si="153"/>
        <v>0.78800000000000003</v>
      </c>
      <c r="CI291" s="17">
        <f t="shared" si="154"/>
        <v>1.004</v>
      </c>
      <c r="CJ291" s="17">
        <f t="shared" si="155"/>
        <v>0.89600000000000002</v>
      </c>
      <c r="CK291" s="17">
        <f t="shared" si="156"/>
        <v>0.432</v>
      </c>
      <c r="CL291" s="17">
        <f t="shared" si="157"/>
        <v>0.77600000000000002</v>
      </c>
      <c r="CM291" s="16">
        <f t="shared" si="158"/>
        <v>3</v>
      </c>
      <c r="CN291" s="17" t="str">
        <f t="shared" si="171"/>
        <v>não ok</v>
      </c>
      <c r="CO291" s="17">
        <f t="shared" si="172"/>
        <v>0</v>
      </c>
      <c r="CP291" s="33" t="str">
        <f>IF(CO291&gt;='PAINEL E TARGET'!$T$11,'PAINEL E TARGET'!$S$11,
IF(CO291&gt;='PAINEL E TARGET'!$T$12,'PAINEL E TARGET'!$S$12,
IF(CO291&gt;='PAINEL E TARGET'!$T$13,'PAINEL E TARGET'!$S$13,
IF(CO291&gt;='PAINEL E TARGET'!$T$14,'PAINEL E TARGET'!$S$14,
IF(CO291&gt;='PAINEL E TARGET'!$T$15,'PAINEL E TARGET'!$S$15,
IF(CO291&gt;='PAINEL E TARGET'!$T$16,'PAINEL E TARGET'!$S$16,
IF(CO291&gt;='PAINEL E TARGET'!$T$17,'PAINEL E TARGET'!$S$17,
IF(CO291&gt;='PAINEL E TARGET'!$T$18,'PAINEL E TARGET'!$S$18,'PAINEL E TARGET'!$S$19))))))))</f>
        <v>Não elegível</v>
      </c>
      <c r="CQ291" s="17">
        <f>IFERROR(VLOOKUP($BW291,'PAINEL E TARGET'!$G$1:$Q$99,5,0),0)</f>
        <v>0.25</v>
      </c>
      <c r="CR291" s="17">
        <f>VLOOKUP(CP291,'PAINEL E TARGET'!$S$10:$U$19,3,0)</f>
        <v>0</v>
      </c>
      <c r="CS291" s="16">
        <f t="shared" si="173"/>
        <v>0</v>
      </c>
      <c r="CT291" s="17">
        <f t="shared" si="159"/>
        <v>0.99299999999999999</v>
      </c>
      <c r="CU291" s="33" t="str">
        <f>IF(CT291&gt;='PAINEL E TARGET'!$T$11,'PAINEL E TARGET'!$S$11,
IF(CT291&gt;='PAINEL E TARGET'!$T$12,'PAINEL E TARGET'!$S$12,
IF(CT291&gt;='PAINEL E TARGET'!$T$13,'PAINEL E TARGET'!$S$13,
IF(CT291&gt;='PAINEL E TARGET'!$T$14,'PAINEL E TARGET'!$S$14,
IF(CT291&gt;='PAINEL E TARGET'!$T$15,'PAINEL E TARGET'!$S$15,
IF(CT291&gt;='PAINEL E TARGET'!$T$16,'PAINEL E TARGET'!$S$16,
IF(CT291&gt;='PAINEL E TARGET'!$T$17,'PAINEL E TARGET'!$S$17,
IF(CT291&gt;='PAINEL E TARGET'!$T$18,'PAINEL E TARGET'!$S$18,'PAINEL E TARGET'!$S$19))))))))</f>
        <v>1. Fx de 90% a 99,9%</v>
      </c>
      <c r="CV291" s="17">
        <f>IFERROR(VLOOKUP($BW291,'PAINEL E TARGET'!$G$1:$Q$99,6,0),0)</f>
        <v>0.2</v>
      </c>
      <c r="CW291" s="17">
        <f>VLOOKUP(CU291,'PAINEL E TARGET'!$S$10:$U$19,3,0)</f>
        <v>0.5</v>
      </c>
      <c r="CX291" s="16">
        <f t="shared" si="174"/>
        <v>187.5</v>
      </c>
      <c r="CY291" s="17">
        <f t="shared" si="160"/>
        <v>1.21</v>
      </c>
      <c r="CZ291" s="33" t="str">
        <f>IF(CY291&gt;='PAINEL E TARGET'!$T$11,'PAINEL E TARGET'!$S$11,
IF(CY291&gt;='PAINEL E TARGET'!$T$12,'PAINEL E TARGET'!$S$12,
IF(CY291&gt;='PAINEL E TARGET'!$T$13,'PAINEL E TARGET'!$S$13,
IF(CY291&gt;='PAINEL E TARGET'!$T$14,'PAINEL E TARGET'!$S$14,
IF(CY291&gt;='PAINEL E TARGET'!$T$15,'PAINEL E TARGET'!$S$15,
IF(CY291&gt;='PAINEL E TARGET'!$T$16,'PAINEL E TARGET'!$S$16,
IF(CY291&gt;='PAINEL E TARGET'!$T$17,'PAINEL E TARGET'!$S$17,
IF(CY291&gt;='PAINEL E TARGET'!$T$18,'PAINEL E TARGET'!$S$18,'PAINEL E TARGET'!$S$19))))))))</f>
        <v>6. Fx de 120% a 124,9%</v>
      </c>
      <c r="DA291" s="17">
        <f>IFERROR(VLOOKUP($BW291,'PAINEL E TARGET'!$G$1:$Q$99,7,0),0)</f>
        <v>0.15</v>
      </c>
      <c r="DB291" s="17">
        <f>VLOOKUP(CZ291,'PAINEL E TARGET'!$S$10:$U$19,3,0)</f>
        <v>1.4</v>
      </c>
      <c r="DC291" s="16">
        <f t="shared" si="175"/>
        <v>393.75</v>
      </c>
      <c r="DD291" s="17">
        <f t="shared" si="161"/>
        <v>0.92900000000000005</v>
      </c>
      <c r="DE291" s="33" t="str">
        <f>IF(DD291&gt;='PAINEL E TARGET'!$T$11,'PAINEL E TARGET'!$S$11,
IF(DD291&gt;='PAINEL E TARGET'!$T$12,'PAINEL E TARGET'!$S$12,
IF(DD291&gt;='PAINEL E TARGET'!$T$13,'PAINEL E TARGET'!$S$13,
IF(DD291&gt;='PAINEL E TARGET'!$T$14,'PAINEL E TARGET'!$S$14,
IF(DD291&gt;='PAINEL E TARGET'!$T$15,'PAINEL E TARGET'!$S$15,
IF(DD291&gt;='PAINEL E TARGET'!$T$16,'PAINEL E TARGET'!$S$16,
IF(DD291&gt;='PAINEL E TARGET'!$T$17,'PAINEL E TARGET'!$S$17,
IF(DD291&gt;='PAINEL E TARGET'!$T$18,'PAINEL E TARGET'!$S$18,'PAINEL E TARGET'!$S$19))))))))</f>
        <v>1. Fx de 90% a 99,9%</v>
      </c>
      <c r="DF291" s="17">
        <f>IFERROR(VLOOKUP($BW291,'PAINEL E TARGET'!$G$1:$Q$99,8,0),0)</f>
        <v>0.1</v>
      </c>
      <c r="DG291" s="17">
        <f>VLOOKUP(DE291,'PAINEL E TARGET'!$S$10:$U$19,3,0)</f>
        <v>0.5</v>
      </c>
      <c r="DH291" s="16">
        <f t="shared" si="176"/>
        <v>93.75</v>
      </c>
      <c r="DI291" s="17">
        <f t="shared" si="162"/>
        <v>1.08</v>
      </c>
      <c r="DJ291" s="33" t="str">
        <f>IF(DI291&gt;='PAINEL E TARGET'!$T$11,'PAINEL E TARGET'!$S$11,
IF(DI291&gt;='PAINEL E TARGET'!$T$12,'PAINEL E TARGET'!$S$12,
IF(DI291&gt;='PAINEL E TARGET'!$T$13,'PAINEL E TARGET'!$S$13,
IF(DI291&gt;='PAINEL E TARGET'!$T$14,'PAINEL E TARGET'!$S$14,
IF(DI291&gt;='PAINEL E TARGET'!$T$15,'PAINEL E TARGET'!$S$15,
IF(DI291&gt;='PAINEL E TARGET'!$T$16,'PAINEL E TARGET'!$S$16,
IF(DI291&gt;='PAINEL E TARGET'!$T$17,'PAINEL E TARGET'!$S$17,
IF(DI291&gt;='PAINEL E TARGET'!$T$18,'PAINEL E TARGET'!$S$18,'PAINEL E TARGET'!$S$19))))))))</f>
        <v>3. Fx de 105% a 109,9%</v>
      </c>
      <c r="DK291" s="17">
        <f>IFERROR(VLOOKUP($BW291,'PAINEL E TARGET'!$G$1:$Q$99,9,0),0)</f>
        <v>0.05</v>
      </c>
      <c r="DL291" s="17">
        <f>VLOOKUP(DJ291,'PAINEL E TARGET'!$S$10:$U$19,3,0)</f>
        <v>1.1000000000000001</v>
      </c>
      <c r="DM291" s="16">
        <f t="shared" si="177"/>
        <v>103.12500000000001</v>
      </c>
      <c r="DN291" s="17">
        <f t="shared" si="163"/>
        <v>0.432</v>
      </c>
      <c r="DO291" s="33" t="str">
        <f>IF(DN291&gt;='PAINEL E TARGET'!$T$11,'PAINEL E TARGET'!$S$11,
IF(DN291&gt;='PAINEL E TARGET'!$T$12,'PAINEL E TARGET'!$S$12,
IF(DN291&gt;='PAINEL E TARGET'!$T$13,'PAINEL E TARGET'!$S$13,
IF(DN291&gt;='PAINEL E TARGET'!$T$14,'PAINEL E TARGET'!$S$14,
IF(DN291&gt;='PAINEL E TARGET'!$T$15,'PAINEL E TARGET'!$S$15,
IF(DN291&gt;='PAINEL E TARGET'!$T$16,'PAINEL E TARGET'!$S$16,
IF(DN291&gt;='PAINEL E TARGET'!$T$17,'PAINEL E TARGET'!$S$17,
IF(DN291&gt;='PAINEL E TARGET'!$T$18,'PAINEL E TARGET'!$S$18,'PAINEL E TARGET'!$S$19))))))))</f>
        <v>Não elegível</v>
      </c>
      <c r="DP291" s="17">
        <f>IFERROR(VLOOKUP($BW291,'PAINEL E TARGET'!$G$1:$Q$99,10,0),0)</f>
        <v>0</v>
      </c>
      <c r="DQ291" s="17">
        <f>VLOOKUP(DO291,'PAINEL E TARGET'!$S$10:$U$19,3,0)</f>
        <v>0</v>
      </c>
      <c r="DR291" s="16">
        <f t="shared" si="178"/>
        <v>0</v>
      </c>
      <c r="DS291" s="17">
        <f t="shared" si="164"/>
        <v>0.97499999999999998</v>
      </c>
      <c r="DT291" s="16">
        <f>IF(DS291&gt;=1,VLOOKUP(BO291,'PAINEL E TARGET'!$S$1:$W$8,5,0),0)</f>
        <v>0</v>
      </c>
      <c r="DU291" s="16">
        <f t="shared" si="179"/>
        <v>778.125</v>
      </c>
    </row>
    <row r="292" spans="2:125" s="32" customFormat="1" x14ac:dyDescent="0.2">
      <c r="B292" s="44">
        <v>43541</v>
      </c>
      <c r="C292" s="65">
        <v>1089</v>
      </c>
      <c r="D292" s="66" t="s">
        <v>296</v>
      </c>
      <c r="E292" s="65">
        <v>113</v>
      </c>
      <c r="F292" s="65" t="s">
        <v>1018</v>
      </c>
      <c r="G292" s="67">
        <v>1932501.3214391128</v>
      </c>
      <c r="H292" s="67">
        <v>1069463.6132612727</v>
      </c>
      <c r="I292" s="67">
        <v>977424.27</v>
      </c>
      <c r="J292" s="68">
        <v>0.91393878003889861</v>
      </c>
      <c r="K292" s="67">
        <v>147954.75974434777</v>
      </c>
      <c r="L292" s="67">
        <v>868411.66377322178</v>
      </c>
      <c r="M292" s="67">
        <v>165733.93</v>
      </c>
      <c r="N292" s="67">
        <v>792732.84</v>
      </c>
      <c r="O292" s="67">
        <v>1838709.9081272206</v>
      </c>
      <c r="P292" s="67" t="s">
        <v>1082</v>
      </c>
      <c r="Q292" s="67" t="s">
        <v>1082</v>
      </c>
      <c r="R292" s="67">
        <v>0</v>
      </c>
      <c r="S292" s="67">
        <v>0</v>
      </c>
      <c r="T292" s="68">
        <v>9.4024947881749921E-2</v>
      </c>
      <c r="U292" s="68">
        <v>8.5529537972401495E-2</v>
      </c>
      <c r="V292" s="68">
        <v>0.90964727871976447</v>
      </c>
      <c r="W292" s="67">
        <v>95563.8</v>
      </c>
      <c r="X292" s="67">
        <v>81977.22</v>
      </c>
      <c r="Y292" s="68">
        <v>0.85782712700834418</v>
      </c>
      <c r="Z292" s="68">
        <v>0.1929872391112194</v>
      </c>
      <c r="AA292" s="68">
        <v>0.20243289185706462</v>
      </c>
      <c r="AB292" s="68">
        <v>1.0489444420747511</v>
      </c>
      <c r="AC292" s="67">
        <v>196145.75</v>
      </c>
      <c r="AD292" s="67">
        <v>194025.2</v>
      </c>
      <c r="AE292" s="68">
        <v>0.98918890671860094</v>
      </c>
      <c r="AF292" s="43">
        <v>80</v>
      </c>
      <c r="AG292" s="43">
        <v>66</v>
      </c>
      <c r="AH292" s="43">
        <v>29</v>
      </c>
      <c r="AI292" s="43">
        <v>32</v>
      </c>
      <c r="AJ292" s="67">
        <v>54767.290000000008</v>
      </c>
      <c r="AK292" s="67">
        <v>47542</v>
      </c>
      <c r="AL292" s="68">
        <v>0.86807289533588372</v>
      </c>
      <c r="AM292" s="67">
        <v>6188.65</v>
      </c>
      <c r="AN292" s="67">
        <v>4862.0400000000009</v>
      </c>
      <c r="AO292" s="68">
        <v>0.78563822481478207</v>
      </c>
      <c r="AP292" s="67">
        <v>6773.2800000000007</v>
      </c>
      <c r="AQ292" s="67">
        <v>3229.91</v>
      </c>
      <c r="AR292" s="68">
        <v>0.47686054614603257</v>
      </c>
      <c r="AS292" s="67">
        <v>27834.58</v>
      </c>
      <c r="AT292" s="67">
        <v>26343.269999999997</v>
      </c>
      <c r="AU292" s="68">
        <v>0.94642239976317211</v>
      </c>
      <c r="AV292" s="43">
        <v>1507.3600000000001</v>
      </c>
      <c r="AW292" s="43">
        <v>1084.81</v>
      </c>
      <c r="AX292" s="69">
        <v>0.7196754590807769</v>
      </c>
      <c r="AY292" s="43">
        <v>147954.75974434777</v>
      </c>
      <c r="AZ292" s="43">
        <v>165733.93000000002</v>
      </c>
      <c r="BA292" s="43">
        <v>36834.177067665871</v>
      </c>
      <c r="BB292" s="43">
        <v>41880.74</v>
      </c>
      <c r="BC292" s="43">
        <v>267724.55805735273</v>
      </c>
      <c r="BD292" s="43">
        <v>66815.27271722439</v>
      </c>
      <c r="BE292" s="43">
        <v>173950.09</v>
      </c>
      <c r="BF292" s="43">
        <v>357034.57999999996</v>
      </c>
      <c r="BG292" s="43">
        <v>2737.5699999999997</v>
      </c>
      <c r="BH292" s="43">
        <v>62</v>
      </c>
      <c r="BI292" s="44">
        <v>43173</v>
      </c>
      <c r="BJ292" s="44">
        <v>43541</v>
      </c>
      <c r="BK292" s="44">
        <v>43172</v>
      </c>
      <c r="BL292" s="43">
        <f t="shared" si="165"/>
        <v>977424.27</v>
      </c>
      <c r="BM292" s="43">
        <f t="shared" si="166"/>
        <v>958466.77</v>
      </c>
      <c r="BO292" s="16" t="str">
        <f>IFERROR(VLOOKUP($C292,'PORTE LOJA'!A:B,2,0),"PORTE 1")</f>
        <v>PORTE 3</v>
      </c>
      <c r="BP292" s="16">
        <f>VLOOKUP(BO292,'PAINEL E TARGET'!$S$1:$W$8,3,0)</f>
        <v>2400</v>
      </c>
      <c r="BQ292" s="16">
        <f t="shared" si="144"/>
        <v>1</v>
      </c>
      <c r="BR292" s="16">
        <f t="shared" si="145"/>
        <v>1</v>
      </c>
      <c r="BS292" s="16">
        <f t="shared" si="146"/>
        <v>1</v>
      </c>
      <c r="BT292" s="16">
        <f t="shared" si="147"/>
        <v>1</v>
      </c>
      <c r="BU292" s="16">
        <f t="shared" si="148"/>
        <v>1</v>
      </c>
      <c r="BV292" s="16">
        <f t="shared" si="149"/>
        <v>1</v>
      </c>
      <c r="BW292" s="17" t="str">
        <f t="shared" si="167"/>
        <v>111111</v>
      </c>
      <c r="BY292" s="17">
        <f t="shared" si="150"/>
        <v>0.91400000000000003</v>
      </c>
      <c r="BZ292" s="17">
        <f t="shared" si="151"/>
        <v>0.94299999999999995</v>
      </c>
      <c r="CA292" s="17" t="str">
        <f t="shared" si="168"/>
        <v>Sem Retira</v>
      </c>
      <c r="CB292" s="17">
        <f t="shared" si="169"/>
        <v>0.94299999999999995</v>
      </c>
      <c r="CC292" s="33" t="str">
        <f>IF(CB292&gt;='PAINEL E TARGET'!$T$11,'PAINEL E TARGET'!$S$11,
IF(CB292&gt;='PAINEL E TARGET'!$T$12,'PAINEL E TARGET'!$S$12,
IF(CB292&gt;='PAINEL E TARGET'!$T$13,'PAINEL E TARGET'!$S$13,
IF(CB292&gt;='PAINEL E TARGET'!$T$14,'PAINEL E TARGET'!$S$14,
IF(CB292&gt;='PAINEL E TARGET'!$T$15,'PAINEL E TARGET'!$S$15,
IF(CB292&gt;='PAINEL E TARGET'!$T$16,'PAINEL E TARGET'!$S$16,
IF(CB292&gt;='PAINEL E TARGET'!$T$17,'PAINEL E TARGET'!$S$17,
IF(CB292&gt;='PAINEL E TARGET'!$T$18,'PAINEL E TARGET'!$S$18,'PAINEL E TARGET'!$S$19))))))))</f>
        <v>1. Fx de 90% a 99,9%</v>
      </c>
      <c r="CD292" s="17">
        <f>IFERROR(VLOOKUP($BW292,'PAINEL E TARGET'!$G$1:$Q$99,4,0),0)</f>
        <v>0.25</v>
      </c>
      <c r="CE292" s="17">
        <f>VLOOKUP(CC292,'PAINEL E TARGET'!$S$10:$U$19,3,0)</f>
        <v>0.5</v>
      </c>
      <c r="CF292" s="16">
        <f t="shared" si="170"/>
        <v>300</v>
      </c>
      <c r="CG292" s="17">
        <f t="shared" si="152"/>
        <v>0.86799999999999999</v>
      </c>
      <c r="CH292" s="17">
        <f t="shared" si="153"/>
        <v>0.78600000000000003</v>
      </c>
      <c r="CI292" s="17">
        <f t="shared" si="154"/>
        <v>0.47699999999999998</v>
      </c>
      <c r="CJ292" s="17">
        <f t="shared" si="155"/>
        <v>0.94599999999999995</v>
      </c>
      <c r="CK292" s="17">
        <f t="shared" si="156"/>
        <v>0.72</v>
      </c>
      <c r="CL292" s="17">
        <f t="shared" si="157"/>
        <v>0.85799999999999998</v>
      </c>
      <c r="CM292" s="16">
        <f t="shared" si="158"/>
        <v>4</v>
      </c>
      <c r="CN292" s="17" t="str">
        <f t="shared" si="171"/>
        <v>não ok</v>
      </c>
      <c r="CO292" s="17">
        <f t="shared" si="172"/>
        <v>0</v>
      </c>
      <c r="CP292" s="33" t="str">
        <f>IF(CO292&gt;='PAINEL E TARGET'!$T$11,'PAINEL E TARGET'!$S$11,
IF(CO292&gt;='PAINEL E TARGET'!$T$12,'PAINEL E TARGET'!$S$12,
IF(CO292&gt;='PAINEL E TARGET'!$T$13,'PAINEL E TARGET'!$S$13,
IF(CO292&gt;='PAINEL E TARGET'!$T$14,'PAINEL E TARGET'!$S$14,
IF(CO292&gt;='PAINEL E TARGET'!$T$15,'PAINEL E TARGET'!$S$15,
IF(CO292&gt;='PAINEL E TARGET'!$T$16,'PAINEL E TARGET'!$S$16,
IF(CO292&gt;='PAINEL E TARGET'!$T$17,'PAINEL E TARGET'!$S$17,
IF(CO292&gt;='PAINEL E TARGET'!$T$18,'PAINEL E TARGET'!$S$18,'PAINEL E TARGET'!$S$19))))))))</f>
        <v>Não elegível</v>
      </c>
      <c r="CQ292" s="17">
        <f>IFERROR(VLOOKUP($BW292,'PAINEL E TARGET'!$G$1:$Q$99,5,0),0)</f>
        <v>0.25</v>
      </c>
      <c r="CR292" s="17">
        <f>VLOOKUP(CP292,'PAINEL E TARGET'!$S$10:$U$19,3,0)</f>
        <v>0</v>
      </c>
      <c r="CS292" s="16">
        <f t="shared" si="173"/>
        <v>0</v>
      </c>
      <c r="CT292" s="17">
        <f t="shared" si="159"/>
        <v>0.98899999999999999</v>
      </c>
      <c r="CU292" s="33" t="str">
        <f>IF(CT292&gt;='PAINEL E TARGET'!$T$11,'PAINEL E TARGET'!$S$11,
IF(CT292&gt;='PAINEL E TARGET'!$T$12,'PAINEL E TARGET'!$S$12,
IF(CT292&gt;='PAINEL E TARGET'!$T$13,'PAINEL E TARGET'!$S$13,
IF(CT292&gt;='PAINEL E TARGET'!$T$14,'PAINEL E TARGET'!$S$14,
IF(CT292&gt;='PAINEL E TARGET'!$T$15,'PAINEL E TARGET'!$S$15,
IF(CT292&gt;='PAINEL E TARGET'!$T$16,'PAINEL E TARGET'!$S$16,
IF(CT292&gt;='PAINEL E TARGET'!$T$17,'PAINEL E TARGET'!$S$17,
IF(CT292&gt;='PAINEL E TARGET'!$T$18,'PAINEL E TARGET'!$S$18,'PAINEL E TARGET'!$S$19))))))))</f>
        <v>1. Fx de 90% a 99,9%</v>
      </c>
      <c r="CV292" s="17">
        <f>IFERROR(VLOOKUP($BW292,'PAINEL E TARGET'!$G$1:$Q$99,6,0),0)</f>
        <v>0.2</v>
      </c>
      <c r="CW292" s="17">
        <f>VLOOKUP(CU292,'PAINEL E TARGET'!$S$10:$U$19,3,0)</f>
        <v>0.5</v>
      </c>
      <c r="CX292" s="16">
        <f t="shared" si="174"/>
        <v>240</v>
      </c>
      <c r="CY292" s="17">
        <f t="shared" si="160"/>
        <v>1.1200000000000001</v>
      </c>
      <c r="CZ292" s="33" t="str">
        <f>IF(CY292&gt;='PAINEL E TARGET'!$T$11,'PAINEL E TARGET'!$S$11,
IF(CY292&gt;='PAINEL E TARGET'!$T$12,'PAINEL E TARGET'!$S$12,
IF(CY292&gt;='PAINEL E TARGET'!$T$13,'PAINEL E TARGET'!$S$13,
IF(CY292&gt;='PAINEL E TARGET'!$T$14,'PAINEL E TARGET'!$S$14,
IF(CY292&gt;='PAINEL E TARGET'!$T$15,'PAINEL E TARGET'!$S$15,
IF(CY292&gt;='PAINEL E TARGET'!$T$16,'PAINEL E TARGET'!$S$16,
IF(CY292&gt;='PAINEL E TARGET'!$T$17,'PAINEL E TARGET'!$S$17,
IF(CY292&gt;='PAINEL E TARGET'!$T$18,'PAINEL E TARGET'!$S$18,'PAINEL E TARGET'!$S$19))))))))</f>
        <v>4. Fx de 110% a 114,9%</v>
      </c>
      <c r="DA292" s="17">
        <f>IFERROR(VLOOKUP($BW292,'PAINEL E TARGET'!$G$1:$Q$99,7,0),0)</f>
        <v>0.15</v>
      </c>
      <c r="DB292" s="17">
        <f>VLOOKUP(CZ292,'PAINEL E TARGET'!$S$10:$U$19,3,0)</f>
        <v>1.2</v>
      </c>
      <c r="DC292" s="16">
        <f t="shared" si="175"/>
        <v>432</v>
      </c>
      <c r="DD292" s="17">
        <f t="shared" si="161"/>
        <v>1.137</v>
      </c>
      <c r="DE292" s="33" t="str">
        <f>IF(DD292&gt;='PAINEL E TARGET'!$T$11,'PAINEL E TARGET'!$S$11,
IF(DD292&gt;='PAINEL E TARGET'!$T$12,'PAINEL E TARGET'!$S$12,
IF(DD292&gt;='PAINEL E TARGET'!$T$13,'PAINEL E TARGET'!$S$13,
IF(DD292&gt;='PAINEL E TARGET'!$T$14,'PAINEL E TARGET'!$S$14,
IF(DD292&gt;='PAINEL E TARGET'!$T$15,'PAINEL E TARGET'!$S$15,
IF(DD292&gt;='PAINEL E TARGET'!$T$16,'PAINEL E TARGET'!$S$16,
IF(DD292&gt;='PAINEL E TARGET'!$T$17,'PAINEL E TARGET'!$S$17,
IF(DD292&gt;='PAINEL E TARGET'!$T$18,'PAINEL E TARGET'!$S$18,'PAINEL E TARGET'!$S$19))))))))</f>
        <v>4. Fx de 110% a 114,9%</v>
      </c>
      <c r="DF292" s="17">
        <f>IFERROR(VLOOKUP($BW292,'PAINEL E TARGET'!$G$1:$Q$99,8,0),0)</f>
        <v>0.1</v>
      </c>
      <c r="DG292" s="17">
        <f>VLOOKUP(DE292,'PAINEL E TARGET'!$S$10:$U$19,3,0)</f>
        <v>1.2</v>
      </c>
      <c r="DH292" s="16">
        <f t="shared" si="176"/>
        <v>288</v>
      </c>
      <c r="DI292" s="17">
        <f t="shared" si="162"/>
        <v>1.103</v>
      </c>
      <c r="DJ292" s="33" t="str">
        <f>IF(DI292&gt;='PAINEL E TARGET'!$T$11,'PAINEL E TARGET'!$S$11,
IF(DI292&gt;='PAINEL E TARGET'!$T$12,'PAINEL E TARGET'!$S$12,
IF(DI292&gt;='PAINEL E TARGET'!$T$13,'PAINEL E TARGET'!$S$13,
IF(DI292&gt;='PAINEL E TARGET'!$T$14,'PAINEL E TARGET'!$S$14,
IF(DI292&gt;='PAINEL E TARGET'!$T$15,'PAINEL E TARGET'!$S$15,
IF(DI292&gt;='PAINEL E TARGET'!$T$16,'PAINEL E TARGET'!$S$16,
IF(DI292&gt;='PAINEL E TARGET'!$T$17,'PAINEL E TARGET'!$S$17,
IF(DI292&gt;='PAINEL E TARGET'!$T$18,'PAINEL E TARGET'!$S$18,'PAINEL E TARGET'!$S$19))))))))</f>
        <v>4. Fx de 110% a 114,9%</v>
      </c>
      <c r="DK292" s="17">
        <f>IFERROR(VLOOKUP($BW292,'PAINEL E TARGET'!$G$1:$Q$99,9,0),0)</f>
        <v>0.05</v>
      </c>
      <c r="DL292" s="17">
        <f>VLOOKUP(DJ292,'PAINEL E TARGET'!$S$10:$U$19,3,0)</f>
        <v>1.2</v>
      </c>
      <c r="DM292" s="16">
        <f t="shared" si="177"/>
        <v>144</v>
      </c>
      <c r="DN292" s="17">
        <f t="shared" si="163"/>
        <v>0.72</v>
      </c>
      <c r="DO292" s="33" t="str">
        <f>IF(DN292&gt;='PAINEL E TARGET'!$T$11,'PAINEL E TARGET'!$S$11,
IF(DN292&gt;='PAINEL E TARGET'!$T$12,'PAINEL E TARGET'!$S$12,
IF(DN292&gt;='PAINEL E TARGET'!$T$13,'PAINEL E TARGET'!$S$13,
IF(DN292&gt;='PAINEL E TARGET'!$T$14,'PAINEL E TARGET'!$S$14,
IF(DN292&gt;='PAINEL E TARGET'!$T$15,'PAINEL E TARGET'!$S$15,
IF(DN292&gt;='PAINEL E TARGET'!$T$16,'PAINEL E TARGET'!$S$16,
IF(DN292&gt;='PAINEL E TARGET'!$T$17,'PAINEL E TARGET'!$S$17,
IF(DN292&gt;='PAINEL E TARGET'!$T$18,'PAINEL E TARGET'!$S$18,'PAINEL E TARGET'!$S$19))))))))</f>
        <v>Não elegível</v>
      </c>
      <c r="DP292" s="17">
        <f>IFERROR(VLOOKUP($BW292,'PAINEL E TARGET'!$G$1:$Q$99,10,0),0)</f>
        <v>0</v>
      </c>
      <c r="DQ292" s="17">
        <f>VLOOKUP(DO292,'PAINEL E TARGET'!$S$10:$U$19,3,0)</f>
        <v>0</v>
      </c>
      <c r="DR292" s="16">
        <f t="shared" si="178"/>
        <v>0</v>
      </c>
      <c r="DS292" s="17">
        <f t="shared" si="164"/>
        <v>0.82499999999999996</v>
      </c>
      <c r="DT292" s="16">
        <f>IF(DS292&gt;=1,VLOOKUP(BO292,'PAINEL E TARGET'!$S$1:$W$8,5,0),0)</f>
        <v>0</v>
      </c>
      <c r="DU292" s="16">
        <f t="shared" si="179"/>
        <v>1404</v>
      </c>
    </row>
    <row r="293" spans="2:125" s="32" customFormat="1" x14ac:dyDescent="0.2">
      <c r="B293" s="44">
        <v>43541</v>
      </c>
      <c r="C293" s="65">
        <v>1090</v>
      </c>
      <c r="D293" s="66" t="s">
        <v>297</v>
      </c>
      <c r="E293" s="65">
        <v>514</v>
      </c>
      <c r="F293" s="65" t="s">
        <v>944</v>
      </c>
      <c r="G293" s="67">
        <v>1961333.2569268958</v>
      </c>
      <c r="H293" s="67">
        <v>1130473.1989066899</v>
      </c>
      <c r="I293" s="67">
        <v>1027926.2100000001</v>
      </c>
      <c r="J293" s="68">
        <v>0.90928843867694897</v>
      </c>
      <c r="K293" s="67">
        <v>122024.15826353083</v>
      </c>
      <c r="L293" s="67">
        <v>940775.75655056245</v>
      </c>
      <c r="M293" s="67">
        <v>142274.60999999999</v>
      </c>
      <c r="N293" s="67">
        <v>861449.99</v>
      </c>
      <c r="O293" s="67">
        <v>1846501.6121866889</v>
      </c>
      <c r="P293" s="67" t="s">
        <v>1082</v>
      </c>
      <c r="Q293" s="67" t="s">
        <v>1082</v>
      </c>
      <c r="R293" s="67">
        <v>0</v>
      </c>
      <c r="S293" s="67">
        <v>3047</v>
      </c>
      <c r="T293" s="68">
        <v>0.10954198281090806</v>
      </c>
      <c r="U293" s="68">
        <v>9.4267481339004713E-2</v>
      </c>
      <c r="V293" s="68">
        <v>0.86056029770549003</v>
      </c>
      <c r="W293" s="67">
        <v>116421.20999999999</v>
      </c>
      <c r="X293" s="67">
        <v>94618.589999999982</v>
      </c>
      <c r="Y293" s="68">
        <v>0.81272639238159428</v>
      </c>
      <c r="Z293" s="68">
        <v>0.20265792930334903</v>
      </c>
      <c r="AA293" s="68">
        <v>0.2296535822674865</v>
      </c>
      <c r="AB293" s="68">
        <v>1.1332079778814328</v>
      </c>
      <c r="AC293" s="67">
        <v>215384.82999999996</v>
      </c>
      <c r="AD293" s="67">
        <v>230508.95</v>
      </c>
      <c r="AE293" s="68">
        <v>1.0702190586031526</v>
      </c>
      <c r="AF293" s="43">
        <v>80</v>
      </c>
      <c r="AG293" s="43">
        <v>75</v>
      </c>
      <c r="AH293" s="43">
        <v>39</v>
      </c>
      <c r="AI293" s="43">
        <v>33</v>
      </c>
      <c r="AJ293" s="67">
        <v>60384.48000000001</v>
      </c>
      <c r="AK293" s="67">
        <v>61911</v>
      </c>
      <c r="AL293" s="68">
        <v>1.0252800057233247</v>
      </c>
      <c r="AM293" s="67">
        <v>10928.009999999998</v>
      </c>
      <c r="AN293" s="67">
        <v>7838.4600000000009</v>
      </c>
      <c r="AO293" s="68">
        <v>0.71728155446417075</v>
      </c>
      <c r="AP293" s="67">
        <v>6728.2100000000009</v>
      </c>
      <c r="AQ293" s="67">
        <v>3191</v>
      </c>
      <c r="AR293" s="68">
        <v>0.47427176024529549</v>
      </c>
      <c r="AS293" s="67">
        <v>38380.509999999995</v>
      </c>
      <c r="AT293" s="67">
        <v>21678.13</v>
      </c>
      <c r="AU293" s="68">
        <v>0.56482131165010585</v>
      </c>
      <c r="AV293" s="43">
        <v>2093.1099999999997</v>
      </c>
      <c r="AW293" s="43">
        <v>1804.64</v>
      </c>
      <c r="AX293" s="69">
        <v>0.86218115626985703</v>
      </c>
      <c r="AY293" s="43">
        <v>122024.15826353083</v>
      </c>
      <c r="AZ293" s="43">
        <v>142274.60999999999</v>
      </c>
      <c r="BA293" s="43">
        <v>51154.320356503289</v>
      </c>
      <c r="BB293" s="43">
        <v>51147.820000000007</v>
      </c>
      <c r="BC293" s="43">
        <v>211795.05104998706</v>
      </c>
      <c r="BD293" s="43">
        <v>88980.287096753353</v>
      </c>
      <c r="BE293" s="43">
        <v>203459.78999999998</v>
      </c>
      <c r="BF293" s="43">
        <v>376410.54</v>
      </c>
      <c r="BG293" s="43">
        <v>3644.72</v>
      </c>
      <c r="BH293" s="43">
        <v>68</v>
      </c>
      <c r="BI293" s="44">
        <v>43173</v>
      </c>
      <c r="BJ293" s="44">
        <v>43541</v>
      </c>
      <c r="BK293" s="44">
        <v>43172</v>
      </c>
      <c r="BL293" s="43">
        <f t="shared" si="165"/>
        <v>1030973.2100000001</v>
      </c>
      <c r="BM293" s="43">
        <f t="shared" si="166"/>
        <v>1006771.6</v>
      </c>
      <c r="BO293" s="16" t="str">
        <f>IFERROR(VLOOKUP($C293,'PORTE LOJA'!A:B,2,0),"PORTE 1")</f>
        <v>PORTE 3</v>
      </c>
      <c r="BP293" s="16">
        <f>VLOOKUP(BO293,'PAINEL E TARGET'!$S$1:$W$8,3,0)</f>
        <v>2400</v>
      </c>
      <c r="BQ293" s="16">
        <f t="shared" si="144"/>
        <v>1</v>
      </c>
      <c r="BR293" s="16">
        <f t="shared" si="145"/>
        <v>1</v>
      </c>
      <c r="BS293" s="16">
        <f t="shared" si="146"/>
        <v>1</v>
      </c>
      <c r="BT293" s="16">
        <f t="shared" si="147"/>
        <v>1</v>
      </c>
      <c r="BU293" s="16">
        <f t="shared" si="148"/>
        <v>1</v>
      </c>
      <c r="BV293" s="16">
        <f t="shared" si="149"/>
        <v>1</v>
      </c>
      <c r="BW293" s="17" t="str">
        <f t="shared" si="167"/>
        <v>111111</v>
      </c>
      <c r="BY293" s="17">
        <f t="shared" si="150"/>
        <v>0.91200000000000003</v>
      </c>
      <c r="BZ293" s="17">
        <f t="shared" si="151"/>
        <v>0.94699999999999995</v>
      </c>
      <c r="CA293" s="17" t="str">
        <f t="shared" si="168"/>
        <v>Sem Retira</v>
      </c>
      <c r="CB293" s="17">
        <f t="shared" si="169"/>
        <v>0.94699999999999995</v>
      </c>
      <c r="CC293" s="33" t="str">
        <f>IF(CB293&gt;='PAINEL E TARGET'!$T$11,'PAINEL E TARGET'!$S$11,
IF(CB293&gt;='PAINEL E TARGET'!$T$12,'PAINEL E TARGET'!$S$12,
IF(CB293&gt;='PAINEL E TARGET'!$T$13,'PAINEL E TARGET'!$S$13,
IF(CB293&gt;='PAINEL E TARGET'!$T$14,'PAINEL E TARGET'!$S$14,
IF(CB293&gt;='PAINEL E TARGET'!$T$15,'PAINEL E TARGET'!$S$15,
IF(CB293&gt;='PAINEL E TARGET'!$T$16,'PAINEL E TARGET'!$S$16,
IF(CB293&gt;='PAINEL E TARGET'!$T$17,'PAINEL E TARGET'!$S$17,
IF(CB293&gt;='PAINEL E TARGET'!$T$18,'PAINEL E TARGET'!$S$18,'PAINEL E TARGET'!$S$19))))))))</f>
        <v>1. Fx de 90% a 99,9%</v>
      </c>
      <c r="CD293" s="17">
        <f>IFERROR(VLOOKUP($BW293,'PAINEL E TARGET'!$G$1:$Q$99,4,0),0)</f>
        <v>0.25</v>
      </c>
      <c r="CE293" s="17">
        <f>VLOOKUP(CC293,'PAINEL E TARGET'!$S$10:$U$19,3,0)</f>
        <v>0.5</v>
      </c>
      <c r="CF293" s="16">
        <f t="shared" si="170"/>
        <v>300</v>
      </c>
      <c r="CG293" s="17">
        <f t="shared" si="152"/>
        <v>1.0249999999999999</v>
      </c>
      <c r="CH293" s="17">
        <f t="shared" si="153"/>
        <v>0.71699999999999997</v>
      </c>
      <c r="CI293" s="17">
        <f t="shared" si="154"/>
        <v>0.47399999999999998</v>
      </c>
      <c r="CJ293" s="17">
        <f t="shared" si="155"/>
        <v>0.56499999999999995</v>
      </c>
      <c r="CK293" s="17">
        <f t="shared" si="156"/>
        <v>0.86199999999999999</v>
      </c>
      <c r="CL293" s="17">
        <f t="shared" si="157"/>
        <v>0.81299999999999994</v>
      </c>
      <c r="CM293" s="16">
        <f t="shared" si="158"/>
        <v>3</v>
      </c>
      <c r="CN293" s="17" t="str">
        <f t="shared" si="171"/>
        <v>não ok</v>
      </c>
      <c r="CO293" s="17">
        <f t="shared" si="172"/>
        <v>0</v>
      </c>
      <c r="CP293" s="33" t="str">
        <f>IF(CO293&gt;='PAINEL E TARGET'!$T$11,'PAINEL E TARGET'!$S$11,
IF(CO293&gt;='PAINEL E TARGET'!$T$12,'PAINEL E TARGET'!$S$12,
IF(CO293&gt;='PAINEL E TARGET'!$T$13,'PAINEL E TARGET'!$S$13,
IF(CO293&gt;='PAINEL E TARGET'!$T$14,'PAINEL E TARGET'!$S$14,
IF(CO293&gt;='PAINEL E TARGET'!$T$15,'PAINEL E TARGET'!$S$15,
IF(CO293&gt;='PAINEL E TARGET'!$T$16,'PAINEL E TARGET'!$S$16,
IF(CO293&gt;='PAINEL E TARGET'!$T$17,'PAINEL E TARGET'!$S$17,
IF(CO293&gt;='PAINEL E TARGET'!$T$18,'PAINEL E TARGET'!$S$18,'PAINEL E TARGET'!$S$19))))))))</f>
        <v>Não elegível</v>
      </c>
      <c r="CQ293" s="17">
        <f>IFERROR(VLOOKUP($BW293,'PAINEL E TARGET'!$G$1:$Q$99,5,0),0)</f>
        <v>0.25</v>
      </c>
      <c r="CR293" s="17">
        <f>VLOOKUP(CP293,'PAINEL E TARGET'!$S$10:$U$19,3,0)</f>
        <v>0</v>
      </c>
      <c r="CS293" s="16">
        <f t="shared" si="173"/>
        <v>0</v>
      </c>
      <c r="CT293" s="17">
        <f t="shared" si="159"/>
        <v>1.07</v>
      </c>
      <c r="CU293" s="33" t="str">
        <f>IF(CT293&gt;='PAINEL E TARGET'!$T$11,'PAINEL E TARGET'!$S$11,
IF(CT293&gt;='PAINEL E TARGET'!$T$12,'PAINEL E TARGET'!$S$12,
IF(CT293&gt;='PAINEL E TARGET'!$T$13,'PAINEL E TARGET'!$S$13,
IF(CT293&gt;='PAINEL E TARGET'!$T$14,'PAINEL E TARGET'!$S$14,
IF(CT293&gt;='PAINEL E TARGET'!$T$15,'PAINEL E TARGET'!$S$15,
IF(CT293&gt;='PAINEL E TARGET'!$T$16,'PAINEL E TARGET'!$S$16,
IF(CT293&gt;='PAINEL E TARGET'!$T$17,'PAINEL E TARGET'!$S$17,
IF(CT293&gt;='PAINEL E TARGET'!$T$18,'PAINEL E TARGET'!$S$18,'PAINEL E TARGET'!$S$19))))))))</f>
        <v>3. Fx de 105% a 109,9%</v>
      </c>
      <c r="CV293" s="17">
        <f>IFERROR(VLOOKUP($BW293,'PAINEL E TARGET'!$G$1:$Q$99,6,0),0)</f>
        <v>0.2</v>
      </c>
      <c r="CW293" s="17">
        <f>VLOOKUP(CU293,'PAINEL E TARGET'!$S$10:$U$19,3,0)</f>
        <v>1.1000000000000001</v>
      </c>
      <c r="CX293" s="16">
        <f t="shared" si="174"/>
        <v>528.00000000000011</v>
      </c>
      <c r="CY293" s="17">
        <f t="shared" si="160"/>
        <v>1.1659999999999999</v>
      </c>
      <c r="CZ293" s="33" t="str">
        <f>IF(CY293&gt;='PAINEL E TARGET'!$T$11,'PAINEL E TARGET'!$S$11,
IF(CY293&gt;='PAINEL E TARGET'!$T$12,'PAINEL E TARGET'!$S$12,
IF(CY293&gt;='PAINEL E TARGET'!$T$13,'PAINEL E TARGET'!$S$13,
IF(CY293&gt;='PAINEL E TARGET'!$T$14,'PAINEL E TARGET'!$S$14,
IF(CY293&gt;='PAINEL E TARGET'!$T$15,'PAINEL E TARGET'!$S$15,
IF(CY293&gt;='PAINEL E TARGET'!$T$16,'PAINEL E TARGET'!$S$16,
IF(CY293&gt;='PAINEL E TARGET'!$T$17,'PAINEL E TARGET'!$S$17,
IF(CY293&gt;='PAINEL E TARGET'!$T$18,'PAINEL E TARGET'!$S$18,'PAINEL E TARGET'!$S$19))))))))</f>
        <v>5. Fx de 115% a 119,9%</v>
      </c>
      <c r="DA293" s="17">
        <f>IFERROR(VLOOKUP($BW293,'PAINEL E TARGET'!$G$1:$Q$99,7,0),0)</f>
        <v>0.15</v>
      </c>
      <c r="DB293" s="17">
        <f>VLOOKUP(CZ293,'PAINEL E TARGET'!$S$10:$U$19,3,0)</f>
        <v>1.3</v>
      </c>
      <c r="DC293" s="16">
        <f t="shared" si="175"/>
        <v>468</v>
      </c>
      <c r="DD293" s="17">
        <f t="shared" si="161"/>
        <v>1</v>
      </c>
      <c r="DE293" s="33" t="str">
        <f>IF(DD293&gt;='PAINEL E TARGET'!$T$11,'PAINEL E TARGET'!$S$11,
IF(DD293&gt;='PAINEL E TARGET'!$T$12,'PAINEL E TARGET'!$S$12,
IF(DD293&gt;='PAINEL E TARGET'!$T$13,'PAINEL E TARGET'!$S$13,
IF(DD293&gt;='PAINEL E TARGET'!$T$14,'PAINEL E TARGET'!$S$14,
IF(DD293&gt;='PAINEL E TARGET'!$T$15,'PAINEL E TARGET'!$S$15,
IF(DD293&gt;='PAINEL E TARGET'!$T$16,'PAINEL E TARGET'!$S$16,
IF(DD293&gt;='PAINEL E TARGET'!$T$17,'PAINEL E TARGET'!$S$17,
IF(DD293&gt;='PAINEL E TARGET'!$T$18,'PAINEL E TARGET'!$S$18,'PAINEL E TARGET'!$S$19))))))))</f>
        <v>2. Fx de 100% a 104,9%</v>
      </c>
      <c r="DF293" s="17">
        <f>IFERROR(VLOOKUP($BW293,'PAINEL E TARGET'!$G$1:$Q$99,8,0),0)</f>
        <v>0.1</v>
      </c>
      <c r="DG293" s="17">
        <f>VLOOKUP(DE293,'PAINEL E TARGET'!$S$10:$U$19,3,0)</f>
        <v>1</v>
      </c>
      <c r="DH293" s="16">
        <f t="shared" si="176"/>
        <v>240</v>
      </c>
      <c r="DI293" s="17">
        <f t="shared" si="162"/>
        <v>0.84599999999999997</v>
      </c>
      <c r="DJ293" s="33" t="str">
        <f>IF(DI293&gt;='PAINEL E TARGET'!$T$11,'PAINEL E TARGET'!$S$11,
IF(DI293&gt;='PAINEL E TARGET'!$T$12,'PAINEL E TARGET'!$S$12,
IF(DI293&gt;='PAINEL E TARGET'!$T$13,'PAINEL E TARGET'!$S$13,
IF(DI293&gt;='PAINEL E TARGET'!$T$14,'PAINEL E TARGET'!$S$14,
IF(DI293&gt;='PAINEL E TARGET'!$T$15,'PAINEL E TARGET'!$S$15,
IF(DI293&gt;='PAINEL E TARGET'!$T$16,'PAINEL E TARGET'!$S$16,
IF(DI293&gt;='PAINEL E TARGET'!$T$17,'PAINEL E TARGET'!$S$17,
IF(DI293&gt;='PAINEL E TARGET'!$T$18,'PAINEL E TARGET'!$S$18,'PAINEL E TARGET'!$S$19))))))))</f>
        <v>Não elegível</v>
      </c>
      <c r="DK293" s="17">
        <f>IFERROR(VLOOKUP($BW293,'PAINEL E TARGET'!$G$1:$Q$99,9,0),0)</f>
        <v>0.05</v>
      </c>
      <c r="DL293" s="17">
        <f>VLOOKUP(DJ293,'PAINEL E TARGET'!$S$10:$U$19,3,0)</f>
        <v>0</v>
      </c>
      <c r="DM293" s="16">
        <f t="shared" si="177"/>
        <v>0</v>
      </c>
      <c r="DN293" s="17">
        <f t="shared" si="163"/>
        <v>0.86199999999999999</v>
      </c>
      <c r="DO293" s="33" t="str">
        <f>IF(DN293&gt;='PAINEL E TARGET'!$T$11,'PAINEL E TARGET'!$S$11,
IF(DN293&gt;='PAINEL E TARGET'!$T$12,'PAINEL E TARGET'!$S$12,
IF(DN293&gt;='PAINEL E TARGET'!$T$13,'PAINEL E TARGET'!$S$13,
IF(DN293&gt;='PAINEL E TARGET'!$T$14,'PAINEL E TARGET'!$S$14,
IF(DN293&gt;='PAINEL E TARGET'!$T$15,'PAINEL E TARGET'!$S$15,
IF(DN293&gt;='PAINEL E TARGET'!$T$16,'PAINEL E TARGET'!$S$16,
IF(DN293&gt;='PAINEL E TARGET'!$T$17,'PAINEL E TARGET'!$S$17,
IF(DN293&gt;='PAINEL E TARGET'!$T$18,'PAINEL E TARGET'!$S$18,'PAINEL E TARGET'!$S$19))))))))</f>
        <v>Não elegível</v>
      </c>
      <c r="DP293" s="17">
        <f>IFERROR(VLOOKUP($BW293,'PAINEL E TARGET'!$G$1:$Q$99,10,0),0)</f>
        <v>0</v>
      </c>
      <c r="DQ293" s="17">
        <f>VLOOKUP(DO293,'PAINEL E TARGET'!$S$10:$U$19,3,0)</f>
        <v>0</v>
      </c>
      <c r="DR293" s="16">
        <f t="shared" si="178"/>
        <v>0</v>
      </c>
      <c r="DS293" s="17">
        <f t="shared" si="164"/>
        <v>0.93799999999999994</v>
      </c>
      <c r="DT293" s="16">
        <f>IF(DS293&gt;=1,VLOOKUP(BO293,'PAINEL E TARGET'!$S$1:$W$8,5,0),0)</f>
        <v>0</v>
      </c>
      <c r="DU293" s="16">
        <f t="shared" si="179"/>
        <v>1536</v>
      </c>
    </row>
    <row r="294" spans="2:125" s="32" customFormat="1" x14ac:dyDescent="0.2">
      <c r="B294" s="44">
        <v>43541</v>
      </c>
      <c r="C294" s="65">
        <v>1091</v>
      </c>
      <c r="D294" s="66" t="s">
        <v>298</v>
      </c>
      <c r="E294" s="65">
        <v>115</v>
      </c>
      <c r="F294" s="65" t="s">
        <v>1018</v>
      </c>
      <c r="G294" s="67">
        <v>1162035.8735895648</v>
      </c>
      <c r="H294" s="67">
        <v>689228.54965513304</v>
      </c>
      <c r="I294" s="67">
        <v>496579.69</v>
      </c>
      <c r="J294" s="68">
        <v>0.72048624545293705</v>
      </c>
      <c r="K294" s="67">
        <v>53207.052662396607</v>
      </c>
      <c r="L294" s="67">
        <v>448764.47530563956</v>
      </c>
      <c r="M294" s="67">
        <v>46299.88</v>
      </c>
      <c r="N294" s="67">
        <v>381097.54000000004</v>
      </c>
      <c r="O294" s="67">
        <v>857454.11530183814</v>
      </c>
      <c r="P294" s="67" t="s">
        <v>1082</v>
      </c>
      <c r="Q294" s="67" t="s">
        <v>1082</v>
      </c>
      <c r="R294" s="67">
        <v>0</v>
      </c>
      <c r="S294" s="67">
        <v>0</v>
      </c>
      <c r="T294" s="68">
        <v>8.7977977911950611E-2</v>
      </c>
      <c r="U294" s="68">
        <v>9.3794178729483188E-2</v>
      </c>
      <c r="V294" s="68">
        <v>1.0661097351356892</v>
      </c>
      <c r="W294" s="67">
        <v>44162.44</v>
      </c>
      <c r="X294" s="67">
        <v>40087.39</v>
      </c>
      <c r="Y294" s="68">
        <v>0.90772588652257435</v>
      </c>
      <c r="Z294" s="68">
        <v>0.12529678775726288</v>
      </c>
      <c r="AA294" s="68">
        <v>9.6826251314291956E-2</v>
      </c>
      <c r="AB294" s="68">
        <v>0.77277520874575956</v>
      </c>
      <c r="AC294" s="67">
        <v>62895.42</v>
      </c>
      <c r="AD294" s="67">
        <v>41383.29</v>
      </c>
      <c r="AE294" s="68">
        <v>0.65796984899695399</v>
      </c>
      <c r="AF294" s="43">
        <v>80</v>
      </c>
      <c r="AG294" s="43">
        <v>72</v>
      </c>
      <c r="AH294" s="43">
        <v>14</v>
      </c>
      <c r="AI294" s="43">
        <v>9</v>
      </c>
      <c r="AJ294" s="67">
        <v>21432.86</v>
      </c>
      <c r="AK294" s="67">
        <v>18612.5</v>
      </c>
      <c r="AL294" s="68">
        <v>0.86840953563826762</v>
      </c>
      <c r="AM294" s="67">
        <v>2229.2199999999998</v>
      </c>
      <c r="AN294" s="67">
        <v>2195.4</v>
      </c>
      <c r="AO294" s="68">
        <v>0.98482877419007553</v>
      </c>
      <c r="AP294" s="67">
        <v>4792.0199999999995</v>
      </c>
      <c r="AQ294" s="67">
        <v>3473.85</v>
      </c>
      <c r="AR294" s="68">
        <v>0.72492393604367267</v>
      </c>
      <c r="AS294" s="67">
        <v>15708.34</v>
      </c>
      <c r="AT294" s="67">
        <v>15805.640000000003</v>
      </c>
      <c r="AU294" s="68">
        <v>1.0061941618274115</v>
      </c>
      <c r="AV294" s="43">
        <v>290.62</v>
      </c>
      <c r="AW294" s="43">
        <v>269.94</v>
      </c>
      <c r="AX294" s="69">
        <v>0.92884178652535954</v>
      </c>
      <c r="AY294" s="43">
        <v>53207.052662396607</v>
      </c>
      <c r="AZ294" s="43">
        <v>46299.88</v>
      </c>
      <c r="BA294" s="43">
        <v>29139.921186681266</v>
      </c>
      <c r="BB294" s="43">
        <v>27598.1</v>
      </c>
      <c r="BC294" s="43">
        <v>90596.059779100513</v>
      </c>
      <c r="BD294" s="43">
        <v>49949.670970856889</v>
      </c>
      <c r="BE294" s="43">
        <v>75989.56</v>
      </c>
      <c r="BF294" s="43">
        <v>108223.20999999999</v>
      </c>
      <c r="BG294" s="43">
        <v>499.86000000000007</v>
      </c>
      <c r="BH294" s="43">
        <v>30</v>
      </c>
      <c r="BI294" s="44">
        <v>43173</v>
      </c>
      <c r="BJ294" s="44">
        <v>43541</v>
      </c>
      <c r="BK294" s="44">
        <v>43172</v>
      </c>
      <c r="BL294" s="43">
        <f t="shared" si="165"/>
        <v>496579.69</v>
      </c>
      <c r="BM294" s="43">
        <f t="shared" si="166"/>
        <v>427397.42000000004</v>
      </c>
      <c r="BO294" s="16" t="str">
        <f>IFERROR(VLOOKUP($C294,'PORTE LOJA'!A:B,2,0),"PORTE 1")</f>
        <v>PORTE 2</v>
      </c>
      <c r="BP294" s="16">
        <f>VLOOKUP(BO294,'PAINEL E TARGET'!$S$1:$W$8,3,0)</f>
        <v>1875</v>
      </c>
      <c r="BQ294" s="16">
        <f t="shared" si="144"/>
        <v>1</v>
      </c>
      <c r="BR294" s="16">
        <f t="shared" si="145"/>
        <v>1</v>
      </c>
      <c r="BS294" s="16">
        <f t="shared" si="146"/>
        <v>1</v>
      </c>
      <c r="BT294" s="16">
        <f t="shared" si="147"/>
        <v>1</v>
      </c>
      <c r="BU294" s="16">
        <f t="shared" si="148"/>
        <v>1</v>
      </c>
      <c r="BV294" s="16">
        <f t="shared" si="149"/>
        <v>1</v>
      </c>
      <c r="BW294" s="17" t="str">
        <f t="shared" si="167"/>
        <v>111111</v>
      </c>
      <c r="BY294" s="17">
        <f t="shared" si="150"/>
        <v>0.72</v>
      </c>
      <c r="BZ294" s="17">
        <f t="shared" si="151"/>
        <v>0.85099999999999998</v>
      </c>
      <c r="CA294" s="17" t="str">
        <f t="shared" si="168"/>
        <v>Sem Retira</v>
      </c>
      <c r="CB294" s="17">
        <f t="shared" si="169"/>
        <v>0.85099999999999998</v>
      </c>
      <c r="CC294" s="33" t="str">
        <f>IF(CB294&gt;='PAINEL E TARGET'!$T$11,'PAINEL E TARGET'!$S$11,
IF(CB294&gt;='PAINEL E TARGET'!$T$12,'PAINEL E TARGET'!$S$12,
IF(CB294&gt;='PAINEL E TARGET'!$T$13,'PAINEL E TARGET'!$S$13,
IF(CB294&gt;='PAINEL E TARGET'!$T$14,'PAINEL E TARGET'!$S$14,
IF(CB294&gt;='PAINEL E TARGET'!$T$15,'PAINEL E TARGET'!$S$15,
IF(CB294&gt;='PAINEL E TARGET'!$T$16,'PAINEL E TARGET'!$S$16,
IF(CB294&gt;='PAINEL E TARGET'!$T$17,'PAINEL E TARGET'!$S$17,
IF(CB294&gt;='PAINEL E TARGET'!$T$18,'PAINEL E TARGET'!$S$18,'PAINEL E TARGET'!$S$19))))))))</f>
        <v>Não elegível</v>
      </c>
      <c r="CD294" s="17">
        <f>IFERROR(VLOOKUP($BW294,'PAINEL E TARGET'!$G$1:$Q$99,4,0),0)</f>
        <v>0.25</v>
      </c>
      <c r="CE294" s="17">
        <f>VLOOKUP(CC294,'PAINEL E TARGET'!$S$10:$U$19,3,0)</f>
        <v>0</v>
      </c>
      <c r="CF294" s="16">
        <f t="shared" si="170"/>
        <v>0</v>
      </c>
      <c r="CG294" s="17">
        <f t="shared" si="152"/>
        <v>0.86799999999999999</v>
      </c>
      <c r="CH294" s="17">
        <f t="shared" si="153"/>
        <v>0.98499999999999999</v>
      </c>
      <c r="CI294" s="17">
        <f t="shared" si="154"/>
        <v>0.72499999999999998</v>
      </c>
      <c r="CJ294" s="17">
        <f t="shared" si="155"/>
        <v>1.006</v>
      </c>
      <c r="CK294" s="17">
        <f t="shared" si="156"/>
        <v>0.92900000000000005</v>
      </c>
      <c r="CL294" s="17">
        <f t="shared" si="157"/>
        <v>0.90800000000000003</v>
      </c>
      <c r="CM294" s="16">
        <f t="shared" si="158"/>
        <v>5</v>
      </c>
      <c r="CN294" s="17" t="str">
        <f t="shared" si="171"/>
        <v>ok</v>
      </c>
      <c r="CO294" s="17">
        <f t="shared" si="172"/>
        <v>0.90800000000000003</v>
      </c>
      <c r="CP294" s="33" t="str">
        <f>IF(CO294&gt;='PAINEL E TARGET'!$T$11,'PAINEL E TARGET'!$S$11,
IF(CO294&gt;='PAINEL E TARGET'!$T$12,'PAINEL E TARGET'!$S$12,
IF(CO294&gt;='PAINEL E TARGET'!$T$13,'PAINEL E TARGET'!$S$13,
IF(CO294&gt;='PAINEL E TARGET'!$T$14,'PAINEL E TARGET'!$S$14,
IF(CO294&gt;='PAINEL E TARGET'!$T$15,'PAINEL E TARGET'!$S$15,
IF(CO294&gt;='PAINEL E TARGET'!$T$16,'PAINEL E TARGET'!$S$16,
IF(CO294&gt;='PAINEL E TARGET'!$T$17,'PAINEL E TARGET'!$S$17,
IF(CO294&gt;='PAINEL E TARGET'!$T$18,'PAINEL E TARGET'!$S$18,'PAINEL E TARGET'!$S$19))))))))</f>
        <v>1. Fx de 90% a 99,9%</v>
      </c>
      <c r="CQ294" s="17">
        <f>IFERROR(VLOOKUP($BW294,'PAINEL E TARGET'!$G$1:$Q$99,5,0),0)</f>
        <v>0.25</v>
      </c>
      <c r="CR294" s="17">
        <f>VLOOKUP(CP294,'PAINEL E TARGET'!$S$10:$U$19,3,0)</f>
        <v>0.5</v>
      </c>
      <c r="CS294" s="16">
        <f t="shared" si="173"/>
        <v>234.375</v>
      </c>
      <c r="CT294" s="17">
        <f t="shared" si="159"/>
        <v>0.65800000000000003</v>
      </c>
      <c r="CU294" s="33" t="str">
        <f>IF(CT294&gt;='PAINEL E TARGET'!$T$11,'PAINEL E TARGET'!$S$11,
IF(CT294&gt;='PAINEL E TARGET'!$T$12,'PAINEL E TARGET'!$S$12,
IF(CT294&gt;='PAINEL E TARGET'!$T$13,'PAINEL E TARGET'!$S$13,
IF(CT294&gt;='PAINEL E TARGET'!$T$14,'PAINEL E TARGET'!$S$14,
IF(CT294&gt;='PAINEL E TARGET'!$T$15,'PAINEL E TARGET'!$S$15,
IF(CT294&gt;='PAINEL E TARGET'!$T$16,'PAINEL E TARGET'!$S$16,
IF(CT294&gt;='PAINEL E TARGET'!$T$17,'PAINEL E TARGET'!$S$17,
IF(CT294&gt;='PAINEL E TARGET'!$T$18,'PAINEL E TARGET'!$S$18,'PAINEL E TARGET'!$S$19))))))))</f>
        <v>Não elegível</v>
      </c>
      <c r="CV294" s="17">
        <f>IFERROR(VLOOKUP($BW294,'PAINEL E TARGET'!$G$1:$Q$99,6,0),0)</f>
        <v>0.2</v>
      </c>
      <c r="CW294" s="17">
        <f>VLOOKUP(CU294,'PAINEL E TARGET'!$S$10:$U$19,3,0)</f>
        <v>0</v>
      </c>
      <c r="CX294" s="16">
        <f t="shared" si="174"/>
        <v>0</v>
      </c>
      <c r="CY294" s="17">
        <f t="shared" si="160"/>
        <v>0.87</v>
      </c>
      <c r="CZ294" s="33" t="str">
        <f>IF(CY294&gt;='PAINEL E TARGET'!$T$11,'PAINEL E TARGET'!$S$11,
IF(CY294&gt;='PAINEL E TARGET'!$T$12,'PAINEL E TARGET'!$S$12,
IF(CY294&gt;='PAINEL E TARGET'!$T$13,'PAINEL E TARGET'!$S$13,
IF(CY294&gt;='PAINEL E TARGET'!$T$14,'PAINEL E TARGET'!$S$14,
IF(CY294&gt;='PAINEL E TARGET'!$T$15,'PAINEL E TARGET'!$S$15,
IF(CY294&gt;='PAINEL E TARGET'!$T$16,'PAINEL E TARGET'!$S$16,
IF(CY294&gt;='PAINEL E TARGET'!$T$17,'PAINEL E TARGET'!$S$17,
IF(CY294&gt;='PAINEL E TARGET'!$T$18,'PAINEL E TARGET'!$S$18,'PAINEL E TARGET'!$S$19))))))))</f>
        <v>Não elegível</v>
      </c>
      <c r="DA294" s="17">
        <f>IFERROR(VLOOKUP($BW294,'PAINEL E TARGET'!$G$1:$Q$99,7,0),0)</f>
        <v>0.15</v>
      </c>
      <c r="DB294" s="17">
        <f>VLOOKUP(CZ294,'PAINEL E TARGET'!$S$10:$U$19,3,0)</f>
        <v>0</v>
      </c>
      <c r="DC294" s="16">
        <f t="shared" si="175"/>
        <v>0</v>
      </c>
      <c r="DD294" s="17">
        <f t="shared" si="161"/>
        <v>0.94699999999999995</v>
      </c>
      <c r="DE294" s="33" t="str">
        <f>IF(DD294&gt;='PAINEL E TARGET'!$T$11,'PAINEL E TARGET'!$S$11,
IF(DD294&gt;='PAINEL E TARGET'!$T$12,'PAINEL E TARGET'!$S$12,
IF(DD294&gt;='PAINEL E TARGET'!$T$13,'PAINEL E TARGET'!$S$13,
IF(DD294&gt;='PAINEL E TARGET'!$T$14,'PAINEL E TARGET'!$S$14,
IF(DD294&gt;='PAINEL E TARGET'!$T$15,'PAINEL E TARGET'!$S$15,
IF(DD294&gt;='PAINEL E TARGET'!$T$16,'PAINEL E TARGET'!$S$16,
IF(DD294&gt;='PAINEL E TARGET'!$T$17,'PAINEL E TARGET'!$S$17,
IF(DD294&gt;='PAINEL E TARGET'!$T$18,'PAINEL E TARGET'!$S$18,'PAINEL E TARGET'!$S$19))))))))</f>
        <v>1. Fx de 90% a 99,9%</v>
      </c>
      <c r="DF294" s="17">
        <f>IFERROR(VLOOKUP($BW294,'PAINEL E TARGET'!$G$1:$Q$99,8,0),0)</f>
        <v>0.1</v>
      </c>
      <c r="DG294" s="17">
        <f>VLOOKUP(DE294,'PAINEL E TARGET'!$S$10:$U$19,3,0)</f>
        <v>0.5</v>
      </c>
      <c r="DH294" s="16">
        <f t="shared" si="176"/>
        <v>93.75</v>
      </c>
      <c r="DI294" s="17">
        <f t="shared" si="162"/>
        <v>0.64300000000000002</v>
      </c>
      <c r="DJ294" s="33" t="str">
        <f>IF(DI294&gt;='PAINEL E TARGET'!$T$11,'PAINEL E TARGET'!$S$11,
IF(DI294&gt;='PAINEL E TARGET'!$T$12,'PAINEL E TARGET'!$S$12,
IF(DI294&gt;='PAINEL E TARGET'!$T$13,'PAINEL E TARGET'!$S$13,
IF(DI294&gt;='PAINEL E TARGET'!$T$14,'PAINEL E TARGET'!$S$14,
IF(DI294&gt;='PAINEL E TARGET'!$T$15,'PAINEL E TARGET'!$S$15,
IF(DI294&gt;='PAINEL E TARGET'!$T$16,'PAINEL E TARGET'!$S$16,
IF(DI294&gt;='PAINEL E TARGET'!$T$17,'PAINEL E TARGET'!$S$17,
IF(DI294&gt;='PAINEL E TARGET'!$T$18,'PAINEL E TARGET'!$S$18,'PAINEL E TARGET'!$S$19))))))))</f>
        <v>Não elegível</v>
      </c>
      <c r="DK294" s="17">
        <f>IFERROR(VLOOKUP($BW294,'PAINEL E TARGET'!$G$1:$Q$99,9,0),0)</f>
        <v>0.05</v>
      </c>
      <c r="DL294" s="17">
        <f>VLOOKUP(DJ294,'PAINEL E TARGET'!$S$10:$U$19,3,0)</f>
        <v>0</v>
      </c>
      <c r="DM294" s="16">
        <f t="shared" si="177"/>
        <v>0</v>
      </c>
      <c r="DN294" s="17">
        <f t="shared" si="163"/>
        <v>0.92900000000000005</v>
      </c>
      <c r="DO294" s="33" t="str">
        <f>IF(DN294&gt;='PAINEL E TARGET'!$T$11,'PAINEL E TARGET'!$S$11,
IF(DN294&gt;='PAINEL E TARGET'!$T$12,'PAINEL E TARGET'!$S$12,
IF(DN294&gt;='PAINEL E TARGET'!$T$13,'PAINEL E TARGET'!$S$13,
IF(DN294&gt;='PAINEL E TARGET'!$T$14,'PAINEL E TARGET'!$S$14,
IF(DN294&gt;='PAINEL E TARGET'!$T$15,'PAINEL E TARGET'!$S$15,
IF(DN294&gt;='PAINEL E TARGET'!$T$16,'PAINEL E TARGET'!$S$16,
IF(DN294&gt;='PAINEL E TARGET'!$T$17,'PAINEL E TARGET'!$S$17,
IF(DN294&gt;='PAINEL E TARGET'!$T$18,'PAINEL E TARGET'!$S$18,'PAINEL E TARGET'!$S$19))))))))</f>
        <v>1. Fx de 90% a 99,9%</v>
      </c>
      <c r="DP294" s="17">
        <f>IFERROR(VLOOKUP($BW294,'PAINEL E TARGET'!$G$1:$Q$99,10,0),0)</f>
        <v>0</v>
      </c>
      <c r="DQ294" s="17">
        <f>VLOOKUP(DO294,'PAINEL E TARGET'!$S$10:$U$19,3,0)</f>
        <v>0.5</v>
      </c>
      <c r="DR294" s="16">
        <f t="shared" si="178"/>
        <v>0</v>
      </c>
      <c r="DS294" s="17">
        <f t="shared" si="164"/>
        <v>0.9</v>
      </c>
      <c r="DT294" s="16">
        <f>IF(DS294&gt;=1,VLOOKUP(BO294,'PAINEL E TARGET'!$S$1:$W$8,5,0),0)</f>
        <v>0</v>
      </c>
      <c r="DU294" s="16">
        <f t="shared" si="179"/>
        <v>328.125</v>
      </c>
    </row>
    <row r="295" spans="2:125" s="32" customFormat="1" x14ac:dyDescent="0.2">
      <c r="B295" s="44">
        <v>43541</v>
      </c>
      <c r="C295" s="65">
        <v>1092</v>
      </c>
      <c r="D295" s="66" t="s">
        <v>299</v>
      </c>
      <c r="E295" s="65">
        <v>515</v>
      </c>
      <c r="F295" s="65" t="s">
        <v>944</v>
      </c>
      <c r="G295" s="67">
        <v>2261750.4410778098</v>
      </c>
      <c r="H295" s="67">
        <v>1396637.209530317</v>
      </c>
      <c r="I295" s="67">
        <v>1132585.1599999999</v>
      </c>
      <c r="J295" s="68">
        <v>0.81093726579208314</v>
      </c>
      <c r="K295" s="67">
        <v>116909.11621765204</v>
      </c>
      <c r="L295" s="67">
        <v>1199790.7988000887</v>
      </c>
      <c r="M295" s="67">
        <v>174374.85</v>
      </c>
      <c r="N295" s="67">
        <v>942719.83000000007</v>
      </c>
      <c r="O295" s="67">
        <v>2136161.4143681107</v>
      </c>
      <c r="P295" s="67" t="s">
        <v>1082</v>
      </c>
      <c r="Q295" s="67" t="s">
        <v>1082</v>
      </c>
      <c r="R295" s="67">
        <v>0</v>
      </c>
      <c r="S295" s="67">
        <v>399.9</v>
      </c>
      <c r="T295" s="68">
        <v>0.11384364674921423</v>
      </c>
      <c r="U295" s="68">
        <v>0.13277604186603054</v>
      </c>
      <c r="V295" s="68">
        <v>1.1663017274782352</v>
      </c>
      <c r="W295" s="67">
        <v>149897.92000000001</v>
      </c>
      <c r="X295" s="67">
        <v>148323.41</v>
      </c>
      <c r="Y295" s="68">
        <v>0.98949611842512553</v>
      </c>
      <c r="Z295" s="68">
        <v>0.16897246476772382</v>
      </c>
      <c r="AA295" s="68">
        <v>0.22081349451955135</v>
      </c>
      <c r="AB295" s="68">
        <v>1.3068016426409488</v>
      </c>
      <c r="AC295" s="67">
        <v>222486.03000000006</v>
      </c>
      <c r="AD295" s="67">
        <v>246669.58</v>
      </c>
      <c r="AE295" s="68">
        <v>1.1086969370616211</v>
      </c>
      <c r="AF295" s="43">
        <v>80</v>
      </c>
      <c r="AG295" s="43">
        <v>77</v>
      </c>
      <c r="AH295" s="43">
        <v>40</v>
      </c>
      <c r="AI295" s="43">
        <v>34</v>
      </c>
      <c r="AJ295" s="67">
        <v>62853.589999999989</v>
      </c>
      <c r="AK295" s="67">
        <v>51915</v>
      </c>
      <c r="AL295" s="68">
        <v>0.82596714046087116</v>
      </c>
      <c r="AM295" s="67">
        <v>18482.370000000003</v>
      </c>
      <c r="AN295" s="67">
        <v>24381.58</v>
      </c>
      <c r="AO295" s="68">
        <v>1.3191803864980518</v>
      </c>
      <c r="AP295" s="67">
        <v>10056.880000000001</v>
      </c>
      <c r="AQ295" s="67">
        <v>23673.409999999996</v>
      </c>
      <c r="AR295" s="68">
        <v>2.35395172260184</v>
      </c>
      <c r="AS295" s="67">
        <v>58505.08</v>
      </c>
      <c r="AT295" s="67">
        <v>48353.420000000013</v>
      </c>
      <c r="AU295" s="68">
        <v>0.82648241827889157</v>
      </c>
      <c r="AV295" s="43">
        <v>2851.6799999999994</v>
      </c>
      <c r="AW295" s="43">
        <v>1419.73</v>
      </c>
      <c r="AX295" s="69">
        <v>0.49785740335521528</v>
      </c>
      <c r="AY295" s="43">
        <v>116909.11621765204</v>
      </c>
      <c r="AZ295" s="43">
        <v>174374.85</v>
      </c>
      <c r="BA295" s="43">
        <v>39794.898221565971</v>
      </c>
      <c r="BB295" s="43">
        <v>38567.33</v>
      </c>
      <c r="BC295" s="43">
        <v>189474.47900739423</v>
      </c>
      <c r="BD295" s="43">
        <v>64706.650774014466</v>
      </c>
      <c r="BE295" s="43">
        <v>244355.16999999998</v>
      </c>
      <c r="BF295" s="43">
        <v>362684.33000000007</v>
      </c>
      <c r="BG295" s="43">
        <v>4648.37</v>
      </c>
      <c r="BH295" s="43">
        <v>62</v>
      </c>
      <c r="BI295" s="44">
        <v>43173</v>
      </c>
      <c r="BJ295" s="44">
        <v>43541</v>
      </c>
      <c r="BK295" s="44">
        <v>43172</v>
      </c>
      <c r="BL295" s="43">
        <f t="shared" si="165"/>
        <v>1132985.0599999998</v>
      </c>
      <c r="BM295" s="43">
        <f t="shared" si="166"/>
        <v>1117494.58</v>
      </c>
      <c r="BO295" s="16" t="str">
        <f>IFERROR(VLOOKUP($C295,'PORTE LOJA'!A:B,2,0),"PORTE 1")</f>
        <v>PORTE 3</v>
      </c>
      <c r="BP295" s="16">
        <f>VLOOKUP(BO295,'PAINEL E TARGET'!$S$1:$W$8,3,0)</f>
        <v>2400</v>
      </c>
      <c r="BQ295" s="16">
        <f t="shared" si="144"/>
        <v>1</v>
      </c>
      <c r="BR295" s="16">
        <f t="shared" si="145"/>
        <v>1</v>
      </c>
      <c r="BS295" s="16">
        <f t="shared" si="146"/>
        <v>1</v>
      </c>
      <c r="BT295" s="16">
        <f t="shared" si="147"/>
        <v>1</v>
      </c>
      <c r="BU295" s="16">
        <f t="shared" si="148"/>
        <v>1</v>
      </c>
      <c r="BV295" s="16">
        <f t="shared" si="149"/>
        <v>1</v>
      </c>
      <c r="BW295" s="17" t="str">
        <f t="shared" si="167"/>
        <v>111111</v>
      </c>
      <c r="BY295" s="17">
        <f t="shared" si="150"/>
        <v>0.81100000000000005</v>
      </c>
      <c r="BZ295" s="17">
        <f t="shared" si="151"/>
        <v>0.84899999999999998</v>
      </c>
      <c r="CA295" s="17" t="str">
        <f t="shared" si="168"/>
        <v>Sem Retira</v>
      </c>
      <c r="CB295" s="17">
        <f t="shared" si="169"/>
        <v>0.84899999999999998</v>
      </c>
      <c r="CC295" s="33" t="str">
        <f>IF(CB295&gt;='PAINEL E TARGET'!$T$11,'PAINEL E TARGET'!$S$11,
IF(CB295&gt;='PAINEL E TARGET'!$T$12,'PAINEL E TARGET'!$S$12,
IF(CB295&gt;='PAINEL E TARGET'!$T$13,'PAINEL E TARGET'!$S$13,
IF(CB295&gt;='PAINEL E TARGET'!$T$14,'PAINEL E TARGET'!$S$14,
IF(CB295&gt;='PAINEL E TARGET'!$T$15,'PAINEL E TARGET'!$S$15,
IF(CB295&gt;='PAINEL E TARGET'!$T$16,'PAINEL E TARGET'!$S$16,
IF(CB295&gt;='PAINEL E TARGET'!$T$17,'PAINEL E TARGET'!$S$17,
IF(CB295&gt;='PAINEL E TARGET'!$T$18,'PAINEL E TARGET'!$S$18,'PAINEL E TARGET'!$S$19))))))))</f>
        <v>Não elegível</v>
      </c>
      <c r="CD295" s="17">
        <f>IFERROR(VLOOKUP($BW295,'PAINEL E TARGET'!$G$1:$Q$99,4,0),0)</f>
        <v>0.25</v>
      </c>
      <c r="CE295" s="17">
        <f>VLOOKUP(CC295,'PAINEL E TARGET'!$S$10:$U$19,3,0)</f>
        <v>0</v>
      </c>
      <c r="CF295" s="16">
        <f t="shared" si="170"/>
        <v>0</v>
      </c>
      <c r="CG295" s="17">
        <f t="shared" si="152"/>
        <v>0.82599999999999996</v>
      </c>
      <c r="CH295" s="17">
        <f t="shared" si="153"/>
        <v>1.319</v>
      </c>
      <c r="CI295" s="17">
        <f t="shared" si="154"/>
        <v>2.3540000000000001</v>
      </c>
      <c r="CJ295" s="17">
        <f t="shared" si="155"/>
        <v>0.82599999999999996</v>
      </c>
      <c r="CK295" s="17">
        <f t="shared" si="156"/>
        <v>0.498</v>
      </c>
      <c r="CL295" s="17">
        <f t="shared" si="157"/>
        <v>0.98899999999999999</v>
      </c>
      <c r="CM295" s="16">
        <f t="shared" si="158"/>
        <v>4</v>
      </c>
      <c r="CN295" s="17" t="str">
        <f t="shared" si="171"/>
        <v>não ok</v>
      </c>
      <c r="CO295" s="17">
        <f t="shared" si="172"/>
        <v>0</v>
      </c>
      <c r="CP295" s="33" t="str">
        <f>IF(CO295&gt;='PAINEL E TARGET'!$T$11,'PAINEL E TARGET'!$S$11,
IF(CO295&gt;='PAINEL E TARGET'!$T$12,'PAINEL E TARGET'!$S$12,
IF(CO295&gt;='PAINEL E TARGET'!$T$13,'PAINEL E TARGET'!$S$13,
IF(CO295&gt;='PAINEL E TARGET'!$T$14,'PAINEL E TARGET'!$S$14,
IF(CO295&gt;='PAINEL E TARGET'!$T$15,'PAINEL E TARGET'!$S$15,
IF(CO295&gt;='PAINEL E TARGET'!$T$16,'PAINEL E TARGET'!$S$16,
IF(CO295&gt;='PAINEL E TARGET'!$T$17,'PAINEL E TARGET'!$S$17,
IF(CO295&gt;='PAINEL E TARGET'!$T$18,'PAINEL E TARGET'!$S$18,'PAINEL E TARGET'!$S$19))))))))</f>
        <v>Não elegível</v>
      </c>
      <c r="CQ295" s="17">
        <f>IFERROR(VLOOKUP($BW295,'PAINEL E TARGET'!$G$1:$Q$99,5,0),0)</f>
        <v>0.25</v>
      </c>
      <c r="CR295" s="17">
        <f>VLOOKUP(CP295,'PAINEL E TARGET'!$S$10:$U$19,3,0)</f>
        <v>0</v>
      </c>
      <c r="CS295" s="16">
        <f t="shared" si="173"/>
        <v>0</v>
      </c>
      <c r="CT295" s="17">
        <f t="shared" si="159"/>
        <v>1.109</v>
      </c>
      <c r="CU295" s="33" t="str">
        <f>IF(CT295&gt;='PAINEL E TARGET'!$T$11,'PAINEL E TARGET'!$S$11,
IF(CT295&gt;='PAINEL E TARGET'!$T$12,'PAINEL E TARGET'!$S$12,
IF(CT295&gt;='PAINEL E TARGET'!$T$13,'PAINEL E TARGET'!$S$13,
IF(CT295&gt;='PAINEL E TARGET'!$T$14,'PAINEL E TARGET'!$S$14,
IF(CT295&gt;='PAINEL E TARGET'!$T$15,'PAINEL E TARGET'!$S$15,
IF(CT295&gt;='PAINEL E TARGET'!$T$16,'PAINEL E TARGET'!$S$16,
IF(CT295&gt;='PAINEL E TARGET'!$T$17,'PAINEL E TARGET'!$S$17,
IF(CT295&gt;='PAINEL E TARGET'!$T$18,'PAINEL E TARGET'!$S$18,'PAINEL E TARGET'!$S$19))))))))</f>
        <v>4. Fx de 110% a 114,9%</v>
      </c>
      <c r="CV295" s="17">
        <f>IFERROR(VLOOKUP($BW295,'PAINEL E TARGET'!$G$1:$Q$99,6,0),0)</f>
        <v>0.2</v>
      </c>
      <c r="CW295" s="17">
        <f>VLOOKUP(CU295,'PAINEL E TARGET'!$S$10:$U$19,3,0)</f>
        <v>1.2</v>
      </c>
      <c r="CX295" s="16">
        <f t="shared" si="174"/>
        <v>576</v>
      </c>
      <c r="CY295" s="17">
        <f t="shared" si="160"/>
        <v>1.492</v>
      </c>
      <c r="CZ295" s="33" t="str">
        <f>IF(CY295&gt;='PAINEL E TARGET'!$T$11,'PAINEL E TARGET'!$S$11,
IF(CY295&gt;='PAINEL E TARGET'!$T$12,'PAINEL E TARGET'!$S$12,
IF(CY295&gt;='PAINEL E TARGET'!$T$13,'PAINEL E TARGET'!$S$13,
IF(CY295&gt;='PAINEL E TARGET'!$T$14,'PAINEL E TARGET'!$S$14,
IF(CY295&gt;='PAINEL E TARGET'!$T$15,'PAINEL E TARGET'!$S$15,
IF(CY295&gt;='PAINEL E TARGET'!$T$16,'PAINEL E TARGET'!$S$16,
IF(CY295&gt;='PAINEL E TARGET'!$T$17,'PAINEL E TARGET'!$S$17,
IF(CY295&gt;='PAINEL E TARGET'!$T$18,'PAINEL E TARGET'!$S$18,'PAINEL E TARGET'!$S$19))))))))</f>
        <v>8. Fx de 130% ou mais</v>
      </c>
      <c r="DA295" s="17">
        <f>IFERROR(VLOOKUP($BW295,'PAINEL E TARGET'!$G$1:$Q$99,7,0),0)</f>
        <v>0.15</v>
      </c>
      <c r="DB295" s="17">
        <f>VLOOKUP(CZ295,'PAINEL E TARGET'!$S$10:$U$19,3,0)</f>
        <v>1.6</v>
      </c>
      <c r="DC295" s="16">
        <f t="shared" si="175"/>
        <v>576</v>
      </c>
      <c r="DD295" s="17">
        <f t="shared" si="161"/>
        <v>0.96899999999999997</v>
      </c>
      <c r="DE295" s="33" t="str">
        <f>IF(DD295&gt;='PAINEL E TARGET'!$T$11,'PAINEL E TARGET'!$S$11,
IF(DD295&gt;='PAINEL E TARGET'!$T$12,'PAINEL E TARGET'!$S$12,
IF(DD295&gt;='PAINEL E TARGET'!$T$13,'PAINEL E TARGET'!$S$13,
IF(DD295&gt;='PAINEL E TARGET'!$T$14,'PAINEL E TARGET'!$S$14,
IF(DD295&gt;='PAINEL E TARGET'!$T$15,'PAINEL E TARGET'!$S$15,
IF(DD295&gt;='PAINEL E TARGET'!$T$16,'PAINEL E TARGET'!$S$16,
IF(DD295&gt;='PAINEL E TARGET'!$T$17,'PAINEL E TARGET'!$S$17,
IF(DD295&gt;='PAINEL E TARGET'!$T$18,'PAINEL E TARGET'!$S$18,'PAINEL E TARGET'!$S$19))))))))</f>
        <v>1. Fx de 90% a 99,9%</v>
      </c>
      <c r="DF295" s="17">
        <f>IFERROR(VLOOKUP($BW295,'PAINEL E TARGET'!$G$1:$Q$99,8,0),0)</f>
        <v>0.1</v>
      </c>
      <c r="DG295" s="17">
        <f>VLOOKUP(DE295,'PAINEL E TARGET'!$S$10:$U$19,3,0)</f>
        <v>0.5</v>
      </c>
      <c r="DH295" s="16">
        <f t="shared" si="176"/>
        <v>120</v>
      </c>
      <c r="DI295" s="17">
        <f t="shared" si="162"/>
        <v>0.85</v>
      </c>
      <c r="DJ295" s="33" t="str">
        <f>IF(DI295&gt;='PAINEL E TARGET'!$T$11,'PAINEL E TARGET'!$S$11,
IF(DI295&gt;='PAINEL E TARGET'!$T$12,'PAINEL E TARGET'!$S$12,
IF(DI295&gt;='PAINEL E TARGET'!$T$13,'PAINEL E TARGET'!$S$13,
IF(DI295&gt;='PAINEL E TARGET'!$T$14,'PAINEL E TARGET'!$S$14,
IF(DI295&gt;='PAINEL E TARGET'!$T$15,'PAINEL E TARGET'!$S$15,
IF(DI295&gt;='PAINEL E TARGET'!$T$16,'PAINEL E TARGET'!$S$16,
IF(DI295&gt;='PAINEL E TARGET'!$T$17,'PAINEL E TARGET'!$S$17,
IF(DI295&gt;='PAINEL E TARGET'!$T$18,'PAINEL E TARGET'!$S$18,'PAINEL E TARGET'!$S$19))))))))</f>
        <v>Não elegível</v>
      </c>
      <c r="DK295" s="17">
        <f>IFERROR(VLOOKUP($BW295,'PAINEL E TARGET'!$G$1:$Q$99,9,0),0)</f>
        <v>0.05</v>
      </c>
      <c r="DL295" s="17">
        <f>VLOOKUP(DJ295,'PAINEL E TARGET'!$S$10:$U$19,3,0)</f>
        <v>0</v>
      </c>
      <c r="DM295" s="16">
        <f t="shared" si="177"/>
        <v>0</v>
      </c>
      <c r="DN295" s="17">
        <f t="shared" si="163"/>
        <v>0.498</v>
      </c>
      <c r="DO295" s="33" t="str">
        <f>IF(DN295&gt;='PAINEL E TARGET'!$T$11,'PAINEL E TARGET'!$S$11,
IF(DN295&gt;='PAINEL E TARGET'!$T$12,'PAINEL E TARGET'!$S$12,
IF(DN295&gt;='PAINEL E TARGET'!$T$13,'PAINEL E TARGET'!$S$13,
IF(DN295&gt;='PAINEL E TARGET'!$T$14,'PAINEL E TARGET'!$S$14,
IF(DN295&gt;='PAINEL E TARGET'!$T$15,'PAINEL E TARGET'!$S$15,
IF(DN295&gt;='PAINEL E TARGET'!$T$16,'PAINEL E TARGET'!$S$16,
IF(DN295&gt;='PAINEL E TARGET'!$T$17,'PAINEL E TARGET'!$S$17,
IF(DN295&gt;='PAINEL E TARGET'!$T$18,'PAINEL E TARGET'!$S$18,'PAINEL E TARGET'!$S$19))))))))</f>
        <v>Não elegível</v>
      </c>
      <c r="DP295" s="17">
        <f>IFERROR(VLOOKUP($BW295,'PAINEL E TARGET'!$G$1:$Q$99,10,0),0)</f>
        <v>0</v>
      </c>
      <c r="DQ295" s="17">
        <f>VLOOKUP(DO295,'PAINEL E TARGET'!$S$10:$U$19,3,0)</f>
        <v>0</v>
      </c>
      <c r="DR295" s="16">
        <f t="shared" si="178"/>
        <v>0</v>
      </c>
      <c r="DS295" s="17">
        <f t="shared" si="164"/>
        <v>0.96299999999999997</v>
      </c>
      <c r="DT295" s="16">
        <f>IF(DS295&gt;=1,VLOOKUP(BO295,'PAINEL E TARGET'!$S$1:$W$8,5,0),0)</f>
        <v>0</v>
      </c>
      <c r="DU295" s="16">
        <f t="shared" si="179"/>
        <v>1272</v>
      </c>
    </row>
    <row r="296" spans="2:125" s="32" customFormat="1" x14ac:dyDescent="0.2">
      <c r="B296" s="44">
        <v>43541</v>
      </c>
      <c r="C296" s="65">
        <v>1093</v>
      </c>
      <c r="D296" s="66" t="s">
        <v>300</v>
      </c>
      <c r="E296" s="65">
        <v>216</v>
      </c>
      <c r="F296" s="65" t="s">
        <v>1017</v>
      </c>
      <c r="G296" s="67">
        <v>2252431.3525103116</v>
      </c>
      <c r="H296" s="67">
        <v>1201727.3186740903</v>
      </c>
      <c r="I296" s="67">
        <v>952309.04</v>
      </c>
      <c r="J296" s="68">
        <v>0.79245018832618153</v>
      </c>
      <c r="K296" s="67">
        <v>167106.18803203732</v>
      </c>
      <c r="L296" s="67">
        <v>929474.59144655732</v>
      </c>
      <c r="M296" s="67">
        <v>182788.48000000001</v>
      </c>
      <c r="N296" s="67">
        <v>733864.3</v>
      </c>
      <c r="O296" s="67">
        <v>2061059.1734310335</v>
      </c>
      <c r="P296" s="67" t="s">
        <v>1082</v>
      </c>
      <c r="Q296" s="67" t="s">
        <v>1082</v>
      </c>
      <c r="R296" s="67">
        <v>0</v>
      </c>
      <c r="S296" s="67">
        <v>0</v>
      </c>
      <c r="T296" s="68">
        <v>0.10918860902972563</v>
      </c>
      <c r="U296" s="68">
        <v>0.11179912638240183</v>
      </c>
      <c r="V296" s="68">
        <v>1.0239083305106076</v>
      </c>
      <c r="W296" s="67">
        <v>119734.13000000002</v>
      </c>
      <c r="X296" s="67">
        <v>102480.98</v>
      </c>
      <c r="Y296" s="68">
        <v>0.85590449439938288</v>
      </c>
      <c r="Z296" s="68">
        <v>0.19856877311267015</v>
      </c>
      <c r="AA296" s="68">
        <v>0.21807938006799038</v>
      </c>
      <c r="AB296" s="68">
        <v>1.0982561691321409</v>
      </c>
      <c r="AC296" s="67">
        <v>217746.7</v>
      </c>
      <c r="AD296" s="67">
        <v>199903.07</v>
      </c>
      <c r="AE296" s="68">
        <v>0.91805327015288862</v>
      </c>
      <c r="AF296" s="43">
        <v>80</v>
      </c>
      <c r="AG296" s="43">
        <v>73</v>
      </c>
      <c r="AH296" s="43">
        <v>37</v>
      </c>
      <c r="AI296" s="43">
        <v>22</v>
      </c>
      <c r="AJ296" s="67">
        <v>68217.16</v>
      </c>
      <c r="AK296" s="67">
        <v>59020.14</v>
      </c>
      <c r="AL296" s="68">
        <v>0.86518025669787479</v>
      </c>
      <c r="AM296" s="67">
        <v>16470.560000000001</v>
      </c>
      <c r="AN296" s="67">
        <v>12162.9</v>
      </c>
      <c r="AO296" s="68">
        <v>0.73846305165094561</v>
      </c>
      <c r="AP296" s="67">
        <v>14536.16</v>
      </c>
      <c r="AQ296" s="67">
        <v>11335.54</v>
      </c>
      <c r="AR296" s="68">
        <v>0.77981667785715081</v>
      </c>
      <c r="AS296" s="67">
        <v>20510.25</v>
      </c>
      <c r="AT296" s="67">
        <v>19962.400000000005</v>
      </c>
      <c r="AU296" s="68">
        <v>0.97328896527346109</v>
      </c>
      <c r="AV296" s="43">
        <v>2904.83</v>
      </c>
      <c r="AW296" s="43">
        <v>2964.4199999999996</v>
      </c>
      <c r="AX296" s="69">
        <v>1.0205141092594059</v>
      </c>
      <c r="AY296" s="43">
        <v>167106.18803203732</v>
      </c>
      <c r="AZ296" s="43">
        <v>182788.48000000001</v>
      </c>
      <c r="BA296" s="43">
        <v>46949.95108472518</v>
      </c>
      <c r="BB296" s="43">
        <v>41310.21</v>
      </c>
      <c r="BC296" s="43">
        <v>314071.60379021551</v>
      </c>
      <c r="BD296" s="43">
        <v>88282.685358505216</v>
      </c>
      <c r="BE296" s="43">
        <v>226280.61</v>
      </c>
      <c r="BF296" s="43">
        <v>411510.56000000011</v>
      </c>
      <c r="BG296" s="43">
        <v>5467.7599999999993</v>
      </c>
      <c r="BH296" s="43">
        <v>61</v>
      </c>
      <c r="BI296" s="44">
        <v>43173</v>
      </c>
      <c r="BJ296" s="44">
        <v>43541</v>
      </c>
      <c r="BK296" s="44">
        <v>43172</v>
      </c>
      <c r="BL296" s="43">
        <f t="shared" si="165"/>
        <v>952309.04</v>
      </c>
      <c r="BM296" s="43">
        <f t="shared" si="166"/>
        <v>916652.78</v>
      </c>
      <c r="BO296" s="16" t="str">
        <f>IFERROR(VLOOKUP($C296,'PORTE LOJA'!A:B,2,0),"PORTE 1")</f>
        <v>PORTE 3</v>
      </c>
      <c r="BP296" s="16">
        <f>VLOOKUP(BO296,'PAINEL E TARGET'!$S$1:$W$8,3,0)</f>
        <v>2400</v>
      </c>
      <c r="BQ296" s="16">
        <f t="shared" si="144"/>
        <v>1</v>
      </c>
      <c r="BR296" s="16">
        <f t="shared" si="145"/>
        <v>1</v>
      </c>
      <c r="BS296" s="16">
        <f t="shared" si="146"/>
        <v>1</v>
      </c>
      <c r="BT296" s="16">
        <f t="shared" si="147"/>
        <v>1</v>
      </c>
      <c r="BU296" s="16">
        <f t="shared" si="148"/>
        <v>1</v>
      </c>
      <c r="BV296" s="16">
        <f t="shared" si="149"/>
        <v>1</v>
      </c>
      <c r="BW296" s="17" t="str">
        <f t="shared" si="167"/>
        <v>111111</v>
      </c>
      <c r="BY296" s="17">
        <f t="shared" si="150"/>
        <v>0.79200000000000004</v>
      </c>
      <c r="BZ296" s="17">
        <f t="shared" si="151"/>
        <v>0.83599999999999997</v>
      </c>
      <c r="CA296" s="17" t="str">
        <f t="shared" si="168"/>
        <v>Sem Retira</v>
      </c>
      <c r="CB296" s="17">
        <f t="shared" si="169"/>
        <v>0.83599999999999997</v>
      </c>
      <c r="CC296" s="33" t="str">
        <f>IF(CB296&gt;='PAINEL E TARGET'!$T$11,'PAINEL E TARGET'!$S$11,
IF(CB296&gt;='PAINEL E TARGET'!$T$12,'PAINEL E TARGET'!$S$12,
IF(CB296&gt;='PAINEL E TARGET'!$T$13,'PAINEL E TARGET'!$S$13,
IF(CB296&gt;='PAINEL E TARGET'!$T$14,'PAINEL E TARGET'!$S$14,
IF(CB296&gt;='PAINEL E TARGET'!$T$15,'PAINEL E TARGET'!$S$15,
IF(CB296&gt;='PAINEL E TARGET'!$T$16,'PAINEL E TARGET'!$S$16,
IF(CB296&gt;='PAINEL E TARGET'!$T$17,'PAINEL E TARGET'!$S$17,
IF(CB296&gt;='PAINEL E TARGET'!$T$18,'PAINEL E TARGET'!$S$18,'PAINEL E TARGET'!$S$19))))))))</f>
        <v>Não elegível</v>
      </c>
      <c r="CD296" s="17">
        <f>IFERROR(VLOOKUP($BW296,'PAINEL E TARGET'!$G$1:$Q$99,4,0),0)</f>
        <v>0.25</v>
      </c>
      <c r="CE296" s="17">
        <f>VLOOKUP(CC296,'PAINEL E TARGET'!$S$10:$U$19,3,0)</f>
        <v>0</v>
      </c>
      <c r="CF296" s="16">
        <f t="shared" si="170"/>
        <v>0</v>
      </c>
      <c r="CG296" s="17">
        <f t="shared" si="152"/>
        <v>0.86499999999999999</v>
      </c>
      <c r="CH296" s="17">
        <f t="shared" si="153"/>
        <v>0.73799999999999999</v>
      </c>
      <c r="CI296" s="17">
        <f t="shared" si="154"/>
        <v>0.78</v>
      </c>
      <c r="CJ296" s="17">
        <f t="shared" si="155"/>
        <v>0.97299999999999998</v>
      </c>
      <c r="CK296" s="17">
        <f t="shared" si="156"/>
        <v>1.0209999999999999</v>
      </c>
      <c r="CL296" s="17">
        <f t="shared" si="157"/>
        <v>0.85599999999999998</v>
      </c>
      <c r="CM296" s="16">
        <f t="shared" si="158"/>
        <v>5</v>
      </c>
      <c r="CN296" s="17" t="str">
        <f t="shared" si="171"/>
        <v>ok</v>
      </c>
      <c r="CO296" s="17">
        <f t="shared" si="172"/>
        <v>0.85599999999999998</v>
      </c>
      <c r="CP296" s="33" t="str">
        <f>IF(CO296&gt;='PAINEL E TARGET'!$T$11,'PAINEL E TARGET'!$S$11,
IF(CO296&gt;='PAINEL E TARGET'!$T$12,'PAINEL E TARGET'!$S$12,
IF(CO296&gt;='PAINEL E TARGET'!$T$13,'PAINEL E TARGET'!$S$13,
IF(CO296&gt;='PAINEL E TARGET'!$T$14,'PAINEL E TARGET'!$S$14,
IF(CO296&gt;='PAINEL E TARGET'!$T$15,'PAINEL E TARGET'!$S$15,
IF(CO296&gt;='PAINEL E TARGET'!$T$16,'PAINEL E TARGET'!$S$16,
IF(CO296&gt;='PAINEL E TARGET'!$T$17,'PAINEL E TARGET'!$S$17,
IF(CO296&gt;='PAINEL E TARGET'!$T$18,'PAINEL E TARGET'!$S$18,'PAINEL E TARGET'!$S$19))))))))</f>
        <v>Não elegível</v>
      </c>
      <c r="CQ296" s="17">
        <f>IFERROR(VLOOKUP($BW296,'PAINEL E TARGET'!$G$1:$Q$99,5,0),0)</f>
        <v>0.25</v>
      </c>
      <c r="CR296" s="17">
        <f>VLOOKUP(CP296,'PAINEL E TARGET'!$S$10:$U$19,3,0)</f>
        <v>0</v>
      </c>
      <c r="CS296" s="16">
        <f t="shared" si="173"/>
        <v>0</v>
      </c>
      <c r="CT296" s="17">
        <f t="shared" si="159"/>
        <v>0.91800000000000004</v>
      </c>
      <c r="CU296" s="33" t="str">
        <f>IF(CT296&gt;='PAINEL E TARGET'!$T$11,'PAINEL E TARGET'!$S$11,
IF(CT296&gt;='PAINEL E TARGET'!$T$12,'PAINEL E TARGET'!$S$12,
IF(CT296&gt;='PAINEL E TARGET'!$T$13,'PAINEL E TARGET'!$S$13,
IF(CT296&gt;='PAINEL E TARGET'!$T$14,'PAINEL E TARGET'!$S$14,
IF(CT296&gt;='PAINEL E TARGET'!$T$15,'PAINEL E TARGET'!$S$15,
IF(CT296&gt;='PAINEL E TARGET'!$T$16,'PAINEL E TARGET'!$S$16,
IF(CT296&gt;='PAINEL E TARGET'!$T$17,'PAINEL E TARGET'!$S$17,
IF(CT296&gt;='PAINEL E TARGET'!$T$18,'PAINEL E TARGET'!$S$18,'PAINEL E TARGET'!$S$19))))))))</f>
        <v>1. Fx de 90% a 99,9%</v>
      </c>
      <c r="CV296" s="17">
        <f>IFERROR(VLOOKUP($BW296,'PAINEL E TARGET'!$G$1:$Q$99,6,0),0)</f>
        <v>0.2</v>
      </c>
      <c r="CW296" s="17">
        <f>VLOOKUP(CU296,'PAINEL E TARGET'!$S$10:$U$19,3,0)</f>
        <v>0.5</v>
      </c>
      <c r="CX296" s="16">
        <f t="shared" si="174"/>
        <v>240</v>
      </c>
      <c r="CY296" s="17">
        <f t="shared" si="160"/>
        <v>1.0940000000000001</v>
      </c>
      <c r="CZ296" s="33" t="str">
        <f>IF(CY296&gt;='PAINEL E TARGET'!$T$11,'PAINEL E TARGET'!$S$11,
IF(CY296&gt;='PAINEL E TARGET'!$T$12,'PAINEL E TARGET'!$S$12,
IF(CY296&gt;='PAINEL E TARGET'!$T$13,'PAINEL E TARGET'!$S$13,
IF(CY296&gt;='PAINEL E TARGET'!$T$14,'PAINEL E TARGET'!$S$14,
IF(CY296&gt;='PAINEL E TARGET'!$T$15,'PAINEL E TARGET'!$S$15,
IF(CY296&gt;='PAINEL E TARGET'!$T$16,'PAINEL E TARGET'!$S$16,
IF(CY296&gt;='PAINEL E TARGET'!$T$17,'PAINEL E TARGET'!$S$17,
IF(CY296&gt;='PAINEL E TARGET'!$T$18,'PAINEL E TARGET'!$S$18,'PAINEL E TARGET'!$S$19))))))))</f>
        <v>3. Fx de 105% a 109,9%</v>
      </c>
      <c r="DA296" s="17">
        <f>IFERROR(VLOOKUP($BW296,'PAINEL E TARGET'!$G$1:$Q$99,7,0),0)</f>
        <v>0.15</v>
      </c>
      <c r="DB296" s="17">
        <f>VLOOKUP(CZ296,'PAINEL E TARGET'!$S$10:$U$19,3,0)</f>
        <v>1.1000000000000001</v>
      </c>
      <c r="DC296" s="16">
        <f t="shared" si="175"/>
        <v>396</v>
      </c>
      <c r="DD296" s="17">
        <f t="shared" si="161"/>
        <v>0.88</v>
      </c>
      <c r="DE296" s="33" t="str">
        <f>IF(DD296&gt;='PAINEL E TARGET'!$T$11,'PAINEL E TARGET'!$S$11,
IF(DD296&gt;='PAINEL E TARGET'!$T$12,'PAINEL E TARGET'!$S$12,
IF(DD296&gt;='PAINEL E TARGET'!$T$13,'PAINEL E TARGET'!$S$13,
IF(DD296&gt;='PAINEL E TARGET'!$T$14,'PAINEL E TARGET'!$S$14,
IF(DD296&gt;='PAINEL E TARGET'!$T$15,'PAINEL E TARGET'!$S$15,
IF(DD296&gt;='PAINEL E TARGET'!$T$16,'PAINEL E TARGET'!$S$16,
IF(DD296&gt;='PAINEL E TARGET'!$T$17,'PAINEL E TARGET'!$S$17,
IF(DD296&gt;='PAINEL E TARGET'!$T$18,'PAINEL E TARGET'!$S$18,'PAINEL E TARGET'!$S$19))))))))</f>
        <v>Não elegível</v>
      </c>
      <c r="DF296" s="17">
        <f>IFERROR(VLOOKUP($BW296,'PAINEL E TARGET'!$G$1:$Q$99,8,0),0)</f>
        <v>0.1</v>
      </c>
      <c r="DG296" s="17">
        <f>VLOOKUP(DE296,'PAINEL E TARGET'!$S$10:$U$19,3,0)</f>
        <v>0</v>
      </c>
      <c r="DH296" s="16">
        <f t="shared" si="176"/>
        <v>0</v>
      </c>
      <c r="DI296" s="17">
        <f t="shared" si="162"/>
        <v>0.59499999999999997</v>
      </c>
      <c r="DJ296" s="33" t="str">
        <f>IF(DI296&gt;='PAINEL E TARGET'!$T$11,'PAINEL E TARGET'!$S$11,
IF(DI296&gt;='PAINEL E TARGET'!$T$12,'PAINEL E TARGET'!$S$12,
IF(DI296&gt;='PAINEL E TARGET'!$T$13,'PAINEL E TARGET'!$S$13,
IF(DI296&gt;='PAINEL E TARGET'!$T$14,'PAINEL E TARGET'!$S$14,
IF(DI296&gt;='PAINEL E TARGET'!$T$15,'PAINEL E TARGET'!$S$15,
IF(DI296&gt;='PAINEL E TARGET'!$T$16,'PAINEL E TARGET'!$S$16,
IF(DI296&gt;='PAINEL E TARGET'!$T$17,'PAINEL E TARGET'!$S$17,
IF(DI296&gt;='PAINEL E TARGET'!$T$18,'PAINEL E TARGET'!$S$18,'PAINEL E TARGET'!$S$19))))))))</f>
        <v>Não elegível</v>
      </c>
      <c r="DK296" s="17">
        <f>IFERROR(VLOOKUP($BW296,'PAINEL E TARGET'!$G$1:$Q$99,9,0),0)</f>
        <v>0.05</v>
      </c>
      <c r="DL296" s="17">
        <f>VLOOKUP(DJ296,'PAINEL E TARGET'!$S$10:$U$19,3,0)</f>
        <v>0</v>
      </c>
      <c r="DM296" s="16">
        <f t="shared" si="177"/>
        <v>0</v>
      </c>
      <c r="DN296" s="17">
        <f t="shared" si="163"/>
        <v>1.0209999999999999</v>
      </c>
      <c r="DO296" s="33" t="str">
        <f>IF(DN296&gt;='PAINEL E TARGET'!$T$11,'PAINEL E TARGET'!$S$11,
IF(DN296&gt;='PAINEL E TARGET'!$T$12,'PAINEL E TARGET'!$S$12,
IF(DN296&gt;='PAINEL E TARGET'!$T$13,'PAINEL E TARGET'!$S$13,
IF(DN296&gt;='PAINEL E TARGET'!$T$14,'PAINEL E TARGET'!$S$14,
IF(DN296&gt;='PAINEL E TARGET'!$T$15,'PAINEL E TARGET'!$S$15,
IF(DN296&gt;='PAINEL E TARGET'!$T$16,'PAINEL E TARGET'!$S$16,
IF(DN296&gt;='PAINEL E TARGET'!$T$17,'PAINEL E TARGET'!$S$17,
IF(DN296&gt;='PAINEL E TARGET'!$T$18,'PAINEL E TARGET'!$S$18,'PAINEL E TARGET'!$S$19))))))))</f>
        <v>2. Fx de 100% a 104,9%</v>
      </c>
      <c r="DP296" s="17">
        <f>IFERROR(VLOOKUP($BW296,'PAINEL E TARGET'!$G$1:$Q$99,10,0),0)</f>
        <v>0</v>
      </c>
      <c r="DQ296" s="17">
        <f>VLOOKUP(DO296,'PAINEL E TARGET'!$S$10:$U$19,3,0)</f>
        <v>1</v>
      </c>
      <c r="DR296" s="16">
        <f t="shared" si="178"/>
        <v>0</v>
      </c>
      <c r="DS296" s="17">
        <f t="shared" si="164"/>
        <v>0.91300000000000003</v>
      </c>
      <c r="DT296" s="16">
        <f>IF(DS296&gt;=1,VLOOKUP(BO296,'PAINEL E TARGET'!$S$1:$W$8,5,0),0)</f>
        <v>0</v>
      </c>
      <c r="DU296" s="16">
        <f t="shared" si="179"/>
        <v>636</v>
      </c>
    </row>
    <row r="297" spans="2:125" s="32" customFormat="1" x14ac:dyDescent="0.2">
      <c r="B297" s="44">
        <v>43541</v>
      </c>
      <c r="C297" s="65">
        <v>1094</v>
      </c>
      <c r="D297" s="66" t="s">
        <v>301</v>
      </c>
      <c r="E297" s="65">
        <v>112</v>
      </c>
      <c r="F297" s="65" t="s">
        <v>1018</v>
      </c>
      <c r="G297" s="67">
        <v>1164552.65220088</v>
      </c>
      <c r="H297" s="67">
        <v>617628.3100975363</v>
      </c>
      <c r="I297" s="67">
        <v>672893.03999999992</v>
      </c>
      <c r="J297" s="68">
        <v>1.0894789455064586</v>
      </c>
      <c r="K297" s="67">
        <v>91366.804406998854</v>
      </c>
      <c r="L297" s="67">
        <v>487094.09007494553</v>
      </c>
      <c r="M297" s="67">
        <v>126770.11</v>
      </c>
      <c r="N297" s="67">
        <v>519918.62</v>
      </c>
      <c r="O297" s="67">
        <v>1091618.081168131</v>
      </c>
      <c r="P297" s="67" t="s">
        <v>1082</v>
      </c>
      <c r="Q297" s="67" t="s">
        <v>1082</v>
      </c>
      <c r="R297" s="67">
        <v>0</v>
      </c>
      <c r="S297" s="67">
        <v>0</v>
      </c>
      <c r="T297" s="68">
        <v>0.11741388337205909</v>
      </c>
      <c r="U297" s="68">
        <v>0.12432655197192008</v>
      </c>
      <c r="V297" s="68">
        <v>1.0588743715933171</v>
      </c>
      <c r="W297" s="67">
        <v>67919.34</v>
      </c>
      <c r="X297" s="67">
        <v>80400.579999999987</v>
      </c>
      <c r="Y297" s="68">
        <v>1.183765625519918</v>
      </c>
      <c r="Z297" s="68">
        <v>0.20259965905726074</v>
      </c>
      <c r="AA297" s="68">
        <v>0.23239868429437449</v>
      </c>
      <c r="AB297" s="68">
        <v>1.1470832940972109</v>
      </c>
      <c r="AC297" s="67">
        <v>117195.98000000001</v>
      </c>
      <c r="AD297" s="67">
        <v>150289.60999999999</v>
      </c>
      <c r="AE297" s="68">
        <v>1.2823785423356668</v>
      </c>
      <c r="AF297" s="43">
        <v>80</v>
      </c>
      <c r="AG297" s="43">
        <v>67</v>
      </c>
      <c r="AH297" s="43">
        <v>19</v>
      </c>
      <c r="AI297" s="43">
        <v>20</v>
      </c>
      <c r="AJ297" s="67">
        <v>30449.39</v>
      </c>
      <c r="AK297" s="67">
        <v>35924.5</v>
      </c>
      <c r="AL297" s="68">
        <v>1.1798101702530002</v>
      </c>
      <c r="AM297" s="67">
        <v>7831.8799999999992</v>
      </c>
      <c r="AN297" s="67">
        <v>7105.54</v>
      </c>
      <c r="AO297" s="68">
        <v>0.90725853817984958</v>
      </c>
      <c r="AP297" s="67">
        <v>7268.7100000000009</v>
      </c>
      <c r="AQ297" s="67">
        <v>8247.68</v>
      </c>
      <c r="AR297" s="68">
        <v>1.1346827703952971</v>
      </c>
      <c r="AS297" s="67">
        <v>22369.360000000001</v>
      </c>
      <c r="AT297" s="67">
        <v>29122.859999999997</v>
      </c>
      <c r="AU297" s="68">
        <v>1.301908503417174</v>
      </c>
      <c r="AV297" s="43">
        <v>2679.16</v>
      </c>
      <c r="AW297" s="43">
        <v>4099.2099999999991</v>
      </c>
      <c r="AX297" s="69">
        <v>1.5300355335254332</v>
      </c>
      <c r="AY297" s="43">
        <v>91366.804406998854</v>
      </c>
      <c r="AZ297" s="43">
        <v>126770.11</v>
      </c>
      <c r="BA297" s="43">
        <v>26170.243324357169</v>
      </c>
      <c r="BB297" s="43">
        <v>33618.69</v>
      </c>
      <c r="BC297" s="43">
        <v>172403.05632618209</v>
      </c>
      <c r="BD297" s="43">
        <v>49416.647646849946</v>
      </c>
      <c r="BE297" s="43">
        <v>128984.43000000002</v>
      </c>
      <c r="BF297" s="43">
        <v>222564.99</v>
      </c>
      <c r="BG297" s="43">
        <v>5064.4099999999989</v>
      </c>
      <c r="BH297" s="43">
        <v>42</v>
      </c>
      <c r="BI297" s="44">
        <v>43173</v>
      </c>
      <c r="BJ297" s="44">
        <v>43541</v>
      </c>
      <c r="BK297" s="44">
        <v>43172</v>
      </c>
      <c r="BL297" s="43">
        <f t="shared" si="165"/>
        <v>672893.03999999992</v>
      </c>
      <c r="BM297" s="43">
        <f t="shared" si="166"/>
        <v>646688.73</v>
      </c>
      <c r="BO297" s="16" t="str">
        <f>IFERROR(VLOOKUP($C297,'PORTE LOJA'!A:B,2,0),"PORTE 1")</f>
        <v>PORTE 2</v>
      </c>
      <c r="BP297" s="16">
        <f>VLOOKUP(BO297,'PAINEL E TARGET'!$S$1:$W$8,3,0)</f>
        <v>1875</v>
      </c>
      <c r="BQ297" s="16">
        <f t="shared" si="144"/>
        <v>1</v>
      </c>
      <c r="BR297" s="16">
        <f t="shared" si="145"/>
        <v>1</v>
      </c>
      <c r="BS297" s="16">
        <f t="shared" si="146"/>
        <v>1</v>
      </c>
      <c r="BT297" s="16">
        <f t="shared" si="147"/>
        <v>1</v>
      </c>
      <c r="BU297" s="16">
        <f t="shared" si="148"/>
        <v>1</v>
      </c>
      <c r="BV297" s="16">
        <f t="shared" si="149"/>
        <v>1</v>
      </c>
      <c r="BW297" s="17" t="str">
        <f t="shared" si="167"/>
        <v>111111</v>
      </c>
      <c r="BY297" s="17">
        <f t="shared" si="150"/>
        <v>1.089</v>
      </c>
      <c r="BZ297" s="17">
        <f t="shared" si="151"/>
        <v>1.1180000000000001</v>
      </c>
      <c r="CA297" s="17" t="str">
        <f t="shared" si="168"/>
        <v>Sem Retira</v>
      </c>
      <c r="CB297" s="17">
        <f t="shared" si="169"/>
        <v>1.1180000000000001</v>
      </c>
      <c r="CC297" s="33" t="str">
        <f>IF(CB297&gt;='PAINEL E TARGET'!$T$11,'PAINEL E TARGET'!$S$11,
IF(CB297&gt;='PAINEL E TARGET'!$T$12,'PAINEL E TARGET'!$S$12,
IF(CB297&gt;='PAINEL E TARGET'!$T$13,'PAINEL E TARGET'!$S$13,
IF(CB297&gt;='PAINEL E TARGET'!$T$14,'PAINEL E TARGET'!$S$14,
IF(CB297&gt;='PAINEL E TARGET'!$T$15,'PAINEL E TARGET'!$S$15,
IF(CB297&gt;='PAINEL E TARGET'!$T$16,'PAINEL E TARGET'!$S$16,
IF(CB297&gt;='PAINEL E TARGET'!$T$17,'PAINEL E TARGET'!$S$17,
IF(CB297&gt;='PAINEL E TARGET'!$T$18,'PAINEL E TARGET'!$S$18,'PAINEL E TARGET'!$S$19))))))))</f>
        <v>4. Fx de 110% a 114,9%</v>
      </c>
      <c r="CD297" s="17">
        <f>IFERROR(VLOOKUP($BW297,'PAINEL E TARGET'!$G$1:$Q$99,4,0),0)</f>
        <v>0.25</v>
      </c>
      <c r="CE297" s="17">
        <f>VLOOKUP(CC297,'PAINEL E TARGET'!$S$10:$U$19,3,0)</f>
        <v>1.2</v>
      </c>
      <c r="CF297" s="16">
        <f t="shared" si="170"/>
        <v>562.5</v>
      </c>
      <c r="CG297" s="17">
        <f t="shared" si="152"/>
        <v>1.18</v>
      </c>
      <c r="CH297" s="17">
        <f t="shared" si="153"/>
        <v>0.90700000000000003</v>
      </c>
      <c r="CI297" s="17">
        <f t="shared" si="154"/>
        <v>1.135</v>
      </c>
      <c r="CJ297" s="17">
        <f t="shared" si="155"/>
        <v>1.302</v>
      </c>
      <c r="CK297" s="17">
        <f t="shared" si="156"/>
        <v>1.53</v>
      </c>
      <c r="CL297" s="17">
        <f t="shared" si="157"/>
        <v>1.1839999999999999</v>
      </c>
      <c r="CM297" s="16">
        <f t="shared" si="158"/>
        <v>5</v>
      </c>
      <c r="CN297" s="17" t="str">
        <f t="shared" si="171"/>
        <v>ok</v>
      </c>
      <c r="CO297" s="17">
        <f t="shared" si="172"/>
        <v>1.1839999999999999</v>
      </c>
      <c r="CP297" s="33" t="str">
        <f>IF(CO297&gt;='PAINEL E TARGET'!$T$11,'PAINEL E TARGET'!$S$11,
IF(CO297&gt;='PAINEL E TARGET'!$T$12,'PAINEL E TARGET'!$S$12,
IF(CO297&gt;='PAINEL E TARGET'!$T$13,'PAINEL E TARGET'!$S$13,
IF(CO297&gt;='PAINEL E TARGET'!$T$14,'PAINEL E TARGET'!$S$14,
IF(CO297&gt;='PAINEL E TARGET'!$T$15,'PAINEL E TARGET'!$S$15,
IF(CO297&gt;='PAINEL E TARGET'!$T$16,'PAINEL E TARGET'!$S$16,
IF(CO297&gt;='PAINEL E TARGET'!$T$17,'PAINEL E TARGET'!$S$17,
IF(CO297&gt;='PAINEL E TARGET'!$T$18,'PAINEL E TARGET'!$S$18,'PAINEL E TARGET'!$S$19))))))))</f>
        <v>5. Fx de 115% a 119,9%</v>
      </c>
      <c r="CQ297" s="17">
        <f>IFERROR(VLOOKUP($BW297,'PAINEL E TARGET'!$G$1:$Q$99,5,0),0)</f>
        <v>0.25</v>
      </c>
      <c r="CR297" s="17">
        <f>VLOOKUP(CP297,'PAINEL E TARGET'!$S$10:$U$19,3,0)</f>
        <v>1.3</v>
      </c>
      <c r="CS297" s="16">
        <f t="shared" si="173"/>
        <v>609.375</v>
      </c>
      <c r="CT297" s="17">
        <f t="shared" si="159"/>
        <v>1.282</v>
      </c>
      <c r="CU297" s="33" t="str">
        <f>IF(CT297&gt;='PAINEL E TARGET'!$T$11,'PAINEL E TARGET'!$S$11,
IF(CT297&gt;='PAINEL E TARGET'!$T$12,'PAINEL E TARGET'!$S$12,
IF(CT297&gt;='PAINEL E TARGET'!$T$13,'PAINEL E TARGET'!$S$13,
IF(CT297&gt;='PAINEL E TARGET'!$T$14,'PAINEL E TARGET'!$S$14,
IF(CT297&gt;='PAINEL E TARGET'!$T$15,'PAINEL E TARGET'!$S$15,
IF(CT297&gt;='PAINEL E TARGET'!$T$16,'PAINEL E TARGET'!$S$16,
IF(CT297&gt;='PAINEL E TARGET'!$T$17,'PAINEL E TARGET'!$S$17,
IF(CT297&gt;='PAINEL E TARGET'!$T$18,'PAINEL E TARGET'!$S$18,'PAINEL E TARGET'!$S$19))))))))</f>
        <v>7. Fx de 125% a 129,9%</v>
      </c>
      <c r="CV297" s="17">
        <f>IFERROR(VLOOKUP($BW297,'PAINEL E TARGET'!$G$1:$Q$99,6,0),0)</f>
        <v>0.2</v>
      </c>
      <c r="CW297" s="17">
        <f>VLOOKUP(CU297,'PAINEL E TARGET'!$S$10:$U$19,3,0)</f>
        <v>1.5</v>
      </c>
      <c r="CX297" s="16">
        <f t="shared" si="174"/>
        <v>562.50000000000011</v>
      </c>
      <c r="CY297" s="17">
        <f t="shared" si="160"/>
        <v>1.387</v>
      </c>
      <c r="CZ297" s="33" t="str">
        <f>IF(CY297&gt;='PAINEL E TARGET'!$T$11,'PAINEL E TARGET'!$S$11,
IF(CY297&gt;='PAINEL E TARGET'!$T$12,'PAINEL E TARGET'!$S$12,
IF(CY297&gt;='PAINEL E TARGET'!$T$13,'PAINEL E TARGET'!$S$13,
IF(CY297&gt;='PAINEL E TARGET'!$T$14,'PAINEL E TARGET'!$S$14,
IF(CY297&gt;='PAINEL E TARGET'!$T$15,'PAINEL E TARGET'!$S$15,
IF(CY297&gt;='PAINEL E TARGET'!$T$16,'PAINEL E TARGET'!$S$16,
IF(CY297&gt;='PAINEL E TARGET'!$T$17,'PAINEL E TARGET'!$S$17,
IF(CY297&gt;='PAINEL E TARGET'!$T$18,'PAINEL E TARGET'!$S$18,'PAINEL E TARGET'!$S$19))))))))</f>
        <v>8. Fx de 130% ou mais</v>
      </c>
      <c r="DA297" s="17">
        <f>IFERROR(VLOOKUP($BW297,'PAINEL E TARGET'!$G$1:$Q$99,7,0),0)</f>
        <v>0.15</v>
      </c>
      <c r="DB297" s="17">
        <f>VLOOKUP(CZ297,'PAINEL E TARGET'!$S$10:$U$19,3,0)</f>
        <v>1.6</v>
      </c>
      <c r="DC297" s="16">
        <f t="shared" si="175"/>
        <v>450</v>
      </c>
      <c r="DD297" s="17">
        <f t="shared" si="161"/>
        <v>1.2849999999999999</v>
      </c>
      <c r="DE297" s="33" t="str">
        <f>IF(DD297&gt;='PAINEL E TARGET'!$T$11,'PAINEL E TARGET'!$S$11,
IF(DD297&gt;='PAINEL E TARGET'!$T$12,'PAINEL E TARGET'!$S$12,
IF(DD297&gt;='PAINEL E TARGET'!$T$13,'PAINEL E TARGET'!$S$13,
IF(DD297&gt;='PAINEL E TARGET'!$T$14,'PAINEL E TARGET'!$S$14,
IF(DD297&gt;='PAINEL E TARGET'!$T$15,'PAINEL E TARGET'!$S$15,
IF(DD297&gt;='PAINEL E TARGET'!$T$16,'PAINEL E TARGET'!$S$16,
IF(DD297&gt;='PAINEL E TARGET'!$T$17,'PAINEL E TARGET'!$S$17,
IF(DD297&gt;='PAINEL E TARGET'!$T$18,'PAINEL E TARGET'!$S$18,'PAINEL E TARGET'!$S$19))))))))</f>
        <v>7. Fx de 125% a 129,9%</v>
      </c>
      <c r="DF297" s="17">
        <f>IFERROR(VLOOKUP($BW297,'PAINEL E TARGET'!$G$1:$Q$99,8,0),0)</f>
        <v>0.1</v>
      </c>
      <c r="DG297" s="17">
        <f>VLOOKUP(DE297,'PAINEL E TARGET'!$S$10:$U$19,3,0)</f>
        <v>1.5</v>
      </c>
      <c r="DH297" s="16">
        <f t="shared" si="176"/>
        <v>281.25000000000006</v>
      </c>
      <c r="DI297" s="17">
        <f t="shared" si="162"/>
        <v>1.0529999999999999</v>
      </c>
      <c r="DJ297" s="33" t="str">
        <f>IF(DI297&gt;='PAINEL E TARGET'!$T$11,'PAINEL E TARGET'!$S$11,
IF(DI297&gt;='PAINEL E TARGET'!$T$12,'PAINEL E TARGET'!$S$12,
IF(DI297&gt;='PAINEL E TARGET'!$T$13,'PAINEL E TARGET'!$S$13,
IF(DI297&gt;='PAINEL E TARGET'!$T$14,'PAINEL E TARGET'!$S$14,
IF(DI297&gt;='PAINEL E TARGET'!$T$15,'PAINEL E TARGET'!$S$15,
IF(DI297&gt;='PAINEL E TARGET'!$T$16,'PAINEL E TARGET'!$S$16,
IF(DI297&gt;='PAINEL E TARGET'!$T$17,'PAINEL E TARGET'!$S$17,
IF(DI297&gt;='PAINEL E TARGET'!$T$18,'PAINEL E TARGET'!$S$18,'PAINEL E TARGET'!$S$19))))))))</f>
        <v>3. Fx de 105% a 109,9%</v>
      </c>
      <c r="DK297" s="17">
        <f>IFERROR(VLOOKUP($BW297,'PAINEL E TARGET'!$G$1:$Q$99,9,0),0)</f>
        <v>0.05</v>
      </c>
      <c r="DL297" s="17">
        <f>VLOOKUP(DJ297,'PAINEL E TARGET'!$S$10:$U$19,3,0)</f>
        <v>1.1000000000000001</v>
      </c>
      <c r="DM297" s="16">
        <f t="shared" si="177"/>
        <v>103.12500000000001</v>
      </c>
      <c r="DN297" s="17">
        <f t="shared" si="163"/>
        <v>1.53</v>
      </c>
      <c r="DO297" s="33" t="str">
        <f>IF(DN297&gt;='PAINEL E TARGET'!$T$11,'PAINEL E TARGET'!$S$11,
IF(DN297&gt;='PAINEL E TARGET'!$T$12,'PAINEL E TARGET'!$S$12,
IF(DN297&gt;='PAINEL E TARGET'!$T$13,'PAINEL E TARGET'!$S$13,
IF(DN297&gt;='PAINEL E TARGET'!$T$14,'PAINEL E TARGET'!$S$14,
IF(DN297&gt;='PAINEL E TARGET'!$T$15,'PAINEL E TARGET'!$S$15,
IF(DN297&gt;='PAINEL E TARGET'!$T$16,'PAINEL E TARGET'!$S$16,
IF(DN297&gt;='PAINEL E TARGET'!$T$17,'PAINEL E TARGET'!$S$17,
IF(DN297&gt;='PAINEL E TARGET'!$T$18,'PAINEL E TARGET'!$S$18,'PAINEL E TARGET'!$S$19))))))))</f>
        <v>8. Fx de 130% ou mais</v>
      </c>
      <c r="DP297" s="17">
        <f>IFERROR(VLOOKUP($BW297,'PAINEL E TARGET'!$G$1:$Q$99,10,0),0)</f>
        <v>0</v>
      </c>
      <c r="DQ297" s="17">
        <f>VLOOKUP(DO297,'PAINEL E TARGET'!$S$10:$U$19,3,0)</f>
        <v>1.6</v>
      </c>
      <c r="DR297" s="16">
        <f t="shared" si="178"/>
        <v>0</v>
      </c>
      <c r="DS297" s="17">
        <f t="shared" si="164"/>
        <v>0.83799999999999997</v>
      </c>
      <c r="DT297" s="16">
        <f>IF(DS297&gt;=1,VLOOKUP(BO297,'PAINEL E TARGET'!$S$1:$W$8,5,0),0)</f>
        <v>0</v>
      </c>
      <c r="DU297" s="16">
        <f t="shared" si="179"/>
        <v>2568.75</v>
      </c>
    </row>
    <row r="298" spans="2:125" s="32" customFormat="1" x14ac:dyDescent="0.2">
      <c r="B298" s="44">
        <v>43541</v>
      </c>
      <c r="C298" s="65">
        <v>1095</v>
      </c>
      <c r="D298" s="66" t="s">
        <v>302</v>
      </c>
      <c r="E298" s="65">
        <v>114</v>
      </c>
      <c r="F298" s="65" t="s">
        <v>1018</v>
      </c>
      <c r="G298" s="67">
        <v>1164108.7551263657</v>
      </c>
      <c r="H298" s="67">
        <v>663457.5918472989</v>
      </c>
      <c r="I298" s="67">
        <v>647363.03</v>
      </c>
      <c r="J298" s="68">
        <v>0.97574138566643576</v>
      </c>
      <c r="K298" s="67">
        <v>92775.734064061835</v>
      </c>
      <c r="L298" s="67">
        <v>510451.34399765165</v>
      </c>
      <c r="M298" s="67">
        <v>100461.57</v>
      </c>
      <c r="N298" s="67">
        <v>510426.22</v>
      </c>
      <c r="O298" s="67">
        <v>1061121.0962303213</v>
      </c>
      <c r="P298" s="67" t="s">
        <v>1082</v>
      </c>
      <c r="Q298" s="67" t="s">
        <v>1082</v>
      </c>
      <c r="R298" s="67">
        <v>0</v>
      </c>
      <c r="S298" s="67">
        <v>0</v>
      </c>
      <c r="T298" s="68">
        <v>0.11600284958169779</v>
      </c>
      <c r="U298" s="68">
        <v>0.11914017793676969</v>
      </c>
      <c r="V298" s="68">
        <v>1.0270452697186749</v>
      </c>
      <c r="W298" s="67">
        <v>69976.06</v>
      </c>
      <c r="X298" s="67">
        <v>72781.279999999999</v>
      </c>
      <c r="Y298" s="68">
        <v>1.0400882816208858</v>
      </c>
      <c r="Z298" s="68">
        <v>0.22227866565744994</v>
      </c>
      <c r="AA298" s="68">
        <v>0.20728137322895257</v>
      </c>
      <c r="AB298" s="68">
        <v>0.9325293213177307</v>
      </c>
      <c r="AC298" s="67">
        <v>134084.51</v>
      </c>
      <c r="AD298" s="67">
        <v>126625.66</v>
      </c>
      <c r="AE298" s="68">
        <v>0.94437202328591119</v>
      </c>
      <c r="AF298" s="43">
        <v>80</v>
      </c>
      <c r="AG298" s="43">
        <v>70</v>
      </c>
      <c r="AH298" s="43">
        <v>27</v>
      </c>
      <c r="AI298" s="43">
        <v>25</v>
      </c>
      <c r="AJ298" s="67">
        <v>34499.31</v>
      </c>
      <c r="AK298" s="67">
        <v>33308</v>
      </c>
      <c r="AL298" s="68">
        <v>0.96546858473401354</v>
      </c>
      <c r="AM298" s="67">
        <v>8615.9800000000014</v>
      </c>
      <c r="AN298" s="67">
        <v>7315.5900000000011</v>
      </c>
      <c r="AO298" s="68">
        <v>0.84907230518176691</v>
      </c>
      <c r="AP298" s="67">
        <v>5254.44</v>
      </c>
      <c r="AQ298" s="67">
        <v>3991.9300000000003</v>
      </c>
      <c r="AR298" s="68">
        <v>0.75972510867000109</v>
      </c>
      <c r="AS298" s="67">
        <v>21606.329999999998</v>
      </c>
      <c r="AT298" s="67">
        <v>28165.759999999998</v>
      </c>
      <c r="AU298" s="68">
        <v>1.3035883465632525</v>
      </c>
      <c r="AV298" s="43">
        <v>1601.9</v>
      </c>
      <c r="AW298" s="43">
        <v>2509.5300000000002</v>
      </c>
      <c r="AX298" s="69">
        <v>1.5665959173481492</v>
      </c>
      <c r="AY298" s="43">
        <v>92775.734064061835</v>
      </c>
      <c r="AZ298" s="43">
        <v>100461.56999999998</v>
      </c>
      <c r="BA298" s="43">
        <v>24179.24889161166</v>
      </c>
      <c r="BB298" s="43">
        <v>28729.01</v>
      </c>
      <c r="BC298" s="43">
        <v>163161.80365755121</v>
      </c>
      <c r="BD298" s="43">
        <v>42644.911046081994</v>
      </c>
      <c r="BE298" s="43">
        <v>123660.28</v>
      </c>
      <c r="BF298" s="43">
        <v>236951.6</v>
      </c>
      <c r="BG298" s="43">
        <v>2827.9600000000005</v>
      </c>
      <c r="BH298" s="43">
        <v>68</v>
      </c>
      <c r="BI298" s="44">
        <v>43173</v>
      </c>
      <c r="BJ298" s="44">
        <v>43541</v>
      </c>
      <c r="BK298" s="44">
        <v>43172</v>
      </c>
      <c r="BL298" s="43">
        <f t="shared" si="165"/>
        <v>647363.03</v>
      </c>
      <c r="BM298" s="43">
        <f t="shared" si="166"/>
        <v>610887.79</v>
      </c>
      <c r="BO298" s="16" t="str">
        <f>IFERROR(VLOOKUP($C298,'PORTE LOJA'!A:B,2,0),"PORTE 1")</f>
        <v>PORTE 2</v>
      </c>
      <c r="BP298" s="16">
        <f>VLOOKUP(BO298,'PAINEL E TARGET'!$S$1:$W$8,3,0)</f>
        <v>1875</v>
      </c>
      <c r="BQ298" s="16">
        <f t="shared" si="144"/>
        <v>1</v>
      </c>
      <c r="BR298" s="16">
        <f t="shared" si="145"/>
        <v>1</v>
      </c>
      <c r="BS298" s="16">
        <f t="shared" si="146"/>
        <v>1</v>
      </c>
      <c r="BT298" s="16">
        <f t="shared" si="147"/>
        <v>1</v>
      </c>
      <c r="BU298" s="16">
        <f t="shared" si="148"/>
        <v>1</v>
      </c>
      <c r="BV298" s="16">
        <f t="shared" si="149"/>
        <v>1</v>
      </c>
      <c r="BW298" s="17" t="str">
        <f t="shared" si="167"/>
        <v>111111</v>
      </c>
      <c r="BY298" s="17">
        <f t="shared" si="150"/>
        <v>0.97599999999999998</v>
      </c>
      <c r="BZ298" s="17">
        <f t="shared" si="151"/>
        <v>1.0129999999999999</v>
      </c>
      <c r="CA298" s="17" t="str">
        <f t="shared" si="168"/>
        <v>Sem Retira</v>
      </c>
      <c r="CB298" s="17">
        <f t="shared" si="169"/>
        <v>1.0129999999999999</v>
      </c>
      <c r="CC298" s="33" t="str">
        <f>IF(CB298&gt;='PAINEL E TARGET'!$T$11,'PAINEL E TARGET'!$S$11,
IF(CB298&gt;='PAINEL E TARGET'!$T$12,'PAINEL E TARGET'!$S$12,
IF(CB298&gt;='PAINEL E TARGET'!$T$13,'PAINEL E TARGET'!$S$13,
IF(CB298&gt;='PAINEL E TARGET'!$T$14,'PAINEL E TARGET'!$S$14,
IF(CB298&gt;='PAINEL E TARGET'!$T$15,'PAINEL E TARGET'!$S$15,
IF(CB298&gt;='PAINEL E TARGET'!$T$16,'PAINEL E TARGET'!$S$16,
IF(CB298&gt;='PAINEL E TARGET'!$T$17,'PAINEL E TARGET'!$S$17,
IF(CB298&gt;='PAINEL E TARGET'!$T$18,'PAINEL E TARGET'!$S$18,'PAINEL E TARGET'!$S$19))))))))</f>
        <v>2. Fx de 100% a 104,9%</v>
      </c>
      <c r="CD298" s="17">
        <f>IFERROR(VLOOKUP($BW298,'PAINEL E TARGET'!$G$1:$Q$99,4,0),0)</f>
        <v>0.25</v>
      </c>
      <c r="CE298" s="17">
        <f>VLOOKUP(CC298,'PAINEL E TARGET'!$S$10:$U$19,3,0)</f>
        <v>1</v>
      </c>
      <c r="CF298" s="16">
        <f t="shared" si="170"/>
        <v>468.75</v>
      </c>
      <c r="CG298" s="17">
        <f t="shared" si="152"/>
        <v>0.96499999999999997</v>
      </c>
      <c r="CH298" s="17">
        <f t="shared" si="153"/>
        <v>0.84899999999999998</v>
      </c>
      <c r="CI298" s="17">
        <f t="shared" si="154"/>
        <v>0.76</v>
      </c>
      <c r="CJ298" s="17">
        <f t="shared" si="155"/>
        <v>1.304</v>
      </c>
      <c r="CK298" s="17">
        <f t="shared" si="156"/>
        <v>1.5669999999999999</v>
      </c>
      <c r="CL298" s="17">
        <f t="shared" si="157"/>
        <v>1.04</v>
      </c>
      <c r="CM298" s="16">
        <f t="shared" si="158"/>
        <v>5</v>
      </c>
      <c r="CN298" s="17" t="str">
        <f t="shared" si="171"/>
        <v>ok</v>
      </c>
      <c r="CO298" s="17">
        <f t="shared" si="172"/>
        <v>1.04</v>
      </c>
      <c r="CP298" s="33" t="str">
        <f>IF(CO298&gt;='PAINEL E TARGET'!$T$11,'PAINEL E TARGET'!$S$11,
IF(CO298&gt;='PAINEL E TARGET'!$T$12,'PAINEL E TARGET'!$S$12,
IF(CO298&gt;='PAINEL E TARGET'!$T$13,'PAINEL E TARGET'!$S$13,
IF(CO298&gt;='PAINEL E TARGET'!$T$14,'PAINEL E TARGET'!$S$14,
IF(CO298&gt;='PAINEL E TARGET'!$T$15,'PAINEL E TARGET'!$S$15,
IF(CO298&gt;='PAINEL E TARGET'!$T$16,'PAINEL E TARGET'!$S$16,
IF(CO298&gt;='PAINEL E TARGET'!$T$17,'PAINEL E TARGET'!$S$17,
IF(CO298&gt;='PAINEL E TARGET'!$T$18,'PAINEL E TARGET'!$S$18,'PAINEL E TARGET'!$S$19))))))))</f>
        <v>2. Fx de 100% a 104,9%</v>
      </c>
      <c r="CQ298" s="17">
        <f>IFERROR(VLOOKUP($BW298,'PAINEL E TARGET'!$G$1:$Q$99,5,0),0)</f>
        <v>0.25</v>
      </c>
      <c r="CR298" s="17">
        <f>VLOOKUP(CP298,'PAINEL E TARGET'!$S$10:$U$19,3,0)</f>
        <v>1</v>
      </c>
      <c r="CS298" s="16">
        <f t="shared" si="173"/>
        <v>468.75</v>
      </c>
      <c r="CT298" s="17">
        <f t="shared" si="159"/>
        <v>0.94399999999999995</v>
      </c>
      <c r="CU298" s="33" t="str">
        <f>IF(CT298&gt;='PAINEL E TARGET'!$T$11,'PAINEL E TARGET'!$S$11,
IF(CT298&gt;='PAINEL E TARGET'!$T$12,'PAINEL E TARGET'!$S$12,
IF(CT298&gt;='PAINEL E TARGET'!$T$13,'PAINEL E TARGET'!$S$13,
IF(CT298&gt;='PAINEL E TARGET'!$T$14,'PAINEL E TARGET'!$S$14,
IF(CT298&gt;='PAINEL E TARGET'!$T$15,'PAINEL E TARGET'!$S$15,
IF(CT298&gt;='PAINEL E TARGET'!$T$16,'PAINEL E TARGET'!$S$16,
IF(CT298&gt;='PAINEL E TARGET'!$T$17,'PAINEL E TARGET'!$S$17,
IF(CT298&gt;='PAINEL E TARGET'!$T$18,'PAINEL E TARGET'!$S$18,'PAINEL E TARGET'!$S$19))))))))</f>
        <v>1. Fx de 90% a 99,9%</v>
      </c>
      <c r="CV298" s="17">
        <f>IFERROR(VLOOKUP($BW298,'PAINEL E TARGET'!$G$1:$Q$99,6,0),0)</f>
        <v>0.2</v>
      </c>
      <c r="CW298" s="17">
        <f>VLOOKUP(CU298,'PAINEL E TARGET'!$S$10:$U$19,3,0)</f>
        <v>0.5</v>
      </c>
      <c r="CX298" s="16">
        <f t="shared" si="174"/>
        <v>187.5</v>
      </c>
      <c r="CY298" s="17">
        <f t="shared" si="160"/>
        <v>1.083</v>
      </c>
      <c r="CZ298" s="33" t="str">
        <f>IF(CY298&gt;='PAINEL E TARGET'!$T$11,'PAINEL E TARGET'!$S$11,
IF(CY298&gt;='PAINEL E TARGET'!$T$12,'PAINEL E TARGET'!$S$12,
IF(CY298&gt;='PAINEL E TARGET'!$T$13,'PAINEL E TARGET'!$S$13,
IF(CY298&gt;='PAINEL E TARGET'!$T$14,'PAINEL E TARGET'!$S$14,
IF(CY298&gt;='PAINEL E TARGET'!$T$15,'PAINEL E TARGET'!$S$15,
IF(CY298&gt;='PAINEL E TARGET'!$T$16,'PAINEL E TARGET'!$S$16,
IF(CY298&gt;='PAINEL E TARGET'!$T$17,'PAINEL E TARGET'!$S$17,
IF(CY298&gt;='PAINEL E TARGET'!$T$18,'PAINEL E TARGET'!$S$18,'PAINEL E TARGET'!$S$19))))))))</f>
        <v>3. Fx de 105% a 109,9%</v>
      </c>
      <c r="DA298" s="17">
        <f>IFERROR(VLOOKUP($BW298,'PAINEL E TARGET'!$G$1:$Q$99,7,0),0)</f>
        <v>0.15</v>
      </c>
      <c r="DB298" s="17">
        <f>VLOOKUP(CZ298,'PAINEL E TARGET'!$S$10:$U$19,3,0)</f>
        <v>1.1000000000000001</v>
      </c>
      <c r="DC298" s="16">
        <f t="shared" si="175"/>
        <v>309.375</v>
      </c>
      <c r="DD298" s="17">
        <f t="shared" si="161"/>
        <v>1.1879999999999999</v>
      </c>
      <c r="DE298" s="33" t="str">
        <f>IF(DD298&gt;='PAINEL E TARGET'!$T$11,'PAINEL E TARGET'!$S$11,
IF(DD298&gt;='PAINEL E TARGET'!$T$12,'PAINEL E TARGET'!$S$12,
IF(DD298&gt;='PAINEL E TARGET'!$T$13,'PAINEL E TARGET'!$S$13,
IF(DD298&gt;='PAINEL E TARGET'!$T$14,'PAINEL E TARGET'!$S$14,
IF(DD298&gt;='PAINEL E TARGET'!$T$15,'PAINEL E TARGET'!$S$15,
IF(DD298&gt;='PAINEL E TARGET'!$T$16,'PAINEL E TARGET'!$S$16,
IF(DD298&gt;='PAINEL E TARGET'!$T$17,'PAINEL E TARGET'!$S$17,
IF(DD298&gt;='PAINEL E TARGET'!$T$18,'PAINEL E TARGET'!$S$18,'PAINEL E TARGET'!$S$19))))))))</f>
        <v>5. Fx de 115% a 119,9%</v>
      </c>
      <c r="DF298" s="17">
        <f>IFERROR(VLOOKUP($BW298,'PAINEL E TARGET'!$G$1:$Q$99,8,0),0)</f>
        <v>0.1</v>
      </c>
      <c r="DG298" s="17">
        <f>VLOOKUP(DE298,'PAINEL E TARGET'!$S$10:$U$19,3,0)</f>
        <v>1.3</v>
      </c>
      <c r="DH298" s="16">
        <f t="shared" si="176"/>
        <v>243.75</v>
      </c>
      <c r="DI298" s="17">
        <f t="shared" si="162"/>
        <v>0.92600000000000005</v>
      </c>
      <c r="DJ298" s="33" t="str">
        <f>IF(DI298&gt;='PAINEL E TARGET'!$T$11,'PAINEL E TARGET'!$S$11,
IF(DI298&gt;='PAINEL E TARGET'!$T$12,'PAINEL E TARGET'!$S$12,
IF(DI298&gt;='PAINEL E TARGET'!$T$13,'PAINEL E TARGET'!$S$13,
IF(DI298&gt;='PAINEL E TARGET'!$T$14,'PAINEL E TARGET'!$S$14,
IF(DI298&gt;='PAINEL E TARGET'!$T$15,'PAINEL E TARGET'!$S$15,
IF(DI298&gt;='PAINEL E TARGET'!$T$16,'PAINEL E TARGET'!$S$16,
IF(DI298&gt;='PAINEL E TARGET'!$T$17,'PAINEL E TARGET'!$S$17,
IF(DI298&gt;='PAINEL E TARGET'!$T$18,'PAINEL E TARGET'!$S$18,'PAINEL E TARGET'!$S$19))))))))</f>
        <v>1. Fx de 90% a 99,9%</v>
      </c>
      <c r="DK298" s="17">
        <f>IFERROR(VLOOKUP($BW298,'PAINEL E TARGET'!$G$1:$Q$99,9,0),0)</f>
        <v>0.05</v>
      </c>
      <c r="DL298" s="17">
        <f>VLOOKUP(DJ298,'PAINEL E TARGET'!$S$10:$U$19,3,0)</f>
        <v>0.5</v>
      </c>
      <c r="DM298" s="16">
        <f t="shared" si="177"/>
        <v>46.875</v>
      </c>
      <c r="DN298" s="17">
        <f t="shared" si="163"/>
        <v>1.5669999999999999</v>
      </c>
      <c r="DO298" s="33" t="str">
        <f>IF(DN298&gt;='PAINEL E TARGET'!$T$11,'PAINEL E TARGET'!$S$11,
IF(DN298&gt;='PAINEL E TARGET'!$T$12,'PAINEL E TARGET'!$S$12,
IF(DN298&gt;='PAINEL E TARGET'!$T$13,'PAINEL E TARGET'!$S$13,
IF(DN298&gt;='PAINEL E TARGET'!$T$14,'PAINEL E TARGET'!$S$14,
IF(DN298&gt;='PAINEL E TARGET'!$T$15,'PAINEL E TARGET'!$S$15,
IF(DN298&gt;='PAINEL E TARGET'!$T$16,'PAINEL E TARGET'!$S$16,
IF(DN298&gt;='PAINEL E TARGET'!$T$17,'PAINEL E TARGET'!$S$17,
IF(DN298&gt;='PAINEL E TARGET'!$T$18,'PAINEL E TARGET'!$S$18,'PAINEL E TARGET'!$S$19))))))))</f>
        <v>8. Fx de 130% ou mais</v>
      </c>
      <c r="DP298" s="17">
        <f>IFERROR(VLOOKUP($BW298,'PAINEL E TARGET'!$G$1:$Q$99,10,0),0)</f>
        <v>0</v>
      </c>
      <c r="DQ298" s="17">
        <f>VLOOKUP(DO298,'PAINEL E TARGET'!$S$10:$U$19,3,0)</f>
        <v>1.6</v>
      </c>
      <c r="DR298" s="16">
        <f t="shared" si="178"/>
        <v>0</v>
      </c>
      <c r="DS298" s="17">
        <f t="shared" si="164"/>
        <v>0.875</v>
      </c>
      <c r="DT298" s="16">
        <f>IF(DS298&gt;=1,VLOOKUP(BO298,'PAINEL E TARGET'!$S$1:$W$8,5,0),0)</f>
        <v>0</v>
      </c>
      <c r="DU298" s="16">
        <f t="shared" si="179"/>
        <v>1725</v>
      </c>
    </row>
    <row r="299" spans="2:125" s="32" customFormat="1" x14ac:dyDescent="0.2">
      <c r="B299" s="44">
        <v>43541</v>
      </c>
      <c r="C299" s="65">
        <v>1096</v>
      </c>
      <c r="D299" s="66" t="s">
        <v>303</v>
      </c>
      <c r="E299" s="65">
        <v>217</v>
      </c>
      <c r="F299" s="65" t="s">
        <v>1017</v>
      </c>
      <c r="G299" s="67">
        <v>4470459.6460881568</v>
      </c>
      <c r="H299" s="67">
        <v>2536776.7021797909</v>
      </c>
      <c r="I299" s="67">
        <v>2165637.42</v>
      </c>
      <c r="J299" s="68">
        <v>0.85369651106426514</v>
      </c>
      <c r="K299" s="67">
        <v>398930.64181049401</v>
      </c>
      <c r="L299" s="67">
        <v>1991243.9018991461</v>
      </c>
      <c r="M299" s="67">
        <v>327872.33</v>
      </c>
      <c r="N299" s="67">
        <v>1790739.64</v>
      </c>
      <c r="O299" s="67">
        <v>4217315.5536445938</v>
      </c>
      <c r="P299" s="67" t="s">
        <v>1082</v>
      </c>
      <c r="Q299" s="67" t="s">
        <v>1082</v>
      </c>
      <c r="R299" s="67">
        <v>0</v>
      </c>
      <c r="S299" s="67">
        <v>0</v>
      </c>
      <c r="T299" s="68">
        <v>0.10980260445443109</v>
      </c>
      <c r="U299" s="68">
        <v>0.12514405363243558</v>
      </c>
      <c r="V299" s="68">
        <v>1.1397184452429934</v>
      </c>
      <c r="W299" s="67">
        <v>262447.39</v>
      </c>
      <c r="X299" s="67">
        <v>265131.69</v>
      </c>
      <c r="Y299" s="68">
        <v>1.0102279546388324</v>
      </c>
      <c r="Z299" s="68">
        <v>0.19484923861551101</v>
      </c>
      <c r="AA299" s="68">
        <v>0.2289488150111792</v>
      </c>
      <c r="AB299" s="68">
        <v>1.1750049250279886</v>
      </c>
      <c r="AC299" s="67">
        <v>465723.68999999994</v>
      </c>
      <c r="AD299" s="67">
        <v>485053.69999999995</v>
      </c>
      <c r="AE299" s="68">
        <v>1.0415053183143852</v>
      </c>
      <c r="AF299" s="43">
        <v>80</v>
      </c>
      <c r="AG299" s="43">
        <v>78</v>
      </c>
      <c r="AH299" s="43">
        <v>94</v>
      </c>
      <c r="AI299" s="43">
        <v>82</v>
      </c>
      <c r="AJ299" s="67">
        <v>138198.07999999999</v>
      </c>
      <c r="AK299" s="67">
        <v>133303.9</v>
      </c>
      <c r="AL299" s="68">
        <v>0.96458575980216232</v>
      </c>
      <c r="AM299" s="67">
        <v>41510.019999999997</v>
      </c>
      <c r="AN299" s="67">
        <v>34025.140000000007</v>
      </c>
      <c r="AO299" s="68">
        <v>0.8196849820838441</v>
      </c>
      <c r="AP299" s="67">
        <v>23924.75</v>
      </c>
      <c r="AQ299" s="67">
        <v>15601.010000000004</v>
      </c>
      <c r="AR299" s="68">
        <v>0.65208664667342409</v>
      </c>
      <c r="AS299" s="67">
        <v>58814.54</v>
      </c>
      <c r="AT299" s="67">
        <v>82201.64</v>
      </c>
      <c r="AU299" s="68">
        <v>1.3976414675690738</v>
      </c>
      <c r="AV299" s="43">
        <v>6667.2500000000009</v>
      </c>
      <c r="AW299" s="43">
        <v>3879.22</v>
      </c>
      <c r="AX299" s="69">
        <v>0.58183208969215183</v>
      </c>
      <c r="AY299" s="43">
        <v>398930.64181049401</v>
      </c>
      <c r="AZ299" s="43">
        <v>327872.32999999996</v>
      </c>
      <c r="BA299" s="43">
        <v>67669.525587892829</v>
      </c>
      <c r="BB299" s="43">
        <v>91166.85</v>
      </c>
      <c r="BC299" s="43">
        <v>703774.8302820588</v>
      </c>
      <c r="BD299" s="43">
        <v>119603.89981319787</v>
      </c>
      <c r="BE299" s="43">
        <v>465516.08000000007</v>
      </c>
      <c r="BF299" s="43">
        <v>826077.61</v>
      </c>
      <c r="BG299" s="43">
        <v>11796.66</v>
      </c>
      <c r="BH299" s="43">
        <v>151</v>
      </c>
      <c r="BI299" s="44">
        <v>43173</v>
      </c>
      <c r="BJ299" s="44">
        <v>43541</v>
      </c>
      <c r="BK299" s="44">
        <v>43172</v>
      </c>
      <c r="BL299" s="43">
        <f t="shared" si="165"/>
        <v>2165637.42</v>
      </c>
      <c r="BM299" s="43">
        <f t="shared" si="166"/>
        <v>2118611.9699999997</v>
      </c>
      <c r="BO299" s="16" t="str">
        <f>IFERROR(VLOOKUP($C299,'PORTE LOJA'!A:B,2,0),"PORTE 1")</f>
        <v>PORTE 5</v>
      </c>
      <c r="BP299" s="16">
        <f>VLOOKUP(BO299,'PAINEL E TARGET'!$S$1:$W$8,3,0)</f>
        <v>3750</v>
      </c>
      <c r="BQ299" s="16">
        <f t="shared" si="144"/>
        <v>1</v>
      </c>
      <c r="BR299" s="16">
        <f t="shared" si="145"/>
        <v>1</v>
      </c>
      <c r="BS299" s="16">
        <f t="shared" si="146"/>
        <v>1</v>
      </c>
      <c r="BT299" s="16">
        <f t="shared" si="147"/>
        <v>1</v>
      </c>
      <c r="BU299" s="16">
        <f t="shared" si="148"/>
        <v>1</v>
      </c>
      <c r="BV299" s="16">
        <f t="shared" si="149"/>
        <v>1</v>
      </c>
      <c r="BW299" s="17" t="str">
        <f t="shared" si="167"/>
        <v>111111</v>
      </c>
      <c r="BY299" s="17">
        <f t="shared" si="150"/>
        <v>0.85399999999999998</v>
      </c>
      <c r="BZ299" s="17">
        <f t="shared" si="151"/>
        <v>0.88600000000000001</v>
      </c>
      <c r="CA299" s="17" t="str">
        <f t="shared" si="168"/>
        <v>Sem Retira</v>
      </c>
      <c r="CB299" s="17">
        <f t="shared" si="169"/>
        <v>0.88600000000000001</v>
      </c>
      <c r="CC299" s="33" t="str">
        <f>IF(CB299&gt;='PAINEL E TARGET'!$T$11,'PAINEL E TARGET'!$S$11,
IF(CB299&gt;='PAINEL E TARGET'!$T$12,'PAINEL E TARGET'!$S$12,
IF(CB299&gt;='PAINEL E TARGET'!$T$13,'PAINEL E TARGET'!$S$13,
IF(CB299&gt;='PAINEL E TARGET'!$T$14,'PAINEL E TARGET'!$S$14,
IF(CB299&gt;='PAINEL E TARGET'!$T$15,'PAINEL E TARGET'!$S$15,
IF(CB299&gt;='PAINEL E TARGET'!$T$16,'PAINEL E TARGET'!$S$16,
IF(CB299&gt;='PAINEL E TARGET'!$T$17,'PAINEL E TARGET'!$S$17,
IF(CB299&gt;='PAINEL E TARGET'!$T$18,'PAINEL E TARGET'!$S$18,'PAINEL E TARGET'!$S$19))))))))</f>
        <v>Não elegível</v>
      </c>
      <c r="CD299" s="17">
        <f>IFERROR(VLOOKUP($BW299,'PAINEL E TARGET'!$G$1:$Q$99,4,0),0)</f>
        <v>0.25</v>
      </c>
      <c r="CE299" s="17">
        <f>VLOOKUP(CC299,'PAINEL E TARGET'!$S$10:$U$19,3,0)</f>
        <v>0</v>
      </c>
      <c r="CF299" s="16">
        <f t="shared" si="170"/>
        <v>0</v>
      </c>
      <c r="CG299" s="17">
        <f t="shared" si="152"/>
        <v>0.96499999999999997</v>
      </c>
      <c r="CH299" s="17">
        <f t="shared" si="153"/>
        <v>0.82</v>
      </c>
      <c r="CI299" s="17">
        <f t="shared" si="154"/>
        <v>0.65200000000000002</v>
      </c>
      <c r="CJ299" s="17">
        <f t="shared" si="155"/>
        <v>1.3979999999999999</v>
      </c>
      <c r="CK299" s="17">
        <f t="shared" si="156"/>
        <v>0.58199999999999996</v>
      </c>
      <c r="CL299" s="17">
        <f t="shared" si="157"/>
        <v>1.01</v>
      </c>
      <c r="CM299" s="16">
        <f t="shared" si="158"/>
        <v>3</v>
      </c>
      <c r="CN299" s="17" t="str">
        <f t="shared" si="171"/>
        <v>não ok</v>
      </c>
      <c r="CO299" s="17">
        <f t="shared" si="172"/>
        <v>0</v>
      </c>
      <c r="CP299" s="33" t="str">
        <f>IF(CO299&gt;='PAINEL E TARGET'!$T$11,'PAINEL E TARGET'!$S$11,
IF(CO299&gt;='PAINEL E TARGET'!$T$12,'PAINEL E TARGET'!$S$12,
IF(CO299&gt;='PAINEL E TARGET'!$T$13,'PAINEL E TARGET'!$S$13,
IF(CO299&gt;='PAINEL E TARGET'!$T$14,'PAINEL E TARGET'!$S$14,
IF(CO299&gt;='PAINEL E TARGET'!$T$15,'PAINEL E TARGET'!$S$15,
IF(CO299&gt;='PAINEL E TARGET'!$T$16,'PAINEL E TARGET'!$S$16,
IF(CO299&gt;='PAINEL E TARGET'!$T$17,'PAINEL E TARGET'!$S$17,
IF(CO299&gt;='PAINEL E TARGET'!$T$18,'PAINEL E TARGET'!$S$18,'PAINEL E TARGET'!$S$19))))))))</f>
        <v>Não elegível</v>
      </c>
      <c r="CQ299" s="17">
        <f>IFERROR(VLOOKUP($BW299,'PAINEL E TARGET'!$G$1:$Q$99,5,0),0)</f>
        <v>0.25</v>
      </c>
      <c r="CR299" s="17">
        <f>VLOOKUP(CP299,'PAINEL E TARGET'!$S$10:$U$19,3,0)</f>
        <v>0</v>
      </c>
      <c r="CS299" s="16">
        <f t="shared" si="173"/>
        <v>0</v>
      </c>
      <c r="CT299" s="17">
        <f t="shared" si="159"/>
        <v>1.042</v>
      </c>
      <c r="CU299" s="33" t="str">
        <f>IF(CT299&gt;='PAINEL E TARGET'!$T$11,'PAINEL E TARGET'!$S$11,
IF(CT299&gt;='PAINEL E TARGET'!$T$12,'PAINEL E TARGET'!$S$12,
IF(CT299&gt;='PAINEL E TARGET'!$T$13,'PAINEL E TARGET'!$S$13,
IF(CT299&gt;='PAINEL E TARGET'!$T$14,'PAINEL E TARGET'!$S$14,
IF(CT299&gt;='PAINEL E TARGET'!$T$15,'PAINEL E TARGET'!$S$15,
IF(CT299&gt;='PAINEL E TARGET'!$T$16,'PAINEL E TARGET'!$S$16,
IF(CT299&gt;='PAINEL E TARGET'!$T$17,'PAINEL E TARGET'!$S$17,
IF(CT299&gt;='PAINEL E TARGET'!$T$18,'PAINEL E TARGET'!$S$18,'PAINEL E TARGET'!$S$19))))))))</f>
        <v>2. Fx de 100% a 104,9%</v>
      </c>
      <c r="CV299" s="17">
        <f>IFERROR(VLOOKUP($BW299,'PAINEL E TARGET'!$G$1:$Q$99,6,0),0)</f>
        <v>0.2</v>
      </c>
      <c r="CW299" s="17">
        <f>VLOOKUP(CU299,'PAINEL E TARGET'!$S$10:$U$19,3,0)</f>
        <v>1</v>
      </c>
      <c r="CX299" s="16">
        <f t="shared" si="174"/>
        <v>750</v>
      </c>
      <c r="CY299" s="17">
        <f t="shared" si="160"/>
        <v>0.82199999999999995</v>
      </c>
      <c r="CZ299" s="33" t="str">
        <f>IF(CY299&gt;='PAINEL E TARGET'!$T$11,'PAINEL E TARGET'!$S$11,
IF(CY299&gt;='PAINEL E TARGET'!$T$12,'PAINEL E TARGET'!$S$12,
IF(CY299&gt;='PAINEL E TARGET'!$T$13,'PAINEL E TARGET'!$S$13,
IF(CY299&gt;='PAINEL E TARGET'!$T$14,'PAINEL E TARGET'!$S$14,
IF(CY299&gt;='PAINEL E TARGET'!$T$15,'PAINEL E TARGET'!$S$15,
IF(CY299&gt;='PAINEL E TARGET'!$T$16,'PAINEL E TARGET'!$S$16,
IF(CY299&gt;='PAINEL E TARGET'!$T$17,'PAINEL E TARGET'!$S$17,
IF(CY299&gt;='PAINEL E TARGET'!$T$18,'PAINEL E TARGET'!$S$18,'PAINEL E TARGET'!$S$19))))))))</f>
        <v>Não elegível</v>
      </c>
      <c r="DA299" s="17">
        <f>IFERROR(VLOOKUP($BW299,'PAINEL E TARGET'!$G$1:$Q$99,7,0),0)</f>
        <v>0.15</v>
      </c>
      <c r="DB299" s="17">
        <f>VLOOKUP(CZ299,'PAINEL E TARGET'!$S$10:$U$19,3,0)</f>
        <v>0</v>
      </c>
      <c r="DC299" s="16">
        <f t="shared" si="175"/>
        <v>0</v>
      </c>
      <c r="DD299" s="17">
        <f t="shared" si="161"/>
        <v>1.347</v>
      </c>
      <c r="DE299" s="33" t="str">
        <f>IF(DD299&gt;='PAINEL E TARGET'!$T$11,'PAINEL E TARGET'!$S$11,
IF(DD299&gt;='PAINEL E TARGET'!$T$12,'PAINEL E TARGET'!$S$12,
IF(DD299&gt;='PAINEL E TARGET'!$T$13,'PAINEL E TARGET'!$S$13,
IF(DD299&gt;='PAINEL E TARGET'!$T$14,'PAINEL E TARGET'!$S$14,
IF(DD299&gt;='PAINEL E TARGET'!$T$15,'PAINEL E TARGET'!$S$15,
IF(DD299&gt;='PAINEL E TARGET'!$T$16,'PAINEL E TARGET'!$S$16,
IF(DD299&gt;='PAINEL E TARGET'!$T$17,'PAINEL E TARGET'!$S$17,
IF(DD299&gt;='PAINEL E TARGET'!$T$18,'PAINEL E TARGET'!$S$18,'PAINEL E TARGET'!$S$19))))))))</f>
        <v>8. Fx de 130% ou mais</v>
      </c>
      <c r="DF299" s="17">
        <f>IFERROR(VLOOKUP($BW299,'PAINEL E TARGET'!$G$1:$Q$99,8,0),0)</f>
        <v>0.1</v>
      </c>
      <c r="DG299" s="17">
        <f>VLOOKUP(DE299,'PAINEL E TARGET'!$S$10:$U$19,3,0)</f>
        <v>1.6</v>
      </c>
      <c r="DH299" s="16">
        <f t="shared" si="176"/>
        <v>600.00000000000011</v>
      </c>
      <c r="DI299" s="17">
        <f t="shared" si="162"/>
        <v>0.872</v>
      </c>
      <c r="DJ299" s="33" t="str">
        <f>IF(DI299&gt;='PAINEL E TARGET'!$T$11,'PAINEL E TARGET'!$S$11,
IF(DI299&gt;='PAINEL E TARGET'!$T$12,'PAINEL E TARGET'!$S$12,
IF(DI299&gt;='PAINEL E TARGET'!$T$13,'PAINEL E TARGET'!$S$13,
IF(DI299&gt;='PAINEL E TARGET'!$T$14,'PAINEL E TARGET'!$S$14,
IF(DI299&gt;='PAINEL E TARGET'!$T$15,'PAINEL E TARGET'!$S$15,
IF(DI299&gt;='PAINEL E TARGET'!$T$16,'PAINEL E TARGET'!$S$16,
IF(DI299&gt;='PAINEL E TARGET'!$T$17,'PAINEL E TARGET'!$S$17,
IF(DI299&gt;='PAINEL E TARGET'!$T$18,'PAINEL E TARGET'!$S$18,'PAINEL E TARGET'!$S$19))))))))</f>
        <v>Não elegível</v>
      </c>
      <c r="DK299" s="17">
        <f>IFERROR(VLOOKUP($BW299,'PAINEL E TARGET'!$G$1:$Q$99,9,0),0)</f>
        <v>0.05</v>
      </c>
      <c r="DL299" s="17">
        <f>VLOOKUP(DJ299,'PAINEL E TARGET'!$S$10:$U$19,3,0)</f>
        <v>0</v>
      </c>
      <c r="DM299" s="16">
        <f t="shared" si="177"/>
        <v>0</v>
      </c>
      <c r="DN299" s="17">
        <f t="shared" si="163"/>
        <v>0.58199999999999996</v>
      </c>
      <c r="DO299" s="33" t="str">
        <f>IF(DN299&gt;='PAINEL E TARGET'!$T$11,'PAINEL E TARGET'!$S$11,
IF(DN299&gt;='PAINEL E TARGET'!$T$12,'PAINEL E TARGET'!$S$12,
IF(DN299&gt;='PAINEL E TARGET'!$T$13,'PAINEL E TARGET'!$S$13,
IF(DN299&gt;='PAINEL E TARGET'!$T$14,'PAINEL E TARGET'!$S$14,
IF(DN299&gt;='PAINEL E TARGET'!$T$15,'PAINEL E TARGET'!$S$15,
IF(DN299&gt;='PAINEL E TARGET'!$T$16,'PAINEL E TARGET'!$S$16,
IF(DN299&gt;='PAINEL E TARGET'!$T$17,'PAINEL E TARGET'!$S$17,
IF(DN299&gt;='PAINEL E TARGET'!$T$18,'PAINEL E TARGET'!$S$18,'PAINEL E TARGET'!$S$19))))))))</f>
        <v>Não elegível</v>
      </c>
      <c r="DP299" s="17">
        <f>IFERROR(VLOOKUP($BW299,'PAINEL E TARGET'!$G$1:$Q$99,10,0),0)</f>
        <v>0</v>
      </c>
      <c r="DQ299" s="17">
        <f>VLOOKUP(DO299,'PAINEL E TARGET'!$S$10:$U$19,3,0)</f>
        <v>0</v>
      </c>
      <c r="DR299" s="16">
        <f t="shared" si="178"/>
        <v>0</v>
      </c>
      <c r="DS299" s="17">
        <f t="shared" si="164"/>
        <v>0.97499999999999998</v>
      </c>
      <c r="DT299" s="16">
        <f>IF(DS299&gt;=1,VLOOKUP(BO299,'PAINEL E TARGET'!$S$1:$W$8,5,0),0)</f>
        <v>0</v>
      </c>
      <c r="DU299" s="16">
        <f t="shared" si="179"/>
        <v>1350</v>
      </c>
    </row>
    <row r="300" spans="2:125" s="32" customFormat="1" x14ac:dyDescent="0.2">
      <c r="B300" s="44">
        <v>43541</v>
      </c>
      <c r="C300" s="65">
        <v>1098</v>
      </c>
      <c r="D300" s="66" t="s">
        <v>304</v>
      </c>
      <c r="E300" s="65">
        <v>316</v>
      </c>
      <c r="F300" s="65" t="s">
        <v>943</v>
      </c>
      <c r="G300" s="67">
        <v>5470674.7810099646</v>
      </c>
      <c r="H300" s="67">
        <v>3364086.1303155185</v>
      </c>
      <c r="I300" s="67">
        <v>2920230.44</v>
      </c>
      <c r="J300" s="68">
        <v>0.8680605450866119</v>
      </c>
      <c r="K300" s="67">
        <v>554200.48126508691</v>
      </c>
      <c r="L300" s="67">
        <v>2449373.4730001912</v>
      </c>
      <c r="M300" s="67">
        <v>563726.72</v>
      </c>
      <c r="N300" s="67">
        <v>2227454.96</v>
      </c>
      <c r="O300" s="67">
        <v>4906074.8397172606</v>
      </c>
      <c r="P300" s="67" t="s">
        <v>1082</v>
      </c>
      <c r="Q300" s="67" t="s">
        <v>1082</v>
      </c>
      <c r="R300" s="67">
        <v>0</v>
      </c>
      <c r="S300" s="67">
        <v>0</v>
      </c>
      <c r="T300" s="68">
        <v>0.11434919706647111</v>
      </c>
      <c r="U300" s="68">
        <v>0.11590403531166775</v>
      </c>
      <c r="V300" s="68">
        <v>1.013597281704504</v>
      </c>
      <c r="W300" s="67">
        <v>343456.27</v>
      </c>
      <c r="X300" s="67">
        <v>323509.22000000003</v>
      </c>
      <c r="Y300" s="68">
        <v>0.94192259177565751</v>
      </c>
      <c r="Z300" s="68">
        <v>0.15933265079769457</v>
      </c>
      <c r="AA300" s="68">
        <v>0.15427219700008926</v>
      </c>
      <c r="AB300" s="68">
        <v>0.96823969367063012</v>
      </c>
      <c r="AC300" s="67">
        <v>478567.4</v>
      </c>
      <c r="AD300" s="67">
        <v>430601.73</v>
      </c>
      <c r="AE300" s="68">
        <v>0.89977238315856856</v>
      </c>
      <c r="AF300" s="43">
        <v>80</v>
      </c>
      <c r="AG300" s="43">
        <v>64</v>
      </c>
      <c r="AH300" s="43">
        <v>98</v>
      </c>
      <c r="AI300" s="43">
        <v>96</v>
      </c>
      <c r="AJ300" s="67">
        <v>163281.03000000003</v>
      </c>
      <c r="AK300" s="67">
        <v>145537.88</v>
      </c>
      <c r="AL300" s="68">
        <v>0.89133367176823897</v>
      </c>
      <c r="AM300" s="67">
        <v>23247.42</v>
      </c>
      <c r="AN300" s="67">
        <v>20060.39</v>
      </c>
      <c r="AO300" s="68">
        <v>0.86290822809584899</v>
      </c>
      <c r="AP300" s="67">
        <v>54811.700000000004</v>
      </c>
      <c r="AQ300" s="67">
        <v>47935.240000000005</v>
      </c>
      <c r="AR300" s="68">
        <v>0.87454393861164681</v>
      </c>
      <c r="AS300" s="67">
        <v>102116.12</v>
      </c>
      <c r="AT300" s="67">
        <v>109975.70999999999</v>
      </c>
      <c r="AU300" s="68">
        <v>1.0769671820668469</v>
      </c>
      <c r="AV300" s="43">
        <v>6622.2699999999986</v>
      </c>
      <c r="AW300" s="43">
        <v>6978.72</v>
      </c>
      <c r="AX300" s="69">
        <v>1.0538259539402655</v>
      </c>
      <c r="AY300" s="43">
        <v>554200.48126508691</v>
      </c>
      <c r="AZ300" s="43">
        <v>563726.72000000009</v>
      </c>
      <c r="BA300" s="43">
        <v>127684.93536785145</v>
      </c>
      <c r="BB300" s="43">
        <v>143355.09999999995</v>
      </c>
      <c r="BC300" s="43">
        <v>903777.91995406616</v>
      </c>
      <c r="BD300" s="43">
        <v>209390.83265586416</v>
      </c>
      <c r="BE300" s="43">
        <v>564044.81999999995</v>
      </c>
      <c r="BF300" s="43">
        <v>785932.66999999993</v>
      </c>
      <c r="BG300" s="43">
        <v>10868.859999999999</v>
      </c>
      <c r="BH300" s="43">
        <v>172</v>
      </c>
      <c r="BI300" s="44">
        <v>43173</v>
      </c>
      <c r="BJ300" s="44">
        <v>43541</v>
      </c>
      <c r="BK300" s="44">
        <v>43172</v>
      </c>
      <c r="BL300" s="43">
        <f t="shared" si="165"/>
        <v>2920230.44</v>
      </c>
      <c r="BM300" s="43">
        <f t="shared" si="166"/>
        <v>2791181.6799999997</v>
      </c>
      <c r="BO300" s="16" t="str">
        <f>IFERROR(VLOOKUP($C300,'PORTE LOJA'!A:B,2,0),"PORTE 1")</f>
        <v>PORTE 6</v>
      </c>
      <c r="BP300" s="16">
        <f>VLOOKUP(BO300,'PAINEL E TARGET'!$S$1:$W$8,3,0)</f>
        <v>4500</v>
      </c>
      <c r="BQ300" s="16">
        <f t="shared" si="144"/>
        <v>1</v>
      </c>
      <c r="BR300" s="16">
        <f t="shared" si="145"/>
        <v>1</v>
      </c>
      <c r="BS300" s="16">
        <f t="shared" si="146"/>
        <v>1</v>
      </c>
      <c r="BT300" s="16">
        <f t="shared" si="147"/>
        <v>1</v>
      </c>
      <c r="BU300" s="16">
        <f t="shared" si="148"/>
        <v>1</v>
      </c>
      <c r="BV300" s="16">
        <f t="shared" si="149"/>
        <v>1</v>
      </c>
      <c r="BW300" s="17" t="str">
        <f t="shared" si="167"/>
        <v>111111</v>
      </c>
      <c r="BY300" s="17">
        <f t="shared" si="150"/>
        <v>0.86799999999999999</v>
      </c>
      <c r="BZ300" s="17">
        <f t="shared" si="151"/>
        <v>0.92900000000000005</v>
      </c>
      <c r="CA300" s="17" t="str">
        <f t="shared" si="168"/>
        <v>Sem Retira</v>
      </c>
      <c r="CB300" s="17">
        <f t="shared" si="169"/>
        <v>0.92900000000000005</v>
      </c>
      <c r="CC300" s="33" t="str">
        <f>IF(CB300&gt;='PAINEL E TARGET'!$T$11,'PAINEL E TARGET'!$S$11,
IF(CB300&gt;='PAINEL E TARGET'!$T$12,'PAINEL E TARGET'!$S$12,
IF(CB300&gt;='PAINEL E TARGET'!$T$13,'PAINEL E TARGET'!$S$13,
IF(CB300&gt;='PAINEL E TARGET'!$T$14,'PAINEL E TARGET'!$S$14,
IF(CB300&gt;='PAINEL E TARGET'!$T$15,'PAINEL E TARGET'!$S$15,
IF(CB300&gt;='PAINEL E TARGET'!$T$16,'PAINEL E TARGET'!$S$16,
IF(CB300&gt;='PAINEL E TARGET'!$T$17,'PAINEL E TARGET'!$S$17,
IF(CB300&gt;='PAINEL E TARGET'!$T$18,'PAINEL E TARGET'!$S$18,'PAINEL E TARGET'!$S$19))))))))</f>
        <v>1. Fx de 90% a 99,9%</v>
      </c>
      <c r="CD300" s="17">
        <f>IFERROR(VLOOKUP($BW300,'PAINEL E TARGET'!$G$1:$Q$99,4,0),0)</f>
        <v>0.25</v>
      </c>
      <c r="CE300" s="17">
        <f>VLOOKUP(CC300,'PAINEL E TARGET'!$S$10:$U$19,3,0)</f>
        <v>0.5</v>
      </c>
      <c r="CF300" s="16">
        <f t="shared" si="170"/>
        <v>562.5</v>
      </c>
      <c r="CG300" s="17">
        <f t="shared" si="152"/>
        <v>0.89100000000000001</v>
      </c>
      <c r="CH300" s="17">
        <f t="shared" si="153"/>
        <v>0.86299999999999999</v>
      </c>
      <c r="CI300" s="17">
        <f t="shared" si="154"/>
        <v>0.875</v>
      </c>
      <c r="CJ300" s="17">
        <f t="shared" si="155"/>
        <v>1.077</v>
      </c>
      <c r="CK300" s="17">
        <f t="shared" si="156"/>
        <v>1.054</v>
      </c>
      <c r="CL300" s="17">
        <f t="shared" si="157"/>
        <v>0.94199999999999995</v>
      </c>
      <c r="CM300" s="16">
        <f t="shared" si="158"/>
        <v>5</v>
      </c>
      <c r="CN300" s="17" t="str">
        <f t="shared" si="171"/>
        <v>ok</v>
      </c>
      <c r="CO300" s="17">
        <f t="shared" si="172"/>
        <v>0.94199999999999995</v>
      </c>
      <c r="CP300" s="33" t="str">
        <f>IF(CO300&gt;='PAINEL E TARGET'!$T$11,'PAINEL E TARGET'!$S$11,
IF(CO300&gt;='PAINEL E TARGET'!$T$12,'PAINEL E TARGET'!$S$12,
IF(CO300&gt;='PAINEL E TARGET'!$T$13,'PAINEL E TARGET'!$S$13,
IF(CO300&gt;='PAINEL E TARGET'!$T$14,'PAINEL E TARGET'!$S$14,
IF(CO300&gt;='PAINEL E TARGET'!$T$15,'PAINEL E TARGET'!$S$15,
IF(CO300&gt;='PAINEL E TARGET'!$T$16,'PAINEL E TARGET'!$S$16,
IF(CO300&gt;='PAINEL E TARGET'!$T$17,'PAINEL E TARGET'!$S$17,
IF(CO300&gt;='PAINEL E TARGET'!$T$18,'PAINEL E TARGET'!$S$18,'PAINEL E TARGET'!$S$19))))))))</f>
        <v>1. Fx de 90% a 99,9%</v>
      </c>
      <c r="CQ300" s="17">
        <f>IFERROR(VLOOKUP($BW300,'PAINEL E TARGET'!$G$1:$Q$99,5,0),0)</f>
        <v>0.25</v>
      </c>
      <c r="CR300" s="17">
        <f>VLOOKUP(CP300,'PAINEL E TARGET'!$S$10:$U$19,3,0)</f>
        <v>0.5</v>
      </c>
      <c r="CS300" s="16">
        <f t="shared" si="173"/>
        <v>562.5</v>
      </c>
      <c r="CT300" s="17">
        <f t="shared" si="159"/>
        <v>0.9</v>
      </c>
      <c r="CU300" s="33" t="str">
        <f>IF(CT300&gt;='PAINEL E TARGET'!$T$11,'PAINEL E TARGET'!$S$11,
IF(CT300&gt;='PAINEL E TARGET'!$T$12,'PAINEL E TARGET'!$S$12,
IF(CT300&gt;='PAINEL E TARGET'!$T$13,'PAINEL E TARGET'!$S$13,
IF(CT300&gt;='PAINEL E TARGET'!$T$14,'PAINEL E TARGET'!$S$14,
IF(CT300&gt;='PAINEL E TARGET'!$T$15,'PAINEL E TARGET'!$S$15,
IF(CT300&gt;='PAINEL E TARGET'!$T$16,'PAINEL E TARGET'!$S$16,
IF(CT300&gt;='PAINEL E TARGET'!$T$17,'PAINEL E TARGET'!$S$17,
IF(CT300&gt;='PAINEL E TARGET'!$T$18,'PAINEL E TARGET'!$S$18,'PAINEL E TARGET'!$S$19))))))))</f>
        <v>1. Fx de 90% a 99,9%</v>
      </c>
      <c r="CV300" s="17">
        <f>IFERROR(VLOOKUP($BW300,'PAINEL E TARGET'!$G$1:$Q$99,6,0),0)</f>
        <v>0.2</v>
      </c>
      <c r="CW300" s="17">
        <f>VLOOKUP(CU300,'PAINEL E TARGET'!$S$10:$U$19,3,0)</f>
        <v>0.5</v>
      </c>
      <c r="CX300" s="16">
        <f t="shared" si="174"/>
        <v>450</v>
      </c>
      <c r="CY300" s="17">
        <f t="shared" si="160"/>
        <v>1.0169999999999999</v>
      </c>
      <c r="CZ300" s="33" t="str">
        <f>IF(CY300&gt;='PAINEL E TARGET'!$T$11,'PAINEL E TARGET'!$S$11,
IF(CY300&gt;='PAINEL E TARGET'!$T$12,'PAINEL E TARGET'!$S$12,
IF(CY300&gt;='PAINEL E TARGET'!$T$13,'PAINEL E TARGET'!$S$13,
IF(CY300&gt;='PAINEL E TARGET'!$T$14,'PAINEL E TARGET'!$S$14,
IF(CY300&gt;='PAINEL E TARGET'!$T$15,'PAINEL E TARGET'!$S$15,
IF(CY300&gt;='PAINEL E TARGET'!$T$16,'PAINEL E TARGET'!$S$16,
IF(CY300&gt;='PAINEL E TARGET'!$T$17,'PAINEL E TARGET'!$S$17,
IF(CY300&gt;='PAINEL E TARGET'!$T$18,'PAINEL E TARGET'!$S$18,'PAINEL E TARGET'!$S$19))))))))</f>
        <v>2. Fx de 100% a 104,9%</v>
      </c>
      <c r="DA300" s="17">
        <f>IFERROR(VLOOKUP($BW300,'PAINEL E TARGET'!$G$1:$Q$99,7,0),0)</f>
        <v>0.15</v>
      </c>
      <c r="DB300" s="17">
        <f>VLOOKUP(CZ300,'PAINEL E TARGET'!$S$10:$U$19,3,0)</f>
        <v>1</v>
      </c>
      <c r="DC300" s="16">
        <f t="shared" si="175"/>
        <v>675</v>
      </c>
      <c r="DD300" s="17">
        <f t="shared" si="161"/>
        <v>1.123</v>
      </c>
      <c r="DE300" s="33" t="str">
        <f>IF(DD300&gt;='PAINEL E TARGET'!$T$11,'PAINEL E TARGET'!$S$11,
IF(DD300&gt;='PAINEL E TARGET'!$T$12,'PAINEL E TARGET'!$S$12,
IF(DD300&gt;='PAINEL E TARGET'!$T$13,'PAINEL E TARGET'!$S$13,
IF(DD300&gt;='PAINEL E TARGET'!$T$14,'PAINEL E TARGET'!$S$14,
IF(DD300&gt;='PAINEL E TARGET'!$T$15,'PAINEL E TARGET'!$S$15,
IF(DD300&gt;='PAINEL E TARGET'!$T$16,'PAINEL E TARGET'!$S$16,
IF(DD300&gt;='PAINEL E TARGET'!$T$17,'PAINEL E TARGET'!$S$17,
IF(DD300&gt;='PAINEL E TARGET'!$T$18,'PAINEL E TARGET'!$S$18,'PAINEL E TARGET'!$S$19))))))))</f>
        <v>4. Fx de 110% a 114,9%</v>
      </c>
      <c r="DF300" s="17">
        <f>IFERROR(VLOOKUP($BW300,'PAINEL E TARGET'!$G$1:$Q$99,8,0),0)</f>
        <v>0.1</v>
      </c>
      <c r="DG300" s="17">
        <f>VLOOKUP(DE300,'PAINEL E TARGET'!$S$10:$U$19,3,0)</f>
        <v>1.2</v>
      </c>
      <c r="DH300" s="16">
        <f t="shared" si="176"/>
        <v>540</v>
      </c>
      <c r="DI300" s="17">
        <f t="shared" si="162"/>
        <v>0.98</v>
      </c>
      <c r="DJ300" s="33" t="str">
        <f>IF(DI300&gt;='PAINEL E TARGET'!$T$11,'PAINEL E TARGET'!$S$11,
IF(DI300&gt;='PAINEL E TARGET'!$T$12,'PAINEL E TARGET'!$S$12,
IF(DI300&gt;='PAINEL E TARGET'!$T$13,'PAINEL E TARGET'!$S$13,
IF(DI300&gt;='PAINEL E TARGET'!$T$14,'PAINEL E TARGET'!$S$14,
IF(DI300&gt;='PAINEL E TARGET'!$T$15,'PAINEL E TARGET'!$S$15,
IF(DI300&gt;='PAINEL E TARGET'!$T$16,'PAINEL E TARGET'!$S$16,
IF(DI300&gt;='PAINEL E TARGET'!$T$17,'PAINEL E TARGET'!$S$17,
IF(DI300&gt;='PAINEL E TARGET'!$T$18,'PAINEL E TARGET'!$S$18,'PAINEL E TARGET'!$S$19))))))))</f>
        <v>1. Fx de 90% a 99,9%</v>
      </c>
      <c r="DK300" s="17">
        <f>IFERROR(VLOOKUP($BW300,'PAINEL E TARGET'!$G$1:$Q$99,9,0),0)</f>
        <v>0.05</v>
      </c>
      <c r="DL300" s="17">
        <f>VLOOKUP(DJ300,'PAINEL E TARGET'!$S$10:$U$19,3,0)</f>
        <v>0.5</v>
      </c>
      <c r="DM300" s="16">
        <f t="shared" si="177"/>
        <v>112.5</v>
      </c>
      <c r="DN300" s="17">
        <f t="shared" si="163"/>
        <v>1.054</v>
      </c>
      <c r="DO300" s="33" t="str">
        <f>IF(DN300&gt;='PAINEL E TARGET'!$T$11,'PAINEL E TARGET'!$S$11,
IF(DN300&gt;='PAINEL E TARGET'!$T$12,'PAINEL E TARGET'!$S$12,
IF(DN300&gt;='PAINEL E TARGET'!$T$13,'PAINEL E TARGET'!$S$13,
IF(DN300&gt;='PAINEL E TARGET'!$T$14,'PAINEL E TARGET'!$S$14,
IF(DN300&gt;='PAINEL E TARGET'!$T$15,'PAINEL E TARGET'!$S$15,
IF(DN300&gt;='PAINEL E TARGET'!$T$16,'PAINEL E TARGET'!$S$16,
IF(DN300&gt;='PAINEL E TARGET'!$T$17,'PAINEL E TARGET'!$S$17,
IF(DN300&gt;='PAINEL E TARGET'!$T$18,'PAINEL E TARGET'!$S$18,'PAINEL E TARGET'!$S$19))))))))</f>
        <v>3. Fx de 105% a 109,9%</v>
      </c>
      <c r="DP300" s="17">
        <f>IFERROR(VLOOKUP($BW300,'PAINEL E TARGET'!$G$1:$Q$99,10,0),0)</f>
        <v>0</v>
      </c>
      <c r="DQ300" s="17">
        <f>VLOOKUP(DO300,'PAINEL E TARGET'!$S$10:$U$19,3,0)</f>
        <v>1.1000000000000001</v>
      </c>
      <c r="DR300" s="16">
        <f t="shared" si="178"/>
        <v>0</v>
      </c>
      <c r="DS300" s="17">
        <f t="shared" si="164"/>
        <v>0.8</v>
      </c>
      <c r="DT300" s="16">
        <f>IF(DS300&gt;=1,VLOOKUP(BO300,'PAINEL E TARGET'!$S$1:$W$8,5,0),0)</f>
        <v>0</v>
      </c>
      <c r="DU300" s="16">
        <f t="shared" si="179"/>
        <v>2902.5</v>
      </c>
    </row>
    <row r="301" spans="2:125" s="32" customFormat="1" x14ac:dyDescent="0.2">
      <c r="B301" s="44">
        <v>43541</v>
      </c>
      <c r="C301" s="65">
        <v>1099</v>
      </c>
      <c r="D301" s="66" t="s">
        <v>305</v>
      </c>
      <c r="E301" s="65">
        <v>120</v>
      </c>
      <c r="F301" s="65" t="s">
        <v>1018</v>
      </c>
      <c r="G301" s="67">
        <v>2854751.4982601088</v>
      </c>
      <c r="H301" s="67">
        <v>1620801.8422984795</v>
      </c>
      <c r="I301" s="67">
        <v>1358317.09</v>
      </c>
      <c r="J301" s="68">
        <v>0.83805253335210517</v>
      </c>
      <c r="K301" s="67">
        <v>270513.90035822586</v>
      </c>
      <c r="L301" s="67">
        <v>1255567.9620821469</v>
      </c>
      <c r="M301" s="67">
        <v>227790.63</v>
      </c>
      <c r="N301" s="67">
        <v>1099749.77</v>
      </c>
      <c r="O301" s="67">
        <v>2687791.9782616314</v>
      </c>
      <c r="P301" s="67" t="s">
        <v>1082</v>
      </c>
      <c r="Q301" s="67" t="s">
        <v>1082</v>
      </c>
      <c r="R301" s="67">
        <v>0</v>
      </c>
      <c r="S301" s="67">
        <v>12923.8</v>
      </c>
      <c r="T301" s="68">
        <v>0.10026403810036665</v>
      </c>
      <c r="U301" s="68">
        <v>9.3163198649171053E-2</v>
      </c>
      <c r="V301" s="68">
        <v>0.92917860096470994</v>
      </c>
      <c r="W301" s="67">
        <v>153011.12999999998</v>
      </c>
      <c r="X301" s="67">
        <v>123677.90999999999</v>
      </c>
      <c r="Y301" s="68">
        <v>0.80829355354737931</v>
      </c>
      <c r="Z301" s="68">
        <v>0.18237545235937475</v>
      </c>
      <c r="AA301" s="68">
        <v>0.20329559085358156</v>
      </c>
      <c r="AB301" s="68">
        <v>1.1147091794622843</v>
      </c>
      <c r="AC301" s="67">
        <v>278319.87</v>
      </c>
      <c r="AD301" s="67">
        <v>269883.11</v>
      </c>
      <c r="AE301" s="68">
        <v>0.96968682113856974</v>
      </c>
      <c r="AF301" s="43">
        <v>80</v>
      </c>
      <c r="AG301" s="43">
        <v>83</v>
      </c>
      <c r="AH301" s="43">
        <v>46</v>
      </c>
      <c r="AI301" s="43">
        <v>34</v>
      </c>
      <c r="AJ301" s="67">
        <v>70852.160000000003</v>
      </c>
      <c r="AK301" s="67">
        <v>62102</v>
      </c>
      <c r="AL301" s="68">
        <v>0.87650115395211659</v>
      </c>
      <c r="AM301" s="67">
        <v>21758.3</v>
      </c>
      <c r="AN301" s="67">
        <v>18509.849999999999</v>
      </c>
      <c r="AO301" s="68">
        <v>0.85070295013856778</v>
      </c>
      <c r="AP301" s="67">
        <v>9344.369999999999</v>
      </c>
      <c r="AQ301" s="67">
        <v>6247.8</v>
      </c>
      <c r="AR301" s="68">
        <v>0.66861650384135052</v>
      </c>
      <c r="AS301" s="67">
        <v>51056.3</v>
      </c>
      <c r="AT301" s="67">
        <v>36818.26</v>
      </c>
      <c r="AU301" s="68">
        <v>0.7211305950489949</v>
      </c>
      <c r="AV301" s="43">
        <v>2770.6800000000003</v>
      </c>
      <c r="AW301" s="43">
        <v>2619.4699999999998</v>
      </c>
      <c r="AX301" s="69">
        <v>0.94542494983181002</v>
      </c>
      <c r="AY301" s="43">
        <v>270513.90035822586</v>
      </c>
      <c r="AZ301" s="43">
        <v>227790.63</v>
      </c>
      <c r="BA301" s="43">
        <v>45764.248448295693</v>
      </c>
      <c r="BB301" s="43">
        <v>42105.23</v>
      </c>
      <c r="BC301" s="43">
        <v>476307.95132457616</v>
      </c>
      <c r="BD301" s="43">
        <v>80690.61067363841</v>
      </c>
      <c r="BE301" s="43">
        <v>271146.01999999996</v>
      </c>
      <c r="BF301" s="43">
        <v>493201.80999999994</v>
      </c>
      <c r="BG301" s="43">
        <v>4888.8200000000006</v>
      </c>
      <c r="BH301" s="43">
        <v>98</v>
      </c>
      <c r="BI301" s="44">
        <v>43173</v>
      </c>
      <c r="BJ301" s="44">
        <v>43541</v>
      </c>
      <c r="BK301" s="44">
        <v>43172</v>
      </c>
      <c r="BL301" s="43">
        <f t="shared" si="165"/>
        <v>1371240.8900000001</v>
      </c>
      <c r="BM301" s="43">
        <f t="shared" si="166"/>
        <v>1340464.2</v>
      </c>
      <c r="BO301" s="16" t="str">
        <f>IFERROR(VLOOKUP($C301,'PORTE LOJA'!A:B,2,0),"PORTE 1")</f>
        <v>PORTE 4</v>
      </c>
      <c r="BP301" s="16">
        <f>VLOOKUP(BO301,'PAINEL E TARGET'!$S$1:$W$8,3,0)</f>
        <v>3000</v>
      </c>
      <c r="BQ301" s="16">
        <f t="shared" si="144"/>
        <v>1</v>
      </c>
      <c r="BR301" s="16">
        <f t="shared" si="145"/>
        <v>1</v>
      </c>
      <c r="BS301" s="16">
        <f t="shared" si="146"/>
        <v>1</v>
      </c>
      <c r="BT301" s="16">
        <f t="shared" si="147"/>
        <v>1</v>
      </c>
      <c r="BU301" s="16">
        <f t="shared" si="148"/>
        <v>1</v>
      </c>
      <c r="BV301" s="16">
        <f t="shared" si="149"/>
        <v>1</v>
      </c>
      <c r="BW301" s="17" t="str">
        <f t="shared" si="167"/>
        <v>111111</v>
      </c>
      <c r="BY301" s="17">
        <f t="shared" si="150"/>
        <v>0.84599999999999997</v>
      </c>
      <c r="BZ301" s="17">
        <f t="shared" si="151"/>
        <v>0.878</v>
      </c>
      <c r="CA301" s="17" t="str">
        <f t="shared" si="168"/>
        <v>Sem Retira</v>
      </c>
      <c r="CB301" s="17">
        <f t="shared" si="169"/>
        <v>0.878</v>
      </c>
      <c r="CC301" s="33" t="str">
        <f>IF(CB301&gt;='PAINEL E TARGET'!$T$11,'PAINEL E TARGET'!$S$11,
IF(CB301&gt;='PAINEL E TARGET'!$T$12,'PAINEL E TARGET'!$S$12,
IF(CB301&gt;='PAINEL E TARGET'!$T$13,'PAINEL E TARGET'!$S$13,
IF(CB301&gt;='PAINEL E TARGET'!$T$14,'PAINEL E TARGET'!$S$14,
IF(CB301&gt;='PAINEL E TARGET'!$T$15,'PAINEL E TARGET'!$S$15,
IF(CB301&gt;='PAINEL E TARGET'!$T$16,'PAINEL E TARGET'!$S$16,
IF(CB301&gt;='PAINEL E TARGET'!$T$17,'PAINEL E TARGET'!$S$17,
IF(CB301&gt;='PAINEL E TARGET'!$T$18,'PAINEL E TARGET'!$S$18,'PAINEL E TARGET'!$S$19))))))))</f>
        <v>Não elegível</v>
      </c>
      <c r="CD301" s="17">
        <f>IFERROR(VLOOKUP($BW301,'PAINEL E TARGET'!$G$1:$Q$99,4,0),0)</f>
        <v>0.25</v>
      </c>
      <c r="CE301" s="17">
        <f>VLOOKUP(CC301,'PAINEL E TARGET'!$S$10:$U$19,3,0)</f>
        <v>0</v>
      </c>
      <c r="CF301" s="16">
        <f t="shared" si="170"/>
        <v>0</v>
      </c>
      <c r="CG301" s="17">
        <f t="shared" si="152"/>
        <v>0.877</v>
      </c>
      <c r="CH301" s="17">
        <f t="shared" si="153"/>
        <v>0.85099999999999998</v>
      </c>
      <c r="CI301" s="17">
        <f t="shared" si="154"/>
        <v>0.66900000000000004</v>
      </c>
      <c r="CJ301" s="17">
        <f t="shared" si="155"/>
        <v>0.72099999999999997</v>
      </c>
      <c r="CK301" s="17">
        <f t="shared" si="156"/>
        <v>0.94499999999999995</v>
      </c>
      <c r="CL301" s="17">
        <f t="shared" si="157"/>
        <v>0.80800000000000005</v>
      </c>
      <c r="CM301" s="16">
        <f t="shared" si="158"/>
        <v>4</v>
      </c>
      <c r="CN301" s="17" t="str">
        <f t="shared" si="171"/>
        <v>não ok</v>
      </c>
      <c r="CO301" s="17">
        <f t="shared" si="172"/>
        <v>0</v>
      </c>
      <c r="CP301" s="33" t="str">
        <f>IF(CO301&gt;='PAINEL E TARGET'!$T$11,'PAINEL E TARGET'!$S$11,
IF(CO301&gt;='PAINEL E TARGET'!$T$12,'PAINEL E TARGET'!$S$12,
IF(CO301&gt;='PAINEL E TARGET'!$T$13,'PAINEL E TARGET'!$S$13,
IF(CO301&gt;='PAINEL E TARGET'!$T$14,'PAINEL E TARGET'!$S$14,
IF(CO301&gt;='PAINEL E TARGET'!$T$15,'PAINEL E TARGET'!$S$15,
IF(CO301&gt;='PAINEL E TARGET'!$T$16,'PAINEL E TARGET'!$S$16,
IF(CO301&gt;='PAINEL E TARGET'!$T$17,'PAINEL E TARGET'!$S$17,
IF(CO301&gt;='PAINEL E TARGET'!$T$18,'PAINEL E TARGET'!$S$18,'PAINEL E TARGET'!$S$19))))))))</f>
        <v>Não elegível</v>
      </c>
      <c r="CQ301" s="17">
        <f>IFERROR(VLOOKUP($BW301,'PAINEL E TARGET'!$G$1:$Q$99,5,0),0)</f>
        <v>0.25</v>
      </c>
      <c r="CR301" s="17">
        <f>VLOOKUP(CP301,'PAINEL E TARGET'!$S$10:$U$19,3,0)</f>
        <v>0</v>
      </c>
      <c r="CS301" s="16">
        <f t="shared" si="173"/>
        <v>0</v>
      </c>
      <c r="CT301" s="17">
        <f t="shared" si="159"/>
        <v>0.97</v>
      </c>
      <c r="CU301" s="33" t="str">
        <f>IF(CT301&gt;='PAINEL E TARGET'!$T$11,'PAINEL E TARGET'!$S$11,
IF(CT301&gt;='PAINEL E TARGET'!$T$12,'PAINEL E TARGET'!$S$12,
IF(CT301&gt;='PAINEL E TARGET'!$T$13,'PAINEL E TARGET'!$S$13,
IF(CT301&gt;='PAINEL E TARGET'!$T$14,'PAINEL E TARGET'!$S$14,
IF(CT301&gt;='PAINEL E TARGET'!$T$15,'PAINEL E TARGET'!$S$15,
IF(CT301&gt;='PAINEL E TARGET'!$T$16,'PAINEL E TARGET'!$S$16,
IF(CT301&gt;='PAINEL E TARGET'!$T$17,'PAINEL E TARGET'!$S$17,
IF(CT301&gt;='PAINEL E TARGET'!$T$18,'PAINEL E TARGET'!$S$18,'PAINEL E TARGET'!$S$19))))))))</f>
        <v>1. Fx de 90% a 99,9%</v>
      </c>
      <c r="CV301" s="17">
        <f>IFERROR(VLOOKUP($BW301,'PAINEL E TARGET'!$G$1:$Q$99,6,0),0)</f>
        <v>0.2</v>
      </c>
      <c r="CW301" s="17">
        <f>VLOOKUP(CU301,'PAINEL E TARGET'!$S$10:$U$19,3,0)</f>
        <v>0.5</v>
      </c>
      <c r="CX301" s="16">
        <f t="shared" si="174"/>
        <v>300</v>
      </c>
      <c r="CY301" s="17">
        <f t="shared" si="160"/>
        <v>0.84199999999999997</v>
      </c>
      <c r="CZ301" s="33" t="str">
        <f>IF(CY301&gt;='PAINEL E TARGET'!$T$11,'PAINEL E TARGET'!$S$11,
IF(CY301&gt;='PAINEL E TARGET'!$T$12,'PAINEL E TARGET'!$S$12,
IF(CY301&gt;='PAINEL E TARGET'!$T$13,'PAINEL E TARGET'!$S$13,
IF(CY301&gt;='PAINEL E TARGET'!$T$14,'PAINEL E TARGET'!$S$14,
IF(CY301&gt;='PAINEL E TARGET'!$T$15,'PAINEL E TARGET'!$S$15,
IF(CY301&gt;='PAINEL E TARGET'!$T$16,'PAINEL E TARGET'!$S$16,
IF(CY301&gt;='PAINEL E TARGET'!$T$17,'PAINEL E TARGET'!$S$17,
IF(CY301&gt;='PAINEL E TARGET'!$T$18,'PAINEL E TARGET'!$S$18,'PAINEL E TARGET'!$S$19))))))))</f>
        <v>Não elegível</v>
      </c>
      <c r="DA301" s="17">
        <f>IFERROR(VLOOKUP($BW301,'PAINEL E TARGET'!$G$1:$Q$99,7,0),0)</f>
        <v>0.15</v>
      </c>
      <c r="DB301" s="17">
        <f>VLOOKUP(CZ301,'PAINEL E TARGET'!$S$10:$U$19,3,0)</f>
        <v>0</v>
      </c>
      <c r="DC301" s="16">
        <f t="shared" si="175"/>
        <v>0</v>
      </c>
      <c r="DD301" s="17">
        <f t="shared" si="161"/>
        <v>0.92</v>
      </c>
      <c r="DE301" s="33" t="str">
        <f>IF(DD301&gt;='PAINEL E TARGET'!$T$11,'PAINEL E TARGET'!$S$11,
IF(DD301&gt;='PAINEL E TARGET'!$T$12,'PAINEL E TARGET'!$S$12,
IF(DD301&gt;='PAINEL E TARGET'!$T$13,'PAINEL E TARGET'!$S$13,
IF(DD301&gt;='PAINEL E TARGET'!$T$14,'PAINEL E TARGET'!$S$14,
IF(DD301&gt;='PAINEL E TARGET'!$T$15,'PAINEL E TARGET'!$S$15,
IF(DD301&gt;='PAINEL E TARGET'!$T$16,'PAINEL E TARGET'!$S$16,
IF(DD301&gt;='PAINEL E TARGET'!$T$17,'PAINEL E TARGET'!$S$17,
IF(DD301&gt;='PAINEL E TARGET'!$T$18,'PAINEL E TARGET'!$S$18,'PAINEL E TARGET'!$S$19))))))))</f>
        <v>1. Fx de 90% a 99,9%</v>
      </c>
      <c r="DF301" s="17">
        <f>IFERROR(VLOOKUP($BW301,'PAINEL E TARGET'!$G$1:$Q$99,8,0),0)</f>
        <v>0.1</v>
      </c>
      <c r="DG301" s="17">
        <f>VLOOKUP(DE301,'PAINEL E TARGET'!$S$10:$U$19,3,0)</f>
        <v>0.5</v>
      </c>
      <c r="DH301" s="16">
        <f t="shared" si="176"/>
        <v>150</v>
      </c>
      <c r="DI301" s="17">
        <f t="shared" si="162"/>
        <v>0.73899999999999999</v>
      </c>
      <c r="DJ301" s="33" t="str">
        <f>IF(DI301&gt;='PAINEL E TARGET'!$T$11,'PAINEL E TARGET'!$S$11,
IF(DI301&gt;='PAINEL E TARGET'!$T$12,'PAINEL E TARGET'!$S$12,
IF(DI301&gt;='PAINEL E TARGET'!$T$13,'PAINEL E TARGET'!$S$13,
IF(DI301&gt;='PAINEL E TARGET'!$T$14,'PAINEL E TARGET'!$S$14,
IF(DI301&gt;='PAINEL E TARGET'!$T$15,'PAINEL E TARGET'!$S$15,
IF(DI301&gt;='PAINEL E TARGET'!$T$16,'PAINEL E TARGET'!$S$16,
IF(DI301&gt;='PAINEL E TARGET'!$T$17,'PAINEL E TARGET'!$S$17,
IF(DI301&gt;='PAINEL E TARGET'!$T$18,'PAINEL E TARGET'!$S$18,'PAINEL E TARGET'!$S$19))))))))</f>
        <v>Não elegível</v>
      </c>
      <c r="DK301" s="17">
        <f>IFERROR(VLOOKUP($BW301,'PAINEL E TARGET'!$G$1:$Q$99,9,0),0)</f>
        <v>0.05</v>
      </c>
      <c r="DL301" s="17">
        <f>VLOOKUP(DJ301,'PAINEL E TARGET'!$S$10:$U$19,3,0)</f>
        <v>0</v>
      </c>
      <c r="DM301" s="16">
        <f t="shared" si="177"/>
        <v>0</v>
      </c>
      <c r="DN301" s="17">
        <f t="shared" si="163"/>
        <v>0.94499999999999995</v>
      </c>
      <c r="DO301" s="33" t="str">
        <f>IF(DN301&gt;='PAINEL E TARGET'!$T$11,'PAINEL E TARGET'!$S$11,
IF(DN301&gt;='PAINEL E TARGET'!$T$12,'PAINEL E TARGET'!$S$12,
IF(DN301&gt;='PAINEL E TARGET'!$T$13,'PAINEL E TARGET'!$S$13,
IF(DN301&gt;='PAINEL E TARGET'!$T$14,'PAINEL E TARGET'!$S$14,
IF(DN301&gt;='PAINEL E TARGET'!$T$15,'PAINEL E TARGET'!$S$15,
IF(DN301&gt;='PAINEL E TARGET'!$T$16,'PAINEL E TARGET'!$S$16,
IF(DN301&gt;='PAINEL E TARGET'!$T$17,'PAINEL E TARGET'!$S$17,
IF(DN301&gt;='PAINEL E TARGET'!$T$18,'PAINEL E TARGET'!$S$18,'PAINEL E TARGET'!$S$19))))))))</f>
        <v>1. Fx de 90% a 99,9%</v>
      </c>
      <c r="DP301" s="17">
        <f>IFERROR(VLOOKUP($BW301,'PAINEL E TARGET'!$G$1:$Q$99,10,0),0)</f>
        <v>0</v>
      </c>
      <c r="DQ301" s="17">
        <f>VLOOKUP(DO301,'PAINEL E TARGET'!$S$10:$U$19,3,0)</f>
        <v>0.5</v>
      </c>
      <c r="DR301" s="16">
        <f t="shared" si="178"/>
        <v>0</v>
      </c>
      <c r="DS301" s="17">
        <f t="shared" si="164"/>
        <v>1.038</v>
      </c>
      <c r="DT301" s="16">
        <f>IF(DS301&gt;=1,VLOOKUP(BO301,'PAINEL E TARGET'!$S$1:$W$8,5,0),0)</f>
        <v>300</v>
      </c>
      <c r="DU301" s="16">
        <f t="shared" si="179"/>
        <v>750</v>
      </c>
    </row>
    <row r="302" spans="2:125" s="32" customFormat="1" x14ac:dyDescent="0.2">
      <c r="B302" s="44">
        <v>43541</v>
      </c>
      <c r="C302" s="65">
        <v>1100</v>
      </c>
      <c r="D302" s="66" t="s">
        <v>306</v>
      </c>
      <c r="E302" s="65">
        <v>318</v>
      </c>
      <c r="F302" s="65" t="s">
        <v>943</v>
      </c>
      <c r="G302" s="67">
        <v>1932203.1900835664</v>
      </c>
      <c r="H302" s="67">
        <v>1070679.6612390268</v>
      </c>
      <c r="I302" s="67">
        <v>963491.09000000008</v>
      </c>
      <c r="J302" s="68">
        <v>0.89988735649000329</v>
      </c>
      <c r="K302" s="67">
        <v>284662.29110863165</v>
      </c>
      <c r="L302" s="67">
        <v>663674.8561378856</v>
      </c>
      <c r="M302" s="67">
        <v>274629.5</v>
      </c>
      <c r="N302" s="67">
        <v>645260.53</v>
      </c>
      <c r="O302" s="67">
        <v>1717306.2350802456</v>
      </c>
      <c r="P302" s="67">
        <v>11050.692123588045</v>
      </c>
      <c r="Q302" s="67">
        <v>25940.83</v>
      </c>
      <c r="R302" s="67">
        <v>0</v>
      </c>
      <c r="S302" s="67">
        <v>0</v>
      </c>
      <c r="T302" s="68">
        <v>0.1145667681561838</v>
      </c>
      <c r="U302" s="68">
        <v>0.10403541946231393</v>
      </c>
      <c r="V302" s="68">
        <v>0.90807675852815406</v>
      </c>
      <c r="W302" s="67">
        <v>107381.88</v>
      </c>
      <c r="X302" s="67">
        <v>93002.379999999976</v>
      </c>
      <c r="Y302" s="68">
        <v>0.8660900703172637</v>
      </c>
      <c r="Z302" s="68">
        <v>0.20178927985223741</v>
      </c>
      <c r="AA302" s="68">
        <v>0.23656958212711582</v>
      </c>
      <c r="AB302" s="68">
        <v>1.1723595143426186</v>
      </c>
      <c r="AC302" s="67">
        <v>191364.27</v>
      </c>
      <c r="AD302" s="67">
        <v>217618.00000000003</v>
      </c>
      <c r="AE302" s="68">
        <v>1.1371924340944108</v>
      </c>
      <c r="AF302" s="43">
        <v>80</v>
      </c>
      <c r="AG302" s="43">
        <v>71</v>
      </c>
      <c r="AH302" s="43">
        <v>30</v>
      </c>
      <c r="AI302" s="43">
        <v>25</v>
      </c>
      <c r="AJ302" s="67">
        <v>55927.81</v>
      </c>
      <c r="AK302" s="67">
        <v>47889</v>
      </c>
      <c r="AL302" s="68">
        <v>0.85626453100881306</v>
      </c>
      <c r="AM302" s="67">
        <v>6712.78</v>
      </c>
      <c r="AN302" s="67">
        <v>4996.08</v>
      </c>
      <c r="AO302" s="68">
        <v>0.7442639264209463</v>
      </c>
      <c r="AP302" s="67">
        <v>17233.77</v>
      </c>
      <c r="AQ302" s="67">
        <v>11783.81</v>
      </c>
      <c r="AR302" s="68">
        <v>0.68376275185290269</v>
      </c>
      <c r="AS302" s="67">
        <v>27507.519999999997</v>
      </c>
      <c r="AT302" s="67">
        <v>28333.489999999998</v>
      </c>
      <c r="AU302" s="68">
        <v>1.0300270616907667</v>
      </c>
      <c r="AV302" s="43">
        <v>1663.0800000000002</v>
      </c>
      <c r="AW302" s="43">
        <v>2439.5500000000002</v>
      </c>
      <c r="AX302" s="69">
        <v>1.4668867402650503</v>
      </c>
      <c r="AY302" s="43">
        <v>284662.29110863165</v>
      </c>
      <c r="AZ302" s="43">
        <v>274629.5</v>
      </c>
      <c r="BA302" s="43">
        <v>40461.71912661309</v>
      </c>
      <c r="BB302" s="43">
        <v>44005.479999999996</v>
      </c>
      <c r="BC302" s="43">
        <v>515418.28048166767</v>
      </c>
      <c r="BD302" s="43">
        <v>73556.975231746517</v>
      </c>
      <c r="BE302" s="43">
        <v>195474.22000000003</v>
      </c>
      <c r="BF302" s="43">
        <v>348466.51</v>
      </c>
      <c r="BG302" s="43">
        <v>3026.7999999999997</v>
      </c>
      <c r="BH302" s="43">
        <v>51</v>
      </c>
      <c r="BI302" s="44">
        <v>43173</v>
      </c>
      <c r="BJ302" s="44">
        <v>43541</v>
      </c>
      <c r="BK302" s="44">
        <v>43172</v>
      </c>
      <c r="BL302" s="43">
        <f t="shared" si="165"/>
        <v>963491.09000000008</v>
      </c>
      <c r="BM302" s="43">
        <f t="shared" si="166"/>
        <v>919890.03</v>
      </c>
      <c r="BO302" s="16" t="str">
        <f>IFERROR(VLOOKUP($C302,'PORTE LOJA'!A:B,2,0),"PORTE 1")</f>
        <v>PORTE 3</v>
      </c>
      <c r="BP302" s="16">
        <f>VLOOKUP(BO302,'PAINEL E TARGET'!$S$1:$W$8,3,0)</f>
        <v>2400</v>
      </c>
      <c r="BQ302" s="16">
        <f t="shared" si="144"/>
        <v>1</v>
      </c>
      <c r="BR302" s="16">
        <f t="shared" si="145"/>
        <v>1</v>
      </c>
      <c r="BS302" s="16">
        <f t="shared" si="146"/>
        <v>1</v>
      </c>
      <c r="BT302" s="16">
        <f t="shared" si="147"/>
        <v>1</v>
      </c>
      <c r="BU302" s="16">
        <f t="shared" si="148"/>
        <v>1</v>
      </c>
      <c r="BV302" s="16">
        <f t="shared" si="149"/>
        <v>1</v>
      </c>
      <c r="BW302" s="17" t="str">
        <f t="shared" si="167"/>
        <v>111111</v>
      </c>
      <c r="BY302" s="17">
        <f t="shared" si="150"/>
        <v>0.9</v>
      </c>
      <c r="BZ302" s="17">
        <f t="shared" si="151"/>
        <v>0.97</v>
      </c>
      <c r="CA302" s="17" t="str">
        <f t="shared" si="168"/>
        <v>Sem Retira</v>
      </c>
      <c r="CB302" s="17">
        <f t="shared" si="169"/>
        <v>0.97</v>
      </c>
      <c r="CC302" s="33" t="str">
        <f>IF(CB302&gt;='PAINEL E TARGET'!$T$11,'PAINEL E TARGET'!$S$11,
IF(CB302&gt;='PAINEL E TARGET'!$T$12,'PAINEL E TARGET'!$S$12,
IF(CB302&gt;='PAINEL E TARGET'!$T$13,'PAINEL E TARGET'!$S$13,
IF(CB302&gt;='PAINEL E TARGET'!$T$14,'PAINEL E TARGET'!$S$14,
IF(CB302&gt;='PAINEL E TARGET'!$T$15,'PAINEL E TARGET'!$S$15,
IF(CB302&gt;='PAINEL E TARGET'!$T$16,'PAINEL E TARGET'!$S$16,
IF(CB302&gt;='PAINEL E TARGET'!$T$17,'PAINEL E TARGET'!$S$17,
IF(CB302&gt;='PAINEL E TARGET'!$T$18,'PAINEL E TARGET'!$S$18,'PAINEL E TARGET'!$S$19))))))))</f>
        <v>1. Fx de 90% a 99,9%</v>
      </c>
      <c r="CD302" s="17">
        <f>IFERROR(VLOOKUP($BW302,'PAINEL E TARGET'!$G$1:$Q$99,4,0),0)</f>
        <v>0.25</v>
      </c>
      <c r="CE302" s="17">
        <f>VLOOKUP(CC302,'PAINEL E TARGET'!$S$10:$U$19,3,0)</f>
        <v>0.5</v>
      </c>
      <c r="CF302" s="16">
        <f t="shared" si="170"/>
        <v>300</v>
      </c>
      <c r="CG302" s="17">
        <f t="shared" si="152"/>
        <v>0.85599999999999998</v>
      </c>
      <c r="CH302" s="17">
        <f t="shared" si="153"/>
        <v>0.74399999999999999</v>
      </c>
      <c r="CI302" s="17">
        <f t="shared" si="154"/>
        <v>0.68400000000000005</v>
      </c>
      <c r="CJ302" s="17">
        <f t="shared" si="155"/>
        <v>1.03</v>
      </c>
      <c r="CK302" s="17">
        <f t="shared" si="156"/>
        <v>1.4670000000000001</v>
      </c>
      <c r="CL302" s="17">
        <f t="shared" si="157"/>
        <v>0.86599999999999999</v>
      </c>
      <c r="CM302" s="16">
        <f t="shared" si="158"/>
        <v>4</v>
      </c>
      <c r="CN302" s="17" t="str">
        <f t="shared" si="171"/>
        <v>não ok</v>
      </c>
      <c r="CO302" s="17">
        <f t="shared" si="172"/>
        <v>0</v>
      </c>
      <c r="CP302" s="33" t="str">
        <f>IF(CO302&gt;='PAINEL E TARGET'!$T$11,'PAINEL E TARGET'!$S$11,
IF(CO302&gt;='PAINEL E TARGET'!$T$12,'PAINEL E TARGET'!$S$12,
IF(CO302&gt;='PAINEL E TARGET'!$T$13,'PAINEL E TARGET'!$S$13,
IF(CO302&gt;='PAINEL E TARGET'!$T$14,'PAINEL E TARGET'!$S$14,
IF(CO302&gt;='PAINEL E TARGET'!$T$15,'PAINEL E TARGET'!$S$15,
IF(CO302&gt;='PAINEL E TARGET'!$T$16,'PAINEL E TARGET'!$S$16,
IF(CO302&gt;='PAINEL E TARGET'!$T$17,'PAINEL E TARGET'!$S$17,
IF(CO302&gt;='PAINEL E TARGET'!$T$18,'PAINEL E TARGET'!$S$18,'PAINEL E TARGET'!$S$19))))))))</f>
        <v>Não elegível</v>
      </c>
      <c r="CQ302" s="17">
        <f>IFERROR(VLOOKUP($BW302,'PAINEL E TARGET'!$G$1:$Q$99,5,0),0)</f>
        <v>0.25</v>
      </c>
      <c r="CR302" s="17">
        <f>VLOOKUP(CP302,'PAINEL E TARGET'!$S$10:$U$19,3,0)</f>
        <v>0</v>
      </c>
      <c r="CS302" s="16">
        <f t="shared" si="173"/>
        <v>0</v>
      </c>
      <c r="CT302" s="17">
        <f t="shared" si="159"/>
        <v>1.137</v>
      </c>
      <c r="CU302" s="33" t="str">
        <f>IF(CT302&gt;='PAINEL E TARGET'!$T$11,'PAINEL E TARGET'!$S$11,
IF(CT302&gt;='PAINEL E TARGET'!$T$12,'PAINEL E TARGET'!$S$12,
IF(CT302&gt;='PAINEL E TARGET'!$T$13,'PAINEL E TARGET'!$S$13,
IF(CT302&gt;='PAINEL E TARGET'!$T$14,'PAINEL E TARGET'!$S$14,
IF(CT302&gt;='PAINEL E TARGET'!$T$15,'PAINEL E TARGET'!$S$15,
IF(CT302&gt;='PAINEL E TARGET'!$T$16,'PAINEL E TARGET'!$S$16,
IF(CT302&gt;='PAINEL E TARGET'!$T$17,'PAINEL E TARGET'!$S$17,
IF(CT302&gt;='PAINEL E TARGET'!$T$18,'PAINEL E TARGET'!$S$18,'PAINEL E TARGET'!$S$19))))))))</f>
        <v>4. Fx de 110% a 114,9%</v>
      </c>
      <c r="CV302" s="17">
        <f>IFERROR(VLOOKUP($BW302,'PAINEL E TARGET'!$G$1:$Q$99,6,0),0)</f>
        <v>0.2</v>
      </c>
      <c r="CW302" s="17">
        <f>VLOOKUP(CU302,'PAINEL E TARGET'!$S$10:$U$19,3,0)</f>
        <v>1.2</v>
      </c>
      <c r="CX302" s="16">
        <f t="shared" si="174"/>
        <v>576</v>
      </c>
      <c r="CY302" s="17">
        <f t="shared" si="160"/>
        <v>0.96499999999999997</v>
      </c>
      <c r="CZ302" s="33" t="str">
        <f>IF(CY302&gt;='PAINEL E TARGET'!$T$11,'PAINEL E TARGET'!$S$11,
IF(CY302&gt;='PAINEL E TARGET'!$T$12,'PAINEL E TARGET'!$S$12,
IF(CY302&gt;='PAINEL E TARGET'!$T$13,'PAINEL E TARGET'!$S$13,
IF(CY302&gt;='PAINEL E TARGET'!$T$14,'PAINEL E TARGET'!$S$14,
IF(CY302&gt;='PAINEL E TARGET'!$T$15,'PAINEL E TARGET'!$S$15,
IF(CY302&gt;='PAINEL E TARGET'!$T$16,'PAINEL E TARGET'!$S$16,
IF(CY302&gt;='PAINEL E TARGET'!$T$17,'PAINEL E TARGET'!$S$17,
IF(CY302&gt;='PAINEL E TARGET'!$T$18,'PAINEL E TARGET'!$S$18,'PAINEL E TARGET'!$S$19))))))))</f>
        <v>1. Fx de 90% a 99,9%</v>
      </c>
      <c r="DA302" s="17">
        <f>IFERROR(VLOOKUP($BW302,'PAINEL E TARGET'!$G$1:$Q$99,7,0),0)</f>
        <v>0.15</v>
      </c>
      <c r="DB302" s="17">
        <f>VLOOKUP(CZ302,'PAINEL E TARGET'!$S$10:$U$19,3,0)</f>
        <v>0.5</v>
      </c>
      <c r="DC302" s="16">
        <f t="shared" si="175"/>
        <v>180</v>
      </c>
      <c r="DD302" s="17">
        <f t="shared" si="161"/>
        <v>1.0880000000000001</v>
      </c>
      <c r="DE302" s="33" t="str">
        <f>IF(DD302&gt;='PAINEL E TARGET'!$T$11,'PAINEL E TARGET'!$S$11,
IF(DD302&gt;='PAINEL E TARGET'!$T$12,'PAINEL E TARGET'!$S$12,
IF(DD302&gt;='PAINEL E TARGET'!$T$13,'PAINEL E TARGET'!$S$13,
IF(DD302&gt;='PAINEL E TARGET'!$T$14,'PAINEL E TARGET'!$S$14,
IF(DD302&gt;='PAINEL E TARGET'!$T$15,'PAINEL E TARGET'!$S$15,
IF(DD302&gt;='PAINEL E TARGET'!$T$16,'PAINEL E TARGET'!$S$16,
IF(DD302&gt;='PAINEL E TARGET'!$T$17,'PAINEL E TARGET'!$S$17,
IF(DD302&gt;='PAINEL E TARGET'!$T$18,'PAINEL E TARGET'!$S$18,'PAINEL E TARGET'!$S$19))))))))</f>
        <v>3. Fx de 105% a 109,9%</v>
      </c>
      <c r="DF302" s="17">
        <f>IFERROR(VLOOKUP($BW302,'PAINEL E TARGET'!$G$1:$Q$99,8,0),0)</f>
        <v>0.1</v>
      </c>
      <c r="DG302" s="17">
        <f>VLOOKUP(DE302,'PAINEL E TARGET'!$S$10:$U$19,3,0)</f>
        <v>1.1000000000000001</v>
      </c>
      <c r="DH302" s="16">
        <f t="shared" si="176"/>
        <v>264.00000000000006</v>
      </c>
      <c r="DI302" s="17">
        <f t="shared" si="162"/>
        <v>0.83299999999999996</v>
      </c>
      <c r="DJ302" s="33" t="str">
        <f>IF(DI302&gt;='PAINEL E TARGET'!$T$11,'PAINEL E TARGET'!$S$11,
IF(DI302&gt;='PAINEL E TARGET'!$T$12,'PAINEL E TARGET'!$S$12,
IF(DI302&gt;='PAINEL E TARGET'!$T$13,'PAINEL E TARGET'!$S$13,
IF(DI302&gt;='PAINEL E TARGET'!$T$14,'PAINEL E TARGET'!$S$14,
IF(DI302&gt;='PAINEL E TARGET'!$T$15,'PAINEL E TARGET'!$S$15,
IF(DI302&gt;='PAINEL E TARGET'!$T$16,'PAINEL E TARGET'!$S$16,
IF(DI302&gt;='PAINEL E TARGET'!$T$17,'PAINEL E TARGET'!$S$17,
IF(DI302&gt;='PAINEL E TARGET'!$T$18,'PAINEL E TARGET'!$S$18,'PAINEL E TARGET'!$S$19))))))))</f>
        <v>Não elegível</v>
      </c>
      <c r="DK302" s="17">
        <f>IFERROR(VLOOKUP($BW302,'PAINEL E TARGET'!$G$1:$Q$99,9,0),0)</f>
        <v>0.05</v>
      </c>
      <c r="DL302" s="17">
        <f>VLOOKUP(DJ302,'PAINEL E TARGET'!$S$10:$U$19,3,0)</f>
        <v>0</v>
      </c>
      <c r="DM302" s="16">
        <f t="shared" si="177"/>
        <v>0</v>
      </c>
      <c r="DN302" s="17">
        <f t="shared" si="163"/>
        <v>1.4670000000000001</v>
      </c>
      <c r="DO302" s="33" t="str">
        <f>IF(DN302&gt;='PAINEL E TARGET'!$T$11,'PAINEL E TARGET'!$S$11,
IF(DN302&gt;='PAINEL E TARGET'!$T$12,'PAINEL E TARGET'!$S$12,
IF(DN302&gt;='PAINEL E TARGET'!$T$13,'PAINEL E TARGET'!$S$13,
IF(DN302&gt;='PAINEL E TARGET'!$T$14,'PAINEL E TARGET'!$S$14,
IF(DN302&gt;='PAINEL E TARGET'!$T$15,'PAINEL E TARGET'!$S$15,
IF(DN302&gt;='PAINEL E TARGET'!$T$16,'PAINEL E TARGET'!$S$16,
IF(DN302&gt;='PAINEL E TARGET'!$T$17,'PAINEL E TARGET'!$S$17,
IF(DN302&gt;='PAINEL E TARGET'!$T$18,'PAINEL E TARGET'!$S$18,'PAINEL E TARGET'!$S$19))))))))</f>
        <v>8. Fx de 130% ou mais</v>
      </c>
      <c r="DP302" s="17">
        <f>IFERROR(VLOOKUP($BW302,'PAINEL E TARGET'!$G$1:$Q$99,10,0),0)</f>
        <v>0</v>
      </c>
      <c r="DQ302" s="17">
        <f>VLOOKUP(DO302,'PAINEL E TARGET'!$S$10:$U$19,3,0)</f>
        <v>1.6</v>
      </c>
      <c r="DR302" s="16">
        <f t="shared" si="178"/>
        <v>0</v>
      </c>
      <c r="DS302" s="17">
        <f t="shared" si="164"/>
        <v>0.88800000000000001</v>
      </c>
      <c r="DT302" s="16">
        <f>IF(DS302&gt;=1,VLOOKUP(BO302,'PAINEL E TARGET'!$S$1:$W$8,5,0),0)</f>
        <v>0</v>
      </c>
      <c r="DU302" s="16">
        <f t="shared" si="179"/>
        <v>1320</v>
      </c>
    </row>
    <row r="303" spans="2:125" s="32" customFormat="1" x14ac:dyDescent="0.2">
      <c r="B303" s="44">
        <v>43541</v>
      </c>
      <c r="C303" s="65">
        <v>1101</v>
      </c>
      <c r="D303" s="66" t="s">
        <v>307</v>
      </c>
      <c r="E303" s="65">
        <v>113</v>
      </c>
      <c r="F303" s="65" t="s">
        <v>1018</v>
      </c>
      <c r="G303" s="67">
        <v>2484212.056703174</v>
      </c>
      <c r="H303" s="67">
        <v>1444425.0069840553</v>
      </c>
      <c r="I303" s="67">
        <v>1448057.1600000001</v>
      </c>
      <c r="J303" s="68">
        <v>1.002514601310821</v>
      </c>
      <c r="K303" s="67">
        <v>260649.77749585698</v>
      </c>
      <c r="L303" s="67">
        <v>1096314.0567620844</v>
      </c>
      <c r="M303" s="67">
        <v>315600.67</v>
      </c>
      <c r="N303" s="67">
        <v>1102115.43</v>
      </c>
      <c r="O303" s="67">
        <v>2337031.9090657434</v>
      </c>
      <c r="P303" s="67" t="s">
        <v>1082</v>
      </c>
      <c r="Q303" s="67" t="s">
        <v>1082</v>
      </c>
      <c r="R303" s="67">
        <v>0</v>
      </c>
      <c r="S303" s="67">
        <v>11583</v>
      </c>
      <c r="T303" s="68">
        <v>0.11220804575330846</v>
      </c>
      <c r="U303" s="68">
        <v>0.10680314627166894</v>
      </c>
      <c r="V303" s="68">
        <v>0.95183144448017298</v>
      </c>
      <c r="W303" s="67">
        <v>152262.26</v>
      </c>
      <c r="X303" s="67">
        <v>151416.54</v>
      </c>
      <c r="Y303" s="68">
        <v>0.99444563610181536</v>
      </c>
      <c r="Z303" s="68">
        <v>0.20299795989082961</v>
      </c>
      <c r="AA303" s="68">
        <v>0.21499457472479855</v>
      </c>
      <c r="AB303" s="68">
        <v>1.0590972187130383</v>
      </c>
      <c r="AC303" s="67">
        <v>275460.89</v>
      </c>
      <c r="AD303" s="67">
        <v>304801.26999999996</v>
      </c>
      <c r="AE303" s="68">
        <v>1.1065137776909091</v>
      </c>
      <c r="AF303" s="43">
        <v>80</v>
      </c>
      <c r="AG303" s="43">
        <v>74</v>
      </c>
      <c r="AH303" s="43">
        <v>34</v>
      </c>
      <c r="AI303" s="43">
        <v>45</v>
      </c>
      <c r="AJ303" s="67">
        <v>86121.94</v>
      </c>
      <c r="AK303" s="67">
        <v>90902.2</v>
      </c>
      <c r="AL303" s="68">
        <v>1.0555057166617472</v>
      </c>
      <c r="AM303" s="67">
        <v>20498.669999999998</v>
      </c>
      <c r="AN303" s="67">
        <v>15704.860000000002</v>
      </c>
      <c r="AO303" s="68">
        <v>0.76614043740398785</v>
      </c>
      <c r="AP303" s="67">
        <v>9609.7900000000009</v>
      </c>
      <c r="AQ303" s="67">
        <v>9043.7099999999991</v>
      </c>
      <c r="AR303" s="68">
        <v>0.94109340578722311</v>
      </c>
      <c r="AS303" s="67">
        <v>36031.86</v>
      </c>
      <c r="AT303" s="67">
        <v>35765.769999999997</v>
      </c>
      <c r="AU303" s="68">
        <v>0.99261514670627593</v>
      </c>
      <c r="AV303" s="43">
        <v>2424.23</v>
      </c>
      <c r="AW303" s="43">
        <v>3294.23</v>
      </c>
      <c r="AX303" s="69">
        <v>1.3588768392438011</v>
      </c>
      <c r="AY303" s="43">
        <v>260649.77749585698</v>
      </c>
      <c r="AZ303" s="43">
        <v>315600.67000000004</v>
      </c>
      <c r="BA303" s="43">
        <v>44472.669376838843</v>
      </c>
      <c r="BB303" s="43">
        <v>60849.020000000004</v>
      </c>
      <c r="BC303" s="43">
        <v>449053.70718628453</v>
      </c>
      <c r="BD303" s="43">
        <v>76830.898107188652</v>
      </c>
      <c r="BE303" s="43">
        <v>263895.81</v>
      </c>
      <c r="BF303" s="43">
        <v>477419.70999999996</v>
      </c>
      <c r="BG303" s="43">
        <v>4193.579999999999</v>
      </c>
      <c r="BH303" s="43">
        <v>61</v>
      </c>
      <c r="BI303" s="44">
        <v>43173</v>
      </c>
      <c r="BJ303" s="44">
        <v>43541</v>
      </c>
      <c r="BK303" s="44">
        <v>43172</v>
      </c>
      <c r="BL303" s="43">
        <f t="shared" si="165"/>
        <v>1459640.1600000001</v>
      </c>
      <c r="BM303" s="43">
        <f t="shared" si="166"/>
        <v>1429299.0999999999</v>
      </c>
      <c r="BO303" s="16" t="str">
        <f>IFERROR(VLOOKUP($C303,'PORTE LOJA'!A:B,2,0),"PORTE 1")</f>
        <v>PORTE 4</v>
      </c>
      <c r="BP303" s="16">
        <f>VLOOKUP(BO303,'PAINEL E TARGET'!$S$1:$W$8,3,0)</f>
        <v>3000</v>
      </c>
      <c r="BQ303" s="16">
        <f t="shared" si="144"/>
        <v>1</v>
      </c>
      <c r="BR303" s="16">
        <f t="shared" si="145"/>
        <v>1</v>
      </c>
      <c r="BS303" s="16">
        <f t="shared" si="146"/>
        <v>1</v>
      </c>
      <c r="BT303" s="16">
        <f t="shared" si="147"/>
        <v>1</v>
      </c>
      <c r="BU303" s="16">
        <f t="shared" si="148"/>
        <v>1</v>
      </c>
      <c r="BV303" s="16">
        <f t="shared" si="149"/>
        <v>1</v>
      </c>
      <c r="BW303" s="17" t="str">
        <f t="shared" si="167"/>
        <v>111111</v>
      </c>
      <c r="BY303" s="17">
        <f t="shared" si="150"/>
        <v>1.0109999999999999</v>
      </c>
      <c r="BZ303" s="17">
        <f t="shared" si="151"/>
        <v>1.0529999999999999</v>
      </c>
      <c r="CA303" s="17" t="str">
        <f t="shared" si="168"/>
        <v>Sem Retira</v>
      </c>
      <c r="CB303" s="17">
        <f t="shared" si="169"/>
        <v>1.0529999999999999</v>
      </c>
      <c r="CC303" s="33" t="str">
        <f>IF(CB303&gt;='PAINEL E TARGET'!$T$11,'PAINEL E TARGET'!$S$11,
IF(CB303&gt;='PAINEL E TARGET'!$T$12,'PAINEL E TARGET'!$S$12,
IF(CB303&gt;='PAINEL E TARGET'!$T$13,'PAINEL E TARGET'!$S$13,
IF(CB303&gt;='PAINEL E TARGET'!$T$14,'PAINEL E TARGET'!$S$14,
IF(CB303&gt;='PAINEL E TARGET'!$T$15,'PAINEL E TARGET'!$S$15,
IF(CB303&gt;='PAINEL E TARGET'!$T$16,'PAINEL E TARGET'!$S$16,
IF(CB303&gt;='PAINEL E TARGET'!$T$17,'PAINEL E TARGET'!$S$17,
IF(CB303&gt;='PAINEL E TARGET'!$T$18,'PAINEL E TARGET'!$S$18,'PAINEL E TARGET'!$S$19))))))))</f>
        <v>3. Fx de 105% a 109,9%</v>
      </c>
      <c r="CD303" s="17">
        <f>IFERROR(VLOOKUP($BW303,'PAINEL E TARGET'!$G$1:$Q$99,4,0),0)</f>
        <v>0.25</v>
      </c>
      <c r="CE303" s="17">
        <f>VLOOKUP(CC303,'PAINEL E TARGET'!$S$10:$U$19,3,0)</f>
        <v>1.1000000000000001</v>
      </c>
      <c r="CF303" s="16">
        <f t="shared" si="170"/>
        <v>825.00000000000011</v>
      </c>
      <c r="CG303" s="17">
        <f t="shared" si="152"/>
        <v>1.056</v>
      </c>
      <c r="CH303" s="17">
        <f t="shared" si="153"/>
        <v>0.76600000000000001</v>
      </c>
      <c r="CI303" s="17">
        <f t="shared" si="154"/>
        <v>0.94099999999999995</v>
      </c>
      <c r="CJ303" s="17">
        <f t="shared" si="155"/>
        <v>0.99299999999999999</v>
      </c>
      <c r="CK303" s="17">
        <f t="shared" si="156"/>
        <v>1.359</v>
      </c>
      <c r="CL303" s="17">
        <f t="shared" si="157"/>
        <v>0.99399999999999999</v>
      </c>
      <c r="CM303" s="16">
        <f t="shared" si="158"/>
        <v>5</v>
      </c>
      <c r="CN303" s="17" t="str">
        <f t="shared" si="171"/>
        <v>ok</v>
      </c>
      <c r="CO303" s="17">
        <f t="shared" si="172"/>
        <v>0.99399999999999999</v>
      </c>
      <c r="CP303" s="33" t="str">
        <f>IF(CO303&gt;='PAINEL E TARGET'!$T$11,'PAINEL E TARGET'!$S$11,
IF(CO303&gt;='PAINEL E TARGET'!$T$12,'PAINEL E TARGET'!$S$12,
IF(CO303&gt;='PAINEL E TARGET'!$T$13,'PAINEL E TARGET'!$S$13,
IF(CO303&gt;='PAINEL E TARGET'!$T$14,'PAINEL E TARGET'!$S$14,
IF(CO303&gt;='PAINEL E TARGET'!$T$15,'PAINEL E TARGET'!$S$15,
IF(CO303&gt;='PAINEL E TARGET'!$T$16,'PAINEL E TARGET'!$S$16,
IF(CO303&gt;='PAINEL E TARGET'!$T$17,'PAINEL E TARGET'!$S$17,
IF(CO303&gt;='PAINEL E TARGET'!$T$18,'PAINEL E TARGET'!$S$18,'PAINEL E TARGET'!$S$19))))))))</f>
        <v>1. Fx de 90% a 99,9%</v>
      </c>
      <c r="CQ303" s="17">
        <f>IFERROR(VLOOKUP($BW303,'PAINEL E TARGET'!$G$1:$Q$99,5,0),0)</f>
        <v>0.25</v>
      </c>
      <c r="CR303" s="17">
        <f>VLOOKUP(CP303,'PAINEL E TARGET'!$S$10:$U$19,3,0)</f>
        <v>0.5</v>
      </c>
      <c r="CS303" s="16">
        <f t="shared" si="173"/>
        <v>375</v>
      </c>
      <c r="CT303" s="17">
        <f t="shared" si="159"/>
        <v>1.107</v>
      </c>
      <c r="CU303" s="33" t="str">
        <f>IF(CT303&gt;='PAINEL E TARGET'!$T$11,'PAINEL E TARGET'!$S$11,
IF(CT303&gt;='PAINEL E TARGET'!$T$12,'PAINEL E TARGET'!$S$12,
IF(CT303&gt;='PAINEL E TARGET'!$T$13,'PAINEL E TARGET'!$S$13,
IF(CT303&gt;='PAINEL E TARGET'!$T$14,'PAINEL E TARGET'!$S$14,
IF(CT303&gt;='PAINEL E TARGET'!$T$15,'PAINEL E TARGET'!$S$15,
IF(CT303&gt;='PAINEL E TARGET'!$T$16,'PAINEL E TARGET'!$S$16,
IF(CT303&gt;='PAINEL E TARGET'!$T$17,'PAINEL E TARGET'!$S$17,
IF(CT303&gt;='PAINEL E TARGET'!$T$18,'PAINEL E TARGET'!$S$18,'PAINEL E TARGET'!$S$19))))))))</f>
        <v>4. Fx de 110% a 114,9%</v>
      </c>
      <c r="CV303" s="17">
        <f>IFERROR(VLOOKUP($BW303,'PAINEL E TARGET'!$G$1:$Q$99,6,0),0)</f>
        <v>0.2</v>
      </c>
      <c r="CW303" s="17">
        <f>VLOOKUP(CU303,'PAINEL E TARGET'!$S$10:$U$19,3,0)</f>
        <v>1.2</v>
      </c>
      <c r="CX303" s="16">
        <f t="shared" si="174"/>
        <v>720</v>
      </c>
      <c r="CY303" s="17">
        <f t="shared" si="160"/>
        <v>1.2110000000000001</v>
      </c>
      <c r="CZ303" s="33" t="str">
        <f>IF(CY303&gt;='PAINEL E TARGET'!$T$11,'PAINEL E TARGET'!$S$11,
IF(CY303&gt;='PAINEL E TARGET'!$T$12,'PAINEL E TARGET'!$S$12,
IF(CY303&gt;='PAINEL E TARGET'!$T$13,'PAINEL E TARGET'!$S$13,
IF(CY303&gt;='PAINEL E TARGET'!$T$14,'PAINEL E TARGET'!$S$14,
IF(CY303&gt;='PAINEL E TARGET'!$T$15,'PAINEL E TARGET'!$S$15,
IF(CY303&gt;='PAINEL E TARGET'!$T$16,'PAINEL E TARGET'!$S$16,
IF(CY303&gt;='PAINEL E TARGET'!$T$17,'PAINEL E TARGET'!$S$17,
IF(CY303&gt;='PAINEL E TARGET'!$T$18,'PAINEL E TARGET'!$S$18,'PAINEL E TARGET'!$S$19))))))))</f>
        <v>6. Fx de 120% a 124,9%</v>
      </c>
      <c r="DA303" s="17">
        <f>IFERROR(VLOOKUP($BW303,'PAINEL E TARGET'!$G$1:$Q$99,7,0),0)</f>
        <v>0.15</v>
      </c>
      <c r="DB303" s="17">
        <f>VLOOKUP(CZ303,'PAINEL E TARGET'!$S$10:$U$19,3,0)</f>
        <v>1.4</v>
      </c>
      <c r="DC303" s="16">
        <f t="shared" si="175"/>
        <v>630</v>
      </c>
      <c r="DD303" s="17">
        <f t="shared" si="161"/>
        <v>1.3680000000000001</v>
      </c>
      <c r="DE303" s="33" t="str">
        <f>IF(DD303&gt;='PAINEL E TARGET'!$T$11,'PAINEL E TARGET'!$S$11,
IF(DD303&gt;='PAINEL E TARGET'!$T$12,'PAINEL E TARGET'!$S$12,
IF(DD303&gt;='PAINEL E TARGET'!$T$13,'PAINEL E TARGET'!$S$13,
IF(DD303&gt;='PAINEL E TARGET'!$T$14,'PAINEL E TARGET'!$S$14,
IF(DD303&gt;='PAINEL E TARGET'!$T$15,'PAINEL E TARGET'!$S$15,
IF(DD303&gt;='PAINEL E TARGET'!$T$16,'PAINEL E TARGET'!$S$16,
IF(DD303&gt;='PAINEL E TARGET'!$T$17,'PAINEL E TARGET'!$S$17,
IF(DD303&gt;='PAINEL E TARGET'!$T$18,'PAINEL E TARGET'!$S$18,'PAINEL E TARGET'!$S$19))))))))</f>
        <v>8. Fx de 130% ou mais</v>
      </c>
      <c r="DF303" s="17">
        <f>IFERROR(VLOOKUP($BW303,'PAINEL E TARGET'!$G$1:$Q$99,8,0),0)</f>
        <v>0.1</v>
      </c>
      <c r="DG303" s="17">
        <f>VLOOKUP(DE303,'PAINEL E TARGET'!$S$10:$U$19,3,0)</f>
        <v>1.6</v>
      </c>
      <c r="DH303" s="16">
        <f t="shared" si="176"/>
        <v>480.00000000000011</v>
      </c>
      <c r="DI303" s="17">
        <f t="shared" si="162"/>
        <v>1.3240000000000001</v>
      </c>
      <c r="DJ303" s="33" t="str">
        <f>IF(DI303&gt;='PAINEL E TARGET'!$T$11,'PAINEL E TARGET'!$S$11,
IF(DI303&gt;='PAINEL E TARGET'!$T$12,'PAINEL E TARGET'!$S$12,
IF(DI303&gt;='PAINEL E TARGET'!$T$13,'PAINEL E TARGET'!$S$13,
IF(DI303&gt;='PAINEL E TARGET'!$T$14,'PAINEL E TARGET'!$S$14,
IF(DI303&gt;='PAINEL E TARGET'!$T$15,'PAINEL E TARGET'!$S$15,
IF(DI303&gt;='PAINEL E TARGET'!$T$16,'PAINEL E TARGET'!$S$16,
IF(DI303&gt;='PAINEL E TARGET'!$T$17,'PAINEL E TARGET'!$S$17,
IF(DI303&gt;='PAINEL E TARGET'!$T$18,'PAINEL E TARGET'!$S$18,'PAINEL E TARGET'!$S$19))))))))</f>
        <v>8. Fx de 130% ou mais</v>
      </c>
      <c r="DK303" s="17">
        <f>IFERROR(VLOOKUP($BW303,'PAINEL E TARGET'!$G$1:$Q$99,9,0),0)</f>
        <v>0.05</v>
      </c>
      <c r="DL303" s="17">
        <f>VLOOKUP(DJ303,'PAINEL E TARGET'!$S$10:$U$19,3,0)</f>
        <v>1.6</v>
      </c>
      <c r="DM303" s="16">
        <f t="shared" si="177"/>
        <v>240.00000000000006</v>
      </c>
      <c r="DN303" s="17">
        <f t="shared" si="163"/>
        <v>1.359</v>
      </c>
      <c r="DO303" s="33" t="str">
        <f>IF(DN303&gt;='PAINEL E TARGET'!$T$11,'PAINEL E TARGET'!$S$11,
IF(DN303&gt;='PAINEL E TARGET'!$T$12,'PAINEL E TARGET'!$S$12,
IF(DN303&gt;='PAINEL E TARGET'!$T$13,'PAINEL E TARGET'!$S$13,
IF(DN303&gt;='PAINEL E TARGET'!$T$14,'PAINEL E TARGET'!$S$14,
IF(DN303&gt;='PAINEL E TARGET'!$T$15,'PAINEL E TARGET'!$S$15,
IF(DN303&gt;='PAINEL E TARGET'!$T$16,'PAINEL E TARGET'!$S$16,
IF(DN303&gt;='PAINEL E TARGET'!$T$17,'PAINEL E TARGET'!$S$17,
IF(DN303&gt;='PAINEL E TARGET'!$T$18,'PAINEL E TARGET'!$S$18,'PAINEL E TARGET'!$S$19))))))))</f>
        <v>8. Fx de 130% ou mais</v>
      </c>
      <c r="DP303" s="17">
        <f>IFERROR(VLOOKUP($BW303,'PAINEL E TARGET'!$G$1:$Q$99,10,0),0)</f>
        <v>0</v>
      </c>
      <c r="DQ303" s="17">
        <f>VLOOKUP(DO303,'PAINEL E TARGET'!$S$10:$U$19,3,0)</f>
        <v>1.6</v>
      </c>
      <c r="DR303" s="16">
        <f t="shared" si="178"/>
        <v>0</v>
      </c>
      <c r="DS303" s="17">
        <f t="shared" si="164"/>
        <v>0.92500000000000004</v>
      </c>
      <c r="DT303" s="16">
        <f>IF(DS303&gt;=1,VLOOKUP(BO303,'PAINEL E TARGET'!$S$1:$W$8,5,0),0)</f>
        <v>0</v>
      </c>
      <c r="DU303" s="16">
        <f t="shared" si="179"/>
        <v>3270</v>
      </c>
    </row>
    <row r="304" spans="2:125" s="32" customFormat="1" x14ac:dyDescent="0.2">
      <c r="B304" s="44">
        <v>43541</v>
      </c>
      <c r="C304" s="65">
        <v>1103</v>
      </c>
      <c r="D304" s="66" t="s">
        <v>308</v>
      </c>
      <c r="E304" s="65">
        <v>314</v>
      </c>
      <c r="F304" s="65" t="s">
        <v>943</v>
      </c>
      <c r="G304" s="67">
        <v>2450741.8763349676</v>
      </c>
      <c r="H304" s="67">
        <v>1446541.4240514643</v>
      </c>
      <c r="I304" s="67">
        <v>1166225.6399999999</v>
      </c>
      <c r="J304" s="68">
        <v>0.80621655253649238</v>
      </c>
      <c r="K304" s="67">
        <v>0</v>
      </c>
      <c r="L304" s="67">
        <v>1290124.779912441</v>
      </c>
      <c r="M304" s="67">
        <v>19225.400000000001</v>
      </c>
      <c r="N304" s="67">
        <v>1081550.52</v>
      </c>
      <c r="O304" s="67">
        <v>2196919.3679917171</v>
      </c>
      <c r="P304" s="67" t="s">
        <v>1082</v>
      </c>
      <c r="Q304" s="67" t="s">
        <v>1082</v>
      </c>
      <c r="R304" s="67">
        <v>0</v>
      </c>
      <c r="S304" s="67">
        <v>0</v>
      </c>
      <c r="T304" s="68">
        <v>9.3745707301435013E-2</v>
      </c>
      <c r="U304" s="68">
        <v>8.6838536584266865E-2</v>
      </c>
      <c r="V304" s="68">
        <v>0.92632013863889828</v>
      </c>
      <c r="W304" s="67">
        <v>120943.66</v>
      </c>
      <c r="X304" s="67">
        <v>95589.77</v>
      </c>
      <c r="Y304" s="68">
        <v>0.79036610931073192</v>
      </c>
      <c r="Z304" s="68">
        <v>0.12843939018925438</v>
      </c>
      <c r="AA304" s="68">
        <v>0.12829652014916898</v>
      </c>
      <c r="AB304" s="68">
        <v>0.99888764622850612</v>
      </c>
      <c r="AC304" s="67">
        <v>165702.84</v>
      </c>
      <c r="AD304" s="67">
        <v>141225.72</v>
      </c>
      <c r="AE304" s="68">
        <v>0.85228303872160549</v>
      </c>
      <c r="AF304" s="43">
        <v>80</v>
      </c>
      <c r="AG304" s="43">
        <v>73</v>
      </c>
      <c r="AH304" s="43">
        <v>55</v>
      </c>
      <c r="AI304" s="43">
        <v>55</v>
      </c>
      <c r="AJ304" s="67">
        <v>43147.519999999997</v>
      </c>
      <c r="AK304" s="67">
        <v>33480</v>
      </c>
      <c r="AL304" s="68">
        <v>0.77594262659823787</v>
      </c>
      <c r="AM304" s="67">
        <v>6176.0800000000008</v>
      </c>
      <c r="AN304" s="67">
        <v>4344.6000000000004</v>
      </c>
      <c r="AO304" s="68">
        <v>0.70345591378350014</v>
      </c>
      <c r="AP304" s="67">
        <v>8186.8600000000006</v>
      </c>
      <c r="AQ304" s="67">
        <v>3212.35</v>
      </c>
      <c r="AR304" s="68">
        <v>0.39237876304224084</v>
      </c>
      <c r="AS304" s="67">
        <v>63433.200000000004</v>
      </c>
      <c r="AT304" s="67">
        <v>54552.82</v>
      </c>
      <c r="AU304" s="68">
        <v>0.86000422491692041</v>
      </c>
      <c r="AV304" s="43">
        <v>7059.38</v>
      </c>
      <c r="AW304" s="43">
        <v>8438.7099999999991</v>
      </c>
      <c r="AX304" s="69">
        <v>1.1953896801135508</v>
      </c>
      <c r="AY304" s="43">
        <v>0</v>
      </c>
      <c r="AZ304" s="43">
        <v>19225.399999999998</v>
      </c>
      <c r="BA304" s="43">
        <v>68953.902642028726</v>
      </c>
      <c r="BB304" s="43">
        <v>72543.11</v>
      </c>
      <c r="BC304" s="43">
        <v>0</v>
      </c>
      <c r="BD304" s="43">
        <v>117775.19563894781</v>
      </c>
      <c r="BE304" s="43">
        <v>207366.43</v>
      </c>
      <c r="BF304" s="43">
        <v>284109.19999999995</v>
      </c>
      <c r="BG304" s="43">
        <v>12059.76</v>
      </c>
      <c r="BH304" s="43">
        <v>116</v>
      </c>
      <c r="BI304" s="44">
        <v>43173</v>
      </c>
      <c r="BJ304" s="44">
        <v>43541</v>
      </c>
      <c r="BK304" s="44">
        <v>43172</v>
      </c>
      <c r="BL304" s="43">
        <f t="shared" si="165"/>
        <v>1166225.6399999999</v>
      </c>
      <c r="BM304" s="43">
        <f t="shared" si="166"/>
        <v>1100775.92</v>
      </c>
      <c r="BO304" s="16" t="str">
        <f>IFERROR(VLOOKUP($C304,'PORTE LOJA'!A:B,2,0),"PORTE 1")</f>
        <v>PORTE 4</v>
      </c>
      <c r="BP304" s="16">
        <f>VLOOKUP(BO304,'PAINEL E TARGET'!$S$1:$W$8,3,0)</f>
        <v>3000</v>
      </c>
      <c r="BQ304" s="16">
        <f t="shared" si="144"/>
        <v>1</v>
      </c>
      <c r="BR304" s="16">
        <f t="shared" si="145"/>
        <v>1</v>
      </c>
      <c r="BS304" s="16">
        <f t="shared" si="146"/>
        <v>1</v>
      </c>
      <c r="BT304" s="16">
        <f t="shared" si="147"/>
        <v>0</v>
      </c>
      <c r="BU304" s="16">
        <f t="shared" si="148"/>
        <v>1</v>
      </c>
      <c r="BV304" s="16">
        <f t="shared" si="149"/>
        <v>1</v>
      </c>
      <c r="BW304" s="17" t="str">
        <f t="shared" si="167"/>
        <v>111011</v>
      </c>
      <c r="BY304" s="17">
        <f t="shared" si="150"/>
        <v>0.80600000000000005</v>
      </c>
      <c r="BZ304" s="17">
        <f t="shared" si="151"/>
        <v>0.85299999999999998</v>
      </c>
      <c r="CA304" s="17" t="str">
        <f t="shared" si="168"/>
        <v>Sem Retira</v>
      </c>
      <c r="CB304" s="17">
        <f t="shared" si="169"/>
        <v>0.85299999999999998</v>
      </c>
      <c r="CC304" s="33" t="str">
        <f>IF(CB304&gt;='PAINEL E TARGET'!$T$11,'PAINEL E TARGET'!$S$11,
IF(CB304&gt;='PAINEL E TARGET'!$T$12,'PAINEL E TARGET'!$S$12,
IF(CB304&gt;='PAINEL E TARGET'!$T$13,'PAINEL E TARGET'!$S$13,
IF(CB304&gt;='PAINEL E TARGET'!$T$14,'PAINEL E TARGET'!$S$14,
IF(CB304&gt;='PAINEL E TARGET'!$T$15,'PAINEL E TARGET'!$S$15,
IF(CB304&gt;='PAINEL E TARGET'!$T$16,'PAINEL E TARGET'!$S$16,
IF(CB304&gt;='PAINEL E TARGET'!$T$17,'PAINEL E TARGET'!$S$17,
IF(CB304&gt;='PAINEL E TARGET'!$T$18,'PAINEL E TARGET'!$S$18,'PAINEL E TARGET'!$S$19))))))))</f>
        <v>Não elegível</v>
      </c>
      <c r="CD304" s="17">
        <f>IFERROR(VLOOKUP($BW304,'PAINEL E TARGET'!$G$1:$Q$99,4,0),0)</f>
        <v>0.35</v>
      </c>
      <c r="CE304" s="17">
        <f>VLOOKUP(CC304,'PAINEL E TARGET'!$S$10:$U$19,3,0)</f>
        <v>0</v>
      </c>
      <c r="CF304" s="16">
        <f t="shared" si="170"/>
        <v>0</v>
      </c>
      <c r="CG304" s="17">
        <f t="shared" si="152"/>
        <v>0.77600000000000002</v>
      </c>
      <c r="CH304" s="17">
        <f t="shared" si="153"/>
        <v>0.70299999999999996</v>
      </c>
      <c r="CI304" s="17">
        <f t="shared" si="154"/>
        <v>0.39200000000000002</v>
      </c>
      <c r="CJ304" s="17">
        <f t="shared" si="155"/>
        <v>0.86</v>
      </c>
      <c r="CK304" s="17">
        <f t="shared" si="156"/>
        <v>1.1950000000000001</v>
      </c>
      <c r="CL304" s="17">
        <f t="shared" si="157"/>
        <v>0.79</v>
      </c>
      <c r="CM304" s="16">
        <f t="shared" si="158"/>
        <v>4</v>
      </c>
      <c r="CN304" s="17" t="str">
        <f t="shared" si="171"/>
        <v>não ok</v>
      </c>
      <c r="CO304" s="17">
        <f t="shared" si="172"/>
        <v>0</v>
      </c>
      <c r="CP304" s="33" t="str">
        <f>IF(CO304&gt;='PAINEL E TARGET'!$T$11,'PAINEL E TARGET'!$S$11,
IF(CO304&gt;='PAINEL E TARGET'!$T$12,'PAINEL E TARGET'!$S$12,
IF(CO304&gt;='PAINEL E TARGET'!$T$13,'PAINEL E TARGET'!$S$13,
IF(CO304&gt;='PAINEL E TARGET'!$T$14,'PAINEL E TARGET'!$S$14,
IF(CO304&gt;='PAINEL E TARGET'!$T$15,'PAINEL E TARGET'!$S$15,
IF(CO304&gt;='PAINEL E TARGET'!$T$16,'PAINEL E TARGET'!$S$16,
IF(CO304&gt;='PAINEL E TARGET'!$T$17,'PAINEL E TARGET'!$S$17,
IF(CO304&gt;='PAINEL E TARGET'!$T$18,'PAINEL E TARGET'!$S$18,'PAINEL E TARGET'!$S$19))))))))</f>
        <v>Não elegível</v>
      </c>
      <c r="CQ304" s="17">
        <f>IFERROR(VLOOKUP($BW304,'PAINEL E TARGET'!$G$1:$Q$99,5,0),0)</f>
        <v>0.25</v>
      </c>
      <c r="CR304" s="17">
        <f>VLOOKUP(CP304,'PAINEL E TARGET'!$S$10:$U$19,3,0)</f>
        <v>0</v>
      </c>
      <c r="CS304" s="16">
        <f t="shared" si="173"/>
        <v>0</v>
      </c>
      <c r="CT304" s="17">
        <f t="shared" si="159"/>
        <v>0.85199999999999998</v>
      </c>
      <c r="CU304" s="33" t="str">
        <f>IF(CT304&gt;='PAINEL E TARGET'!$T$11,'PAINEL E TARGET'!$S$11,
IF(CT304&gt;='PAINEL E TARGET'!$T$12,'PAINEL E TARGET'!$S$12,
IF(CT304&gt;='PAINEL E TARGET'!$T$13,'PAINEL E TARGET'!$S$13,
IF(CT304&gt;='PAINEL E TARGET'!$T$14,'PAINEL E TARGET'!$S$14,
IF(CT304&gt;='PAINEL E TARGET'!$T$15,'PAINEL E TARGET'!$S$15,
IF(CT304&gt;='PAINEL E TARGET'!$T$16,'PAINEL E TARGET'!$S$16,
IF(CT304&gt;='PAINEL E TARGET'!$T$17,'PAINEL E TARGET'!$S$17,
IF(CT304&gt;='PAINEL E TARGET'!$T$18,'PAINEL E TARGET'!$S$18,'PAINEL E TARGET'!$S$19))))))))</f>
        <v>Não elegível</v>
      </c>
      <c r="CV304" s="17">
        <f>IFERROR(VLOOKUP($BW304,'PAINEL E TARGET'!$G$1:$Q$99,6,0),0)</f>
        <v>0.2</v>
      </c>
      <c r="CW304" s="17">
        <f>VLOOKUP(CU304,'PAINEL E TARGET'!$S$10:$U$19,3,0)</f>
        <v>0</v>
      </c>
      <c r="CX304" s="16">
        <f t="shared" si="174"/>
        <v>0</v>
      </c>
      <c r="CY304" s="17">
        <f t="shared" si="160"/>
        <v>0</v>
      </c>
      <c r="CZ304" s="33" t="str">
        <f>IF(CY304&gt;='PAINEL E TARGET'!$T$11,'PAINEL E TARGET'!$S$11,
IF(CY304&gt;='PAINEL E TARGET'!$T$12,'PAINEL E TARGET'!$S$12,
IF(CY304&gt;='PAINEL E TARGET'!$T$13,'PAINEL E TARGET'!$S$13,
IF(CY304&gt;='PAINEL E TARGET'!$T$14,'PAINEL E TARGET'!$S$14,
IF(CY304&gt;='PAINEL E TARGET'!$T$15,'PAINEL E TARGET'!$S$15,
IF(CY304&gt;='PAINEL E TARGET'!$T$16,'PAINEL E TARGET'!$S$16,
IF(CY304&gt;='PAINEL E TARGET'!$T$17,'PAINEL E TARGET'!$S$17,
IF(CY304&gt;='PAINEL E TARGET'!$T$18,'PAINEL E TARGET'!$S$18,'PAINEL E TARGET'!$S$19))))))))</f>
        <v>Não elegível</v>
      </c>
      <c r="DA304" s="17">
        <f>IFERROR(VLOOKUP($BW304,'PAINEL E TARGET'!$G$1:$Q$99,7,0),0)</f>
        <v>0</v>
      </c>
      <c r="DB304" s="17">
        <f>VLOOKUP(CZ304,'PAINEL E TARGET'!$S$10:$U$19,3,0)</f>
        <v>0</v>
      </c>
      <c r="DC304" s="16">
        <f t="shared" si="175"/>
        <v>0</v>
      </c>
      <c r="DD304" s="17">
        <f t="shared" si="161"/>
        <v>1.052</v>
      </c>
      <c r="DE304" s="33" t="str">
        <f>IF(DD304&gt;='PAINEL E TARGET'!$T$11,'PAINEL E TARGET'!$S$11,
IF(DD304&gt;='PAINEL E TARGET'!$T$12,'PAINEL E TARGET'!$S$12,
IF(DD304&gt;='PAINEL E TARGET'!$T$13,'PAINEL E TARGET'!$S$13,
IF(DD304&gt;='PAINEL E TARGET'!$T$14,'PAINEL E TARGET'!$S$14,
IF(DD304&gt;='PAINEL E TARGET'!$T$15,'PAINEL E TARGET'!$S$15,
IF(DD304&gt;='PAINEL E TARGET'!$T$16,'PAINEL E TARGET'!$S$16,
IF(DD304&gt;='PAINEL E TARGET'!$T$17,'PAINEL E TARGET'!$S$17,
IF(DD304&gt;='PAINEL E TARGET'!$T$18,'PAINEL E TARGET'!$S$18,'PAINEL E TARGET'!$S$19))))))))</f>
        <v>3. Fx de 105% a 109,9%</v>
      </c>
      <c r="DF304" s="17">
        <f>IFERROR(VLOOKUP($BW304,'PAINEL E TARGET'!$G$1:$Q$99,8,0),0)</f>
        <v>0.15</v>
      </c>
      <c r="DG304" s="17">
        <f>VLOOKUP(DE304,'PAINEL E TARGET'!$S$10:$U$19,3,0)</f>
        <v>1.1000000000000001</v>
      </c>
      <c r="DH304" s="16">
        <f t="shared" si="176"/>
        <v>495</v>
      </c>
      <c r="DI304" s="17">
        <f t="shared" si="162"/>
        <v>1</v>
      </c>
      <c r="DJ304" s="33" t="str">
        <f>IF(DI304&gt;='PAINEL E TARGET'!$T$11,'PAINEL E TARGET'!$S$11,
IF(DI304&gt;='PAINEL E TARGET'!$T$12,'PAINEL E TARGET'!$S$12,
IF(DI304&gt;='PAINEL E TARGET'!$T$13,'PAINEL E TARGET'!$S$13,
IF(DI304&gt;='PAINEL E TARGET'!$T$14,'PAINEL E TARGET'!$S$14,
IF(DI304&gt;='PAINEL E TARGET'!$T$15,'PAINEL E TARGET'!$S$15,
IF(DI304&gt;='PAINEL E TARGET'!$T$16,'PAINEL E TARGET'!$S$16,
IF(DI304&gt;='PAINEL E TARGET'!$T$17,'PAINEL E TARGET'!$S$17,
IF(DI304&gt;='PAINEL E TARGET'!$T$18,'PAINEL E TARGET'!$S$18,'PAINEL E TARGET'!$S$19))))))))</f>
        <v>2. Fx de 100% a 104,9%</v>
      </c>
      <c r="DK304" s="17">
        <f>IFERROR(VLOOKUP($BW304,'PAINEL E TARGET'!$G$1:$Q$99,9,0),0)</f>
        <v>0.05</v>
      </c>
      <c r="DL304" s="17">
        <f>VLOOKUP(DJ304,'PAINEL E TARGET'!$S$10:$U$19,3,0)</f>
        <v>1</v>
      </c>
      <c r="DM304" s="16">
        <f t="shared" si="177"/>
        <v>150</v>
      </c>
      <c r="DN304" s="17">
        <f t="shared" si="163"/>
        <v>1.1950000000000001</v>
      </c>
      <c r="DO304" s="33" t="str">
        <f>IF(DN304&gt;='PAINEL E TARGET'!$T$11,'PAINEL E TARGET'!$S$11,
IF(DN304&gt;='PAINEL E TARGET'!$T$12,'PAINEL E TARGET'!$S$12,
IF(DN304&gt;='PAINEL E TARGET'!$T$13,'PAINEL E TARGET'!$S$13,
IF(DN304&gt;='PAINEL E TARGET'!$T$14,'PAINEL E TARGET'!$S$14,
IF(DN304&gt;='PAINEL E TARGET'!$T$15,'PAINEL E TARGET'!$S$15,
IF(DN304&gt;='PAINEL E TARGET'!$T$16,'PAINEL E TARGET'!$S$16,
IF(DN304&gt;='PAINEL E TARGET'!$T$17,'PAINEL E TARGET'!$S$17,
IF(DN304&gt;='PAINEL E TARGET'!$T$18,'PAINEL E TARGET'!$S$18,'PAINEL E TARGET'!$S$19))))))))</f>
        <v>5. Fx de 115% a 119,9%</v>
      </c>
      <c r="DP304" s="17">
        <f>IFERROR(VLOOKUP($BW304,'PAINEL E TARGET'!$G$1:$Q$99,10,0),0)</f>
        <v>0</v>
      </c>
      <c r="DQ304" s="17">
        <f>VLOOKUP(DO304,'PAINEL E TARGET'!$S$10:$U$19,3,0)</f>
        <v>1.3</v>
      </c>
      <c r="DR304" s="16">
        <f t="shared" si="178"/>
        <v>0</v>
      </c>
      <c r="DS304" s="17">
        <f t="shared" si="164"/>
        <v>0.91300000000000003</v>
      </c>
      <c r="DT304" s="16">
        <f>IF(DS304&gt;=1,VLOOKUP(BO304,'PAINEL E TARGET'!$S$1:$W$8,5,0),0)</f>
        <v>0</v>
      </c>
      <c r="DU304" s="16">
        <f t="shared" si="179"/>
        <v>645</v>
      </c>
    </row>
    <row r="305" spans="2:125" s="32" customFormat="1" x14ac:dyDescent="0.2">
      <c r="B305" s="44">
        <v>43541</v>
      </c>
      <c r="C305" s="65">
        <v>1105</v>
      </c>
      <c r="D305" s="66" t="s">
        <v>309</v>
      </c>
      <c r="E305" s="65">
        <v>514</v>
      </c>
      <c r="F305" s="65" t="s">
        <v>944</v>
      </c>
      <c r="G305" s="67">
        <v>2612294.7434733938</v>
      </c>
      <c r="H305" s="67">
        <v>1452679.7419923225</v>
      </c>
      <c r="I305" s="67">
        <v>1200623.54</v>
      </c>
      <c r="J305" s="68">
        <v>0.82648880224168875</v>
      </c>
      <c r="K305" s="67">
        <v>257676.39797609401</v>
      </c>
      <c r="L305" s="67">
        <v>1084279.0599561636</v>
      </c>
      <c r="M305" s="67">
        <v>243396.05</v>
      </c>
      <c r="N305" s="67">
        <v>916577.11999999988</v>
      </c>
      <c r="O305" s="67">
        <v>2413901.4399968479</v>
      </c>
      <c r="P305" s="67">
        <v>11706.055187603895</v>
      </c>
      <c r="Q305" s="67">
        <v>8751.92</v>
      </c>
      <c r="R305" s="67">
        <v>0</v>
      </c>
      <c r="S305" s="67">
        <v>0</v>
      </c>
      <c r="T305" s="68">
        <v>0.10989703111188827</v>
      </c>
      <c r="U305" s="68">
        <v>0.10042172171509169</v>
      </c>
      <c r="V305" s="68">
        <v>0.9137801148863649</v>
      </c>
      <c r="W305" s="67">
        <v>146190.46</v>
      </c>
      <c r="X305" s="67">
        <v>115607.62</v>
      </c>
      <c r="Y305" s="68">
        <v>0.79080139702686481</v>
      </c>
      <c r="Z305" s="68">
        <v>0.20367380927914322</v>
      </c>
      <c r="AA305" s="68">
        <v>0.17222625071578165</v>
      </c>
      <c r="AB305" s="68">
        <v>0.84559841702444216</v>
      </c>
      <c r="AC305" s="67">
        <v>273321.18</v>
      </c>
      <c r="AD305" s="67">
        <v>199777.83</v>
      </c>
      <c r="AE305" s="68">
        <v>0.73092699951024653</v>
      </c>
      <c r="AF305" s="43">
        <v>80</v>
      </c>
      <c r="AG305" s="43">
        <v>78</v>
      </c>
      <c r="AH305" s="43">
        <v>45</v>
      </c>
      <c r="AI305" s="43">
        <v>25</v>
      </c>
      <c r="AJ305" s="67">
        <v>74936.899999999994</v>
      </c>
      <c r="AK305" s="67">
        <v>64812.760000000009</v>
      </c>
      <c r="AL305" s="68">
        <v>0.86489780068297484</v>
      </c>
      <c r="AM305" s="67">
        <v>20654.989999999998</v>
      </c>
      <c r="AN305" s="67">
        <v>14811.69</v>
      </c>
      <c r="AO305" s="68">
        <v>0.71709983882829287</v>
      </c>
      <c r="AP305" s="67">
        <v>9660.09</v>
      </c>
      <c r="AQ305" s="67">
        <v>6845.76</v>
      </c>
      <c r="AR305" s="68">
        <v>0.70866420499187899</v>
      </c>
      <c r="AS305" s="67">
        <v>40938.480000000003</v>
      </c>
      <c r="AT305" s="67">
        <v>29137.41</v>
      </c>
      <c r="AU305" s="68">
        <v>0.71173648850665672</v>
      </c>
      <c r="AV305" s="43">
        <v>2990.04</v>
      </c>
      <c r="AW305" s="43">
        <v>1309.77</v>
      </c>
      <c r="AX305" s="69">
        <v>0.4380443070995706</v>
      </c>
      <c r="AY305" s="43">
        <v>257676.39797609401</v>
      </c>
      <c r="AZ305" s="43">
        <v>243396.05000000002</v>
      </c>
      <c r="BA305" s="43">
        <v>39929.334583899254</v>
      </c>
      <c r="BB305" s="43">
        <v>42148.770000000004</v>
      </c>
      <c r="BC305" s="43">
        <v>463720.32072672335</v>
      </c>
      <c r="BD305" s="43">
        <v>71917.745412978446</v>
      </c>
      <c r="BE305" s="43">
        <v>265011.76</v>
      </c>
      <c r="BF305" s="43">
        <v>495518.75</v>
      </c>
      <c r="BG305" s="43">
        <v>5388.42</v>
      </c>
      <c r="BH305" s="43">
        <v>74</v>
      </c>
      <c r="BI305" s="44">
        <v>43173</v>
      </c>
      <c r="BJ305" s="44">
        <v>43541</v>
      </c>
      <c r="BK305" s="44">
        <v>43172</v>
      </c>
      <c r="BL305" s="43">
        <f t="shared" si="165"/>
        <v>1200623.54</v>
      </c>
      <c r="BM305" s="43">
        <f t="shared" si="166"/>
        <v>1159973.17</v>
      </c>
      <c r="BO305" s="16" t="str">
        <f>IFERROR(VLOOKUP($C305,'PORTE LOJA'!A:B,2,0),"PORTE 1")</f>
        <v>PORTE 4</v>
      </c>
      <c r="BP305" s="16">
        <f>VLOOKUP(BO305,'PAINEL E TARGET'!$S$1:$W$8,3,0)</f>
        <v>3000</v>
      </c>
      <c r="BQ305" s="16">
        <f t="shared" si="144"/>
        <v>1</v>
      </c>
      <c r="BR305" s="16">
        <f t="shared" si="145"/>
        <v>1</v>
      </c>
      <c r="BS305" s="16">
        <f t="shared" si="146"/>
        <v>1</v>
      </c>
      <c r="BT305" s="16">
        <f t="shared" si="147"/>
        <v>1</v>
      </c>
      <c r="BU305" s="16">
        <f t="shared" si="148"/>
        <v>1</v>
      </c>
      <c r="BV305" s="16">
        <f t="shared" si="149"/>
        <v>1</v>
      </c>
      <c r="BW305" s="17" t="str">
        <f t="shared" si="167"/>
        <v>111111</v>
      </c>
      <c r="BY305" s="17">
        <f t="shared" si="150"/>
        <v>0.82599999999999996</v>
      </c>
      <c r="BZ305" s="17">
        <f t="shared" si="151"/>
        <v>0.86399999999999999</v>
      </c>
      <c r="CA305" s="17" t="str">
        <f t="shared" si="168"/>
        <v>Sem Retira</v>
      </c>
      <c r="CB305" s="17">
        <f t="shared" si="169"/>
        <v>0.86399999999999999</v>
      </c>
      <c r="CC305" s="33" t="str">
        <f>IF(CB305&gt;='PAINEL E TARGET'!$T$11,'PAINEL E TARGET'!$S$11,
IF(CB305&gt;='PAINEL E TARGET'!$T$12,'PAINEL E TARGET'!$S$12,
IF(CB305&gt;='PAINEL E TARGET'!$T$13,'PAINEL E TARGET'!$S$13,
IF(CB305&gt;='PAINEL E TARGET'!$T$14,'PAINEL E TARGET'!$S$14,
IF(CB305&gt;='PAINEL E TARGET'!$T$15,'PAINEL E TARGET'!$S$15,
IF(CB305&gt;='PAINEL E TARGET'!$T$16,'PAINEL E TARGET'!$S$16,
IF(CB305&gt;='PAINEL E TARGET'!$T$17,'PAINEL E TARGET'!$S$17,
IF(CB305&gt;='PAINEL E TARGET'!$T$18,'PAINEL E TARGET'!$S$18,'PAINEL E TARGET'!$S$19))))))))</f>
        <v>Não elegível</v>
      </c>
      <c r="CD305" s="17">
        <f>IFERROR(VLOOKUP($BW305,'PAINEL E TARGET'!$G$1:$Q$99,4,0),0)</f>
        <v>0.25</v>
      </c>
      <c r="CE305" s="17">
        <f>VLOOKUP(CC305,'PAINEL E TARGET'!$S$10:$U$19,3,0)</f>
        <v>0</v>
      </c>
      <c r="CF305" s="16">
        <f t="shared" si="170"/>
        <v>0</v>
      </c>
      <c r="CG305" s="17">
        <f t="shared" si="152"/>
        <v>0.86499999999999999</v>
      </c>
      <c r="CH305" s="17">
        <f t="shared" si="153"/>
        <v>0.71699999999999997</v>
      </c>
      <c r="CI305" s="17">
        <f t="shared" si="154"/>
        <v>0.70899999999999996</v>
      </c>
      <c r="CJ305" s="17">
        <f t="shared" si="155"/>
        <v>0.71199999999999997</v>
      </c>
      <c r="CK305" s="17">
        <f t="shared" si="156"/>
        <v>0.438</v>
      </c>
      <c r="CL305" s="17">
        <f t="shared" si="157"/>
        <v>0.79100000000000004</v>
      </c>
      <c r="CM305" s="16">
        <f t="shared" si="158"/>
        <v>4</v>
      </c>
      <c r="CN305" s="17" t="str">
        <f t="shared" si="171"/>
        <v>não ok</v>
      </c>
      <c r="CO305" s="17">
        <f t="shared" si="172"/>
        <v>0</v>
      </c>
      <c r="CP305" s="33" t="str">
        <f>IF(CO305&gt;='PAINEL E TARGET'!$T$11,'PAINEL E TARGET'!$S$11,
IF(CO305&gt;='PAINEL E TARGET'!$T$12,'PAINEL E TARGET'!$S$12,
IF(CO305&gt;='PAINEL E TARGET'!$T$13,'PAINEL E TARGET'!$S$13,
IF(CO305&gt;='PAINEL E TARGET'!$T$14,'PAINEL E TARGET'!$S$14,
IF(CO305&gt;='PAINEL E TARGET'!$T$15,'PAINEL E TARGET'!$S$15,
IF(CO305&gt;='PAINEL E TARGET'!$T$16,'PAINEL E TARGET'!$S$16,
IF(CO305&gt;='PAINEL E TARGET'!$T$17,'PAINEL E TARGET'!$S$17,
IF(CO305&gt;='PAINEL E TARGET'!$T$18,'PAINEL E TARGET'!$S$18,'PAINEL E TARGET'!$S$19))))))))</f>
        <v>Não elegível</v>
      </c>
      <c r="CQ305" s="17">
        <f>IFERROR(VLOOKUP($BW305,'PAINEL E TARGET'!$G$1:$Q$99,5,0),0)</f>
        <v>0.25</v>
      </c>
      <c r="CR305" s="17">
        <f>VLOOKUP(CP305,'PAINEL E TARGET'!$S$10:$U$19,3,0)</f>
        <v>0</v>
      </c>
      <c r="CS305" s="16">
        <f t="shared" si="173"/>
        <v>0</v>
      </c>
      <c r="CT305" s="17">
        <f t="shared" si="159"/>
        <v>0.73099999999999998</v>
      </c>
      <c r="CU305" s="33" t="str">
        <f>IF(CT305&gt;='PAINEL E TARGET'!$T$11,'PAINEL E TARGET'!$S$11,
IF(CT305&gt;='PAINEL E TARGET'!$T$12,'PAINEL E TARGET'!$S$12,
IF(CT305&gt;='PAINEL E TARGET'!$T$13,'PAINEL E TARGET'!$S$13,
IF(CT305&gt;='PAINEL E TARGET'!$T$14,'PAINEL E TARGET'!$S$14,
IF(CT305&gt;='PAINEL E TARGET'!$T$15,'PAINEL E TARGET'!$S$15,
IF(CT305&gt;='PAINEL E TARGET'!$T$16,'PAINEL E TARGET'!$S$16,
IF(CT305&gt;='PAINEL E TARGET'!$T$17,'PAINEL E TARGET'!$S$17,
IF(CT305&gt;='PAINEL E TARGET'!$T$18,'PAINEL E TARGET'!$S$18,'PAINEL E TARGET'!$S$19))))))))</f>
        <v>Não elegível</v>
      </c>
      <c r="CV305" s="17">
        <f>IFERROR(VLOOKUP($BW305,'PAINEL E TARGET'!$G$1:$Q$99,6,0),0)</f>
        <v>0.2</v>
      </c>
      <c r="CW305" s="17">
        <f>VLOOKUP(CU305,'PAINEL E TARGET'!$S$10:$U$19,3,0)</f>
        <v>0</v>
      </c>
      <c r="CX305" s="16">
        <f t="shared" si="174"/>
        <v>0</v>
      </c>
      <c r="CY305" s="17">
        <f t="shared" si="160"/>
        <v>0.94499999999999995</v>
      </c>
      <c r="CZ305" s="33" t="str">
        <f>IF(CY305&gt;='PAINEL E TARGET'!$T$11,'PAINEL E TARGET'!$S$11,
IF(CY305&gt;='PAINEL E TARGET'!$T$12,'PAINEL E TARGET'!$S$12,
IF(CY305&gt;='PAINEL E TARGET'!$T$13,'PAINEL E TARGET'!$S$13,
IF(CY305&gt;='PAINEL E TARGET'!$T$14,'PAINEL E TARGET'!$S$14,
IF(CY305&gt;='PAINEL E TARGET'!$T$15,'PAINEL E TARGET'!$S$15,
IF(CY305&gt;='PAINEL E TARGET'!$T$16,'PAINEL E TARGET'!$S$16,
IF(CY305&gt;='PAINEL E TARGET'!$T$17,'PAINEL E TARGET'!$S$17,
IF(CY305&gt;='PAINEL E TARGET'!$T$18,'PAINEL E TARGET'!$S$18,'PAINEL E TARGET'!$S$19))))))))</f>
        <v>1. Fx de 90% a 99,9%</v>
      </c>
      <c r="DA305" s="17">
        <f>IFERROR(VLOOKUP($BW305,'PAINEL E TARGET'!$G$1:$Q$99,7,0),0)</f>
        <v>0.15</v>
      </c>
      <c r="DB305" s="17">
        <f>VLOOKUP(CZ305,'PAINEL E TARGET'!$S$10:$U$19,3,0)</f>
        <v>0.5</v>
      </c>
      <c r="DC305" s="16">
        <f t="shared" si="175"/>
        <v>225</v>
      </c>
      <c r="DD305" s="17">
        <f t="shared" si="161"/>
        <v>1.056</v>
      </c>
      <c r="DE305" s="33" t="str">
        <f>IF(DD305&gt;='PAINEL E TARGET'!$T$11,'PAINEL E TARGET'!$S$11,
IF(DD305&gt;='PAINEL E TARGET'!$T$12,'PAINEL E TARGET'!$S$12,
IF(DD305&gt;='PAINEL E TARGET'!$T$13,'PAINEL E TARGET'!$S$13,
IF(DD305&gt;='PAINEL E TARGET'!$T$14,'PAINEL E TARGET'!$S$14,
IF(DD305&gt;='PAINEL E TARGET'!$T$15,'PAINEL E TARGET'!$S$15,
IF(DD305&gt;='PAINEL E TARGET'!$T$16,'PAINEL E TARGET'!$S$16,
IF(DD305&gt;='PAINEL E TARGET'!$T$17,'PAINEL E TARGET'!$S$17,
IF(DD305&gt;='PAINEL E TARGET'!$T$18,'PAINEL E TARGET'!$S$18,'PAINEL E TARGET'!$S$19))))))))</f>
        <v>3. Fx de 105% a 109,9%</v>
      </c>
      <c r="DF305" s="17">
        <f>IFERROR(VLOOKUP($BW305,'PAINEL E TARGET'!$G$1:$Q$99,8,0),0)</f>
        <v>0.1</v>
      </c>
      <c r="DG305" s="17">
        <f>VLOOKUP(DE305,'PAINEL E TARGET'!$S$10:$U$19,3,0)</f>
        <v>1.1000000000000001</v>
      </c>
      <c r="DH305" s="16">
        <f t="shared" si="176"/>
        <v>330.00000000000006</v>
      </c>
      <c r="DI305" s="17">
        <f t="shared" si="162"/>
        <v>0.55600000000000005</v>
      </c>
      <c r="DJ305" s="33" t="str">
        <f>IF(DI305&gt;='PAINEL E TARGET'!$T$11,'PAINEL E TARGET'!$S$11,
IF(DI305&gt;='PAINEL E TARGET'!$T$12,'PAINEL E TARGET'!$S$12,
IF(DI305&gt;='PAINEL E TARGET'!$T$13,'PAINEL E TARGET'!$S$13,
IF(DI305&gt;='PAINEL E TARGET'!$T$14,'PAINEL E TARGET'!$S$14,
IF(DI305&gt;='PAINEL E TARGET'!$T$15,'PAINEL E TARGET'!$S$15,
IF(DI305&gt;='PAINEL E TARGET'!$T$16,'PAINEL E TARGET'!$S$16,
IF(DI305&gt;='PAINEL E TARGET'!$T$17,'PAINEL E TARGET'!$S$17,
IF(DI305&gt;='PAINEL E TARGET'!$T$18,'PAINEL E TARGET'!$S$18,'PAINEL E TARGET'!$S$19))))))))</f>
        <v>Não elegível</v>
      </c>
      <c r="DK305" s="17">
        <f>IFERROR(VLOOKUP($BW305,'PAINEL E TARGET'!$G$1:$Q$99,9,0),0)</f>
        <v>0.05</v>
      </c>
      <c r="DL305" s="17">
        <f>VLOOKUP(DJ305,'PAINEL E TARGET'!$S$10:$U$19,3,0)</f>
        <v>0</v>
      </c>
      <c r="DM305" s="16">
        <f t="shared" si="177"/>
        <v>0</v>
      </c>
      <c r="DN305" s="17">
        <f t="shared" si="163"/>
        <v>0.438</v>
      </c>
      <c r="DO305" s="33" t="str">
        <f>IF(DN305&gt;='PAINEL E TARGET'!$T$11,'PAINEL E TARGET'!$S$11,
IF(DN305&gt;='PAINEL E TARGET'!$T$12,'PAINEL E TARGET'!$S$12,
IF(DN305&gt;='PAINEL E TARGET'!$T$13,'PAINEL E TARGET'!$S$13,
IF(DN305&gt;='PAINEL E TARGET'!$T$14,'PAINEL E TARGET'!$S$14,
IF(DN305&gt;='PAINEL E TARGET'!$T$15,'PAINEL E TARGET'!$S$15,
IF(DN305&gt;='PAINEL E TARGET'!$T$16,'PAINEL E TARGET'!$S$16,
IF(DN305&gt;='PAINEL E TARGET'!$T$17,'PAINEL E TARGET'!$S$17,
IF(DN305&gt;='PAINEL E TARGET'!$T$18,'PAINEL E TARGET'!$S$18,'PAINEL E TARGET'!$S$19))))))))</f>
        <v>Não elegível</v>
      </c>
      <c r="DP305" s="17">
        <f>IFERROR(VLOOKUP($BW305,'PAINEL E TARGET'!$G$1:$Q$99,10,0),0)</f>
        <v>0</v>
      </c>
      <c r="DQ305" s="17">
        <f>VLOOKUP(DO305,'PAINEL E TARGET'!$S$10:$U$19,3,0)</f>
        <v>0</v>
      </c>
      <c r="DR305" s="16">
        <f t="shared" si="178"/>
        <v>0</v>
      </c>
      <c r="DS305" s="17">
        <f t="shared" si="164"/>
        <v>0.97499999999999998</v>
      </c>
      <c r="DT305" s="16">
        <f>IF(DS305&gt;=1,VLOOKUP(BO305,'PAINEL E TARGET'!$S$1:$W$8,5,0),0)</f>
        <v>0</v>
      </c>
      <c r="DU305" s="16">
        <f t="shared" si="179"/>
        <v>555</v>
      </c>
    </row>
    <row r="306" spans="2:125" s="32" customFormat="1" x14ac:dyDescent="0.2">
      <c r="B306" s="44">
        <v>43541</v>
      </c>
      <c r="C306" s="65">
        <v>1107</v>
      </c>
      <c r="D306" s="66" t="s">
        <v>310</v>
      </c>
      <c r="E306" s="65">
        <v>116</v>
      </c>
      <c r="F306" s="65" t="s">
        <v>1018</v>
      </c>
      <c r="G306" s="67">
        <v>2375204.7455785125</v>
      </c>
      <c r="H306" s="67">
        <v>1375166.8526003221</v>
      </c>
      <c r="I306" s="67">
        <v>1006351.3600000001</v>
      </c>
      <c r="J306" s="68">
        <v>0.73180309581857383</v>
      </c>
      <c r="K306" s="67">
        <v>246825.34907121881</v>
      </c>
      <c r="L306" s="67">
        <v>1043936.3307039295</v>
      </c>
      <c r="M306" s="67">
        <v>211258.3</v>
      </c>
      <c r="N306" s="67">
        <v>767783.16999999993</v>
      </c>
      <c r="O306" s="67">
        <v>2232896.017378455</v>
      </c>
      <c r="P306" s="67">
        <v>8749.8460389870888</v>
      </c>
      <c r="Q306" s="67">
        <v>0</v>
      </c>
      <c r="R306" s="67">
        <v>0</v>
      </c>
      <c r="S306" s="67">
        <v>0</v>
      </c>
      <c r="T306" s="68">
        <v>0.10116378537788982</v>
      </c>
      <c r="U306" s="68">
        <v>9.4436500223019151E-2</v>
      </c>
      <c r="V306" s="68">
        <v>0.93350105346748946</v>
      </c>
      <c r="W306" s="67">
        <v>129693.16999999998</v>
      </c>
      <c r="X306" s="67">
        <v>92457.25</v>
      </c>
      <c r="Y306" s="68">
        <v>0.71289220550318888</v>
      </c>
      <c r="Z306" s="68">
        <v>0.19975851006431802</v>
      </c>
      <c r="AA306" s="68">
        <v>0.21898691380253787</v>
      </c>
      <c r="AB306" s="68">
        <v>1.0962582456788885</v>
      </c>
      <c r="AC306" s="67">
        <v>257840.62999999998</v>
      </c>
      <c r="AD306" s="67">
        <v>214397.27</v>
      </c>
      <c r="AE306" s="68">
        <v>0.83151080572522651</v>
      </c>
      <c r="AF306" s="43">
        <v>80</v>
      </c>
      <c r="AG306" s="43">
        <v>75</v>
      </c>
      <c r="AH306" s="43">
        <v>48</v>
      </c>
      <c r="AI306" s="43">
        <v>38</v>
      </c>
      <c r="AJ306" s="67">
        <v>60609.049999999996</v>
      </c>
      <c r="AK306" s="67">
        <v>49651.5</v>
      </c>
      <c r="AL306" s="68">
        <v>0.81920934249918131</v>
      </c>
      <c r="AM306" s="67">
        <v>19665.129999999997</v>
      </c>
      <c r="AN306" s="67">
        <v>10129.85</v>
      </c>
      <c r="AO306" s="68">
        <v>0.51511736764516691</v>
      </c>
      <c r="AP306" s="67">
        <v>6205.4600000000009</v>
      </c>
      <c r="AQ306" s="67">
        <v>3235.9700000000003</v>
      </c>
      <c r="AR306" s="68">
        <v>0.52147141388390217</v>
      </c>
      <c r="AS306" s="67">
        <v>43213.53</v>
      </c>
      <c r="AT306" s="67">
        <v>29439.93</v>
      </c>
      <c r="AU306" s="68">
        <v>0.68126649223055835</v>
      </c>
      <c r="AV306" s="43">
        <v>2329.89</v>
      </c>
      <c r="AW306" s="43">
        <v>1764.63</v>
      </c>
      <c r="AX306" s="69">
        <v>0.75738768783075605</v>
      </c>
      <c r="AY306" s="43">
        <v>246825.34907121881</v>
      </c>
      <c r="AZ306" s="43">
        <v>211258.30000000002</v>
      </c>
      <c r="BA306" s="43">
        <v>47185.862776637281</v>
      </c>
      <c r="BB306" s="43">
        <v>44648.87</v>
      </c>
      <c r="BC306" s="43">
        <v>427175.6302344703</v>
      </c>
      <c r="BD306" s="43">
        <v>81865.636834323726</v>
      </c>
      <c r="BE306" s="43">
        <v>225674.97999999995</v>
      </c>
      <c r="BF306" s="43">
        <v>448751.58999999997</v>
      </c>
      <c r="BG306" s="43">
        <v>4046.58</v>
      </c>
      <c r="BH306" s="43">
        <v>72</v>
      </c>
      <c r="BI306" s="44">
        <v>43173</v>
      </c>
      <c r="BJ306" s="44">
        <v>43541</v>
      </c>
      <c r="BK306" s="44">
        <v>43172</v>
      </c>
      <c r="BL306" s="43">
        <f t="shared" si="165"/>
        <v>1006351.3600000001</v>
      </c>
      <c r="BM306" s="43">
        <f t="shared" si="166"/>
        <v>979041.47</v>
      </c>
      <c r="BO306" s="16" t="str">
        <f>IFERROR(VLOOKUP($C306,'PORTE LOJA'!A:B,2,0),"PORTE 1")</f>
        <v>PORTE 3</v>
      </c>
      <c r="BP306" s="16">
        <f>VLOOKUP(BO306,'PAINEL E TARGET'!$S$1:$W$8,3,0)</f>
        <v>2400</v>
      </c>
      <c r="BQ306" s="16">
        <f t="shared" si="144"/>
        <v>1</v>
      </c>
      <c r="BR306" s="16">
        <f t="shared" si="145"/>
        <v>1</v>
      </c>
      <c r="BS306" s="16">
        <f t="shared" si="146"/>
        <v>1</v>
      </c>
      <c r="BT306" s="16">
        <f t="shared" si="147"/>
        <v>1</v>
      </c>
      <c r="BU306" s="16">
        <f t="shared" si="148"/>
        <v>1</v>
      </c>
      <c r="BV306" s="16">
        <f t="shared" si="149"/>
        <v>1</v>
      </c>
      <c r="BW306" s="17" t="str">
        <f t="shared" si="167"/>
        <v>111111</v>
      </c>
      <c r="BY306" s="17">
        <f t="shared" si="150"/>
        <v>0.73199999999999998</v>
      </c>
      <c r="BZ306" s="17">
        <f t="shared" si="151"/>
        <v>0.75800000000000001</v>
      </c>
      <c r="CA306" s="17" t="str">
        <f t="shared" si="168"/>
        <v>Sem Retira</v>
      </c>
      <c r="CB306" s="17">
        <f t="shared" si="169"/>
        <v>0.75800000000000001</v>
      </c>
      <c r="CC306" s="33" t="str">
        <f>IF(CB306&gt;='PAINEL E TARGET'!$T$11,'PAINEL E TARGET'!$S$11,
IF(CB306&gt;='PAINEL E TARGET'!$T$12,'PAINEL E TARGET'!$S$12,
IF(CB306&gt;='PAINEL E TARGET'!$T$13,'PAINEL E TARGET'!$S$13,
IF(CB306&gt;='PAINEL E TARGET'!$T$14,'PAINEL E TARGET'!$S$14,
IF(CB306&gt;='PAINEL E TARGET'!$T$15,'PAINEL E TARGET'!$S$15,
IF(CB306&gt;='PAINEL E TARGET'!$T$16,'PAINEL E TARGET'!$S$16,
IF(CB306&gt;='PAINEL E TARGET'!$T$17,'PAINEL E TARGET'!$S$17,
IF(CB306&gt;='PAINEL E TARGET'!$T$18,'PAINEL E TARGET'!$S$18,'PAINEL E TARGET'!$S$19))))))))</f>
        <v>Não elegível</v>
      </c>
      <c r="CD306" s="17">
        <f>IFERROR(VLOOKUP($BW306,'PAINEL E TARGET'!$G$1:$Q$99,4,0),0)</f>
        <v>0.25</v>
      </c>
      <c r="CE306" s="17">
        <f>VLOOKUP(CC306,'PAINEL E TARGET'!$S$10:$U$19,3,0)</f>
        <v>0</v>
      </c>
      <c r="CF306" s="16">
        <f t="shared" si="170"/>
        <v>0</v>
      </c>
      <c r="CG306" s="17">
        <f t="shared" si="152"/>
        <v>0.81899999999999995</v>
      </c>
      <c r="CH306" s="17">
        <f t="shared" si="153"/>
        <v>0.51500000000000001</v>
      </c>
      <c r="CI306" s="17">
        <f t="shared" si="154"/>
        <v>0.52100000000000002</v>
      </c>
      <c r="CJ306" s="17">
        <f t="shared" si="155"/>
        <v>0.68100000000000005</v>
      </c>
      <c r="CK306" s="17">
        <f t="shared" si="156"/>
        <v>0.75700000000000001</v>
      </c>
      <c r="CL306" s="17">
        <f t="shared" si="157"/>
        <v>0.71299999999999997</v>
      </c>
      <c r="CM306" s="16">
        <f t="shared" si="158"/>
        <v>2</v>
      </c>
      <c r="CN306" s="17" t="str">
        <f t="shared" si="171"/>
        <v>não ok</v>
      </c>
      <c r="CO306" s="17">
        <f t="shared" si="172"/>
        <v>0</v>
      </c>
      <c r="CP306" s="33" t="str">
        <f>IF(CO306&gt;='PAINEL E TARGET'!$T$11,'PAINEL E TARGET'!$S$11,
IF(CO306&gt;='PAINEL E TARGET'!$T$12,'PAINEL E TARGET'!$S$12,
IF(CO306&gt;='PAINEL E TARGET'!$T$13,'PAINEL E TARGET'!$S$13,
IF(CO306&gt;='PAINEL E TARGET'!$T$14,'PAINEL E TARGET'!$S$14,
IF(CO306&gt;='PAINEL E TARGET'!$T$15,'PAINEL E TARGET'!$S$15,
IF(CO306&gt;='PAINEL E TARGET'!$T$16,'PAINEL E TARGET'!$S$16,
IF(CO306&gt;='PAINEL E TARGET'!$T$17,'PAINEL E TARGET'!$S$17,
IF(CO306&gt;='PAINEL E TARGET'!$T$18,'PAINEL E TARGET'!$S$18,'PAINEL E TARGET'!$S$19))))))))</f>
        <v>Não elegível</v>
      </c>
      <c r="CQ306" s="17">
        <f>IFERROR(VLOOKUP($BW306,'PAINEL E TARGET'!$G$1:$Q$99,5,0),0)</f>
        <v>0.25</v>
      </c>
      <c r="CR306" s="17">
        <f>VLOOKUP(CP306,'PAINEL E TARGET'!$S$10:$U$19,3,0)</f>
        <v>0</v>
      </c>
      <c r="CS306" s="16">
        <f t="shared" si="173"/>
        <v>0</v>
      </c>
      <c r="CT306" s="17">
        <f t="shared" si="159"/>
        <v>0.83199999999999996</v>
      </c>
      <c r="CU306" s="33" t="str">
        <f>IF(CT306&gt;='PAINEL E TARGET'!$T$11,'PAINEL E TARGET'!$S$11,
IF(CT306&gt;='PAINEL E TARGET'!$T$12,'PAINEL E TARGET'!$S$12,
IF(CT306&gt;='PAINEL E TARGET'!$T$13,'PAINEL E TARGET'!$S$13,
IF(CT306&gt;='PAINEL E TARGET'!$T$14,'PAINEL E TARGET'!$S$14,
IF(CT306&gt;='PAINEL E TARGET'!$T$15,'PAINEL E TARGET'!$S$15,
IF(CT306&gt;='PAINEL E TARGET'!$T$16,'PAINEL E TARGET'!$S$16,
IF(CT306&gt;='PAINEL E TARGET'!$T$17,'PAINEL E TARGET'!$S$17,
IF(CT306&gt;='PAINEL E TARGET'!$T$18,'PAINEL E TARGET'!$S$18,'PAINEL E TARGET'!$S$19))))))))</f>
        <v>Não elegível</v>
      </c>
      <c r="CV306" s="17">
        <f>IFERROR(VLOOKUP($BW306,'PAINEL E TARGET'!$G$1:$Q$99,6,0),0)</f>
        <v>0.2</v>
      </c>
      <c r="CW306" s="17">
        <f>VLOOKUP(CU306,'PAINEL E TARGET'!$S$10:$U$19,3,0)</f>
        <v>0</v>
      </c>
      <c r="CX306" s="16">
        <f t="shared" si="174"/>
        <v>0</v>
      </c>
      <c r="CY306" s="17">
        <f t="shared" si="160"/>
        <v>0.85599999999999998</v>
      </c>
      <c r="CZ306" s="33" t="str">
        <f>IF(CY306&gt;='PAINEL E TARGET'!$T$11,'PAINEL E TARGET'!$S$11,
IF(CY306&gt;='PAINEL E TARGET'!$T$12,'PAINEL E TARGET'!$S$12,
IF(CY306&gt;='PAINEL E TARGET'!$T$13,'PAINEL E TARGET'!$S$13,
IF(CY306&gt;='PAINEL E TARGET'!$T$14,'PAINEL E TARGET'!$S$14,
IF(CY306&gt;='PAINEL E TARGET'!$T$15,'PAINEL E TARGET'!$S$15,
IF(CY306&gt;='PAINEL E TARGET'!$T$16,'PAINEL E TARGET'!$S$16,
IF(CY306&gt;='PAINEL E TARGET'!$T$17,'PAINEL E TARGET'!$S$17,
IF(CY306&gt;='PAINEL E TARGET'!$T$18,'PAINEL E TARGET'!$S$18,'PAINEL E TARGET'!$S$19))))))))</f>
        <v>Não elegível</v>
      </c>
      <c r="DA306" s="17">
        <f>IFERROR(VLOOKUP($BW306,'PAINEL E TARGET'!$G$1:$Q$99,7,0),0)</f>
        <v>0.15</v>
      </c>
      <c r="DB306" s="17">
        <f>VLOOKUP(CZ306,'PAINEL E TARGET'!$S$10:$U$19,3,0)</f>
        <v>0</v>
      </c>
      <c r="DC306" s="16">
        <f t="shared" si="175"/>
        <v>0</v>
      </c>
      <c r="DD306" s="17">
        <f t="shared" si="161"/>
        <v>0.94599999999999995</v>
      </c>
      <c r="DE306" s="33" t="str">
        <f>IF(DD306&gt;='PAINEL E TARGET'!$T$11,'PAINEL E TARGET'!$S$11,
IF(DD306&gt;='PAINEL E TARGET'!$T$12,'PAINEL E TARGET'!$S$12,
IF(DD306&gt;='PAINEL E TARGET'!$T$13,'PAINEL E TARGET'!$S$13,
IF(DD306&gt;='PAINEL E TARGET'!$T$14,'PAINEL E TARGET'!$S$14,
IF(DD306&gt;='PAINEL E TARGET'!$T$15,'PAINEL E TARGET'!$S$15,
IF(DD306&gt;='PAINEL E TARGET'!$T$16,'PAINEL E TARGET'!$S$16,
IF(DD306&gt;='PAINEL E TARGET'!$T$17,'PAINEL E TARGET'!$S$17,
IF(DD306&gt;='PAINEL E TARGET'!$T$18,'PAINEL E TARGET'!$S$18,'PAINEL E TARGET'!$S$19))))))))</f>
        <v>1. Fx de 90% a 99,9%</v>
      </c>
      <c r="DF306" s="17">
        <f>IFERROR(VLOOKUP($BW306,'PAINEL E TARGET'!$G$1:$Q$99,8,0),0)</f>
        <v>0.1</v>
      </c>
      <c r="DG306" s="17">
        <f>VLOOKUP(DE306,'PAINEL E TARGET'!$S$10:$U$19,3,0)</f>
        <v>0.5</v>
      </c>
      <c r="DH306" s="16">
        <f t="shared" si="176"/>
        <v>120</v>
      </c>
      <c r="DI306" s="17">
        <f t="shared" si="162"/>
        <v>0.79200000000000004</v>
      </c>
      <c r="DJ306" s="33" t="str">
        <f>IF(DI306&gt;='PAINEL E TARGET'!$T$11,'PAINEL E TARGET'!$S$11,
IF(DI306&gt;='PAINEL E TARGET'!$T$12,'PAINEL E TARGET'!$S$12,
IF(DI306&gt;='PAINEL E TARGET'!$T$13,'PAINEL E TARGET'!$S$13,
IF(DI306&gt;='PAINEL E TARGET'!$T$14,'PAINEL E TARGET'!$S$14,
IF(DI306&gt;='PAINEL E TARGET'!$T$15,'PAINEL E TARGET'!$S$15,
IF(DI306&gt;='PAINEL E TARGET'!$T$16,'PAINEL E TARGET'!$S$16,
IF(DI306&gt;='PAINEL E TARGET'!$T$17,'PAINEL E TARGET'!$S$17,
IF(DI306&gt;='PAINEL E TARGET'!$T$18,'PAINEL E TARGET'!$S$18,'PAINEL E TARGET'!$S$19))))))))</f>
        <v>Não elegível</v>
      </c>
      <c r="DK306" s="17">
        <f>IFERROR(VLOOKUP($BW306,'PAINEL E TARGET'!$G$1:$Q$99,9,0),0)</f>
        <v>0.05</v>
      </c>
      <c r="DL306" s="17">
        <f>VLOOKUP(DJ306,'PAINEL E TARGET'!$S$10:$U$19,3,0)</f>
        <v>0</v>
      </c>
      <c r="DM306" s="16">
        <f t="shared" si="177"/>
        <v>0</v>
      </c>
      <c r="DN306" s="17">
        <f t="shared" si="163"/>
        <v>0.75700000000000001</v>
      </c>
      <c r="DO306" s="33" t="str">
        <f>IF(DN306&gt;='PAINEL E TARGET'!$T$11,'PAINEL E TARGET'!$S$11,
IF(DN306&gt;='PAINEL E TARGET'!$T$12,'PAINEL E TARGET'!$S$12,
IF(DN306&gt;='PAINEL E TARGET'!$T$13,'PAINEL E TARGET'!$S$13,
IF(DN306&gt;='PAINEL E TARGET'!$T$14,'PAINEL E TARGET'!$S$14,
IF(DN306&gt;='PAINEL E TARGET'!$T$15,'PAINEL E TARGET'!$S$15,
IF(DN306&gt;='PAINEL E TARGET'!$T$16,'PAINEL E TARGET'!$S$16,
IF(DN306&gt;='PAINEL E TARGET'!$T$17,'PAINEL E TARGET'!$S$17,
IF(DN306&gt;='PAINEL E TARGET'!$T$18,'PAINEL E TARGET'!$S$18,'PAINEL E TARGET'!$S$19))))))))</f>
        <v>Não elegível</v>
      </c>
      <c r="DP306" s="17">
        <f>IFERROR(VLOOKUP($BW306,'PAINEL E TARGET'!$G$1:$Q$99,10,0),0)</f>
        <v>0</v>
      </c>
      <c r="DQ306" s="17">
        <f>VLOOKUP(DO306,'PAINEL E TARGET'!$S$10:$U$19,3,0)</f>
        <v>0</v>
      </c>
      <c r="DR306" s="16">
        <f t="shared" si="178"/>
        <v>0</v>
      </c>
      <c r="DS306" s="17">
        <f t="shared" si="164"/>
        <v>0.93799999999999994</v>
      </c>
      <c r="DT306" s="16">
        <f>IF(DS306&gt;=1,VLOOKUP(BO306,'PAINEL E TARGET'!$S$1:$W$8,5,0),0)</f>
        <v>0</v>
      </c>
      <c r="DU306" s="16">
        <f t="shared" si="179"/>
        <v>120</v>
      </c>
    </row>
    <row r="307" spans="2:125" s="32" customFormat="1" x14ac:dyDescent="0.2">
      <c r="B307" s="44">
        <v>43541</v>
      </c>
      <c r="C307" s="65">
        <v>1108</v>
      </c>
      <c r="D307" s="66" t="s">
        <v>311</v>
      </c>
      <c r="E307" s="65">
        <v>110</v>
      </c>
      <c r="F307" s="65" t="s">
        <v>1018</v>
      </c>
      <c r="G307" s="67">
        <v>1929737.3473674555</v>
      </c>
      <c r="H307" s="67">
        <v>1044527.6535149039</v>
      </c>
      <c r="I307" s="67">
        <v>949223.85</v>
      </c>
      <c r="J307" s="68">
        <v>0.90875894650160738</v>
      </c>
      <c r="K307" s="67">
        <v>110339.1983607576</v>
      </c>
      <c r="L307" s="67">
        <v>846191.44756095437</v>
      </c>
      <c r="M307" s="67">
        <v>98055.5</v>
      </c>
      <c r="N307" s="67">
        <v>821725.25</v>
      </c>
      <c r="O307" s="67">
        <v>1770890.2008414934</v>
      </c>
      <c r="P307" s="67" t="s">
        <v>1082</v>
      </c>
      <c r="Q307" s="67" t="s">
        <v>1082</v>
      </c>
      <c r="R307" s="67">
        <v>0</v>
      </c>
      <c r="S307" s="67">
        <v>3748.8</v>
      </c>
      <c r="T307" s="68">
        <v>0.11527644249573242</v>
      </c>
      <c r="U307" s="68">
        <v>9.7720810095231952E-2</v>
      </c>
      <c r="V307" s="68">
        <v>0.84770841274746678</v>
      </c>
      <c r="W307" s="67">
        <v>110265.45</v>
      </c>
      <c r="X307" s="67">
        <v>89881.72</v>
      </c>
      <c r="Y307" s="68">
        <v>0.81513946571659579</v>
      </c>
      <c r="Z307" s="68">
        <v>0.15743663900584051</v>
      </c>
      <c r="AA307" s="68">
        <v>0.14750098868670608</v>
      </c>
      <c r="AB307" s="68">
        <v>0.93689111771011679</v>
      </c>
      <c r="AC307" s="67">
        <v>150592.97</v>
      </c>
      <c r="AD307" s="67">
        <v>135668.57</v>
      </c>
      <c r="AE307" s="68">
        <v>0.90089577222628658</v>
      </c>
      <c r="AF307" s="43">
        <v>80</v>
      </c>
      <c r="AG307" s="43">
        <v>70</v>
      </c>
      <c r="AH307" s="43">
        <v>30</v>
      </c>
      <c r="AI307" s="43">
        <v>32</v>
      </c>
      <c r="AJ307" s="67">
        <v>56951.100000000006</v>
      </c>
      <c r="AK307" s="67">
        <v>48985.9</v>
      </c>
      <c r="AL307" s="68">
        <v>0.86013966367638195</v>
      </c>
      <c r="AM307" s="67">
        <v>13784.829999999998</v>
      </c>
      <c r="AN307" s="67">
        <v>13491.799999999997</v>
      </c>
      <c r="AO307" s="68">
        <v>0.9787425742646082</v>
      </c>
      <c r="AP307" s="67">
        <v>6376.4299999999994</v>
      </c>
      <c r="AQ307" s="67">
        <v>4662.08</v>
      </c>
      <c r="AR307" s="68">
        <v>0.73114266133243844</v>
      </c>
      <c r="AS307" s="67">
        <v>33153.090000000004</v>
      </c>
      <c r="AT307" s="67">
        <v>22741.94</v>
      </c>
      <c r="AU307" s="68">
        <v>0.68596743169339558</v>
      </c>
      <c r="AV307" s="43">
        <v>1925.9000000000003</v>
      </c>
      <c r="AW307" s="43">
        <v>1529.65</v>
      </c>
      <c r="AX307" s="69">
        <v>0.79425203800820388</v>
      </c>
      <c r="AY307" s="43">
        <v>110339.1983607576</v>
      </c>
      <c r="AZ307" s="43">
        <v>98055.5</v>
      </c>
      <c r="BA307" s="43">
        <v>19589.158318191945</v>
      </c>
      <c r="BB307" s="43">
        <v>24992.14</v>
      </c>
      <c r="BC307" s="43">
        <v>204145.08214629404</v>
      </c>
      <c r="BD307" s="43">
        <v>36300.519641624924</v>
      </c>
      <c r="BE307" s="43">
        <v>205201.65999999995</v>
      </c>
      <c r="BF307" s="43">
        <v>280250.40000000002</v>
      </c>
      <c r="BG307" s="43">
        <v>3571.0400000000009</v>
      </c>
      <c r="BH307" s="43">
        <v>60</v>
      </c>
      <c r="BI307" s="44">
        <v>43173</v>
      </c>
      <c r="BJ307" s="44">
        <v>43541</v>
      </c>
      <c r="BK307" s="44">
        <v>43172</v>
      </c>
      <c r="BL307" s="43">
        <f t="shared" si="165"/>
        <v>952972.65</v>
      </c>
      <c r="BM307" s="43">
        <f t="shared" si="166"/>
        <v>923529.55</v>
      </c>
      <c r="BO307" s="16" t="str">
        <f>IFERROR(VLOOKUP($C307,'PORTE LOJA'!A:B,2,0),"PORTE 1")</f>
        <v>PORTE 3</v>
      </c>
      <c r="BP307" s="16">
        <f>VLOOKUP(BO307,'PAINEL E TARGET'!$S$1:$W$8,3,0)</f>
        <v>2400</v>
      </c>
      <c r="BQ307" s="16">
        <f t="shared" si="144"/>
        <v>1</v>
      </c>
      <c r="BR307" s="16">
        <f t="shared" si="145"/>
        <v>1</v>
      </c>
      <c r="BS307" s="16">
        <f t="shared" si="146"/>
        <v>1</v>
      </c>
      <c r="BT307" s="16">
        <f t="shared" si="147"/>
        <v>1</v>
      </c>
      <c r="BU307" s="16">
        <f t="shared" si="148"/>
        <v>1</v>
      </c>
      <c r="BV307" s="16">
        <f t="shared" si="149"/>
        <v>1</v>
      </c>
      <c r="BW307" s="17" t="str">
        <f t="shared" si="167"/>
        <v>111111</v>
      </c>
      <c r="BY307" s="17">
        <f t="shared" si="150"/>
        <v>0.91200000000000003</v>
      </c>
      <c r="BZ307" s="17">
        <f t="shared" si="151"/>
        <v>0.96499999999999997</v>
      </c>
      <c r="CA307" s="17" t="str">
        <f t="shared" si="168"/>
        <v>Sem Retira</v>
      </c>
      <c r="CB307" s="17">
        <f t="shared" si="169"/>
        <v>0.96499999999999997</v>
      </c>
      <c r="CC307" s="33" t="str">
        <f>IF(CB307&gt;='PAINEL E TARGET'!$T$11,'PAINEL E TARGET'!$S$11,
IF(CB307&gt;='PAINEL E TARGET'!$T$12,'PAINEL E TARGET'!$S$12,
IF(CB307&gt;='PAINEL E TARGET'!$T$13,'PAINEL E TARGET'!$S$13,
IF(CB307&gt;='PAINEL E TARGET'!$T$14,'PAINEL E TARGET'!$S$14,
IF(CB307&gt;='PAINEL E TARGET'!$T$15,'PAINEL E TARGET'!$S$15,
IF(CB307&gt;='PAINEL E TARGET'!$T$16,'PAINEL E TARGET'!$S$16,
IF(CB307&gt;='PAINEL E TARGET'!$T$17,'PAINEL E TARGET'!$S$17,
IF(CB307&gt;='PAINEL E TARGET'!$T$18,'PAINEL E TARGET'!$S$18,'PAINEL E TARGET'!$S$19))))))))</f>
        <v>1. Fx de 90% a 99,9%</v>
      </c>
      <c r="CD307" s="17">
        <f>IFERROR(VLOOKUP($BW307,'PAINEL E TARGET'!$G$1:$Q$99,4,0),0)</f>
        <v>0.25</v>
      </c>
      <c r="CE307" s="17">
        <f>VLOOKUP(CC307,'PAINEL E TARGET'!$S$10:$U$19,3,0)</f>
        <v>0.5</v>
      </c>
      <c r="CF307" s="16">
        <f t="shared" si="170"/>
        <v>300</v>
      </c>
      <c r="CG307" s="17">
        <f t="shared" si="152"/>
        <v>0.86</v>
      </c>
      <c r="CH307" s="17">
        <f t="shared" si="153"/>
        <v>0.97899999999999998</v>
      </c>
      <c r="CI307" s="17">
        <f t="shared" si="154"/>
        <v>0.73099999999999998</v>
      </c>
      <c r="CJ307" s="17">
        <f t="shared" si="155"/>
        <v>0.68600000000000005</v>
      </c>
      <c r="CK307" s="17">
        <f t="shared" si="156"/>
        <v>0.79400000000000004</v>
      </c>
      <c r="CL307" s="17">
        <f t="shared" si="157"/>
        <v>0.81499999999999995</v>
      </c>
      <c r="CM307" s="16">
        <f t="shared" si="158"/>
        <v>4</v>
      </c>
      <c r="CN307" s="17" t="str">
        <f t="shared" si="171"/>
        <v>não ok</v>
      </c>
      <c r="CO307" s="17">
        <f t="shared" si="172"/>
        <v>0</v>
      </c>
      <c r="CP307" s="33" t="str">
        <f>IF(CO307&gt;='PAINEL E TARGET'!$T$11,'PAINEL E TARGET'!$S$11,
IF(CO307&gt;='PAINEL E TARGET'!$T$12,'PAINEL E TARGET'!$S$12,
IF(CO307&gt;='PAINEL E TARGET'!$T$13,'PAINEL E TARGET'!$S$13,
IF(CO307&gt;='PAINEL E TARGET'!$T$14,'PAINEL E TARGET'!$S$14,
IF(CO307&gt;='PAINEL E TARGET'!$T$15,'PAINEL E TARGET'!$S$15,
IF(CO307&gt;='PAINEL E TARGET'!$T$16,'PAINEL E TARGET'!$S$16,
IF(CO307&gt;='PAINEL E TARGET'!$T$17,'PAINEL E TARGET'!$S$17,
IF(CO307&gt;='PAINEL E TARGET'!$T$18,'PAINEL E TARGET'!$S$18,'PAINEL E TARGET'!$S$19))))))))</f>
        <v>Não elegível</v>
      </c>
      <c r="CQ307" s="17">
        <f>IFERROR(VLOOKUP($BW307,'PAINEL E TARGET'!$G$1:$Q$99,5,0),0)</f>
        <v>0.25</v>
      </c>
      <c r="CR307" s="17">
        <f>VLOOKUP(CP307,'PAINEL E TARGET'!$S$10:$U$19,3,0)</f>
        <v>0</v>
      </c>
      <c r="CS307" s="16">
        <f t="shared" si="173"/>
        <v>0</v>
      </c>
      <c r="CT307" s="17">
        <f t="shared" si="159"/>
        <v>0.90100000000000002</v>
      </c>
      <c r="CU307" s="33" t="str">
        <f>IF(CT307&gt;='PAINEL E TARGET'!$T$11,'PAINEL E TARGET'!$S$11,
IF(CT307&gt;='PAINEL E TARGET'!$T$12,'PAINEL E TARGET'!$S$12,
IF(CT307&gt;='PAINEL E TARGET'!$T$13,'PAINEL E TARGET'!$S$13,
IF(CT307&gt;='PAINEL E TARGET'!$T$14,'PAINEL E TARGET'!$S$14,
IF(CT307&gt;='PAINEL E TARGET'!$T$15,'PAINEL E TARGET'!$S$15,
IF(CT307&gt;='PAINEL E TARGET'!$T$16,'PAINEL E TARGET'!$S$16,
IF(CT307&gt;='PAINEL E TARGET'!$T$17,'PAINEL E TARGET'!$S$17,
IF(CT307&gt;='PAINEL E TARGET'!$T$18,'PAINEL E TARGET'!$S$18,'PAINEL E TARGET'!$S$19))))))))</f>
        <v>1. Fx de 90% a 99,9%</v>
      </c>
      <c r="CV307" s="17">
        <f>IFERROR(VLOOKUP($BW307,'PAINEL E TARGET'!$G$1:$Q$99,6,0),0)</f>
        <v>0.2</v>
      </c>
      <c r="CW307" s="17">
        <f>VLOOKUP(CU307,'PAINEL E TARGET'!$S$10:$U$19,3,0)</f>
        <v>0.5</v>
      </c>
      <c r="CX307" s="16">
        <f t="shared" si="174"/>
        <v>240</v>
      </c>
      <c r="CY307" s="17">
        <f t="shared" si="160"/>
        <v>0.88900000000000001</v>
      </c>
      <c r="CZ307" s="33" t="str">
        <f>IF(CY307&gt;='PAINEL E TARGET'!$T$11,'PAINEL E TARGET'!$S$11,
IF(CY307&gt;='PAINEL E TARGET'!$T$12,'PAINEL E TARGET'!$S$12,
IF(CY307&gt;='PAINEL E TARGET'!$T$13,'PAINEL E TARGET'!$S$13,
IF(CY307&gt;='PAINEL E TARGET'!$T$14,'PAINEL E TARGET'!$S$14,
IF(CY307&gt;='PAINEL E TARGET'!$T$15,'PAINEL E TARGET'!$S$15,
IF(CY307&gt;='PAINEL E TARGET'!$T$16,'PAINEL E TARGET'!$S$16,
IF(CY307&gt;='PAINEL E TARGET'!$T$17,'PAINEL E TARGET'!$S$17,
IF(CY307&gt;='PAINEL E TARGET'!$T$18,'PAINEL E TARGET'!$S$18,'PAINEL E TARGET'!$S$19))))))))</f>
        <v>Não elegível</v>
      </c>
      <c r="DA307" s="17">
        <f>IFERROR(VLOOKUP($BW307,'PAINEL E TARGET'!$G$1:$Q$99,7,0),0)</f>
        <v>0.15</v>
      </c>
      <c r="DB307" s="17">
        <f>VLOOKUP(CZ307,'PAINEL E TARGET'!$S$10:$U$19,3,0)</f>
        <v>0</v>
      </c>
      <c r="DC307" s="16">
        <f t="shared" si="175"/>
        <v>0</v>
      </c>
      <c r="DD307" s="17">
        <f t="shared" si="161"/>
        <v>1.276</v>
      </c>
      <c r="DE307" s="33" t="str">
        <f>IF(DD307&gt;='PAINEL E TARGET'!$T$11,'PAINEL E TARGET'!$S$11,
IF(DD307&gt;='PAINEL E TARGET'!$T$12,'PAINEL E TARGET'!$S$12,
IF(DD307&gt;='PAINEL E TARGET'!$T$13,'PAINEL E TARGET'!$S$13,
IF(DD307&gt;='PAINEL E TARGET'!$T$14,'PAINEL E TARGET'!$S$14,
IF(DD307&gt;='PAINEL E TARGET'!$T$15,'PAINEL E TARGET'!$S$15,
IF(DD307&gt;='PAINEL E TARGET'!$T$16,'PAINEL E TARGET'!$S$16,
IF(DD307&gt;='PAINEL E TARGET'!$T$17,'PAINEL E TARGET'!$S$17,
IF(DD307&gt;='PAINEL E TARGET'!$T$18,'PAINEL E TARGET'!$S$18,'PAINEL E TARGET'!$S$19))))))))</f>
        <v>7. Fx de 125% a 129,9%</v>
      </c>
      <c r="DF307" s="17">
        <f>IFERROR(VLOOKUP($BW307,'PAINEL E TARGET'!$G$1:$Q$99,8,0),0)</f>
        <v>0.1</v>
      </c>
      <c r="DG307" s="17">
        <f>VLOOKUP(DE307,'PAINEL E TARGET'!$S$10:$U$19,3,0)</f>
        <v>1.5</v>
      </c>
      <c r="DH307" s="16">
        <f t="shared" si="176"/>
        <v>360.00000000000006</v>
      </c>
      <c r="DI307" s="17">
        <f t="shared" si="162"/>
        <v>1.0669999999999999</v>
      </c>
      <c r="DJ307" s="33" t="str">
        <f>IF(DI307&gt;='PAINEL E TARGET'!$T$11,'PAINEL E TARGET'!$S$11,
IF(DI307&gt;='PAINEL E TARGET'!$T$12,'PAINEL E TARGET'!$S$12,
IF(DI307&gt;='PAINEL E TARGET'!$T$13,'PAINEL E TARGET'!$S$13,
IF(DI307&gt;='PAINEL E TARGET'!$T$14,'PAINEL E TARGET'!$S$14,
IF(DI307&gt;='PAINEL E TARGET'!$T$15,'PAINEL E TARGET'!$S$15,
IF(DI307&gt;='PAINEL E TARGET'!$T$16,'PAINEL E TARGET'!$S$16,
IF(DI307&gt;='PAINEL E TARGET'!$T$17,'PAINEL E TARGET'!$S$17,
IF(DI307&gt;='PAINEL E TARGET'!$T$18,'PAINEL E TARGET'!$S$18,'PAINEL E TARGET'!$S$19))))))))</f>
        <v>3. Fx de 105% a 109,9%</v>
      </c>
      <c r="DK307" s="17">
        <f>IFERROR(VLOOKUP($BW307,'PAINEL E TARGET'!$G$1:$Q$99,9,0),0)</f>
        <v>0.05</v>
      </c>
      <c r="DL307" s="17">
        <f>VLOOKUP(DJ307,'PAINEL E TARGET'!$S$10:$U$19,3,0)</f>
        <v>1.1000000000000001</v>
      </c>
      <c r="DM307" s="16">
        <f t="shared" si="177"/>
        <v>132.00000000000003</v>
      </c>
      <c r="DN307" s="17">
        <f t="shared" si="163"/>
        <v>0.79400000000000004</v>
      </c>
      <c r="DO307" s="33" t="str">
        <f>IF(DN307&gt;='PAINEL E TARGET'!$T$11,'PAINEL E TARGET'!$S$11,
IF(DN307&gt;='PAINEL E TARGET'!$T$12,'PAINEL E TARGET'!$S$12,
IF(DN307&gt;='PAINEL E TARGET'!$T$13,'PAINEL E TARGET'!$S$13,
IF(DN307&gt;='PAINEL E TARGET'!$T$14,'PAINEL E TARGET'!$S$14,
IF(DN307&gt;='PAINEL E TARGET'!$T$15,'PAINEL E TARGET'!$S$15,
IF(DN307&gt;='PAINEL E TARGET'!$T$16,'PAINEL E TARGET'!$S$16,
IF(DN307&gt;='PAINEL E TARGET'!$T$17,'PAINEL E TARGET'!$S$17,
IF(DN307&gt;='PAINEL E TARGET'!$T$18,'PAINEL E TARGET'!$S$18,'PAINEL E TARGET'!$S$19))))))))</f>
        <v>Não elegível</v>
      </c>
      <c r="DP307" s="17">
        <f>IFERROR(VLOOKUP($BW307,'PAINEL E TARGET'!$G$1:$Q$99,10,0),0)</f>
        <v>0</v>
      </c>
      <c r="DQ307" s="17">
        <f>VLOOKUP(DO307,'PAINEL E TARGET'!$S$10:$U$19,3,0)</f>
        <v>0</v>
      </c>
      <c r="DR307" s="16">
        <f t="shared" si="178"/>
        <v>0</v>
      </c>
      <c r="DS307" s="17">
        <f t="shared" si="164"/>
        <v>0.875</v>
      </c>
      <c r="DT307" s="16">
        <f>IF(DS307&gt;=1,VLOOKUP(BO307,'PAINEL E TARGET'!$S$1:$W$8,5,0),0)</f>
        <v>0</v>
      </c>
      <c r="DU307" s="16">
        <f t="shared" si="179"/>
        <v>1032</v>
      </c>
    </row>
    <row r="308" spans="2:125" s="32" customFormat="1" x14ac:dyDescent="0.2">
      <c r="B308" s="44">
        <v>43541</v>
      </c>
      <c r="C308" s="65">
        <v>1109</v>
      </c>
      <c r="D308" s="66" t="s">
        <v>312</v>
      </c>
      <c r="E308" s="65">
        <v>113</v>
      </c>
      <c r="F308" s="65" t="s">
        <v>1018</v>
      </c>
      <c r="G308" s="67">
        <v>1675971.732509675</v>
      </c>
      <c r="H308" s="67">
        <v>962588.28142744815</v>
      </c>
      <c r="I308" s="67">
        <v>878782.02999999991</v>
      </c>
      <c r="J308" s="68">
        <v>0.9129365554885317</v>
      </c>
      <c r="K308" s="67">
        <v>185938.09776147094</v>
      </c>
      <c r="L308" s="67">
        <v>716818.39366659196</v>
      </c>
      <c r="M308" s="67">
        <v>188347.82</v>
      </c>
      <c r="N308" s="67">
        <v>666666.46000000008</v>
      </c>
      <c r="O308" s="67">
        <v>1572031.4825721632</v>
      </c>
      <c r="P308" s="67" t="s">
        <v>1082</v>
      </c>
      <c r="Q308" s="67" t="s">
        <v>1082</v>
      </c>
      <c r="R308" s="67">
        <v>0</v>
      </c>
      <c r="S308" s="67">
        <v>279.89999999999998</v>
      </c>
      <c r="T308" s="68">
        <v>9.3243095784161054E-2</v>
      </c>
      <c r="U308" s="68">
        <v>9.5788938168377705E-2</v>
      </c>
      <c r="V308" s="68">
        <v>1.0273032803427051</v>
      </c>
      <c r="W308" s="67">
        <v>84175.81</v>
      </c>
      <c r="X308" s="67">
        <v>81900.909999999989</v>
      </c>
      <c r="Y308" s="68">
        <v>0.97297442103616216</v>
      </c>
      <c r="Z308" s="68">
        <v>0.21057232133472623</v>
      </c>
      <c r="AA308" s="68">
        <v>0.2433258307685808</v>
      </c>
      <c r="AB308" s="68">
        <v>1.1555451790921254</v>
      </c>
      <c r="AC308" s="67">
        <v>190095.53</v>
      </c>
      <c r="AD308" s="67">
        <v>208047.05999999997</v>
      </c>
      <c r="AE308" s="68">
        <v>1.0944342562920863</v>
      </c>
      <c r="AF308" s="43">
        <v>80</v>
      </c>
      <c r="AG308" s="43">
        <v>79</v>
      </c>
      <c r="AH308" s="43">
        <v>38</v>
      </c>
      <c r="AI308" s="43">
        <v>31</v>
      </c>
      <c r="AJ308" s="67">
        <v>53625.650000000009</v>
      </c>
      <c r="AK308" s="67">
        <v>47020.5</v>
      </c>
      <c r="AL308" s="68">
        <v>0.87682853261452298</v>
      </c>
      <c r="AM308" s="67">
        <v>12200.460000000001</v>
      </c>
      <c r="AN308" s="67">
        <v>11634.120000000003</v>
      </c>
      <c r="AO308" s="68">
        <v>0.9535804387703416</v>
      </c>
      <c r="AP308" s="67">
        <v>4130.62</v>
      </c>
      <c r="AQ308" s="67">
        <v>8945.89</v>
      </c>
      <c r="AR308" s="68">
        <v>2.1657499358449819</v>
      </c>
      <c r="AS308" s="67">
        <v>14219.08</v>
      </c>
      <c r="AT308" s="67">
        <v>14300.400000000001</v>
      </c>
      <c r="AU308" s="68">
        <v>1.0057190760583667</v>
      </c>
      <c r="AV308" s="43">
        <v>975.44999999999993</v>
      </c>
      <c r="AW308" s="43">
        <v>749.85</v>
      </c>
      <c r="AX308" s="69">
        <v>0.76872212824850072</v>
      </c>
      <c r="AY308" s="43">
        <v>185938.09776147094</v>
      </c>
      <c r="AZ308" s="43">
        <v>188347.81999999998</v>
      </c>
      <c r="BA308" s="43">
        <v>35353.021856106643</v>
      </c>
      <c r="BB308" s="43">
        <v>42531.259999999995</v>
      </c>
      <c r="BC308" s="43">
        <v>323604.72648609453</v>
      </c>
      <c r="BD308" s="43">
        <v>61639.138332547875</v>
      </c>
      <c r="BE308" s="43">
        <v>147587.89000000001</v>
      </c>
      <c r="BF308" s="43">
        <v>333300.27</v>
      </c>
      <c r="BG308" s="43">
        <v>1701.48</v>
      </c>
      <c r="BH308" s="43">
        <v>73</v>
      </c>
      <c r="BI308" s="44">
        <v>43173</v>
      </c>
      <c r="BJ308" s="44">
        <v>43541</v>
      </c>
      <c r="BK308" s="44">
        <v>43172</v>
      </c>
      <c r="BL308" s="43">
        <f t="shared" si="165"/>
        <v>879061.92999999993</v>
      </c>
      <c r="BM308" s="43">
        <f t="shared" si="166"/>
        <v>855294.18</v>
      </c>
      <c r="BO308" s="16" t="str">
        <f>IFERROR(VLOOKUP($C308,'PORTE LOJA'!A:B,2,0),"PORTE 1")</f>
        <v>PORTE 3</v>
      </c>
      <c r="BP308" s="16">
        <f>VLOOKUP(BO308,'PAINEL E TARGET'!$S$1:$W$8,3,0)</f>
        <v>2400</v>
      </c>
      <c r="BQ308" s="16">
        <f t="shared" si="144"/>
        <v>1</v>
      </c>
      <c r="BR308" s="16">
        <f t="shared" si="145"/>
        <v>1</v>
      </c>
      <c r="BS308" s="16">
        <f t="shared" si="146"/>
        <v>1</v>
      </c>
      <c r="BT308" s="16">
        <f t="shared" si="147"/>
        <v>1</v>
      </c>
      <c r="BU308" s="16">
        <f t="shared" si="148"/>
        <v>1</v>
      </c>
      <c r="BV308" s="16">
        <f t="shared" si="149"/>
        <v>1</v>
      </c>
      <c r="BW308" s="17" t="str">
        <f t="shared" si="167"/>
        <v>111111</v>
      </c>
      <c r="BY308" s="17">
        <f t="shared" si="150"/>
        <v>0.91300000000000003</v>
      </c>
      <c r="BZ308" s="17">
        <f t="shared" si="151"/>
        <v>0.94699999999999995</v>
      </c>
      <c r="CA308" s="17" t="str">
        <f t="shared" si="168"/>
        <v>Sem Retira</v>
      </c>
      <c r="CB308" s="17">
        <f t="shared" si="169"/>
        <v>0.94699999999999995</v>
      </c>
      <c r="CC308" s="33" t="str">
        <f>IF(CB308&gt;='PAINEL E TARGET'!$T$11,'PAINEL E TARGET'!$S$11,
IF(CB308&gt;='PAINEL E TARGET'!$T$12,'PAINEL E TARGET'!$S$12,
IF(CB308&gt;='PAINEL E TARGET'!$T$13,'PAINEL E TARGET'!$S$13,
IF(CB308&gt;='PAINEL E TARGET'!$T$14,'PAINEL E TARGET'!$S$14,
IF(CB308&gt;='PAINEL E TARGET'!$T$15,'PAINEL E TARGET'!$S$15,
IF(CB308&gt;='PAINEL E TARGET'!$T$16,'PAINEL E TARGET'!$S$16,
IF(CB308&gt;='PAINEL E TARGET'!$T$17,'PAINEL E TARGET'!$S$17,
IF(CB308&gt;='PAINEL E TARGET'!$T$18,'PAINEL E TARGET'!$S$18,'PAINEL E TARGET'!$S$19))))))))</f>
        <v>1. Fx de 90% a 99,9%</v>
      </c>
      <c r="CD308" s="17">
        <f>IFERROR(VLOOKUP($BW308,'PAINEL E TARGET'!$G$1:$Q$99,4,0),0)</f>
        <v>0.25</v>
      </c>
      <c r="CE308" s="17">
        <f>VLOOKUP(CC308,'PAINEL E TARGET'!$S$10:$U$19,3,0)</f>
        <v>0.5</v>
      </c>
      <c r="CF308" s="16">
        <f t="shared" si="170"/>
        <v>300</v>
      </c>
      <c r="CG308" s="17">
        <f t="shared" si="152"/>
        <v>0.877</v>
      </c>
      <c r="CH308" s="17">
        <f t="shared" si="153"/>
        <v>0.95399999999999996</v>
      </c>
      <c r="CI308" s="17">
        <f t="shared" si="154"/>
        <v>2.1659999999999999</v>
      </c>
      <c r="CJ308" s="17">
        <f t="shared" si="155"/>
        <v>1.006</v>
      </c>
      <c r="CK308" s="17">
        <f t="shared" si="156"/>
        <v>0.76900000000000002</v>
      </c>
      <c r="CL308" s="17">
        <f t="shared" si="157"/>
        <v>0.97299999999999998</v>
      </c>
      <c r="CM308" s="16">
        <f t="shared" si="158"/>
        <v>5</v>
      </c>
      <c r="CN308" s="17" t="str">
        <f t="shared" si="171"/>
        <v>ok</v>
      </c>
      <c r="CO308" s="17">
        <f t="shared" si="172"/>
        <v>0.97299999999999998</v>
      </c>
      <c r="CP308" s="33" t="str">
        <f>IF(CO308&gt;='PAINEL E TARGET'!$T$11,'PAINEL E TARGET'!$S$11,
IF(CO308&gt;='PAINEL E TARGET'!$T$12,'PAINEL E TARGET'!$S$12,
IF(CO308&gt;='PAINEL E TARGET'!$T$13,'PAINEL E TARGET'!$S$13,
IF(CO308&gt;='PAINEL E TARGET'!$T$14,'PAINEL E TARGET'!$S$14,
IF(CO308&gt;='PAINEL E TARGET'!$T$15,'PAINEL E TARGET'!$S$15,
IF(CO308&gt;='PAINEL E TARGET'!$T$16,'PAINEL E TARGET'!$S$16,
IF(CO308&gt;='PAINEL E TARGET'!$T$17,'PAINEL E TARGET'!$S$17,
IF(CO308&gt;='PAINEL E TARGET'!$T$18,'PAINEL E TARGET'!$S$18,'PAINEL E TARGET'!$S$19))))))))</f>
        <v>1. Fx de 90% a 99,9%</v>
      </c>
      <c r="CQ308" s="17">
        <f>IFERROR(VLOOKUP($BW308,'PAINEL E TARGET'!$G$1:$Q$99,5,0),0)</f>
        <v>0.25</v>
      </c>
      <c r="CR308" s="17">
        <f>VLOOKUP(CP308,'PAINEL E TARGET'!$S$10:$U$19,3,0)</f>
        <v>0.5</v>
      </c>
      <c r="CS308" s="16">
        <f t="shared" si="173"/>
        <v>300</v>
      </c>
      <c r="CT308" s="17">
        <f t="shared" si="159"/>
        <v>1.0940000000000001</v>
      </c>
      <c r="CU308" s="33" t="str">
        <f>IF(CT308&gt;='PAINEL E TARGET'!$T$11,'PAINEL E TARGET'!$S$11,
IF(CT308&gt;='PAINEL E TARGET'!$T$12,'PAINEL E TARGET'!$S$12,
IF(CT308&gt;='PAINEL E TARGET'!$T$13,'PAINEL E TARGET'!$S$13,
IF(CT308&gt;='PAINEL E TARGET'!$T$14,'PAINEL E TARGET'!$S$14,
IF(CT308&gt;='PAINEL E TARGET'!$T$15,'PAINEL E TARGET'!$S$15,
IF(CT308&gt;='PAINEL E TARGET'!$T$16,'PAINEL E TARGET'!$S$16,
IF(CT308&gt;='PAINEL E TARGET'!$T$17,'PAINEL E TARGET'!$S$17,
IF(CT308&gt;='PAINEL E TARGET'!$T$18,'PAINEL E TARGET'!$S$18,'PAINEL E TARGET'!$S$19))))))))</f>
        <v>3. Fx de 105% a 109,9%</v>
      </c>
      <c r="CV308" s="17">
        <f>IFERROR(VLOOKUP($BW308,'PAINEL E TARGET'!$G$1:$Q$99,6,0),0)</f>
        <v>0.2</v>
      </c>
      <c r="CW308" s="17">
        <f>VLOOKUP(CU308,'PAINEL E TARGET'!$S$10:$U$19,3,0)</f>
        <v>1.1000000000000001</v>
      </c>
      <c r="CX308" s="16">
        <f t="shared" si="174"/>
        <v>528.00000000000011</v>
      </c>
      <c r="CY308" s="17">
        <f t="shared" si="160"/>
        <v>1.0129999999999999</v>
      </c>
      <c r="CZ308" s="33" t="str">
        <f>IF(CY308&gt;='PAINEL E TARGET'!$T$11,'PAINEL E TARGET'!$S$11,
IF(CY308&gt;='PAINEL E TARGET'!$T$12,'PAINEL E TARGET'!$S$12,
IF(CY308&gt;='PAINEL E TARGET'!$T$13,'PAINEL E TARGET'!$S$13,
IF(CY308&gt;='PAINEL E TARGET'!$T$14,'PAINEL E TARGET'!$S$14,
IF(CY308&gt;='PAINEL E TARGET'!$T$15,'PAINEL E TARGET'!$S$15,
IF(CY308&gt;='PAINEL E TARGET'!$T$16,'PAINEL E TARGET'!$S$16,
IF(CY308&gt;='PAINEL E TARGET'!$T$17,'PAINEL E TARGET'!$S$17,
IF(CY308&gt;='PAINEL E TARGET'!$T$18,'PAINEL E TARGET'!$S$18,'PAINEL E TARGET'!$S$19))))))))</f>
        <v>2. Fx de 100% a 104,9%</v>
      </c>
      <c r="DA308" s="17">
        <f>IFERROR(VLOOKUP($BW308,'PAINEL E TARGET'!$G$1:$Q$99,7,0),0)</f>
        <v>0.15</v>
      </c>
      <c r="DB308" s="17">
        <f>VLOOKUP(CZ308,'PAINEL E TARGET'!$S$10:$U$19,3,0)</f>
        <v>1</v>
      </c>
      <c r="DC308" s="16">
        <f t="shared" si="175"/>
        <v>360</v>
      </c>
      <c r="DD308" s="17">
        <f t="shared" si="161"/>
        <v>1.2030000000000001</v>
      </c>
      <c r="DE308" s="33" t="str">
        <f>IF(DD308&gt;='PAINEL E TARGET'!$T$11,'PAINEL E TARGET'!$S$11,
IF(DD308&gt;='PAINEL E TARGET'!$T$12,'PAINEL E TARGET'!$S$12,
IF(DD308&gt;='PAINEL E TARGET'!$T$13,'PAINEL E TARGET'!$S$13,
IF(DD308&gt;='PAINEL E TARGET'!$T$14,'PAINEL E TARGET'!$S$14,
IF(DD308&gt;='PAINEL E TARGET'!$T$15,'PAINEL E TARGET'!$S$15,
IF(DD308&gt;='PAINEL E TARGET'!$T$16,'PAINEL E TARGET'!$S$16,
IF(DD308&gt;='PAINEL E TARGET'!$T$17,'PAINEL E TARGET'!$S$17,
IF(DD308&gt;='PAINEL E TARGET'!$T$18,'PAINEL E TARGET'!$S$18,'PAINEL E TARGET'!$S$19))))))))</f>
        <v>6. Fx de 120% a 124,9%</v>
      </c>
      <c r="DF308" s="17">
        <f>IFERROR(VLOOKUP($BW308,'PAINEL E TARGET'!$G$1:$Q$99,8,0),0)</f>
        <v>0.1</v>
      </c>
      <c r="DG308" s="17">
        <f>VLOOKUP(DE308,'PAINEL E TARGET'!$S$10:$U$19,3,0)</f>
        <v>1.4</v>
      </c>
      <c r="DH308" s="16">
        <f t="shared" si="176"/>
        <v>335.99999999999994</v>
      </c>
      <c r="DI308" s="17">
        <f t="shared" si="162"/>
        <v>0.81599999999999995</v>
      </c>
      <c r="DJ308" s="33" t="str">
        <f>IF(DI308&gt;='PAINEL E TARGET'!$T$11,'PAINEL E TARGET'!$S$11,
IF(DI308&gt;='PAINEL E TARGET'!$T$12,'PAINEL E TARGET'!$S$12,
IF(DI308&gt;='PAINEL E TARGET'!$T$13,'PAINEL E TARGET'!$S$13,
IF(DI308&gt;='PAINEL E TARGET'!$T$14,'PAINEL E TARGET'!$S$14,
IF(DI308&gt;='PAINEL E TARGET'!$T$15,'PAINEL E TARGET'!$S$15,
IF(DI308&gt;='PAINEL E TARGET'!$T$16,'PAINEL E TARGET'!$S$16,
IF(DI308&gt;='PAINEL E TARGET'!$T$17,'PAINEL E TARGET'!$S$17,
IF(DI308&gt;='PAINEL E TARGET'!$T$18,'PAINEL E TARGET'!$S$18,'PAINEL E TARGET'!$S$19))))))))</f>
        <v>Não elegível</v>
      </c>
      <c r="DK308" s="17">
        <f>IFERROR(VLOOKUP($BW308,'PAINEL E TARGET'!$G$1:$Q$99,9,0),0)</f>
        <v>0.05</v>
      </c>
      <c r="DL308" s="17">
        <f>VLOOKUP(DJ308,'PAINEL E TARGET'!$S$10:$U$19,3,0)</f>
        <v>0</v>
      </c>
      <c r="DM308" s="16">
        <f t="shared" si="177"/>
        <v>0</v>
      </c>
      <c r="DN308" s="17">
        <f t="shared" si="163"/>
        <v>0.76900000000000002</v>
      </c>
      <c r="DO308" s="33" t="str">
        <f>IF(DN308&gt;='PAINEL E TARGET'!$T$11,'PAINEL E TARGET'!$S$11,
IF(DN308&gt;='PAINEL E TARGET'!$T$12,'PAINEL E TARGET'!$S$12,
IF(DN308&gt;='PAINEL E TARGET'!$T$13,'PAINEL E TARGET'!$S$13,
IF(DN308&gt;='PAINEL E TARGET'!$T$14,'PAINEL E TARGET'!$S$14,
IF(DN308&gt;='PAINEL E TARGET'!$T$15,'PAINEL E TARGET'!$S$15,
IF(DN308&gt;='PAINEL E TARGET'!$T$16,'PAINEL E TARGET'!$S$16,
IF(DN308&gt;='PAINEL E TARGET'!$T$17,'PAINEL E TARGET'!$S$17,
IF(DN308&gt;='PAINEL E TARGET'!$T$18,'PAINEL E TARGET'!$S$18,'PAINEL E TARGET'!$S$19))))))))</f>
        <v>Não elegível</v>
      </c>
      <c r="DP308" s="17">
        <f>IFERROR(VLOOKUP($BW308,'PAINEL E TARGET'!$G$1:$Q$99,10,0),0)</f>
        <v>0</v>
      </c>
      <c r="DQ308" s="17">
        <f>VLOOKUP(DO308,'PAINEL E TARGET'!$S$10:$U$19,3,0)</f>
        <v>0</v>
      </c>
      <c r="DR308" s="16">
        <f t="shared" si="178"/>
        <v>0</v>
      </c>
      <c r="DS308" s="17">
        <f t="shared" si="164"/>
        <v>0.98799999999999999</v>
      </c>
      <c r="DT308" s="16">
        <f>IF(DS308&gt;=1,VLOOKUP(BO308,'PAINEL E TARGET'!$S$1:$W$8,5,0),0)</f>
        <v>0</v>
      </c>
      <c r="DU308" s="16">
        <f t="shared" si="179"/>
        <v>1824</v>
      </c>
    </row>
    <row r="309" spans="2:125" s="32" customFormat="1" x14ac:dyDescent="0.2">
      <c r="B309" s="44">
        <v>43541</v>
      </c>
      <c r="C309" s="65">
        <v>1110</v>
      </c>
      <c r="D309" s="66" t="s">
        <v>313</v>
      </c>
      <c r="E309" s="65">
        <v>214</v>
      </c>
      <c r="F309" s="65" t="s">
        <v>1017</v>
      </c>
      <c r="G309" s="67">
        <v>6975504.6556772618</v>
      </c>
      <c r="H309" s="67">
        <v>3950880.808384418</v>
      </c>
      <c r="I309" s="67">
        <v>3212067.6000000006</v>
      </c>
      <c r="J309" s="68">
        <v>0.81300038036669331</v>
      </c>
      <c r="K309" s="67">
        <v>933238.90062043455</v>
      </c>
      <c r="L309" s="67">
        <v>2803762.424849845</v>
      </c>
      <c r="M309" s="67">
        <v>741397.5</v>
      </c>
      <c r="N309" s="67">
        <v>2377991.98</v>
      </c>
      <c r="O309" s="67">
        <v>6606707.8131035659</v>
      </c>
      <c r="P309" s="67" t="s">
        <v>1082</v>
      </c>
      <c r="Q309" s="67" t="s">
        <v>1082</v>
      </c>
      <c r="R309" s="67">
        <v>0</v>
      </c>
      <c r="S309" s="67">
        <v>0</v>
      </c>
      <c r="T309" s="68">
        <v>0.11250671685193744</v>
      </c>
      <c r="U309" s="68">
        <v>0.12784756201716757</v>
      </c>
      <c r="V309" s="68">
        <v>1.1363549270166615</v>
      </c>
      <c r="W309" s="67">
        <v>420437.74999999994</v>
      </c>
      <c r="X309" s="67">
        <v>398806.34</v>
      </c>
      <c r="Y309" s="68">
        <v>0.94855026695390721</v>
      </c>
      <c r="Z309" s="68">
        <v>0.18654185516304911</v>
      </c>
      <c r="AA309" s="68">
        <v>0.22450444052917698</v>
      </c>
      <c r="AB309" s="68">
        <v>1.2035070645831534</v>
      </c>
      <c r="AC309" s="67">
        <v>697107.15999999992</v>
      </c>
      <c r="AD309" s="67">
        <v>700316.79000000015</v>
      </c>
      <c r="AE309" s="68">
        <v>1.0046042132173771</v>
      </c>
      <c r="AF309" s="43">
        <v>80</v>
      </c>
      <c r="AG309" s="43">
        <v>76</v>
      </c>
      <c r="AH309" s="43">
        <v>119</v>
      </c>
      <c r="AI309" s="43">
        <v>79</v>
      </c>
      <c r="AJ309" s="67">
        <v>225397.58</v>
      </c>
      <c r="AK309" s="67">
        <v>189145.65</v>
      </c>
      <c r="AL309" s="68">
        <v>0.83916451099430622</v>
      </c>
      <c r="AM309" s="67">
        <v>68531.09</v>
      </c>
      <c r="AN309" s="67">
        <v>60721.939999999995</v>
      </c>
      <c r="AO309" s="68">
        <v>0.8860495287613257</v>
      </c>
      <c r="AP309" s="67">
        <v>54281.069999999992</v>
      </c>
      <c r="AQ309" s="67">
        <v>50322.41</v>
      </c>
      <c r="AR309" s="68">
        <v>0.92707107652815268</v>
      </c>
      <c r="AS309" s="67">
        <v>72228.009999999995</v>
      </c>
      <c r="AT309" s="67">
        <v>98616.34</v>
      </c>
      <c r="AU309" s="68">
        <v>1.3653475985286041</v>
      </c>
      <c r="AV309" s="43">
        <v>9317.64</v>
      </c>
      <c r="AW309" s="43">
        <v>10556.85</v>
      </c>
      <c r="AX309" s="69">
        <v>1.1329961234819119</v>
      </c>
      <c r="AY309" s="43">
        <v>933238.90062043455</v>
      </c>
      <c r="AZ309" s="43">
        <v>741397.5</v>
      </c>
      <c r="BA309" s="43">
        <v>98482.809101844512</v>
      </c>
      <c r="BB309" s="43">
        <v>93562.599999999991</v>
      </c>
      <c r="BC309" s="43">
        <v>1649419.9887187458</v>
      </c>
      <c r="BD309" s="43">
        <v>174470.96081581252</v>
      </c>
      <c r="BE309" s="43">
        <v>746990.05999999994</v>
      </c>
      <c r="BF309" s="43">
        <v>1238547.6599999997</v>
      </c>
      <c r="BG309" s="43">
        <v>16522</v>
      </c>
      <c r="BH309" s="43">
        <v>194</v>
      </c>
      <c r="BI309" s="44">
        <v>43173</v>
      </c>
      <c r="BJ309" s="44">
        <v>43541</v>
      </c>
      <c r="BK309" s="44">
        <v>43172</v>
      </c>
      <c r="BL309" s="43">
        <f t="shared" si="165"/>
        <v>3212067.6000000006</v>
      </c>
      <c r="BM309" s="43">
        <f t="shared" si="166"/>
        <v>3119389.48</v>
      </c>
      <c r="BO309" s="16" t="str">
        <f>IFERROR(VLOOKUP($C309,'PORTE LOJA'!A:B,2,0),"PORTE 1")</f>
        <v>PORTE 6</v>
      </c>
      <c r="BP309" s="16">
        <f>VLOOKUP(BO309,'PAINEL E TARGET'!$S$1:$W$8,3,0)</f>
        <v>4500</v>
      </c>
      <c r="BQ309" s="16">
        <f t="shared" si="144"/>
        <v>1</v>
      </c>
      <c r="BR309" s="16">
        <f t="shared" si="145"/>
        <v>1</v>
      </c>
      <c r="BS309" s="16">
        <f t="shared" si="146"/>
        <v>1</v>
      </c>
      <c r="BT309" s="16">
        <f t="shared" si="147"/>
        <v>1</v>
      </c>
      <c r="BU309" s="16">
        <f t="shared" si="148"/>
        <v>1</v>
      </c>
      <c r="BV309" s="16">
        <f t="shared" si="149"/>
        <v>1</v>
      </c>
      <c r="BW309" s="17" t="str">
        <f t="shared" si="167"/>
        <v>111111</v>
      </c>
      <c r="BY309" s="17">
        <f t="shared" si="150"/>
        <v>0.81299999999999994</v>
      </c>
      <c r="BZ309" s="17">
        <f t="shared" si="151"/>
        <v>0.83499999999999996</v>
      </c>
      <c r="CA309" s="17" t="str">
        <f t="shared" si="168"/>
        <v>Sem Retira</v>
      </c>
      <c r="CB309" s="17">
        <f t="shared" si="169"/>
        <v>0.83499999999999996</v>
      </c>
      <c r="CC309" s="33" t="str">
        <f>IF(CB309&gt;='PAINEL E TARGET'!$T$11,'PAINEL E TARGET'!$S$11,
IF(CB309&gt;='PAINEL E TARGET'!$T$12,'PAINEL E TARGET'!$S$12,
IF(CB309&gt;='PAINEL E TARGET'!$T$13,'PAINEL E TARGET'!$S$13,
IF(CB309&gt;='PAINEL E TARGET'!$T$14,'PAINEL E TARGET'!$S$14,
IF(CB309&gt;='PAINEL E TARGET'!$T$15,'PAINEL E TARGET'!$S$15,
IF(CB309&gt;='PAINEL E TARGET'!$T$16,'PAINEL E TARGET'!$S$16,
IF(CB309&gt;='PAINEL E TARGET'!$T$17,'PAINEL E TARGET'!$S$17,
IF(CB309&gt;='PAINEL E TARGET'!$T$18,'PAINEL E TARGET'!$S$18,'PAINEL E TARGET'!$S$19))))))))</f>
        <v>Não elegível</v>
      </c>
      <c r="CD309" s="17">
        <f>IFERROR(VLOOKUP($BW309,'PAINEL E TARGET'!$G$1:$Q$99,4,0),0)</f>
        <v>0.25</v>
      </c>
      <c r="CE309" s="17">
        <f>VLOOKUP(CC309,'PAINEL E TARGET'!$S$10:$U$19,3,0)</f>
        <v>0</v>
      </c>
      <c r="CF309" s="16">
        <f t="shared" si="170"/>
        <v>0</v>
      </c>
      <c r="CG309" s="17">
        <f t="shared" si="152"/>
        <v>0.83899999999999997</v>
      </c>
      <c r="CH309" s="17">
        <f t="shared" si="153"/>
        <v>0.88600000000000001</v>
      </c>
      <c r="CI309" s="17">
        <f t="shared" si="154"/>
        <v>0.92700000000000005</v>
      </c>
      <c r="CJ309" s="17">
        <f t="shared" si="155"/>
        <v>1.365</v>
      </c>
      <c r="CK309" s="17">
        <f t="shared" si="156"/>
        <v>1.133</v>
      </c>
      <c r="CL309" s="17">
        <f t="shared" si="157"/>
        <v>0.94899999999999995</v>
      </c>
      <c r="CM309" s="16">
        <f t="shared" si="158"/>
        <v>5</v>
      </c>
      <c r="CN309" s="17" t="str">
        <f t="shared" si="171"/>
        <v>ok</v>
      </c>
      <c r="CO309" s="17">
        <f t="shared" si="172"/>
        <v>0.94899999999999995</v>
      </c>
      <c r="CP309" s="33" t="str">
        <f>IF(CO309&gt;='PAINEL E TARGET'!$T$11,'PAINEL E TARGET'!$S$11,
IF(CO309&gt;='PAINEL E TARGET'!$T$12,'PAINEL E TARGET'!$S$12,
IF(CO309&gt;='PAINEL E TARGET'!$T$13,'PAINEL E TARGET'!$S$13,
IF(CO309&gt;='PAINEL E TARGET'!$T$14,'PAINEL E TARGET'!$S$14,
IF(CO309&gt;='PAINEL E TARGET'!$T$15,'PAINEL E TARGET'!$S$15,
IF(CO309&gt;='PAINEL E TARGET'!$T$16,'PAINEL E TARGET'!$S$16,
IF(CO309&gt;='PAINEL E TARGET'!$T$17,'PAINEL E TARGET'!$S$17,
IF(CO309&gt;='PAINEL E TARGET'!$T$18,'PAINEL E TARGET'!$S$18,'PAINEL E TARGET'!$S$19))))))))</f>
        <v>1. Fx de 90% a 99,9%</v>
      </c>
      <c r="CQ309" s="17">
        <f>IFERROR(VLOOKUP($BW309,'PAINEL E TARGET'!$G$1:$Q$99,5,0),0)</f>
        <v>0.25</v>
      </c>
      <c r="CR309" s="17">
        <f>VLOOKUP(CP309,'PAINEL E TARGET'!$S$10:$U$19,3,0)</f>
        <v>0.5</v>
      </c>
      <c r="CS309" s="16">
        <f t="shared" si="173"/>
        <v>562.5</v>
      </c>
      <c r="CT309" s="17">
        <f t="shared" si="159"/>
        <v>1.0049999999999999</v>
      </c>
      <c r="CU309" s="33" t="str">
        <f>IF(CT309&gt;='PAINEL E TARGET'!$T$11,'PAINEL E TARGET'!$S$11,
IF(CT309&gt;='PAINEL E TARGET'!$T$12,'PAINEL E TARGET'!$S$12,
IF(CT309&gt;='PAINEL E TARGET'!$T$13,'PAINEL E TARGET'!$S$13,
IF(CT309&gt;='PAINEL E TARGET'!$T$14,'PAINEL E TARGET'!$S$14,
IF(CT309&gt;='PAINEL E TARGET'!$T$15,'PAINEL E TARGET'!$S$15,
IF(CT309&gt;='PAINEL E TARGET'!$T$16,'PAINEL E TARGET'!$S$16,
IF(CT309&gt;='PAINEL E TARGET'!$T$17,'PAINEL E TARGET'!$S$17,
IF(CT309&gt;='PAINEL E TARGET'!$T$18,'PAINEL E TARGET'!$S$18,'PAINEL E TARGET'!$S$19))))))))</f>
        <v>2. Fx de 100% a 104,9%</v>
      </c>
      <c r="CV309" s="17">
        <f>IFERROR(VLOOKUP($BW309,'PAINEL E TARGET'!$G$1:$Q$99,6,0),0)</f>
        <v>0.2</v>
      </c>
      <c r="CW309" s="17">
        <f>VLOOKUP(CU309,'PAINEL E TARGET'!$S$10:$U$19,3,0)</f>
        <v>1</v>
      </c>
      <c r="CX309" s="16">
        <f t="shared" si="174"/>
        <v>900</v>
      </c>
      <c r="CY309" s="17">
        <f t="shared" si="160"/>
        <v>0.79400000000000004</v>
      </c>
      <c r="CZ309" s="33" t="str">
        <f>IF(CY309&gt;='PAINEL E TARGET'!$T$11,'PAINEL E TARGET'!$S$11,
IF(CY309&gt;='PAINEL E TARGET'!$T$12,'PAINEL E TARGET'!$S$12,
IF(CY309&gt;='PAINEL E TARGET'!$T$13,'PAINEL E TARGET'!$S$13,
IF(CY309&gt;='PAINEL E TARGET'!$T$14,'PAINEL E TARGET'!$S$14,
IF(CY309&gt;='PAINEL E TARGET'!$T$15,'PAINEL E TARGET'!$S$15,
IF(CY309&gt;='PAINEL E TARGET'!$T$16,'PAINEL E TARGET'!$S$16,
IF(CY309&gt;='PAINEL E TARGET'!$T$17,'PAINEL E TARGET'!$S$17,
IF(CY309&gt;='PAINEL E TARGET'!$T$18,'PAINEL E TARGET'!$S$18,'PAINEL E TARGET'!$S$19))))))))</f>
        <v>Não elegível</v>
      </c>
      <c r="DA309" s="17">
        <f>IFERROR(VLOOKUP($BW309,'PAINEL E TARGET'!$G$1:$Q$99,7,0),0)</f>
        <v>0.15</v>
      </c>
      <c r="DB309" s="17">
        <f>VLOOKUP(CZ309,'PAINEL E TARGET'!$S$10:$U$19,3,0)</f>
        <v>0</v>
      </c>
      <c r="DC309" s="16">
        <f t="shared" si="175"/>
        <v>0</v>
      </c>
      <c r="DD309" s="17">
        <f t="shared" si="161"/>
        <v>0.95</v>
      </c>
      <c r="DE309" s="33" t="str">
        <f>IF(DD309&gt;='PAINEL E TARGET'!$T$11,'PAINEL E TARGET'!$S$11,
IF(DD309&gt;='PAINEL E TARGET'!$T$12,'PAINEL E TARGET'!$S$12,
IF(DD309&gt;='PAINEL E TARGET'!$T$13,'PAINEL E TARGET'!$S$13,
IF(DD309&gt;='PAINEL E TARGET'!$T$14,'PAINEL E TARGET'!$S$14,
IF(DD309&gt;='PAINEL E TARGET'!$T$15,'PAINEL E TARGET'!$S$15,
IF(DD309&gt;='PAINEL E TARGET'!$T$16,'PAINEL E TARGET'!$S$16,
IF(DD309&gt;='PAINEL E TARGET'!$T$17,'PAINEL E TARGET'!$S$17,
IF(DD309&gt;='PAINEL E TARGET'!$T$18,'PAINEL E TARGET'!$S$18,'PAINEL E TARGET'!$S$19))))))))</f>
        <v>1. Fx de 90% a 99,9%</v>
      </c>
      <c r="DF309" s="17">
        <f>IFERROR(VLOOKUP($BW309,'PAINEL E TARGET'!$G$1:$Q$99,8,0),0)</f>
        <v>0.1</v>
      </c>
      <c r="DG309" s="17">
        <f>VLOOKUP(DE309,'PAINEL E TARGET'!$S$10:$U$19,3,0)</f>
        <v>0.5</v>
      </c>
      <c r="DH309" s="16">
        <f t="shared" si="176"/>
        <v>225</v>
      </c>
      <c r="DI309" s="17">
        <f t="shared" si="162"/>
        <v>0.66400000000000003</v>
      </c>
      <c r="DJ309" s="33" t="str">
        <f>IF(DI309&gt;='PAINEL E TARGET'!$T$11,'PAINEL E TARGET'!$S$11,
IF(DI309&gt;='PAINEL E TARGET'!$T$12,'PAINEL E TARGET'!$S$12,
IF(DI309&gt;='PAINEL E TARGET'!$T$13,'PAINEL E TARGET'!$S$13,
IF(DI309&gt;='PAINEL E TARGET'!$T$14,'PAINEL E TARGET'!$S$14,
IF(DI309&gt;='PAINEL E TARGET'!$T$15,'PAINEL E TARGET'!$S$15,
IF(DI309&gt;='PAINEL E TARGET'!$T$16,'PAINEL E TARGET'!$S$16,
IF(DI309&gt;='PAINEL E TARGET'!$T$17,'PAINEL E TARGET'!$S$17,
IF(DI309&gt;='PAINEL E TARGET'!$T$18,'PAINEL E TARGET'!$S$18,'PAINEL E TARGET'!$S$19))))))))</f>
        <v>Não elegível</v>
      </c>
      <c r="DK309" s="17">
        <f>IFERROR(VLOOKUP($BW309,'PAINEL E TARGET'!$G$1:$Q$99,9,0),0)</f>
        <v>0.05</v>
      </c>
      <c r="DL309" s="17">
        <f>VLOOKUP(DJ309,'PAINEL E TARGET'!$S$10:$U$19,3,0)</f>
        <v>0</v>
      </c>
      <c r="DM309" s="16">
        <f t="shared" si="177"/>
        <v>0</v>
      </c>
      <c r="DN309" s="17">
        <f t="shared" si="163"/>
        <v>1.133</v>
      </c>
      <c r="DO309" s="33" t="str">
        <f>IF(DN309&gt;='PAINEL E TARGET'!$T$11,'PAINEL E TARGET'!$S$11,
IF(DN309&gt;='PAINEL E TARGET'!$T$12,'PAINEL E TARGET'!$S$12,
IF(DN309&gt;='PAINEL E TARGET'!$T$13,'PAINEL E TARGET'!$S$13,
IF(DN309&gt;='PAINEL E TARGET'!$T$14,'PAINEL E TARGET'!$S$14,
IF(DN309&gt;='PAINEL E TARGET'!$T$15,'PAINEL E TARGET'!$S$15,
IF(DN309&gt;='PAINEL E TARGET'!$T$16,'PAINEL E TARGET'!$S$16,
IF(DN309&gt;='PAINEL E TARGET'!$T$17,'PAINEL E TARGET'!$S$17,
IF(DN309&gt;='PAINEL E TARGET'!$T$18,'PAINEL E TARGET'!$S$18,'PAINEL E TARGET'!$S$19))))))))</f>
        <v>4. Fx de 110% a 114,9%</v>
      </c>
      <c r="DP309" s="17">
        <f>IFERROR(VLOOKUP($BW309,'PAINEL E TARGET'!$G$1:$Q$99,10,0),0)</f>
        <v>0</v>
      </c>
      <c r="DQ309" s="17">
        <f>VLOOKUP(DO309,'PAINEL E TARGET'!$S$10:$U$19,3,0)</f>
        <v>1.2</v>
      </c>
      <c r="DR309" s="16">
        <f t="shared" si="178"/>
        <v>0</v>
      </c>
      <c r="DS309" s="17">
        <f t="shared" si="164"/>
        <v>0.95</v>
      </c>
      <c r="DT309" s="16">
        <f>IF(DS309&gt;=1,VLOOKUP(BO309,'PAINEL E TARGET'!$S$1:$W$8,5,0),0)</f>
        <v>0</v>
      </c>
      <c r="DU309" s="16">
        <f t="shared" si="179"/>
        <v>1687.5</v>
      </c>
    </row>
    <row r="310" spans="2:125" s="32" customFormat="1" x14ac:dyDescent="0.2">
      <c r="B310" s="44">
        <v>43541</v>
      </c>
      <c r="C310" s="65">
        <v>1111</v>
      </c>
      <c r="D310" s="66" t="s">
        <v>314</v>
      </c>
      <c r="E310" s="65">
        <v>416</v>
      </c>
      <c r="F310" s="65" t="s">
        <v>1020</v>
      </c>
      <c r="G310" s="67">
        <v>840628.84828762698</v>
      </c>
      <c r="H310" s="67">
        <v>423110.71093448182</v>
      </c>
      <c r="I310" s="67">
        <v>382531.14000000007</v>
      </c>
      <c r="J310" s="68">
        <v>0.90409230991846612</v>
      </c>
      <c r="K310" s="67">
        <v>141637.23022745614</v>
      </c>
      <c r="L310" s="67">
        <v>231531.39838784651</v>
      </c>
      <c r="M310" s="67">
        <v>122139.64</v>
      </c>
      <c r="N310" s="67">
        <v>248679.75000000003</v>
      </c>
      <c r="O310" s="67">
        <v>745898.75546759879</v>
      </c>
      <c r="P310" s="67" t="s">
        <v>1082</v>
      </c>
      <c r="Q310" s="67" t="s">
        <v>1082</v>
      </c>
      <c r="R310" s="67">
        <v>0</v>
      </c>
      <c r="S310" s="67">
        <v>1399</v>
      </c>
      <c r="T310" s="68">
        <v>0.10859677607513168</v>
      </c>
      <c r="U310" s="68">
        <v>0.12503334844491273</v>
      </c>
      <c r="V310" s="68">
        <v>1.1513541466314761</v>
      </c>
      <c r="W310" s="67">
        <v>40524.910000000003</v>
      </c>
      <c r="X310" s="67">
        <v>46364.789999999994</v>
      </c>
      <c r="Y310" s="68">
        <v>1.1441059338564845</v>
      </c>
      <c r="Z310" s="68">
        <v>0.11151859188812172</v>
      </c>
      <c r="AA310" s="68">
        <v>0.14714225164978564</v>
      </c>
      <c r="AB310" s="68">
        <v>1.31944144163336</v>
      </c>
      <c r="AC310" s="67">
        <v>41615.24</v>
      </c>
      <c r="AD310" s="67">
        <v>54563.200000000004</v>
      </c>
      <c r="AE310" s="68">
        <v>1.3111350553306915</v>
      </c>
      <c r="AF310" s="43">
        <v>80</v>
      </c>
      <c r="AG310" s="43">
        <v>76</v>
      </c>
      <c r="AH310" s="43">
        <v>11</v>
      </c>
      <c r="AI310" s="43">
        <v>13</v>
      </c>
      <c r="AJ310" s="67">
        <v>25959.879999999997</v>
      </c>
      <c r="AK310" s="67">
        <v>26311.5</v>
      </c>
      <c r="AL310" s="68">
        <v>1.0135447467399696</v>
      </c>
      <c r="AM310" s="67">
        <v>5188.2800000000007</v>
      </c>
      <c r="AN310" s="67">
        <v>5773.57</v>
      </c>
      <c r="AO310" s="68">
        <v>1.112810025673248</v>
      </c>
      <c r="AP310" s="67">
        <v>3035.08</v>
      </c>
      <c r="AQ310" s="67">
        <v>3823.84</v>
      </c>
      <c r="AR310" s="68">
        <v>1.259881123397077</v>
      </c>
      <c r="AS310" s="67">
        <v>6341.6699999999992</v>
      </c>
      <c r="AT310" s="67">
        <v>10455.879999999999</v>
      </c>
      <c r="AU310" s="68">
        <v>1.64875813468692</v>
      </c>
      <c r="AV310" s="43">
        <v>365.07</v>
      </c>
      <c r="AW310" s="43">
        <v>449.91</v>
      </c>
      <c r="AX310" s="69">
        <v>1.2323937874928097</v>
      </c>
      <c r="AY310" s="43">
        <v>141637.23022745614</v>
      </c>
      <c r="AZ310" s="43">
        <v>122139.64000000001</v>
      </c>
      <c r="BA310" s="43">
        <v>12258.195189977221</v>
      </c>
      <c r="BB310" s="43">
        <v>19159.199999999997</v>
      </c>
      <c r="BC310" s="43">
        <v>283190.72884988337</v>
      </c>
      <c r="BD310" s="43">
        <v>24508.512979167688</v>
      </c>
      <c r="BE310" s="43">
        <v>81384.740000000005</v>
      </c>
      <c r="BF310" s="43">
        <v>83574.439999999988</v>
      </c>
      <c r="BG310" s="43">
        <v>730.71</v>
      </c>
      <c r="BH310" s="43">
        <v>30</v>
      </c>
      <c r="BI310" s="44">
        <v>43173</v>
      </c>
      <c r="BJ310" s="44">
        <v>43541</v>
      </c>
      <c r="BK310" s="44">
        <v>43172</v>
      </c>
      <c r="BL310" s="43">
        <f t="shared" si="165"/>
        <v>383930.14000000007</v>
      </c>
      <c r="BM310" s="43">
        <f t="shared" si="166"/>
        <v>372218.39</v>
      </c>
      <c r="BO310" s="16" t="str">
        <f>IFERROR(VLOOKUP($C310,'PORTE LOJA'!A:B,2,0),"PORTE 1")</f>
        <v>PORTE 1</v>
      </c>
      <c r="BP310" s="16">
        <f>VLOOKUP(BO310,'PAINEL E TARGET'!$S$1:$W$8,3,0)</f>
        <v>1650</v>
      </c>
      <c r="BQ310" s="16">
        <f t="shared" si="144"/>
        <v>1</v>
      </c>
      <c r="BR310" s="16">
        <f t="shared" si="145"/>
        <v>1</v>
      </c>
      <c r="BS310" s="16">
        <f t="shared" si="146"/>
        <v>1</v>
      </c>
      <c r="BT310" s="16">
        <f t="shared" si="147"/>
        <v>1</v>
      </c>
      <c r="BU310" s="16">
        <f t="shared" si="148"/>
        <v>1</v>
      </c>
      <c r="BV310" s="16">
        <f t="shared" si="149"/>
        <v>1</v>
      </c>
      <c r="BW310" s="17" t="str">
        <f t="shared" si="167"/>
        <v>111111</v>
      </c>
      <c r="BY310" s="17">
        <f t="shared" si="150"/>
        <v>0.90700000000000003</v>
      </c>
      <c r="BZ310" s="17">
        <f t="shared" si="151"/>
        <v>0.997</v>
      </c>
      <c r="CA310" s="17" t="str">
        <f t="shared" si="168"/>
        <v>Sem Retira</v>
      </c>
      <c r="CB310" s="17">
        <f t="shared" si="169"/>
        <v>0.997</v>
      </c>
      <c r="CC310" s="33" t="str">
        <f>IF(CB310&gt;='PAINEL E TARGET'!$T$11,'PAINEL E TARGET'!$S$11,
IF(CB310&gt;='PAINEL E TARGET'!$T$12,'PAINEL E TARGET'!$S$12,
IF(CB310&gt;='PAINEL E TARGET'!$T$13,'PAINEL E TARGET'!$S$13,
IF(CB310&gt;='PAINEL E TARGET'!$T$14,'PAINEL E TARGET'!$S$14,
IF(CB310&gt;='PAINEL E TARGET'!$T$15,'PAINEL E TARGET'!$S$15,
IF(CB310&gt;='PAINEL E TARGET'!$T$16,'PAINEL E TARGET'!$S$16,
IF(CB310&gt;='PAINEL E TARGET'!$T$17,'PAINEL E TARGET'!$S$17,
IF(CB310&gt;='PAINEL E TARGET'!$T$18,'PAINEL E TARGET'!$S$18,'PAINEL E TARGET'!$S$19))))))))</f>
        <v>1. Fx de 90% a 99,9%</v>
      </c>
      <c r="CD310" s="17">
        <f>IFERROR(VLOOKUP($BW310,'PAINEL E TARGET'!$G$1:$Q$99,4,0),0)</f>
        <v>0.25</v>
      </c>
      <c r="CE310" s="17">
        <f>VLOOKUP(CC310,'PAINEL E TARGET'!$S$10:$U$19,3,0)</f>
        <v>0.5</v>
      </c>
      <c r="CF310" s="16">
        <f t="shared" si="170"/>
        <v>206.25</v>
      </c>
      <c r="CG310" s="17">
        <f t="shared" si="152"/>
        <v>1.014</v>
      </c>
      <c r="CH310" s="17">
        <f t="shared" si="153"/>
        <v>1.113</v>
      </c>
      <c r="CI310" s="17">
        <f t="shared" si="154"/>
        <v>1.26</v>
      </c>
      <c r="CJ310" s="17">
        <f t="shared" si="155"/>
        <v>1.649</v>
      </c>
      <c r="CK310" s="17">
        <f t="shared" si="156"/>
        <v>1.232</v>
      </c>
      <c r="CL310" s="17">
        <f t="shared" si="157"/>
        <v>1.1439999999999999</v>
      </c>
      <c r="CM310" s="16">
        <f t="shared" si="158"/>
        <v>5</v>
      </c>
      <c r="CN310" s="17" t="str">
        <f t="shared" si="171"/>
        <v>ok</v>
      </c>
      <c r="CO310" s="17">
        <f t="shared" si="172"/>
        <v>1.1439999999999999</v>
      </c>
      <c r="CP310" s="33" t="str">
        <f>IF(CO310&gt;='PAINEL E TARGET'!$T$11,'PAINEL E TARGET'!$S$11,
IF(CO310&gt;='PAINEL E TARGET'!$T$12,'PAINEL E TARGET'!$S$12,
IF(CO310&gt;='PAINEL E TARGET'!$T$13,'PAINEL E TARGET'!$S$13,
IF(CO310&gt;='PAINEL E TARGET'!$T$14,'PAINEL E TARGET'!$S$14,
IF(CO310&gt;='PAINEL E TARGET'!$T$15,'PAINEL E TARGET'!$S$15,
IF(CO310&gt;='PAINEL E TARGET'!$T$16,'PAINEL E TARGET'!$S$16,
IF(CO310&gt;='PAINEL E TARGET'!$T$17,'PAINEL E TARGET'!$S$17,
IF(CO310&gt;='PAINEL E TARGET'!$T$18,'PAINEL E TARGET'!$S$18,'PAINEL E TARGET'!$S$19))))))))</f>
        <v>4. Fx de 110% a 114,9%</v>
      </c>
      <c r="CQ310" s="17">
        <f>IFERROR(VLOOKUP($BW310,'PAINEL E TARGET'!$G$1:$Q$99,5,0),0)</f>
        <v>0.25</v>
      </c>
      <c r="CR310" s="17">
        <f>VLOOKUP(CP310,'PAINEL E TARGET'!$S$10:$U$19,3,0)</f>
        <v>1.2</v>
      </c>
      <c r="CS310" s="16">
        <f t="shared" si="173"/>
        <v>495</v>
      </c>
      <c r="CT310" s="17">
        <f t="shared" si="159"/>
        <v>1.3109999999999999</v>
      </c>
      <c r="CU310" s="33" t="str">
        <f>IF(CT310&gt;='PAINEL E TARGET'!$T$11,'PAINEL E TARGET'!$S$11,
IF(CT310&gt;='PAINEL E TARGET'!$T$12,'PAINEL E TARGET'!$S$12,
IF(CT310&gt;='PAINEL E TARGET'!$T$13,'PAINEL E TARGET'!$S$13,
IF(CT310&gt;='PAINEL E TARGET'!$T$14,'PAINEL E TARGET'!$S$14,
IF(CT310&gt;='PAINEL E TARGET'!$T$15,'PAINEL E TARGET'!$S$15,
IF(CT310&gt;='PAINEL E TARGET'!$T$16,'PAINEL E TARGET'!$S$16,
IF(CT310&gt;='PAINEL E TARGET'!$T$17,'PAINEL E TARGET'!$S$17,
IF(CT310&gt;='PAINEL E TARGET'!$T$18,'PAINEL E TARGET'!$S$18,'PAINEL E TARGET'!$S$19))))))))</f>
        <v>8. Fx de 130% ou mais</v>
      </c>
      <c r="CV310" s="17">
        <f>IFERROR(VLOOKUP($BW310,'PAINEL E TARGET'!$G$1:$Q$99,6,0),0)</f>
        <v>0.2</v>
      </c>
      <c r="CW310" s="17">
        <f>VLOOKUP(CU310,'PAINEL E TARGET'!$S$10:$U$19,3,0)</f>
        <v>1.6</v>
      </c>
      <c r="CX310" s="16">
        <f t="shared" si="174"/>
        <v>528.00000000000011</v>
      </c>
      <c r="CY310" s="17">
        <f t="shared" si="160"/>
        <v>0.86199999999999999</v>
      </c>
      <c r="CZ310" s="33" t="str">
        <f>IF(CY310&gt;='PAINEL E TARGET'!$T$11,'PAINEL E TARGET'!$S$11,
IF(CY310&gt;='PAINEL E TARGET'!$T$12,'PAINEL E TARGET'!$S$12,
IF(CY310&gt;='PAINEL E TARGET'!$T$13,'PAINEL E TARGET'!$S$13,
IF(CY310&gt;='PAINEL E TARGET'!$T$14,'PAINEL E TARGET'!$S$14,
IF(CY310&gt;='PAINEL E TARGET'!$T$15,'PAINEL E TARGET'!$S$15,
IF(CY310&gt;='PAINEL E TARGET'!$T$16,'PAINEL E TARGET'!$S$16,
IF(CY310&gt;='PAINEL E TARGET'!$T$17,'PAINEL E TARGET'!$S$17,
IF(CY310&gt;='PAINEL E TARGET'!$T$18,'PAINEL E TARGET'!$S$18,'PAINEL E TARGET'!$S$19))))))))</f>
        <v>Não elegível</v>
      </c>
      <c r="DA310" s="17">
        <f>IFERROR(VLOOKUP($BW310,'PAINEL E TARGET'!$G$1:$Q$99,7,0),0)</f>
        <v>0.15</v>
      </c>
      <c r="DB310" s="17">
        <f>VLOOKUP(CZ310,'PAINEL E TARGET'!$S$10:$U$19,3,0)</f>
        <v>0</v>
      </c>
      <c r="DC310" s="16">
        <f t="shared" si="175"/>
        <v>0</v>
      </c>
      <c r="DD310" s="17">
        <f t="shared" si="161"/>
        <v>1.5629999999999999</v>
      </c>
      <c r="DE310" s="33" t="str">
        <f>IF(DD310&gt;='PAINEL E TARGET'!$T$11,'PAINEL E TARGET'!$S$11,
IF(DD310&gt;='PAINEL E TARGET'!$T$12,'PAINEL E TARGET'!$S$12,
IF(DD310&gt;='PAINEL E TARGET'!$T$13,'PAINEL E TARGET'!$S$13,
IF(DD310&gt;='PAINEL E TARGET'!$T$14,'PAINEL E TARGET'!$S$14,
IF(DD310&gt;='PAINEL E TARGET'!$T$15,'PAINEL E TARGET'!$S$15,
IF(DD310&gt;='PAINEL E TARGET'!$T$16,'PAINEL E TARGET'!$S$16,
IF(DD310&gt;='PAINEL E TARGET'!$T$17,'PAINEL E TARGET'!$S$17,
IF(DD310&gt;='PAINEL E TARGET'!$T$18,'PAINEL E TARGET'!$S$18,'PAINEL E TARGET'!$S$19))))))))</f>
        <v>8. Fx de 130% ou mais</v>
      </c>
      <c r="DF310" s="17">
        <f>IFERROR(VLOOKUP($BW310,'PAINEL E TARGET'!$G$1:$Q$99,8,0),0)</f>
        <v>0.1</v>
      </c>
      <c r="DG310" s="17">
        <f>VLOOKUP(DE310,'PAINEL E TARGET'!$S$10:$U$19,3,0)</f>
        <v>1.6</v>
      </c>
      <c r="DH310" s="16">
        <f t="shared" si="176"/>
        <v>264.00000000000006</v>
      </c>
      <c r="DI310" s="17">
        <f t="shared" si="162"/>
        <v>1.1819999999999999</v>
      </c>
      <c r="DJ310" s="33" t="str">
        <f>IF(DI310&gt;='PAINEL E TARGET'!$T$11,'PAINEL E TARGET'!$S$11,
IF(DI310&gt;='PAINEL E TARGET'!$T$12,'PAINEL E TARGET'!$S$12,
IF(DI310&gt;='PAINEL E TARGET'!$T$13,'PAINEL E TARGET'!$S$13,
IF(DI310&gt;='PAINEL E TARGET'!$T$14,'PAINEL E TARGET'!$S$14,
IF(DI310&gt;='PAINEL E TARGET'!$T$15,'PAINEL E TARGET'!$S$15,
IF(DI310&gt;='PAINEL E TARGET'!$T$16,'PAINEL E TARGET'!$S$16,
IF(DI310&gt;='PAINEL E TARGET'!$T$17,'PAINEL E TARGET'!$S$17,
IF(DI310&gt;='PAINEL E TARGET'!$T$18,'PAINEL E TARGET'!$S$18,'PAINEL E TARGET'!$S$19))))))))</f>
        <v>5. Fx de 115% a 119,9%</v>
      </c>
      <c r="DK310" s="17">
        <f>IFERROR(VLOOKUP($BW310,'PAINEL E TARGET'!$G$1:$Q$99,9,0),0)</f>
        <v>0.05</v>
      </c>
      <c r="DL310" s="17">
        <f>VLOOKUP(DJ310,'PAINEL E TARGET'!$S$10:$U$19,3,0)</f>
        <v>1.3</v>
      </c>
      <c r="DM310" s="16">
        <f t="shared" si="177"/>
        <v>107.25</v>
      </c>
      <c r="DN310" s="17">
        <f t="shared" si="163"/>
        <v>1.232</v>
      </c>
      <c r="DO310" s="33" t="str">
        <f>IF(DN310&gt;='PAINEL E TARGET'!$T$11,'PAINEL E TARGET'!$S$11,
IF(DN310&gt;='PAINEL E TARGET'!$T$12,'PAINEL E TARGET'!$S$12,
IF(DN310&gt;='PAINEL E TARGET'!$T$13,'PAINEL E TARGET'!$S$13,
IF(DN310&gt;='PAINEL E TARGET'!$T$14,'PAINEL E TARGET'!$S$14,
IF(DN310&gt;='PAINEL E TARGET'!$T$15,'PAINEL E TARGET'!$S$15,
IF(DN310&gt;='PAINEL E TARGET'!$T$16,'PAINEL E TARGET'!$S$16,
IF(DN310&gt;='PAINEL E TARGET'!$T$17,'PAINEL E TARGET'!$S$17,
IF(DN310&gt;='PAINEL E TARGET'!$T$18,'PAINEL E TARGET'!$S$18,'PAINEL E TARGET'!$S$19))))))))</f>
        <v>6. Fx de 120% a 124,9%</v>
      </c>
      <c r="DP310" s="17">
        <f>IFERROR(VLOOKUP($BW310,'PAINEL E TARGET'!$G$1:$Q$99,10,0),0)</f>
        <v>0</v>
      </c>
      <c r="DQ310" s="17">
        <f>VLOOKUP(DO310,'PAINEL E TARGET'!$S$10:$U$19,3,0)</f>
        <v>1.4</v>
      </c>
      <c r="DR310" s="16">
        <f t="shared" si="178"/>
        <v>0</v>
      </c>
      <c r="DS310" s="17">
        <f t="shared" si="164"/>
        <v>0.95</v>
      </c>
      <c r="DT310" s="16">
        <f>IF(DS310&gt;=1,VLOOKUP(BO310,'PAINEL E TARGET'!$S$1:$W$8,5,0),0)</f>
        <v>0</v>
      </c>
      <c r="DU310" s="16">
        <f t="shared" si="179"/>
        <v>1600.5</v>
      </c>
    </row>
    <row r="311" spans="2:125" s="32" customFormat="1" x14ac:dyDescent="0.2">
      <c r="B311" s="44">
        <v>43541</v>
      </c>
      <c r="C311" s="65">
        <v>1112</v>
      </c>
      <c r="D311" s="66" t="s">
        <v>315</v>
      </c>
      <c r="E311" s="65">
        <v>612</v>
      </c>
      <c r="F311" s="65" t="s">
        <v>1019</v>
      </c>
      <c r="G311" s="67">
        <v>1760387.3343994359</v>
      </c>
      <c r="H311" s="67">
        <v>953515.31535266165</v>
      </c>
      <c r="I311" s="67">
        <v>1028392.6999999998</v>
      </c>
      <c r="J311" s="68">
        <v>1.0785277209938096</v>
      </c>
      <c r="K311" s="67">
        <v>93294.351370586563</v>
      </c>
      <c r="L311" s="67">
        <v>753384.09610033943</v>
      </c>
      <c r="M311" s="67">
        <v>74539.600000000006</v>
      </c>
      <c r="N311" s="67">
        <v>908940.46</v>
      </c>
      <c r="O311" s="67">
        <v>1566346.8606493077</v>
      </c>
      <c r="P311" s="67" t="s">
        <v>1082</v>
      </c>
      <c r="Q311" s="67" t="s">
        <v>1082</v>
      </c>
      <c r="R311" s="67">
        <v>0</v>
      </c>
      <c r="S311" s="67">
        <v>0</v>
      </c>
      <c r="T311" s="68">
        <v>7.4984488136719887E-2</v>
      </c>
      <c r="U311" s="68">
        <v>7.121148953441922E-2</v>
      </c>
      <c r="V311" s="68">
        <v>0.94968294515231833</v>
      </c>
      <c r="W311" s="67">
        <v>63487.750000000007</v>
      </c>
      <c r="X311" s="67">
        <v>70035.08</v>
      </c>
      <c r="Y311" s="68">
        <v>1.1031274537213871</v>
      </c>
      <c r="Z311" s="68">
        <v>3.8963009036713243E-2</v>
      </c>
      <c r="AA311" s="68">
        <v>4.2849430012846412E-2</v>
      </c>
      <c r="AB311" s="68">
        <v>1.0997464280151246</v>
      </c>
      <c r="AC311" s="67">
        <v>32989.14</v>
      </c>
      <c r="AD311" s="67">
        <v>42141.56</v>
      </c>
      <c r="AE311" s="68">
        <v>1.2774373627199738</v>
      </c>
      <c r="AF311" s="43">
        <v>80</v>
      </c>
      <c r="AG311" s="43">
        <v>79</v>
      </c>
      <c r="AH311" s="43">
        <v>15</v>
      </c>
      <c r="AI311" s="43">
        <v>25</v>
      </c>
      <c r="AJ311" s="67">
        <v>43097.649999999994</v>
      </c>
      <c r="AK311" s="67">
        <v>55505.5</v>
      </c>
      <c r="AL311" s="68">
        <v>1.2879008484221299</v>
      </c>
      <c r="AM311" s="67">
        <v>2544.3700000000003</v>
      </c>
      <c r="AN311" s="67">
        <v>4844.2</v>
      </c>
      <c r="AO311" s="68">
        <v>1.9038897644603572</v>
      </c>
      <c r="AP311" s="67">
        <v>0</v>
      </c>
      <c r="AQ311" s="67">
        <v>2033.8899999999999</v>
      </c>
      <c r="AR311" s="68">
        <v>0</v>
      </c>
      <c r="AS311" s="67">
        <v>17845.73</v>
      </c>
      <c r="AT311" s="67">
        <v>7651.49</v>
      </c>
      <c r="AU311" s="68">
        <v>0.42875746747261112</v>
      </c>
      <c r="AV311" s="43">
        <v>733.34</v>
      </c>
      <c r="AW311" s="43">
        <v>819.80000000000007</v>
      </c>
      <c r="AX311" s="69">
        <v>1.1178989281915619</v>
      </c>
      <c r="AY311" s="43">
        <v>93294.351370586563</v>
      </c>
      <c r="AZ311" s="43">
        <v>74539.599999999991</v>
      </c>
      <c r="BA311" s="43">
        <v>18157.873777628669</v>
      </c>
      <c r="BB311" s="43">
        <v>20466.39</v>
      </c>
      <c r="BC311" s="43">
        <v>172033.22264640094</v>
      </c>
      <c r="BD311" s="43">
        <v>33661.701891260149</v>
      </c>
      <c r="BE311" s="43">
        <v>118597.28000000003</v>
      </c>
      <c r="BF311" s="43">
        <v>61624.86</v>
      </c>
      <c r="BG311" s="43">
        <v>1365.8899999999999</v>
      </c>
      <c r="BH311" s="43">
        <v>39</v>
      </c>
      <c r="BI311" s="44">
        <v>43173</v>
      </c>
      <c r="BJ311" s="44">
        <v>43541</v>
      </c>
      <c r="BK311" s="44">
        <v>43172</v>
      </c>
      <c r="BL311" s="43">
        <f t="shared" si="165"/>
        <v>1028392.6999999998</v>
      </c>
      <c r="BM311" s="43">
        <f t="shared" si="166"/>
        <v>983480.05999999994</v>
      </c>
      <c r="BO311" s="16" t="str">
        <f>IFERROR(VLOOKUP($C311,'PORTE LOJA'!A:B,2,0),"PORTE 1")</f>
        <v>PORTE 3</v>
      </c>
      <c r="BP311" s="16">
        <f>VLOOKUP(BO311,'PAINEL E TARGET'!$S$1:$W$8,3,0)</f>
        <v>2400</v>
      </c>
      <c r="BQ311" s="16">
        <f t="shared" si="144"/>
        <v>1</v>
      </c>
      <c r="BR311" s="16">
        <f t="shared" si="145"/>
        <v>1</v>
      </c>
      <c r="BS311" s="16">
        <f t="shared" si="146"/>
        <v>1</v>
      </c>
      <c r="BT311" s="16">
        <f t="shared" si="147"/>
        <v>1</v>
      </c>
      <c r="BU311" s="16">
        <f t="shared" si="148"/>
        <v>1</v>
      </c>
      <c r="BV311" s="16">
        <f t="shared" si="149"/>
        <v>1</v>
      </c>
      <c r="BW311" s="17" t="str">
        <f t="shared" si="167"/>
        <v>111111</v>
      </c>
      <c r="BY311" s="17">
        <f t="shared" si="150"/>
        <v>1.079</v>
      </c>
      <c r="BZ311" s="17">
        <f t="shared" si="151"/>
        <v>1.1619999999999999</v>
      </c>
      <c r="CA311" s="17" t="str">
        <f t="shared" si="168"/>
        <v>Sem Retira</v>
      </c>
      <c r="CB311" s="17">
        <f t="shared" si="169"/>
        <v>1.1619999999999999</v>
      </c>
      <c r="CC311" s="33" t="str">
        <f>IF(CB311&gt;='PAINEL E TARGET'!$T$11,'PAINEL E TARGET'!$S$11,
IF(CB311&gt;='PAINEL E TARGET'!$T$12,'PAINEL E TARGET'!$S$12,
IF(CB311&gt;='PAINEL E TARGET'!$T$13,'PAINEL E TARGET'!$S$13,
IF(CB311&gt;='PAINEL E TARGET'!$T$14,'PAINEL E TARGET'!$S$14,
IF(CB311&gt;='PAINEL E TARGET'!$T$15,'PAINEL E TARGET'!$S$15,
IF(CB311&gt;='PAINEL E TARGET'!$T$16,'PAINEL E TARGET'!$S$16,
IF(CB311&gt;='PAINEL E TARGET'!$T$17,'PAINEL E TARGET'!$S$17,
IF(CB311&gt;='PAINEL E TARGET'!$T$18,'PAINEL E TARGET'!$S$18,'PAINEL E TARGET'!$S$19))))))))</f>
        <v>5. Fx de 115% a 119,9%</v>
      </c>
      <c r="CD311" s="17">
        <f>IFERROR(VLOOKUP($BW311,'PAINEL E TARGET'!$G$1:$Q$99,4,0),0)</f>
        <v>0.25</v>
      </c>
      <c r="CE311" s="17">
        <f>VLOOKUP(CC311,'PAINEL E TARGET'!$S$10:$U$19,3,0)</f>
        <v>1.3</v>
      </c>
      <c r="CF311" s="16">
        <f t="shared" si="170"/>
        <v>780</v>
      </c>
      <c r="CG311" s="17">
        <f t="shared" si="152"/>
        <v>1.288</v>
      </c>
      <c r="CH311" s="17">
        <f t="shared" si="153"/>
        <v>1.9039999999999999</v>
      </c>
      <c r="CI311" s="17" t="str">
        <f t="shared" si="154"/>
        <v>sem meta</v>
      </c>
      <c r="CJ311" s="17">
        <f t="shared" si="155"/>
        <v>0.42899999999999999</v>
      </c>
      <c r="CK311" s="17">
        <f t="shared" si="156"/>
        <v>1.1180000000000001</v>
      </c>
      <c r="CL311" s="17">
        <f t="shared" si="157"/>
        <v>1.103</v>
      </c>
      <c r="CM311" s="16">
        <f t="shared" si="158"/>
        <v>4</v>
      </c>
      <c r="CN311" s="17" t="str">
        <f t="shared" si="171"/>
        <v>não ok</v>
      </c>
      <c r="CO311" s="17">
        <f t="shared" si="172"/>
        <v>0</v>
      </c>
      <c r="CP311" s="33" t="str">
        <f>IF(CO311&gt;='PAINEL E TARGET'!$T$11,'PAINEL E TARGET'!$S$11,
IF(CO311&gt;='PAINEL E TARGET'!$T$12,'PAINEL E TARGET'!$S$12,
IF(CO311&gt;='PAINEL E TARGET'!$T$13,'PAINEL E TARGET'!$S$13,
IF(CO311&gt;='PAINEL E TARGET'!$T$14,'PAINEL E TARGET'!$S$14,
IF(CO311&gt;='PAINEL E TARGET'!$T$15,'PAINEL E TARGET'!$S$15,
IF(CO311&gt;='PAINEL E TARGET'!$T$16,'PAINEL E TARGET'!$S$16,
IF(CO311&gt;='PAINEL E TARGET'!$T$17,'PAINEL E TARGET'!$S$17,
IF(CO311&gt;='PAINEL E TARGET'!$T$18,'PAINEL E TARGET'!$S$18,'PAINEL E TARGET'!$S$19))))))))</f>
        <v>Não elegível</v>
      </c>
      <c r="CQ311" s="17">
        <f>IFERROR(VLOOKUP($BW311,'PAINEL E TARGET'!$G$1:$Q$99,5,0),0)</f>
        <v>0.25</v>
      </c>
      <c r="CR311" s="17">
        <f>VLOOKUP(CP311,'PAINEL E TARGET'!$S$10:$U$19,3,0)</f>
        <v>0</v>
      </c>
      <c r="CS311" s="16">
        <f t="shared" si="173"/>
        <v>0</v>
      </c>
      <c r="CT311" s="17">
        <f t="shared" si="159"/>
        <v>1.2769999999999999</v>
      </c>
      <c r="CU311" s="33" t="str">
        <f>IF(CT311&gt;='PAINEL E TARGET'!$T$11,'PAINEL E TARGET'!$S$11,
IF(CT311&gt;='PAINEL E TARGET'!$T$12,'PAINEL E TARGET'!$S$12,
IF(CT311&gt;='PAINEL E TARGET'!$T$13,'PAINEL E TARGET'!$S$13,
IF(CT311&gt;='PAINEL E TARGET'!$T$14,'PAINEL E TARGET'!$S$14,
IF(CT311&gt;='PAINEL E TARGET'!$T$15,'PAINEL E TARGET'!$S$15,
IF(CT311&gt;='PAINEL E TARGET'!$T$16,'PAINEL E TARGET'!$S$16,
IF(CT311&gt;='PAINEL E TARGET'!$T$17,'PAINEL E TARGET'!$S$17,
IF(CT311&gt;='PAINEL E TARGET'!$T$18,'PAINEL E TARGET'!$S$18,'PAINEL E TARGET'!$S$19))))))))</f>
        <v>7. Fx de 125% a 129,9%</v>
      </c>
      <c r="CV311" s="17">
        <f>IFERROR(VLOOKUP($BW311,'PAINEL E TARGET'!$G$1:$Q$99,6,0),0)</f>
        <v>0.2</v>
      </c>
      <c r="CW311" s="17">
        <f>VLOOKUP(CU311,'PAINEL E TARGET'!$S$10:$U$19,3,0)</f>
        <v>1.5</v>
      </c>
      <c r="CX311" s="16">
        <f t="shared" si="174"/>
        <v>720.00000000000011</v>
      </c>
      <c r="CY311" s="17">
        <f t="shared" si="160"/>
        <v>0.79900000000000004</v>
      </c>
      <c r="CZ311" s="33" t="str">
        <f>IF(CY311&gt;='PAINEL E TARGET'!$T$11,'PAINEL E TARGET'!$S$11,
IF(CY311&gt;='PAINEL E TARGET'!$T$12,'PAINEL E TARGET'!$S$12,
IF(CY311&gt;='PAINEL E TARGET'!$T$13,'PAINEL E TARGET'!$S$13,
IF(CY311&gt;='PAINEL E TARGET'!$T$14,'PAINEL E TARGET'!$S$14,
IF(CY311&gt;='PAINEL E TARGET'!$T$15,'PAINEL E TARGET'!$S$15,
IF(CY311&gt;='PAINEL E TARGET'!$T$16,'PAINEL E TARGET'!$S$16,
IF(CY311&gt;='PAINEL E TARGET'!$T$17,'PAINEL E TARGET'!$S$17,
IF(CY311&gt;='PAINEL E TARGET'!$T$18,'PAINEL E TARGET'!$S$18,'PAINEL E TARGET'!$S$19))))))))</f>
        <v>Não elegível</v>
      </c>
      <c r="DA311" s="17">
        <f>IFERROR(VLOOKUP($BW311,'PAINEL E TARGET'!$G$1:$Q$99,7,0),0)</f>
        <v>0.15</v>
      </c>
      <c r="DB311" s="17">
        <f>VLOOKUP(CZ311,'PAINEL E TARGET'!$S$10:$U$19,3,0)</f>
        <v>0</v>
      </c>
      <c r="DC311" s="16">
        <f t="shared" si="175"/>
        <v>0</v>
      </c>
      <c r="DD311" s="17">
        <f t="shared" si="161"/>
        <v>1.127</v>
      </c>
      <c r="DE311" s="33" t="str">
        <f>IF(DD311&gt;='PAINEL E TARGET'!$T$11,'PAINEL E TARGET'!$S$11,
IF(DD311&gt;='PAINEL E TARGET'!$T$12,'PAINEL E TARGET'!$S$12,
IF(DD311&gt;='PAINEL E TARGET'!$T$13,'PAINEL E TARGET'!$S$13,
IF(DD311&gt;='PAINEL E TARGET'!$T$14,'PAINEL E TARGET'!$S$14,
IF(DD311&gt;='PAINEL E TARGET'!$T$15,'PAINEL E TARGET'!$S$15,
IF(DD311&gt;='PAINEL E TARGET'!$T$16,'PAINEL E TARGET'!$S$16,
IF(DD311&gt;='PAINEL E TARGET'!$T$17,'PAINEL E TARGET'!$S$17,
IF(DD311&gt;='PAINEL E TARGET'!$T$18,'PAINEL E TARGET'!$S$18,'PAINEL E TARGET'!$S$19))))))))</f>
        <v>4. Fx de 110% a 114,9%</v>
      </c>
      <c r="DF311" s="17">
        <f>IFERROR(VLOOKUP($BW311,'PAINEL E TARGET'!$G$1:$Q$99,8,0),0)</f>
        <v>0.1</v>
      </c>
      <c r="DG311" s="17">
        <f>VLOOKUP(DE311,'PAINEL E TARGET'!$S$10:$U$19,3,0)</f>
        <v>1.2</v>
      </c>
      <c r="DH311" s="16">
        <f t="shared" si="176"/>
        <v>288</v>
      </c>
      <c r="DI311" s="17">
        <f t="shared" si="162"/>
        <v>1.667</v>
      </c>
      <c r="DJ311" s="33" t="str">
        <f>IF(DI311&gt;='PAINEL E TARGET'!$T$11,'PAINEL E TARGET'!$S$11,
IF(DI311&gt;='PAINEL E TARGET'!$T$12,'PAINEL E TARGET'!$S$12,
IF(DI311&gt;='PAINEL E TARGET'!$T$13,'PAINEL E TARGET'!$S$13,
IF(DI311&gt;='PAINEL E TARGET'!$T$14,'PAINEL E TARGET'!$S$14,
IF(DI311&gt;='PAINEL E TARGET'!$T$15,'PAINEL E TARGET'!$S$15,
IF(DI311&gt;='PAINEL E TARGET'!$T$16,'PAINEL E TARGET'!$S$16,
IF(DI311&gt;='PAINEL E TARGET'!$T$17,'PAINEL E TARGET'!$S$17,
IF(DI311&gt;='PAINEL E TARGET'!$T$18,'PAINEL E TARGET'!$S$18,'PAINEL E TARGET'!$S$19))))))))</f>
        <v>8. Fx de 130% ou mais</v>
      </c>
      <c r="DK311" s="17">
        <f>IFERROR(VLOOKUP($BW311,'PAINEL E TARGET'!$G$1:$Q$99,9,0),0)</f>
        <v>0.05</v>
      </c>
      <c r="DL311" s="17">
        <f>VLOOKUP(DJ311,'PAINEL E TARGET'!$S$10:$U$19,3,0)</f>
        <v>1.6</v>
      </c>
      <c r="DM311" s="16">
        <f t="shared" si="177"/>
        <v>192.00000000000003</v>
      </c>
      <c r="DN311" s="17">
        <f t="shared" si="163"/>
        <v>1.1180000000000001</v>
      </c>
      <c r="DO311" s="33" t="str">
        <f>IF(DN311&gt;='PAINEL E TARGET'!$T$11,'PAINEL E TARGET'!$S$11,
IF(DN311&gt;='PAINEL E TARGET'!$T$12,'PAINEL E TARGET'!$S$12,
IF(DN311&gt;='PAINEL E TARGET'!$T$13,'PAINEL E TARGET'!$S$13,
IF(DN311&gt;='PAINEL E TARGET'!$T$14,'PAINEL E TARGET'!$S$14,
IF(DN311&gt;='PAINEL E TARGET'!$T$15,'PAINEL E TARGET'!$S$15,
IF(DN311&gt;='PAINEL E TARGET'!$T$16,'PAINEL E TARGET'!$S$16,
IF(DN311&gt;='PAINEL E TARGET'!$T$17,'PAINEL E TARGET'!$S$17,
IF(DN311&gt;='PAINEL E TARGET'!$T$18,'PAINEL E TARGET'!$S$18,'PAINEL E TARGET'!$S$19))))))))</f>
        <v>4. Fx de 110% a 114,9%</v>
      </c>
      <c r="DP311" s="17">
        <f>IFERROR(VLOOKUP($BW311,'PAINEL E TARGET'!$G$1:$Q$99,10,0),0)</f>
        <v>0</v>
      </c>
      <c r="DQ311" s="17">
        <f>VLOOKUP(DO311,'PAINEL E TARGET'!$S$10:$U$19,3,0)</f>
        <v>1.2</v>
      </c>
      <c r="DR311" s="16">
        <f t="shared" si="178"/>
        <v>0</v>
      </c>
      <c r="DS311" s="17">
        <f t="shared" si="164"/>
        <v>0.98799999999999999</v>
      </c>
      <c r="DT311" s="16">
        <f>IF(DS311&gt;=1,VLOOKUP(BO311,'PAINEL E TARGET'!$S$1:$W$8,5,0),0)</f>
        <v>0</v>
      </c>
      <c r="DU311" s="16">
        <f t="shared" si="179"/>
        <v>1980</v>
      </c>
    </row>
    <row r="312" spans="2:125" s="32" customFormat="1" x14ac:dyDescent="0.2">
      <c r="B312" s="44">
        <v>43541</v>
      </c>
      <c r="C312" s="65">
        <v>1113</v>
      </c>
      <c r="D312" s="66" t="s">
        <v>316</v>
      </c>
      <c r="E312" s="65">
        <v>512</v>
      </c>
      <c r="F312" s="65" t="s">
        <v>944</v>
      </c>
      <c r="G312" s="67">
        <v>2379323.2866635486</v>
      </c>
      <c r="H312" s="67">
        <v>1346043.2690504082</v>
      </c>
      <c r="I312" s="67">
        <v>1117958.1299999999</v>
      </c>
      <c r="J312" s="68">
        <v>0.83055140626250801</v>
      </c>
      <c r="K312" s="67">
        <v>317063.69385018083</v>
      </c>
      <c r="L312" s="67">
        <v>903790.85687445861</v>
      </c>
      <c r="M312" s="67">
        <v>310803.09000000003</v>
      </c>
      <c r="N312" s="67">
        <v>742103.25</v>
      </c>
      <c r="O312" s="67">
        <v>2159686.7468661517</v>
      </c>
      <c r="P312" s="67" t="s">
        <v>1082</v>
      </c>
      <c r="Q312" s="67" t="s">
        <v>1082</v>
      </c>
      <c r="R312" s="67">
        <v>0</v>
      </c>
      <c r="S312" s="67">
        <v>0</v>
      </c>
      <c r="T312" s="68">
        <v>0.1039310619964413</v>
      </c>
      <c r="U312" s="68">
        <v>9.0435669710185226E-2</v>
      </c>
      <c r="V312" s="68">
        <v>0.87015053991540892</v>
      </c>
      <c r="W312" s="67">
        <v>126884.71</v>
      </c>
      <c r="X312" s="67">
        <v>95220.29</v>
      </c>
      <c r="Y312" s="68">
        <v>0.75044731551973431</v>
      </c>
      <c r="Z312" s="68">
        <v>0.19210226956257409</v>
      </c>
      <c r="AA312" s="68">
        <v>0.19568051038613746</v>
      </c>
      <c r="AB312" s="68">
        <v>1.0186267493440404</v>
      </c>
      <c r="AC312" s="67">
        <v>234528.93</v>
      </c>
      <c r="AD312" s="67">
        <v>206033.25</v>
      </c>
      <c r="AE312" s="68">
        <v>0.87849823047416797</v>
      </c>
      <c r="AF312" s="43">
        <v>80</v>
      </c>
      <c r="AG312" s="43">
        <v>64</v>
      </c>
      <c r="AH312" s="43">
        <v>40</v>
      </c>
      <c r="AI312" s="43">
        <v>28</v>
      </c>
      <c r="AJ312" s="67">
        <v>78658.880000000005</v>
      </c>
      <c r="AK312" s="67">
        <v>44560.520000000004</v>
      </c>
      <c r="AL312" s="68">
        <v>0.56650336236671561</v>
      </c>
      <c r="AM312" s="67">
        <v>6115.0800000000008</v>
      </c>
      <c r="AN312" s="67">
        <v>10523.149999999998</v>
      </c>
      <c r="AO312" s="68">
        <v>1.7208523845967667</v>
      </c>
      <c r="AP312" s="67">
        <v>0</v>
      </c>
      <c r="AQ312" s="67">
        <v>5214.6799999999994</v>
      </c>
      <c r="AR312" s="68">
        <v>0</v>
      </c>
      <c r="AS312" s="67">
        <v>42110.75</v>
      </c>
      <c r="AT312" s="67">
        <v>34921.94</v>
      </c>
      <c r="AU312" s="68">
        <v>0.8292880084064046</v>
      </c>
      <c r="AV312" s="43">
        <v>1503.58</v>
      </c>
      <c r="AW312" s="43">
        <v>749.87</v>
      </c>
      <c r="AX312" s="69">
        <v>0.49872304765958581</v>
      </c>
      <c r="AY312" s="43">
        <v>317063.69385018083</v>
      </c>
      <c r="AZ312" s="43">
        <v>310803.09000000003</v>
      </c>
      <c r="BA312" s="43">
        <v>36329.604683709389</v>
      </c>
      <c r="BB312" s="43">
        <v>33534.910000000003</v>
      </c>
      <c r="BC312" s="43">
        <v>560676.80232176906</v>
      </c>
      <c r="BD312" s="43">
        <v>64327.046884337287</v>
      </c>
      <c r="BE312" s="43">
        <v>225926.32000000007</v>
      </c>
      <c r="BF312" s="43">
        <v>417593.82000000007</v>
      </c>
      <c r="BG312" s="43">
        <v>2663.93</v>
      </c>
      <c r="BH312" s="43">
        <v>73</v>
      </c>
      <c r="BI312" s="44">
        <v>43173</v>
      </c>
      <c r="BJ312" s="44">
        <v>43541</v>
      </c>
      <c r="BK312" s="44">
        <v>43172</v>
      </c>
      <c r="BL312" s="43">
        <f t="shared" si="165"/>
        <v>1117958.1299999999</v>
      </c>
      <c r="BM312" s="43">
        <f t="shared" si="166"/>
        <v>1052906.3400000001</v>
      </c>
      <c r="BO312" s="16" t="str">
        <f>IFERROR(VLOOKUP($C312,'PORTE LOJA'!A:B,2,0),"PORTE 1")</f>
        <v>PORTE 4</v>
      </c>
      <c r="BP312" s="16">
        <f>VLOOKUP(BO312,'PAINEL E TARGET'!$S$1:$W$8,3,0)</f>
        <v>3000</v>
      </c>
      <c r="BQ312" s="16">
        <f t="shared" si="144"/>
        <v>1</v>
      </c>
      <c r="BR312" s="16">
        <f t="shared" si="145"/>
        <v>1</v>
      </c>
      <c r="BS312" s="16">
        <f t="shared" si="146"/>
        <v>1</v>
      </c>
      <c r="BT312" s="16">
        <f t="shared" si="147"/>
        <v>1</v>
      </c>
      <c r="BU312" s="16">
        <f t="shared" si="148"/>
        <v>1</v>
      </c>
      <c r="BV312" s="16">
        <f t="shared" si="149"/>
        <v>1</v>
      </c>
      <c r="BW312" s="17" t="str">
        <f t="shared" si="167"/>
        <v>111111</v>
      </c>
      <c r="BY312" s="17">
        <f t="shared" si="150"/>
        <v>0.83099999999999996</v>
      </c>
      <c r="BZ312" s="17">
        <f t="shared" si="151"/>
        <v>0.86199999999999999</v>
      </c>
      <c r="CA312" s="17" t="str">
        <f t="shared" si="168"/>
        <v>Sem Retira</v>
      </c>
      <c r="CB312" s="17">
        <f t="shared" si="169"/>
        <v>0.86199999999999999</v>
      </c>
      <c r="CC312" s="33" t="str">
        <f>IF(CB312&gt;='PAINEL E TARGET'!$T$11,'PAINEL E TARGET'!$S$11,
IF(CB312&gt;='PAINEL E TARGET'!$T$12,'PAINEL E TARGET'!$S$12,
IF(CB312&gt;='PAINEL E TARGET'!$T$13,'PAINEL E TARGET'!$S$13,
IF(CB312&gt;='PAINEL E TARGET'!$T$14,'PAINEL E TARGET'!$S$14,
IF(CB312&gt;='PAINEL E TARGET'!$T$15,'PAINEL E TARGET'!$S$15,
IF(CB312&gt;='PAINEL E TARGET'!$T$16,'PAINEL E TARGET'!$S$16,
IF(CB312&gt;='PAINEL E TARGET'!$T$17,'PAINEL E TARGET'!$S$17,
IF(CB312&gt;='PAINEL E TARGET'!$T$18,'PAINEL E TARGET'!$S$18,'PAINEL E TARGET'!$S$19))))))))</f>
        <v>Não elegível</v>
      </c>
      <c r="CD312" s="17">
        <f>IFERROR(VLOOKUP($BW312,'PAINEL E TARGET'!$G$1:$Q$99,4,0),0)</f>
        <v>0.25</v>
      </c>
      <c r="CE312" s="17">
        <f>VLOOKUP(CC312,'PAINEL E TARGET'!$S$10:$U$19,3,0)</f>
        <v>0</v>
      </c>
      <c r="CF312" s="16">
        <f t="shared" si="170"/>
        <v>0</v>
      </c>
      <c r="CG312" s="17">
        <f t="shared" si="152"/>
        <v>0.56699999999999995</v>
      </c>
      <c r="CH312" s="17">
        <f t="shared" si="153"/>
        <v>1.7210000000000001</v>
      </c>
      <c r="CI312" s="17" t="str">
        <f t="shared" si="154"/>
        <v>sem meta</v>
      </c>
      <c r="CJ312" s="17">
        <f t="shared" si="155"/>
        <v>0.82899999999999996</v>
      </c>
      <c r="CK312" s="17">
        <f t="shared" si="156"/>
        <v>0.499</v>
      </c>
      <c r="CL312" s="17">
        <f t="shared" si="157"/>
        <v>0.75</v>
      </c>
      <c r="CM312" s="16">
        <f t="shared" si="158"/>
        <v>3</v>
      </c>
      <c r="CN312" s="17" t="str">
        <f t="shared" si="171"/>
        <v>não ok</v>
      </c>
      <c r="CO312" s="17">
        <f t="shared" si="172"/>
        <v>0</v>
      </c>
      <c r="CP312" s="33" t="str">
        <f>IF(CO312&gt;='PAINEL E TARGET'!$T$11,'PAINEL E TARGET'!$S$11,
IF(CO312&gt;='PAINEL E TARGET'!$T$12,'PAINEL E TARGET'!$S$12,
IF(CO312&gt;='PAINEL E TARGET'!$T$13,'PAINEL E TARGET'!$S$13,
IF(CO312&gt;='PAINEL E TARGET'!$T$14,'PAINEL E TARGET'!$S$14,
IF(CO312&gt;='PAINEL E TARGET'!$T$15,'PAINEL E TARGET'!$S$15,
IF(CO312&gt;='PAINEL E TARGET'!$T$16,'PAINEL E TARGET'!$S$16,
IF(CO312&gt;='PAINEL E TARGET'!$T$17,'PAINEL E TARGET'!$S$17,
IF(CO312&gt;='PAINEL E TARGET'!$T$18,'PAINEL E TARGET'!$S$18,'PAINEL E TARGET'!$S$19))))))))</f>
        <v>Não elegível</v>
      </c>
      <c r="CQ312" s="17">
        <f>IFERROR(VLOOKUP($BW312,'PAINEL E TARGET'!$G$1:$Q$99,5,0),0)</f>
        <v>0.25</v>
      </c>
      <c r="CR312" s="17">
        <f>VLOOKUP(CP312,'PAINEL E TARGET'!$S$10:$U$19,3,0)</f>
        <v>0</v>
      </c>
      <c r="CS312" s="16">
        <f t="shared" si="173"/>
        <v>0</v>
      </c>
      <c r="CT312" s="17">
        <f t="shared" si="159"/>
        <v>0.878</v>
      </c>
      <c r="CU312" s="33" t="str">
        <f>IF(CT312&gt;='PAINEL E TARGET'!$T$11,'PAINEL E TARGET'!$S$11,
IF(CT312&gt;='PAINEL E TARGET'!$T$12,'PAINEL E TARGET'!$S$12,
IF(CT312&gt;='PAINEL E TARGET'!$T$13,'PAINEL E TARGET'!$S$13,
IF(CT312&gt;='PAINEL E TARGET'!$T$14,'PAINEL E TARGET'!$S$14,
IF(CT312&gt;='PAINEL E TARGET'!$T$15,'PAINEL E TARGET'!$S$15,
IF(CT312&gt;='PAINEL E TARGET'!$T$16,'PAINEL E TARGET'!$S$16,
IF(CT312&gt;='PAINEL E TARGET'!$T$17,'PAINEL E TARGET'!$S$17,
IF(CT312&gt;='PAINEL E TARGET'!$T$18,'PAINEL E TARGET'!$S$18,'PAINEL E TARGET'!$S$19))))))))</f>
        <v>Não elegível</v>
      </c>
      <c r="CV312" s="17">
        <f>IFERROR(VLOOKUP($BW312,'PAINEL E TARGET'!$G$1:$Q$99,6,0),0)</f>
        <v>0.2</v>
      </c>
      <c r="CW312" s="17">
        <f>VLOOKUP(CU312,'PAINEL E TARGET'!$S$10:$U$19,3,0)</f>
        <v>0</v>
      </c>
      <c r="CX312" s="16">
        <f t="shared" si="174"/>
        <v>0</v>
      </c>
      <c r="CY312" s="17">
        <f t="shared" si="160"/>
        <v>0.98</v>
      </c>
      <c r="CZ312" s="33" t="str">
        <f>IF(CY312&gt;='PAINEL E TARGET'!$T$11,'PAINEL E TARGET'!$S$11,
IF(CY312&gt;='PAINEL E TARGET'!$T$12,'PAINEL E TARGET'!$S$12,
IF(CY312&gt;='PAINEL E TARGET'!$T$13,'PAINEL E TARGET'!$S$13,
IF(CY312&gt;='PAINEL E TARGET'!$T$14,'PAINEL E TARGET'!$S$14,
IF(CY312&gt;='PAINEL E TARGET'!$T$15,'PAINEL E TARGET'!$S$15,
IF(CY312&gt;='PAINEL E TARGET'!$T$16,'PAINEL E TARGET'!$S$16,
IF(CY312&gt;='PAINEL E TARGET'!$T$17,'PAINEL E TARGET'!$S$17,
IF(CY312&gt;='PAINEL E TARGET'!$T$18,'PAINEL E TARGET'!$S$18,'PAINEL E TARGET'!$S$19))))))))</f>
        <v>1. Fx de 90% a 99,9%</v>
      </c>
      <c r="DA312" s="17">
        <f>IFERROR(VLOOKUP($BW312,'PAINEL E TARGET'!$G$1:$Q$99,7,0),0)</f>
        <v>0.15</v>
      </c>
      <c r="DB312" s="17">
        <f>VLOOKUP(CZ312,'PAINEL E TARGET'!$S$10:$U$19,3,0)</f>
        <v>0.5</v>
      </c>
      <c r="DC312" s="16">
        <f t="shared" si="175"/>
        <v>225</v>
      </c>
      <c r="DD312" s="17">
        <f t="shared" si="161"/>
        <v>0.92300000000000004</v>
      </c>
      <c r="DE312" s="33" t="str">
        <f>IF(DD312&gt;='PAINEL E TARGET'!$T$11,'PAINEL E TARGET'!$S$11,
IF(DD312&gt;='PAINEL E TARGET'!$T$12,'PAINEL E TARGET'!$S$12,
IF(DD312&gt;='PAINEL E TARGET'!$T$13,'PAINEL E TARGET'!$S$13,
IF(DD312&gt;='PAINEL E TARGET'!$T$14,'PAINEL E TARGET'!$S$14,
IF(DD312&gt;='PAINEL E TARGET'!$T$15,'PAINEL E TARGET'!$S$15,
IF(DD312&gt;='PAINEL E TARGET'!$T$16,'PAINEL E TARGET'!$S$16,
IF(DD312&gt;='PAINEL E TARGET'!$T$17,'PAINEL E TARGET'!$S$17,
IF(DD312&gt;='PAINEL E TARGET'!$T$18,'PAINEL E TARGET'!$S$18,'PAINEL E TARGET'!$S$19))))))))</f>
        <v>1. Fx de 90% a 99,9%</v>
      </c>
      <c r="DF312" s="17">
        <f>IFERROR(VLOOKUP($BW312,'PAINEL E TARGET'!$G$1:$Q$99,8,0),0)</f>
        <v>0.1</v>
      </c>
      <c r="DG312" s="17">
        <f>VLOOKUP(DE312,'PAINEL E TARGET'!$S$10:$U$19,3,0)</f>
        <v>0.5</v>
      </c>
      <c r="DH312" s="16">
        <f t="shared" si="176"/>
        <v>150</v>
      </c>
      <c r="DI312" s="17">
        <f t="shared" si="162"/>
        <v>0.7</v>
      </c>
      <c r="DJ312" s="33" t="str">
        <f>IF(DI312&gt;='PAINEL E TARGET'!$T$11,'PAINEL E TARGET'!$S$11,
IF(DI312&gt;='PAINEL E TARGET'!$T$12,'PAINEL E TARGET'!$S$12,
IF(DI312&gt;='PAINEL E TARGET'!$T$13,'PAINEL E TARGET'!$S$13,
IF(DI312&gt;='PAINEL E TARGET'!$T$14,'PAINEL E TARGET'!$S$14,
IF(DI312&gt;='PAINEL E TARGET'!$T$15,'PAINEL E TARGET'!$S$15,
IF(DI312&gt;='PAINEL E TARGET'!$T$16,'PAINEL E TARGET'!$S$16,
IF(DI312&gt;='PAINEL E TARGET'!$T$17,'PAINEL E TARGET'!$S$17,
IF(DI312&gt;='PAINEL E TARGET'!$T$18,'PAINEL E TARGET'!$S$18,'PAINEL E TARGET'!$S$19))))))))</f>
        <v>Não elegível</v>
      </c>
      <c r="DK312" s="17">
        <f>IFERROR(VLOOKUP($BW312,'PAINEL E TARGET'!$G$1:$Q$99,9,0),0)</f>
        <v>0.05</v>
      </c>
      <c r="DL312" s="17">
        <f>VLOOKUP(DJ312,'PAINEL E TARGET'!$S$10:$U$19,3,0)</f>
        <v>0</v>
      </c>
      <c r="DM312" s="16">
        <f t="shared" si="177"/>
        <v>0</v>
      </c>
      <c r="DN312" s="17">
        <f t="shared" si="163"/>
        <v>0.499</v>
      </c>
      <c r="DO312" s="33" t="str">
        <f>IF(DN312&gt;='PAINEL E TARGET'!$T$11,'PAINEL E TARGET'!$S$11,
IF(DN312&gt;='PAINEL E TARGET'!$T$12,'PAINEL E TARGET'!$S$12,
IF(DN312&gt;='PAINEL E TARGET'!$T$13,'PAINEL E TARGET'!$S$13,
IF(DN312&gt;='PAINEL E TARGET'!$T$14,'PAINEL E TARGET'!$S$14,
IF(DN312&gt;='PAINEL E TARGET'!$T$15,'PAINEL E TARGET'!$S$15,
IF(DN312&gt;='PAINEL E TARGET'!$T$16,'PAINEL E TARGET'!$S$16,
IF(DN312&gt;='PAINEL E TARGET'!$T$17,'PAINEL E TARGET'!$S$17,
IF(DN312&gt;='PAINEL E TARGET'!$T$18,'PAINEL E TARGET'!$S$18,'PAINEL E TARGET'!$S$19))))))))</f>
        <v>Não elegível</v>
      </c>
      <c r="DP312" s="17">
        <f>IFERROR(VLOOKUP($BW312,'PAINEL E TARGET'!$G$1:$Q$99,10,0),0)</f>
        <v>0</v>
      </c>
      <c r="DQ312" s="17">
        <f>VLOOKUP(DO312,'PAINEL E TARGET'!$S$10:$U$19,3,0)</f>
        <v>0</v>
      </c>
      <c r="DR312" s="16">
        <f t="shared" si="178"/>
        <v>0</v>
      </c>
      <c r="DS312" s="17">
        <f t="shared" si="164"/>
        <v>0.8</v>
      </c>
      <c r="DT312" s="16">
        <f>IF(DS312&gt;=1,VLOOKUP(BO312,'PAINEL E TARGET'!$S$1:$W$8,5,0),0)</f>
        <v>0</v>
      </c>
      <c r="DU312" s="16">
        <f t="shared" si="179"/>
        <v>375</v>
      </c>
    </row>
    <row r="313" spans="2:125" s="32" customFormat="1" x14ac:dyDescent="0.2">
      <c r="B313" s="44">
        <v>43541</v>
      </c>
      <c r="C313" s="65">
        <v>1114</v>
      </c>
      <c r="D313" s="66" t="s">
        <v>317</v>
      </c>
      <c r="E313" s="65">
        <v>317</v>
      </c>
      <c r="F313" s="65" t="s">
        <v>943</v>
      </c>
      <c r="G313" s="67">
        <v>2880569.8291061935</v>
      </c>
      <c r="H313" s="67">
        <v>1691172.7626584535</v>
      </c>
      <c r="I313" s="67">
        <v>1453309.1700000002</v>
      </c>
      <c r="J313" s="68">
        <v>0.85934991509410208</v>
      </c>
      <c r="K313" s="67">
        <v>296698.97962996684</v>
      </c>
      <c r="L313" s="67">
        <v>1204791.3478790077</v>
      </c>
      <c r="M313" s="67">
        <v>264912.7</v>
      </c>
      <c r="N313" s="67">
        <v>1140276.24</v>
      </c>
      <c r="O313" s="67">
        <v>2572297.0136953709</v>
      </c>
      <c r="P313" s="67">
        <v>2741.0108527562043</v>
      </c>
      <c r="Q313" s="67">
        <v>0</v>
      </c>
      <c r="R313" s="67">
        <v>0</v>
      </c>
      <c r="S313" s="67">
        <v>0</v>
      </c>
      <c r="T313" s="68">
        <v>0.11116833091989162</v>
      </c>
      <c r="U313" s="68">
        <v>9.7027379108178879E-2</v>
      </c>
      <c r="V313" s="68">
        <v>0.87279694050724954</v>
      </c>
      <c r="W313" s="67">
        <v>166613.46</v>
      </c>
      <c r="X313" s="67">
        <v>136341.80000000002</v>
      </c>
      <c r="Y313" s="68">
        <v>0.81831203793499052</v>
      </c>
      <c r="Z313" s="68">
        <v>0.19596827539219769</v>
      </c>
      <c r="AA313" s="68">
        <v>0.17433467701503541</v>
      </c>
      <c r="AB313" s="68">
        <v>0.88960662977787475</v>
      </c>
      <c r="AC313" s="67">
        <v>294244.46999999997</v>
      </c>
      <c r="AD313" s="67">
        <v>244973.15999999997</v>
      </c>
      <c r="AE313" s="68">
        <v>0.83254975021280775</v>
      </c>
      <c r="AF313" s="43">
        <v>80</v>
      </c>
      <c r="AG313" s="43">
        <v>64</v>
      </c>
      <c r="AH313" s="43">
        <v>53</v>
      </c>
      <c r="AI313" s="43">
        <v>62</v>
      </c>
      <c r="AJ313" s="67">
        <v>84126.540000000008</v>
      </c>
      <c r="AK313" s="67">
        <v>64115</v>
      </c>
      <c r="AL313" s="68">
        <v>0.76212572156182812</v>
      </c>
      <c r="AM313" s="67">
        <v>25652.549999999996</v>
      </c>
      <c r="AN313" s="67">
        <v>20421.200000000004</v>
      </c>
      <c r="AO313" s="68">
        <v>0.79606900678490078</v>
      </c>
      <c r="AP313" s="67">
        <v>21392.71</v>
      </c>
      <c r="AQ313" s="67">
        <v>18720.579999999998</v>
      </c>
      <c r="AR313" s="68">
        <v>0.87509156156466383</v>
      </c>
      <c r="AS313" s="67">
        <v>35441.660000000003</v>
      </c>
      <c r="AT313" s="67">
        <v>33085.019999999997</v>
      </c>
      <c r="AU313" s="68">
        <v>0.93350650054201734</v>
      </c>
      <c r="AV313" s="43">
        <v>3552.21</v>
      </c>
      <c r="AW313" s="43">
        <v>3084.4199999999996</v>
      </c>
      <c r="AX313" s="69">
        <v>0.86831015058231342</v>
      </c>
      <c r="AY313" s="43">
        <v>296698.97962996684</v>
      </c>
      <c r="AZ313" s="43">
        <v>264912.7</v>
      </c>
      <c r="BA313" s="43">
        <v>61396.85950931158</v>
      </c>
      <c r="BB313" s="43">
        <v>73277.17</v>
      </c>
      <c r="BC313" s="43">
        <v>507932.86572574137</v>
      </c>
      <c r="BD313" s="43">
        <v>105617.32925450816</v>
      </c>
      <c r="BE313" s="43">
        <v>286892.54000000004</v>
      </c>
      <c r="BF313" s="43">
        <v>506690.73999999982</v>
      </c>
      <c r="BG313" s="43">
        <v>6116.19</v>
      </c>
      <c r="BH313" s="43">
        <v>102</v>
      </c>
      <c r="BI313" s="44">
        <v>43173</v>
      </c>
      <c r="BJ313" s="44">
        <v>43541</v>
      </c>
      <c r="BK313" s="44">
        <v>43172</v>
      </c>
      <c r="BL313" s="43">
        <f t="shared" si="165"/>
        <v>1453309.1700000002</v>
      </c>
      <c r="BM313" s="43">
        <f t="shared" si="166"/>
        <v>1405188.94</v>
      </c>
      <c r="BO313" s="16" t="str">
        <f>IFERROR(VLOOKUP($C313,'PORTE LOJA'!A:B,2,0),"PORTE 1")</f>
        <v>PORTE 4</v>
      </c>
      <c r="BP313" s="16">
        <f>VLOOKUP(BO313,'PAINEL E TARGET'!$S$1:$W$8,3,0)</f>
        <v>3000</v>
      </c>
      <c r="BQ313" s="16">
        <f t="shared" si="144"/>
        <v>1</v>
      </c>
      <c r="BR313" s="16">
        <f t="shared" si="145"/>
        <v>1</v>
      </c>
      <c r="BS313" s="16">
        <f t="shared" si="146"/>
        <v>1</v>
      </c>
      <c r="BT313" s="16">
        <f t="shared" si="147"/>
        <v>1</v>
      </c>
      <c r="BU313" s="16">
        <f t="shared" si="148"/>
        <v>1</v>
      </c>
      <c r="BV313" s="16">
        <f t="shared" si="149"/>
        <v>1</v>
      </c>
      <c r="BW313" s="17" t="str">
        <f t="shared" si="167"/>
        <v>111111</v>
      </c>
      <c r="BY313" s="17">
        <f t="shared" si="150"/>
        <v>0.85899999999999999</v>
      </c>
      <c r="BZ313" s="17">
        <f t="shared" si="151"/>
        <v>0.93600000000000005</v>
      </c>
      <c r="CA313" s="17" t="str">
        <f t="shared" si="168"/>
        <v>Sem Retira</v>
      </c>
      <c r="CB313" s="17">
        <f t="shared" si="169"/>
        <v>0.93600000000000005</v>
      </c>
      <c r="CC313" s="33" t="str">
        <f>IF(CB313&gt;='PAINEL E TARGET'!$T$11,'PAINEL E TARGET'!$S$11,
IF(CB313&gt;='PAINEL E TARGET'!$T$12,'PAINEL E TARGET'!$S$12,
IF(CB313&gt;='PAINEL E TARGET'!$T$13,'PAINEL E TARGET'!$S$13,
IF(CB313&gt;='PAINEL E TARGET'!$T$14,'PAINEL E TARGET'!$S$14,
IF(CB313&gt;='PAINEL E TARGET'!$T$15,'PAINEL E TARGET'!$S$15,
IF(CB313&gt;='PAINEL E TARGET'!$T$16,'PAINEL E TARGET'!$S$16,
IF(CB313&gt;='PAINEL E TARGET'!$T$17,'PAINEL E TARGET'!$S$17,
IF(CB313&gt;='PAINEL E TARGET'!$T$18,'PAINEL E TARGET'!$S$18,'PAINEL E TARGET'!$S$19))))))))</f>
        <v>1. Fx de 90% a 99,9%</v>
      </c>
      <c r="CD313" s="17">
        <f>IFERROR(VLOOKUP($BW313,'PAINEL E TARGET'!$G$1:$Q$99,4,0),0)</f>
        <v>0.25</v>
      </c>
      <c r="CE313" s="17">
        <f>VLOOKUP(CC313,'PAINEL E TARGET'!$S$10:$U$19,3,0)</f>
        <v>0.5</v>
      </c>
      <c r="CF313" s="16">
        <f t="shared" si="170"/>
        <v>375</v>
      </c>
      <c r="CG313" s="17">
        <f t="shared" si="152"/>
        <v>0.76200000000000001</v>
      </c>
      <c r="CH313" s="17">
        <f t="shared" si="153"/>
        <v>0.79600000000000004</v>
      </c>
      <c r="CI313" s="17">
        <f t="shared" si="154"/>
        <v>0.875</v>
      </c>
      <c r="CJ313" s="17">
        <f t="shared" si="155"/>
        <v>0.93400000000000005</v>
      </c>
      <c r="CK313" s="17">
        <f t="shared" si="156"/>
        <v>0.86799999999999999</v>
      </c>
      <c r="CL313" s="17">
        <f t="shared" si="157"/>
        <v>0.81799999999999995</v>
      </c>
      <c r="CM313" s="16">
        <f t="shared" si="158"/>
        <v>5</v>
      </c>
      <c r="CN313" s="17" t="str">
        <f t="shared" si="171"/>
        <v>ok</v>
      </c>
      <c r="CO313" s="17">
        <f t="shared" si="172"/>
        <v>0.81799999999999995</v>
      </c>
      <c r="CP313" s="33" t="str">
        <f>IF(CO313&gt;='PAINEL E TARGET'!$T$11,'PAINEL E TARGET'!$S$11,
IF(CO313&gt;='PAINEL E TARGET'!$T$12,'PAINEL E TARGET'!$S$12,
IF(CO313&gt;='PAINEL E TARGET'!$T$13,'PAINEL E TARGET'!$S$13,
IF(CO313&gt;='PAINEL E TARGET'!$T$14,'PAINEL E TARGET'!$S$14,
IF(CO313&gt;='PAINEL E TARGET'!$T$15,'PAINEL E TARGET'!$S$15,
IF(CO313&gt;='PAINEL E TARGET'!$T$16,'PAINEL E TARGET'!$S$16,
IF(CO313&gt;='PAINEL E TARGET'!$T$17,'PAINEL E TARGET'!$S$17,
IF(CO313&gt;='PAINEL E TARGET'!$T$18,'PAINEL E TARGET'!$S$18,'PAINEL E TARGET'!$S$19))))))))</f>
        <v>Não elegível</v>
      </c>
      <c r="CQ313" s="17">
        <f>IFERROR(VLOOKUP($BW313,'PAINEL E TARGET'!$G$1:$Q$99,5,0),0)</f>
        <v>0.25</v>
      </c>
      <c r="CR313" s="17">
        <f>VLOOKUP(CP313,'PAINEL E TARGET'!$S$10:$U$19,3,0)</f>
        <v>0</v>
      </c>
      <c r="CS313" s="16">
        <f t="shared" si="173"/>
        <v>0</v>
      </c>
      <c r="CT313" s="17">
        <f t="shared" si="159"/>
        <v>0.83299999999999996</v>
      </c>
      <c r="CU313" s="33" t="str">
        <f>IF(CT313&gt;='PAINEL E TARGET'!$T$11,'PAINEL E TARGET'!$S$11,
IF(CT313&gt;='PAINEL E TARGET'!$T$12,'PAINEL E TARGET'!$S$12,
IF(CT313&gt;='PAINEL E TARGET'!$T$13,'PAINEL E TARGET'!$S$13,
IF(CT313&gt;='PAINEL E TARGET'!$T$14,'PAINEL E TARGET'!$S$14,
IF(CT313&gt;='PAINEL E TARGET'!$T$15,'PAINEL E TARGET'!$S$15,
IF(CT313&gt;='PAINEL E TARGET'!$T$16,'PAINEL E TARGET'!$S$16,
IF(CT313&gt;='PAINEL E TARGET'!$T$17,'PAINEL E TARGET'!$S$17,
IF(CT313&gt;='PAINEL E TARGET'!$T$18,'PAINEL E TARGET'!$S$18,'PAINEL E TARGET'!$S$19))))))))</f>
        <v>Não elegível</v>
      </c>
      <c r="CV313" s="17">
        <f>IFERROR(VLOOKUP($BW313,'PAINEL E TARGET'!$G$1:$Q$99,6,0),0)</f>
        <v>0.2</v>
      </c>
      <c r="CW313" s="17">
        <f>VLOOKUP(CU313,'PAINEL E TARGET'!$S$10:$U$19,3,0)</f>
        <v>0</v>
      </c>
      <c r="CX313" s="16">
        <f t="shared" si="174"/>
        <v>0</v>
      </c>
      <c r="CY313" s="17">
        <f t="shared" si="160"/>
        <v>0.89300000000000002</v>
      </c>
      <c r="CZ313" s="33" t="str">
        <f>IF(CY313&gt;='PAINEL E TARGET'!$T$11,'PAINEL E TARGET'!$S$11,
IF(CY313&gt;='PAINEL E TARGET'!$T$12,'PAINEL E TARGET'!$S$12,
IF(CY313&gt;='PAINEL E TARGET'!$T$13,'PAINEL E TARGET'!$S$13,
IF(CY313&gt;='PAINEL E TARGET'!$T$14,'PAINEL E TARGET'!$S$14,
IF(CY313&gt;='PAINEL E TARGET'!$T$15,'PAINEL E TARGET'!$S$15,
IF(CY313&gt;='PAINEL E TARGET'!$T$16,'PAINEL E TARGET'!$S$16,
IF(CY313&gt;='PAINEL E TARGET'!$T$17,'PAINEL E TARGET'!$S$17,
IF(CY313&gt;='PAINEL E TARGET'!$T$18,'PAINEL E TARGET'!$S$18,'PAINEL E TARGET'!$S$19))))))))</f>
        <v>Não elegível</v>
      </c>
      <c r="DA313" s="17">
        <f>IFERROR(VLOOKUP($BW313,'PAINEL E TARGET'!$G$1:$Q$99,7,0),0)</f>
        <v>0.15</v>
      </c>
      <c r="DB313" s="17">
        <f>VLOOKUP(CZ313,'PAINEL E TARGET'!$S$10:$U$19,3,0)</f>
        <v>0</v>
      </c>
      <c r="DC313" s="16">
        <f t="shared" si="175"/>
        <v>0</v>
      </c>
      <c r="DD313" s="17">
        <f t="shared" si="161"/>
        <v>1.194</v>
      </c>
      <c r="DE313" s="33" t="str">
        <f>IF(DD313&gt;='PAINEL E TARGET'!$T$11,'PAINEL E TARGET'!$S$11,
IF(DD313&gt;='PAINEL E TARGET'!$T$12,'PAINEL E TARGET'!$S$12,
IF(DD313&gt;='PAINEL E TARGET'!$T$13,'PAINEL E TARGET'!$S$13,
IF(DD313&gt;='PAINEL E TARGET'!$T$14,'PAINEL E TARGET'!$S$14,
IF(DD313&gt;='PAINEL E TARGET'!$T$15,'PAINEL E TARGET'!$S$15,
IF(DD313&gt;='PAINEL E TARGET'!$T$16,'PAINEL E TARGET'!$S$16,
IF(DD313&gt;='PAINEL E TARGET'!$T$17,'PAINEL E TARGET'!$S$17,
IF(DD313&gt;='PAINEL E TARGET'!$T$18,'PAINEL E TARGET'!$S$18,'PAINEL E TARGET'!$S$19))))))))</f>
        <v>5. Fx de 115% a 119,9%</v>
      </c>
      <c r="DF313" s="17">
        <f>IFERROR(VLOOKUP($BW313,'PAINEL E TARGET'!$G$1:$Q$99,8,0),0)</f>
        <v>0.1</v>
      </c>
      <c r="DG313" s="17">
        <f>VLOOKUP(DE313,'PAINEL E TARGET'!$S$10:$U$19,3,0)</f>
        <v>1.3</v>
      </c>
      <c r="DH313" s="16">
        <f t="shared" si="176"/>
        <v>390</v>
      </c>
      <c r="DI313" s="17">
        <f t="shared" si="162"/>
        <v>1.17</v>
      </c>
      <c r="DJ313" s="33" t="str">
        <f>IF(DI313&gt;='PAINEL E TARGET'!$T$11,'PAINEL E TARGET'!$S$11,
IF(DI313&gt;='PAINEL E TARGET'!$T$12,'PAINEL E TARGET'!$S$12,
IF(DI313&gt;='PAINEL E TARGET'!$T$13,'PAINEL E TARGET'!$S$13,
IF(DI313&gt;='PAINEL E TARGET'!$T$14,'PAINEL E TARGET'!$S$14,
IF(DI313&gt;='PAINEL E TARGET'!$T$15,'PAINEL E TARGET'!$S$15,
IF(DI313&gt;='PAINEL E TARGET'!$T$16,'PAINEL E TARGET'!$S$16,
IF(DI313&gt;='PAINEL E TARGET'!$T$17,'PAINEL E TARGET'!$S$17,
IF(DI313&gt;='PAINEL E TARGET'!$T$18,'PAINEL E TARGET'!$S$18,'PAINEL E TARGET'!$S$19))))))))</f>
        <v>5. Fx de 115% a 119,9%</v>
      </c>
      <c r="DK313" s="17">
        <f>IFERROR(VLOOKUP($BW313,'PAINEL E TARGET'!$G$1:$Q$99,9,0),0)</f>
        <v>0.05</v>
      </c>
      <c r="DL313" s="17">
        <f>VLOOKUP(DJ313,'PAINEL E TARGET'!$S$10:$U$19,3,0)</f>
        <v>1.3</v>
      </c>
      <c r="DM313" s="16">
        <f t="shared" si="177"/>
        <v>195</v>
      </c>
      <c r="DN313" s="17">
        <f t="shared" si="163"/>
        <v>0.86799999999999999</v>
      </c>
      <c r="DO313" s="33" t="str">
        <f>IF(DN313&gt;='PAINEL E TARGET'!$T$11,'PAINEL E TARGET'!$S$11,
IF(DN313&gt;='PAINEL E TARGET'!$T$12,'PAINEL E TARGET'!$S$12,
IF(DN313&gt;='PAINEL E TARGET'!$T$13,'PAINEL E TARGET'!$S$13,
IF(DN313&gt;='PAINEL E TARGET'!$T$14,'PAINEL E TARGET'!$S$14,
IF(DN313&gt;='PAINEL E TARGET'!$T$15,'PAINEL E TARGET'!$S$15,
IF(DN313&gt;='PAINEL E TARGET'!$T$16,'PAINEL E TARGET'!$S$16,
IF(DN313&gt;='PAINEL E TARGET'!$T$17,'PAINEL E TARGET'!$S$17,
IF(DN313&gt;='PAINEL E TARGET'!$T$18,'PAINEL E TARGET'!$S$18,'PAINEL E TARGET'!$S$19))))))))</f>
        <v>Não elegível</v>
      </c>
      <c r="DP313" s="17">
        <f>IFERROR(VLOOKUP($BW313,'PAINEL E TARGET'!$G$1:$Q$99,10,0),0)</f>
        <v>0</v>
      </c>
      <c r="DQ313" s="17">
        <f>VLOOKUP(DO313,'PAINEL E TARGET'!$S$10:$U$19,3,0)</f>
        <v>0</v>
      </c>
      <c r="DR313" s="16">
        <f t="shared" si="178"/>
        <v>0</v>
      </c>
      <c r="DS313" s="17">
        <f t="shared" si="164"/>
        <v>0.8</v>
      </c>
      <c r="DT313" s="16">
        <f>IF(DS313&gt;=1,VLOOKUP(BO313,'PAINEL E TARGET'!$S$1:$W$8,5,0),0)</f>
        <v>0</v>
      </c>
      <c r="DU313" s="16">
        <f t="shared" si="179"/>
        <v>960</v>
      </c>
    </row>
    <row r="314" spans="2:125" s="32" customFormat="1" x14ac:dyDescent="0.2">
      <c r="B314" s="44">
        <v>43541</v>
      </c>
      <c r="C314" s="65">
        <v>1115</v>
      </c>
      <c r="D314" s="66" t="s">
        <v>318</v>
      </c>
      <c r="E314" s="65">
        <v>314</v>
      </c>
      <c r="F314" s="65" t="s">
        <v>943</v>
      </c>
      <c r="G314" s="67">
        <v>4798154.237956685</v>
      </c>
      <c r="H314" s="67">
        <v>2862460.7042936916</v>
      </c>
      <c r="I314" s="67">
        <v>2400822.3000000003</v>
      </c>
      <c r="J314" s="68">
        <v>0.8387267278110635</v>
      </c>
      <c r="K314" s="67">
        <v>487254.36448454892</v>
      </c>
      <c r="L314" s="67">
        <v>2154614.3410259774</v>
      </c>
      <c r="M314" s="67">
        <v>413877.46</v>
      </c>
      <c r="N314" s="67">
        <v>1898943.7400000002</v>
      </c>
      <c r="O314" s="67">
        <v>4444598.1299945731</v>
      </c>
      <c r="P314" s="67">
        <v>10129.615602666108</v>
      </c>
      <c r="Q314" s="67">
        <v>7646</v>
      </c>
      <c r="R314" s="67">
        <v>0</v>
      </c>
      <c r="S314" s="67">
        <v>0</v>
      </c>
      <c r="T314" s="68">
        <v>0.11243514645304746</v>
      </c>
      <c r="U314" s="68">
        <v>0.11013840943629793</v>
      </c>
      <c r="V314" s="68">
        <v>0.97957278405192783</v>
      </c>
      <c r="W314" s="67">
        <v>295899.96999999997</v>
      </c>
      <c r="X314" s="67">
        <v>253888.32999999996</v>
      </c>
      <c r="Y314" s="68">
        <v>0.8580208034492196</v>
      </c>
      <c r="Z314" s="68">
        <v>0.20121739921866158</v>
      </c>
      <c r="AA314" s="68">
        <v>0.19920414513668414</v>
      </c>
      <c r="AB314" s="68">
        <v>0.98999463222467332</v>
      </c>
      <c r="AC314" s="67">
        <v>531589.95000000007</v>
      </c>
      <c r="AD314" s="67">
        <v>460723.57</v>
      </c>
      <c r="AE314" s="68">
        <v>0.86668976717863078</v>
      </c>
      <c r="AF314" s="43">
        <v>80</v>
      </c>
      <c r="AG314" s="43">
        <v>66</v>
      </c>
      <c r="AH314" s="43">
        <v>88</v>
      </c>
      <c r="AI314" s="43">
        <v>45</v>
      </c>
      <c r="AJ314" s="67">
        <v>151469.66999999998</v>
      </c>
      <c r="AK314" s="67">
        <v>143873.5</v>
      </c>
      <c r="AL314" s="68">
        <v>0.94985022414058218</v>
      </c>
      <c r="AM314" s="67">
        <v>37204.79</v>
      </c>
      <c r="AN314" s="67">
        <v>24821.040000000001</v>
      </c>
      <c r="AO314" s="68">
        <v>0.66714635400441713</v>
      </c>
      <c r="AP314" s="67">
        <v>18433.600000000002</v>
      </c>
      <c r="AQ314" s="67">
        <v>9845.3299999999981</v>
      </c>
      <c r="AR314" s="68">
        <v>0.53409697508896781</v>
      </c>
      <c r="AS314" s="67">
        <v>88791.909999999989</v>
      </c>
      <c r="AT314" s="67">
        <v>75348.460000000006</v>
      </c>
      <c r="AU314" s="68">
        <v>0.84859600384764799</v>
      </c>
      <c r="AV314" s="43">
        <v>6293.3199999999988</v>
      </c>
      <c r="AW314" s="43">
        <v>5968.66</v>
      </c>
      <c r="AX314" s="69">
        <v>0.94841196697450647</v>
      </c>
      <c r="AY314" s="43">
        <v>487254.36448454892</v>
      </c>
      <c r="AZ314" s="43">
        <v>413877.46</v>
      </c>
      <c r="BA314" s="43">
        <v>122589.48550696806</v>
      </c>
      <c r="BB314" s="43">
        <v>138957.93</v>
      </c>
      <c r="BC314" s="43">
        <v>818785.29559631483</v>
      </c>
      <c r="BD314" s="43">
        <v>206953.14308172715</v>
      </c>
      <c r="BE314" s="43">
        <v>500746.4499999999</v>
      </c>
      <c r="BF314" s="43">
        <v>899716.8</v>
      </c>
      <c r="BG314" s="43">
        <v>10637.769999999999</v>
      </c>
      <c r="BH314" s="43">
        <v>156</v>
      </c>
      <c r="BI314" s="44">
        <v>43173</v>
      </c>
      <c r="BJ314" s="44">
        <v>43541</v>
      </c>
      <c r="BK314" s="44">
        <v>43172</v>
      </c>
      <c r="BL314" s="43">
        <f t="shared" si="165"/>
        <v>2400822.3000000003</v>
      </c>
      <c r="BM314" s="43">
        <f t="shared" si="166"/>
        <v>2312821.2000000002</v>
      </c>
      <c r="BO314" s="16" t="str">
        <f>IFERROR(VLOOKUP($C314,'PORTE LOJA'!A:B,2,0),"PORTE 1")</f>
        <v>PORTE 5</v>
      </c>
      <c r="BP314" s="16">
        <f>VLOOKUP(BO314,'PAINEL E TARGET'!$S$1:$W$8,3,0)</f>
        <v>3750</v>
      </c>
      <c r="BQ314" s="16">
        <f t="shared" si="144"/>
        <v>1</v>
      </c>
      <c r="BR314" s="16">
        <f t="shared" si="145"/>
        <v>1</v>
      </c>
      <c r="BS314" s="16">
        <f t="shared" si="146"/>
        <v>1</v>
      </c>
      <c r="BT314" s="16">
        <f t="shared" si="147"/>
        <v>1</v>
      </c>
      <c r="BU314" s="16">
        <f t="shared" si="148"/>
        <v>1</v>
      </c>
      <c r="BV314" s="16">
        <f t="shared" si="149"/>
        <v>1</v>
      </c>
      <c r="BW314" s="17" t="str">
        <f t="shared" si="167"/>
        <v>111111</v>
      </c>
      <c r="BY314" s="17">
        <f t="shared" si="150"/>
        <v>0.83899999999999997</v>
      </c>
      <c r="BZ314" s="17">
        <f t="shared" si="151"/>
        <v>0.875</v>
      </c>
      <c r="CA314" s="17" t="str">
        <f t="shared" si="168"/>
        <v>Sem Retira</v>
      </c>
      <c r="CB314" s="17">
        <f t="shared" si="169"/>
        <v>0.875</v>
      </c>
      <c r="CC314" s="33" t="str">
        <f>IF(CB314&gt;='PAINEL E TARGET'!$T$11,'PAINEL E TARGET'!$S$11,
IF(CB314&gt;='PAINEL E TARGET'!$T$12,'PAINEL E TARGET'!$S$12,
IF(CB314&gt;='PAINEL E TARGET'!$T$13,'PAINEL E TARGET'!$S$13,
IF(CB314&gt;='PAINEL E TARGET'!$T$14,'PAINEL E TARGET'!$S$14,
IF(CB314&gt;='PAINEL E TARGET'!$T$15,'PAINEL E TARGET'!$S$15,
IF(CB314&gt;='PAINEL E TARGET'!$T$16,'PAINEL E TARGET'!$S$16,
IF(CB314&gt;='PAINEL E TARGET'!$T$17,'PAINEL E TARGET'!$S$17,
IF(CB314&gt;='PAINEL E TARGET'!$T$18,'PAINEL E TARGET'!$S$18,'PAINEL E TARGET'!$S$19))))))))</f>
        <v>Não elegível</v>
      </c>
      <c r="CD314" s="17">
        <f>IFERROR(VLOOKUP($BW314,'PAINEL E TARGET'!$G$1:$Q$99,4,0),0)</f>
        <v>0.25</v>
      </c>
      <c r="CE314" s="17">
        <f>VLOOKUP(CC314,'PAINEL E TARGET'!$S$10:$U$19,3,0)</f>
        <v>0</v>
      </c>
      <c r="CF314" s="16">
        <f t="shared" si="170"/>
        <v>0</v>
      </c>
      <c r="CG314" s="17">
        <f t="shared" si="152"/>
        <v>0.95</v>
      </c>
      <c r="CH314" s="17">
        <f t="shared" si="153"/>
        <v>0.66700000000000004</v>
      </c>
      <c r="CI314" s="17">
        <f t="shared" si="154"/>
        <v>0.53400000000000003</v>
      </c>
      <c r="CJ314" s="17">
        <f t="shared" si="155"/>
        <v>0.84899999999999998</v>
      </c>
      <c r="CK314" s="17">
        <f t="shared" si="156"/>
        <v>0.94799999999999995</v>
      </c>
      <c r="CL314" s="17">
        <f t="shared" si="157"/>
        <v>0.85799999999999998</v>
      </c>
      <c r="CM314" s="16">
        <f t="shared" si="158"/>
        <v>3</v>
      </c>
      <c r="CN314" s="17" t="str">
        <f t="shared" si="171"/>
        <v>não ok</v>
      </c>
      <c r="CO314" s="17">
        <f t="shared" si="172"/>
        <v>0</v>
      </c>
      <c r="CP314" s="33" t="str">
        <f>IF(CO314&gt;='PAINEL E TARGET'!$T$11,'PAINEL E TARGET'!$S$11,
IF(CO314&gt;='PAINEL E TARGET'!$T$12,'PAINEL E TARGET'!$S$12,
IF(CO314&gt;='PAINEL E TARGET'!$T$13,'PAINEL E TARGET'!$S$13,
IF(CO314&gt;='PAINEL E TARGET'!$T$14,'PAINEL E TARGET'!$S$14,
IF(CO314&gt;='PAINEL E TARGET'!$T$15,'PAINEL E TARGET'!$S$15,
IF(CO314&gt;='PAINEL E TARGET'!$T$16,'PAINEL E TARGET'!$S$16,
IF(CO314&gt;='PAINEL E TARGET'!$T$17,'PAINEL E TARGET'!$S$17,
IF(CO314&gt;='PAINEL E TARGET'!$T$18,'PAINEL E TARGET'!$S$18,'PAINEL E TARGET'!$S$19))))))))</f>
        <v>Não elegível</v>
      </c>
      <c r="CQ314" s="17">
        <f>IFERROR(VLOOKUP($BW314,'PAINEL E TARGET'!$G$1:$Q$99,5,0),0)</f>
        <v>0.25</v>
      </c>
      <c r="CR314" s="17">
        <f>VLOOKUP(CP314,'PAINEL E TARGET'!$S$10:$U$19,3,0)</f>
        <v>0</v>
      </c>
      <c r="CS314" s="16">
        <f t="shared" si="173"/>
        <v>0</v>
      </c>
      <c r="CT314" s="17">
        <f t="shared" si="159"/>
        <v>0.86699999999999999</v>
      </c>
      <c r="CU314" s="33" t="str">
        <f>IF(CT314&gt;='PAINEL E TARGET'!$T$11,'PAINEL E TARGET'!$S$11,
IF(CT314&gt;='PAINEL E TARGET'!$T$12,'PAINEL E TARGET'!$S$12,
IF(CT314&gt;='PAINEL E TARGET'!$T$13,'PAINEL E TARGET'!$S$13,
IF(CT314&gt;='PAINEL E TARGET'!$T$14,'PAINEL E TARGET'!$S$14,
IF(CT314&gt;='PAINEL E TARGET'!$T$15,'PAINEL E TARGET'!$S$15,
IF(CT314&gt;='PAINEL E TARGET'!$T$16,'PAINEL E TARGET'!$S$16,
IF(CT314&gt;='PAINEL E TARGET'!$T$17,'PAINEL E TARGET'!$S$17,
IF(CT314&gt;='PAINEL E TARGET'!$T$18,'PAINEL E TARGET'!$S$18,'PAINEL E TARGET'!$S$19))))))))</f>
        <v>Não elegível</v>
      </c>
      <c r="CV314" s="17">
        <f>IFERROR(VLOOKUP($BW314,'PAINEL E TARGET'!$G$1:$Q$99,6,0),0)</f>
        <v>0.2</v>
      </c>
      <c r="CW314" s="17">
        <f>VLOOKUP(CU314,'PAINEL E TARGET'!$S$10:$U$19,3,0)</f>
        <v>0</v>
      </c>
      <c r="CX314" s="16">
        <f t="shared" si="174"/>
        <v>0</v>
      </c>
      <c r="CY314" s="17">
        <f t="shared" si="160"/>
        <v>0.84899999999999998</v>
      </c>
      <c r="CZ314" s="33" t="str">
        <f>IF(CY314&gt;='PAINEL E TARGET'!$T$11,'PAINEL E TARGET'!$S$11,
IF(CY314&gt;='PAINEL E TARGET'!$T$12,'PAINEL E TARGET'!$S$12,
IF(CY314&gt;='PAINEL E TARGET'!$T$13,'PAINEL E TARGET'!$S$13,
IF(CY314&gt;='PAINEL E TARGET'!$T$14,'PAINEL E TARGET'!$S$14,
IF(CY314&gt;='PAINEL E TARGET'!$T$15,'PAINEL E TARGET'!$S$15,
IF(CY314&gt;='PAINEL E TARGET'!$T$16,'PAINEL E TARGET'!$S$16,
IF(CY314&gt;='PAINEL E TARGET'!$T$17,'PAINEL E TARGET'!$S$17,
IF(CY314&gt;='PAINEL E TARGET'!$T$18,'PAINEL E TARGET'!$S$18,'PAINEL E TARGET'!$S$19))))))))</f>
        <v>Não elegível</v>
      </c>
      <c r="DA314" s="17">
        <f>IFERROR(VLOOKUP($BW314,'PAINEL E TARGET'!$G$1:$Q$99,7,0),0)</f>
        <v>0.15</v>
      </c>
      <c r="DB314" s="17">
        <f>VLOOKUP(CZ314,'PAINEL E TARGET'!$S$10:$U$19,3,0)</f>
        <v>0</v>
      </c>
      <c r="DC314" s="16">
        <f t="shared" si="175"/>
        <v>0</v>
      </c>
      <c r="DD314" s="17">
        <f t="shared" si="161"/>
        <v>1.1339999999999999</v>
      </c>
      <c r="DE314" s="33" t="str">
        <f>IF(DD314&gt;='PAINEL E TARGET'!$T$11,'PAINEL E TARGET'!$S$11,
IF(DD314&gt;='PAINEL E TARGET'!$T$12,'PAINEL E TARGET'!$S$12,
IF(DD314&gt;='PAINEL E TARGET'!$T$13,'PAINEL E TARGET'!$S$13,
IF(DD314&gt;='PAINEL E TARGET'!$T$14,'PAINEL E TARGET'!$S$14,
IF(DD314&gt;='PAINEL E TARGET'!$T$15,'PAINEL E TARGET'!$S$15,
IF(DD314&gt;='PAINEL E TARGET'!$T$16,'PAINEL E TARGET'!$S$16,
IF(DD314&gt;='PAINEL E TARGET'!$T$17,'PAINEL E TARGET'!$S$17,
IF(DD314&gt;='PAINEL E TARGET'!$T$18,'PAINEL E TARGET'!$S$18,'PAINEL E TARGET'!$S$19))))))))</f>
        <v>4. Fx de 110% a 114,9%</v>
      </c>
      <c r="DF314" s="17">
        <f>IFERROR(VLOOKUP($BW314,'PAINEL E TARGET'!$G$1:$Q$99,8,0),0)</f>
        <v>0.1</v>
      </c>
      <c r="DG314" s="17">
        <f>VLOOKUP(DE314,'PAINEL E TARGET'!$S$10:$U$19,3,0)</f>
        <v>1.2</v>
      </c>
      <c r="DH314" s="16">
        <f t="shared" si="176"/>
        <v>450</v>
      </c>
      <c r="DI314" s="17">
        <f t="shared" si="162"/>
        <v>0.51100000000000001</v>
      </c>
      <c r="DJ314" s="33" t="str">
        <f>IF(DI314&gt;='PAINEL E TARGET'!$T$11,'PAINEL E TARGET'!$S$11,
IF(DI314&gt;='PAINEL E TARGET'!$T$12,'PAINEL E TARGET'!$S$12,
IF(DI314&gt;='PAINEL E TARGET'!$T$13,'PAINEL E TARGET'!$S$13,
IF(DI314&gt;='PAINEL E TARGET'!$T$14,'PAINEL E TARGET'!$S$14,
IF(DI314&gt;='PAINEL E TARGET'!$T$15,'PAINEL E TARGET'!$S$15,
IF(DI314&gt;='PAINEL E TARGET'!$T$16,'PAINEL E TARGET'!$S$16,
IF(DI314&gt;='PAINEL E TARGET'!$T$17,'PAINEL E TARGET'!$S$17,
IF(DI314&gt;='PAINEL E TARGET'!$T$18,'PAINEL E TARGET'!$S$18,'PAINEL E TARGET'!$S$19))))))))</f>
        <v>Não elegível</v>
      </c>
      <c r="DK314" s="17">
        <f>IFERROR(VLOOKUP($BW314,'PAINEL E TARGET'!$G$1:$Q$99,9,0),0)</f>
        <v>0.05</v>
      </c>
      <c r="DL314" s="17">
        <f>VLOOKUP(DJ314,'PAINEL E TARGET'!$S$10:$U$19,3,0)</f>
        <v>0</v>
      </c>
      <c r="DM314" s="16">
        <f t="shared" si="177"/>
        <v>0</v>
      </c>
      <c r="DN314" s="17">
        <f t="shared" si="163"/>
        <v>0.94799999999999995</v>
      </c>
      <c r="DO314" s="33" t="str">
        <f>IF(DN314&gt;='PAINEL E TARGET'!$T$11,'PAINEL E TARGET'!$S$11,
IF(DN314&gt;='PAINEL E TARGET'!$T$12,'PAINEL E TARGET'!$S$12,
IF(DN314&gt;='PAINEL E TARGET'!$T$13,'PAINEL E TARGET'!$S$13,
IF(DN314&gt;='PAINEL E TARGET'!$T$14,'PAINEL E TARGET'!$S$14,
IF(DN314&gt;='PAINEL E TARGET'!$T$15,'PAINEL E TARGET'!$S$15,
IF(DN314&gt;='PAINEL E TARGET'!$T$16,'PAINEL E TARGET'!$S$16,
IF(DN314&gt;='PAINEL E TARGET'!$T$17,'PAINEL E TARGET'!$S$17,
IF(DN314&gt;='PAINEL E TARGET'!$T$18,'PAINEL E TARGET'!$S$18,'PAINEL E TARGET'!$S$19))))))))</f>
        <v>1. Fx de 90% a 99,9%</v>
      </c>
      <c r="DP314" s="17">
        <f>IFERROR(VLOOKUP($BW314,'PAINEL E TARGET'!$G$1:$Q$99,10,0),0)</f>
        <v>0</v>
      </c>
      <c r="DQ314" s="17">
        <f>VLOOKUP(DO314,'PAINEL E TARGET'!$S$10:$U$19,3,0)</f>
        <v>0.5</v>
      </c>
      <c r="DR314" s="16">
        <f t="shared" si="178"/>
        <v>0</v>
      </c>
      <c r="DS314" s="17">
        <f t="shared" si="164"/>
        <v>0.82499999999999996</v>
      </c>
      <c r="DT314" s="16">
        <f>IF(DS314&gt;=1,VLOOKUP(BO314,'PAINEL E TARGET'!$S$1:$W$8,5,0),0)</f>
        <v>0</v>
      </c>
      <c r="DU314" s="16">
        <f t="shared" si="179"/>
        <v>450</v>
      </c>
    </row>
    <row r="315" spans="2:125" s="32" customFormat="1" x14ac:dyDescent="0.2">
      <c r="B315" s="44">
        <v>43541</v>
      </c>
      <c r="C315" s="65">
        <v>1116</v>
      </c>
      <c r="D315" s="66" t="s">
        <v>319</v>
      </c>
      <c r="E315" s="65">
        <v>312</v>
      </c>
      <c r="F315" s="65" t="s">
        <v>943</v>
      </c>
      <c r="G315" s="67">
        <v>2635728.2042655833</v>
      </c>
      <c r="H315" s="67">
        <v>1618193.3645476606</v>
      </c>
      <c r="I315" s="67">
        <v>1475348.6800000002</v>
      </c>
      <c r="J315" s="68">
        <v>0.91172582481353193</v>
      </c>
      <c r="K315" s="67">
        <v>338363.60275803215</v>
      </c>
      <c r="L315" s="67">
        <v>1221097.4215631858</v>
      </c>
      <c r="M315" s="67">
        <v>337803.37</v>
      </c>
      <c r="N315" s="67">
        <v>1116828.5900000001</v>
      </c>
      <c r="O315" s="67">
        <v>2542405.5711175343</v>
      </c>
      <c r="P315" s="67">
        <v>2976.3000411745888</v>
      </c>
      <c r="Q315" s="67">
        <v>0</v>
      </c>
      <c r="R315" s="67">
        <v>0</v>
      </c>
      <c r="S315" s="67">
        <v>0</v>
      </c>
      <c r="T315" s="68">
        <v>9.7957138686680656E-2</v>
      </c>
      <c r="U315" s="68">
        <v>9.2973971230495986E-2</v>
      </c>
      <c r="V315" s="68">
        <v>0.94912910357535551</v>
      </c>
      <c r="W315" s="67">
        <v>152468.79</v>
      </c>
      <c r="X315" s="67">
        <v>135242.90999999997</v>
      </c>
      <c r="Y315" s="68">
        <v>0.88702028788973775</v>
      </c>
      <c r="Z315" s="68">
        <v>0.18352347095341648</v>
      </c>
      <c r="AA315" s="68">
        <v>0.17287989465046541</v>
      </c>
      <c r="AB315" s="68">
        <v>0.94200427744932569</v>
      </c>
      <c r="AC315" s="67">
        <v>286197.7</v>
      </c>
      <c r="AD315" s="67">
        <v>251476.62000000002</v>
      </c>
      <c r="AE315" s="68">
        <v>0.87868148486168829</v>
      </c>
      <c r="AF315" s="43">
        <v>80</v>
      </c>
      <c r="AG315" s="43">
        <v>72</v>
      </c>
      <c r="AH315" s="43">
        <v>54</v>
      </c>
      <c r="AI315" s="43">
        <v>44</v>
      </c>
      <c r="AJ315" s="67">
        <v>70251.62</v>
      </c>
      <c r="AK315" s="67">
        <v>57375</v>
      </c>
      <c r="AL315" s="68">
        <v>0.81670714497402341</v>
      </c>
      <c r="AM315" s="67">
        <v>15724.860000000002</v>
      </c>
      <c r="AN315" s="67">
        <v>13393.2</v>
      </c>
      <c r="AO315" s="68">
        <v>0.85172141437189253</v>
      </c>
      <c r="AP315" s="67">
        <v>12848.1</v>
      </c>
      <c r="AQ315" s="67">
        <v>12358.470000000001</v>
      </c>
      <c r="AR315" s="68">
        <v>0.96189086324047923</v>
      </c>
      <c r="AS315" s="67">
        <v>53644.21</v>
      </c>
      <c r="AT315" s="67">
        <v>52116.240000000005</v>
      </c>
      <c r="AU315" s="68">
        <v>0.97151659051368278</v>
      </c>
      <c r="AV315" s="43">
        <v>8815.68</v>
      </c>
      <c r="AW315" s="43">
        <v>8783.3799999999992</v>
      </c>
      <c r="AX315" s="69">
        <v>0.99633607390467882</v>
      </c>
      <c r="AY315" s="43">
        <v>338363.60275803215</v>
      </c>
      <c r="AZ315" s="43">
        <v>337803.37</v>
      </c>
      <c r="BA315" s="43">
        <v>75635.982685768889</v>
      </c>
      <c r="BB315" s="43">
        <v>84275.93</v>
      </c>
      <c r="BC315" s="43">
        <v>551538.10535121011</v>
      </c>
      <c r="BD315" s="43">
        <v>123770.60739127119</v>
      </c>
      <c r="BE315" s="43">
        <v>249839.56000000006</v>
      </c>
      <c r="BF315" s="43">
        <v>468992.10000000003</v>
      </c>
      <c r="BG315" s="43">
        <v>14414.569999999998</v>
      </c>
      <c r="BH315" s="43">
        <v>90</v>
      </c>
      <c r="BI315" s="44">
        <v>43173</v>
      </c>
      <c r="BJ315" s="44">
        <v>43541</v>
      </c>
      <c r="BK315" s="44">
        <v>43172</v>
      </c>
      <c r="BL315" s="43">
        <f t="shared" si="165"/>
        <v>1475348.6800000002</v>
      </c>
      <c r="BM315" s="43">
        <f t="shared" si="166"/>
        <v>1454631.96</v>
      </c>
      <c r="BO315" s="16" t="str">
        <f>IFERROR(VLOOKUP($C315,'PORTE LOJA'!A:B,2,0),"PORTE 1")</f>
        <v>PORTE 4</v>
      </c>
      <c r="BP315" s="16">
        <f>VLOOKUP(BO315,'PAINEL E TARGET'!$S$1:$W$8,3,0)</f>
        <v>3000</v>
      </c>
      <c r="BQ315" s="16">
        <f t="shared" si="144"/>
        <v>1</v>
      </c>
      <c r="BR315" s="16">
        <f t="shared" si="145"/>
        <v>1</v>
      </c>
      <c r="BS315" s="16">
        <f t="shared" si="146"/>
        <v>1</v>
      </c>
      <c r="BT315" s="16">
        <f t="shared" si="147"/>
        <v>1</v>
      </c>
      <c r="BU315" s="16">
        <f t="shared" si="148"/>
        <v>1</v>
      </c>
      <c r="BV315" s="16">
        <f t="shared" si="149"/>
        <v>1</v>
      </c>
      <c r="BW315" s="17" t="str">
        <f t="shared" si="167"/>
        <v>111111</v>
      </c>
      <c r="BY315" s="17">
        <f t="shared" si="150"/>
        <v>0.91200000000000003</v>
      </c>
      <c r="BZ315" s="17">
        <f t="shared" si="151"/>
        <v>0.93300000000000005</v>
      </c>
      <c r="CA315" s="17" t="str">
        <f t="shared" si="168"/>
        <v>Sem Retira</v>
      </c>
      <c r="CB315" s="17">
        <f t="shared" si="169"/>
        <v>0.93300000000000005</v>
      </c>
      <c r="CC315" s="33" t="str">
        <f>IF(CB315&gt;='PAINEL E TARGET'!$T$11,'PAINEL E TARGET'!$S$11,
IF(CB315&gt;='PAINEL E TARGET'!$T$12,'PAINEL E TARGET'!$S$12,
IF(CB315&gt;='PAINEL E TARGET'!$T$13,'PAINEL E TARGET'!$S$13,
IF(CB315&gt;='PAINEL E TARGET'!$T$14,'PAINEL E TARGET'!$S$14,
IF(CB315&gt;='PAINEL E TARGET'!$T$15,'PAINEL E TARGET'!$S$15,
IF(CB315&gt;='PAINEL E TARGET'!$T$16,'PAINEL E TARGET'!$S$16,
IF(CB315&gt;='PAINEL E TARGET'!$T$17,'PAINEL E TARGET'!$S$17,
IF(CB315&gt;='PAINEL E TARGET'!$T$18,'PAINEL E TARGET'!$S$18,'PAINEL E TARGET'!$S$19))))))))</f>
        <v>1. Fx de 90% a 99,9%</v>
      </c>
      <c r="CD315" s="17">
        <f>IFERROR(VLOOKUP($BW315,'PAINEL E TARGET'!$G$1:$Q$99,4,0),0)</f>
        <v>0.25</v>
      </c>
      <c r="CE315" s="17">
        <f>VLOOKUP(CC315,'PAINEL E TARGET'!$S$10:$U$19,3,0)</f>
        <v>0.5</v>
      </c>
      <c r="CF315" s="16">
        <f t="shared" si="170"/>
        <v>375</v>
      </c>
      <c r="CG315" s="17">
        <f t="shared" si="152"/>
        <v>0.81699999999999995</v>
      </c>
      <c r="CH315" s="17">
        <f t="shared" si="153"/>
        <v>0.85199999999999998</v>
      </c>
      <c r="CI315" s="17">
        <f t="shared" si="154"/>
        <v>0.96199999999999997</v>
      </c>
      <c r="CJ315" s="17">
        <f t="shared" si="155"/>
        <v>0.97199999999999998</v>
      </c>
      <c r="CK315" s="17">
        <f t="shared" si="156"/>
        <v>0.996</v>
      </c>
      <c r="CL315" s="17">
        <f t="shared" si="157"/>
        <v>0.88700000000000001</v>
      </c>
      <c r="CM315" s="16">
        <f t="shared" si="158"/>
        <v>5</v>
      </c>
      <c r="CN315" s="17" t="str">
        <f t="shared" si="171"/>
        <v>ok</v>
      </c>
      <c r="CO315" s="17">
        <f t="shared" si="172"/>
        <v>0.88700000000000001</v>
      </c>
      <c r="CP315" s="33" t="str">
        <f>IF(CO315&gt;='PAINEL E TARGET'!$T$11,'PAINEL E TARGET'!$S$11,
IF(CO315&gt;='PAINEL E TARGET'!$T$12,'PAINEL E TARGET'!$S$12,
IF(CO315&gt;='PAINEL E TARGET'!$T$13,'PAINEL E TARGET'!$S$13,
IF(CO315&gt;='PAINEL E TARGET'!$T$14,'PAINEL E TARGET'!$S$14,
IF(CO315&gt;='PAINEL E TARGET'!$T$15,'PAINEL E TARGET'!$S$15,
IF(CO315&gt;='PAINEL E TARGET'!$T$16,'PAINEL E TARGET'!$S$16,
IF(CO315&gt;='PAINEL E TARGET'!$T$17,'PAINEL E TARGET'!$S$17,
IF(CO315&gt;='PAINEL E TARGET'!$T$18,'PAINEL E TARGET'!$S$18,'PAINEL E TARGET'!$S$19))))))))</f>
        <v>Não elegível</v>
      </c>
      <c r="CQ315" s="17">
        <f>IFERROR(VLOOKUP($BW315,'PAINEL E TARGET'!$G$1:$Q$99,5,0),0)</f>
        <v>0.25</v>
      </c>
      <c r="CR315" s="17">
        <f>VLOOKUP(CP315,'PAINEL E TARGET'!$S$10:$U$19,3,0)</f>
        <v>0</v>
      </c>
      <c r="CS315" s="16">
        <f t="shared" si="173"/>
        <v>0</v>
      </c>
      <c r="CT315" s="17">
        <f t="shared" si="159"/>
        <v>0.879</v>
      </c>
      <c r="CU315" s="33" t="str">
        <f>IF(CT315&gt;='PAINEL E TARGET'!$T$11,'PAINEL E TARGET'!$S$11,
IF(CT315&gt;='PAINEL E TARGET'!$T$12,'PAINEL E TARGET'!$S$12,
IF(CT315&gt;='PAINEL E TARGET'!$T$13,'PAINEL E TARGET'!$S$13,
IF(CT315&gt;='PAINEL E TARGET'!$T$14,'PAINEL E TARGET'!$S$14,
IF(CT315&gt;='PAINEL E TARGET'!$T$15,'PAINEL E TARGET'!$S$15,
IF(CT315&gt;='PAINEL E TARGET'!$T$16,'PAINEL E TARGET'!$S$16,
IF(CT315&gt;='PAINEL E TARGET'!$T$17,'PAINEL E TARGET'!$S$17,
IF(CT315&gt;='PAINEL E TARGET'!$T$18,'PAINEL E TARGET'!$S$18,'PAINEL E TARGET'!$S$19))))))))</f>
        <v>Não elegível</v>
      </c>
      <c r="CV315" s="17">
        <f>IFERROR(VLOOKUP($BW315,'PAINEL E TARGET'!$G$1:$Q$99,6,0),0)</f>
        <v>0.2</v>
      </c>
      <c r="CW315" s="17">
        <f>VLOOKUP(CU315,'PAINEL E TARGET'!$S$10:$U$19,3,0)</f>
        <v>0</v>
      </c>
      <c r="CX315" s="16">
        <f t="shared" si="174"/>
        <v>0</v>
      </c>
      <c r="CY315" s="17">
        <f t="shared" si="160"/>
        <v>0.998</v>
      </c>
      <c r="CZ315" s="33" t="str">
        <f>IF(CY315&gt;='PAINEL E TARGET'!$T$11,'PAINEL E TARGET'!$S$11,
IF(CY315&gt;='PAINEL E TARGET'!$T$12,'PAINEL E TARGET'!$S$12,
IF(CY315&gt;='PAINEL E TARGET'!$T$13,'PAINEL E TARGET'!$S$13,
IF(CY315&gt;='PAINEL E TARGET'!$T$14,'PAINEL E TARGET'!$S$14,
IF(CY315&gt;='PAINEL E TARGET'!$T$15,'PAINEL E TARGET'!$S$15,
IF(CY315&gt;='PAINEL E TARGET'!$T$16,'PAINEL E TARGET'!$S$16,
IF(CY315&gt;='PAINEL E TARGET'!$T$17,'PAINEL E TARGET'!$S$17,
IF(CY315&gt;='PAINEL E TARGET'!$T$18,'PAINEL E TARGET'!$S$18,'PAINEL E TARGET'!$S$19))))))))</f>
        <v>1. Fx de 90% a 99,9%</v>
      </c>
      <c r="DA315" s="17">
        <f>IFERROR(VLOOKUP($BW315,'PAINEL E TARGET'!$G$1:$Q$99,7,0),0)</f>
        <v>0.15</v>
      </c>
      <c r="DB315" s="17">
        <f>VLOOKUP(CZ315,'PAINEL E TARGET'!$S$10:$U$19,3,0)</f>
        <v>0.5</v>
      </c>
      <c r="DC315" s="16">
        <f t="shared" si="175"/>
        <v>225</v>
      </c>
      <c r="DD315" s="17">
        <f t="shared" si="161"/>
        <v>1.1140000000000001</v>
      </c>
      <c r="DE315" s="33" t="str">
        <f>IF(DD315&gt;='PAINEL E TARGET'!$T$11,'PAINEL E TARGET'!$S$11,
IF(DD315&gt;='PAINEL E TARGET'!$T$12,'PAINEL E TARGET'!$S$12,
IF(DD315&gt;='PAINEL E TARGET'!$T$13,'PAINEL E TARGET'!$S$13,
IF(DD315&gt;='PAINEL E TARGET'!$T$14,'PAINEL E TARGET'!$S$14,
IF(DD315&gt;='PAINEL E TARGET'!$T$15,'PAINEL E TARGET'!$S$15,
IF(DD315&gt;='PAINEL E TARGET'!$T$16,'PAINEL E TARGET'!$S$16,
IF(DD315&gt;='PAINEL E TARGET'!$T$17,'PAINEL E TARGET'!$S$17,
IF(DD315&gt;='PAINEL E TARGET'!$T$18,'PAINEL E TARGET'!$S$18,'PAINEL E TARGET'!$S$19))))))))</f>
        <v>4. Fx de 110% a 114,9%</v>
      </c>
      <c r="DF315" s="17">
        <f>IFERROR(VLOOKUP($BW315,'PAINEL E TARGET'!$G$1:$Q$99,8,0),0)</f>
        <v>0.1</v>
      </c>
      <c r="DG315" s="17">
        <f>VLOOKUP(DE315,'PAINEL E TARGET'!$S$10:$U$19,3,0)</f>
        <v>1.2</v>
      </c>
      <c r="DH315" s="16">
        <f t="shared" si="176"/>
        <v>360</v>
      </c>
      <c r="DI315" s="17">
        <f t="shared" si="162"/>
        <v>0.81499999999999995</v>
      </c>
      <c r="DJ315" s="33" t="str">
        <f>IF(DI315&gt;='PAINEL E TARGET'!$T$11,'PAINEL E TARGET'!$S$11,
IF(DI315&gt;='PAINEL E TARGET'!$T$12,'PAINEL E TARGET'!$S$12,
IF(DI315&gt;='PAINEL E TARGET'!$T$13,'PAINEL E TARGET'!$S$13,
IF(DI315&gt;='PAINEL E TARGET'!$T$14,'PAINEL E TARGET'!$S$14,
IF(DI315&gt;='PAINEL E TARGET'!$T$15,'PAINEL E TARGET'!$S$15,
IF(DI315&gt;='PAINEL E TARGET'!$T$16,'PAINEL E TARGET'!$S$16,
IF(DI315&gt;='PAINEL E TARGET'!$T$17,'PAINEL E TARGET'!$S$17,
IF(DI315&gt;='PAINEL E TARGET'!$T$18,'PAINEL E TARGET'!$S$18,'PAINEL E TARGET'!$S$19))))))))</f>
        <v>Não elegível</v>
      </c>
      <c r="DK315" s="17">
        <f>IFERROR(VLOOKUP($BW315,'PAINEL E TARGET'!$G$1:$Q$99,9,0),0)</f>
        <v>0.05</v>
      </c>
      <c r="DL315" s="17">
        <f>VLOOKUP(DJ315,'PAINEL E TARGET'!$S$10:$U$19,3,0)</f>
        <v>0</v>
      </c>
      <c r="DM315" s="16">
        <f t="shared" si="177"/>
        <v>0</v>
      </c>
      <c r="DN315" s="17">
        <f t="shared" si="163"/>
        <v>0.996</v>
      </c>
      <c r="DO315" s="33" t="str">
        <f>IF(DN315&gt;='PAINEL E TARGET'!$T$11,'PAINEL E TARGET'!$S$11,
IF(DN315&gt;='PAINEL E TARGET'!$T$12,'PAINEL E TARGET'!$S$12,
IF(DN315&gt;='PAINEL E TARGET'!$T$13,'PAINEL E TARGET'!$S$13,
IF(DN315&gt;='PAINEL E TARGET'!$T$14,'PAINEL E TARGET'!$S$14,
IF(DN315&gt;='PAINEL E TARGET'!$T$15,'PAINEL E TARGET'!$S$15,
IF(DN315&gt;='PAINEL E TARGET'!$T$16,'PAINEL E TARGET'!$S$16,
IF(DN315&gt;='PAINEL E TARGET'!$T$17,'PAINEL E TARGET'!$S$17,
IF(DN315&gt;='PAINEL E TARGET'!$T$18,'PAINEL E TARGET'!$S$18,'PAINEL E TARGET'!$S$19))))))))</f>
        <v>1. Fx de 90% a 99,9%</v>
      </c>
      <c r="DP315" s="17">
        <f>IFERROR(VLOOKUP($BW315,'PAINEL E TARGET'!$G$1:$Q$99,10,0),0)</f>
        <v>0</v>
      </c>
      <c r="DQ315" s="17">
        <f>VLOOKUP(DO315,'PAINEL E TARGET'!$S$10:$U$19,3,0)</f>
        <v>0.5</v>
      </c>
      <c r="DR315" s="16">
        <f t="shared" si="178"/>
        <v>0</v>
      </c>
      <c r="DS315" s="17">
        <f t="shared" si="164"/>
        <v>0.9</v>
      </c>
      <c r="DT315" s="16">
        <f>IF(DS315&gt;=1,VLOOKUP(BO315,'PAINEL E TARGET'!$S$1:$W$8,5,0),0)</f>
        <v>0</v>
      </c>
      <c r="DU315" s="16">
        <f t="shared" si="179"/>
        <v>960</v>
      </c>
    </row>
    <row r="316" spans="2:125" s="32" customFormat="1" x14ac:dyDescent="0.2">
      <c r="B316" s="44">
        <v>43541</v>
      </c>
      <c r="C316" s="65">
        <v>1119</v>
      </c>
      <c r="D316" s="66" t="s">
        <v>320</v>
      </c>
      <c r="E316" s="65">
        <v>512</v>
      </c>
      <c r="F316" s="65" t="s">
        <v>944</v>
      </c>
      <c r="G316" s="67">
        <v>2597765.0403453438</v>
      </c>
      <c r="H316" s="67">
        <v>1568082.243968515</v>
      </c>
      <c r="I316" s="67">
        <v>1315642.8700000001</v>
      </c>
      <c r="J316" s="68">
        <v>0.83901394525733597</v>
      </c>
      <c r="K316" s="67">
        <v>290529.30974193261</v>
      </c>
      <c r="L316" s="67">
        <v>1126459.8511598771</v>
      </c>
      <c r="M316" s="67">
        <v>311289.15999999997</v>
      </c>
      <c r="N316" s="67">
        <v>952068.99</v>
      </c>
      <c r="O316" s="67">
        <v>2347725.2656484745</v>
      </c>
      <c r="P316" s="67" t="s">
        <v>1082</v>
      </c>
      <c r="Q316" s="67" t="s">
        <v>1082</v>
      </c>
      <c r="R316" s="67">
        <v>0</v>
      </c>
      <c r="S316" s="67">
        <v>0</v>
      </c>
      <c r="T316" s="68">
        <v>0.10702594923413737</v>
      </c>
      <c r="U316" s="68">
        <v>9.9074027424448083E-2</v>
      </c>
      <c r="V316" s="68">
        <v>0.92570099245470727</v>
      </c>
      <c r="W316" s="67">
        <v>151654.61000000002</v>
      </c>
      <c r="X316" s="67">
        <v>125165.97999999998</v>
      </c>
      <c r="Y316" s="68">
        <v>0.82533580746407886</v>
      </c>
      <c r="Z316" s="68">
        <v>0.18499780184145315</v>
      </c>
      <c r="AA316" s="68">
        <v>0.21431123866181573</v>
      </c>
      <c r="AB316" s="68">
        <v>1.1584528925672575</v>
      </c>
      <c r="AC316" s="67">
        <v>262139.87999999998</v>
      </c>
      <c r="AD316" s="67">
        <v>270751.84999999998</v>
      </c>
      <c r="AE316" s="68">
        <v>1.0328525747398678</v>
      </c>
      <c r="AF316" s="43">
        <v>80</v>
      </c>
      <c r="AG316" s="43">
        <v>78</v>
      </c>
      <c r="AH316" s="43">
        <v>44</v>
      </c>
      <c r="AI316" s="43">
        <v>40</v>
      </c>
      <c r="AJ316" s="67">
        <v>69815.31</v>
      </c>
      <c r="AK316" s="67">
        <v>64635.7</v>
      </c>
      <c r="AL316" s="68">
        <v>0.92580982595364825</v>
      </c>
      <c r="AM316" s="67">
        <v>22226.87</v>
      </c>
      <c r="AN316" s="67">
        <v>17241.64</v>
      </c>
      <c r="AO316" s="68">
        <v>0.77571155992724128</v>
      </c>
      <c r="AP316" s="67">
        <v>9204.67</v>
      </c>
      <c r="AQ316" s="67">
        <v>7486.66</v>
      </c>
      <c r="AR316" s="68">
        <v>0.81335452547456888</v>
      </c>
      <c r="AS316" s="67">
        <v>50407.76</v>
      </c>
      <c r="AT316" s="67">
        <v>35801.979999999996</v>
      </c>
      <c r="AU316" s="68">
        <v>0.71024739048114804</v>
      </c>
      <c r="AV316" s="43">
        <v>1735.9299999999998</v>
      </c>
      <c r="AW316" s="43">
        <v>1184.82</v>
      </c>
      <c r="AX316" s="69">
        <v>0.68252752127101901</v>
      </c>
      <c r="AY316" s="43">
        <v>290529.30974193261</v>
      </c>
      <c r="AZ316" s="43">
        <v>311289.16000000003</v>
      </c>
      <c r="BA316" s="43">
        <v>42661.519654371368</v>
      </c>
      <c r="BB316" s="43">
        <v>45130.229999999996</v>
      </c>
      <c r="BC316" s="43">
        <v>481366.76779074286</v>
      </c>
      <c r="BD316" s="43">
        <v>70796.077446724448</v>
      </c>
      <c r="BE316" s="43">
        <v>253062.91000000003</v>
      </c>
      <c r="BF316" s="43">
        <v>437427.5</v>
      </c>
      <c r="BG316" s="43">
        <v>2881</v>
      </c>
      <c r="BH316" s="43">
        <v>90</v>
      </c>
      <c r="BI316" s="44">
        <v>43173</v>
      </c>
      <c r="BJ316" s="44">
        <v>43541</v>
      </c>
      <c r="BK316" s="44">
        <v>43172</v>
      </c>
      <c r="BL316" s="43">
        <f t="shared" si="165"/>
        <v>1315642.8700000001</v>
      </c>
      <c r="BM316" s="43">
        <f t="shared" si="166"/>
        <v>1263358.1499999999</v>
      </c>
      <c r="BO316" s="16" t="str">
        <f>IFERROR(VLOOKUP($C316,'PORTE LOJA'!A:B,2,0),"PORTE 1")</f>
        <v>PORTE 4</v>
      </c>
      <c r="BP316" s="16">
        <f>VLOOKUP(BO316,'PAINEL E TARGET'!$S$1:$W$8,3,0)</f>
        <v>3000</v>
      </c>
      <c r="BQ316" s="16">
        <f t="shared" si="144"/>
        <v>1</v>
      </c>
      <c r="BR316" s="16">
        <f t="shared" si="145"/>
        <v>1</v>
      </c>
      <c r="BS316" s="16">
        <f t="shared" si="146"/>
        <v>1</v>
      </c>
      <c r="BT316" s="16">
        <f t="shared" si="147"/>
        <v>1</v>
      </c>
      <c r="BU316" s="16">
        <f t="shared" si="148"/>
        <v>1</v>
      </c>
      <c r="BV316" s="16">
        <f t="shared" si="149"/>
        <v>1</v>
      </c>
      <c r="BW316" s="17" t="str">
        <f t="shared" si="167"/>
        <v>111111</v>
      </c>
      <c r="BY316" s="17">
        <f t="shared" si="150"/>
        <v>0.83899999999999997</v>
      </c>
      <c r="BZ316" s="17">
        <f t="shared" si="151"/>
        <v>0.89200000000000002</v>
      </c>
      <c r="CA316" s="17" t="str">
        <f t="shared" si="168"/>
        <v>Sem Retira</v>
      </c>
      <c r="CB316" s="17">
        <f t="shared" si="169"/>
        <v>0.89200000000000002</v>
      </c>
      <c r="CC316" s="33" t="str">
        <f>IF(CB316&gt;='PAINEL E TARGET'!$T$11,'PAINEL E TARGET'!$S$11,
IF(CB316&gt;='PAINEL E TARGET'!$T$12,'PAINEL E TARGET'!$S$12,
IF(CB316&gt;='PAINEL E TARGET'!$T$13,'PAINEL E TARGET'!$S$13,
IF(CB316&gt;='PAINEL E TARGET'!$T$14,'PAINEL E TARGET'!$S$14,
IF(CB316&gt;='PAINEL E TARGET'!$T$15,'PAINEL E TARGET'!$S$15,
IF(CB316&gt;='PAINEL E TARGET'!$T$16,'PAINEL E TARGET'!$S$16,
IF(CB316&gt;='PAINEL E TARGET'!$T$17,'PAINEL E TARGET'!$S$17,
IF(CB316&gt;='PAINEL E TARGET'!$T$18,'PAINEL E TARGET'!$S$18,'PAINEL E TARGET'!$S$19))))))))</f>
        <v>Não elegível</v>
      </c>
      <c r="CD316" s="17">
        <f>IFERROR(VLOOKUP($BW316,'PAINEL E TARGET'!$G$1:$Q$99,4,0),0)</f>
        <v>0.25</v>
      </c>
      <c r="CE316" s="17">
        <f>VLOOKUP(CC316,'PAINEL E TARGET'!$S$10:$U$19,3,0)</f>
        <v>0</v>
      </c>
      <c r="CF316" s="16">
        <f t="shared" si="170"/>
        <v>0</v>
      </c>
      <c r="CG316" s="17">
        <f t="shared" si="152"/>
        <v>0.92600000000000005</v>
      </c>
      <c r="CH316" s="17">
        <f t="shared" si="153"/>
        <v>0.77600000000000002</v>
      </c>
      <c r="CI316" s="17">
        <f t="shared" si="154"/>
        <v>0.81299999999999994</v>
      </c>
      <c r="CJ316" s="17">
        <f t="shared" si="155"/>
        <v>0.71</v>
      </c>
      <c r="CK316" s="17">
        <f t="shared" si="156"/>
        <v>0.68300000000000005</v>
      </c>
      <c r="CL316" s="17">
        <f t="shared" si="157"/>
        <v>0.82499999999999996</v>
      </c>
      <c r="CM316" s="16">
        <f t="shared" si="158"/>
        <v>4</v>
      </c>
      <c r="CN316" s="17" t="str">
        <f t="shared" si="171"/>
        <v>não ok</v>
      </c>
      <c r="CO316" s="17">
        <f t="shared" si="172"/>
        <v>0</v>
      </c>
      <c r="CP316" s="33" t="str">
        <f>IF(CO316&gt;='PAINEL E TARGET'!$T$11,'PAINEL E TARGET'!$S$11,
IF(CO316&gt;='PAINEL E TARGET'!$T$12,'PAINEL E TARGET'!$S$12,
IF(CO316&gt;='PAINEL E TARGET'!$T$13,'PAINEL E TARGET'!$S$13,
IF(CO316&gt;='PAINEL E TARGET'!$T$14,'PAINEL E TARGET'!$S$14,
IF(CO316&gt;='PAINEL E TARGET'!$T$15,'PAINEL E TARGET'!$S$15,
IF(CO316&gt;='PAINEL E TARGET'!$T$16,'PAINEL E TARGET'!$S$16,
IF(CO316&gt;='PAINEL E TARGET'!$T$17,'PAINEL E TARGET'!$S$17,
IF(CO316&gt;='PAINEL E TARGET'!$T$18,'PAINEL E TARGET'!$S$18,'PAINEL E TARGET'!$S$19))))))))</f>
        <v>Não elegível</v>
      </c>
      <c r="CQ316" s="17">
        <f>IFERROR(VLOOKUP($BW316,'PAINEL E TARGET'!$G$1:$Q$99,5,0),0)</f>
        <v>0.25</v>
      </c>
      <c r="CR316" s="17">
        <f>VLOOKUP(CP316,'PAINEL E TARGET'!$S$10:$U$19,3,0)</f>
        <v>0</v>
      </c>
      <c r="CS316" s="16">
        <f t="shared" si="173"/>
        <v>0</v>
      </c>
      <c r="CT316" s="17">
        <f t="shared" si="159"/>
        <v>1.0329999999999999</v>
      </c>
      <c r="CU316" s="33" t="str">
        <f>IF(CT316&gt;='PAINEL E TARGET'!$T$11,'PAINEL E TARGET'!$S$11,
IF(CT316&gt;='PAINEL E TARGET'!$T$12,'PAINEL E TARGET'!$S$12,
IF(CT316&gt;='PAINEL E TARGET'!$T$13,'PAINEL E TARGET'!$S$13,
IF(CT316&gt;='PAINEL E TARGET'!$T$14,'PAINEL E TARGET'!$S$14,
IF(CT316&gt;='PAINEL E TARGET'!$T$15,'PAINEL E TARGET'!$S$15,
IF(CT316&gt;='PAINEL E TARGET'!$T$16,'PAINEL E TARGET'!$S$16,
IF(CT316&gt;='PAINEL E TARGET'!$T$17,'PAINEL E TARGET'!$S$17,
IF(CT316&gt;='PAINEL E TARGET'!$T$18,'PAINEL E TARGET'!$S$18,'PAINEL E TARGET'!$S$19))))))))</f>
        <v>2. Fx de 100% a 104,9%</v>
      </c>
      <c r="CV316" s="17">
        <f>IFERROR(VLOOKUP($BW316,'PAINEL E TARGET'!$G$1:$Q$99,6,0),0)</f>
        <v>0.2</v>
      </c>
      <c r="CW316" s="17">
        <f>VLOOKUP(CU316,'PAINEL E TARGET'!$S$10:$U$19,3,0)</f>
        <v>1</v>
      </c>
      <c r="CX316" s="16">
        <f t="shared" si="174"/>
        <v>600</v>
      </c>
      <c r="CY316" s="17">
        <f t="shared" si="160"/>
        <v>1.071</v>
      </c>
      <c r="CZ316" s="33" t="str">
        <f>IF(CY316&gt;='PAINEL E TARGET'!$T$11,'PAINEL E TARGET'!$S$11,
IF(CY316&gt;='PAINEL E TARGET'!$T$12,'PAINEL E TARGET'!$S$12,
IF(CY316&gt;='PAINEL E TARGET'!$T$13,'PAINEL E TARGET'!$S$13,
IF(CY316&gt;='PAINEL E TARGET'!$T$14,'PAINEL E TARGET'!$S$14,
IF(CY316&gt;='PAINEL E TARGET'!$T$15,'PAINEL E TARGET'!$S$15,
IF(CY316&gt;='PAINEL E TARGET'!$T$16,'PAINEL E TARGET'!$S$16,
IF(CY316&gt;='PAINEL E TARGET'!$T$17,'PAINEL E TARGET'!$S$17,
IF(CY316&gt;='PAINEL E TARGET'!$T$18,'PAINEL E TARGET'!$S$18,'PAINEL E TARGET'!$S$19))))))))</f>
        <v>3. Fx de 105% a 109,9%</v>
      </c>
      <c r="DA316" s="17">
        <f>IFERROR(VLOOKUP($BW316,'PAINEL E TARGET'!$G$1:$Q$99,7,0),0)</f>
        <v>0.15</v>
      </c>
      <c r="DB316" s="17">
        <f>VLOOKUP(CZ316,'PAINEL E TARGET'!$S$10:$U$19,3,0)</f>
        <v>1.1000000000000001</v>
      </c>
      <c r="DC316" s="16">
        <f t="shared" si="175"/>
        <v>495</v>
      </c>
      <c r="DD316" s="17">
        <f t="shared" si="161"/>
        <v>1.0580000000000001</v>
      </c>
      <c r="DE316" s="33" t="str">
        <f>IF(DD316&gt;='PAINEL E TARGET'!$T$11,'PAINEL E TARGET'!$S$11,
IF(DD316&gt;='PAINEL E TARGET'!$T$12,'PAINEL E TARGET'!$S$12,
IF(DD316&gt;='PAINEL E TARGET'!$T$13,'PAINEL E TARGET'!$S$13,
IF(DD316&gt;='PAINEL E TARGET'!$T$14,'PAINEL E TARGET'!$S$14,
IF(DD316&gt;='PAINEL E TARGET'!$T$15,'PAINEL E TARGET'!$S$15,
IF(DD316&gt;='PAINEL E TARGET'!$T$16,'PAINEL E TARGET'!$S$16,
IF(DD316&gt;='PAINEL E TARGET'!$T$17,'PAINEL E TARGET'!$S$17,
IF(DD316&gt;='PAINEL E TARGET'!$T$18,'PAINEL E TARGET'!$S$18,'PAINEL E TARGET'!$S$19))))))))</f>
        <v>3. Fx de 105% a 109,9%</v>
      </c>
      <c r="DF316" s="17">
        <f>IFERROR(VLOOKUP($BW316,'PAINEL E TARGET'!$G$1:$Q$99,8,0),0)</f>
        <v>0.1</v>
      </c>
      <c r="DG316" s="17">
        <f>VLOOKUP(DE316,'PAINEL E TARGET'!$S$10:$U$19,3,0)</f>
        <v>1.1000000000000001</v>
      </c>
      <c r="DH316" s="16">
        <f t="shared" si="176"/>
        <v>330.00000000000006</v>
      </c>
      <c r="DI316" s="17">
        <f t="shared" si="162"/>
        <v>0.90900000000000003</v>
      </c>
      <c r="DJ316" s="33" t="str">
        <f>IF(DI316&gt;='PAINEL E TARGET'!$T$11,'PAINEL E TARGET'!$S$11,
IF(DI316&gt;='PAINEL E TARGET'!$T$12,'PAINEL E TARGET'!$S$12,
IF(DI316&gt;='PAINEL E TARGET'!$T$13,'PAINEL E TARGET'!$S$13,
IF(DI316&gt;='PAINEL E TARGET'!$T$14,'PAINEL E TARGET'!$S$14,
IF(DI316&gt;='PAINEL E TARGET'!$T$15,'PAINEL E TARGET'!$S$15,
IF(DI316&gt;='PAINEL E TARGET'!$T$16,'PAINEL E TARGET'!$S$16,
IF(DI316&gt;='PAINEL E TARGET'!$T$17,'PAINEL E TARGET'!$S$17,
IF(DI316&gt;='PAINEL E TARGET'!$T$18,'PAINEL E TARGET'!$S$18,'PAINEL E TARGET'!$S$19))))))))</f>
        <v>1. Fx de 90% a 99,9%</v>
      </c>
      <c r="DK316" s="17">
        <f>IFERROR(VLOOKUP($BW316,'PAINEL E TARGET'!$G$1:$Q$99,9,0),0)</f>
        <v>0.05</v>
      </c>
      <c r="DL316" s="17">
        <f>VLOOKUP(DJ316,'PAINEL E TARGET'!$S$10:$U$19,3,0)</f>
        <v>0.5</v>
      </c>
      <c r="DM316" s="16">
        <f t="shared" si="177"/>
        <v>75</v>
      </c>
      <c r="DN316" s="17">
        <f t="shared" si="163"/>
        <v>0.68300000000000005</v>
      </c>
      <c r="DO316" s="33" t="str">
        <f>IF(DN316&gt;='PAINEL E TARGET'!$T$11,'PAINEL E TARGET'!$S$11,
IF(DN316&gt;='PAINEL E TARGET'!$T$12,'PAINEL E TARGET'!$S$12,
IF(DN316&gt;='PAINEL E TARGET'!$T$13,'PAINEL E TARGET'!$S$13,
IF(DN316&gt;='PAINEL E TARGET'!$T$14,'PAINEL E TARGET'!$S$14,
IF(DN316&gt;='PAINEL E TARGET'!$T$15,'PAINEL E TARGET'!$S$15,
IF(DN316&gt;='PAINEL E TARGET'!$T$16,'PAINEL E TARGET'!$S$16,
IF(DN316&gt;='PAINEL E TARGET'!$T$17,'PAINEL E TARGET'!$S$17,
IF(DN316&gt;='PAINEL E TARGET'!$T$18,'PAINEL E TARGET'!$S$18,'PAINEL E TARGET'!$S$19))))))))</f>
        <v>Não elegível</v>
      </c>
      <c r="DP316" s="17">
        <f>IFERROR(VLOOKUP($BW316,'PAINEL E TARGET'!$G$1:$Q$99,10,0),0)</f>
        <v>0</v>
      </c>
      <c r="DQ316" s="17">
        <f>VLOOKUP(DO316,'PAINEL E TARGET'!$S$10:$U$19,3,0)</f>
        <v>0</v>
      </c>
      <c r="DR316" s="16">
        <f t="shared" si="178"/>
        <v>0</v>
      </c>
      <c r="DS316" s="17">
        <f t="shared" si="164"/>
        <v>0.97499999999999998</v>
      </c>
      <c r="DT316" s="16">
        <f>IF(DS316&gt;=1,VLOOKUP(BO316,'PAINEL E TARGET'!$S$1:$W$8,5,0),0)</f>
        <v>0</v>
      </c>
      <c r="DU316" s="16">
        <f t="shared" si="179"/>
        <v>1500</v>
      </c>
    </row>
    <row r="317" spans="2:125" s="32" customFormat="1" x14ac:dyDescent="0.2">
      <c r="B317" s="44">
        <v>43541</v>
      </c>
      <c r="C317" s="65">
        <v>1120</v>
      </c>
      <c r="D317" s="66" t="s">
        <v>321</v>
      </c>
      <c r="E317" s="65">
        <v>114</v>
      </c>
      <c r="F317" s="65" t="s">
        <v>1018</v>
      </c>
      <c r="G317" s="67">
        <v>1577269.5704039419</v>
      </c>
      <c r="H317" s="67">
        <v>908856.29201793834</v>
      </c>
      <c r="I317" s="67">
        <v>810978.89</v>
      </c>
      <c r="J317" s="68">
        <v>0.89230706451883546</v>
      </c>
      <c r="K317" s="67">
        <v>173744.93750885877</v>
      </c>
      <c r="L317" s="67">
        <v>682988.75672207179</v>
      </c>
      <c r="M317" s="67">
        <v>179775.54</v>
      </c>
      <c r="N317" s="67">
        <v>605235.04999999993</v>
      </c>
      <c r="O317" s="67">
        <v>1489163.9186998566</v>
      </c>
      <c r="P317" s="67" t="s">
        <v>1082</v>
      </c>
      <c r="Q317" s="67" t="s">
        <v>1082</v>
      </c>
      <c r="R317" s="67">
        <v>0</v>
      </c>
      <c r="S317" s="67">
        <v>0</v>
      </c>
      <c r="T317" s="68">
        <v>9.8631722516592094E-2</v>
      </c>
      <c r="U317" s="68">
        <v>0.10485937520919306</v>
      </c>
      <c r="V317" s="68">
        <v>1.0631404636733717</v>
      </c>
      <c r="W317" s="67">
        <v>84501.12000000001</v>
      </c>
      <c r="X317" s="67">
        <v>82315.72</v>
      </c>
      <c r="Y317" s="68">
        <v>0.97413762089780576</v>
      </c>
      <c r="Z317" s="68">
        <v>0.1900605883677422</v>
      </c>
      <c r="AA317" s="68">
        <v>0.18927984143500537</v>
      </c>
      <c r="AB317" s="68">
        <v>0.99589211556461044</v>
      </c>
      <c r="AC317" s="67">
        <v>162831.31000000003</v>
      </c>
      <c r="AD317" s="67">
        <v>148586.68</v>
      </c>
      <c r="AE317" s="68">
        <v>0.91251909721785063</v>
      </c>
      <c r="AF317" s="43">
        <v>80</v>
      </c>
      <c r="AG317" s="43">
        <v>76</v>
      </c>
      <c r="AH317" s="43">
        <v>29</v>
      </c>
      <c r="AI317" s="43">
        <v>16</v>
      </c>
      <c r="AJ317" s="67">
        <v>49902.209999999992</v>
      </c>
      <c r="AK317" s="67">
        <v>54951.5</v>
      </c>
      <c r="AL317" s="68">
        <v>1.1011836950708196</v>
      </c>
      <c r="AM317" s="67">
        <v>9505.0299999999988</v>
      </c>
      <c r="AN317" s="67">
        <v>7397.5999999999995</v>
      </c>
      <c r="AO317" s="68">
        <v>0.77828265665652818</v>
      </c>
      <c r="AP317" s="67">
        <v>1845.58</v>
      </c>
      <c r="AQ317" s="67">
        <v>1755.88</v>
      </c>
      <c r="AR317" s="68">
        <v>0.95139739268956114</v>
      </c>
      <c r="AS317" s="67">
        <v>23248.3</v>
      </c>
      <c r="AT317" s="67">
        <v>18210.739999999998</v>
      </c>
      <c r="AU317" s="68">
        <v>0.78331490904711309</v>
      </c>
      <c r="AV317" s="43">
        <v>867.21</v>
      </c>
      <c r="AW317" s="43">
        <v>549.89</v>
      </c>
      <c r="AX317" s="69">
        <v>0.63409093529825533</v>
      </c>
      <c r="AY317" s="43">
        <v>173744.93750885877</v>
      </c>
      <c r="AZ317" s="43">
        <v>179775.53999999998</v>
      </c>
      <c r="BA317" s="43">
        <v>36450.790920524378</v>
      </c>
      <c r="BB317" s="43">
        <v>47090.749999999993</v>
      </c>
      <c r="BC317" s="43">
        <v>301945.04004236567</v>
      </c>
      <c r="BD317" s="43">
        <v>63532.69718796356</v>
      </c>
      <c r="BE317" s="43">
        <v>147733.69</v>
      </c>
      <c r="BF317" s="43">
        <v>284678.83</v>
      </c>
      <c r="BG317" s="43">
        <v>1512.76</v>
      </c>
      <c r="BH317" s="43">
        <v>52</v>
      </c>
      <c r="BI317" s="44">
        <v>43173</v>
      </c>
      <c r="BJ317" s="44">
        <v>43541</v>
      </c>
      <c r="BK317" s="44">
        <v>43172</v>
      </c>
      <c r="BL317" s="43">
        <f t="shared" si="165"/>
        <v>810978.89</v>
      </c>
      <c r="BM317" s="43">
        <f t="shared" si="166"/>
        <v>785010.59</v>
      </c>
      <c r="BO317" s="16" t="str">
        <f>IFERROR(VLOOKUP($C317,'PORTE LOJA'!A:B,2,0),"PORTE 1")</f>
        <v>PORTE 3</v>
      </c>
      <c r="BP317" s="16">
        <f>VLOOKUP(BO317,'PAINEL E TARGET'!$S$1:$W$8,3,0)</f>
        <v>2400</v>
      </c>
      <c r="BQ317" s="16">
        <f t="shared" si="144"/>
        <v>1</v>
      </c>
      <c r="BR317" s="16">
        <f t="shared" si="145"/>
        <v>1</v>
      </c>
      <c r="BS317" s="16">
        <f t="shared" si="146"/>
        <v>1</v>
      </c>
      <c r="BT317" s="16">
        <f t="shared" si="147"/>
        <v>1</v>
      </c>
      <c r="BU317" s="16">
        <f t="shared" si="148"/>
        <v>1</v>
      </c>
      <c r="BV317" s="16">
        <f t="shared" si="149"/>
        <v>1</v>
      </c>
      <c r="BW317" s="17" t="str">
        <f t="shared" si="167"/>
        <v>111111</v>
      </c>
      <c r="BY317" s="17">
        <f t="shared" si="150"/>
        <v>0.89200000000000002</v>
      </c>
      <c r="BZ317" s="17">
        <f t="shared" si="151"/>
        <v>0.91600000000000004</v>
      </c>
      <c r="CA317" s="17" t="str">
        <f t="shared" si="168"/>
        <v>Sem Retira</v>
      </c>
      <c r="CB317" s="17">
        <f t="shared" si="169"/>
        <v>0.91600000000000004</v>
      </c>
      <c r="CC317" s="33" t="str">
        <f>IF(CB317&gt;='PAINEL E TARGET'!$T$11,'PAINEL E TARGET'!$S$11,
IF(CB317&gt;='PAINEL E TARGET'!$T$12,'PAINEL E TARGET'!$S$12,
IF(CB317&gt;='PAINEL E TARGET'!$T$13,'PAINEL E TARGET'!$S$13,
IF(CB317&gt;='PAINEL E TARGET'!$T$14,'PAINEL E TARGET'!$S$14,
IF(CB317&gt;='PAINEL E TARGET'!$T$15,'PAINEL E TARGET'!$S$15,
IF(CB317&gt;='PAINEL E TARGET'!$T$16,'PAINEL E TARGET'!$S$16,
IF(CB317&gt;='PAINEL E TARGET'!$T$17,'PAINEL E TARGET'!$S$17,
IF(CB317&gt;='PAINEL E TARGET'!$T$18,'PAINEL E TARGET'!$S$18,'PAINEL E TARGET'!$S$19))))))))</f>
        <v>1. Fx de 90% a 99,9%</v>
      </c>
      <c r="CD317" s="17">
        <f>IFERROR(VLOOKUP($BW317,'PAINEL E TARGET'!$G$1:$Q$99,4,0),0)</f>
        <v>0.25</v>
      </c>
      <c r="CE317" s="17">
        <f>VLOOKUP(CC317,'PAINEL E TARGET'!$S$10:$U$19,3,0)</f>
        <v>0.5</v>
      </c>
      <c r="CF317" s="16">
        <f t="shared" si="170"/>
        <v>300</v>
      </c>
      <c r="CG317" s="17">
        <f t="shared" si="152"/>
        <v>1.101</v>
      </c>
      <c r="CH317" s="17">
        <f t="shared" si="153"/>
        <v>0.77800000000000002</v>
      </c>
      <c r="CI317" s="17">
        <f t="shared" si="154"/>
        <v>0.95099999999999996</v>
      </c>
      <c r="CJ317" s="17">
        <f t="shared" si="155"/>
        <v>0.78300000000000003</v>
      </c>
      <c r="CK317" s="17">
        <f t="shared" si="156"/>
        <v>0.63400000000000001</v>
      </c>
      <c r="CL317" s="17">
        <f t="shared" si="157"/>
        <v>0.97399999999999998</v>
      </c>
      <c r="CM317" s="16">
        <f t="shared" si="158"/>
        <v>4</v>
      </c>
      <c r="CN317" s="17" t="str">
        <f t="shared" si="171"/>
        <v>não ok</v>
      </c>
      <c r="CO317" s="17">
        <f t="shared" si="172"/>
        <v>0</v>
      </c>
      <c r="CP317" s="33" t="str">
        <f>IF(CO317&gt;='PAINEL E TARGET'!$T$11,'PAINEL E TARGET'!$S$11,
IF(CO317&gt;='PAINEL E TARGET'!$T$12,'PAINEL E TARGET'!$S$12,
IF(CO317&gt;='PAINEL E TARGET'!$T$13,'PAINEL E TARGET'!$S$13,
IF(CO317&gt;='PAINEL E TARGET'!$T$14,'PAINEL E TARGET'!$S$14,
IF(CO317&gt;='PAINEL E TARGET'!$T$15,'PAINEL E TARGET'!$S$15,
IF(CO317&gt;='PAINEL E TARGET'!$T$16,'PAINEL E TARGET'!$S$16,
IF(CO317&gt;='PAINEL E TARGET'!$T$17,'PAINEL E TARGET'!$S$17,
IF(CO317&gt;='PAINEL E TARGET'!$T$18,'PAINEL E TARGET'!$S$18,'PAINEL E TARGET'!$S$19))))))))</f>
        <v>Não elegível</v>
      </c>
      <c r="CQ317" s="17">
        <f>IFERROR(VLOOKUP($BW317,'PAINEL E TARGET'!$G$1:$Q$99,5,0),0)</f>
        <v>0.25</v>
      </c>
      <c r="CR317" s="17">
        <f>VLOOKUP(CP317,'PAINEL E TARGET'!$S$10:$U$19,3,0)</f>
        <v>0</v>
      </c>
      <c r="CS317" s="16">
        <f t="shared" si="173"/>
        <v>0</v>
      </c>
      <c r="CT317" s="17">
        <f t="shared" si="159"/>
        <v>0.91300000000000003</v>
      </c>
      <c r="CU317" s="33" t="str">
        <f>IF(CT317&gt;='PAINEL E TARGET'!$T$11,'PAINEL E TARGET'!$S$11,
IF(CT317&gt;='PAINEL E TARGET'!$T$12,'PAINEL E TARGET'!$S$12,
IF(CT317&gt;='PAINEL E TARGET'!$T$13,'PAINEL E TARGET'!$S$13,
IF(CT317&gt;='PAINEL E TARGET'!$T$14,'PAINEL E TARGET'!$S$14,
IF(CT317&gt;='PAINEL E TARGET'!$T$15,'PAINEL E TARGET'!$S$15,
IF(CT317&gt;='PAINEL E TARGET'!$T$16,'PAINEL E TARGET'!$S$16,
IF(CT317&gt;='PAINEL E TARGET'!$T$17,'PAINEL E TARGET'!$S$17,
IF(CT317&gt;='PAINEL E TARGET'!$T$18,'PAINEL E TARGET'!$S$18,'PAINEL E TARGET'!$S$19))))))))</f>
        <v>1. Fx de 90% a 99,9%</v>
      </c>
      <c r="CV317" s="17">
        <f>IFERROR(VLOOKUP($BW317,'PAINEL E TARGET'!$G$1:$Q$99,6,0),0)</f>
        <v>0.2</v>
      </c>
      <c r="CW317" s="17">
        <f>VLOOKUP(CU317,'PAINEL E TARGET'!$S$10:$U$19,3,0)</f>
        <v>0.5</v>
      </c>
      <c r="CX317" s="16">
        <f t="shared" si="174"/>
        <v>240</v>
      </c>
      <c r="CY317" s="17">
        <f t="shared" si="160"/>
        <v>1.0349999999999999</v>
      </c>
      <c r="CZ317" s="33" t="str">
        <f>IF(CY317&gt;='PAINEL E TARGET'!$T$11,'PAINEL E TARGET'!$S$11,
IF(CY317&gt;='PAINEL E TARGET'!$T$12,'PAINEL E TARGET'!$S$12,
IF(CY317&gt;='PAINEL E TARGET'!$T$13,'PAINEL E TARGET'!$S$13,
IF(CY317&gt;='PAINEL E TARGET'!$T$14,'PAINEL E TARGET'!$S$14,
IF(CY317&gt;='PAINEL E TARGET'!$T$15,'PAINEL E TARGET'!$S$15,
IF(CY317&gt;='PAINEL E TARGET'!$T$16,'PAINEL E TARGET'!$S$16,
IF(CY317&gt;='PAINEL E TARGET'!$T$17,'PAINEL E TARGET'!$S$17,
IF(CY317&gt;='PAINEL E TARGET'!$T$18,'PAINEL E TARGET'!$S$18,'PAINEL E TARGET'!$S$19))))))))</f>
        <v>2. Fx de 100% a 104,9%</v>
      </c>
      <c r="DA317" s="17">
        <f>IFERROR(VLOOKUP($BW317,'PAINEL E TARGET'!$G$1:$Q$99,7,0),0)</f>
        <v>0.15</v>
      </c>
      <c r="DB317" s="17">
        <f>VLOOKUP(CZ317,'PAINEL E TARGET'!$S$10:$U$19,3,0)</f>
        <v>1</v>
      </c>
      <c r="DC317" s="16">
        <f t="shared" si="175"/>
        <v>360</v>
      </c>
      <c r="DD317" s="17">
        <f t="shared" si="161"/>
        <v>1.292</v>
      </c>
      <c r="DE317" s="33" t="str">
        <f>IF(DD317&gt;='PAINEL E TARGET'!$T$11,'PAINEL E TARGET'!$S$11,
IF(DD317&gt;='PAINEL E TARGET'!$T$12,'PAINEL E TARGET'!$S$12,
IF(DD317&gt;='PAINEL E TARGET'!$T$13,'PAINEL E TARGET'!$S$13,
IF(DD317&gt;='PAINEL E TARGET'!$T$14,'PAINEL E TARGET'!$S$14,
IF(DD317&gt;='PAINEL E TARGET'!$T$15,'PAINEL E TARGET'!$S$15,
IF(DD317&gt;='PAINEL E TARGET'!$T$16,'PAINEL E TARGET'!$S$16,
IF(DD317&gt;='PAINEL E TARGET'!$T$17,'PAINEL E TARGET'!$S$17,
IF(DD317&gt;='PAINEL E TARGET'!$T$18,'PAINEL E TARGET'!$S$18,'PAINEL E TARGET'!$S$19))))))))</f>
        <v>7. Fx de 125% a 129,9%</v>
      </c>
      <c r="DF317" s="17">
        <f>IFERROR(VLOOKUP($BW317,'PAINEL E TARGET'!$G$1:$Q$99,8,0),0)</f>
        <v>0.1</v>
      </c>
      <c r="DG317" s="17">
        <f>VLOOKUP(DE317,'PAINEL E TARGET'!$S$10:$U$19,3,0)</f>
        <v>1.5</v>
      </c>
      <c r="DH317" s="16">
        <f t="shared" si="176"/>
        <v>360.00000000000006</v>
      </c>
      <c r="DI317" s="17">
        <f t="shared" si="162"/>
        <v>0.55200000000000005</v>
      </c>
      <c r="DJ317" s="33" t="str">
        <f>IF(DI317&gt;='PAINEL E TARGET'!$T$11,'PAINEL E TARGET'!$S$11,
IF(DI317&gt;='PAINEL E TARGET'!$T$12,'PAINEL E TARGET'!$S$12,
IF(DI317&gt;='PAINEL E TARGET'!$T$13,'PAINEL E TARGET'!$S$13,
IF(DI317&gt;='PAINEL E TARGET'!$T$14,'PAINEL E TARGET'!$S$14,
IF(DI317&gt;='PAINEL E TARGET'!$T$15,'PAINEL E TARGET'!$S$15,
IF(DI317&gt;='PAINEL E TARGET'!$T$16,'PAINEL E TARGET'!$S$16,
IF(DI317&gt;='PAINEL E TARGET'!$T$17,'PAINEL E TARGET'!$S$17,
IF(DI317&gt;='PAINEL E TARGET'!$T$18,'PAINEL E TARGET'!$S$18,'PAINEL E TARGET'!$S$19))))))))</f>
        <v>Não elegível</v>
      </c>
      <c r="DK317" s="17">
        <f>IFERROR(VLOOKUP($BW317,'PAINEL E TARGET'!$G$1:$Q$99,9,0),0)</f>
        <v>0.05</v>
      </c>
      <c r="DL317" s="17">
        <f>VLOOKUP(DJ317,'PAINEL E TARGET'!$S$10:$U$19,3,0)</f>
        <v>0</v>
      </c>
      <c r="DM317" s="16">
        <f t="shared" si="177"/>
        <v>0</v>
      </c>
      <c r="DN317" s="17">
        <f t="shared" si="163"/>
        <v>0.63400000000000001</v>
      </c>
      <c r="DO317" s="33" t="str">
        <f>IF(DN317&gt;='PAINEL E TARGET'!$T$11,'PAINEL E TARGET'!$S$11,
IF(DN317&gt;='PAINEL E TARGET'!$T$12,'PAINEL E TARGET'!$S$12,
IF(DN317&gt;='PAINEL E TARGET'!$T$13,'PAINEL E TARGET'!$S$13,
IF(DN317&gt;='PAINEL E TARGET'!$T$14,'PAINEL E TARGET'!$S$14,
IF(DN317&gt;='PAINEL E TARGET'!$T$15,'PAINEL E TARGET'!$S$15,
IF(DN317&gt;='PAINEL E TARGET'!$T$16,'PAINEL E TARGET'!$S$16,
IF(DN317&gt;='PAINEL E TARGET'!$T$17,'PAINEL E TARGET'!$S$17,
IF(DN317&gt;='PAINEL E TARGET'!$T$18,'PAINEL E TARGET'!$S$18,'PAINEL E TARGET'!$S$19))))))))</f>
        <v>Não elegível</v>
      </c>
      <c r="DP317" s="17">
        <f>IFERROR(VLOOKUP($BW317,'PAINEL E TARGET'!$G$1:$Q$99,10,0),0)</f>
        <v>0</v>
      </c>
      <c r="DQ317" s="17">
        <f>VLOOKUP(DO317,'PAINEL E TARGET'!$S$10:$U$19,3,0)</f>
        <v>0</v>
      </c>
      <c r="DR317" s="16">
        <f t="shared" si="178"/>
        <v>0</v>
      </c>
      <c r="DS317" s="17">
        <f t="shared" si="164"/>
        <v>0.95</v>
      </c>
      <c r="DT317" s="16">
        <f>IF(DS317&gt;=1,VLOOKUP(BO317,'PAINEL E TARGET'!$S$1:$W$8,5,0),0)</f>
        <v>0</v>
      </c>
      <c r="DU317" s="16">
        <f t="shared" si="179"/>
        <v>1260</v>
      </c>
    </row>
    <row r="318" spans="2:125" s="32" customFormat="1" x14ac:dyDescent="0.2">
      <c r="B318" s="44">
        <v>43541</v>
      </c>
      <c r="C318" s="65">
        <v>1121</v>
      </c>
      <c r="D318" s="66" t="s">
        <v>322</v>
      </c>
      <c r="E318" s="65">
        <v>111</v>
      </c>
      <c r="F318" s="65" t="s">
        <v>1018</v>
      </c>
      <c r="G318" s="67">
        <v>3940525.1405605474</v>
      </c>
      <c r="H318" s="67">
        <v>2237049.0005477425</v>
      </c>
      <c r="I318" s="67">
        <v>2114275.3600000003</v>
      </c>
      <c r="J318" s="68">
        <v>0.94511803696848795</v>
      </c>
      <c r="K318" s="67">
        <v>447912.41336410842</v>
      </c>
      <c r="L318" s="67">
        <v>1649786.1914812056</v>
      </c>
      <c r="M318" s="67">
        <v>491677.97</v>
      </c>
      <c r="N318" s="67">
        <v>1581854.49</v>
      </c>
      <c r="O318" s="67">
        <v>3702084.913070268</v>
      </c>
      <c r="P318" s="67">
        <v>8635.8661341695079</v>
      </c>
      <c r="Q318" s="67">
        <v>198</v>
      </c>
      <c r="R318" s="67">
        <v>0</v>
      </c>
      <c r="S318" s="67">
        <v>0</v>
      </c>
      <c r="T318" s="68">
        <v>9.9428679738048087E-2</v>
      </c>
      <c r="U318" s="68">
        <v>0.11616967481454971</v>
      </c>
      <c r="V318" s="68">
        <v>1.1683718935080598</v>
      </c>
      <c r="W318" s="67">
        <v>207712.75</v>
      </c>
      <c r="X318" s="67">
        <v>240858.59000000003</v>
      </c>
      <c r="Y318" s="68">
        <v>1.1595753751274298</v>
      </c>
      <c r="Z318" s="68">
        <v>0.1959228218251623</v>
      </c>
      <c r="AA318" s="68">
        <v>0.20583731300738833</v>
      </c>
      <c r="AB318" s="68">
        <v>1.0506040648550556</v>
      </c>
      <c r="AC318" s="67">
        <v>410987.02999999997</v>
      </c>
      <c r="AD318" s="67">
        <v>426810.35</v>
      </c>
      <c r="AE318" s="68">
        <v>1.0385007770196544</v>
      </c>
      <c r="AF318" s="43">
        <v>80</v>
      </c>
      <c r="AG318" s="43">
        <v>80</v>
      </c>
      <c r="AH318" s="43">
        <v>60</v>
      </c>
      <c r="AI318" s="43">
        <v>55</v>
      </c>
      <c r="AJ318" s="67">
        <v>107162.79</v>
      </c>
      <c r="AK318" s="67">
        <v>128294.1</v>
      </c>
      <c r="AL318" s="68">
        <v>1.1971888749816986</v>
      </c>
      <c r="AM318" s="67">
        <v>26017.39</v>
      </c>
      <c r="AN318" s="67">
        <v>20358.7</v>
      </c>
      <c r="AO318" s="68">
        <v>0.78250354858807902</v>
      </c>
      <c r="AP318" s="67">
        <v>12960.61</v>
      </c>
      <c r="AQ318" s="67">
        <v>23783.979999999996</v>
      </c>
      <c r="AR318" s="68">
        <v>1.8350972677983517</v>
      </c>
      <c r="AS318" s="67">
        <v>61571.960000000006</v>
      </c>
      <c r="AT318" s="67">
        <v>68421.81</v>
      </c>
      <c r="AU318" s="68">
        <v>1.1112495038325885</v>
      </c>
      <c r="AV318" s="43">
        <v>4234.46</v>
      </c>
      <c r="AW318" s="43">
        <v>3739.2799999999993</v>
      </c>
      <c r="AX318" s="69">
        <v>0.88305946921213074</v>
      </c>
      <c r="AY318" s="43">
        <v>447912.41336410842</v>
      </c>
      <c r="AZ318" s="43">
        <v>491677.97</v>
      </c>
      <c r="BA318" s="43">
        <v>61964.696239332734</v>
      </c>
      <c r="BB318" s="43">
        <v>70900.469999999987</v>
      </c>
      <c r="BC318" s="43">
        <v>790662.86669961386</v>
      </c>
      <c r="BD318" s="43">
        <v>109663.54394760171</v>
      </c>
      <c r="BE318" s="43">
        <v>368360.3299999999</v>
      </c>
      <c r="BF318" s="43">
        <v>728922.84999999986</v>
      </c>
      <c r="BG318" s="43">
        <v>7500.89</v>
      </c>
      <c r="BH318" s="43">
        <v>106</v>
      </c>
      <c r="BI318" s="44">
        <v>43173</v>
      </c>
      <c r="BJ318" s="44">
        <v>43541</v>
      </c>
      <c r="BK318" s="44">
        <v>43172</v>
      </c>
      <c r="BL318" s="43">
        <f t="shared" si="165"/>
        <v>2114275.3600000003</v>
      </c>
      <c r="BM318" s="43">
        <f t="shared" si="166"/>
        <v>2073532.46</v>
      </c>
      <c r="BO318" s="16" t="str">
        <f>IFERROR(VLOOKUP($C318,'PORTE LOJA'!A:B,2,0),"PORTE 1")</f>
        <v>PORTE 5</v>
      </c>
      <c r="BP318" s="16">
        <f>VLOOKUP(BO318,'PAINEL E TARGET'!$S$1:$W$8,3,0)</f>
        <v>3750</v>
      </c>
      <c r="BQ318" s="16">
        <f t="shared" si="144"/>
        <v>1</v>
      </c>
      <c r="BR318" s="16">
        <f t="shared" si="145"/>
        <v>1</v>
      </c>
      <c r="BS318" s="16">
        <f t="shared" si="146"/>
        <v>1</v>
      </c>
      <c r="BT318" s="16">
        <f t="shared" si="147"/>
        <v>1</v>
      </c>
      <c r="BU318" s="16">
        <f t="shared" si="148"/>
        <v>1</v>
      </c>
      <c r="BV318" s="16">
        <f t="shared" si="149"/>
        <v>1</v>
      </c>
      <c r="BW318" s="17" t="str">
        <f t="shared" si="167"/>
        <v>111111</v>
      </c>
      <c r="BY318" s="17">
        <f t="shared" si="150"/>
        <v>0.94499999999999995</v>
      </c>
      <c r="BZ318" s="17">
        <f t="shared" si="151"/>
        <v>0.98799999999999999</v>
      </c>
      <c r="CA318" s="17" t="str">
        <f t="shared" si="168"/>
        <v>Sem Retira</v>
      </c>
      <c r="CB318" s="17">
        <f t="shared" si="169"/>
        <v>0.98799999999999999</v>
      </c>
      <c r="CC318" s="33" t="str">
        <f>IF(CB318&gt;='PAINEL E TARGET'!$T$11,'PAINEL E TARGET'!$S$11,
IF(CB318&gt;='PAINEL E TARGET'!$T$12,'PAINEL E TARGET'!$S$12,
IF(CB318&gt;='PAINEL E TARGET'!$T$13,'PAINEL E TARGET'!$S$13,
IF(CB318&gt;='PAINEL E TARGET'!$T$14,'PAINEL E TARGET'!$S$14,
IF(CB318&gt;='PAINEL E TARGET'!$T$15,'PAINEL E TARGET'!$S$15,
IF(CB318&gt;='PAINEL E TARGET'!$T$16,'PAINEL E TARGET'!$S$16,
IF(CB318&gt;='PAINEL E TARGET'!$T$17,'PAINEL E TARGET'!$S$17,
IF(CB318&gt;='PAINEL E TARGET'!$T$18,'PAINEL E TARGET'!$S$18,'PAINEL E TARGET'!$S$19))))))))</f>
        <v>1. Fx de 90% a 99,9%</v>
      </c>
      <c r="CD318" s="17">
        <f>IFERROR(VLOOKUP($BW318,'PAINEL E TARGET'!$G$1:$Q$99,4,0),0)</f>
        <v>0.25</v>
      </c>
      <c r="CE318" s="17">
        <f>VLOOKUP(CC318,'PAINEL E TARGET'!$S$10:$U$19,3,0)</f>
        <v>0.5</v>
      </c>
      <c r="CF318" s="16">
        <f t="shared" si="170"/>
        <v>468.75</v>
      </c>
      <c r="CG318" s="17">
        <f t="shared" si="152"/>
        <v>1.1970000000000001</v>
      </c>
      <c r="CH318" s="17">
        <f t="shared" si="153"/>
        <v>0.78300000000000003</v>
      </c>
      <c r="CI318" s="17">
        <f t="shared" si="154"/>
        <v>1.835</v>
      </c>
      <c r="CJ318" s="17">
        <f t="shared" si="155"/>
        <v>1.111</v>
      </c>
      <c r="CK318" s="17">
        <f t="shared" si="156"/>
        <v>0.88300000000000001</v>
      </c>
      <c r="CL318" s="17">
        <f t="shared" si="157"/>
        <v>1.1599999999999999</v>
      </c>
      <c r="CM318" s="16">
        <f t="shared" si="158"/>
        <v>5</v>
      </c>
      <c r="CN318" s="17" t="str">
        <f t="shared" si="171"/>
        <v>ok</v>
      </c>
      <c r="CO318" s="17">
        <f t="shared" si="172"/>
        <v>1.1599999999999999</v>
      </c>
      <c r="CP318" s="33" t="str">
        <f>IF(CO318&gt;='PAINEL E TARGET'!$T$11,'PAINEL E TARGET'!$S$11,
IF(CO318&gt;='PAINEL E TARGET'!$T$12,'PAINEL E TARGET'!$S$12,
IF(CO318&gt;='PAINEL E TARGET'!$T$13,'PAINEL E TARGET'!$S$13,
IF(CO318&gt;='PAINEL E TARGET'!$T$14,'PAINEL E TARGET'!$S$14,
IF(CO318&gt;='PAINEL E TARGET'!$T$15,'PAINEL E TARGET'!$S$15,
IF(CO318&gt;='PAINEL E TARGET'!$T$16,'PAINEL E TARGET'!$S$16,
IF(CO318&gt;='PAINEL E TARGET'!$T$17,'PAINEL E TARGET'!$S$17,
IF(CO318&gt;='PAINEL E TARGET'!$T$18,'PAINEL E TARGET'!$S$18,'PAINEL E TARGET'!$S$19))))))))</f>
        <v>5. Fx de 115% a 119,9%</v>
      </c>
      <c r="CQ318" s="17">
        <f>IFERROR(VLOOKUP($BW318,'PAINEL E TARGET'!$G$1:$Q$99,5,0),0)</f>
        <v>0.25</v>
      </c>
      <c r="CR318" s="17">
        <f>VLOOKUP(CP318,'PAINEL E TARGET'!$S$10:$U$19,3,0)</f>
        <v>1.3</v>
      </c>
      <c r="CS318" s="16">
        <f t="shared" si="173"/>
        <v>1218.75</v>
      </c>
      <c r="CT318" s="17">
        <f t="shared" si="159"/>
        <v>1.0389999999999999</v>
      </c>
      <c r="CU318" s="33" t="str">
        <f>IF(CT318&gt;='PAINEL E TARGET'!$T$11,'PAINEL E TARGET'!$S$11,
IF(CT318&gt;='PAINEL E TARGET'!$T$12,'PAINEL E TARGET'!$S$12,
IF(CT318&gt;='PAINEL E TARGET'!$T$13,'PAINEL E TARGET'!$S$13,
IF(CT318&gt;='PAINEL E TARGET'!$T$14,'PAINEL E TARGET'!$S$14,
IF(CT318&gt;='PAINEL E TARGET'!$T$15,'PAINEL E TARGET'!$S$15,
IF(CT318&gt;='PAINEL E TARGET'!$T$16,'PAINEL E TARGET'!$S$16,
IF(CT318&gt;='PAINEL E TARGET'!$T$17,'PAINEL E TARGET'!$S$17,
IF(CT318&gt;='PAINEL E TARGET'!$T$18,'PAINEL E TARGET'!$S$18,'PAINEL E TARGET'!$S$19))))))))</f>
        <v>2. Fx de 100% a 104,9%</v>
      </c>
      <c r="CV318" s="17">
        <f>IFERROR(VLOOKUP($BW318,'PAINEL E TARGET'!$G$1:$Q$99,6,0),0)</f>
        <v>0.2</v>
      </c>
      <c r="CW318" s="17">
        <f>VLOOKUP(CU318,'PAINEL E TARGET'!$S$10:$U$19,3,0)</f>
        <v>1</v>
      </c>
      <c r="CX318" s="16">
        <f t="shared" si="174"/>
        <v>750</v>
      </c>
      <c r="CY318" s="17">
        <f t="shared" si="160"/>
        <v>1.0980000000000001</v>
      </c>
      <c r="CZ318" s="33" t="str">
        <f>IF(CY318&gt;='PAINEL E TARGET'!$T$11,'PAINEL E TARGET'!$S$11,
IF(CY318&gt;='PAINEL E TARGET'!$T$12,'PAINEL E TARGET'!$S$12,
IF(CY318&gt;='PAINEL E TARGET'!$T$13,'PAINEL E TARGET'!$S$13,
IF(CY318&gt;='PAINEL E TARGET'!$T$14,'PAINEL E TARGET'!$S$14,
IF(CY318&gt;='PAINEL E TARGET'!$T$15,'PAINEL E TARGET'!$S$15,
IF(CY318&gt;='PAINEL E TARGET'!$T$16,'PAINEL E TARGET'!$S$16,
IF(CY318&gt;='PAINEL E TARGET'!$T$17,'PAINEL E TARGET'!$S$17,
IF(CY318&gt;='PAINEL E TARGET'!$T$18,'PAINEL E TARGET'!$S$18,'PAINEL E TARGET'!$S$19))))))))</f>
        <v>3. Fx de 105% a 109,9%</v>
      </c>
      <c r="DA318" s="17">
        <f>IFERROR(VLOOKUP($BW318,'PAINEL E TARGET'!$G$1:$Q$99,7,0),0)</f>
        <v>0.15</v>
      </c>
      <c r="DB318" s="17">
        <f>VLOOKUP(CZ318,'PAINEL E TARGET'!$S$10:$U$19,3,0)</f>
        <v>1.1000000000000001</v>
      </c>
      <c r="DC318" s="16">
        <f t="shared" si="175"/>
        <v>618.75</v>
      </c>
      <c r="DD318" s="17">
        <f t="shared" si="161"/>
        <v>1.1439999999999999</v>
      </c>
      <c r="DE318" s="33" t="str">
        <f>IF(DD318&gt;='PAINEL E TARGET'!$T$11,'PAINEL E TARGET'!$S$11,
IF(DD318&gt;='PAINEL E TARGET'!$T$12,'PAINEL E TARGET'!$S$12,
IF(DD318&gt;='PAINEL E TARGET'!$T$13,'PAINEL E TARGET'!$S$13,
IF(DD318&gt;='PAINEL E TARGET'!$T$14,'PAINEL E TARGET'!$S$14,
IF(DD318&gt;='PAINEL E TARGET'!$T$15,'PAINEL E TARGET'!$S$15,
IF(DD318&gt;='PAINEL E TARGET'!$T$16,'PAINEL E TARGET'!$S$16,
IF(DD318&gt;='PAINEL E TARGET'!$T$17,'PAINEL E TARGET'!$S$17,
IF(DD318&gt;='PAINEL E TARGET'!$T$18,'PAINEL E TARGET'!$S$18,'PAINEL E TARGET'!$S$19))))))))</f>
        <v>4. Fx de 110% a 114,9%</v>
      </c>
      <c r="DF318" s="17">
        <f>IFERROR(VLOOKUP($BW318,'PAINEL E TARGET'!$G$1:$Q$99,8,0),0)</f>
        <v>0.1</v>
      </c>
      <c r="DG318" s="17">
        <f>VLOOKUP(DE318,'PAINEL E TARGET'!$S$10:$U$19,3,0)</f>
        <v>1.2</v>
      </c>
      <c r="DH318" s="16">
        <f t="shared" si="176"/>
        <v>450</v>
      </c>
      <c r="DI318" s="17">
        <f t="shared" si="162"/>
        <v>0.91700000000000004</v>
      </c>
      <c r="DJ318" s="33" t="str">
        <f>IF(DI318&gt;='PAINEL E TARGET'!$T$11,'PAINEL E TARGET'!$S$11,
IF(DI318&gt;='PAINEL E TARGET'!$T$12,'PAINEL E TARGET'!$S$12,
IF(DI318&gt;='PAINEL E TARGET'!$T$13,'PAINEL E TARGET'!$S$13,
IF(DI318&gt;='PAINEL E TARGET'!$T$14,'PAINEL E TARGET'!$S$14,
IF(DI318&gt;='PAINEL E TARGET'!$T$15,'PAINEL E TARGET'!$S$15,
IF(DI318&gt;='PAINEL E TARGET'!$T$16,'PAINEL E TARGET'!$S$16,
IF(DI318&gt;='PAINEL E TARGET'!$T$17,'PAINEL E TARGET'!$S$17,
IF(DI318&gt;='PAINEL E TARGET'!$T$18,'PAINEL E TARGET'!$S$18,'PAINEL E TARGET'!$S$19))))))))</f>
        <v>1. Fx de 90% a 99,9%</v>
      </c>
      <c r="DK318" s="17">
        <f>IFERROR(VLOOKUP($BW318,'PAINEL E TARGET'!$G$1:$Q$99,9,0),0)</f>
        <v>0.05</v>
      </c>
      <c r="DL318" s="17">
        <f>VLOOKUP(DJ318,'PAINEL E TARGET'!$S$10:$U$19,3,0)</f>
        <v>0.5</v>
      </c>
      <c r="DM318" s="16">
        <f t="shared" si="177"/>
        <v>93.75</v>
      </c>
      <c r="DN318" s="17">
        <f t="shared" si="163"/>
        <v>0.88300000000000001</v>
      </c>
      <c r="DO318" s="33" t="str">
        <f>IF(DN318&gt;='PAINEL E TARGET'!$T$11,'PAINEL E TARGET'!$S$11,
IF(DN318&gt;='PAINEL E TARGET'!$T$12,'PAINEL E TARGET'!$S$12,
IF(DN318&gt;='PAINEL E TARGET'!$T$13,'PAINEL E TARGET'!$S$13,
IF(DN318&gt;='PAINEL E TARGET'!$T$14,'PAINEL E TARGET'!$S$14,
IF(DN318&gt;='PAINEL E TARGET'!$T$15,'PAINEL E TARGET'!$S$15,
IF(DN318&gt;='PAINEL E TARGET'!$T$16,'PAINEL E TARGET'!$S$16,
IF(DN318&gt;='PAINEL E TARGET'!$T$17,'PAINEL E TARGET'!$S$17,
IF(DN318&gt;='PAINEL E TARGET'!$T$18,'PAINEL E TARGET'!$S$18,'PAINEL E TARGET'!$S$19))))))))</f>
        <v>Não elegível</v>
      </c>
      <c r="DP318" s="17">
        <f>IFERROR(VLOOKUP($BW318,'PAINEL E TARGET'!$G$1:$Q$99,10,0),0)</f>
        <v>0</v>
      </c>
      <c r="DQ318" s="17">
        <f>VLOOKUP(DO318,'PAINEL E TARGET'!$S$10:$U$19,3,0)</f>
        <v>0</v>
      </c>
      <c r="DR318" s="16">
        <f t="shared" si="178"/>
        <v>0</v>
      </c>
      <c r="DS318" s="17">
        <f t="shared" si="164"/>
        <v>1</v>
      </c>
      <c r="DT318" s="16">
        <f>IF(DS318&gt;=1,VLOOKUP(BO318,'PAINEL E TARGET'!$S$1:$W$8,5,0),0)</f>
        <v>375</v>
      </c>
      <c r="DU318" s="16">
        <f t="shared" si="179"/>
        <v>3975</v>
      </c>
    </row>
    <row r="319" spans="2:125" s="32" customFormat="1" x14ac:dyDescent="0.2">
      <c r="B319" s="44">
        <v>43541</v>
      </c>
      <c r="C319" s="65">
        <v>1122</v>
      </c>
      <c r="D319" s="66" t="s">
        <v>323</v>
      </c>
      <c r="E319" s="65">
        <v>516</v>
      </c>
      <c r="F319" s="65" t="s">
        <v>944</v>
      </c>
      <c r="G319" s="67">
        <v>2049846.9876751334</v>
      </c>
      <c r="H319" s="67">
        <v>1270573.0835562625</v>
      </c>
      <c r="I319" s="67">
        <v>968302.0900000002</v>
      </c>
      <c r="J319" s="68">
        <v>0.76209869588121382</v>
      </c>
      <c r="K319" s="67">
        <v>189461.67622378017</v>
      </c>
      <c r="L319" s="67">
        <v>1032935.8013029497</v>
      </c>
      <c r="M319" s="67">
        <v>160791.94</v>
      </c>
      <c r="N319" s="67">
        <v>788997.45000000019</v>
      </c>
      <c r="O319" s="67">
        <v>1973977.2997249686</v>
      </c>
      <c r="P319" s="67" t="s">
        <v>1082</v>
      </c>
      <c r="Q319" s="67" t="s">
        <v>1082</v>
      </c>
      <c r="R319" s="67">
        <v>0</v>
      </c>
      <c r="S319" s="67">
        <v>0</v>
      </c>
      <c r="T319" s="68">
        <v>0.10178280165608357</v>
      </c>
      <c r="U319" s="68">
        <v>8.1155612824860029E-2</v>
      </c>
      <c r="V319" s="68">
        <v>0.79734111759940296</v>
      </c>
      <c r="W319" s="67">
        <v>124419.04000000001</v>
      </c>
      <c r="X319" s="67">
        <v>77080.739999999991</v>
      </c>
      <c r="Y319" s="68">
        <v>0.61952527523118639</v>
      </c>
      <c r="Z319" s="68">
        <v>0.19594044032601707</v>
      </c>
      <c r="AA319" s="68">
        <v>0.16286987581531101</v>
      </c>
      <c r="AB319" s="68">
        <v>0.83122134228298494</v>
      </c>
      <c r="AC319" s="67">
        <v>239517.09999999998</v>
      </c>
      <c r="AD319" s="67">
        <v>154692.08000000002</v>
      </c>
      <c r="AE319" s="68">
        <v>0.64584983702624998</v>
      </c>
      <c r="AF319" s="43">
        <v>80</v>
      </c>
      <c r="AG319" s="43">
        <v>70</v>
      </c>
      <c r="AH319" s="43">
        <v>37</v>
      </c>
      <c r="AI319" s="43">
        <v>32</v>
      </c>
      <c r="AJ319" s="67">
        <v>73105.520000000019</v>
      </c>
      <c r="AK319" s="67">
        <v>50150</v>
      </c>
      <c r="AL319" s="68">
        <v>0.68599471011217739</v>
      </c>
      <c r="AM319" s="67">
        <v>11755.49</v>
      </c>
      <c r="AN319" s="67">
        <v>6917.52</v>
      </c>
      <c r="AO319" s="68">
        <v>0.58845016243474335</v>
      </c>
      <c r="AP319" s="67">
        <v>4406.6499999999996</v>
      </c>
      <c r="AQ319" s="67">
        <v>3505.76</v>
      </c>
      <c r="AR319" s="68">
        <v>0.79556125401382016</v>
      </c>
      <c r="AS319" s="67">
        <v>35151.379999999997</v>
      </c>
      <c r="AT319" s="67">
        <v>16507.46</v>
      </c>
      <c r="AU319" s="68">
        <v>0.46961058143378726</v>
      </c>
      <c r="AV319" s="43">
        <v>1464.1299999999999</v>
      </c>
      <c r="AW319" s="43">
        <v>1254.73</v>
      </c>
      <c r="AX319" s="69">
        <v>0.85697991298586884</v>
      </c>
      <c r="AY319" s="43">
        <v>189461.67622378017</v>
      </c>
      <c r="AZ319" s="43">
        <v>160791.94</v>
      </c>
      <c r="BA319" s="43">
        <v>40921.84113817435</v>
      </c>
      <c r="BB319" s="43">
        <v>40818.660000000011</v>
      </c>
      <c r="BC319" s="43">
        <v>306156.92805524555</v>
      </c>
      <c r="BD319" s="43">
        <v>66268.854705894249</v>
      </c>
      <c r="BE319" s="43">
        <v>201685.80000000002</v>
      </c>
      <c r="BF319" s="43">
        <v>388262.40000000002</v>
      </c>
      <c r="BG319" s="43">
        <v>2374.5699999999997</v>
      </c>
      <c r="BH319" s="43">
        <v>61</v>
      </c>
      <c r="BI319" s="44">
        <v>43173</v>
      </c>
      <c r="BJ319" s="44">
        <v>43541</v>
      </c>
      <c r="BK319" s="44">
        <v>43172</v>
      </c>
      <c r="BL319" s="43">
        <f t="shared" si="165"/>
        <v>968302.0900000002</v>
      </c>
      <c r="BM319" s="43">
        <f t="shared" si="166"/>
        <v>949789.39000000013</v>
      </c>
      <c r="BO319" s="16" t="str">
        <f>IFERROR(VLOOKUP($C319,'PORTE LOJA'!A:B,2,0),"PORTE 1")</f>
        <v>PORTE 3</v>
      </c>
      <c r="BP319" s="16">
        <f>VLOOKUP(BO319,'PAINEL E TARGET'!$S$1:$W$8,3,0)</f>
        <v>2400</v>
      </c>
      <c r="BQ319" s="16">
        <f t="shared" si="144"/>
        <v>1</v>
      </c>
      <c r="BR319" s="16">
        <f t="shared" si="145"/>
        <v>1</v>
      </c>
      <c r="BS319" s="16">
        <f t="shared" si="146"/>
        <v>1</v>
      </c>
      <c r="BT319" s="16">
        <f t="shared" si="147"/>
        <v>1</v>
      </c>
      <c r="BU319" s="16">
        <f t="shared" si="148"/>
        <v>1</v>
      </c>
      <c r="BV319" s="16">
        <f t="shared" si="149"/>
        <v>1</v>
      </c>
      <c r="BW319" s="17" t="str">
        <f t="shared" si="167"/>
        <v>111111</v>
      </c>
      <c r="BY319" s="17">
        <f t="shared" si="150"/>
        <v>0.76200000000000001</v>
      </c>
      <c r="BZ319" s="17">
        <f t="shared" si="151"/>
        <v>0.77700000000000002</v>
      </c>
      <c r="CA319" s="17" t="str">
        <f t="shared" si="168"/>
        <v>Sem Retira</v>
      </c>
      <c r="CB319" s="17">
        <f t="shared" si="169"/>
        <v>0.77700000000000002</v>
      </c>
      <c r="CC319" s="33" t="str">
        <f>IF(CB319&gt;='PAINEL E TARGET'!$T$11,'PAINEL E TARGET'!$S$11,
IF(CB319&gt;='PAINEL E TARGET'!$T$12,'PAINEL E TARGET'!$S$12,
IF(CB319&gt;='PAINEL E TARGET'!$T$13,'PAINEL E TARGET'!$S$13,
IF(CB319&gt;='PAINEL E TARGET'!$T$14,'PAINEL E TARGET'!$S$14,
IF(CB319&gt;='PAINEL E TARGET'!$T$15,'PAINEL E TARGET'!$S$15,
IF(CB319&gt;='PAINEL E TARGET'!$T$16,'PAINEL E TARGET'!$S$16,
IF(CB319&gt;='PAINEL E TARGET'!$T$17,'PAINEL E TARGET'!$S$17,
IF(CB319&gt;='PAINEL E TARGET'!$T$18,'PAINEL E TARGET'!$S$18,'PAINEL E TARGET'!$S$19))))))))</f>
        <v>Não elegível</v>
      </c>
      <c r="CD319" s="17">
        <f>IFERROR(VLOOKUP($BW319,'PAINEL E TARGET'!$G$1:$Q$99,4,0),0)</f>
        <v>0.25</v>
      </c>
      <c r="CE319" s="17">
        <f>VLOOKUP(CC319,'PAINEL E TARGET'!$S$10:$U$19,3,0)</f>
        <v>0</v>
      </c>
      <c r="CF319" s="16">
        <f t="shared" si="170"/>
        <v>0</v>
      </c>
      <c r="CG319" s="17">
        <f t="shared" si="152"/>
        <v>0.68600000000000005</v>
      </c>
      <c r="CH319" s="17">
        <f t="shared" si="153"/>
        <v>0.58799999999999997</v>
      </c>
      <c r="CI319" s="17">
        <f t="shared" si="154"/>
        <v>0.79600000000000004</v>
      </c>
      <c r="CJ319" s="17">
        <f t="shared" si="155"/>
        <v>0.47</v>
      </c>
      <c r="CK319" s="17">
        <f t="shared" si="156"/>
        <v>0.85699999999999998</v>
      </c>
      <c r="CL319" s="17">
        <f t="shared" si="157"/>
        <v>0.62</v>
      </c>
      <c r="CM319" s="16">
        <f t="shared" si="158"/>
        <v>2</v>
      </c>
      <c r="CN319" s="17" t="str">
        <f t="shared" si="171"/>
        <v>não ok</v>
      </c>
      <c r="CO319" s="17">
        <f t="shared" si="172"/>
        <v>0</v>
      </c>
      <c r="CP319" s="33" t="str">
        <f>IF(CO319&gt;='PAINEL E TARGET'!$T$11,'PAINEL E TARGET'!$S$11,
IF(CO319&gt;='PAINEL E TARGET'!$T$12,'PAINEL E TARGET'!$S$12,
IF(CO319&gt;='PAINEL E TARGET'!$T$13,'PAINEL E TARGET'!$S$13,
IF(CO319&gt;='PAINEL E TARGET'!$T$14,'PAINEL E TARGET'!$S$14,
IF(CO319&gt;='PAINEL E TARGET'!$T$15,'PAINEL E TARGET'!$S$15,
IF(CO319&gt;='PAINEL E TARGET'!$T$16,'PAINEL E TARGET'!$S$16,
IF(CO319&gt;='PAINEL E TARGET'!$T$17,'PAINEL E TARGET'!$S$17,
IF(CO319&gt;='PAINEL E TARGET'!$T$18,'PAINEL E TARGET'!$S$18,'PAINEL E TARGET'!$S$19))))))))</f>
        <v>Não elegível</v>
      </c>
      <c r="CQ319" s="17">
        <f>IFERROR(VLOOKUP($BW319,'PAINEL E TARGET'!$G$1:$Q$99,5,0),0)</f>
        <v>0.25</v>
      </c>
      <c r="CR319" s="17">
        <f>VLOOKUP(CP319,'PAINEL E TARGET'!$S$10:$U$19,3,0)</f>
        <v>0</v>
      </c>
      <c r="CS319" s="16">
        <f t="shared" si="173"/>
        <v>0</v>
      </c>
      <c r="CT319" s="17">
        <f t="shared" si="159"/>
        <v>0.64600000000000002</v>
      </c>
      <c r="CU319" s="33" t="str">
        <f>IF(CT319&gt;='PAINEL E TARGET'!$T$11,'PAINEL E TARGET'!$S$11,
IF(CT319&gt;='PAINEL E TARGET'!$T$12,'PAINEL E TARGET'!$S$12,
IF(CT319&gt;='PAINEL E TARGET'!$T$13,'PAINEL E TARGET'!$S$13,
IF(CT319&gt;='PAINEL E TARGET'!$T$14,'PAINEL E TARGET'!$S$14,
IF(CT319&gt;='PAINEL E TARGET'!$T$15,'PAINEL E TARGET'!$S$15,
IF(CT319&gt;='PAINEL E TARGET'!$T$16,'PAINEL E TARGET'!$S$16,
IF(CT319&gt;='PAINEL E TARGET'!$T$17,'PAINEL E TARGET'!$S$17,
IF(CT319&gt;='PAINEL E TARGET'!$T$18,'PAINEL E TARGET'!$S$18,'PAINEL E TARGET'!$S$19))))))))</f>
        <v>Não elegível</v>
      </c>
      <c r="CV319" s="17">
        <f>IFERROR(VLOOKUP($BW319,'PAINEL E TARGET'!$G$1:$Q$99,6,0),0)</f>
        <v>0.2</v>
      </c>
      <c r="CW319" s="17">
        <f>VLOOKUP(CU319,'PAINEL E TARGET'!$S$10:$U$19,3,0)</f>
        <v>0</v>
      </c>
      <c r="CX319" s="16">
        <f t="shared" si="174"/>
        <v>0</v>
      </c>
      <c r="CY319" s="17">
        <f t="shared" si="160"/>
        <v>0.84899999999999998</v>
      </c>
      <c r="CZ319" s="33" t="str">
        <f>IF(CY319&gt;='PAINEL E TARGET'!$T$11,'PAINEL E TARGET'!$S$11,
IF(CY319&gt;='PAINEL E TARGET'!$T$12,'PAINEL E TARGET'!$S$12,
IF(CY319&gt;='PAINEL E TARGET'!$T$13,'PAINEL E TARGET'!$S$13,
IF(CY319&gt;='PAINEL E TARGET'!$T$14,'PAINEL E TARGET'!$S$14,
IF(CY319&gt;='PAINEL E TARGET'!$T$15,'PAINEL E TARGET'!$S$15,
IF(CY319&gt;='PAINEL E TARGET'!$T$16,'PAINEL E TARGET'!$S$16,
IF(CY319&gt;='PAINEL E TARGET'!$T$17,'PAINEL E TARGET'!$S$17,
IF(CY319&gt;='PAINEL E TARGET'!$T$18,'PAINEL E TARGET'!$S$18,'PAINEL E TARGET'!$S$19))))))))</f>
        <v>Não elegível</v>
      </c>
      <c r="DA319" s="17">
        <f>IFERROR(VLOOKUP($BW319,'PAINEL E TARGET'!$G$1:$Q$99,7,0),0)</f>
        <v>0.15</v>
      </c>
      <c r="DB319" s="17">
        <f>VLOOKUP(CZ319,'PAINEL E TARGET'!$S$10:$U$19,3,0)</f>
        <v>0</v>
      </c>
      <c r="DC319" s="16">
        <f t="shared" si="175"/>
        <v>0</v>
      </c>
      <c r="DD319" s="17">
        <f t="shared" si="161"/>
        <v>0.997</v>
      </c>
      <c r="DE319" s="33" t="str">
        <f>IF(DD319&gt;='PAINEL E TARGET'!$T$11,'PAINEL E TARGET'!$S$11,
IF(DD319&gt;='PAINEL E TARGET'!$T$12,'PAINEL E TARGET'!$S$12,
IF(DD319&gt;='PAINEL E TARGET'!$T$13,'PAINEL E TARGET'!$S$13,
IF(DD319&gt;='PAINEL E TARGET'!$T$14,'PAINEL E TARGET'!$S$14,
IF(DD319&gt;='PAINEL E TARGET'!$T$15,'PAINEL E TARGET'!$S$15,
IF(DD319&gt;='PAINEL E TARGET'!$T$16,'PAINEL E TARGET'!$S$16,
IF(DD319&gt;='PAINEL E TARGET'!$T$17,'PAINEL E TARGET'!$S$17,
IF(DD319&gt;='PAINEL E TARGET'!$T$18,'PAINEL E TARGET'!$S$18,'PAINEL E TARGET'!$S$19))))))))</f>
        <v>1. Fx de 90% a 99,9%</v>
      </c>
      <c r="DF319" s="17">
        <f>IFERROR(VLOOKUP($BW319,'PAINEL E TARGET'!$G$1:$Q$99,8,0),0)</f>
        <v>0.1</v>
      </c>
      <c r="DG319" s="17">
        <f>VLOOKUP(DE319,'PAINEL E TARGET'!$S$10:$U$19,3,0)</f>
        <v>0.5</v>
      </c>
      <c r="DH319" s="16">
        <f t="shared" si="176"/>
        <v>120</v>
      </c>
      <c r="DI319" s="17">
        <f t="shared" si="162"/>
        <v>0.86499999999999999</v>
      </c>
      <c r="DJ319" s="33" t="str">
        <f>IF(DI319&gt;='PAINEL E TARGET'!$T$11,'PAINEL E TARGET'!$S$11,
IF(DI319&gt;='PAINEL E TARGET'!$T$12,'PAINEL E TARGET'!$S$12,
IF(DI319&gt;='PAINEL E TARGET'!$T$13,'PAINEL E TARGET'!$S$13,
IF(DI319&gt;='PAINEL E TARGET'!$T$14,'PAINEL E TARGET'!$S$14,
IF(DI319&gt;='PAINEL E TARGET'!$T$15,'PAINEL E TARGET'!$S$15,
IF(DI319&gt;='PAINEL E TARGET'!$T$16,'PAINEL E TARGET'!$S$16,
IF(DI319&gt;='PAINEL E TARGET'!$T$17,'PAINEL E TARGET'!$S$17,
IF(DI319&gt;='PAINEL E TARGET'!$T$18,'PAINEL E TARGET'!$S$18,'PAINEL E TARGET'!$S$19))))))))</f>
        <v>Não elegível</v>
      </c>
      <c r="DK319" s="17">
        <f>IFERROR(VLOOKUP($BW319,'PAINEL E TARGET'!$G$1:$Q$99,9,0),0)</f>
        <v>0.05</v>
      </c>
      <c r="DL319" s="17">
        <f>VLOOKUP(DJ319,'PAINEL E TARGET'!$S$10:$U$19,3,0)</f>
        <v>0</v>
      </c>
      <c r="DM319" s="16">
        <f t="shared" si="177"/>
        <v>0</v>
      </c>
      <c r="DN319" s="17">
        <f t="shared" si="163"/>
        <v>0.85699999999999998</v>
      </c>
      <c r="DO319" s="33" t="str">
        <f>IF(DN319&gt;='PAINEL E TARGET'!$T$11,'PAINEL E TARGET'!$S$11,
IF(DN319&gt;='PAINEL E TARGET'!$T$12,'PAINEL E TARGET'!$S$12,
IF(DN319&gt;='PAINEL E TARGET'!$T$13,'PAINEL E TARGET'!$S$13,
IF(DN319&gt;='PAINEL E TARGET'!$T$14,'PAINEL E TARGET'!$S$14,
IF(DN319&gt;='PAINEL E TARGET'!$T$15,'PAINEL E TARGET'!$S$15,
IF(DN319&gt;='PAINEL E TARGET'!$T$16,'PAINEL E TARGET'!$S$16,
IF(DN319&gt;='PAINEL E TARGET'!$T$17,'PAINEL E TARGET'!$S$17,
IF(DN319&gt;='PAINEL E TARGET'!$T$18,'PAINEL E TARGET'!$S$18,'PAINEL E TARGET'!$S$19))))))))</f>
        <v>Não elegível</v>
      </c>
      <c r="DP319" s="17">
        <f>IFERROR(VLOOKUP($BW319,'PAINEL E TARGET'!$G$1:$Q$99,10,0),0)</f>
        <v>0</v>
      </c>
      <c r="DQ319" s="17">
        <f>VLOOKUP(DO319,'PAINEL E TARGET'!$S$10:$U$19,3,0)</f>
        <v>0</v>
      </c>
      <c r="DR319" s="16">
        <f t="shared" si="178"/>
        <v>0</v>
      </c>
      <c r="DS319" s="17">
        <f t="shared" si="164"/>
        <v>0.875</v>
      </c>
      <c r="DT319" s="16">
        <f>IF(DS319&gt;=1,VLOOKUP(BO319,'PAINEL E TARGET'!$S$1:$W$8,5,0),0)</f>
        <v>0</v>
      </c>
      <c r="DU319" s="16">
        <f t="shared" si="179"/>
        <v>120</v>
      </c>
    </row>
    <row r="320" spans="2:125" s="32" customFormat="1" x14ac:dyDescent="0.2">
      <c r="B320" s="44">
        <v>43541</v>
      </c>
      <c r="C320" s="65">
        <v>1124</v>
      </c>
      <c r="D320" s="66" t="s">
        <v>324</v>
      </c>
      <c r="E320" s="65">
        <v>513</v>
      </c>
      <c r="F320" s="65" t="s">
        <v>944</v>
      </c>
      <c r="G320" s="67">
        <v>3994853.115091701</v>
      </c>
      <c r="H320" s="67">
        <v>2275795.3589139506</v>
      </c>
      <c r="I320" s="67">
        <v>1668322.29</v>
      </c>
      <c r="J320" s="68">
        <v>0.73307219098827614</v>
      </c>
      <c r="K320" s="67">
        <v>321369.59067859181</v>
      </c>
      <c r="L320" s="67">
        <v>1690739.8072559778</v>
      </c>
      <c r="M320" s="67">
        <v>292844.21999999997</v>
      </c>
      <c r="N320" s="67">
        <v>1275022.06</v>
      </c>
      <c r="O320" s="67">
        <v>3548259.2715940778</v>
      </c>
      <c r="P320" s="67" t="s">
        <v>1082</v>
      </c>
      <c r="Q320" s="67" t="s">
        <v>1082</v>
      </c>
      <c r="R320" s="67">
        <v>0</v>
      </c>
      <c r="S320" s="67">
        <v>1069.9000000000001</v>
      </c>
      <c r="T320" s="68">
        <v>0.10006685531446792</v>
      </c>
      <c r="U320" s="68">
        <v>9.1106392057873686E-2</v>
      </c>
      <c r="V320" s="68">
        <v>0.91045523286971219</v>
      </c>
      <c r="W320" s="67">
        <v>201345.45999999993</v>
      </c>
      <c r="X320" s="67">
        <v>142842.63999999996</v>
      </c>
      <c r="Y320" s="68">
        <v>0.70944058038358548</v>
      </c>
      <c r="Z320" s="68">
        <v>0.18487660779371606</v>
      </c>
      <c r="AA320" s="68">
        <v>0.16874424392876158</v>
      </c>
      <c r="AB320" s="68">
        <v>0.91273983194804797</v>
      </c>
      <c r="AC320" s="67">
        <v>371991.95999999996</v>
      </c>
      <c r="AD320" s="67">
        <v>264568.41000000003</v>
      </c>
      <c r="AE320" s="68">
        <v>0.71122077477158396</v>
      </c>
      <c r="AF320" s="43">
        <v>80</v>
      </c>
      <c r="AG320" s="43">
        <v>72</v>
      </c>
      <c r="AH320" s="43">
        <v>61</v>
      </c>
      <c r="AI320" s="43">
        <v>44</v>
      </c>
      <c r="AJ320" s="67">
        <v>125584.80999999998</v>
      </c>
      <c r="AK320" s="67">
        <v>92870</v>
      </c>
      <c r="AL320" s="68">
        <v>0.73950026281044667</v>
      </c>
      <c r="AM320" s="67">
        <v>18319.27</v>
      </c>
      <c r="AN320" s="67">
        <v>16011.099999999999</v>
      </c>
      <c r="AO320" s="68">
        <v>0.87400316715676984</v>
      </c>
      <c r="AP320" s="67">
        <v>6975.2300000000005</v>
      </c>
      <c r="AQ320" s="67">
        <v>4075.76</v>
      </c>
      <c r="AR320" s="68">
        <v>0.584319083385064</v>
      </c>
      <c r="AS320" s="67">
        <v>50466.149999999994</v>
      </c>
      <c r="AT320" s="67">
        <v>29885.78</v>
      </c>
      <c r="AU320" s="68">
        <v>0.59219457002366938</v>
      </c>
      <c r="AV320" s="43">
        <v>1620.3100000000002</v>
      </c>
      <c r="AW320" s="43">
        <v>1329.75</v>
      </c>
      <c r="AX320" s="69">
        <v>0.82067629033950285</v>
      </c>
      <c r="AY320" s="43">
        <v>321369.59067859181</v>
      </c>
      <c r="AZ320" s="43">
        <v>292844.22000000003</v>
      </c>
      <c r="BA320" s="43">
        <v>66214.839625654102</v>
      </c>
      <c r="BB320" s="43">
        <v>56715.259999999995</v>
      </c>
      <c r="BC320" s="43">
        <v>566511.84755727684</v>
      </c>
      <c r="BD320" s="43">
        <v>117205.66759201631</v>
      </c>
      <c r="BE320" s="43">
        <v>356340.19999999995</v>
      </c>
      <c r="BF320" s="43">
        <v>658349.76</v>
      </c>
      <c r="BG320" s="43">
        <v>2870.2100000000005</v>
      </c>
      <c r="BH320" s="43">
        <v>117</v>
      </c>
      <c r="BI320" s="44">
        <v>43173</v>
      </c>
      <c r="BJ320" s="44">
        <v>43541</v>
      </c>
      <c r="BK320" s="44">
        <v>43172</v>
      </c>
      <c r="BL320" s="43">
        <f t="shared" si="165"/>
        <v>1669392.19</v>
      </c>
      <c r="BM320" s="43">
        <f t="shared" si="166"/>
        <v>1568936.18</v>
      </c>
      <c r="BO320" s="16" t="str">
        <f>IFERROR(VLOOKUP($C320,'PORTE LOJA'!A:B,2,0),"PORTE 1")</f>
        <v>PORTE 5</v>
      </c>
      <c r="BP320" s="16">
        <f>VLOOKUP(BO320,'PAINEL E TARGET'!$S$1:$W$8,3,0)</f>
        <v>3750</v>
      </c>
      <c r="BQ320" s="16">
        <f t="shared" si="144"/>
        <v>1</v>
      </c>
      <c r="BR320" s="16">
        <f t="shared" si="145"/>
        <v>1</v>
      </c>
      <c r="BS320" s="16">
        <f t="shared" si="146"/>
        <v>1</v>
      </c>
      <c r="BT320" s="16">
        <f t="shared" si="147"/>
        <v>1</v>
      </c>
      <c r="BU320" s="16">
        <f t="shared" si="148"/>
        <v>1</v>
      </c>
      <c r="BV320" s="16">
        <f t="shared" si="149"/>
        <v>1</v>
      </c>
      <c r="BW320" s="17" t="str">
        <f t="shared" si="167"/>
        <v>111111</v>
      </c>
      <c r="BY320" s="17">
        <f t="shared" si="150"/>
        <v>0.73399999999999999</v>
      </c>
      <c r="BZ320" s="17">
        <f t="shared" si="151"/>
        <v>0.78</v>
      </c>
      <c r="CA320" s="17" t="str">
        <f t="shared" si="168"/>
        <v>Sem Retira</v>
      </c>
      <c r="CB320" s="17">
        <f t="shared" si="169"/>
        <v>0.78</v>
      </c>
      <c r="CC320" s="33" t="str">
        <f>IF(CB320&gt;='PAINEL E TARGET'!$T$11,'PAINEL E TARGET'!$S$11,
IF(CB320&gt;='PAINEL E TARGET'!$T$12,'PAINEL E TARGET'!$S$12,
IF(CB320&gt;='PAINEL E TARGET'!$T$13,'PAINEL E TARGET'!$S$13,
IF(CB320&gt;='PAINEL E TARGET'!$T$14,'PAINEL E TARGET'!$S$14,
IF(CB320&gt;='PAINEL E TARGET'!$T$15,'PAINEL E TARGET'!$S$15,
IF(CB320&gt;='PAINEL E TARGET'!$T$16,'PAINEL E TARGET'!$S$16,
IF(CB320&gt;='PAINEL E TARGET'!$T$17,'PAINEL E TARGET'!$S$17,
IF(CB320&gt;='PAINEL E TARGET'!$T$18,'PAINEL E TARGET'!$S$18,'PAINEL E TARGET'!$S$19))))))))</f>
        <v>Não elegível</v>
      </c>
      <c r="CD320" s="17">
        <f>IFERROR(VLOOKUP($BW320,'PAINEL E TARGET'!$G$1:$Q$99,4,0),0)</f>
        <v>0.25</v>
      </c>
      <c r="CE320" s="17">
        <f>VLOOKUP(CC320,'PAINEL E TARGET'!$S$10:$U$19,3,0)</f>
        <v>0</v>
      </c>
      <c r="CF320" s="16">
        <f t="shared" si="170"/>
        <v>0</v>
      </c>
      <c r="CG320" s="17">
        <f t="shared" si="152"/>
        <v>0.74</v>
      </c>
      <c r="CH320" s="17">
        <f t="shared" si="153"/>
        <v>0.874</v>
      </c>
      <c r="CI320" s="17">
        <f t="shared" si="154"/>
        <v>0.58399999999999996</v>
      </c>
      <c r="CJ320" s="17">
        <f t="shared" si="155"/>
        <v>0.59199999999999997</v>
      </c>
      <c r="CK320" s="17">
        <f t="shared" si="156"/>
        <v>0.82099999999999995</v>
      </c>
      <c r="CL320" s="17">
        <f t="shared" si="157"/>
        <v>0.70899999999999996</v>
      </c>
      <c r="CM320" s="16">
        <f t="shared" si="158"/>
        <v>3</v>
      </c>
      <c r="CN320" s="17" t="str">
        <f t="shared" si="171"/>
        <v>não ok</v>
      </c>
      <c r="CO320" s="17">
        <f t="shared" si="172"/>
        <v>0</v>
      </c>
      <c r="CP320" s="33" t="str">
        <f>IF(CO320&gt;='PAINEL E TARGET'!$T$11,'PAINEL E TARGET'!$S$11,
IF(CO320&gt;='PAINEL E TARGET'!$T$12,'PAINEL E TARGET'!$S$12,
IF(CO320&gt;='PAINEL E TARGET'!$T$13,'PAINEL E TARGET'!$S$13,
IF(CO320&gt;='PAINEL E TARGET'!$T$14,'PAINEL E TARGET'!$S$14,
IF(CO320&gt;='PAINEL E TARGET'!$T$15,'PAINEL E TARGET'!$S$15,
IF(CO320&gt;='PAINEL E TARGET'!$T$16,'PAINEL E TARGET'!$S$16,
IF(CO320&gt;='PAINEL E TARGET'!$T$17,'PAINEL E TARGET'!$S$17,
IF(CO320&gt;='PAINEL E TARGET'!$T$18,'PAINEL E TARGET'!$S$18,'PAINEL E TARGET'!$S$19))))))))</f>
        <v>Não elegível</v>
      </c>
      <c r="CQ320" s="17">
        <f>IFERROR(VLOOKUP($BW320,'PAINEL E TARGET'!$G$1:$Q$99,5,0),0)</f>
        <v>0.25</v>
      </c>
      <c r="CR320" s="17">
        <f>VLOOKUP(CP320,'PAINEL E TARGET'!$S$10:$U$19,3,0)</f>
        <v>0</v>
      </c>
      <c r="CS320" s="16">
        <f t="shared" si="173"/>
        <v>0</v>
      </c>
      <c r="CT320" s="17">
        <f t="shared" si="159"/>
        <v>0.71099999999999997</v>
      </c>
      <c r="CU320" s="33" t="str">
        <f>IF(CT320&gt;='PAINEL E TARGET'!$T$11,'PAINEL E TARGET'!$S$11,
IF(CT320&gt;='PAINEL E TARGET'!$T$12,'PAINEL E TARGET'!$S$12,
IF(CT320&gt;='PAINEL E TARGET'!$T$13,'PAINEL E TARGET'!$S$13,
IF(CT320&gt;='PAINEL E TARGET'!$T$14,'PAINEL E TARGET'!$S$14,
IF(CT320&gt;='PAINEL E TARGET'!$T$15,'PAINEL E TARGET'!$S$15,
IF(CT320&gt;='PAINEL E TARGET'!$T$16,'PAINEL E TARGET'!$S$16,
IF(CT320&gt;='PAINEL E TARGET'!$T$17,'PAINEL E TARGET'!$S$17,
IF(CT320&gt;='PAINEL E TARGET'!$T$18,'PAINEL E TARGET'!$S$18,'PAINEL E TARGET'!$S$19))))))))</f>
        <v>Não elegível</v>
      </c>
      <c r="CV320" s="17">
        <f>IFERROR(VLOOKUP($BW320,'PAINEL E TARGET'!$G$1:$Q$99,6,0),0)</f>
        <v>0.2</v>
      </c>
      <c r="CW320" s="17">
        <f>VLOOKUP(CU320,'PAINEL E TARGET'!$S$10:$U$19,3,0)</f>
        <v>0</v>
      </c>
      <c r="CX320" s="16">
        <f t="shared" si="174"/>
        <v>0</v>
      </c>
      <c r="CY320" s="17">
        <f t="shared" si="160"/>
        <v>0.91100000000000003</v>
      </c>
      <c r="CZ320" s="33" t="str">
        <f>IF(CY320&gt;='PAINEL E TARGET'!$T$11,'PAINEL E TARGET'!$S$11,
IF(CY320&gt;='PAINEL E TARGET'!$T$12,'PAINEL E TARGET'!$S$12,
IF(CY320&gt;='PAINEL E TARGET'!$T$13,'PAINEL E TARGET'!$S$13,
IF(CY320&gt;='PAINEL E TARGET'!$T$14,'PAINEL E TARGET'!$S$14,
IF(CY320&gt;='PAINEL E TARGET'!$T$15,'PAINEL E TARGET'!$S$15,
IF(CY320&gt;='PAINEL E TARGET'!$T$16,'PAINEL E TARGET'!$S$16,
IF(CY320&gt;='PAINEL E TARGET'!$T$17,'PAINEL E TARGET'!$S$17,
IF(CY320&gt;='PAINEL E TARGET'!$T$18,'PAINEL E TARGET'!$S$18,'PAINEL E TARGET'!$S$19))))))))</f>
        <v>1. Fx de 90% a 99,9%</v>
      </c>
      <c r="DA320" s="17">
        <f>IFERROR(VLOOKUP($BW320,'PAINEL E TARGET'!$G$1:$Q$99,7,0),0)</f>
        <v>0.15</v>
      </c>
      <c r="DB320" s="17">
        <f>VLOOKUP(CZ320,'PAINEL E TARGET'!$S$10:$U$19,3,0)</f>
        <v>0.5</v>
      </c>
      <c r="DC320" s="16">
        <f t="shared" si="175"/>
        <v>281.25</v>
      </c>
      <c r="DD320" s="17">
        <f t="shared" si="161"/>
        <v>0.85699999999999998</v>
      </c>
      <c r="DE320" s="33" t="str">
        <f>IF(DD320&gt;='PAINEL E TARGET'!$T$11,'PAINEL E TARGET'!$S$11,
IF(DD320&gt;='PAINEL E TARGET'!$T$12,'PAINEL E TARGET'!$S$12,
IF(DD320&gt;='PAINEL E TARGET'!$T$13,'PAINEL E TARGET'!$S$13,
IF(DD320&gt;='PAINEL E TARGET'!$T$14,'PAINEL E TARGET'!$S$14,
IF(DD320&gt;='PAINEL E TARGET'!$T$15,'PAINEL E TARGET'!$S$15,
IF(DD320&gt;='PAINEL E TARGET'!$T$16,'PAINEL E TARGET'!$S$16,
IF(DD320&gt;='PAINEL E TARGET'!$T$17,'PAINEL E TARGET'!$S$17,
IF(DD320&gt;='PAINEL E TARGET'!$T$18,'PAINEL E TARGET'!$S$18,'PAINEL E TARGET'!$S$19))))))))</f>
        <v>Não elegível</v>
      </c>
      <c r="DF320" s="17">
        <f>IFERROR(VLOOKUP($BW320,'PAINEL E TARGET'!$G$1:$Q$99,8,0),0)</f>
        <v>0.1</v>
      </c>
      <c r="DG320" s="17">
        <f>VLOOKUP(DE320,'PAINEL E TARGET'!$S$10:$U$19,3,0)</f>
        <v>0</v>
      </c>
      <c r="DH320" s="16">
        <f t="shared" si="176"/>
        <v>0</v>
      </c>
      <c r="DI320" s="17">
        <f t="shared" si="162"/>
        <v>0.72099999999999997</v>
      </c>
      <c r="DJ320" s="33" t="str">
        <f>IF(DI320&gt;='PAINEL E TARGET'!$T$11,'PAINEL E TARGET'!$S$11,
IF(DI320&gt;='PAINEL E TARGET'!$T$12,'PAINEL E TARGET'!$S$12,
IF(DI320&gt;='PAINEL E TARGET'!$T$13,'PAINEL E TARGET'!$S$13,
IF(DI320&gt;='PAINEL E TARGET'!$T$14,'PAINEL E TARGET'!$S$14,
IF(DI320&gt;='PAINEL E TARGET'!$T$15,'PAINEL E TARGET'!$S$15,
IF(DI320&gt;='PAINEL E TARGET'!$T$16,'PAINEL E TARGET'!$S$16,
IF(DI320&gt;='PAINEL E TARGET'!$T$17,'PAINEL E TARGET'!$S$17,
IF(DI320&gt;='PAINEL E TARGET'!$T$18,'PAINEL E TARGET'!$S$18,'PAINEL E TARGET'!$S$19))))))))</f>
        <v>Não elegível</v>
      </c>
      <c r="DK320" s="17">
        <f>IFERROR(VLOOKUP($BW320,'PAINEL E TARGET'!$G$1:$Q$99,9,0),0)</f>
        <v>0.05</v>
      </c>
      <c r="DL320" s="17">
        <f>VLOOKUP(DJ320,'PAINEL E TARGET'!$S$10:$U$19,3,0)</f>
        <v>0</v>
      </c>
      <c r="DM320" s="16">
        <f t="shared" si="177"/>
        <v>0</v>
      </c>
      <c r="DN320" s="17">
        <f t="shared" si="163"/>
        <v>0.82099999999999995</v>
      </c>
      <c r="DO320" s="33" t="str">
        <f>IF(DN320&gt;='PAINEL E TARGET'!$T$11,'PAINEL E TARGET'!$S$11,
IF(DN320&gt;='PAINEL E TARGET'!$T$12,'PAINEL E TARGET'!$S$12,
IF(DN320&gt;='PAINEL E TARGET'!$T$13,'PAINEL E TARGET'!$S$13,
IF(DN320&gt;='PAINEL E TARGET'!$T$14,'PAINEL E TARGET'!$S$14,
IF(DN320&gt;='PAINEL E TARGET'!$T$15,'PAINEL E TARGET'!$S$15,
IF(DN320&gt;='PAINEL E TARGET'!$T$16,'PAINEL E TARGET'!$S$16,
IF(DN320&gt;='PAINEL E TARGET'!$T$17,'PAINEL E TARGET'!$S$17,
IF(DN320&gt;='PAINEL E TARGET'!$T$18,'PAINEL E TARGET'!$S$18,'PAINEL E TARGET'!$S$19))))))))</f>
        <v>Não elegível</v>
      </c>
      <c r="DP320" s="17">
        <f>IFERROR(VLOOKUP($BW320,'PAINEL E TARGET'!$G$1:$Q$99,10,0),0)</f>
        <v>0</v>
      </c>
      <c r="DQ320" s="17">
        <f>VLOOKUP(DO320,'PAINEL E TARGET'!$S$10:$U$19,3,0)</f>
        <v>0</v>
      </c>
      <c r="DR320" s="16">
        <f t="shared" si="178"/>
        <v>0</v>
      </c>
      <c r="DS320" s="17">
        <f t="shared" si="164"/>
        <v>0.9</v>
      </c>
      <c r="DT320" s="16">
        <f>IF(DS320&gt;=1,VLOOKUP(BO320,'PAINEL E TARGET'!$S$1:$W$8,5,0),0)</f>
        <v>0</v>
      </c>
      <c r="DU320" s="16">
        <f t="shared" si="179"/>
        <v>281.25</v>
      </c>
    </row>
    <row r="321" spans="2:125" s="32" customFormat="1" x14ac:dyDescent="0.2">
      <c r="B321" s="44">
        <v>43541</v>
      </c>
      <c r="C321" s="65">
        <v>1125</v>
      </c>
      <c r="D321" s="66" t="s">
        <v>325</v>
      </c>
      <c r="E321" s="65">
        <v>514</v>
      </c>
      <c r="F321" s="65" t="s">
        <v>944</v>
      </c>
      <c r="G321" s="67">
        <v>2468499.3465459608</v>
      </c>
      <c r="H321" s="67">
        <v>1405581.2266383097</v>
      </c>
      <c r="I321" s="67">
        <v>1102707.8799999999</v>
      </c>
      <c r="J321" s="68">
        <v>0.78452092209378488</v>
      </c>
      <c r="K321" s="67">
        <v>182272.72595784717</v>
      </c>
      <c r="L321" s="67">
        <v>1119773.3308865768</v>
      </c>
      <c r="M321" s="67">
        <v>173956.4</v>
      </c>
      <c r="N321" s="67">
        <v>902494.37</v>
      </c>
      <c r="O321" s="67">
        <v>2290862.4599630451</v>
      </c>
      <c r="P321" s="67">
        <v>2992.4541176095777</v>
      </c>
      <c r="Q321" s="67">
        <v>0</v>
      </c>
      <c r="R321" s="67">
        <v>0</v>
      </c>
      <c r="S321" s="67">
        <v>339.9</v>
      </c>
      <c r="T321" s="68">
        <v>0.11098986962304809</v>
      </c>
      <c r="U321" s="68">
        <v>0.10892531573924184</v>
      </c>
      <c r="V321" s="68">
        <v>0.98139871782156307</v>
      </c>
      <c r="W321" s="67">
        <v>144181.79000000004</v>
      </c>
      <c r="X321" s="67">
        <v>117252.74</v>
      </c>
      <c r="Y321" s="68">
        <v>0.81322849438892375</v>
      </c>
      <c r="Z321" s="68">
        <v>0.1976771548494877</v>
      </c>
      <c r="AA321" s="68">
        <v>0.24450079588869633</v>
      </c>
      <c r="AB321" s="68">
        <v>1.2368692582350265</v>
      </c>
      <c r="AC321" s="67">
        <v>257384.76</v>
      </c>
      <c r="AD321" s="67">
        <v>263193.07</v>
      </c>
      <c r="AE321" s="68">
        <v>1.0225666430289035</v>
      </c>
      <c r="AF321" s="43">
        <v>80</v>
      </c>
      <c r="AG321" s="43">
        <v>81</v>
      </c>
      <c r="AH321" s="43">
        <v>45</v>
      </c>
      <c r="AI321" s="43">
        <v>35</v>
      </c>
      <c r="AJ321" s="67">
        <v>71523.75</v>
      </c>
      <c r="AK321" s="67">
        <v>61494.400000000001</v>
      </c>
      <c r="AL321" s="68">
        <v>0.8597759485485591</v>
      </c>
      <c r="AM321" s="67">
        <v>17070.09</v>
      </c>
      <c r="AN321" s="67">
        <v>9836.8000000000011</v>
      </c>
      <c r="AO321" s="68">
        <v>0.57625941046590856</v>
      </c>
      <c r="AP321" s="67">
        <v>4622.24</v>
      </c>
      <c r="AQ321" s="67">
        <v>1383.94</v>
      </c>
      <c r="AR321" s="68">
        <v>0.29940894458098238</v>
      </c>
      <c r="AS321" s="67">
        <v>50965.710000000006</v>
      </c>
      <c r="AT321" s="67">
        <v>44537.599999999999</v>
      </c>
      <c r="AU321" s="68">
        <v>0.87387382614703091</v>
      </c>
      <c r="AV321" s="43">
        <v>2707.18</v>
      </c>
      <c r="AW321" s="43">
        <v>1334.74</v>
      </c>
      <c r="AX321" s="69">
        <v>0.49303703484807071</v>
      </c>
      <c r="AY321" s="43">
        <v>182272.72595784717</v>
      </c>
      <c r="AZ321" s="43">
        <v>173956.4</v>
      </c>
      <c r="BA321" s="43">
        <v>43824.884656910603</v>
      </c>
      <c r="BB321" s="43">
        <v>47292.39</v>
      </c>
      <c r="BC321" s="43">
        <v>320663.77656733169</v>
      </c>
      <c r="BD321" s="43">
        <v>77239.218192874992</v>
      </c>
      <c r="BE321" s="43">
        <v>255030.90000000002</v>
      </c>
      <c r="BF321" s="43">
        <v>455287.48000000004</v>
      </c>
      <c r="BG321" s="43">
        <v>4777.41</v>
      </c>
      <c r="BH321" s="43">
        <v>81</v>
      </c>
      <c r="BI321" s="44">
        <v>43173</v>
      </c>
      <c r="BJ321" s="44">
        <v>43541</v>
      </c>
      <c r="BK321" s="44">
        <v>43172</v>
      </c>
      <c r="BL321" s="43">
        <f t="shared" si="165"/>
        <v>1103047.7799999998</v>
      </c>
      <c r="BM321" s="43">
        <f t="shared" si="166"/>
        <v>1076790.67</v>
      </c>
      <c r="BO321" s="16" t="str">
        <f>IFERROR(VLOOKUP($C321,'PORTE LOJA'!A:B,2,0),"PORTE 1")</f>
        <v>PORTE 4</v>
      </c>
      <c r="BP321" s="16">
        <f>VLOOKUP(BO321,'PAINEL E TARGET'!$S$1:$W$8,3,0)</f>
        <v>3000</v>
      </c>
      <c r="BQ321" s="16">
        <f t="shared" si="144"/>
        <v>1</v>
      </c>
      <c r="BR321" s="16">
        <f t="shared" si="145"/>
        <v>1</v>
      </c>
      <c r="BS321" s="16">
        <f t="shared" si="146"/>
        <v>1</v>
      </c>
      <c r="BT321" s="16">
        <f t="shared" si="147"/>
        <v>1</v>
      </c>
      <c r="BU321" s="16">
        <f t="shared" si="148"/>
        <v>1</v>
      </c>
      <c r="BV321" s="16">
        <f t="shared" si="149"/>
        <v>1</v>
      </c>
      <c r="BW321" s="17" t="str">
        <f t="shared" si="167"/>
        <v>111111</v>
      </c>
      <c r="BY321" s="17">
        <f t="shared" si="150"/>
        <v>0.78500000000000003</v>
      </c>
      <c r="BZ321" s="17">
        <f t="shared" si="151"/>
        <v>0.82699999999999996</v>
      </c>
      <c r="CA321" s="17" t="str">
        <f t="shared" si="168"/>
        <v>Sem Retira</v>
      </c>
      <c r="CB321" s="17">
        <f t="shared" si="169"/>
        <v>0.82699999999999996</v>
      </c>
      <c r="CC321" s="33" t="str">
        <f>IF(CB321&gt;='PAINEL E TARGET'!$T$11,'PAINEL E TARGET'!$S$11,
IF(CB321&gt;='PAINEL E TARGET'!$T$12,'PAINEL E TARGET'!$S$12,
IF(CB321&gt;='PAINEL E TARGET'!$T$13,'PAINEL E TARGET'!$S$13,
IF(CB321&gt;='PAINEL E TARGET'!$T$14,'PAINEL E TARGET'!$S$14,
IF(CB321&gt;='PAINEL E TARGET'!$T$15,'PAINEL E TARGET'!$S$15,
IF(CB321&gt;='PAINEL E TARGET'!$T$16,'PAINEL E TARGET'!$S$16,
IF(CB321&gt;='PAINEL E TARGET'!$T$17,'PAINEL E TARGET'!$S$17,
IF(CB321&gt;='PAINEL E TARGET'!$T$18,'PAINEL E TARGET'!$S$18,'PAINEL E TARGET'!$S$19))))))))</f>
        <v>Não elegível</v>
      </c>
      <c r="CD321" s="17">
        <f>IFERROR(VLOOKUP($BW321,'PAINEL E TARGET'!$G$1:$Q$99,4,0),0)</f>
        <v>0.25</v>
      </c>
      <c r="CE321" s="17">
        <f>VLOOKUP(CC321,'PAINEL E TARGET'!$S$10:$U$19,3,0)</f>
        <v>0</v>
      </c>
      <c r="CF321" s="16">
        <f t="shared" si="170"/>
        <v>0</v>
      </c>
      <c r="CG321" s="17">
        <f t="shared" si="152"/>
        <v>0.86</v>
      </c>
      <c r="CH321" s="17">
        <f t="shared" si="153"/>
        <v>0.57599999999999996</v>
      </c>
      <c r="CI321" s="17">
        <f t="shared" si="154"/>
        <v>0.29899999999999999</v>
      </c>
      <c r="CJ321" s="17">
        <f t="shared" si="155"/>
        <v>0.874</v>
      </c>
      <c r="CK321" s="17">
        <f t="shared" si="156"/>
        <v>0.49299999999999999</v>
      </c>
      <c r="CL321" s="17">
        <f t="shared" si="157"/>
        <v>0.81299999999999994</v>
      </c>
      <c r="CM321" s="16">
        <f t="shared" si="158"/>
        <v>2</v>
      </c>
      <c r="CN321" s="17" t="str">
        <f t="shared" si="171"/>
        <v>não ok</v>
      </c>
      <c r="CO321" s="17">
        <f t="shared" si="172"/>
        <v>0</v>
      </c>
      <c r="CP321" s="33" t="str">
        <f>IF(CO321&gt;='PAINEL E TARGET'!$T$11,'PAINEL E TARGET'!$S$11,
IF(CO321&gt;='PAINEL E TARGET'!$T$12,'PAINEL E TARGET'!$S$12,
IF(CO321&gt;='PAINEL E TARGET'!$T$13,'PAINEL E TARGET'!$S$13,
IF(CO321&gt;='PAINEL E TARGET'!$T$14,'PAINEL E TARGET'!$S$14,
IF(CO321&gt;='PAINEL E TARGET'!$T$15,'PAINEL E TARGET'!$S$15,
IF(CO321&gt;='PAINEL E TARGET'!$T$16,'PAINEL E TARGET'!$S$16,
IF(CO321&gt;='PAINEL E TARGET'!$T$17,'PAINEL E TARGET'!$S$17,
IF(CO321&gt;='PAINEL E TARGET'!$T$18,'PAINEL E TARGET'!$S$18,'PAINEL E TARGET'!$S$19))))))))</f>
        <v>Não elegível</v>
      </c>
      <c r="CQ321" s="17">
        <f>IFERROR(VLOOKUP($BW321,'PAINEL E TARGET'!$G$1:$Q$99,5,0),0)</f>
        <v>0.25</v>
      </c>
      <c r="CR321" s="17">
        <f>VLOOKUP(CP321,'PAINEL E TARGET'!$S$10:$U$19,3,0)</f>
        <v>0</v>
      </c>
      <c r="CS321" s="16">
        <f t="shared" si="173"/>
        <v>0</v>
      </c>
      <c r="CT321" s="17">
        <f t="shared" si="159"/>
        <v>1.0229999999999999</v>
      </c>
      <c r="CU321" s="33" t="str">
        <f>IF(CT321&gt;='PAINEL E TARGET'!$T$11,'PAINEL E TARGET'!$S$11,
IF(CT321&gt;='PAINEL E TARGET'!$T$12,'PAINEL E TARGET'!$S$12,
IF(CT321&gt;='PAINEL E TARGET'!$T$13,'PAINEL E TARGET'!$S$13,
IF(CT321&gt;='PAINEL E TARGET'!$T$14,'PAINEL E TARGET'!$S$14,
IF(CT321&gt;='PAINEL E TARGET'!$T$15,'PAINEL E TARGET'!$S$15,
IF(CT321&gt;='PAINEL E TARGET'!$T$16,'PAINEL E TARGET'!$S$16,
IF(CT321&gt;='PAINEL E TARGET'!$T$17,'PAINEL E TARGET'!$S$17,
IF(CT321&gt;='PAINEL E TARGET'!$T$18,'PAINEL E TARGET'!$S$18,'PAINEL E TARGET'!$S$19))))))))</f>
        <v>2. Fx de 100% a 104,9%</v>
      </c>
      <c r="CV321" s="17">
        <f>IFERROR(VLOOKUP($BW321,'PAINEL E TARGET'!$G$1:$Q$99,6,0),0)</f>
        <v>0.2</v>
      </c>
      <c r="CW321" s="17">
        <f>VLOOKUP(CU321,'PAINEL E TARGET'!$S$10:$U$19,3,0)</f>
        <v>1</v>
      </c>
      <c r="CX321" s="16">
        <f t="shared" si="174"/>
        <v>600</v>
      </c>
      <c r="CY321" s="17">
        <f t="shared" si="160"/>
        <v>0.95399999999999996</v>
      </c>
      <c r="CZ321" s="33" t="str">
        <f>IF(CY321&gt;='PAINEL E TARGET'!$T$11,'PAINEL E TARGET'!$S$11,
IF(CY321&gt;='PAINEL E TARGET'!$T$12,'PAINEL E TARGET'!$S$12,
IF(CY321&gt;='PAINEL E TARGET'!$T$13,'PAINEL E TARGET'!$S$13,
IF(CY321&gt;='PAINEL E TARGET'!$T$14,'PAINEL E TARGET'!$S$14,
IF(CY321&gt;='PAINEL E TARGET'!$T$15,'PAINEL E TARGET'!$S$15,
IF(CY321&gt;='PAINEL E TARGET'!$T$16,'PAINEL E TARGET'!$S$16,
IF(CY321&gt;='PAINEL E TARGET'!$T$17,'PAINEL E TARGET'!$S$17,
IF(CY321&gt;='PAINEL E TARGET'!$T$18,'PAINEL E TARGET'!$S$18,'PAINEL E TARGET'!$S$19))))))))</f>
        <v>1. Fx de 90% a 99,9%</v>
      </c>
      <c r="DA321" s="17">
        <f>IFERROR(VLOOKUP($BW321,'PAINEL E TARGET'!$G$1:$Q$99,7,0),0)</f>
        <v>0.15</v>
      </c>
      <c r="DB321" s="17">
        <f>VLOOKUP(CZ321,'PAINEL E TARGET'!$S$10:$U$19,3,0)</f>
        <v>0.5</v>
      </c>
      <c r="DC321" s="16">
        <f t="shared" si="175"/>
        <v>225</v>
      </c>
      <c r="DD321" s="17">
        <f t="shared" si="161"/>
        <v>1.079</v>
      </c>
      <c r="DE321" s="33" t="str">
        <f>IF(DD321&gt;='PAINEL E TARGET'!$T$11,'PAINEL E TARGET'!$S$11,
IF(DD321&gt;='PAINEL E TARGET'!$T$12,'PAINEL E TARGET'!$S$12,
IF(DD321&gt;='PAINEL E TARGET'!$T$13,'PAINEL E TARGET'!$S$13,
IF(DD321&gt;='PAINEL E TARGET'!$T$14,'PAINEL E TARGET'!$S$14,
IF(DD321&gt;='PAINEL E TARGET'!$T$15,'PAINEL E TARGET'!$S$15,
IF(DD321&gt;='PAINEL E TARGET'!$T$16,'PAINEL E TARGET'!$S$16,
IF(DD321&gt;='PAINEL E TARGET'!$T$17,'PAINEL E TARGET'!$S$17,
IF(DD321&gt;='PAINEL E TARGET'!$T$18,'PAINEL E TARGET'!$S$18,'PAINEL E TARGET'!$S$19))))))))</f>
        <v>3. Fx de 105% a 109,9%</v>
      </c>
      <c r="DF321" s="17">
        <f>IFERROR(VLOOKUP($BW321,'PAINEL E TARGET'!$G$1:$Q$99,8,0),0)</f>
        <v>0.1</v>
      </c>
      <c r="DG321" s="17">
        <f>VLOOKUP(DE321,'PAINEL E TARGET'!$S$10:$U$19,3,0)</f>
        <v>1.1000000000000001</v>
      </c>
      <c r="DH321" s="16">
        <f t="shared" si="176"/>
        <v>330.00000000000006</v>
      </c>
      <c r="DI321" s="17">
        <f t="shared" si="162"/>
        <v>0.77800000000000002</v>
      </c>
      <c r="DJ321" s="33" t="str">
        <f>IF(DI321&gt;='PAINEL E TARGET'!$T$11,'PAINEL E TARGET'!$S$11,
IF(DI321&gt;='PAINEL E TARGET'!$T$12,'PAINEL E TARGET'!$S$12,
IF(DI321&gt;='PAINEL E TARGET'!$T$13,'PAINEL E TARGET'!$S$13,
IF(DI321&gt;='PAINEL E TARGET'!$T$14,'PAINEL E TARGET'!$S$14,
IF(DI321&gt;='PAINEL E TARGET'!$T$15,'PAINEL E TARGET'!$S$15,
IF(DI321&gt;='PAINEL E TARGET'!$T$16,'PAINEL E TARGET'!$S$16,
IF(DI321&gt;='PAINEL E TARGET'!$T$17,'PAINEL E TARGET'!$S$17,
IF(DI321&gt;='PAINEL E TARGET'!$T$18,'PAINEL E TARGET'!$S$18,'PAINEL E TARGET'!$S$19))))))))</f>
        <v>Não elegível</v>
      </c>
      <c r="DK321" s="17">
        <f>IFERROR(VLOOKUP($BW321,'PAINEL E TARGET'!$G$1:$Q$99,9,0),0)</f>
        <v>0.05</v>
      </c>
      <c r="DL321" s="17">
        <f>VLOOKUP(DJ321,'PAINEL E TARGET'!$S$10:$U$19,3,0)</f>
        <v>0</v>
      </c>
      <c r="DM321" s="16">
        <f t="shared" si="177"/>
        <v>0</v>
      </c>
      <c r="DN321" s="17">
        <f t="shared" si="163"/>
        <v>0.49299999999999999</v>
      </c>
      <c r="DO321" s="33" t="str">
        <f>IF(DN321&gt;='PAINEL E TARGET'!$T$11,'PAINEL E TARGET'!$S$11,
IF(DN321&gt;='PAINEL E TARGET'!$T$12,'PAINEL E TARGET'!$S$12,
IF(DN321&gt;='PAINEL E TARGET'!$T$13,'PAINEL E TARGET'!$S$13,
IF(DN321&gt;='PAINEL E TARGET'!$T$14,'PAINEL E TARGET'!$S$14,
IF(DN321&gt;='PAINEL E TARGET'!$T$15,'PAINEL E TARGET'!$S$15,
IF(DN321&gt;='PAINEL E TARGET'!$T$16,'PAINEL E TARGET'!$S$16,
IF(DN321&gt;='PAINEL E TARGET'!$T$17,'PAINEL E TARGET'!$S$17,
IF(DN321&gt;='PAINEL E TARGET'!$T$18,'PAINEL E TARGET'!$S$18,'PAINEL E TARGET'!$S$19))))))))</f>
        <v>Não elegível</v>
      </c>
      <c r="DP321" s="17">
        <f>IFERROR(VLOOKUP($BW321,'PAINEL E TARGET'!$G$1:$Q$99,10,0),0)</f>
        <v>0</v>
      </c>
      <c r="DQ321" s="17">
        <f>VLOOKUP(DO321,'PAINEL E TARGET'!$S$10:$U$19,3,0)</f>
        <v>0</v>
      </c>
      <c r="DR321" s="16">
        <f t="shared" si="178"/>
        <v>0</v>
      </c>
      <c r="DS321" s="17">
        <f t="shared" si="164"/>
        <v>1.0129999999999999</v>
      </c>
      <c r="DT321" s="16">
        <f>IF(DS321&gt;=1,VLOOKUP(BO321,'PAINEL E TARGET'!$S$1:$W$8,5,0),0)</f>
        <v>300</v>
      </c>
      <c r="DU321" s="16">
        <f t="shared" si="179"/>
        <v>1455</v>
      </c>
    </row>
    <row r="322" spans="2:125" s="32" customFormat="1" x14ac:dyDescent="0.2">
      <c r="B322" s="44">
        <v>43541</v>
      </c>
      <c r="C322" s="65">
        <v>1126</v>
      </c>
      <c r="D322" s="66" t="s">
        <v>326</v>
      </c>
      <c r="E322" s="65">
        <v>514</v>
      </c>
      <c r="F322" s="65" t="s">
        <v>944</v>
      </c>
      <c r="G322" s="67">
        <v>1948147.7651490862</v>
      </c>
      <c r="H322" s="67">
        <v>1098939.281795434</v>
      </c>
      <c r="I322" s="67">
        <v>947652.12</v>
      </c>
      <c r="J322" s="68">
        <v>0.86233346618726492</v>
      </c>
      <c r="K322" s="67">
        <v>156148.84814788614</v>
      </c>
      <c r="L322" s="67">
        <v>881677.81325975771</v>
      </c>
      <c r="M322" s="67">
        <v>154938.69</v>
      </c>
      <c r="N322" s="67">
        <v>774036</v>
      </c>
      <c r="O322" s="67">
        <v>1841264.5519968122</v>
      </c>
      <c r="P322" s="67" t="s">
        <v>1082</v>
      </c>
      <c r="Q322" s="67" t="s">
        <v>1082</v>
      </c>
      <c r="R322" s="67">
        <v>0</v>
      </c>
      <c r="S322" s="67">
        <v>2327.9</v>
      </c>
      <c r="T322" s="68">
        <v>9.9816909559341402E-2</v>
      </c>
      <c r="U322" s="68">
        <v>0.10385017055739158</v>
      </c>
      <c r="V322" s="68">
        <v>1.0404065905852595</v>
      </c>
      <c r="W322" s="67">
        <v>103592.65000000001</v>
      </c>
      <c r="X322" s="67">
        <v>96474.18</v>
      </c>
      <c r="Y322" s="68">
        <v>0.93128402449401559</v>
      </c>
      <c r="Z322" s="68">
        <v>0.18165827397832493</v>
      </c>
      <c r="AA322" s="68">
        <v>0.22057836688747673</v>
      </c>
      <c r="AB322" s="68">
        <v>1.2142489414701565</v>
      </c>
      <c r="AC322" s="67">
        <v>188529.8</v>
      </c>
      <c r="AD322" s="67">
        <v>204911.72</v>
      </c>
      <c r="AE322" s="68">
        <v>1.0868930004699524</v>
      </c>
      <c r="AF322" s="43">
        <v>80</v>
      </c>
      <c r="AG322" s="43">
        <v>73</v>
      </c>
      <c r="AH322" s="43">
        <v>26</v>
      </c>
      <c r="AI322" s="43">
        <v>28</v>
      </c>
      <c r="AJ322" s="67">
        <v>61797.560000000005</v>
      </c>
      <c r="AK322" s="67">
        <v>49099.199999999997</v>
      </c>
      <c r="AL322" s="68">
        <v>0.7945168061651624</v>
      </c>
      <c r="AM322" s="67">
        <v>10208.01</v>
      </c>
      <c r="AN322" s="67">
        <v>17013.120000000003</v>
      </c>
      <c r="AO322" s="68">
        <v>1.6666441353407768</v>
      </c>
      <c r="AP322" s="67">
        <v>4274.6000000000004</v>
      </c>
      <c r="AQ322" s="67">
        <v>2423.96</v>
      </c>
      <c r="AR322" s="68">
        <v>0.5670612454966546</v>
      </c>
      <c r="AS322" s="67">
        <v>27312.480000000003</v>
      </c>
      <c r="AT322" s="67">
        <v>27937.899999999998</v>
      </c>
      <c r="AU322" s="68">
        <v>1.0228986895367975</v>
      </c>
      <c r="AV322" s="43">
        <v>1384.81</v>
      </c>
      <c r="AW322" s="43">
        <v>1919.6200000000001</v>
      </c>
      <c r="AX322" s="69">
        <v>1.3861973844787372</v>
      </c>
      <c r="AY322" s="43">
        <v>156148.84814788614</v>
      </c>
      <c r="AZ322" s="43">
        <v>154938.69</v>
      </c>
      <c r="BA322" s="43">
        <v>44526.366121953433</v>
      </c>
      <c r="BB322" s="43">
        <v>40692.6</v>
      </c>
      <c r="BC322" s="43">
        <v>276800.37015367637</v>
      </c>
      <c r="BD322" s="43">
        <v>79124.473857403689</v>
      </c>
      <c r="BE322" s="43">
        <v>184894.93000000005</v>
      </c>
      <c r="BF322" s="43">
        <v>336493.28000000009</v>
      </c>
      <c r="BG322" s="43">
        <v>2461.0399999999995</v>
      </c>
      <c r="BH322" s="43">
        <v>45</v>
      </c>
      <c r="BI322" s="44">
        <v>43173</v>
      </c>
      <c r="BJ322" s="44">
        <v>43541</v>
      </c>
      <c r="BK322" s="44">
        <v>43172</v>
      </c>
      <c r="BL322" s="43">
        <f t="shared" si="165"/>
        <v>949980.02</v>
      </c>
      <c r="BM322" s="43">
        <f t="shared" si="166"/>
        <v>931302.59</v>
      </c>
      <c r="BO322" s="16" t="str">
        <f>IFERROR(VLOOKUP($C322,'PORTE LOJA'!A:B,2,0),"PORTE 1")</f>
        <v>PORTE 3</v>
      </c>
      <c r="BP322" s="16">
        <f>VLOOKUP(BO322,'PAINEL E TARGET'!$S$1:$W$8,3,0)</f>
        <v>2400</v>
      </c>
      <c r="BQ322" s="16">
        <f t="shared" si="144"/>
        <v>1</v>
      </c>
      <c r="BR322" s="16">
        <f t="shared" si="145"/>
        <v>1</v>
      </c>
      <c r="BS322" s="16">
        <f t="shared" si="146"/>
        <v>1</v>
      </c>
      <c r="BT322" s="16">
        <f t="shared" si="147"/>
        <v>1</v>
      </c>
      <c r="BU322" s="16">
        <f t="shared" si="148"/>
        <v>1</v>
      </c>
      <c r="BV322" s="16">
        <f t="shared" si="149"/>
        <v>1</v>
      </c>
      <c r="BW322" s="17" t="str">
        <f t="shared" si="167"/>
        <v>111111</v>
      </c>
      <c r="BY322" s="17">
        <f t="shared" si="150"/>
        <v>0.86399999999999999</v>
      </c>
      <c r="BZ322" s="17">
        <f t="shared" si="151"/>
        <v>0.89700000000000002</v>
      </c>
      <c r="CA322" s="17" t="str">
        <f t="shared" si="168"/>
        <v>Sem Retira</v>
      </c>
      <c r="CB322" s="17">
        <f t="shared" si="169"/>
        <v>0.89700000000000002</v>
      </c>
      <c r="CC322" s="33" t="str">
        <f>IF(CB322&gt;='PAINEL E TARGET'!$T$11,'PAINEL E TARGET'!$S$11,
IF(CB322&gt;='PAINEL E TARGET'!$T$12,'PAINEL E TARGET'!$S$12,
IF(CB322&gt;='PAINEL E TARGET'!$T$13,'PAINEL E TARGET'!$S$13,
IF(CB322&gt;='PAINEL E TARGET'!$T$14,'PAINEL E TARGET'!$S$14,
IF(CB322&gt;='PAINEL E TARGET'!$T$15,'PAINEL E TARGET'!$S$15,
IF(CB322&gt;='PAINEL E TARGET'!$T$16,'PAINEL E TARGET'!$S$16,
IF(CB322&gt;='PAINEL E TARGET'!$T$17,'PAINEL E TARGET'!$S$17,
IF(CB322&gt;='PAINEL E TARGET'!$T$18,'PAINEL E TARGET'!$S$18,'PAINEL E TARGET'!$S$19))))))))</f>
        <v>Não elegível</v>
      </c>
      <c r="CD322" s="17">
        <f>IFERROR(VLOOKUP($BW322,'PAINEL E TARGET'!$G$1:$Q$99,4,0),0)</f>
        <v>0.25</v>
      </c>
      <c r="CE322" s="17">
        <f>VLOOKUP(CC322,'PAINEL E TARGET'!$S$10:$U$19,3,0)</f>
        <v>0</v>
      </c>
      <c r="CF322" s="16">
        <f t="shared" si="170"/>
        <v>0</v>
      </c>
      <c r="CG322" s="17">
        <f t="shared" si="152"/>
        <v>0.79500000000000004</v>
      </c>
      <c r="CH322" s="17">
        <f t="shared" si="153"/>
        <v>1.667</v>
      </c>
      <c r="CI322" s="17">
        <f t="shared" si="154"/>
        <v>0.56699999999999995</v>
      </c>
      <c r="CJ322" s="17">
        <f t="shared" si="155"/>
        <v>1.0229999999999999</v>
      </c>
      <c r="CK322" s="17">
        <f t="shared" si="156"/>
        <v>1.3859999999999999</v>
      </c>
      <c r="CL322" s="17">
        <f t="shared" si="157"/>
        <v>0.93100000000000005</v>
      </c>
      <c r="CM322" s="16">
        <f t="shared" si="158"/>
        <v>4</v>
      </c>
      <c r="CN322" s="17" t="str">
        <f t="shared" si="171"/>
        <v>não ok</v>
      </c>
      <c r="CO322" s="17">
        <f t="shared" si="172"/>
        <v>0</v>
      </c>
      <c r="CP322" s="33" t="str">
        <f>IF(CO322&gt;='PAINEL E TARGET'!$T$11,'PAINEL E TARGET'!$S$11,
IF(CO322&gt;='PAINEL E TARGET'!$T$12,'PAINEL E TARGET'!$S$12,
IF(CO322&gt;='PAINEL E TARGET'!$T$13,'PAINEL E TARGET'!$S$13,
IF(CO322&gt;='PAINEL E TARGET'!$T$14,'PAINEL E TARGET'!$S$14,
IF(CO322&gt;='PAINEL E TARGET'!$T$15,'PAINEL E TARGET'!$S$15,
IF(CO322&gt;='PAINEL E TARGET'!$T$16,'PAINEL E TARGET'!$S$16,
IF(CO322&gt;='PAINEL E TARGET'!$T$17,'PAINEL E TARGET'!$S$17,
IF(CO322&gt;='PAINEL E TARGET'!$T$18,'PAINEL E TARGET'!$S$18,'PAINEL E TARGET'!$S$19))))))))</f>
        <v>Não elegível</v>
      </c>
      <c r="CQ322" s="17">
        <f>IFERROR(VLOOKUP($BW322,'PAINEL E TARGET'!$G$1:$Q$99,5,0),0)</f>
        <v>0.25</v>
      </c>
      <c r="CR322" s="17">
        <f>VLOOKUP(CP322,'PAINEL E TARGET'!$S$10:$U$19,3,0)</f>
        <v>0</v>
      </c>
      <c r="CS322" s="16">
        <f t="shared" si="173"/>
        <v>0</v>
      </c>
      <c r="CT322" s="17">
        <f t="shared" si="159"/>
        <v>1.087</v>
      </c>
      <c r="CU322" s="33" t="str">
        <f>IF(CT322&gt;='PAINEL E TARGET'!$T$11,'PAINEL E TARGET'!$S$11,
IF(CT322&gt;='PAINEL E TARGET'!$T$12,'PAINEL E TARGET'!$S$12,
IF(CT322&gt;='PAINEL E TARGET'!$T$13,'PAINEL E TARGET'!$S$13,
IF(CT322&gt;='PAINEL E TARGET'!$T$14,'PAINEL E TARGET'!$S$14,
IF(CT322&gt;='PAINEL E TARGET'!$T$15,'PAINEL E TARGET'!$S$15,
IF(CT322&gt;='PAINEL E TARGET'!$T$16,'PAINEL E TARGET'!$S$16,
IF(CT322&gt;='PAINEL E TARGET'!$T$17,'PAINEL E TARGET'!$S$17,
IF(CT322&gt;='PAINEL E TARGET'!$T$18,'PAINEL E TARGET'!$S$18,'PAINEL E TARGET'!$S$19))))))))</f>
        <v>3. Fx de 105% a 109,9%</v>
      </c>
      <c r="CV322" s="17">
        <f>IFERROR(VLOOKUP($BW322,'PAINEL E TARGET'!$G$1:$Q$99,6,0),0)</f>
        <v>0.2</v>
      </c>
      <c r="CW322" s="17">
        <f>VLOOKUP(CU322,'PAINEL E TARGET'!$S$10:$U$19,3,0)</f>
        <v>1.1000000000000001</v>
      </c>
      <c r="CX322" s="16">
        <f t="shared" si="174"/>
        <v>528.00000000000011</v>
      </c>
      <c r="CY322" s="17">
        <f t="shared" si="160"/>
        <v>0.99199999999999999</v>
      </c>
      <c r="CZ322" s="33" t="str">
        <f>IF(CY322&gt;='PAINEL E TARGET'!$T$11,'PAINEL E TARGET'!$S$11,
IF(CY322&gt;='PAINEL E TARGET'!$T$12,'PAINEL E TARGET'!$S$12,
IF(CY322&gt;='PAINEL E TARGET'!$T$13,'PAINEL E TARGET'!$S$13,
IF(CY322&gt;='PAINEL E TARGET'!$T$14,'PAINEL E TARGET'!$S$14,
IF(CY322&gt;='PAINEL E TARGET'!$T$15,'PAINEL E TARGET'!$S$15,
IF(CY322&gt;='PAINEL E TARGET'!$T$16,'PAINEL E TARGET'!$S$16,
IF(CY322&gt;='PAINEL E TARGET'!$T$17,'PAINEL E TARGET'!$S$17,
IF(CY322&gt;='PAINEL E TARGET'!$T$18,'PAINEL E TARGET'!$S$18,'PAINEL E TARGET'!$S$19))))))))</f>
        <v>1. Fx de 90% a 99,9%</v>
      </c>
      <c r="DA322" s="17">
        <f>IFERROR(VLOOKUP($BW322,'PAINEL E TARGET'!$G$1:$Q$99,7,0),0)</f>
        <v>0.15</v>
      </c>
      <c r="DB322" s="17">
        <f>VLOOKUP(CZ322,'PAINEL E TARGET'!$S$10:$U$19,3,0)</f>
        <v>0.5</v>
      </c>
      <c r="DC322" s="16">
        <f t="shared" si="175"/>
        <v>180</v>
      </c>
      <c r="DD322" s="17">
        <f t="shared" si="161"/>
        <v>0.91400000000000003</v>
      </c>
      <c r="DE322" s="33" t="str">
        <f>IF(DD322&gt;='PAINEL E TARGET'!$T$11,'PAINEL E TARGET'!$S$11,
IF(DD322&gt;='PAINEL E TARGET'!$T$12,'PAINEL E TARGET'!$S$12,
IF(DD322&gt;='PAINEL E TARGET'!$T$13,'PAINEL E TARGET'!$S$13,
IF(DD322&gt;='PAINEL E TARGET'!$T$14,'PAINEL E TARGET'!$S$14,
IF(DD322&gt;='PAINEL E TARGET'!$T$15,'PAINEL E TARGET'!$S$15,
IF(DD322&gt;='PAINEL E TARGET'!$T$16,'PAINEL E TARGET'!$S$16,
IF(DD322&gt;='PAINEL E TARGET'!$T$17,'PAINEL E TARGET'!$S$17,
IF(DD322&gt;='PAINEL E TARGET'!$T$18,'PAINEL E TARGET'!$S$18,'PAINEL E TARGET'!$S$19))))))))</f>
        <v>1. Fx de 90% a 99,9%</v>
      </c>
      <c r="DF322" s="17">
        <f>IFERROR(VLOOKUP($BW322,'PAINEL E TARGET'!$G$1:$Q$99,8,0),0)</f>
        <v>0.1</v>
      </c>
      <c r="DG322" s="17">
        <f>VLOOKUP(DE322,'PAINEL E TARGET'!$S$10:$U$19,3,0)</f>
        <v>0.5</v>
      </c>
      <c r="DH322" s="16">
        <f t="shared" si="176"/>
        <v>120</v>
      </c>
      <c r="DI322" s="17">
        <f t="shared" si="162"/>
        <v>1.077</v>
      </c>
      <c r="DJ322" s="33" t="str">
        <f>IF(DI322&gt;='PAINEL E TARGET'!$T$11,'PAINEL E TARGET'!$S$11,
IF(DI322&gt;='PAINEL E TARGET'!$T$12,'PAINEL E TARGET'!$S$12,
IF(DI322&gt;='PAINEL E TARGET'!$T$13,'PAINEL E TARGET'!$S$13,
IF(DI322&gt;='PAINEL E TARGET'!$T$14,'PAINEL E TARGET'!$S$14,
IF(DI322&gt;='PAINEL E TARGET'!$T$15,'PAINEL E TARGET'!$S$15,
IF(DI322&gt;='PAINEL E TARGET'!$T$16,'PAINEL E TARGET'!$S$16,
IF(DI322&gt;='PAINEL E TARGET'!$T$17,'PAINEL E TARGET'!$S$17,
IF(DI322&gt;='PAINEL E TARGET'!$T$18,'PAINEL E TARGET'!$S$18,'PAINEL E TARGET'!$S$19))))))))</f>
        <v>3. Fx de 105% a 109,9%</v>
      </c>
      <c r="DK322" s="17">
        <f>IFERROR(VLOOKUP($BW322,'PAINEL E TARGET'!$G$1:$Q$99,9,0),0)</f>
        <v>0.05</v>
      </c>
      <c r="DL322" s="17">
        <f>VLOOKUP(DJ322,'PAINEL E TARGET'!$S$10:$U$19,3,0)</f>
        <v>1.1000000000000001</v>
      </c>
      <c r="DM322" s="16">
        <f t="shared" si="177"/>
        <v>132.00000000000003</v>
      </c>
      <c r="DN322" s="17">
        <f t="shared" si="163"/>
        <v>1.3859999999999999</v>
      </c>
      <c r="DO322" s="33" t="str">
        <f>IF(DN322&gt;='PAINEL E TARGET'!$T$11,'PAINEL E TARGET'!$S$11,
IF(DN322&gt;='PAINEL E TARGET'!$T$12,'PAINEL E TARGET'!$S$12,
IF(DN322&gt;='PAINEL E TARGET'!$T$13,'PAINEL E TARGET'!$S$13,
IF(DN322&gt;='PAINEL E TARGET'!$T$14,'PAINEL E TARGET'!$S$14,
IF(DN322&gt;='PAINEL E TARGET'!$T$15,'PAINEL E TARGET'!$S$15,
IF(DN322&gt;='PAINEL E TARGET'!$T$16,'PAINEL E TARGET'!$S$16,
IF(DN322&gt;='PAINEL E TARGET'!$T$17,'PAINEL E TARGET'!$S$17,
IF(DN322&gt;='PAINEL E TARGET'!$T$18,'PAINEL E TARGET'!$S$18,'PAINEL E TARGET'!$S$19))))))))</f>
        <v>8. Fx de 130% ou mais</v>
      </c>
      <c r="DP322" s="17">
        <f>IFERROR(VLOOKUP($BW322,'PAINEL E TARGET'!$G$1:$Q$99,10,0),0)</f>
        <v>0</v>
      </c>
      <c r="DQ322" s="17">
        <f>VLOOKUP(DO322,'PAINEL E TARGET'!$S$10:$U$19,3,0)</f>
        <v>1.6</v>
      </c>
      <c r="DR322" s="16">
        <f t="shared" si="178"/>
        <v>0</v>
      </c>
      <c r="DS322" s="17">
        <f t="shared" si="164"/>
        <v>0.91300000000000003</v>
      </c>
      <c r="DT322" s="16">
        <f>IF(DS322&gt;=1,VLOOKUP(BO322,'PAINEL E TARGET'!$S$1:$W$8,5,0),0)</f>
        <v>0</v>
      </c>
      <c r="DU322" s="16">
        <f t="shared" si="179"/>
        <v>960.00000000000011</v>
      </c>
    </row>
    <row r="323" spans="2:125" s="32" customFormat="1" x14ac:dyDescent="0.2">
      <c r="B323" s="44">
        <v>43541</v>
      </c>
      <c r="C323" s="65">
        <v>1127</v>
      </c>
      <c r="D323" s="66" t="s">
        <v>327</v>
      </c>
      <c r="E323" s="65">
        <v>312</v>
      </c>
      <c r="F323" s="65" t="s">
        <v>943</v>
      </c>
      <c r="G323" s="67">
        <v>3213490.3165614805</v>
      </c>
      <c r="H323" s="67">
        <v>1882441.2436921815</v>
      </c>
      <c r="I323" s="67">
        <v>1738764.49</v>
      </c>
      <c r="J323" s="68">
        <v>0.92367530504677164</v>
      </c>
      <c r="K323" s="67">
        <v>294639.4794410966</v>
      </c>
      <c r="L323" s="67">
        <v>1400691.3845989225</v>
      </c>
      <c r="M323" s="67">
        <v>302671.18</v>
      </c>
      <c r="N323" s="67">
        <v>1359969.4200000002</v>
      </c>
      <c r="O323" s="67">
        <v>2906677.237380418</v>
      </c>
      <c r="P323" s="67" t="s">
        <v>1082</v>
      </c>
      <c r="Q323" s="67" t="s">
        <v>1082</v>
      </c>
      <c r="R323" s="67">
        <v>0</v>
      </c>
      <c r="S323" s="67">
        <v>0</v>
      </c>
      <c r="T323" s="68">
        <v>9.7824019793274528E-2</v>
      </c>
      <c r="U323" s="68">
        <v>9.4168787890780481E-2</v>
      </c>
      <c r="V323" s="68">
        <v>0.96263461765097746</v>
      </c>
      <c r="W323" s="67">
        <v>165844.08000000002</v>
      </c>
      <c r="X323" s="67">
        <v>156568.85</v>
      </c>
      <c r="Y323" s="68">
        <v>0.94407258914517778</v>
      </c>
      <c r="Z323" s="68">
        <v>0.20258578268406532</v>
      </c>
      <c r="AA323" s="68">
        <v>0.18827300981342571</v>
      </c>
      <c r="AB323" s="68">
        <v>0.92934956895291843</v>
      </c>
      <c r="AC323" s="67">
        <v>343449.93</v>
      </c>
      <c r="AD323" s="67">
        <v>313030.35000000003</v>
      </c>
      <c r="AE323" s="68">
        <v>0.91142936031461719</v>
      </c>
      <c r="AF323" s="43">
        <v>80</v>
      </c>
      <c r="AG323" s="43">
        <v>63</v>
      </c>
      <c r="AH323" s="43">
        <v>59</v>
      </c>
      <c r="AI323" s="43">
        <v>49</v>
      </c>
      <c r="AJ323" s="67">
        <v>74914.179999999993</v>
      </c>
      <c r="AK323" s="67">
        <v>75692.010000000009</v>
      </c>
      <c r="AL323" s="68">
        <v>1.0103829475274242</v>
      </c>
      <c r="AM323" s="67">
        <v>14828.089999999998</v>
      </c>
      <c r="AN323" s="67">
        <v>15880.800000000003</v>
      </c>
      <c r="AO323" s="68">
        <v>1.0709943087747649</v>
      </c>
      <c r="AP323" s="67">
        <v>12525.54</v>
      </c>
      <c r="AQ323" s="67">
        <v>9582.57</v>
      </c>
      <c r="AR323" s="68">
        <v>0.76504246523503172</v>
      </c>
      <c r="AS323" s="67">
        <v>63576.27</v>
      </c>
      <c r="AT323" s="67">
        <v>55413.47</v>
      </c>
      <c r="AU323" s="68">
        <v>0.87160618262128309</v>
      </c>
      <c r="AV323" s="43">
        <v>2726.07</v>
      </c>
      <c r="AW323" s="43">
        <v>2434.5</v>
      </c>
      <c r="AX323" s="69">
        <v>0.89304383233005746</v>
      </c>
      <c r="AY323" s="43">
        <v>294639.4794410966</v>
      </c>
      <c r="AZ323" s="43">
        <v>302671.18</v>
      </c>
      <c r="BA323" s="43">
        <v>77208.932930340728</v>
      </c>
      <c r="BB323" s="43">
        <v>93969.12000000001</v>
      </c>
      <c r="BC323" s="43">
        <v>504441.33212947985</v>
      </c>
      <c r="BD323" s="43">
        <v>132856.36944401782</v>
      </c>
      <c r="BE323" s="43">
        <v>286167.23</v>
      </c>
      <c r="BF323" s="43">
        <v>592629.53000000014</v>
      </c>
      <c r="BG323" s="43">
        <v>4693.1800000000012</v>
      </c>
      <c r="BH323" s="43">
        <v>91</v>
      </c>
      <c r="BI323" s="44">
        <v>43173</v>
      </c>
      <c r="BJ323" s="44">
        <v>43541</v>
      </c>
      <c r="BK323" s="44">
        <v>43172</v>
      </c>
      <c r="BL323" s="43">
        <f t="shared" si="165"/>
        <v>1738764.49</v>
      </c>
      <c r="BM323" s="43">
        <f t="shared" si="166"/>
        <v>1662640.6</v>
      </c>
      <c r="BO323" s="16" t="str">
        <f>IFERROR(VLOOKUP($C323,'PORTE LOJA'!A:B,2,0),"PORTE 1")</f>
        <v>PORTE 4</v>
      </c>
      <c r="BP323" s="16">
        <f>VLOOKUP(BO323,'PAINEL E TARGET'!$S$1:$W$8,3,0)</f>
        <v>3000</v>
      </c>
      <c r="BQ323" s="16">
        <f t="shared" ref="BQ323:BQ386" si="180">IF(MID(D323,1,3)="MOB","MOB",IF(G323&gt;0,1,0))</f>
        <v>1</v>
      </c>
      <c r="BR323" s="16">
        <f t="shared" ref="BR323:BR386" si="181">IFERROR(IF(BE323&gt;0,1,0),0)</f>
        <v>1</v>
      </c>
      <c r="BS323" s="16">
        <f t="shared" ref="BS323:BS386" si="182">IFERROR(IF(BF323&gt;0,1,0),0)</f>
        <v>1</v>
      </c>
      <c r="BT323" s="16">
        <f t="shared" ref="BT323:BT386" si="183">IFERROR(IF(BC323&gt;0,1,0),0)</f>
        <v>1</v>
      </c>
      <c r="BU323" s="16">
        <f t="shared" ref="BU323:BU386" si="184">IFERROR(IF(BD323&gt;0,1,0),0)</f>
        <v>1</v>
      </c>
      <c r="BV323" s="16">
        <f t="shared" ref="BV323:BV386" si="185">IFERROR(IF(BH323&gt;0,1,0),0)</f>
        <v>1</v>
      </c>
      <c r="BW323" s="17" t="str">
        <f t="shared" si="167"/>
        <v>111111</v>
      </c>
      <c r="BY323" s="17">
        <f t="shared" ref="BY323:BY386" si="186">IFERROR(ROUND(((I323+S323)/H323),3),0)</f>
        <v>0.92400000000000004</v>
      </c>
      <c r="BZ323" s="17">
        <f t="shared" ref="BZ323:BZ386" si="187">IFERROR(ROUND((M323+N323+S323)/(K323+L323),3),0)</f>
        <v>0.98099999999999998</v>
      </c>
      <c r="CA323" s="17" t="str">
        <f t="shared" si="168"/>
        <v>Sem Retira</v>
      </c>
      <c r="CB323" s="17">
        <f t="shared" si="169"/>
        <v>0.98099999999999998</v>
      </c>
      <c r="CC323" s="33" t="str">
        <f>IF(CB323&gt;='PAINEL E TARGET'!$T$11,'PAINEL E TARGET'!$S$11,
IF(CB323&gt;='PAINEL E TARGET'!$T$12,'PAINEL E TARGET'!$S$12,
IF(CB323&gt;='PAINEL E TARGET'!$T$13,'PAINEL E TARGET'!$S$13,
IF(CB323&gt;='PAINEL E TARGET'!$T$14,'PAINEL E TARGET'!$S$14,
IF(CB323&gt;='PAINEL E TARGET'!$T$15,'PAINEL E TARGET'!$S$15,
IF(CB323&gt;='PAINEL E TARGET'!$T$16,'PAINEL E TARGET'!$S$16,
IF(CB323&gt;='PAINEL E TARGET'!$T$17,'PAINEL E TARGET'!$S$17,
IF(CB323&gt;='PAINEL E TARGET'!$T$18,'PAINEL E TARGET'!$S$18,'PAINEL E TARGET'!$S$19))))))))</f>
        <v>1. Fx de 90% a 99,9%</v>
      </c>
      <c r="CD323" s="17">
        <f>IFERROR(VLOOKUP($BW323,'PAINEL E TARGET'!$G$1:$Q$99,4,0),0)</f>
        <v>0.25</v>
      </c>
      <c r="CE323" s="17">
        <f>VLOOKUP(CC323,'PAINEL E TARGET'!$S$10:$U$19,3,0)</f>
        <v>0.5</v>
      </c>
      <c r="CF323" s="16">
        <f t="shared" si="170"/>
        <v>375</v>
      </c>
      <c r="CG323" s="17">
        <f t="shared" ref="CG323:CG386" si="188">IF(AJ323&gt;0,ROUND(AL323,3),"sem meta")</f>
        <v>1.01</v>
      </c>
      <c r="CH323" s="17">
        <f t="shared" ref="CH323:CH386" si="189">IF(AM323&gt;0,ROUND(AO323,3),"sem meta")</f>
        <v>1.071</v>
      </c>
      <c r="CI323" s="17">
        <f t="shared" ref="CI323:CI386" si="190">IF(AP323&gt;0,ROUND(AR323,3),"sem meta")</f>
        <v>0.76500000000000001</v>
      </c>
      <c r="CJ323" s="17">
        <f t="shared" ref="CJ323:CJ386" si="191">IF(AS323&gt;0,ROUND(AU323,3),"sem meta")</f>
        <v>0.872</v>
      </c>
      <c r="CK323" s="17">
        <f t="shared" ref="CK323:CK386" si="192">IF(AV323&gt;0,ROUND(AX323,3),"sem meta")</f>
        <v>0.89300000000000002</v>
      </c>
      <c r="CL323" s="17">
        <f t="shared" ref="CL323:CL386" si="193">ROUND(Y323,3)</f>
        <v>0.94399999999999995</v>
      </c>
      <c r="CM323" s="16">
        <f t="shared" ref="CM323:CM386" si="194">IF(OR(CG323&gt;=0.7,CG323="sem meta"),1,0)+
IF(OR(CH323&gt;=0.7,CH323="sem meta"),1,0)+
IF(OR(CI323&gt;=0.7,CI323="sem meta"),1,0)+
IF(OR(CJ323&gt;=0.7,CJ323="sem meta"),1,0)+IF(OR(CK323&gt;=0.7,CK323="sem meta"),1,0)</f>
        <v>5</v>
      </c>
      <c r="CN323" s="17" t="str">
        <f t="shared" si="171"/>
        <v>ok</v>
      </c>
      <c r="CO323" s="17">
        <f t="shared" si="172"/>
        <v>0.94399999999999995</v>
      </c>
      <c r="CP323" s="33" t="str">
        <f>IF(CO323&gt;='PAINEL E TARGET'!$T$11,'PAINEL E TARGET'!$S$11,
IF(CO323&gt;='PAINEL E TARGET'!$T$12,'PAINEL E TARGET'!$S$12,
IF(CO323&gt;='PAINEL E TARGET'!$T$13,'PAINEL E TARGET'!$S$13,
IF(CO323&gt;='PAINEL E TARGET'!$T$14,'PAINEL E TARGET'!$S$14,
IF(CO323&gt;='PAINEL E TARGET'!$T$15,'PAINEL E TARGET'!$S$15,
IF(CO323&gt;='PAINEL E TARGET'!$T$16,'PAINEL E TARGET'!$S$16,
IF(CO323&gt;='PAINEL E TARGET'!$T$17,'PAINEL E TARGET'!$S$17,
IF(CO323&gt;='PAINEL E TARGET'!$T$18,'PAINEL E TARGET'!$S$18,'PAINEL E TARGET'!$S$19))))))))</f>
        <v>1. Fx de 90% a 99,9%</v>
      </c>
      <c r="CQ323" s="17">
        <f>IFERROR(VLOOKUP($BW323,'PAINEL E TARGET'!$G$1:$Q$99,5,0),0)</f>
        <v>0.25</v>
      </c>
      <c r="CR323" s="17">
        <f>VLOOKUP(CP323,'PAINEL E TARGET'!$S$10:$U$19,3,0)</f>
        <v>0.5</v>
      </c>
      <c r="CS323" s="16">
        <f t="shared" si="173"/>
        <v>375</v>
      </c>
      <c r="CT323" s="17">
        <f t="shared" ref="CT323:CT386" si="195">IFERROR(ROUND(AE323,3),0)</f>
        <v>0.91100000000000003</v>
      </c>
      <c r="CU323" s="33" t="str">
        <f>IF(CT323&gt;='PAINEL E TARGET'!$T$11,'PAINEL E TARGET'!$S$11,
IF(CT323&gt;='PAINEL E TARGET'!$T$12,'PAINEL E TARGET'!$S$12,
IF(CT323&gt;='PAINEL E TARGET'!$T$13,'PAINEL E TARGET'!$S$13,
IF(CT323&gt;='PAINEL E TARGET'!$T$14,'PAINEL E TARGET'!$S$14,
IF(CT323&gt;='PAINEL E TARGET'!$T$15,'PAINEL E TARGET'!$S$15,
IF(CT323&gt;='PAINEL E TARGET'!$T$16,'PAINEL E TARGET'!$S$16,
IF(CT323&gt;='PAINEL E TARGET'!$T$17,'PAINEL E TARGET'!$S$17,
IF(CT323&gt;='PAINEL E TARGET'!$T$18,'PAINEL E TARGET'!$S$18,'PAINEL E TARGET'!$S$19))))))))</f>
        <v>1. Fx de 90% a 99,9%</v>
      </c>
      <c r="CV323" s="17">
        <f>IFERROR(VLOOKUP($BW323,'PAINEL E TARGET'!$G$1:$Q$99,6,0),0)</f>
        <v>0.2</v>
      </c>
      <c r="CW323" s="17">
        <f>VLOOKUP(CU323,'PAINEL E TARGET'!$S$10:$U$19,3,0)</f>
        <v>0.5</v>
      </c>
      <c r="CX323" s="16">
        <f t="shared" si="174"/>
        <v>300</v>
      </c>
      <c r="CY323" s="17">
        <f t="shared" ref="CY323:CY386" si="196">IFERROR(ROUND((M323/K323),3),0)</f>
        <v>1.0269999999999999</v>
      </c>
      <c r="CZ323" s="33" t="str">
        <f>IF(CY323&gt;='PAINEL E TARGET'!$T$11,'PAINEL E TARGET'!$S$11,
IF(CY323&gt;='PAINEL E TARGET'!$T$12,'PAINEL E TARGET'!$S$12,
IF(CY323&gt;='PAINEL E TARGET'!$T$13,'PAINEL E TARGET'!$S$13,
IF(CY323&gt;='PAINEL E TARGET'!$T$14,'PAINEL E TARGET'!$S$14,
IF(CY323&gt;='PAINEL E TARGET'!$T$15,'PAINEL E TARGET'!$S$15,
IF(CY323&gt;='PAINEL E TARGET'!$T$16,'PAINEL E TARGET'!$S$16,
IF(CY323&gt;='PAINEL E TARGET'!$T$17,'PAINEL E TARGET'!$S$17,
IF(CY323&gt;='PAINEL E TARGET'!$T$18,'PAINEL E TARGET'!$S$18,'PAINEL E TARGET'!$S$19))))))))</f>
        <v>2. Fx de 100% a 104,9%</v>
      </c>
      <c r="DA323" s="17">
        <f>IFERROR(VLOOKUP($BW323,'PAINEL E TARGET'!$G$1:$Q$99,7,0),0)</f>
        <v>0.15</v>
      </c>
      <c r="DB323" s="17">
        <f>VLOOKUP(CZ323,'PAINEL E TARGET'!$S$10:$U$19,3,0)</f>
        <v>1</v>
      </c>
      <c r="DC323" s="16">
        <f t="shared" si="175"/>
        <v>450</v>
      </c>
      <c r="DD323" s="17">
        <f t="shared" ref="DD323:DD386" si="197">IFERROR(ROUND(BB323/BA323,3),0)</f>
        <v>1.2170000000000001</v>
      </c>
      <c r="DE323" s="33" t="str">
        <f>IF(DD323&gt;='PAINEL E TARGET'!$T$11,'PAINEL E TARGET'!$S$11,
IF(DD323&gt;='PAINEL E TARGET'!$T$12,'PAINEL E TARGET'!$S$12,
IF(DD323&gt;='PAINEL E TARGET'!$T$13,'PAINEL E TARGET'!$S$13,
IF(DD323&gt;='PAINEL E TARGET'!$T$14,'PAINEL E TARGET'!$S$14,
IF(DD323&gt;='PAINEL E TARGET'!$T$15,'PAINEL E TARGET'!$S$15,
IF(DD323&gt;='PAINEL E TARGET'!$T$16,'PAINEL E TARGET'!$S$16,
IF(DD323&gt;='PAINEL E TARGET'!$T$17,'PAINEL E TARGET'!$S$17,
IF(DD323&gt;='PAINEL E TARGET'!$T$18,'PAINEL E TARGET'!$S$18,'PAINEL E TARGET'!$S$19))))))))</f>
        <v>6. Fx de 120% a 124,9%</v>
      </c>
      <c r="DF323" s="17">
        <f>IFERROR(VLOOKUP($BW323,'PAINEL E TARGET'!$G$1:$Q$99,8,0),0)</f>
        <v>0.1</v>
      </c>
      <c r="DG323" s="17">
        <f>VLOOKUP(DE323,'PAINEL E TARGET'!$S$10:$U$19,3,0)</f>
        <v>1.4</v>
      </c>
      <c r="DH323" s="16">
        <f t="shared" si="176"/>
        <v>419.99999999999994</v>
      </c>
      <c r="DI323" s="17">
        <f t="shared" ref="DI323:DI386" si="198">IFERROR(ROUND((AI323/AH323),3),0)</f>
        <v>0.83099999999999996</v>
      </c>
      <c r="DJ323" s="33" t="str">
        <f>IF(DI323&gt;='PAINEL E TARGET'!$T$11,'PAINEL E TARGET'!$S$11,
IF(DI323&gt;='PAINEL E TARGET'!$T$12,'PAINEL E TARGET'!$S$12,
IF(DI323&gt;='PAINEL E TARGET'!$T$13,'PAINEL E TARGET'!$S$13,
IF(DI323&gt;='PAINEL E TARGET'!$T$14,'PAINEL E TARGET'!$S$14,
IF(DI323&gt;='PAINEL E TARGET'!$T$15,'PAINEL E TARGET'!$S$15,
IF(DI323&gt;='PAINEL E TARGET'!$T$16,'PAINEL E TARGET'!$S$16,
IF(DI323&gt;='PAINEL E TARGET'!$T$17,'PAINEL E TARGET'!$S$17,
IF(DI323&gt;='PAINEL E TARGET'!$T$18,'PAINEL E TARGET'!$S$18,'PAINEL E TARGET'!$S$19))))))))</f>
        <v>Não elegível</v>
      </c>
      <c r="DK323" s="17">
        <f>IFERROR(VLOOKUP($BW323,'PAINEL E TARGET'!$G$1:$Q$99,9,0),0)</f>
        <v>0.05</v>
      </c>
      <c r="DL323" s="17">
        <f>VLOOKUP(DJ323,'PAINEL E TARGET'!$S$10:$U$19,3,0)</f>
        <v>0</v>
      </c>
      <c r="DM323" s="16">
        <f t="shared" si="177"/>
        <v>0</v>
      </c>
      <c r="DN323" s="17">
        <f t="shared" ref="DN323:DN386" si="199">IFERROR(ROUND((AX323),3),0)</f>
        <v>0.89300000000000002</v>
      </c>
      <c r="DO323" s="33" t="str">
        <f>IF(DN323&gt;='PAINEL E TARGET'!$T$11,'PAINEL E TARGET'!$S$11,
IF(DN323&gt;='PAINEL E TARGET'!$T$12,'PAINEL E TARGET'!$S$12,
IF(DN323&gt;='PAINEL E TARGET'!$T$13,'PAINEL E TARGET'!$S$13,
IF(DN323&gt;='PAINEL E TARGET'!$T$14,'PAINEL E TARGET'!$S$14,
IF(DN323&gt;='PAINEL E TARGET'!$T$15,'PAINEL E TARGET'!$S$15,
IF(DN323&gt;='PAINEL E TARGET'!$T$16,'PAINEL E TARGET'!$S$16,
IF(DN323&gt;='PAINEL E TARGET'!$T$17,'PAINEL E TARGET'!$S$17,
IF(DN323&gt;='PAINEL E TARGET'!$T$18,'PAINEL E TARGET'!$S$18,'PAINEL E TARGET'!$S$19))))))))</f>
        <v>Não elegível</v>
      </c>
      <c r="DP323" s="17">
        <f>IFERROR(VLOOKUP($BW323,'PAINEL E TARGET'!$G$1:$Q$99,10,0),0)</f>
        <v>0</v>
      </c>
      <c r="DQ323" s="17">
        <f>VLOOKUP(DO323,'PAINEL E TARGET'!$S$10:$U$19,3,0)</f>
        <v>0</v>
      </c>
      <c r="DR323" s="16">
        <f t="shared" si="178"/>
        <v>0</v>
      </c>
      <c r="DS323" s="17">
        <f t="shared" ref="DS323:DS386" si="200">IFERROR(ROUND(AG323/AF323,3),0)</f>
        <v>0.78800000000000003</v>
      </c>
      <c r="DT323" s="16">
        <f>IF(DS323&gt;=1,VLOOKUP(BO323,'PAINEL E TARGET'!$S$1:$W$8,5,0),0)</f>
        <v>0</v>
      </c>
      <c r="DU323" s="16">
        <f t="shared" si="179"/>
        <v>1920</v>
      </c>
    </row>
    <row r="324" spans="2:125" s="32" customFormat="1" x14ac:dyDescent="0.2">
      <c r="B324" s="44">
        <v>43541</v>
      </c>
      <c r="C324" s="65">
        <v>1128</v>
      </c>
      <c r="D324" s="66" t="s">
        <v>328</v>
      </c>
      <c r="E324" s="65">
        <v>514</v>
      </c>
      <c r="F324" s="65" t="s">
        <v>944</v>
      </c>
      <c r="G324" s="67">
        <v>2148481.2226742879</v>
      </c>
      <c r="H324" s="67">
        <v>1307916.8937553011</v>
      </c>
      <c r="I324" s="67">
        <v>1034242.1200000001</v>
      </c>
      <c r="J324" s="68">
        <v>0.79075522683285793</v>
      </c>
      <c r="K324" s="67">
        <v>205790.36523415192</v>
      </c>
      <c r="L324" s="67">
        <v>980298.59762758669</v>
      </c>
      <c r="M324" s="67">
        <v>193435.03</v>
      </c>
      <c r="N324" s="67">
        <v>809417.97000000009</v>
      </c>
      <c r="O324" s="67">
        <v>1952010.4184921514</v>
      </c>
      <c r="P324" s="67">
        <v>3228.0704460274605</v>
      </c>
      <c r="Q324" s="67">
        <v>0</v>
      </c>
      <c r="R324" s="67">
        <v>0</v>
      </c>
      <c r="S324" s="67">
        <v>249.9</v>
      </c>
      <c r="T324" s="68">
        <v>0.11737321851638893</v>
      </c>
      <c r="U324" s="68">
        <v>0.11762982211749877</v>
      </c>
      <c r="V324" s="68">
        <v>1.0021862193467415</v>
      </c>
      <c r="W324" s="67">
        <v>138836.19</v>
      </c>
      <c r="X324" s="67">
        <v>117965.42</v>
      </c>
      <c r="Y324" s="68">
        <v>0.84967341728406687</v>
      </c>
      <c r="Z324" s="68">
        <v>0.18732630262735198</v>
      </c>
      <c r="AA324" s="68">
        <v>0.22924384730364269</v>
      </c>
      <c r="AB324" s="68">
        <v>1.2237675333809221</v>
      </c>
      <c r="AC324" s="67">
        <v>222185.66</v>
      </c>
      <c r="AD324" s="67">
        <v>229897.87999999998</v>
      </c>
      <c r="AE324" s="68">
        <v>1.0347107009516274</v>
      </c>
      <c r="AF324" s="43">
        <v>80</v>
      </c>
      <c r="AG324" s="43">
        <v>79</v>
      </c>
      <c r="AH324" s="43">
        <v>34</v>
      </c>
      <c r="AI324" s="43">
        <v>23</v>
      </c>
      <c r="AJ324" s="67">
        <v>74790.990000000005</v>
      </c>
      <c r="AK324" s="67">
        <v>77144.25</v>
      </c>
      <c r="AL324" s="68">
        <v>1.0314644852274317</v>
      </c>
      <c r="AM324" s="67">
        <v>12699.999999999998</v>
      </c>
      <c r="AN324" s="67">
        <v>5733.9900000000007</v>
      </c>
      <c r="AO324" s="68">
        <v>0.4514952755905513</v>
      </c>
      <c r="AP324" s="67">
        <v>8245.59</v>
      </c>
      <c r="AQ324" s="67">
        <v>3167.8599999999997</v>
      </c>
      <c r="AR324" s="68">
        <v>0.38418839646404923</v>
      </c>
      <c r="AS324" s="67">
        <v>43099.610000000008</v>
      </c>
      <c r="AT324" s="67">
        <v>31919.320000000003</v>
      </c>
      <c r="AU324" s="68">
        <v>0.74059417242986647</v>
      </c>
      <c r="AV324" s="43">
        <v>2087.7600000000002</v>
      </c>
      <c r="AW324" s="43">
        <v>2344.5399999999995</v>
      </c>
      <c r="AX324" s="69">
        <v>1.1229930643368966</v>
      </c>
      <c r="AY324" s="43">
        <v>205790.36523415192</v>
      </c>
      <c r="AZ324" s="43">
        <v>193435.02999999997</v>
      </c>
      <c r="BA324" s="43">
        <v>59977.50276989257</v>
      </c>
      <c r="BB324" s="43">
        <v>57789.380000000012</v>
      </c>
      <c r="BC324" s="43">
        <v>338578.12349565269</v>
      </c>
      <c r="BD324" s="43">
        <v>98978.110777997543</v>
      </c>
      <c r="BE324" s="43">
        <v>229687.72</v>
      </c>
      <c r="BF324" s="43">
        <v>367602.15</v>
      </c>
      <c r="BG324" s="43">
        <v>3448.2500000000005</v>
      </c>
      <c r="BH324" s="43">
        <v>54</v>
      </c>
      <c r="BI324" s="44">
        <v>43173</v>
      </c>
      <c r="BJ324" s="44">
        <v>43541</v>
      </c>
      <c r="BK324" s="44">
        <v>43172</v>
      </c>
      <c r="BL324" s="43">
        <f t="shared" ref="BL324:BL387" si="201">IFERROR(I324+S324,0)</f>
        <v>1034492.0200000001</v>
      </c>
      <c r="BM324" s="43">
        <f t="shared" ref="BM324:BM387" si="202">IFERROR(M324+N324+S324,0)</f>
        <v>1003102.9000000001</v>
      </c>
      <c r="BO324" s="16" t="str">
        <f>IFERROR(VLOOKUP($C324,'PORTE LOJA'!A:B,2,0),"PORTE 1")</f>
        <v>PORTE 3</v>
      </c>
      <c r="BP324" s="16">
        <f>VLOOKUP(BO324,'PAINEL E TARGET'!$S$1:$W$8,3,0)</f>
        <v>2400</v>
      </c>
      <c r="BQ324" s="16">
        <f t="shared" si="180"/>
        <v>1</v>
      </c>
      <c r="BR324" s="16">
        <f t="shared" si="181"/>
        <v>1</v>
      </c>
      <c r="BS324" s="16">
        <f t="shared" si="182"/>
        <v>1</v>
      </c>
      <c r="BT324" s="16">
        <f t="shared" si="183"/>
        <v>1</v>
      </c>
      <c r="BU324" s="16">
        <f t="shared" si="184"/>
        <v>1</v>
      </c>
      <c r="BV324" s="16">
        <f t="shared" si="185"/>
        <v>1</v>
      </c>
      <c r="BW324" s="17" t="str">
        <f t="shared" ref="BW324:BW387" si="203">CONCATENATE(BQ324,BR324,BS324,BT324,BU324,BV324)</f>
        <v>111111</v>
      </c>
      <c r="BY324" s="17">
        <f t="shared" si="186"/>
        <v>0.79100000000000004</v>
      </c>
      <c r="BZ324" s="17">
        <f t="shared" si="187"/>
        <v>0.84599999999999997</v>
      </c>
      <c r="CA324" s="17" t="str">
        <f t="shared" ref="CA324:CA387" si="204">IF(BZ324&gt;BY324,"Sem Retira","Com Retira")</f>
        <v>Sem Retira</v>
      </c>
      <c r="CB324" s="17">
        <f t="shared" ref="CB324:CB387" si="205">MAX(BY324:BZ324)</f>
        <v>0.84599999999999997</v>
      </c>
      <c r="CC324" s="33" t="str">
        <f>IF(CB324&gt;='PAINEL E TARGET'!$T$11,'PAINEL E TARGET'!$S$11,
IF(CB324&gt;='PAINEL E TARGET'!$T$12,'PAINEL E TARGET'!$S$12,
IF(CB324&gt;='PAINEL E TARGET'!$T$13,'PAINEL E TARGET'!$S$13,
IF(CB324&gt;='PAINEL E TARGET'!$T$14,'PAINEL E TARGET'!$S$14,
IF(CB324&gt;='PAINEL E TARGET'!$T$15,'PAINEL E TARGET'!$S$15,
IF(CB324&gt;='PAINEL E TARGET'!$T$16,'PAINEL E TARGET'!$S$16,
IF(CB324&gt;='PAINEL E TARGET'!$T$17,'PAINEL E TARGET'!$S$17,
IF(CB324&gt;='PAINEL E TARGET'!$T$18,'PAINEL E TARGET'!$S$18,'PAINEL E TARGET'!$S$19))))))))</f>
        <v>Não elegível</v>
      </c>
      <c r="CD324" s="17">
        <f>IFERROR(VLOOKUP($BW324,'PAINEL E TARGET'!$G$1:$Q$99,4,0),0)</f>
        <v>0.25</v>
      </c>
      <c r="CE324" s="17">
        <f>VLOOKUP(CC324,'PAINEL E TARGET'!$S$10:$U$19,3,0)</f>
        <v>0</v>
      </c>
      <c r="CF324" s="16">
        <f t="shared" ref="CF324:CF387" si="206">CE324*CD324*$BP324</f>
        <v>0</v>
      </c>
      <c r="CG324" s="17">
        <f t="shared" si="188"/>
        <v>1.0309999999999999</v>
      </c>
      <c r="CH324" s="17">
        <f t="shared" si="189"/>
        <v>0.45100000000000001</v>
      </c>
      <c r="CI324" s="17">
        <f t="shared" si="190"/>
        <v>0.38400000000000001</v>
      </c>
      <c r="CJ324" s="17">
        <f t="shared" si="191"/>
        <v>0.74099999999999999</v>
      </c>
      <c r="CK324" s="17">
        <f t="shared" si="192"/>
        <v>1.123</v>
      </c>
      <c r="CL324" s="17">
        <f t="shared" si="193"/>
        <v>0.85</v>
      </c>
      <c r="CM324" s="16">
        <f t="shared" si="194"/>
        <v>3</v>
      </c>
      <c r="CN324" s="17" t="str">
        <f t="shared" ref="CN324:CN387" si="207">IF(CM324=5,"ok","não ok")</f>
        <v>não ok</v>
      </c>
      <c r="CO324" s="17">
        <f t="shared" ref="CO324:CO387" si="208">IF(CN324="ok",CL324,0)</f>
        <v>0</v>
      </c>
      <c r="CP324" s="33" t="str">
        <f>IF(CO324&gt;='PAINEL E TARGET'!$T$11,'PAINEL E TARGET'!$S$11,
IF(CO324&gt;='PAINEL E TARGET'!$T$12,'PAINEL E TARGET'!$S$12,
IF(CO324&gt;='PAINEL E TARGET'!$T$13,'PAINEL E TARGET'!$S$13,
IF(CO324&gt;='PAINEL E TARGET'!$T$14,'PAINEL E TARGET'!$S$14,
IF(CO324&gt;='PAINEL E TARGET'!$T$15,'PAINEL E TARGET'!$S$15,
IF(CO324&gt;='PAINEL E TARGET'!$T$16,'PAINEL E TARGET'!$S$16,
IF(CO324&gt;='PAINEL E TARGET'!$T$17,'PAINEL E TARGET'!$S$17,
IF(CO324&gt;='PAINEL E TARGET'!$T$18,'PAINEL E TARGET'!$S$18,'PAINEL E TARGET'!$S$19))))))))</f>
        <v>Não elegível</v>
      </c>
      <c r="CQ324" s="17">
        <f>IFERROR(VLOOKUP($BW324,'PAINEL E TARGET'!$G$1:$Q$99,5,0),0)</f>
        <v>0.25</v>
      </c>
      <c r="CR324" s="17">
        <f>VLOOKUP(CP324,'PAINEL E TARGET'!$S$10:$U$19,3,0)</f>
        <v>0</v>
      </c>
      <c r="CS324" s="16">
        <f t="shared" ref="CS324:CS387" si="209">CR324*CQ324*$BP324</f>
        <v>0</v>
      </c>
      <c r="CT324" s="17">
        <f t="shared" si="195"/>
        <v>1.0349999999999999</v>
      </c>
      <c r="CU324" s="33" t="str">
        <f>IF(CT324&gt;='PAINEL E TARGET'!$T$11,'PAINEL E TARGET'!$S$11,
IF(CT324&gt;='PAINEL E TARGET'!$T$12,'PAINEL E TARGET'!$S$12,
IF(CT324&gt;='PAINEL E TARGET'!$T$13,'PAINEL E TARGET'!$S$13,
IF(CT324&gt;='PAINEL E TARGET'!$T$14,'PAINEL E TARGET'!$S$14,
IF(CT324&gt;='PAINEL E TARGET'!$T$15,'PAINEL E TARGET'!$S$15,
IF(CT324&gt;='PAINEL E TARGET'!$T$16,'PAINEL E TARGET'!$S$16,
IF(CT324&gt;='PAINEL E TARGET'!$T$17,'PAINEL E TARGET'!$S$17,
IF(CT324&gt;='PAINEL E TARGET'!$T$18,'PAINEL E TARGET'!$S$18,'PAINEL E TARGET'!$S$19))))))))</f>
        <v>2. Fx de 100% a 104,9%</v>
      </c>
      <c r="CV324" s="17">
        <f>IFERROR(VLOOKUP($BW324,'PAINEL E TARGET'!$G$1:$Q$99,6,0),0)</f>
        <v>0.2</v>
      </c>
      <c r="CW324" s="17">
        <f>VLOOKUP(CU324,'PAINEL E TARGET'!$S$10:$U$19,3,0)</f>
        <v>1</v>
      </c>
      <c r="CX324" s="16">
        <f t="shared" ref="CX324:CX387" si="210">CW324*CV324*$BP324</f>
        <v>480</v>
      </c>
      <c r="CY324" s="17">
        <f t="shared" si="196"/>
        <v>0.94</v>
      </c>
      <c r="CZ324" s="33" t="str">
        <f>IF(CY324&gt;='PAINEL E TARGET'!$T$11,'PAINEL E TARGET'!$S$11,
IF(CY324&gt;='PAINEL E TARGET'!$T$12,'PAINEL E TARGET'!$S$12,
IF(CY324&gt;='PAINEL E TARGET'!$T$13,'PAINEL E TARGET'!$S$13,
IF(CY324&gt;='PAINEL E TARGET'!$T$14,'PAINEL E TARGET'!$S$14,
IF(CY324&gt;='PAINEL E TARGET'!$T$15,'PAINEL E TARGET'!$S$15,
IF(CY324&gt;='PAINEL E TARGET'!$T$16,'PAINEL E TARGET'!$S$16,
IF(CY324&gt;='PAINEL E TARGET'!$T$17,'PAINEL E TARGET'!$S$17,
IF(CY324&gt;='PAINEL E TARGET'!$T$18,'PAINEL E TARGET'!$S$18,'PAINEL E TARGET'!$S$19))))))))</f>
        <v>1. Fx de 90% a 99,9%</v>
      </c>
      <c r="DA324" s="17">
        <f>IFERROR(VLOOKUP($BW324,'PAINEL E TARGET'!$G$1:$Q$99,7,0),0)</f>
        <v>0.15</v>
      </c>
      <c r="DB324" s="17">
        <f>VLOOKUP(CZ324,'PAINEL E TARGET'!$S$10:$U$19,3,0)</f>
        <v>0.5</v>
      </c>
      <c r="DC324" s="16">
        <f t="shared" ref="DC324:DC387" si="211">DB324*DA324*$BP324</f>
        <v>180</v>
      </c>
      <c r="DD324" s="17">
        <f t="shared" si="197"/>
        <v>0.96399999999999997</v>
      </c>
      <c r="DE324" s="33" t="str">
        <f>IF(DD324&gt;='PAINEL E TARGET'!$T$11,'PAINEL E TARGET'!$S$11,
IF(DD324&gt;='PAINEL E TARGET'!$T$12,'PAINEL E TARGET'!$S$12,
IF(DD324&gt;='PAINEL E TARGET'!$T$13,'PAINEL E TARGET'!$S$13,
IF(DD324&gt;='PAINEL E TARGET'!$T$14,'PAINEL E TARGET'!$S$14,
IF(DD324&gt;='PAINEL E TARGET'!$T$15,'PAINEL E TARGET'!$S$15,
IF(DD324&gt;='PAINEL E TARGET'!$T$16,'PAINEL E TARGET'!$S$16,
IF(DD324&gt;='PAINEL E TARGET'!$T$17,'PAINEL E TARGET'!$S$17,
IF(DD324&gt;='PAINEL E TARGET'!$T$18,'PAINEL E TARGET'!$S$18,'PAINEL E TARGET'!$S$19))))))))</f>
        <v>1. Fx de 90% a 99,9%</v>
      </c>
      <c r="DF324" s="17">
        <f>IFERROR(VLOOKUP($BW324,'PAINEL E TARGET'!$G$1:$Q$99,8,0),0)</f>
        <v>0.1</v>
      </c>
      <c r="DG324" s="17">
        <f>VLOOKUP(DE324,'PAINEL E TARGET'!$S$10:$U$19,3,0)</f>
        <v>0.5</v>
      </c>
      <c r="DH324" s="16">
        <f t="shared" ref="DH324:DH387" si="212">DG324*DF324*$BP324</f>
        <v>120</v>
      </c>
      <c r="DI324" s="17">
        <f t="shared" si="198"/>
        <v>0.67600000000000005</v>
      </c>
      <c r="DJ324" s="33" t="str">
        <f>IF(DI324&gt;='PAINEL E TARGET'!$T$11,'PAINEL E TARGET'!$S$11,
IF(DI324&gt;='PAINEL E TARGET'!$T$12,'PAINEL E TARGET'!$S$12,
IF(DI324&gt;='PAINEL E TARGET'!$T$13,'PAINEL E TARGET'!$S$13,
IF(DI324&gt;='PAINEL E TARGET'!$T$14,'PAINEL E TARGET'!$S$14,
IF(DI324&gt;='PAINEL E TARGET'!$T$15,'PAINEL E TARGET'!$S$15,
IF(DI324&gt;='PAINEL E TARGET'!$T$16,'PAINEL E TARGET'!$S$16,
IF(DI324&gt;='PAINEL E TARGET'!$T$17,'PAINEL E TARGET'!$S$17,
IF(DI324&gt;='PAINEL E TARGET'!$T$18,'PAINEL E TARGET'!$S$18,'PAINEL E TARGET'!$S$19))))))))</f>
        <v>Não elegível</v>
      </c>
      <c r="DK324" s="17">
        <f>IFERROR(VLOOKUP($BW324,'PAINEL E TARGET'!$G$1:$Q$99,9,0),0)</f>
        <v>0.05</v>
      </c>
      <c r="DL324" s="17">
        <f>VLOOKUP(DJ324,'PAINEL E TARGET'!$S$10:$U$19,3,0)</f>
        <v>0</v>
      </c>
      <c r="DM324" s="16">
        <f t="shared" ref="DM324:DM387" si="213">DL324*DK324*$BP324</f>
        <v>0</v>
      </c>
      <c r="DN324" s="17">
        <f t="shared" si="199"/>
        <v>1.123</v>
      </c>
      <c r="DO324" s="33" t="str">
        <f>IF(DN324&gt;='PAINEL E TARGET'!$T$11,'PAINEL E TARGET'!$S$11,
IF(DN324&gt;='PAINEL E TARGET'!$T$12,'PAINEL E TARGET'!$S$12,
IF(DN324&gt;='PAINEL E TARGET'!$T$13,'PAINEL E TARGET'!$S$13,
IF(DN324&gt;='PAINEL E TARGET'!$T$14,'PAINEL E TARGET'!$S$14,
IF(DN324&gt;='PAINEL E TARGET'!$T$15,'PAINEL E TARGET'!$S$15,
IF(DN324&gt;='PAINEL E TARGET'!$T$16,'PAINEL E TARGET'!$S$16,
IF(DN324&gt;='PAINEL E TARGET'!$T$17,'PAINEL E TARGET'!$S$17,
IF(DN324&gt;='PAINEL E TARGET'!$T$18,'PAINEL E TARGET'!$S$18,'PAINEL E TARGET'!$S$19))))))))</f>
        <v>4. Fx de 110% a 114,9%</v>
      </c>
      <c r="DP324" s="17">
        <f>IFERROR(VLOOKUP($BW324,'PAINEL E TARGET'!$G$1:$Q$99,10,0),0)</f>
        <v>0</v>
      </c>
      <c r="DQ324" s="17">
        <f>VLOOKUP(DO324,'PAINEL E TARGET'!$S$10:$U$19,3,0)</f>
        <v>1.2</v>
      </c>
      <c r="DR324" s="16">
        <f t="shared" ref="DR324:DR387" si="214">DQ324*DP324*$BP324</f>
        <v>0</v>
      </c>
      <c r="DS324" s="17">
        <f t="shared" si="200"/>
        <v>0.98799999999999999</v>
      </c>
      <c r="DT324" s="16">
        <f>IF(DS324&gt;=1,VLOOKUP(BO324,'PAINEL E TARGET'!$S$1:$W$8,5,0),0)</f>
        <v>0</v>
      </c>
      <c r="DU324" s="16">
        <f t="shared" ref="DU324:DU387" si="215">SUM(CF324,CS324,CX324,DC324,DH324,DM324,DT324,DR324)</f>
        <v>780</v>
      </c>
    </row>
    <row r="325" spans="2:125" s="32" customFormat="1" x14ac:dyDescent="0.2">
      <c r="B325" s="44">
        <v>43541</v>
      </c>
      <c r="C325" s="65">
        <v>1129</v>
      </c>
      <c r="D325" s="66" t="s">
        <v>329</v>
      </c>
      <c r="E325" s="65">
        <v>310</v>
      </c>
      <c r="F325" s="65" t="s">
        <v>943</v>
      </c>
      <c r="G325" s="67">
        <v>5947574.3659173027</v>
      </c>
      <c r="H325" s="67">
        <v>3613435.259633326</v>
      </c>
      <c r="I325" s="67">
        <v>2938875.91</v>
      </c>
      <c r="J325" s="68">
        <v>0.81331909909414657</v>
      </c>
      <c r="K325" s="67">
        <v>652974.61200125003</v>
      </c>
      <c r="L325" s="67">
        <v>2668500.0612398232</v>
      </c>
      <c r="M325" s="67">
        <v>593470.67000000004</v>
      </c>
      <c r="N325" s="67">
        <v>2225488.9299999997</v>
      </c>
      <c r="O325" s="67">
        <v>5486394.6407473506</v>
      </c>
      <c r="P325" s="67" t="s">
        <v>1082</v>
      </c>
      <c r="Q325" s="67" t="s">
        <v>1082</v>
      </c>
      <c r="R325" s="67">
        <v>0</v>
      </c>
      <c r="S325" s="67">
        <v>2598</v>
      </c>
      <c r="T325" s="68">
        <v>0.11078478573522842</v>
      </c>
      <c r="U325" s="68">
        <v>9.7678224973497318E-2</v>
      </c>
      <c r="V325" s="68">
        <v>0.88169349541321229</v>
      </c>
      <c r="W325" s="67">
        <v>367968.86</v>
      </c>
      <c r="X325" s="67">
        <v>275350.97000000003</v>
      </c>
      <c r="Y325" s="68">
        <v>0.74829965231297024</v>
      </c>
      <c r="Z325" s="68">
        <v>0.18512069803019474</v>
      </c>
      <c r="AA325" s="68">
        <v>0.17403674036335959</v>
      </c>
      <c r="AB325" s="68">
        <v>0.94012577856082169</v>
      </c>
      <c r="AC325" s="67">
        <v>614873.7100000002</v>
      </c>
      <c r="AD325" s="67">
        <v>490602.54000000004</v>
      </c>
      <c r="AE325" s="68">
        <v>0.79789155402334555</v>
      </c>
      <c r="AF325" s="43">
        <v>80</v>
      </c>
      <c r="AG325" s="43">
        <v>72</v>
      </c>
      <c r="AH325" s="43">
        <v>70</v>
      </c>
      <c r="AI325" s="43">
        <v>79</v>
      </c>
      <c r="AJ325" s="67">
        <v>196284.6</v>
      </c>
      <c r="AK325" s="67">
        <v>144439.78</v>
      </c>
      <c r="AL325" s="68">
        <v>0.73586914103296941</v>
      </c>
      <c r="AM325" s="67">
        <v>45411.08</v>
      </c>
      <c r="AN325" s="67">
        <v>35854.630000000005</v>
      </c>
      <c r="AO325" s="68">
        <v>0.78955686585740759</v>
      </c>
      <c r="AP325" s="67">
        <v>24810.09</v>
      </c>
      <c r="AQ325" s="67">
        <v>20634</v>
      </c>
      <c r="AR325" s="68">
        <v>0.83167775691261092</v>
      </c>
      <c r="AS325" s="67">
        <v>101463.09</v>
      </c>
      <c r="AT325" s="67">
        <v>74422.559999999998</v>
      </c>
      <c r="AU325" s="68">
        <v>0.73349392375099165</v>
      </c>
      <c r="AV325" s="43">
        <v>4985.9299999999994</v>
      </c>
      <c r="AW325" s="43">
        <v>3042.7299999999991</v>
      </c>
      <c r="AX325" s="69">
        <v>0.6102632808723748</v>
      </c>
      <c r="AY325" s="43">
        <v>652974.61200125003</v>
      </c>
      <c r="AZ325" s="43">
        <v>593470.67000000016</v>
      </c>
      <c r="BA325" s="43">
        <v>129341.91082996449</v>
      </c>
      <c r="BB325" s="43">
        <v>120966.35999999999</v>
      </c>
      <c r="BC325" s="43">
        <v>1077718.0527372085</v>
      </c>
      <c r="BD325" s="43">
        <v>214576.34200593235</v>
      </c>
      <c r="BE325" s="43">
        <v>611575.15</v>
      </c>
      <c r="BF325" s="43">
        <v>1021938.5499999999</v>
      </c>
      <c r="BG325" s="43">
        <v>8282.8999999999978</v>
      </c>
      <c r="BH325" s="43">
        <v>115</v>
      </c>
      <c r="BI325" s="44">
        <v>43173</v>
      </c>
      <c r="BJ325" s="44">
        <v>43541</v>
      </c>
      <c r="BK325" s="44">
        <v>43172</v>
      </c>
      <c r="BL325" s="43">
        <f t="shared" si="201"/>
        <v>2941473.91</v>
      </c>
      <c r="BM325" s="43">
        <f t="shared" si="202"/>
        <v>2821557.5999999996</v>
      </c>
      <c r="BO325" s="16" t="str">
        <f>IFERROR(VLOOKUP($C325,'PORTE LOJA'!A:B,2,0),"PORTE 1")</f>
        <v>PORTE 6</v>
      </c>
      <c r="BP325" s="16">
        <f>VLOOKUP(BO325,'PAINEL E TARGET'!$S$1:$W$8,3,0)</f>
        <v>4500</v>
      </c>
      <c r="BQ325" s="16">
        <f t="shared" si="180"/>
        <v>1</v>
      </c>
      <c r="BR325" s="16">
        <f t="shared" si="181"/>
        <v>1</v>
      </c>
      <c r="BS325" s="16">
        <f t="shared" si="182"/>
        <v>1</v>
      </c>
      <c r="BT325" s="16">
        <f t="shared" si="183"/>
        <v>1</v>
      </c>
      <c r="BU325" s="16">
        <f t="shared" si="184"/>
        <v>1</v>
      </c>
      <c r="BV325" s="16">
        <f t="shared" si="185"/>
        <v>1</v>
      </c>
      <c r="BW325" s="17" t="str">
        <f t="shared" si="203"/>
        <v>111111</v>
      </c>
      <c r="BY325" s="17">
        <f t="shared" si="186"/>
        <v>0.81399999999999995</v>
      </c>
      <c r="BZ325" s="17">
        <f t="shared" si="187"/>
        <v>0.84899999999999998</v>
      </c>
      <c r="CA325" s="17" t="str">
        <f t="shared" si="204"/>
        <v>Sem Retira</v>
      </c>
      <c r="CB325" s="17">
        <f t="shared" si="205"/>
        <v>0.84899999999999998</v>
      </c>
      <c r="CC325" s="33" t="str">
        <f>IF(CB325&gt;='PAINEL E TARGET'!$T$11,'PAINEL E TARGET'!$S$11,
IF(CB325&gt;='PAINEL E TARGET'!$T$12,'PAINEL E TARGET'!$S$12,
IF(CB325&gt;='PAINEL E TARGET'!$T$13,'PAINEL E TARGET'!$S$13,
IF(CB325&gt;='PAINEL E TARGET'!$T$14,'PAINEL E TARGET'!$S$14,
IF(CB325&gt;='PAINEL E TARGET'!$T$15,'PAINEL E TARGET'!$S$15,
IF(CB325&gt;='PAINEL E TARGET'!$T$16,'PAINEL E TARGET'!$S$16,
IF(CB325&gt;='PAINEL E TARGET'!$T$17,'PAINEL E TARGET'!$S$17,
IF(CB325&gt;='PAINEL E TARGET'!$T$18,'PAINEL E TARGET'!$S$18,'PAINEL E TARGET'!$S$19))))))))</f>
        <v>Não elegível</v>
      </c>
      <c r="CD325" s="17">
        <f>IFERROR(VLOOKUP($BW325,'PAINEL E TARGET'!$G$1:$Q$99,4,0),0)</f>
        <v>0.25</v>
      </c>
      <c r="CE325" s="17">
        <f>VLOOKUP(CC325,'PAINEL E TARGET'!$S$10:$U$19,3,0)</f>
        <v>0</v>
      </c>
      <c r="CF325" s="16">
        <f t="shared" si="206"/>
        <v>0</v>
      </c>
      <c r="CG325" s="17">
        <f t="shared" si="188"/>
        <v>0.73599999999999999</v>
      </c>
      <c r="CH325" s="17">
        <f t="shared" si="189"/>
        <v>0.79</v>
      </c>
      <c r="CI325" s="17">
        <f t="shared" si="190"/>
        <v>0.83199999999999996</v>
      </c>
      <c r="CJ325" s="17">
        <f t="shared" si="191"/>
        <v>0.73299999999999998</v>
      </c>
      <c r="CK325" s="17">
        <f t="shared" si="192"/>
        <v>0.61</v>
      </c>
      <c r="CL325" s="17">
        <f t="shared" si="193"/>
        <v>0.748</v>
      </c>
      <c r="CM325" s="16">
        <f t="shared" si="194"/>
        <v>4</v>
      </c>
      <c r="CN325" s="17" t="str">
        <f t="shared" si="207"/>
        <v>não ok</v>
      </c>
      <c r="CO325" s="17">
        <f t="shared" si="208"/>
        <v>0</v>
      </c>
      <c r="CP325" s="33" t="str">
        <f>IF(CO325&gt;='PAINEL E TARGET'!$T$11,'PAINEL E TARGET'!$S$11,
IF(CO325&gt;='PAINEL E TARGET'!$T$12,'PAINEL E TARGET'!$S$12,
IF(CO325&gt;='PAINEL E TARGET'!$T$13,'PAINEL E TARGET'!$S$13,
IF(CO325&gt;='PAINEL E TARGET'!$T$14,'PAINEL E TARGET'!$S$14,
IF(CO325&gt;='PAINEL E TARGET'!$T$15,'PAINEL E TARGET'!$S$15,
IF(CO325&gt;='PAINEL E TARGET'!$T$16,'PAINEL E TARGET'!$S$16,
IF(CO325&gt;='PAINEL E TARGET'!$T$17,'PAINEL E TARGET'!$S$17,
IF(CO325&gt;='PAINEL E TARGET'!$T$18,'PAINEL E TARGET'!$S$18,'PAINEL E TARGET'!$S$19))))))))</f>
        <v>Não elegível</v>
      </c>
      <c r="CQ325" s="17">
        <f>IFERROR(VLOOKUP($BW325,'PAINEL E TARGET'!$G$1:$Q$99,5,0),0)</f>
        <v>0.25</v>
      </c>
      <c r="CR325" s="17">
        <f>VLOOKUP(CP325,'PAINEL E TARGET'!$S$10:$U$19,3,0)</f>
        <v>0</v>
      </c>
      <c r="CS325" s="16">
        <f t="shared" si="209"/>
        <v>0</v>
      </c>
      <c r="CT325" s="17">
        <f t="shared" si="195"/>
        <v>0.79800000000000004</v>
      </c>
      <c r="CU325" s="33" t="str">
        <f>IF(CT325&gt;='PAINEL E TARGET'!$T$11,'PAINEL E TARGET'!$S$11,
IF(CT325&gt;='PAINEL E TARGET'!$T$12,'PAINEL E TARGET'!$S$12,
IF(CT325&gt;='PAINEL E TARGET'!$T$13,'PAINEL E TARGET'!$S$13,
IF(CT325&gt;='PAINEL E TARGET'!$T$14,'PAINEL E TARGET'!$S$14,
IF(CT325&gt;='PAINEL E TARGET'!$T$15,'PAINEL E TARGET'!$S$15,
IF(CT325&gt;='PAINEL E TARGET'!$T$16,'PAINEL E TARGET'!$S$16,
IF(CT325&gt;='PAINEL E TARGET'!$T$17,'PAINEL E TARGET'!$S$17,
IF(CT325&gt;='PAINEL E TARGET'!$T$18,'PAINEL E TARGET'!$S$18,'PAINEL E TARGET'!$S$19))))))))</f>
        <v>Não elegível</v>
      </c>
      <c r="CV325" s="17">
        <f>IFERROR(VLOOKUP($BW325,'PAINEL E TARGET'!$G$1:$Q$99,6,0),0)</f>
        <v>0.2</v>
      </c>
      <c r="CW325" s="17">
        <f>VLOOKUP(CU325,'PAINEL E TARGET'!$S$10:$U$19,3,0)</f>
        <v>0</v>
      </c>
      <c r="CX325" s="16">
        <f t="shared" si="210"/>
        <v>0</v>
      </c>
      <c r="CY325" s="17">
        <f t="shared" si="196"/>
        <v>0.90900000000000003</v>
      </c>
      <c r="CZ325" s="33" t="str">
        <f>IF(CY325&gt;='PAINEL E TARGET'!$T$11,'PAINEL E TARGET'!$S$11,
IF(CY325&gt;='PAINEL E TARGET'!$T$12,'PAINEL E TARGET'!$S$12,
IF(CY325&gt;='PAINEL E TARGET'!$T$13,'PAINEL E TARGET'!$S$13,
IF(CY325&gt;='PAINEL E TARGET'!$T$14,'PAINEL E TARGET'!$S$14,
IF(CY325&gt;='PAINEL E TARGET'!$T$15,'PAINEL E TARGET'!$S$15,
IF(CY325&gt;='PAINEL E TARGET'!$T$16,'PAINEL E TARGET'!$S$16,
IF(CY325&gt;='PAINEL E TARGET'!$T$17,'PAINEL E TARGET'!$S$17,
IF(CY325&gt;='PAINEL E TARGET'!$T$18,'PAINEL E TARGET'!$S$18,'PAINEL E TARGET'!$S$19))))))))</f>
        <v>1. Fx de 90% a 99,9%</v>
      </c>
      <c r="DA325" s="17">
        <f>IFERROR(VLOOKUP($BW325,'PAINEL E TARGET'!$G$1:$Q$99,7,0),0)</f>
        <v>0.15</v>
      </c>
      <c r="DB325" s="17">
        <f>VLOOKUP(CZ325,'PAINEL E TARGET'!$S$10:$U$19,3,0)</f>
        <v>0.5</v>
      </c>
      <c r="DC325" s="16">
        <f t="shared" si="211"/>
        <v>337.5</v>
      </c>
      <c r="DD325" s="17">
        <f t="shared" si="197"/>
        <v>0.93500000000000005</v>
      </c>
      <c r="DE325" s="33" t="str">
        <f>IF(DD325&gt;='PAINEL E TARGET'!$T$11,'PAINEL E TARGET'!$S$11,
IF(DD325&gt;='PAINEL E TARGET'!$T$12,'PAINEL E TARGET'!$S$12,
IF(DD325&gt;='PAINEL E TARGET'!$T$13,'PAINEL E TARGET'!$S$13,
IF(DD325&gt;='PAINEL E TARGET'!$T$14,'PAINEL E TARGET'!$S$14,
IF(DD325&gt;='PAINEL E TARGET'!$T$15,'PAINEL E TARGET'!$S$15,
IF(DD325&gt;='PAINEL E TARGET'!$T$16,'PAINEL E TARGET'!$S$16,
IF(DD325&gt;='PAINEL E TARGET'!$T$17,'PAINEL E TARGET'!$S$17,
IF(DD325&gt;='PAINEL E TARGET'!$T$18,'PAINEL E TARGET'!$S$18,'PAINEL E TARGET'!$S$19))))))))</f>
        <v>1. Fx de 90% a 99,9%</v>
      </c>
      <c r="DF325" s="17">
        <f>IFERROR(VLOOKUP($BW325,'PAINEL E TARGET'!$G$1:$Q$99,8,0),0)</f>
        <v>0.1</v>
      </c>
      <c r="DG325" s="17">
        <f>VLOOKUP(DE325,'PAINEL E TARGET'!$S$10:$U$19,3,0)</f>
        <v>0.5</v>
      </c>
      <c r="DH325" s="16">
        <f t="shared" si="212"/>
        <v>225</v>
      </c>
      <c r="DI325" s="17">
        <f t="shared" si="198"/>
        <v>1.129</v>
      </c>
      <c r="DJ325" s="33" t="str">
        <f>IF(DI325&gt;='PAINEL E TARGET'!$T$11,'PAINEL E TARGET'!$S$11,
IF(DI325&gt;='PAINEL E TARGET'!$T$12,'PAINEL E TARGET'!$S$12,
IF(DI325&gt;='PAINEL E TARGET'!$T$13,'PAINEL E TARGET'!$S$13,
IF(DI325&gt;='PAINEL E TARGET'!$T$14,'PAINEL E TARGET'!$S$14,
IF(DI325&gt;='PAINEL E TARGET'!$T$15,'PAINEL E TARGET'!$S$15,
IF(DI325&gt;='PAINEL E TARGET'!$T$16,'PAINEL E TARGET'!$S$16,
IF(DI325&gt;='PAINEL E TARGET'!$T$17,'PAINEL E TARGET'!$S$17,
IF(DI325&gt;='PAINEL E TARGET'!$T$18,'PAINEL E TARGET'!$S$18,'PAINEL E TARGET'!$S$19))))))))</f>
        <v>4. Fx de 110% a 114,9%</v>
      </c>
      <c r="DK325" s="17">
        <f>IFERROR(VLOOKUP($BW325,'PAINEL E TARGET'!$G$1:$Q$99,9,0),0)</f>
        <v>0.05</v>
      </c>
      <c r="DL325" s="17">
        <f>VLOOKUP(DJ325,'PAINEL E TARGET'!$S$10:$U$19,3,0)</f>
        <v>1.2</v>
      </c>
      <c r="DM325" s="16">
        <f t="shared" si="213"/>
        <v>270</v>
      </c>
      <c r="DN325" s="17">
        <f t="shared" si="199"/>
        <v>0.61</v>
      </c>
      <c r="DO325" s="33" t="str">
        <f>IF(DN325&gt;='PAINEL E TARGET'!$T$11,'PAINEL E TARGET'!$S$11,
IF(DN325&gt;='PAINEL E TARGET'!$T$12,'PAINEL E TARGET'!$S$12,
IF(DN325&gt;='PAINEL E TARGET'!$T$13,'PAINEL E TARGET'!$S$13,
IF(DN325&gt;='PAINEL E TARGET'!$T$14,'PAINEL E TARGET'!$S$14,
IF(DN325&gt;='PAINEL E TARGET'!$T$15,'PAINEL E TARGET'!$S$15,
IF(DN325&gt;='PAINEL E TARGET'!$T$16,'PAINEL E TARGET'!$S$16,
IF(DN325&gt;='PAINEL E TARGET'!$T$17,'PAINEL E TARGET'!$S$17,
IF(DN325&gt;='PAINEL E TARGET'!$T$18,'PAINEL E TARGET'!$S$18,'PAINEL E TARGET'!$S$19))))))))</f>
        <v>Não elegível</v>
      </c>
      <c r="DP325" s="17">
        <f>IFERROR(VLOOKUP($BW325,'PAINEL E TARGET'!$G$1:$Q$99,10,0),0)</f>
        <v>0</v>
      </c>
      <c r="DQ325" s="17">
        <f>VLOOKUP(DO325,'PAINEL E TARGET'!$S$10:$U$19,3,0)</f>
        <v>0</v>
      </c>
      <c r="DR325" s="16">
        <f t="shared" si="214"/>
        <v>0</v>
      </c>
      <c r="DS325" s="17">
        <f t="shared" si="200"/>
        <v>0.9</v>
      </c>
      <c r="DT325" s="16">
        <f>IF(DS325&gt;=1,VLOOKUP(BO325,'PAINEL E TARGET'!$S$1:$W$8,5,0),0)</f>
        <v>0</v>
      </c>
      <c r="DU325" s="16">
        <f t="shared" si="215"/>
        <v>832.5</v>
      </c>
    </row>
    <row r="326" spans="2:125" s="32" customFormat="1" x14ac:dyDescent="0.2">
      <c r="B326" s="44">
        <v>43541</v>
      </c>
      <c r="C326" s="65">
        <v>1130</v>
      </c>
      <c r="D326" s="66" t="s">
        <v>330</v>
      </c>
      <c r="E326" s="65">
        <v>115</v>
      </c>
      <c r="F326" s="65" t="s">
        <v>1018</v>
      </c>
      <c r="G326" s="67">
        <v>1821604.8107146155</v>
      </c>
      <c r="H326" s="67">
        <v>1106929.7076441606</v>
      </c>
      <c r="I326" s="67">
        <v>828281.29999999993</v>
      </c>
      <c r="J326" s="68">
        <v>0.74826910352130827</v>
      </c>
      <c r="K326" s="67">
        <v>117328.33093930325</v>
      </c>
      <c r="L326" s="67">
        <v>864433.08212324185</v>
      </c>
      <c r="M326" s="67">
        <v>132835.81</v>
      </c>
      <c r="N326" s="67">
        <v>654558.02999999991</v>
      </c>
      <c r="O326" s="67">
        <v>1621068.9265236156</v>
      </c>
      <c r="P326" s="67">
        <v>6172.5295291706407</v>
      </c>
      <c r="Q326" s="67">
        <v>0</v>
      </c>
      <c r="R326" s="67">
        <v>0</v>
      </c>
      <c r="S326" s="67">
        <v>699</v>
      </c>
      <c r="T326" s="68">
        <v>0.10786718850143605</v>
      </c>
      <c r="U326" s="68">
        <v>9.7974490123011362E-2</v>
      </c>
      <c r="V326" s="68">
        <v>0.9082881595797504</v>
      </c>
      <c r="W326" s="67">
        <v>105234.03000000001</v>
      </c>
      <c r="X326" s="67">
        <v>77144.509999999995</v>
      </c>
      <c r="Y326" s="68">
        <v>0.73307569804178352</v>
      </c>
      <c r="Z326" s="68">
        <v>0.24169539242716528</v>
      </c>
      <c r="AA326" s="68">
        <v>0.24072352407532166</v>
      </c>
      <c r="AB326" s="68">
        <v>0.99597895374800538</v>
      </c>
      <c r="AC326" s="67">
        <v>237287.21000000002</v>
      </c>
      <c r="AD326" s="67">
        <v>189544.22</v>
      </c>
      <c r="AE326" s="68">
        <v>0.79879661444879391</v>
      </c>
      <c r="AF326" s="43">
        <v>80</v>
      </c>
      <c r="AG326" s="43">
        <v>65</v>
      </c>
      <c r="AH326" s="43">
        <v>30</v>
      </c>
      <c r="AI326" s="43">
        <v>24</v>
      </c>
      <c r="AJ326" s="67">
        <v>57746.070000000007</v>
      </c>
      <c r="AK326" s="67">
        <v>39920</v>
      </c>
      <c r="AL326" s="68">
        <v>0.691302455734217</v>
      </c>
      <c r="AM326" s="67">
        <v>9623.75</v>
      </c>
      <c r="AN326" s="67">
        <v>6692.2200000000012</v>
      </c>
      <c r="AO326" s="68">
        <v>0.6953858942719835</v>
      </c>
      <c r="AP326" s="67">
        <v>3971.9500000000003</v>
      </c>
      <c r="AQ326" s="67">
        <v>1783.92</v>
      </c>
      <c r="AR326" s="68">
        <v>0.44912952076436008</v>
      </c>
      <c r="AS326" s="67">
        <v>33892.26</v>
      </c>
      <c r="AT326" s="67">
        <v>28748.37</v>
      </c>
      <c r="AU326" s="68">
        <v>0.84822817953125573</v>
      </c>
      <c r="AV326" s="43">
        <v>1597.8899999999999</v>
      </c>
      <c r="AW326" s="43">
        <v>694.85</v>
      </c>
      <c r="AX326" s="69">
        <v>0.43485471465495129</v>
      </c>
      <c r="AY326" s="43">
        <v>117328.33093930325</v>
      </c>
      <c r="AZ326" s="43">
        <v>132835.81</v>
      </c>
      <c r="BA326" s="43">
        <v>42408.500453010507</v>
      </c>
      <c r="BB326" s="43">
        <v>43074.80999999999</v>
      </c>
      <c r="BC326" s="43">
        <v>193708.41979432662</v>
      </c>
      <c r="BD326" s="43">
        <v>70205.101876482688</v>
      </c>
      <c r="BE326" s="43">
        <v>174469.26</v>
      </c>
      <c r="BF326" s="43">
        <v>393467.25000000006</v>
      </c>
      <c r="BG326" s="43">
        <v>2648.1800000000003</v>
      </c>
      <c r="BH326" s="43">
        <v>46</v>
      </c>
      <c r="BI326" s="44">
        <v>43173</v>
      </c>
      <c r="BJ326" s="44">
        <v>43541</v>
      </c>
      <c r="BK326" s="44">
        <v>43172</v>
      </c>
      <c r="BL326" s="43">
        <f t="shared" si="201"/>
        <v>828980.29999999993</v>
      </c>
      <c r="BM326" s="43">
        <f t="shared" si="202"/>
        <v>788092.83999999985</v>
      </c>
      <c r="BO326" s="16" t="str">
        <f>IFERROR(VLOOKUP($C326,'PORTE LOJA'!A:B,2,0),"PORTE 1")</f>
        <v>PORTE 3</v>
      </c>
      <c r="BP326" s="16">
        <f>VLOOKUP(BO326,'PAINEL E TARGET'!$S$1:$W$8,3,0)</f>
        <v>2400</v>
      </c>
      <c r="BQ326" s="16">
        <f t="shared" si="180"/>
        <v>1</v>
      </c>
      <c r="BR326" s="16">
        <f t="shared" si="181"/>
        <v>1</v>
      </c>
      <c r="BS326" s="16">
        <f t="shared" si="182"/>
        <v>1</v>
      </c>
      <c r="BT326" s="16">
        <f t="shared" si="183"/>
        <v>1</v>
      </c>
      <c r="BU326" s="16">
        <f t="shared" si="184"/>
        <v>1</v>
      </c>
      <c r="BV326" s="16">
        <f t="shared" si="185"/>
        <v>1</v>
      </c>
      <c r="BW326" s="17" t="str">
        <f t="shared" si="203"/>
        <v>111111</v>
      </c>
      <c r="BY326" s="17">
        <f t="shared" si="186"/>
        <v>0.749</v>
      </c>
      <c r="BZ326" s="17">
        <f t="shared" si="187"/>
        <v>0.80300000000000005</v>
      </c>
      <c r="CA326" s="17" t="str">
        <f t="shared" si="204"/>
        <v>Sem Retira</v>
      </c>
      <c r="CB326" s="17">
        <f t="shared" si="205"/>
        <v>0.80300000000000005</v>
      </c>
      <c r="CC326" s="33" t="str">
        <f>IF(CB326&gt;='PAINEL E TARGET'!$T$11,'PAINEL E TARGET'!$S$11,
IF(CB326&gt;='PAINEL E TARGET'!$T$12,'PAINEL E TARGET'!$S$12,
IF(CB326&gt;='PAINEL E TARGET'!$T$13,'PAINEL E TARGET'!$S$13,
IF(CB326&gt;='PAINEL E TARGET'!$T$14,'PAINEL E TARGET'!$S$14,
IF(CB326&gt;='PAINEL E TARGET'!$T$15,'PAINEL E TARGET'!$S$15,
IF(CB326&gt;='PAINEL E TARGET'!$T$16,'PAINEL E TARGET'!$S$16,
IF(CB326&gt;='PAINEL E TARGET'!$T$17,'PAINEL E TARGET'!$S$17,
IF(CB326&gt;='PAINEL E TARGET'!$T$18,'PAINEL E TARGET'!$S$18,'PAINEL E TARGET'!$S$19))))))))</f>
        <v>Não elegível</v>
      </c>
      <c r="CD326" s="17">
        <f>IFERROR(VLOOKUP($BW326,'PAINEL E TARGET'!$G$1:$Q$99,4,0),0)</f>
        <v>0.25</v>
      </c>
      <c r="CE326" s="17">
        <f>VLOOKUP(CC326,'PAINEL E TARGET'!$S$10:$U$19,3,0)</f>
        <v>0</v>
      </c>
      <c r="CF326" s="16">
        <f t="shared" si="206"/>
        <v>0</v>
      </c>
      <c r="CG326" s="17">
        <f t="shared" si="188"/>
        <v>0.69099999999999995</v>
      </c>
      <c r="CH326" s="17">
        <f t="shared" si="189"/>
        <v>0.69499999999999995</v>
      </c>
      <c r="CI326" s="17">
        <f t="shared" si="190"/>
        <v>0.44900000000000001</v>
      </c>
      <c r="CJ326" s="17">
        <f t="shared" si="191"/>
        <v>0.84799999999999998</v>
      </c>
      <c r="CK326" s="17">
        <f t="shared" si="192"/>
        <v>0.435</v>
      </c>
      <c r="CL326" s="17">
        <f t="shared" si="193"/>
        <v>0.73299999999999998</v>
      </c>
      <c r="CM326" s="16">
        <f t="shared" si="194"/>
        <v>1</v>
      </c>
      <c r="CN326" s="17" t="str">
        <f t="shared" si="207"/>
        <v>não ok</v>
      </c>
      <c r="CO326" s="17">
        <f t="shared" si="208"/>
        <v>0</v>
      </c>
      <c r="CP326" s="33" t="str">
        <f>IF(CO326&gt;='PAINEL E TARGET'!$T$11,'PAINEL E TARGET'!$S$11,
IF(CO326&gt;='PAINEL E TARGET'!$T$12,'PAINEL E TARGET'!$S$12,
IF(CO326&gt;='PAINEL E TARGET'!$T$13,'PAINEL E TARGET'!$S$13,
IF(CO326&gt;='PAINEL E TARGET'!$T$14,'PAINEL E TARGET'!$S$14,
IF(CO326&gt;='PAINEL E TARGET'!$T$15,'PAINEL E TARGET'!$S$15,
IF(CO326&gt;='PAINEL E TARGET'!$T$16,'PAINEL E TARGET'!$S$16,
IF(CO326&gt;='PAINEL E TARGET'!$T$17,'PAINEL E TARGET'!$S$17,
IF(CO326&gt;='PAINEL E TARGET'!$T$18,'PAINEL E TARGET'!$S$18,'PAINEL E TARGET'!$S$19))))))))</f>
        <v>Não elegível</v>
      </c>
      <c r="CQ326" s="17">
        <f>IFERROR(VLOOKUP($BW326,'PAINEL E TARGET'!$G$1:$Q$99,5,0),0)</f>
        <v>0.25</v>
      </c>
      <c r="CR326" s="17">
        <f>VLOOKUP(CP326,'PAINEL E TARGET'!$S$10:$U$19,3,0)</f>
        <v>0</v>
      </c>
      <c r="CS326" s="16">
        <f t="shared" si="209"/>
        <v>0</v>
      </c>
      <c r="CT326" s="17">
        <f t="shared" si="195"/>
        <v>0.79900000000000004</v>
      </c>
      <c r="CU326" s="33" t="str">
        <f>IF(CT326&gt;='PAINEL E TARGET'!$T$11,'PAINEL E TARGET'!$S$11,
IF(CT326&gt;='PAINEL E TARGET'!$T$12,'PAINEL E TARGET'!$S$12,
IF(CT326&gt;='PAINEL E TARGET'!$T$13,'PAINEL E TARGET'!$S$13,
IF(CT326&gt;='PAINEL E TARGET'!$T$14,'PAINEL E TARGET'!$S$14,
IF(CT326&gt;='PAINEL E TARGET'!$T$15,'PAINEL E TARGET'!$S$15,
IF(CT326&gt;='PAINEL E TARGET'!$T$16,'PAINEL E TARGET'!$S$16,
IF(CT326&gt;='PAINEL E TARGET'!$T$17,'PAINEL E TARGET'!$S$17,
IF(CT326&gt;='PAINEL E TARGET'!$T$18,'PAINEL E TARGET'!$S$18,'PAINEL E TARGET'!$S$19))))))))</f>
        <v>Não elegível</v>
      </c>
      <c r="CV326" s="17">
        <f>IFERROR(VLOOKUP($BW326,'PAINEL E TARGET'!$G$1:$Q$99,6,0),0)</f>
        <v>0.2</v>
      </c>
      <c r="CW326" s="17">
        <f>VLOOKUP(CU326,'PAINEL E TARGET'!$S$10:$U$19,3,0)</f>
        <v>0</v>
      </c>
      <c r="CX326" s="16">
        <f t="shared" si="210"/>
        <v>0</v>
      </c>
      <c r="CY326" s="17">
        <f t="shared" si="196"/>
        <v>1.1319999999999999</v>
      </c>
      <c r="CZ326" s="33" t="str">
        <f>IF(CY326&gt;='PAINEL E TARGET'!$T$11,'PAINEL E TARGET'!$S$11,
IF(CY326&gt;='PAINEL E TARGET'!$T$12,'PAINEL E TARGET'!$S$12,
IF(CY326&gt;='PAINEL E TARGET'!$T$13,'PAINEL E TARGET'!$S$13,
IF(CY326&gt;='PAINEL E TARGET'!$T$14,'PAINEL E TARGET'!$S$14,
IF(CY326&gt;='PAINEL E TARGET'!$T$15,'PAINEL E TARGET'!$S$15,
IF(CY326&gt;='PAINEL E TARGET'!$T$16,'PAINEL E TARGET'!$S$16,
IF(CY326&gt;='PAINEL E TARGET'!$T$17,'PAINEL E TARGET'!$S$17,
IF(CY326&gt;='PAINEL E TARGET'!$T$18,'PAINEL E TARGET'!$S$18,'PAINEL E TARGET'!$S$19))))))))</f>
        <v>4. Fx de 110% a 114,9%</v>
      </c>
      <c r="DA326" s="17">
        <f>IFERROR(VLOOKUP($BW326,'PAINEL E TARGET'!$G$1:$Q$99,7,0),0)</f>
        <v>0.15</v>
      </c>
      <c r="DB326" s="17">
        <f>VLOOKUP(CZ326,'PAINEL E TARGET'!$S$10:$U$19,3,0)</f>
        <v>1.2</v>
      </c>
      <c r="DC326" s="16">
        <f t="shared" si="211"/>
        <v>432</v>
      </c>
      <c r="DD326" s="17">
        <f t="shared" si="197"/>
        <v>1.016</v>
      </c>
      <c r="DE326" s="33" t="str">
        <f>IF(DD326&gt;='PAINEL E TARGET'!$T$11,'PAINEL E TARGET'!$S$11,
IF(DD326&gt;='PAINEL E TARGET'!$T$12,'PAINEL E TARGET'!$S$12,
IF(DD326&gt;='PAINEL E TARGET'!$T$13,'PAINEL E TARGET'!$S$13,
IF(DD326&gt;='PAINEL E TARGET'!$T$14,'PAINEL E TARGET'!$S$14,
IF(DD326&gt;='PAINEL E TARGET'!$T$15,'PAINEL E TARGET'!$S$15,
IF(DD326&gt;='PAINEL E TARGET'!$T$16,'PAINEL E TARGET'!$S$16,
IF(DD326&gt;='PAINEL E TARGET'!$T$17,'PAINEL E TARGET'!$S$17,
IF(DD326&gt;='PAINEL E TARGET'!$T$18,'PAINEL E TARGET'!$S$18,'PAINEL E TARGET'!$S$19))))))))</f>
        <v>2. Fx de 100% a 104,9%</v>
      </c>
      <c r="DF326" s="17">
        <f>IFERROR(VLOOKUP($BW326,'PAINEL E TARGET'!$G$1:$Q$99,8,0),0)</f>
        <v>0.1</v>
      </c>
      <c r="DG326" s="17">
        <f>VLOOKUP(DE326,'PAINEL E TARGET'!$S$10:$U$19,3,0)</f>
        <v>1</v>
      </c>
      <c r="DH326" s="16">
        <f t="shared" si="212"/>
        <v>240</v>
      </c>
      <c r="DI326" s="17">
        <f t="shared" si="198"/>
        <v>0.8</v>
      </c>
      <c r="DJ326" s="33" t="str">
        <f>IF(DI326&gt;='PAINEL E TARGET'!$T$11,'PAINEL E TARGET'!$S$11,
IF(DI326&gt;='PAINEL E TARGET'!$T$12,'PAINEL E TARGET'!$S$12,
IF(DI326&gt;='PAINEL E TARGET'!$T$13,'PAINEL E TARGET'!$S$13,
IF(DI326&gt;='PAINEL E TARGET'!$T$14,'PAINEL E TARGET'!$S$14,
IF(DI326&gt;='PAINEL E TARGET'!$T$15,'PAINEL E TARGET'!$S$15,
IF(DI326&gt;='PAINEL E TARGET'!$T$16,'PAINEL E TARGET'!$S$16,
IF(DI326&gt;='PAINEL E TARGET'!$T$17,'PAINEL E TARGET'!$S$17,
IF(DI326&gt;='PAINEL E TARGET'!$T$18,'PAINEL E TARGET'!$S$18,'PAINEL E TARGET'!$S$19))))))))</f>
        <v>Não elegível</v>
      </c>
      <c r="DK326" s="17">
        <f>IFERROR(VLOOKUP($BW326,'PAINEL E TARGET'!$G$1:$Q$99,9,0),0)</f>
        <v>0.05</v>
      </c>
      <c r="DL326" s="17">
        <f>VLOOKUP(DJ326,'PAINEL E TARGET'!$S$10:$U$19,3,0)</f>
        <v>0</v>
      </c>
      <c r="DM326" s="16">
        <f t="shared" si="213"/>
        <v>0</v>
      </c>
      <c r="DN326" s="17">
        <f t="shared" si="199"/>
        <v>0.435</v>
      </c>
      <c r="DO326" s="33" t="str">
        <f>IF(DN326&gt;='PAINEL E TARGET'!$T$11,'PAINEL E TARGET'!$S$11,
IF(DN326&gt;='PAINEL E TARGET'!$T$12,'PAINEL E TARGET'!$S$12,
IF(DN326&gt;='PAINEL E TARGET'!$T$13,'PAINEL E TARGET'!$S$13,
IF(DN326&gt;='PAINEL E TARGET'!$T$14,'PAINEL E TARGET'!$S$14,
IF(DN326&gt;='PAINEL E TARGET'!$T$15,'PAINEL E TARGET'!$S$15,
IF(DN326&gt;='PAINEL E TARGET'!$T$16,'PAINEL E TARGET'!$S$16,
IF(DN326&gt;='PAINEL E TARGET'!$T$17,'PAINEL E TARGET'!$S$17,
IF(DN326&gt;='PAINEL E TARGET'!$T$18,'PAINEL E TARGET'!$S$18,'PAINEL E TARGET'!$S$19))))))))</f>
        <v>Não elegível</v>
      </c>
      <c r="DP326" s="17">
        <f>IFERROR(VLOOKUP($BW326,'PAINEL E TARGET'!$G$1:$Q$99,10,0),0)</f>
        <v>0</v>
      </c>
      <c r="DQ326" s="17">
        <f>VLOOKUP(DO326,'PAINEL E TARGET'!$S$10:$U$19,3,0)</f>
        <v>0</v>
      </c>
      <c r="DR326" s="16">
        <f t="shared" si="214"/>
        <v>0</v>
      </c>
      <c r="DS326" s="17">
        <f t="shared" si="200"/>
        <v>0.81299999999999994</v>
      </c>
      <c r="DT326" s="16">
        <f>IF(DS326&gt;=1,VLOOKUP(BO326,'PAINEL E TARGET'!$S$1:$W$8,5,0),0)</f>
        <v>0</v>
      </c>
      <c r="DU326" s="16">
        <f t="shared" si="215"/>
        <v>672</v>
      </c>
    </row>
    <row r="327" spans="2:125" s="32" customFormat="1" x14ac:dyDescent="0.2">
      <c r="B327" s="44">
        <v>43541</v>
      </c>
      <c r="C327" s="65">
        <v>1131</v>
      </c>
      <c r="D327" s="66" t="s">
        <v>331</v>
      </c>
      <c r="E327" s="65">
        <v>211</v>
      </c>
      <c r="F327" s="65" t="s">
        <v>1017</v>
      </c>
      <c r="G327" s="67">
        <v>2884076.299647647</v>
      </c>
      <c r="H327" s="67">
        <v>1584507.1794688862</v>
      </c>
      <c r="I327" s="67">
        <v>1444823.2800000003</v>
      </c>
      <c r="J327" s="68">
        <v>0.91184394663600898</v>
      </c>
      <c r="K327" s="67">
        <v>281131.31158316368</v>
      </c>
      <c r="L327" s="67">
        <v>1213171.9283670797</v>
      </c>
      <c r="M327" s="67">
        <v>247195.84</v>
      </c>
      <c r="N327" s="67">
        <v>1163986.68</v>
      </c>
      <c r="O327" s="67">
        <v>2723517.613324943</v>
      </c>
      <c r="P327" s="67" t="s">
        <v>1082</v>
      </c>
      <c r="Q327" s="67" t="s">
        <v>1082</v>
      </c>
      <c r="R327" s="67">
        <v>0</v>
      </c>
      <c r="S327" s="67">
        <v>0</v>
      </c>
      <c r="T327" s="68">
        <v>0.13632207610470221</v>
      </c>
      <c r="U327" s="68">
        <v>0.1409711551699209</v>
      </c>
      <c r="V327" s="68">
        <v>1.0341036404231987</v>
      </c>
      <c r="W327" s="67">
        <v>203706.52000000002</v>
      </c>
      <c r="X327" s="67">
        <v>198936.03</v>
      </c>
      <c r="Y327" s="68">
        <v>0.97658155467974217</v>
      </c>
      <c r="Z327" s="68">
        <v>0.21731637282056163</v>
      </c>
      <c r="AA327" s="68">
        <v>0.22092800582592251</v>
      </c>
      <c r="AB327" s="68">
        <v>1.0166192402279004</v>
      </c>
      <c r="AC327" s="67">
        <v>324736.56</v>
      </c>
      <c r="AD327" s="67">
        <v>311769.74</v>
      </c>
      <c r="AE327" s="68">
        <v>0.96006972544144709</v>
      </c>
      <c r="AF327" s="43">
        <v>80</v>
      </c>
      <c r="AG327" s="43">
        <v>77</v>
      </c>
      <c r="AH327" s="43">
        <v>50</v>
      </c>
      <c r="AI327" s="43">
        <v>49</v>
      </c>
      <c r="AJ327" s="67">
        <v>95369.55</v>
      </c>
      <c r="AK327" s="67">
        <v>87508</v>
      </c>
      <c r="AL327" s="68">
        <v>0.91756750451270874</v>
      </c>
      <c r="AM327" s="67">
        <v>32663.96</v>
      </c>
      <c r="AN327" s="67">
        <v>28728.3</v>
      </c>
      <c r="AO327" s="68">
        <v>0.87951062883985898</v>
      </c>
      <c r="AP327" s="67">
        <v>23357.210000000003</v>
      </c>
      <c r="AQ327" s="67">
        <v>24206.720000000005</v>
      </c>
      <c r="AR327" s="68">
        <v>1.0363703541647313</v>
      </c>
      <c r="AS327" s="67">
        <v>52315.799999999996</v>
      </c>
      <c r="AT327" s="67">
        <v>58493.01</v>
      </c>
      <c r="AU327" s="68">
        <v>1.1180754188983062</v>
      </c>
      <c r="AV327" s="43">
        <v>6726.67</v>
      </c>
      <c r="AW327" s="43">
        <v>4674.079999999999</v>
      </c>
      <c r="AX327" s="69">
        <v>0.69485793119032135</v>
      </c>
      <c r="AY327" s="43">
        <v>281131.31158316368</v>
      </c>
      <c r="AZ327" s="43">
        <v>247195.84</v>
      </c>
      <c r="BA327" s="43">
        <v>41821.567108748735</v>
      </c>
      <c r="BB327" s="43">
        <v>43754.01</v>
      </c>
      <c r="BC327" s="43">
        <v>512207.62111040915</v>
      </c>
      <c r="BD327" s="43">
        <v>76369.849405360859</v>
      </c>
      <c r="BE327" s="43">
        <v>373774.65</v>
      </c>
      <c r="BF327" s="43">
        <v>595848.97999999986</v>
      </c>
      <c r="BG327" s="43">
        <v>12294.91</v>
      </c>
      <c r="BH327" s="43">
        <v>104</v>
      </c>
      <c r="BI327" s="44">
        <v>43173</v>
      </c>
      <c r="BJ327" s="44">
        <v>43541</v>
      </c>
      <c r="BK327" s="44">
        <v>43172</v>
      </c>
      <c r="BL327" s="43">
        <f t="shared" si="201"/>
        <v>1444823.2800000003</v>
      </c>
      <c r="BM327" s="43">
        <f t="shared" si="202"/>
        <v>1411182.52</v>
      </c>
      <c r="BO327" s="16" t="str">
        <f>IFERROR(VLOOKUP($C327,'PORTE LOJA'!A:B,2,0),"PORTE 1")</f>
        <v>PORTE 4</v>
      </c>
      <c r="BP327" s="16">
        <f>VLOOKUP(BO327,'PAINEL E TARGET'!$S$1:$W$8,3,0)</f>
        <v>3000</v>
      </c>
      <c r="BQ327" s="16">
        <f t="shared" si="180"/>
        <v>1</v>
      </c>
      <c r="BR327" s="16">
        <f t="shared" si="181"/>
        <v>1</v>
      </c>
      <c r="BS327" s="16">
        <f t="shared" si="182"/>
        <v>1</v>
      </c>
      <c r="BT327" s="16">
        <f t="shared" si="183"/>
        <v>1</v>
      </c>
      <c r="BU327" s="16">
        <f t="shared" si="184"/>
        <v>1</v>
      </c>
      <c r="BV327" s="16">
        <f t="shared" si="185"/>
        <v>1</v>
      </c>
      <c r="BW327" s="17" t="str">
        <f t="shared" si="203"/>
        <v>111111</v>
      </c>
      <c r="BY327" s="17">
        <f t="shared" si="186"/>
        <v>0.91200000000000003</v>
      </c>
      <c r="BZ327" s="17">
        <f t="shared" si="187"/>
        <v>0.94399999999999995</v>
      </c>
      <c r="CA327" s="17" t="str">
        <f t="shared" si="204"/>
        <v>Sem Retira</v>
      </c>
      <c r="CB327" s="17">
        <f t="shared" si="205"/>
        <v>0.94399999999999995</v>
      </c>
      <c r="CC327" s="33" t="str">
        <f>IF(CB327&gt;='PAINEL E TARGET'!$T$11,'PAINEL E TARGET'!$S$11,
IF(CB327&gt;='PAINEL E TARGET'!$T$12,'PAINEL E TARGET'!$S$12,
IF(CB327&gt;='PAINEL E TARGET'!$T$13,'PAINEL E TARGET'!$S$13,
IF(CB327&gt;='PAINEL E TARGET'!$T$14,'PAINEL E TARGET'!$S$14,
IF(CB327&gt;='PAINEL E TARGET'!$T$15,'PAINEL E TARGET'!$S$15,
IF(CB327&gt;='PAINEL E TARGET'!$T$16,'PAINEL E TARGET'!$S$16,
IF(CB327&gt;='PAINEL E TARGET'!$T$17,'PAINEL E TARGET'!$S$17,
IF(CB327&gt;='PAINEL E TARGET'!$T$18,'PAINEL E TARGET'!$S$18,'PAINEL E TARGET'!$S$19))))))))</f>
        <v>1. Fx de 90% a 99,9%</v>
      </c>
      <c r="CD327" s="17">
        <f>IFERROR(VLOOKUP($BW327,'PAINEL E TARGET'!$G$1:$Q$99,4,0),0)</f>
        <v>0.25</v>
      </c>
      <c r="CE327" s="17">
        <f>VLOOKUP(CC327,'PAINEL E TARGET'!$S$10:$U$19,3,0)</f>
        <v>0.5</v>
      </c>
      <c r="CF327" s="16">
        <f t="shared" si="206"/>
        <v>375</v>
      </c>
      <c r="CG327" s="17">
        <f t="shared" si="188"/>
        <v>0.91800000000000004</v>
      </c>
      <c r="CH327" s="17">
        <f t="shared" si="189"/>
        <v>0.88</v>
      </c>
      <c r="CI327" s="17">
        <f t="shared" si="190"/>
        <v>1.036</v>
      </c>
      <c r="CJ327" s="17">
        <f t="shared" si="191"/>
        <v>1.1180000000000001</v>
      </c>
      <c r="CK327" s="17">
        <f t="shared" si="192"/>
        <v>0.69499999999999995</v>
      </c>
      <c r="CL327" s="17">
        <f t="shared" si="193"/>
        <v>0.97699999999999998</v>
      </c>
      <c r="CM327" s="16">
        <f t="shared" si="194"/>
        <v>4</v>
      </c>
      <c r="CN327" s="17" t="str">
        <f t="shared" si="207"/>
        <v>não ok</v>
      </c>
      <c r="CO327" s="17">
        <f t="shared" si="208"/>
        <v>0</v>
      </c>
      <c r="CP327" s="33" t="str">
        <f>IF(CO327&gt;='PAINEL E TARGET'!$T$11,'PAINEL E TARGET'!$S$11,
IF(CO327&gt;='PAINEL E TARGET'!$T$12,'PAINEL E TARGET'!$S$12,
IF(CO327&gt;='PAINEL E TARGET'!$T$13,'PAINEL E TARGET'!$S$13,
IF(CO327&gt;='PAINEL E TARGET'!$T$14,'PAINEL E TARGET'!$S$14,
IF(CO327&gt;='PAINEL E TARGET'!$T$15,'PAINEL E TARGET'!$S$15,
IF(CO327&gt;='PAINEL E TARGET'!$T$16,'PAINEL E TARGET'!$S$16,
IF(CO327&gt;='PAINEL E TARGET'!$T$17,'PAINEL E TARGET'!$S$17,
IF(CO327&gt;='PAINEL E TARGET'!$T$18,'PAINEL E TARGET'!$S$18,'PAINEL E TARGET'!$S$19))))))))</f>
        <v>Não elegível</v>
      </c>
      <c r="CQ327" s="17">
        <f>IFERROR(VLOOKUP($BW327,'PAINEL E TARGET'!$G$1:$Q$99,5,0),0)</f>
        <v>0.25</v>
      </c>
      <c r="CR327" s="17">
        <f>VLOOKUP(CP327,'PAINEL E TARGET'!$S$10:$U$19,3,0)</f>
        <v>0</v>
      </c>
      <c r="CS327" s="16">
        <f t="shared" si="209"/>
        <v>0</v>
      </c>
      <c r="CT327" s="17">
        <f t="shared" si="195"/>
        <v>0.96</v>
      </c>
      <c r="CU327" s="33" t="str">
        <f>IF(CT327&gt;='PAINEL E TARGET'!$T$11,'PAINEL E TARGET'!$S$11,
IF(CT327&gt;='PAINEL E TARGET'!$T$12,'PAINEL E TARGET'!$S$12,
IF(CT327&gt;='PAINEL E TARGET'!$T$13,'PAINEL E TARGET'!$S$13,
IF(CT327&gt;='PAINEL E TARGET'!$T$14,'PAINEL E TARGET'!$S$14,
IF(CT327&gt;='PAINEL E TARGET'!$T$15,'PAINEL E TARGET'!$S$15,
IF(CT327&gt;='PAINEL E TARGET'!$T$16,'PAINEL E TARGET'!$S$16,
IF(CT327&gt;='PAINEL E TARGET'!$T$17,'PAINEL E TARGET'!$S$17,
IF(CT327&gt;='PAINEL E TARGET'!$T$18,'PAINEL E TARGET'!$S$18,'PAINEL E TARGET'!$S$19))))))))</f>
        <v>1. Fx de 90% a 99,9%</v>
      </c>
      <c r="CV327" s="17">
        <f>IFERROR(VLOOKUP($BW327,'PAINEL E TARGET'!$G$1:$Q$99,6,0),0)</f>
        <v>0.2</v>
      </c>
      <c r="CW327" s="17">
        <f>VLOOKUP(CU327,'PAINEL E TARGET'!$S$10:$U$19,3,0)</f>
        <v>0.5</v>
      </c>
      <c r="CX327" s="16">
        <f t="shared" si="210"/>
        <v>300</v>
      </c>
      <c r="CY327" s="17">
        <f t="shared" si="196"/>
        <v>0.879</v>
      </c>
      <c r="CZ327" s="33" t="str">
        <f>IF(CY327&gt;='PAINEL E TARGET'!$T$11,'PAINEL E TARGET'!$S$11,
IF(CY327&gt;='PAINEL E TARGET'!$T$12,'PAINEL E TARGET'!$S$12,
IF(CY327&gt;='PAINEL E TARGET'!$T$13,'PAINEL E TARGET'!$S$13,
IF(CY327&gt;='PAINEL E TARGET'!$T$14,'PAINEL E TARGET'!$S$14,
IF(CY327&gt;='PAINEL E TARGET'!$T$15,'PAINEL E TARGET'!$S$15,
IF(CY327&gt;='PAINEL E TARGET'!$T$16,'PAINEL E TARGET'!$S$16,
IF(CY327&gt;='PAINEL E TARGET'!$T$17,'PAINEL E TARGET'!$S$17,
IF(CY327&gt;='PAINEL E TARGET'!$T$18,'PAINEL E TARGET'!$S$18,'PAINEL E TARGET'!$S$19))))))))</f>
        <v>Não elegível</v>
      </c>
      <c r="DA327" s="17">
        <f>IFERROR(VLOOKUP($BW327,'PAINEL E TARGET'!$G$1:$Q$99,7,0),0)</f>
        <v>0.15</v>
      </c>
      <c r="DB327" s="17">
        <f>VLOOKUP(CZ327,'PAINEL E TARGET'!$S$10:$U$19,3,0)</f>
        <v>0</v>
      </c>
      <c r="DC327" s="16">
        <f t="shared" si="211"/>
        <v>0</v>
      </c>
      <c r="DD327" s="17">
        <f t="shared" si="197"/>
        <v>1.046</v>
      </c>
      <c r="DE327" s="33" t="str">
        <f>IF(DD327&gt;='PAINEL E TARGET'!$T$11,'PAINEL E TARGET'!$S$11,
IF(DD327&gt;='PAINEL E TARGET'!$T$12,'PAINEL E TARGET'!$S$12,
IF(DD327&gt;='PAINEL E TARGET'!$T$13,'PAINEL E TARGET'!$S$13,
IF(DD327&gt;='PAINEL E TARGET'!$T$14,'PAINEL E TARGET'!$S$14,
IF(DD327&gt;='PAINEL E TARGET'!$T$15,'PAINEL E TARGET'!$S$15,
IF(DD327&gt;='PAINEL E TARGET'!$T$16,'PAINEL E TARGET'!$S$16,
IF(DD327&gt;='PAINEL E TARGET'!$T$17,'PAINEL E TARGET'!$S$17,
IF(DD327&gt;='PAINEL E TARGET'!$T$18,'PAINEL E TARGET'!$S$18,'PAINEL E TARGET'!$S$19))))))))</f>
        <v>2. Fx de 100% a 104,9%</v>
      </c>
      <c r="DF327" s="17">
        <f>IFERROR(VLOOKUP($BW327,'PAINEL E TARGET'!$G$1:$Q$99,8,0),0)</f>
        <v>0.1</v>
      </c>
      <c r="DG327" s="17">
        <f>VLOOKUP(DE327,'PAINEL E TARGET'!$S$10:$U$19,3,0)</f>
        <v>1</v>
      </c>
      <c r="DH327" s="16">
        <f t="shared" si="212"/>
        <v>300</v>
      </c>
      <c r="DI327" s="17">
        <f t="shared" si="198"/>
        <v>0.98</v>
      </c>
      <c r="DJ327" s="33" t="str">
        <f>IF(DI327&gt;='PAINEL E TARGET'!$T$11,'PAINEL E TARGET'!$S$11,
IF(DI327&gt;='PAINEL E TARGET'!$T$12,'PAINEL E TARGET'!$S$12,
IF(DI327&gt;='PAINEL E TARGET'!$T$13,'PAINEL E TARGET'!$S$13,
IF(DI327&gt;='PAINEL E TARGET'!$T$14,'PAINEL E TARGET'!$S$14,
IF(DI327&gt;='PAINEL E TARGET'!$T$15,'PAINEL E TARGET'!$S$15,
IF(DI327&gt;='PAINEL E TARGET'!$T$16,'PAINEL E TARGET'!$S$16,
IF(DI327&gt;='PAINEL E TARGET'!$T$17,'PAINEL E TARGET'!$S$17,
IF(DI327&gt;='PAINEL E TARGET'!$T$18,'PAINEL E TARGET'!$S$18,'PAINEL E TARGET'!$S$19))))))))</f>
        <v>1. Fx de 90% a 99,9%</v>
      </c>
      <c r="DK327" s="17">
        <f>IFERROR(VLOOKUP($BW327,'PAINEL E TARGET'!$G$1:$Q$99,9,0),0)</f>
        <v>0.05</v>
      </c>
      <c r="DL327" s="17">
        <f>VLOOKUP(DJ327,'PAINEL E TARGET'!$S$10:$U$19,3,0)</f>
        <v>0.5</v>
      </c>
      <c r="DM327" s="16">
        <f t="shared" si="213"/>
        <v>75</v>
      </c>
      <c r="DN327" s="17">
        <f t="shared" si="199"/>
        <v>0.69499999999999995</v>
      </c>
      <c r="DO327" s="33" t="str">
        <f>IF(DN327&gt;='PAINEL E TARGET'!$T$11,'PAINEL E TARGET'!$S$11,
IF(DN327&gt;='PAINEL E TARGET'!$T$12,'PAINEL E TARGET'!$S$12,
IF(DN327&gt;='PAINEL E TARGET'!$T$13,'PAINEL E TARGET'!$S$13,
IF(DN327&gt;='PAINEL E TARGET'!$T$14,'PAINEL E TARGET'!$S$14,
IF(DN327&gt;='PAINEL E TARGET'!$T$15,'PAINEL E TARGET'!$S$15,
IF(DN327&gt;='PAINEL E TARGET'!$T$16,'PAINEL E TARGET'!$S$16,
IF(DN327&gt;='PAINEL E TARGET'!$T$17,'PAINEL E TARGET'!$S$17,
IF(DN327&gt;='PAINEL E TARGET'!$T$18,'PAINEL E TARGET'!$S$18,'PAINEL E TARGET'!$S$19))))))))</f>
        <v>Não elegível</v>
      </c>
      <c r="DP327" s="17">
        <f>IFERROR(VLOOKUP($BW327,'PAINEL E TARGET'!$G$1:$Q$99,10,0),0)</f>
        <v>0</v>
      </c>
      <c r="DQ327" s="17">
        <f>VLOOKUP(DO327,'PAINEL E TARGET'!$S$10:$U$19,3,0)</f>
        <v>0</v>
      </c>
      <c r="DR327" s="16">
        <f t="shared" si="214"/>
        <v>0</v>
      </c>
      <c r="DS327" s="17">
        <f t="shared" si="200"/>
        <v>0.96299999999999997</v>
      </c>
      <c r="DT327" s="16">
        <f>IF(DS327&gt;=1,VLOOKUP(BO327,'PAINEL E TARGET'!$S$1:$W$8,5,0),0)</f>
        <v>0</v>
      </c>
      <c r="DU327" s="16">
        <f t="shared" si="215"/>
        <v>1050</v>
      </c>
    </row>
    <row r="328" spans="2:125" s="32" customFormat="1" x14ac:dyDescent="0.2">
      <c r="B328" s="44">
        <v>43541</v>
      </c>
      <c r="C328" s="65">
        <v>1133</v>
      </c>
      <c r="D328" s="66" t="s">
        <v>332</v>
      </c>
      <c r="E328" s="65">
        <v>512</v>
      </c>
      <c r="F328" s="65" t="s">
        <v>944</v>
      </c>
      <c r="G328" s="67">
        <v>3282008.5442336584</v>
      </c>
      <c r="H328" s="67">
        <v>1917654.7563504411</v>
      </c>
      <c r="I328" s="67">
        <v>1701802.3399999999</v>
      </c>
      <c r="J328" s="68">
        <v>0.88743937581275689</v>
      </c>
      <c r="K328" s="67">
        <v>587072.74141783407</v>
      </c>
      <c r="L328" s="67">
        <v>1172213.1365995854</v>
      </c>
      <c r="M328" s="67">
        <v>512119.7</v>
      </c>
      <c r="N328" s="67">
        <v>1141289.82</v>
      </c>
      <c r="O328" s="67">
        <v>3017829.2122141197</v>
      </c>
      <c r="P328" s="67" t="s">
        <v>1082</v>
      </c>
      <c r="Q328" s="67" t="s">
        <v>1082</v>
      </c>
      <c r="R328" s="67">
        <v>0</v>
      </c>
      <c r="S328" s="67">
        <v>339</v>
      </c>
      <c r="T328" s="68">
        <v>0.10566810222423628</v>
      </c>
      <c r="U328" s="68">
        <v>7.2028029692244658E-2</v>
      </c>
      <c r="V328" s="68">
        <v>0.68164401722097112</v>
      </c>
      <c r="W328" s="67">
        <v>185900.4</v>
      </c>
      <c r="X328" s="67">
        <v>119091.82999999999</v>
      </c>
      <c r="Y328" s="68">
        <v>0.64062169850091766</v>
      </c>
      <c r="Z328" s="68">
        <v>0.17916790780769226</v>
      </c>
      <c r="AA328" s="68">
        <v>0.15851868930813948</v>
      </c>
      <c r="AB328" s="68">
        <v>0.88474934628518198</v>
      </c>
      <c r="AC328" s="67">
        <v>315207.57</v>
      </c>
      <c r="AD328" s="67">
        <v>262096.31000000003</v>
      </c>
      <c r="AE328" s="68">
        <v>0.83150385633187684</v>
      </c>
      <c r="AF328" s="43">
        <v>80</v>
      </c>
      <c r="AG328" s="43">
        <v>73</v>
      </c>
      <c r="AH328" s="43">
        <v>52</v>
      </c>
      <c r="AI328" s="43">
        <v>43</v>
      </c>
      <c r="AJ328" s="67">
        <v>96098.13</v>
      </c>
      <c r="AK328" s="67">
        <v>62160.69</v>
      </c>
      <c r="AL328" s="68">
        <v>0.6468459896149904</v>
      </c>
      <c r="AM328" s="67">
        <v>23279.610000000004</v>
      </c>
      <c r="AN328" s="67">
        <v>10777.8</v>
      </c>
      <c r="AO328" s="68">
        <v>0.46297167349453006</v>
      </c>
      <c r="AP328" s="67">
        <v>10244.07</v>
      </c>
      <c r="AQ328" s="67">
        <v>4245.8100000000004</v>
      </c>
      <c r="AR328" s="68">
        <v>0.41446514910577537</v>
      </c>
      <c r="AS328" s="67">
        <v>56278.59</v>
      </c>
      <c r="AT328" s="67">
        <v>41907.530000000006</v>
      </c>
      <c r="AU328" s="68">
        <v>0.74464427769068142</v>
      </c>
      <c r="AV328" s="43">
        <v>1717.9099999999999</v>
      </c>
      <c r="AW328" s="43">
        <v>679.87</v>
      </c>
      <c r="AX328" s="69">
        <v>0.39575414311576279</v>
      </c>
      <c r="AY328" s="43">
        <v>587072.74141783407</v>
      </c>
      <c r="AZ328" s="43">
        <v>512119.70000000007</v>
      </c>
      <c r="BA328" s="43">
        <v>48593.437583983869</v>
      </c>
      <c r="BB328" s="43">
        <v>58347.469999999994</v>
      </c>
      <c r="BC328" s="43">
        <v>1006851.6249893145</v>
      </c>
      <c r="BD328" s="43">
        <v>83617.353991378608</v>
      </c>
      <c r="BE328" s="43">
        <v>320902.75999999995</v>
      </c>
      <c r="BF328" s="43">
        <v>544114.05999999994</v>
      </c>
      <c r="BG328" s="43">
        <v>2958.33</v>
      </c>
      <c r="BH328" s="43">
        <v>100</v>
      </c>
      <c r="BI328" s="44">
        <v>43173</v>
      </c>
      <c r="BJ328" s="44">
        <v>43541</v>
      </c>
      <c r="BK328" s="44">
        <v>43172</v>
      </c>
      <c r="BL328" s="43">
        <f t="shared" si="201"/>
        <v>1702141.3399999999</v>
      </c>
      <c r="BM328" s="43">
        <f t="shared" si="202"/>
        <v>1653748.52</v>
      </c>
      <c r="BO328" s="16" t="str">
        <f>IFERROR(VLOOKUP($C328,'PORTE LOJA'!A:B,2,0),"PORTE 1")</f>
        <v>PORTE 5</v>
      </c>
      <c r="BP328" s="16">
        <f>VLOOKUP(BO328,'PAINEL E TARGET'!$S$1:$W$8,3,0)</f>
        <v>3750</v>
      </c>
      <c r="BQ328" s="16">
        <f t="shared" si="180"/>
        <v>1</v>
      </c>
      <c r="BR328" s="16">
        <f t="shared" si="181"/>
        <v>1</v>
      </c>
      <c r="BS328" s="16">
        <f t="shared" si="182"/>
        <v>1</v>
      </c>
      <c r="BT328" s="16">
        <f t="shared" si="183"/>
        <v>1</v>
      </c>
      <c r="BU328" s="16">
        <f t="shared" si="184"/>
        <v>1</v>
      </c>
      <c r="BV328" s="16">
        <f t="shared" si="185"/>
        <v>1</v>
      </c>
      <c r="BW328" s="17" t="str">
        <f t="shared" si="203"/>
        <v>111111</v>
      </c>
      <c r="BY328" s="17">
        <f t="shared" si="186"/>
        <v>0.88800000000000001</v>
      </c>
      <c r="BZ328" s="17">
        <f t="shared" si="187"/>
        <v>0.94</v>
      </c>
      <c r="CA328" s="17" t="str">
        <f t="shared" si="204"/>
        <v>Sem Retira</v>
      </c>
      <c r="CB328" s="17">
        <f t="shared" si="205"/>
        <v>0.94</v>
      </c>
      <c r="CC328" s="33" t="str">
        <f>IF(CB328&gt;='PAINEL E TARGET'!$T$11,'PAINEL E TARGET'!$S$11,
IF(CB328&gt;='PAINEL E TARGET'!$T$12,'PAINEL E TARGET'!$S$12,
IF(CB328&gt;='PAINEL E TARGET'!$T$13,'PAINEL E TARGET'!$S$13,
IF(CB328&gt;='PAINEL E TARGET'!$T$14,'PAINEL E TARGET'!$S$14,
IF(CB328&gt;='PAINEL E TARGET'!$T$15,'PAINEL E TARGET'!$S$15,
IF(CB328&gt;='PAINEL E TARGET'!$T$16,'PAINEL E TARGET'!$S$16,
IF(CB328&gt;='PAINEL E TARGET'!$T$17,'PAINEL E TARGET'!$S$17,
IF(CB328&gt;='PAINEL E TARGET'!$T$18,'PAINEL E TARGET'!$S$18,'PAINEL E TARGET'!$S$19))))))))</f>
        <v>1. Fx de 90% a 99,9%</v>
      </c>
      <c r="CD328" s="17">
        <f>IFERROR(VLOOKUP($BW328,'PAINEL E TARGET'!$G$1:$Q$99,4,0),0)</f>
        <v>0.25</v>
      </c>
      <c r="CE328" s="17">
        <f>VLOOKUP(CC328,'PAINEL E TARGET'!$S$10:$U$19,3,0)</f>
        <v>0.5</v>
      </c>
      <c r="CF328" s="16">
        <f t="shared" si="206"/>
        <v>468.75</v>
      </c>
      <c r="CG328" s="17">
        <f t="shared" si="188"/>
        <v>0.64700000000000002</v>
      </c>
      <c r="CH328" s="17">
        <f t="shared" si="189"/>
        <v>0.46300000000000002</v>
      </c>
      <c r="CI328" s="17">
        <f t="shared" si="190"/>
        <v>0.41399999999999998</v>
      </c>
      <c r="CJ328" s="17">
        <f t="shared" si="191"/>
        <v>0.745</v>
      </c>
      <c r="CK328" s="17">
        <f t="shared" si="192"/>
        <v>0.39600000000000002</v>
      </c>
      <c r="CL328" s="17">
        <f t="shared" si="193"/>
        <v>0.64100000000000001</v>
      </c>
      <c r="CM328" s="16">
        <f t="shared" si="194"/>
        <v>1</v>
      </c>
      <c r="CN328" s="17" t="str">
        <f t="shared" si="207"/>
        <v>não ok</v>
      </c>
      <c r="CO328" s="17">
        <f t="shared" si="208"/>
        <v>0</v>
      </c>
      <c r="CP328" s="33" t="str">
        <f>IF(CO328&gt;='PAINEL E TARGET'!$T$11,'PAINEL E TARGET'!$S$11,
IF(CO328&gt;='PAINEL E TARGET'!$T$12,'PAINEL E TARGET'!$S$12,
IF(CO328&gt;='PAINEL E TARGET'!$T$13,'PAINEL E TARGET'!$S$13,
IF(CO328&gt;='PAINEL E TARGET'!$T$14,'PAINEL E TARGET'!$S$14,
IF(CO328&gt;='PAINEL E TARGET'!$T$15,'PAINEL E TARGET'!$S$15,
IF(CO328&gt;='PAINEL E TARGET'!$T$16,'PAINEL E TARGET'!$S$16,
IF(CO328&gt;='PAINEL E TARGET'!$T$17,'PAINEL E TARGET'!$S$17,
IF(CO328&gt;='PAINEL E TARGET'!$T$18,'PAINEL E TARGET'!$S$18,'PAINEL E TARGET'!$S$19))))))))</f>
        <v>Não elegível</v>
      </c>
      <c r="CQ328" s="17">
        <f>IFERROR(VLOOKUP($BW328,'PAINEL E TARGET'!$G$1:$Q$99,5,0),0)</f>
        <v>0.25</v>
      </c>
      <c r="CR328" s="17">
        <f>VLOOKUP(CP328,'PAINEL E TARGET'!$S$10:$U$19,3,0)</f>
        <v>0</v>
      </c>
      <c r="CS328" s="16">
        <f t="shared" si="209"/>
        <v>0</v>
      </c>
      <c r="CT328" s="17">
        <f t="shared" si="195"/>
        <v>0.83199999999999996</v>
      </c>
      <c r="CU328" s="33" t="str">
        <f>IF(CT328&gt;='PAINEL E TARGET'!$T$11,'PAINEL E TARGET'!$S$11,
IF(CT328&gt;='PAINEL E TARGET'!$T$12,'PAINEL E TARGET'!$S$12,
IF(CT328&gt;='PAINEL E TARGET'!$T$13,'PAINEL E TARGET'!$S$13,
IF(CT328&gt;='PAINEL E TARGET'!$T$14,'PAINEL E TARGET'!$S$14,
IF(CT328&gt;='PAINEL E TARGET'!$T$15,'PAINEL E TARGET'!$S$15,
IF(CT328&gt;='PAINEL E TARGET'!$T$16,'PAINEL E TARGET'!$S$16,
IF(CT328&gt;='PAINEL E TARGET'!$T$17,'PAINEL E TARGET'!$S$17,
IF(CT328&gt;='PAINEL E TARGET'!$T$18,'PAINEL E TARGET'!$S$18,'PAINEL E TARGET'!$S$19))))))))</f>
        <v>Não elegível</v>
      </c>
      <c r="CV328" s="17">
        <f>IFERROR(VLOOKUP($BW328,'PAINEL E TARGET'!$G$1:$Q$99,6,0),0)</f>
        <v>0.2</v>
      </c>
      <c r="CW328" s="17">
        <f>VLOOKUP(CU328,'PAINEL E TARGET'!$S$10:$U$19,3,0)</f>
        <v>0</v>
      </c>
      <c r="CX328" s="16">
        <f t="shared" si="210"/>
        <v>0</v>
      </c>
      <c r="CY328" s="17">
        <f t="shared" si="196"/>
        <v>0.872</v>
      </c>
      <c r="CZ328" s="33" t="str">
        <f>IF(CY328&gt;='PAINEL E TARGET'!$T$11,'PAINEL E TARGET'!$S$11,
IF(CY328&gt;='PAINEL E TARGET'!$T$12,'PAINEL E TARGET'!$S$12,
IF(CY328&gt;='PAINEL E TARGET'!$T$13,'PAINEL E TARGET'!$S$13,
IF(CY328&gt;='PAINEL E TARGET'!$T$14,'PAINEL E TARGET'!$S$14,
IF(CY328&gt;='PAINEL E TARGET'!$T$15,'PAINEL E TARGET'!$S$15,
IF(CY328&gt;='PAINEL E TARGET'!$T$16,'PAINEL E TARGET'!$S$16,
IF(CY328&gt;='PAINEL E TARGET'!$T$17,'PAINEL E TARGET'!$S$17,
IF(CY328&gt;='PAINEL E TARGET'!$T$18,'PAINEL E TARGET'!$S$18,'PAINEL E TARGET'!$S$19))))))))</f>
        <v>Não elegível</v>
      </c>
      <c r="DA328" s="17">
        <f>IFERROR(VLOOKUP($BW328,'PAINEL E TARGET'!$G$1:$Q$99,7,0),0)</f>
        <v>0.15</v>
      </c>
      <c r="DB328" s="17">
        <f>VLOOKUP(CZ328,'PAINEL E TARGET'!$S$10:$U$19,3,0)</f>
        <v>0</v>
      </c>
      <c r="DC328" s="16">
        <f t="shared" si="211"/>
        <v>0</v>
      </c>
      <c r="DD328" s="17">
        <f t="shared" si="197"/>
        <v>1.2010000000000001</v>
      </c>
      <c r="DE328" s="33" t="str">
        <f>IF(DD328&gt;='PAINEL E TARGET'!$T$11,'PAINEL E TARGET'!$S$11,
IF(DD328&gt;='PAINEL E TARGET'!$T$12,'PAINEL E TARGET'!$S$12,
IF(DD328&gt;='PAINEL E TARGET'!$T$13,'PAINEL E TARGET'!$S$13,
IF(DD328&gt;='PAINEL E TARGET'!$T$14,'PAINEL E TARGET'!$S$14,
IF(DD328&gt;='PAINEL E TARGET'!$T$15,'PAINEL E TARGET'!$S$15,
IF(DD328&gt;='PAINEL E TARGET'!$T$16,'PAINEL E TARGET'!$S$16,
IF(DD328&gt;='PAINEL E TARGET'!$T$17,'PAINEL E TARGET'!$S$17,
IF(DD328&gt;='PAINEL E TARGET'!$T$18,'PAINEL E TARGET'!$S$18,'PAINEL E TARGET'!$S$19))))))))</f>
        <v>6. Fx de 120% a 124,9%</v>
      </c>
      <c r="DF328" s="17">
        <f>IFERROR(VLOOKUP($BW328,'PAINEL E TARGET'!$G$1:$Q$99,8,0),0)</f>
        <v>0.1</v>
      </c>
      <c r="DG328" s="17">
        <f>VLOOKUP(DE328,'PAINEL E TARGET'!$S$10:$U$19,3,0)</f>
        <v>1.4</v>
      </c>
      <c r="DH328" s="16">
        <f t="shared" si="212"/>
        <v>525</v>
      </c>
      <c r="DI328" s="17">
        <f t="shared" si="198"/>
        <v>0.82699999999999996</v>
      </c>
      <c r="DJ328" s="33" t="str">
        <f>IF(DI328&gt;='PAINEL E TARGET'!$T$11,'PAINEL E TARGET'!$S$11,
IF(DI328&gt;='PAINEL E TARGET'!$T$12,'PAINEL E TARGET'!$S$12,
IF(DI328&gt;='PAINEL E TARGET'!$T$13,'PAINEL E TARGET'!$S$13,
IF(DI328&gt;='PAINEL E TARGET'!$T$14,'PAINEL E TARGET'!$S$14,
IF(DI328&gt;='PAINEL E TARGET'!$T$15,'PAINEL E TARGET'!$S$15,
IF(DI328&gt;='PAINEL E TARGET'!$T$16,'PAINEL E TARGET'!$S$16,
IF(DI328&gt;='PAINEL E TARGET'!$T$17,'PAINEL E TARGET'!$S$17,
IF(DI328&gt;='PAINEL E TARGET'!$T$18,'PAINEL E TARGET'!$S$18,'PAINEL E TARGET'!$S$19))))))))</f>
        <v>Não elegível</v>
      </c>
      <c r="DK328" s="17">
        <f>IFERROR(VLOOKUP($BW328,'PAINEL E TARGET'!$G$1:$Q$99,9,0),0)</f>
        <v>0.05</v>
      </c>
      <c r="DL328" s="17">
        <f>VLOOKUP(DJ328,'PAINEL E TARGET'!$S$10:$U$19,3,0)</f>
        <v>0</v>
      </c>
      <c r="DM328" s="16">
        <f t="shared" si="213"/>
        <v>0</v>
      </c>
      <c r="DN328" s="17">
        <f t="shared" si="199"/>
        <v>0.39600000000000002</v>
      </c>
      <c r="DO328" s="33" t="str">
        <f>IF(DN328&gt;='PAINEL E TARGET'!$T$11,'PAINEL E TARGET'!$S$11,
IF(DN328&gt;='PAINEL E TARGET'!$T$12,'PAINEL E TARGET'!$S$12,
IF(DN328&gt;='PAINEL E TARGET'!$T$13,'PAINEL E TARGET'!$S$13,
IF(DN328&gt;='PAINEL E TARGET'!$T$14,'PAINEL E TARGET'!$S$14,
IF(DN328&gt;='PAINEL E TARGET'!$T$15,'PAINEL E TARGET'!$S$15,
IF(DN328&gt;='PAINEL E TARGET'!$T$16,'PAINEL E TARGET'!$S$16,
IF(DN328&gt;='PAINEL E TARGET'!$T$17,'PAINEL E TARGET'!$S$17,
IF(DN328&gt;='PAINEL E TARGET'!$T$18,'PAINEL E TARGET'!$S$18,'PAINEL E TARGET'!$S$19))))))))</f>
        <v>Não elegível</v>
      </c>
      <c r="DP328" s="17">
        <f>IFERROR(VLOOKUP($BW328,'PAINEL E TARGET'!$G$1:$Q$99,10,0),0)</f>
        <v>0</v>
      </c>
      <c r="DQ328" s="17">
        <f>VLOOKUP(DO328,'PAINEL E TARGET'!$S$10:$U$19,3,0)</f>
        <v>0</v>
      </c>
      <c r="DR328" s="16">
        <f t="shared" si="214"/>
        <v>0</v>
      </c>
      <c r="DS328" s="17">
        <f t="shared" si="200"/>
        <v>0.91300000000000003</v>
      </c>
      <c r="DT328" s="16">
        <f>IF(DS328&gt;=1,VLOOKUP(BO328,'PAINEL E TARGET'!$S$1:$W$8,5,0),0)</f>
        <v>0</v>
      </c>
      <c r="DU328" s="16">
        <f t="shared" si="215"/>
        <v>993.75</v>
      </c>
    </row>
    <row r="329" spans="2:125" s="32" customFormat="1" x14ac:dyDescent="0.2">
      <c r="B329" s="44">
        <v>43541</v>
      </c>
      <c r="C329" s="65">
        <v>1134</v>
      </c>
      <c r="D329" s="66" t="s">
        <v>333</v>
      </c>
      <c r="E329" s="65">
        <v>515</v>
      </c>
      <c r="F329" s="65" t="s">
        <v>944</v>
      </c>
      <c r="G329" s="67">
        <v>2211992.3738042144</v>
      </c>
      <c r="H329" s="67">
        <v>1303888.3311853639</v>
      </c>
      <c r="I329" s="67">
        <v>922911.8</v>
      </c>
      <c r="J329" s="68">
        <v>0.70781506201607125</v>
      </c>
      <c r="K329" s="67">
        <v>115768.31308154755</v>
      </c>
      <c r="L329" s="67">
        <v>1125548.955868952</v>
      </c>
      <c r="M329" s="67">
        <v>90043.46</v>
      </c>
      <c r="N329" s="67">
        <v>817468.92</v>
      </c>
      <c r="O329" s="67">
        <v>2107707.3079804112</v>
      </c>
      <c r="P329" s="67" t="s">
        <v>1082</v>
      </c>
      <c r="Q329" s="67" t="s">
        <v>1082</v>
      </c>
      <c r="R329" s="67">
        <v>0</v>
      </c>
      <c r="S329" s="67">
        <v>0</v>
      </c>
      <c r="T329" s="68">
        <v>0.11525424931932134</v>
      </c>
      <c r="U329" s="68">
        <v>8.5474227910808206E-2</v>
      </c>
      <c r="V329" s="68">
        <v>0.74161454710441832</v>
      </c>
      <c r="W329" s="67">
        <v>143067.09</v>
      </c>
      <c r="X329" s="67">
        <v>77568.919999999984</v>
      </c>
      <c r="Y329" s="68">
        <v>0.54218562773591039</v>
      </c>
      <c r="Z329" s="68">
        <v>0.20653837372033179</v>
      </c>
      <c r="AA329" s="68">
        <v>0.16252032837282065</v>
      </c>
      <c r="AB329" s="68">
        <v>0.7868771572341573</v>
      </c>
      <c r="AC329" s="67">
        <v>256379.65</v>
      </c>
      <c r="AD329" s="67">
        <v>147489.21</v>
      </c>
      <c r="AE329" s="68">
        <v>0.57527658688979411</v>
      </c>
      <c r="AF329" s="43">
        <v>80</v>
      </c>
      <c r="AG329" s="43">
        <v>80</v>
      </c>
      <c r="AH329" s="43">
        <v>45</v>
      </c>
      <c r="AI329" s="43">
        <v>26</v>
      </c>
      <c r="AJ329" s="67">
        <v>69907.349999999991</v>
      </c>
      <c r="AK329" s="67">
        <v>44663.5</v>
      </c>
      <c r="AL329" s="68">
        <v>0.63889562399375754</v>
      </c>
      <c r="AM329" s="67">
        <v>15363.28</v>
      </c>
      <c r="AN329" s="67">
        <v>7888.58</v>
      </c>
      <c r="AO329" s="68">
        <v>0.51346977989075249</v>
      </c>
      <c r="AP329" s="67">
        <v>9152.8799999999992</v>
      </c>
      <c r="AQ329" s="67">
        <v>4895.74</v>
      </c>
      <c r="AR329" s="68">
        <v>0.53488519460541384</v>
      </c>
      <c r="AS329" s="67">
        <v>48643.58</v>
      </c>
      <c r="AT329" s="67">
        <v>20121.099999999999</v>
      </c>
      <c r="AU329" s="68">
        <v>0.41364348594408551</v>
      </c>
      <c r="AV329" s="43">
        <v>1663.6500000000003</v>
      </c>
      <c r="AW329" s="43">
        <v>1219.75</v>
      </c>
      <c r="AX329" s="69">
        <v>0.73317705046133486</v>
      </c>
      <c r="AY329" s="43">
        <v>115768.31308154755</v>
      </c>
      <c r="AZ329" s="43">
        <v>90043.46</v>
      </c>
      <c r="BA329" s="43">
        <v>48049.461476845558</v>
      </c>
      <c r="BB329" s="43">
        <v>45636.990000000005</v>
      </c>
      <c r="BC329" s="43">
        <v>196578.45377989404</v>
      </c>
      <c r="BD329" s="43">
        <v>81786.127162026169</v>
      </c>
      <c r="BE329" s="43">
        <v>244026.38</v>
      </c>
      <c r="BF329" s="43">
        <v>437301.3</v>
      </c>
      <c r="BG329" s="43">
        <v>2835.7800000000007</v>
      </c>
      <c r="BH329" s="43">
        <v>68</v>
      </c>
      <c r="BI329" s="44">
        <v>43173</v>
      </c>
      <c r="BJ329" s="44">
        <v>43541</v>
      </c>
      <c r="BK329" s="44">
        <v>43172</v>
      </c>
      <c r="BL329" s="43">
        <f t="shared" si="201"/>
        <v>922911.8</v>
      </c>
      <c r="BM329" s="43">
        <f t="shared" si="202"/>
        <v>907512.38</v>
      </c>
      <c r="BO329" s="16" t="str">
        <f>IFERROR(VLOOKUP($C329,'PORTE LOJA'!A:B,2,0),"PORTE 1")</f>
        <v>PORTE 3</v>
      </c>
      <c r="BP329" s="16">
        <f>VLOOKUP(BO329,'PAINEL E TARGET'!$S$1:$W$8,3,0)</f>
        <v>2400</v>
      </c>
      <c r="BQ329" s="16">
        <f t="shared" si="180"/>
        <v>1</v>
      </c>
      <c r="BR329" s="16">
        <f t="shared" si="181"/>
        <v>1</v>
      </c>
      <c r="BS329" s="16">
        <f t="shared" si="182"/>
        <v>1</v>
      </c>
      <c r="BT329" s="16">
        <f t="shared" si="183"/>
        <v>1</v>
      </c>
      <c r="BU329" s="16">
        <f t="shared" si="184"/>
        <v>1</v>
      </c>
      <c r="BV329" s="16">
        <f t="shared" si="185"/>
        <v>1</v>
      </c>
      <c r="BW329" s="17" t="str">
        <f t="shared" si="203"/>
        <v>111111</v>
      </c>
      <c r="BY329" s="17">
        <f t="shared" si="186"/>
        <v>0.70799999999999996</v>
      </c>
      <c r="BZ329" s="17">
        <f t="shared" si="187"/>
        <v>0.73099999999999998</v>
      </c>
      <c r="CA329" s="17" t="str">
        <f t="shared" si="204"/>
        <v>Sem Retira</v>
      </c>
      <c r="CB329" s="17">
        <f t="shared" si="205"/>
        <v>0.73099999999999998</v>
      </c>
      <c r="CC329" s="33" t="str">
        <f>IF(CB329&gt;='PAINEL E TARGET'!$T$11,'PAINEL E TARGET'!$S$11,
IF(CB329&gt;='PAINEL E TARGET'!$T$12,'PAINEL E TARGET'!$S$12,
IF(CB329&gt;='PAINEL E TARGET'!$T$13,'PAINEL E TARGET'!$S$13,
IF(CB329&gt;='PAINEL E TARGET'!$T$14,'PAINEL E TARGET'!$S$14,
IF(CB329&gt;='PAINEL E TARGET'!$T$15,'PAINEL E TARGET'!$S$15,
IF(CB329&gt;='PAINEL E TARGET'!$T$16,'PAINEL E TARGET'!$S$16,
IF(CB329&gt;='PAINEL E TARGET'!$T$17,'PAINEL E TARGET'!$S$17,
IF(CB329&gt;='PAINEL E TARGET'!$T$18,'PAINEL E TARGET'!$S$18,'PAINEL E TARGET'!$S$19))))))))</f>
        <v>Não elegível</v>
      </c>
      <c r="CD329" s="17">
        <f>IFERROR(VLOOKUP($BW329,'PAINEL E TARGET'!$G$1:$Q$99,4,0),0)</f>
        <v>0.25</v>
      </c>
      <c r="CE329" s="17">
        <f>VLOOKUP(CC329,'PAINEL E TARGET'!$S$10:$U$19,3,0)</f>
        <v>0</v>
      </c>
      <c r="CF329" s="16">
        <f t="shared" si="206"/>
        <v>0</v>
      </c>
      <c r="CG329" s="17">
        <f t="shared" si="188"/>
        <v>0.63900000000000001</v>
      </c>
      <c r="CH329" s="17">
        <f t="shared" si="189"/>
        <v>0.51300000000000001</v>
      </c>
      <c r="CI329" s="17">
        <f t="shared" si="190"/>
        <v>0.53500000000000003</v>
      </c>
      <c r="CJ329" s="17">
        <f t="shared" si="191"/>
        <v>0.41399999999999998</v>
      </c>
      <c r="CK329" s="17">
        <f t="shared" si="192"/>
        <v>0.73299999999999998</v>
      </c>
      <c r="CL329" s="17">
        <f t="shared" si="193"/>
        <v>0.54200000000000004</v>
      </c>
      <c r="CM329" s="16">
        <f t="shared" si="194"/>
        <v>1</v>
      </c>
      <c r="CN329" s="17" t="str">
        <f t="shared" si="207"/>
        <v>não ok</v>
      </c>
      <c r="CO329" s="17">
        <f t="shared" si="208"/>
        <v>0</v>
      </c>
      <c r="CP329" s="33" t="str">
        <f>IF(CO329&gt;='PAINEL E TARGET'!$T$11,'PAINEL E TARGET'!$S$11,
IF(CO329&gt;='PAINEL E TARGET'!$T$12,'PAINEL E TARGET'!$S$12,
IF(CO329&gt;='PAINEL E TARGET'!$T$13,'PAINEL E TARGET'!$S$13,
IF(CO329&gt;='PAINEL E TARGET'!$T$14,'PAINEL E TARGET'!$S$14,
IF(CO329&gt;='PAINEL E TARGET'!$T$15,'PAINEL E TARGET'!$S$15,
IF(CO329&gt;='PAINEL E TARGET'!$T$16,'PAINEL E TARGET'!$S$16,
IF(CO329&gt;='PAINEL E TARGET'!$T$17,'PAINEL E TARGET'!$S$17,
IF(CO329&gt;='PAINEL E TARGET'!$T$18,'PAINEL E TARGET'!$S$18,'PAINEL E TARGET'!$S$19))))))))</f>
        <v>Não elegível</v>
      </c>
      <c r="CQ329" s="17">
        <f>IFERROR(VLOOKUP($BW329,'PAINEL E TARGET'!$G$1:$Q$99,5,0),0)</f>
        <v>0.25</v>
      </c>
      <c r="CR329" s="17">
        <f>VLOOKUP(CP329,'PAINEL E TARGET'!$S$10:$U$19,3,0)</f>
        <v>0</v>
      </c>
      <c r="CS329" s="16">
        <f t="shared" si="209"/>
        <v>0</v>
      </c>
      <c r="CT329" s="17">
        <f t="shared" si="195"/>
        <v>0.57499999999999996</v>
      </c>
      <c r="CU329" s="33" t="str">
        <f>IF(CT329&gt;='PAINEL E TARGET'!$T$11,'PAINEL E TARGET'!$S$11,
IF(CT329&gt;='PAINEL E TARGET'!$T$12,'PAINEL E TARGET'!$S$12,
IF(CT329&gt;='PAINEL E TARGET'!$T$13,'PAINEL E TARGET'!$S$13,
IF(CT329&gt;='PAINEL E TARGET'!$T$14,'PAINEL E TARGET'!$S$14,
IF(CT329&gt;='PAINEL E TARGET'!$T$15,'PAINEL E TARGET'!$S$15,
IF(CT329&gt;='PAINEL E TARGET'!$T$16,'PAINEL E TARGET'!$S$16,
IF(CT329&gt;='PAINEL E TARGET'!$T$17,'PAINEL E TARGET'!$S$17,
IF(CT329&gt;='PAINEL E TARGET'!$T$18,'PAINEL E TARGET'!$S$18,'PAINEL E TARGET'!$S$19))))))))</f>
        <v>Não elegível</v>
      </c>
      <c r="CV329" s="17">
        <f>IFERROR(VLOOKUP($BW329,'PAINEL E TARGET'!$G$1:$Q$99,6,0),0)</f>
        <v>0.2</v>
      </c>
      <c r="CW329" s="17">
        <f>VLOOKUP(CU329,'PAINEL E TARGET'!$S$10:$U$19,3,0)</f>
        <v>0</v>
      </c>
      <c r="CX329" s="16">
        <f t="shared" si="210"/>
        <v>0</v>
      </c>
      <c r="CY329" s="17">
        <f t="shared" si="196"/>
        <v>0.77800000000000002</v>
      </c>
      <c r="CZ329" s="33" t="str">
        <f>IF(CY329&gt;='PAINEL E TARGET'!$T$11,'PAINEL E TARGET'!$S$11,
IF(CY329&gt;='PAINEL E TARGET'!$T$12,'PAINEL E TARGET'!$S$12,
IF(CY329&gt;='PAINEL E TARGET'!$T$13,'PAINEL E TARGET'!$S$13,
IF(CY329&gt;='PAINEL E TARGET'!$T$14,'PAINEL E TARGET'!$S$14,
IF(CY329&gt;='PAINEL E TARGET'!$T$15,'PAINEL E TARGET'!$S$15,
IF(CY329&gt;='PAINEL E TARGET'!$T$16,'PAINEL E TARGET'!$S$16,
IF(CY329&gt;='PAINEL E TARGET'!$T$17,'PAINEL E TARGET'!$S$17,
IF(CY329&gt;='PAINEL E TARGET'!$T$18,'PAINEL E TARGET'!$S$18,'PAINEL E TARGET'!$S$19))))))))</f>
        <v>Não elegível</v>
      </c>
      <c r="DA329" s="17">
        <f>IFERROR(VLOOKUP($BW329,'PAINEL E TARGET'!$G$1:$Q$99,7,0),0)</f>
        <v>0.15</v>
      </c>
      <c r="DB329" s="17">
        <f>VLOOKUP(CZ329,'PAINEL E TARGET'!$S$10:$U$19,3,0)</f>
        <v>0</v>
      </c>
      <c r="DC329" s="16">
        <f t="shared" si="211"/>
        <v>0</v>
      </c>
      <c r="DD329" s="17">
        <f t="shared" si="197"/>
        <v>0.95</v>
      </c>
      <c r="DE329" s="33" t="str">
        <f>IF(DD329&gt;='PAINEL E TARGET'!$T$11,'PAINEL E TARGET'!$S$11,
IF(DD329&gt;='PAINEL E TARGET'!$T$12,'PAINEL E TARGET'!$S$12,
IF(DD329&gt;='PAINEL E TARGET'!$T$13,'PAINEL E TARGET'!$S$13,
IF(DD329&gt;='PAINEL E TARGET'!$T$14,'PAINEL E TARGET'!$S$14,
IF(DD329&gt;='PAINEL E TARGET'!$T$15,'PAINEL E TARGET'!$S$15,
IF(DD329&gt;='PAINEL E TARGET'!$T$16,'PAINEL E TARGET'!$S$16,
IF(DD329&gt;='PAINEL E TARGET'!$T$17,'PAINEL E TARGET'!$S$17,
IF(DD329&gt;='PAINEL E TARGET'!$T$18,'PAINEL E TARGET'!$S$18,'PAINEL E TARGET'!$S$19))))))))</f>
        <v>1. Fx de 90% a 99,9%</v>
      </c>
      <c r="DF329" s="17">
        <f>IFERROR(VLOOKUP($BW329,'PAINEL E TARGET'!$G$1:$Q$99,8,0),0)</f>
        <v>0.1</v>
      </c>
      <c r="DG329" s="17">
        <f>VLOOKUP(DE329,'PAINEL E TARGET'!$S$10:$U$19,3,0)</f>
        <v>0.5</v>
      </c>
      <c r="DH329" s="16">
        <f t="shared" si="212"/>
        <v>120</v>
      </c>
      <c r="DI329" s="17">
        <f t="shared" si="198"/>
        <v>0.57799999999999996</v>
      </c>
      <c r="DJ329" s="33" t="str">
        <f>IF(DI329&gt;='PAINEL E TARGET'!$T$11,'PAINEL E TARGET'!$S$11,
IF(DI329&gt;='PAINEL E TARGET'!$T$12,'PAINEL E TARGET'!$S$12,
IF(DI329&gt;='PAINEL E TARGET'!$T$13,'PAINEL E TARGET'!$S$13,
IF(DI329&gt;='PAINEL E TARGET'!$T$14,'PAINEL E TARGET'!$S$14,
IF(DI329&gt;='PAINEL E TARGET'!$T$15,'PAINEL E TARGET'!$S$15,
IF(DI329&gt;='PAINEL E TARGET'!$T$16,'PAINEL E TARGET'!$S$16,
IF(DI329&gt;='PAINEL E TARGET'!$T$17,'PAINEL E TARGET'!$S$17,
IF(DI329&gt;='PAINEL E TARGET'!$T$18,'PAINEL E TARGET'!$S$18,'PAINEL E TARGET'!$S$19))))))))</f>
        <v>Não elegível</v>
      </c>
      <c r="DK329" s="17">
        <f>IFERROR(VLOOKUP($BW329,'PAINEL E TARGET'!$G$1:$Q$99,9,0),0)</f>
        <v>0.05</v>
      </c>
      <c r="DL329" s="17">
        <f>VLOOKUP(DJ329,'PAINEL E TARGET'!$S$10:$U$19,3,0)</f>
        <v>0</v>
      </c>
      <c r="DM329" s="16">
        <f t="shared" si="213"/>
        <v>0</v>
      </c>
      <c r="DN329" s="17">
        <f t="shared" si="199"/>
        <v>0.73299999999999998</v>
      </c>
      <c r="DO329" s="33" t="str">
        <f>IF(DN329&gt;='PAINEL E TARGET'!$T$11,'PAINEL E TARGET'!$S$11,
IF(DN329&gt;='PAINEL E TARGET'!$T$12,'PAINEL E TARGET'!$S$12,
IF(DN329&gt;='PAINEL E TARGET'!$T$13,'PAINEL E TARGET'!$S$13,
IF(DN329&gt;='PAINEL E TARGET'!$T$14,'PAINEL E TARGET'!$S$14,
IF(DN329&gt;='PAINEL E TARGET'!$T$15,'PAINEL E TARGET'!$S$15,
IF(DN329&gt;='PAINEL E TARGET'!$T$16,'PAINEL E TARGET'!$S$16,
IF(DN329&gt;='PAINEL E TARGET'!$T$17,'PAINEL E TARGET'!$S$17,
IF(DN329&gt;='PAINEL E TARGET'!$T$18,'PAINEL E TARGET'!$S$18,'PAINEL E TARGET'!$S$19))))))))</f>
        <v>Não elegível</v>
      </c>
      <c r="DP329" s="17">
        <f>IFERROR(VLOOKUP($BW329,'PAINEL E TARGET'!$G$1:$Q$99,10,0),0)</f>
        <v>0</v>
      </c>
      <c r="DQ329" s="17">
        <f>VLOOKUP(DO329,'PAINEL E TARGET'!$S$10:$U$19,3,0)</f>
        <v>0</v>
      </c>
      <c r="DR329" s="16">
        <f t="shared" si="214"/>
        <v>0</v>
      </c>
      <c r="DS329" s="17">
        <f t="shared" si="200"/>
        <v>1</v>
      </c>
      <c r="DT329" s="16">
        <f>IF(DS329&gt;=1,VLOOKUP(BO329,'PAINEL E TARGET'!$S$1:$W$8,5,0),0)</f>
        <v>240</v>
      </c>
      <c r="DU329" s="16">
        <f t="shared" si="215"/>
        <v>360</v>
      </c>
    </row>
    <row r="330" spans="2:125" s="32" customFormat="1" x14ac:dyDescent="0.2">
      <c r="B330" s="44">
        <v>43541</v>
      </c>
      <c r="C330" s="65">
        <v>1135</v>
      </c>
      <c r="D330" s="66" t="s">
        <v>334</v>
      </c>
      <c r="E330" s="65">
        <v>511</v>
      </c>
      <c r="F330" s="65" t="s">
        <v>944</v>
      </c>
      <c r="G330" s="67">
        <v>2297531.316312701</v>
      </c>
      <c r="H330" s="67">
        <v>1354636.6648161276</v>
      </c>
      <c r="I330" s="67">
        <v>1001592.3700000001</v>
      </c>
      <c r="J330" s="68">
        <v>0.73938082145144934</v>
      </c>
      <c r="K330" s="67">
        <v>367258.04917081067</v>
      </c>
      <c r="L330" s="67">
        <v>809628.52410382964</v>
      </c>
      <c r="M330" s="67">
        <v>301864.40999999997</v>
      </c>
      <c r="N330" s="67">
        <v>634690.15</v>
      </c>
      <c r="O330" s="67">
        <v>2013882.3962669121</v>
      </c>
      <c r="P330" s="67" t="s">
        <v>1082</v>
      </c>
      <c r="Q330" s="67" t="s">
        <v>1082</v>
      </c>
      <c r="R330" s="67">
        <v>0</v>
      </c>
      <c r="S330" s="67">
        <v>0</v>
      </c>
      <c r="T330" s="68">
        <v>9.9289746908116955E-2</v>
      </c>
      <c r="U330" s="68">
        <v>8.4468810872054267E-2</v>
      </c>
      <c r="V330" s="68">
        <v>0.85073044803127529</v>
      </c>
      <c r="W330" s="67">
        <v>116852.77</v>
      </c>
      <c r="X330" s="67">
        <v>79109.649999999994</v>
      </c>
      <c r="Y330" s="68">
        <v>0.67700277879591553</v>
      </c>
      <c r="Z330" s="68">
        <v>0.14935014468805782</v>
      </c>
      <c r="AA330" s="68">
        <v>0.13468439041074126</v>
      </c>
      <c r="AB330" s="68">
        <v>0.90180287867850151</v>
      </c>
      <c r="AC330" s="67">
        <v>175768.18</v>
      </c>
      <c r="AD330" s="67">
        <v>126139.28</v>
      </c>
      <c r="AE330" s="68">
        <v>0.71764570811394879</v>
      </c>
      <c r="AF330" s="43">
        <v>80</v>
      </c>
      <c r="AG330" s="43">
        <v>60</v>
      </c>
      <c r="AH330" s="43">
        <v>28</v>
      </c>
      <c r="AI330" s="43">
        <v>19</v>
      </c>
      <c r="AJ330" s="67">
        <v>72587.639999999985</v>
      </c>
      <c r="AK330" s="67">
        <v>48203.6</v>
      </c>
      <c r="AL330" s="68">
        <v>0.66407448981672379</v>
      </c>
      <c r="AM330" s="67">
        <v>12844.009999999998</v>
      </c>
      <c r="AN330" s="67">
        <v>7582.1</v>
      </c>
      <c r="AO330" s="68">
        <v>0.59032186988331536</v>
      </c>
      <c r="AP330" s="67">
        <v>3546.15</v>
      </c>
      <c r="AQ330" s="67">
        <v>2261.8999999999996</v>
      </c>
      <c r="AR330" s="68">
        <v>0.63784667879249313</v>
      </c>
      <c r="AS330" s="67">
        <v>27874.97</v>
      </c>
      <c r="AT330" s="67">
        <v>21062.05</v>
      </c>
      <c r="AU330" s="68">
        <v>0.75559005085924746</v>
      </c>
      <c r="AV330" s="43">
        <v>1131.68</v>
      </c>
      <c r="AW330" s="43">
        <v>799.85</v>
      </c>
      <c r="AX330" s="69">
        <v>0.7067810688533861</v>
      </c>
      <c r="AY330" s="43">
        <v>367258.04917081067</v>
      </c>
      <c r="AZ330" s="43">
        <v>301864.40999999997</v>
      </c>
      <c r="BA330" s="43">
        <v>35291.016573173154</v>
      </c>
      <c r="BB330" s="43">
        <v>27995.019999999997</v>
      </c>
      <c r="BC330" s="43">
        <v>628657.36649625725</v>
      </c>
      <c r="BD330" s="43">
        <v>60699.768703066962</v>
      </c>
      <c r="BE330" s="43">
        <v>200806.29999999996</v>
      </c>
      <c r="BF330" s="43">
        <v>302050.03000000003</v>
      </c>
      <c r="BG330" s="43">
        <v>1950.13</v>
      </c>
      <c r="BH330" s="43">
        <v>53</v>
      </c>
      <c r="BI330" s="44">
        <v>43173</v>
      </c>
      <c r="BJ330" s="44">
        <v>43541</v>
      </c>
      <c r="BK330" s="44">
        <v>43172</v>
      </c>
      <c r="BL330" s="43">
        <f t="shared" si="201"/>
        <v>1001592.3700000001</v>
      </c>
      <c r="BM330" s="43">
        <f t="shared" si="202"/>
        <v>936554.56</v>
      </c>
      <c r="BO330" s="16" t="str">
        <f>IFERROR(VLOOKUP($C330,'PORTE LOJA'!A:B,2,0),"PORTE 1")</f>
        <v>PORTE 4</v>
      </c>
      <c r="BP330" s="16">
        <f>VLOOKUP(BO330,'PAINEL E TARGET'!$S$1:$W$8,3,0)</f>
        <v>3000</v>
      </c>
      <c r="BQ330" s="16">
        <f t="shared" si="180"/>
        <v>1</v>
      </c>
      <c r="BR330" s="16">
        <f t="shared" si="181"/>
        <v>1</v>
      </c>
      <c r="BS330" s="16">
        <f t="shared" si="182"/>
        <v>1</v>
      </c>
      <c r="BT330" s="16">
        <f t="shared" si="183"/>
        <v>1</v>
      </c>
      <c r="BU330" s="16">
        <f t="shared" si="184"/>
        <v>1</v>
      </c>
      <c r="BV330" s="16">
        <f t="shared" si="185"/>
        <v>1</v>
      </c>
      <c r="BW330" s="17" t="str">
        <f t="shared" si="203"/>
        <v>111111</v>
      </c>
      <c r="BY330" s="17">
        <f t="shared" si="186"/>
        <v>0.73899999999999999</v>
      </c>
      <c r="BZ330" s="17">
        <f t="shared" si="187"/>
        <v>0.79600000000000004</v>
      </c>
      <c r="CA330" s="17" t="str">
        <f t="shared" si="204"/>
        <v>Sem Retira</v>
      </c>
      <c r="CB330" s="17">
        <f t="shared" si="205"/>
        <v>0.79600000000000004</v>
      </c>
      <c r="CC330" s="33" t="str">
        <f>IF(CB330&gt;='PAINEL E TARGET'!$T$11,'PAINEL E TARGET'!$S$11,
IF(CB330&gt;='PAINEL E TARGET'!$T$12,'PAINEL E TARGET'!$S$12,
IF(CB330&gt;='PAINEL E TARGET'!$T$13,'PAINEL E TARGET'!$S$13,
IF(CB330&gt;='PAINEL E TARGET'!$T$14,'PAINEL E TARGET'!$S$14,
IF(CB330&gt;='PAINEL E TARGET'!$T$15,'PAINEL E TARGET'!$S$15,
IF(CB330&gt;='PAINEL E TARGET'!$T$16,'PAINEL E TARGET'!$S$16,
IF(CB330&gt;='PAINEL E TARGET'!$T$17,'PAINEL E TARGET'!$S$17,
IF(CB330&gt;='PAINEL E TARGET'!$T$18,'PAINEL E TARGET'!$S$18,'PAINEL E TARGET'!$S$19))))))))</f>
        <v>Não elegível</v>
      </c>
      <c r="CD330" s="17">
        <f>IFERROR(VLOOKUP($BW330,'PAINEL E TARGET'!$G$1:$Q$99,4,0),0)</f>
        <v>0.25</v>
      </c>
      <c r="CE330" s="17">
        <f>VLOOKUP(CC330,'PAINEL E TARGET'!$S$10:$U$19,3,0)</f>
        <v>0</v>
      </c>
      <c r="CF330" s="16">
        <f t="shared" si="206"/>
        <v>0</v>
      </c>
      <c r="CG330" s="17">
        <f t="shared" si="188"/>
        <v>0.66400000000000003</v>
      </c>
      <c r="CH330" s="17">
        <f t="shared" si="189"/>
        <v>0.59</v>
      </c>
      <c r="CI330" s="17">
        <f t="shared" si="190"/>
        <v>0.63800000000000001</v>
      </c>
      <c r="CJ330" s="17">
        <f t="shared" si="191"/>
        <v>0.75600000000000001</v>
      </c>
      <c r="CK330" s="17">
        <f t="shared" si="192"/>
        <v>0.70699999999999996</v>
      </c>
      <c r="CL330" s="17">
        <f t="shared" si="193"/>
        <v>0.67700000000000005</v>
      </c>
      <c r="CM330" s="16">
        <f t="shared" si="194"/>
        <v>2</v>
      </c>
      <c r="CN330" s="17" t="str">
        <f t="shared" si="207"/>
        <v>não ok</v>
      </c>
      <c r="CO330" s="17">
        <f t="shared" si="208"/>
        <v>0</v>
      </c>
      <c r="CP330" s="33" t="str">
        <f>IF(CO330&gt;='PAINEL E TARGET'!$T$11,'PAINEL E TARGET'!$S$11,
IF(CO330&gt;='PAINEL E TARGET'!$T$12,'PAINEL E TARGET'!$S$12,
IF(CO330&gt;='PAINEL E TARGET'!$T$13,'PAINEL E TARGET'!$S$13,
IF(CO330&gt;='PAINEL E TARGET'!$T$14,'PAINEL E TARGET'!$S$14,
IF(CO330&gt;='PAINEL E TARGET'!$T$15,'PAINEL E TARGET'!$S$15,
IF(CO330&gt;='PAINEL E TARGET'!$T$16,'PAINEL E TARGET'!$S$16,
IF(CO330&gt;='PAINEL E TARGET'!$T$17,'PAINEL E TARGET'!$S$17,
IF(CO330&gt;='PAINEL E TARGET'!$T$18,'PAINEL E TARGET'!$S$18,'PAINEL E TARGET'!$S$19))))))))</f>
        <v>Não elegível</v>
      </c>
      <c r="CQ330" s="17">
        <f>IFERROR(VLOOKUP($BW330,'PAINEL E TARGET'!$G$1:$Q$99,5,0),0)</f>
        <v>0.25</v>
      </c>
      <c r="CR330" s="17">
        <f>VLOOKUP(CP330,'PAINEL E TARGET'!$S$10:$U$19,3,0)</f>
        <v>0</v>
      </c>
      <c r="CS330" s="16">
        <f t="shared" si="209"/>
        <v>0</v>
      </c>
      <c r="CT330" s="17">
        <f t="shared" si="195"/>
        <v>0.71799999999999997</v>
      </c>
      <c r="CU330" s="33" t="str">
        <f>IF(CT330&gt;='PAINEL E TARGET'!$T$11,'PAINEL E TARGET'!$S$11,
IF(CT330&gt;='PAINEL E TARGET'!$T$12,'PAINEL E TARGET'!$S$12,
IF(CT330&gt;='PAINEL E TARGET'!$T$13,'PAINEL E TARGET'!$S$13,
IF(CT330&gt;='PAINEL E TARGET'!$T$14,'PAINEL E TARGET'!$S$14,
IF(CT330&gt;='PAINEL E TARGET'!$T$15,'PAINEL E TARGET'!$S$15,
IF(CT330&gt;='PAINEL E TARGET'!$T$16,'PAINEL E TARGET'!$S$16,
IF(CT330&gt;='PAINEL E TARGET'!$T$17,'PAINEL E TARGET'!$S$17,
IF(CT330&gt;='PAINEL E TARGET'!$T$18,'PAINEL E TARGET'!$S$18,'PAINEL E TARGET'!$S$19))))))))</f>
        <v>Não elegível</v>
      </c>
      <c r="CV330" s="17">
        <f>IFERROR(VLOOKUP($BW330,'PAINEL E TARGET'!$G$1:$Q$99,6,0),0)</f>
        <v>0.2</v>
      </c>
      <c r="CW330" s="17">
        <f>VLOOKUP(CU330,'PAINEL E TARGET'!$S$10:$U$19,3,0)</f>
        <v>0</v>
      </c>
      <c r="CX330" s="16">
        <f t="shared" si="210"/>
        <v>0</v>
      </c>
      <c r="CY330" s="17">
        <f t="shared" si="196"/>
        <v>0.82199999999999995</v>
      </c>
      <c r="CZ330" s="33" t="str">
        <f>IF(CY330&gt;='PAINEL E TARGET'!$T$11,'PAINEL E TARGET'!$S$11,
IF(CY330&gt;='PAINEL E TARGET'!$T$12,'PAINEL E TARGET'!$S$12,
IF(CY330&gt;='PAINEL E TARGET'!$T$13,'PAINEL E TARGET'!$S$13,
IF(CY330&gt;='PAINEL E TARGET'!$T$14,'PAINEL E TARGET'!$S$14,
IF(CY330&gt;='PAINEL E TARGET'!$T$15,'PAINEL E TARGET'!$S$15,
IF(CY330&gt;='PAINEL E TARGET'!$T$16,'PAINEL E TARGET'!$S$16,
IF(CY330&gt;='PAINEL E TARGET'!$T$17,'PAINEL E TARGET'!$S$17,
IF(CY330&gt;='PAINEL E TARGET'!$T$18,'PAINEL E TARGET'!$S$18,'PAINEL E TARGET'!$S$19))))))))</f>
        <v>Não elegível</v>
      </c>
      <c r="DA330" s="17">
        <f>IFERROR(VLOOKUP($BW330,'PAINEL E TARGET'!$G$1:$Q$99,7,0),0)</f>
        <v>0.15</v>
      </c>
      <c r="DB330" s="17">
        <f>VLOOKUP(CZ330,'PAINEL E TARGET'!$S$10:$U$19,3,0)</f>
        <v>0</v>
      </c>
      <c r="DC330" s="16">
        <f t="shared" si="211"/>
        <v>0</v>
      </c>
      <c r="DD330" s="17">
        <f t="shared" si="197"/>
        <v>0.79300000000000004</v>
      </c>
      <c r="DE330" s="33" t="str">
        <f>IF(DD330&gt;='PAINEL E TARGET'!$T$11,'PAINEL E TARGET'!$S$11,
IF(DD330&gt;='PAINEL E TARGET'!$T$12,'PAINEL E TARGET'!$S$12,
IF(DD330&gt;='PAINEL E TARGET'!$T$13,'PAINEL E TARGET'!$S$13,
IF(DD330&gt;='PAINEL E TARGET'!$T$14,'PAINEL E TARGET'!$S$14,
IF(DD330&gt;='PAINEL E TARGET'!$T$15,'PAINEL E TARGET'!$S$15,
IF(DD330&gt;='PAINEL E TARGET'!$T$16,'PAINEL E TARGET'!$S$16,
IF(DD330&gt;='PAINEL E TARGET'!$T$17,'PAINEL E TARGET'!$S$17,
IF(DD330&gt;='PAINEL E TARGET'!$T$18,'PAINEL E TARGET'!$S$18,'PAINEL E TARGET'!$S$19))))))))</f>
        <v>Não elegível</v>
      </c>
      <c r="DF330" s="17">
        <f>IFERROR(VLOOKUP($BW330,'PAINEL E TARGET'!$G$1:$Q$99,8,0),0)</f>
        <v>0.1</v>
      </c>
      <c r="DG330" s="17">
        <f>VLOOKUP(DE330,'PAINEL E TARGET'!$S$10:$U$19,3,0)</f>
        <v>0</v>
      </c>
      <c r="DH330" s="16">
        <f t="shared" si="212"/>
        <v>0</v>
      </c>
      <c r="DI330" s="17">
        <f t="shared" si="198"/>
        <v>0.67900000000000005</v>
      </c>
      <c r="DJ330" s="33" t="str">
        <f>IF(DI330&gt;='PAINEL E TARGET'!$T$11,'PAINEL E TARGET'!$S$11,
IF(DI330&gt;='PAINEL E TARGET'!$T$12,'PAINEL E TARGET'!$S$12,
IF(DI330&gt;='PAINEL E TARGET'!$T$13,'PAINEL E TARGET'!$S$13,
IF(DI330&gt;='PAINEL E TARGET'!$T$14,'PAINEL E TARGET'!$S$14,
IF(DI330&gt;='PAINEL E TARGET'!$T$15,'PAINEL E TARGET'!$S$15,
IF(DI330&gt;='PAINEL E TARGET'!$T$16,'PAINEL E TARGET'!$S$16,
IF(DI330&gt;='PAINEL E TARGET'!$T$17,'PAINEL E TARGET'!$S$17,
IF(DI330&gt;='PAINEL E TARGET'!$T$18,'PAINEL E TARGET'!$S$18,'PAINEL E TARGET'!$S$19))))))))</f>
        <v>Não elegível</v>
      </c>
      <c r="DK330" s="17">
        <f>IFERROR(VLOOKUP($BW330,'PAINEL E TARGET'!$G$1:$Q$99,9,0),0)</f>
        <v>0.05</v>
      </c>
      <c r="DL330" s="17">
        <f>VLOOKUP(DJ330,'PAINEL E TARGET'!$S$10:$U$19,3,0)</f>
        <v>0</v>
      </c>
      <c r="DM330" s="16">
        <f t="shared" si="213"/>
        <v>0</v>
      </c>
      <c r="DN330" s="17">
        <f t="shared" si="199"/>
        <v>0.70699999999999996</v>
      </c>
      <c r="DO330" s="33" t="str">
        <f>IF(DN330&gt;='PAINEL E TARGET'!$T$11,'PAINEL E TARGET'!$S$11,
IF(DN330&gt;='PAINEL E TARGET'!$T$12,'PAINEL E TARGET'!$S$12,
IF(DN330&gt;='PAINEL E TARGET'!$T$13,'PAINEL E TARGET'!$S$13,
IF(DN330&gt;='PAINEL E TARGET'!$T$14,'PAINEL E TARGET'!$S$14,
IF(DN330&gt;='PAINEL E TARGET'!$T$15,'PAINEL E TARGET'!$S$15,
IF(DN330&gt;='PAINEL E TARGET'!$T$16,'PAINEL E TARGET'!$S$16,
IF(DN330&gt;='PAINEL E TARGET'!$T$17,'PAINEL E TARGET'!$S$17,
IF(DN330&gt;='PAINEL E TARGET'!$T$18,'PAINEL E TARGET'!$S$18,'PAINEL E TARGET'!$S$19))))))))</f>
        <v>Não elegível</v>
      </c>
      <c r="DP330" s="17">
        <f>IFERROR(VLOOKUP($BW330,'PAINEL E TARGET'!$G$1:$Q$99,10,0),0)</f>
        <v>0</v>
      </c>
      <c r="DQ330" s="17">
        <f>VLOOKUP(DO330,'PAINEL E TARGET'!$S$10:$U$19,3,0)</f>
        <v>0</v>
      </c>
      <c r="DR330" s="16">
        <f t="shared" si="214"/>
        <v>0</v>
      </c>
      <c r="DS330" s="17">
        <f t="shared" si="200"/>
        <v>0.75</v>
      </c>
      <c r="DT330" s="16">
        <f>IF(DS330&gt;=1,VLOOKUP(BO330,'PAINEL E TARGET'!$S$1:$W$8,5,0),0)</f>
        <v>0</v>
      </c>
      <c r="DU330" s="16">
        <f t="shared" si="215"/>
        <v>0</v>
      </c>
    </row>
    <row r="331" spans="2:125" s="32" customFormat="1" x14ac:dyDescent="0.2">
      <c r="B331" s="44">
        <v>43541</v>
      </c>
      <c r="C331" s="65">
        <v>1136</v>
      </c>
      <c r="D331" s="66" t="s">
        <v>335</v>
      </c>
      <c r="E331" s="65">
        <v>116</v>
      </c>
      <c r="F331" s="65" t="s">
        <v>1018</v>
      </c>
      <c r="G331" s="67">
        <v>2671479.1499008904</v>
      </c>
      <c r="H331" s="67">
        <v>1629600.946593221</v>
      </c>
      <c r="I331" s="67">
        <v>1465928.2899999998</v>
      </c>
      <c r="J331" s="68">
        <v>0.89956273838979484</v>
      </c>
      <c r="K331" s="67">
        <v>207665.60367782641</v>
      </c>
      <c r="L331" s="67">
        <v>1232370.4921529237</v>
      </c>
      <c r="M331" s="67">
        <v>223442.67</v>
      </c>
      <c r="N331" s="67">
        <v>1163539.8799999999</v>
      </c>
      <c r="O331" s="67">
        <v>2370141.7753948448</v>
      </c>
      <c r="P331" s="67">
        <v>6099.4678796143035</v>
      </c>
      <c r="Q331" s="67">
        <v>0</v>
      </c>
      <c r="R331" s="67">
        <v>0</v>
      </c>
      <c r="S331" s="67">
        <v>0</v>
      </c>
      <c r="T331" s="68">
        <v>0.1042807451077228</v>
      </c>
      <c r="U331" s="68">
        <v>0.10873448263642536</v>
      </c>
      <c r="V331" s="68">
        <v>1.0427091072671357</v>
      </c>
      <c r="W331" s="67">
        <v>149531.97999999998</v>
      </c>
      <c r="X331" s="67">
        <v>150812.82999999999</v>
      </c>
      <c r="Y331" s="68">
        <v>1.0085657262078653</v>
      </c>
      <c r="Z331" s="68">
        <v>0.22216713936981877</v>
      </c>
      <c r="AA331" s="68">
        <v>0.2150383218592043</v>
      </c>
      <c r="AB331" s="68">
        <v>0.96791236754978482</v>
      </c>
      <c r="AC331" s="67">
        <v>319928.7</v>
      </c>
      <c r="AD331" s="67">
        <v>298254.39999999991</v>
      </c>
      <c r="AE331" s="68">
        <v>0.93225271755863071</v>
      </c>
      <c r="AF331" s="43">
        <v>80</v>
      </c>
      <c r="AG331" s="43">
        <v>68</v>
      </c>
      <c r="AH331" s="43">
        <v>48</v>
      </c>
      <c r="AI331" s="43">
        <v>68</v>
      </c>
      <c r="AJ331" s="67">
        <v>71779.579999999987</v>
      </c>
      <c r="AK331" s="67">
        <v>62049</v>
      </c>
      <c r="AL331" s="68">
        <v>0.86443804770103161</v>
      </c>
      <c r="AM331" s="67">
        <v>17096.21</v>
      </c>
      <c r="AN331" s="67">
        <v>14546.360000000004</v>
      </c>
      <c r="AO331" s="68">
        <v>0.85085290833465455</v>
      </c>
      <c r="AP331" s="67">
        <v>5345.8799999999992</v>
      </c>
      <c r="AQ331" s="67">
        <v>3201.8899999999994</v>
      </c>
      <c r="AR331" s="68">
        <v>0.59894535604989263</v>
      </c>
      <c r="AS331" s="67">
        <v>55310.310000000005</v>
      </c>
      <c r="AT331" s="67">
        <v>71015.58</v>
      </c>
      <c r="AU331" s="68">
        <v>1.2839483271744454</v>
      </c>
      <c r="AV331" s="43">
        <v>3769.3</v>
      </c>
      <c r="AW331" s="43">
        <v>2629.51</v>
      </c>
      <c r="AX331" s="69">
        <v>0.69761228875388004</v>
      </c>
      <c r="AY331" s="43">
        <v>207665.60367782641</v>
      </c>
      <c r="AZ331" s="43">
        <v>223442.67000000004</v>
      </c>
      <c r="BA331" s="43">
        <v>52918.742743476134</v>
      </c>
      <c r="BB331" s="43">
        <v>76216.180000000008</v>
      </c>
      <c r="BC331" s="43">
        <v>341600.66226240533</v>
      </c>
      <c r="BD331" s="43">
        <v>87324.49285064236</v>
      </c>
      <c r="BE331" s="43">
        <v>247332.71999999997</v>
      </c>
      <c r="BF331" s="43">
        <v>529260.35000000009</v>
      </c>
      <c r="BG331" s="43">
        <v>6238.1799999999985</v>
      </c>
      <c r="BH331" s="43">
        <v>81</v>
      </c>
      <c r="BI331" s="44">
        <v>43173</v>
      </c>
      <c r="BJ331" s="44">
        <v>43541</v>
      </c>
      <c r="BK331" s="44">
        <v>43172</v>
      </c>
      <c r="BL331" s="43">
        <f t="shared" si="201"/>
        <v>1465928.2899999998</v>
      </c>
      <c r="BM331" s="43">
        <f t="shared" si="202"/>
        <v>1386982.5499999998</v>
      </c>
      <c r="BO331" s="16" t="str">
        <f>IFERROR(VLOOKUP($C331,'PORTE LOJA'!A:B,2,0),"PORTE 1")</f>
        <v>PORTE 4</v>
      </c>
      <c r="BP331" s="16">
        <f>VLOOKUP(BO331,'PAINEL E TARGET'!$S$1:$W$8,3,0)</f>
        <v>3000</v>
      </c>
      <c r="BQ331" s="16">
        <f t="shared" si="180"/>
        <v>1</v>
      </c>
      <c r="BR331" s="16">
        <f t="shared" si="181"/>
        <v>1</v>
      </c>
      <c r="BS331" s="16">
        <f t="shared" si="182"/>
        <v>1</v>
      </c>
      <c r="BT331" s="16">
        <f t="shared" si="183"/>
        <v>1</v>
      </c>
      <c r="BU331" s="16">
        <f t="shared" si="184"/>
        <v>1</v>
      </c>
      <c r="BV331" s="16">
        <f t="shared" si="185"/>
        <v>1</v>
      </c>
      <c r="BW331" s="17" t="str">
        <f t="shared" si="203"/>
        <v>111111</v>
      </c>
      <c r="BY331" s="17">
        <f t="shared" si="186"/>
        <v>0.9</v>
      </c>
      <c r="BZ331" s="17">
        <f t="shared" si="187"/>
        <v>0.96299999999999997</v>
      </c>
      <c r="CA331" s="17" t="str">
        <f t="shared" si="204"/>
        <v>Sem Retira</v>
      </c>
      <c r="CB331" s="17">
        <f t="shared" si="205"/>
        <v>0.96299999999999997</v>
      </c>
      <c r="CC331" s="33" t="str">
        <f>IF(CB331&gt;='PAINEL E TARGET'!$T$11,'PAINEL E TARGET'!$S$11,
IF(CB331&gt;='PAINEL E TARGET'!$T$12,'PAINEL E TARGET'!$S$12,
IF(CB331&gt;='PAINEL E TARGET'!$T$13,'PAINEL E TARGET'!$S$13,
IF(CB331&gt;='PAINEL E TARGET'!$T$14,'PAINEL E TARGET'!$S$14,
IF(CB331&gt;='PAINEL E TARGET'!$T$15,'PAINEL E TARGET'!$S$15,
IF(CB331&gt;='PAINEL E TARGET'!$T$16,'PAINEL E TARGET'!$S$16,
IF(CB331&gt;='PAINEL E TARGET'!$T$17,'PAINEL E TARGET'!$S$17,
IF(CB331&gt;='PAINEL E TARGET'!$T$18,'PAINEL E TARGET'!$S$18,'PAINEL E TARGET'!$S$19))))))))</f>
        <v>1. Fx de 90% a 99,9%</v>
      </c>
      <c r="CD331" s="17">
        <f>IFERROR(VLOOKUP($BW331,'PAINEL E TARGET'!$G$1:$Q$99,4,0),0)</f>
        <v>0.25</v>
      </c>
      <c r="CE331" s="17">
        <f>VLOOKUP(CC331,'PAINEL E TARGET'!$S$10:$U$19,3,0)</f>
        <v>0.5</v>
      </c>
      <c r="CF331" s="16">
        <f t="shared" si="206"/>
        <v>375</v>
      </c>
      <c r="CG331" s="17">
        <f t="shared" si="188"/>
        <v>0.86399999999999999</v>
      </c>
      <c r="CH331" s="17">
        <f t="shared" si="189"/>
        <v>0.85099999999999998</v>
      </c>
      <c r="CI331" s="17">
        <f t="shared" si="190"/>
        <v>0.59899999999999998</v>
      </c>
      <c r="CJ331" s="17">
        <f t="shared" si="191"/>
        <v>1.284</v>
      </c>
      <c r="CK331" s="17">
        <f t="shared" si="192"/>
        <v>0.69799999999999995</v>
      </c>
      <c r="CL331" s="17">
        <f t="shared" si="193"/>
        <v>1.0089999999999999</v>
      </c>
      <c r="CM331" s="16">
        <f t="shared" si="194"/>
        <v>3</v>
      </c>
      <c r="CN331" s="17" t="str">
        <f t="shared" si="207"/>
        <v>não ok</v>
      </c>
      <c r="CO331" s="17">
        <f t="shared" si="208"/>
        <v>0</v>
      </c>
      <c r="CP331" s="33" t="str">
        <f>IF(CO331&gt;='PAINEL E TARGET'!$T$11,'PAINEL E TARGET'!$S$11,
IF(CO331&gt;='PAINEL E TARGET'!$T$12,'PAINEL E TARGET'!$S$12,
IF(CO331&gt;='PAINEL E TARGET'!$T$13,'PAINEL E TARGET'!$S$13,
IF(CO331&gt;='PAINEL E TARGET'!$T$14,'PAINEL E TARGET'!$S$14,
IF(CO331&gt;='PAINEL E TARGET'!$T$15,'PAINEL E TARGET'!$S$15,
IF(CO331&gt;='PAINEL E TARGET'!$T$16,'PAINEL E TARGET'!$S$16,
IF(CO331&gt;='PAINEL E TARGET'!$T$17,'PAINEL E TARGET'!$S$17,
IF(CO331&gt;='PAINEL E TARGET'!$T$18,'PAINEL E TARGET'!$S$18,'PAINEL E TARGET'!$S$19))))))))</f>
        <v>Não elegível</v>
      </c>
      <c r="CQ331" s="17">
        <f>IFERROR(VLOOKUP($BW331,'PAINEL E TARGET'!$G$1:$Q$99,5,0),0)</f>
        <v>0.25</v>
      </c>
      <c r="CR331" s="17">
        <f>VLOOKUP(CP331,'PAINEL E TARGET'!$S$10:$U$19,3,0)</f>
        <v>0</v>
      </c>
      <c r="CS331" s="16">
        <f t="shared" si="209"/>
        <v>0</v>
      </c>
      <c r="CT331" s="17">
        <f t="shared" si="195"/>
        <v>0.93200000000000005</v>
      </c>
      <c r="CU331" s="33" t="str">
        <f>IF(CT331&gt;='PAINEL E TARGET'!$T$11,'PAINEL E TARGET'!$S$11,
IF(CT331&gt;='PAINEL E TARGET'!$T$12,'PAINEL E TARGET'!$S$12,
IF(CT331&gt;='PAINEL E TARGET'!$T$13,'PAINEL E TARGET'!$S$13,
IF(CT331&gt;='PAINEL E TARGET'!$T$14,'PAINEL E TARGET'!$S$14,
IF(CT331&gt;='PAINEL E TARGET'!$T$15,'PAINEL E TARGET'!$S$15,
IF(CT331&gt;='PAINEL E TARGET'!$T$16,'PAINEL E TARGET'!$S$16,
IF(CT331&gt;='PAINEL E TARGET'!$T$17,'PAINEL E TARGET'!$S$17,
IF(CT331&gt;='PAINEL E TARGET'!$T$18,'PAINEL E TARGET'!$S$18,'PAINEL E TARGET'!$S$19))))))))</f>
        <v>1. Fx de 90% a 99,9%</v>
      </c>
      <c r="CV331" s="17">
        <f>IFERROR(VLOOKUP($BW331,'PAINEL E TARGET'!$G$1:$Q$99,6,0),0)</f>
        <v>0.2</v>
      </c>
      <c r="CW331" s="17">
        <f>VLOOKUP(CU331,'PAINEL E TARGET'!$S$10:$U$19,3,0)</f>
        <v>0.5</v>
      </c>
      <c r="CX331" s="16">
        <f t="shared" si="210"/>
        <v>300</v>
      </c>
      <c r="CY331" s="17">
        <f t="shared" si="196"/>
        <v>1.0760000000000001</v>
      </c>
      <c r="CZ331" s="33" t="str">
        <f>IF(CY331&gt;='PAINEL E TARGET'!$T$11,'PAINEL E TARGET'!$S$11,
IF(CY331&gt;='PAINEL E TARGET'!$T$12,'PAINEL E TARGET'!$S$12,
IF(CY331&gt;='PAINEL E TARGET'!$T$13,'PAINEL E TARGET'!$S$13,
IF(CY331&gt;='PAINEL E TARGET'!$T$14,'PAINEL E TARGET'!$S$14,
IF(CY331&gt;='PAINEL E TARGET'!$T$15,'PAINEL E TARGET'!$S$15,
IF(CY331&gt;='PAINEL E TARGET'!$T$16,'PAINEL E TARGET'!$S$16,
IF(CY331&gt;='PAINEL E TARGET'!$T$17,'PAINEL E TARGET'!$S$17,
IF(CY331&gt;='PAINEL E TARGET'!$T$18,'PAINEL E TARGET'!$S$18,'PAINEL E TARGET'!$S$19))))))))</f>
        <v>3. Fx de 105% a 109,9%</v>
      </c>
      <c r="DA331" s="17">
        <f>IFERROR(VLOOKUP($BW331,'PAINEL E TARGET'!$G$1:$Q$99,7,0),0)</f>
        <v>0.15</v>
      </c>
      <c r="DB331" s="17">
        <f>VLOOKUP(CZ331,'PAINEL E TARGET'!$S$10:$U$19,3,0)</f>
        <v>1.1000000000000001</v>
      </c>
      <c r="DC331" s="16">
        <f t="shared" si="211"/>
        <v>495</v>
      </c>
      <c r="DD331" s="17">
        <f t="shared" si="197"/>
        <v>1.44</v>
      </c>
      <c r="DE331" s="33" t="str">
        <f>IF(DD331&gt;='PAINEL E TARGET'!$T$11,'PAINEL E TARGET'!$S$11,
IF(DD331&gt;='PAINEL E TARGET'!$T$12,'PAINEL E TARGET'!$S$12,
IF(DD331&gt;='PAINEL E TARGET'!$T$13,'PAINEL E TARGET'!$S$13,
IF(DD331&gt;='PAINEL E TARGET'!$T$14,'PAINEL E TARGET'!$S$14,
IF(DD331&gt;='PAINEL E TARGET'!$T$15,'PAINEL E TARGET'!$S$15,
IF(DD331&gt;='PAINEL E TARGET'!$T$16,'PAINEL E TARGET'!$S$16,
IF(DD331&gt;='PAINEL E TARGET'!$T$17,'PAINEL E TARGET'!$S$17,
IF(DD331&gt;='PAINEL E TARGET'!$T$18,'PAINEL E TARGET'!$S$18,'PAINEL E TARGET'!$S$19))))))))</f>
        <v>8. Fx de 130% ou mais</v>
      </c>
      <c r="DF331" s="17">
        <f>IFERROR(VLOOKUP($BW331,'PAINEL E TARGET'!$G$1:$Q$99,8,0),0)</f>
        <v>0.1</v>
      </c>
      <c r="DG331" s="17">
        <f>VLOOKUP(DE331,'PAINEL E TARGET'!$S$10:$U$19,3,0)</f>
        <v>1.6</v>
      </c>
      <c r="DH331" s="16">
        <f t="shared" si="212"/>
        <v>480.00000000000011</v>
      </c>
      <c r="DI331" s="17">
        <f t="shared" si="198"/>
        <v>1.417</v>
      </c>
      <c r="DJ331" s="33" t="str">
        <f>IF(DI331&gt;='PAINEL E TARGET'!$T$11,'PAINEL E TARGET'!$S$11,
IF(DI331&gt;='PAINEL E TARGET'!$T$12,'PAINEL E TARGET'!$S$12,
IF(DI331&gt;='PAINEL E TARGET'!$T$13,'PAINEL E TARGET'!$S$13,
IF(DI331&gt;='PAINEL E TARGET'!$T$14,'PAINEL E TARGET'!$S$14,
IF(DI331&gt;='PAINEL E TARGET'!$T$15,'PAINEL E TARGET'!$S$15,
IF(DI331&gt;='PAINEL E TARGET'!$T$16,'PAINEL E TARGET'!$S$16,
IF(DI331&gt;='PAINEL E TARGET'!$T$17,'PAINEL E TARGET'!$S$17,
IF(DI331&gt;='PAINEL E TARGET'!$T$18,'PAINEL E TARGET'!$S$18,'PAINEL E TARGET'!$S$19))))))))</f>
        <v>8. Fx de 130% ou mais</v>
      </c>
      <c r="DK331" s="17">
        <f>IFERROR(VLOOKUP($BW331,'PAINEL E TARGET'!$G$1:$Q$99,9,0),0)</f>
        <v>0.05</v>
      </c>
      <c r="DL331" s="17">
        <f>VLOOKUP(DJ331,'PAINEL E TARGET'!$S$10:$U$19,3,0)</f>
        <v>1.6</v>
      </c>
      <c r="DM331" s="16">
        <f t="shared" si="213"/>
        <v>240.00000000000006</v>
      </c>
      <c r="DN331" s="17">
        <f t="shared" si="199"/>
        <v>0.69799999999999995</v>
      </c>
      <c r="DO331" s="33" t="str">
        <f>IF(DN331&gt;='PAINEL E TARGET'!$T$11,'PAINEL E TARGET'!$S$11,
IF(DN331&gt;='PAINEL E TARGET'!$T$12,'PAINEL E TARGET'!$S$12,
IF(DN331&gt;='PAINEL E TARGET'!$T$13,'PAINEL E TARGET'!$S$13,
IF(DN331&gt;='PAINEL E TARGET'!$T$14,'PAINEL E TARGET'!$S$14,
IF(DN331&gt;='PAINEL E TARGET'!$T$15,'PAINEL E TARGET'!$S$15,
IF(DN331&gt;='PAINEL E TARGET'!$T$16,'PAINEL E TARGET'!$S$16,
IF(DN331&gt;='PAINEL E TARGET'!$T$17,'PAINEL E TARGET'!$S$17,
IF(DN331&gt;='PAINEL E TARGET'!$T$18,'PAINEL E TARGET'!$S$18,'PAINEL E TARGET'!$S$19))))))))</f>
        <v>Não elegível</v>
      </c>
      <c r="DP331" s="17">
        <f>IFERROR(VLOOKUP($BW331,'PAINEL E TARGET'!$G$1:$Q$99,10,0),0)</f>
        <v>0</v>
      </c>
      <c r="DQ331" s="17">
        <f>VLOOKUP(DO331,'PAINEL E TARGET'!$S$10:$U$19,3,0)</f>
        <v>0</v>
      </c>
      <c r="DR331" s="16">
        <f t="shared" si="214"/>
        <v>0</v>
      </c>
      <c r="DS331" s="17">
        <f t="shared" si="200"/>
        <v>0.85</v>
      </c>
      <c r="DT331" s="16">
        <f>IF(DS331&gt;=1,VLOOKUP(BO331,'PAINEL E TARGET'!$S$1:$W$8,5,0),0)</f>
        <v>0</v>
      </c>
      <c r="DU331" s="16">
        <f t="shared" si="215"/>
        <v>1890</v>
      </c>
    </row>
    <row r="332" spans="2:125" s="32" customFormat="1" x14ac:dyDescent="0.2">
      <c r="B332" s="44">
        <v>43541</v>
      </c>
      <c r="C332" s="65">
        <v>1137</v>
      </c>
      <c r="D332" s="66" t="s">
        <v>336</v>
      </c>
      <c r="E332" s="65">
        <v>513</v>
      </c>
      <c r="F332" s="65" t="s">
        <v>944</v>
      </c>
      <c r="G332" s="67">
        <v>1740539.6660811941</v>
      </c>
      <c r="H332" s="67">
        <v>1057713.538595971</v>
      </c>
      <c r="I332" s="67">
        <v>794374.05999999994</v>
      </c>
      <c r="J332" s="68">
        <v>0.75102949051258927</v>
      </c>
      <c r="K332" s="67">
        <v>200596.53553288116</v>
      </c>
      <c r="L332" s="67">
        <v>811181.69857781252</v>
      </c>
      <c r="M332" s="67">
        <v>162286.71</v>
      </c>
      <c r="N332" s="67">
        <v>618305.94999999995</v>
      </c>
      <c r="O332" s="67">
        <v>1666080.3019422235</v>
      </c>
      <c r="P332" s="67" t="s">
        <v>1082</v>
      </c>
      <c r="Q332" s="67" t="s">
        <v>1082</v>
      </c>
      <c r="R332" s="67">
        <v>0</v>
      </c>
      <c r="S332" s="67">
        <v>0</v>
      </c>
      <c r="T332" s="68">
        <v>0.10928374051966704</v>
      </c>
      <c r="U332" s="68">
        <v>0.10490067892772652</v>
      </c>
      <c r="V332" s="68">
        <v>0.95989282970094048</v>
      </c>
      <c r="W332" s="67">
        <v>110570.91000000002</v>
      </c>
      <c r="X332" s="67">
        <v>81884.7</v>
      </c>
      <c r="Y332" s="68">
        <v>0.74056277550759042</v>
      </c>
      <c r="Z332" s="68">
        <v>0.22291109098451417</v>
      </c>
      <c r="AA332" s="68">
        <v>0.21709266392538201</v>
      </c>
      <c r="AB332" s="68">
        <v>0.97389799209436212</v>
      </c>
      <c r="AC332" s="67">
        <v>225536.59</v>
      </c>
      <c r="AD332" s="67">
        <v>169460.94</v>
      </c>
      <c r="AE332" s="68">
        <v>0.75136783791933714</v>
      </c>
      <c r="AF332" s="43">
        <v>80</v>
      </c>
      <c r="AG332" s="43">
        <v>83</v>
      </c>
      <c r="AH332" s="43">
        <v>43</v>
      </c>
      <c r="AI332" s="43">
        <v>24</v>
      </c>
      <c r="AJ332" s="67">
        <v>63284.830000000009</v>
      </c>
      <c r="AK332" s="67">
        <v>44589.75</v>
      </c>
      <c r="AL332" s="68">
        <v>0.70458828758803638</v>
      </c>
      <c r="AM332" s="67">
        <v>14650.030000000002</v>
      </c>
      <c r="AN332" s="67">
        <v>11222.89</v>
      </c>
      <c r="AO332" s="68">
        <v>0.76606600805595604</v>
      </c>
      <c r="AP332" s="67">
        <v>6206.1500000000005</v>
      </c>
      <c r="AQ332" s="67">
        <v>5585.78</v>
      </c>
      <c r="AR332" s="68">
        <v>0.90003947697042441</v>
      </c>
      <c r="AS332" s="67">
        <v>26429.9</v>
      </c>
      <c r="AT332" s="67">
        <v>20486.28</v>
      </c>
      <c r="AU332" s="68">
        <v>0.77511757517054536</v>
      </c>
      <c r="AV332" s="43">
        <v>1216.52</v>
      </c>
      <c r="AW332" s="43">
        <v>779.85</v>
      </c>
      <c r="AX332" s="69">
        <v>0.64104987998553253</v>
      </c>
      <c r="AY332" s="43">
        <v>200596.53553288116</v>
      </c>
      <c r="AZ332" s="43">
        <v>162286.71</v>
      </c>
      <c r="BA332" s="43">
        <v>39230.034614817181</v>
      </c>
      <c r="BB332" s="43">
        <v>40691.060000000005</v>
      </c>
      <c r="BC332" s="43">
        <v>330423.67520122207</v>
      </c>
      <c r="BD332" s="43">
        <v>64814.648128639055</v>
      </c>
      <c r="BE332" s="43">
        <v>182791.78000000003</v>
      </c>
      <c r="BF332" s="43">
        <v>372849.1</v>
      </c>
      <c r="BG332" s="43">
        <v>2012.2200000000003</v>
      </c>
      <c r="BH332" s="43">
        <v>75</v>
      </c>
      <c r="BI332" s="44">
        <v>43173</v>
      </c>
      <c r="BJ332" s="44">
        <v>43541</v>
      </c>
      <c r="BK332" s="44">
        <v>43172</v>
      </c>
      <c r="BL332" s="43">
        <f t="shared" si="201"/>
        <v>794374.05999999994</v>
      </c>
      <c r="BM332" s="43">
        <f t="shared" si="202"/>
        <v>780592.65999999992</v>
      </c>
      <c r="BO332" s="16" t="str">
        <f>IFERROR(VLOOKUP($C332,'PORTE LOJA'!A:B,2,0),"PORTE 1")</f>
        <v>PORTE 3</v>
      </c>
      <c r="BP332" s="16">
        <f>VLOOKUP(BO332,'PAINEL E TARGET'!$S$1:$W$8,3,0)</f>
        <v>2400</v>
      </c>
      <c r="BQ332" s="16">
        <f t="shared" si="180"/>
        <v>1</v>
      </c>
      <c r="BR332" s="16">
        <f t="shared" si="181"/>
        <v>1</v>
      </c>
      <c r="BS332" s="16">
        <f t="shared" si="182"/>
        <v>1</v>
      </c>
      <c r="BT332" s="16">
        <f t="shared" si="183"/>
        <v>1</v>
      </c>
      <c r="BU332" s="16">
        <f t="shared" si="184"/>
        <v>1</v>
      </c>
      <c r="BV332" s="16">
        <f t="shared" si="185"/>
        <v>1</v>
      </c>
      <c r="BW332" s="17" t="str">
        <f t="shared" si="203"/>
        <v>111111</v>
      </c>
      <c r="BY332" s="17">
        <f t="shared" si="186"/>
        <v>0.751</v>
      </c>
      <c r="BZ332" s="17">
        <f t="shared" si="187"/>
        <v>0.77200000000000002</v>
      </c>
      <c r="CA332" s="17" t="str">
        <f t="shared" si="204"/>
        <v>Sem Retira</v>
      </c>
      <c r="CB332" s="17">
        <f t="shared" si="205"/>
        <v>0.77200000000000002</v>
      </c>
      <c r="CC332" s="33" t="str">
        <f>IF(CB332&gt;='PAINEL E TARGET'!$T$11,'PAINEL E TARGET'!$S$11,
IF(CB332&gt;='PAINEL E TARGET'!$T$12,'PAINEL E TARGET'!$S$12,
IF(CB332&gt;='PAINEL E TARGET'!$T$13,'PAINEL E TARGET'!$S$13,
IF(CB332&gt;='PAINEL E TARGET'!$T$14,'PAINEL E TARGET'!$S$14,
IF(CB332&gt;='PAINEL E TARGET'!$T$15,'PAINEL E TARGET'!$S$15,
IF(CB332&gt;='PAINEL E TARGET'!$T$16,'PAINEL E TARGET'!$S$16,
IF(CB332&gt;='PAINEL E TARGET'!$T$17,'PAINEL E TARGET'!$S$17,
IF(CB332&gt;='PAINEL E TARGET'!$T$18,'PAINEL E TARGET'!$S$18,'PAINEL E TARGET'!$S$19))))))))</f>
        <v>Não elegível</v>
      </c>
      <c r="CD332" s="17">
        <f>IFERROR(VLOOKUP($BW332,'PAINEL E TARGET'!$G$1:$Q$99,4,0),0)</f>
        <v>0.25</v>
      </c>
      <c r="CE332" s="17">
        <f>VLOOKUP(CC332,'PAINEL E TARGET'!$S$10:$U$19,3,0)</f>
        <v>0</v>
      </c>
      <c r="CF332" s="16">
        <f t="shared" si="206"/>
        <v>0</v>
      </c>
      <c r="CG332" s="17">
        <f t="shared" si="188"/>
        <v>0.70499999999999996</v>
      </c>
      <c r="CH332" s="17">
        <f t="shared" si="189"/>
        <v>0.76600000000000001</v>
      </c>
      <c r="CI332" s="17">
        <f t="shared" si="190"/>
        <v>0.9</v>
      </c>
      <c r="CJ332" s="17">
        <f t="shared" si="191"/>
        <v>0.77500000000000002</v>
      </c>
      <c r="CK332" s="17">
        <f t="shared" si="192"/>
        <v>0.64100000000000001</v>
      </c>
      <c r="CL332" s="17">
        <f t="shared" si="193"/>
        <v>0.74099999999999999</v>
      </c>
      <c r="CM332" s="16">
        <f t="shared" si="194"/>
        <v>4</v>
      </c>
      <c r="CN332" s="17" t="str">
        <f t="shared" si="207"/>
        <v>não ok</v>
      </c>
      <c r="CO332" s="17">
        <f t="shared" si="208"/>
        <v>0</v>
      </c>
      <c r="CP332" s="33" t="str">
        <f>IF(CO332&gt;='PAINEL E TARGET'!$T$11,'PAINEL E TARGET'!$S$11,
IF(CO332&gt;='PAINEL E TARGET'!$T$12,'PAINEL E TARGET'!$S$12,
IF(CO332&gt;='PAINEL E TARGET'!$T$13,'PAINEL E TARGET'!$S$13,
IF(CO332&gt;='PAINEL E TARGET'!$T$14,'PAINEL E TARGET'!$S$14,
IF(CO332&gt;='PAINEL E TARGET'!$T$15,'PAINEL E TARGET'!$S$15,
IF(CO332&gt;='PAINEL E TARGET'!$T$16,'PAINEL E TARGET'!$S$16,
IF(CO332&gt;='PAINEL E TARGET'!$T$17,'PAINEL E TARGET'!$S$17,
IF(CO332&gt;='PAINEL E TARGET'!$T$18,'PAINEL E TARGET'!$S$18,'PAINEL E TARGET'!$S$19))))))))</f>
        <v>Não elegível</v>
      </c>
      <c r="CQ332" s="17">
        <f>IFERROR(VLOOKUP($BW332,'PAINEL E TARGET'!$G$1:$Q$99,5,0),0)</f>
        <v>0.25</v>
      </c>
      <c r="CR332" s="17">
        <f>VLOOKUP(CP332,'PAINEL E TARGET'!$S$10:$U$19,3,0)</f>
        <v>0</v>
      </c>
      <c r="CS332" s="16">
        <f t="shared" si="209"/>
        <v>0</v>
      </c>
      <c r="CT332" s="17">
        <f t="shared" si="195"/>
        <v>0.751</v>
      </c>
      <c r="CU332" s="33" t="str">
        <f>IF(CT332&gt;='PAINEL E TARGET'!$T$11,'PAINEL E TARGET'!$S$11,
IF(CT332&gt;='PAINEL E TARGET'!$T$12,'PAINEL E TARGET'!$S$12,
IF(CT332&gt;='PAINEL E TARGET'!$T$13,'PAINEL E TARGET'!$S$13,
IF(CT332&gt;='PAINEL E TARGET'!$T$14,'PAINEL E TARGET'!$S$14,
IF(CT332&gt;='PAINEL E TARGET'!$T$15,'PAINEL E TARGET'!$S$15,
IF(CT332&gt;='PAINEL E TARGET'!$T$16,'PAINEL E TARGET'!$S$16,
IF(CT332&gt;='PAINEL E TARGET'!$T$17,'PAINEL E TARGET'!$S$17,
IF(CT332&gt;='PAINEL E TARGET'!$T$18,'PAINEL E TARGET'!$S$18,'PAINEL E TARGET'!$S$19))))))))</f>
        <v>Não elegível</v>
      </c>
      <c r="CV332" s="17">
        <f>IFERROR(VLOOKUP($BW332,'PAINEL E TARGET'!$G$1:$Q$99,6,0),0)</f>
        <v>0.2</v>
      </c>
      <c r="CW332" s="17">
        <f>VLOOKUP(CU332,'PAINEL E TARGET'!$S$10:$U$19,3,0)</f>
        <v>0</v>
      </c>
      <c r="CX332" s="16">
        <f t="shared" si="210"/>
        <v>0</v>
      </c>
      <c r="CY332" s="17">
        <f t="shared" si="196"/>
        <v>0.80900000000000005</v>
      </c>
      <c r="CZ332" s="33" t="str">
        <f>IF(CY332&gt;='PAINEL E TARGET'!$T$11,'PAINEL E TARGET'!$S$11,
IF(CY332&gt;='PAINEL E TARGET'!$T$12,'PAINEL E TARGET'!$S$12,
IF(CY332&gt;='PAINEL E TARGET'!$T$13,'PAINEL E TARGET'!$S$13,
IF(CY332&gt;='PAINEL E TARGET'!$T$14,'PAINEL E TARGET'!$S$14,
IF(CY332&gt;='PAINEL E TARGET'!$T$15,'PAINEL E TARGET'!$S$15,
IF(CY332&gt;='PAINEL E TARGET'!$T$16,'PAINEL E TARGET'!$S$16,
IF(CY332&gt;='PAINEL E TARGET'!$T$17,'PAINEL E TARGET'!$S$17,
IF(CY332&gt;='PAINEL E TARGET'!$T$18,'PAINEL E TARGET'!$S$18,'PAINEL E TARGET'!$S$19))))))))</f>
        <v>Não elegível</v>
      </c>
      <c r="DA332" s="17">
        <f>IFERROR(VLOOKUP($BW332,'PAINEL E TARGET'!$G$1:$Q$99,7,0),0)</f>
        <v>0.15</v>
      </c>
      <c r="DB332" s="17">
        <f>VLOOKUP(CZ332,'PAINEL E TARGET'!$S$10:$U$19,3,0)</f>
        <v>0</v>
      </c>
      <c r="DC332" s="16">
        <f t="shared" si="211"/>
        <v>0</v>
      </c>
      <c r="DD332" s="17">
        <f t="shared" si="197"/>
        <v>1.0369999999999999</v>
      </c>
      <c r="DE332" s="33" t="str">
        <f>IF(DD332&gt;='PAINEL E TARGET'!$T$11,'PAINEL E TARGET'!$S$11,
IF(DD332&gt;='PAINEL E TARGET'!$T$12,'PAINEL E TARGET'!$S$12,
IF(DD332&gt;='PAINEL E TARGET'!$T$13,'PAINEL E TARGET'!$S$13,
IF(DD332&gt;='PAINEL E TARGET'!$T$14,'PAINEL E TARGET'!$S$14,
IF(DD332&gt;='PAINEL E TARGET'!$T$15,'PAINEL E TARGET'!$S$15,
IF(DD332&gt;='PAINEL E TARGET'!$T$16,'PAINEL E TARGET'!$S$16,
IF(DD332&gt;='PAINEL E TARGET'!$T$17,'PAINEL E TARGET'!$S$17,
IF(DD332&gt;='PAINEL E TARGET'!$T$18,'PAINEL E TARGET'!$S$18,'PAINEL E TARGET'!$S$19))))))))</f>
        <v>2. Fx de 100% a 104,9%</v>
      </c>
      <c r="DF332" s="17">
        <f>IFERROR(VLOOKUP($BW332,'PAINEL E TARGET'!$G$1:$Q$99,8,0),0)</f>
        <v>0.1</v>
      </c>
      <c r="DG332" s="17">
        <f>VLOOKUP(DE332,'PAINEL E TARGET'!$S$10:$U$19,3,0)</f>
        <v>1</v>
      </c>
      <c r="DH332" s="16">
        <f t="shared" si="212"/>
        <v>240</v>
      </c>
      <c r="DI332" s="17">
        <f t="shared" si="198"/>
        <v>0.55800000000000005</v>
      </c>
      <c r="DJ332" s="33" t="str">
        <f>IF(DI332&gt;='PAINEL E TARGET'!$T$11,'PAINEL E TARGET'!$S$11,
IF(DI332&gt;='PAINEL E TARGET'!$T$12,'PAINEL E TARGET'!$S$12,
IF(DI332&gt;='PAINEL E TARGET'!$T$13,'PAINEL E TARGET'!$S$13,
IF(DI332&gt;='PAINEL E TARGET'!$T$14,'PAINEL E TARGET'!$S$14,
IF(DI332&gt;='PAINEL E TARGET'!$T$15,'PAINEL E TARGET'!$S$15,
IF(DI332&gt;='PAINEL E TARGET'!$T$16,'PAINEL E TARGET'!$S$16,
IF(DI332&gt;='PAINEL E TARGET'!$T$17,'PAINEL E TARGET'!$S$17,
IF(DI332&gt;='PAINEL E TARGET'!$T$18,'PAINEL E TARGET'!$S$18,'PAINEL E TARGET'!$S$19))))))))</f>
        <v>Não elegível</v>
      </c>
      <c r="DK332" s="17">
        <f>IFERROR(VLOOKUP($BW332,'PAINEL E TARGET'!$G$1:$Q$99,9,0),0)</f>
        <v>0.05</v>
      </c>
      <c r="DL332" s="17">
        <f>VLOOKUP(DJ332,'PAINEL E TARGET'!$S$10:$U$19,3,0)</f>
        <v>0</v>
      </c>
      <c r="DM332" s="16">
        <f t="shared" si="213"/>
        <v>0</v>
      </c>
      <c r="DN332" s="17">
        <f t="shared" si="199"/>
        <v>0.64100000000000001</v>
      </c>
      <c r="DO332" s="33" t="str">
        <f>IF(DN332&gt;='PAINEL E TARGET'!$T$11,'PAINEL E TARGET'!$S$11,
IF(DN332&gt;='PAINEL E TARGET'!$T$12,'PAINEL E TARGET'!$S$12,
IF(DN332&gt;='PAINEL E TARGET'!$T$13,'PAINEL E TARGET'!$S$13,
IF(DN332&gt;='PAINEL E TARGET'!$T$14,'PAINEL E TARGET'!$S$14,
IF(DN332&gt;='PAINEL E TARGET'!$T$15,'PAINEL E TARGET'!$S$15,
IF(DN332&gt;='PAINEL E TARGET'!$T$16,'PAINEL E TARGET'!$S$16,
IF(DN332&gt;='PAINEL E TARGET'!$T$17,'PAINEL E TARGET'!$S$17,
IF(DN332&gt;='PAINEL E TARGET'!$T$18,'PAINEL E TARGET'!$S$18,'PAINEL E TARGET'!$S$19))))))))</f>
        <v>Não elegível</v>
      </c>
      <c r="DP332" s="17">
        <f>IFERROR(VLOOKUP($BW332,'PAINEL E TARGET'!$G$1:$Q$99,10,0),0)</f>
        <v>0</v>
      </c>
      <c r="DQ332" s="17">
        <f>VLOOKUP(DO332,'PAINEL E TARGET'!$S$10:$U$19,3,0)</f>
        <v>0</v>
      </c>
      <c r="DR332" s="16">
        <f t="shared" si="214"/>
        <v>0</v>
      </c>
      <c r="DS332" s="17">
        <f t="shared" si="200"/>
        <v>1.038</v>
      </c>
      <c r="DT332" s="16">
        <f>IF(DS332&gt;=1,VLOOKUP(BO332,'PAINEL E TARGET'!$S$1:$W$8,5,0),0)</f>
        <v>240</v>
      </c>
      <c r="DU332" s="16">
        <f t="shared" si="215"/>
        <v>480</v>
      </c>
    </row>
    <row r="333" spans="2:125" s="32" customFormat="1" x14ac:dyDescent="0.2">
      <c r="B333" s="44">
        <v>43541</v>
      </c>
      <c r="C333" s="65">
        <v>1138</v>
      </c>
      <c r="D333" s="66" t="s">
        <v>337</v>
      </c>
      <c r="E333" s="65">
        <v>116</v>
      </c>
      <c r="F333" s="65" t="s">
        <v>1018</v>
      </c>
      <c r="G333" s="67">
        <v>891325.09304885124</v>
      </c>
      <c r="H333" s="67">
        <v>512389.14170433639</v>
      </c>
      <c r="I333" s="67">
        <v>488062.12</v>
      </c>
      <c r="J333" s="68">
        <v>0.95252237074458967</v>
      </c>
      <c r="K333" s="67">
        <v>68210.23644100978</v>
      </c>
      <c r="L333" s="67">
        <v>401540.65649138199</v>
      </c>
      <c r="M333" s="67">
        <v>74444.600000000006</v>
      </c>
      <c r="N333" s="67">
        <v>402515.11</v>
      </c>
      <c r="O333" s="67">
        <v>818975.19151038211</v>
      </c>
      <c r="P333" s="67" t="s">
        <v>1082</v>
      </c>
      <c r="Q333" s="67" t="s">
        <v>1082</v>
      </c>
      <c r="R333" s="67">
        <v>0</v>
      </c>
      <c r="S333" s="67">
        <v>0</v>
      </c>
      <c r="T333" s="68">
        <v>0.11359446209223047</v>
      </c>
      <c r="U333" s="68">
        <v>0.11438127551696139</v>
      </c>
      <c r="V333" s="68">
        <v>1.0069265121753215</v>
      </c>
      <c r="W333" s="67">
        <v>53361.1</v>
      </c>
      <c r="X333" s="67">
        <v>54555.26</v>
      </c>
      <c r="Y333" s="68">
        <v>1.0223788490117334</v>
      </c>
      <c r="Z333" s="68">
        <v>0.26890888745618718</v>
      </c>
      <c r="AA333" s="68">
        <v>0.25102017526805359</v>
      </c>
      <c r="AB333" s="68">
        <v>0.93347667919288024</v>
      </c>
      <c r="AC333" s="67">
        <v>126320.19</v>
      </c>
      <c r="AD333" s="67">
        <v>119726.51</v>
      </c>
      <c r="AE333" s="68">
        <v>0.9478018517863217</v>
      </c>
      <c r="AF333" s="43">
        <v>80</v>
      </c>
      <c r="AG333" s="43">
        <v>76</v>
      </c>
      <c r="AH333" s="43">
        <v>21</v>
      </c>
      <c r="AI333" s="43">
        <v>19</v>
      </c>
      <c r="AJ333" s="67">
        <v>31006.04</v>
      </c>
      <c r="AK333" s="67">
        <v>32809.5</v>
      </c>
      <c r="AL333" s="68">
        <v>1.0581647962784024</v>
      </c>
      <c r="AM333" s="67">
        <v>4867.59</v>
      </c>
      <c r="AN333" s="67">
        <v>5214.869999999999</v>
      </c>
      <c r="AO333" s="68">
        <v>1.0713453680363381</v>
      </c>
      <c r="AP333" s="67">
        <v>3875.96</v>
      </c>
      <c r="AQ333" s="67">
        <v>3557.91</v>
      </c>
      <c r="AR333" s="68">
        <v>0.91794290962755032</v>
      </c>
      <c r="AS333" s="67">
        <v>13611.509999999998</v>
      </c>
      <c r="AT333" s="67">
        <v>12972.98</v>
      </c>
      <c r="AU333" s="68">
        <v>0.95308896661722331</v>
      </c>
      <c r="AV333" s="43">
        <v>1096.0999999999999</v>
      </c>
      <c r="AW333" s="43">
        <v>764.85</v>
      </c>
      <c r="AX333" s="69">
        <v>0.69779217224705781</v>
      </c>
      <c r="AY333" s="43">
        <v>68210.23644100978</v>
      </c>
      <c r="AZ333" s="43">
        <v>74444.600000000006</v>
      </c>
      <c r="BA333" s="43">
        <v>24978.156636811913</v>
      </c>
      <c r="BB333" s="43">
        <v>37487.35</v>
      </c>
      <c r="BC333" s="43">
        <v>118959.57737995022</v>
      </c>
      <c r="BD333" s="43">
        <v>43655.288305980728</v>
      </c>
      <c r="BE333" s="43">
        <v>93543.640000000029</v>
      </c>
      <c r="BF333" s="43">
        <v>221443.43999999997</v>
      </c>
      <c r="BG333" s="43">
        <v>1917.9099999999996</v>
      </c>
      <c r="BH333" s="43">
        <v>36</v>
      </c>
      <c r="BI333" s="44">
        <v>43173</v>
      </c>
      <c r="BJ333" s="44">
        <v>43541</v>
      </c>
      <c r="BK333" s="44">
        <v>43172</v>
      </c>
      <c r="BL333" s="43">
        <f t="shared" si="201"/>
        <v>488062.12</v>
      </c>
      <c r="BM333" s="43">
        <f t="shared" si="202"/>
        <v>476959.70999999996</v>
      </c>
      <c r="BO333" s="16" t="str">
        <f>IFERROR(VLOOKUP($C333,'PORTE LOJA'!A:B,2,0),"PORTE 1")</f>
        <v>PORTE 2</v>
      </c>
      <c r="BP333" s="16">
        <f>VLOOKUP(BO333,'PAINEL E TARGET'!$S$1:$W$8,3,0)</f>
        <v>1875</v>
      </c>
      <c r="BQ333" s="16">
        <f t="shared" si="180"/>
        <v>1</v>
      </c>
      <c r="BR333" s="16">
        <f t="shared" si="181"/>
        <v>1</v>
      </c>
      <c r="BS333" s="16">
        <f t="shared" si="182"/>
        <v>1</v>
      </c>
      <c r="BT333" s="16">
        <f t="shared" si="183"/>
        <v>1</v>
      </c>
      <c r="BU333" s="16">
        <f t="shared" si="184"/>
        <v>1</v>
      </c>
      <c r="BV333" s="16">
        <f t="shared" si="185"/>
        <v>1</v>
      </c>
      <c r="BW333" s="17" t="str">
        <f t="shared" si="203"/>
        <v>111111</v>
      </c>
      <c r="BY333" s="17">
        <f t="shared" si="186"/>
        <v>0.95299999999999996</v>
      </c>
      <c r="BZ333" s="17">
        <f t="shared" si="187"/>
        <v>1.0149999999999999</v>
      </c>
      <c r="CA333" s="17" t="str">
        <f t="shared" si="204"/>
        <v>Sem Retira</v>
      </c>
      <c r="CB333" s="17">
        <f t="shared" si="205"/>
        <v>1.0149999999999999</v>
      </c>
      <c r="CC333" s="33" t="str">
        <f>IF(CB333&gt;='PAINEL E TARGET'!$T$11,'PAINEL E TARGET'!$S$11,
IF(CB333&gt;='PAINEL E TARGET'!$T$12,'PAINEL E TARGET'!$S$12,
IF(CB333&gt;='PAINEL E TARGET'!$T$13,'PAINEL E TARGET'!$S$13,
IF(CB333&gt;='PAINEL E TARGET'!$T$14,'PAINEL E TARGET'!$S$14,
IF(CB333&gt;='PAINEL E TARGET'!$T$15,'PAINEL E TARGET'!$S$15,
IF(CB333&gt;='PAINEL E TARGET'!$T$16,'PAINEL E TARGET'!$S$16,
IF(CB333&gt;='PAINEL E TARGET'!$T$17,'PAINEL E TARGET'!$S$17,
IF(CB333&gt;='PAINEL E TARGET'!$T$18,'PAINEL E TARGET'!$S$18,'PAINEL E TARGET'!$S$19))))))))</f>
        <v>2. Fx de 100% a 104,9%</v>
      </c>
      <c r="CD333" s="17">
        <f>IFERROR(VLOOKUP($BW333,'PAINEL E TARGET'!$G$1:$Q$99,4,0),0)</f>
        <v>0.25</v>
      </c>
      <c r="CE333" s="17">
        <f>VLOOKUP(CC333,'PAINEL E TARGET'!$S$10:$U$19,3,0)</f>
        <v>1</v>
      </c>
      <c r="CF333" s="16">
        <f t="shared" si="206"/>
        <v>468.75</v>
      </c>
      <c r="CG333" s="17">
        <f t="shared" si="188"/>
        <v>1.0580000000000001</v>
      </c>
      <c r="CH333" s="17">
        <f t="shared" si="189"/>
        <v>1.071</v>
      </c>
      <c r="CI333" s="17">
        <f t="shared" si="190"/>
        <v>0.91800000000000004</v>
      </c>
      <c r="CJ333" s="17">
        <f t="shared" si="191"/>
        <v>0.95299999999999996</v>
      </c>
      <c r="CK333" s="17">
        <f t="shared" si="192"/>
        <v>0.69799999999999995</v>
      </c>
      <c r="CL333" s="17">
        <f t="shared" si="193"/>
        <v>1.022</v>
      </c>
      <c r="CM333" s="16">
        <f t="shared" si="194"/>
        <v>4</v>
      </c>
      <c r="CN333" s="17" t="str">
        <f t="shared" si="207"/>
        <v>não ok</v>
      </c>
      <c r="CO333" s="17">
        <f t="shared" si="208"/>
        <v>0</v>
      </c>
      <c r="CP333" s="33" t="str">
        <f>IF(CO333&gt;='PAINEL E TARGET'!$T$11,'PAINEL E TARGET'!$S$11,
IF(CO333&gt;='PAINEL E TARGET'!$T$12,'PAINEL E TARGET'!$S$12,
IF(CO333&gt;='PAINEL E TARGET'!$T$13,'PAINEL E TARGET'!$S$13,
IF(CO333&gt;='PAINEL E TARGET'!$T$14,'PAINEL E TARGET'!$S$14,
IF(CO333&gt;='PAINEL E TARGET'!$T$15,'PAINEL E TARGET'!$S$15,
IF(CO333&gt;='PAINEL E TARGET'!$T$16,'PAINEL E TARGET'!$S$16,
IF(CO333&gt;='PAINEL E TARGET'!$T$17,'PAINEL E TARGET'!$S$17,
IF(CO333&gt;='PAINEL E TARGET'!$T$18,'PAINEL E TARGET'!$S$18,'PAINEL E TARGET'!$S$19))))))))</f>
        <v>Não elegível</v>
      </c>
      <c r="CQ333" s="17">
        <f>IFERROR(VLOOKUP($BW333,'PAINEL E TARGET'!$G$1:$Q$99,5,0),0)</f>
        <v>0.25</v>
      </c>
      <c r="CR333" s="17">
        <f>VLOOKUP(CP333,'PAINEL E TARGET'!$S$10:$U$19,3,0)</f>
        <v>0</v>
      </c>
      <c r="CS333" s="16">
        <f t="shared" si="209"/>
        <v>0</v>
      </c>
      <c r="CT333" s="17">
        <f t="shared" si="195"/>
        <v>0.94799999999999995</v>
      </c>
      <c r="CU333" s="33" t="str">
        <f>IF(CT333&gt;='PAINEL E TARGET'!$T$11,'PAINEL E TARGET'!$S$11,
IF(CT333&gt;='PAINEL E TARGET'!$T$12,'PAINEL E TARGET'!$S$12,
IF(CT333&gt;='PAINEL E TARGET'!$T$13,'PAINEL E TARGET'!$S$13,
IF(CT333&gt;='PAINEL E TARGET'!$T$14,'PAINEL E TARGET'!$S$14,
IF(CT333&gt;='PAINEL E TARGET'!$T$15,'PAINEL E TARGET'!$S$15,
IF(CT333&gt;='PAINEL E TARGET'!$T$16,'PAINEL E TARGET'!$S$16,
IF(CT333&gt;='PAINEL E TARGET'!$T$17,'PAINEL E TARGET'!$S$17,
IF(CT333&gt;='PAINEL E TARGET'!$T$18,'PAINEL E TARGET'!$S$18,'PAINEL E TARGET'!$S$19))))))))</f>
        <v>1. Fx de 90% a 99,9%</v>
      </c>
      <c r="CV333" s="17">
        <f>IFERROR(VLOOKUP($BW333,'PAINEL E TARGET'!$G$1:$Q$99,6,0),0)</f>
        <v>0.2</v>
      </c>
      <c r="CW333" s="17">
        <f>VLOOKUP(CU333,'PAINEL E TARGET'!$S$10:$U$19,3,0)</f>
        <v>0.5</v>
      </c>
      <c r="CX333" s="16">
        <f t="shared" si="210"/>
        <v>187.5</v>
      </c>
      <c r="CY333" s="17">
        <f t="shared" si="196"/>
        <v>1.091</v>
      </c>
      <c r="CZ333" s="33" t="str">
        <f>IF(CY333&gt;='PAINEL E TARGET'!$T$11,'PAINEL E TARGET'!$S$11,
IF(CY333&gt;='PAINEL E TARGET'!$T$12,'PAINEL E TARGET'!$S$12,
IF(CY333&gt;='PAINEL E TARGET'!$T$13,'PAINEL E TARGET'!$S$13,
IF(CY333&gt;='PAINEL E TARGET'!$T$14,'PAINEL E TARGET'!$S$14,
IF(CY333&gt;='PAINEL E TARGET'!$T$15,'PAINEL E TARGET'!$S$15,
IF(CY333&gt;='PAINEL E TARGET'!$T$16,'PAINEL E TARGET'!$S$16,
IF(CY333&gt;='PAINEL E TARGET'!$T$17,'PAINEL E TARGET'!$S$17,
IF(CY333&gt;='PAINEL E TARGET'!$T$18,'PAINEL E TARGET'!$S$18,'PAINEL E TARGET'!$S$19))))))))</f>
        <v>3. Fx de 105% a 109,9%</v>
      </c>
      <c r="DA333" s="17">
        <f>IFERROR(VLOOKUP($BW333,'PAINEL E TARGET'!$G$1:$Q$99,7,0),0)</f>
        <v>0.15</v>
      </c>
      <c r="DB333" s="17">
        <f>VLOOKUP(CZ333,'PAINEL E TARGET'!$S$10:$U$19,3,0)</f>
        <v>1.1000000000000001</v>
      </c>
      <c r="DC333" s="16">
        <f t="shared" si="211"/>
        <v>309.375</v>
      </c>
      <c r="DD333" s="17">
        <f t="shared" si="197"/>
        <v>1.5009999999999999</v>
      </c>
      <c r="DE333" s="33" t="str">
        <f>IF(DD333&gt;='PAINEL E TARGET'!$T$11,'PAINEL E TARGET'!$S$11,
IF(DD333&gt;='PAINEL E TARGET'!$T$12,'PAINEL E TARGET'!$S$12,
IF(DD333&gt;='PAINEL E TARGET'!$T$13,'PAINEL E TARGET'!$S$13,
IF(DD333&gt;='PAINEL E TARGET'!$T$14,'PAINEL E TARGET'!$S$14,
IF(DD333&gt;='PAINEL E TARGET'!$T$15,'PAINEL E TARGET'!$S$15,
IF(DD333&gt;='PAINEL E TARGET'!$T$16,'PAINEL E TARGET'!$S$16,
IF(DD333&gt;='PAINEL E TARGET'!$T$17,'PAINEL E TARGET'!$S$17,
IF(DD333&gt;='PAINEL E TARGET'!$T$18,'PAINEL E TARGET'!$S$18,'PAINEL E TARGET'!$S$19))))))))</f>
        <v>8. Fx de 130% ou mais</v>
      </c>
      <c r="DF333" s="17">
        <f>IFERROR(VLOOKUP($BW333,'PAINEL E TARGET'!$G$1:$Q$99,8,0),0)</f>
        <v>0.1</v>
      </c>
      <c r="DG333" s="17">
        <f>VLOOKUP(DE333,'PAINEL E TARGET'!$S$10:$U$19,3,0)</f>
        <v>1.6</v>
      </c>
      <c r="DH333" s="16">
        <f t="shared" si="212"/>
        <v>300.00000000000006</v>
      </c>
      <c r="DI333" s="17">
        <f t="shared" si="198"/>
        <v>0.90500000000000003</v>
      </c>
      <c r="DJ333" s="33" t="str">
        <f>IF(DI333&gt;='PAINEL E TARGET'!$T$11,'PAINEL E TARGET'!$S$11,
IF(DI333&gt;='PAINEL E TARGET'!$T$12,'PAINEL E TARGET'!$S$12,
IF(DI333&gt;='PAINEL E TARGET'!$T$13,'PAINEL E TARGET'!$S$13,
IF(DI333&gt;='PAINEL E TARGET'!$T$14,'PAINEL E TARGET'!$S$14,
IF(DI333&gt;='PAINEL E TARGET'!$T$15,'PAINEL E TARGET'!$S$15,
IF(DI333&gt;='PAINEL E TARGET'!$T$16,'PAINEL E TARGET'!$S$16,
IF(DI333&gt;='PAINEL E TARGET'!$T$17,'PAINEL E TARGET'!$S$17,
IF(DI333&gt;='PAINEL E TARGET'!$T$18,'PAINEL E TARGET'!$S$18,'PAINEL E TARGET'!$S$19))))))))</f>
        <v>1. Fx de 90% a 99,9%</v>
      </c>
      <c r="DK333" s="17">
        <f>IFERROR(VLOOKUP($BW333,'PAINEL E TARGET'!$G$1:$Q$99,9,0),0)</f>
        <v>0.05</v>
      </c>
      <c r="DL333" s="17">
        <f>VLOOKUP(DJ333,'PAINEL E TARGET'!$S$10:$U$19,3,0)</f>
        <v>0.5</v>
      </c>
      <c r="DM333" s="16">
        <f t="shared" si="213"/>
        <v>46.875</v>
      </c>
      <c r="DN333" s="17">
        <f t="shared" si="199"/>
        <v>0.69799999999999995</v>
      </c>
      <c r="DO333" s="33" t="str">
        <f>IF(DN333&gt;='PAINEL E TARGET'!$T$11,'PAINEL E TARGET'!$S$11,
IF(DN333&gt;='PAINEL E TARGET'!$T$12,'PAINEL E TARGET'!$S$12,
IF(DN333&gt;='PAINEL E TARGET'!$T$13,'PAINEL E TARGET'!$S$13,
IF(DN333&gt;='PAINEL E TARGET'!$T$14,'PAINEL E TARGET'!$S$14,
IF(DN333&gt;='PAINEL E TARGET'!$T$15,'PAINEL E TARGET'!$S$15,
IF(DN333&gt;='PAINEL E TARGET'!$T$16,'PAINEL E TARGET'!$S$16,
IF(DN333&gt;='PAINEL E TARGET'!$T$17,'PAINEL E TARGET'!$S$17,
IF(DN333&gt;='PAINEL E TARGET'!$T$18,'PAINEL E TARGET'!$S$18,'PAINEL E TARGET'!$S$19))))))))</f>
        <v>Não elegível</v>
      </c>
      <c r="DP333" s="17">
        <f>IFERROR(VLOOKUP($BW333,'PAINEL E TARGET'!$G$1:$Q$99,10,0),0)</f>
        <v>0</v>
      </c>
      <c r="DQ333" s="17">
        <f>VLOOKUP(DO333,'PAINEL E TARGET'!$S$10:$U$19,3,0)</f>
        <v>0</v>
      </c>
      <c r="DR333" s="16">
        <f t="shared" si="214"/>
        <v>0</v>
      </c>
      <c r="DS333" s="17">
        <f t="shared" si="200"/>
        <v>0.95</v>
      </c>
      <c r="DT333" s="16">
        <f>IF(DS333&gt;=1,VLOOKUP(BO333,'PAINEL E TARGET'!$S$1:$W$8,5,0),0)</f>
        <v>0</v>
      </c>
      <c r="DU333" s="16">
        <f t="shared" si="215"/>
        <v>1312.5</v>
      </c>
    </row>
    <row r="334" spans="2:125" s="32" customFormat="1" x14ac:dyDescent="0.2">
      <c r="B334" s="44">
        <v>43541</v>
      </c>
      <c r="C334" s="65">
        <v>1140</v>
      </c>
      <c r="D334" s="66" t="s">
        <v>338</v>
      </c>
      <c r="E334" s="65">
        <v>116</v>
      </c>
      <c r="F334" s="65" t="s">
        <v>1018</v>
      </c>
      <c r="G334" s="67">
        <v>1752941.4162531281</v>
      </c>
      <c r="H334" s="67">
        <v>1063815.2088866362</v>
      </c>
      <c r="I334" s="67">
        <v>944648.36999999988</v>
      </c>
      <c r="J334" s="68">
        <v>0.88798163638649841</v>
      </c>
      <c r="K334" s="67">
        <v>129036.417171305</v>
      </c>
      <c r="L334" s="67">
        <v>850994.33767994493</v>
      </c>
      <c r="M334" s="67">
        <v>127927.63</v>
      </c>
      <c r="N334" s="67">
        <v>783717.22</v>
      </c>
      <c r="O334" s="67">
        <v>1616410.1141499667</v>
      </c>
      <c r="P334" s="67" t="s">
        <v>1082</v>
      </c>
      <c r="Q334" s="67" t="s">
        <v>1082</v>
      </c>
      <c r="R334" s="67">
        <v>0</v>
      </c>
      <c r="S334" s="67">
        <v>0</v>
      </c>
      <c r="T334" s="68">
        <v>0.10843751532688378</v>
      </c>
      <c r="U334" s="68">
        <v>0.10093529294878373</v>
      </c>
      <c r="V334" s="68">
        <v>0.9308152500960144</v>
      </c>
      <c r="W334" s="67">
        <v>106272.09999999998</v>
      </c>
      <c r="X334" s="67">
        <v>92017.139999999985</v>
      </c>
      <c r="Y334" s="68">
        <v>0.8658635709654745</v>
      </c>
      <c r="Z334" s="68">
        <v>0.21676635039095671</v>
      </c>
      <c r="AA334" s="68">
        <v>0.19947129630579277</v>
      </c>
      <c r="AB334" s="68">
        <v>0.9202133815789636</v>
      </c>
      <c r="AC334" s="67">
        <v>212437.69</v>
      </c>
      <c r="AD334" s="67">
        <v>181846.97999999998</v>
      </c>
      <c r="AE334" s="68">
        <v>0.85600149389686919</v>
      </c>
      <c r="AF334" s="43">
        <v>80</v>
      </c>
      <c r="AG334" s="43">
        <v>83</v>
      </c>
      <c r="AH334" s="43">
        <v>30</v>
      </c>
      <c r="AI334" s="43">
        <v>25</v>
      </c>
      <c r="AJ334" s="67">
        <v>56653.869999999995</v>
      </c>
      <c r="AK334" s="67">
        <v>57689</v>
      </c>
      <c r="AL334" s="68">
        <v>1.0182711260501711</v>
      </c>
      <c r="AM334" s="67">
        <v>12003.88</v>
      </c>
      <c r="AN334" s="67">
        <v>5831.7</v>
      </c>
      <c r="AO334" s="68">
        <v>0.48581791887289777</v>
      </c>
      <c r="AP334" s="67">
        <v>4280.21</v>
      </c>
      <c r="AQ334" s="67">
        <v>2661.8699999999994</v>
      </c>
      <c r="AR334" s="68">
        <v>0.62190172912076735</v>
      </c>
      <c r="AS334" s="67">
        <v>33334.14</v>
      </c>
      <c r="AT334" s="67">
        <v>25834.57</v>
      </c>
      <c r="AU334" s="68">
        <v>0.77501834455606178</v>
      </c>
      <c r="AV334" s="43">
        <v>1817.17</v>
      </c>
      <c r="AW334" s="43">
        <v>1409.72</v>
      </c>
      <c r="AX334" s="69">
        <v>0.77577772030134773</v>
      </c>
      <c r="AY334" s="43">
        <v>129036.417171305</v>
      </c>
      <c r="AZ334" s="43">
        <v>127927.62999999999</v>
      </c>
      <c r="BA334" s="43">
        <v>37347.318084089304</v>
      </c>
      <c r="BB334" s="43">
        <v>51461.62</v>
      </c>
      <c r="BC334" s="43">
        <v>212398.16544383456</v>
      </c>
      <c r="BD334" s="43">
        <v>61723.713957558022</v>
      </c>
      <c r="BE334" s="43">
        <v>176639.82999999996</v>
      </c>
      <c r="BF334" s="43">
        <v>353102.7900000001</v>
      </c>
      <c r="BG334" s="43">
        <v>3012.51</v>
      </c>
      <c r="BH334" s="43">
        <v>58</v>
      </c>
      <c r="BI334" s="44">
        <v>43173</v>
      </c>
      <c r="BJ334" s="44">
        <v>43541</v>
      </c>
      <c r="BK334" s="44">
        <v>43172</v>
      </c>
      <c r="BL334" s="43">
        <f t="shared" si="201"/>
        <v>944648.36999999988</v>
      </c>
      <c r="BM334" s="43">
        <f t="shared" si="202"/>
        <v>911644.85</v>
      </c>
      <c r="BO334" s="16" t="str">
        <f>IFERROR(VLOOKUP($C334,'PORTE LOJA'!A:B,2,0),"PORTE 1")</f>
        <v>PORTE 3</v>
      </c>
      <c r="BP334" s="16">
        <f>VLOOKUP(BO334,'PAINEL E TARGET'!$S$1:$W$8,3,0)</f>
        <v>2400</v>
      </c>
      <c r="BQ334" s="16">
        <f t="shared" si="180"/>
        <v>1</v>
      </c>
      <c r="BR334" s="16">
        <f t="shared" si="181"/>
        <v>1</v>
      </c>
      <c r="BS334" s="16">
        <f t="shared" si="182"/>
        <v>1</v>
      </c>
      <c r="BT334" s="16">
        <f t="shared" si="183"/>
        <v>1</v>
      </c>
      <c r="BU334" s="16">
        <f t="shared" si="184"/>
        <v>1</v>
      </c>
      <c r="BV334" s="16">
        <f t="shared" si="185"/>
        <v>1</v>
      </c>
      <c r="BW334" s="17" t="str">
        <f t="shared" si="203"/>
        <v>111111</v>
      </c>
      <c r="BY334" s="17">
        <f t="shared" si="186"/>
        <v>0.88800000000000001</v>
      </c>
      <c r="BZ334" s="17">
        <f t="shared" si="187"/>
        <v>0.93</v>
      </c>
      <c r="CA334" s="17" t="str">
        <f t="shared" si="204"/>
        <v>Sem Retira</v>
      </c>
      <c r="CB334" s="17">
        <f t="shared" si="205"/>
        <v>0.93</v>
      </c>
      <c r="CC334" s="33" t="str">
        <f>IF(CB334&gt;='PAINEL E TARGET'!$T$11,'PAINEL E TARGET'!$S$11,
IF(CB334&gt;='PAINEL E TARGET'!$T$12,'PAINEL E TARGET'!$S$12,
IF(CB334&gt;='PAINEL E TARGET'!$T$13,'PAINEL E TARGET'!$S$13,
IF(CB334&gt;='PAINEL E TARGET'!$T$14,'PAINEL E TARGET'!$S$14,
IF(CB334&gt;='PAINEL E TARGET'!$T$15,'PAINEL E TARGET'!$S$15,
IF(CB334&gt;='PAINEL E TARGET'!$T$16,'PAINEL E TARGET'!$S$16,
IF(CB334&gt;='PAINEL E TARGET'!$T$17,'PAINEL E TARGET'!$S$17,
IF(CB334&gt;='PAINEL E TARGET'!$T$18,'PAINEL E TARGET'!$S$18,'PAINEL E TARGET'!$S$19))))))))</f>
        <v>1. Fx de 90% a 99,9%</v>
      </c>
      <c r="CD334" s="17">
        <f>IFERROR(VLOOKUP($BW334,'PAINEL E TARGET'!$G$1:$Q$99,4,0),0)</f>
        <v>0.25</v>
      </c>
      <c r="CE334" s="17">
        <f>VLOOKUP(CC334,'PAINEL E TARGET'!$S$10:$U$19,3,0)</f>
        <v>0.5</v>
      </c>
      <c r="CF334" s="16">
        <f t="shared" si="206"/>
        <v>300</v>
      </c>
      <c r="CG334" s="17">
        <f t="shared" si="188"/>
        <v>1.018</v>
      </c>
      <c r="CH334" s="17">
        <f t="shared" si="189"/>
        <v>0.48599999999999999</v>
      </c>
      <c r="CI334" s="17">
        <f t="shared" si="190"/>
        <v>0.622</v>
      </c>
      <c r="CJ334" s="17">
        <f t="shared" si="191"/>
        <v>0.77500000000000002</v>
      </c>
      <c r="CK334" s="17">
        <f t="shared" si="192"/>
        <v>0.77600000000000002</v>
      </c>
      <c r="CL334" s="17">
        <f t="shared" si="193"/>
        <v>0.86599999999999999</v>
      </c>
      <c r="CM334" s="16">
        <f t="shared" si="194"/>
        <v>3</v>
      </c>
      <c r="CN334" s="17" t="str">
        <f t="shared" si="207"/>
        <v>não ok</v>
      </c>
      <c r="CO334" s="17">
        <f t="shared" si="208"/>
        <v>0</v>
      </c>
      <c r="CP334" s="33" t="str">
        <f>IF(CO334&gt;='PAINEL E TARGET'!$T$11,'PAINEL E TARGET'!$S$11,
IF(CO334&gt;='PAINEL E TARGET'!$T$12,'PAINEL E TARGET'!$S$12,
IF(CO334&gt;='PAINEL E TARGET'!$T$13,'PAINEL E TARGET'!$S$13,
IF(CO334&gt;='PAINEL E TARGET'!$T$14,'PAINEL E TARGET'!$S$14,
IF(CO334&gt;='PAINEL E TARGET'!$T$15,'PAINEL E TARGET'!$S$15,
IF(CO334&gt;='PAINEL E TARGET'!$T$16,'PAINEL E TARGET'!$S$16,
IF(CO334&gt;='PAINEL E TARGET'!$T$17,'PAINEL E TARGET'!$S$17,
IF(CO334&gt;='PAINEL E TARGET'!$T$18,'PAINEL E TARGET'!$S$18,'PAINEL E TARGET'!$S$19))))))))</f>
        <v>Não elegível</v>
      </c>
      <c r="CQ334" s="17">
        <f>IFERROR(VLOOKUP($BW334,'PAINEL E TARGET'!$G$1:$Q$99,5,0),0)</f>
        <v>0.25</v>
      </c>
      <c r="CR334" s="17">
        <f>VLOOKUP(CP334,'PAINEL E TARGET'!$S$10:$U$19,3,0)</f>
        <v>0</v>
      </c>
      <c r="CS334" s="16">
        <f t="shared" si="209"/>
        <v>0</v>
      </c>
      <c r="CT334" s="17">
        <f t="shared" si="195"/>
        <v>0.85599999999999998</v>
      </c>
      <c r="CU334" s="33" t="str">
        <f>IF(CT334&gt;='PAINEL E TARGET'!$T$11,'PAINEL E TARGET'!$S$11,
IF(CT334&gt;='PAINEL E TARGET'!$T$12,'PAINEL E TARGET'!$S$12,
IF(CT334&gt;='PAINEL E TARGET'!$T$13,'PAINEL E TARGET'!$S$13,
IF(CT334&gt;='PAINEL E TARGET'!$T$14,'PAINEL E TARGET'!$S$14,
IF(CT334&gt;='PAINEL E TARGET'!$T$15,'PAINEL E TARGET'!$S$15,
IF(CT334&gt;='PAINEL E TARGET'!$T$16,'PAINEL E TARGET'!$S$16,
IF(CT334&gt;='PAINEL E TARGET'!$T$17,'PAINEL E TARGET'!$S$17,
IF(CT334&gt;='PAINEL E TARGET'!$T$18,'PAINEL E TARGET'!$S$18,'PAINEL E TARGET'!$S$19))))))))</f>
        <v>Não elegível</v>
      </c>
      <c r="CV334" s="17">
        <f>IFERROR(VLOOKUP($BW334,'PAINEL E TARGET'!$G$1:$Q$99,6,0),0)</f>
        <v>0.2</v>
      </c>
      <c r="CW334" s="17">
        <f>VLOOKUP(CU334,'PAINEL E TARGET'!$S$10:$U$19,3,0)</f>
        <v>0</v>
      </c>
      <c r="CX334" s="16">
        <f t="shared" si="210"/>
        <v>0</v>
      </c>
      <c r="CY334" s="17">
        <f t="shared" si="196"/>
        <v>0.99099999999999999</v>
      </c>
      <c r="CZ334" s="33" t="str">
        <f>IF(CY334&gt;='PAINEL E TARGET'!$T$11,'PAINEL E TARGET'!$S$11,
IF(CY334&gt;='PAINEL E TARGET'!$T$12,'PAINEL E TARGET'!$S$12,
IF(CY334&gt;='PAINEL E TARGET'!$T$13,'PAINEL E TARGET'!$S$13,
IF(CY334&gt;='PAINEL E TARGET'!$T$14,'PAINEL E TARGET'!$S$14,
IF(CY334&gt;='PAINEL E TARGET'!$T$15,'PAINEL E TARGET'!$S$15,
IF(CY334&gt;='PAINEL E TARGET'!$T$16,'PAINEL E TARGET'!$S$16,
IF(CY334&gt;='PAINEL E TARGET'!$T$17,'PAINEL E TARGET'!$S$17,
IF(CY334&gt;='PAINEL E TARGET'!$T$18,'PAINEL E TARGET'!$S$18,'PAINEL E TARGET'!$S$19))))))))</f>
        <v>1. Fx de 90% a 99,9%</v>
      </c>
      <c r="DA334" s="17">
        <f>IFERROR(VLOOKUP($BW334,'PAINEL E TARGET'!$G$1:$Q$99,7,0),0)</f>
        <v>0.15</v>
      </c>
      <c r="DB334" s="17">
        <f>VLOOKUP(CZ334,'PAINEL E TARGET'!$S$10:$U$19,3,0)</f>
        <v>0.5</v>
      </c>
      <c r="DC334" s="16">
        <f t="shared" si="211"/>
        <v>180</v>
      </c>
      <c r="DD334" s="17">
        <f t="shared" si="197"/>
        <v>1.3779999999999999</v>
      </c>
      <c r="DE334" s="33" t="str">
        <f>IF(DD334&gt;='PAINEL E TARGET'!$T$11,'PAINEL E TARGET'!$S$11,
IF(DD334&gt;='PAINEL E TARGET'!$T$12,'PAINEL E TARGET'!$S$12,
IF(DD334&gt;='PAINEL E TARGET'!$T$13,'PAINEL E TARGET'!$S$13,
IF(DD334&gt;='PAINEL E TARGET'!$T$14,'PAINEL E TARGET'!$S$14,
IF(DD334&gt;='PAINEL E TARGET'!$T$15,'PAINEL E TARGET'!$S$15,
IF(DD334&gt;='PAINEL E TARGET'!$T$16,'PAINEL E TARGET'!$S$16,
IF(DD334&gt;='PAINEL E TARGET'!$T$17,'PAINEL E TARGET'!$S$17,
IF(DD334&gt;='PAINEL E TARGET'!$T$18,'PAINEL E TARGET'!$S$18,'PAINEL E TARGET'!$S$19))))))))</f>
        <v>8. Fx de 130% ou mais</v>
      </c>
      <c r="DF334" s="17">
        <f>IFERROR(VLOOKUP($BW334,'PAINEL E TARGET'!$G$1:$Q$99,8,0),0)</f>
        <v>0.1</v>
      </c>
      <c r="DG334" s="17">
        <f>VLOOKUP(DE334,'PAINEL E TARGET'!$S$10:$U$19,3,0)</f>
        <v>1.6</v>
      </c>
      <c r="DH334" s="16">
        <f t="shared" si="212"/>
        <v>384.00000000000006</v>
      </c>
      <c r="DI334" s="17">
        <f t="shared" si="198"/>
        <v>0.83299999999999996</v>
      </c>
      <c r="DJ334" s="33" t="str">
        <f>IF(DI334&gt;='PAINEL E TARGET'!$T$11,'PAINEL E TARGET'!$S$11,
IF(DI334&gt;='PAINEL E TARGET'!$T$12,'PAINEL E TARGET'!$S$12,
IF(DI334&gt;='PAINEL E TARGET'!$T$13,'PAINEL E TARGET'!$S$13,
IF(DI334&gt;='PAINEL E TARGET'!$T$14,'PAINEL E TARGET'!$S$14,
IF(DI334&gt;='PAINEL E TARGET'!$T$15,'PAINEL E TARGET'!$S$15,
IF(DI334&gt;='PAINEL E TARGET'!$T$16,'PAINEL E TARGET'!$S$16,
IF(DI334&gt;='PAINEL E TARGET'!$T$17,'PAINEL E TARGET'!$S$17,
IF(DI334&gt;='PAINEL E TARGET'!$T$18,'PAINEL E TARGET'!$S$18,'PAINEL E TARGET'!$S$19))))))))</f>
        <v>Não elegível</v>
      </c>
      <c r="DK334" s="17">
        <f>IFERROR(VLOOKUP($BW334,'PAINEL E TARGET'!$G$1:$Q$99,9,0),0)</f>
        <v>0.05</v>
      </c>
      <c r="DL334" s="17">
        <f>VLOOKUP(DJ334,'PAINEL E TARGET'!$S$10:$U$19,3,0)</f>
        <v>0</v>
      </c>
      <c r="DM334" s="16">
        <f t="shared" si="213"/>
        <v>0</v>
      </c>
      <c r="DN334" s="17">
        <f t="shared" si="199"/>
        <v>0.77600000000000002</v>
      </c>
      <c r="DO334" s="33" t="str">
        <f>IF(DN334&gt;='PAINEL E TARGET'!$T$11,'PAINEL E TARGET'!$S$11,
IF(DN334&gt;='PAINEL E TARGET'!$T$12,'PAINEL E TARGET'!$S$12,
IF(DN334&gt;='PAINEL E TARGET'!$T$13,'PAINEL E TARGET'!$S$13,
IF(DN334&gt;='PAINEL E TARGET'!$T$14,'PAINEL E TARGET'!$S$14,
IF(DN334&gt;='PAINEL E TARGET'!$T$15,'PAINEL E TARGET'!$S$15,
IF(DN334&gt;='PAINEL E TARGET'!$T$16,'PAINEL E TARGET'!$S$16,
IF(DN334&gt;='PAINEL E TARGET'!$T$17,'PAINEL E TARGET'!$S$17,
IF(DN334&gt;='PAINEL E TARGET'!$T$18,'PAINEL E TARGET'!$S$18,'PAINEL E TARGET'!$S$19))))))))</f>
        <v>Não elegível</v>
      </c>
      <c r="DP334" s="17">
        <f>IFERROR(VLOOKUP($BW334,'PAINEL E TARGET'!$G$1:$Q$99,10,0),0)</f>
        <v>0</v>
      </c>
      <c r="DQ334" s="17">
        <f>VLOOKUP(DO334,'PAINEL E TARGET'!$S$10:$U$19,3,0)</f>
        <v>0</v>
      </c>
      <c r="DR334" s="16">
        <f t="shared" si="214"/>
        <v>0</v>
      </c>
      <c r="DS334" s="17">
        <f t="shared" si="200"/>
        <v>1.038</v>
      </c>
      <c r="DT334" s="16">
        <f>IF(DS334&gt;=1,VLOOKUP(BO334,'PAINEL E TARGET'!$S$1:$W$8,5,0),0)</f>
        <v>240</v>
      </c>
      <c r="DU334" s="16">
        <f t="shared" si="215"/>
        <v>1104</v>
      </c>
    </row>
    <row r="335" spans="2:125" s="32" customFormat="1" x14ac:dyDescent="0.2">
      <c r="B335" s="44">
        <v>43541</v>
      </c>
      <c r="C335" s="65">
        <v>1141</v>
      </c>
      <c r="D335" s="66" t="s">
        <v>339</v>
      </c>
      <c r="E335" s="65">
        <v>116</v>
      </c>
      <c r="F335" s="65" t="s">
        <v>1018</v>
      </c>
      <c r="G335" s="67">
        <v>1624247.4673897889</v>
      </c>
      <c r="H335" s="67">
        <v>946908.00673695549</v>
      </c>
      <c r="I335" s="67">
        <v>820203.20999999985</v>
      </c>
      <c r="J335" s="68">
        <v>0.86619101767490558</v>
      </c>
      <c r="K335" s="67">
        <v>100017.33752406141</v>
      </c>
      <c r="L335" s="67">
        <v>754810.18804871861</v>
      </c>
      <c r="M335" s="67">
        <v>118770.95</v>
      </c>
      <c r="N335" s="67">
        <v>673594.02</v>
      </c>
      <c r="O335" s="67">
        <v>1471698.4907931876</v>
      </c>
      <c r="P335" s="67" t="s">
        <v>1082</v>
      </c>
      <c r="Q335" s="67" t="s">
        <v>1082</v>
      </c>
      <c r="R335" s="67">
        <v>0</v>
      </c>
      <c r="S335" s="67">
        <v>99.9</v>
      </c>
      <c r="T335" s="68">
        <v>0.11553074397531399</v>
      </c>
      <c r="U335" s="68">
        <v>0.11570473641710839</v>
      </c>
      <c r="V335" s="68">
        <v>1.0015060271907501</v>
      </c>
      <c r="W335" s="67">
        <v>98758.860000000015</v>
      </c>
      <c r="X335" s="67">
        <v>91680.38</v>
      </c>
      <c r="Y335" s="68">
        <v>0.92832562060760915</v>
      </c>
      <c r="Z335" s="68">
        <v>0.20290110555785196</v>
      </c>
      <c r="AA335" s="68">
        <v>0.20130580734784373</v>
      </c>
      <c r="AB335" s="68">
        <v>0.99213755782344237</v>
      </c>
      <c r="AC335" s="67">
        <v>173445.45</v>
      </c>
      <c r="AD335" s="67">
        <v>159507.66999999998</v>
      </c>
      <c r="AE335" s="68">
        <v>0.91964170867555173</v>
      </c>
      <c r="AF335" s="43">
        <v>80</v>
      </c>
      <c r="AG335" s="43">
        <v>83</v>
      </c>
      <c r="AH335" s="43">
        <v>33</v>
      </c>
      <c r="AI335" s="43">
        <v>35</v>
      </c>
      <c r="AJ335" s="67">
        <v>36905.75</v>
      </c>
      <c r="AK335" s="67">
        <v>38207</v>
      </c>
      <c r="AL335" s="68">
        <v>1.0352587333952026</v>
      </c>
      <c r="AM335" s="67">
        <v>10413.5</v>
      </c>
      <c r="AN335" s="67">
        <v>7522.4300000000012</v>
      </c>
      <c r="AO335" s="68">
        <v>0.72237288135593236</v>
      </c>
      <c r="AP335" s="67">
        <v>3470.1499999999996</v>
      </c>
      <c r="AQ335" s="67">
        <v>3367.85</v>
      </c>
      <c r="AR335" s="68">
        <v>0.97052000633978364</v>
      </c>
      <c r="AS335" s="67">
        <v>47969.46</v>
      </c>
      <c r="AT335" s="67">
        <v>42583.1</v>
      </c>
      <c r="AU335" s="68">
        <v>0.88771272388723987</v>
      </c>
      <c r="AV335" s="43">
        <v>2247.2800000000002</v>
      </c>
      <c r="AW335" s="43">
        <v>2284.5499999999997</v>
      </c>
      <c r="AX335" s="69">
        <v>1.0165844932540669</v>
      </c>
      <c r="AY335" s="43">
        <v>100017.33752406141</v>
      </c>
      <c r="AZ335" s="43">
        <v>118770.95</v>
      </c>
      <c r="BA335" s="43">
        <v>35411.735207923855</v>
      </c>
      <c r="BB335" s="43">
        <v>50818.46</v>
      </c>
      <c r="BC335" s="43">
        <v>172054.43218900854</v>
      </c>
      <c r="BD335" s="43">
        <v>61147.380226056637</v>
      </c>
      <c r="BE335" s="43">
        <v>170851.17000000004</v>
      </c>
      <c r="BF335" s="43">
        <v>300057.98000000004</v>
      </c>
      <c r="BG335" s="43">
        <v>3884.6000000000004</v>
      </c>
      <c r="BH335" s="43">
        <v>65</v>
      </c>
      <c r="BI335" s="44">
        <v>43173</v>
      </c>
      <c r="BJ335" s="44">
        <v>43541</v>
      </c>
      <c r="BK335" s="44">
        <v>43172</v>
      </c>
      <c r="BL335" s="43">
        <f t="shared" si="201"/>
        <v>820303.10999999987</v>
      </c>
      <c r="BM335" s="43">
        <f t="shared" si="202"/>
        <v>792464.87</v>
      </c>
      <c r="BO335" s="16" t="str">
        <f>IFERROR(VLOOKUP($C335,'PORTE LOJA'!A:B,2,0),"PORTE 1")</f>
        <v>PORTE 3</v>
      </c>
      <c r="BP335" s="16">
        <f>VLOOKUP(BO335,'PAINEL E TARGET'!$S$1:$W$8,3,0)</f>
        <v>2400</v>
      </c>
      <c r="BQ335" s="16">
        <f t="shared" si="180"/>
        <v>1</v>
      </c>
      <c r="BR335" s="16">
        <f t="shared" si="181"/>
        <v>1</v>
      </c>
      <c r="BS335" s="16">
        <f t="shared" si="182"/>
        <v>1</v>
      </c>
      <c r="BT335" s="16">
        <f t="shared" si="183"/>
        <v>1</v>
      </c>
      <c r="BU335" s="16">
        <f t="shared" si="184"/>
        <v>1</v>
      </c>
      <c r="BV335" s="16">
        <f t="shared" si="185"/>
        <v>1</v>
      </c>
      <c r="BW335" s="17" t="str">
        <f t="shared" si="203"/>
        <v>111111</v>
      </c>
      <c r="BY335" s="17">
        <f t="shared" si="186"/>
        <v>0.86599999999999999</v>
      </c>
      <c r="BZ335" s="17">
        <f t="shared" si="187"/>
        <v>0.92700000000000005</v>
      </c>
      <c r="CA335" s="17" t="str">
        <f t="shared" si="204"/>
        <v>Sem Retira</v>
      </c>
      <c r="CB335" s="17">
        <f t="shared" si="205"/>
        <v>0.92700000000000005</v>
      </c>
      <c r="CC335" s="33" t="str">
        <f>IF(CB335&gt;='PAINEL E TARGET'!$T$11,'PAINEL E TARGET'!$S$11,
IF(CB335&gt;='PAINEL E TARGET'!$T$12,'PAINEL E TARGET'!$S$12,
IF(CB335&gt;='PAINEL E TARGET'!$T$13,'PAINEL E TARGET'!$S$13,
IF(CB335&gt;='PAINEL E TARGET'!$T$14,'PAINEL E TARGET'!$S$14,
IF(CB335&gt;='PAINEL E TARGET'!$T$15,'PAINEL E TARGET'!$S$15,
IF(CB335&gt;='PAINEL E TARGET'!$T$16,'PAINEL E TARGET'!$S$16,
IF(CB335&gt;='PAINEL E TARGET'!$T$17,'PAINEL E TARGET'!$S$17,
IF(CB335&gt;='PAINEL E TARGET'!$T$18,'PAINEL E TARGET'!$S$18,'PAINEL E TARGET'!$S$19))))))))</f>
        <v>1. Fx de 90% a 99,9%</v>
      </c>
      <c r="CD335" s="17">
        <f>IFERROR(VLOOKUP($BW335,'PAINEL E TARGET'!$G$1:$Q$99,4,0),0)</f>
        <v>0.25</v>
      </c>
      <c r="CE335" s="17">
        <f>VLOOKUP(CC335,'PAINEL E TARGET'!$S$10:$U$19,3,0)</f>
        <v>0.5</v>
      </c>
      <c r="CF335" s="16">
        <f t="shared" si="206"/>
        <v>300</v>
      </c>
      <c r="CG335" s="17">
        <f t="shared" si="188"/>
        <v>1.0349999999999999</v>
      </c>
      <c r="CH335" s="17">
        <f t="shared" si="189"/>
        <v>0.72199999999999998</v>
      </c>
      <c r="CI335" s="17">
        <f t="shared" si="190"/>
        <v>0.97099999999999997</v>
      </c>
      <c r="CJ335" s="17">
        <f t="shared" si="191"/>
        <v>0.88800000000000001</v>
      </c>
      <c r="CK335" s="17">
        <f t="shared" si="192"/>
        <v>1.0169999999999999</v>
      </c>
      <c r="CL335" s="17">
        <f t="shared" si="193"/>
        <v>0.92800000000000005</v>
      </c>
      <c r="CM335" s="16">
        <f t="shared" si="194"/>
        <v>5</v>
      </c>
      <c r="CN335" s="17" t="str">
        <f t="shared" si="207"/>
        <v>ok</v>
      </c>
      <c r="CO335" s="17">
        <f t="shared" si="208"/>
        <v>0.92800000000000005</v>
      </c>
      <c r="CP335" s="33" t="str">
        <f>IF(CO335&gt;='PAINEL E TARGET'!$T$11,'PAINEL E TARGET'!$S$11,
IF(CO335&gt;='PAINEL E TARGET'!$T$12,'PAINEL E TARGET'!$S$12,
IF(CO335&gt;='PAINEL E TARGET'!$T$13,'PAINEL E TARGET'!$S$13,
IF(CO335&gt;='PAINEL E TARGET'!$T$14,'PAINEL E TARGET'!$S$14,
IF(CO335&gt;='PAINEL E TARGET'!$T$15,'PAINEL E TARGET'!$S$15,
IF(CO335&gt;='PAINEL E TARGET'!$T$16,'PAINEL E TARGET'!$S$16,
IF(CO335&gt;='PAINEL E TARGET'!$T$17,'PAINEL E TARGET'!$S$17,
IF(CO335&gt;='PAINEL E TARGET'!$T$18,'PAINEL E TARGET'!$S$18,'PAINEL E TARGET'!$S$19))))))))</f>
        <v>1. Fx de 90% a 99,9%</v>
      </c>
      <c r="CQ335" s="17">
        <f>IFERROR(VLOOKUP($BW335,'PAINEL E TARGET'!$G$1:$Q$99,5,0),0)</f>
        <v>0.25</v>
      </c>
      <c r="CR335" s="17">
        <f>VLOOKUP(CP335,'PAINEL E TARGET'!$S$10:$U$19,3,0)</f>
        <v>0.5</v>
      </c>
      <c r="CS335" s="16">
        <f t="shared" si="209"/>
        <v>300</v>
      </c>
      <c r="CT335" s="17">
        <f t="shared" si="195"/>
        <v>0.92</v>
      </c>
      <c r="CU335" s="33" t="str">
        <f>IF(CT335&gt;='PAINEL E TARGET'!$T$11,'PAINEL E TARGET'!$S$11,
IF(CT335&gt;='PAINEL E TARGET'!$T$12,'PAINEL E TARGET'!$S$12,
IF(CT335&gt;='PAINEL E TARGET'!$T$13,'PAINEL E TARGET'!$S$13,
IF(CT335&gt;='PAINEL E TARGET'!$T$14,'PAINEL E TARGET'!$S$14,
IF(CT335&gt;='PAINEL E TARGET'!$T$15,'PAINEL E TARGET'!$S$15,
IF(CT335&gt;='PAINEL E TARGET'!$T$16,'PAINEL E TARGET'!$S$16,
IF(CT335&gt;='PAINEL E TARGET'!$T$17,'PAINEL E TARGET'!$S$17,
IF(CT335&gt;='PAINEL E TARGET'!$T$18,'PAINEL E TARGET'!$S$18,'PAINEL E TARGET'!$S$19))))))))</f>
        <v>1. Fx de 90% a 99,9%</v>
      </c>
      <c r="CV335" s="17">
        <f>IFERROR(VLOOKUP($BW335,'PAINEL E TARGET'!$G$1:$Q$99,6,0),0)</f>
        <v>0.2</v>
      </c>
      <c r="CW335" s="17">
        <f>VLOOKUP(CU335,'PAINEL E TARGET'!$S$10:$U$19,3,0)</f>
        <v>0.5</v>
      </c>
      <c r="CX335" s="16">
        <f t="shared" si="210"/>
        <v>240</v>
      </c>
      <c r="CY335" s="17">
        <f t="shared" si="196"/>
        <v>1.1879999999999999</v>
      </c>
      <c r="CZ335" s="33" t="str">
        <f>IF(CY335&gt;='PAINEL E TARGET'!$T$11,'PAINEL E TARGET'!$S$11,
IF(CY335&gt;='PAINEL E TARGET'!$T$12,'PAINEL E TARGET'!$S$12,
IF(CY335&gt;='PAINEL E TARGET'!$T$13,'PAINEL E TARGET'!$S$13,
IF(CY335&gt;='PAINEL E TARGET'!$T$14,'PAINEL E TARGET'!$S$14,
IF(CY335&gt;='PAINEL E TARGET'!$T$15,'PAINEL E TARGET'!$S$15,
IF(CY335&gt;='PAINEL E TARGET'!$T$16,'PAINEL E TARGET'!$S$16,
IF(CY335&gt;='PAINEL E TARGET'!$T$17,'PAINEL E TARGET'!$S$17,
IF(CY335&gt;='PAINEL E TARGET'!$T$18,'PAINEL E TARGET'!$S$18,'PAINEL E TARGET'!$S$19))))))))</f>
        <v>5. Fx de 115% a 119,9%</v>
      </c>
      <c r="DA335" s="17">
        <f>IFERROR(VLOOKUP($BW335,'PAINEL E TARGET'!$G$1:$Q$99,7,0),0)</f>
        <v>0.15</v>
      </c>
      <c r="DB335" s="17">
        <f>VLOOKUP(CZ335,'PAINEL E TARGET'!$S$10:$U$19,3,0)</f>
        <v>1.3</v>
      </c>
      <c r="DC335" s="16">
        <f t="shared" si="211"/>
        <v>468</v>
      </c>
      <c r="DD335" s="17">
        <f t="shared" si="197"/>
        <v>1.4350000000000001</v>
      </c>
      <c r="DE335" s="33" t="str">
        <f>IF(DD335&gt;='PAINEL E TARGET'!$T$11,'PAINEL E TARGET'!$S$11,
IF(DD335&gt;='PAINEL E TARGET'!$T$12,'PAINEL E TARGET'!$S$12,
IF(DD335&gt;='PAINEL E TARGET'!$T$13,'PAINEL E TARGET'!$S$13,
IF(DD335&gt;='PAINEL E TARGET'!$T$14,'PAINEL E TARGET'!$S$14,
IF(DD335&gt;='PAINEL E TARGET'!$T$15,'PAINEL E TARGET'!$S$15,
IF(DD335&gt;='PAINEL E TARGET'!$T$16,'PAINEL E TARGET'!$S$16,
IF(DD335&gt;='PAINEL E TARGET'!$T$17,'PAINEL E TARGET'!$S$17,
IF(DD335&gt;='PAINEL E TARGET'!$T$18,'PAINEL E TARGET'!$S$18,'PAINEL E TARGET'!$S$19))))))))</f>
        <v>8. Fx de 130% ou mais</v>
      </c>
      <c r="DF335" s="17">
        <f>IFERROR(VLOOKUP($BW335,'PAINEL E TARGET'!$G$1:$Q$99,8,0),0)</f>
        <v>0.1</v>
      </c>
      <c r="DG335" s="17">
        <f>VLOOKUP(DE335,'PAINEL E TARGET'!$S$10:$U$19,3,0)</f>
        <v>1.6</v>
      </c>
      <c r="DH335" s="16">
        <f t="shared" si="212"/>
        <v>384.00000000000006</v>
      </c>
      <c r="DI335" s="17">
        <f t="shared" si="198"/>
        <v>1.0609999999999999</v>
      </c>
      <c r="DJ335" s="33" t="str">
        <f>IF(DI335&gt;='PAINEL E TARGET'!$T$11,'PAINEL E TARGET'!$S$11,
IF(DI335&gt;='PAINEL E TARGET'!$T$12,'PAINEL E TARGET'!$S$12,
IF(DI335&gt;='PAINEL E TARGET'!$T$13,'PAINEL E TARGET'!$S$13,
IF(DI335&gt;='PAINEL E TARGET'!$T$14,'PAINEL E TARGET'!$S$14,
IF(DI335&gt;='PAINEL E TARGET'!$T$15,'PAINEL E TARGET'!$S$15,
IF(DI335&gt;='PAINEL E TARGET'!$T$16,'PAINEL E TARGET'!$S$16,
IF(DI335&gt;='PAINEL E TARGET'!$T$17,'PAINEL E TARGET'!$S$17,
IF(DI335&gt;='PAINEL E TARGET'!$T$18,'PAINEL E TARGET'!$S$18,'PAINEL E TARGET'!$S$19))))))))</f>
        <v>3. Fx de 105% a 109,9%</v>
      </c>
      <c r="DK335" s="17">
        <f>IFERROR(VLOOKUP($BW335,'PAINEL E TARGET'!$G$1:$Q$99,9,0),0)</f>
        <v>0.05</v>
      </c>
      <c r="DL335" s="17">
        <f>VLOOKUP(DJ335,'PAINEL E TARGET'!$S$10:$U$19,3,0)</f>
        <v>1.1000000000000001</v>
      </c>
      <c r="DM335" s="16">
        <f t="shared" si="213"/>
        <v>132.00000000000003</v>
      </c>
      <c r="DN335" s="17">
        <f t="shared" si="199"/>
        <v>1.0169999999999999</v>
      </c>
      <c r="DO335" s="33" t="str">
        <f>IF(DN335&gt;='PAINEL E TARGET'!$T$11,'PAINEL E TARGET'!$S$11,
IF(DN335&gt;='PAINEL E TARGET'!$T$12,'PAINEL E TARGET'!$S$12,
IF(DN335&gt;='PAINEL E TARGET'!$T$13,'PAINEL E TARGET'!$S$13,
IF(DN335&gt;='PAINEL E TARGET'!$T$14,'PAINEL E TARGET'!$S$14,
IF(DN335&gt;='PAINEL E TARGET'!$T$15,'PAINEL E TARGET'!$S$15,
IF(DN335&gt;='PAINEL E TARGET'!$T$16,'PAINEL E TARGET'!$S$16,
IF(DN335&gt;='PAINEL E TARGET'!$T$17,'PAINEL E TARGET'!$S$17,
IF(DN335&gt;='PAINEL E TARGET'!$T$18,'PAINEL E TARGET'!$S$18,'PAINEL E TARGET'!$S$19))))))))</f>
        <v>2. Fx de 100% a 104,9%</v>
      </c>
      <c r="DP335" s="17">
        <f>IFERROR(VLOOKUP($BW335,'PAINEL E TARGET'!$G$1:$Q$99,10,0),0)</f>
        <v>0</v>
      </c>
      <c r="DQ335" s="17">
        <f>VLOOKUP(DO335,'PAINEL E TARGET'!$S$10:$U$19,3,0)</f>
        <v>1</v>
      </c>
      <c r="DR335" s="16">
        <f t="shared" si="214"/>
        <v>0</v>
      </c>
      <c r="DS335" s="17">
        <f t="shared" si="200"/>
        <v>1.038</v>
      </c>
      <c r="DT335" s="16">
        <f>IF(DS335&gt;=1,VLOOKUP(BO335,'PAINEL E TARGET'!$S$1:$W$8,5,0),0)</f>
        <v>240</v>
      </c>
      <c r="DU335" s="16">
        <f t="shared" si="215"/>
        <v>2064</v>
      </c>
    </row>
    <row r="336" spans="2:125" s="32" customFormat="1" x14ac:dyDescent="0.2">
      <c r="B336" s="44">
        <v>43541</v>
      </c>
      <c r="C336" s="65">
        <v>1142</v>
      </c>
      <c r="D336" s="66" t="s">
        <v>340</v>
      </c>
      <c r="E336" s="65">
        <v>116</v>
      </c>
      <c r="F336" s="65" t="s">
        <v>1018</v>
      </c>
      <c r="G336" s="67">
        <v>1600181.5357991364</v>
      </c>
      <c r="H336" s="67">
        <v>955409.83111635805</v>
      </c>
      <c r="I336" s="67">
        <v>880448.04999999993</v>
      </c>
      <c r="J336" s="68">
        <v>0.92153965902908042</v>
      </c>
      <c r="K336" s="67">
        <v>162559.59808815649</v>
      </c>
      <c r="L336" s="67">
        <v>739722.92167318868</v>
      </c>
      <c r="M336" s="67">
        <v>170134.16</v>
      </c>
      <c r="N336" s="67">
        <v>692695.67999999993</v>
      </c>
      <c r="O336" s="67">
        <v>1513090.5956685764</v>
      </c>
      <c r="P336" s="67" t="s">
        <v>1082</v>
      </c>
      <c r="Q336" s="67" t="s">
        <v>1082</v>
      </c>
      <c r="R336" s="67">
        <v>0</v>
      </c>
      <c r="S336" s="67">
        <v>0</v>
      </c>
      <c r="T336" s="68">
        <v>0.10198931929252084</v>
      </c>
      <c r="U336" s="68">
        <v>0.11316543016175702</v>
      </c>
      <c r="V336" s="68">
        <v>1.1095811889594185</v>
      </c>
      <c r="W336" s="67">
        <v>92023.180000000008</v>
      </c>
      <c r="X336" s="67">
        <v>97642.51</v>
      </c>
      <c r="Y336" s="68">
        <v>1.0610642883673438</v>
      </c>
      <c r="Z336" s="68">
        <v>0.21710438328320175</v>
      </c>
      <c r="AA336" s="68">
        <v>0.25032815276764186</v>
      </c>
      <c r="AB336" s="68">
        <v>1.1530313160057271</v>
      </c>
      <c r="AC336" s="67">
        <v>195889.49</v>
      </c>
      <c r="AD336" s="67">
        <v>215990.6</v>
      </c>
      <c r="AE336" s="68">
        <v>1.1026145404738152</v>
      </c>
      <c r="AF336" s="43">
        <v>80</v>
      </c>
      <c r="AG336" s="43">
        <v>76</v>
      </c>
      <c r="AH336" s="43">
        <v>33</v>
      </c>
      <c r="AI336" s="43">
        <v>33</v>
      </c>
      <c r="AJ336" s="67">
        <v>53223.37</v>
      </c>
      <c r="AK336" s="67">
        <v>62447.5</v>
      </c>
      <c r="AL336" s="68">
        <v>1.173309769749642</v>
      </c>
      <c r="AM336" s="67">
        <v>8253.119999999999</v>
      </c>
      <c r="AN336" s="67">
        <v>7166.08</v>
      </c>
      <c r="AO336" s="68">
        <v>0.86828738707301001</v>
      </c>
      <c r="AP336" s="67">
        <v>3121.08</v>
      </c>
      <c r="AQ336" s="67">
        <v>4141.9400000000005</v>
      </c>
      <c r="AR336" s="68">
        <v>1.3270854960462406</v>
      </c>
      <c r="AS336" s="67">
        <v>27425.61</v>
      </c>
      <c r="AT336" s="67">
        <v>23886.989999999998</v>
      </c>
      <c r="AU336" s="68">
        <v>0.87097388171129098</v>
      </c>
      <c r="AV336" s="43">
        <v>1741.7600000000002</v>
      </c>
      <c r="AW336" s="43">
        <v>1989.6000000000001</v>
      </c>
      <c r="AX336" s="69">
        <v>1.1422928532059526</v>
      </c>
      <c r="AY336" s="43">
        <v>162559.59808815649</v>
      </c>
      <c r="AZ336" s="43">
        <v>170134.16</v>
      </c>
      <c r="BA336" s="43">
        <v>44607.844424113646</v>
      </c>
      <c r="BB336" s="43">
        <v>53148.98000000001</v>
      </c>
      <c r="BC336" s="43">
        <v>272523.78305774956</v>
      </c>
      <c r="BD336" s="43">
        <v>74998.779938668216</v>
      </c>
      <c r="BE336" s="43">
        <v>155274.54</v>
      </c>
      <c r="BF336" s="43">
        <v>330532.74</v>
      </c>
      <c r="BG336" s="43">
        <v>2930.3</v>
      </c>
      <c r="BH336" s="43">
        <v>51</v>
      </c>
      <c r="BI336" s="44">
        <v>43173</v>
      </c>
      <c r="BJ336" s="44">
        <v>43541</v>
      </c>
      <c r="BK336" s="44">
        <v>43172</v>
      </c>
      <c r="BL336" s="43">
        <f t="shared" si="201"/>
        <v>880448.04999999993</v>
      </c>
      <c r="BM336" s="43">
        <f t="shared" si="202"/>
        <v>862829.84</v>
      </c>
      <c r="BO336" s="16" t="str">
        <f>IFERROR(VLOOKUP($C336,'PORTE LOJA'!A:B,2,0),"PORTE 1")</f>
        <v>PORTE 3</v>
      </c>
      <c r="BP336" s="16">
        <f>VLOOKUP(BO336,'PAINEL E TARGET'!$S$1:$W$8,3,0)</f>
        <v>2400</v>
      </c>
      <c r="BQ336" s="16">
        <f t="shared" si="180"/>
        <v>1</v>
      </c>
      <c r="BR336" s="16">
        <f t="shared" si="181"/>
        <v>1</v>
      </c>
      <c r="BS336" s="16">
        <f t="shared" si="182"/>
        <v>1</v>
      </c>
      <c r="BT336" s="16">
        <f t="shared" si="183"/>
        <v>1</v>
      </c>
      <c r="BU336" s="16">
        <f t="shared" si="184"/>
        <v>1</v>
      </c>
      <c r="BV336" s="16">
        <f t="shared" si="185"/>
        <v>1</v>
      </c>
      <c r="BW336" s="17" t="str">
        <f t="shared" si="203"/>
        <v>111111</v>
      </c>
      <c r="BY336" s="17">
        <f t="shared" si="186"/>
        <v>0.92200000000000004</v>
      </c>
      <c r="BZ336" s="17">
        <f t="shared" si="187"/>
        <v>0.95599999999999996</v>
      </c>
      <c r="CA336" s="17" t="str">
        <f t="shared" si="204"/>
        <v>Sem Retira</v>
      </c>
      <c r="CB336" s="17">
        <f t="shared" si="205"/>
        <v>0.95599999999999996</v>
      </c>
      <c r="CC336" s="33" t="str">
        <f>IF(CB336&gt;='PAINEL E TARGET'!$T$11,'PAINEL E TARGET'!$S$11,
IF(CB336&gt;='PAINEL E TARGET'!$T$12,'PAINEL E TARGET'!$S$12,
IF(CB336&gt;='PAINEL E TARGET'!$T$13,'PAINEL E TARGET'!$S$13,
IF(CB336&gt;='PAINEL E TARGET'!$T$14,'PAINEL E TARGET'!$S$14,
IF(CB336&gt;='PAINEL E TARGET'!$T$15,'PAINEL E TARGET'!$S$15,
IF(CB336&gt;='PAINEL E TARGET'!$T$16,'PAINEL E TARGET'!$S$16,
IF(CB336&gt;='PAINEL E TARGET'!$T$17,'PAINEL E TARGET'!$S$17,
IF(CB336&gt;='PAINEL E TARGET'!$T$18,'PAINEL E TARGET'!$S$18,'PAINEL E TARGET'!$S$19))))))))</f>
        <v>1. Fx de 90% a 99,9%</v>
      </c>
      <c r="CD336" s="17">
        <f>IFERROR(VLOOKUP($BW336,'PAINEL E TARGET'!$G$1:$Q$99,4,0),0)</f>
        <v>0.25</v>
      </c>
      <c r="CE336" s="17">
        <f>VLOOKUP(CC336,'PAINEL E TARGET'!$S$10:$U$19,3,0)</f>
        <v>0.5</v>
      </c>
      <c r="CF336" s="16">
        <f t="shared" si="206"/>
        <v>300</v>
      </c>
      <c r="CG336" s="17">
        <f t="shared" si="188"/>
        <v>1.173</v>
      </c>
      <c r="CH336" s="17">
        <f t="shared" si="189"/>
        <v>0.86799999999999999</v>
      </c>
      <c r="CI336" s="17">
        <f t="shared" si="190"/>
        <v>1.327</v>
      </c>
      <c r="CJ336" s="17">
        <f t="shared" si="191"/>
        <v>0.871</v>
      </c>
      <c r="CK336" s="17">
        <f t="shared" si="192"/>
        <v>1.1419999999999999</v>
      </c>
      <c r="CL336" s="17">
        <f t="shared" si="193"/>
        <v>1.0609999999999999</v>
      </c>
      <c r="CM336" s="16">
        <f t="shared" si="194"/>
        <v>5</v>
      </c>
      <c r="CN336" s="17" t="str">
        <f t="shared" si="207"/>
        <v>ok</v>
      </c>
      <c r="CO336" s="17">
        <f t="shared" si="208"/>
        <v>1.0609999999999999</v>
      </c>
      <c r="CP336" s="33" t="str">
        <f>IF(CO336&gt;='PAINEL E TARGET'!$T$11,'PAINEL E TARGET'!$S$11,
IF(CO336&gt;='PAINEL E TARGET'!$T$12,'PAINEL E TARGET'!$S$12,
IF(CO336&gt;='PAINEL E TARGET'!$T$13,'PAINEL E TARGET'!$S$13,
IF(CO336&gt;='PAINEL E TARGET'!$T$14,'PAINEL E TARGET'!$S$14,
IF(CO336&gt;='PAINEL E TARGET'!$T$15,'PAINEL E TARGET'!$S$15,
IF(CO336&gt;='PAINEL E TARGET'!$T$16,'PAINEL E TARGET'!$S$16,
IF(CO336&gt;='PAINEL E TARGET'!$T$17,'PAINEL E TARGET'!$S$17,
IF(CO336&gt;='PAINEL E TARGET'!$T$18,'PAINEL E TARGET'!$S$18,'PAINEL E TARGET'!$S$19))))))))</f>
        <v>3. Fx de 105% a 109,9%</v>
      </c>
      <c r="CQ336" s="17">
        <f>IFERROR(VLOOKUP($BW336,'PAINEL E TARGET'!$G$1:$Q$99,5,0),0)</f>
        <v>0.25</v>
      </c>
      <c r="CR336" s="17">
        <f>VLOOKUP(CP336,'PAINEL E TARGET'!$S$10:$U$19,3,0)</f>
        <v>1.1000000000000001</v>
      </c>
      <c r="CS336" s="16">
        <f t="shared" si="209"/>
        <v>660</v>
      </c>
      <c r="CT336" s="17">
        <f t="shared" si="195"/>
        <v>1.103</v>
      </c>
      <c r="CU336" s="33" t="str">
        <f>IF(CT336&gt;='PAINEL E TARGET'!$T$11,'PAINEL E TARGET'!$S$11,
IF(CT336&gt;='PAINEL E TARGET'!$T$12,'PAINEL E TARGET'!$S$12,
IF(CT336&gt;='PAINEL E TARGET'!$T$13,'PAINEL E TARGET'!$S$13,
IF(CT336&gt;='PAINEL E TARGET'!$T$14,'PAINEL E TARGET'!$S$14,
IF(CT336&gt;='PAINEL E TARGET'!$T$15,'PAINEL E TARGET'!$S$15,
IF(CT336&gt;='PAINEL E TARGET'!$T$16,'PAINEL E TARGET'!$S$16,
IF(CT336&gt;='PAINEL E TARGET'!$T$17,'PAINEL E TARGET'!$S$17,
IF(CT336&gt;='PAINEL E TARGET'!$T$18,'PAINEL E TARGET'!$S$18,'PAINEL E TARGET'!$S$19))))))))</f>
        <v>4. Fx de 110% a 114,9%</v>
      </c>
      <c r="CV336" s="17">
        <f>IFERROR(VLOOKUP($BW336,'PAINEL E TARGET'!$G$1:$Q$99,6,0),0)</f>
        <v>0.2</v>
      </c>
      <c r="CW336" s="17">
        <f>VLOOKUP(CU336,'PAINEL E TARGET'!$S$10:$U$19,3,0)</f>
        <v>1.2</v>
      </c>
      <c r="CX336" s="16">
        <f t="shared" si="210"/>
        <v>576</v>
      </c>
      <c r="CY336" s="17">
        <f t="shared" si="196"/>
        <v>1.0469999999999999</v>
      </c>
      <c r="CZ336" s="33" t="str">
        <f>IF(CY336&gt;='PAINEL E TARGET'!$T$11,'PAINEL E TARGET'!$S$11,
IF(CY336&gt;='PAINEL E TARGET'!$T$12,'PAINEL E TARGET'!$S$12,
IF(CY336&gt;='PAINEL E TARGET'!$T$13,'PAINEL E TARGET'!$S$13,
IF(CY336&gt;='PAINEL E TARGET'!$T$14,'PAINEL E TARGET'!$S$14,
IF(CY336&gt;='PAINEL E TARGET'!$T$15,'PAINEL E TARGET'!$S$15,
IF(CY336&gt;='PAINEL E TARGET'!$T$16,'PAINEL E TARGET'!$S$16,
IF(CY336&gt;='PAINEL E TARGET'!$T$17,'PAINEL E TARGET'!$S$17,
IF(CY336&gt;='PAINEL E TARGET'!$T$18,'PAINEL E TARGET'!$S$18,'PAINEL E TARGET'!$S$19))))))))</f>
        <v>2. Fx de 100% a 104,9%</v>
      </c>
      <c r="DA336" s="17">
        <f>IFERROR(VLOOKUP($BW336,'PAINEL E TARGET'!$G$1:$Q$99,7,0),0)</f>
        <v>0.15</v>
      </c>
      <c r="DB336" s="17">
        <f>VLOOKUP(CZ336,'PAINEL E TARGET'!$S$10:$U$19,3,0)</f>
        <v>1</v>
      </c>
      <c r="DC336" s="16">
        <f t="shared" si="211"/>
        <v>360</v>
      </c>
      <c r="DD336" s="17">
        <f t="shared" si="197"/>
        <v>1.1910000000000001</v>
      </c>
      <c r="DE336" s="33" t="str">
        <f>IF(DD336&gt;='PAINEL E TARGET'!$T$11,'PAINEL E TARGET'!$S$11,
IF(DD336&gt;='PAINEL E TARGET'!$T$12,'PAINEL E TARGET'!$S$12,
IF(DD336&gt;='PAINEL E TARGET'!$T$13,'PAINEL E TARGET'!$S$13,
IF(DD336&gt;='PAINEL E TARGET'!$T$14,'PAINEL E TARGET'!$S$14,
IF(DD336&gt;='PAINEL E TARGET'!$T$15,'PAINEL E TARGET'!$S$15,
IF(DD336&gt;='PAINEL E TARGET'!$T$16,'PAINEL E TARGET'!$S$16,
IF(DD336&gt;='PAINEL E TARGET'!$T$17,'PAINEL E TARGET'!$S$17,
IF(DD336&gt;='PAINEL E TARGET'!$T$18,'PAINEL E TARGET'!$S$18,'PAINEL E TARGET'!$S$19))))))))</f>
        <v>5. Fx de 115% a 119,9%</v>
      </c>
      <c r="DF336" s="17">
        <f>IFERROR(VLOOKUP($BW336,'PAINEL E TARGET'!$G$1:$Q$99,8,0),0)</f>
        <v>0.1</v>
      </c>
      <c r="DG336" s="17">
        <f>VLOOKUP(DE336,'PAINEL E TARGET'!$S$10:$U$19,3,0)</f>
        <v>1.3</v>
      </c>
      <c r="DH336" s="16">
        <f t="shared" si="212"/>
        <v>312</v>
      </c>
      <c r="DI336" s="17">
        <f t="shared" si="198"/>
        <v>1</v>
      </c>
      <c r="DJ336" s="33" t="str">
        <f>IF(DI336&gt;='PAINEL E TARGET'!$T$11,'PAINEL E TARGET'!$S$11,
IF(DI336&gt;='PAINEL E TARGET'!$T$12,'PAINEL E TARGET'!$S$12,
IF(DI336&gt;='PAINEL E TARGET'!$T$13,'PAINEL E TARGET'!$S$13,
IF(DI336&gt;='PAINEL E TARGET'!$T$14,'PAINEL E TARGET'!$S$14,
IF(DI336&gt;='PAINEL E TARGET'!$T$15,'PAINEL E TARGET'!$S$15,
IF(DI336&gt;='PAINEL E TARGET'!$T$16,'PAINEL E TARGET'!$S$16,
IF(DI336&gt;='PAINEL E TARGET'!$T$17,'PAINEL E TARGET'!$S$17,
IF(DI336&gt;='PAINEL E TARGET'!$T$18,'PAINEL E TARGET'!$S$18,'PAINEL E TARGET'!$S$19))))))))</f>
        <v>2. Fx de 100% a 104,9%</v>
      </c>
      <c r="DK336" s="17">
        <f>IFERROR(VLOOKUP($BW336,'PAINEL E TARGET'!$G$1:$Q$99,9,0),0)</f>
        <v>0.05</v>
      </c>
      <c r="DL336" s="17">
        <f>VLOOKUP(DJ336,'PAINEL E TARGET'!$S$10:$U$19,3,0)</f>
        <v>1</v>
      </c>
      <c r="DM336" s="16">
        <f t="shared" si="213"/>
        <v>120</v>
      </c>
      <c r="DN336" s="17">
        <f t="shared" si="199"/>
        <v>1.1419999999999999</v>
      </c>
      <c r="DO336" s="33" t="str">
        <f>IF(DN336&gt;='PAINEL E TARGET'!$T$11,'PAINEL E TARGET'!$S$11,
IF(DN336&gt;='PAINEL E TARGET'!$T$12,'PAINEL E TARGET'!$S$12,
IF(DN336&gt;='PAINEL E TARGET'!$T$13,'PAINEL E TARGET'!$S$13,
IF(DN336&gt;='PAINEL E TARGET'!$T$14,'PAINEL E TARGET'!$S$14,
IF(DN336&gt;='PAINEL E TARGET'!$T$15,'PAINEL E TARGET'!$S$15,
IF(DN336&gt;='PAINEL E TARGET'!$T$16,'PAINEL E TARGET'!$S$16,
IF(DN336&gt;='PAINEL E TARGET'!$T$17,'PAINEL E TARGET'!$S$17,
IF(DN336&gt;='PAINEL E TARGET'!$T$18,'PAINEL E TARGET'!$S$18,'PAINEL E TARGET'!$S$19))))))))</f>
        <v>4. Fx de 110% a 114,9%</v>
      </c>
      <c r="DP336" s="17">
        <f>IFERROR(VLOOKUP($BW336,'PAINEL E TARGET'!$G$1:$Q$99,10,0),0)</f>
        <v>0</v>
      </c>
      <c r="DQ336" s="17">
        <f>VLOOKUP(DO336,'PAINEL E TARGET'!$S$10:$U$19,3,0)</f>
        <v>1.2</v>
      </c>
      <c r="DR336" s="16">
        <f t="shared" si="214"/>
        <v>0</v>
      </c>
      <c r="DS336" s="17">
        <f t="shared" si="200"/>
        <v>0.95</v>
      </c>
      <c r="DT336" s="16">
        <f>IF(DS336&gt;=1,VLOOKUP(BO336,'PAINEL E TARGET'!$S$1:$W$8,5,0),0)</f>
        <v>0</v>
      </c>
      <c r="DU336" s="16">
        <f t="shared" si="215"/>
        <v>2328</v>
      </c>
    </row>
    <row r="337" spans="2:125" s="32" customFormat="1" x14ac:dyDescent="0.2">
      <c r="B337" s="44">
        <v>43541</v>
      </c>
      <c r="C337" s="65">
        <v>1143</v>
      </c>
      <c r="D337" s="66" t="s">
        <v>341</v>
      </c>
      <c r="E337" s="65">
        <v>217</v>
      </c>
      <c r="F337" s="65" t="s">
        <v>1017</v>
      </c>
      <c r="G337" s="67">
        <v>3944083.4058663701</v>
      </c>
      <c r="H337" s="67">
        <v>2241697.1163775725</v>
      </c>
      <c r="I337" s="67">
        <v>1909624.25</v>
      </c>
      <c r="J337" s="68">
        <v>0.85186541752162337</v>
      </c>
      <c r="K337" s="67">
        <v>376503.41533361422</v>
      </c>
      <c r="L337" s="67">
        <v>1630129.8627075462</v>
      </c>
      <c r="M337" s="67">
        <v>378900.24</v>
      </c>
      <c r="N337" s="67">
        <v>1439326.3599999999</v>
      </c>
      <c r="O337" s="67">
        <v>3536803.2426749514</v>
      </c>
      <c r="P337" s="67" t="s">
        <v>1082</v>
      </c>
      <c r="Q337" s="67" t="s">
        <v>1082</v>
      </c>
      <c r="R337" s="67">
        <v>0</v>
      </c>
      <c r="S337" s="67">
        <v>0</v>
      </c>
      <c r="T337" s="68">
        <v>0.10273189538710101</v>
      </c>
      <c r="U337" s="68">
        <v>8.3746321828093342E-2</v>
      </c>
      <c r="V337" s="68">
        <v>0.81519299836269266</v>
      </c>
      <c r="W337" s="67">
        <v>206145.24</v>
      </c>
      <c r="X337" s="67">
        <v>152269.78999999998</v>
      </c>
      <c r="Y337" s="68">
        <v>0.73865295167620648</v>
      </c>
      <c r="Z337" s="68">
        <v>0.17980074583044936</v>
      </c>
      <c r="AA337" s="68">
        <v>0.17000398630181737</v>
      </c>
      <c r="AB337" s="68">
        <v>0.9455132430992792</v>
      </c>
      <c r="AC337" s="67">
        <v>360794.16</v>
      </c>
      <c r="AD337" s="67">
        <v>309105.77</v>
      </c>
      <c r="AE337" s="68">
        <v>0.85673717667713922</v>
      </c>
      <c r="AF337" s="43">
        <v>80</v>
      </c>
      <c r="AG337" s="43">
        <v>75</v>
      </c>
      <c r="AH337" s="43">
        <v>55</v>
      </c>
      <c r="AI337" s="43">
        <v>59</v>
      </c>
      <c r="AJ337" s="67">
        <v>102266.46</v>
      </c>
      <c r="AK337" s="67">
        <v>78095.5</v>
      </c>
      <c r="AL337" s="68">
        <v>0.76364724074735735</v>
      </c>
      <c r="AM337" s="67">
        <v>20967.020000000004</v>
      </c>
      <c r="AN337" s="67">
        <v>15375.24</v>
      </c>
      <c r="AO337" s="68">
        <v>0.73330592521016325</v>
      </c>
      <c r="AP337" s="67">
        <v>19892.86</v>
      </c>
      <c r="AQ337" s="67">
        <v>12558.749999999998</v>
      </c>
      <c r="AR337" s="68">
        <v>0.63131947844603531</v>
      </c>
      <c r="AS337" s="67">
        <v>63018.899999999994</v>
      </c>
      <c r="AT337" s="67">
        <v>46240.299999999988</v>
      </c>
      <c r="AU337" s="68">
        <v>0.73375289000601396</v>
      </c>
      <c r="AV337" s="43">
        <v>5895.29</v>
      </c>
      <c r="AW337" s="43">
        <v>2974.42</v>
      </c>
      <c r="AX337" s="69">
        <v>0.50454176130436335</v>
      </c>
      <c r="AY337" s="43">
        <v>376503.41533361422</v>
      </c>
      <c r="AZ337" s="43">
        <v>378900.24</v>
      </c>
      <c r="BA337" s="43">
        <v>50782.607319109062</v>
      </c>
      <c r="BB337" s="43">
        <v>76211.739999999991</v>
      </c>
      <c r="BC337" s="43">
        <v>663318.26415358705</v>
      </c>
      <c r="BD337" s="43">
        <v>89698.808064599478</v>
      </c>
      <c r="BE337" s="43">
        <v>365347.05000000005</v>
      </c>
      <c r="BF337" s="43">
        <v>639428.22</v>
      </c>
      <c r="BG337" s="43">
        <v>10423.960000000003</v>
      </c>
      <c r="BH337" s="43">
        <v>91</v>
      </c>
      <c r="BI337" s="44">
        <v>43173</v>
      </c>
      <c r="BJ337" s="44">
        <v>43541</v>
      </c>
      <c r="BK337" s="44">
        <v>43172</v>
      </c>
      <c r="BL337" s="43">
        <f t="shared" si="201"/>
        <v>1909624.25</v>
      </c>
      <c r="BM337" s="43">
        <f t="shared" si="202"/>
        <v>1818226.5999999999</v>
      </c>
      <c r="BO337" s="16" t="str">
        <f>IFERROR(VLOOKUP($C337,'PORTE LOJA'!A:B,2,0),"PORTE 1")</f>
        <v>PORTE 5</v>
      </c>
      <c r="BP337" s="16">
        <f>VLOOKUP(BO337,'PAINEL E TARGET'!$S$1:$W$8,3,0)</f>
        <v>3750</v>
      </c>
      <c r="BQ337" s="16">
        <f t="shared" si="180"/>
        <v>1</v>
      </c>
      <c r="BR337" s="16">
        <f t="shared" si="181"/>
        <v>1</v>
      </c>
      <c r="BS337" s="16">
        <f t="shared" si="182"/>
        <v>1</v>
      </c>
      <c r="BT337" s="16">
        <f t="shared" si="183"/>
        <v>1</v>
      </c>
      <c r="BU337" s="16">
        <f t="shared" si="184"/>
        <v>1</v>
      </c>
      <c r="BV337" s="16">
        <f t="shared" si="185"/>
        <v>1</v>
      </c>
      <c r="BW337" s="17" t="str">
        <f t="shared" si="203"/>
        <v>111111</v>
      </c>
      <c r="BY337" s="17">
        <f t="shared" si="186"/>
        <v>0.85199999999999998</v>
      </c>
      <c r="BZ337" s="17">
        <f t="shared" si="187"/>
        <v>0.90600000000000003</v>
      </c>
      <c r="CA337" s="17" t="str">
        <f t="shared" si="204"/>
        <v>Sem Retira</v>
      </c>
      <c r="CB337" s="17">
        <f t="shared" si="205"/>
        <v>0.90600000000000003</v>
      </c>
      <c r="CC337" s="33" t="str">
        <f>IF(CB337&gt;='PAINEL E TARGET'!$T$11,'PAINEL E TARGET'!$S$11,
IF(CB337&gt;='PAINEL E TARGET'!$T$12,'PAINEL E TARGET'!$S$12,
IF(CB337&gt;='PAINEL E TARGET'!$T$13,'PAINEL E TARGET'!$S$13,
IF(CB337&gt;='PAINEL E TARGET'!$T$14,'PAINEL E TARGET'!$S$14,
IF(CB337&gt;='PAINEL E TARGET'!$T$15,'PAINEL E TARGET'!$S$15,
IF(CB337&gt;='PAINEL E TARGET'!$T$16,'PAINEL E TARGET'!$S$16,
IF(CB337&gt;='PAINEL E TARGET'!$T$17,'PAINEL E TARGET'!$S$17,
IF(CB337&gt;='PAINEL E TARGET'!$T$18,'PAINEL E TARGET'!$S$18,'PAINEL E TARGET'!$S$19))))))))</f>
        <v>1. Fx de 90% a 99,9%</v>
      </c>
      <c r="CD337" s="17">
        <f>IFERROR(VLOOKUP($BW337,'PAINEL E TARGET'!$G$1:$Q$99,4,0),0)</f>
        <v>0.25</v>
      </c>
      <c r="CE337" s="17">
        <f>VLOOKUP(CC337,'PAINEL E TARGET'!$S$10:$U$19,3,0)</f>
        <v>0.5</v>
      </c>
      <c r="CF337" s="16">
        <f t="shared" si="206"/>
        <v>468.75</v>
      </c>
      <c r="CG337" s="17">
        <f t="shared" si="188"/>
        <v>0.76400000000000001</v>
      </c>
      <c r="CH337" s="17">
        <f t="shared" si="189"/>
        <v>0.73299999999999998</v>
      </c>
      <c r="CI337" s="17">
        <f t="shared" si="190"/>
        <v>0.63100000000000001</v>
      </c>
      <c r="CJ337" s="17">
        <f t="shared" si="191"/>
        <v>0.73399999999999999</v>
      </c>
      <c r="CK337" s="17">
        <f t="shared" si="192"/>
        <v>0.505</v>
      </c>
      <c r="CL337" s="17">
        <f t="shared" si="193"/>
        <v>0.73899999999999999</v>
      </c>
      <c r="CM337" s="16">
        <f t="shared" si="194"/>
        <v>3</v>
      </c>
      <c r="CN337" s="17" t="str">
        <f t="shared" si="207"/>
        <v>não ok</v>
      </c>
      <c r="CO337" s="17">
        <f t="shared" si="208"/>
        <v>0</v>
      </c>
      <c r="CP337" s="33" t="str">
        <f>IF(CO337&gt;='PAINEL E TARGET'!$T$11,'PAINEL E TARGET'!$S$11,
IF(CO337&gt;='PAINEL E TARGET'!$T$12,'PAINEL E TARGET'!$S$12,
IF(CO337&gt;='PAINEL E TARGET'!$T$13,'PAINEL E TARGET'!$S$13,
IF(CO337&gt;='PAINEL E TARGET'!$T$14,'PAINEL E TARGET'!$S$14,
IF(CO337&gt;='PAINEL E TARGET'!$T$15,'PAINEL E TARGET'!$S$15,
IF(CO337&gt;='PAINEL E TARGET'!$T$16,'PAINEL E TARGET'!$S$16,
IF(CO337&gt;='PAINEL E TARGET'!$T$17,'PAINEL E TARGET'!$S$17,
IF(CO337&gt;='PAINEL E TARGET'!$T$18,'PAINEL E TARGET'!$S$18,'PAINEL E TARGET'!$S$19))))))))</f>
        <v>Não elegível</v>
      </c>
      <c r="CQ337" s="17">
        <f>IFERROR(VLOOKUP($BW337,'PAINEL E TARGET'!$G$1:$Q$99,5,0),0)</f>
        <v>0.25</v>
      </c>
      <c r="CR337" s="17">
        <f>VLOOKUP(CP337,'PAINEL E TARGET'!$S$10:$U$19,3,0)</f>
        <v>0</v>
      </c>
      <c r="CS337" s="16">
        <f t="shared" si="209"/>
        <v>0</v>
      </c>
      <c r="CT337" s="17">
        <f t="shared" si="195"/>
        <v>0.85699999999999998</v>
      </c>
      <c r="CU337" s="33" t="str">
        <f>IF(CT337&gt;='PAINEL E TARGET'!$T$11,'PAINEL E TARGET'!$S$11,
IF(CT337&gt;='PAINEL E TARGET'!$T$12,'PAINEL E TARGET'!$S$12,
IF(CT337&gt;='PAINEL E TARGET'!$T$13,'PAINEL E TARGET'!$S$13,
IF(CT337&gt;='PAINEL E TARGET'!$T$14,'PAINEL E TARGET'!$S$14,
IF(CT337&gt;='PAINEL E TARGET'!$T$15,'PAINEL E TARGET'!$S$15,
IF(CT337&gt;='PAINEL E TARGET'!$T$16,'PAINEL E TARGET'!$S$16,
IF(CT337&gt;='PAINEL E TARGET'!$T$17,'PAINEL E TARGET'!$S$17,
IF(CT337&gt;='PAINEL E TARGET'!$T$18,'PAINEL E TARGET'!$S$18,'PAINEL E TARGET'!$S$19))))))))</f>
        <v>Não elegível</v>
      </c>
      <c r="CV337" s="17">
        <f>IFERROR(VLOOKUP($BW337,'PAINEL E TARGET'!$G$1:$Q$99,6,0),0)</f>
        <v>0.2</v>
      </c>
      <c r="CW337" s="17">
        <f>VLOOKUP(CU337,'PAINEL E TARGET'!$S$10:$U$19,3,0)</f>
        <v>0</v>
      </c>
      <c r="CX337" s="16">
        <f t="shared" si="210"/>
        <v>0</v>
      </c>
      <c r="CY337" s="17">
        <f t="shared" si="196"/>
        <v>1.006</v>
      </c>
      <c r="CZ337" s="33" t="str">
        <f>IF(CY337&gt;='PAINEL E TARGET'!$T$11,'PAINEL E TARGET'!$S$11,
IF(CY337&gt;='PAINEL E TARGET'!$T$12,'PAINEL E TARGET'!$S$12,
IF(CY337&gt;='PAINEL E TARGET'!$T$13,'PAINEL E TARGET'!$S$13,
IF(CY337&gt;='PAINEL E TARGET'!$T$14,'PAINEL E TARGET'!$S$14,
IF(CY337&gt;='PAINEL E TARGET'!$T$15,'PAINEL E TARGET'!$S$15,
IF(CY337&gt;='PAINEL E TARGET'!$T$16,'PAINEL E TARGET'!$S$16,
IF(CY337&gt;='PAINEL E TARGET'!$T$17,'PAINEL E TARGET'!$S$17,
IF(CY337&gt;='PAINEL E TARGET'!$T$18,'PAINEL E TARGET'!$S$18,'PAINEL E TARGET'!$S$19))))))))</f>
        <v>2. Fx de 100% a 104,9%</v>
      </c>
      <c r="DA337" s="17">
        <f>IFERROR(VLOOKUP($BW337,'PAINEL E TARGET'!$G$1:$Q$99,7,0),0)</f>
        <v>0.15</v>
      </c>
      <c r="DB337" s="17">
        <f>VLOOKUP(CZ337,'PAINEL E TARGET'!$S$10:$U$19,3,0)</f>
        <v>1</v>
      </c>
      <c r="DC337" s="16">
        <f t="shared" si="211"/>
        <v>562.5</v>
      </c>
      <c r="DD337" s="17">
        <f t="shared" si="197"/>
        <v>1.5009999999999999</v>
      </c>
      <c r="DE337" s="33" t="str">
        <f>IF(DD337&gt;='PAINEL E TARGET'!$T$11,'PAINEL E TARGET'!$S$11,
IF(DD337&gt;='PAINEL E TARGET'!$T$12,'PAINEL E TARGET'!$S$12,
IF(DD337&gt;='PAINEL E TARGET'!$T$13,'PAINEL E TARGET'!$S$13,
IF(DD337&gt;='PAINEL E TARGET'!$T$14,'PAINEL E TARGET'!$S$14,
IF(DD337&gt;='PAINEL E TARGET'!$T$15,'PAINEL E TARGET'!$S$15,
IF(DD337&gt;='PAINEL E TARGET'!$T$16,'PAINEL E TARGET'!$S$16,
IF(DD337&gt;='PAINEL E TARGET'!$T$17,'PAINEL E TARGET'!$S$17,
IF(DD337&gt;='PAINEL E TARGET'!$T$18,'PAINEL E TARGET'!$S$18,'PAINEL E TARGET'!$S$19))))))))</f>
        <v>8. Fx de 130% ou mais</v>
      </c>
      <c r="DF337" s="17">
        <f>IFERROR(VLOOKUP($BW337,'PAINEL E TARGET'!$G$1:$Q$99,8,0),0)</f>
        <v>0.1</v>
      </c>
      <c r="DG337" s="17">
        <f>VLOOKUP(DE337,'PAINEL E TARGET'!$S$10:$U$19,3,0)</f>
        <v>1.6</v>
      </c>
      <c r="DH337" s="16">
        <f t="shared" si="212"/>
        <v>600.00000000000011</v>
      </c>
      <c r="DI337" s="17">
        <f t="shared" si="198"/>
        <v>1.073</v>
      </c>
      <c r="DJ337" s="33" t="str">
        <f>IF(DI337&gt;='PAINEL E TARGET'!$T$11,'PAINEL E TARGET'!$S$11,
IF(DI337&gt;='PAINEL E TARGET'!$T$12,'PAINEL E TARGET'!$S$12,
IF(DI337&gt;='PAINEL E TARGET'!$T$13,'PAINEL E TARGET'!$S$13,
IF(DI337&gt;='PAINEL E TARGET'!$T$14,'PAINEL E TARGET'!$S$14,
IF(DI337&gt;='PAINEL E TARGET'!$T$15,'PAINEL E TARGET'!$S$15,
IF(DI337&gt;='PAINEL E TARGET'!$T$16,'PAINEL E TARGET'!$S$16,
IF(DI337&gt;='PAINEL E TARGET'!$T$17,'PAINEL E TARGET'!$S$17,
IF(DI337&gt;='PAINEL E TARGET'!$T$18,'PAINEL E TARGET'!$S$18,'PAINEL E TARGET'!$S$19))))))))</f>
        <v>3. Fx de 105% a 109,9%</v>
      </c>
      <c r="DK337" s="17">
        <f>IFERROR(VLOOKUP($BW337,'PAINEL E TARGET'!$G$1:$Q$99,9,0),0)</f>
        <v>0.05</v>
      </c>
      <c r="DL337" s="17">
        <f>VLOOKUP(DJ337,'PAINEL E TARGET'!$S$10:$U$19,3,0)</f>
        <v>1.1000000000000001</v>
      </c>
      <c r="DM337" s="16">
        <f t="shared" si="213"/>
        <v>206.25000000000003</v>
      </c>
      <c r="DN337" s="17">
        <f t="shared" si="199"/>
        <v>0.505</v>
      </c>
      <c r="DO337" s="33" t="str">
        <f>IF(DN337&gt;='PAINEL E TARGET'!$T$11,'PAINEL E TARGET'!$S$11,
IF(DN337&gt;='PAINEL E TARGET'!$T$12,'PAINEL E TARGET'!$S$12,
IF(DN337&gt;='PAINEL E TARGET'!$T$13,'PAINEL E TARGET'!$S$13,
IF(DN337&gt;='PAINEL E TARGET'!$T$14,'PAINEL E TARGET'!$S$14,
IF(DN337&gt;='PAINEL E TARGET'!$T$15,'PAINEL E TARGET'!$S$15,
IF(DN337&gt;='PAINEL E TARGET'!$T$16,'PAINEL E TARGET'!$S$16,
IF(DN337&gt;='PAINEL E TARGET'!$T$17,'PAINEL E TARGET'!$S$17,
IF(DN337&gt;='PAINEL E TARGET'!$T$18,'PAINEL E TARGET'!$S$18,'PAINEL E TARGET'!$S$19))))))))</f>
        <v>Não elegível</v>
      </c>
      <c r="DP337" s="17">
        <f>IFERROR(VLOOKUP($BW337,'PAINEL E TARGET'!$G$1:$Q$99,10,0),0)</f>
        <v>0</v>
      </c>
      <c r="DQ337" s="17">
        <f>VLOOKUP(DO337,'PAINEL E TARGET'!$S$10:$U$19,3,0)</f>
        <v>0</v>
      </c>
      <c r="DR337" s="16">
        <f t="shared" si="214"/>
        <v>0</v>
      </c>
      <c r="DS337" s="17">
        <f t="shared" si="200"/>
        <v>0.93799999999999994</v>
      </c>
      <c r="DT337" s="16">
        <f>IF(DS337&gt;=1,VLOOKUP(BO337,'PAINEL E TARGET'!$S$1:$W$8,5,0),0)</f>
        <v>0</v>
      </c>
      <c r="DU337" s="16">
        <f t="shared" si="215"/>
        <v>1837.5</v>
      </c>
    </row>
    <row r="338" spans="2:125" s="32" customFormat="1" x14ac:dyDescent="0.2">
      <c r="B338" s="44">
        <v>43541</v>
      </c>
      <c r="C338" s="65">
        <v>1144</v>
      </c>
      <c r="D338" s="66" t="s">
        <v>342</v>
      </c>
      <c r="E338" s="65">
        <v>316</v>
      </c>
      <c r="F338" s="65" t="s">
        <v>943</v>
      </c>
      <c r="G338" s="67">
        <v>2388404.2395703983</v>
      </c>
      <c r="H338" s="67">
        <v>1502117.7303686962</v>
      </c>
      <c r="I338" s="67">
        <v>1317231.2199999997</v>
      </c>
      <c r="J338" s="68">
        <v>0.876916098764565</v>
      </c>
      <c r="K338" s="67">
        <v>300624.83786943863</v>
      </c>
      <c r="L338" s="67">
        <v>1013052.6569148244</v>
      </c>
      <c r="M338" s="67">
        <v>331299.5</v>
      </c>
      <c r="N338" s="67">
        <v>932225.87000000011</v>
      </c>
      <c r="O338" s="67">
        <v>2103646.3922119383</v>
      </c>
      <c r="P338" s="67" t="s">
        <v>1082</v>
      </c>
      <c r="Q338" s="67" t="s">
        <v>1082</v>
      </c>
      <c r="R338" s="67">
        <v>0</v>
      </c>
      <c r="S338" s="67">
        <v>0</v>
      </c>
      <c r="T338" s="68">
        <v>0.14694560938010251</v>
      </c>
      <c r="U338" s="68">
        <v>0.143137110100132</v>
      </c>
      <c r="V338" s="68">
        <v>0.97408225195678277</v>
      </c>
      <c r="W338" s="67">
        <v>193039.14</v>
      </c>
      <c r="X338" s="67">
        <v>180857.37</v>
      </c>
      <c r="Y338" s="68">
        <v>0.93689481832544419</v>
      </c>
      <c r="Z338" s="68">
        <v>0.20994891904218366</v>
      </c>
      <c r="AA338" s="68">
        <v>0.22229624087405545</v>
      </c>
      <c r="AB338" s="68">
        <v>1.0588110759903027</v>
      </c>
      <c r="AC338" s="67">
        <v>275805.17</v>
      </c>
      <c r="AD338" s="67">
        <v>280876.94</v>
      </c>
      <c r="AE338" s="68">
        <v>1.0183889591337247</v>
      </c>
      <c r="AF338" s="43">
        <v>80</v>
      </c>
      <c r="AG338" s="43">
        <v>64</v>
      </c>
      <c r="AH338" s="43">
        <v>55</v>
      </c>
      <c r="AI338" s="43">
        <v>58</v>
      </c>
      <c r="AJ338" s="67">
        <v>98585.87999999999</v>
      </c>
      <c r="AK338" s="67">
        <v>97297</v>
      </c>
      <c r="AL338" s="68">
        <v>0.98692632251190548</v>
      </c>
      <c r="AM338" s="67">
        <v>12994.13</v>
      </c>
      <c r="AN338" s="67">
        <v>12184.519999999997</v>
      </c>
      <c r="AO338" s="68">
        <v>0.93769417421558787</v>
      </c>
      <c r="AP338" s="67">
        <v>32195.35</v>
      </c>
      <c r="AQ338" s="67">
        <v>22283.680000000004</v>
      </c>
      <c r="AR338" s="68">
        <v>0.69213970340437381</v>
      </c>
      <c r="AS338" s="67">
        <v>49263.78</v>
      </c>
      <c r="AT338" s="67">
        <v>49092.169999999991</v>
      </c>
      <c r="AU338" s="68">
        <v>0.99651650766546929</v>
      </c>
      <c r="AV338" s="43">
        <v>2778.95</v>
      </c>
      <c r="AW338" s="43">
        <v>2509.58</v>
      </c>
      <c r="AX338" s="69">
        <v>0.90306770542830928</v>
      </c>
      <c r="AY338" s="43">
        <v>300624.83786943863</v>
      </c>
      <c r="AZ338" s="43">
        <v>331299.5</v>
      </c>
      <c r="BA338" s="43">
        <v>52486.058515210694</v>
      </c>
      <c r="BB338" s="43">
        <v>60444.470000000008</v>
      </c>
      <c r="BC338" s="43">
        <v>480938.61840183352</v>
      </c>
      <c r="BD338" s="43">
        <v>84377.586529923632</v>
      </c>
      <c r="BE338" s="43">
        <v>310629.24</v>
      </c>
      <c r="BF338" s="43">
        <v>443812.51999999996</v>
      </c>
      <c r="BG338" s="43">
        <v>4469.3099999999995</v>
      </c>
      <c r="BH338" s="43">
        <v>110</v>
      </c>
      <c r="BI338" s="44">
        <v>43173</v>
      </c>
      <c r="BJ338" s="44">
        <v>43541</v>
      </c>
      <c r="BK338" s="44">
        <v>43172</v>
      </c>
      <c r="BL338" s="43">
        <f t="shared" si="201"/>
        <v>1317231.2199999997</v>
      </c>
      <c r="BM338" s="43">
        <f t="shared" si="202"/>
        <v>1263525.3700000001</v>
      </c>
      <c r="BO338" s="16" t="str">
        <f>IFERROR(VLOOKUP($C338,'PORTE LOJA'!A:B,2,0),"PORTE 1")</f>
        <v>PORTE 4</v>
      </c>
      <c r="BP338" s="16">
        <f>VLOOKUP(BO338,'PAINEL E TARGET'!$S$1:$W$8,3,0)</f>
        <v>3000</v>
      </c>
      <c r="BQ338" s="16">
        <f t="shared" si="180"/>
        <v>1</v>
      </c>
      <c r="BR338" s="16">
        <f t="shared" si="181"/>
        <v>1</v>
      </c>
      <c r="BS338" s="16">
        <f t="shared" si="182"/>
        <v>1</v>
      </c>
      <c r="BT338" s="16">
        <f t="shared" si="183"/>
        <v>1</v>
      </c>
      <c r="BU338" s="16">
        <f t="shared" si="184"/>
        <v>1</v>
      </c>
      <c r="BV338" s="16">
        <f t="shared" si="185"/>
        <v>1</v>
      </c>
      <c r="BW338" s="17" t="str">
        <f t="shared" si="203"/>
        <v>111111</v>
      </c>
      <c r="BY338" s="17">
        <f t="shared" si="186"/>
        <v>0.877</v>
      </c>
      <c r="BZ338" s="17">
        <f t="shared" si="187"/>
        <v>0.96199999999999997</v>
      </c>
      <c r="CA338" s="17" t="str">
        <f t="shared" si="204"/>
        <v>Sem Retira</v>
      </c>
      <c r="CB338" s="17">
        <f t="shared" si="205"/>
        <v>0.96199999999999997</v>
      </c>
      <c r="CC338" s="33" t="str">
        <f>IF(CB338&gt;='PAINEL E TARGET'!$T$11,'PAINEL E TARGET'!$S$11,
IF(CB338&gt;='PAINEL E TARGET'!$T$12,'PAINEL E TARGET'!$S$12,
IF(CB338&gt;='PAINEL E TARGET'!$T$13,'PAINEL E TARGET'!$S$13,
IF(CB338&gt;='PAINEL E TARGET'!$T$14,'PAINEL E TARGET'!$S$14,
IF(CB338&gt;='PAINEL E TARGET'!$T$15,'PAINEL E TARGET'!$S$15,
IF(CB338&gt;='PAINEL E TARGET'!$T$16,'PAINEL E TARGET'!$S$16,
IF(CB338&gt;='PAINEL E TARGET'!$T$17,'PAINEL E TARGET'!$S$17,
IF(CB338&gt;='PAINEL E TARGET'!$T$18,'PAINEL E TARGET'!$S$18,'PAINEL E TARGET'!$S$19))))))))</f>
        <v>1. Fx de 90% a 99,9%</v>
      </c>
      <c r="CD338" s="17">
        <f>IFERROR(VLOOKUP($BW338,'PAINEL E TARGET'!$G$1:$Q$99,4,0),0)</f>
        <v>0.25</v>
      </c>
      <c r="CE338" s="17">
        <f>VLOOKUP(CC338,'PAINEL E TARGET'!$S$10:$U$19,3,0)</f>
        <v>0.5</v>
      </c>
      <c r="CF338" s="16">
        <f t="shared" si="206"/>
        <v>375</v>
      </c>
      <c r="CG338" s="17">
        <f t="shared" si="188"/>
        <v>0.98699999999999999</v>
      </c>
      <c r="CH338" s="17">
        <f t="shared" si="189"/>
        <v>0.93799999999999994</v>
      </c>
      <c r="CI338" s="17">
        <f t="shared" si="190"/>
        <v>0.69199999999999995</v>
      </c>
      <c r="CJ338" s="17">
        <f t="shared" si="191"/>
        <v>0.997</v>
      </c>
      <c r="CK338" s="17">
        <f t="shared" si="192"/>
        <v>0.90300000000000002</v>
      </c>
      <c r="CL338" s="17">
        <f t="shared" si="193"/>
        <v>0.93700000000000006</v>
      </c>
      <c r="CM338" s="16">
        <f t="shared" si="194"/>
        <v>4</v>
      </c>
      <c r="CN338" s="17" t="str">
        <f t="shared" si="207"/>
        <v>não ok</v>
      </c>
      <c r="CO338" s="17">
        <f t="shared" si="208"/>
        <v>0</v>
      </c>
      <c r="CP338" s="33" t="str">
        <f>IF(CO338&gt;='PAINEL E TARGET'!$T$11,'PAINEL E TARGET'!$S$11,
IF(CO338&gt;='PAINEL E TARGET'!$T$12,'PAINEL E TARGET'!$S$12,
IF(CO338&gt;='PAINEL E TARGET'!$T$13,'PAINEL E TARGET'!$S$13,
IF(CO338&gt;='PAINEL E TARGET'!$T$14,'PAINEL E TARGET'!$S$14,
IF(CO338&gt;='PAINEL E TARGET'!$T$15,'PAINEL E TARGET'!$S$15,
IF(CO338&gt;='PAINEL E TARGET'!$T$16,'PAINEL E TARGET'!$S$16,
IF(CO338&gt;='PAINEL E TARGET'!$T$17,'PAINEL E TARGET'!$S$17,
IF(CO338&gt;='PAINEL E TARGET'!$T$18,'PAINEL E TARGET'!$S$18,'PAINEL E TARGET'!$S$19))))))))</f>
        <v>Não elegível</v>
      </c>
      <c r="CQ338" s="17">
        <f>IFERROR(VLOOKUP($BW338,'PAINEL E TARGET'!$G$1:$Q$99,5,0),0)</f>
        <v>0.25</v>
      </c>
      <c r="CR338" s="17">
        <f>VLOOKUP(CP338,'PAINEL E TARGET'!$S$10:$U$19,3,0)</f>
        <v>0</v>
      </c>
      <c r="CS338" s="16">
        <f t="shared" si="209"/>
        <v>0</v>
      </c>
      <c r="CT338" s="17">
        <f t="shared" si="195"/>
        <v>1.018</v>
      </c>
      <c r="CU338" s="33" t="str">
        <f>IF(CT338&gt;='PAINEL E TARGET'!$T$11,'PAINEL E TARGET'!$S$11,
IF(CT338&gt;='PAINEL E TARGET'!$T$12,'PAINEL E TARGET'!$S$12,
IF(CT338&gt;='PAINEL E TARGET'!$T$13,'PAINEL E TARGET'!$S$13,
IF(CT338&gt;='PAINEL E TARGET'!$T$14,'PAINEL E TARGET'!$S$14,
IF(CT338&gt;='PAINEL E TARGET'!$T$15,'PAINEL E TARGET'!$S$15,
IF(CT338&gt;='PAINEL E TARGET'!$T$16,'PAINEL E TARGET'!$S$16,
IF(CT338&gt;='PAINEL E TARGET'!$T$17,'PAINEL E TARGET'!$S$17,
IF(CT338&gt;='PAINEL E TARGET'!$T$18,'PAINEL E TARGET'!$S$18,'PAINEL E TARGET'!$S$19))))))))</f>
        <v>2. Fx de 100% a 104,9%</v>
      </c>
      <c r="CV338" s="17">
        <f>IFERROR(VLOOKUP($BW338,'PAINEL E TARGET'!$G$1:$Q$99,6,0),0)</f>
        <v>0.2</v>
      </c>
      <c r="CW338" s="17">
        <f>VLOOKUP(CU338,'PAINEL E TARGET'!$S$10:$U$19,3,0)</f>
        <v>1</v>
      </c>
      <c r="CX338" s="16">
        <f t="shared" si="210"/>
        <v>600</v>
      </c>
      <c r="CY338" s="17">
        <f t="shared" si="196"/>
        <v>1.1020000000000001</v>
      </c>
      <c r="CZ338" s="33" t="str">
        <f>IF(CY338&gt;='PAINEL E TARGET'!$T$11,'PAINEL E TARGET'!$S$11,
IF(CY338&gt;='PAINEL E TARGET'!$T$12,'PAINEL E TARGET'!$S$12,
IF(CY338&gt;='PAINEL E TARGET'!$T$13,'PAINEL E TARGET'!$S$13,
IF(CY338&gt;='PAINEL E TARGET'!$T$14,'PAINEL E TARGET'!$S$14,
IF(CY338&gt;='PAINEL E TARGET'!$T$15,'PAINEL E TARGET'!$S$15,
IF(CY338&gt;='PAINEL E TARGET'!$T$16,'PAINEL E TARGET'!$S$16,
IF(CY338&gt;='PAINEL E TARGET'!$T$17,'PAINEL E TARGET'!$S$17,
IF(CY338&gt;='PAINEL E TARGET'!$T$18,'PAINEL E TARGET'!$S$18,'PAINEL E TARGET'!$S$19))))))))</f>
        <v>4. Fx de 110% a 114,9%</v>
      </c>
      <c r="DA338" s="17">
        <f>IFERROR(VLOOKUP($BW338,'PAINEL E TARGET'!$G$1:$Q$99,7,0),0)</f>
        <v>0.15</v>
      </c>
      <c r="DB338" s="17">
        <f>VLOOKUP(CZ338,'PAINEL E TARGET'!$S$10:$U$19,3,0)</f>
        <v>1.2</v>
      </c>
      <c r="DC338" s="16">
        <f t="shared" si="211"/>
        <v>540</v>
      </c>
      <c r="DD338" s="17">
        <f t="shared" si="197"/>
        <v>1.1519999999999999</v>
      </c>
      <c r="DE338" s="33" t="str">
        <f>IF(DD338&gt;='PAINEL E TARGET'!$T$11,'PAINEL E TARGET'!$S$11,
IF(DD338&gt;='PAINEL E TARGET'!$T$12,'PAINEL E TARGET'!$S$12,
IF(DD338&gt;='PAINEL E TARGET'!$T$13,'PAINEL E TARGET'!$S$13,
IF(DD338&gt;='PAINEL E TARGET'!$T$14,'PAINEL E TARGET'!$S$14,
IF(DD338&gt;='PAINEL E TARGET'!$T$15,'PAINEL E TARGET'!$S$15,
IF(DD338&gt;='PAINEL E TARGET'!$T$16,'PAINEL E TARGET'!$S$16,
IF(DD338&gt;='PAINEL E TARGET'!$T$17,'PAINEL E TARGET'!$S$17,
IF(DD338&gt;='PAINEL E TARGET'!$T$18,'PAINEL E TARGET'!$S$18,'PAINEL E TARGET'!$S$19))))))))</f>
        <v>5. Fx de 115% a 119,9%</v>
      </c>
      <c r="DF338" s="17">
        <f>IFERROR(VLOOKUP($BW338,'PAINEL E TARGET'!$G$1:$Q$99,8,0),0)</f>
        <v>0.1</v>
      </c>
      <c r="DG338" s="17">
        <f>VLOOKUP(DE338,'PAINEL E TARGET'!$S$10:$U$19,3,0)</f>
        <v>1.3</v>
      </c>
      <c r="DH338" s="16">
        <f t="shared" si="212"/>
        <v>390</v>
      </c>
      <c r="DI338" s="17">
        <f t="shared" si="198"/>
        <v>1.0549999999999999</v>
      </c>
      <c r="DJ338" s="33" t="str">
        <f>IF(DI338&gt;='PAINEL E TARGET'!$T$11,'PAINEL E TARGET'!$S$11,
IF(DI338&gt;='PAINEL E TARGET'!$T$12,'PAINEL E TARGET'!$S$12,
IF(DI338&gt;='PAINEL E TARGET'!$T$13,'PAINEL E TARGET'!$S$13,
IF(DI338&gt;='PAINEL E TARGET'!$T$14,'PAINEL E TARGET'!$S$14,
IF(DI338&gt;='PAINEL E TARGET'!$T$15,'PAINEL E TARGET'!$S$15,
IF(DI338&gt;='PAINEL E TARGET'!$T$16,'PAINEL E TARGET'!$S$16,
IF(DI338&gt;='PAINEL E TARGET'!$T$17,'PAINEL E TARGET'!$S$17,
IF(DI338&gt;='PAINEL E TARGET'!$T$18,'PAINEL E TARGET'!$S$18,'PAINEL E TARGET'!$S$19))))))))</f>
        <v>3. Fx de 105% a 109,9%</v>
      </c>
      <c r="DK338" s="17">
        <f>IFERROR(VLOOKUP($BW338,'PAINEL E TARGET'!$G$1:$Q$99,9,0),0)</f>
        <v>0.05</v>
      </c>
      <c r="DL338" s="17">
        <f>VLOOKUP(DJ338,'PAINEL E TARGET'!$S$10:$U$19,3,0)</f>
        <v>1.1000000000000001</v>
      </c>
      <c r="DM338" s="16">
        <f t="shared" si="213"/>
        <v>165.00000000000003</v>
      </c>
      <c r="DN338" s="17">
        <f t="shared" si="199"/>
        <v>0.90300000000000002</v>
      </c>
      <c r="DO338" s="33" t="str">
        <f>IF(DN338&gt;='PAINEL E TARGET'!$T$11,'PAINEL E TARGET'!$S$11,
IF(DN338&gt;='PAINEL E TARGET'!$T$12,'PAINEL E TARGET'!$S$12,
IF(DN338&gt;='PAINEL E TARGET'!$T$13,'PAINEL E TARGET'!$S$13,
IF(DN338&gt;='PAINEL E TARGET'!$T$14,'PAINEL E TARGET'!$S$14,
IF(DN338&gt;='PAINEL E TARGET'!$T$15,'PAINEL E TARGET'!$S$15,
IF(DN338&gt;='PAINEL E TARGET'!$T$16,'PAINEL E TARGET'!$S$16,
IF(DN338&gt;='PAINEL E TARGET'!$T$17,'PAINEL E TARGET'!$S$17,
IF(DN338&gt;='PAINEL E TARGET'!$T$18,'PAINEL E TARGET'!$S$18,'PAINEL E TARGET'!$S$19))))))))</f>
        <v>1. Fx de 90% a 99,9%</v>
      </c>
      <c r="DP338" s="17">
        <f>IFERROR(VLOOKUP($BW338,'PAINEL E TARGET'!$G$1:$Q$99,10,0),0)</f>
        <v>0</v>
      </c>
      <c r="DQ338" s="17">
        <f>VLOOKUP(DO338,'PAINEL E TARGET'!$S$10:$U$19,3,0)</f>
        <v>0.5</v>
      </c>
      <c r="DR338" s="16">
        <f t="shared" si="214"/>
        <v>0</v>
      </c>
      <c r="DS338" s="17">
        <f t="shared" si="200"/>
        <v>0.8</v>
      </c>
      <c r="DT338" s="16">
        <f>IF(DS338&gt;=1,VLOOKUP(BO338,'PAINEL E TARGET'!$S$1:$W$8,5,0),0)</f>
        <v>0</v>
      </c>
      <c r="DU338" s="16">
        <f t="shared" si="215"/>
        <v>2070</v>
      </c>
    </row>
    <row r="339" spans="2:125" s="32" customFormat="1" x14ac:dyDescent="0.2">
      <c r="B339" s="44">
        <v>43541</v>
      </c>
      <c r="C339" s="65">
        <v>1145</v>
      </c>
      <c r="D339" s="66" t="s">
        <v>343</v>
      </c>
      <c r="E339" s="65">
        <v>214</v>
      </c>
      <c r="F339" s="65" t="s">
        <v>1017</v>
      </c>
      <c r="G339" s="67">
        <v>3504679.5520632821</v>
      </c>
      <c r="H339" s="67">
        <v>1988850.5420811523</v>
      </c>
      <c r="I339" s="67">
        <v>1425612.24</v>
      </c>
      <c r="J339" s="68">
        <v>0.71680209741061063</v>
      </c>
      <c r="K339" s="67">
        <v>500791.14761555591</v>
      </c>
      <c r="L339" s="67">
        <v>1366822.157277867</v>
      </c>
      <c r="M339" s="67">
        <v>376078.4</v>
      </c>
      <c r="N339" s="67">
        <v>1012680.44</v>
      </c>
      <c r="O339" s="67">
        <v>3291829.9752310002</v>
      </c>
      <c r="P339" s="67">
        <v>3147.9065416572284</v>
      </c>
      <c r="Q339" s="67">
        <v>0</v>
      </c>
      <c r="R339" s="67">
        <v>0</v>
      </c>
      <c r="S339" s="67">
        <v>0</v>
      </c>
      <c r="T339" s="68">
        <v>0.11484603049715653</v>
      </c>
      <c r="U339" s="68">
        <v>0.12099038015844424</v>
      </c>
      <c r="V339" s="68">
        <v>1.0535007577944964</v>
      </c>
      <c r="W339" s="67">
        <v>214126.44999999998</v>
      </c>
      <c r="X339" s="67">
        <v>168026.46000000002</v>
      </c>
      <c r="Y339" s="68">
        <v>0.78470670017646127</v>
      </c>
      <c r="Z339" s="68">
        <v>0.19433495094998354</v>
      </c>
      <c r="AA339" s="68">
        <v>0.19543021594735629</v>
      </c>
      <c r="AB339" s="68">
        <v>1.0056359650799749</v>
      </c>
      <c r="AC339" s="67">
        <v>362942.54</v>
      </c>
      <c r="AD339" s="67">
        <v>271405.44</v>
      </c>
      <c r="AE339" s="68">
        <v>0.74779175789093233</v>
      </c>
      <c r="AF339" s="43">
        <v>80</v>
      </c>
      <c r="AG339" s="43">
        <v>72</v>
      </c>
      <c r="AH339" s="43">
        <v>57</v>
      </c>
      <c r="AI339" s="43">
        <v>50</v>
      </c>
      <c r="AJ339" s="67">
        <v>124612.63</v>
      </c>
      <c r="AK339" s="67">
        <v>90014.5</v>
      </c>
      <c r="AL339" s="68">
        <v>0.72235454784960396</v>
      </c>
      <c r="AM339" s="67">
        <v>37334.579999999994</v>
      </c>
      <c r="AN339" s="67">
        <v>29424.79</v>
      </c>
      <c r="AO339" s="68">
        <v>0.78813769968752845</v>
      </c>
      <c r="AP339" s="67">
        <v>20147.5</v>
      </c>
      <c r="AQ339" s="67">
        <v>16621.579999999998</v>
      </c>
      <c r="AR339" s="68">
        <v>0.82499466435041557</v>
      </c>
      <c r="AS339" s="67">
        <v>32031.739999999998</v>
      </c>
      <c r="AT339" s="67">
        <v>31965.590000000004</v>
      </c>
      <c r="AU339" s="68">
        <v>0.99793486085988481</v>
      </c>
      <c r="AV339" s="43">
        <v>5490.6399999999994</v>
      </c>
      <c r="AW339" s="43">
        <v>4964.1899999999996</v>
      </c>
      <c r="AX339" s="69">
        <v>0.90411864554951704</v>
      </c>
      <c r="AY339" s="43">
        <v>500791.14761555591</v>
      </c>
      <c r="AZ339" s="43">
        <v>376078.39999999997</v>
      </c>
      <c r="BA339" s="43">
        <v>46121.479999878495</v>
      </c>
      <c r="BB339" s="43">
        <v>43708.3</v>
      </c>
      <c r="BC339" s="43">
        <v>882720.17897371389</v>
      </c>
      <c r="BD339" s="43">
        <v>81396.520328859042</v>
      </c>
      <c r="BE339" s="43">
        <v>379894.46</v>
      </c>
      <c r="BF339" s="43">
        <v>643925.16</v>
      </c>
      <c r="BG339" s="43">
        <v>9697.619999999999</v>
      </c>
      <c r="BH339" s="43">
        <v>82</v>
      </c>
      <c r="BI339" s="44">
        <v>43173</v>
      </c>
      <c r="BJ339" s="44">
        <v>43541</v>
      </c>
      <c r="BK339" s="44">
        <v>43172</v>
      </c>
      <c r="BL339" s="43">
        <f t="shared" si="201"/>
        <v>1425612.24</v>
      </c>
      <c r="BM339" s="43">
        <f t="shared" si="202"/>
        <v>1388758.8399999999</v>
      </c>
      <c r="BO339" s="16" t="str">
        <f>IFERROR(VLOOKUP($C339,'PORTE LOJA'!A:B,2,0),"PORTE 1")</f>
        <v>PORTE 4</v>
      </c>
      <c r="BP339" s="16">
        <f>VLOOKUP(BO339,'PAINEL E TARGET'!$S$1:$W$8,3,0)</f>
        <v>3000</v>
      </c>
      <c r="BQ339" s="16">
        <f t="shared" si="180"/>
        <v>1</v>
      </c>
      <c r="BR339" s="16">
        <f t="shared" si="181"/>
        <v>1</v>
      </c>
      <c r="BS339" s="16">
        <f t="shared" si="182"/>
        <v>1</v>
      </c>
      <c r="BT339" s="16">
        <f t="shared" si="183"/>
        <v>1</v>
      </c>
      <c r="BU339" s="16">
        <f t="shared" si="184"/>
        <v>1</v>
      </c>
      <c r="BV339" s="16">
        <f t="shared" si="185"/>
        <v>1</v>
      </c>
      <c r="BW339" s="17" t="str">
        <f t="shared" si="203"/>
        <v>111111</v>
      </c>
      <c r="BY339" s="17">
        <f t="shared" si="186"/>
        <v>0.71699999999999997</v>
      </c>
      <c r="BZ339" s="17">
        <f t="shared" si="187"/>
        <v>0.74399999999999999</v>
      </c>
      <c r="CA339" s="17" t="str">
        <f t="shared" si="204"/>
        <v>Sem Retira</v>
      </c>
      <c r="CB339" s="17">
        <f t="shared" si="205"/>
        <v>0.74399999999999999</v>
      </c>
      <c r="CC339" s="33" t="str">
        <f>IF(CB339&gt;='PAINEL E TARGET'!$T$11,'PAINEL E TARGET'!$S$11,
IF(CB339&gt;='PAINEL E TARGET'!$T$12,'PAINEL E TARGET'!$S$12,
IF(CB339&gt;='PAINEL E TARGET'!$T$13,'PAINEL E TARGET'!$S$13,
IF(CB339&gt;='PAINEL E TARGET'!$T$14,'PAINEL E TARGET'!$S$14,
IF(CB339&gt;='PAINEL E TARGET'!$T$15,'PAINEL E TARGET'!$S$15,
IF(CB339&gt;='PAINEL E TARGET'!$T$16,'PAINEL E TARGET'!$S$16,
IF(CB339&gt;='PAINEL E TARGET'!$T$17,'PAINEL E TARGET'!$S$17,
IF(CB339&gt;='PAINEL E TARGET'!$T$18,'PAINEL E TARGET'!$S$18,'PAINEL E TARGET'!$S$19))))))))</f>
        <v>Não elegível</v>
      </c>
      <c r="CD339" s="17">
        <f>IFERROR(VLOOKUP($BW339,'PAINEL E TARGET'!$G$1:$Q$99,4,0),0)</f>
        <v>0.25</v>
      </c>
      <c r="CE339" s="17">
        <f>VLOOKUP(CC339,'PAINEL E TARGET'!$S$10:$U$19,3,0)</f>
        <v>0</v>
      </c>
      <c r="CF339" s="16">
        <f t="shared" si="206"/>
        <v>0</v>
      </c>
      <c r="CG339" s="17">
        <f t="shared" si="188"/>
        <v>0.72199999999999998</v>
      </c>
      <c r="CH339" s="17">
        <f t="shared" si="189"/>
        <v>0.78800000000000003</v>
      </c>
      <c r="CI339" s="17">
        <f t="shared" si="190"/>
        <v>0.82499999999999996</v>
      </c>
      <c r="CJ339" s="17">
        <f t="shared" si="191"/>
        <v>0.998</v>
      </c>
      <c r="CK339" s="17">
        <f t="shared" si="192"/>
        <v>0.90400000000000003</v>
      </c>
      <c r="CL339" s="17">
        <f t="shared" si="193"/>
        <v>0.78500000000000003</v>
      </c>
      <c r="CM339" s="16">
        <f t="shared" si="194"/>
        <v>5</v>
      </c>
      <c r="CN339" s="17" t="str">
        <f t="shared" si="207"/>
        <v>ok</v>
      </c>
      <c r="CO339" s="17">
        <f t="shared" si="208"/>
        <v>0.78500000000000003</v>
      </c>
      <c r="CP339" s="33" t="str">
        <f>IF(CO339&gt;='PAINEL E TARGET'!$T$11,'PAINEL E TARGET'!$S$11,
IF(CO339&gt;='PAINEL E TARGET'!$T$12,'PAINEL E TARGET'!$S$12,
IF(CO339&gt;='PAINEL E TARGET'!$T$13,'PAINEL E TARGET'!$S$13,
IF(CO339&gt;='PAINEL E TARGET'!$T$14,'PAINEL E TARGET'!$S$14,
IF(CO339&gt;='PAINEL E TARGET'!$T$15,'PAINEL E TARGET'!$S$15,
IF(CO339&gt;='PAINEL E TARGET'!$T$16,'PAINEL E TARGET'!$S$16,
IF(CO339&gt;='PAINEL E TARGET'!$T$17,'PAINEL E TARGET'!$S$17,
IF(CO339&gt;='PAINEL E TARGET'!$T$18,'PAINEL E TARGET'!$S$18,'PAINEL E TARGET'!$S$19))))))))</f>
        <v>Não elegível</v>
      </c>
      <c r="CQ339" s="17">
        <f>IFERROR(VLOOKUP($BW339,'PAINEL E TARGET'!$G$1:$Q$99,5,0),0)</f>
        <v>0.25</v>
      </c>
      <c r="CR339" s="17">
        <f>VLOOKUP(CP339,'PAINEL E TARGET'!$S$10:$U$19,3,0)</f>
        <v>0</v>
      </c>
      <c r="CS339" s="16">
        <f t="shared" si="209"/>
        <v>0</v>
      </c>
      <c r="CT339" s="17">
        <f t="shared" si="195"/>
        <v>0.748</v>
      </c>
      <c r="CU339" s="33" t="str">
        <f>IF(CT339&gt;='PAINEL E TARGET'!$T$11,'PAINEL E TARGET'!$S$11,
IF(CT339&gt;='PAINEL E TARGET'!$T$12,'PAINEL E TARGET'!$S$12,
IF(CT339&gt;='PAINEL E TARGET'!$T$13,'PAINEL E TARGET'!$S$13,
IF(CT339&gt;='PAINEL E TARGET'!$T$14,'PAINEL E TARGET'!$S$14,
IF(CT339&gt;='PAINEL E TARGET'!$T$15,'PAINEL E TARGET'!$S$15,
IF(CT339&gt;='PAINEL E TARGET'!$T$16,'PAINEL E TARGET'!$S$16,
IF(CT339&gt;='PAINEL E TARGET'!$T$17,'PAINEL E TARGET'!$S$17,
IF(CT339&gt;='PAINEL E TARGET'!$T$18,'PAINEL E TARGET'!$S$18,'PAINEL E TARGET'!$S$19))))))))</f>
        <v>Não elegível</v>
      </c>
      <c r="CV339" s="17">
        <f>IFERROR(VLOOKUP($BW339,'PAINEL E TARGET'!$G$1:$Q$99,6,0),0)</f>
        <v>0.2</v>
      </c>
      <c r="CW339" s="17">
        <f>VLOOKUP(CU339,'PAINEL E TARGET'!$S$10:$U$19,3,0)</f>
        <v>0</v>
      </c>
      <c r="CX339" s="16">
        <f t="shared" si="210"/>
        <v>0</v>
      </c>
      <c r="CY339" s="17">
        <f t="shared" si="196"/>
        <v>0.751</v>
      </c>
      <c r="CZ339" s="33" t="str">
        <f>IF(CY339&gt;='PAINEL E TARGET'!$T$11,'PAINEL E TARGET'!$S$11,
IF(CY339&gt;='PAINEL E TARGET'!$T$12,'PAINEL E TARGET'!$S$12,
IF(CY339&gt;='PAINEL E TARGET'!$T$13,'PAINEL E TARGET'!$S$13,
IF(CY339&gt;='PAINEL E TARGET'!$T$14,'PAINEL E TARGET'!$S$14,
IF(CY339&gt;='PAINEL E TARGET'!$T$15,'PAINEL E TARGET'!$S$15,
IF(CY339&gt;='PAINEL E TARGET'!$T$16,'PAINEL E TARGET'!$S$16,
IF(CY339&gt;='PAINEL E TARGET'!$T$17,'PAINEL E TARGET'!$S$17,
IF(CY339&gt;='PAINEL E TARGET'!$T$18,'PAINEL E TARGET'!$S$18,'PAINEL E TARGET'!$S$19))))))))</f>
        <v>Não elegível</v>
      </c>
      <c r="DA339" s="17">
        <f>IFERROR(VLOOKUP($BW339,'PAINEL E TARGET'!$G$1:$Q$99,7,0),0)</f>
        <v>0.15</v>
      </c>
      <c r="DB339" s="17">
        <f>VLOOKUP(CZ339,'PAINEL E TARGET'!$S$10:$U$19,3,0)</f>
        <v>0</v>
      </c>
      <c r="DC339" s="16">
        <f t="shared" si="211"/>
        <v>0</v>
      </c>
      <c r="DD339" s="17">
        <f t="shared" si="197"/>
        <v>0.94799999999999995</v>
      </c>
      <c r="DE339" s="33" t="str">
        <f>IF(DD339&gt;='PAINEL E TARGET'!$T$11,'PAINEL E TARGET'!$S$11,
IF(DD339&gt;='PAINEL E TARGET'!$T$12,'PAINEL E TARGET'!$S$12,
IF(DD339&gt;='PAINEL E TARGET'!$T$13,'PAINEL E TARGET'!$S$13,
IF(DD339&gt;='PAINEL E TARGET'!$T$14,'PAINEL E TARGET'!$S$14,
IF(DD339&gt;='PAINEL E TARGET'!$T$15,'PAINEL E TARGET'!$S$15,
IF(DD339&gt;='PAINEL E TARGET'!$T$16,'PAINEL E TARGET'!$S$16,
IF(DD339&gt;='PAINEL E TARGET'!$T$17,'PAINEL E TARGET'!$S$17,
IF(DD339&gt;='PAINEL E TARGET'!$T$18,'PAINEL E TARGET'!$S$18,'PAINEL E TARGET'!$S$19))))))))</f>
        <v>1. Fx de 90% a 99,9%</v>
      </c>
      <c r="DF339" s="17">
        <f>IFERROR(VLOOKUP($BW339,'PAINEL E TARGET'!$G$1:$Q$99,8,0),0)</f>
        <v>0.1</v>
      </c>
      <c r="DG339" s="17">
        <f>VLOOKUP(DE339,'PAINEL E TARGET'!$S$10:$U$19,3,0)</f>
        <v>0.5</v>
      </c>
      <c r="DH339" s="16">
        <f t="shared" si="212"/>
        <v>150</v>
      </c>
      <c r="DI339" s="17">
        <f t="shared" si="198"/>
        <v>0.877</v>
      </c>
      <c r="DJ339" s="33" t="str">
        <f>IF(DI339&gt;='PAINEL E TARGET'!$T$11,'PAINEL E TARGET'!$S$11,
IF(DI339&gt;='PAINEL E TARGET'!$T$12,'PAINEL E TARGET'!$S$12,
IF(DI339&gt;='PAINEL E TARGET'!$T$13,'PAINEL E TARGET'!$S$13,
IF(DI339&gt;='PAINEL E TARGET'!$T$14,'PAINEL E TARGET'!$S$14,
IF(DI339&gt;='PAINEL E TARGET'!$T$15,'PAINEL E TARGET'!$S$15,
IF(DI339&gt;='PAINEL E TARGET'!$T$16,'PAINEL E TARGET'!$S$16,
IF(DI339&gt;='PAINEL E TARGET'!$T$17,'PAINEL E TARGET'!$S$17,
IF(DI339&gt;='PAINEL E TARGET'!$T$18,'PAINEL E TARGET'!$S$18,'PAINEL E TARGET'!$S$19))))))))</f>
        <v>Não elegível</v>
      </c>
      <c r="DK339" s="17">
        <f>IFERROR(VLOOKUP($BW339,'PAINEL E TARGET'!$G$1:$Q$99,9,0),0)</f>
        <v>0.05</v>
      </c>
      <c r="DL339" s="17">
        <f>VLOOKUP(DJ339,'PAINEL E TARGET'!$S$10:$U$19,3,0)</f>
        <v>0</v>
      </c>
      <c r="DM339" s="16">
        <f t="shared" si="213"/>
        <v>0</v>
      </c>
      <c r="DN339" s="17">
        <f t="shared" si="199"/>
        <v>0.90400000000000003</v>
      </c>
      <c r="DO339" s="33" t="str">
        <f>IF(DN339&gt;='PAINEL E TARGET'!$T$11,'PAINEL E TARGET'!$S$11,
IF(DN339&gt;='PAINEL E TARGET'!$T$12,'PAINEL E TARGET'!$S$12,
IF(DN339&gt;='PAINEL E TARGET'!$T$13,'PAINEL E TARGET'!$S$13,
IF(DN339&gt;='PAINEL E TARGET'!$T$14,'PAINEL E TARGET'!$S$14,
IF(DN339&gt;='PAINEL E TARGET'!$T$15,'PAINEL E TARGET'!$S$15,
IF(DN339&gt;='PAINEL E TARGET'!$T$16,'PAINEL E TARGET'!$S$16,
IF(DN339&gt;='PAINEL E TARGET'!$T$17,'PAINEL E TARGET'!$S$17,
IF(DN339&gt;='PAINEL E TARGET'!$T$18,'PAINEL E TARGET'!$S$18,'PAINEL E TARGET'!$S$19))))))))</f>
        <v>1. Fx de 90% a 99,9%</v>
      </c>
      <c r="DP339" s="17">
        <f>IFERROR(VLOOKUP($BW339,'PAINEL E TARGET'!$G$1:$Q$99,10,0),0)</f>
        <v>0</v>
      </c>
      <c r="DQ339" s="17">
        <f>VLOOKUP(DO339,'PAINEL E TARGET'!$S$10:$U$19,3,0)</f>
        <v>0.5</v>
      </c>
      <c r="DR339" s="16">
        <f t="shared" si="214"/>
        <v>0</v>
      </c>
      <c r="DS339" s="17">
        <f t="shared" si="200"/>
        <v>0.9</v>
      </c>
      <c r="DT339" s="16">
        <f>IF(DS339&gt;=1,VLOOKUP(BO339,'PAINEL E TARGET'!$S$1:$W$8,5,0),0)</f>
        <v>0</v>
      </c>
      <c r="DU339" s="16">
        <f t="shared" si="215"/>
        <v>150</v>
      </c>
    </row>
    <row r="340" spans="2:125" s="32" customFormat="1" x14ac:dyDescent="0.2">
      <c r="B340" s="44">
        <v>43541</v>
      </c>
      <c r="C340" s="65">
        <v>1146</v>
      </c>
      <c r="D340" s="66" t="s">
        <v>344</v>
      </c>
      <c r="E340" s="65">
        <v>314</v>
      </c>
      <c r="F340" s="65" t="s">
        <v>943</v>
      </c>
      <c r="G340" s="67">
        <v>2597765.6651357063</v>
      </c>
      <c r="H340" s="67">
        <v>1555188.7964059038</v>
      </c>
      <c r="I340" s="67">
        <v>1458556.07</v>
      </c>
      <c r="J340" s="68">
        <v>0.93786431163262918</v>
      </c>
      <c r="K340" s="67">
        <v>249193.83098015891</v>
      </c>
      <c r="L340" s="67">
        <v>1121802.6304490145</v>
      </c>
      <c r="M340" s="67">
        <v>286439.84999999998</v>
      </c>
      <c r="N340" s="67">
        <v>1101792.76</v>
      </c>
      <c r="O340" s="67">
        <v>2301632.0344554032</v>
      </c>
      <c r="P340" s="67">
        <v>5677.0633221111402</v>
      </c>
      <c r="Q340" s="67">
        <v>42503.11</v>
      </c>
      <c r="R340" s="67">
        <v>0</v>
      </c>
      <c r="S340" s="67">
        <v>7794</v>
      </c>
      <c r="T340" s="68">
        <v>0.10629313565837141</v>
      </c>
      <c r="U340" s="68">
        <v>0.12353634218466639</v>
      </c>
      <c r="V340" s="68">
        <v>1.1622231428162495</v>
      </c>
      <c r="W340" s="67">
        <v>145124.08000000005</v>
      </c>
      <c r="X340" s="67">
        <v>166246.5</v>
      </c>
      <c r="Y340" s="68">
        <v>1.1455473137194045</v>
      </c>
      <c r="Z340" s="68">
        <v>0.24446841361691929</v>
      </c>
      <c r="AA340" s="68">
        <v>0.25066678847142193</v>
      </c>
      <c r="AB340" s="68">
        <v>1.0253545018875749</v>
      </c>
      <c r="AC340" s="67">
        <v>335165.32999999996</v>
      </c>
      <c r="AD340" s="67">
        <v>347983.80999999994</v>
      </c>
      <c r="AE340" s="68">
        <v>1.0382452445185784</v>
      </c>
      <c r="AF340" s="43">
        <v>80</v>
      </c>
      <c r="AG340" s="43">
        <v>69</v>
      </c>
      <c r="AH340" s="43">
        <v>44</v>
      </c>
      <c r="AI340" s="43">
        <v>47</v>
      </c>
      <c r="AJ340" s="67">
        <v>75196.59</v>
      </c>
      <c r="AK340" s="67">
        <v>93942</v>
      </c>
      <c r="AL340" s="68">
        <v>1.249285373179821</v>
      </c>
      <c r="AM340" s="67">
        <v>11858.409999999998</v>
      </c>
      <c r="AN340" s="67">
        <v>12033.89</v>
      </c>
      <c r="AO340" s="68">
        <v>1.0147979366542397</v>
      </c>
      <c r="AP340" s="67">
        <v>11575.38</v>
      </c>
      <c r="AQ340" s="67">
        <v>8275.7099999999991</v>
      </c>
      <c r="AR340" s="68">
        <v>0.7149406758136666</v>
      </c>
      <c r="AS340" s="67">
        <v>46493.7</v>
      </c>
      <c r="AT340" s="67">
        <v>51994.899999999994</v>
      </c>
      <c r="AU340" s="68">
        <v>1.1183214069863228</v>
      </c>
      <c r="AV340" s="43">
        <v>2459.8699999999994</v>
      </c>
      <c r="AW340" s="43">
        <v>2337.2800000000002</v>
      </c>
      <c r="AX340" s="69">
        <v>0.95016403305865782</v>
      </c>
      <c r="AY340" s="43">
        <v>249193.83098015891</v>
      </c>
      <c r="AZ340" s="43">
        <v>286439.84999999998</v>
      </c>
      <c r="BA340" s="43">
        <v>78143.325605571197</v>
      </c>
      <c r="BB340" s="43">
        <v>83906.810000000012</v>
      </c>
      <c r="BC340" s="43">
        <v>417719.79336342984</v>
      </c>
      <c r="BD340" s="43">
        <v>131716.15760797818</v>
      </c>
      <c r="BE340" s="43">
        <v>245050.49000000005</v>
      </c>
      <c r="BF340" s="43">
        <v>566028.44000000006</v>
      </c>
      <c r="BG340" s="43">
        <v>4151.4199999999992</v>
      </c>
      <c r="BH340" s="43">
        <v>67</v>
      </c>
      <c r="BI340" s="44">
        <v>43173</v>
      </c>
      <c r="BJ340" s="44">
        <v>43541</v>
      </c>
      <c r="BK340" s="44">
        <v>43172</v>
      </c>
      <c r="BL340" s="43">
        <f t="shared" si="201"/>
        <v>1466350.07</v>
      </c>
      <c r="BM340" s="43">
        <f t="shared" si="202"/>
        <v>1396026.6099999999</v>
      </c>
      <c r="BO340" s="16" t="str">
        <f>IFERROR(VLOOKUP($C340,'PORTE LOJA'!A:B,2,0),"PORTE 1")</f>
        <v>PORTE 4</v>
      </c>
      <c r="BP340" s="16">
        <f>VLOOKUP(BO340,'PAINEL E TARGET'!$S$1:$W$8,3,0)</f>
        <v>3000</v>
      </c>
      <c r="BQ340" s="16">
        <f t="shared" si="180"/>
        <v>1</v>
      </c>
      <c r="BR340" s="16">
        <f t="shared" si="181"/>
        <v>1</v>
      </c>
      <c r="BS340" s="16">
        <f t="shared" si="182"/>
        <v>1</v>
      </c>
      <c r="BT340" s="16">
        <f t="shared" si="183"/>
        <v>1</v>
      </c>
      <c r="BU340" s="16">
        <f t="shared" si="184"/>
        <v>1</v>
      </c>
      <c r="BV340" s="16">
        <f t="shared" si="185"/>
        <v>1</v>
      </c>
      <c r="BW340" s="17" t="str">
        <f t="shared" si="203"/>
        <v>111111</v>
      </c>
      <c r="BY340" s="17">
        <f t="shared" si="186"/>
        <v>0.94299999999999995</v>
      </c>
      <c r="BZ340" s="17">
        <f t="shared" si="187"/>
        <v>1.018</v>
      </c>
      <c r="CA340" s="17" t="str">
        <f t="shared" si="204"/>
        <v>Sem Retira</v>
      </c>
      <c r="CB340" s="17">
        <f t="shared" si="205"/>
        <v>1.018</v>
      </c>
      <c r="CC340" s="33" t="str">
        <f>IF(CB340&gt;='PAINEL E TARGET'!$T$11,'PAINEL E TARGET'!$S$11,
IF(CB340&gt;='PAINEL E TARGET'!$T$12,'PAINEL E TARGET'!$S$12,
IF(CB340&gt;='PAINEL E TARGET'!$T$13,'PAINEL E TARGET'!$S$13,
IF(CB340&gt;='PAINEL E TARGET'!$T$14,'PAINEL E TARGET'!$S$14,
IF(CB340&gt;='PAINEL E TARGET'!$T$15,'PAINEL E TARGET'!$S$15,
IF(CB340&gt;='PAINEL E TARGET'!$T$16,'PAINEL E TARGET'!$S$16,
IF(CB340&gt;='PAINEL E TARGET'!$T$17,'PAINEL E TARGET'!$S$17,
IF(CB340&gt;='PAINEL E TARGET'!$T$18,'PAINEL E TARGET'!$S$18,'PAINEL E TARGET'!$S$19))))))))</f>
        <v>2. Fx de 100% a 104,9%</v>
      </c>
      <c r="CD340" s="17">
        <f>IFERROR(VLOOKUP($BW340,'PAINEL E TARGET'!$G$1:$Q$99,4,0),0)</f>
        <v>0.25</v>
      </c>
      <c r="CE340" s="17">
        <f>VLOOKUP(CC340,'PAINEL E TARGET'!$S$10:$U$19,3,0)</f>
        <v>1</v>
      </c>
      <c r="CF340" s="16">
        <f t="shared" si="206"/>
        <v>750</v>
      </c>
      <c r="CG340" s="17">
        <f t="shared" si="188"/>
        <v>1.2490000000000001</v>
      </c>
      <c r="CH340" s="17">
        <f t="shared" si="189"/>
        <v>1.0149999999999999</v>
      </c>
      <c r="CI340" s="17">
        <f t="shared" si="190"/>
        <v>0.71499999999999997</v>
      </c>
      <c r="CJ340" s="17">
        <f t="shared" si="191"/>
        <v>1.1180000000000001</v>
      </c>
      <c r="CK340" s="17">
        <f t="shared" si="192"/>
        <v>0.95</v>
      </c>
      <c r="CL340" s="17">
        <f t="shared" si="193"/>
        <v>1.1459999999999999</v>
      </c>
      <c r="CM340" s="16">
        <f t="shared" si="194"/>
        <v>5</v>
      </c>
      <c r="CN340" s="17" t="str">
        <f t="shared" si="207"/>
        <v>ok</v>
      </c>
      <c r="CO340" s="17">
        <f t="shared" si="208"/>
        <v>1.1459999999999999</v>
      </c>
      <c r="CP340" s="33" t="str">
        <f>IF(CO340&gt;='PAINEL E TARGET'!$T$11,'PAINEL E TARGET'!$S$11,
IF(CO340&gt;='PAINEL E TARGET'!$T$12,'PAINEL E TARGET'!$S$12,
IF(CO340&gt;='PAINEL E TARGET'!$T$13,'PAINEL E TARGET'!$S$13,
IF(CO340&gt;='PAINEL E TARGET'!$T$14,'PAINEL E TARGET'!$S$14,
IF(CO340&gt;='PAINEL E TARGET'!$T$15,'PAINEL E TARGET'!$S$15,
IF(CO340&gt;='PAINEL E TARGET'!$T$16,'PAINEL E TARGET'!$S$16,
IF(CO340&gt;='PAINEL E TARGET'!$T$17,'PAINEL E TARGET'!$S$17,
IF(CO340&gt;='PAINEL E TARGET'!$T$18,'PAINEL E TARGET'!$S$18,'PAINEL E TARGET'!$S$19))))))))</f>
        <v>4. Fx de 110% a 114,9%</v>
      </c>
      <c r="CQ340" s="17">
        <f>IFERROR(VLOOKUP($BW340,'PAINEL E TARGET'!$G$1:$Q$99,5,0),0)</f>
        <v>0.25</v>
      </c>
      <c r="CR340" s="17">
        <f>VLOOKUP(CP340,'PAINEL E TARGET'!$S$10:$U$19,3,0)</f>
        <v>1.2</v>
      </c>
      <c r="CS340" s="16">
        <f t="shared" si="209"/>
        <v>900</v>
      </c>
      <c r="CT340" s="17">
        <f t="shared" si="195"/>
        <v>1.038</v>
      </c>
      <c r="CU340" s="33" t="str">
        <f>IF(CT340&gt;='PAINEL E TARGET'!$T$11,'PAINEL E TARGET'!$S$11,
IF(CT340&gt;='PAINEL E TARGET'!$T$12,'PAINEL E TARGET'!$S$12,
IF(CT340&gt;='PAINEL E TARGET'!$T$13,'PAINEL E TARGET'!$S$13,
IF(CT340&gt;='PAINEL E TARGET'!$T$14,'PAINEL E TARGET'!$S$14,
IF(CT340&gt;='PAINEL E TARGET'!$T$15,'PAINEL E TARGET'!$S$15,
IF(CT340&gt;='PAINEL E TARGET'!$T$16,'PAINEL E TARGET'!$S$16,
IF(CT340&gt;='PAINEL E TARGET'!$T$17,'PAINEL E TARGET'!$S$17,
IF(CT340&gt;='PAINEL E TARGET'!$T$18,'PAINEL E TARGET'!$S$18,'PAINEL E TARGET'!$S$19))))))))</f>
        <v>2. Fx de 100% a 104,9%</v>
      </c>
      <c r="CV340" s="17">
        <f>IFERROR(VLOOKUP($BW340,'PAINEL E TARGET'!$G$1:$Q$99,6,0),0)</f>
        <v>0.2</v>
      </c>
      <c r="CW340" s="17">
        <f>VLOOKUP(CU340,'PAINEL E TARGET'!$S$10:$U$19,3,0)</f>
        <v>1</v>
      </c>
      <c r="CX340" s="16">
        <f t="shared" si="210"/>
        <v>600</v>
      </c>
      <c r="CY340" s="17">
        <f t="shared" si="196"/>
        <v>1.149</v>
      </c>
      <c r="CZ340" s="33" t="str">
        <f>IF(CY340&gt;='PAINEL E TARGET'!$T$11,'PAINEL E TARGET'!$S$11,
IF(CY340&gt;='PAINEL E TARGET'!$T$12,'PAINEL E TARGET'!$S$12,
IF(CY340&gt;='PAINEL E TARGET'!$T$13,'PAINEL E TARGET'!$S$13,
IF(CY340&gt;='PAINEL E TARGET'!$T$14,'PAINEL E TARGET'!$S$14,
IF(CY340&gt;='PAINEL E TARGET'!$T$15,'PAINEL E TARGET'!$S$15,
IF(CY340&gt;='PAINEL E TARGET'!$T$16,'PAINEL E TARGET'!$S$16,
IF(CY340&gt;='PAINEL E TARGET'!$T$17,'PAINEL E TARGET'!$S$17,
IF(CY340&gt;='PAINEL E TARGET'!$T$18,'PAINEL E TARGET'!$S$18,'PAINEL E TARGET'!$S$19))))))))</f>
        <v>4. Fx de 110% a 114,9%</v>
      </c>
      <c r="DA340" s="17">
        <f>IFERROR(VLOOKUP($BW340,'PAINEL E TARGET'!$G$1:$Q$99,7,0),0)</f>
        <v>0.15</v>
      </c>
      <c r="DB340" s="17">
        <f>VLOOKUP(CZ340,'PAINEL E TARGET'!$S$10:$U$19,3,0)</f>
        <v>1.2</v>
      </c>
      <c r="DC340" s="16">
        <f t="shared" si="211"/>
        <v>540</v>
      </c>
      <c r="DD340" s="17">
        <f t="shared" si="197"/>
        <v>1.0740000000000001</v>
      </c>
      <c r="DE340" s="33" t="str">
        <f>IF(DD340&gt;='PAINEL E TARGET'!$T$11,'PAINEL E TARGET'!$S$11,
IF(DD340&gt;='PAINEL E TARGET'!$T$12,'PAINEL E TARGET'!$S$12,
IF(DD340&gt;='PAINEL E TARGET'!$T$13,'PAINEL E TARGET'!$S$13,
IF(DD340&gt;='PAINEL E TARGET'!$T$14,'PAINEL E TARGET'!$S$14,
IF(DD340&gt;='PAINEL E TARGET'!$T$15,'PAINEL E TARGET'!$S$15,
IF(DD340&gt;='PAINEL E TARGET'!$T$16,'PAINEL E TARGET'!$S$16,
IF(DD340&gt;='PAINEL E TARGET'!$T$17,'PAINEL E TARGET'!$S$17,
IF(DD340&gt;='PAINEL E TARGET'!$T$18,'PAINEL E TARGET'!$S$18,'PAINEL E TARGET'!$S$19))))))))</f>
        <v>3. Fx de 105% a 109,9%</v>
      </c>
      <c r="DF340" s="17">
        <f>IFERROR(VLOOKUP($BW340,'PAINEL E TARGET'!$G$1:$Q$99,8,0),0)</f>
        <v>0.1</v>
      </c>
      <c r="DG340" s="17">
        <f>VLOOKUP(DE340,'PAINEL E TARGET'!$S$10:$U$19,3,0)</f>
        <v>1.1000000000000001</v>
      </c>
      <c r="DH340" s="16">
        <f t="shared" si="212"/>
        <v>330.00000000000006</v>
      </c>
      <c r="DI340" s="17">
        <f t="shared" si="198"/>
        <v>1.0680000000000001</v>
      </c>
      <c r="DJ340" s="33" t="str">
        <f>IF(DI340&gt;='PAINEL E TARGET'!$T$11,'PAINEL E TARGET'!$S$11,
IF(DI340&gt;='PAINEL E TARGET'!$T$12,'PAINEL E TARGET'!$S$12,
IF(DI340&gt;='PAINEL E TARGET'!$T$13,'PAINEL E TARGET'!$S$13,
IF(DI340&gt;='PAINEL E TARGET'!$T$14,'PAINEL E TARGET'!$S$14,
IF(DI340&gt;='PAINEL E TARGET'!$T$15,'PAINEL E TARGET'!$S$15,
IF(DI340&gt;='PAINEL E TARGET'!$T$16,'PAINEL E TARGET'!$S$16,
IF(DI340&gt;='PAINEL E TARGET'!$T$17,'PAINEL E TARGET'!$S$17,
IF(DI340&gt;='PAINEL E TARGET'!$T$18,'PAINEL E TARGET'!$S$18,'PAINEL E TARGET'!$S$19))))))))</f>
        <v>3. Fx de 105% a 109,9%</v>
      </c>
      <c r="DK340" s="17">
        <f>IFERROR(VLOOKUP($BW340,'PAINEL E TARGET'!$G$1:$Q$99,9,0),0)</f>
        <v>0.05</v>
      </c>
      <c r="DL340" s="17">
        <f>VLOOKUP(DJ340,'PAINEL E TARGET'!$S$10:$U$19,3,0)</f>
        <v>1.1000000000000001</v>
      </c>
      <c r="DM340" s="16">
        <f t="shared" si="213"/>
        <v>165.00000000000003</v>
      </c>
      <c r="DN340" s="17">
        <f t="shared" si="199"/>
        <v>0.95</v>
      </c>
      <c r="DO340" s="33" t="str">
        <f>IF(DN340&gt;='PAINEL E TARGET'!$T$11,'PAINEL E TARGET'!$S$11,
IF(DN340&gt;='PAINEL E TARGET'!$T$12,'PAINEL E TARGET'!$S$12,
IF(DN340&gt;='PAINEL E TARGET'!$T$13,'PAINEL E TARGET'!$S$13,
IF(DN340&gt;='PAINEL E TARGET'!$T$14,'PAINEL E TARGET'!$S$14,
IF(DN340&gt;='PAINEL E TARGET'!$T$15,'PAINEL E TARGET'!$S$15,
IF(DN340&gt;='PAINEL E TARGET'!$T$16,'PAINEL E TARGET'!$S$16,
IF(DN340&gt;='PAINEL E TARGET'!$T$17,'PAINEL E TARGET'!$S$17,
IF(DN340&gt;='PAINEL E TARGET'!$T$18,'PAINEL E TARGET'!$S$18,'PAINEL E TARGET'!$S$19))))))))</f>
        <v>1. Fx de 90% a 99,9%</v>
      </c>
      <c r="DP340" s="17">
        <f>IFERROR(VLOOKUP($BW340,'PAINEL E TARGET'!$G$1:$Q$99,10,0),0)</f>
        <v>0</v>
      </c>
      <c r="DQ340" s="17">
        <f>VLOOKUP(DO340,'PAINEL E TARGET'!$S$10:$U$19,3,0)</f>
        <v>0.5</v>
      </c>
      <c r="DR340" s="16">
        <f t="shared" si="214"/>
        <v>0</v>
      </c>
      <c r="DS340" s="17">
        <f t="shared" si="200"/>
        <v>0.86299999999999999</v>
      </c>
      <c r="DT340" s="16">
        <f>IF(DS340&gt;=1,VLOOKUP(BO340,'PAINEL E TARGET'!$S$1:$W$8,5,0),0)</f>
        <v>0</v>
      </c>
      <c r="DU340" s="16">
        <f t="shared" si="215"/>
        <v>3285</v>
      </c>
    </row>
    <row r="341" spans="2:125" s="32" customFormat="1" x14ac:dyDescent="0.2">
      <c r="B341" s="44">
        <v>43541</v>
      </c>
      <c r="C341" s="65">
        <v>1147</v>
      </c>
      <c r="D341" s="66" t="s">
        <v>345</v>
      </c>
      <c r="E341" s="65">
        <v>311</v>
      </c>
      <c r="F341" s="65" t="s">
        <v>943</v>
      </c>
      <c r="G341" s="67">
        <v>3294628.6898608785</v>
      </c>
      <c r="H341" s="67">
        <v>1933857.9886034247</v>
      </c>
      <c r="I341" s="67">
        <v>1537685.4700000002</v>
      </c>
      <c r="J341" s="68">
        <v>0.79513877392334864</v>
      </c>
      <c r="K341" s="67">
        <v>536127.26040336036</v>
      </c>
      <c r="L341" s="67">
        <v>1299878.2697401575</v>
      </c>
      <c r="M341" s="67">
        <v>491592.43</v>
      </c>
      <c r="N341" s="67">
        <v>1020433.9800000001</v>
      </c>
      <c r="O341" s="67">
        <v>3133203.1441259938</v>
      </c>
      <c r="P341" s="67">
        <v>19999.200677066761</v>
      </c>
      <c r="Q341" s="67">
        <v>17036.7</v>
      </c>
      <c r="R341" s="67">
        <v>0</v>
      </c>
      <c r="S341" s="67">
        <v>1999</v>
      </c>
      <c r="T341" s="68">
        <v>9.7974862263984733E-2</v>
      </c>
      <c r="U341" s="68">
        <v>9.3196741802323166E-2</v>
      </c>
      <c r="V341" s="68">
        <v>0.95123115918461476</v>
      </c>
      <c r="W341" s="67">
        <v>177922.97000000003</v>
      </c>
      <c r="X341" s="67">
        <v>139328.16999999998</v>
      </c>
      <c r="Y341" s="68">
        <v>0.78308140876919918</v>
      </c>
      <c r="Z341" s="68">
        <v>0.20117351714682902</v>
      </c>
      <c r="AA341" s="68">
        <v>0.17805417829970313</v>
      </c>
      <c r="AB341" s="68">
        <v>0.88507762266614876</v>
      </c>
      <c r="AC341" s="67">
        <v>369355.68999999994</v>
      </c>
      <c r="AD341" s="67">
        <v>269222.62</v>
      </c>
      <c r="AE341" s="68">
        <v>0.72889798990236221</v>
      </c>
      <c r="AF341" s="43">
        <v>80</v>
      </c>
      <c r="AG341" s="43">
        <v>60</v>
      </c>
      <c r="AH341" s="43">
        <v>62</v>
      </c>
      <c r="AI341" s="43">
        <v>66</v>
      </c>
      <c r="AJ341" s="67">
        <v>87804.229999999981</v>
      </c>
      <c r="AK341" s="67">
        <v>71529.8</v>
      </c>
      <c r="AL341" s="68">
        <v>0.81465095702109136</v>
      </c>
      <c r="AM341" s="67">
        <v>20124.870000000003</v>
      </c>
      <c r="AN341" s="67">
        <v>14905.79</v>
      </c>
      <c r="AO341" s="68">
        <v>0.74066515709169789</v>
      </c>
      <c r="AP341" s="67">
        <v>15039.14</v>
      </c>
      <c r="AQ341" s="67">
        <v>10354.92</v>
      </c>
      <c r="AR341" s="68">
        <v>0.68853139208757952</v>
      </c>
      <c r="AS341" s="67">
        <v>54954.729999999996</v>
      </c>
      <c r="AT341" s="67">
        <v>42537.659999999996</v>
      </c>
      <c r="AU341" s="68">
        <v>0.77404911278792565</v>
      </c>
      <c r="AV341" s="43">
        <v>2137.06</v>
      </c>
      <c r="AW341" s="43">
        <v>904.84</v>
      </c>
      <c r="AX341" s="69">
        <v>0.42340411593497612</v>
      </c>
      <c r="AY341" s="43">
        <v>536127.26040336036</v>
      </c>
      <c r="AZ341" s="43">
        <v>491592.43000000005</v>
      </c>
      <c r="BA341" s="43">
        <v>70514.328572348677</v>
      </c>
      <c r="BB341" s="43">
        <v>72835.499999999985</v>
      </c>
      <c r="BC341" s="43">
        <v>915025.55134155345</v>
      </c>
      <c r="BD341" s="43">
        <v>120733.48748965524</v>
      </c>
      <c r="BE341" s="43">
        <v>305001.77000000008</v>
      </c>
      <c r="BF341" s="43">
        <v>633339.31999999983</v>
      </c>
      <c r="BG341" s="43">
        <v>3660.9400000000005</v>
      </c>
      <c r="BH341" s="43">
        <v>85</v>
      </c>
      <c r="BI341" s="44">
        <v>43173</v>
      </c>
      <c r="BJ341" s="44">
        <v>43541</v>
      </c>
      <c r="BK341" s="44">
        <v>43172</v>
      </c>
      <c r="BL341" s="43">
        <f t="shared" si="201"/>
        <v>1539684.4700000002</v>
      </c>
      <c r="BM341" s="43">
        <f t="shared" si="202"/>
        <v>1514025.4100000001</v>
      </c>
      <c r="BO341" s="16" t="str">
        <f>IFERROR(VLOOKUP($C341,'PORTE LOJA'!A:B,2,0),"PORTE 1")</f>
        <v>PORTE 4</v>
      </c>
      <c r="BP341" s="16">
        <f>VLOOKUP(BO341,'PAINEL E TARGET'!$S$1:$W$8,3,0)</f>
        <v>3000</v>
      </c>
      <c r="BQ341" s="16">
        <f t="shared" si="180"/>
        <v>1</v>
      </c>
      <c r="BR341" s="16">
        <f t="shared" si="181"/>
        <v>1</v>
      </c>
      <c r="BS341" s="16">
        <f t="shared" si="182"/>
        <v>1</v>
      </c>
      <c r="BT341" s="16">
        <f t="shared" si="183"/>
        <v>1</v>
      </c>
      <c r="BU341" s="16">
        <f t="shared" si="184"/>
        <v>1</v>
      </c>
      <c r="BV341" s="16">
        <f t="shared" si="185"/>
        <v>1</v>
      </c>
      <c r="BW341" s="17" t="str">
        <f t="shared" si="203"/>
        <v>111111</v>
      </c>
      <c r="BY341" s="17">
        <f t="shared" si="186"/>
        <v>0.79600000000000004</v>
      </c>
      <c r="BZ341" s="17">
        <f t="shared" si="187"/>
        <v>0.82499999999999996</v>
      </c>
      <c r="CA341" s="17" t="str">
        <f t="shared" si="204"/>
        <v>Sem Retira</v>
      </c>
      <c r="CB341" s="17">
        <f t="shared" si="205"/>
        <v>0.82499999999999996</v>
      </c>
      <c r="CC341" s="33" t="str">
        <f>IF(CB341&gt;='PAINEL E TARGET'!$T$11,'PAINEL E TARGET'!$S$11,
IF(CB341&gt;='PAINEL E TARGET'!$T$12,'PAINEL E TARGET'!$S$12,
IF(CB341&gt;='PAINEL E TARGET'!$T$13,'PAINEL E TARGET'!$S$13,
IF(CB341&gt;='PAINEL E TARGET'!$T$14,'PAINEL E TARGET'!$S$14,
IF(CB341&gt;='PAINEL E TARGET'!$T$15,'PAINEL E TARGET'!$S$15,
IF(CB341&gt;='PAINEL E TARGET'!$T$16,'PAINEL E TARGET'!$S$16,
IF(CB341&gt;='PAINEL E TARGET'!$T$17,'PAINEL E TARGET'!$S$17,
IF(CB341&gt;='PAINEL E TARGET'!$T$18,'PAINEL E TARGET'!$S$18,'PAINEL E TARGET'!$S$19))))))))</f>
        <v>Não elegível</v>
      </c>
      <c r="CD341" s="17">
        <f>IFERROR(VLOOKUP($BW341,'PAINEL E TARGET'!$G$1:$Q$99,4,0),0)</f>
        <v>0.25</v>
      </c>
      <c r="CE341" s="17">
        <f>VLOOKUP(CC341,'PAINEL E TARGET'!$S$10:$U$19,3,0)</f>
        <v>0</v>
      </c>
      <c r="CF341" s="16">
        <f t="shared" si="206"/>
        <v>0</v>
      </c>
      <c r="CG341" s="17">
        <f t="shared" si="188"/>
        <v>0.81499999999999995</v>
      </c>
      <c r="CH341" s="17">
        <f t="shared" si="189"/>
        <v>0.74099999999999999</v>
      </c>
      <c r="CI341" s="17">
        <f t="shared" si="190"/>
        <v>0.68899999999999995</v>
      </c>
      <c r="CJ341" s="17">
        <f t="shared" si="191"/>
        <v>0.77400000000000002</v>
      </c>
      <c r="CK341" s="17">
        <f t="shared" si="192"/>
        <v>0.42299999999999999</v>
      </c>
      <c r="CL341" s="17">
        <f t="shared" si="193"/>
        <v>0.78300000000000003</v>
      </c>
      <c r="CM341" s="16">
        <f t="shared" si="194"/>
        <v>3</v>
      </c>
      <c r="CN341" s="17" t="str">
        <f t="shared" si="207"/>
        <v>não ok</v>
      </c>
      <c r="CO341" s="17">
        <f t="shared" si="208"/>
        <v>0</v>
      </c>
      <c r="CP341" s="33" t="str">
        <f>IF(CO341&gt;='PAINEL E TARGET'!$T$11,'PAINEL E TARGET'!$S$11,
IF(CO341&gt;='PAINEL E TARGET'!$T$12,'PAINEL E TARGET'!$S$12,
IF(CO341&gt;='PAINEL E TARGET'!$T$13,'PAINEL E TARGET'!$S$13,
IF(CO341&gt;='PAINEL E TARGET'!$T$14,'PAINEL E TARGET'!$S$14,
IF(CO341&gt;='PAINEL E TARGET'!$T$15,'PAINEL E TARGET'!$S$15,
IF(CO341&gt;='PAINEL E TARGET'!$T$16,'PAINEL E TARGET'!$S$16,
IF(CO341&gt;='PAINEL E TARGET'!$T$17,'PAINEL E TARGET'!$S$17,
IF(CO341&gt;='PAINEL E TARGET'!$T$18,'PAINEL E TARGET'!$S$18,'PAINEL E TARGET'!$S$19))))))))</f>
        <v>Não elegível</v>
      </c>
      <c r="CQ341" s="17">
        <f>IFERROR(VLOOKUP($BW341,'PAINEL E TARGET'!$G$1:$Q$99,5,0),0)</f>
        <v>0.25</v>
      </c>
      <c r="CR341" s="17">
        <f>VLOOKUP(CP341,'PAINEL E TARGET'!$S$10:$U$19,3,0)</f>
        <v>0</v>
      </c>
      <c r="CS341" s="16">
        <f t="shared" si="209"/>
        <v>0</v>
      </c>
      <c r="CT341" s="17">
        <f t="shared" si="195"/>
        <v>0.72899999999999998</v>
      </c>
      <c r="CU341" s="33" t="str">
        <f>IF(CT341&gt;='PAINEL E TARGET'!$T$11,'PAINEL E TARGET'!$S$11,
IF(CT341&gt;='PAINEL E TARGET'!$T$12,'PAINEL E TARGET'!$S$12,
IF(CT341&gt;='PAINEL E TARGET'!$T$13,'PAINEL E TARGET'!$S$13,
IF(CT341&gt;='PAINEL E TARGET'!$T$14,'PAINEL E TARGET'!$S$14,
IF(CT341&gt;='PAINEL E TARGET'!$T$15,'PAINEL E TARGET'!$S$15,
IF(CT341&gt;='PAINEL E TARGET'!$T$16,'PAINEL E TARGET'!$S$16,
IF(CT341&gt;='PAINEL E TARGET'!$T$17,'PAINEL E TARGET'!$S$17,
IF(CT341&gt;='PAINEL E TARGET'!$T$18,'PAINEL E TARGET'!$S$18,'PAINEL E TARGET'!$S$19))))))))</f>
        <v>Não elegível</v>
      </c>
      <c r="CV341" s="17">
        <f>IFERROR(VLOOKUP($BW341,'PAINEL E TARGET'!$G$1:$Q$99,6,0),0)</f>
        <v>0.2</v>
      </c>
      <c r="CW341" s="17">
        <f>VLOOKUP(CU341,'PAINEL E TARGET'!$S$10:$U$19,3,0)</f>
        <v>0</v>
      </c>
      <c r="CX341" s="16">
        <f t="shared" si="210"/>
        <v>0</v>
      </c>
      <c r="CY341" s="17">
        <f t="shared" si="196"/>
        <v>0.91700000000000004</v>
      </c>
      <c r="CZ341" s="33" t="str">
        <f>IF(CY341&gt;='PAINEL E TARGET'!$T$11,'PAINEL E TARGET'!$S$11,
IF(CY341&gt;='PAINEL E TARGET'!$T$12,'PAINEL E TARGET'!$S$12,
IF(CY341&gt;='PAINEL E TARGET'!$T$13,'PAINEL E TARGET'!$S$13,
IF(CY341&gt;='PAINEL E TARGET'!$T$14,'PAINEL E TARGET'!$S$14,
IF(CY341&gt;='PAINEL E TARGET'!$T$15,'PAINEL E TARGET'!$S$15,
IF(CY341&gt;='PAINEL E TARGET'!$T$16,'PAINEL E TARGET'!$S$16,
IF(CY341&gt;='PAINEL E TARGET'!$T$17,'PAINEL E TARGET'!$S$17,
IF(CY341&gt;='PAINEL E TARGET'!$T$18,'PAINEL E TARGET'!$S$18,'PAINEL E TARGET'!$S$19))))))))</f>
        <v>1. Fx de 90% a 99,9%</v>
      </c>
      <c r="DA341" s="17">
        <f>IFERROR(VLOOKUP($BW341,'PAINEL E TARGET'!$G$1:$Q$99,7,0),0)</f>
        <v>0.15</v>
      </c>
      <c r="DB341" s="17">
        <f>VLOOKUP(CZ341,'PAINEL E TARGET'!$S$10:$U$19,3,0)</f>
        <v>0.5</v>
      </c>
      <c r="DC341" s="16">
        <f t="shared" si="211"/>
        <v>225</v>
      </c>
      <c r="DD341" s="17">
        <f t="shared" si="197"/>
        <v>1.0329999999999999</v>
      </c>
      <c r="DE341" s="33" t="str">
        <f>IF(DD341&gt;='PAINEL E TARGET'!$T$11,'PAINEL E TARGET'!$S$11,
IF(DD341&gt;='PAINEL E TARGET'!$T$12,'PAINEL E TARGET'!$S$12,
IF(DD341&gt;='PAINEL E TARGET'!$T$13,'PAINEL E TARGET'!$S$13,
IF(DD341&gt;='PAINEL E TARGET'!$T$14,'PAINEL E TARGET'!$S$14,
IF(DD341&gt;='PAINEL E TARGET'!$T$15,'PAINEL E TARGET'!$S$15,
IF(DD341&gt;='PAINEL E TARGET'!$T$16,'PAINEL E TARGET'!$S$16,
IF(DD341&gt;='PAINEL E TARGET'!$T$17,'PAINEL E TARGET'!$S$17,
IF(DD341&gt;='PAINEL E TARGET'!$T$18,'PAINEL E TARGET'!$S$18,'PAINEL E TARGET'!$S$19))))))))</f>
        <v>2. Fx de 100% a 104,9%</v>
      </c>
      <c r="DF341" s="17">
        <f>IFERROR(VLOOKUP($BW341,'PAINEL E TARGET'!$G$1:$Q$99,8,0),0)</f>
        <v>0.1</v>
      </c>
      <c r="DG341" s="17">
        <f>VLOOKUP(DE341,'PAINEL E TARGET'!$S$10:$U$19,3,0)</f>
        <v>1</v>
      </c>
      <c r="DH341" s="16">
        <f t="shared" si="212"/>
        <v>300</v>
      </c>
      <c r="DI341" s="17">
        <f t="shared" si="198"/>
        <v>1.0649999999999999</v>
      </c>
      <c r="DJ341" s="33" t="str">
        <f>IF(DI341&gt;='PAINEL E TARGET'!$T$11,'PAINEL E TARGET'!$S$11,
IF(DI341&gt;='PAINEL E TARGET'!$T$12,'PAINEL E TARGET'!$S$12,
IF(DI341&gt;='PAINEL E TARGET'!$T$13,'PAINEL E TARGET'!$S$13,
IF(DI341&gt;='PAINEL E TARGET'!$T$14,'PAINEL E TARGET'!$S$14,
IF(DI341&gt;='PAINEL E TARGET'!$T$15,'PAINEL E TARGET'!$S$15,
IF(DI341&gt;='PAINEL E TARGET'!$T$16,'PAINEL E TARGET'!$S$16,
IF(DI341&gt;='PAINEL E TARGET'!$T$17,'PAINEL E TARGET'!$S$17,
IF(DI341&gt;='PAINEL E TARGET'!$T$18,'PAINEL E TARGET'!$S$18,'PAINEL E TARGET'!$S$19))))))))</f>
        <v>3. Fx de 105% a 109,9%</v>
      </c>
      <c r="DK341" s="17">
        <f>IFERROR(VLOOKUP($BW341,'PAINEL E TARGET'!$G$1:$Q$99,9,0),0)</f>
        <v>0.05</v>
      </c>
      <c r="DL341" s="17">
        <f>VLOOKUP(DJ341,'PAINEL E TARGET'!$S$10:$U$19,3,0)</f>
        <v>1.1000000000000001</v>
      </c>
      <c r="DM341" s="16">
        <f t="shared" si="213"/>
        <v>165.00000000000003</v>
      </c>
      <c r="DN341" s="17">
        <f t="shared" si="199"/>
        <v>0.42299999999999999</v>
      </c>
      <c r="DO341" s="33" t="str">
        <f>IF(DN341&gt;='PAINEL E TARGET'!$T$11,'PAINEL E TARGET'!$S$11,
IF(DN341&gt;='PAINEL E TARGET'!$T$12,'PAINEL E TARGET'!$S$12,
IF(DN341&gt;='PAINEL E TARGET'!$T$13,'PAINEL E TARGET'!$S$13,
IF(DN341&gt;='PAINEL E TARGET'!$T$14,'PAINEL E TARGET'!$S$14,
IF(DN341&gt;='PAINEL E TARGET'!$T$15,'PAINEL E TARGET'!$S$15,
IF(DN341&gt;='PAINEL E TARGET'!$T$16,'PAINEL E TARGET'!$S$16,
IF(DN341&gt;='PAINEL E TARGET'!$T$17,'PAINEL E TARGET'!$S$17,
IF(DN341&gt;='PAINEL E TARGET'!$T$18,'PAINEL E TARGET'!$S$18,'PAINEL E TARGET'!$S$19))))))))</f>
        <v>Não elegível</v>
      </c>
      <c r="DP341" s="17">
        <f>IFERROR(VLOOKUP($BW341,'PAINEL E TARGET'!$G$1:$Q$99,10,0),0)</f>
        <v>0</v>
      </c>
      <c r="DQ341" s="17">
        <f>VLOOKUP(DO341,'PAINEL E TARGET'!$S$10:$U$19,3,0)</f>
        <v>0</v>
      </c>
      <c r="DR341" s="16">
        <f t="shared" si="214"/>
        <v>0</v>
      </c>
      <c r="DS341" s="17">
        <f t="shared" si="200"/>
        <v>0.75</v>
      </c>
      <c r="DT341" s="16">
        <f>IF(DS341&gt;=1,VLOOKUP(BO341,'PAINEL E TARGET'!$S$1:$W$8,5,0),0)</f>
        <v>0</v>
      </c>
      <c r="DU341" s="16">
        <f t="shared" si="215"/>
        <v>690</v>
      </c>
    </row>
    <row r="342" spans="2:125" s="32" customFormat="1" x14ac:dyDescent="0.2">
      <c r="B342" s="44">
        <v>43541</v>
      </c>
      <c r="C342" s="65">
        <v>1148</v>
      </c>
      <c r="D342" s="66" t="s">
        <v>346</v>
      </c>
      <c r="E342" s="65">
        <v>212</v>
      </c>
      <c r="F342" s="65" t="s">
        <v>1017</v>
      </c>
      <c r="G342" s="67">
        <v>6243827.030971054</v>
      </c>
      <c r="H342" s="67">
        <v>3878127.9073696458</v>
      </c>
      <c r="I342" s="67">
        <v>3069090.66</v>
      </c>
      <c r="J342" s="68">
        <v>0.79138458898371455</v>
      </c>
      <c r="K342" s="67">
        <v>898187.42442613747</v>
      </c>
      <c r="L342" s="67">
        <v>2531633.002219589</v>
      </c>
      <c r="M342" s="67">
        <v>730948.27</v>
      </c>
      <c r="N342" s="67">
        <v>2222791.4300000002</v>
      </c>
      <c r="O342" s="67">
        <v>5539658.3559031142</v>
      </c>
      <c r="P342" s="67">
        <v>34297.548629235767</v>
      </c>
      <c r="Q342" s="67">
        <v>12664</v>
      </c>
      <c r="R342" s="67">
        <v>0</v>
      </c>
      <c r="S342" s="67">
        <v>0</v>
      </c>
      <c r="T342" s="68">
        <v>8.9997199541329675E-2</v>
      </c>
      <c r="U342" s="68">
        <v>8.6429971863695998E-2</v>
      </c>
      <c r="V342" s="68">
        <v>0.96036290355906584</v>
      </c>
      <c r="W342" s="67">
        <v>305587.55</v>
      </c>
      <c r="X342" s="67">
        <v>254197.09000000003</v>
      </c>
      <c r="Y342" s="68">
        <v>0.83183064885987679</v>
      </c>
      <c r="Z342" s="68">
        <v>0.10742664459560013</v>
      </c>
      <c r="AA342" s="68">
        <v>9.923009803470495E-2</v>
      </c>
      <c r="AB342" s="68">
        <v>0.92370099064575195</v>
      </c>
      <c r="AC342" s="67">
        <v>368454.10000000003</v>
      </c>
      <c r="AD342" s="67">
        <v>293099.88</v>
      </c>
      <c r="AE342" s="68">
        <v>0.79548546209690696</v>
      </c>
      <c r="AF342" s="43">
        <v>80</v>
      </c>
      <c r="AG342" s="43">
        <v>77</v>
      </c>
      <c r="AH342" s="43">
        <v>76</v>
      </c>
      <c r="AI342" s="43">
        <v>48</v>
      </c>
      <c r="AJ342" s="67">
        <v>153669.82999999999</v>
      </c>
      <c r="AK342" s="67">
        <v>116570.5</v>
      </c>
      <c r="AL342" s="68">
        <v>0.75857765964861168</v>
      </c>
      <c r="AM342" s="67">
        <v>41254.539999999994</v>
      </c>
      <c r="AN342" s="67">
        <v>30706.93</v>
      </c>
      <c r="AO342" s="68">
        <v>0.7443285029962764</v>
      </c>
      <c r="AP342" s="67">
        <v>28161.24</v>
      </c>
      <c r="AQ342" s="67">
        <v>28072.87</v>
      </c>
      <c r="AR342" s="68">
        <v>0.99686199897447691</v>
      </c>
      <c r="AS342" s="67">
        <v>82501.94</v>
      </c>
      <c r="AT342" s="67">
        <v>78846.789999999994</v>
      </c>
      <c r="AU342" s="68">
        <v>0.95569619332587807</v>
      </c>
      <c r="AV342" s="43">
        <v>2250.33</v>
      </c>
      <c r="AW342" s="43">
        <v>2094.34</v>
      </c>
      <c r="AX342" s="69">
        <v>0.93068127785702548</v>
      </c>
      <c r="AY342" s="43">
        <v>898187.42442613747</v>
      </c>
      <c r="AZ342" s="43">
        <v>730948.27</v>
      </c>
      <c r="BA342" s="43">
        <v>65690.405171666585</v>
      </c>
      <c r="BB342" s="43">
        <v>68826.559999999998</v>
      </c>
      <c r="BC342" s="43">
        <v>1451258.4182708489</v>
      </c>
      <c r="BD342" s="43">
        <v>106434.05642179288</v>
      </c>
      <c r="BE342" s="43">
        <v>496733.6100000001</v>
      </c>
      <c r="BF342" s="43">
        <v>599038.83000000007</v>
      </c>
      <c r="BG342" s="43">
        <v>3650.26</v>
      </c>
      <c r="BH342" s="43">
        <v>115</v>
      </c>
      <c r="BI342" s="44">
        <v>43173</v>
      </c>
      <c r="BJ342" s="44">
        <v>43541</v>
      </c>
      <c r="BK342" s="44">
        <v>43172</v>
      </c>
      <c r="BL342" s="43">
        <f t="shared" si="201"/>
        <v>3069090.66</v>
      </c>
      <c r="BM342" s="43">
        <f t="shared" si="202"/>
        <v>2953739.7</v>
      </c>
      <c r="BO342" s="16" t="str">
        <f>IFERROR(VLOOKUP($C342,'PORTE LOJA'!A:B,2,0),"PORTE 1")</f>
        <v>PORTE 6</v>
      </c>
      <c r="BP342" s="16">
        <f>VLOOKUP(BO342,'PAINEL E TARGET'!$S$1:$W$8,3,0)</f>
        <v>4500</v>
      </c>
      <c r="BQ342" s="16">
        <f t="shared" si="180"/>
        <v>1</v>
      </c>
      <c r="BR342" s="16">
        <f t="shared" si="181"/>
        <v>1</v>
      </c>
      <c r="BS342" s="16">
        <f t="shared" si="182"/>
        <v>1</v>
      </c>
      <c r="BT342" s="16">
        <f t="shared" si="183"/>
        <v>1</v>
      </c>
      <c r="BU342" s="16">
        <f t="shared" si="184"/>
        <v>1</v>
      </c>
      <c r="BV342" s="16">
        <f t="shared" si="185"/>
        <v>1</v>
      </c>
      <c r="BW342" s="17" t="str">
        <f t="shared" si="203"/>
        <v>111111</v>
      </c>
      <c r="BY342" s="17">
        <f t="shared" si="186"/>
        <v>0.79100000000000004</v>
      </c>
      <c r="BZ342" s="17">
        <f t="shared" si="187"/>
        <v>0.86099999999999999</v>
      </c>
      <c r="CA342" s="17" t="str">
        <f t="shared" si="204"/>
        <v>Sem Retira</v>
      </c>
      <c r="CB342" s="17">
        <f t="shared" si="205"/>
        <v>0.86099999999999999</v>
      </c>
      <c r="CC342" s="33" t="str">
        <f>IF(CB342&gt;='PAINEL E TARGET'!$T$11,'PAINEL E TARGET'!$S$11,
IF(CB342&gt;='PAINEL E TARGET'!$T$12,'PAINEL E TARGET'!$S$12,
IF(CB342&gt;='PAINEL E TARGET'!$T$13,'PAINEL E TARGET'!$S$13,
IF(CB342&gt;='PAINEL E TARGET'!$T$14,'PAINEL E TARGET'!$S$14,
IF(CB342&gt;='PAINEL E TARGET'!$T$15,'PAINEL E TARGET'!$S$15,
IF(CB342&gt;='PAINEL E TARGET'!$T$16,'PAINEL E TARGET'!$S$16,
IF(CB342&gt;='PAINEL E TARGET'!$T$17,'PAINEL E TARGET'!$S$17,
IF(CB342&gt;='PAINEL E TARGET'!$T$18,'PAINEL E TARGET'!$S$18,'PAINEL E TARGET'!$S$19))))))))</f>
        <v>Não elegível</v>
      </c>
      <c r="CD342" s="17">
        <f>IFERROR(VLOOKUP($BW342,'PAINEL E TARGET'!$G$1:$Q$99,4,0),0)</f>
        <v>0.25</v>
      </c>
      <c r="CE342" s="17">
        <f>VLOOKUP(CC342,'PAINEL E TARGET'!$S$10:$U$19,3,0)</f>
        <v>0</v>
      </c>
      <c r="CF342" s="16">
        <f t="shared" si="206"/>
        <v>0</v>
      </c>
      <c r="CG342" s="17">
        <f t="shared" si="188"/>
        <v>0.75900000000000001</v>
      </c>
      <c r="CH342" s="17">
        <f t="shared" si="189"/>
        <v>0.74399999999999999</v>
      </c>
      <c r="CI342" s="17">
        <f t="shared" si="190"/>
        <v>0.997</v>
      </c>
      <c r="CJ342" s="17">
        <f t="shared" si="191"/>
        <v>0.95599999999999996</v>
      </c>
      <c r="CK342" s="17">
        <f t="shared" si="192"/>
        <v>0.93100000000000005</v>
      </c>
      <c r="CL342" s="17">
        <f t="shared" si="193"/>
        <v>0.83199999999999996</v>
      </c>
      <c r="CM342" s="16">
        <f t="shared" si="194"/>
        <v>5</v>
      </c>
      <c r="CN342" s="17" t="str">
        <f t="shared" si="207"/>
        <v>ok</v>
      </c>
      <c r="CO342" s="17">
        <f t="shared" si="208"/>
        <v>0.83199999999999996</v>
      </c>
      <c r="CP342" s="33" t="str">
        <f>IF(CO342&gt;='PAINEL E TARGET'!$T$11,'PAINEL E TARGET'!$S$11,
IF(CO342&gt;='PAINEL E TARGET'!$T$12,'PAINEL E TARGET'!$S$12,
IF(CO342&gt;='PAINEL E TARGET'!$T$13,'PAINEL E TARGET'!$S$13,
IF(CO342&gt;='PAINEL E TARGET'!$T$14,'PAINEL E TARGET'!$S$14,
IF(CO342&gt;='PAINEL E TARGET'!$T$15,'PAINEL E TARGET'!$S$15,
IF(CO342&gt;='PAINEL E TARGET'!$T$16,'PAINEL E TARGET'!$S$16,
IF(CO342&gt;='PAINEL E TARGET'!$T$17,'PAINEL E TARGET'!$S$17,
IF(CO342&gt;='PAINEL E TARGET'!$T$18,'PAINEL E TARGET'!$S$18,'PAINEL E TARGET'!$S$19))))))))</f>
        <v>Não elegível</v>
      </c>
      <c r="CQ342" s="17">
        <f>IFERROR(VLOOKUP($BW342,'PAINEL E TARGET'!$G$1:$Q$99,5,0),0)</f>
        <v>0.25</v>
      </c>
      <c r="CR342" s="17">
        <f>VLOOKUP(CP342,'PAINEL E TARGET'!$S$10:$U$19,3,0)</f>
        <v>0</v>
      </c>
      <c r="CS342" s="16">
        <f t="shared" si="209"/>
        <v>0</v>
      </c>
      <c r="CT342" s="17">
        <f t="shared" si="195"/>
        <v>0.79500000000000004</v>
      </c>
      <c r="CU342" s="33" t="str">
        <f>IF(CT342&gt;='PAINEL E TARGET'!$T$11,'PAINEL E TARGET'!$S$11,
IF(CT342&gt;='PAINEL E TARGET'!$T$12,'PAINEL E TARGET'!$S$12,
IF(CT342&gt;='PAINEL E TARGET'!$T$13,'PAINEL E TARGET'!$S$13,
IF(CT342&gt;='PAINEL E TARGET'!$T$14,'PAINEL E TARGET'!$S$14,
IF(CT342&gt;='PAINEL E TARGET'!$T$15,'PAINEL E TARGET'!$S$15,
IF(CT342&gt;='PAINEL E TARGET'!$T$16,'PAINEL E TARGET'!$S$16,
IF(CT342&gt;='PAINEL E TARGET'!$T$17,'PAINEL E TARGET'!$S$17,
IF(CT342&gt;='PAINEL E TARGET'!$T$18,'PAINEL E TARGET'!$S$18,'PAINEL E TARGET'!$S$19))))))))</f>
        <v>Não elegível</v>
      </c>
      <c r="CV342" s="17">
        <f>IFERROR(VLOOKUP($BW342,'PAINEL E TARGET'!$G$1:$Q$99,6,0),0)</f>
        <v>0.2</v>
      </c>
      <c r="CW342" s="17">
        <f>VLOOKUP(CU342,'PAINEL E TARGET'!$S$10:$U$19,3,0)</f>
        <v>0</v>
      </c>
      <c r="CX342" s="16">
        <f t="shared" si="210"/>
        <v>0</v>
      </c>
      <c r="CY342" s="17">
        <f t="shared" si="196"/>
        <v>0.81399999999999995</v>
      </c>
      <c r="CZ342" s="33" t="str">
        <f>IF(CY342&gt;='PAINEL E TARGET'!$T$11,'PAINEL E TARGET'!$S$11,
IF(CY342&gt;='PAINEL E TARGET'!$T$12,'PAINEL E TARGET'!$S$12,
IF(CY342&gt;='PAINEL E TARGET'!$T$13,'PAINEL E TARGET'!$S$13,
IF(CY342&gt;='PAINEL E TARGET'!$T$14,'PAINEL E TARGET'!$S$14,
IF(CY342&gt;='PAINEL E TARGET'!$T$15,'PAINEL E TARGET'!$S$15,
IF(CY342&gt;='PAINEL E TARGET'!$T$16,'PAINEL E TARGET'!$S$16,
IF(CY342&gt;='PAINEL E TARGET'!$T$17,'PAINEL E TARGET'!$S$17,
IF(CY342&gt;='PAINEL E TARGET'!$T$18,'PAINEL E TARGET'!$S$18,'PAINEL E TARGET'!$S$19))))))))</f>
        <v>Não elegível</v>
      </c>
      <c r="DA342" s="17">
        <f>IFERROR(VLOOKUP($BW342,'PAINEL E TARGET'!$G$1:$Q$99,7,0),0)</f>
        <v>0.15</v>
      </c>
      <c r="DB342" s="17">
        <f>VLOOKUP(CZ342,'PAINEL E TARGET'!$S$10:$U$19,3,0)</f>
        <v>0</v>
      </c>
      <c r="DC342" s="16">
        <f t="shared" si="211"/>
        <v>0</v>
      </c>
      <c r="DD342" s="17">
        <f t="shared" si="197"/>
        <v>1.048</v>
      </c>
      <c r="DE342" s="33" t="str">
        <f>IF(DD342&gt;='PAINEL E TARGET'!$T$11,'PAINEL E TARGET'!$S$11,
IF(DD342&gt;='PAINEL E TARGET'!$T$12,'PAINEL E TARGET'!$S$12,
IF(DD342&gt;='PAINEL E TARGET'!$T$13,'PAINEL E TARGET'!$S$13,
IF(DD342&gt;='PAINEL E TARGET'!$T$14,'PAINEL E TARGET'!$S$14,
IF(DD342&gt;='PAINEL E TARGET'!$T$15,'PAINEL E TARGET'!$S$15,
IF(DD342&gt;='PAINEL E TARGET'!$T$16,'PAINEL E TARGET'!$S$16,
IF(DD342&gt;='PAINEL E TARGET'!$T$17,'PAINEL E TARGET'!$S$17,
IF(DD342&gt;='PAINEL E TARGET'!$T$18,'PAINEL E TARGET'!$S$18,'PAINEL E TARGET'!$S$19))))))))</f>
        <v>2. Fx de 100% a 104,9%</v>
      </c>
      <c r="DF342" s="17">
        <f>IFERROR(VLOOKUP($BW342,'PAINEL E TARGET'!$G$1:$Q$99,8,0),0)</f>
        <v>0.1</v>
      </c>
      <c r="DG342" s="17">
        <f>VLOOKUP(DE342,'PAINEL E TARGET'!$S$10:$U$19,3,0)</f>
        <v>1</v>
      </c>
      <c r="DH342" s="16">
        <f t="shared" si="212"/>
        <v>450</v>
      </c>
      <c r="DI342" s="17">
        <f t="shared" si="198"/>
        <v>0.63200000000000001</v>
      </c>
      <c r="DJ342" s="33" t="str">
        <f>IF(DI342&gt;='PAINEL E TARGET'!$T$11,'PAINEL E TARGET'!$S$11,
IF(DI342&gt;='PAINEL E TARGET'!$T$12,'PAINEL E TARGET'!$S$12,
IF(DI342&gt;='PAINEL E TARGET'!$T$13,'PAINEL E TARGET'!$S$13,
IF(DI342&gt;='PAINEL E TARGET'!$T$14,'PAINEL E TARGET'!$S$14,
IF(DI342&gt;='PAINEL E TARGET'!$T$15,'PAINEL E TARGET'!$S$15,
IF(DI342&gt;='PAINEL E TARGET'!$T$16,'PAINEL E TARGET'!$S$16,
IF(DI342&gt;='PAINEL E TARGET'!$T$17,'PAINEL E TARGET'!$S$17,
IF(DI342&gt;='PAINEL E TARGET'!$T$18,'PAINEL E TARGET'!$S$18,'PAINEL E TARGET'!$S$19))))))))</f>
        <v>Não elegível</v>
      </c>
      <c r="DK342" s="17">
        <f>IFERROR(VLOOKUP($BW342,'PAINEL E TARGET'!$G$1:$Q$99,9,0),0)</f>
        <v>0.05</v>
      </c>
      <c r="DL342" s="17">
        <f>VLOOKUP(DJ342,'PAINEL E TARGET'!$S$10:$U$19,3,0)</f>
        <v>0</v>
      </c>
      <c r="DM342" s="16">
        <f t="shared" si="213"/>
        <v>0</v>
      </c>
      <c r="DN342" s="17">
        <f t="shared" si="199"/>
        <v>0.93100000000000005</v>
      </c>
      <c r="DO342" s="33" t="str">
        <f>IF(DN342&gt;='PAINEL E TARGET'!$T$11,'PAINEL E TARGET'!$S$11,
IF(DN342&gt;='PAINEL E TARGET'!$T$12,'PAINEL E TARGET'!$S$12,
IF(DN342&gt;='PAINEL E TARGET'!$T$13,'PAINEL E TARGET'!$S$13,
IF(DN342&gt;='PAINEL E TARGET'!$T$14,'PAINEL E TARGET'!$S$14,
IF(DN342&gt;='PAINEL E TARGET'!$T$15,'PAINEL E TARGET'!$S$15,
IF(DN342&gt;='PAINEL E TARGET'!$T$16,'PAINEL E TARGET'!$S$16,
IF(DN342&gt;='PAINEL E TARGET'!$T$17,'PAINEL E TARGET'!$S$17,
IF(DN342&gt;='PAINEL E TARGET'!$T$18,'PAINEL E TARGET'!$S$18,'PAINEL E TARGET'!$S$19))))))))</f>
        <v>1. Fx de 90% a 99,9%</v>
      </c>
      <c r="DP342" s="17">
        <f>IFERROR(VLOOKUP($BW342,'PAINEL E TARGET'!$G$1:$Q$99,10,0),0)</f>
        <v>0</v>
      </c>
      <c r="DQ342" s="17">
        <f>VLOOKUP(DO342,'PAINEL E TARGET'!$S$10:$U$19,3,0)</f>
        <v>0.5</v>
      </c>
      <c r="DR342" s="16">
        <f t="shared" si="214"/>
        <v>0</v>
      </c>
      <c r="DS342" s="17">
        <f t="shared" si="200"/>
        <v>0.96299999999999997</v>
      </c>
      <c r="DT342" s="16">
        <f>IF(DS342&gt;=1,VLOOKUP(BO342,'PAINEL E TARGET'!$S$1:$W$8,5,0),0)</f>
        <v>0</v>
      </c>
      <c r="DU342" s="16">
        <f t="shared" si="215"/>
        <v>450</v>
      </c>
    </row>
    <row r="343" spans="2:125" s="32" customFormat="1" x14ac:dyDescent="0.2">
      <c r="B343" s="44">
        <v>43541</v>
      </c>
      <c r="C343" s="65">
        <v>1149</v>
      </c>
      <c r="D343" s="66" t="s">
        <v>347</v>
      </c>
      <c r="E343" s="65">
        <v>319</v>
      </c>
      <c r="F343" s="65" t="s">
        <v>943</v>
      </c>
      <c r="G343" s="67">
        <v>1669277.8928744548</v>
      </c>
      <c r="H343" s="67">
        <v>999015.97896761133</v>
      </c>
      <c r="I343" s="67">
        <v>733207.62000000011</v>
      </c>
      <c r="J343" s="68">
        <v>0.73392982238152082</v>
      </c>
      <c r="K343" s="67">
        <v>185648.29785970302</v>
      </c>
      <c r="L343" s="67">
        <v>683660.54221399582</v>
      </c>
      <c r="M343" s="67">
        <v>161445.65</v>
      </c>
      <c r="N343" s="67">
        <v>521023.56999999995</v>
      </c>
      <c r="O343" s="67">
        <v>1459138.5498943913</v>
      </c>
      <c r="P343" s="67">
        <v>2995.9476776392526</v>
      </c>
      <c r="Q343" s="67">
        <v>0</v>
      </c>
      <c r="R343" s="67">
        <v>0</v>
      </c>
      <c r="S343" s="67">
        <v>0</v>
      </c>
      <c r="T343" s="68">
        <v>8.7432947916203166E-2</v>
      </c>
      <c r="U343" s="68">
        <v>7.0385123009650163E-2</v>
      </c>
      <c r="V343" s="68">
        <v>0.8050182990182162</v>
      </c>
      <c r="W343" s="67">
        <v>75744.290000000008</v>
      </c>
      <c r="X343" s="67">
        <v>48035.68</v>
      </c>
      <c r="Y343" s="68">
        <v>0.63418219379969099</v>
      </c>
      <c r="Z343" s="68">
        <v>0.13218166513785634</v>
      </c>
      <c r="AA343" s="68">
        <v>0.1196159439981777</v>
      </c>
      <c r="AB343" s="68">
        <v>0.90493597484512345</v>
      </c>
      <c r="AC343" s="67">
        <v>114906.68999999997</v>
      </c>
      <c r="AD343" s="67">
        <v>81634.200000000012</v>
      </c>
      <c r="AE343" s="68">
        <v>0.71043905276533537</v>
      </c>
      <c r="AF343" s="43">
        <v>80</v>
      </c>
      <c r="AG343" s="43">
        <v>69</v>
      </c>
      <c r="AH343" s="43">
        <v>23</v>
      </c>
      <c r="AI343" s="43">
        <v>20</v>
      </c>
      <c r="AJ343" s="67">
        <v>37826.520000000004</v>
      </c>
      <c r="AK343" s="67">
        <v>23028</v>
      </c>
      <c r="AL343" s="68">
        <v>0.6087792374239025</v>
      </c>
      <c r="AM343" s="67">
        <v>13514.609999999999</v>
      </c>
      <c r="AN343" s="67">
        <v>7871.78</v>
      </c>
      <c r="AO343" s="68">
        <v>0.58246445883381026</v>
      </c>
      <c r="AP343" s="67">
        <v>1954.53</v>
      </c>
      <c r="AQ343" s="67">
        <v>1745.99</v>
      </c>
      <c r="AR343" s="68">
        <v>0.89330427263843482</v>
      </c>
      <c r="AS343" s="67">
        <v>22448.629999999997</v>
      </c>
      <c r="AT343" s="67">
        <v>15389.910000000003</v>
      </c>
      <c r="AU343" s="68">
        <v>0.68556121242142642</v>
      </c>
      <c r="AV343" s="43">
        <v>669.80000000000018</v>
      </c>
      <c r="AW343" s="43">
        <v>204.96</v>
      </c>
      <c r="AX343" s="69">
        <v>0.30600179157957591</v>
      </c>
      <c r="AY343" s="43">
        <v>185648.29785970302</v>
      </c>
      <c r="AZ343" s="43">
        <v>161445.65</v>
      </c>
      <c r="BA343" s="43">
        <v>41814.624422432702</v>
      </c>
      <c r="BB343" s="43">
        <v>31746.219999999998</v>
      </c>
      <c r="BC343" s="43">
        <v>311538.45082707203</v>
      </c>
      <c r="BD343" s="43">
        <v>70390.798853054046</v>
      </c>
      <c r="BE343" s="43">
        <v>127736.14999999998</v>
      </c>
      <c r="BF343" s="43">
        <v>193798.06</v>
      </c>
      <c r="BG343" s="43">
        <v>1129.0100000000002</v>
      </c>
      <c r="BH343" s="43">
        <v>37</v>
      </c>
      <c r="BI343" s="44">
        <v>43173</v>
      </c>
      <c r="BJ343" s="44">
        <v>43541</v>
      </c>
      <c r="BK343" s="44">
        <v>43172</v>
      </c>
      <c r="BL343" s="43">
        <f t="shared" si="201"/>
        <v>733207.62000000011</v>
      </c>
      <c r="BM343" s="43">
        <f t="shared" si="202"/>
        <v>682469.22</v>
      </c>
      <c r="BO343" s="16" t="str">
        <f>IFERROR(VLOOKUP($C343,'PORTE LOJA'!A:B,2,0),"PORTE 1")</f>
        <v>PORTE 3</v>
      </c>
      <c r="BP343" s="16">
        <f>VLOOKUP(BO343,'PAINEL E TARGET'!$S$1:$W$8,3,0)</f>
        <v>2400</v>
      </c>
      <c r="BQ343" s="16">
        <f t="shared" si="180"/>
        <v>1</v>
      </c>
      <c r="BR343" s="16">
        <f t="shared" si="181"/>
        <v>1</v>
      </c>
      <c r="BS343" s="16">
        <f t="shared" si="182"/>
        <v>1</v>
      </c>
      <c r="BT343" s="16">
        <f t="shared" si="183"/>
        <v>1</v>
      </c>
      <c r="BU343" s="16">
        <f t="shared" si="184"/>
        <v>1</v>
      </c>
      <c r="BV343" s="16">
        <f t="shared" si="185"/>
        <v>1</v>
      </c>
      <c r="BW343" s="17" t="str">
        <f t="shared" si="203"/>
        <v>111111</v>
      </c>
      <c r="BY343" s="17">
        <f t="shared" si="186"/>
        <v>0.73399999999999999</v>
      </c>
      <c r="BZ343" s="17">
        <f t="shared" si="187"/>
        <v>0.78500000000000003</v>
      </c>
      <c r="CA343" s="17" t="str">
        <f t="shared" si="204"/>
        <v>Sem Retira</v>
      </c>
      <c r="CB343" s="17">
        <f t="shared" si="205"/>
        <v>0.78500000000000003</v>
      </c>
      <c r="CC343" s="33" t="str">
        <f>IF(CB343&gt;='PAINEL E TARGET'!$T$11,'PAINEL E TARGET'!$S$11,
IF(CB343&gt;='PAINEL E TARGET'!$T$12,'PAINEL E TARGET'!$S$12,
IF(CB343&gt;='PAINEL E TARGET'!$T$13,'PAINEL E TARGET'!$S$13,
IF(CB343&gt;='PAINEL E TARGET'!$T$14,'PAINEL E TARGET'!$S$14,
IF(CB343&gt;='PAINEL E TARGET'!$T$15,'PAINEL E TARGET'!$S$15,
IF(CB343&gt;='PAINEL E TARGET'!$T$16,'PAINEL E TARGET'!$S$16,
IF(CB343&gt;='PAINEL E TARGET'!$T$17,'PAINEL E TARGET'!$S$17,
IF(CB343&gt;='PAINEL E TARGET'!$T$18,'PAINEL E TARGET'!$S$18,'PAINEL E TARGET'!$S$19))))))))</f>
        <v>Não elegível</v>
      </c>
      <c r="CD343" s="17">
        <f>IFERROR(VLOOKUP($BW343,'PAINEL E TARGET'!$G$1:$Q$99,4,0),0)</f>
        <v>0.25</v>
      </c>
      <c r="CE343" s="17">
        <f>VLOOKUP(CC343,'PAINEL E TARGET'!$S$10:$U$19,3,0)</f>
        <v>0</v>
      </c>
      <c r="CF343" s="16">
        <f t="shared" si="206"/>
        <v>0</v>
      </c>
      <c r="CG343" s="17">
        <f t="shared" si="188"/>
        <v>0.60899999999999999</v>
      </c>
      <c r="CH343" s="17">
        <f t="shared" si="189"/>
        <v>0.58199999999999996</v>
      </c>
      <c r="CI343" s="17">
        <f t="shared" si="190"/>
        <v>0.89300000000000002</v>
      </c>
      <c r="CJ343" s="17">
        <f t="shared" si="191"/>
        <v>0.68600000000000005</v>
      </c>
      <c r="CK343" s="17">
        <f t="shared" si="192"/>
        <v>0.30599999999999999</v>
      </c>
      <c r="CL343" s="17">
        <f t="shared" si="193"/>
        <v>0.63400000000000001</v>
      </c>
      <c r="CM343" s="16">
        <f t="shared" si="194"/>
        <v>1</v>
      </c>
      <c r="CN343" s="17" t="str">
        <f t="shared" si="207"/>
        <v>não ok</v>
      </c>
      <c r="CO343" s="17">
        <f t="shared" si="208"/>
        <v>0</v>
      </c>
      <c r="CP343" s="33" t="str">
        <f>IF(CO343&gt;='PAINEL E TARGET'!$T$11,'PAINEL E TARGET'!$S$11,
IF(CO343&gt;='PAINEL E TARGET'!$T$12,'PAINEL E TARGET'!$S$12,
IF(CO343&gt;='PAINEL E TARGET'!$T$13,'PAINEL E TARGET'!$S$13,
IF(CO343&gt;='PAINEL E TARGET'!$T$14,'PAINEL E TARGET'!$S$14,
IF(CO343&gt;='PAINEL E TARGET'!$T$15,'PAINEL E TARGET'!$S$15,
IF(CO343&gt;='PAINEL E TARGET'!$T$16,'PAINEL E TARGET'!$S$16,
IF(CO343&gt;='PAINEL E TARGET'!$T$17,'PAINEL E TARGET'!$S$17,
IF(CO343&gt;='PAINEL E TARGET'!$T$18,'PAINEL E TARGET'!$S$18,'PAINEL E TARGET'!$S$19))))))))</f>
        <v>Não elegível</v>
      </c>
      <c r="CQ343" s="17">
        <f>IFERROR(VLOOKUP($BW343,'PAINEL E TARGET'!$G$1:$Q$99,5,0),0)</f>
        <v>0.25</v>
      </c>
      <c r="CR343" s="17">
        <f>VLOOKUP(CP343,'PAINEL E TARGET'!$S$10:$U$19,3,0)</f>
        <v>0</v>
      </c>
      <c r="CS343" s="16">
        <f t="shared" si="209"/>
        <v>0</v>
      </c>
      <c r="CT343" s="17">
        <f t="shared" si="195"/>
        <v>0.71</v>
      </c>
      <c r="CU343" s="33" t="str">
        <f>IF(CT343&gt;='PAINEL E TARGET'!$T$11,'PAINEL E TARGET'!$S$11,
IF(CT343&gt;='PAINEL E TARGET'!$T$12,'PAINEL E TARGET'!$S$12,
IF(CT343&gt;='PAINEL E TARGET'!$T$13,'PAINEL E TARGET'!$S$13,
IF(CT343&gt;='PAINEL E TARGET'!$T$14,'PAINEL E TARGET'!$S$14,
IF(CT343&gt;='PAINEL E TARGET'!$T$15,'PAINEL E TARGET'!$S$15,
IF(CT343&gt;='PAINEL E TARGET'!$T$16,'PAINEL E TARGET'!$S$16,
IF(CT343&gt;='PAINEL E TARGET'!$T$17,'PAINEL E TARGET'!$S$17,
IF(CT343&gt;='PAINEL E TARGET'!$T$18,'PAINEL E TARGET'!$S$18,'PAINEL E TARGET'!$S$19))))))))</f>
        <v>Não elegível</v>
      </c>
      <c r="CV343" s="17">
        <f>IFERROR(VLOOKUP($BW343,'PAINEL E TARGET'!$G$1:$Q$99,6,0),0)</f>
        <v>0.2</v>
      </c>
      <c r="CW343" s="17">
        <f>VLOOKUP(CU343,'PAINEL E TARGET'!$S$10:$U$19,3,0)</f>
        <v>0</v>
      </c>
      <c r="CX343" s="16">
        <f t="shared" si="210"/>
        <v>0</v>
      </c>
      <c r="CY343" s="17">
        <f t="shared" si="196"/>
        <v>0.87</v>
      </c>
      <c r="CZ343" s="33" t="str">
        <f>IF(CY343&gt;='PAINEL E TARGET'!$T$11,'PAINEL E TARGET'!$S$11,
IF(CY343&gt;='PAINEL E TARGET'!$T$12,'PAINEL E TARGET'!$S$12,
IF(CY343&gt;='PAINEL E TARGET'!$T$13,'PAINEL E TARGET'!$S$13,
IF(CY343&gt;='PAINEL E TARGET'!$T$14,'PAINEL E TARGET'!$S$14,
IF(CY343&gt;='PAINEL E TARGET'!$T$15,'PAINEL E TARGET'!$S$15,
IF(CY343&gt;='PAINEL E TARGET'!$T$16,'PAINEL E TARGET'!$S$16,
IF(CY343&gt;='PAINEL E TARGET'!$T$17,'PAINEL E TARGET'!$S$17,
IF(CY343&gt;='PAINEL E TARGET'!$T$18,'PAINEL E TARGET'!$S$18,'PAINEL E TARGET'!$S$19))))))))</f>
        <v>Não elegível</v>
      </c>
      <c r="DA343" s="17">
        <f>IFERROR(VLOOKUP($BW343,'PAINEL E TARGET'!$G$1:$Q$99,7,0),0)</f>
        <v>0.15</v>
      </c>
      <c r="DB343" s="17">
        <f>VLOOKUP(CZ343,'PAINEL E TARGET'!$S$10:$U$19,3,0)</f>
        <v>0</v>
      </c>
      <c r="DC343" s="16">
        <f t="shared" si="211"/>
        <v>0</v>
      </c>
      <c r="DD343" s="17">
        <f t="shared" si="197"/>
        <v>0.75900000000000001</v>
      </c>
      <c r="DE343" s="33" t="str">
        <f>IF(DD343&gt;='PAINEL E TARGET'!$T$11,'PAINEL E TARGET'!$S$11,
IF(DD343&gt;='PAINEL E TARGET'!$T$12,'PAINEL E TARGET'!$S$12,
IF(DD343&gt;='PAINEL E TARGET'!$T$13,'PAINEL E TARGET'!$S$13,
IF(DD343&gt;='PAINEL E TARGET'!$T$14,'PAINEL E TARGET'!$S$14,
IF(DD343&gt;='PAINEL E TARGET'!$T$15,'PAINEL E TARGET'!$S$15,
IF(DD343&gt;='PAINEL E TARGET'!$T$16,'PAINEL E TARGET'!$S$16,
IF(DD343&gt;='PAINEL E TARGET'!$T$17,'PAINEL E TARGET'!$S$17,
IF(DD343&gt;='PAINEL E TARGET'!$T$18,'PAINEL E TARGET'!$S$18,'PAINEL E TARGET'!$S$19))))))))</f>
        <v>Não elegível</v>
      </c>
      <c r="DF343" s="17">
        <f>IFERROR(VLOOKUP($BW343,'PAINEL E TARGET'!$G$1:$Q$99,8,0),0)</f>
        <v>0.1</v>
      </c>
      <c r="DG343" s="17">
        <f>VLOOKUP(DE343,'PAINEL E TARGET'!$S$10:$U$19,3,0)</f>
        <v>0</v>
      </c>
      <c r="DH343" s="16">
        <f t="shared" si="212"/>
        <v>0</v>
      </c>
      <c r="DI343" s="17">
        <f t="shared" si="198"/>
        <v>0.87</v>
      </c>
      <c r="DJ343" s="33" t="str">
        <f>IF(DI343&gt;='PAINEL E TARGET'!$T$11,'PAINEL E TARGET'!$S$11,
IF(DI343&gt;='PAINEL E TARGET'!$T$12,'PAINEL E TARGET'!$S$12,
IF(DI343&gt;='PAINEL E TARGET'!$T$13,'PAINEL E TARGET'!$S$13,
IF(DI343&gt;='PAINEL E TARGET'!$T$14,'PAINEL E TARGET'!$S$14,
IF(DI343&gt;='PAINEL E TARGET'!$T$15,'PAINEL E TARGET'!$S$15,
IF(DI343&gt;='PAINEL E TARGET'!$T$16,'PAINEL E TARGET'!$S$16,
IF(DI343&gt;='PAINEL E TARGET'!$T$17,'PAINEL E TARGET'!$S$17,
IF(DI343&gt;='PAINEL E TARGET'!$T$18,'PAINEL E TARGET'!$S$18,'PAINEL E TARGET'!$S$19))))))))</f>
        <v>Não elegível</v>
      </c>
      <c r="DK343" s="17">
        <f>IFERROR(VLOOKUP($BW343,'PAINEL E TARGET'!$G$1:$Q$99,9,0),0)</f>
        <v>0.05</v>
      </c>
      <c r="DL343" s="17">
        <f>VLOOKUP(DJ343,'PAINEL E TARGET'!$S$10:$U$19,3,0)</f>
        <v>0</v>
      </c>
      <c r="DM343" s="16">
        <f t="shared" si="213"/>
        <v>0</v>
      </c>
      <c r="DN343" s="17">
        <f t="shared" si="199"/>
        <v>0.30599999999999999</v>
      </c>
      <c r="DO343" s="33" t="str">
        <f>IF(DN343&gt;='PAINEL E TARGET'!$T$11,'PAINEL E TARGET'!$S$11,
IF(DN343&gt;='PAINEL E TARGET'!$T$12,'PAINEL E TARGET'!$S$12,
IF(DN343&gt;='PAINEL E TARGET'!$T$13,'PAINEL E TARGET'!$S$13,
IF(DN343&gt;='PAINEL E TARGET'!$T$14,'PAINEL E TARGET'!$S$14,
IF(DN343&gt;='PAINEL E TARGET'!$T$15,'PAINEL E TARGET'!$S$15,
IF(DN343&gt;='PAINEL E TARGET'!$T$16,'PAINEL E TARGET'!$S$16,
IF(DN343&gt;='PAINEL E TARGET'!$T$17,'PAINEL E TARGET'!$S$17,
IF(DN343&gt;='PAINEL E TARGET'!$T$18,'PAINEL E TARGET'!$S$18,'PAINEL E TARGET'!$S$19))))))))</f>
        <v>Não elegível</v>
      </c>
      <c r="DP343" s="17">
        <f>IFERROR(VLOOKUP($BW343,'PAINEL E TARGET'!$G$1:$Q$99,10,0),0)</f>
        <v>0</v>
      </c>
      <c r="DQ343" s="17">
        <f>VLOOKUP(DO343,'PAINEL E TARGET'!$S$10:$U$19,3,0)</f>
        <v>0</v>
      </c>
      <c r="DR343" s="16">
        <f t="shared" si="214"/>
        <v>0</v>
      </c>
      <c r="DS343" s="17">
        <f t="shared" si="200"/>
        <v>0.86299999999999999</v>
      </c>
      <c r="DT343" s="16">
        <f>IF(DS343&gt;=1,VLOOKUP(BO343,'PAINEL E TARGET'!$S$1:$W$8,5,0),0)</f>
        <v>0</v>
      </c>
      <c r="DU343" s="16">
        <f t="shared" si="215"/>
        <v>0</v>
      </c>
    </row>
    <row r="344" spans="2:125" s="32" customFormat="1" x14ac:dyDescent="0.2">
      <c r="B344" s="44">
        <v>43541</v>
      </c>
      <c r="C344" s="65">
        <v>1150</v>
      </c>
      <c r="D344" s="66" t="s">
        <v>348</v>
      </c>
      <c r="E344" s="65">
        <v>318</v>
      </c>
      <c r="F344" s="65" t="s">
        <v>943</v>
      </c>
      <c r="G344" s="67">
        <v>4389081.093009674</v>
      </c>
      <c r="H344" s="67">
        <v>2612526.4051135634</v>
      </c>
      <c r="I344" s="67">
        <v>2471290.1599999997</v>
      </c>
      <c r="J344" s="68">
        <v>0.94593882579057631</v>
      </c>
      <c r="K344" s="67">
        <v>610650.31808190397</v>
      </c>
      <c r="L344" s="67">
        <v>1942817.9426374389</v>
      </c>
      <c r="M344" s="67">
        <v>511133.88</v>
      </c>
      <c r="N344" s="67">
        <v>1881890.67</v>
      </c>
      <c r="O344" s="67">
        <v>4293265.5877006138</v>
      </c>
      <c r="P344" s="67">
        <v>16978.395039332034</v>
      </c>
      <c r="Q344" s="67">
        <v>8774.9</v>
      </c>
      <c r="R344" s="67">
        <v>0</v>
      </c>
      <c r="S344" s="67">
        <v>0</v>
      </c>
      <c r="T344" s="68">
        <v>0.11253469365763667</v>
      </c>
      <c r="U344" s="68">
        <v>9.4608771359156948E-2</v>
      </c>
      <c r="V344" s="68">
        <v>0.84070759233578574</v>
      </c>
      <c r="W344" s="67">
        <v>285443.11000000004</v>
      </c>
      <c r="X344" s="67">
        <v>225570.92999999996</v>
      </c>
      <c r="Y344" s="68">
        <v>0.79024829150719356</v>
      </c>
      <c r="Z344" s="68">
        <v>0.21136903414963659</v>
      </c>
      <c r="AA344" s="68">
        <v>0.17934565276398856</v>
      </c>
      <c r="AB344" s="68">
        <v>0.84849539803934859</v>
      </c>
      <c r="AC344" s="67">
        <v>539724.12</v>
      </c>
      <c r="AD344" s="67">
        <v>429178.55000000005</v>
      </c>
      <c r="AE344" s="68">
        <v>0.79518134190482359</v>
      </c>
      <c r="AF344" s="43">
        <v>80</v>
      </c>
      <c r="AG344" s="43">
        <v>65</v>
      </c>
      <c r="AH344" s="43">
        <v>92</v>
      </c>
      <c r="AI344" s="43">
        <v>92</v>
      </c>
      <c r="AJ344" s="67">
        <v>141315.06000000003</v>
      </c>
      <c r="AK344" s="67">
        <v>118593.93000000001</v>
      </c>
      <c r="AL344" s="68">
        <v>0.83921649964271317</v>
      </c>
      <c r="AM344" s="67">
        <v>29733.420000000002</v>
      </c>
      <c r="AN344" s="67">
        <v>14407.739999999998</v>
      </c>
      <c r="AO344" s="68">
        <v>0.48456383423097638</v>
      </c>
      <c r="AP344" s="67">
        <v>21865.61</v>
      </c>
      <c r="AQ344" s="67">
        <v>7687.76</v>
      </c>
      <c r="AR344" s="68">
        <v>0.35159138025419828</v>
      </c>
      <c r="AS344" s="67">
        <v>92529.02</v>
      </c>
      <c r="AT344" s="67">
        <v>84881.5</v>
      </c>
      <c r="AU344" s="68">
        <v>0.91735003785839297</v>
      </c>
      <c r="AV344" s="43">
        <v>3580.67</v>
      </c>
      <c r="AW344" s="43">
        <v>3679.2899999999995</v>
      </c>
      <c r="AX344" s="69">
        <v>1.0275423314631058</v>
      </c>
      <c r="AY344" s="43">
        <v>610650.31808190397</v>
      </c>
      <c r="AZ344" s="43">
        <v>511133.88</v>
      </c>
      <c r="BA344" s="43">
        <v>82642.718822274808</v>
      </c>
      <c r="BB344" s="43">
        <v>93322.240000000005</v>
      </c>
      <c r="BC344" s="43">
        <v>1026436.9221499589</v>
      </c>
      <c r="BD344" s="43">
        <v>139492.51076989985</v>
      </c>
      <c r="BE344" s="43">
        <v>482670.94000000018</v>
      </c>
      <c r="BF344" s="43">
        <v>912849.3899999999</v>
      </c>
      <c r="BG344" s="43">
        <v>6051.31</v>
      </c>
      <c r="BH344" s="43">
        <v>161</v>
      </c>
      <c r="BI344" s="44">
        <v>43173</v>
      </c>
      <c r="BJ344" s="44">
        <v>43541</v>
      </c>
      <c r="BK344" s="44">
        <v>43172</v>
      </c>
      <c r="BL344" s="43">
        <f t="shared" si="201"/>
        <v>2471290.1599999997</v>
      </c>
      <c r="BM344" s="43">
        <f t="shared" si="202"/>
        <v>2393024.5499999998</v>
      </c>
      <c r="BO344" s="16" t="str">
        <f>IFERROR(VLOOKUP($C344,'PORTE LOJA'!A:B,2,0),"PORTE 1")</f>
        <v>PORTE 5</v>
      </c>
      <c r="BP344" s="16">
        <f>VLOOKUP(BO344,'PAINEL E TARGET'!$S$1:$W$8,3,0)</f>
        <v>3750</v>
      </c>
      <c r="BQ344" s="16">
        <f t="shared" si="180"/>
        <v>1</v>
      </c>
      <c r="BR344" s="16">
        <f t="shared" si="181"/>
        <v>1</v>
      </c>
      <c r="BS344" s="16">
        <f t="shared" si="182"/>
        <v>1</v>
      </c>
      <c r="BT344" s="16">
        <f t="shared" si="183"/>
        <v>1</v>
      </c>
      <c r="BU344" s="16">
        <f t="shared" si="184"/>
        <v>1</v>
      </c>
      <c r="BV344" s="16">
        <f t="shared" si="185"/>
        <v>1</v>
      </c>
      <c r="BW344" s="17" t="str">
        <f t="shared" si="203"/>
        <v>111111</v>
      </c>
      <c r="BY344" s="17">
        <f t="shared" si="186"/>
        <v>0.94599999999999995</v>
      </c>
      <c r="BZ344" s="17">
        <f t="shared" si="187"/>
        <v>0.93700000000000006</v>
      </c>
      <c r="CA344" s="17" t="str">
        <f t="shared" si="204"/>
        <v>Com Retira</v>
      </c>
      <c r="CB344" s="17">
        <f t="shared" si="205"/>
        <v>0.94599999999999995</v>
      </c>
      <c r="CC344" s="33" t="str">
        <f>IF(CB344&gt;='PAINEL E TARGET'!$T$11,'PAINEL E TARGET'!$S$11,
IF(CB344&gt;='PAINEL E TARGET'!$T$12,'PAINEL E TARGET'!$S$12,
IF(CB344&gt;='PAINEL E TARGET'!$T$13,'PAINEL E TARGET'!$S$13,
IF(CB344&gt;='PAINEL E TARGET'!$T$14,'PAINEL E TARGET'!$S$14,
IF(CB344&gt;='PAINEL E TARGET'!$T$15,'PAINEL E TARGET'!$S$15,
IF(CB344&gt;='PAINEL E TARGET'!$T$16,'PAINEL E TARGET'!$S$16,
IF(CB344&gt;='PAINEL E TARGET'!$T$17,'PAINEL E TARGET'!$S$17,
IF(CB344&gt;='PAINEL E TARGET'!$T$18,'PAINEL E TARGET'!$S$18,'PAINEL E TARGET'!$S$19))))))))</f>
        <v>1. Fx de 90% a 99,9%</v>
      </c>
      <c r="CD344" s="17">
        <f>IFERROR(VLOOKUP($BW344,'PAINEL E TARGET'!$G$1:$Q$99,4,0),0)</f>
        <v>0.25</v>
      </c>
      <c r="CE344" s="17">
        <f>VLOOKUP(CC344,'PAINEL E TARGET'!$S$10:$U$19,3,0)</f>
        <v>0.5</v>
      </c>
      <c r="CF344" s="16">
        <f t="shared" si="206"/>
        <v>468.75</v>
      </c>
      <c r="CG344" s="17">
        <f t="shared" si="188"/>
        <v>0.83899999999999997</v>
      </c>
      <c r="CH344" s="17">
        <f t="shared" si="189"/>
        <v>0.48499999999999999</v>
      </c>
      <c r="CI344" s="17">
        <f t="shared" si="190"/>
        <v>0.35199999999999998</v>
      </c>
      <c r="CJ344" s="17">
        <f t="shared" si="191"/>
        <v>0.91700000000000004</v>
      </c>
      <c r="CK344" s="17">
        <f t="shared" si="192"/>
        <v>1.028</v>
      </c>
      <c r="CL344" s="17">
        <f t="shared" si="193"/>
        <v>0.79</v>
      </c>
      <c r="CM344" s="16">
        <f t="shared" si="194"/>
        <v>3</v>
      </c>
      <c r="CN344" s="17" t="str">
        <f t="shared" si="207"/>
        <v>não ok</v>
      </c>
      <c r="CO344" s="17">
        <f t="shared" si="208"/>
        <v>0</v>
      </c>
      <c r="CP344" s="33" t="str">
        <f>IF(CO344&gt;='PAINEL E TARGET'!$T$11,'PAINEL E TARGET'!$S$11,
IF(CO344&gt;='PAINEL E TARGET'!$T$12,'PAINEL E TARGET'!$S$12,
IF(CO344&gt;='PAINEL E TARGET'!$T$13,'PAINEL E TARGET'!$S$13,
IF(CO344&gt;='PAINEL E TARGET'!$T$14,'PAINEL E TARGET'!$S$14,
IF(CO344&gt;='PAINEL E TARGET'!$T$15,'PAINEL E TARGET'!$S$15,
IF(CO344&gt;='PAINEL E TARGET'!$T$16,'PAINEL E TARGET'!$S$16,
IF(CO344&gt;='PAINEL E TARGET'!$T$17,'PAINEL E TARGET'!$S$17,
IF(CO344&gt;='PAINEL E TARGET'!$T$18,'PAINEL E TARGET'!$S$18,'PAINEL E TARGET'!$S$19))))))))</f>
        <v>Não elegível</v>
      </c>
      <c r="CQ344" s="17">
        <f>IFERROR(VLOOKUP($BW344,'PAINEL E TARGET'!$G$1:$Q$99,5,0),0)</f>
        <v>0.25</v>
      </c>
      <c r="CR344" s="17">
        <f>VLOOKUP(CP344,'PAINEL E TARGET'!$S$10:$U$19,3,0)</f>
        <v>0</v>
      </c>
      <c r="CS344" s="16">
        <f t="shared" si="209"/>
        <v>0</v>
      </c>
      <c r="CT344" s="17">
        <f t="shared" si="195"/>
        <v>0.79500000000000004</v>
      </c>
      <c r="CU344" s="33" t="str">
        <f>IF(CT344&gt;='PAINEL E TARGET'!$T$11,'PAINEL E TARGET'!$S$11,
IF(CT344&gt;='PAINEL E TARGET'!$T$12,'PAINEL E TARGET'!$S$12,
IF(CT344&gt;='PAINEL E TARGET'!$T$13,'PAINEL E TARGET'!$S$13,
IF(CT344&gt;='PAINEL E TARGET'!$T$14,'PAINEL E TARGET'!$S$14,
IF(CT344&gt;='PAINEL E TARGET'!$T$15,'PAINEL E TARGET'!$S$15,
IF(CT344&gt;='PAINEL E TARGET'!$T$16,'PAINEL E TARGET'!$S$16,
IF(CT344&gt;='PAINEL E TARGET'!$T$17,'PAINEL E TARGET'!$S$17,
IF(CT344&gt;='PAINEL E TARGET'!$T$18,'PAINEL E TARGET'!$S$18,'PAINEL E TARGET'!$S$19))))))))</f>
        <v>Não elegível</v>
      </c>
      <c r="CV344" s="17">
        <f>IFERROR(VLOOKUP($BW344,'PAINEL E TARGET'!$G$1:$Q$99,6,0),0)</f>
        <v>0.2</v>
      </c>
      <c r="CW344" s="17">
        <f>VLOOKUP(CU344,'PAINEL E TARGET'!$S$10:$U$19,3,0)</f>
        <v>0</v>
      </c>
      <c r="CX344" s="16">
        <f t="shared" si="210"/>
        <v>0</v>
      </c>
      <c r="CY344" s="17">
        <f t="shared" si="196"/>
        <v>0.83699999999999997</v>
      </c>
      <c r="CZ344" s="33" t="str">
        <f>IF(CY344&gt;='PAINEL E TARGET'!$T$11,'PAINEL E TARGET'!$S$11,
IF(CY344&gt;='PAINEL E TARGET'!$T$12,'PAINEL E TARGET'!$S$12,
IF(CY344&gt;='PAINEL E TARGET'!$T$13,'PAINEL E TARGET'!$S$13,
IF(CY344&gt;='PAINEL E TARGET'!$T$14,'PAINEL E TARGET'!$S$14,
IF(CY344&gt;='PAINEL E TARGET'!$T$15,'PAINEL E TARGET'!$S$15,
IF(CY344&gt;='PAINEL E TARGET'!$T$16,'PAINEL E TARGET'!$S$16,
IF(CY344&gt;='PAINEL E TARGET'!$T$17,'PAINEL E TARGET'!$S$17,
IF(CY344&gt;='PAINEL E TARGET'!$T$18,'PAINEL E TARGET'!$S$18,'PAINEL E TARGET'!$S$19))))))))</f>
        <v>Não elegível</v>
      </c>
      <c r="DA344" s="17">
        <f>IFERROR(VLOOKUP($BW344,'PAINEL E TARGET'!$G$1:$Q$99,7,0),0)</f>
        <v>0.15</v>
      </c>
      <c r="DB344" s="17">
        <f>VLOOKUP(CZ344,'PAINEL E TARGET'!$S$10:$U$19,3,0)</f>
        <v>0</v>
      </c>
      <c r="DC344" s="16">
        <f t="shared" si="211"/>
        <v>0</v>
      </c>
      <c r="DD344" s="17">
        <f t="shared" si="197"/>
        <v>1.129</v>
      </c>
      <c r="DE344" s="33" t="str">
        <f>IF(DD344&gt;='PAINEL E TARGET'!$T$11,'PAINEL E TARGET'!$S$11,
IF(DD344&gt;='PAINEL E TARGET'!$T$12,'PAINEL E TARGET'!$S$12,
IF(DD344&gt;='PAINEL E TARGET'!$T$13,'PAINEL E TARGET'!$S$13,
IF(DD344&gt;='PAINEL E TARGET'!$T$14,'PAINEL E TARGET'!$S$14,
IF(DD344&gt;='PAINEL E TARGET'!$T$15,'PAINEL E TARGET'!$S$15,
IF(DD344&gt;='PAINEL E TARGET'!$T$16,'PAINEL E TARGET'!$S$16,
IF(DD344&gt;='PAINEL E TARGET'!$T$17,'PAINEL E TARGET'!$S$17,
IF(DD344&gt;='PAINEL E TARGET'!$T$18,'PAINEL E TARGET'!$S$18,'PAINEL E TARGET'!$S$19))))))))</f>
        <v>4. Fx de 110% a 114,9%</v>
      </c>
      <c r="DF344" s="17">
        <f>IFERROR(VLOOKUP($BW344,'PAINEL E TARGET'!$G$1:$Q$99,8,0),0)</f>
        <v>0.1</v>
      </c>
      <c r="DG344" s="17">
        <f>VLOOKUP(DE344,'PAINEL E TARGET'!$S$10:$U$19,3,0)</f>
        <v>1.2</v>
      </c>
      <c r="DH344" s="16">
        <f t="shared" si="212"/>
        <v>450</v>
      </c>
      <c r="DI344" s="17">
        <f t="shared" si="198"/>
        <v>1</v>
      </c>
      <c r="DJ344" s="33" t="str">
        <f>IF(DI344&gt;='PAINEL E TARGET'!$T$11,'PAINEL E TARGET'!$S$11,
IF(DI344&gt;='PAINEL E TARGET'!$T$12,'PAINEL E TARGET'!$S$12,
IF(DI344&gt;='PAINEL E TARGET'!$T$13,'PAINEL E TARGET'!$S$13,
IF(DI344&gt;='PAINEL E TARGET'!$T$14,'PAINEL E TARGET'!$S$14,
IF(DI344&gt;='PAINEL E TARGET'!$T$15,'PAINEL E TARGET'!$S$15,
IF(DI344&gt;='PAINEL E TARGET'!$T$16,'PAINEL E TARGET'!$S$16,
IF(DI344&gt;='PAINEL E TARGET'!$T$17,'PAINEL E TARGET'!$S$17,
IF(DI344&gt;='PAINEL E TARGET'!$T$18,'PAINEL E TARGET'!$S$18,'PAINEL E TARGET'!$S$19))))))))</f>
        <v>2. Fx de 100% a 104,9%</v>
      </c>
      <c r="DK344" s="17">
        <f>IFERROR(VLOOKUP($BW344,'PAINEL E TARGET'!$G$1:$Q$99,9,0),0)</f>
        <v>0.05</v>
      </c>
      <c r="DL344" s="17">
        <f>VLOOKUP(DJ344,'PAINEL E TARGET'!$S$10:$U$19,3,0)</f>
        <v>1</v>
      </c>
      <c r="DM344" s="16">
        <f t="shared" si="213"/>
        <v>187.5</v>
      </c>
      <c r="DN344" s="17">
        <f t="shared" si="199"/>
        <v>1.028</v>
      </c>
      <c r="DO344" s="33" t="str">
        <f>IF(DN344&gt;='PAINEL E TARGET'!$T$11,'PAINEL E TARGET'!$S$11,
IF(DN344&gt;='PAINEL E TARGET'!$T$12,'PAINEL E TARGET'!$S$12,
IF(DN344&gt;='PAINEL E TARGET'!$T$13,'PAINEL E TARGET'!$S$13,
IF(DN344&gt;='PAINEL E TARGET'!$T$14,'PAINEL E TARGET'!$S$14,
IF(DN344&gt;='PAINEL E TARGET'!$T$15,'PAINEL E TARGET'!$S$15,
IF(DN344&gt;='PAINEL E TARGET'!$T$16,'PAINEL E TARGET'!$S$16,
IF(DN344&gt;='PAINEL E TARGET'!$T$17,'PAINEL E TARGET'!$S$17,
IF(DN344&gt;='PAINEL E TARGET'!$T$18,'PAINEL E TARGET'!$S$18,'PAINEL E TARGET'!$S$19))))))))</f>
        <v>2. Fx de 100% a 104,9%</v>
      </c>
      <c r="DP344" s="17">
        <f>IFERROR(VLOOKUP($BW344,'PAINEL E TARGET'!$G$1:$Q$99,10,0),0)</f>
        <v>0</v>
      </c>
      <c r="DQ344" s="17">
        <f>VLOOKUP(DO344,'PAINEL E TARGET'!$S$10:$U$19,3,0)</f>
        <v>1</v>
      </c>
      <c r="DR344" s="16">
        <f t="shared" si="214"/>
        <v>0</v>
      </c>
      <c r="DS344" s="17">
        <f t="shared" si="200"/>
        <v>0.81299999999999994</v>
      </c>
      <c r="DT344" s="16">
        <f>IF(DS344&gt;=1,VLOOKUP(BO344,'PAINEL E TARGET'!$S$1:$W$8,5,0),0)</f>
        <v>0</v>
      </c>
      <c r="DU344" s="16">
        <f t="shared" si="215"/>
        <v>1106.25</v>
      </c>
    </row>
    <row r="345" spans="2:125" s="32" customFormat="1" x14ac:dyDescent="0.2">
      <c r="B345" s="44">
        <v>43541</v>
      </c>
      <c r="C345" s="65">
        <v>1151</v>
      </c>
      <c r="D345" s="66" t="s">
        <v>349</v>
      </c>
      <c r="E345" s="65">
        <v>516</v>
      </c>
      <c r="F345" s="65" t="s">
        <v>944</v>
      </c>
      <c r="G345" s="67">
        <v>7210734.0976113966</v>
      </c>
      <c r="H345" s="67">
        <v>4262513.0869325018</v>
      </c>
      <c r="I345" s="67">
        <v>2973633.55</v>
      </c>
      <c r="J345" s="68">
        <v>0.69762449741590393</v>
      </c>
      <c r="K345" s="67">
        <v>1149859.5606829824</v>
      </c>
      <c r="L345" s="67">
        <v>2969753.1523566833</v>
      </c>
      <c r="M345" s="67">
        <v>893515.72</v>
      </c>
      <c r="N345" s="67">
        <v>2012956.6300000001</v>
      </c>
      <c r="O345" s="67">
        <v>6975754.4723451622</v>
      </c>
      <c r="P345" s="67" t="s">
        <v>1082</v>
      </c>
      <c r="Q345" s="67" t="s">
        <v>1082</v>
      </c>
      <c r="R345" s="67">
        <v>0</v>
      </c>
      <c r="S345" s="67">
        <v>0</v>
      </c>
      <c r="T345" s="68">
        <v>0.10476563212699368</v>
      </c>
      <c r="U345" s="68">
        <v>8.0975891616515805E-2</v>
      </c>
      <c r="V345" s="68">
        <v>0.7729241925287037</v>
      </c>
      <c r="W345" s="67">
        <v>431593.82999999996</v>
      </c>
      <c r="X345" s="67">
        <v>235354.19</v>
      </c>
      <c r="Y345" s="68">
        <v>0.5453140745779429</v>
      </c>
      <c r="Z345" s="68">
        <v>0.21540904007581546</v>
      </c>
      <c r="AA345" s="68">
        <v>0.21864039752519923</v>
      </c>
      <c r="AB345" s="68">
        <v>1.015001029892926</v>
      </c>
      <c r="AC345" s="67">
        <v>887401.82000000018</v>
      </c>
      <c r="AD345" s="67">
        <v>635472.27</v>
      </c>
      <c r="AE345" s="68">
        <v>0.71610431224943838</v>
      </c>
      <c r="AF345" s="43">
        <v>80</v>
      </c>
      <c r="AG345" s="43">
        <v>72</v>
      </c>
      <c r="AH345" s="43">
        <v>115</v>
      </c>
      <c r="AI345" s="43">
        <v>62</v>
      </c>
      <c r="AJ345" s="67">
        <v>207996.28999999998</v>
      </c>
      <c r="AK345" s="67">
        <v>133305</v>
      </c>
      <c r="AL345" s="68">
        <v>0.64090085452966494</v>
      </c>
      <c r="AM345" s="67">
        <v>90813.819999999978</v>
      </c>
      <c r="AN345" s="67">
        <v>33589.57</v>
      </c>
      <c r="AO345" s="68">
        <v>0.36987288939062368</v>
      </c>
      <c r="AP345" s="67">
        <v>11712.099999999999</v>
      </c>
      <c r="AQ345" s="67">
        <v>4032</v>
      </c>
      <c r="AR345" s="68">
        <v>0.34425935570905308</v>
      </c>
      <c r="AS345" s="67">
        <v>121071.62</v>
      </c>
      <c r="AT345" s="67">
        <v>64427.62</v>
      </c>
      <c r="AU345" s="68">
        <v>0.5321446925381853</v>
      </c>
      <c r="AV345" s="43">
        <v>8847.9599999999991</v>
      </c>
      <c r="AW345" s="43">
        <v>4754.07</v>
      </c>
      <c r="AX345" s="69">
        <v>0.53730690464242603</v>
      </c>
      <c r="AY345" s="43">
        <v>1149859.5606829824</v>
      </c>
      <c r="AZ345" s="43">
        <v>893515.72</v>
      </c>
      <c r="BA345" s="43">
        <v>96263.016537703355</v>
      </c>
      <c r="BB345" s="43">
        <v>105939.65</v>
      </c>
      <c r="BC345" s="43">
        <v>1947773.3329598752</v>
      </c>
      <c r="BD345" s="43">
        <v>163649.96592762874</v>
      </c>
      <c r="BE345" s="43">
        <v>734665.97999999986</v>
      </c>
      <c r="BF345" s="43">
        <v>1510549.84</v>
      </c>
      <c r="BG345" s="43">
        <v>15056.779999999999</v>
      </c>
      <c r="BH345" s="43">
        <v>195</v>
      </c>
      <c r="BI345" s="44">
        <v>43173</v>
      </c>
      <c r="BJ345" s="44">
        <v>43541</v>
      </c>
      <c r="BK345" s="44">
        <v>43172</v>
      </c>
      <c r="BL345" s="43">
        <f t="shared" si="201"/>
        <v>2973633.55</v>
      </c>
      <c r="BM345" s="43">
        <f t="shared" si="202"/>
        <v>2906472.35</v>
      </c>
      <c r="BO345" s="16" t="str">
        <f>IFERROR(VLOOKUP($C345,'PORTE LOJA'!A:B,2,0),"PORTE 1")</f>
        <v>PORTE 6</v>
      </c>
      <c r="BP345" s="16">
        <f>VLOOKUP(BO345,'PAINEL E TARGET'!$S$1:$W$8,3,0)</f>
        <v>4500</v>
      </c>
      <c r="BQ345" s="16">
        <f t="shared" si="180"/>
        <v>1</v>
      </c>
      <c r="BR345" s="16">
        <f t="shared" si="181"/>
        <v>1</v>
      </c>
      <c r="BS345" s="16">
        <f t="shared" si="182"/>
        <v>1</v>
      </c>
      <c r="BT345" s="16">
        <f t="shared" si="183"/>
        <v>1</v>
      </c>
      <c r="BU345" s="16">
        <f t="shared" si="184"/>
        <v>1</v>
      </c>
      <c r="BV345" s="16">
        <f t="shared" si="185"/>
        <v>1</v>
      </c>
      <c r="BW345" s="17" t="str">
        <f t="shared" si="203"/>
        <v>111111</v>
      </c>
      <c r="BY345" s="17">
        <f t="shared" si="186"/>
        <v>0.69799999999999995</v>
      </c>
      <c r="BZ345" s="17">
        <f t="shared" si="187"/>
        <v>0.70599999999999996</v>
      </c>
      <c r="CA345" s="17" t="str">
        <f t="shared" si="204"/>
        <v>Sem Retira</v>
      </c>
      <c r="CB345" s="17">
        <f t="shared" si="205"/>
        <v>0.70599999999999996</v>
      </c>
      <c r="CC345" s="33" t="str">
        <f>IF(CB345&gt;='PAINEL E TARGET'!$T$11,'PAINEL E TARGET'!$S$11,
IF(CB345&gt;='PAINEL E TARGET'!$T$12,'PAINEL E TARGET'!$S$12,
IF(CB345&gt;='PAINEL E TARGET'!$T$13,'PAINEL E TARGET'!$S$13,
IF(CB345&gt;='PAINEL E TARGET'!$T$14,'PAINEL E TARGET'!$S$14,
IF(CB345&gt;='PAINEL E TARGET'!$T$15,'PAINEL E TARGET'!$S$15,
IF(CB345&gt;='PAINEL E TARGET'!$T$16,'PAINEL E TARGET'!$S$16,
IF(CB345&gt;='PAINEL E TARGET'!$T$17,'PAINEL E TARGET'!$S$17,
IF(CB345&gt;='PAINEL E TARGET'!$T$18,'PAINEL E TARGET'!$S$18,'PAINEL E TARGET'!$S$19))))))))</f>
        <v>Não elegível</v>
      </c>
      <c r="CD345" s="17">
        <f>IFERROR(VLOOKUP($BW345,'PAINEL E TARGET'!$G$1:$Q$99,4,0),0)</f>
        <v>0.25</v>
      </c>
      <c r="CE345" s="17">
        <f>VLOOKUP(CC345,'PAINEL E TARGET'!$S$10:$U$19,3,0)</f>
        <v>0</v>
      </c>
      <c r="CF345" s="16">
        <f t="shared" si="206"/>
        <v>0</v>
      </c>
      <c r="CG345" s="17">
        <f t="shared" si="188"/>
        <v>0.64100000000000001</v>
      </c>
      <c r="CH345" s="17">
        <f t="shared" si="189"/>
        <v>0.37</v>
      </c>
      <c r="CI345" s="17">
        <f t="shared" si="190"/>
        <v>0.34399999999999997</v>
      </c>
      <c r="CJ345" s="17">
        <f t="shared" si="191"/>
        <v>0.53200000000000003</v>
      </c>
      <c r="CK345" s="17">
        <f t="shared" si="192"/>
        <v>0.53700000000000003</v>
      </c>
      <c r="CL345" s="17">
        <f t="shared" si="193"/>
        <v>0.54500000000000004</v>
      </c>
      <c r="CM345" s="16">
        <f t="shared" si="194"/>
        <v>0</v>
      </c>
      <c r="CN345" s="17" t="str">
        <f t="shared" si="207"/>
        <v>não ok</v>
      </c>
      <c r="CO345" s="17">
        <f t="shared" si="208"/>
        <v>0</v>
      </c>
      <c r="CP345" s="33" t="str">
        <f>IF(CO345&gt;='PAINEL E TARGET'!$T$11,'PAINEL E TARGET'!$S$11,
IF(CO345&gt;='PAINEL E TARGET'!$T$12,'PAINEL E TARGET'!$S$12,
IF(CO345&gt;='PAINEL E TARGET'!$T$13,'PAINEL E TARGET'!$S$13,
IF(CO345&gt;='PAINEL E TARGET'!$T$14,'PAINEL E TARGET'!$S$14,
IF(CO345&gt;='PAINEL E TARGET'!$T$15,'PAINEL E TARGET'!$S$15,
IF(CO345&gt;='PAINEL E TARGET'!$T$16,'PAINEL E TARGET'!$S$16,
IF(CO345&gt;='PAINEL E TARGET'!$T$17,'PAINEL E TARGET'!$S$17,
IF(CO345&gt;='PAINEL E TARGET'!$T$18,'PAINEL E TARGET'!$S$18,'PAINEL E TARGET'!$S$19))))))))</f>
        <v>Não elegível</v>
      </c>
      <c r="CQ345" s="17">
        <f>IFERROR(VLOOKUP($BW345,'PAINEL E TARGET'!$G$1:$Q$99,5,0),0)</f>
        <v>0.25</v>
      </c>
      <c r="CR345" s="17">
        <f>VLOOKUP(CP345,'PAINEL E TARGET'!$S$10:$U$19,3,0)</f>
        <v>0</v>
      </c>
      <c r="CS345" s="16">
        <f t="shared" si="209"/>
        <v>0</v>
      </c>
      <c r="CT345" s="17">
        <f t="shared" si="195"/>
        <v>0.71599999999999997</v>
      </c>
      <c r="CU345" s="33" t="str">
        <f>IF(CT345&gt;='PAINEL E TARGET'!$T$11,'PAINEL E TARGET'!$S$11,
IF(CT345&gt;='PAINEL E TARGET'!$T$12,'PAINEL E TARGET'!$S$12,
IF(CT345&gt;='PAINEL E TARGET'!$T$13,'PAINEL E TARGET'!$S$13,
IF(CT345&gt;='PAINEL E TARGET'!$T$14,'PAINEL E TARGET'!$S$14,
IF(CT345&gt;='PAINEL E TARGET'!$T$15,'PAINEL E TARGET'!$S$15,
IF(CT345&gt;='PAINEL E TARGET'!$T$16,'PAINEL E TARGET'!$S$16,
IF(CT345&gt;='PAINEL E TARGET'!$T$17,'PAINEL E TARGET'!$S$17,
IF(CT345&gt;='PAINEL E TARGET'!$T$18,'PAINEL E TARGET'!$S$18,'PAINEL E TARGET'!$S$19))))))))</f>
        <v>Não elegível</v>
      </c>
      <c r="CV345" s="17">
        <f>IFERROR(VLOOKUP($BW345,'PAINEL E TARGET'!$G$1:$Q$99,6,0),0)</f>
        <v>0.2</v>
      </c>
      <c r="CW345" s="17">
        <f>VLOOKUP(CU345,'PAINEL E TARGET'!$S$10:$U$19,3,0)</f>
        <v>0</v>
      </c>
      <c r="CX345" s="16">
        <f t="shared" si="210"/>
        <v>0</v>
      </c>
      <c r="CY345" s="17">
        <f t="shared" si="196"/>
        <v>0.77700000000000002</v>
      </c>
      <c r="CZ345" s="33" t="str">
        <f>IF(CY345&gt;='PAINEL E TARGET'!$T$11,'PAINEL E TARGET'!$S$11,
IF(CY345&gt;='PAINEL E TARGET'!$T$12,'PAINEL E TARGET'!$S$12,
IF(CY345&gt;='PAINEL E TARGET'!$T$13,'PAINEL E TARGET'!$S$13,
IF(CY345&gt;='PAINEL E TARGET'!$T$14,'PAINEL E TARGET'!$S$14,
IF(CY345&gt;='PAINEL E TARGET'!$T$15,'PAINEL E TARGET'!$S$15,
IF(CY345&gt;='PAINEL E TARGET'!$T$16,'PAINEL E TARGET'!$S$16,
IF(CY345&gt;='PAINEL E TARGET'!$T$17,'PAINEL E TARGET'!$S$17,
IF(CY345&gt;='PAINEL E TARGET'!$T$18,'PAINEL E TARGET'!$S$18,'PAINEL E TARGET'!$S$19))))))))</f>
        <v>Não elegível</v>
      </c>
      <c r="DA345" s="17">
        <f>IFERROR(VLOOKUP($BW345,'PAINEL E TARGET'!$G$1:$Q$99,7,0),0)</f>
        <v>0.15</v>
      </c>
      <c r="DB345" s="17">
        <f>VLOOKUP(CZ345,'PAINEL E TARGET'!$S$10:$U$19,3,0)</f>
        <v>0</v>
      </c>
      <c r="DC345" s="16">
        <f t="shared" si="211"/>
        <v>0</v>
      </c>
      <c r="DD345" s="17">
        <f t="shared" si="197"/>
        <v>1.101</v>
      </c>
      <c r="DE345" s="33" t="str">
        <f>IF(DD345&gt;='PAINEL E TARGET'!$T$11,'PAINEL E TARGET'!$S$11,
IF(DD345&gt;='PAINEL E TARGET'!$T$12,'PAINEL E TARGET'!$S$12,
IF(DD345&gt;='PAINEL E TARGET'!$T$13,'PAINEL E TARGET'!$S$13,
IF(DD345&gt;='PAINEL E TARGET'!$T$14,'PAINEL E TARGET'!$S$14,
IF(DD345&gt;='PAINEL E TARGET'!$T$15,'PAINEL E TARGET'!$S$15,
IF(DD345&gt;='PAINEL E TARGET'!$T$16,'PAINEL E TARGET'!$S$16,
IF(DD345&gt;='PAINEL E TARGET'!$T$17,'PAINEL E TARGET'!$S$17,
IF(DD345&gt;='PAINEL E TARGET'!$T$18,'PAINEL E TARGET'!$S$18,'PAINEL E TARGET'!$S$19))))))))</f>
        <v>4. Fx de 110% a 114,9%</v>
      </c>
      <c r="DF345" s="17">
        <f>IFERROR(VLOOKUP($BW345,'PAINEL E TARGET'!$G$1:$Q$99,8,0),0)</f>
        <v>0.1</v>
      </c>
      <c r="DG345" s="17">
        <f>VLOOKUP(DE345,'PAINEL E TARGET'!$S$10:$U$19,3,0)</f>
        <v>1.2</v>
      </c>
      <c r="DH345" s="16">
        <f t="shared" si="212"/>
        <v>540</v>
      </c>
      <c r="DI345" s="17">
        <f t="shared" si="198"/>
        <v>0.53900000000000003</v>
      </c>
      <c r="DJ345" s="33" t="str">
        <f>IF(DI345&gt;='PAINEL E TARGET'!$T$11,'PAINEL E TARGET'!$S$11,
IF(DI345&gt;='PAINEL E TARGET'!$T$12,'PAINEL E TARGET'!$S$12,
IF(DI345&gt;='PAINEL E TARGET'!$T$13,'PAINEL E TARGET'!$S$13,
IF(DI345&gt;='PAINEL E TARGET'!$T$14,'PAINEL E TARGET'!$S$14,
IF(DI345&gt;='PAINEL E TARGET'!$T$15,'PAINEL E TARGET'!$S$15,
IF(DI345&gt;='PAINEL E TARGET'!$T$16,'PAINEL E TARGET'!$S$16,
IF(DI345&gt;='PAINEL E TARGET'!$T$17,'PAINEL E TARGET'!$S$17,
IF(DI345&gt;='PAINEL E TARGET'!$T$18,'PAINEL E TARGET'!$S$18,'PAINEL E TARGET'!$S$19))))))))</f>
        <v>Não elegível</v>
      </c>
      <c r="DK345" s="17">
        <f>IFERROR(VLOOKUP($BW345,'PAINEL E TARGET'!$G$1:$Q$99,9,0),0)</f>
        <v>0.05</v>
      </c>
      <c r="DL345" s="17">
        <f>VLOOKUP(DJ345,'PAINEL E TARGET'!$S$10:$U$19,3,0)</f>
        <v>0</v>
      </c>
      <c r="DM345" s="16">
        <f t="shared" si="213"/>
        <v>0</v>
      </c>
      <c r="DN345" s="17">
        <f t="shared" si="199"/>
        <v>0.53700000000000003</v>
      </c>
      <c r="DO345" s="33" t="str">
        <f>IF(DN345&gt;='PAINEL E TARGET'!$T$11,'PAINEL E TARGET'!$S$11,
IF(DN345&gt;='PAINEL E TARGET'!$T$12,'PAINEL E TARGET'!$S$12,
IF(DN345&gt;='PAINEL E TARGET'!$T$13,'PAINEL E TARGET'!$S$13,
IF(DN345&gt;='PAINEL E TARGET'!$T$14,'PAINEL E TARGET'!$S$14,
IF(DN345&gt;='PAINEL E TARGET'!$T$15,'PAINEL E TARGET'!$S$15,
IF(DN345&gt;='PAINEL E TARGET'!$T$16,'PAINEL E TARGET'!$S$16,
IF(DN345&gt;='PAINEL E TARGET'!$T$17,'PAINEL E TARGET'!$S$17,
IF(DN345&gt;='PAINEL E TARGET'!$T$18,'PAINEL E TARGET'!$S$18,'PAINEL E TARGET'!$S$19))))))))</f>
        <v>Não elegível</v>
      </c>
      <c r="DP345" s="17">
        <f>IFERROR(VLOOKUP($BW345,'PAINEL E TARGET'!$G$1:$Q$99,10,0),0)</f>
        <v>0</v>
      </c>
      <c r="DQ345" s="17">
        <f>VLOOKUP(DO345,'PAINEL E TARGET'!$S$10:$U$19,3,0)</f>
        <v>0</v>
      </c>
      <c r="DR345" s="16">
        <f t="shared" si="214"/>
        <v>0</v>
      </c>
      <c r="DS345" s="17">
        <f t="shared" si="200"/>
        <v>0.9</v>
      </c>
      <c r="DT345" s="16">
        <f>IF(DS345&gt;=1,VLOOKUP(BO345,'PAINEL E TARGET'!$S$1:$W$8,5,0),0)</f>
        <v>0</v>
      </c>
      <c r="DU345" s="16">
        <f t="shared" si="215"/>
        <v>540</v>
      </c>
    </row>
    <row r="346" spans="2:125" s="32" customFormat="1" x14ac:dyDescent="0.2">
      <c r="B346" s="44">
        <v>43541</v>
      </c>
      <c r="C346" s="65">
        <v>1152</v>
      </c>
      <c r="D346" s="66" t="s">
        <v>350</v>
      </c>
      <c r="E346" s="65">
        <v>120</v>
      </c>
      <c r="F346" s="65" t="s">
        <v>1018</v>
      </c>
      <c r="G346" s="67">
        <v>3017523.8037595777</v>
      </c>
      <c r="H346" s="67">
        <v>1616329.927949687</v>
      </c>
      <c r="I346" s="67">
        <v>1439720.09</v>
      </c>
      <c r="J346" s="68">
        <v>0.89073404204442574</v>
      </c>
      <c r="K346" s="67">
        <v>283129.57719737338</v>
      </c>
      <c r="L346" s="67">
        <v>1255870.8375722377</v>
      </c>
      <c r="M346" s="67">
        <v>333510.15999999997</v>
      </c>
      <c r="N346" s="67">
        <v>1092046.9300000002</v>
      </c>
      <c r="O346" s="67">
        <v>2876546.0217981748</v>
      </c>
      <c r="P346" s="67" t="s">
        <v>1082</v>
      </c>
      <c r="Q346" s="67" t="s">
        <v>1082</v>
      </c>
      <c r="R346" s="67">
        <v>0</v>
      </c>
      <c r="S346" s="67">
        <v>0</v>
      </c>
      <c r="T346" s="68">
        <v>0.10676240787407258</v>
      </c>
      <c r="U346" s="68">
        <v>0.11162784087447526</v>
      </c>
      <c r="V346" s="68">
        <v>1.0455725296692588</v>
      </c>
      <c r="W346" s="67">
        <v>164307.39000000001</v>
      </c>
      <c r="X346" s="67">
        <v>159131.85999999999</v>
      </c>
      <c r="Y346" s="68">
        <v>0.96850092987296532</v>
      </c>
      <c r="Z346" s="68">
        <v>0.22223340339463149</v>
      </c>
      <c r="AA346" s="68">
        <v>0.25665911422740706</v>
      </c>
      <c r="AB346" s="68">
        <v>1.1549079045135444</v>
      </c>
      <c r="AC346" s="67">
        <v>342017.3</v>
      </c>
      <c r="AD346" s="67">
        <v>365882.22</v>
      </c>
      <c r="AE346" s="68">
        <v>1.0697769381841211</v>
      </c>
      <c r="AF346" s="43">
        <v>80</v>
      </c>
      <c r="AG346" s="43">
        <v>72</v>
      </c>
      <c r="AH346" s="43">
        <v>59</v>
      </c>
      <c r="AI346" s="43">
        <v>61</v>
      </c>
      <c r="AJ346" s="67">
        <v>72877.609999999986</v>
      </c>
      <c r="AK346" s="67">
        <v>73805</v>
      </c>
      <c r="AL346" s="68">
        <v>1.0127253075395861</v>
      </c>
      <c r="AM346" s="67">
        <v>27545.209999999995</v>
      </c>
      <c r="AN346" s="67">
        <v>28159.119999999995</v>
      </c>
      <c r="AO346" s="68">
        <v>1.022287359580849</v>
      </c>
      <c r="AP346" s="67">
        <v>9592.39</v>
      </c>
      <c r="AQ346" s="67">
        <v>7025.73</v>
      </c>
      <c r="AR346" s="68">
        <v>0.73242747636407612</v>
      </c>
      <c r="AS346" s="67">
        <v>54292.179999999993</v>
      </c>
      <c r="AT346" s="67">
        <v>50142.01</v>
      </c>
      <c r="AU346" s="68">
        <v>0.9235586045725187</v>
      </c>
      <c r="AV346" s="43">
        <v>2687.2200000000003</v>
      </c>
      <c r="AW346" s="43">
        <v>2124.61</v>
      </c>
      <c r="AX346" s="69">
        <v>0.79063493126725759</v>
      </c>
      <c r="AY346" s="43">
        <v>283129.57719737338</v>
      </c>
      <c r="AZ346" s="43">
        <v>333510.15999999997</v>
      </c>
      <c r="BA346" s="43">
        <v>44123.361311598499</v>
      </c>
      <c r="BB346" s="43">
        <v>53665.850000000006</v>
      </c>
      <c r="BC346" s="43">
        <v>529149.89537970244</v>
      </c>
      <c r="BD346" s="43">
        <v>82432.434855667714</v>
      </c>
      <c r="BE346" s="43">
        <v>308585.33999999997</v>
      </c>
      <c r="BF346" s="43">
        <v>642342.06999999995</v>
      </c>
      <c r="BG346" s="43">
        <v>5026.6200000000008</v>
      </c>
      <c r="BH346" s="43">
        <v>139</v>
      </c>
      <c r="BI346" s="44">
        <v>43173</v>
      </c>
      <c r="BJ346" s="44">
        <v>43541</v>
      </c>
      <c r="BK346" s="44">
        <v>43172</v>
      </c>
      <c r="BL346" s="43">
        <f t="shared" si="201"/>
        <v>1439720.09</v>
      </c>
      <c r="BM346" s="43">
        <f t="shared" si="202"/>
        <v>1425557.09</v>
      </c>
      <c r="BO346" s="16" t="str">
        <f>IFERROR(VLOOKUP($C346,'PORTE LOJA'!A:B,2,0),"PORTE 1")</f>
        <v>PORTE 4</v>
      </c>
      <c r="BP346" s="16">
        <f>VLOOKUP(BO346,'PAINEL E TARGET'!$S$1:$W$8,3,0)</f>
        <v>3000</v>
      </c>
      <c r="BQ346" s="16">
        <f t="shared" si="180"/>
        <v>1</v>
      </c>
      <c r="BR346" s="16">
        <f t="shared" si="181"/>
        <v>1</v>
      </c>
      <c r="BS346" s="16">
        <f t="shared" si="182"/>
        <v>1</v>
      </c>
      <c r="BT346" s="16">
        <f t="shared" si="183"/>
        <v>1</v>
      </c>
      <c r="BU346" s="16">
        <f t="shared" si="184"/>
        <v>1</v>
      </c>
      <c r="BV346" s="16">
        <f t="shared" si="185"/>
        <v>1</v>
      </c>
      <c r="BW346" s="17" t="str">
        <f t="shared" si="203"/>
        <v>111111</v>
      </c>
      <c r="BY346" s="17">
        <f t="shared" si="186"/>
        <v>0.89100000000000001</v>
      </c>
      <c r="BZ346" s="17">
        <f t="shared" si="187"/>
        <v>0.92600000000000005</v>
      </c>
      <c r="CA346" s="17" t="str">
        <f t="shared" si="204"/>
        <v>Sem Retira</v>
      </c>
      <c r="CB346" s="17">
        <f t="shared" si="205"/>
        <v>0.92600000000000005</v>
      </c>
      <c r="CC346" s="33" t="str">
        <f>IF(CB346&gt;='PAINEL E TARGET'!$T$11,'PAINEL E TARGET'!$S$11,
IF(CB346&gt;='PAINEL E TARGET'!$T$12,'PAINEL E TARGET'!$S$12,
IF(CB346&gt;='PAINEL E TARGET'!$T$13,'PAINEL E TARGET'!$S$13,
IF(CB346&gt;='PAINEL E TARGET'!$T$14,'PAINEL E TARGET'!$S$14,
IF(CB346&gt;='PAINEL E TARGET'!$T$15,'PAINEL E TARGET'!$S$15,
IF(CB346&gt;='PAINEL E TARGET'!$T$16,'PAINEL E TARGET'!$S$16,
IF(CB346&gt;='PAINEL E TARGET'!$T$17,'PAINEL E TARGET'!$S$17,
IF(CB346&gt;='PAINEL E TARGET'!$T$18,'PAINEL E TARGET'!$S$18,'PAINEL E TARGET'!$S$19))))))))</f>
        <v>1. Fx de 90% a 99,9%</v>
      </c>
      <c r="CD346" s="17">
        <f>IFERROR(VLOOKUP($BW346,'PAINEL E TARGET'!$G$1:$Q$99,4,0),0)</f>
        <v>0.25</v>
      </c>
      <c r="CE346" s="17">
        <f>VLOOKUP(CC346,'PAINEL E TARGET'!$S$10:$U$19,3,0)</f>
        <v>0.5</v>
      </c>
      <c r="CF346" s="16">
        <f t="shared" si="206"/>
        <v>375</v>
      </c>
      <c r="CG346" s="17">
        <f t="shared" si="188"/>
        <v>1.0129999999999999</v>
      </c>
      <c r="CH346" s="17">
        <f t="shared" si="189"/>
        <v>1.022</v>
      </c>
      <c r="CI346" s="17">
        <f t="shared" si="190"/>
        <v>0.73199999999999998</v>
      </c>
      <c r="CJ346" s="17">
        <f t="shared" si="191"/>
        <v>0.92400000000000004</v>
      </c>
      <c r="CK346" s="17">
        <f t="shared" si="192"/>
        <v>0.79100000000000004</v>
      </c>
      <c r="CL346" s="17">
        <f t="shared" si="193"/>
        <v>0.96899999999999997</v>
      </c>
      <c r="CM346" s="16">
        <f t="shared" si="194"/>
        <v>5</v>
      </c>
      <c r="CN346" s="17" t="str">
        <f t="shared" si="207"/>
        <v>ok</v>
      </c>
      <c r="CO346" s="17">
        <f t="shared" si="208"/>
        <v>0.96899999999999997</v>
      </c>
      <c r="CP346" s="33" t="str">
        <f>IF(CO346&gt;='PAINEL E TARGET'!$T$11,'PAINEL E TARGET'!$S$11,
IF(CO346&gt;='PAINEL E TARGET'!$T$12,'PAINEL E TARGET'!$S$12,
IF(CO346&gt;='PAINEL E TARGET'!$T$13,'PAINEL E TARGET'!$S$13,
IF(CO346&gt;='PAINEL E TARGET'!$T$14,'PAINEL E TARGET'!$S$14,
IF(CO346&gt;='PAINEL E TARGET'!$T$15,'PAINEL E TARGET'!$S$15,
IF(CO346&gt;='PAINEL E TARGET'!$T$16,'PAINEL E TARGET'!$S$16,
IF(CO346&gt;='PAINEL E TARGET'!$T$17,'PAINEL E TARGET'!$S$17,
IF(CO346&gt;='PAINEL E TARGET'!$T$18,'PAINEL E TARGET'!$S$18,'PAINEL E TARGET'!$S$19))))))))</f>
        <v>1. Fx de 90% a 99,9%</v>
      </c>
      <c r="CQ346" s="17">
        <f>IFERROR(VLOOKUP($BW346,'PAINEL E TARGET'!$G$1:$Q$99,5,0),0)</f>
        <v>0.25</v>
      </c>
      <c r="CR346" s="17">
        <f>VLOOKUP(CP346,'PAINEL E TARGET'!$S$10:$U$19,3,0)</f>
        <v>0.5</v>
      </c>
      <c r="CS346" s="16">
        <f t="shared" si="209"/>
        <v>375</v>
      </c>
      <c r="CT346" s="17">
        <f t="shared" si="195"/>
        <v>1.07</v>
      </c>
      <c r="CU346" s="33" t="str">
        <f>IF(CT346&gt;='PAINEL E TARGET'!$T$11,'PAINEL E TARGET'!$S$11,
IF(CT346&gt;='PAINEL E TARGET'!$T$12,'PAINEL E TARGET'!$S$12,
IF(CT346&gt;='PAINEL E TARGET'!$T$13,'PAINEL E TARGET'!$S$13,
IF(CT346&gt;='PAINEL E TARGET'!$T$14,'PAINEL E TARGET'!$S$14,
IF(CT346&gt;='PAINEL E TARGET'!$T$15,'PAINEL E TARGET'!$S$15,
IF(CT346&gt;='PAINEL E TARGET'!$T$16,'PAINEL E TARGET'!$S$16,
IF(CT346&gt;='PAINEL E TARGET'!$T$17,'PAINEL E TARGET'!$S$17,
IF(CT346&gt;='PAINEL E TARGET'!$T$18,'PAINEL E TARGET'!$S$18,'PAINEL E TARGET'!$S$19))))))))</f>
        <v>3. Fx de 105% a 109,9%</v>
      </c>
      <c r="CV346" s="17">
        <f>IFERROR(VLOOKUP($BW346,'PAINEL E TARGET'!$G$1:$Q$99,6,0),0)</f>
        <v>0.2</v>
      </c>
      <c r="CW346" s="17">
        <f>VLOOKUP(CU346,'PAINEL E TARGET'!$S$10:$U$19,3,0)</f>
        <v>1.1000000000000001</v>
      </c>
      <c r="CX346" s="16">
        <f t="shared" si="210"/>
        <v>660.00000000000011</v>
      </c>
      <c r="CY346" s="17">
        <f t="shared" si="196"/>
        <v>1.1779999999999999</v>
      </c>
      <c r="CZ346" s="33" t="str">
        <f>IF(CY346&gt;='PAINEL E TARGET'!$T$11,'PAINEL E TARGET'!$S$11,
IF(CY346&gt;='PAINEL E TARGET'!$T$12,'PAINEL E TARGET'!$S$12,
IF(CY346&gt;='PAINEL E TARGET'!$T$13,'PAINEL E TARGET'!$S$13,
IF(CY346&gt;='PAINEL E TARGET'!$T$14,'PAINEL E TARGET'!$S$14,
IF(CY346&gt;='PAINEL E TARGET'!$T$15,'PAINEL E TARGET'!$S$15,
IF(CY346&gt;='PAINEL E TARGET'!$T$16,'PAINEL E TARGET'!$S$16,
IF(CY346&gt;='PAINEL E TARGET'!$T$17,'PAINEL E TARGET'!$S$17,
IF(CY346&gt;='PAINEL E TARGET'!$T$18,'PAINEL E TARGET'!$S$18,'PAINEL E TARGET'!$S$19))))))))</f>
        <v>5. Fx de 115% a 119,9%</v>
      </c>
      <c r="DA346" s="17">
        <f>IFERROR(VLOOKUP($BW346,'PAINEL E TARGET'!$G$1:$Q$99,7,0),0)</f>
        <v>0.15</v>
      </c>
      <c r="DB346" s="17">
        <f>VLOOKUP(CZ346,'PAINEL E TARGET'!$S$10:$U$19,3,0)</f>
        <v>1.3</v>
      </c>
      <c r="DC346" s="16">
        <f t="shared" si="211"/>
        <v>585</v>
      </c>
      <c r="DD346" s="17">
        <f t="shared" si="197"/>
        <v>1.216</v>
      </c>
      <c r="DE346" s="33" t="str">
        <f>IF(DD346&gt;='PAINEL E TARGET'!$T$11,'PAINEL E TARGET'!$S$11,
IF(DD346&gt;='PAINEL E TARGET'!$T$12,'PAINEL E TARGET'!$S$12,
IF(DD346&gt;='PAINEL E TARGET'!$T$13,'PAINEL E TARGET'!$S$13,
IF(DD346&gt;='PAINEL E TARGET'!$T$14,'PAINEL E TARGET'!$S$14,
IF(DD346&gt;='PAINEL E TARGET'!$T$15,'PAINEL E TARGET'!$S$15,
IF(DD346&gt;='PAINEL E TARGET'!$T$16,'PAINEL E TARGET'!$S$16,
IF(DD346&gt;='PAINEL E TARGET'!$T$17,'PAINEL E TARGET'!$S$17,
IF(DD346&gt;='PAINEL E TARGET'!$T$18,'PAINEL E TARGET'!$S$18,'PAINEL E TARGET'!$S$19))))))))</f>
        <v>6. Fx de 120% a 124,9%</v>
      </c>
      <c r="DF346" s="17">
        <f>IFERROR(VLOOKUP($BW346,'PAINEL E TARGET'!$G$1:$Q$99,8,0),0)</f>
        <v>0.1</v>
      </c>
      <c r="DG346" s="17">
        <f>VLOOKUP(DE346,'PAINEL E TARGET'!$S$10:$U$19,3,0)</f>
        <v>1.4</v>
      </c>
      <c r="DH346" s="16">
        <f t="shared" si="212"/>
        <v>419.99999999999994</v>
      </c>
      <c r="DI346" s="17">
        <f t="shared" si="198"/>
        <v>1.034</v>
      </c>
      <c r="DJ346" s="33" t="str">
        <f>IF(DI346&gt;='PAINEL E TARGET'!$T$11,'PAINEL E TARGET'!$S$11,
IF(DI346&gt;='PAINEL E TARGET'!$T$12,'PAINEL E TARGET'!$S$12,
IF(DI346&gt;='PAINEL E TARGET'!$T$13,'PAINEL E TARGET'!$S$13,
IF(DI346&gt;='PAINEL E TARGET'!$T$14,'PAINEL E TARGET'!$S$14,
IF(DI346&gt;='PAINEL E TARGET'!$T$15,'PAINEL E TARGET'!$S$15,
IF(DI346&gt;='PAINEL E TARGET'!$T$16,'PAINEL E TARGET'!$S$16,
IF(DI346&gt;='PAINEL E TARGET'!$T$17,'PAINEL E TARGET'!$S$17,
IF(DI346&gt;='PAINEL E TARGET'!$T$18,'PAINEL E TARGET'!$S$18,'PAINEL E TARGET'!$S$19))))))))</f>
        <v>2. Fx de 100% a 104,9%</v>
      </c>
      <c r="DK346" s="17">
        <f>IFERROR(VLOOKUP($BW346,'PAINEL E TARGET'!$G$1:$Q$99,9,0),0)</f>
        <v>0.05</v>
      </c>
      <c r="DL346" s="17">
        <f>VLOOKUP(DJ346,'PAINEL E TARGET'!$S$10:$U$19,3,0)</f>
        <v>1</v>
      </c>
      <c r="DM346" s="16">
        <f t="shared" si="213"/>
        <v>150</v>
      </c>
      <c r="DN346" s="17">
        <f t="shared" si="199"/>
        <v>0.79100000000000004</v>
      </c>
      <c r="DO346" s="33" t="str">
        <f>IF(DN346&gt;='PAINEL E TARGET'!$T$11,'PAINEL E TARGET'!$S$11,
IF(DN346&gt;='PAINEL E TARGET'!$T$12,'PAINEL E TARGET'!$S$12,
IF(DN346&gt;='PAINEL E TARGET'!$T$13,'PAINEL E TARGET'!$S$13,
IF(DN346&gt;='PAINEL E TARGET'!$T$14,'PAINEL E TARGET'!$S$14,
IF(DN346&gt;='PAINEL E TARGET'!$T$15,'PAINEL E TARGET'!$S$15,
IF(DN346&gt;='PAINEL E TARGET'!$T$16,'PAINEL E TARGET'!$S$16,
IF(DN346&gt;='PAINEL E TARGET'!$T$17,'PAINEL E TARGET'!$S$17,
IF(DN346&gt;='PAINEL E TARGET'!$T$18,'PAINEL E TARGET'!$S$18,'PAINEL E TARGET'!$S$19))))))))</f>
        <v>Não elegível</v>
      </c>
      <c r="DP346" s="17">
        <f>IFERROR(VLOOKUP($BW346,'PAINEL E TARGET'!$G$1:$Q$99,10,0),0)</f>
        <v>0</v>
      </c>
      <c r="DQ346" s="17">
        <f>VLOOKUP(DO346,'PAINEL E TARGET'!$S$10:$U$19,3,0)</f>
        <v>0</v>
      </c>
      <c r="DR346" s="16">
        <f t="shared" si="214"/>
        <v>0</v>
      </c>
      <c r="DS346" s="17">
        <f t="shared" si="200"/>
        <v>0.9</v>
      </c>
      <c r="DT346" s="16">
        <f>IF(DS346&gt;=1,VLOOKUP(BO346,'PAINEL E TARGET'!$S$1:$W$8,5,0),0)</f>
        <v>0</v>
      </c>
      <c r="DU346" s="16">
        <f t="shared" si="215"/>
        <v>2565</v>
      </c>
    </row>
    <row r="347" spans="2:125" s="32" customFormat="1" x14ac:dyDescent="0.2">
      <c r="B347" s="44">
        <v>43541</v>
      </c>
      <c r="C347" s="65">
        <v>1153</v>
      </c>
      <c r="D347" s="66" t="s">
        <v>351</v>
      </c>
      <c r="E347" s="65">
        <v>512</v>
      </c>
      <c r="F347" s="65" t="s">
        <v>944</v>
      </c>
      <c r="G347" s="67">
        <v>1799749.4662581712</v>
      </c>
      <c r="H347" s="67">
        <v>978505.88308195688</v>
      </c>
      <c r="I347" s="67">
        <v>817200.74</v>
      </c>
      <c r="J347" s="68">
        <v>0.83515158583012172</v>
      </c>
      <c r="K347" s="67">
        <v>138237.73087054037</v>
      </c>
      <c r="L347" s="67">
        <v>749885.27367134788</v>
      </c>
      <c r="M347" s="67">
        <v>154059.82</v>
      </c>
      <c r="N347" s="67">
        <v>605313.74</v>
      </c>
      <c r="O347" s="67">
        <v>1636594.4136683575</v>
      </c>
      <c r="P347" s="67" t="s">
        <v>1082</v>
      </c>
      <c r="Q347" s="67" t="s">
        <v>1082</v>
      </c>
      <c r="R347" s="67">
        <v>0</v>
      </c>
      <c r="S347" s="67">
        <v>0</v>
      </c>
      <c r="T347" s="68">
        <v>0.11287992709040523</v>
      </c>
      <c r="U347" s="68">
        <v>0.11438592884376958</v>
      </c>
      <c r="V347" s="68">
        <v>1.013341625851319</v>
      </c>
      <c r="W347" s="67">
        <v>100251.26</v>
      </c>
      <c r="X347" s="67">
        <v>86861.65</v>
      </c>
      <c r="Y347" s="68">
        <v>0.86643948415211935</v>
      </c>
      <c r="Z347" s="68">
        <v>0.15273179425182012</v>
      </c>
      <c r="AA347" s="68">
        <v>0.17263324259011598</v>
      </c>
      <c r="AB347" s="68">
        <v>1.1303032445587777</v>
      </c>
      <c r="AC347" s="67">
        <v>135644.62</v>
      </c>
      <c r="AD347" s="67">
        <v>131093.12</v>
      </c>
      <c r="AE347" s="68">
        <v>0.96644540712340821</v>
      </c>
      <c r="AF347" s="43">
        <v>80</v>
      </c>
      <c r="AG347" s="43">
        <v>68</v>
      </c>
      <c r="AH347" s="43">
        <v>26</v>
      </c>
      <c r="AI347" s="43">
        <v>24</v>
      </c>
      <c r="AJ347" s="67">
        <v>43566.42</v>
      </c>
      <c r="AK347" s="67">
        <v>40285.5</v>
      </c>
      <c r="AL347" s="68">
        <v>0.92469153995210074</v>
      </c>
      <c r="AM347" s="67">
        <v>12605.63</v>
      </c>
      <c r="AN347" s="67">
        <v>8499.99</v>
      </c>
      <c r="AO347" s="68">
        <v>0.67430108610200368</v>
      </c>
      <c r="AP347" s="67">
        <v>11795.83</v>
      </c>
      <c r="AQ347" s="67">
        <v>8180.37</v>
      </c>
      <c r="AR347" s="68">
        <v>0.69349676962112883</v>
      </c>
      <c r="AS347" s="67">
        <v>32283.379999999994</v>
      </c>
      <c r="AT347" s="67">
        <v>29895.79</v>
      </c>
      <c r="AU347" s="68">
        <v>0.9260427501705214</v>
      </c>
      <c r="AV347" s="43">
        <v>2024.63</v>
      </c>
      <c r="AW347" s="43">
        <v>1419.74</v>
      </c>
      <c r="AX347" s="69">
        <v>0.70123429960042083</v>
      </c>
      <c r="AY347" s="43">
        <v>138237.73087054037</v>
      </c>
      <c r="AZ347" s="43">
        <v>154059.82</v>
      </c>
      <c r="BA347" s="43">
        <v>30391.638609495094</v>
      </c>
      <c r="BB347" s="43">
        <v>28329.71</v>
      </c>
      <c r="BC347" s="43">
        <v>254662.16041654558</v>
      </c>
      <c r="BD347" s="43">
        <v>56059.333460240872</v>
      </c>
      <c r="BE347" s="43">
        <v>185948.97999999998</v>
      </c>
      <c r="BF347" s="43">
        <v>251597.74</v>
      </c>
      <c r="BG347" s="43">
        <v>3736.7400000000002</v>
      </c>
      <c r="BH347" s="43">
        <v>65</v>
      </c>
      <c r="BI347" s="44">
        <v>43173</v>
      </c>
      <c r="BJ347" s="44">
        <v>43541</v>
      </c>
      <c r="BK347" s="44">
        <v>43172</v>
      </c>
      <c r="BL347" s="43">
        <f t="shared" si="201"/>
        <v>817200.74</v>
      </c>
      <c r="BM347" s="43">
        <f t="shared" si="202"/>
        <v>759373.56</v>
      </c>
      <c r="BO347" s="16" t="str">
        <f>IFERROR(VLOOKUP($C347,'PORTE LOJA'!A:B,2,0),"PORTE 1")</f>
        <v>PORTE 3</v>
      </c>
      <c r="BP347" s="16">
        <f>VLOOKUP(BO347,'PAINEL E TARGET'!$S$1:$W$8,3,0)</f>
        <v>2400</v>
      </c>
      <c r="BQ347" s="16">
        <f t="shared" si="180"/>
        <v>1</v>
      </c>
      <c r="BR347" s="16">
        <f t="shared" si="181"/>
        <v>1</v>
      </c>
      <c r="BS347" s="16">
        <f t="shared" si="182"/>
        <v>1</v>
      </c>
      <c r="BT347" s="16">
        <f t="shared" si="183"/>
        <v>1</v>
      </c>
      <c r="BU347" s="16">
        <f t="shared" si="184"/>
        <v>1</v>
      </c>
      <c r="BV347" s="16">
        <f t="shared" si="185"/>
        <v>1</v>
      </c>
      <c r="BW347" s="17" t="str">
        <f t="shared" si="203"/>
        <v>111111</v>
      </c>
      <c r="BY347" s="17">
        <f t="shared" si="186"/>
        <v>0.83499999999999996</v>
      </c>
      <c r="BZ347" s="17">
        <f t="shared" si="187"/>
        <v>0.85499999999999998</v>
      </c>
      <c r="CA347" s="17" t="str">
        <f t="shared" si="204"/>
        <v>Sem Retira</v>
      </c>
      <c r="CB347" s="17">
        <f t="shared" si="205"/>
        <v>0.85499999999999998</v>
      </c>
      <c r="CC347" s="33" t="str">
        <f>IF(CB347&gt;='PAINEL E TARGET'!$T$11,'PAINEL E TARGET'!$S$11,
IF(CB347&gt;='PAINEL E TARGET'!$T$12,'PAINEL E TARGET'!$S$12,
IF(CB347&gt;='PAINEL E TARGET'!$T$13,'PAINEL E TARGET'!$S$13,
IF(CB347&gt;='PAINEL E TARGET'!$T$14,'PAINEL E TARGET'!$S$14,
IF(CB347&gt;='PAINEL E TARGET'!$T$15,'PAINEL E TARGET'!$S$15,
IF(CB347&gt;='PAINEL E TARGET'!$T$16,'PAINEL E TARGET'!$S$16,
IF(CB347&gt;='PAINEL E TARGET'!$T$17,'PAINEL E TARGET'!$S$17,
IF(CB347&gt;='PAINEL E TARGET'!$T$18,'PAINEL E TARGET'!$S$18,'PAINEL E TARGET'!$S$19))))))))</f>
        <v>Não elegível</v>
      </c>
      <c r="CD347" s="17">
        <f>IFERROR(VLOOKUP($BW347,'PAINEL E TARGET'!$G$1:$Q$99,4,0),0)</f>
        <v>0.25</v>
      </c>
      <c r="CE347" s="17">
        <f>VLOOKUP(CC347,'PAINEL E TARGET'!$S$10:$U$19,3,0)</f>
        <v>0</v>
      </c>
      <c r="CF347" s="16">
        <f t="shared" si="206"/>
        <v>0</v>
      </c>
      <c r="CG347" s="17">
        <f t="shared" si="188"/>
        <v>0.92500000000000004</v>
      </c>
      <c r="CH347" s="17">
        <f t="shared" si="189"/>
        <v>0.67400000000000004</v>
      </c>
      <c r="CI347" s="17">
        <f t="shared" si="190"/>
        <v>0.69299999999999995</v>
      </c>
      <c r="CJ347" s="17">
        <f t="shared" si="191"/>
        <v>0.92600000000000005</v>
      </c>
      <c r="CK347" s="17">
        <f t="shared" si="192"/>
        <v>0.70099999999999996</v>
      </c>
      <c r="CL347" s="17">
        <f t="shared" si="193"/>
        <v>0.86599999999999999</v>
      </c>
      <c r="CM347" s="16">
        <f t="shared" si="194"/>
        <v>3</v>
      </c>
      <c r="CN347" s="17" t="str">
        <f t="shared" si="207"/>
        <v>não ok</v>
      </c>
      <c r="CO347" s="17">
        <f t="shared" si="208"/>
        <v>0</v>
      </c>
      <c r="CP347" s="33" t="str">
        <f>IF(CO347&gt;='PAINEL E TARGET'!$T$11,'PAINEL E TARGET'!$S$11,
IF(CO347&gt;='PAINEL E TARGET'!$T$12,'PAINEL E TARGET'!$S$12,
IF(CO347&gt;='PAINEL E TARGET'!$T$13,'PAINEL E TARGET'!$S$13,
IF(CO347&gt;='PAINEL E TARGET'!$T$14,'PAINEL E TARGET'!$S$14,
IF(CO347&gt;='PAINEL E TARGET'!$T$15,'PAINEL E TARGET'!$S$15,
IF(CO347&gt;='PAINEL E TARGET'!$T$16,'PAINEL E TARGET'!$S$16,
IF(CO347&gt;='PAINEL E TARGET'!$T$17,'PAINEL E TARGET'!$S$17,
IF(CO347&gt;='PAINEL E TARGET'!$T$18,'PAINEL E TARGET'!$S$18,'PAINEL E TARGET'!$S$19))))))))</f>
        <v>Não elegível</v>
      </c>
      <c r="CQ347" s="17">
        <f>IFERROR(VLOOKUP($BW347,'PAINEL E TARGET'!$G$1:$Q$99,5,0),0)</f>
        <v>0.25</v>
      </c>
      <c r="CR347" s="17">
        <f>VLOOKUP(CP347,'PAINEL E TARGET'!$S$10:$U$19,3,0)</f>
        <v>0</v>
      </c>
      <c r="CS347" s="16">
        <f t="shared" si="209"/>
        <v>0</v>
      </c>
      <c r="CT347" s="17">
        <f t="shared" si="195"/>
        <v>0.96599999999999997</v>
      </c>
      <c r="CU347" s="33" t="str">
        <f>IF(CT347&gt;='PAINEL E TARGET'!$T$11,'PAINEL E TARGET'!$S$11,
IF(CT347&gt;='PAINEL E TARGET'!$T$12,'PAINEL E TARGET'!$S$12,
IF(CT347&gt;='PAINEL E TARGET'!$T$13,'PAINEL E TARGET'!$S$13,
IF(CT347&gt;='PAINEL E TARGET'!$T$14,'PAINEL E TARGET'!$S$14,
IF(CT347&gt;='PAINEL E TARGET'!$T$15,'PAINEL E TARGET'!$S$15,
IF(CT347&gt;='PAINEL E TARGET'!$T$16,'PAINEL E TARGET'!$S$16,
IF(CT347&gt;='PAINEL E TARGET'!$T$17,'PAINEL E TARGET'!$S$17,
IF(CT347&gt;='PAINEL E TARGET'!$T$18,'PAINEL E TARGET'!$S$18,'PAINEL E TARGET'!$S$19))))))))</f>
        <v>1. Fx de 90% a 99,9%</v>
      </c>
      <c r="CV347" s="17">
        <f>IFERROR(VLOOKUP($BW347,'PAINEL E TARGET'!$G$1:$Q$99,6,0),0)</f>
        <v>0.2</v>
      </c>
      <c r="CW347" s="17">
        <f>VLOOKUP(CU347,'PAINEL E TARGET'!$S$10:$U$19,3,0)</f>
        <v>0.5</v>
      </c>
      <c r="CX347" s="16">
        <f t="shared" si="210"/>
        <v>240</v>
      </c>
      <c r="CY347" s="17">
        <f t="shared" si="196"/>
        <v>1.1140000000000001</v>
      </c>
      <c r="CZ347" s="33" t="str">
        <f>IF(CY347&gt;='PAINEL E TARGET'!$T$11,'PAINEL E TARGET'!$S$11,
IF(CY347&gt;='PAINEL E TARGET'!$T$12,'PAINEL E TARGET'!$S$12,
IF(CY347&gt;='PAINEL E TARGET'!$T$13,'PAINEL E TARGET'!$S$13,
IF(CY347&gt;='PAINEL E TARGET'!$T$14,'PAINEL E TARGET'!$S$14,
IF(CY347&gt;='PAINEL E TARGET'!$T$15,'PAINEL E TARGET'!$S$15,
IF(CY347&gt;='PAINEL E TARGET'!$T$16,'PAINEL E TARGET'!$S$16,
IF(CY347&gt;='PAINEL E TARGET'!$T$17,'PAINEL E TARGET'!$S$17,
IF(CY347&gt;='PAINEL E TARGET'!$T$18,'PAINEL E TARGET'!$S$18,'PAINEL E TARGET'!$S$19))))))))</f>
        <v>4. Fx de 110% a 114,9%</v>
      </c>
      <c r="DA347" s="17">
        <f>IFERROR(VLOOKUP($BW347,'PAINEL E TARGET'!$G$1:$Q$99,7,0),0)</f>
        <v>0.15</v>
      </c>
      <c r="DB347" s="17">
        <f>VLOOKUP(CZ347,'PAINEL E TARGET'!$S$10:$U$19,3,0)</f>
        <v>1.2</v>
      </c>
      <c r="DC347" s="16">
        <f t="shared" si="211"/>
        <v>432</v>
      </c>
      <c r="DD347" s="17">
        <f t="shared" si="197"/>
        <v>0.93200000000000005</v>
      </c>
      <c r="DE347" s="33" t="str">
        <f>IF(DD347&gt;='PAINEL E TARGET'!$T$11,'PAINEL E TARGET'!$S$11,
IF(DD347&gt;='PAINEL E TARGET'!$T$12,'PAINEL E TARGET'!$S$12,
IF(DD347&gt;='PAINEL E TARGET'!$T$13,'PAINEL E TARGET'!$S$13,
IF(DD347&gt;='PAINEL E TARGET'!$T$14,'PAINEL E TARGET'!$S$14,
IF(DD347&gt;='PAINEL E TARGET'!$T$15,'PAINEL E TARGET'!$S$15,
IF(DD347&gt;='PAINEL E TARGET'!$T$16,'PAINEL E TARGET'!$S$16,
IF(DD347&gt;='PAINEL E TARGET'!$T$17,'PAINEL E TARGET'!$S$17,
IF(DD347&gt;='PAINEL E TARGET'!$T$18,'PAINEL E TARGET'!$S$18,'PAINEL E TARGET'!$S$19))))))))</f>
        <v>1. Fx de 90% a 99,9%</v>
      </c>
      <c r="DF347" s="17">
        <f>IFERROR(VLOOKUP($BW347,'PAINEL E TARGET'!$G$1:$Q$99,8,0),0)</f>
        <v>0.1</v>
      </c>
      <c r="DG347" s="17">
        <f>VLOOKUP(DE347,'PAINEL E TARGET'!$S$10:$U$19,3,0)</f>
        <v>0.5</v>
      </c>
      <c r="DH347" s="16">
        <f t="shared" si="212"/>
        <v>120</v>
      </c>
      <c r="DI347" s="17">
        <f t="shared" si="198"/>
        <v>0.92300000000000004</v>
      </c>
      <c r="DJ347" s="33" t="str">
        <f>IF(DI347&gt;='PAINEL E TARGET'!$T$11,'PAINEL E TARGET'!$S$11,
IF(DI347&gt;='PAINEL E TARGET'!$T$12,'PAINEL E TARGET'!$S$12,
IF(DI347&gt;='PAINEL E TARGET'!$T$13,'PAINEL E TARGET'!$S$13,
IF(DI347&gt;='PAINEL E TARGET'!$T$14,'PAINEL E TARGET'!$S$14,
IF(DI347&gt;='PAINEL E TARGET'!$T$15,'PAINEL E TARGET'!$S$15,
IF(DI347&gt;='PAINEL E TARGET'!$T$16,'PAINEL E TARGET'!$S$16,
IF(DI347&gt;='PAINEL E TARGET'!$T$17,'PAINEL E TARGET'!$S$17,
IF(DI347&gt;='PAINEL E TARGET'!$T$18,'PAINEL E TARGET'!$S$18,'PAINEL E TARGET'!$S$19))))))))</f>
        <v>1. Fx de 90% a 99,9%</v>
      </c>
      <c r="DK347" s="17">
        <f>IFERROR(VLOOKUP($BW347,'PAINEL E TARGET'!$G$1:$Q$99,9,0),0)</f>
        <v>0.05</v>
      </c>
      <c r="DL347" s="17">
        <f>VLOOKUP(DJ347,'PAINEL E TARGET'!$S$10:$U$19,3,0)</f>
        <v>0.5</v>
      </c>
      <c r="DM347" s="16">
        <f t="shared" si="213"/>
        <v>60</v>
      </c>
      <c r="DN347" s="17">
        <f t="shared" si="199"/>
        <v>0.70099999999999996</v>
      </c>
      <c r="DO347" s="33" t="str">
        <f>IF(DN347&gt;='PAINEL E TARGET'!$T$11,'PAINEL E TARGET'!$S$11,
IF(DN347&gt;='PAINEL E TARGET'!$T$12,'PAINEL E TARGET'!$S$12,
IF(DN347&gt;='PAINEL E TARGET'!$T$13,'PAINEL E TARGET'!$S$13,
IF(DN347&gt;='PAINEL E TARGET'!$T$14,'PAINEL E TARGET'!$S$14,
IF(DN347&gt;='PAINEL E TARGET'!$T$15,'PAINEL E TARGET'!$S$15,
IF(DN347&gt;='PAINEL E TARGET'!$T$16,'PAINEL E TARGET'!$S$16,
IF(DN347&gt;='PAINEL E TARGET'!$T$17,'PAINEL E TARGET'!$S$17,
IF(DN347&gt;='PAINEL E TARGET'!$T$18,'PAINEL E TARGET'!$S$18,'PAINEL E TARGET'!$S$19))))))))</f>
        <v>Não elegível</v>
      </c>
      <c r="DP347" s="17">
        <f>IFERROR(VLOOKUP($BW347,'PAINEL E TARGET'!$G$1:$Q$99,10,0),0)</f>
        <v>0</v>
      </c>
      <c r="DQ347" s="17">
        <f>VLOOKUP(DO347,'PAINEL E TARGET'!$S$10:$U$19,3,0)</f>
        <v>0</v>
      </c>
      <c r="DR347" s="16">
        <f t="shared" si="214"/>
        <v>0</v>
      </c>
      <c r="DS347" s="17">
        <f t="shared" si="200"/>
        <v>0.85</v>
      </c>
      <c r="DT347" s="16">
        <f>IF(DS347&gt;=1,VLOOKUP(BO347,'PAINEL E TARGET'!$S$1:$W$8,5,0),0)</f>
        <v>0</v>
      </c>
      <c r="DU347" s="16">
        <f t="shared" si="215"/>
        <v>852</v>
      </c>
    </row>
    <row r="348" spans="2:125" s="32" customFormat="1" x14ac:dyDescent="0.2">
      <c r="B348" s="44">
        <v>43541</v>
      </c>
      <c r="C348" s="65">
        <v>1154</v>
      </c>
      <c r="D348" s="66" t="s">
        <v>352</v>
      </c>
      <c r="E348" s="65">
        <v>112</v>
      </c>
      <c r="F348" s="65" t="s">
        <v>1018</v>
      </c>
      <c r="G348" s="67">
        <v>1405894.7829722387</v>
      </c>
      <c r="H348" s="67">
        <v>817016.25807750807</v>
      </c>
      <c r="I348" s="67">
        <v>649580.7300000001</v>
      </c>
      <c r="J348" s="68">
        <v>0.79506463130673244</v>
      </c>
      <c r="K348" s="67">
        <v>114159.72704164524</v>
      </c>
      <c r="L348" s="67">
        <v>576193.45127361093</v>
      </c>
      <c r="M348" s="67">
        <v>114837.91</v>
      </c>
      <c r="N348" s="67">
        <v>507448.71000000008</v>
      </c>
      <c r="O348" s="67">
        <v>1190929.7023718678</v>
      </c>
      <c r="P348" s="67" t="s">
        <v>1082</v>
      </c>
      <c r="Q348" s="67" t="s">
        <v>1082</v>
      </c>
      <c r="R348" s="67">
        <v>0</v>
      </c>
      <c r="S348" s="67">
        <v>199</v>
      </c>
      <c r="T348" s="68">
        <v>9.4925470119403402E-2</v>
      </c>
      <c r="U348" s="68">
        <v>8.2783557197485591E-2</v>
      </c>
      <c r="V348" s="68">
        <v>0.87209004172805327</v>
      </c>
      <c r="W348" s="67">
        <v>65532.100000000006</v>
      </c>
      <c r="X348" s="67">
        <v>51515.099999999991</v>
      </c>
      <c r="Y348" s="68">
        <v>0.78610482496364353</v>
      </c>
      <c r="Z348" s="68">
        <v>0.19293582500054168</v>
      </c>
      <c r="AA348" s="68">
        <v>0.20541478137518041</v>
      </c>
      <c r="AB348" s="68">
        <v>1.0646793117587348</v>
      </c>
      <c r="AC348" s="67">
        <v>133193.85999999999</v>
      </c>
      <c r="AD348" s="67">
        <v>127826.87</v>
      </c>
      <c r="AE348" s="68">
        <v>0.95970542485967458</v>
      </c>
      <c r="AF348" s="43">
        <v>80</v>
      </c>
      <c r="AG348" s="43">
        <v>72</v>
      </c>
      <c r="AH348" s="43">
        <v>20</v>
      </c>
      <c r="AI348" s="43">
        <v>12</v>
      </c>
      <c r="AJ348" s="67">
        <v>29549.460000000003</v>
      </c>
      <c r="AK348" s="67">
        <v>32545.5</v>
      </c>
      <c r="AL348" s="68">
        <v>1.1013906853120157</v>
      </c>
      <c r="AM348" s="67">
        <v>6517.4500000000007</v>
      </c>
      <c r="AN348" s="67">
        <v>3241.5600000000004</v>
      </c>
      <c r="AO348" s="68">
        <v>0.49736630123744718</v>
      </c>
      <c r="AP348" s="67">
        <v>703.83999999999992</v>
      </c>
      <c r="AQ348" s="67">
        <v>577.98</v>
      </c>
      <c r="AR348" s="68">
        <v>0.82118095021595827</v>
      </c>
      <c r="AS348" s="67">
        <v>28761.35</v>
      </c>
      <c r="AT348" s="67">
        <v>15150.060000000001</v>
      </c>
      <c r="AU348" s="68">
        <v>0.52675065669726917</v>
      </c>
      <c r="AV348" s="43">
        <v>1226.78</v>
      </c>
      <c r="AW348" s="43">
        <v>1439.72</v>
      </c>
      <c r="AX348" s="69">
        <v>1.1735763543585647</v>
      </c>
      <c r="AY348" s="43">
        <v>114159.72704164524</v>
      </c>
      <c r="AZ348" s="43">
        <v>114837.90999999999</v>
      </c>
      <c r="BA348" s="43">
        <v>28101.889452442039</v>
      </c>
      <c r="BB348" s="43">
        <v>33674</v>
      </c>
      <c r="BC348" s="43">
        <v>196990.35478357028</v>
      </c>
      <c r="BD348" s="43">
        <v>48607.822496444867</v>
      </c>
      <c r="BE348" s="43">
        <v>113776.49</v>
      </c>
      <c r="BF348" s="43">
        <v>231250.66999999995</v>
      </c>
      <c r="BG348" s="43">
        <v>2124.4500000000003</v>
      </c>
      <c r="BH348" s="43">
        <v>36</v>
      </c>
      <c r="BI348" s="44">
        <v>43173</v>
      </c>
      <c r="BJ348" s="44">
        <v>43541</v>
      </c>
      <c r="BK348" s="44">
        <v>43172</v>
      </c>
      <c r="BL348" s="43">
        <f t="shared" si="201"/>
        <v>649779.7300000001</v>
      </c>
      <c r="BM348" s="43">
        <f t="shared" si="202"/>
        <v>622485.62000000011</v>
      </c>
      <c r="BO348" s="16" t="str">
        <f>IFERROR(VLOOKUP($C348,'PORTE LOJA'!A:B,2,0),"PORTE 1")</f>
        <v>PORTE 2</v>
      </c>
      <c r="BP348" s="16">
        <f>VLOOKUP(BO348,'PAINEL E TARGET'!$S$1:$W$8,3,0)</f>
        <v>1875</v>
      </c>
      <c r="BQ348" s="16">
        <f t="shared" si="180"/>
        <v>1</v>
      </c>
      <c r="BR348" s="16">
        <f t="shared" si="181"/>
        <v>1</v>
      </c>
      <c r="BS348" s="16">
        <f t="shared" si="182"/>
        <v>1</v>
      </c>
      <c r="BT348" s="16">
        <f t="shared" si="183"/>
        <v>1</v>
      </c>
      <c r="BU348" s="16">
        <f t="shared" si="184"/>
        <v>1</v>
      </c>
      <c r="BV348" s="16">
        <f t="shared" si="185"/>
        <v>1</v>
      </c>
      <c r="BW348" s="17" t="str">
        <f t="shared" si="203"/>
        <v>111111</v>
      </c>
      <c r="BY348" s="17">
        <f t="shared" si="186"/>
        <v>0.79500000000000004</v>
      </c>
      <c r="BZ348" s="17">
        <f t="shared" si="187"/>
        <v>0.90200000000000002</v>
      </c>
      <c r="CA348" s="17" t="str">
        <f t="shared" si="204"/>
        <v>Sem Retira</v>
      </c>
      <c r="CB348" s="17">
        <f t="shared" si="205"/>
        <v>0.90200000000000002</v>
      </c>
      <c r="CC348" s="33" t="str">
        <f>IF(CB348&gt;='PAINEL E TARGET'!$T$11,'PAINEL E TARGET'!$S$11,
IF(CB348&gt;='PAINEL E TARGET'!$T$12,'PAINEL E TARGET'!$S$12,
IF(CB348&gt;='PAINEL E TARGET'!$T$13,'PAINEL E TARGET'!$S$13,
IF(CB348&gt;='PAINEL E TARGET'!$T$14,'PAINEL E TARGET'!$S$14,
IF(CB348&gt;='PAINEL E TARGET'!$T$15,'PAINEL E TARGET'!$S$15,
IF(CB348&gt;='PAINEL E TARGET'!$T$16,'PAINEL E TARGET'!$S$16,
IF(CB348&gt;='PAINEL E TARGET'!$T$17,'PAINEL E TARGET'!$S$17,
IF(CB348&gt;='PAINEL E TARGET'!$T$18,'PAINEL E TARGET'!$S$18,'PAINEL E TARGET'!$S$19))))))))</f>
        <v>1. Fx de 90% a 99,9%</v>
      </c>
      <c r="CD348" s="17">
        <f>IFERROR(VLOOKUP($BW348,'PAINEL E TARGET'!$G$1:$Q$99,4,0),0)</f>
        <v>0.25</v>
      </c>
      <c r="CE348" s="17">
        <f>VLOOKUP(CC348,'PAINEL E TARGET'!$S$10:$U$19,3,0)</f>
        <v>0.5</v>
      </c>
      <c r="CF348" s="16">
        <f t="shared" si="206"/>
        <v>234.375</v>
      </c>
      <c r="CG348" s="17">
        <f t="shared" si="188"/>
        <v>1.101</v>
      </c>
      <c r="CH348" s="17">
        <f t="shared" si="189"/>
        <v>0.497</v>
      </c>
      <c r="CI348" s="17">
        <f t="shared" si="190"/>
        <v>0.82099999999999995</v>
      </c>
      <c r="CJ348" s="17">
        <f t="shared" si="191"/>
        <v>0.52700000000000002</v>
      </c>
      <c r="CK348" s="17">
        <f t="shared" si="192"/>
        <v>1.1739999999999999</v>
      </c>
      <c r="CL348" s="17">
        <f t="shared" si="193"/>
        <v>0.78600000000000003</v>
      </c>
      <c r="CM348" s="16">
        <f t="shared" si="194"/>
        <v>3</v>
      </c>
      <c r="CN348" s="17" t="str">
        <f t="shared" si="207"/>
        <v>não ok</v>
      </c>
      <c r="CO348" s="17">
        <f t="shared" si="208"/>
        <v>0</v>
      </c>
      <c r="CP348" s="33" t="str">
        <f>IF(CO348&gt;='PAINEL E TARGET'!$T$11,'PAINEL E TARGET'!$S$11,
IF(CO348&gt;='PAINEL E TARGET'!$T$12,'PAINEL E TARGET'!$S$12,
IF(CO348&gt;='PAINEL E TARGET'!$T$13,'PAINEL E TARGET'!$S$13,
IF(CO348&gt;='PAINEL E TARGET'!$T$14,'PAINEL E TARGET'!$S$14,
IF(CO348&gt;='PAINEL E TARGET'!$T$15,'PAINEL E TARGET'!$S$15,
IF(CO348&gt;='PAINEL E TARGET'!$T$16,'PAINEL E TARGET'!$S$16,
IF(CO348&gt;='PAINEL E TARGET'!$T$17,'PAINEL E TARGET'!$S$17,
IF(CO348&gt;='PAINEL E TARGET'!$T$18,'PAINEL E TARGET'!$S$18,'PAINEL E TARGET'!$S$19))))))))</f>
        <v>Não elegível</v>
      </c>
      <c r="CQ348" s="17">
        <f>IFERROR(VLOOKUP($BW348,'PAINEL E TARGET'!$G$1:$Q$99,5,0),0)</f>
        <v>0.25</v>
      </c>
      <c r="CR348" s="17">
        <f>VLOOKUP(CP348,'PAINEL E TARGET'!$S$10:$U$19,3,0)</f>
        <v>0</v>
      </c>
      <c r="CS348" s="16">
        <f t="shared" si="209"/>
        <v>0</v>
      </c>
      <c r="CT348" s="17">
        <f t="shared" si="195"/>
        <v>0.96</v>
      </c>
      <c r="CU348" s="33" t="str">
        <f>IF(CT348&gt;='PAINEL E TARGET'!$T$11,'PAINEL E TARGET'!$S$11,
IF(CT348&gt;='PAINEL E TARGET'!$T$12,'PAINEL E TARGET'!$S$12,
IF(CT348&gt;='PAINEL E TARGET'!$T$13,'PAINEL E TARGET'!$S$13,
IF(CT348&gt;='PAINEL E TARGET'!$T$14,'PAINEL E TARGET'!$S$14,
IF(CT348&gt;='PAINEL E TARGET'!$T$15,'PAINEL E TARGET'!$S$15,
IF(CT348&gt;='PAINEL E TARGET'!$T$16,'PAINEL E TARGET'!$S$16,
IF(CT348&gt;='PAINEL E TARGET'!$T$17,'PAINEL E TARGET'!$S$17,
IF(CT348&gt;='PAINEL E TARGET'!$T$18,'PAINEL E TARGET'!$S$18,'PAINEL E TARGET'!$S$19))))))))</f>
        <v>1. Fx de 90% a 99,9%</v>
      </c>
      <c r="CV348" s="17">
        <f>IFERROR(VLOOKUP($BW348,'PAINEL E TARGET'!$G$1:$Q$99,6,0),0)</f>
        <v>0.2</v>
      </c>
      <c r="CW348" s="17">
        <f>VLOOKUP(CU348,'PAINEL E TARGET'!$S$10:$U$19,3,0)</f>
        <v>0.5</v>
      </c>
      <c r="CX348" s="16">
        <f t="shared" si="210"/>
        <v>187.5</v>
      </c>
      <c r="CY348" s="17">
        <f t="shared" si="196"/>
        <v>1.006</v>
      </c>
      <c r="CZ348" s="33" t="str">
        <f>IF(CY348&gt;='PAINEL E TARGET'!$T$11,'PAINEL E TARGET'!$S$11,
IF(CY348&gt;='PAINEL E TARGET'!$T$12,'PAINEL E TARGET'!$S$12,
IF(CY348&gt;='PAINEL E TARGET'!$T$13,'PAINEL E TARGET'!$S$13,
IF(CY348&gt;='PAINEL E TARGET'!$T$14,'PAINEL E TARGET'!$S$14,
IF(CY348&gt;='PAINEL E TARGET'!$T$15,'PAINEL E TARGET'!$S$15,
IF(CY348&gt;='PAINEL E TARGET'!$T$16,'PAINEL E TARGET'!$S$16,
IF(CY348&gt;='PAINEL E TARGET'!$T$17,'PAINEL E TARGET'!$S$17,
IF(CY348&gt;='PAINEL E TARGET'!$T$18,'PAINEL E TARGET'!$S$18,'PAINEL E TARGET'!$S$19))))))))</f>
        <v>2. Fx de 100% a 104,9%</v>
      </c>
      <c r="DA348" s="17">
        <f>IFERROR(VLOOKUP($BW348,'PAINEL E TARGET'!$G$1:$Q$99,7,0),0)</f>
        <v>0.15</v>
      </c>
      <c r="DB348" s="17">
        <f>VLOOKUP(CZ348,'PAINEL E TARGET'!$S$10:$U$19,3,0)</f>
        <v>1</v>
      </c>
      <c r="DC348" s="16">
        <f t="shared" si="211"/>
        <v>281.25</v>
      </c>
      <c r="DD348" s="17">
        <f t="shared" si="197"/>
        <v>1.198</v>
      </c>
      <c r="DE348" s="33" t="str">
        <f>IF(DD348&gt;='PAINEL E TARGET'!$T$11,'PAINEL E TARGET'!$S$11,
IF(DD348&gt;='PAINEL E TARGET'!$T$12,'PAINEL E TARGET'!$S$12,
IF(DD348&gt;='PAINEL E TARGET'!$T$13,'PAINEL E TARGET'!$S$13,
IF(DD348&gt;='PAINEL E TARGET'!$T$14,'PAINEL E TARGET'!$S$14,
IF(DD348&gt;='PAINEL E TARGET'!$T$15,'PAINEL E TARGET'!$S$15,
IF(DD348&gt;='PAINEL E TARGET'!$T$16,'PAINEL E TARGET'!$S$16,
IF(DD348&gt;='PAINEL E TARGET'!$T$17,'PAINEL E TARGET'!$S$17,
IF(DD348&gt;='PAINEL E TARGET'!$T$18,'PAINEL E TARGET'!$S$18,'PAINEL E TARGET'!$S$19))))))))</f>
        <v>5. Fx de 115% a 119,9%</v>
      </c>
      <c r="DF348" s="17">
        <f>IFERROR(VLOOKUP($BW348,'PAINEL E TARGET'!$G$1:$Q$99,8,0),0)</f>
        <v>0.1</v>
      </c>
      <c r="DG348" s="17">
        <f>VLOOKUP(DE348,'PAINEL E TARGET'!$S$10:$U$19,3,0)</f>
        <v>1.3</v>
      </c>
      <c r="DH348" s="16">
        <f t="shared" si="212"/>
        <v>243.75</v>
      </c>
      <c r="DI348" s="17">
        <f t="shared" si="198"/>
        <v>0.6</v>
      </c>
      <c r="DJ348" s="33" t="str">
        <f>IF(DI348&gt;='PAINEL E TARGET'!$T$11,'PAINEL E TARGET'!$S$11,
IF(DI348&gt;='PAINEL E TARGET'!$T$12,'PAINEL E TARGET'!$S$12,
IF(DI348&gt;='PAINEL E TARGET'!$T$13,'PAINEL E TARGET'!$S$13,
IF(DI348&gt;='PAINEL E TARGET'!$T$14,'PAINEL E TARGET'!$S$14,
IF(DI348&gt;='PAINEL E TARGET'!$T$15,'PAINEL E TARGET'!$S$15,
IF(DI348&gt;='PAINEL E TARGET'!$T$16,'PAINEL E TARGET'!$S$16,
IF(DI348&gt;='PAINEL E TARGET'!$T$17,'PAINEL E TARGET'!$S$17,
IF(DI348&gt;='PAINEL E TARGET'!$T$18,'PAINEL E TARGET'!$S$18,'PAINEL E TARGET'!$S$19))))))))</f>
        <v>Não elegível</v>
      </c>
      <c r="DK348" s="17">
        <f>IFERROR(VLOOKUP($BW348,'PAINEL E TARGET'!$G$1:$Q$99,9,0),0)</f>
        <v>0.05</v>
      </c>
      <c r="DL348" s="17">
        <f>VLOOKUP(DJ348,'PAINEL E TARGET'!$S$10:$U$19,3,0)</f>
        <v>0</v>
      </c>
      <c r="DM348" s="16">
        <f t="shared" si="213"/>
        <v>0</v>
      </c>
      <c r="DN348" s="17">
        <f t="shared" si="199"/>
        <v>1.1739999999999999</v>
      </c>
      <c r="DO348" s="33" t="str">
        <f>IF(DN348&gt;='PAINEL E TARGET'!$T$11,'PAINEL E TARGET'!$S$11,
IF(DN348&gt;='PAINEL E TARGET'!$T$12,'PAINEL E TARGET'!$S$12,
IF(DN348&gt;='PAINEL E TARGET'!$T$13,'PAINEL E TARGET'!$S$13,
IF(DN348&gt;='PAINEL E TARGET'!$T$14,'PAINEL E TARGET'!$S$14,
IF(DN348&gt;='PAINEL E TARGET'!$T$15,'PAINEL E TARGET'!$S$15,
IF(DN348&gt;='PAINEL E TARGET'!$T$16,'PAINEL E TARGET'!$S$16,
IF(DN348&gt;='PAINEL E TARGET'!$T$17,'PAINEL E TARGET'!$S$17,
IF(DN348&gt;='PAINEL E TARGET'!$T$18,'PAINEL E TARGET'!$S$18,'PAINEL E TARGET'!$S$19))))))))</f>
        <v>5. Fx de 115% a 119,9%</v>
      </c>
      <c r="DP348" s="17">
        <f>IFERROR(VLOOKUP($BW348,'PAINEL E TARGET'!$G$1:$Q$99,10,0),0)</f>
        <v>0</v>
      </c>
      <c r="DQ348" s="17">
        <f>VLOOKUP(DO348,'PAINEL E TARGET'!$S$10:$U$19,3,0)</f>
        <v>1.3</v>
      </c>
      <c r="DR348" s="16">
        <f t="shared" si="214"/>
        <v>0</v>
      </c>
      <c r="DS348" s="17">
        <f t="shared" si="200"/>
        <v>0.9</v>
      </c>
      <c r="DT348" s="16">
        <f>IF(DS348&gt;=1,VLOOKUP(BO348,'PAINEL E TARGET'!$S$1:$W$8,5,0),0)</f>
        <v>0</v>
      </c>
      <c r="DU348" s="16">
        <f t="shared" si="215"/>
        <v>946.875</v>
      </c>
    </row>
    <row r="349" spans="2:125" s="32" customFormat="1" x14ac:dyDescent="0.2">
      <c r="B349" s="44">
        <v>43541</v>
      </c>
      <c r="C349" s="65">
        <v>1155</v>
      </c>
      <c r="D349" s="66" t="s">
        <v>353</v>
      </c>
      <c r="E349" s="65">
        <v>215</v>
      </c>
      <c r="F349" s="65" t="s">
        <v>1017</v>
      </c>
      <c r="G349" s="67">
        <v>5313804.7387776403</v>
      </c>
      <c r="H349" s="67">
        <v>2973922.5305319047</v>
      </c>
      <c r="I349" s="67">
        <v>2754824.2999999993</v>
      </c>
      <c r="J349" s="68">
        <v>0.92632685341244636</v>
      </c>
      <c r="K349" s="67">
        <v>618142.67873684701</v>
      </c>
      <c r="L349" s="67">
        <v>2098664.0975558595</v>
      </c>
      <c r="M349" s="67">
        <v>634095.49</v>
      </c>
      <c r="N349" s="67">
        <v>2046154.0899999999</v>
      </c>
      <c r="O349" s="67">
        <v>4865053.7411513217</v>
      </c>
      <c r="P349" s="67" t="s">
        <v>1082</v>
      </c>
      <c r="Q349" s="67" t="s">
        <v>1082</v>
      </c>
      <c r="R349" s="67">
        <v>0</v>
      </c>
      <c r="S349" s="67">
        <v>0</v>
      </c>
      <c r="T349" s="68">
        <v>0.11225438726863007</v>
      </c>
      <c r="U349" s="68">
        <v>0.101368500167809</v>
      </c>
      <c r="V349" s="68">
        <v>0.90302484058132515</v>
      </c>
      <c r="W349" s="67">
        <v>304973.48</v>
      </c>
      <c r="X349" s="67">
        <v>271692.88</v>
      </c>
      <c r="Y349" s="68">
        <v>0.89087379007512402</v>
      </c>
      <c r="Z349" s="68">
        <v>0.18597127863817023</v>
      </c>
      <c r="AA349" s="68">
        <v>0.22780166614185238</v>
      </c>
      <c r="AB349" s="68">
        <v>1.2249292891353845</v>
      </c>
      <c r="AC349" s="67">
        <v>505248.03000000009</v>
      </c>
      <c r="AD349" s="67">
        <v>610565.32000000007</v>
      </c>
      <c r="AE349" s="68">
        <v>1.2084467108164676</v>
      </c>
      <c r="AF349" s="43">
        <v>80</v>
      </c>
      <c r="AG349" s="43">
        <v>71</v>
      </c>
      <c r="AH349" s="43">
        <v>71</v>
      </c>
      <c r="AI349" s="43">
        <v>85</v>
      </c>
      <c r="AJ349" s="67">
        <v>160504.87</v>
      </c>
      <c r="AK349" s="67">
        <v>136423.65</v>
      </c>
      <c r="AL349" s="68">
        <v>0.84996579854555188</v>
      </c>
      <c r="AM349" s="67">
        <v>26603.059999999998</v>
      </c>
      <c r="AN349" s="67">
        <v>21602.199999999997</v>
      </c>
      <c r="AO349" s="68">
        <v>0.8120193692003852</v>
      </c>
      <c r="AP349" s="67">
        <v>20402.010000000002</v>
      </c>
      <c r="AQ349" s="67">
        <v>17580.699999999997</v>
      </c>
      <c r="AR349" s="68">
        <v>0.86171411542294096</v>
      </c>
      <c r="AS349" s="67">
        <v>97463.540000000008</v>
      </c>
      <c r="AT349" s="67">
        <v>96086.329999999987</v>
      </c>
      <c r="AU349" s="68">
        <v>0.98586948514285422</v>
      </c>
      <c r="AV349" s="43">
        <v>4781.0399999999991</v>
      </c>
      <c r="AW349" s="43">
        <v>5916.5300000000007</v>
      </c>
      <c r="AX349" s="69">
        <v>1.2374985358834065</v>
      </c>
      <c r="AY349" s="43">
        <v>618142.67873684701</v>
      </c>
      <c r="AZ349" s="43">
        <v>634095.49</v>
      </c>
      <c r="BA349" s="43">
        <v>57399.808179751446</v>
      </c>
      <c r="BB349" s="43">
        <v>55905.71</v>
      </c>
      <c r="BC349" s="43">
        <v>1105845.0623102426</v>
      </c>
      <c r="BD349" s="43">
        <v>102936.09839807874</v>
      </c>
      <c r="BE349" s="43">
        <v>549974.55000000005</v>
      </c>
      <c r="BF349" s="43">
        <v>911140.16000000015</v>
      </c>
      <c r="BG349" s="43">
        <v>8592.93</v>
      </c>
      <c r="BH349" s="43">
        <v>132</v>
      </c>
      <c r="BI349" s="44">
        <v>43173</v>
      </c>
      <c r="BJ349" s="44">
        <v>43541</v>
      </c>
      <c r="BK349" s="44">
        <v>43172</v>
      </c>
      <c r="BL349" s="43">
        <f t="shared" si="201"/>
        <v>2754824.2999999993</v>
      </c>
      <c r="BM349" s="43">
        <f t="shared" si="202"/>
        <v>2680249.58</v>
      </c>
      <c r="BO349" s="16" t="str">
        <f>IFERROR(VLOOKUP($C349,'PORTE LOJA'!A:B,2,0),"PORTE 1")</f>
        <v>PORTE 6</v>
      </c>
      <c r="BP349" s="16">
        <f>VLOOKUP(BO349,'PAINEL E TARGET'!$S$1:$W$8,3,0)</f>
        <v>4500</v>
      </c>
      <c r="BQ349" s="16">
        <f t="shared" si="180"/>
        <v>1</v>
      </c>
      <c r="BR349" s="16">
        <f t="shared" si="181"/>
        <v>1</v>
      </c>
      <c r="BS349" s="16">
        <f t="shared" si="182"/>
        <v>1</v>
      </c>
      <c r="BT349" s="16">
        <f t="shared" si="183"/>
        <v>1</v>
      </c>
      <c r="BU349" s="16">
        <f t="shared" si="184"/>
        <v>1</v>
      </c>
      <c r="BV349" s="16">
        <f t="shared" si="185"/>
        <v>1</v>
      </c>
      <c r="BW349" s="17" t="str">
        <f t="shared" si="203"/>
        <v>111111</v>
      </c>
      <c r="BY349" s="17">
        <f t="shared" si="186"/>
        <v>0.92600000000000005</v>
      </c>
      <c r="BZ349" s="17">
        <f t="shared" si="187"/>
        <v>0.98699999999999999</v>
      </c>
      <c r="CA349" s="17" t="str">
        <f t="shared" si="204"/>
        <v>Sem Retira</v>
      </c>
      <c r="CB349" s="17">
        <f t="shared" si="205"/>
        <v>0.98699999999999999</v>
      </c>
      <c r="CC349" s="33" t="str">
        <f>IF(CB349&gt;='PAINEL E TARGET'!$T$11,'PAINEL E TARGET'!$S$11,
IF(CB349&gt;='PAINEL E TARGET'!$T$12,'PAINEL E TARGET'!$S$12,
IF(CB349&gt;='PAINEL E TARGET'!$T$13,'PAINEL E TARGET'!$S$13,
IF(CB349&gt;='PAINEL E TARGET'!$T$14,'PAINEL E TARGET'!$S$14,
IF(CB349&gt;='PAINEL E TARGET'!$T$15,'PAINEL E TARGET'!$S$15,
IF(CB349&gt;='PAINEL E TARGET'!$T$16,'PAINEL E TARGET'!$S$16,
IF(CB349&gt;='PAINEL E TARGET'!$T$17,'PAINEL E TARGET'!$S$17,
IF(CB349&gt;='PAINEL E TARGET'!$T$18,'PAINEL E TARGET'!$S$18,'PAINEL E TARGET'!$S$19))))))))</f>
        <v>1. Fx de 90% a 99,9%</v>
      </c>
      <c r="CD349" s="17">
        <f>IFERROR(VLOOKUP($BW349,'PAINEL E TARGET'!$G$1:$Q$99,4,0),0)</f>
        <v>0.25</v>
      </c>
      <c r="CE349" s="17">
        <f>VLOOKUP(CC349,'PAINEL E TARGET'!$S$10:$U$19,3,0)</f>
        <v>0.5</v>
      </c>
      <c r="CF349" s="16">
        <f t="shared" si="206"/>
        <v>562.5</v>
      </c>
      <c r="CG349" s="17">
        <f t="shared" si="188"/>
        <v>0.85</v>
      </c>
      <c r="CH349" s="17">
        <f t="shared" si="189"/>
        <v>0.81200000000000006</v>
      </c>
      <c r="CI349" s="17">
        <f t="shared" si="190"/>
        <v>0.86199999999999999</v>
      </c>
      <c r="CJ349" s="17">
        <f t="shared" si="191"/>
        <v>0.98599999999999999</v>
      </c>
      <c r="CK349" s="17">
        <f t="shared" si="192"/>
        <v>1.2370000000000001</v>
      </c>
      <c r="CL349" s="17">
        <f t="shared" si="193"/>
        <v>0.89100000000000001</v>
      </c>
      <c r="CM349" s="16">
        <f t="shared" si="194"/>
        <v>5</v>
      </c>
      <c r="CN349" s="17" t="str">
        <f t="shared" si="207"/>
        <v>ok</v>
      </c>
      <c r="CO349" s="17">
        <f t="shared" si="208"/>
        <v>0.89100000000000001</v>
      </c>
      <c r="CP349" s="33" t="str">
        <f>IF(CO349&gt;='PAINEL E TARGET'!$T$11,'PAINEL E TARGET'!$S$11,
IF(CO349&gt;='PAINEL E TARGET'!$T$12,'PAINEL E TARGET'!$S$12,
IF(CO349&gt;='PAINEL E TARGET'!$T$13,'PAINEL E TARGET'!$S$13,
IF(CO349&gt;='PAINEL E TARGET'!$T$14,'PAINEL E TARGET'!$S$14,
IF(CO349&gt;='PAINEL E TARGET'!$T$15,'PAINEL E TARGET'!$S$15,
IF(CO349&gt;='PAINEL E TARGET'!$T$16,'PAINEL E TARGET'!$S$16,
IF(CO349&gt;='PAINEL E TARGET'!$T$17,'PAINEL E TARGET'!$S$17,
IF(CO349&gt;='PAINEL E TARGET'!$T$18,'PAINEL E TARGET'!$S$18,'PAINEL E TARGET'!$S$19))))))))</f>
        <v>Não elegível</v>
      </c>
      <c r="CQ349" s="17">
        <f>IFERROR(VLOOKUP($BW349,'PAINEL E TARGET'!$G$1:$Q$99,5,0),0)</f>
        <v>0.25</v>
      </c>
      <c r="CR349" s="17">
        <f>VLOOKUP(CP349,'PAINEL E TARGET'!$S$10:$U$19,3,0)</f>
        <v>0</v>
      </c>
      <c r="CS349" s="16">
        <f t="shared" si="209"/>
        <v>0</v>
      </c>
      <c r="CT349" s="17">
        <f t="shared" si="195"/>
        <v>1.208</v>
      </c>
      <c r="CU349" s="33" t="str">
        <f>IF(CT349&gt;='PAINEL E TARGET'!$T$11,'PAINEL E TARGET'!$S$11,
IF(CT349&gt;='PAINEL E TARGET'!$T$12,'PAINEL E TARGET'!$S$12,
IF(CT349&gt;='PAINEL E TARGET'!$T$13,'PAINEL E TARGET'!$S$13,
IF(CT349&gt;='PAINEL E TARGET'!$T$14,'PAINEL E TARGET'!$S$14,
IF(CT349&gt;='PAINEL E TARGET'!$T$15,'PAINEL E TARGET'!$S$15,
IF(CT349&gt;='PAINEL E TARGET'!$T$16,'PAINEL E TARGET'!$S$16,
IF(CT349&gt;='PAINEL E TARGET'!$T$17,'PAINEL E TARGET'!$S$17,
IF(CT349&gt;='PAINEL E TARGET'!$T$18,'PAINEL E TARGET'!$S$18,'PAINEL E TARGET'!$S$19))))))))</f>
        <v>6. Fx de 120% a 124,9%</v>
      </c>
      <c r="CV349" s="17">
        <f>IFERROR(VLOOKUP($BW349,'PAINEL E TARGET'!$G$1:$Q$99,6,0),0)</f>
        <v>0.2</v>
      </c>
      <c r="CW349" s="17">
        <f>VLOOKUP(CU349,'PAINEL E TARGET'!$S$10:$U$19,3,0)</f>
        <v>1.4</v>
      </c>
      <c r="CX349" s="16">
        <f t="shared" si="210"/>
        <v>1259.9999999999998</v>
      </c>
      <c r="CY349" s="17">
        <f t="shared" si="196"/>
        <v>1.026</v>
      </c>
      <c r="CZ349" s="33" t="str">
        <f>IF(CY349&gt;='PAINEL E TARGET'!$T$11,'PAINEL E TARGET'!$S$11,
IF(CY349&gt;='PAINEL E TARGET'!$T$12,'PAINEL E TARGET'!$S$12,
IF(CY349&gt;='PAINEL E TARGET'!$T$13,'PAINEL E TARGET'!$S$13,
IF(CY349&gt;='PAINEL E TARGET'!$T$14,'PAINEL E TARGET'!$S$14,
IF(CY349&gt;='PAINEL E TARGET'!$T$15,'PAINEL E TARGET'!$S$15,
IF(CY349&gt;='PAINEL E TARGET'!$T$16,'PAINEL E TARGET'!$S$16,
IF(CY349&gt;='PAINEL E TARGET'!$T$17,'PAINEL E TARGET'!$S$17,
IF(CY349&gt;='PAINEL E TARGET'!$T$18,'PAINEL E TARGET'!$S$18,'PAINEL E TARGET'!$S$19))))))))</f>
        <v>2. Fx de 100% a 104,9%</v>
      </c>
      <c r="DA349" s="17">
        <f>IFERROR(VLOOKUP($BW349,'PAINEL E TARGET'!$G$1:$Q$99,7,0),0)</f>
        <v>0.15</v>
      </c>
      <c r="DB349" s="17">
        <f>VLOOKUP(CZ349,'PAINEL E TARGET'!$S$10:$U$19,3,0)</f>
        <v>1</v>
      </c>
      <c r="DC349" s="16">
        <f t="shared" si="211"/>
        <v>675</v>
      </c>
      <c r="DD349" s="17">
        <f t="shared" si="197"/>
        <v>0.97399999999999998</v>
      </c>
      <c r="DE349" s="33" t="str">
        <f>IF(DD349&gt;='PAINEL E TARGET'!$T$11,'PAINEL E TARGET'!$S$11,
IF(DD349&gt;='PAINEL E TARGET'!$T$12,'PAINEL E TARGET'!$S$12,
IF(DD349&gt;='PAINEL E TARGET'!$T$13,'PAINEL E TARGET'!$S$13,
IF(DD349&gt;='PAINEL E TARGET'!$T$14,'PAINEL E TARGET'!$S$14,
IF(DD349&gt;='PAINEL E TARGET'!$T$15,'PAINEL E TARGET'!$S$15,
IF(DD349&gt;='PAINEL E TARGET'!$T$16,'PAINEL E TARGET'!$S$16,
IF(DD349&gt;='PAINEL E TARGET'!$T$17,'PAINEL E TARGET'!$S$17,
IF(DD349&gt;='PAINEL E TARGET'!$T$18,'PAINEL E TARGET'!$S$18,'PAINEL E TARGET'!$S$19))))))))</f>
        <v>1. Fx de 90% a 99,9%</v>
      </c>
      <c r="DF349" s="17">
        <f>IFERROR(VLOOKUP($BW349,'PAINEL E TARGET'!$G$1:$Q$99,8,0),0)</f>
        <v>0.1</v>
      </c>
      <c r="DG349" s="17">
        <f>VLOOKUP(DE349,'PAINEL E TARGET'!$S$10:$U$19,3,0)</f>
        <v>0.5</v>
      </c>
      <c r="DH349" s="16">
        <f t="shared" si="212"/>
        <v>225</v>
      </c>
      <c r="DI349" s="17">
        <f t="shared" si="198"/>
        <v>1.1970000000000001</v>
      </c>
      <c r="DJ349" s="33" t="str">
        <f>IF(DI349&gt;='PAINEL E TARGET'!$T$11,'PAINEL E TARGET'!$S$11,
IF(DI349&gt;='PAINEL E TARGET'!$T$12,'PAINEL E TARGET'!$S$12,
IF(DI349&gt;='PAINEL E TARGET'!$T$13,'PAINEL E TARGET'!$S$13,
IF(DI349&gt;='PAINEL E TARGET'!$T$14,'PAINEL E TARGET'!$S$14,
IF(DI349&gt;='PAINEL E TARGET'!$T$15,'PAINEL E TARGET'!$S$15,
IF(DI349&gt;='PAINEL E TARGET'!$T$16,'PAINEL E TARGET'!$S$16,
IF(DI349&gt;='PAINEL E TARGET'!$T$17,'PAINEL E TARGET'!$S$17,
IF(DI349&gt;='PAINEL E TARGET'!$T$18,'PAINEL E TARGET'!$S$18,'PAINEL E TARGET'!$S$19))))))))</f>
        <v>5. Fx de 115% a 119,9%</v>
      </c>
      <c r="DK349" s="17">
        <f>IFERROR(VLOOKUP($BW349,'PAINEL E TARGET'!$G$1:$Q$99,9,0),0)</f>
        <v>0.05</v>
      </c>
      <c r="DL349" s="17">
        <f>VLOOKUP(DJ349,'PAINEL E TARGET'!$S$10:$U$19,3,0)</f>
        <v>1.3</v>
      </c>
      <c r="DM349" s="16">
        <f t="shared" si="213"/>
        <v>292.5</v>
      </c>
      <c r="DN349" s="17">
        <f t="shared" si="199"/>
        <v>1.2370000000000001</v>
      </c>
      <c r="DO349" s="33" t="str">
        <f>IF(DN349&gt;='PAINEL E TARGET'!$T$11,'PAINEL E TARGET'!$S$11,
IF(DN349&gt;='PAINEL E TARGET'!$T$12,'PAINEL E TARGET'!$S$12,
IF(DN349&gt;='PAINEL E TARGET'!$T$13,'PAINEL E TARGET'!$S$13,
IF(DN349&gt;='PAINEL E TARGET'!$T$14,'PAINEL E TARGET'!$S$14,
IF(DN349&gt;='PAINEL E TARGET'!$T$15,'PAINEL E TARGET'!$S$15,
IF(DN349&gt;='PAINEL E TARGET'!$T$16,'PAINEL E TARGET'!$S$16,
IF(DN349&gt;='PAINEL E TARGET'!$T$17,'PAINEL E TARGET'!$S$17,
IF(DN349&gt;='PAINEL E TARGET'!$T$18,'PAINEL E TARGET'!$S$18,'PAINEL E TARGET'!$S$19))))))))</f>
        <v>6. Fx de 120% a 124,9%</v>
      </c>
      <c r="DP349" s="17">
        <f>IFERROR(VLOOKUP($BW349,'PAINEL E TARGET'!$G$1:$Q$99,10,0),0)</f>
        <v>0</v>
      </c>
      <c r="DQ349" s="17">
        <f>VLOOKUP(DO349,'PAINEL E TARGET'!$S$10:$U$19,3,0)</f>
        <v>1.4</v>
      </c>
      <c r="DR349" s="16">
        <f t="shared" si="214"/>
        <v>0</v>
      </c>
      <c r="DS349" s="17">
        <f t="shared" si="200"/>
        <v>0.88800000000000001</v>
      </c>
      <c r="DT349" s="16">
        <f>IF(DS349&gt;=1,VLOOKUP(BO349,'PAINEL E TARGET'!$S$1:$W$8,5,0),0)</f>
        <v>0</v>
      </c>
      <c r="DU349" s="16">
        <f t="shared" si="215"/>
        <v>3015</v>
      </c>
    </row>
    <row r="350" spans="2:125" s="32" customFormat="1" x14ac:dyDescent="0.2">
      <c r="B350" s="44">
        <v>43541</v>
      </c>
      <c r="C350" s="65">
        <v>1156</v>
      </c>
      <c r="D350" s="66" t="s">
        <v>354</v>
      </c>
      <c r="E350" s="65">
        <v>516</v>
      </c>
      <c r="F350" s="65" t="s">
        <v>944</v>
      </c>
      <c r="G350" s="67">
        <v>2646695.7098200447</v>
      </c>
      <c r="H350" s="67">
        <v>1560927.4757809893</v>
      </c>
      <c r="I350" s="67">
        <v>1205893.6599999999</v>
      </c>
      <c r="J350" s="68">
        <v>0.77254944813925264</v>
      </c>
      <c r="K350" s="67">
        <v>254180.67194699636</v>
      </c>
      <c r="L350" s="67">
        <v>1213085.535187341</v>
      </c>
      <c r="M350" s="67">
        <v>215177.87</v>
      </c>
      <c r="N350" s="67">
        <v>951395.87</v>
      </c>
      <c r="O350" s="67">
        <v>2489871.3435636242</v>
      </c>
      <c r="P350" s="67" t="s">
        <v>1082</v>
      </c>
      <c r="Q350" s="67" t="s">
        <v>1082</v>
      </c>
      <c r="R350" s="67">
        <v>0</v>
      </c>
      <c r="S350" s="67">
        <v>0</v>
      </c>
      <c r="T350" s="68">
        <v>0.10106346024939379</v>
      </c>
      <c r="U350" s="68">
        <v>8.5570621536534858E-2</v>
      </c>
      <c r="V350" s="68">
        <v>0.84670187746760961</v>
      </c>
      <c r="W350" s="67">
        <v>148286.99999999997</v>
      </c>
      <c r="X350" s="67">
        <v>99824.439999999988</v>
      </c>
      <c r="Y350" s="68">
        <v>0.67318402826950441</v>
      </c>
      <c r="Z350" s="68">
        <v>0.18450935398337934</v>
      </c>
      <c r="AA350" s="68">
        <v>0.17940606994976591</v>
      </c>
      <c r="AB350" s="68">
        <v>0.97234132620683755</v>
      </c>
      <c r="AC350" s="67">
        <v>270724.33999999997</v>
      </c>
      <c r="AD350" s="67">
        <v>209290.40999999997</v>
      </c>
      <c r="AE350" s="68">
        <v>0.77307570497724731</v>
      </c>
      <c r="AF350" s="43">
        <v>80</v>
      </c>
      <c r="AG350" s="43">
        <v>73</v>
      </c>
      <c r="AH350" s="43">
        <v>31</v>
      </c>
      <c r="AI350" s="43">
        <v>23</v>
      </c>
      <c r="AJ350" s="67">
        <v>72643.87000000001</v>
      </c>
      <c r="AK350" s="67">
        <v>56366.5</v>
      </c>
      <c r="AL350" s="68">
        <v>0.77592920090848672</v>
      </c>
      <c r="AM350" s="67">
        <v>25111.949999999997</v>
      </c>
      <c r="AN350" s="67">
        <v>16551.419999999998</v>
      </c>
      <c r="AO350" s="68">
        <v>0.65910532634861096</v>
      </c>
      <c r="AP350" s="67">
        <v>3269.58</v>
      </c>
      <c r="AQ350" s="67">
        <v>2067.96</v>
      </c>
      <c r="AR350" s="68">
        <v>0.63248490631824272</v>
      </c>
      <c r="AS350" s="67">
        <v>47261.599999999991</v>
      </c>
      <c r="AT350" s="67">
        <v>24838.560000000005</v>
      </c>
      <c r="AU350" s="68">
        <v>0.5255547844338746</v>
      </c>
      <c r="AV350" s="43">
        <v>1246.6300000000001</v>
      </c>
      <c r="AW350" s="43">
        <v>1759.66</v>
      </c>
      <c r="AX350" s="69">
        <v>1.4115334943006344</v>
      </c>
      <c r="AY350" s="43">
        <v>254180.67194699636</v>
      </c>
      <c r="AZ350" s="43">
        <v>215177.87</v>
      </c>
      <c r="BA350" s="43">
        <v>37588.210979164352</v>
      </c>
      <c r="BB350" s="43">
        <v>38577.769999999997</v>
      </c>
      <c r="BC350" s="43">
        <v>431523.53596395603</v>
      </c>
      <c r="BD350" s="43">
        <v>64017.638646881715</v>
      </c>
      <c r="BE350" s="43">
        <v>253080.27</v>
      </c>
      <c r="BF350" s="43">
        <v>462043.35</v>
      </c>
      <c r="BG350" s="43">
        <v>2125.15</v>
      </c>
      <c r="BH350" s="43">
        <v>56</v>
      </c>
      <c r="BI350" s="44">
        <v>43173</v>
      </c>
      <c r="BJ350" s="44">
        <v>43541</v>
      </c>
      <c r="BK350" s="44">
        <v>43172</v>
      </c>
      <c r="BL350" s="43">
        <f t="shared" si="201"/>
        <v>1205893.6599999999</v>
      </c>
      <c r="BM350" s="43">
        <f t="shared" si="202"/>
        <v>1166573.74</v>
      </c>
      <c r="BO350" s="16" t="str">
        <f>IFERROR(VLOOKUP($C350,'PORTE LOJA'!A:B,2,0),"PORTE 1")</f>
        <v>PORTE 4</v>
      </c>
      <c r="BP350" s="16">
        <f>VLOOKUP(BO350,'PAINEL E TARGET'!$S$1:$W$8,3,0)</f>
        <v>3000</v>
      </c>
      <c r="BQ350" s="16">
        <f t="shared" si="180"/>
        <v>1</v>
      </c>
      <c r="BR350" s="16">
        <f t="shared" si="181"/>
        <v>1</v>
      </c>
      <c r="BS350" s="16">
        <f t="shared" si="182"/>
        <v>1</v>
      </c>
      <c r="BT350" s="16">
        <f t="shared" si="183"/>
        <v>1</v>
      </c>
      <c r="BU350" s="16">
        <f t="shared" si="184"/>
        <v>1</v>
      </c>
      <c r="BV350" s="16">
        <f t="shared" si="185"/>
        <v>1</v>
      </c>
      <c r="BW350" s="17" t="str">
        <f t="shared" si="203"/>
        <v>111111</v>
      </c>
      <c r="BY350" s="17">
        <f t="shared" si="186"/>
        <v>0.77300000000000002</v>
      </c>
      <c r="BZ350" s="17">
        <f t="shared" si="187"/>
        <v>0.79500000000000004</v>
      </c>
      <c r="CA350" s="17" t="str">
        <f t="shared" si="204"/>
        <v>Sem Retira</v>
      </c>
      <c r="CB350" s="17">
        <f t="shared" si="205"/>
        <v>0.79500000000000004</v>
      </c>
      <c r="CC350" s="33" t="str">
        <f>IF(CB350&gt;='PAINEL E TARGET'!$T$11,'PAINEL E TARGET'!$S$11,
IF(CB350&gt;='PAINEL E TARGET'!$T$12,'PAINEL E TARGET'!$S$12,
IF(CB350&gt;='PAINEL E TARGET'!$T$13,'PAINEL E TARGET'!$S$13,
IF(CB350&gt;='PAINEL E TARGET'!$T$14,'PAINEL E TARGET'!$S$14,
IF(CB350&gt;='PAINEL E TARGET'!$T$15,'PAINEL E TARGET'!$S$15,
IF(CB350&gt;='PAINEL E TARGET'!$T$16,'PAINEL E TARGET'!$S$16,
IF(CB350&gt;='PAINEL E TARGET'!$T$17,'PAINEL E TARGET'!$S$17,
IF(CB350&gt;='PAINEL E TARGET'!$T$18,'PAINEL E TARGET'!$S$18,'PAINEL E TARGET'!$S$19))))))))</f>
        <v>Não elegível</v>
      </c>
      <c r="CD350" s="17">
        <f>IFERROR(VLOOKUP($BW350,'PAINEL E TARGET'!$G$1:$Q$99,4,0),0)</f>
        <v>0.25</v>
      </c>
      <c r="CE350" s="17">
        <f>VLOOKUP(CC350,'PAINEL E TARGET'!$S$10:$U$19,3,0)</f>
        <v>0</v>
      </c>
      <c r="CF350" s="16">
        <f t="shared" si="206"/>
        <v>0</v>
      </c>
      <c r="CG350" s="17">
        <f t="shared" si="188"/>
        <v>0.77600000000000002</v>
      </c>
      <c r="CH350" s="17">
        <f t="shared" si="189"/>
        <v>0.65900000000000003</v>
      </c>
      <c r="CI350" s="17">
        <f t="shared" si="190"/>
        <v>0.63200000000000001</v>
      </c>
      <c r="CJ350" s="17">
        <f t="shared" si="191"/>
        <v>0.52600000000000002</v>
      </c>
      <c r="CK350" s="17">
        <f t="shared" si="192"/>
        <v>1.4119999999999999</v>
      </c>
      <c r="CL350" s="17">
        <f t="shared" si="193"/>
        <v>0.67300000000000004</v>
      </c>
      <c r="CM350" s="16">
        <f t="shared" si="194"/>
        <v>2</v>
      </c>
      <c r="CN350" s="17" t="str">
        <f t="shared" si="207"/>
        <v>não ok</v>
      </c>
      <c r="CO350" s="17">
        <f t="shared" si="208"/>
        <v>0</v>
      </c>
      <c r="CP350" s="33" t="str">
        <f>IF(CO350&gt;='PAINEL E TARGET'!$T$11,'PAINEL E TARGET'!$S$11,
IF(CO350&gt;='PAINEL E TARGET'!$T$12,'PAINEL E TARGET'!$S$12,
IF(CO350&gt;='PAINEL E TARGET'!$T$13,'PAINEL E TARGET'!$S$13,
IF(CO350&gt;='PAINEL E TARGET'!$T$14,'PAINEL E TARGET'!$S$14,
IF(CO350&gt;='PAINEL E TARGET'!$T$15,'PAINEL E TARGET'!$S$15,
IF(CO350&gt;='PAINEL E TARGET'!$T$16,'PAINEL E TARGET'!$S$16,
IF(CO350&gt;='PAINEL E TARGET'!$T$17,'PAINEL E TARGET'!$S$17,
IF(CO350&gt;='PAINEL E TARGET'!$T$18,'PAINEL E TARGET'!$S$18,'PAINEL E TARGET'!$S$19))))))))</f>
        <v>Não elegível</v>
      </c>
      <c r="CQ350" s="17">
        <f>IFERROR(VLOOKUP($BW350,'PAINEL E TARGET'!$G$1:$Q$99,5,0),0)</f>
        <v>0.25</v>
      </c>
      <c r="CR350" s="17">
        <f>VLOOKUP(CP350,'PAINEL E TARGET'!$S$10:$U$19,3,0)</f>
        <v>0</v>
      </c>
      <c r="CS350" s="16">
        <f t="shared" si="209"/>
        <v>0</v>
      </c>
      <c r="CT350" s="17">
        <f t="shared" si="195"/>
        <v>0.77300000000000002</v>
      </c>
      <c r="CU350" s="33" t="str">
        <f>IF(CT350&gt;='PAINEL E TARGET'!$T$11,'PAINEL E TARGET'!$S$11,
IF(CT350&gt;='PAINEL E TARGET'!$T$12,'PAINEL E TARGET'!$S$12,
IF(CT350&gt;='PAINEL E TARGET'!$T$13,'PAINEL E TARGET'!$S$13,
IF(CT350&gt;='PAINEL E TARGET'!$T$14,'PAINEL E TARGET'!$S$14,
IF(CT350&gt;='PAINEL E TARGET'!$T$15,'PAINEL E TARGET'!$S$15,
IF(CT350&gt;='PAINEL E TARGET'!$T$16,'PAINEL E TARGET'!$S$16,
IF(CT350&gt;='PAINEL E TARGET'!$T$17,'PAINEL E TARGET'!$S$17,
IF(CT350&gt;='PAINEL E TARGET'!$T$18,'PAINEL E TARGET'!$S$18,'PAINEL E TARGET'!$S$19))))))))</f>
        <v>Não elegível</v>
      </c>
      <c r="CV350" s="17">
        <f>IFERROR(VLOOKUP($BW350,'PAINEL E TARGET'!$G$1:$Q$99,6,0),0)</f>
        <v>0.2</v>
      </c>
      <c r="CW350" s="17">
        <f>VLOOKUP(CU350,'PAINEL E TARGET'!$S$10:$U$19,3,0)</f>
        <v>0</v>
      </c>
      <c r="CX350" s="16">
        <f t="shared" si="210"/>
        <v>0</v>
      </c>
      <c r="CY350" s="17">
        <f t="shared" si="196"/>
        <v>0.84699999999999998</v>
      </c>
      <c r="CZ350" s="33" t="str">
        <f>IF(CY350&gt;='PAINEL E TARGET'!$T$11,'PAINEL E TARGET'!$S$11,
IF(CY350&gt;='PAINEL E TARGET'!$T$12,'PAINEL E TARGET'!$S$12,
IF(CY350&gt;='PAINEL E TARGET'!$T$13,'PAINEL E TARGET'!$S$13,
IF(CY350&gt;='PAINEL E TARGET'!$T$14,'PAINEL E TARGET'!$S$14,
IF(CY350&gt;='PAINEL E TARGET'!$T$15,'PAINEL E TARGET'!$S$15,
IF(CY350&gt;='PAINEL E TARGET'!$T$16,'PAINEL E TARGET'!$S$16,
IF(CY350&gt;='PAINEL E TARGET'!$T$17,'PAINEL E TARGET'!$S$17,
IF(CY350&gt;='PAINEL E TARGET'!$T$18,'PAINEL E TARGET'!$S$18,'PAINEL E TARGET'!$S$19))))))))</f>
        <v>Não elegível</v>
      </c>
      <c r="DA350" s="17">
        <f>IFERROR(VLOOKUP($BW350,'PAINEL E TARGET'!$G$1:$Q$99,7,0),0)</f>
        <v>0.15</v>
      </c>
      <c r="DB350" s="17">
        <f>VLOOKUP(CZ350,'PAINEL E TARGET'!$S$10:$U$19,3,0)</f>
        <v>0</v>
      </c>
      <c r="DC350" s="16">
        <f t="shared" si="211"/>
        <v>0</v>
      </c>
      <c r="DD350" s="17">
        <f t="shared" si="197"/>
        <v>1.026</v>
      </c>
      <c r="DE350" s="33" t="str">
        <f>IF(DD350&gt;='PAINEL E TARGET'!$T$11,'PAINEL E TARGET'!$S$11,
IF(DD350&gt;='PAINEL E TARGET'!$T$12,'PAINEL E TARGET'!$S$12,
IF(DD350&gt;='PAINEL E TARGET'!$T$13,'PAINEL E TARGET'!$S$13,
IF(DD350&gt;='PAINEL E TARGET'!$T$14,'PAINEL E TARGET'!$S$14,
IF(DD350&gt;='PAINEL E TARGET'!$T$15,'PAINEL E TARGET'!$S$15,
IF(DD350&gt;='PAINEL E TARGET'!$T$16,'PAINEL E TARGET'!$S$16,
IF(DD350&gt;='PAINEL E TARGET'!$T$17,'PAINEL E TARGET'!$S$17,
IF(DD350&gt;='PAINEL E TARGET'!$T$18,'PAINEL E TARGET'!$S$18,'PAINEL E TARGET'!$S$19))))))))</f>
        <v>2. Fx de 100% a 104,9%</v>
      </c>
      <c r="DF350" s="17">
        <f>IFERROR(VLOOKUP($BW350,'PAINEL E TARGET'!$G$1:$Q$99,8,0),0)</f>
        <v>0.1</v>
      </c>
      <c r="DG350" s="17">
        <f>VLOOKUP(DE350,'PAINEL E TARGET'!$S$10:$U$19,3,0)</f>
        <v>1</v>
      </c>
      <c r="DH350" s="16">
        <f t="shared" si="212"/>
        <v>300</v>
      </c>
      <c r="DI350" s="17">
        <f t="shared" si="198"/>
        <v>0.74199999999999999</v>
      </c>
      <c r="DJ350" s="33" t="str">
        <f>IF(DI350&gt;='PAINEL E TARGET'!$T$11,'PAINEL E TARGET'!$S$11,
IF(DI350&gt;='PAINEL E TARGET'!$T$12,'PAINEL E TARGET'!$S$12,
IF(DI350&gt;='PAINEL E TARGET'!$T$13,'PAINEL E TARGET'!$S$13,
IF(DI350&gt;='PAINEL E TARGET'!$T$14,'PAINEL E TARGET'!$S$14,
IF(DI350&gt;='PAINEL E TARGET'!$T$15,'PAINEL E TARGET'!$S$15,
IF(DI350&gt;='PAINEL E TARGET'!$T$16,'PAINEL E TARGET'!$S$16,
IF(DI350&gt;='PAINEL E TARGET'!$T$17,'PAINEL E TARGET'!$S$17,
IF(DI350&gt;='PAINEL E TARGET'!$T$18,'PAINEL E TARGET'!$S$18,'PAINEL E TARGET'!$S$19))))))))</f>
        <v>Não elegível</v>
      </c>
      <c r="DK350" s="17">
        <f>IFERROR(VLOOKUP($BW350,'PAINEL E TARGET'!$G$1:$Q$99,9,0),0)</f>
        <v>0.05</v>
      </c>
      <c r="DL350" s="17">
        <f>VLOOKUP(DJ350,'PAINEL E TARGET'!$S$10:$U$19,3,0)</f>
        <v>0</v>
      </c>
      <c r="DM350" s="16">
        <f t="shared" si="213"/>
        <v>0</v>
      </c>
      <c r="DN350" s="17">
        <f t="shared" si="199"/>
        <v>1.4119999999999999</v>
      </c>
      <c r="DO350" s="33" t="str">
        <f>IF(DN350&gt;='PAINEL E TARGET'!$T$11,'PAINEL E TARGET'!$S$11,
IF(DN350&gt;='PAINEL E TARGET'!$T$12,'PAINEL E TARGET'!$S$12,
IF(DN350&gt;='PAINEL E TARGET'!$T$13,'PAINEL E TARGET'!$S$13,
IF(DN350&gt;='PAINEL E TARGET'!$T$14,'PAINEL E TARGET'!$S$14,
IF(DN350&gt;='PAINEL E TARGET'!$T$15,'PAINEL E TARGET'!$S$15,
IF(DN350&gt;='PAINEL E TARGET'!$T$16,'PAINEL E TARGET'!$S$16,
IF(DN350&gt;='PAINEL E TARGET'!$T$17,'PAINEL E TARGET'!$S$17,
IF(DN350&gt;='PAINEL E TARGET'!$T$18,'PAINEL E TARGET'!$S$18,'PAINEL E TARGET'!$S$19))))))))</f>
        <v>8. Fx de 130% ou mais</v>
      </c>
      <c r="DP350" s="17">
        <f>IFERROR(VLOOKUP($BW350,'PAINEL E TARGET'!$G$1:$Q$99,10,0),0)</f>
        <v>0</v>
      </c>
      <c r="DQ350" s="17">
        <f>VLOOKUP(DO350,'PAINEL E TARGET'!$S$10:$U$19,3,0)</f>
        <v>1.6</v>
      </c>
      <c r="DR350" s="16">
        <f t="shared" si="214"/>
        <v>0</v>
      </c>
      <c r="DS350" s="17">
        <f t="shared" si="200"/>
        <v>0.91300000000000003</v>
      </c>
      <c r="DT350" s="16">
        <f>IF(DS350&gt;=1,VLOOKUP(BO350,'PAINEL E TARGET'!$S$1:$W$8,5,0),0)</f>
        <v>0</v>
      </c>
      <c r="DU350" s="16">
        <f t="shared" si="215"/>
        <v>300</v>
      </c>
    </row>
    <row r="351" spans="2:125" s="32" customFormat="1" x14ac:dyDescent="0.2">
      <c r="B351" s="44">
        <v>43541</v>
      </c>
      <c r="C351" s="65">
        <v>1157</v>
      </c>
      <c r="D351" s="66" t="s">
        <v>355</v>
      </c>
      <c r="E351" s="65">
        <v>415</v>
      </c>
      <c r="F351" s="65" t="s">
        <v>1020</v>
      </c>
      <c r="G351" s="67">
        <v>3628181.4739827863</v>
      </c>
      <c r="H351" s="67">
        <v>1880906.4439517851</v>
      </c>
      <c r="I351" s="67">
        <v>1650391.34</v>
      </c>
      <c r="J351" s="68">
        <v>0.87744467318242969</v>
      </c>
      <c r="K351" s="67">
        <v>354363.74531447701</v>
      </c>
      <c r="L351" s="67">
        <v>1381000.4114981592</v>
      </c>
      <c r="M351" s="67">
        <v>297941.06</v>
      </c>
      <c r="N351" s="67">
        <v>1300519.44</v>
      </c>
      <c r="O351" s="67">
        <v>3350841.4343029195</v>
      </c>
      <c r="P351" s="67" t="s">
        <v>1082</v>
      </c>
      <c r="Q351" s="67" t="s">
        <v>1082</v>
      </c>
      <c r="R351" s="67">
        <v>0</v>
      </c>
      <c r="S351" s="67">
        <v>0</v>
      </c>
      <c r="T351" s="68">
        <v>0.10841567129377623</v>
      </c>
      <c r="U351" s="68">
        <v>0.11556285563515648</v>
      </c>
      <c r="V351" s="68">
        <v>1.0659239043220363</v>
      </c>
      <c r="W351" s="67">
        <v>188140.66999999998</v>
      </c>
      <c r="X351" s="67">
        <v>184722.66000000003</v>
      </c>
      <c r="Y351" s="68">
        <v>0.98183268933824919</v>
      </c>
      <c r="Z351" s="68">
        <v>0.11199663726890266</v>
      </c>
      <c r="AA351" s="68">
        <v>0.12179440155074212</v>
      </c>
      <c r="AB351" s="68">
        <v>1.0874826648439018</v>
      </c>
      <c r="AC351" s="67">
        <v>194354.95</v>
      </c>
      <c r="AD351" s="67">
        <v>194683.54</v>
      </c>
      <c r="AE351" s="68">
        <v>1.0016906695713179</v>
      </c>
      <c r="AF351" s="43">
        <v>80</v>
      </c>
      <c r="AG351" s="43">
        <v>66</v>
      </c>
      <c r="AH351" s="43">
        <v>71</v>
      </c>
      <c r="AI351" s="43">
        <v>42</v>
      </c>
      <c r="AJ351" s="67">
        <v>102430.51999999999</v>
      </c>
      <c r="AK351" s="67">
        <v>110130.25</v>
      </c>
      <c r="AL351" s="68">
        <v>1.0751702715167317</v>
      </c>
      <c r="AM351" s="67">
        <v>18576.79</v>
      </c>
      <c r="AN351" s="67">
        <v>13587.08</v>
      </c>
      <c r="AO351" s="68">
        <v>0.73140085020070744</v>
      </c>
      <c r="AP351" s="67">
        <v>5648.33</v>
      </c>
      <c r="AQ351" s="67">
        <v>7660.54</v>
      </c>
      <c r="AR351" s="68">
        <v>1.3562486611086817</v>
      </c>
      <c r="AS351" s="67">
        <v>61485.030000000006</v>
      </c>
      <c r="AT351" s="67">
        <v>53344.789999999994</v>
      </c>
      <c r="AU351" s="68">
        <v>0.86760614738254149</v>
      </c>
      <c r="AV351" s="43">
        <v>3633.2100000000005</v>
      </c>
      <c r="AW351" s="43">
        <v>3619.23</v>
      </c>
      <c r="AX351" s="69">
        <v>0.99615216296332987</v>
      </c>
      <c r="AY351" s="43">
        <v>354363.74531447701</v>
      </c>
      <c r="AZ351" s="43">
        <v>297941.06</v>
      </c>
      <c r="BA351" s="43">
        <v>36805.221353647554</v>
      </c>
      <c r="BB351" s="43">
        <v>45319.030000000006</v>
      </c>
      <c r="BC351" s="43">
        <v>684168.67263503745</v>
      </c>
      <c r="BD351" s="43">
        <v>71130.534476679095</v>
      </c>
      <c r="BE351" s="43">
        <v>365370.89</v>
      </c>
      <c r="BF351" s="43">
        <v>377439.13</v>
      </c>
      <c r="BG351" s="43">
        <v>7028.39</v>
      </c>
      <c r="BH351" s="43">
        <v>146</v>
      </c>
      <c r="BI351" s="44">
        <v>43173</v>
      </c>
      <c r="BJ351" s="44">
        <v>43541</v>
      </c>
      <c r="BK351" s="44">
        <v>43172</v>
      </c>
      <c r="BL351" s="43">
        <f t="shared" si="201"/>
        <v>1650391.34</v>
      </c>
      <c r="BM351" s="43">
        <f t="shared" si="202"/>
        <v>1598460.5</v>
      </c>
      <c r="BO351" s="16" t="str">
        <f>IFERROR(VLOOKUP($C351,'PORTE LOJA'!A:B,2,0),"PORTE 1")</f>
        <v>PORTE 4</v>
      </c>
      <c r="BP351" s="16">
        <f>VLOOKUP(BO351,'PAINEL E TARGET'!$S$1:$W$8,3,0)</f>
        <v>3000</v>
      </c>
      <c r="BQ351" s="16">
        <f t="shared" si="180"/>
        <v>1</v>
      </c>
      <c r="BR351" s="16">
        <f t="shared" si="181"/>
        <v>1</v>
      </c>
      <c r="BS351" s="16">
        <f t="shared" si="182"/>
        <v>1</v>
      </c>
      <c r="BT351" s="16">
        <f t="shared" si="183"/>
        <v>1</v>
      </c>
      <c r="BU351" s="16">
        <f t="shared" si="184"/>
        <v>1</v>
      </c>
      <c r="BV351" s="16">
        <f t="shared" si="185"/>
        <v>1</v>
      </c>
      <c r="BW351" s="17" t="str">
        <f t="shared" si="203"/>
        <v>111111</v>
      </c>
      <c r="BY351" s="17">
        <f t="shared" si="186"/>
        <v>0.877</v>
      </c>
      <c r="BZ351" s="17">
        <f t="shared" si="187"/>
        <v>0.92100000000000004</v>
      </c>
      <c r="CA351" s="17" t="str">
        <f t="shared" si="204"/>
        <v>Sem Retira</v>
      </c>
      <c r="CB351" s="17">
        <f t="shared" si="205"/>
        <v>0.92100000000000004</v>
      </c>
      <c r="CC351" s="33" t="str">
        <f>IF(CB351&gt;='PAINEL E TARGET'!$T$11,'PAINEL E TARGET'!$S$11,
IF(CB351&gt;='PAINEL E TARGET'!$T$12,'PAINEL E TARGET'!$S$12,
IF(CB351&gt;='PAINEL E TARGET'!$T$13,'PAINEL E TARGET'!$S$13,
IF(CB351&gt;='PAINEL E TARGET'!$T$14,'PAINEL E TARGET'!$S$14,
IF(CB351&gt;='PAINEL E TARGET'!$T$15,'PAINEL E TARGET'!$S$15,
IF(CB351&gt;='PAINEL E TARGET'!$T$16,'PAINEL E TARGET'!$S$16,
IF(CB351&gt;='PAINEL E TARGET'!$T$17,'PAINEL E TARGET'!$S$17,
IF(CB351&gt;='PAINEL E TARGET'!$T$18,'PAINEL E TARGET'!$S$18,'PAINEL E TARGET'!$S$19))))))))</f>
        <v>1. Fx de 90% a 99,9%</v>
      </c>
      <c r="CD351" s="17">
        <f>IFERROR(VLOOKUP($BW351,'PAINEL E TARGET'!$G$1:$Q$99,4,0),0)</f>
        <v>0.25</v>
      </c>
      <c r="CE351" s="17">
        <f>VLOOKUP(CC351,'PAINEL E TARGET'!$S$10:$U$19,3,0)</f>
        <v>0.5</v>
      </c>
      <c r="CF351" s="16">
        <f t="shared" si="206"/>
        <v>375</v>
      </c>
      <c r="CG351" s="17">
        <f t="shared" si="188"/>
        <v>1.075</v>
      </c>
      <c r="CH351" s="17">
        <f t="shared" si="189"/>
        <v>0.73099999999999998</v>
      </c>
      <c r="CI351" s="17">
        <f t="shared" si="190"/>
        <v>1.3560000000000001</v>
      </c>
      <c r="CJ351" s="17">
        <f t="shared" si="191"/>
        <v>0.86799999999999999</v>
      </c>
      <c r="CK351" s="17">
        <f t="shared" si="192"/>
        <v>0.996</v>
      </c>
      <c r="CL351" s="17">
        <f t="shared" si="193"/>
        <v>0.98199999999999998</v>
      </c>
      <c r="CM351" s="16">
        <f t="shared" si="194"/>
        <v>5</v>
      </c>
      <c r="CN351" s="17" t="str">
        <f t="shared" si="207"/>
        <v>ok</v>
      </c>
      <c r="CO351" s="17">
        <f t="shared" si="208"/>
        <v>0.98199999999999998</v>
      </c>
      <c r="CP351" s="33" t="str">
        <f>IF(CO351&gt;='PAINEL E TARGET'!$T$11,'PAINEL E TARGET'!$S$11,
IF(CO351&gt;='PAINEL E TARGET'!$T$12,'PAINEL E TARGET'!$S$12,
IF(CO351&gt;='PAINEL E TARGET'!$T$13,'PAINEL E TARGET'!$S$13,
IF(CO351&gt;='PAINEL E TARGET'!$T$14,'PAINEL E TARGET'!$S$14,
IF(CO351&gt;='PAINEL E TARGET'!$T$15,'PAINEL E TARGET'!$S$15,
IF(CO351&gt;='PAINEL E TARGET'!$T$16,'PAINEL E TARGET'!$S$16,
IF(CO351&gt;='PAINEL E TARGET'!$T$17,'PAINEL E TARGET'!$S$17,
IF(CO351&gt;='PAINEL E TARGET'!$T$18,'PAINEL E TARGET'!$S$18,'PAINEL E TARGET'!$S$19))))))))</f>
        <v>1. Fx de 90% a 99,9%</v>
      </c>
      <c r="CQ351" s="17">
        <f>IFERROR(VLOOKUP($BW351,'PAINEL E TARGET'!$G$1:$Q$99,5,0),0)</f>
        <v>0.25</v>
      </c>
      <c r="CR351" s="17">
        <f>VLOOKUP(CP351,'PAINEL E TARGET'!$S$10:$U$19,3,0)</f>
        <v>0.5</v>
      </c>
      <c r="CS351" s="16">
        <f t="shared" si="209"/>
        <v>375</v>
      </c>
      <c r="CT351" s="17">
        <f t="shared" si="195"/>
        <v>1.002</v>
      </c>
      <c r="CU351" s="33" t="str">
        <f>IF(CT351&gt;='PAINEL E TARGET'!$T$11,'PAINEL E TARGET'!$S$11,
IF(CT351&gt;='PAINEL E TARGET'!$T$12,'PAINEL E TARGET'!$S$12,
IF(CT351&gt;='PAINEL E TARGET'!$T$13,'PAINEL E TARGET'!$S$13,
IF(CT351&gt;='PAINEL E TARGET'!$T$14,'PAINEL E TARGET'!$S$14,
IF(CT351&gt;='PAINEL E TARGET'!$T$15,'PAINEL E TARGET'!$S$15,
IF(CT351&gt;='PAINEL E TARGET'!$T$16,'PAINEL E TARGET'!$S$16,
IF(CT351&gt;='PAINEL E TARGET'!$T$17,'PAINEL E TARGET'!$S$17,
IF(CT351&gt;='PAINEL E TARGET'!$T$18,'PAINEL E TARGET'!$S$18,'PAINEL E TARGET'!$S$19))))))))</f>
        <v>2. Fx de 100% a 104,9%</v>
      </c>
      <c r="CV351" s="17">
        <f>IFERROR(VLOOKUP($BW351,'PAINEL E TARGET'!$G$1:$Q$99,6,0),0)</f>
        <v>0.2</v>
      </c>
      <c r="CW351" s="17">
        <f>VLOOKUP(CU351,'PAINEL E TARGET'!$S$10:$U$19,3,0)</f>
        <v>1</v>
      </c>
      <c r="CX351" s="16">
        <f t="shared" si="210"/>
        <v>600</v>
      </c>
      <c r="CY351" s="17">
        <f t="shared" si="196"/>
        <v>0.84099999999999997</v>
      </c>
      <c r="CZ351" s="33" t="str">
        <f>IF(CY351&gt;='PAINEL E TARGET'!$T$11,'PAINEL E TARGET'!$S$11,
IF(CY351&gt;='PAINEL E TARGET'!$T$12,'PAINEL E TARGET'!$S$12,
IF(CY351&gt;='PAINEL E TARGET'!$T$13,'PAINEL E TARGET'!$S$13,
IF(CY351&gt;='PAINEL E TARGET'!$T$14,'PAINEL E TARGET'!$S$14,
IF(CY351&gt;='PAINEL E TARGET'!$T$15,'PAINEL E TARGET'!$S$15,
IF(CY351&gt;='PAINEL E TARGET'!$T$16,'PAINEL E TARGET'!$S$16,
IF(CY351&gt;='PAINEL E TARGET'!$T$17,'PAINEL E TARGET'!$S$17,
IF(CY351&gt;='PAINEL E TARGET'!$T$18,'PAINEL E TARGET'!$S$18,'PAINEL E TARGET'!$S$19))))))))</f>
        <v>Não elegível</v>
      </c>
      <c r="DA351" s="17">
        <f>IFERROR(VLOOKUP($BW351,'PAINEL E TARGET'!$G$1:$Q$99,7,0),0)</f>
        <v>0.15</v>
      </c>
      <c r="DB351" s="17">
        <f>VLOOKUP(CZ351,'PAINEL E TARGET'!$S$10:$U$19,3,0)</f>
        <v>0</v>
      </c>
      <c r="DC351" s="16">
        <f t="shared" si="211"/>
        <v>0</v>
      </c>
      <c r="DD351" s="17">
        <f t="shared" si="197"/>
        <v>1.2310000000000001</v>
      </c>
      <c r="DE351" s="33" t="str">
        <f>IF(DD351&gt;='PAINEL E TARGET'!$T$11,'PAINEL E TARGET'!$S$11,
IF(DD351&gt;='PAINEL E TARGET'!$T$12,'PAINEL E TARGET'!$S$12,
IF(DD351&gt;='PAINEL E TARGET'!$T$13,'PAINEL E TARGET'!$S$13,
IF(DD351&gt;='PAINEL E TARGET'!$T$14,'PAINEL E TARGET'!$S$14,
IF(DD351&gt;='PAINEL E TARGET'!$T$15,'PAINEL E TARGET'!$S$15,
IF(DD351&gt;='PAINEL E TARGET'!$T$16,'PAINEL E TARGET'!$S$16,
IF(DD351&gt;='PAINEL E TARGET'!$T$17,'PAINEL E TARGET'!$S$17,
IF(DD351&gt;='PAINEL E TARGET'!$T$18,'PAINEL E TARGET'!$S$18,'PAINEL E TARGET'!$S$19))))))))</f>
        <v>6. Fx de 120% a 124,9%</v>
      </c>
      <c r="DF351" s="17">
        <f>IFERROR(VLOOKUP($BW351,'PAINEL E TARGET'!$G$1:$Q$99,8,0),0)</f>
        <v>0.1</v>
      </c>
      <c r="DG351" s="17">
        <f>VLOOKUP(DE351,'PAINEL E TARGET'!$S$10:$U$19,3,0)</f>
        <v>1.4</v>
      </c>
      <c r="DH351" s="16">
        <f t="shared" si="212"/>
        <v>419.99999999999994</v>
      </c>
      <c r="DI351" s="17">
        <f t="shared" si="198"/>
        <v>0.59199999999999997</v>
      </c>
      <c r="DJ351" s="33" t="str">
        <f>IF(DI351&gt;='PAINEL E TARGET'!$T$11,'PAINEL E TARGET'!$S$11,
IF(DI351&gt;='PAINEL E TARGET'!$T$12,'PAINEL E TARGET'!$S$12,
IF(DI351&gt;='PAINEL E TARGET'!$T$13,'PAINEL E TARGET'!$S$13,
IF(DI351&gt;='PAINEL E TARGET'!$T$14,'PAINEL E TARGET'!$S$14,
IF(DI351&gt;='PAINEL E TARGET'!$T$15,'PAINEL E TARGET'!$S$15,
IF(DI351&gt;='PAINEL E TARGET'!$T$16,'PAINEL E TARGET'!$S$16,
IF(DI351&gt;='PAINEL E TARGET'!$T$17,'PAINEL E TARGET'!$S$17,
IF(DI351&gt;='PAINEL E TARGET'!$T$18,'PAINEL E TARGET'!$S$18,'PAINEL E TARGET'!$S$19))))))))</f>
        <v>Não elegível</v>
      </c>
      <c r="DK351" s="17">
        <f>IFERROR(VLOOKUP($BW351,'PAINEL E TARGET'!$G$1:$Q$99,9,0),0)</f>
        <v>0.05</v>
      </c>
      <c r="DL351" s="17">
        <f>VLOOKUP(DJ351,'PAINEL E TARGET'!$S$10:$U$19,3,0)</f>
        <v>0</v>
      </c>
      <c r="DM351" s="16">
        <f t="shared" si="213"/>
        <v>0</v>
      </c>
      <c r="DN351" s="17">
        <f t="shared" si="199"/>
        <v>0.996</v>
      </c>
      <c r="DO351" s="33" t="str">
        <f>IF(DN351&gt;='PAINEL E TARGET'!$T$11,'PAINEL E TARGET'!$S$11,
IF(DN351&gt;='PAINEL E TARGET'!$T$12,'PAINEL E TARGET'!$S$12,
IF(DN351&gt;='PAINEL E TARGET'!$T$13,'PAINEL E TARGET'!$S$13,
IF(DN351&gt;='PAINEL E TARGET'!$T$14,'PAINEL E TARGET'!$S$14,
IF(DN351&gt;='PAINEL E TARGET'!$T$15,'PAINEL E TARGET'!$S$15,
IF(DN351&gt;='PAINEL E TARGET'!$T$16,'PAINEL E TARGET'!$S$16,
IF(DN351&gt;='PAINEL E TARGET'!$T$17,'PAINEL E TARGET'!$S$17,
IF(DN351&gt;='PAINEL E TARGET'!$T$18,'PAINEL E TARGET'!$S$18,'PAINEL E TARGET'!$S$19))))))))</f>
        <v>1. Fx de 90% a 99,9%</v>
      </c>
      <c r="DP351" s="17">
        <f>IFERROR(VLOOKUP($BW351,'PAINEL E TARGET'!$G$1:$Q$99,10,0),0)</f>
        <v>0</v>
      </c>
      <c r="DQ351" s="17">
        <f>VLOOKUP(DO351,'PAINEL E TARGET'!$S$10:$U$19,3,0)</f>
        <v>0.5</v>
      </c>
      <c r="DR351" s="16">
        <f t="shared" si="214"/>
        <v>0</v>
      </c>
      <c r="DS351" s="17">
        <f t="shared" si="200"/>
        <v>0.82499999999999996</v>
      </c>
      <c r="DT351" s="16">
        <f>IF(DS351&gt;=1,VLOOKUP(BO351,'PAINEL E TARGET'!$S$1:$W$8,5,0),0)</f>
        <v>0</v>
      </c>
      <c r="DU351" s="16">
        <f t="shared" si="215"/>
        <v>1770</v>
      </c>
    </row>
    <row r="352" spans="2:125" s="32" customFormat="1" x14ac:dyDescent="0.2">
      <c r="B352" s="44">
        <v>43541</v>
      </c>
      <c r="C352" s="65">
        <v>1158</v>
      </c>
      <c r="D352" s="66" t="s">
        <v>356</v>
      </c>
      <c r="E352" s="65">
        <v>212</v>
      </c>
      <c r="F352" s="65" t="s">
        <v>1017</v>
      </c>
      <c r="G352" s="67">
        <v>1929502.914383542</v>
      </c>
      <c r="H352" s="67">
        <v>1086203.8720321311</v>
      </c>
      <c r="I352" s="67">
        <v>760291.54</v>
      </c>
      <c r="J352" s="68">
        <v>0.69995289059097532</v>
      </c>
      <c r="K352" s="67">
        <v>151393.74494792311</v>
      </c>
      <c r="L352" s="67">
        <v>823869.0171043853</v>
      </c>
      <c r="M352" s="67">
        <v>130316.47</v>
      </c>
      <c r="N352" s="67">
        <v>602747.34000000008</v>
      </c>
      <c r="O352" s="67">
        <v>1736306.3267608811</v>
      </c>
      <c r="P352" s="67" t="s">
        <v>1082</v>
      </c>
      <c r="Q352" s="67" t="s">
        <v>1082</v>
      </c>
      <c r="R352" s="67">
        <v>0</v>
      </c>
      <c r="S352" s="67">
        <v>0</v>
      </c>
      <c r="T352" s="68">
        <v>0.10568857338825742</v>
      </c>
      <c r="U352" s="68">
        <v>0.10582217938162847</v>
      </c>
      <c r="V352" s="68">
        <v>1.0012641479498472</v>
      </c>
      <c r="W352" s="67">
        <v>103074.13</v>
      </c>
      <c r="X352" s="67">
        <v>77574.41</v>
      </c>
      <c r="Y352" s="68">
        <v>0.7526079531304315</v>
      </c>
      <c r="Z352" s="68">
        <v>0.14282928193307645</v>
      </c>
      <c r="AA352" s="68">
        <v>0.12433628390412564</v>
      </c>
      <c r="AB352" s="68">
        <v>0.87052376250399532</v>
      </c>
      <c r="AC352" s="67">
        <v>139296.07999999999</v>
      </c>
      <c r="AD352" s="67">
        <v>91146.430000000008</v>
      </c>
      <c r="AE352" s="68">
        <v>0.65433592962558618</v>
      </c>
      <c r="AF352" s="43">
        <v>80</v>
      </c>
      <c r="AG352" s="43">
        <v>73</v>
      </c>
      <c r="AH352" s="43">
        <v>20</v>
      </c>
      <c r="AI352" s="43">
        <v>5</v>
      </c>
      <c r="AJ352" s="67">
        <v>43494</v>
      </c>
      <c r="AK352" s="67">
        <v>39226.5</v>
      </c>
      <c r="AL352" s="68">
        <v>0.90188301834735829</v>
      </c>
      <c r="AM352" s="67">
        <v>18237.300000000003</v>
      </c>
      <c r="AN352" s="67">
        <v>9521.9199999999983</v>
      </c>
      <c r="AO352" s="68">
        <v>0.52211237409046274</v>
      </c>
      <c r="AP352" s="67">
        <v>7689.7000000000007</v>
      </c>
      <c r="AQ352" s="67">
        <v>4251.8499999999995</v>
      </c>
      <c r="AR352" s="68">
        <v>0.55292794257253197</v>
      </c>
      <c r="AS352" s="67">
        <v>33653.129999999997</v>
      </c>
      <c r="AT352" s="67">
        <v>24574.140000000003</v>
      </c>
      <c r="AU352" s="68">
        <v>0.7302185561937331</v>
      </c>
      <c r="AV352" s="43">
        <v>2047.43</v>
      </c>
      <c r="AW352" s="43">
        <v>1124.75</v>
      </c>
      <c r="AX352" s="69">
        <v>0.54934723043034439</v>
      </c>
      <c r="AY352" s="43">
        <v>151393.74494792311</v>
      </c>
      <c r="AZ352" s="43">
        <v>130316.47</v>
      </c>
      <c r="BA352" s="43">
        <v>34851.224163364255</v>
      </c>
      <c r="BB352" s="43">
        <v>25101.969999999998</v>
      </c>
      <c r="BC352" s="43">
        <v>269433.08624847181</v>
      </c>
      <c r="BD352" s="43">
        <v>62090.8721292017</v>
      </c>
      <c r="BE352" s="43">
        <v>184379.76999999996</v>
      </c>
      <c r="BF352" s="43">
        <v>249174.04</v>
      </c>
      <c r="BG352" s="43">
        <v>3650.4800000000005</v>
      </c>
      <c r="BH352" s="43">
        <v>30</v>
      </c>
      <c r="BI352" s="44">
        <v>43173</v>
      </c>
      <c r="BJ352" s="44">
        <v>43541</v>
      </c>
      <c r="BK352" s="44">
        <v>43172</v>
      </c>
      <c r="BL352" s="43">
        <f t="shared" si="201"/>
        <v>760291.54</v>
      </c>
      <c r="BM352" s="43">
        <f t="shared" si="202"/>
        <v>733063.81</v>
      </c>
      <c r="BO352" s="16" t="str">
        <f>IFERROR(VLOOKUP($C352,'PORTE LOJA'!A:B,2,0),"PORTE 1")</f>
        <v>PORTE 3</v>
      </c>
      <c r="BP352" s="16">
        <f>VLOOKUP(BO352,'PAINEL E TARGET'!$S$1:$W$8,3,0)</f>
        <v>2400</v>
      </c>
      <c r="BQ352" s="16">
        <f t="shared" si="180"/>
        <v>1</v>
      </c>
      <c r="BR352" s="16">
        <f t="shared" si="181"/>
        <v>1</v>
      </c>
      <c r="BS352" s="16">
        <f t="shared" si="182"/>
        <v>1</v>
      </c>
      <c r="BT352" s="16">
        <f t="shared" si="183"/>
        <v>1</v>
      </c>
      <c r="BU352" s="16">
        <f t="shared" si="184"/>
        <v>1</v>
      </c>
      <c r="BV352" s="16">
        <f t="shared" si="185"/>
        <v>1</v>
      </c>
      <c r="BW352" s="17" t="str">
        <f t="shared" si="203"/>
        <v>111111</v>
      </c>
      <c r="BY352" s="17">
        <f t="shared" si="186"/>
        <v>0.7</v>
      </c>
      <c r="BZ352" s="17">
        <f t="shared" si="187"/>
        <v>0.752</v>
      </c>
      <c r="CA352" s="17" t="str">
        <f t="shared" si="204"/>
        <v>Sem Retira</v>
      </c>
      <c r="CB352" s="17">
        <f t="shared" si="205"/>
        <v>0.752</v>
      </c>
      <c r="CC352" s="33" t="str">
        <f>IF(CB352&gt;='PAINEL E TARGET'!$T$11,'PAINEL E TARGET'!$S$11,
IF(CB352&gt;='PAINEL E TARGET'!$T$12,'PAINEL E TARGET'!$S$12,
IF(CB352&gt;='PAINEL E TARGET'!$T$13,'PAINEL E TARGET'!$S$13,
IF(CB352&gt;='PAINEL E TARGET'!$T$14,'PAINEL E TARGET'!$S$14,
IF(CB352&gt;='PAINEL E TARGET'!$T$15,'PAINEL E TARGET'!$S$15,
IF(CB352&gt;='PAINEL E TARGET'!$T$16,'PAINEL E TARGET'!$S$16,
IF(CB352&gt;='PAINEL E TARGET'!$T$17,'PAINEL E TARGET'!$S$17,
IF(CB352&gt;='PAINEL E TARGET'!$T$18,'PAINEL E TARGET'!$S$18,'PAINEL E TARGET'!$S$19))))))))</f>
        <v>Não elegível</v>
      </c>
      <c r="CD352" s="17">
        <f>IFERROR(VLOOKUP($BW352,'PAINEL E TARGET'!$G$1:$Q$99,4,0),0)</f>
        <v>0.25</v>
      </c>
      <c r="CE352" s="17">
        <f>VLOOKUP(CC352,'PAINEL E TARGET'!$S$10:$U$19,3,0)</f>
        <v>0</v>
      </c>
      <c r="CF352" s="16">
        <f t="shared" si="206"/>
        <v>0</v>
      </c>
      <c r="CG352" s="17">
        <f t="shared" si="188"/>
        <v>0.90200000000000002</v>
      </c>
      <c r="CH352" s="17">
        <f t="shared" si="189"/>
        <v>0.52200000000000002</v>
      </c>
      <c r="CI352" s="17">
        <f t="shared" si="190"/>
        <v>0.55300000000000005</v>
      </c>
      <c r="CJ352" s="17">
        <f t="shared" si="191"/>
        <v>0.73</v>
      </c>
      <c r="CK352" s="17">
        <f t="shared" si="192"/>
        <v>0.54900000000000004</v>
      </c>
      <c r="CL352" s="17">
        <f t="shared" si="193"/>
        <v>0.753</v>
      </c>
      <c r="CM352" s="16">
        <f t="shared" si="194"/>
        <v>2</v>
      </c>
      <c r="CN352" s="17" t="str">
        <f t="shared" si="207"/>
        <v>não ok</v>
      </c>
      <c r="CO352" s="17">
        <f t="shared" si="208"/>
        <v>0</v>
      </c>
      <c r="CP352" s="33" t="str">
        <f>IF(CO352&gt;='PAINEL E TARGET'!$T$11,'PAINEL E TARGET'!$S$11,
IF(CO352&gt;='PAINEL E TARGET'!$T$12,'PAINEL E TARGET'!$S$12,
IF(CO352&gt;='PAINEL E TARGET'!$T$13,'PAINEL E TARGET'!$S$13,
IF(CO352&gt;='PAINEL E TARGET'!$T$14,'PAINEL E TARGET'!$S$14,
IF(CO352&gt;='PAINEL E TARGET'!$T$15,'PAINEL E TARGET'!$S$15,
IF(CO352&gt;='PAINEL E TARGET'!$T$16,'PAINEL E TARGET'!$S$16,
IF(CO352&gt;='PAINEL E TARGET'!$T$17,'PAINEL E TARGET'!$S$17,
IF(CO352&gt;='PAINEL E TARGET'!$T$18,'PAINEL E TARGET'!$S$18,'PAINEL E TARGET'!$S$19))))))))</f>
        <v>Não elegível</v>
      </c>
      <c r="CQ352" s="17">
        <f>IFERROR(VLOOKUP($BW352,'PAINEL E TARGET'!$G$1:$Q$99,5,0),0)</f>
        <v>0.25</v>
      </c>
      <c r="CR352" s="17">
        <f>VLOOKUP(CP352,'PAINEL E TARGET'!$S$10:$U$19,3,0)</f>
        <v>0</v>
      </c>
      <c r="CS352" s="16">
        <f t="shared" si="209"/>
        <v>0</v>
      </c>
      <c r="CT352" s="17">
        <f t="shared" si="195"/>
        <v>0.65400000000000003</v>
      </c>
      <c r="CU352" s="33" t="str">
        <f>IF(CT352&gt;='PAINEL E TARGET'!$T$11,'PAINEL E TARGET'!$S$11,
IF(CT352&gt;='PAINEL E TARGET'!$T$12,'PAINEL E TARGET'!$S$12,
IF(CT352&gt;='PAINEL E TARGET'!$T$13,'PAINEL E TARGET'!$S$13,
IF(CT352&gt;='PAINEL E TARGET'!$T$14,'PAINEL E TARGET'!$S$14,
IF(CT352&gt;='PAINEL E TARGET'!$T$15,'PAINEL E TARGET'!$S$15,
IF(CT352&gt;='PAINEL E TARGET'!$T$16,'PAINEL E TARGET'!$S$16,
IF(CT352&gt;='PAINEL E TARGET'!$T$17,'PAINEL E TARGET'!$S$17,
IF(CT352&gt;='PAINEL E TARGET'!$T$18,'PAINEL E TARGET'!$S$18,'PAINEL E TARGET'!$S$19))))))))</f>
        <v>Não elegível</v>
      </c>
      <c r="CV352" s="17">
        <f>IFERROR(VLOOKUP($BW352,'PAINEL E TARGET'!$G$1:$Q$99,6,0),0)</f>
        <v>0.2</v>
      </c>
      <c r="CW352" s="17">
        <f>VLOOKUP(CU352,'PAINEL E TARGET'!$S$10:$U$19,3,0)</f>
        <v>0</v>
      </c>
      <c r="CX352" s="16">
        <f t="shared" si="210"/>
        <v>0</v>
      </c>
      <c r="CY352" s="17">
        <f t="shared" si="196"/>
        <v>0.86099999999999999</v>
      </c>
      <c r="CZ352" s="33" t="str">
        <f>IF(CY352&gt;='PAINEL E TARGET'!$T$11,'PAINEL E TARGET'!$S$11,
IF(CY352&gt;='PAINEL E TARGET'!$T$12,'PAINEL E TARGET'!$S$12,
IF(CY352&gt;='PAINEL E TARGET'!$T$13,'PAINEL E TARGET'!$S$13,
IF(CY352&gt;='PAINEL E TARGET'!$T$14,'PAINEL E TARGET'!$S$14,
IF(CY352&gt;='PAINEL E TARGET'!$T$15,'PAINEL E TARGET'!$S$15,
IF(CY352&gt;='PAINEL E TARGET'!$T$16,'PAINEL E TARGET'!$S$16,
IF(CY352&gt;='PAINEL E TARGET'!$T$17,'PAINEL E TARGET'!$S$17,
IF(CY352&gt;='PAINEL E TARGET'!$T$18,'PAINEL E TARGET'!$S$18,'PAINEL E TARGET'!$S$19))))))))</f>
        <v>Não elegível</v>
      </c>
      <c r="DA352" s="17">
        <f>IFERROR(VLOOKUP($BW352,'PAINEL E TARGET'!$G$1:$Q$99,7,0),0)</f>
        <v>0.15</v>
      </c>
      <c r="DB352" s="17">
        <f>VLOOKUP(CZ352,'PAINEL E TARGET'!$S$10:$U$19,3,0)</f>
        <v>0</v>
      </c>
      <c r="DC352" s="16">
        <f t="shared" si="211"/>
        <v>0</v>
      </c>
      <c r="DD352" s="17">
        <f t="shared" si="197"/>
        <v>0.72</v>
      </c>
      <c r="DE352" s="33" t="str">
        <f>IF(DD352&gt;='PAINEL E TARGET'!$T$11,'PAINEL E TARGET'!$S$11,
IF(DD352&gt;='PAINEL E TARGET'!$T$12,'PAINEL E TARGET'!$S$12,
IF(DD352&gt;='PAINEL E TARGET'!$T$13,'PAINEL E TARGET'!$S$13,
IF(DD352&gt;='PAINEL E TARGET'!$T$14,'PAINEL E TARGET'!$S$14,
IF(DD352&gt;='PAINEL E TARGET'!$T$15,'PAINEL E TARGET'!$S$15,
IF(DD352&gt;='PAINEL E TARGET'!$T$16,'PAINEL E TARGET'!$S$16,
IF(DD352&gt;='PAINEL E TARGET'!$T$17,'PAINEL E TARGET'!$S$17,
IF(DD352&gt;='PAINEL E TARGET'!$T$18,'PAINEL E TARGET'!$S$18,'PAINEL E TARGET'!$S$19))))))))</f>
        <v>Não elegível</v>
      </c>
      <c r="DF352" s="17">
        <f>IFERROR(VLOOKUP($BW352,'PAINEL E TARGET'!$G$1:$Q$99,8,0),0)</f>
        <v>0.1</v>
      </c>
      <c r="DG352" s="17">
        <f>VLOOKUP(DE352,'PAINEL E TARGET'!$S$10:$U$19,3,0)</f>
        <v>0</v>
      </c>
      <c r="DH352" s="16">
        <f t="shared" si="212"/>
        <v>0</v>
      </c>
      <c r="DI352" s="17">
        <f t="shared" si="198"/>
        <v>0.25</v>
      </c>
      <c r="DJ352" s="33" t="str">
        <f>IF(DI352&gt;='PAINEL E TARGET'!$T$11,'PAINEL E TARGET'!$S$11,
IF(DI352&gt;='PAINEL E TARGET'!$T$12,'PAINEL E TARGET'!$S$12,
IF(DI352&gt;='PAINEL E TARGET'!$T$13,'PAINEL E TARGET'!$S$13,
IF(DI352&gt;='PAINEL E TARGET'!$T$14,'PAINEL E TARGET'!$S$14,
IF(DI352&gt;='PAINEL E TARGET'!$T$15,'PAINEL E TARGET'!$S$15,
IF(DI352&gt;='PAINEL E TARGET'!$T$16,'PAINEL E TARGET'!$S$16,
IF(DI352&gt;='PAINEL E TARGET'!$T$17,'PAINEL E TARGET'!$S$17,
IF(DI352&gt;='PAINEL E TARGET'!$T$18,'PAINEL E TARGET'!$S$18,'PAINEL E TARGET'!$S$19))))))))</f>
        <v>Não elegível</v>
      </c>
      <c r="DK352" s="17">
        <f>IFERROR(VLOOKUP($BW352,'PAINEL E TARGET'!$G$1:$Q$99,9,0),0)</f>
        <v>0.05</v>
      </c>
      <c r="DL352" s="17">
        <f>VLOOKUP(DJ352,'PAINEL E TARGET'!$S$10:$U$19,3,0)</f>
        <v>0</v>
      </c>
      <c r="DM352" s="16">
        <f t="shared" si="213"/>
        <v>0</v>
      </c>
      <c r="DN352" s="17">
        <f t="shared" si="199"/>
        <v>0.54900000000000004</v>
      </c>
      <c r="DO352" s="33" t="str">
        <f>IF(DN352&gt;='PAINEL E TARGET'!$T$11,'PAINEL E TARGET'!$S$11,
IF(DN352&gt;='PAINEL E TARGET'!$T$12,'PAINEL E TARGET'!$S$12,
IF(DN352&gt;='PAINEL E TARGET'!$T$13,'PAINEL E TARGET'!$S$13,
IF(DN352&gt;='PAINEL E TARGET'!$T$14,'PAINEL E TARGET'!$S$14,
IF(DN352&gt;='PAINEL E TARGET'!$T$15,'PAINEL E TARGET'!$S$15,
IF(DN352&gt;='PAINEL E TARGET'!$T$16,'PAINEL E TARGET'!$S$16,
IF(DN352&gt;='PAINEL E TARGET'!$T$17,'PAINEL E TARGET'!$S$17,
IF(DN352&gt;='PAINEL E TARGET'!$T$18,'PAINEL E TARGET'!$S$18,'PAINEL E TARGET'!$S$19))))))))</f>
        <v>Não elegível</v>
      </c>
      <c r="DP352" s="17">
        <f>IFERROR(VLOOKUP($BW352,'PAINEL E TARGET'!$G$1:$Q$99,10,0),0)</f>
        <v>0</v>
      </c>
      <c r="DQ352" s="17">
        <f>VLOOKUP(DO352,'PAINEL E TARGET'!$S$10:$U$19,3,0)</f>
        <v>0</v>
      </c>
      <c r="DR352" s="16">
        <f t="shared" si="214"/>
        <v>0</v>
      </c>
      <c r="DS352" s="17">
        <f t="shared" si="200"/>
        <v>0.91300000000000003</v>
      </c>
      <c r="DT352" s="16">
        <f>IF(DS352&gt;=1,VLOOKUP(BO352,'PAINEL E TARGET'!$S$1:$W$8,5,0),0)</f>
        <v>0</v>
      </c>
      <c r="DU352" s="16">
        <f t="shared" si="215"/>
        <v>0</v>
      </c>
    </row>
    <row r="353" spans="2:125" s="32" customFormat="1" x14ac:dyDescent="0.2">
      <c r="B353" s="44">
        <v>43541</v>
      </c>
      <c r="C353" s="65">
        <v>1159</v>
      </c>
      <c r="D353" s="66" t="s">
        <v>357</v>
      </c>
      <c r="E353" s="65">
        <v>411</v>
      </c>
      <c r="F353" s="65" t="s">
        <v>1020</v>
      </c>
      <c r="G353" s="67">
        <v>4280805.4175918419</v>
      </c>
      <c r="H353" s="67">
        <v>2501986.6351953228</v>
      </c>
      <c r="I353" s="67">
        <v>2295128.7000000002</v>
      </c>
      <c r="J353" s="68">
        <v>0.91732252591382291</v>
      </c>
      <c r="K353" s="67">
        <v>450723.59485280461</v>
      </c>
      <c r="L353" s="67">
        <v>1947838.0592451908</v>
      </c>
      <c r="M353" s="67">
        <v>425886.18</v>
      </c>
      <c r="N353" s="67">
        <v>1825545.0000000002</v>
      </c>
      <c r="O353" s="67">
        <v>4103745.1375902877</v>
      </c>
      <c r="P353" s="67" t="s">
        <v>1082</v>
      </c>
      <c r="Q353" s="67" t="s">
        <v>1082</v>
      </c>
      <c r="R353" s="67">
        <v>0</v>
      </c>
      <c r="S353" s="67">
        <v>0</v>
      </c>
      <c r="T353" s="68">
        <v>9.6630107299518556E-2</v>
      </c>
      <c r="U353" s="68">
        <v>7.8543546687489682E-2</v>
      </c>
      <c r="V353" s="68">
        <v>0.81282685989401782</v>
      </c>
      <c r="W353" s="67">
        <v>231773.27</v>
      </c>
      <c r="X353" s="67">
        <v>176835.38999999996</v>
      </c>
      <c r="Y353" s="68">
        <v>0.76296714457193426</v>
      </c>
      <c r="Z353" s="68">
        <v>0.17849249748012044</v>
      </c>
      <c r="AA353" s="68">
        <v>0.17954405783791269</v>
      </c>
      <c r="AB353" s="68">
        <v>1.0058913420599618</v>
      </c>
      <c r="AC353" s="67">
        <v>428125.25999999995</v>
      </c>
      <c r="AD353" s="67">
        <v>404231.08999999997</v>
      </c>
      <c r="AE353" s="68">
        <v>0.94418883389408048</v>
      </c>
      <c r="AF353" s="43">
        <v>80</v>
      </c>
      <c r="AG353" s="43">
        <v>63</v>
      </c>
      <c r="AH353" s="43">
        <v>90</v>
      </c>
      <c r="AI353" s="43">
        <v>57</v>
      </c>
      <c r="AJ353" s="67">
        <v>103693.50999999998</v>
      </c>
      <c r="AK353" s="67">
        <v>84714</v>
      </c>
      <c r="AL353" s="68">
        <v>0.81696530477172602</v>
      </c>
      <c r="AM353" s="67">
        <v>21864.25</v>
      </c>
      <c r="AN353" s="67">
        <v>13405.339999999998</v>
      </c>
      <c r="AO353" s="68">
        <v>0.61311684599288785</v>
      </c>
      <c r="AP353" s="67">
        <v>15332.69</v>
      </c>
      <c r="AQ353" s="67">
        <v>4907.82</v>
      </c>
      <c r="AR353" s="68">
        <v>0.32008864719758889</v>
      </c>
      <c r="AS353" s="67">
        <v>90882.82</v>
      </c>
      <c r="AT353" s="67">
        <v>73808.23</v>
      </c>
      <c r="AU353" s="68">
        <v>0.81212521794548176</v>
      </c>
      <c r="AV353" s="43">
        <v>5160.2099999999991</v>
      </c>
      <c r="AW353" s="43">
        <v>4219.16</v>
      </c>
      <c r="AX353" s="69">
        <v>0.81763339088913056</v>
      </c>
      <c r="AY353" s="43">
        <v>450723.59485280461</v>
      </c>
      <c r="AZ353" s="43">
        <v>425886.18000000005</v>
      </c>
      <c r="BA353" s="43">
        <v>90001.349705455446</v>
      </c>
      <c r="BB353" s="43">
        <v>133725.10999999999</v>
      </c>
      <c r="BC353" s="43">
        <v>770942.90024473821</v>
      </c>
      <c r="BD353" s="43">
        <v>154032.36297213109</v>
      </c>
      <c r="BE353" s="43">
        <v>398833.28999999992</v>
      </c>
      <c r="BF353" s="43">
        <v>736714.35999999987</v>
      </c>
      <c r="BG353" s="43">
        <v>8840.2100000000009</v>
      </c>
      <c r="BH353" s="43">
        <v>152</v>
      </c>
      <c r="BI353" s="44">
        <v>43173</v>
      </c>
      <c r="BJ353" s="44">
        <v>43541</v>
      </c>
      <c r="BK353" s="44">
        <v>43172</v>
      </c>
      <c r="BL353" s="43">
        <f t="shared" si="201"/>
        <v>2295128.7000000002</v>
      </c>
      <c r="BM353" s="43">
        <f t="shared" si="202"/>
        <v>2251431.1800000002</v>
      </c>
      <c r="BO353" s="16" t="str">
        <f>IFERROR(VLOOKUP($C353,'PORTE LOJA'!A:B,2,0),"PORTE 1")</f>
        <v>PORTE 5</v>
      </c>
      <c r="BP353" s="16">
        <f>VLOOKUP(BO353,'PAINEL E TARGET'!$S$1:$W$8,3,0)</f>
        <v>3750</v>
      </c>
      <c r="BQ353" s="16">
        <f t="shared" si="180"/>
        <v>1</v>
      </c>
      <c r="BR353" s="16">
        <f t="shared" si="181"/>
        <v>1</v>
      </c>
      <c r="BS353" s="16">
        <f t="shared" si="182"/>
        <v>1</v>
      </c>
      <c r="BT353" s="16">
        <f t="shared" si="183"/>
        <v>1</v>
      </c>
      <c r="BU353" s="16">
        <f t="shared" si="184"/>
        <v>1</v>
      </c>
      <c r="BV353" s="16">
        <f t="shared" si="185"/>
        <v>1</v>
      </c>
      <c r="BW353" s="17" t="str">
        <f t="shared" si="203"/>
        <v>111111</v>
      </c>
      <c r="BY353" s="17">
        <f t="shared" si="186"/>
        <v>0.91700000000000004</v>
      </c>
      <c r="BZ353" s="17">
        <f t="shared" si="187"/>
        <v>0.93899999999999995</v>
      </c>
      <c r="CA353" s="17" t="str">
        <f t="shared" si="204"/>
        <v>Sem Retira</v>
      </c>
      <c r="CB353" s="17">
        <f t="shared" si="205"/>
        <v>0.93899999999999995</v>
      </c>
      <c r="CC353" s="33" t="str">
        <f>IF(CB353&gt;='PAINEL E TARGET'!$T$11,'PAINEL E TARGET'!$S$11,
IF(CB353&gt;='PAINEL E TARGET'!$T$12,'PAINEL E TARGET'!$S$12,
IF(CB353&gt;='PAINEL E TARGET'!$T$13,'PAINEL E TARGET'!$S$13,
IF(CB353&gt;='PAINEL E TARGET'!$T$14,'PAINEL E TARGET'!$S$14,
IF(CB353&gt;='PAINEL E TARGET'!$T$15,'PAINEL E TARGET'!$S$15,
IF(CB353&gt;='PAINEL E TARGET'!$T$16,'PAINEL E TARGET'!$S$16,
IF(CB353&gt;='PAINEL E TARGET'!$T$17,'PAINEL E TARGET'!$S$17,
IF(CB353&gt;='PAINEL E TARGET'!$T$18,'PAINEL E TARGET'!$S$18,'PAINEL E TARGET'!$S$19))))))))</f>
        <v>1. Fx de 90% a 99,9%</v>
      </c>
      <c r="CD353" s="17">
        <f>IFERROR(VLOOKUP($BW353,'PAINEL E TARGET'!$G$1:$Q$99,4,0),0)</f>
        <v>0.25</v>
      </c>
      <c r="CE353" s="17">
        <f>VLOOKUP(CC353,'PAINEL E TARGET'!$S$10:$U$19,3,0)</f>
        <v>0.5</v>
      </c>
      <c r="CF353" s="16">
        <f t="shared" si="206"/>
        <v>468.75</v>
      </c>
      <c r="CG353" s="17">
        <f t="shared" si="188"/>
        <v>0.81699999999999995</v>
      </c>
      <c r="CH353" s="17">
        <f t="shared" si="189"/>
        <v>0.61299999999999999</v>
      </c>
      <c r="CI353" s="17">
        <f t="shared" si="190"/>
        <v>0.32</v>
      </c>
      <c r="CJ353" s="17">
        <f t="shared" si="191"/>
        <v>0.81200000000000006</v>
      </c>
      <c r="CK353" s="17">
        <f t="shared" si="192"/>
        <v>0.81799999999999995</v>
      </c>
      <c r="CL353" s="17">
        <f t="shared" si="193"/>
        <v>0.76300000000000001</v>
      </c>
      <c r="CM353" s="16">
        <f t="shared" si="194"/>
        <v>3</v>
      </c>
      <c r="CN353" s="17" t="str">
        <f t="shared" si="207"/>
        <v>não ok</v>
      </c>
      <c r="CO353" s="17">
        <f t="shared" si="208"/>
        <v>0</v>
      </c>
      <c r="CP353" s="33" t="str">
        <f>IF(CO353&gt;='PAINEL E TARGET'!$T$11,'PAINEL E TARGET'!$S$11,
IF(CO353&gt;='PAINEL E TARGET'!$T$12,'PAINEL E TARGET'!$S$12,
IF(CO353&gt;='PAINEL E TARGET'!$T$13,'PAINEL E TARGET'!$S$13,
IF(CO353&gt;='PAINEL E TARGET'!$T$14,'PAINEL E TARGET'!$S$14,
IF(CO353&gt;='PAINEL E TARGET'!$T$15,'PAINEL E TARGET'!$S$15,
IF(CO353&gt;='PAINEL E TARGET'!$T$16,'PAINEL E TARGET'!$S$16,
IF(CO353&gt;='PAINEL E TARGET'!$T$17,'PAINEL E TARGET'!$S$17,
IF(CO353&gt;='PAINEL E TARGET'!$T$18,'PAINEL E TARGET'!$S$18,'PAINEL E TARGET'!$S$19))))))))</f>
        <v>Não elegível</v>
      </c>
      <c r="CQ353" s="17">
        <f>IFERROR(VLOOKUP($BW353,'PAINEL E TARGET'!$G$1:$Q$99,5,0),0)</f>
        <v>0.25</v>
      </c>
      <c r="CR353" s="17">
        <f>VLOOKUP(CP353,'PAINEL E TARGET'!$S$10:$U$19,3,0)</f>
        <v>0</v>
      </c>
      <c r="CS353" s="16">
        <f t="shared" si="209"/>
        <v>0</v>
      </c>
      <c r="CT353" s="17">
        <f t="shared" si="195"/>
        <v>0.94399999999999995</v>
      </c>
      <c r="CU353" s="33" t="str">
        <f>IF(CT353&gt;='PAINEL E TARGET'!$T$11,'PAINEL E TARGET'!$S$11,
IF(CT353&gt;='PAINEL E TARGET'!$T$12,'PAINEL E TARGET'!$S$12,
IF(CT353&gt;='PAINEL E TARGET'!$T$13,'PAINEL E TARGET'!$S$13,
IF(CT353&gt;='PAINEL E TARGET'!$T$14,'PAINEL E TARGET'!$S$14,
IF(CT353&gt;='PAINEL E TARGET'!$T$15,'PAINEL E TARGET'!$S$15,
IF(CT353&gt;='PAINEL E TARGET'!$T$16,'PAINEL E TARGET'!$S$16,
IF(CT353&gt;='PAINEL E TARGET'!$T$17,'PAINEL E TARGET'!$S$17,
IF(CT353&gt;='PAINEL E TARGET'!$T$18,'PAINEL E TARGET'!$S$18,'PAINEL E TARGET'!$S$19))))))))</f>
        <v>1. Fx de 90% a 99,9%</v>
      </c>
      <c r="CV353" s="17">
        <f>IFERROR(VLOOKUP($BW353,'PAINEL E TARGET'!$G$1:$Q$99,6,0),0)</f>
        <v>0.2</v>
      </c>
      <c r="CW353" s="17">
        <f>VLOOKUP(CU353,'PAINEL E TARGET'!$S$10:$U$19,3,0)</f>
        <v>0.5</v>
      </c>
      <c r="CX353" s="16">
        <f t="shared" si="210"/>
        <v>375</v>
      </c>
      <c r="CY353" s="17">
        <f t="shared" si="196"/>
        <v>0.94499999999999995</v>
      </c>
      <c r="CZ353" s="33" t="str">
        <f>IF(CY353&gt;='PAINEL E TARGET'!$T$11,'PAINEL E TARGET'!$S$11,
IF(CY353&gt;='PAINEL E TARGET'!$T$12,'PAINEL E TARGET'!$S$12,
IF(CY353&gt;='PAINEL E TARGET'!$T$13,'PAINEL E TARGET'!$S$13,
IF(CY353&gt;='PAINEL E TARGET'!$T$14,'PAINEL E TARGET'!$S$14,
IF(CY353&gt;='PAINEL E TARGET'!$T$15,'PAINEL E TARGET'!$S$15,
IF(CY353&gt;='PAINEL E TARGET'!$T$16,'PAINEL E TARGET'!$S$16,
IF(CY353&gt;='PAINEL E TARGET'!$T$17,'PAINEL E TARGET'!$S$17,
IF(CY353&gt;='PAINEL E TARGET'!$T$18,'PAINEL E TARGET'!$S$18,'PAINEL E TARGET'!$S$19))))))))</f>
        <v>1. Fx de 90% a 99,9%</v>
      </c>
      <c r="DA353" s="17">
        <f>IFERROR(VLOOKUP($BW353,'PAINEL E TARGET'!$G$1:$Q$99,7,0),0)</f>
        <v>0.15</v>
      </c>
      <c r="DB353" s="17">
        <f>VLOOKUP(CZ353,'PAINEL E TARGET'!$S$10:$U$19,3,0)</f>
        <v>0.5</v>
      </c>
      <c r="DC353" s="16">
        <f t="shared" si="211"/>
        <v>281.25</v>
      </c>
      <c r="DD353" s="17">
        <f t="shared" si="197"/>
        <v>1.486</v>
      </c>
      <c r="DE353" s="33" t="str">
        <f>IF(DD353&gt;='PAINEL E TARGET'!$T$11,'PAINEL E TARGET'!$S$11,
IF(DD353&gt;='PAINEL E TARGET'!$T$12,'PAINEL E TARGET'!$S$12,
IF(DD353&gt;='PAINEL E TARGET'!$T$13,'PAINEL E TARGET'!$S$13,
IF(DD353&gt;='PAINEL E TARGET'!$T$14,'PAINEL E TARGET'!$S$14,
IF(DD353&gt;='PAINEL E TARGET'!$T$15,'PAINEL E TARGET'!$S$15,
IF(DD353&gt;='PAINEL E TARGET'!$T$16,'PAINEL E TARGET'!$S$16,
IF(DD353&gt;='PAINEL E TARGET'!$T$17,'PAINEL E TARGET'!$S$17,
IF(DD353&gt;='PAINEL E TARGET'!$T$18,'PAINEL E TARGET'!$S$18,'PAINEL E TARGET'!$S$19))))))))</f>
        <v>8. Fx de 130% ou mais</v>
      </c>
      <c r="DF353" s="17">
        <f>IFERROR(VLOOKUP($BW353,'PAINEL E TARGET'!$G$1:$Q$99,8,0),0)</f>
        <v>0.1</v>
      </c>
      <c r="DG353" s="17">
        <f>VLOOKUP(DE353,'PAINEL E TARGET'!$S$10:$U$19,3,0)</f>
        <v>1.6</v>
      </c>
      <c r="DH353" s="16">
        <f t="shared" si="212"/>
        <v>600.00000000000011</v>
      </c>
      <c r="DI353" s="17">
        <f t="shared" si="198"/>
        <v>0.63300000000000001</v>
      </c>
      <c r="DJ353" s="33" t="str">
        <f>IF(DI353&gt;='PAINEL E TARGET'!$T$11,'PAINEL E TARGET'!$S$11,
IF(DI353&gt;='PAINEL E TARGET'!$T$12,'PAINEL E TARGET'!$S$12,
IF(DI353&gt;='PAINEL E TARGET'!$T$13,'PAINEL E TARGET'!$S$13,
IF(DI353&gt;='PAINEL E TARGET'!$T$14,'PAINEL E TARGET'!$S$14,
IF(DI353&gt;='PAINEL E TARGET'!$T$15,'PAINEL E TARGET'!$S$15,
IF(DI353&gt;='PAINEL E TARGET'!$T$16,'PAINEL E TARGET'!$S$16,
IF(DI353&gt;='PAINEL E TARGET'!$T$17,'PAINEL E TARGET'!$S$17,
IF(DI353&gt;='PAINEL E TARGET'!$T$18,'PAINEL E TARGET'!$S$18,'PAINEL E TARGET'!$S$19))))))))</f>
        <v>Não elegível</v>
      </c>
      <c r="DK353" s="17">
        <f>IFERROR(VLOOKUP($BW353,'PAINEL E TARGET'!$G$1:$Q$99,9,0),0)</f>
        <v>0.05</v>
      </c>
      <c r="DL353" s="17">
        <f>VLOOKUP(DJ353,'PAINEL E TARGET'!$S$10:$U$19,3,0)</f>
        <v>0</v>
      </c>
      <c r="DM353" s="16">
        <f t="shared" si="213"/>
        <v>0</v>
      </c>
      <c r="DN353" s="17">
        <f t="shared" si="199"/>
        <v>0.81799999999999995</v>
      </c>
      <c r="DO353" s="33" t="str">
        <f>IF(DN353&gt;='PAINEL E TARGET'!$T$11,'PAINEL E TARGET'!$S$11,
IF(DN353&gt;='PAINEL E TARGET'!$T$12,'PAINEL E TARGET'!$S$12,
IF(DN353&gt;='PAINEL E TARGET'!$T$13,'PAINEL E TARGET'!$S$13,
IF(DN353&gt;='PAINEL E TARGET'!$T$14,'PAINEL E TARGET'!$S$14,
IF(DN353&gt;='PAINEL E TARGET'!$T$15,'PAINEL E TARGET'!$S$15,
IF(DN353&gt;='PAINEL E TARGET'!$T$16,'PAINEL E TARGET'!$S$16,
IF(DN353&gt;='PAINEL E TARGET'!$T$17,'PAINEL E TARGET'!$S$17,
IF(DN353&gt;='PAINEL E TARGET'!$T$18,'PAINEL E TARGET'!$S$18,'PAINEL E TARGET'!$S$19))))))))</f>
        <v>Não elegível</v>
      </c>
      <c r="DP353" s="17">
        <f>IFERROR(VLOOKUP($BW353,'PAINEL E TARGET'!$G$1:$Q$99,10,0),0)</f>
        <v>0</v>
      </c>
      <c r="DQ353" s="17">
        <f>VLOOKUP(DO353,'PAINEL E TARGET'!$S$10:$U$19,3,0)</f>
        <v>0</v>
      </c>
      <c r="DR353" s="16">
        <f t="shared" si="214"/>
        <v>0</v>
      </c>
      <c r="DS353" s="17">
        <f t="shared" si="200"/>
        <v>0.78800000000000003</v>
      </c>
      <c r="DT353" s="16">
        <f>IF(DS353&gt;=1,VLOOKUP(BO353,'PAINEL E TARGET'!$S$1:$W$8,5,0),0)</f>
        <v>0</v>
      </c>
      <c r="DU353" s="16">
        <f t="shared" si="215"/>
        <v>1725</v>
      </c>
    </row>
    <row r="354" spans="2:125" s="32" customFormat="1" x14ac:dyDescent="0.2">
      <c r="B354" s="44">
        <v>43541</v>
      </c>
      <c r="C354" s="65">
        <v>1160</v>
      </c>
      <c r="D354" s="66" t="s">
        <v>358</v>
      </c>
      <c r="E354" s="65">
        <v>611</v>
      </c>
      <c r="F354" s="65" t="s">
        <v>1019</v>
      </c>
      <c r="G354" s="67">
        <v>3618004.9006122262</v>
      </c>
      <c r="H354" s="67">
        <v>2306074.0161343636</v>
      </c>
      <c r="I354" s="67">
        <v>1741766.9499999997</v>
      </c>
      <c r="J354" s="68">
        <v>0.75529533649561553</v>
      </c>
      <c r="K354" s="67">
        <v>156261.19968709591</v>
      </c>
      <c r="L354" s="67">
        <v>1881057.0807332559</v>
      </c>
      <c r="M354" s="67">
        <v>95122.95</v>
      </c>
      <c r="N354" s="67">
        <v>1573899.01</v>
      </c>
      <c r="O354" s="67">
        <v>3207995.6459797234</v>
      </c>
      <c r="P354" s="67" t="s">
        <v>1082</v>
      </c>
      <c r="Q354" s="67" t="s">
        <v>1082</v>
      </c>
      <c r="R354" s="67">
        <v>0</v>
      </c>
      <c r="S354" s="67">
        <v>2518.9</v>
      </c>
      <c r="T354" s="68">
        <v>7.6287422291195658E-2</v>
      </c>
      <c r="U354" s="68">
        <v>7.5264995314980751E-2</v>
      </c>
      <c r="V354" s="68">
        <v>0.98659769926014518</v>
      </c>
      <c r="W354" s="67">
        <v>155421.75999999998</v>
      </c>
      <c r="X354" s="67">
        <v>125618.93000000001</v>
      </c>
      <c r="Y354" s="68">
        <v>0.80824544774168061</v>
      </c>
      <c r="Z354" s="68">
        <v>7.2320918835322948E-2</v>
      </c>
      <c r="AA354" s="68">
        <v>8.1341170609882191E-2</v>
      </c>
      <c r="AB354" s="68">
        <v>1.124725348071125</v>
      </c>
      <c r="AC354" s="67">
        <v>147340.72999999998</v>
      </c>
      <c r="AD354" s="67">
        <v>135760.19999999998</v>
      </c>
      <c r="AE354" s="68">
        <v>0.921403063497785</v>
      </c>
      <c r="AF354" s="43">
        <v>80</v>
      </c>
      <c r="AG354" s="43">
        <v>79</v>
      </c>
      <c r="AH354" s="43">
        <v>42</v>
      </c>
      <c r="AI354" s="43">
        <v>42</v>
      </c>
      <c r="AJ354" s="67">
        <v>47641.14</v>
      </c>
      <c r="AK354" s="67">
        <v>50020.95</v>
      </c>
      <c r="AL354" s="68">
        <v>1.0499528348817848</v>
      </c>
      <c r="AM354" s="67">
        <v>14023.380000000001</v>
      </c>
      <c r="AN354" s="67">
        <v>7466.8</v>
      </c>
      <c r="AO354" s="68">
        <v>0.53245365953143964</v>
      </c>
      <c r="AP354" s="67">
        <v>0</v>
      </c>
      <c r="AQ354" s="67">
        <v>999.90000000000009</v>
      </c>
      <c r="AR354" s="68">
        <v>0</v>
      </c>
      <c r="AS354" s="67">
        <v>93757.24</v>
      </c>
      <c r="AT354" s="67">
        <v>67131.28</v>
      </c>
      <c r="AU354" s="68">
        <v>0.71601169147043997</v>
      </c>
      <c r="AV354" s="43">
        <v>1849.97</v>
      </c>
      <c r="AW354" s="43">
        <v>604.88</v>
      </c>
      <c r="AX354" s="69">
        <v>0.32696746433725954</v>
      </c>
      <c r="AY354" s="43">
        <v>156261.19968709591</v>
      </c>
      <c r="AZ354" s="43">
        <v>95122.95</v>
      </c>
      <c r="BA354" s="43">
        <v>33481.789509641458</v>
      </c>
      <c r="BB354" s="43">
        <v>40633.640000000007</v>
      </c>
      <c r="BC354" s="43">
        <v>245755.10116275423</v>
      </c>
      <c r="BD354" s="43">
        <v>52927.045284095606</v>
      </c>
      <c r="BE354" s="43">
        <v>246169.39999999994</v>
      </c>
      <c r="BF354" s="43">
        <v>233370.08</v>
      </c>
      <c r="BG354" s="43">
        <v>2925.5799999999995</v>
      </c>
      <c r="BH354" s="43">
        <v>71</v>
      </c>
      <c r="BI354" s="44">
        <v>43173</v>
      </c>
      <c r="BJ354" s="44">
        <v>43541</v>
      </c>
      <c r="BK354" s="44">
        <v>43172</v>
      </c>
      <c r="BL354" s="43">
        <f t="shared" si="201"/>
        <v>1744285.8499999996</v>
      </c>
      <c r="BM354" s="43">
        <f t="shared" si="202"/>
        <v>1671540.8599999999</v>
      </c>
      <c r="BO354" s="16" t="str">
        <f>IFERROR(VLOOKUP($C354,'PORTE LOJA'!A:B,2,0),"PORTE 1")</f>
        <v>PORTE 5</v>
      </c>
      <c r="BP354" s="16">
        <f>VLOOKUP(BO354,'PAINEL E TARGET'!$S$1:$W$8,3,0)</f>
        <v>3750</v>
      </c>
      <c r="BQ354" s="16">
        <f t="shared" si="180"/>
        <v>1</v>
      </c>
      <c r="BR354" s="16">
        <f t="shared" si="181"/>
        <v>1</v>
      </c>
      <c r="BS354" s="16">
        <f t="shared" si="182"/>
        <v>1</v>
      </c>
      <c r="BT354" s="16">
        <f t="shared" si="183"/>
        <v>1</v>
      </c>
      <c r="BU354" s="16">
        <f t="shared" si="184"/>
        <v>1</v>
      </c>
      <c r="BV354" s="16">
        <f t="shared" si="185"/>
        <v>1</v>
      </c>
      <c r="BW354" s="17" t="str">
        <f t="shared" si="203"/>
        <v>111111</v>
      </c>
      <c r="BY354" s="17">
        <f t="shared" si="186"/>
        <v>0.75600000000000001</v>
      </c>
      <c r="BZ354" s="17">
        <f t="shared" si="187"/>
        <v>0.82</v>
      </c>
      <c r="CA354" s="17" t="str">
        <f t="shared" si="204"/>
        <v>Sem Retira</v>
      </c>
      <c r="CB354" s="17">
        <f t="shared" si="205"/>
        <v>0.82</v>
      </c>
      <c r="CC354" s="33" t="str">
        <f>IF(CB354&gt;='PAINEL E TARGET'!$T$11,'PAINEL E TARGET'!$S$11,
IF(CB354&gt;='PAINEL E TARGET'!$T$12,'PAINEL E TARGET'!$S$12,
IF(CB354&gt;='PAINEL E TARGET'!$T$13,'PAINEL E TARGET'!$S$13,
IF(CB354&gt;='PAINEL E TARGET'!$T$14,'PAINEL E TARGET'!$S$14,
IF(CB354&gt;='PAINEL E TARGET'!$T$15,'PAINEL E TARGET'!$S$15,
IF(CB354&gt;='PAINEL E TARGET'!$T$16,'PAINEL E TARGET'!$S$16,
IF(CB354&gt;='PAINEL E TARGET'!$T$17,'PAINEL E TARGET'!$S$17,
IF(CB354&gt;='PAINEL E TARGET'!$T$18,'PAINEL E TARGET'!$S$18,'PAINEL E TARGET'!$S$19))))))))</f>
        <v>Não elegível</v>
      </c>
      <c r="CD354" s="17">
        <f>IFERROR(VLOOKUP($BW354,'PAINEL E TARGET'!$G$1:$Q$99,4,0),0)</f>
        <v>0.25</v>
      </c>
      <c r="CE354" s="17">
        <f>VLOOKUP(CC354,'PAINEL E TARGET'!$S$10:$U$19,3,0)</f>
        <v>0</v>
      </c>
      <c r="CF354" s="16">
        <f t="shared" si="206"/>
        <v>0</v>
      </c>
      <c r="CG354" s="17">
        <f t="shared" si="188"/>
        <v>1.05</v>
      </c>
      <c r="CH354" s="17">
        <f t="shared" si="189"/>
        <v>0.53200000000000003</v>
      </c>
      <c r="CI354" s="17" t="str">
        <f t="shared" si="190"/>
        <v>sem meta</v>
      </c>
      <c r="CJ354" s="17">
        <f t="shared" si="191"/>
        <v>0.71599999999999997</v>
      </c>
      <c r="CK354" s="17">
        <f t="shared" si="192"/>
        <v>0.32700000000000001</v>
      </c>
      <c r="CL354" s="17">
        <f t="shared" si="193"/>
        <v>0.80800000000000005</v>
      </c>
      <c r="CM354" s="16">
        <f t="shared" si="194"/>
        <v>3</v>
      </c>
      <c r="CN354" s="17" t="str">
        <f t="shared" si="207"/>
        <v>não ok</v>
      </c>
      <c r="CO354" s="17">
        <f t="shared" si="208"/>
        <v>0</v>
      </c>
      <c r="CP354" s="33" t="str">
        <f>IF(CO354&gt;='PAINEL E TARGET'!$T$11,'PAINEL E TARGET'!$S$11,
IF(CO354&gt;='PAINEL E TARGET'!$T$12,'PAINEL E TARGET'!$S$12,
IF(CO354&gt;='PAINEL E TARGET'!$T$13,'PAINEL E TARGET'!$S$13,
IF(CO354&gt;='PAINEL E TARGET'!$T$14,'PAINEL E TARGET'!$S$14,
IF(CO354&gt;='PAINEL E TARGET'!$T$15,'PAINEL E TARGET'!$S$15,
IF(CO354&gt;='PAINEL E TARGET'!$T$16,'PAINEL E TARGET'!$S$16,
IF(CO354&gt;='PAINEL E TARGET'!$T$17,'PAINEL E TARGET'!$S$17,
IF(CO354&gt;='PAINEL E TARGET'!$T$18,'PAINEL E TARGET'!$S$18,'PAINEL E TARGET'!$S$19))))))))</f>
        <v>Não elegível</v>
      </c>
      <c r="CQ354" s="17">
        <f>IFERROR(VLOOKUP($BW354,'PAINEL E TARGET'!$G$1:$Q$99,5,0),0)</f>
        <v>0.25</v>
      </c>
      <c r="CR354" s="17">
        <f>VLOOKUP(CP354,'PAINEL E TARGET'!$S$10:$U$19,3,0)</f>
        <v>0</v>
      </c>
      <c r="CS354" s="16">
        <f t="shared" si="209"/>
        <v>0</v>
      </c>
      <c r="CT354" s="17">
        <f t="shared" si="195"/>
        <v>0.92100000000000004</v>
      </c>
      <c r="CU354" s="33" t="str">
        <f>IF(CT354&gt;='PAINEL E TARGET'!$T$11,'PAINEL E TARGET'!$S$11,
IF(CT354&gt;='PAINEL E TARGET'!$T$12,'PAINEL E TARGET'!$S$12,
IF(CT354&gt;='PAINEL E TARGET'!$T$13,'PAINEL E TARGET'!$S$13,
IF(CT354&gt;='PAINEL E TARGET'!$T$14,'PAINEL E TARGET'!$S$14,
IF(CT354&gt;='PAINEL E TARGET'!$T$15,'PAINEL E TARGET'!$S$15,
IF(CT354&gt;='PAINEL E TARGET'!$T$16,'PAINEL E TARGET'!$S$16,
IF(CT354&gt;='PAINEL E TARGET'!$T$17,'PAINEL E TARGET'!$S$17,
IF(CT354&gt;='PAINEL E TARGET'!$T$18,'PAINEL E TARGET'!$S$18,'PAINEL E TARGET'!$S$19))))))))</f>
        <v>1. Fx de 90% a 99,9%</v>
      </c>
      <c r="CV354" s="17">
        <f>IFERROR(VLOOKUP($BW354,'PAINEL E TARGET'!$G$1:$Q$99,6,0),0)</f>
        <v>0.2</v>
      </c>
      <c r="CW354" s="17">
        <f>VLOOKUP(CU354,'PAINEL E TARGET'!$S$10:$U$19,3,0)</f>
        <v>0.5</v>
      </c>
      <c r="CX354" s="16">
        <f t="shared" si="210"/>
        <v>375</v>
      </c>
      <c r="CY354" s="17">
        <f t="shared" si="196"/>
        <v>0.60899999999999999</v>
      </c>
      <c r="CZ354" s="33" t="str">
        <f>IF(CY354&gt;='PAINEL E TARGET'!$T$11,'PAINEL E TARGET'!$S$11,
IF(CY354&gt;='PAINEL E TARGET'!$T$12,'PAINEL E TARGET'!$S$12,
IF(CY354&gt;='PAINEL E TARGET'!$T$13,'PAINEL E TARGET'!$S$13,
IF(CY354&gt;='PAINEL E TARGET'!$T$14,'PAINEL E TARGET'!$S$14,
IF(CY354&gt;='PAINEL E TARGET'!$T$15,'PAINEL E TARGET'!$S$15,
IF(CY354&gt;='PAINEL E TARGET'!$T$16,'PAINEL E TARGET'!$S$16,
IF(CY354&gt;='PAINEL E TARGET'!$T$17,'PAINEL E TARGET'!$S$17,
IF(CY354&gt;='PAINEL E TARGET'!$T$18,'PAINEL E TARGET'!$S$18,'PAINEL E TARGET'!$S$19))))))))</f>
        <v>Não elegível</v>
      </c>
      <c r="DA354" s="17">
        <f>IFERROR(VLOOKUP($BW354,'PAINEL E TARGET'!$G$1:$Q$99,7,0),0)</f>
        <v>0.15</v>
      </c>
      <c r="DB354" s="17">
        <f>VLOOKUP(CZ354,'PAINEL E TARGET'!$S$10:$U$19,3,0)</f>
        <v>0</v>
      </c>
      <c r="DC354" s="16">
        <f t="shared" si="211"/>
        <v>0</v>
      </c>
      <c r="DD354" s="17">
        <f t="shared" si="197"/>
        <v>1.214</v>
      </c>
      <c r="DE354" s="33" t="str">
        <f>IF(DD354&gt;='PAINEL E TARGET'!$T$11,'PAINEL E TARGET'!$S$11,
IF(DD354&gt;='PAINEL E TARGET'!$T$12,'PAINEL E TARGET'!$S$12,
IF(DD354&gt;='PAINEL E TARGET'!$T$13,'PAINEL E TARGET'!$S$13,
IF(DD354&gt;='PAINEL E TARGET'!$T$14,'PAINEL E TARGET'!$S$14,
IF(DD354&gt;='PAINEL E TARGET'!$T$15,'PAINEL E TARGET'!$S$15,
IF(DD354&gt;='PAINEL E TARGET'!$T$16,'PAINEL E TARGET'!$S$16,
IF(DD354&gt;='PAINEL E TARGET'!$T$17,'PAINEL E TARGET'!$S$17,
IF(DD354&gt;='PAINEL E TARGET'!$T$18,'PAINEL E TARGET'!$S$18,'PAINEL E TARGET'!$S$19))))))))</f>
        <v>6. Fx de 120% a 124,9%</v>
      </c>
      <c r="DF354" s="17">
        <f>IFERROR(VLOOKUP($BW354,'PAINEL E TARGET'!$G$1:$Q$99,8,0),0)</f>
        <v>0.1</v>
      </c>
      <c r="DG354" s="17">
        <f>VLOOKUP(DE354,'PAINEL E TARGET'!$S$10:$U$19,3,0)</f>
        <v>1.4</v>
      </c>
      <c r="DH354" s="16">
        <f t="shared" si="212"/>
        <v>525</v>
      </c>
      <c r="DI354" s="17">
        <f t="shared" si="198"/>
        <v>1</v>
      </c>
      <c r="DJ354" s="33" t="str">
        <f>IF(DI354&gt;='PAINEL E TARGET'!$T$11,'PAINEL E TARGET'!$S$11,
IF(DI354&gt;='PAINEL E TARGET'!$T$12,'PAINEL E TARGET'!$S$12,
IF(DI354&gt;='PAINEL E TARGET'!$T$13,'PAINEL E TARGET'!$S$13,
IF(DI354&gt;='PAINEL E TARGET'!$T$14,'PAINEL E TARGET'!$S$14,
IF(DI354&gt;='PAINEL E TARGET'!$T$15,'PAINEL E TARGET'!$S$15,
IF(DI354&gt;='PAINEL E TARGET'!$T$16,'PAINEL E TARGET'!$S$16,
IF(DI354&gt;='PAINEL E TARGET'!$T$17,'PAINEL E TARGET'!$S$17,
IF(DI354&gt;='PAINEL E TARGET'!$T$18,'PAINEL E TARGET'!$S$18,'PAINEL E TARGET'!$S$19))))))))</f>
        <v>2. Fx de 100% a 104,9%</v>
      </c>
      <c r="DK354" s="17">
        <f>IFERROR(VLOOKUP($BW354,'PAINEL E TARGET'!$G$1:$Q$99,9,0),0)</f>
        <v>0.05</v>
      </c>
      <c r="DL354" s="17">
        <f>VLOOKUP(DJ354,'PAINEL E TARGET'!$S$10:$U$19,3,0)</f>
        <v>1</v>
      </c>
      <c r="DM354" s="16">
        <f t="shared" si="213"/>
        <v>187.5</v>
      </c>
      <c r="DN354" s="17">
        <f t="shared" si="199"/>
        <v>0.32700000000000001</v>
      </c>
      <c r="DO354" s="33" t="str">
        <f>IF(DN354&gt;='PAINEL E TARGET'!$T$11,'PAINEL E TARGET'!$S$11,
IF(DN354&gt;='PAINEL E TARGET'!$T$12,'PAINEL E TARGET'!$S$12,
IF(DN354&gt;='PAINEL E TARGET'!$T$13,'PAINEL E TARGET'!$S$13,
IF(DN354&gt;='PAINEL E TARGET'!$T$14,'PAINEL E TARGET'!$S$14,
IF(DN354&gt;='PAINEL E TARGET'!$T$15,'PAINEL E TARGET'!$S$15,
IF(DN354&gt;='PAINEL E TARGET'!$T$16,'PAINEL E TARGET'!$S$16,
IF(DN354&gt;='PAINEL E TARGET'!$T$17,'PAINEL E TARGET'!$S$17,
IF(DN354&gt;='PAINEL E TARGET'!$T$18,'PAINEL E TARGET'!$S$18,'PAINEL E TARGET'!$S$19))))))))</f>
        <v>Não elegível</v>
      </c>
      <c r="DP354" s="17">
        <f>IFERROR(VLOOKUP($BW354,'PAINEL E TARGET'!$G$1:$Q$99,10,0),0)</f>
        <v>0</v>
      </c>
      <c r="DQ354" s="17">
        <f>VLOOKUP(DO354,'PAINEL E TARGET'!$S$10:$U$19,3,0)</f>
        <v>0</v>
      </c>
      <c r="DR354" s="16">
        <f t="shared" si="214"/>
        <v>0</v>
      </c>
      <c r="DS354" s="17">
        <f t="shared" si="200"/>
        <v>0.98799999999999999</v>
      </c>
      <c r="DT354" s="16">
        <f>IF(DS354&gt;=1,VLOOKUP(BO354,'PAINEL E TARGET'!$S$1:$W$8,5,0),0)</f>
        <v>0</v>
      </c>
      <c r="DU354" s="16">
        <f t="shared" si="215"/>
        <v>1087.5</v>
      </c>
    </row>
    <row r="355" spans="2:125" s="32" customFormat="1" x14ac:dyDescent="0.2">
      <c r="B355" s="44">
        <v>43541</v>
      </c>
      <c r="C355" s="65">
        <v>1161</v>
      </c>
      <c r="D355" s="66" t="s">
        <v>359</v>
      </c>
      <c r="E355" s="65">
        <v>211</v>
      </c>
      <c r="F355" s="65" t="s">
        <v>1017</v>
      </c>
      <c r="G355" s="67">
        <v>1913470.4930375614</v>
      </c>
      <c r="H355" s="67">
        <v>1039189.3092716315</v>
      </c>
      <c r="I355" s="67">
        <v>888142.92</v>
      </c>
      <c r="J355" s="68">
        <v>0.85464978524702107</v>
      </c>
      <c r="K355" s="67">
        <v>275840.77090208081</v>
      </c>
      <c r="L355" s="67">
        <v>655458.23806984979</v>
      </c>
      <c r="M355" s="67">
        <v>242094.24</v>
      </c>
      <c r="N355" s="67">
        <v>591061.32000000007</v>
      </c>
      <c r="O355" s="67">
        <v>1714490.9676551439</v>
      </c>
      <c r="P355" s="67" t="s">
        <v>1082</v>
      </c>
      <c r="Q355" s="67" t="s">
        <v>1082</v>
      </c>
      <c r="R355" s="67">
        <v>0</v>
      </c>
      <c r="S355" s="67">
        <v>0</v>
      </c>
      <c r="T355" s="68">
        <v>0.10468144930984069</v>
      </c>
      <c r="U355" s="68">
        <v>0.10696234206250751</v>
      </c>
      <c r="V355" s="68">
        <v>1.0217888916107356</v>
      </c>
      <c r="W355" s="67">
        <v>97489.73000000001</v>
      </c>
      <c r="X355" s="67">
        <v>89116.27</v>
      </c>
      <c r="Y355" s="68">
        <v>0.91410931182187083</v>
      </c>
      <c r="Z355" s="68">
        <v>0.17395876988942757</v>
      </c>
      <c r="AA355" s="68">
        <v>0.19847749680743892</v>
      </c>
      <c r="AB355" s="68">
        <v>1.1409456213883098</v>
      </c>
      <c r="AC355" s="67">
        <v>162007.63</v>
      </c>
      <c r="AD355" s="67">
        <v>165362.63</v>
      </c>
      <c r="AE355" s="68">
        <v>1.0207089011795309</v>
      </c>
      <c r="AF355" s="43">
        <v>80</v>
      </c>
      <c r="AG355" s="43">
        <v>74</v>
      </c>
      <c r="AH355" s="43">
        <v>27</v>
      </c>
      <c r="AI355" s="43">
        <v>24</v>
      </c>
      <c r="AJ355" s="67">
        <v>59464.609999999993</v>
      </c>
      <c r="AK355" s="67">
        <v>57109.5</v>
      </c>
      <c r="AL355" s="68">
        <v>0.96039476253186573</v>
      </c>
      <c r="AM355" s="67">
        <v>17597.75</v>
      </c>
      <c r="AN355" s="67">
        <v>8608.6</v>
      </c>
      <c r="AO355" s="68">
        <v>0.48918753817959687</v>
      </c>
      <c r="AP355" s="67">
        <v>5171.2799999999988</v>
      </c>
      <c r="AQ355" s="67">
        <v>2567.92</v>
      </c>
      <c r="AR355" s="68">
        <v>0.49657338221871578</v>
      </c>
      <c r="AS355" s="67">
        <v>15256.09</v>
      </c>
      <c r="AT355" s="67">
        <v>20830.250000000004</v>
      </c>
      <c r="AU355" s="68">
        <v>1.3653727790016972</v>
      </c>
      <c r="AV355" s="43">
        <v>1652.97</v>
      </c>
      <c r="AW355" s="43">
        <v>819.84</v>
      </c>
      <c r="AX355" s="69">
        <v>0.49597996333871758</v>
      </c>
      <c r="AY355" s="43">
        <v>275840.77090208081</v>
      </c>
      <c r="AZ355" s="43">
        <v>242094.24</v>
      </c>
      <c r="BA355" s="43">
        <v>26585.952307650969</v>
      </c>
      <c r="BB355" s="43">
        <v>27584.03</v>
      </c>
      <c r="BC355" s="43">
        <v>507729.7099652685</v>
      </c>
      <c r="BD355" s="43">
        <v>48997.262197824988</v>
      </c>
      <c r="BE355" s="43">
        <v>180477.52</v>
      </c>
      <c r="BF355" s="43">
        <v>299916.24</v>
      </c>
      <c r="BG355" s="43">
        <v>3049.2900000000009</v>
      </c>
      <c r="BH355" s="43">
        <v>39</v>
      </c>
      <c r="BI355" s="44">
        <v>43173</v>
      </c>
      <c r="BJ355" s="44">
        <v>43541</v>
      </c>
      <c r="BK355" s="44">
        <v>43172</v>
      </c>
      <c r="BL355" s="43">
        <f t="shared" si="201"/>
        <v>888142.92</v>
      </c>
      <c r="BM355" s="43">
        <f t="shared" si="202"/>
        <v>833155.56</v>
      </c>
      <c r="BO355" s="16" t="str">
        <f>IFERROR(VLOOKUP($C355,'PORTE LOJA'!A:B,2,0),"PORTE 1")</f>
        <v>PORTE 3</v>
      </c>
      <c r="BP355" s="16">
        <f>VLOOKUP(BO355,'PAINEL E TARGET'!$S$1:$W$8,3,0)</f>
        <v>2400</v>
      </c>
      <c r="BQ355" s="16">
        <f t="shared" si="180"/>
        <v>1</v>
      </c>
      <c r="BR355" s="16">
        <f t="shared" si="181"/>
        <v>1</v>
      </c>
      <c r="BS355" s="16">
        <f t="shared" si="182"/>
        <v>1</v>
      </c>
      <c r="BT355" s="16">
        <f t="shared" si="183"/>
        <v>1</v>
      </c>
      <c r="BU355" s="16">
        <f t="shared" si="184"/>
        <v>1</v>
      </c>
      <c r="BV355" s="16">
        <f t="shared" si="185"/>
        <v>1</v>
      </c>
      <c r="BW355" s="17" t="str">
        <f t="shared" si="203"/>
        <v>111111</v>
      </c>
      <c r="BY355" s="17">
        <f t="shared" si="186"/>
        <v>0.85499999999999998</v>
      </c>
      <c r="BZ355" s="17">
        <f t="shared" si="187"/>
        <v>0.89500000000000002</v>
      </c>
      <c r="CA355" s="17" t="str">
        <f t="shared" si="204"/>
        <v>Sem Retira</v>
      </c>
      <c r="CB355" s="17">
        <f t="shared" si="205"/>
        <v>0.89500000000000002</v>
      </c>
      <c r="CC355" s="33" t="str">
        <f>IF(CB355&gt;='PAINEL E TARGET'!$T$11,'PAINEL E TARGET'!$S$11,
IF(CB355&gt;='PAINEL E TARGET'!$T$12,'PAINEL E TARGET'!$S$12,
IF(CB355&gt;='PAINEL E TARGET'!$T$13,'PAINEL E TARGET'!$S$13,
IF(CB355&gt;='PAINEL E TARGET'!$T$14,'PAINEL E TARGET'!$S$14,
IF(CB355&gt;='PAINEL E TARGET'!$T$15,'PAINEL E TARGET'!$S$15,
IF(CB355&gt;='PAINEL E TARGET'!$T$16,'PAINEL E TARGET'!$S$16,
IF(CB355&gt;='PAINEL E TARGET'!$T$17,'PAINEL E TARGET'!$S$17,
IF(CB355&gt;='PAINEL E TARGET'!$T$18,'PAINEL E TARGET'!$S$18,'PAINEL E TARGET'!$S$19))))))))</f>
        <v>Não elegível</v>
      </c>
      <c r="CD355" s="17">
        <f>IFERROR(VLOOKUP($BW355,'PAINEL E TARGET'!$G$1:$Q$99,4,0),0)</f>
        <v>0.25</v>
      </c>
      <c r="CE355" s="17">
        <f>VLOOKUP(CC355,'PAINEL E TARGET'!$S$10:$U$19,3,0)</f>
        <v>0</v>
      </c>
      <c r="CF355" s="16">
        <f t="shared" si="206"/>
        <v>0</v>
      </c>
      <c r="CG355" s="17">
        <f t="shared" si="188"/>
        <v>0.96</v>
      </c>
      <c r="CH355" s="17">
        <f t="shared" si="189"/>
        <v>0.48899999999999999</v>
      </c>
      <c r="CI355" s="17">
        <f t="shared" si="190"/>
        <v>0.497</v>
      </c>
      <c r="CJ355" s="17">
        <f t="shared" si="191"/>
        <v>1.365</v>
      </c>
      <c r="CK355" s="17">
        <f t="shared" si="192"/>
        <v>0.496</v>
      </c>
      <c r="CL355" s="17">
        <f t="shared" si="193"/>
        <v>0.91400000000000003</v>
      </c>
      <c r="CM355" s="16">
        <f t="shared" si="194"/>
        <v>2</v>
      </c>
      <c r="CN355" s="17" t="str">
        <f t="shared" si="207"/>
        <v>não ok</v>
      </c>
      <c r="CO355" s="17">
        <f t="shared" si="208"/>
        <v>0</v>
      </c>
      <c r="CP355" s="33" t="str">
        <f>IF(CO355&gt;='PAINEL E TARGET'!$T$11,'PAINEL E TARGET'!$S$11,
IF(CO355&gt;='PAINEL E TARGET'!$T$12,'PAINEL E TARGET'!$S$12,
IF(CO355&gt;='PAINEL E TARGET'!$T$13,'PAINEL E TARGET'!$S$13,
IF(CO355&gt;='PAINEL E TARGET'!$T$14,'PAINEL E TARGET'!$S$14,
IF(CO355&gt;='PAINEL E TARGET'!$T$15,'PAINEL E TARGET'!$S$15,
IF(CO355&gt;='PAINEL E TARGET'!$T$16,'PAINEL E TARGET'!$S$16,
IF(CO355&gt;='PAINEL E TARGET'!$T$17,'PAINEL E TARGET'!$S$17,
IF(CO355&gt;='PAINEL E TARGET'!$T$18,'PAINEL E TARGET'!$S$18,'PAINEL E TARGET'!$S$19))))))))</f>
        <v>Não elegível</v>
      </c>
      <c r="CQ355" s="17">
        <f>IFERROR(VLOOKUP($BW355,'PAINEL E TARGET'!$G$1:$Q$99,5,0),0)</f>
        <v>0.25</v>
      </c>
      <c r="CR355" s="17">
        <f>VLOOKUP(CP355,'PAINEL E TARGET'!$S$10:$U$19,3,0)</f>
        <v>0</v>
      </c>
      <c r="CS355" s="16">
        <f t="shared" si="209"/>
        <v>0</v>
      </c>
      <c r="CT355" s="17">
        <f t="shared" si="195"/>
        <v>1.0209999999999999</v>
      </c>
      <c r="CU355" s="33" t="str">
        <f>IF(CT355&gt;='PAINEL E TARGET'!$T$11,'PAINEL E TARGET'!$S$11,
IF(CT355&gt;='PAINEL E TARGET'!$T$12,'PAINEL E TARGET'!$S$12,
IF(CT355&gt;='PAINEL E TARGET'!$T$13,'PAINEL E TARGET'!$S$13,
IF(CT355&gt;='PAINEL E TARGET'!$T$14,'PAINEL E TARGET'!$S$14,
IF(CT355&gt;='PAINEL E TARGET'!$T$15,'PAINEL E TARGET'!$S$15,
IF(CT355&gt;='PAINEL E TARGET'!$T$16,'PAINEL E TARGET'!$S$16,
IF(CT355&gt;='PAINEL E TARGET'!$T$17,'PAINEL E TARGET'!$S$17,
IF(CT355&gt;='PAINEL E TARGET'!$T$18,'PAINEL E TARGET'!$S$18,'PAINEL E TARGET'!$S$19))))))))</f>
        <v>2. Fx de 100% a 104,9%</v>
      </c>
      <c r="CV355" s="17">
        <f>IFERROR(VLOOKUP($BW355,'PAINEL E TARGET'!$G$1:$Q$99,6,0),0)</f>
        <v>0.2</v>
      </c>
      <c r="CW355" s="17">
        <f>VLOOKUP(CU355,'PAINEL E TARGET'!$S$10:$U$19,3,0)</f>
        <v>1</v>
      </c>
      <c r="CX355" s="16">
        <f t="shared" si="210"/>
        <v>480</v>
      </c>
      <c r="CY355" s="17">
        <f t="shared" si="196"/>
        <v>0.878</v>
      </c>
      <c r="CZ355" s="33" t="str">
        <f>IF(CY355&gt;='PAINEL E TARGET'!$T$11,'PAINEL E TARGET'!$S$11,
IF(CY355&gt;='PAINEL E TARGET'!$T$12,'PAINEL E TARGET'!$S$12,
IF(CY355&gt;='PAINEL E TARGET'!$T$13,'PAINEL E TARGET'!$S$13,
IF(CY355&gt;='PAINEL E TARGET'!$T$14,'PAINEL E TARGET'!$S$14,
IF(CY355&gt;='PAINEL E TARGET'!$T$15,'PAINEL E TARGET'!$S$15,
IF(CY355&gt;='PAINEL E TARGET'!$T$16,'PAINEL E TARGET'!$S$16,
IF(CY355&gt;='PAINEL E TARGET'!$T$17,'PAINEL E TARGET'!$S$17,
IF(CY355&gt;='PAINEL E TARGET'!$T$18,'PAINEL E TARGET'!$S$18,'PAINEL E TARGET'!$S$19))))))))</f>
        <v>Não elegível</v>
      </c>
      <c r="DA355" s="17">
        <f>IFERROR(VLOOKUP($BW355,'PAINEL E TARGET'!$G$1:$Q$99,7,0),0)</f>
        <v>0.15</v>
      </c>
      <c r="DB355" s="17">
        <f>VLOOKUP(CZ355,'PAINEL E TARGET'!$S$10:$U$19,3,0)</f>
        <v>0</v>
      </c>
      <c r="DC355" s="16">
        <f t="shared" si="211"/>
        <v>0</v>
      </c>
      <c r="DD355" s="17">
        <f t="shared" si="197"/>
        <v>1.038</v>
      </c>
      <c r="DE355" s="33" t="str">
        <f>IF(DD355&gt;='PAINEL E TARGET'!$T$11,'PAINEL E TARGET'!$S$11,
IF(DD355&gt;='PAINEL E TARGET'!$T$12,'PAINEL E TARGET'!$S$12,
IF(DD355&gt;='PAINEL E TARGET'!$T$13,'PAINEL E TARGET'!$S$13,
IF(DD355&gt;='PAINEL E TARGET'!$T$14,'PAINEL E TARGET'!$S$14,
IF(DD355&gt;='PAINEL E TARGET'!$T$15,'PAINEL E TARGET'!$S$15,
IF(DD355&gt;='PAINEL E TARGET'!$T$16,'PAINEL E TARGET'!$S$16,
IF(DD355&gt;='PAINEL E TARGET'!$T$17,'PAINEL E TARGET'!$S$17,
IF(DD355&gt;='PAINEL E TARGET'!$T$18,'PAINEL E TARGET'!$S$18,'PAINEL E TARGET'!$S$19))))))))</f>
        <v>2. Fx de 100% a 104,9%</v>
      </c>
      <c r="DF355" s="17">
        <f>IFERROR(VLOOKUP($BW355,'PAINEL E TARGET'!$G$1:$Q$99,8,0),0)</f>
        <v>0.1</v>
      </c>
      <c r="DG355" s="17">
        <f>VLOOKUP(DE355,'PAINEL E TARGET'!$S$10:$U$19,3,0)</f>
        <v>1</v>
      </c>
      <c r="DH355" s="16">
        <f t="shared" si="212"/>
        <v>240</v>
      </c>
      <c r="DI355" s="17">
        <f t="shared" si="198"/>
        <v>0.88900000000000001</v>
      </c>
      <c r="DJ355" s="33" t="str">
        <f>IF(DI355&gt;='PAINEL E TARGET'!$T$11,'PAINEL E TARGET'!$S$11,
IF(DI355&gt;='PAINEL E TARGET'!$T$12,'PAINEL E TARGET'!$S$12,
IF(DI355&gt;='PAINEL E TARGET'!$T$13,'PAINEL E TARGET'!$S$13,
IF(DI355&gt;='PAINEL E TARGET'!$T$14,'PAINEL E TARGET'!$S$14,
IF(DI355&gt;='PAINEL E TARGET'!$T$15,'PAINEL E TARGET'!$S$15,
IF(DI355&gt;='PAINEL E TARGET'!$T$16,'PAINEL E TARGET'!$S$16,
IF(DI355&gt;='PAINEL E TARGET'!$T$17,'PAINEL E TARGET'!$S$17,
IF(DI355&gt;='PAINEL E TARGET'!$T$18,'PAINEL E TARGET'!$S$18,'PAINEL E TARGET'!$S$19))))))))</f>
        <v>Não elegível</v>
      </c>
      <c r="DK355" s="17">
        <f>IFERROR(VLOOKUP($BW355,'PAINEL E TARGET'!$G$1:$Q$99,9,0),0)</f>
        <v>0.05</v>
      </c>
      <c r="DL355" s="17">
        <f>VLOOKUP(DJ355,'PAINEL E TARGET'!$S$10:$U$19,3,0)</f>
        <v>0</v>
      </c>
      <c r="DM355" s="16">
        <f t="shared" si="213"/>
        <v>0</v>
      </c>
      <c r="DN355" s="17">
        <f t="shared" si="199"/>
        <v>0.496</v>
      </c>
      <c r="DO355" s="33" t="str">
        <f>IF(DN355&gt;='PAINEL E TARGET'!$T$11,'PAINEL E TARGET'!$S$11,
IF(DN355&gt;='PAINEL E TARGET'!$T$12,'PAINEL E TARGET'!$S$12,
IF(DN355&gt;='PAINEL E TARGET'!$T$13,'PAINEL E TARGET'!$S$13,
IF(DN355&gt;='PAINEL E TARGET'!$T$14,'PAINEL E TARGET'!$S$14,
IF(DN355&gt;='PAINEL E TARGET'!$T$15,'PAINEL E TARGET'!$S$15,
IF(DN355&gt;='PAINEL E TARGET'!$T$16,'PAINEL E TARGET'!$S$16,
IF(DN355&gt;='PAINEL E TARGET'!$T$17,'PAINEL E TARGET'!$S$17,
IF(DN355&gt;='PAINEL E TARGET'!$T$18,'PAINEL E TARGET'!$S$18,'PAINEL E TARGET'!$S$19))))))))</f>
        <v>Não elegível</v>
      </c>
      <c r="DP355" s="17">
        <f>IFERROR(VLOOKUP($BW355,'PAINEL E TARGET'!$G$1:$Q$99,10,0),0)</f>
        <v>0</v>
      </c>
      <c r="DQ355" s="17">
        <f>VLOOKUP(DO355,'PAINEL E TARGET'!$S$10:$U$19,3,0)</f>
        <v>0</v>
      </c>
      <c r="DR355" s="16">
        <f t="shared" si="214"/>
        <v>0</v>
      </c>
      <c r="DS355" s="17">
        <f t="shared" si="200"/>
        <v>0.92500000000000004</v>
      </c>
      <c r="DT355" s="16">
        <f>IF(DS355&gt;=1,VLOOKUP(BO355,'PAINEL E TARGET'!$S$1:$W$8,5,0),0)</f>
        <v>0</v>
      </c>
      <c r="DU355" s="16">
        <f t="shared" si="215"/>
        <v>720</v>
      </c>
    </row>
    <row r="356" spans="2:125" s="32" customFormat="1" x14ac:dyDescent="0.2">
      <c r="B356" s="44">
        <v>43541</v>
      </c>
      <c r="C356" s="65">
        <v>1162</v>
      </c>
      <c r="D356" s="66" t="s">
        <v>360</v>
      </c>
      <c r="E356" s="65">
        <v>212</v>
      </c>
      <c r="F356" s="65" t="s">
        <v>1017</v>
      </c>
      <c r="G356" s="67">
        <v>1579497.6236320757</v>
      </c>
      <c r="H356" s="67">
        <v>836015.53020293545</v>
      </c>
      <c r="I356" s="67">
        <v>581367.01</v>
      </c>
      <c r="J356" s="68">
        <v>0.69540216538666244</v>
      </c>
      <c r="K356" s="67">
        <v>129330.82705592737</v>
      </c>
      <c r="L356" s="67">
        <v>566453.66986621195</v>
      </c>
      <c r="M356" s="67">
        <v>84418.5</v>
      </c>
      <c r="N356" s="67">
        <v>450255.64999999997</v>
      </c>
      <c r="O356" s="67">
        <v>1324428.8898067914</v>
      </c>
      <c r="P356" s="67" t="s">
        <v>1082</v>
      </c>
      <c r="Q356" s="67" t="s">
        <v>1082</v>
      </c>
      <c r="R356" s="67">
        <v>0</v>
      </c>
      <c r="S356" s="67">
        <v>0</v>
      </c>
      <c r="T356" s="68">
        <v>0.10692786391348047</v>
      </c>
      <c r="U356" s="68">
        <v>9.7506023060961497E-2</v>
      </c>
      <c r="V356" s="68">
        <v>0.91188600886909554</v>
      </c>
      <c r="W356" s="67">
        <v>74398.749999999985</v>
      </c>
      <c r="X356" s="67">
        <v>52133.95</v>
      </c>
      <c r="Y356" s="68">
        <v>0.70073690754212947</v>
      </c>
      <c r="Z356" s="68">
        <v>0.15195022376566542</v>
      </c>
      <c r="AA356" s="68">
        <v>0.16340415933704666</v>
      </c>
      <c r="AB356" s="68">
        <v>1.0753795242121214</v>
      </c>
      <c r="AC356" s="67">
        <v>105724.61</v>
      </c>
      <c r="AD356" s="67">
        <v>87367.98000000001</v>
      </c>
      <c r="AE356" s="68">
        <v>0.82637315947535783</v>
      </c>
      <c r="AF356" s="43">
        <v>80</v>
      </c>
      <c r="AG356" s="43">
        <v>72</v>
      </c>
      <c r="AH356" s="43">
        <v>24</v>
      </c>
      <c r="AI356" s="43">
        <v>24</v>
      </c>
      <c r="AJ356" s="67">
        <v>33278.959999999999</v>
      </c>
      <c r="AK356" s="67">
        <v>18717</v>
      </c>
      <c r="AL356" s="68">
        <v>0.56242743162646913</v>
      </c>
      <c r="AM356" s="67">
        <v>9577.36</v>
      </c>
      <c r="AN356" s="67">
        <v>6337.54</v>
      </c>
      <c r="AO356" s="68">
        <v>0.66172097530008267</v>
      </c>
      <c r="AP356" s="67">
        <v>3391.49</v>
      </c>
      <c r="AQ356" s="67">
        <v>2542.69</v>
      </c>
      <c r="AR356" s="68">
        <v>0.74972652138145779</v>
      </c>
      <c r="AS356" s="67">
        <v>28150.94</v>
      </c>
      <c r="AT356" s="67">
        <v>24536.720000000001</v>
      </c>
      <c r="AU356" s="68">
        <v>0.87161281292915982</v>
      </c>
      <c r="AV356" s="43">
        <v>2510.13</v>
      </c>
      <c r="AW356" s="43">
        <v>1434.74</v>
      </c>
      <c r="AX356" s="69">
        <v>0.57157995801014283</v>
      </c>
      <c r="AY356" s="43">
        <v>129330.82705592737</v>
      </c>
      <c r="AZ356" s="43">
        <v>84418.5</v>
      </c>
      <c r="BA356" s="43">
        <v>19009.034544752274</v>
      </c>
      <c r="BB356" s="43">
        <v>17723.739999999998</v>
      </c>
      <c r="BC356" s="43">
        <v>246030.15236005402</v>
      </c>
      <c r="BD356" s="43">
        <v>36193.771360987805</v>
      </c>
      <c r="BE356" s="43">
        <v>142036.86999999994</v>
      </c>
      <c r="BF356" s="43">
        <v>201842.11</v>
      </c>
      <c r="BG356" s="43">
        <v>4784.0600000000004</v>
      </c>
      <c r="BH356" s="43">
        <v>51</v>
      </c>
      <c r="BI356" s="44">
        <v>43173</v>
      </c>
      <c r="BJ356" s="44">
        <v>43541</v>
      </c>
      <c r="BK356" s="44">
        <v>43172</v>
      </c>
      <c r="BL356" s="43">
        <f t="shared" si="201"/>
        <v>581367.01</v>
      </c>
      <c r="BM356" s="43">
        <f t="shared" si="202"/>
        <v>534674.14999999991</v>
      </c>
      <c r="BO356" s="16" t="str">
        <f>IFERROR(VLOOKUP($C356,'PORTE LOJA'!A:B,2,0),"PORTE 1")</f>
        <v>PORTE 3</v>
      </c>
      <c r="BP356" s="16">
        <f>VLOOKUP(BO356,'PAINEL E TARGET'!$S$1:$W$8,3,0)</f>
        <v>2400</v>
      </c>
      <c r="BQ356" s="16">
        <f t="shared" si="180"/>
        <v>1</v>
      </c>
      <c r="BR356" s="16">
        <f t="shared" si="181"/>
        <v>1</v>
      </c>
      <c r="BS356" s="16">
        <f t="shared" si="182"/>
        <v>1</v>
      </c>
      <c r="BT356" s="16">
        <f t="shared" si="183"/>
        <v>1</v>
      </c>
      <c r="BU356" s="16">
        <f t="shared" si="184"/>
        <v>1</v>
      </c>
      <c r="BV356" s="16">
        <f t="shared" si="185"/>
        <v>1</v>
      </c>
      <c r="BW356" s="17" t="str">
        <f t="shared" si="203"/>
        <v>111111</v>
      </c>
      <c r="BY356" s="17">
        <f t="shared" si="186"/>
        <v>0.69499999999999995</v>
      </c>
      <c r="BZ356" s="17">
        <f t="shared" si="187"/>
        <v>0.76800000000000002</v>
      </c>
      <c r="CA356" s="17" t="str">
        <f t="shared" si="204"/>
        <v>Sem Retira</v>
      </c>
      <c r="CB356" s="17">
        <f t="shared" si="205"/>
        <v>0.76800000000000002</v>
      </c>
      <c r="CC356" s="33" t="str">
        <f>IF(CB356&gt;='PAINEL E TARGET'!$T$11,'PAINEL E TARGET'!$S$11,
IF(CB356&gt;='PAINEL E TARGET'!$T$12,'PAINEL E TARGET'!$S$12,
IF(CB356&gt;='PAINEL E TARGET'!$T$13,'PAINEL E TARGET'!$S$13,
IF(CB356&gt;='PAINEL E TARGET'!$T$14,'PAINEL E TARGET'!$S$14,
IF(CB356&gt;='PAINEL E TARGET'!$T$15,'PAINEL E TARGET'!$S$15,
IF(CB356&gt;='PAINEL E TARGET'!$T$16,'PAINEL E TARGET'!$S$16,
IF(CB356&gt;='PAINEL E TARGET'!$T$17,'PAINEL E TARGET'!$S$17,
IF(CB356&gt;='PAINEL E TARGET'!$T$18,'PAINEL E TARGET'!$S$18,'PAINEL E TARGET'!$S$19))))))))</f>
        <v>Não elegível</v>
      </c>
      <c r="CD356" s="17">
        <f>IFERROR(VLOOKUP($BW356,'PAINEL E TARGET'!$G$1:$Q$99,4,0),0)</f>
        <v>0.25</v>
      </c>
      <c r="CE356" s="17">
        <f>VLOOKUP(CC356,'PAINEL E TARGET'!$S$10:$U$19,3,0)</f>
        <v>0</v>
      </c>
      <c r="CF356" s="16">
        <f t="shared" si="206"/>
        <v>0</v>
      </c>
      <c r="CG356" s="17">
        <f t="shared" si="188"/>
        <v>0.56200000000000006</v>
      </c>
      <c r="CH356" s="17">
        <f t="shared" si="189"/>
        <v>0.66200000000000003</v>
      </c>
      <c r="CI356" s="17">
        <f t="shared" si="190"/>
        <v>0.75</v>
      </c>
      <c r="CJ356" s="17">
        <f t="shared" si="191"/>
        <v>0.872</v>
      </c>
      <c r="CK356" s="17">
        <f t="shared" si="192"/>
        <v>0.57199999999999995</v>
      </c>
      <c r="CL356" s="17">
        <f t="shared" si="193"/>
        <v>0.70099999999999996</v>
      </c>
      <c r="CM356" s="16">
        <f t="shared" si="194"/>
        <v>2</v>
      </c>
      <c r="CN356" s="17" t="str">
        <f t="shared" si="207"/>
        <v>não ok</v>
      </c>
      <c r="CO356" s="17">
        <f t="shared" si="208"/>
        <v>0</v>
      </c>
      <c r="CP356" s="33" t="str">
        <f>IF(CO356&gt;='PAINEL E TARGET'!$T$11,'PAINEL E TARGET'!$S$11,
IF(CO356&gt;='PAINEL E TARGET'!$T$12,'PAINEL E TARGET'!$S$12,
IF(CO356&gt;='PAINEL E TARGET'!$T$13,'PAINEL E TARGET'!$S$13,
IF(CO356&gt;='PAINEL E TARGET'!$T$14,'PAINEL E TARGET'!$S$14,
IF(CO356&gt;='PAINEL E TARGET'!$T$15,'PAINEL E TARGET'!$S$15,
IF(CO356&gt;='PAINEL E TARGET'!$T$16,'PAINEL E TARGET'!$S$16,
IF(CO356&gt;='PAINEL E TARGET'!$T$17,'PAINEL E TARGET'!$S$17,
IF(CO356&gt;='PAINEL E TARGET'!$T$18,'PAINEL E TARGET'!$S$18,'PAINEL E TARGET'!$S$19))))))))</f>
        <v>Não elegível</v>
      </c>
      <c r="CQ356" s="17">
        <f>IFERROR(VLOOKUP($BW356,'PAINEL E TARGET'!$G$1:$Q$99,5,0),0)</f>
        <v>0.25</v>
      </c>
      <c r="CR356" s="17">
        <f>VLOOKUP(CP356,'PAINEL E TARGET'!$S$10:$U$19,3,0)</f>
        <v>0</v>
      </c>
      <c r="CS356" s="16">
        <f t="shared" si="209"/>
        <v>0</v>
      </c>
      <c r="CT356" s="17">
        <f t="shared" si="195"/>
        <v>0.82599999999999996</v>
      </c>
      <c r="CU356" s="33" t="str">
        <f>IF(CT356&gt;='PAINEL E TARGET'!$T$11,'PAINEL E TARGET'!$S$11,
IF(CT356&gt;='PAINEL E TARGET'!$T$12,'PAINEL E TARGET'!$S$12,
IF(CT356&gt;='PAINEL E TARGET'!$T$13,'PAINEL E TARGET'!$S$13,
IF(CT356&gt;='PAINEL E TARGET'!$T$14,'PAINEL E TARGET'!$S$14,
IF(CT356&gt;='PAINEL E TARGET'!$T$15,'PAINEL E TARGET'!$S$15,
IF(CT356&gt;='PAINEL E TARGET'!$T$16,'PAINEL E TARGET'!$S$16,
IF(CT356&gt;='PAINEL E TARGET'!$T$17,'PAINEL E TARGET'!$S$17,
IF(CT356&gt;='PAINEL E TARGET'!$T$18,'PAINEL E TARGET'!$S$18,'PAINEL E TARGET'!$S$19))))))))</f>
        <v>Não elegível</v>
      </c>
      <c r="CV356" s="17">
        <f>IFERROR(VLOOKUP($BW356,'PAINEL E TARGET'!$G$1:$Q$99,6,0),0)</f>
        <v>0.2</v>
      </c>
      <c r="CW356" s="17">
        <f>VLOOKUP(CU356,'PAINEL E TARGET'!$S$10:$U$19,3,0)</f>
        <v>0</v>
      </c>
      <c r="CX356" s="16">
        <f t="shared" si="210"/>
        <v>0</v>
      </c>
      <c r="CY356" s="17">
        <f t="shared" si="196"/>
        <v>0.65300000000000002</v>
      </c>
      <c r="CZ356" s="33" t="str">
        <f>IF(CY356&gt;='PAINEL E TARGET'!$T$11,'PAINEL E TARGET'!$S$11,
IF(CY356&gt;='PAINEL E TARGET'!$T$12,'PAINEL E TARGET'!$S$12,
IF(CY356&gt;='PAINEL E TARGET'!$T$13,'PAINEL E TARGET'!$S$13,
IF(CY356&gt;='PAINEL E TARGET'!$T$14,'PAINEL E TARGET'!$S$14,
IF(CY356&gt;='PAINEL E TARGET'!$T$15,'PAINEL E TARGET'!$S$15,
IF(CY356&gt;='PAINEL E TARGET'!$T$16,'PAINEL E TARGET'!$S$16,
IF(CY356&gt;='PAINEL E TARGET'!$T$17,'PAINEL E TARGET'!$S$17,
IF(CY356&gt;='PAINEL E TARGET'!$T$18,'PAINEL E TARGET'!$S$18,'PAINEL E TARGET'!$S$19))))))))</f>
        <v>Não elegível</v>
      </c>
      <c r="DA356" s="17">
        <f>IFERROR(VLOOKUP($BW356,'PAINEL E TARGET'!$G$1:$Q$99,7,0),0)</f>
        <v>0.15</v>
      </c>
      <c r="DB356" s="17">
        <f>VLOOKUP(CZ356,'PAINEL E TARGET'!$S$10:$U$19,3,0)</f>
        <v>0</v>
      </c>
      <c r="DC356" s="16">
        <f t="shared" si="211"/>
        <v>0</v>
      </c>
      <c r="DD356" s="17">
        <f t="shared" si="197"/>
        <v>0.93200000000000005</v>
      </c>
      <c r="DE356" s="33" t="str">
        <f>IF(DD356&gt;='PAINEL E TARGET'!$T$11,'PAINEL E TARGET'!$S$11,
IF(DD356&gt;='PAINEL E TARGET'!$T$12,'PAINEL E TARGET'!$S$12,
IF(DD356&gt;='PAINEL E TARGET'!$T$13,'PAINEL E TARGET'!$S$13,
IF(DD356&gt;='PAINEL E TARGET'!$T$14,'PAINEL E TARGET'!$S$14,
IF(DD356&gt;='PAINEL E TARGET'!$T$15,'PAINEL E TARGET'!$S$15,
IF(DD356&gt;='PAINEL E TARGET'!$T$16,'PAINEL E TARGET'!$S$16,
IF(DD356&gt;='PAINEL E TARGET'!$T$17,'PAINEL E TARGET'!$S$17,
IF(DD356&gt;='PAINEL E TARGET'!$T$18,'PAINEL E TARGET'!$S$18,'PAINEL E TARGET'!$S$19))))))))</f>
        <v>1. Fx de 90% a 99,9%</v>
      </c>
      <c r="DF356" s="17">
        <f>IFERROR(VLOOKUP($BW356,'PAINEL E TARGET'!$G$1:$Q$99,8,0),0)</f>
        <v>0.1</v>
      </c>
      <c r="DG356" s="17">
        <f>VLOOKUP(DE356,'PAINEL E TARGET'!$S$10:$U$19,3,0)</f>
        <v>0.5</v>
      </c>
      <c r="DH356" s="16">
        <f t="shared" si="212"/>
        <v>120</v>
      </c>
      <c r="DI356" s="17">
        <f t="shared" si="198"/>
        <v>1</v>
      </c>
      <c r="DJ356" s="33" t="str">
        <f>IF(DI356&gt;='PAINEL E TARGET'!$T$11,'PAINEL E TARGET'!$S$11,
IF(DI356&gt;='PAINEL E TARGET'!$T$12,'PAINEL E TARGET'!$S$12,
IF(DI356&gt;='PAINEL E TARGET'!$T$13,'PAINEL E TARGET'!$S$13,
IF(DI356&gt;='PAINEL E TARGET'!$T$14,'PAINEL E TARGET'!$S$14,
IF(DI356&gt;='PAINEL E TARGET'!$T$15,'PAINEL E TARGET'!$S$15,
IF(DI356&gt;='PAINEL E TARGET'!$T$16,'PAINEL E TARGET'!$S$16,
IF(DI356&gt;='PAINEL E TARGET'!$T$17,'PAINEL E TARGET'!$S$17,
IF(DI356&gt;='PAINEL E TARGET'!$T$18,'PAINEL E TARGET'!$S$18,'PAINEL E TARGET'!$S$19))))))))</f>
        <v>2. Fx de 100% a 104,9%</v>
      </c>
      <c r="DK356" s="17">
        <f>IFERROR(VLOOKUP($BW356,'PAINEL E TARGET'!$G$1:$Q$99,9,0),0)</f>
        <v>0.05</v>
      </c>
      <c r="DL356" s="17">
        <f>VLOOKUP(DJ356,'PAINEL E TARGET'!$S$10:$U$19,3,0)</f>
        <v>1</v>
      </c>
      <c r="DM356" s="16">
        <f t="shared" si="213"/>
        <v>120</v>
      </c>
      <c r="DN356" s="17">
        <f t="shared" si="199"/>
        <v>0.57199999999999995</v>
      </c>
      <c r="DO356" s="33" t="str">
        <f>IF(DN356&gt;='PAINEL E TARGET'!$T$11,'PAINEL E TARGET'!$S$11,
IF(DN356&gt;='PAINEL E TARGET'!$T$12,'PAINEL E TARGET'!$S$12,
IF(DN356&gt;='PAINEL E TARGET'!$T$13,'PAINEL E TARGET'!$S$13,
IF(DN356&gt;='PAINEL E TARGET'!$T$14,'PAINEL E TARGET'!$S$14,
IF(DN356&gt;='PAINEL E TARGET'!$T$15,'PAINEL E TARGET'!$S$15,
IF(DN356&gt;='PAINEL E TARGET'!$T$16,'PAINEL E TARGET'!$S$16,
IF(DN356&gt;='PAINEL E TARGET'!$T$17,'PAINEL E TARGET'!$S$17,
IF(DN356&gt;='PAINEL E TARGET'!$T$18,'PAINEL E TARGET'!$S$18,'PAINEL E TARGET'!$S$19))))))))</f>
        <v>Não elegível</v>
      </c>
      <c r="DP356" s="17">
        <f>IFERROR(VLOOKUP($BW356,'PAINEL E TARGET'!$G$1:$Q$99,10,0),0)</f>
        <v>0</v>
      </c>
      <c r="DQ356" s="17">
        <f>VLOOKUP(DO356,'PAINEL E TARGET'!$S$10:$U$19,3,0)</f>
        <v>0</v>
      </c>
      <c r="DR356" s="16">
        <f t="shared" si="214"/>
        <v>0</v>
      </c>
      <c r="DS356" s="17">
        <f t="shared" si="200"/>
        <v>0.9</v>
      </c>
      <c r="DT356" s="16">
        <f>IF(DS356&gt;=1,VLOOKUP(BO356,'PAINEL E TARGET'!$S$1:$W$8,5,0),0)</f>
        <v>0</v>
      </c>
      <c r="DU356" s="16">
        <f t="shared" si="215"/>
        <v>240</v>
      </c>
    </row>
    <row r="357" spans="2:125" s="32" customFormat="1" x14ac:dyDescent="0.2">
      <c r="B357" s="44">
        <v>43541</v>
      </c>
      <c r="C357" s="65">
        <v>1163</v>
      </c>
      <c r="D357" s="66" t="s">
        <v>361</v>
      </c>
      <c r="E357" s="65">
        <v>212</v>
      </c>
      <c r="F357" s="65" t="s">
        <v>1017</v>
      </c>
      <c r="G357" s="67">
        <v>1516146.3663191309</v>
      </c>
      <c r="H357" s="67">
        <v>845381.55340205389</v>
      </c>
      <c r="I357" s="67">
        <v>671448.29999999981</v>
      </c>
      <c r="J357" s="68">
        <v>0.79425473302309757</v>
      </c>
      <c r="K357" s="67">
        <v>84400.083784319038</v>
      </c>
      <c r="L357" s="67">
        <v>661793.89695152186</v>
      </c>
      <c r="M357" s="67">
        <v>60170.41</v>
      </c>
      <c r="N357" s="67">
        <v>580565.09000000008</v>
      </c>
      <c r="O357" s="67">
        <v>1341315.5178417666</v>
      </c>
      <c r="P357" s="67" t="s">
        <v>1082</v>
      </c>
      <c r="Q357" s="67" t="s">
        <v>1082</v>
      </c>
      <c r="R357" s="67">
        <v>0</v>
      </c>
      <c r="S357" s="67">
        <v>0</v>
      </c>
      <c r="T357" s="68">
        <v>0.10830222715051493</v>
      </c>
      <c r="U357" s="68">
        <v>9.3299309933662172E-2</v>
      </c>
      <c r="V357" s="68">
        <v>0.86147175721509228</v>
      </c>
      <c r="W357" s="67">
        <v>80814.47</v>
      </c>
      <c r="X357" s="67">
        <v>59780.18</v>
      </c>
      <c r="Y357" s="68">
        <v>0.73972124051546706</v>
      </c>
      <c r="Z357" s="68">
        <v>0.16003626815943861</v>
      </c>
      <c r="AA357" s="68">
        <v>0.14594696251417316</v>
      </c>
      <c r="AB357" s="68">
        <v>0.91196179586474257</v>
      </c>
      <c r="AC357" s="67">
        <v>119418.1</v>
      </c>
      <c r="AD357" s="67">
        <v>93513.4</v>
      </c>
      <c r="AE357" s="68">
        <v>0.78307559741781174</v>
      </c>
      <c r="AF357" s="43">
        <v>80</v>
      </c>
      <c r="AG357" s="43">
        <v>75</v>
      </c>
      <c r="AH357" s="43">
        <v>19</v>
      </c>
      <c r="AI357" s="43">
        <v>10</v>
      </c>
      <c r="AJ357" s="67">
        <v>41626.42</v>
      </c>
      <c r="AK357" s="67">
        <v>34583</v>
      </c>
      <c r="AL357" s="68">
        <v>0.83079448100509246</v>
      </c>
      <c r="AM357" s="67">
        <v>10791.44</v>
      </c>
      <c r="AN357" s="67">
        <v>4281.6000000000004</v>
      </c>
      <c r="AO357" s="68">
        <v>0.39675891261963186</v>
      </c>
      <c r="AP357" s="67">
        <v>5813.0899999999992</v>
      </c>
      <c r="AQ357" s="67">
        <v>4807.8599999999997</v>
      </c>
      <c r="AR357" s="68">
        <v>0.82707475714293088</v>
      </c>
      <c r="AS357" s="67">
        <v>22583.52</v>
      </c>
      <c r="AT357" s="67">
        <v>16107.720000000003</v>
      </c>
      <c r="AU357" s="68">
        <v>0.7132510786626709</v>
      </c>
      <c r="AV357" s="43">
        <v>913.7600000000001</v>
      </c>
      <c r="AW357" s="43">
        <v>923.71</v>
      </c>
      <c r="AX357" s="69">
        <v>1.0108890737173875</v>
      </c>
      <c r="AY357" s="43">
        <v>84400.083784319038</v>
      </c>
      <c r="AZ357" s="43">
        <v>60170.409999999996</v>
      </c>
      <c r="BA357" s="43">
        <v>31132.625589503328</v>
      </c>
      <c r="BB357" s="43">
        <v>29197.55</v>
      </c>
      <c r="BC357" s="43">
        <v>151694.27002209931</v>
      </c>
      <c r="BD357" s="43">
        <v>56004.092952343381</v>
      </c>
      <c r="BE357" s="43">
        <v>146063.81</v>
      </c>
      <c r="BF357" s="43">
        <v>215836.08999999997</v>
      </c>
      <c r="BG357" s="43">
        <v>1645.2800000000002</v>
      </c>
      <c r="BH357" s="43">
        <v>30</v>
      </c>
      <c r="BI357" s="44">
        <v>43173</v>
      </c>
      <c r="BJ357" s="44">
        <v>43541</v>
      </c>
      <c r="BK357" s="44">
        <v>43172</v>
      </c>
      <c r="BL357" s="43">
        <f t="shared" si="201"/>
        <v>671448.29999999981</v>
      </c>
      <c r="BM357" s="43">
        <f t="shared" si="202"/>
        <v>640735.50000000012</v>
      </c>
      <c r="BO357" s="16" t="str">
        <f>IFERROR(VLOOKUP($C357,'PORTE LOJA'!A:B,2,0),"PORTE 1")</f>
        <v>PORTE 2</v>
      </c>
      <c r="BP357" s="16">
        <f>VLOOKUP(BO357,'PAINEL E TARGET'!$S$1:$W$8,3,0)</f>
        <v>1875</v>
      </c>
      <c r="BQ357" s="16">
        <f t="shared" si="180"/>
        <v>1</v>
      </c>
      <c r="BR357" s="16">
        <f t="shared" si="181"/>
        <v>1</v>
      </c>
      <c r="BS357" s="16">
        <f t="shared" si="182"/>
        <v>1</v>
      </c>
      <c r="BT357" s="16">
        <f t="shared" si="183"/>
        <v>1</v>
      </c>
      <c r="BU357" s="16">
        <f t="shared" si="184"/>
        <v>1</v>
      </c>
      <c r="BV357" s="16">
        <f t="shared" si="185"/>
        <v>1</v>
      </c>
      <c r="BW357" s="17" t="str">
        <f t="shared" si="203"/>
        <v>111111</v>
      </c>
      <c r="BY357" s="17">
        <f t="shared" si="186"/>
        <v>0.79400000000000004</v>
      </c>
      <c r="BZ357" s="17">
        <f t="shared" si="187"/>
        <v>0.85899999999999999</v>
      </c>
      <c r="CA357" s="17" t="str">
        <f t="shared" si="204"/>
        <v>Sem Retira</v>
      </c>
      <c r="CB357" s="17">
        <f t="shared" si="205"/>
        <v>0.85899999999999999</v>
      </c>
      <c r="CC357" s="33" t="str">
        <f>IF(CB357&gt;='PAINEL E TARGET'!$T$11,'PAINEL E TARGET'!$S$11,
IF(CB357&gt;='PAINEL E TARGET'!$T$12,'PAINEL E TARGET'!$S$12,
IF(CB357&gt;='PAINEL E TARGET'!$T$13,'PAINEL E TARGET'!$S$13,
IF(CB357&gt;='PAINEL E TARGET'!$T$14,'PAINEL E TARGET'!$S$14,
IF(CB357&gt;='PAINEL E TARGET'!$T$15,'PAINEL E TARGET'!$S$15,
IF(CB357&gt;='PAINEL E TARGET'!$T$16,'PAINEL E TARGET'!$S$16,
IF(CB357&gt;='PAINEL E TARGET'!$T$17,'PAINEL E TARGET'!$S$17,
IF(CB357&gt;='PAINEL E TARGET'!$T$18,'PAINEL E TARGET'!$S$18,'PAINEL E TARGET'!$S$19))))))))</f>
        <v>Não elegível</v>
      </c>
      <c r="CD357" s="17">
        <f>IFERROR(VLOOKUP($BW357,'PAINEL E TARGET'!$G$1:$Q$99,4,0),0)</f>
        <v>0.25</v>
      </c>
      <c r="CE357" s="17">
        <f>VLOOKUP(CC357,'PAINEL E TARGET'!$S$10:$U$19,3,0)</f>
        <v>0</v>
      </c>
      <c r="CF357" s="16">
        <f t="shared" si="206"/>
        <v>0</v>
      </c>
      <c r="CG357" s="17">
        <f t="shared" si="188"/>
        <v>0.83099999999999996</v>
      </c>
      <c r="CH357" s="17">
        <f t="shared" si="189"/>
        <v>0.39700000000000002</v>
      </c>
      <c r="CI357" s="17">
        <f t="shared" si="190"/>
        <v>0.82699999999999996</v>
      </c>
      <c r="CJ357" s="17">
        <f t="shared" si="191"/>
        <v>0.71299999999999997</v>
      </c>
      <c r="CK357" s="17">
        <f t="shared" si="192"/>
        <v>1.0109999999999999</v>
      </c>
      <c r="CL357" s="17">
        <f t="shared" si="193"/>
        <v>0.74</v>
      </c>
      <c r="CM357" s="16">
        <f t="shared" si="194"/>
        <v>4</v>
      </c>
      <c r="CN357" s="17" t="str">
        <f t="shared" si="207"/>
        <v>não ok</v>
      </c>
      <c r="CO357" s="17">
        <f t="shared" si="208"/>
        <v>0</v>
      </c>
      <c r="CP357" s="33" t="str">
        <f>IF(CO357&gt;='PAINEL E TARGET'!$T$11,'PAINEL E TARGET'!$S$11,
IF(CO357&gt;='PAINEL E TARGET'!$T$12,'PAINEL E TARGET'!$S$12,
IF(CO357&gt;='PAINEL E TARGET'!$T$13,'PAINEL E TARGET'!$S$13,
IF(CO357&gt;='PAINEL E TARGET'!$T$14,'PAINEL E TARGET'!$S$14,
IF(CO357&gt;='PAINEL E TARGET'!$T$15,'PAINEL E TARGET'!$S$15,
IF(CO357&gt;='PAINEL E TARGET'!$T$16,'PAINEL E TARGET'!$S$16,
IF(CO357&gt;='PAINEL E TARGET'!$T$17,'PAINEL E TARGET'!$S$17,
IF(CO357&gt;='PAINEL E TARGET'!$T$18,'PAINEL E TARGET'!$S$18,'PAINEL E TARGET'!$S$19))))))))</f>
        <v>Não elegível</v>
      </c>
      <c r="CQ357" s="17">
        <f>IFERROR(VLOOKUP($BW357,'PAINEL E TARGET'!$G$1:$Q$99,5,0),0)</f>
        <v>0.25</v>
      </c>
      <c r="CR357" s="17">
        <f>VLOOKUP(CP357,'PAINEL E TARGET'!$S$10:$U$19,3,0)</f>
        <v>0</v>
      </c>
      <c r="CS357" s="16">
        <f t="shared" si="209"/>
        <v>0</v>
      </c>
      <c r="CT357" s="17">
        <f t="shared" si="195"/>
        <v>0.78300000000000003</v>
      </c>
      <c r="CU357" s="33" t="str">
        <f>IF(CT357&gt;='PAINEL E TARGET'!$T$11,'PAINEL E TARGET'!$S$11,
IF(CT357&gt;='PAINEL E TARGET'!$T$12,'PAINEL E TARGET'!$S$12,
IF(CT357&gt;='PAINEL E TARGET'!$T$13,'PAINEL E TARGET'!$S$13,
IF(CT357&gt;='PAINEL E TARGET'!$T$14,'PAINEL E TARGET'!$S$14,
IF(CT357&gt;='PAINEL E TARGET'!$T$15,'PAINEL E TARGET'!$S$15,
IF(CT357&gt;='PAINEL E TARGET'!$T$16,'PAINEL E TARGET'!$S$16,
IF(CT357&gt;='PAINEL E TARGET'!$T$17,'PAINEL E TARGET'!$S$17,
IF(CT357&gt;='PAINEL E TARGET'!$T$18,'PAINEL E TARGET'!$S$18,'PAINEL E TARGET'!$S$19))))))))</f>
        <v>Não elegível</v>
      </c>
      <c r="CV357" s="17">
        <f>IFERROR(VLOOKUP($BW357,'PAINEL E TARGET'!$G$1:$Q$99,6,0),0)</f>
        <v>0.2</v>
      </c>
      <c r="CW357" s="17">
        <f>VLOOKUP(CU357,'PAINEL E TARGET'!$S$10:$U$19,3,0)</f>
        <v>0</v>
      </c>
      <c r="CX357" s="16">
        <f t="shared" si="210"/>
        <v>0</v>
      </c>
      <c r="CY357" s="17">
        <f t="shared" si="196"/>
        <v>0.71299999999999997</v>
      </c>
      <c r="CZ357" s="33" t="str">
        <f>IF(CY357&gt;='PAINEL E TARGET'!$T$11,'PAINEL E TARGET'!$S$11,
IF(CY357&gt;='PAINEL E TARGET'!$T$12,'PAINEL E TARGET'!$S$12,
IF(CY357&gt;='PAINEL E TARGET'!$T$13,'PAINEL E TARGET'!$S$13,
IF(CY357&gt;='PAINEL E TARGET'!$T$14,'PAINEL E TARGET'!$S$14,
IF(CY357&gt;='PAINEL E TARGET'!$T$15,'PAINEL E TARGET'!$S$15,
IF(CY357&gt;='PAINEL E TARGET'!$T$16,'PAINEL E TARGET'!$S$16,
IF(CY357&gt;='PAINEL E TARGET'!$T$17,'PAINEL E TARGET'!$S$17,
IF(CY357&gt;='PAINEL E TARGET'!$T$18,'PAINEL E TARGET'!$S$18,'PAINEL E TARGET'!$S$19))))))))</f>
        <v>Não elegível</v>
      </c>
      <c r="DA357" s="17">
        <f>IFERROR(VLOOKUP($BW357,'PAINEL E TARGET'!$G$1:$Q$99,7,0),0)</f>
        <v>0.15</v>
      </c>
      <c r="DB357" s="17">
        <f>VLOOKUP(CZ357,'PAINEL E TARGET'!$S$10:$U$19,3,0)</f>
        <v>0</v>
      </c>
      <c r="DC357" s="16">
        <f t="shared" si="211"/>
        <v>0</v>
      </c>
      <c r="DD357" s="17">
        <f t="shared" si="197"/>
        <v>0.93799999999999994</v>
      </c>
      <c r="DE357" s="33" t="str">
        <f>IF(DD357&gt;='PAINEL E TARGET'!$T$11,'PAINEL E TARGET'!$S$11,
IF(DD357&gt;='PAINEL E TARGET'!$T$12,'PAINEL E TARGET'!$S$12,
IF(DD357&gt;='PAINEL E TARGET'!$T$13,'PAINEL E TARGET'!$S$13,
IF(DD357&gt;='PAINEL E TARGET'!$T$14,'PAINEL E TARGET'!$S$14,
IF(DD357&gt;='PAINEL E TARGET'!$T$15,'PAINEL E TARGET'!$S$15,
IF(DD357&gt;='PAINEL E TARGET'!$T$16,'PAINEL E TARGET'!$S$16,
IF(DD357&gt;='PAINEL E TARGET'!$T$17,'PAINEL E TARGET'!$S$17,
IF(DD357&gt;='PAINEL E TARGET'!$T$18,'PAINEL E TARGET'!$S$18,'PAINEL E TARGET'!$S$19))))))))</f>
        <v>1. Fx de 90% a 99,9%</v>
      </c>
      <c r="DF357" s="17">
        <f>IFERROR(VLOOKUP($BW357,'PAINEL E TARGET'!$G$1:$Q$99,8,0),0)</f>
        <v>0.1</v>
      </c>
      <c r="DG357" s="17">
        <f>VLOOKUP(DE357,'PAINEL E TARGET'!$S$10:$U$19,3,0)</f>
        <v>0.5</v>
      </c>
      <c r="DH357" s="16">
        <f t="shared" si="212"/>
        <v>93.75</v>
      </c>
      <c r="DI357" s="17">
        <f t="shared" si="198"/>
        <v>0.52600000000000002</v>
      </c>
      <c r="DJ357" s="33" t="str">
        <f>IF(DI357&gt;='PAINEL E TARGET'!$T$11,'PAINEL E TARGET'!$S$11,
IF(DI357&gt;='PAINEL E TARGET'!$T$12,'PAINEL E TARGET'!$S$12,
IF(DI357&gt;='PAINEL E TARGET'!$T$13,'PAINEL E TARGET'!$S$13,
IF(DI357&gt;='PAINEL E TARGET'!$T$14,'PAINEL E TARGET'!$S$14,
IF(DI357&gt;='PAINEL E TARGET'!$T$15,'PAINEL E TARGET'!$S$15,
IF(DI357&gt;='PAINEL E TARGET'!$T$16,'PAINEL E TARGET'!$S$16,
IF(DI357&gt;='PAINEL E TARGET'!$T$17,'PAINEL E TARGET'!$S$17,
IF(DI357&gt;='PAINEL E TARGET'!$T$18,'PAINEL E TARGET'!$S$18,'PAINEL E TARGET'!$S$19))))))))</f>
        <v>Não elegível</v>
      </c>
      <c r="DK357" s="17">
        <f>IFERROR(VLOOKUP($BW357,'PAINEL E TARGET'!$G$1:$Q$99,9,0),0)</f>
        <v>0.05</v>
      </c>
      <c r="DL357" s="17">
        <f>VLOOKUP(DJ357,'PAINEL E TARGET'!$S$10:$U$19,3,0)</f>
        <v>0</v>
      </c>
      <c r="DM357" s="16">
        <f t="shared" si="213"/>
        <v>0</v>
      </c>
      <c r="DN357" s="17">
        <f t="shared" si="199"/>
        <v>1.0109999999999999</v>
      </c>
      <c r="DO357" s="33" t="str">
        <f>IF(DN357&gt;='PAINEL E TARGET'!$T$11,'PAINEL E TARGET'!$S$11,
IF(DN357&gt;='PAINEL E TARGET'!$T$12,'PAINEL E TARGET'!$S$12,
IF(DN357&gt;='PAINEL E TARGET'!$T$13,'PAINEL E TARGET'!$S$13,
IF(DN357&gt;='PAINEL E TARGET'!$T$14,'PAINEL E TARGET'!$S$14,
IF(DN357&gt;='PAINEL E TARGET'!$T$15,'PAINEL E TARGET'!$S$15,
IF(DN357&gt;='PAINEL E TARGET'!$T$16,'PAINEL E TARGET'!$S$16,
IF(DN357&gt;='PAINEL E TARGET'!$T$17,'PAINEL E TARGET'!$S$17,
IF(DN357&gt;='PAINEL E TARGET'!$T$18,'PAINEL E TARGET'!$S$18,'PAINEL E TARGET'!$S$19))))))))</f>
        <v>2. Fx de 100% a 104,9%</v>
      </c>
      <c r="DP357" s="17">
        <f>IFERROR(VLOOKUP($BW357,'PAINEL E TARGET'!$G$1:$Q$99,10,0),0)</f>
        <v>0</v>
      </c>
      <c r="DQ357" s="17">
        <f>VLOOKUP(DO357,'PAINEL E TARGET'!$S$10:$U$19,3,0)</f>
        <v>1</v>
      </c>
      <c r="DR357" s="16">
        <f t="shared" si="214"/>
        <v>0</v>
      </c>
      <c r="DS357" s="17">
        <f t="shared" si="200"/>
        <v>0.93799999999999994</v>
      </c>
      <c r="DT357" s="16">
        <f>IF(DS357&gt;=1,VLOOKUP(BO357,'PAINEL E TARGET'!$S$1:$W$8,5,0),0)</f>
        <v>0</v>
      </c>
      <c r="DU357" s="16">
        <f t="shared" si="215"/>
        <v>93.75</v>
      </c>
    </row>
    <row r="358" spans="2:125" s="32" customFormat="1" x14ac:dyDescent="0.2">
      <c r="B358" s="44">
        <v>43541</v>
      </c>
      <c r="C358" s="65">
        <v>1164</v>
      </c>
      <c r="D358" s="66" t="s">
        <v>362</v>
      </c>
      <c r="E358" s="65">
        <v>211</v>
      </c>
      <c r="F358" s="65" t="s">
        <v>1017</v>
      </c>
      <c r="G358" s="67">
        <v>2854353.8388245981</v>
      </c>
      <c r="H358" s="67">
        <v>1535040.0220059443</v>
      </c>
      <c r="I358" s="67">
        <v>1227344.42</v>
      </c>
      <c r="J358" s="68">
        <v>0.79955206535666934</v>
      </c>
      <c r="K358" s="67">
        <v>344400.19869099656</v>
      </c>
      <c r="L358" s="67">
        <v>1088132.0473212921</v>
      </c>
      <c r="M358" s="67">
        <v>292210.84999999998</v>
      </c>
      <c r="N358" s="67">
        <v>909866.23</v>
      </c>
      <c r="O358" s="67">
        <v>2667243.8117869166</v>
      </c>
      <c r="P358" s="67" t="s">
        <v>1082</v>
      </c>
      <c r="Q358" s="67" t="s">
        <v>1082</v>
      </c>
      <c r="R358" s="67">
        <v>0</v>
      </c>
      <c r="S358" s="67">
        <v>0</v>
      </c>
      <c r="T358" s="68">
        <v>0.11051223484894726</v>
      </c>
      <c r="U358" s="68">
        <v>0.13835336582575886</v>
      </c>
      <c r="V358" s="68">
        <v>1.2519280423101209</v>
      </c>
      <c r="W358" s="67">
        <v>158312.33999999997</v>
      </c>
      <c r="X358" s="67">
        <v>166311.41</v>
      </c>
      <c r="Y358" s="68">
        <v>1.050527141472358</v>
      </c>
      <c r="Z358" s="68">
        <v>0.20137156479584431</v>
      </c>
      <c r="AA358" s="68">
        <v>0.24585679647098835</v>
      </c>
      <c r="AB358" s="68">
        <v>1.2209111883311048</v>
      </c>
      <c r="AC358" s="67">
        <v>288471.26</v>
      </c>
      <c r="AD358" s="67">
        <v>295538.82</v>
      </c>
      <c r="AE358" s="68">
        <v>1.0245000489823493</v>
      </c>
      <c r="AF358" s="43">
        <v>80</v>
      </c>
      <c r="AG358" s="43">
        <v>72</v>
      </c>
      <c r="AH358" s="43">
        <v>36</v>
      </c>
      <c r="AI358" s="43">
        <v>33</v>
      </c>
      <c r="AJ358" s="67">
        <v>91575.720000000016</v>
      </c>
      <c r="AK358" s="67">
        <v>91207</v>
      </c>
      <c r="AL358" s="68">
        <v>0.99597360523073131</v>
      </c>
      <c r="AM358" s="67">
        <v>17162.09</v>
      </c>
      <c r="AN358" s="67">
        <v>15831.759999999997</v>
      </c>
      <c r="AO358" s="68">
        <v>0.92248438272960909</v>
      </c>
      <c r="AP358" s="67">
        <v>13687.389999999998</v>
      </c>
      <c r="AQ358" s="67">
        <v>15761.459999999995</v>
      </c>
      <c r="AR358" s="68">
        <v>1.1515314460974662</v>
      </c>
      <c r="AS358" s="67">
        <v>35887.14</v>
      </c>
      <c r="AT358" s="67">
        <v>43511.189999999988</v>
      </c>
      <c r="AU358" s="68">
        <v>1.2124451823132183</v>
      </c>
      <c r="AV358" s="43">
        <v>1677.6799999999998</v>
      </c>
      <c r="AW358" s="43">
        <v>1414.74</v>
      </c>
      <c r="AX358" s="69">
        <v>0.84327166086500416</v>
      </c>
      <c r="AY358" s="43">
        <v>344400.19869099656</v>
      </c>
      <c r="AZ358" s="43">
        <v>292210.84999999998</v>
      </c>
      <c r="BA358" s="43">
        <v>44049.40768373858</v>
      </c>
      <c r="BB358" s="43">
        <v>43410.649999999994</v>
      </c>
      <c r="BC358" s="43">
        <v>640966.80374461424</v>
      </c>
      <c r="BD358" s="43">
        <v>82123.708734314481</v>
      </c>
      <c r="BE358" s="43">
        <v>296426.63</v>
      </c>
      <c r="BF358" s="43">
        <v>540138.39</v>
      </c>
      <c r="BG358" s="43">
        <v>3129.8199999999993</v>
      </c>
      <c r="BH358" s="43">
        <v>59</v>
      </c>
      <c r="BI358" s="44">
        <v>43173</v>
      </c>
      <c r="BJ358" s="44">
        <v>43541</v>
      </c>
      <c r="BK358" s="44">
        <v>43172</v>
      </c>
      <c r="BL358" s="43">
        <f t="shared" si="201"/>
        <v>1227344.42</v>
      </c>
      <c r="BM358" s="43">
        <f t="shared" si="202"/>
        <v>1202077.08</v>
      </c>
      <c r="BO358" s="16" t="str">
        <f>IFERROR(VLOOKUP($C358,'PORTE LOJA'!A:B,2,0),"PORTE 1")</f>
        <v>PORTE 4</v>
      </c>
      <c r="BP358" s="16">
        <f>VLOOKUP(BO358,'PAINEL E TARGET'!$S$1:$W$8,3,0)</f>
        <v>3000</v>
      </c>
      <c r="BQ358" s="16">
        <f t="shared" si="180"/>
        <v>1</v>
      </c>
      <c r="BR358" s="16">
        <f t="shared" si="181"/>
        <v>1</v>
      </c>
      <c r="BS358" s="16">
        <f t="shared" si="182"/>
        <v>1</v>
      </c>
      <c r="BT358" s="16">
        <f t="shared" si="183"/>
        <v>1</v>
      </c>
      <c r="BU358" s="16">
        <f t="shared" si="184"/>
        <v>1</v>
      </c>
      <c r="BV358" s="16">
        <f t="shared" si="185"/>
        <v>1</v>
      </c>
      <c r="BW358" s="17" t="str">
        <f t="shared" si="203"/>
        <v>111111</v>
      </c>
      <c r="BY358" s="17">
        <f t="shared" si="186"/>
        <v>0.8</v>
      </c>
      <c r="BZ358" s="17">
        <f t="shared" si="187"/>
        <v>0.83899999999999997</v>
      </c>
      <c r="CA358" s="17" t="str">
        <f t="shared" si="204"/>
        <v>Sem Retira</v>
      </c>
      <c r="CB358" s="17">
        <f t="shared" si="205"/>
        <v>0.83899999999999997</v>
      </c>
      <c r="CC358" s="33" t="str">
        <f>IF(CB358&gt;='PAINEL E TARGET'!$T$11,'PAINEL E TARGET'!$S$11,
IF(CB358&gt;='PAINEL E TARGET'!$T$12,'PAINEL E TARGET'!$S$12,
IF(CB358&gt;='PAINEL E TARGET'!$T$13,'PAINEL E TARGET'!$S$13,
IF(CB358&gt;='PAINEL E TARGET'!$T$14,'PAINEL E TARGET'!$S$14,
IF(CB358&gt;='PAINEL E TARGET'!$T$15,'PAINEL E TARGET'!$S$15,
IF(CB358&gt;='PAINEL E TARGET'!$T$16,'PAINEL E TARGET'!$S$16,
IF(CB358&gt;='PAINEL E TARGET'!$T$17,'PAINEL E TARGET'!$S$17,
IF(CB358&gt;='PAINEL E TARGET'!$T$18,'PAINEL E TARGET'!$S$18,'PAINEL E TARGET'!$S$19))))))))</f>
        <v>Não elegível</v>
      </c>
      <c r="CD358" s="17">
        <f>IFERROR(VLOOKUP($BW358,'PAINEL E TARGET'!$G$1:$Q$99,4,0),0)</f>
        <v>0.25</v>
      </c>
      <c r="CE358" s="17">
        <f>VLOOKUP(CC358,'PAINEL E TARGET'!$S$10:$U$19,3,0)</f>
        <v>0</v>
      </c>
      <c r="CF358" s="16">
        <f t="shared" si="206"/>
        <v>0</v>
      </c>
      <c r="CG358" s="17">
        <f t="shared" si="188"/>
        <v>0.996</v>
      </c>
      <c r="CH358" s="17">
        <f t="shared" si="189"/>
        <v>0.92200000000000004</v>
      </c>
      <c r="CI358" s="17">
        <f t="shared" si="190"/>
        <v>1.1519999999999999</v>
      </c>
      <c r="CJ358" s="17">
        <f t="shared" si="191"/>
        <v>1.212</v>
      </c>
      <c r="CK358" s="17">
        <f t="shared" si="192"/>
        <v>0.84299999999999997</v>
      </c>
      <c r="CL358" s="17">
        <f t="shared" si="193"/>
        <v>1.0509999999999999</v>
      </c>
      <c r="CM358" s="16">
        <f t="shared" si="194"/>
        <v>5</v>
      </c>
      <c r="CN358" s="17" t="str">
        <f t="shared" si="207"/>
        <v>ok</v>
      </c>
      <c r="CO358" s="17">
        <f t="shared" si="208"/>
        <v>1.0509999999999999</v>
      </c>
      <c r="CP358" s="33" t="str">
        <f>IF(CO358&gt;='PAINEL E TARGET'!$T$11,'PAINEL E TARGET'!$S$11,
IF(CO358&gt;='PAINEL E TARGET'!$T$12,'PAINEL E TARGET'!$S$12,
IF(CO358&gt;='PAINEL E TARGET'!$T$13,'PAINEL E TARGET'!$S$13,
IF(CO358&gt;='PAINEL E TARGET'!$T$14,'PAINEL E TARGET'!$S$14,
IF(CO358&gt;='PAINEL E TARGET'!$T$15,'PAINEL E TARGET'!$S$15,
IF(CO358&gt;='PAINEL E TARGET'!$T$16,'PAINEL E TARGET'!$S$16,
IF(CO358&gt;='PAINEL E TARGET'!$T$17,'PAINEL E TARGET'!$S$17,
IF(CO358&gt;='PAINEL E TARGET'!$T$18,'PAINEL E TARGET'!$S$18,'PAINEL E TARGET'!$S$19))))))))</f>
        <v>3. Fx de 105% a 109,9%</v>
      </c>
      <c r="CQ358" s="17">
        <f>IFERROR(VLOOKUP($BW358,'PAINEL E TARGET'!$G$1:$Q$99,5,0),0)</f>
        <v>0.25</v>
      </c>
      <c r="CR358" s="17">
        <f>VLOOKUP(CP358,'PAINEL E TARGET'!$S$10:$U$19,3,0)</f>
        <v>1.1000000000000001</v>
      </c>
      <c r="CS358" s="16">
        <f t="shared" si="209"/>
        <v>825.00000000000011</v>
      </c>
      <c r="CT358" s="17">
        <f t="shared" si="195"/>
        <v>1.0249999999999999</v>
      </c>
      <c r="CU358" s="33" t="str">
        <f>IF(CT358&gt;='PAINEL E TARGET'!$T$11,'PAINEL E TARGET'!$S$11,
IF(CT358&gt;='PAINEL E TARGET'!$T$12,'PAINEL E TARGET'!$S$12,
IF(CT358&gt;='PAINEL E TARGET'!$T$13,'PAINEL E TARGET'!$S$13,
IF(CT358&gt;='PAINEL E TARGET'!$T$14,'PAINEL E TARGET'!$S$14,
IF(CT358&gt;='PAINEL E TARGET'!$T$15,'PAINEL E TARGET'!$S$15,
IF(CT358&gt;='PAINEL E TARGET'!$T$16,'PAINEL E TARGET'!$S$16,
IF(CT358&gt;='PAINEL E TARGET'!$T$17,'PAINEL E TARGET'!$S$17,
IF(CT358&gt;='PAINEL E TARGET'!$T$18,'PAINEL E TARGET'!$S$18,'PAINEL E TARGET'!$S$19))))))))</f>
        <v>2. Fx de 100% a 104,9%</v>
      </c>
      <c r="CV358" s="17">
        <f>IFERROR(VLOOKUP($BW358,'PAINEL E TARGET'!$G$1:$Q$99,6,0),0)</f>
        <v>0.2</v>
      </c>
      <c r="CW358" s="17">
        <f>VLOOKUP(CU358,'PAINEL E TARGET'!$S$10:$U$19,3,0)</f>
        <v>1</v>
      </c>
      <c r="CX358" s="16">
        <f t="shared" si="210"/>
        <v>600</v>
      </c>
      <c r="CY358" s="17">
        <f t="shared" si="196"/>
        <v>0.84799999999999998</v>
      </c>
      <c r="CZ358" s="33" t="str">
        <f>IF(CY358&gt;='PAINEL E TARGET'!$T$11,'PAINEL E TARGET'!$S$11,
IF(CY358&gt;='PAINEL E TARGET'!$T$12,'PAINEL E TARGET'!$S$12,
IF(CY358&gt;='PAINEL E TARGET'!$T$13,'PAINEL E TARGET'!$S$13,
IF(CY358&gt;='PAINEL E TARGET'!$T$14,'PAINEL E TARGET'!$S$14,
IF(CY358&gt;='PAINEL E TARGET'!$T$15,'PAINEL E TARGET'!$S$15,
IF(CY358&gt;='PAINEL E TARGET'!$T$16,'PAINEL E TARGET'!$S$16,
IF(CY358&gt;='PAINEL E TARGET'!$T$17,'PAINEL E TARGET'!$S$17,
IF(CY358&gt;='PAINEL E TARGET'!$T$18,'PAINEL E TARGET'!$S$18,'PAINEL E TARGET'!$S$19))))))))</f>
        <v>Não elegível</v>
      </c>
      <c r="DA358" s="17">
        <f>IFERROR(VLOOKUP($BW358,'PAINEL E TARGET'!$G$1:$Q$99,7,0),0)</f>
        <v>0.15</v>
      </c>
      <c r="DB358" s="17">
        <f>VLOOKUP(CZ358,'PAINEL E TARGET'!$S$10:$U$19,3,0)</f>
        <v>0</v>
      </c>
      <c r="DC358" s="16">
        <f t="shared" si="211"/>
        <v>0</v>
      </c>
      <c r="DD358" s="17">
        <f t="shared" si="197"/>
        <v>0.98499999999999999</v>
      </c>
      <c r="DE358" s="33" t="str">
        <f>IF(DD358&gt;='PAINEL E TARGET'!$T$11,'PAINEL E TARGET'!$S$11,
IF(DD358&gt;='PAINEL E TARGET'!$T$12,'PAINEL E TARGET'!$S$12,
IF(DD358&gt;='PAINEL E TARGET'!$T$13,'PAINEL E TARGET'!$S$13,
IF(DD358&gt;='PAINEL E TARGET'!$T$14,'PAINEL E TARGET'!$S$14,
IF(DD358&gt;='PAINEL E TARGET'!$T$15,'PAINEL E TARGET'!$S$15,
IF(DD358&gt;='PAINEL E TARGET'!$T$16,'PAINEL E TARGET'!$S$16,
IF(DD358&gt;='PAINEL E TARGET'!$T$17,'PAINEL E TARGET'!$S$17,
IF(DD358&gt;='PAINEL E TARGET'!$T$18,'PAINEL E TARGET'!$S$18,'PAINEL E TARGET'!$S$19))))))))</f>
        <v>1. Fx de 90% a 99,9%</v>
      </c>
      <c r="DF358" s="17">
        <f>IFERROR(VLOOKUP($BW358,'PAINEL E TARGET'!$G$1:$Q$99,8,0),0)</f>
        <v>0.1</v>
      </c>
      <c r="DG358" s="17">
        <f>VLOOKUP(DE358,'PAINEL E TARGET'!$S$10:$U$19,3,0)</f>
        <v>0.5</v>
      </c>
      <c r="DH358" s="16">
        <f t="shared" si="212"/>
        <v>150</v>
      </c>
      <c r="DI358" s="17">
        <f t="shared" si="198"/>
        <v>0.91700000000000004</v>
      </c>
      <c r="DJ358" s="33" t="str">
        <f>IF(DI358&gt;='PAINEL E TARGET'!$T$11,'PAINEL E TARGET'!$S$11,
IF(DI358&gt;='PAINEL E TARGET'!$T$12,'PAINEL E TARGET'!$S$12,
IF(DI358&gt;='PAINEL E TARGET'!$T$13,'PAINEL E TARGET'!$S$13,
IF(DI358&gt;='PAINEL E TARGET'!$T$14,'PAINEL E TARGET'!$S$14,
IF(DI358&gt;='PAINEL E TARGET'!$T$15,'PAINEL E TARGET'!$S$15,
IF(DI358&gt;='PAINEL E TARGET'!$T$16,'PAINEL E TARGET'!$S$16,
IF(DI358&gt;='PAINEL E TARGET'!$T$17,'PAINEL E TARGET'!$S$17,
IF(DI358&gt;='PAINEL E TARGET'!$T$18,'PAINEL E TARGET'!$S$18,'PAINEL E TARGET'!$S$19))))))))</f>
        <v>1. Fx de 90% a 99,9%</v>
      </c>
      <c r="DK358" s="17">
        <f>IFERROR(VLOOKUP($BW358,'PAINEL E TARGET'!$G$1:$Q$99,9,0),0)</f>
        <v>0.05</v>
      </c>
      <c r="DL358" s="17">
        <f>VLOOKUP(DJ358,'PAINEL E TARGET'!$S$10:$U$19,3,0)</f>
        <v>0.5</v>
      </c>
      <c r="DM358" s="16">
        <f t="shared" si="213"/>
        <v>75</v>
      </c>
      <c r="DN358" s="17">
        <f t="shared" si="199"/>
        <v>0.84299999999999997</v>
      </c>
      <c r="DO358" s="33" t="str">
        <f>IF(DN358&gt;='PAINEL E TARGET'!$T$11,'PAINEL E TARGET'!$S$11,
IF(DN358&gt;='PAINEL E TARGET'!$T$12,'PAINEL E TARGET'!$S$12,
IF(DN358&gt;='PAINEL E TARGET'!$T$13,'PAINEL E TARGET'!$S$13,
IF(DN358&gt;='PAINEL E TARGET'!$T$14,'PAINEL E TARGET'!$S$14,
IF(DN358&gt;='PAINEL E TARGET'!$T$15,'PAINEL E TARGET'!$S$15,
IF(DN358&gt;='PAINEL E TARGET'!$T$16,'PAINEL E TARGET'!$S$16,
IF(DN358&gt;='PAINEL E TARGET'!$T$17,'PAINEL E TARGET'!$S$17,
IF(DN358&gt;='PAINEL E TARGET'!$T$18,'PAINEL E TARGET'!$S$18,'PAINEL E TARGET'!$S$19))))))))</f>
        <v>Não elegível</v>
      </c>
      <c r="DP358" s="17">
        <f>IFERROR(VLOOKUP($BW358,'PAINEL E TARGET'!$G$1:$Q$99,10,0),0)</f>
        <v>0</v>
      </c>
      <c r="DQ358" s="17">
        <f>VLOOKUP(DO358,'PAINEL E TARGET'!$S$10:$U$19,3,0)</f>
        <v>0</v>
      </c>
      <c r="DR358" s="16">
        <f t="shared" si="214"/>
        <v>0</v>
      </c>
      <c r="DS358" s="17">
        <f t="shared" si="200"/>
        <v>0.9</v>
      </c>
      <c r="DT358" s="16">
        <f>IF(DS358&gt;=1,VLOOKUP(BO358,'PAINEL E TARGET'!$S$1:$W$8,5,0),0)</f>
        <v>0</v>
      </c>
      <c r="DU358" s="16">
        <f t="shared" si="215"/>
        <v>1650</v>
      </c>
    </row>
    <row r="359" spans="2:125" s="32" customFormat="1" x14ac:dyDescent="0.2">
      <c r="B359" s="44">
        <v>43541</v>
      </c>
      <c r="C359" s="65">
        <v>1165</v>
      </c>
      <c r="D359" s="66" t="s">
        <v>363</v>
      </c>
      <c r="E359" s="65">
        <v>212</v>
      </c>
      <c r="F359" s="65" t="s">
        <v>1017</v>
      </c>
      <c r="G359" s="67">
        <v>2415327.6817683061</v>
      </c>
      <c r="H359" s="67">
        <v>1310190.5300101084</v>
      </c>
      <c r="I359" s="67">
        <v>980265.8400000002</v>
      </c>
      <c r="J359" s="68">
        <v>0.74818571615873097</v>
      </c>
      <c r="K359" s="67">
        <v>250188.7697109023</v>
      </c>
      <c r="L359" s="67">
        <v>923819.60828974762</v>
      </c>
      <c r="M359" s="67">
        <v>210341.1</v>
      </c>
      <c r="N359" s="67">
        <v>743465.32000000007</v>
      </c>
      <c r="O359" s="67">
        <v>2173757.7323385468</v>
      </c>
      <c r="P359" s="67" t="s">
        <v>1082</v>
      </c>
      <c r="Q359" s="67" t="s">
        <v>1082</v>
      </c>
      <c r="R359" s="67">
        <v>0</v>
      </c>
      <c r="S359" s="67">
        <v>0</v>
      </c>
      <c r="T359" s="68">
        <v>9.8870384722191243E-2</v>
      </c>
      <c r="U359" s="68">
        <v>8.9553297408084112E-2</v>
      </c>
      <c r="V359" s="68">
        <v>0.9057646297191364</v>
      </c>
      <c r="W359" s="67">
        <v>116074.66</v>
      </c>
      <c r="X359" s="67">
        <v>85416.50999999998</v>
      </c>
      <c r="Y359" s="68">
        <v>0.7358755993771593</v>
      </c>
      <c r="Z359" s="68">
        <v>0.15168295502564241</v>
      </c>
      <c r="AA359" s="68">
        <v>0.1549203139144314</v>
      </c>
      <c r="AB359" s="68">
        <v>1.0213429313019495</v>
      </c>
      <c r="AC359" s="67">
        <v>178077.06</v>
      </c>
      <c r="AD359" s="67">
        <v>147763.99</v>
      </c>
      <c r="AE359" s="68">
        <v>0.82977554773197626</v>
      </c>
      <c r="AF359" s="43">
        <v>80</v>
      </c>
      <c r="AG359" s="43">
        <v>72</v>
      </c>
      <c r="AH359" s="43">
        <v>28</v>
      </c>
      <c r="AI359" s="43">
        <v>18</v>
      </c>
      <c r="AJ359" s="67">
        <v>63962.48</v>
      </c>
      <c r="AK359" s="67">
        <v>44361</v>
      </c>
      <c r="AL359" s="68">
        <v>0.69354721705599909</v>
      </c>
      <c r="AM359" s="67">
        <v>10428.620000000001</v>
      </c>
      <c r="AN359" s="67">
        <v>7367.2</v>
      </c>
      <c r="AO359" s="68">
        <v>0.70644054534540512</v>
      </c>
      <c r="AP359" s="67">
        <v>6384.0700000000006</v>
      </c>
      <c r="AQ359" s="67">
        <v>4295.79</v>
      </c>
      <c r="AR359" s="68">
        <v>0.67289205788783635</v>
      </c>
      <c r="AS359" s="67">
        <v>35299.49</v>
      </c>
      <c r="AT359" s="67">
        <v>29392.52</v>
      </c>
      <c r="AU359" s="68">
        <v>0.83266132173580987</v>
      </c>
      <c r="AV359" s="43">
        <v>2364.0000000000005</v>
      </c>
      <c r="AW359" s="43">
        <v>2564.4899999999998</v>
      </c>
      <c r="AX359" s="69">
        <v>1.0848096446700504</v>
      </c>
      <c r="AY359" s="43">
        <v>250188.7697109023</v>
      </c>
      <c r="AZ359" s="43">
        <v>210341.09999999998</v>
      </c>
      <c r="BA359" s="43">
        <v>33598.597484399179</v>
      </c>
      <c r="BB359" s="43">
        <v>25403.65</v>
      </c>
      <c r="BC359" s="43">
        <v>463111.74300323142</v>
      </c>
      <c r="BD359" s="43">
        <v>62219.63621602895</v>
      </c>
      <c r="BE359" s="43">
        <v>215649.26</v>
      </c>
      <c r="BF359" s="43">
        <v>330840.45</v>
      </c>
      <c r="BG359" s="43">
        <v>4381.9800000000005</v>
      </c>
      <c r="BH359" s="43">
        <v>42</v>
      </c>
      <c r="BI359" s="44">
        <v>43173</v>
      </c>
      <c r="BJ359" s="44">
        <v>43541</v>
      </c>
      <c r="BK359" s="44">
        <v>43172</v>
      </c>
      <c r="BL359" s="43">
        <f t="shared" si="201"/>
        <v>980265.8400000002</v>
      </c>
      <c r="BM359" s="43">
        <f t="shared" si="202"/>
        <v>953806.42</v>
      </c>
      <c r="BO359" s="16" t="str">
        <f>IFERROR(VLOOKUP($C359,'PORTE LOJA'!A:B,2,0),"PORTE 1")</f>
        <v>PORTE 3</v>
      </c>
      <c r="BP359" s="16">
        <f>VLOOKUP(BO359,'PAINEL E TARGET'!$S$1:$W$8,3,0)</f>
        <v>2400</v>
      </c>
      <c r="BQ359" s="16">
        <f t="shared" si="180"/>
        <v>1</v>
      </c>
      <c r="BR359" s="16">
        <f t="shared" si="181"/>
        <v>1</v>
      </c>
      <c r="BS359" s="16">
        <f t="shared" si="182"/>
        <v>1</v>
      </c>
      <c r="BT359" s="16">
        <f t="shared" si="183"/>
        <v>1</v>
      </c>
      <c r="BU359" s="16">
        <f t="shared" si="184"/>
        <v>1</v>
      </c>
      <c r="BV359" s="16">
        <f t="shared" si="185"/>
        <v>1</v>
      </c>
      <c r="BW359" s="17" t="str">
        <f t="shared" si="203"/>
        <v>111111</v>
      </c>
      <c r="BY359" s="17">
        <f t="shared" si="186"/>
        <v>0.748</v>
      </c>
      <c r="BZ359" s="17">
        <f t="shared" si="187"/>
        <v>0.81200000000000006</v>
      </c>
      <c r="CA359" s="17" t="str">
        <f t="shared" si="204"/>
        <v>Sem Retira</v>
      </c>
      <c r="CB359" s="17">
        <f t="shared" si="205"/>
        <v>0.81200000000000006</v>
      </c>
      <c r="CC359" s="33" t="str">
        <f>IF(CB359&gt;='PAINEL E TARGET'!$T$11,'PAINEL E TARGET'!$S$11,
IF(CB359&gt;='PAINEL E TARGET'!$T$12,'PAINEL E TARGET'!$S$12,
IF(CB359&gt;='PAINEL E TARGET'!$T$13,'PAINEL E TARGET'!$S$13,
IF(CB359&gt;='PAINEL E TARGET'!$T$14,'PAINEL E TARGET'!$S$14,
IF(CB359&gt;='PAINEL E TARGET'!$T$15,'PAINEL E TARGET'!$S$15,
IF(CB359&gt;='PAINEL E TARGET'!$T$16,'PAINEL E TARGET'!$S$16,
IF(CB359&gt;='PAINEL E TARGET'!$T$17,'PAINEL E TARGET'!$S$17,
IF(CB359&gt;='PAINEL E TARGET'!$T$18,'PAINEL E TARGET'!$S$18,'PAINEL E TARGET'!$S$19))))))))</f>
        <v>Não elegível</v>
      </c>
      <c r="CD359" s="17">
        <f>IFERROR(VLOOKUP($BW359,'PAINEL E TARGET'!$G$1:$Q$99,4,0),0)</f>
        <v>0.25</v>
      </c>
      <c r="CE359" s="17">
        <f>VLOOKUP(CC359,'PAINEL E TARGET'!$S$10:$U$19,3,0)</f>
        <v>0</v>
      </c>
      <c r="CF359" s="16">
        <f t="shared" si="206"/>
        <v>0</v>
      </c>
      <c r="CG359" s="17">
        <f t="shared" si="188"/>
        <v>0.69399999999999995</v>
      </c>
      <c r="CH359" s="17">
        <f t="shared" si="189"/>
        <v>0.70599999999999996</v>
      </c>
      <c r="CI359" s="17">
        <f t="shared" si="190"/>
        <v>0.67300000000000004</v>
      </c>
      <c r="CJ359" s="17">
        <f t="shared" si="191"/>
        <v>0.83299999999999996</v>
      </c>
      <c r="CK359" s="17">
        <f t="shared" si="192"/>
        <v>1.085</v>
      </c>
      <c r="CL359" s="17">
        <f t="shared" si="193"/>
        <v>0.73599999999999999</v>
      </c>
      <c r="CM359" s="16">
        <f t="shared" si="194"/>
        <v>3</v>
      </c>
      <c r="CN359" s="17" t="str">
        <f t="shared" si="207"/>
        <v>não ok</v>
      </c>
      <c r="CO359" s="17">
        <f t="shared" si="208"/>
        <v>0</v>
      </c>
      <c r="CP359" s="33" t="str">
        <f>IF(CO359&gt;='PAINEL E TARGET'!$T$11,'PAINEL E TARGET'!$S$11,
IF(CO359&gt;='PAINEL E TARGET'!$T$12,'PAINEL E TARGET'!$S$12,
IF(CO359&gt;='PAINEL E TARGET'!$T$13,'PAINEL E TARGET'!$S$13,
IF(CO359&gt;='PAINEL E TARGET'!$T$14,'PAINEL E TARGET'!$S$14,
IF(CO359&gt;='PAINEL E TARGET'!$T$15,'PAINEL E TARGET'!$S$15,
IF(CO359&gt;='PAINEL E TARGET'!$T$16,'PAINEL E TARGET'!$S$16,
IF(CO359&gt;='PAINEL E TARGET'!$T$17,'PAINEL E TARGET'!$S$17,
IF(CO359&gt;='PAINEL E TARGET'!$T$18,'PAINEL E TARGET'!$S$18,'PAINEL E TARGET'!$S$19))))))))</f>
        <v>Não elegível</v>
      </c>
      <c r="CQ359" s="17">
        <f>IFERROR(VLOOKUP($BW359,'PAINEL E TARGET'!$G$1:$Q$99,5,0),0)</f>
        <v>0.25</v>
      </c>
      <c r="CR359" s="17">
        <f>VLOOKUP(CP359,'PAINEL E TARGET'!$S$10:$U$19,3,0)</f>
        <v>0</v>
      </c>
      <c r="CS359" s="16">
        <f t="shared" si="209"/>
        <v>0</v>
      </c>
      <c r="CT359" s="17">
        <f t="shared" si="195"/>
        <v>0.83</v>
      </c>
      <c r="CU359" s="33" t="str">
        <f>IF(CT359&gt;='PAINEL E TARGET'!$T$11,'PAINEL E TARGET'!$S$11,
IF(CT359&gt;='PAINEL E TARGET'!$T$12,'PAINEL E TARGET'!$S$12,
IF(CT359&gt;='PAINEL E TARGET'!$T$13,'PAINEL E TARGET'!$S$13,
IF(CT359&gt;='PAINEL E TARGET'!$T$14,'PAINEL E TARGET'!$S$14,
IF(CT359&gt;='PAINEL E TARGET'!$T$15,'PAINEL E TARGET'!$S$15,
IF(CT359&gt;='PAINEL E TARGET'!$T$16,'PAINEL E TARGET'!$S$16,
IF(CT359&gt;='PAINEL E TARGET'!$T$17,'PAINEL E TARGET'!$S$17,
IF(CT359&gt;='PAINEL E TARGET'!$T$18,'PAINEL E TARGET'!$S$18,'PAINEL E TARGET'!$S$19))))))))</f>
        <v>Não elegível</v>
      </c>
      <c r="CV359" s="17">
        <f>IFERROR(VLOOKUP($BW359,'PAINEL E TARGET'!$G$1:$Q$99,6,0),0)</f>
        <v>0.2</v>
      </c>
      <c r="CW359" s="17">
        <f>VLOOKUP(CU359,'PAINEL E TARGET'!$S$10:$U$19,3,0)</f>
        <v>0</v>
      </c>
      <c r="CX359" s="16">
        <f t="shared" si="210"/>
        <v>0</v>
      </c>
      <c r="CY359" s="17">
        <f t="shared" si="196"/>
        <v>0.84099999999999997</v>
      </c>
      <c r="CZ359" s="33" t="str">
        <f>IF(CY359&gt;='PAINEL E TARGET'!$T$11,'PAINEL E TARGET'!$S$11,
IF(CY359&gt;='PAINEL E TARGET'!$T$12,'PAINEL E TARGET'!$S$12,
IF(CY359&gt;='PAINEL E TARGET'!$T$13,'PAINEL E TARGET'!$S$13,
IF(CY359&gt;='PAINEL E TARGET'!$T$14,'PAINEL E TARGET'!$S$14,
IF(CY359&gt;='PAINEL E TARGET'!$T$15,'PAINEL E TARGET'!$S$15,
IF(CY359&gt;='PAINEL E TARGET'!$T$16,'PAINEL E TARGET'!$S$16,
IF(CY359&gt;='PAINEL E TARGET'!$T$17,'PAINEL E TARGET'!$S$17,
IF(CY359&gt;='PAINEL E TARGET'!$T$18,'PAINEL E TARGET'!$S$18,'PAINEL E TARGET'!$S$19))))))))</f>
        <v>Não elegível</v>
      </c>
      <c r="DA359" s="17">
        <f>IFERROR(VLOOKUP($BW359,'PAINEL E TARGET'!$G$1:$Q$99,7,0),0)</f>
        <v>0.15</v>
      </c>
      <c r="DB359" s="17">
        <f>VLOOKUP(CZ359,'PAINEL E TARGET'!$S$10:$U$19,3,0)</f>
        <v>0</v>
      </c>
      <c r="DC359" s="16">
        <f t="shared" si="211"/>
        <v>0</v>
      </c>
      <c r="DD359" s="17">
        <f t="shared" si="197"/>
        <v>0.75600000000000001</v>
      </c>
      <c r="DE359" s="33" t="str">
        <f>IF(DD359&gt;='PAINEL E TARGET'!$T$11,'PAINEL E TARGET'!$S$11,
IF(DD359&gt;='PAINEL E TARGET'!$T$12,'PAINEL E TARGET'!$S$12,
IF(DD359&gt;='PAINEL E TARGET'!$T$13,'PAINEL E TARGET'!$S$13,
IF(DD359&gt;='PAINEL E TARGET'!$T$14,'PAINEL E TARGET'!$S$14,
IF(DD359&gt;='PAINEL E TARGET'!$T$15,'PAINEL E TARGET'!$S$15,
IF(DD359&gt;='PAINEL E TARGET'!$T$16,'PAINEL E TARGET'!$S$16,
IF(DD359&gt;='PAINEL E TARGET'!$T$17,'PAINEL E TARGET'!$S$17,
IF(DD359&gt;='PAINEL E TARGET'!$T$18,'PAINEL E TARGET'!$S$18,'PAINEL E TARGET'!$S$19))))))))</f>
        <v>Não elegível</v>
      </c>
      <c r="DF359" s="17">
        <f>IFERROR(VLOOKUP($BW359,'PAINEL E TARGET'!$G$1:$Q$99,8,0),0)</f>
        <v>0.1</v>
      </c>
      <c r="DG359" s="17">
        <f>VLOOKUP(DE359,'PAINEL E TARGET'!$S$10:$U$19,3,0)</f>
        <v>0</v>
      </c>
      <c r="DH359" s="16">
        <f t="shared" si="212"/>
        <v>0</v>
      </c>
      <c r="DI359" s="17">
        <f t="shared" si="198"/>
        <v>0.64300000000000002</v>
      </c>
      <c r="DJ359" s="33" t="str">
        <f>IF(DI359&gt;='PAINEL E TARGET'!$T$11,'PAINEL E TARGET'!$S$11,
IF(DI359&gt;='PAINEL E TARGET'!$T$12,'PAINEL E TARGET'!$S$12,
IF(DI359&gt;='PAINEL E TARGET'!$T$13,'PAINEL E TARGET'!$S$13,
IF(DI359&gt;='PAINEL E TARGET'!$T$14,'PAINEL E TARGET'!$S$14,
IF(DI359&gt;='PAINEL E TARGET'!$T$15,'PAINEL E TARGET'!$S$15,
IF(DI359&gt;='PAINEL E TARGET'!$T$16,'PAINEL E TARGET'!$S$16,
IF(DI359&gt;='PAINEL E TARGET'!$T$17,'PAINEL E TARGET'!$S$17,
IF(DI359&gt;='PAINEL E TARGET'!$T$18,'PAINEL E TARGET'!$S$18,'PAINEL E TARGET'!$S$19))))))))</f>
        <v>Não elegível</v>
      </c>
      <c r="DK359" s="17">
        <f>IFERROR(VLOOKUP($BW359,'PAINEL E TARGET'!$G$1:$Q$99,9,0),0)</f>
        <v>0.05</v>
      </c>
      <c r="DL359" s="17">
        <f>VLOOKUP(DJ359,'PAINEL E TARGET'!$S$10:$U$19,3,0)</f>
        <v>0</v>
      </c>
      <c r="DM359" s="16">
        <f t="shared" si="213"/>
        <v>0</v>
      </c>
      <c r="DN359" s="17">
        <f t="shared" si="199"/>
        <v>1.085</v>
      </c>
      <c r="DO359" s="33" t="str">
        <f>IF(DN359&gt;='PAINEL E TARGET'!$T$11,'PAINEL E TARGET'!$S$11,
IF(DN359&gt;='PAINEL E TARGET'!$T$12,'PAINEL E TARGET'!$S$12,
IF(DN359&gt;='PAINEL E TARGET'!$T$13,'PAINEL E TARGET'!$S$13,
IF(DN359&gt;='PAINEL E TARGET'!$T$14,'PAINEL E TARGET'!$S$14,
IF(DN359&gt;='PAINEL E TARGET'!$T$15,'PAINEL E TARGET'!$S$15,
IF(DN359&gt;='PAINEL E TARGET'!$T$16,'PAINEL E TARGET'!$S$16,
IF(DN359&gt;='PAINEL E TARGET'!$T$17,'PAINEL E TARGET'!$S$17,
IF(DN359&gt;='PAINEL E TARGET'!$T$18,'PAINEL E TARGET'!$S$18,'PAINEL E TARGET'!$S$19))))))))</f>
        <v>3. Fx de 105% a 109,9%</v>
      </c>
      <c r="DP359" s="17">
        <f>IFERROR(VLOOKUP($BW359,'PAINEL E TARGET'!$G$1:$Q$99,10,0),0)</f>
        <v>0</v>
      </c>
      <c r="DQ359" s="17">
        <f>VLOOKUP(DO359,'PAINEL E TARGET'!$S$10:$U$19,3,0)</f>
        <v>1.1000000000000001</v>
      </c>
      <c r="DR359" s="16">
        <f t="shared" si="214"/>
        <v>0</v>
      </c>
      <c r="DS359" s="17">
        <f t="shared" si="200"/>
        <v>0.9</v>
      </c>
      <c r="DT359" s="16">
        <f>IF(DS359&gt;=1,VLOOKUP(BO359,'PAINEL E TARGET'!$S$1:$W$8,5,0),0)</f>
        <v>0</v>
      </c>
      <c r="DU359" s="16">
        <f t="shared" si="215"/>
        <v>0</v>
      </c>
    </row>
    <row r="360" spans="2:125" s="32" customFormat="1" x14ac:dyDescent="0.2">
      <c r="B360" s="44">
        <v>43541</v>
      </c>
      <c r="C360" s="65">
        <v>1166</v>
      </c>
      <c r="D360" s="66" t="s">
        <v>364</v>
      </c>
      <c r="E360" s="65">
        <v>214</v>
      </c>
      <c r="F360" s="65" t="s">
        <v>1017</v>
      </c>
      <c r="G360" s="67">
        <v>2738254.8332531028</v>
      </c>
      <c r="H360" s="67">
        <v>1594412.4767737223</v>
      </c>
      <c r="I360" s="67">
        <v>1216985.45</v>
      </c>
      <c r="J360" s="68">
        <v>0.76328143923118175</v>
      </c>
      <c r="K360" s="67">
        <v>223673.02530637113</v>
      </c>
      <c r="L360" s="67">
        <v>1250606.1848781703</v>
      </c>
      <c r="M360" s="67">
        <v>180963.09</v>
      </c>
      <c r="N360" s="67">
        <v>991186.78</v>
      </c>
      <c r="O360" s="67">
        <v>2533874.0226784735</v>
      </c>
      <c r="P360" s="67" t="s">
        <v>1082</v>
      </c>
      <c r="Q360" s="67" t="s">
        <v>1082</v>
      </c>
      <c r="R360" s="67">
        <v>0</v>
      </c>
      <c r="S360" s="67">
        <v>0</v>
      </c>
      <c r="T360" s="68">
        <v>0.11563863806955538</v>
      </c>
      <c r="U360" s="68">
        <v>0.11564604788976346</v>
      </c>
      <c r="V360" s="68">
        <v>1.0000640773735472</v>
      </c>
      <c r="W360" s="67">
        <v>170483.64</v>
      </c>
      <c r="X360" s="67">
        <v>135554.5</v>
      </c>
      <c r="Y360" s="68">
        <v>0.79511734967648506</v>
      </c>
      <c r="Z360" s="68">
        <v>0.1891003197183411</v>
      </c>
      <c r="AA360" s="68">
        <v>0.21242372359773412</v>
      </c>
      <c r="AB360" s="68">
        <v>1.1233387860693862</v>
      </c>
      <c r="AC360" s="67">
        <v>278786.67</v>
      </c>
      <c r="AD360" s="67">
        <v>248992.43999999994</v>
      </c>
      <c r="AE360" s="68">
        <v>0.89312892901228014</v>
      </c>
      <c r="AF360" s="43">
        <v>80</v>
      </c>
      <c r="AG360" s="43">
        <v>73</v>
      </c>
      <c r="AH360" s="43">
        <v>45</v>
      </c>
      <c r="AI360" s="43">
        <v>41</v>
      </c>
      <c r="AJ360" s="67">
        <v>75115.47</v>
      </c>
      <c r="AK360" s="67">
        <v>57449.9</v>
      </c>
      <c r="AL360" s="68">
        <v>0.76482114802716405</v>
      </c>
      <c r="AM360" s="67">
        <v>24261.030000000002</v>
      </c>
      <c r="AN360" s="67">
        <v>18482.41</v>
      </c>
      <c r="AO360" s="68">
        <v>0.76181472921800919</v>
      </c>
      <c r="AP360" s="67">
        <v>15855.560000000001</v>
      </c>
      <c r="AQ360" s="67">
        <v>15153.649999999998</v>
      </c>
      <c r="AR360" s="68">
        <v>0.95573098648045207</v>
      </c>
      <c r="AS360" s="67">
        <v>55251.58</v>
      </c>
      <c r="AT360" s="67">
        <v>44468.54</v>
      </c>
      <c r="AU360" s="68">
        <v>0.80483743632308791</v>
      </c>
      <c r="AV360" s="43">
        <v>6771</v>
      </c>
      <c r="AW360" s="43">
        <v>5783.9299999999994</v>
      </c>
      <c r="AX360" s="69">
        <v>0.85422094225372902</v>
      </c>
      <c r="AY360" s="43">
        <v>223673.02530637113</v>
      </c>
      <c r="AZ360" s="43">
        <v>180963.09000000003</v>
      </c>
      <c r="BA360" s="43">
        <v>49248.376005871491</v>
      </c>
      <c r="BB360" s="43">
        <v>41357.049999999996</v>
      </c>
      <c r="BC360" s="43">
        <v>384170.92512088612</v>
      </c>
      <c r="BD360" s="43">
        <v>84742.128491074662</v>
      </c>
      <c r="BE360" s="43">
        <v>294492.65000000002</v>
      </c>
      <c r="BF360" s="43">
        <v>481575.03</v>
      </c>
      <c r="BG360" s="43">
        <v>11658.140000000001</v>
      </c>
      <c r="BH360" s="43">
        <v>78</v>
      </c>
      <c r="BI360" s="44">
        <v>43173</v>
      </c>
      <c r="BJ360" s="44">
        <v>43541</v>
      </c>
      <c r="BK360" s="44">
        <v>43172</v>
      </c>
      <c r="BL360" s="43">
        <f t="shared" si="201"/>
        <v>1216985.45</v>
      </c>
      <c r="BM360" s="43">
        <f t="shared" si="202"/>
        <v>1172149.8700000001</v>
      </c>
      <c r="BO360" s="16" t="str">
        <f>IFERROR(VLOOKUP($C360,'PORTE LOJA'!A:B,2,0),"PORTE 1")</f>
        <v>PORTE 4</v>
      </c>
      <c r="BP360" s="16">
        <f>VLOOKUP(BO360,'PAINEL E TARGET'!$S$1:$W$8,3,0)</f>
        <v>3000</v>
      </c>
      <c r="BQ360" s="16">
        <f t="shared" si="180"/>
        <v>1</v>
      </c>
      <c r="BR360" s="16">
        <f t="shared" si="181"/>
        <v>1</v>
      </c>
      <c r="BS360" s="16">
        <f t="shared" si="182"/>
        <v>1</v>
      </c>
      <c r="BT360" s="16">
        <f t="shared" si="183"/>
        <v>1</v>
      </c>
      <c r="BU360" s="16">
        <f t="shared" si="184"/>
        <v>1</v>
      </c>
      <c r="BV360" s="16">
        <f t="shared" si="185"/>
        <v>1</v>
      </c>
      <c r="BW360" s="17" t="str">
        <f t="shared" si="203"/>
        <v>111111</v>
      </c>
      <c r="BY360" s="17">
        <f t="shared" si="186"/>
        <v>0.76300000000000001</v>
      </c>
      <c r="BZ360" s="17">
        <f t="shared" si="187"/>
        <v>0.79500000000000004</v>
      </c>
      <c r="CA360" s="17" t="str">
        <f t="shared" si="204"/>
        <v>Sem Retira</v>
      </c>
      <c r="CB360" s="17">
        <f t="shared" si="205"/>
        <v>0.79500000000000004</v>
      </c>
      <c r="CC360" s="33" t="str">
        <f>IF(CB360&gt;='PAINEL E TARGET'!$T$11,'PAINEL E TARGET'!$S$11,
IF(CB360&gt;='PAINEL E TARGET'!$T$12,'PAINEL E TARGET'!$S$12,
IF(CB360&gt;='PAINEL E TARGET'!$T$13,'PAINEL E TARGET'!$S$13,
IF(CB360&gt;='PAINEL E TARGET'!$T$14,'PAINEL E TARGET'!$S$14,
IF(CB360&gt;='PAINEL E TARGET'!$T$15,'PAINEL E TARGET'!$S$15,
IF(CB360&gt;='PAINEL E TARGET'!$T$16,'PAINEL E TARGET'!$S$16,
IF(CB360&gt;='PAINEL E TARGET'!$T$17,'PAINEL E TARGET'!$S$17,
IF(CB360&gt;='PAINEL E TARGET'!$T$18,'PAINEL E TARGET'!$S$18,'PAINEL E TARGET'!$S$19))))))))</f>
        <v>Não elegível</v>
      </c>
      <c r="CD360" s="17">
        <f>IFERROR(VLOOKUP($BW360,'PAINEL E TARGET'!$G$1:$Q$99,4,0),0)</f>
        <v>0.25</v>
      </c>
      <c r="CE360" s="17">
        <f>VLOOKUP(CC360,'PAINEL E TARGET'!$S$10:$U$19,3,0)</f>
        <v>0</v>
      </c>
      <c r="CF360" s="16">
        <f t="shared" si="206"/>
        <v>0</v>
      </c>
      <c r="CG360" s="17">
        <f t="shared" si="188"/>
        <v>0.76500000000000001</v>
      </c>
      <c r="CH360" s="17">
        <f t="shared" si="189"/>
        <v>0.76200000000000001</v>
      </c>
      <c r="CI360" s="17">
        <f t="shared" si="190"/>
        <v>0.95599999999999996</v>
      </c>
      <c r="CJ360" s="17">
        <f t="shared" si="191"/>
        <v>0.80500000000000005</v>
      </c>
      <c r="CK360" s="17">
        <f t="shared" si="192"/>
        <v>0.85399999999999998</v>
      </c>
      <c r="CL360" s="17">
        <f t="shared" si="193"/>
        <v>0.79500000000000004</v>
      </c>
      <c r="CM360" s="16">
        <f t="shared" si="194"/>
        <v>5</v>
      </c>
      <c r="CN360" s="17" t="str">
        <f t="shared" si="207"/>
        <v>ok</v>
      </c>
      <c r="CO360" s="17">
        <f t="shared" si="208"/>
        <v>0.79500000000000004</v>
      </c>
      <c r="CP360" s="33" t="str">
        <f>IF(CO360&gt;='PAINEL E TARGET'!$T$11,'PAINEL E TARGET'!$S$11,
IF(CO360&gt;='PAINEL E TARGET'!$T$12,'PAINEL E TARGET'!$S$12,
IF(CO360&gt;='PAINEL E TARGET'!$T$13,'PAINEL E TARGET'!$S$13,
IF(CO360&gt;='PAINEL E TARGET'!$T$14,'PAINEL E TARGET'!$S$14,
IF(CO360&gt;='PAINEL E TARGET'!$T$15,'PAINEL E TARGET'!$S$15,
IF(CO360&gt;='PAINEL E TARGET'!$T$16,'PAINEL E TARGET'!$S$16,
IF(CO360&gt;='PAINEL E TARGET'!$T$17,'PAINEL E TARGET'!$S$17,
IF(CO360&gt;='PAINEL E TARGET'!$T$18,'PAINEL E TARGET'!$S$18,'PAINEL E TARGET'!$S$19))))))))</f>
        <v>Não elegível</v>
      </c>
      <c r="CQ360" s="17">
        <f>IFERROR(VLOOKUP($BW360,'PAINEL E TARGET'!$G$1:$Q$99,5,0),0)</f>
        <v>0.25</v>
      </c>
      <c r="CR360" s="17">
        <f>VLOOKUP(CP360,'PAINEL E TARGET'!$S$10:$U$19,3,0)</f>
        <v>0</v>
      </c>
      <c r="CS360" s="16">
        <f t="shared" si="209"/>
        <v>0</v>
      </c>
      <c r="CT360" s="17">
        <f t="shared" si="195"/>
        <v>0.89300000000000002</v>
      </c>
      <c r="CU360" s="33" t="str">
        <f>IF(CT360&gt;='PAINEL E TARGET'!$T$11,'PAINEL E TARGET'!$S$11,
IF(CT360&gt;='PAINEL E TARGET'!$T$12,'PAINEL E TARGET'!$S$12,
IF(CT360&gt;='PAINEL E TARGET'!$T$13,'PAINEL E TARGET'!$S$13,
IF(CT360&gt;='PAINEL E TARGET'!$T$14,'PAINEL E TARGET'!$S$14,
IF(CT360&gt;='PAINEL E TARGET'!$T$15,'PAINEL E TARGET'!$S$15,
IF(CT360&gt;='PAINEL E TARGET'!$T$16,'PAINEL E TARGET'!$S$16,
IF(CT360&gt;='PAINEL E TARGET'!$T$17,'PAINEL E TARGET'!$S$17,
IF(CT360&gt;='PAINEL E TARGET'!$T$18,'PAINEL E TARGET'!$S$18,'PAINEL E TARGET'!$S$19))))))))</f>
        <v>Não elegível</v>
      </c>
      <c r="CV360" s="17">
        <f>IFERROR(VLOOKUP($BW360,'PAINEL E TARGET'!$G$1:$Q$99,6,0),0)</f>
        <v>0.2</v>
      </c>
      <c r="CW360" s="17">
        <f>VLOOKUP(CU360,'PAINEL E TARGET'!$S$10:$U$19,3,0)</f>
        <v>0</v>
      </c>
      <c r="CX360" s="16">
        <f t="shared" si="210"/>
        <v>0</v>
      </c>
      <c r="CY360" s="17">
        <f t="shared" si="196"/>
        <v>0.80900000000000005</v>
      </c>
      <c r="CZ360" s="33" t="str">
        <f>IF(CY360&gt;='PAINEL E TARGET'!$T$11,'PAINEL E TARGET'!$S$11,
IF(CY360&gt;='PAINEL E TARGET'!$T$12,'PAINEL E TARGET'!$S$12,
IF(CY360&gt;='PAINEL E TARGET'!$T$13,'PAINEL E TARGET'!$S$13,
IF(CY360&gt;='PAINEL E TARGET'!$T$14,'PAINEL E TARGET'!$S$14,
IF(CY360&gt;='PAINEL E TARGET'!$T$15,'PAINEL E TARGET'!$S$15,
IF(CY360&gt;='PAINEL E TARGET'!$T$16,'PAINEL E TARGET'!$S$16,
IF(CY360&gt;='PAINEL E TARGET'!$T$17,'PAINEL E TARGET'!$S$17,
IF(CY360&gt;='PAINEL E TARGET'!$T$18,'PAINEL E TARGET'!$S$18,'PAINEL E TARGET'!$S$19))))))))</f>
        <v>Não elegível</v>
      </c>
      <c r="DA360" s="17">
        <f>IFERROR(VLOOKUP($BW360,'PAINEL E TARGET'!$G$1:$Q$99,7,0),0)</f>
        <v>0.15</v>
      </c>
      <c r="DB360" s="17">
        <f>VLOOKUP(CZ360,'PAINEL E TARGET'!$S$10:$U$19,3,0)</f>
        <v>0</v>
      </c>
      <c r="DC360" s="16">
        <f t="shared" si="211"/>
        <v>0</v>
      </c>
      <c r="DD360" s="17">
        <f t="shared" si="197"/>
        <v>0.84</v>
      </c>
      <c r="DE360" s="33" t="str">
        <f>IF(DD360&gt;='PAINEL E TARGET'!$T$11,'PAINEL E TARGET'!$S$11,
IF(DD360&gt;='PAINEL E TARGET'!$T$12,'PAINEL E TARGET'!$S$12,
IF(DD360&gt;='PAINEL E TARGET'!$T$13,'PAINEL E TARGET'!$S$13,
IF(DD360&gt;='PAINEL E TARGET'!$T$14,'PAINEL E TARGET'!$S$14,
IF(DD360&gt;='PAINEL E TARGET'!$T$15,'PAINEL E TARGET'!$S$15,
IF(DD360&gt;='PAINEL E TARGET'!$T$16,'PAINEL E TARGET'!$S$16,
IF(DD360&gt;='PAINEL E TARGET'!$T$17,'PAINEL E TARGET'!$S$17,
IF(DD360&gt;='PAINEL E TARGET'!$T$18,'PAINEL E TARGET'!$S$18,'PAINEL E TARGET'!$S$19))))))))</f>
        <v>Não elegível</v>
      </c>
      <c r="DF360" s="17">
        <f>IFERROR(VLOOKUP($BW360,'PAINEL E TARGET'!$G$1:$Q$99,8,0),0)</f>
        <v>0.1</v>
      </c>
      <c r="DG360" s="17">
        <f>VLOOKUP(DE360,'PAINEL E TARGET'!$S$10:$U$19,3,0)</f>
        <v>0</v>
      </c>
      <c r="DH360" s="16">
        <f t="shared" si="212"/>
        <v>0</v>
      </c>
      <c r="DI360" s="17">
        <f t="shared" si="198"/>
        <v>0.91100000000000003</v>
      </c>
      <c r="DJ360" s="33" t="str">
        <f>IF(DI360&gt;='PAINEL E TARGET'!$T$11,'PAINEL E TARGET'!$S$11,
IF(DI360&gt;='PAINEL E TARGET'!$T$12,'PAINEL E TARGET'!$S$12,
IF(DI360&gt;='PAINEL E TARGET'!$T$13,'PAINEL E TARGET'!$S$13,
IF(DI360&gt;='PAINEL E TARGET'!$T$14,'PAINEL E TARGET'!$S$14,
IF(DI360&gt;='PAINEL E TARGET'!$T$15,'PAINEL E TARGET'!$S$15,
IF(DI360&gt;='PAINEL E TARGET'!$T$16,'PAINEL E TARGET'!$S$16,
IF(DI360&gt;='PAINEL E TARGET'!$T$17,'PAINEL E TARGET'!$S$17,
IF(DI360&gt;='PAINEL E TARGET'!$T$18,'PAINEL E TARGET'!$S$18,'PAINEL E TARGET'!$S$19))))))))</f>
        <v>1. Fx de 90% a 99,9%</v>
      </c>
      <c r="DK360" s="17">
        <f>IFERROR(VLOOKUP($BW360,'PAINEL E TARGET'!$G$1:$Q$99,9,0),0)</f>
        <v>0.05</v>
      </c>
      <c r="DL360" s="17">
        <f>VLOOKUP(DJ360,'PAINEL E TARGET'!$S$10:$U$19,3,0)</f>
        <v>0.5</v>
      </c>
      <c r="DM360" s="16">
        <f t="shared" si="213"/>
        <v>75</v>
      </c>
      <c r="DN360" s="17">
        <f t="shared" si="199"/>
        <v>0.85399999999999998</v>
      </c>
      <c r="DO360" s="33" t="str">
        <f>IF(DN360&gt;='PAINEL E TARGET'!$T$11,'PAINEL E TARGET'!$S$11,
IF(DN360&gt;='PAINEL E TARGET'!$T$12,'PAINEL E TARGET'!$S$12,
IF(DN360&gt;='PAINEL E TARGET'!$T$13,'PAINEL E TARGET'!$S$13,
IF(DN360&gt;='PAINEL E TARGET'!$T$14,'PAINEL E TARGET'!$S$14,
IF(DN360&gt;='PAINEL E TARGET'!$T$15,'PAINEL E TARGET'!$S$15,
IF(DN360&gt;='PAINEL E TARGET'!$T$16,'PAINEL E TARGET'!$S$16,
IF(DN360&gt;='PAINEL E TARGET'!$T$17,'PAINEL E TARGET'!$S$17,
IF(DN360&gt;='PAINEL E TARGET'!$T$18,'PAINEL E TARGET'!$S$18,'PAINEL E TARGET'!$S$19))))))))</f>
        <v>Não elegível</v>
      </c>
      <c r="DP360" s="17">
        <f>IFERROR(VLOOKUP($BW360,'PAINEL E TARGET'!$G$1:$Q$99,10,0),0)</f>
        <v>0</v>
      </c>
      <c r="DQ360" s="17">
        <f>VLOOKUP(DO360,'PAINEL E TARGET'!$S$10:$U$19,3,0)</f>
        <v>0</v>
      </c>
      <c r="DR360" s="16">
        <f t="shared" si="214"/>
        <v>0</v>
      </c>
      <c r="DS360" s="17">
        <f t="shared" si="200"/>
        <v>0.91300000000000003</v>
      </c>
      <c r="DT360" s="16">
        <f>IF(DS360&gt;=1,VLOOKUP(BO360,'PAINEL E TARGET'!$S$1:$W$8,5,0),0)</f>
        <v>0</v>
      </c>
      <c r="DU360" s="16">
        <f t="shared" si="215"/>
        <v>75</v>
      </c>
    </row>
    <row r="361" spans="2:125" s="32" customFormat="1" x14ac:dyDescent="0.2">
      <c r="B361" s="44">
        <v>43541</v>
      </c>
      <c r="C361" s="65">
        <v>1167</v>
      </c>
      <c r="D361" s="66" t="s">
        <v>365</v>
      </c>
      <c r="E361" s="65">
        <v>213</v>
      </c>
      <c r="F361" s="65" t="s">
        <v>1017</v>
      </c>
      <c r="G361" s="67">
        <v>2844976.3471900891</v>
      </c>
      <c r="H361" s="67">
        <v>1582990.0675933068</v>
      </c>
      <c r="I361" s="67">
        <v>1482633.86</v>
      </c>
      <c r="J361" s="68">
        <v>0.9366033876978882</v>
      </c>
      <c r="K361" s="67">
        <v>328914.61067696911</v>
      </c>
      <c r="L361" s="67">
        <v>1147342.7698055007</v>
      </c>
      <c r="M361" s="67">
        <v>341014.7</v>
      </c>
      <c r="N361" s="67">
        <v>1101077.8700000001</v>
      </c>
      <c r="O361" s="67">
        <v>2656774.7220854089</v>
      </c>
      <c r="P361" s="67" t="s">
        <v>1082</v>
      </c>
      <c r="Q361" s="67" t="s">
        <v>1082</v>
      </c>
      <c r="R361" s="67">
        <v>0</v>
      </c>
      <c r="S361" s="67">
        <v>0</v>
      </c>
      <c r="T361" s="68">
        <v>0.10862149928598049</v>
      </c>
      <c r="U361" s="68">
        <v>0.10328624742862383</v>
      </c>
      <c r="V361" s="68">
        <v>0.95088217440904665</v>
      </c>
      <c r="W361" s="67">
        <v>160353.29</v>
      </c>
      <c r="X361" s="67">
        <v>148948.33000000002</v>
      </c>
      <c r="Y361" s="68">
        <v>0.92887604613538022</v>
      </c>
      <c r="Z361" s="68">
        <v>0.19413572036221446</v>
      </c>
      <c r="AA361" s="68">
        <v>0.21928663705687079</v>
      </c>
      <c r="AB361" s="68">
        <v>1.1295532663835912</v>
      </c>
      <c r="AC361" s="67">
        <v>286594.28999999998</v>
      </c>
      <c r="AD361" s="67">
        <v>316231.63</v>
      </c>
      <c r="AE361" s="68">
        <v>1.1034121789376894</v>
      </c>
      <c r="AF361" s="43">
        <v>80</v>
      </c>
      <c r="AG361" s="43">
        <v>67</v>
      </c>
      <c r="AH361" s="43">
        <v>58</v>
      </c>
      <c r="AI361" s="43">
        <v>45</v>
      </c>
      <c r="AJ361" s="67">
        <v>98434.069999999992</v>
      </c>
      <c r="AK361" s="67">
        <v>100184.38</v>
      </c>
      <c r="AL361" s="68">
        <v>1.0177815465722388</v>
      </c>
      <c r="AM361" s="67">
        <v>24929.249999999996</v>
      </c>
      <c r="AN361" s="67">
        <v>20177.160000000003</v>
      </c>
      <c r="AO361" s="68">
        <v>0.80937693673094879</v>
      </c>
      <c r="AP361" s="67">
        <v>14335.380000000001</v>
      </c>
      <c r="AQ361" s="67">
        <v>9313.83</v>
      </c>
      <c r="AR361" s="68">
        <v>0.6497093205760851</v>
      </c>
      <c r="AS361" s="67">
        <v>22654.589999999997</v>
      </c>
      <c r="AT361" s="67">
        <v>19272.96</v>
      </c>
      <c r="AU361" s="68">
        <v>0.85073091148416291</v>
      </c>
      <c r="AV361" s="43">
        <v>3378.4</v>
      </c>
      <c r="AW361" s="43">
        <v>3534.3</v>
      </c>
      <c r="AX361" s="69">
        <v>1.0461461046649301</v>
      </c>
      <c r="AY361" s="43">
        <v>328914.61067696911</v>
      </c>
      <c r="AZ361" s="43">
        <v>341014.69999999995</v>
      </c>
      <c r="BA361" s="43">
        <v>62532.74675612268</v>
      </c>
      <c r="BB361" s="43">
        <v>70093.100000000006</v>
      </c>
      <c r="BC361" s="43">
        <v>591678.99083168141</v>
      </c>
      <c r="BD361" s="43">
        <v>112665.86367433128</v>
      </c>
      <c r="BE361" s="43">
        <v>290229.55000000005</v>
      </c>
      <c r="BF361" s="43">
        <v>518718.04999999993</v>
      </c>
      <c r="BG361" s="43">
        <v>6093.41</v>
      </c>
      <c r="BH361" s="43">
        <v>100</v>
      </c>
      <c r="BI361" s="44">
        <v>43173</v>
      </c>
      <c r="BJ361" s="44">
        <v>43541</v>
      </c>
      <c r="BK361" s="44">
        <v>43172</v>
      </c>
      <c r="BL361" s="43">
        <f t="shared" si="201"/>
        <v>1482633.86</v>
      </c>
      <c r="BM361" s="43">
        <f t="shared" si="202"/>
        <v>1442092.57</v>
      </c>
      <c r="BO361" s="16" t="str">
        <f>IFERROR(VLOOKUP($C361,'PORTE LOJA'!A:B,2,0),"PORTE 1")</f>
        <v>PORTE 4</v>
      </c>
      <c r="BP361" s="16">
        <f>VLOOKUP(BO361,'PAINEL E TARGET'!$S$1:$W$8,3,0)</f>
        <v>3000</v>
      </c>
      <c r="BQ361" s="16">
        <f t="shared" si="180"/>
        <v>1</v>
      </c>
      <c r="BR361" s="16">
        <f t="shared" si="181"/>
        <v>1</v>
      </c>
      <c r="BS361" s="16">
        <f t="shared" si="182"/>
        <v>1</v>
      </c>
      <c r="BT361" s="16">
        <f t="shared" si="183"/>
        <v>1</v>
      </c>
      <c r="BU361" s="16">
        <f t="shared" si="184"/>
        <v>1</v>
      </c>
      <c r="BV361" s="16">
        <f t="shared" si="185"/>
        <v>1</v>
      </c>
      <c r="BW361" s="17" t="str">
        <f t="shared" si="203"/>
        <v>111111</v>
      </c>
      <c r="BY361" s="17">
        <f t="shared" si="186"/>
        <v>0.93700000000000006</v>
      </c>
      <c r="BZ361" s="17">
        <f t="shared" si="187"/>
        <v>0.97699999999999998</v>
      </c>
      <c r="CA361" s="17" t="str">
        <f t="shared" si="204"/>
        <v>Sem Retira</v>
      </c>
      <c r="CB361" s="17">
        <f t="shared" si="205"/>
        <v>0.97699999999999998</v>
      </c>
      <c r="CC361" s="33" t="str">
        <f>IF(CB361&gt;='PAINEL E TARGET'!$T$11,'PAINEL E TARGET'!$S$11,
IF(CB361&gt;='PAINEL E TARGET'!$T$12,'PAINEL E TARGET'!$S$12,
IF(CB361&gt;='PAINEL E TARGET'!$T$13,'PAINEL E TARGET'!$S$13,
IF(CB361&gt;='PAINEL E TARGET'!$T$14,'PAINEL E TARGET'!$S$14,
IF(CB361&gt;='PAINEL E TARGET'!$T$15,'PAINEL E TARGET'!$S$15,
IF(CB361&gt;='PAINEL E TARGET'!$T$16,'PAINEL E TARGET'!$S$16,
IF(CB361&gt;='PAINEL E TARGET'!$T$17,'PAINEL E TARGET'!$S$17,
IF(CB361&gt;='PAINEL E TARGET'!$T$18,'PAINEL E TARGET'!$S$18,'PAINEL E TARGET'!$S$19))))))))</f>
        <v>1. Fx de 90% a 99,9%</v>
      </c>
      <c r="CD361" s="17">
        <f>IFERROR(VLOOKUP($BW361,'PAINEL E TARGET'!$G$1:$Q$99,4,0),0)</f>
        <v>0.25</v>
      </c>
      <c r="CE361" s="17">
        <f>VLOOKUP(CC361,'PAINEL E TARGET'!$S$10:$U$19,3,0)</f>
        <v>0.5</v>
      </c>
      <c r="CF361" s="16">
        <f t="shared" si="206"/>
        <v>375</v>
      </c>
      <c r="CG361" s="17">
        <f t="shared" si="188"/>
        <v>1.018</v>
      </c>
      <c r="CH361" s="17">
        <f t="shared" si="189"/>
        <v>0.80900000000000005</v>
      </c>
      <c r="CI361" s="17">
        <f t="shared" si="190"/>
        <v>0.65</v>
      </c>
      <c r="CJ361" s="17">
        <f t="shared" si="191"/>
        <v>0.85099999999999998</v>
      </c>
      <c r="CK361" s="17">
        <f t="shared" si="192"/>
        <v>1.046</v>
      </c>
      <c r="CL361" s="17">
        <f t="shared" si="193"/>
        <v>0.92900000000000005</v>
      </c>
      <c r="CM361" s="16">
        <f t="shared" si="194"/>
        <v>4</v>
      </c>
      <c r="CN361" s="17" t="str">
        <f t="shared" si="207"/>
        <v>não ok</v>
      </c>
      <c r="CO361" s="17">
        <f t="shared" si="208"/>
        <v>0</v>
      </c>
      <c r="CP361" s="33" t="str">
        <f>IF(CO361&gt;='PAINEL E TARGET'!$T$11,'PAINEL E TARGET'!$S$11,
IF(CO361&gt;='PAINEL E TARGET'!$T$12,'PAINEL E TARGET'!$S$12,
IF(CO361&gt;='PAINEL E TARGET'!$T$13,'PAINEL E TARGET'!$S$13,
IF(CO361&gt;='PAINEL E TARGET'!$T$14,'PAINEL E TARGET'!$S$14,
IF(CO361&gt;='PAINEL E TARGET'!$T$15,'PAINEL E TARGET'!$S$15,
IF(CO361&gt;='PAINEL E TARGET'!$T$16,'PAINEL E TARGET'!$S$16,
IF(CO361&gt;='PAINEL E TARGET'!$T$17,'PAINEL E TARGET'!$S$17,
IF(CO361&gt;='PAINEL E TARGET'!$T$18,'PAINEL E TARGET'!$S$18,'PAINEL E TARGET'!$S$19))))))))</f>
        <v>Não elegível</v>
      </c>
      <c r="CQ361" s="17">
        <f>IFERROR(VLOOKUP($BW361,'PAINEL E TARGET'!$G$1:$Q$99,5,0),0)</f>
        <v>0.25</v>
      </c>
      <c r="CR361" s="17">
        <f>VLOOKUP(CP361,'PAINEL E TARGET'!$S$10:$U$19,3,0)</f>
        <v>0</v>
      </c>
      <c r="CS361" s="16">
        <f t="shared" si="209"/>
        <v>0</v>
      </c>
      <c r="CT361" s="17">
        <f t="shared" si="195"/>
        <v>1.103</v>
      </c>
      <c r="CU361" s="33" t="str">
        <f>IF(CT361&gt;='PAINEL E TARGET'!$T$11,'PAINEL E TARGET'!$S$11,
IF(CT361&gt;='PAINEL E TARGET'!$T$12,'PAINEL E TARGET'!$S$12,
IF(CT361&gt;='PAINEL E TARGET'!$T$13,'PAINEL E TARGET'!$S$13,
IF(CT361&gt;='PAINEL E TARGET'!$T$14,'PAINEL E TARGET'!$S$14,
IF(CT361&gt;='PAINEL E TARGET'!$T$15,'PAINEL E TARGET'!$S$15,
IF(CT361&gt;='PAINEL E TARGET'!$T$16,'PAINEL E TARGET'!$S$16,
IF(CT361&gt;='PAINEL E TARGET'!$T$17,'PAINEL E TARGET'!$S$17,
IF(CT361&gt;='PAINEL E TARGET'!$T$18,'PAINEL E TARGET'!$S$18,'PAINEL E TARGET'!$S$19))))))))</f>
        <v>4. Fx de 110% a 114,9%</v>
      </c>
      <c r="CV361" s="17">
        <f>IFERROR(VLOOKUP($BW361,'PAINEL E TARGET'!$G$1:$Q$99,6,0),0)</f>
        <v>0.2</v>
      </c>
      <c r="CW361" s="17">
        <f>VLOOKUP(CU361,'PAINEL E TARGET'!$S$10:$U$19,3,0)</f>
        <v>1.2</v>
      </c>
      <c r="CX361" s="16">
        <f t="shared" si="210"/>
        <v>720</v>
      </c>
      <c r="CY361" s="17">
        <f t="shared" si="196"/>
        <v>1.0369999999999999</v>
      </c>
      <c r="CZ361" s="33" t="str">
        <f>IF(CY361&gt;='PAINEL E TARGET'!$T$11,'PAINEL E TARGET'!$S$11,
IF(CY361&gt;='PAINEL E TARGET'!$T$12,'PAINEL E TARGET'!$S$12,
IF(CY361&gt;='PAINEL E TARGET'!$T$13,'PAINEL E TARGET'!$S$13,
IF(CY361&gt;='PAINEL E TARGET'!$T$14,'PAINEL E TARGET'!$S$14,
IF(CY361&gt;='PAINEL E TARGET'!$T$15,'PAINEL E TARGET'!$S$15,
IF(CY361&gt;='PAINEL E TARGET'!$T$16,'PAINEL E TARGET'!$S$16,
IF(CY361&gt;='PAINEL E TARGET'!$T$17,'PAINEL E TARGET'!$S$17,
IF(CY361&gt;='PAINEL E TARGET'!$T$18,'PAINEL E TARGET'!$S$18,'PAINEL E TARGET'!$S$19))))))))</f>
        <v>2. Fx de 100% a 104,9%</v>
      </c>
      <c r="DA361" s="17">
        <f>IFERROR(VLOOKUP($BW361,'PAINEL E TARGET'!$G$1:$Q$99,7,0),0)</f>
        <v>0.15</v>
      </c>
      <c r="DB361" s="17">
        <f>VLOOKUP(CZ361,'PAINEL E TARGET'!$S$10:$U$19,3,0)</f>
        <v>1</v>
      </c>
      <c r="DC361" s="16">
        <f t="shared" si="211"/>
        <v>450</v>
      </c>
      <c r="DD361" s="17">
        <f t="shared" si="197"/>
        <v>1.121</v>
      </c>
      <c r="DE361" s="33" t="str">
        <f>IF(DD361&gt;='PAINEL E TARGET'!$T$11,'PAINEL E TARGET'!$S$11,
IF(DD361&gt;='PAINEL E TARGET'!$T$12,'PAINEL E TARGET'!$S$12,
IF(DD361&gt;='PAINEL E TARGET'!$T$13,'PAINEL E TARGET'!$S$13,
IF(DD361&gt;='PAINEL E TARGET'!$T$14,'PAINEL E TARGET'!$S$14,
IF(DD361&gt;='PAINEL E TARGET'!$T$15,'PAINEL E TARGET'!$S$15,
IF(DD361&gt;='PAINEL E TARGET'!$T$16,'PAINEL E TARGET'!$S$16,
IF(DD361&gt;='PAINEL E TARGET'!$T$17,'PAINEL E TARGET'!$S$17,
IF(DD361&gt;='PAINEL E TARGET'!$T$18,'PAINEL E TARGET'!$S$18,'PAINEL E TARGET'!$S$19))))))))</f>
        <v>4. Fx de 110% a 114,9%</v>
      </c>
      <c r="DF361" s="17">
        <f>IFERROR(VLOOKUP($BW361,'PAINEL E TARGET'!$G$1:$Q$99,8,0),0)</f>
        <v>0.1</v>
      </c>
      <c r="DG361" s="17">
        <f>VLOOKUP(DE361,'PAINEL E TARGET'!$S$10:$U$19,3,0)</f>
        <v>1.2</v>
      </c>
      <c r="DH361" s="16">
        <f t="shared" si="212"/>
        <v>360</v>
      </c>
      <c r="DI361" s="17">
        <f t="shared" si="198"/>
        <v>0.77600000000000002</v>
      </c>
      <c r="DJ361" s="33" t="str">
        <f>IF(DI361&gt;='PAINEL E TARGET'!$T$11,'PAINEL E TARGET'!$S$11,
IF(DI361&gt;='PAINEL E TARGET'!$T$12,'PAINEL E TARGET'!$S$12,
IF(DI361&gt;='PAINEL E TARGET'!$T$13,'PAINEL E TARGET'!$S$13,
IF(DI361&gt;='PAINEL E TARGET'!$T$14,'PAINEL E TARGET'!$S$14,
IF(DI361&gt;='PAINEL E TARGET'!$T$15,'PAINEL E TARGET'!$S$15,
IF(DI361&gt;='PAINEL E TARGET'!$T$16,'PAINEL E TARGET'!$S$16,
IF(DI361&gt;='PAINEL E TARGET'!$T$17,'PAINEL E TARGET'!$S$17,
IF(DI361&gt;='PAINEL E TARGET'!$T$18,'PAINEL E TARGET'!$S$18,'PAINEL E TARGET'!$S$19))))))))</f>
        <v>Não elegível</v>
      </c>
      <c r="DK361" s="17">
        <f>IFERROR(VLOOKUP($BW361,'PAINEL E TARGET'!$G$1:$Q$99,9,0),0)</f>
        <v>0.05</v>
      </c>
      <c r="DL361" s="17">
        <f>VLOOKUP(DJ361,'PAINEL E TARGET'!$S$10:$U$19,3,0)</f>
        <v>0</v>
      </c>
      <c r="DM361" s="16">
        <f t="shared" si="213"/>
        <v>0</v>
      </c>
      <c r="DN361" s="17">
        <f t="shared" si="199"/>
        <v>1.046</v>
      </c>
      <c r="DO361" s="33" t="str">
        <f>IF(DN361&gt;='PAINEL E TARGET'!$T$11,'PAINEL E TARGET'!$S$11,
IF(DN361&gt;='PAINEL E TARGET'!$T$12,'PAINEL E TARGET'!$S$12,
IF(DN361&gt;='PAINEL E TARGET'!$T$13,'PAINEL E TARGET'!$S$13,
IF(DN361&gt;='PAINEL E TARGET'!$T$14,'PAINEL E TARGET'!$S$14,
IF(DN361&gt;='PAINEL E TARGET'!$T$15,'PAINEL E TARGET'!$S$15,
IF(DN361&gt;='PAINEL E TARGET'!$T$16,'PAINEL E TARGET'!$S$16,
IF(DN361&gt;='PAINEL E TARGET'!$T$17,'PAINEL E TARGET'!$S$17,
IF(DN361&gt;='PAINEL E TARGET'!$T$18,'PAINEL E TARGET'!$S$18,'PAINEL E TARGET'!$S$19))))))))</f>
        <v>2. Fx de 100% a 104,9%</v>
      </c>
      <c r="DP361" s="17">
        <f>IFERROR(VLOOKUP($BW361,'PAINEL E TARGET'!$G$1:$Q$99,10,0),0)</f>
        <v>0</v>
      </c>
      <c r="DQ361" s="17">
        <f>VLOOKUP(DO361,'PAINEL E TARGET'!$S$10:$U$19,3,0)</f>
        <v>1</v>
      </c>
      <c r="DR361" s="16">
        <f t="shared" si="214"/>
        <v>0</v>
      </c>
      <c r="DS361" s="17">
        <f t="shared" si="200"/>
        <v>0.83799999999999997</v>
      </c>
      <c r="DT361" s="16">
        <f>IF(DS361&gt;=1,VLOOKUP(BO361,'PAINEL E TARGET'!$S$1:$W$8,5,0),0)</f>
        <v>0</v>
      </c>
      <c r="DU361" s="16">
        <f t="shared" si="215"/>
        <v>1905</v>
      </c>
    </row>
    <row r="362" spans="2:125" s="32" customFormat="1" x14ac:dyDescent="0.2">
      <c r="B362" s="44">
        <v>43541</v>
      </c>
      <c r="C362" s="65">
        <v>1168</v>
      </c>
      <c r="D362" s="66" t="s">
        <v>366</v>
      </c>
      <c r="E362" s="65">
        <v>214</v>
      </c>
      <c r="F362" s="65" t="s">
        <v>1017</v>
      </c>
      <c r="G362" s="67">
        <v>2395033.5907106544</v>
      </c>
      <c r="H362" s="67">
        <v>1343416.9467676571</v>
      </c>
      <c r="I362" s="67">
        <v>1117558.58</v>
      </c>
      <c r="J362" s="68">
        <v>0.83187768524798944</v>
      </c>
      <c r="K362" s="67">
        <v>239433.18376224811</v>
      </c>
      <c r="L362" s="67">
        <v>900445.98591014743</v>
      </c>
      <c r="M362" s="67">
        <v>211261.79</v>
      </c>
      <c r="N362" s="67">
        <v>835459.19000000006</v>
      </c>
      <c r="O362" s="67">
        <v>2040892.5725702939</v>
      </c>
      <c r="P362" s="67">
        <v>5924.1701054696014</v>
      </c>
      <c r="Q362" s="67">
        <v>7260</v>
      </c>
      <c r="R362" s="67">
        <v>0</v>
      </c>
      <c r="S362" s="67">
        <v>0</v>
      </c>
      <c r="T362" s="68">
        <v>9.3279556984533801E-2</v>
      </c>
      <c r="U362" s="68">
        <v>8.9316397427443572E-2</v>
      </c>
      <c r="V362" s="68">
        <v>0.95751309627523917</v>
      </c>
      <c r="W362" s="67">
        <v>105774.82000000002</v>
      </c>
      <c r="X362" s="67">
        <v>92840.909999999989</v>
      </c>
      <c r="Y362" s="68">
        <v>0.87772222160245672</v>
      </c>
      <c r="Z362" s="68">
        <v>0.12177311744357383</v>
      </c>
      <c r="AA362" s="68">
        <v>0.13287469407558833</v>
      </c>
      <c r="AB362" s="68">
        <v>1.0911660706818864</v>
      </c>
      <c r="AC362" s="67">
        <v>138806.63999999998</v>
      </c>
      <c r="AD362" s="67">
        <v>139082.73000000001</v>
      </c>
      <c r="AE362" s="68">
        <v>1.0019890258852171</v>
      </c>
      <c r="AF362" s="43">
        <v>80</v>
      </c>
      <c r="AG362" s="43">
        <v>77</v>
      </c>
      <c r="AH362" s="43">
        <v>30</v>
      </c>
      <c r="AI362" s="43">
        <v>19</v>
      </c>
      <c r="AJ362" s="67">
        <v>65599.709999999992</v>
      </c>
      <c r="AK362" s="67">
        <v>57806</v>
      </c>
      <c r="AL362" s="68">
        <v>0.8811929199077253</v>
      </c>
      <c r="AM362" s="67">
        <v>10518.070000000002</v>
      </c>
      <c r="AN362" s="67">
        <v>8684.2999999999993</v>
      </c>
      <c r="AO362" s="68">
        <v>0.82565527706128572</v>
      </c>
      <c r="AP362" s="67">
        <v>12946.989999999998</v>
      </c>
      <c r="AQ362" s="67">
        <v>5441.83</v>
      </c>
      <c r="AR362" s="68">
        <v>0.42031622794178419</v>
      </c>
      <c r="AS362" s="67">
        <v>16710.05</v>
      </c>
      <c r="AT362" s="67">
        <v>20908.780000000002</v>
      </c>
      <c r="AU362" s="68">
        <v>1.2512697448541448</v>
      </c>
      <c r="AV362" s="43">
        <v>512.16999999999996</v>
      </c>
      <c r="AW362" s="43">
        <v>574.89</v>
      </c>
      <c r="AX362" s="69">
        <v>1.1224593396723745</v>
      </c>
      <c r="AY362" s="43">
        <v>239433.18376224811</v>
      </c>
      <c r="AZ362" s="43">
        <v>211261.78999999998</v>
      </c>
      <c r="BA362" s="43">
        <v>30824.814156318902</v>
      </c>
      <c r="BB362" s="43">
        <v>30759.089999999997</v>
      </c>
      <c r="BC362" s="43">
        <v>428743.29131822608</v>
      </c>
      <c r="BD362" s="43">
        <v>55269.39852567143</v>
      </c>
      <c r="BE362" s="43">
        <v>190784.23</v>
      </c>
      <c r="BF362" s="43">
        <v>250368.84</v>
      </c>
      <c r="BG362" s="43">
        <v>918.92</v>
      </c>
      <c r="BH362" s="43">
        <v>48</v>
      </c>
      <c r="BI362" s="44">
        <v>43173</v>
      </c>
      <c r="BJ362" s="44">
        <v>43541</v>
      </c>
      <c r="BK362" s="44">
        <v>43172</v>
      </c>
      <c r="BL362" s="43">
        <f t="shared" si="201"/>
        <v>1117558.58</v>
      </c>
      <c r="BM362" s="43">
        <f t="shared" si="202"/>
        <v>1046720.9800000001</v>
      </c>
      <c r="BO362" s="16" t="str">
        <f>IFERROR(VLOOKUP($C362,'PORTE LOJA'!A:B,2,0),"PORTE 1")</f>
        <v>PORTE 4</v>
      </c>
      <c r="BP362" s="16">
        <f>VLOOKUP(BO362,'PAINEL E TARGET'!$S$1:$W$8,3,0)</f>
        <v>3000</v>
      </c>
      <c r="BQ362" s="16">
        <f t="shared" si="180"/>
        <v>1</v>
      </c>
      <c r="BR362" s="16">
        <f t="shared" si="181"/>
        <v>1</v>
      </c>
      <c r="BS362" s="16">
        <f t="shared" si="182"/>
        <v>1</v>
      </c>
      <c r="BT362" s="16">
        <f t="shared" si="183"/>
        <v>1</v>
      </c>
      <c r="BU362" s="16">
        <f t="shared" si="184"/>
        <v>1</v>
      </c>
      <c r="BV362" s="16">
        <f t="shared" si="185"/>
        <v>1</v>
      </c>
      <c r="BW362" s="17" t="str">
        <f t="shared" si="203"/>
        <v>111111</v>
      </c>
      <c r="BY362" s="17">
        <f t="shared" si="186"/>
        <v>0.83199999999999996</v>
      </c>
      <c r="BZ362" s="17">
        <f t="shared" si="187"/>
        <v>0.91800000000000004</v>
      </c>
      <c r="CA362" s="17" t="str">
        <f t="shared" si="204"/>
        <v>Sem Retira</v>
      </c>
      <c r="CB362" s="17">
        <f t="shared" si="205"/>
        <v>0.91800000000000004</v>
      </c>
      <c r="CC362" s="33" t="str">
        <f>IF(CB362&gt;='PAINEL E TARGET'!$T$11,'PAINEL E TARGET'!$S$11,
IF(CB362&gt;='PAINEL E TARGET'!$T$12,'PAINEL E TARGET'!$S$12,
IF(CB362&gt;='PAINEL E TARGET'!$T$13,'PAINEL E TARGET'!$S$13,
IF(CB362&gt;='PAINEL E TARGET'!$T$14,'PAINEL E TARGET'!$S$14,
IF(CB362&gt;='PAINEL E TARGET'!$T$15,'PAINEL E TARGET'!$S$15,
IF(CB362&gt;='PAINEL E TARGET'!$T$16,'PAINEL E TARGET'!$S$16,
IF(CB362&gt;='PAINEL E TARGET'!$T$17,'PAINEL E TARGET'!$S$17,
IF(CB362&gt;='PAINEL E TARGET'!$T$18,'PAINEL E TARGET'!$S$18,'PAINEL E TARGET'!$S$19))))))))</f>
        <v>1. Fx de 90% a 99,9%</v>
      </c>
      <c r="CD362" s="17">
        <f>IFERROR(VLOOKUP($BW362,'PAINEL E TARGET'!$G$1:$Q$99,4,0),0)</f>
        <v>0.25</v>
      </c>
      <c r="CE362" s="17">
        <f>VLOOKUP(CC362,'PAINEL E TARGET'!$S$10:$U$19,3,0)</f>
        <v>0.5</v>
      </c>
      <c r="CF362" s="16">
        <f t="shared" si="206"/>
        <v>375</v>
      </c>
      <c r="CG362" s="17">
        <f t="shared" si="188"/>
        <v>0.88100000000000001</v>
      </c>
      <c r="CH362" s="17">
        <f t="shared" si="189"/>
        <v>0.82599999999999996</v>
      </c>
      <c r="CI362" s="17">
        <f t="shared" si="190"/>
        <v>0.42</v>
      </c>
      <c r="CJ362" s="17">
        <f t="shared" si="191"/>
        <v>1.2509999999999999</v>
      </c>
      <c r="CK362" s="17">
        <f t="shared" si="192"/>
        <v>1.1220000000000001</v>
      </c>
      <c r="CL362" s="17">
        <f t="shared" si="193"/>
        <v>0.878</v>
      </c>
      <c r="CM362" s="16">
        <f t="shared" si="194"/>
        <v>4</v>
      </c>
      <c r="CN362" s="17" t="str">
        <f t="shared" si="207"/>
        <v>não ok</v>
      </c>
      <c r="CO362" s="17">
        <f t="shared" si="208"/>
        <v>0</v>
      </c>
      <c r="CP362" s="33" t="str">
        <f>IF(CO362&gt;='PAINEL E TARGET'!$T$11,'PAINEL E TARGET'!$S$11,
IF(CO362&gt;='PAINEL E TARGET'!$T$12,'PAINEL E TARGET'!$S$12,
IF(CO362&gt;='PAINEL E TARGET'!$T$13,'PAINEL E TARGET'!$S$13,
IF(CO362&gt;='PAINEL E TARGET'!$T$14,'PAINEL E TARGET'!$S$14,
IF(CO362&gt;='PAINEL E TARGET'!$T$15,'PAINEL E TARGET'!$S$15,
IF(CO362&gt;='PAINEL E TARGET'!$T$16,'PAINEL E TARGET'!$S$16,
IF(CO362&gt;='PAINEL E TARGET'!$T$17,'PAINEL E TARGET'!$S$17,
IF(CO362&gt;='PAINEL E TARGET'!$T$18,'PAINEL E TARGET'!$S$18,'PAINEL E TARGET'!$S$19))))))))</f>
        <v>Não elegível</v>
      </c>
      <c r="CQ362" s="17">
        <f>IFERROR(VLOOKUP($BW362,'PAINEL E TARGET'!$G$1:$Q$99,5,0),0)</f>
        <v>0.25</v>
      </c>
      <c r="CR362" s="17">
        <f>VLOOKUP(CP362,'PAINEL E TARGET'!$S$10:$U$19,3,0)</f>
        <v>0</v>
      </c>
      <c r="CS362" s="16">
        <f t="shared" si="209"/>
        <v>0</v>
      </c>
      <c r="CT362" s="17">
        <f t="shared" si="195"/>
        <v>1.002</v>
      </c>
      <c r="CU362" s="33" t="str">
        <f>IF(CT362&gt;='PAINEL E TARGET'!$T$11,'PAINEL E TARGET'!$S$11,
IF(CT362&gt;='PAINEL E TARGET'!$T$12,'PAINEL E TARGET'!$S$12,
IF(CT362&gt;='PAINEL E TARGET'!$T$13,'PAINEL E TARGET'!$S$13,
IF(CT362&gt;='PAINEL E TARGET'!$T$14,'PAINEL E TARGET'!$S$14,
IF(CT362&gt;='PAINEL E TARGET'!$T$15,'PAINEL E TARGET'!$S$15,
IF(CT362&gt;='PAINEL E TARGET'!$T$16,'PAINEL E TARGET'!$S$16,
IF(CT362&gt;='PAINEL E TARGET'!$T$17,'PAINEL E TARGET'!$S$17,
IF(CT362&gt;='PAINEL E TARGET'!$T$18,'PAINEL E TARGET'!$S$18,'PAINEL E TARGET'!$S$19))))))))</f>
        <v>2. Fx de 100% a 104,9%</v>
      </c>
      <c r="CV362" s="17">
        <f>IFERROR(VLOOKUP($BW362,'PAINEL E TARGET'!$G$1:$Q$99,6,0),0)</f>
        <v>0.2</v>
      </c>
      <c r="CW362" s="17">
        <f>VLOOKUP(CU362,'PAINEL E TARGET'!$S$10:$U$19,3,0)</f>
        <v>1</v>
      </c>
      <c r="CX362" s="16">
        <f t="shared" si="210"/>
        <v>600</v>
      </c>
      <c r="CY362" s="17">
        <f t="shared" si="196"/>
        <v>0.88200000000000001</v>
      </c>
      <c r="CZ362" s="33" t="str">
        <f>IF(CY362&gt;='PAINEL E TARGET'!$T$11,'PAINEL E TARGET'!$S$11,
IF(CY362&gt;='PAINEL E TARGET'!$T$12,'PAINEL E TARGET'!$S$12,
IF(CY362&gt;='PAINEL E TARGET'!$T$13,'PAINEL E TARGET'!$S$13,
IF(CY362&gt;='PAINEL E TARGET'!$T$14,'PAINEL E TARGET'!$S$14,
IF(CY362&gt;='PAINEL E TARGET'!$T$15,'PAINEL E TARGET'!$S$15,
IF(CY362&gt;='PAINEL E TARGET'!$T$16,'PAINEL E TARGET'!$S$16,
IF(CY362&gt;='PAINEL E TARGET'!$T$17,'PAINEL E TARGET'!$S$17,
IF(CY362&gt;='PAINEL E TARGET'!$T$18,'PAINEL E TARGET'!$S$18,'PAINEL E TARGET'!$S$19))))))))</f>
        <v>Não elegível</v>
      </c>
      <c r="DA362" s="17">
        <f>IFERROR(VLOOKUP($BW362,'PAINEL E TARGET'!$G$1:$Q$99,7,0),0)</f>
        <v>0.15</v>
      </c>
      <c r="DB362" s="17">
        <f>VLOOKUP(CZ362,'PAINEL E TARGET'!$S$10:$U$19,3,0)</f>
        <v>0</v>
      </c>
      <c r="DC362" s="16">
        <f t="shared" si="211"/>
        <v>0</v>
      </c>
      <c r="DD362" s="17">
        <f t="shared" si="197"/>
        <v>0.998</v>
      </c>
      <c r="DE362" s="33" t="str">
        <f>IF(DD362&gt;='PAINEL E TARGET'!$T$11,'PAINEL E TARGET'!$S$11,
IF(DD362&gt;='PAINEL E TARGET'!$T$12,'PAINEL E TARGET'!$S$12,
IF(DD362&gt;='PAINEL E TARGET'!$T$13,'PAINEL E TARGET'!$S$13,
IF(DD362&gt;='PAINEL E TARGET'!$T$14,'PAINEL E TARGET'!$S$14,
IF(DD362&gt;='PAINEL E TARGET'!$T$15,'PAINEL E TARGET'!$S$15,
IF(DD362&gt;='PAINEL E TARGET'!$T$16,'PAINEL E TARGET'!$S$16,
IF(DD362&gt;='PAINEL E TARGET'!$T$17,'PAINEL E TARGET'!$S$17,
IF(DD362&gt;='PAINEL E TARGET'!$T$18,'PAINEL E TARGET'!$S$18,'PAINEL E TARGET'!$S$19))))))))</f>
        <v>1. Fx de 90% a 99,9%</v>
      </c>
      <c r="DF362" s="17">
        <f>IFERROR(VLOOKUP($BW362,'PAINEL E TARGET'!$G$1:$Q$99,8,0),0)</f>
        <v>0.1</v>
      </c>
      <c r="DG362" s="17">
        <f>VLOOKUP(DE362,'PAINEL E TARGET'!$S$10:$U$19,3,0)</f>
        <v>0.5</v>
      </c>
      <c r="DH362" s="16">
        <f t="shared" si="212"/>
        <v>150</v>
      </c>
      <c r="DI362" s="17">
        <f t="shared" si="198"/>
        <v>0.63300000000000001</v>
      </c>
      <c r="DJ362" s="33" t="str">
        <f>IF(DI362&gt;='PAINEL E TARGET'!$T$11,'PAINEL E TARGET'!$S$11,
IF(DI362&gt;='PAINEL E TARGET'!$T$12,'PAINEL E TARGET'!$S$12,
IF(DI362&gt;='PAINEL E TARGET'!$T$13,'PAINEL E TARGET'!$S$13,
IF(DI362&gt;='PAINEL E TARGET'!$T$14,'PAINEL E TARGET'!$S$14,
IF(DI362&gt;='PAINEL E TARGET'!$T$15,'PAINEL E TARGET'!$S$15,
IF(DI362&gt;='PAINEL E TARGET'!$T$16,'PAINEL E TARGET'!$S$16,
IF(DI362&gt;='PAINEL E TARGET'!$T$17,'PAINEL E TARGET'!$S$17,
IF(DI362&gt;='PAINEL E TARGET'!$T$18,'PAINEL E TARGET'!$S$18,'PAINEL E TARGET'!$S$19))))))))</f>
        <v>Não elegível</v>
      </c>
      <c r="DK362" s="17">
        <f>IFERROR(VLOOKUP($BW362,'PAINEL E TARGET'!$G$1:$Q$99,9,0),0)</f>
        <v>0.05</v>
      </c>
      <c r="DL362" s="17">
        <f>VLOOKUP(DJ362,'PAINEL E TARGET'!$S$10:$U$19,3,0)</f>
        <v>0</v>
      </c>
      <c r="DM362" s="16">
        <f t="shared" si="213"/>
        <v>0</v>
      </c>
      <c r="DN362" s="17">
        <f t="shared" si="199"/>
        <v>1.1220000000000001</v>
      </c>
      <c r="DO362" s="33" t="str">
        <f>IF(DN362&gt;='PAINEL E TARGET'!$T$11,'PAINEL E TARGET'!$S$11,
IF(DN362&gt;='PAINEL E TARGET'!$T$12,'PAINEL E TARGET'!$S$12,
IF(DN362&gt;='PAINEL E TARGET'!$T$13,'PAINEL E TARGET'!$S$13,
IF(DN362&gt;='PAINEL E TARGET'!$T$14,'PAINEL E TARGET'!$S$14,
IF(DN362&gt;='PAINEL E TARGET'!$T$15,'PAINEL E TARGET'!$S$15,
IF(DN362&gt;='PAINEL E TARGET'!$T$16,'PAINEL E TARGET'!$S$16,
IF(DN362&gt;='PAINEL E TARGET'!$T$17,'PAINEL E TARGET'!$S$17,
IF(DN362&gt;='PAINEL E TARGET'!$T$18,'PAINEL E TARGET'!$S$18,'PAINEL E TARGET'!$S$19))))))))</f>
        <v>4. Fx de 110% a 114,9%</v>
      </c>
      <c r="DP362" s="17">
        <f>IFERROR(VLOOKUP($BW362,'PAINEL E TARGET'!$G$1:$Q$99,10,0),0)</f>
        <v>0</v>
      </c>
      <c r="DQ362" s="17">
        <f>VLOOKUP(DO362,'PAINEL E TARGET'!$S$10:$U$19,3,0)</f>
        <v>1.2</v>
      </c>
      <c r="DR362" s="16">
        <f t="shared" si="214"/>
        <v>0</v>
      </c>
      <c r="DS362" s="17">
        <f t="shared" si="200"/>
        <v>0.96299999999999997</v>
      </c>
      <c r="DT362" s="16">
        <f>IF(DS362&gt;=1,VLOOKUP(BO362,'PAINEL E TARGET'!$S$1:$W$8,5,0),0)</f>
        <v>0</v>
      </c>
      <c r="DU362" s="16">
        <f t="shared" si="215"/>
        <v>1125</v>
      </c>
    </row>
    <row r="363" spans="2:125" s="32" customFormat="1" x14ac:dyDescent="0.2">
      <c r="B363" s="44">
        <v>43541</v>
      </c>
      <c r="C363" s="65">
        <v>1169</v>
      </c>
      <c r="D363" s="66" t="s">
        <v>367</v>
      </c>
      <c r="E363" s="65">
        <v>215</v>
      </c>
      <c r="F363" s="65" t="s">
        <v>1017</v>
      </c>
      <c r="G363" s="67">
        <v>1861794.3659121112</v>
      </c>
      <c r="H363" s="67">
        <v>1037386.1145543556</v>
      </c>
      <c r="I363" s="67">
        <v>850024.01999999979</v>
      </c>
      <c r="J363" s="68">
        <v>0.81939020396967277</v>
      </c>
      <c r="K363" s="67">
        <v>200903.44087587076</v>
      </c>
      <c r="L363" s="67">
        <v>772724.33148260065</v>
      </c>
      <c r="M363" s="67">
        <v>200419.84</v>
      </c>
      <c r="N363" s="67">
        <v>631137.36</v>
      </c>
      <c r="O363" s="67">
        <v>1749384.6035966477</v>
      </c>
      <c r="P363" s="67" t="s">
        <v>1082</v>
      </c>
      <c r="Q363" s="67" t="s">
        <v>1082</v>
      </c>
      <c r="R363" s="67">
        <v>0</v>
      </c>
      <c r="S363" s="67">
        <v>0</v>
      </c>
      <c r="T363" s="68">
        <v>0.11530017239346804</v>
      </c>
      <c r="U363" s="68">
        <v>0.11366270414109819</v>
      </c>
      <c r="V363" s="68">
        <v>0.98579821505572518</v>
      </c>
      <c r="W363" s="67">
        <v>112259.45</v>
      </c>
      <c r="X363" s="67">
        <v>94517.040000000008</v>
      </c>
      <c r="Y363" s="68">
        <v>0.84195174660128846</v>
      </c>
      <c r="Z363" s="68">
        <v>0.20158081514517345</v>
      </c>
      <c r="AA363" s="68">
        <v>0.20622772552507512</v>
      </c>
      <c r="AB363" s="68">
        <v>1.023052344423526</v>
      </c>
      <c r="AC363" s="67">
        <v>196264.68000000002</v>
      </c>
      <c r="AD363" s="67">
        <v>171490.15</v>
      </c>
      <c r="AE363" s="68">
        <v>0.87376979902853624</v>
      </c>
      <c r="AF363" s="43">
        <v>80</v>
      </c>
      <c r="AG363" s="43">
        <v>83</v>
      </c>
      <c r="AH363" s="43">
        <v>29</v>
      </c>
      <c r="AI363" s="43">
        <v>27</v>
      </c>
      <c r="AJ363" s="67">
        <v>54389.68</v>
      </c>
      <c r="AK363" s="67">
        <v>47931.98</v>
      </c>
      <c r="AL363" s="68">
        <v>0.88126975558598619</v>
      </c>
      <c r="AM363" s="67">
        <v>18454.96</v>
      </c>
      <c r="AN363" s="67">
        <v>16462.960000000003</v>
      </c>
      <c r="AO363" s="68">
        <v>0.89206153792801524</v>
      </c>
      <c r="AP363" s="67">
        <v>10353.120000000001</v>
      </c>
      <c r="AQ363" s="67">
        <v>9670.02</v>
      </c>
      <c r="AR363" s="68">
        <v>0.93401988965645133</v>
      </c>
      <c r="AS363" s="67">
        <v>29061.69</v>
      </c>
      <c r="AT363" s="67">
        <v>20452.079999999998</v>
      </c>
      <c r="AU363" s="68">
        <v>0.70374709798363411</v>
      </c>
      <c r="AV363" s="43">
        <v>2100.64</v>
      </c>
      <c r="AW363" s="43">
        <v>1939.65</v>
      </c>
      <c r="AX363" s="69">
        <v>0.92336145174803874</v>
      </c>
      <c r="AY363" s="43">
        <v>200903.44087587076</v>
      </c>
      <c r="AZ363" s="43">
        <v>200419.84</v>
      </c>
      <c r="BA363" s="43">
        <v>25845.223391078085</v>
      </c>
      <c r="BB363" s="43">
        <v>24417.45</v>
      </c>
      <c r="BC363" s="43">
        <v>360848.6695853594</v>
      </c>
      <c r="BD363" s="43">
        <v>46491.393828272434</v>
      </c>
      <c r="BE363" s="43">
        <v>202858.87</v>
      </c>
      <c r="BF363" s="43">
        <v>354661.04</v>
      </c>
      <c r="BG363" s="43">
        <v>3781.6499999999996</v>
      </c>
      <c r="BH363" s="43">
        <v>48</v>
      </c>
      <c r="BI363" s="44">
        <v>43173</v>
      </c>
      <c r="BJ363" s="44">
        <v>43541</v>
      </c>
      <c r="BK363" s="44">
        <v>43172</v>
      </c>
      <c r="BL363" s="43">
        <f t="shared" si="201"/>
        <v>850024.01999999979</v>
      </c>
      <c r="BM363" s="43">
        <f t="shared" si="202"/>
        <v>831557.2</v>
      </c>
      <c r="BO363" s="16" t="str">
        <f>IFERROR(VLOOKUP($C363,'PORTE LOJA'!A:B,2,0),"PORTE 1")</f>
        <v>PORTE 3</v>
      </c>
      <c r="BP363" s="16">
        <f>VLOOKUP(BO363,'PAINEL E TARGET'!$S$1:$W$8,3,0)</f>
        <v>2400</v>
      </c>
      <c r="BQ363" s="16">
        <f t="shared" si="180"/>
        <v>1</v>
      </c>
      <c r="BR363" s="16">
        <f t="shared" si="181"/>
        <v>1</v>
      </c>
      <c r="BS363" s="16">
        <f t="shared" si="182"/>
        <v>1</v>
      </c>
      <c r="BT363" s="16">
        <f t="shared" si="183"/>
        <v>1</v>
      </c>
      <c r="BU363" s="16">
        <f t="shared" si="184"/>
        <v>1</v>
      </c>
      <c r="BV363" s="16">
        <f t="shared" si="185"/>
        <v>1</v>
      </c>
      <c r="BW363" s="17" t="str">
        <f t="shared" si="203"/>
        <v>111111</v>
      </c>
      <c r="BY363" s="17">
        <f t="shared" si="186"/>
        <v>0.81899999999999995</v>
      </c>
      <c r="BZ363" s="17">
        <f t="shared" si="187"/>
        <v>0.85399999999999998</v>
      </c>
      <c r="CA363" s="17" t="str">
        <f t="shared" si="204"/>
        <v>Sem Retira</v>
      </c>
      <c r="CB363" s="17">
        <f t="shared" si="205"/>
        <v>0.85399999999999998</v>
      </c>
      <c r="CC363" s="33" t="str">
        <f>IF(CB363&gt;='PAINEL E TARGET'!$T$11,'PAINEL E TARGET'!$S$11,
IF(CB363&gt;='PAINEL E TARGET'!$T$12,'PAINEL E TARGET'!$S$12,
IF(CB363&gt;='PAINEL E TARGET'!$T$13,'PAINEL E TARGET'!$S$13,
IF(CB363&gt;='PAINEL E TARGET'!$T$14,'PAINEL E TARGET'!$S$14,
IF(CB363&gt;='PAINEL E TARGET'!$T$15,'PAINEL E TARGET'!$S$15,
IF(CB363&gt;='PAINEL E TARGET'!$T$16,'PAINEL E TARGET'!$S$16,
IF(CB363&gt;='PAINEL E TARGET'!$T$17,'PAINEL E TARGET'!$S$17,
IF(CB363&gt;='PAINEL E TARGET'!$T$18,'PAINEL E TARGET'!$S$18,'PAINEL E TARGET'!$S$19))))))))</f>
        <v>Não elegível</v>
      </c>
      <c r="CD363" s="17">
        <f>IFERROR(VLOOKUP($BW363,'PAINEL E TARGET'!$G$1:$Q$99,4,0),0)</f>
        <v>0.25</v>
      </c>
      <c r="CE363" s="17">
        <f>VLOOKUP(CC363,'PAINEL E TARGET'!$S$10:$U$19,3,0)</f>
        <v>0</v>
      </c>
      <c r="CF363" s="16">
        <f t="shared" si="206"/>
        <v>0</v>
      </c>
      <c r="CG363" s="17">
        <f t="shared" si="188"/>
        <v>0.88100000000000001</v>
      </c>
      <c r="CH363" s="17">
        <f t="shared" si="189"/>
        <v>0.89200000000000002</v>
      </c>
      <c r="CI363" s="17">
        <f t="shared" si="190"/>
        <v>0.93400000000000005</v>
      </c>
      <c r="CJ363" s="17">
        <f t="shared" si="191"/>
        <v>0.70399999999999996</v>
      </c>
      <c r="CK363" s="17">
        <f t="shared" si="192"/>
        <v>0.92300000000000004</v>
      </c>
      <c r="CL363" s="17">
        <f t="shared" si="193"/>
        <v>0.84199999999999997</v>
      </c>
      <c r="CM363" s="16">
        <f t="shared" si="194"/>
        <v>5</v>
      </c>
      <c r="CN363" s="17" t="str">
        <f t="shared" si="207"/>
        <v>ok</v>
      </c>
      <c r="CO363" s="17">
        <f t="shared" si="208"/>
        <v>0.84199999999999997</v>
      </c>
      <c r="CP363" s="33" t="str">
        <f>IF(CO363&gt;='PAINEL E TARGET'!$T$11,'PAINEL E TARGET'!$S$11,
IF(CO363&gt;='PAINEL E TARGET'!$T$12,'PAINEL E TARGET'!$S$12,
IF(CO363&gt;='PAINEL E TARGET'!$T$13,'PAINEL E TARGET'!$S$13,
IF(CO363&gt;='PAINEL E TARGET'!$T$14,'PAINEL E TARGET'!$S$14,
IF(CO363&gt;='PAINEL E TARGET'!$T$15,'PAINEL E TARGET'!$S$15,
IF(CO363&gt;='PAINEL E TARGET'!$T$16,'PAINEL E TARGET'!$S$16,
IF(CO363&gt;='PAINEL E TARGET'!$T$17,'PAINEL E TARGET'!$S$17,
IF(CO363&gt;='PAINEL E TARGET'!$T$18,'PAINEL E TARGET'!$S$18,'PAINEL E TARGET'!$S$19))))))))</f>
        <v>Não elegível</v>
      </c>
      <c r="CQ363" s="17">
        <f>IFERROR(VLOOKUP($BW363,'PAINEL E TARGET'!$G$1:$Q$99,5,0),0)</f>
        <v>0.25</v>
      </c>
      <c r="CR363" s="17">
        <f>VLOOKUP(CP363,'PAINEL E TARGET'!$S$10:$U$19,3,0)</f>
        <v>0</v>
      </c>
      <c r="CS363" s="16">
        <f t="shared" si="209"/>
        <v>0</v>
      </c>
      <c r="CT363" s="17">
        <f t="shared" si="195"/>
        <v>0.874</v>
      </c>
      <c r="CU363" s="33" t="str">
        <f>IF(CT363&gt;='PAINEL E TARGET'!$T$11,'PAINEL E TARGET'!$S$11,
IF(CT363&gt;='PAINEL E TARGET'!$T$12,'PAINEL E TARGET'!$S$12,
IF(CT363&gt;='PAINEL E TARGET'!$T$13,'PAINEL E TARGET'!$S$13,
IF(CT363&gt;='PAINEL E TARGET'!$T$14,'PAINEL E TARGET'!$S$14,
IF(CT363&gt;='PAINEL E TARGET'!$T$15,'PAINEL E TARGET'!$S$15,
IF(CT363&gt;='PAINEL E TARGET'!$T$16,'PAINEL E TARGET'!$S$16,
IF(CT363&gt;='PAINEL E TARGET'!$T$17,'PAINEL E TARGET'!$S$17,
IF(CT363&gt;='PAINEL E TARGET'!$T$18,'PAINEL E TARGET'!$S$18,'PAINEL E TARGET'!$S$19))))))))</f>
        <v>Não elegível</v>
      </c>
      <c r="CV363" s="17">
        <f>IFERROR(VLOOKUP($BW363,'PAINEL E TARGET'!$G$1:$Q$99,6,0),0)</f>
        <v>0.2</v>
      </c>
      <c r="CW363" s="17">
        <f>VLOOKUP(CU363,'PAINEL E TARGET'!$S$10:$U$19,3,0)</f>
        <v>0</v>
      </c>
      <c r="CX363" s="16">
        <f t="shared" si="210"/>
        <v>0</v>
      </c>
      <c r="CY363" s="17">
        <f t="shared" si="196"/>
        <v>0.998</v>
      </c>
      <c r="CZ363" s="33" t="str">
        <f>IF(CY363&gt;='PAINEL E TARGET'!$T$11,'PAINEL E TARGET'!$S$11,
IF(CY363&gt;='PAINEL E TARGET'!$T$12,'PAINEL E TARGET'!$S$12,
IF(CY363&gt;='PAINEL E TARGET'!$T$13,'PAINEL E TARGET'!$S$13,
IF(CY363&gt;='PAINEL E TARGET'!$T$14,'PAINEL E TARGET'!$S$14,
IF(CY363&gt;='PAINEL E TARGET'!$T$15,'PAINEL E TARGET'!$S$15,
IF(CY363&gt;='PAINEL E TARGET'!$T$16,'PAINEL E TARGET'!$S$16,
IF(CY363&gt;='PAINEL E TARGET'!$T$17,'PAINEL E TARGET'!$S$17,
IF(CY363&gt;='PAINEL E TARGET'!$T$18,'PAINEL E TARGET'!$S$18,'PAINEL E TARGET'!$S$19))))))))</f>
        <v>1. Fx de 90% a 99,9%</v>
      </c>
      <c r="DA363" s="17">
        <f>IFERROR(VLOOKUP($BW363,'PAINEL E TARGET'!$G$1:$Q$99,7,0),0)</f>
        <v>0.15</v>
      </c>
      <c r="DB363" s="17">
        <f>VLOOKUP(CZ363,'PAINEL E TARGET'!$S$10:$U$19,3,0)</f>
        <v>0.5</v>
      </c>
      <c r="DC363" s="16">
        <f t="shared" si="211"/>
        <v>180</v>
      </c>
      <c r="DD363" s="17">
        <f t="shared" si="197"/>
        <v>0.94499999999999995</v>
      </c>
      <c r="DE363" s="33" t="str">
        <f>IF(DD363&gt;='PAINEL E TARGET'!$T$11,'PAINEL E TARGET'!$S$11,
IF(DD363&gt;='PAINEL E TARGET'!$T$12,'PAINEL E TARGET'!$S$12,
IF(DD363&gt;='PAINEL E TARGET'!$T$13,'PAINEL E TARGET'!$S$13,
IF(DD363&gt;='PAINEL E TARGET'!$T$14,'PAINEL E TARGET'!$S$14,
IF(DD363&gt;='PAINEL E TARGET'!$T$15,'PAINEL E TARGET'!$S$15,
IF(DD363&gt;='PAINEL E TARGET'!$T$16,'PAINEL E TARGET'!$S$16,
IF(DD363&gt;='PAINEL E TARGET'!$T$17,'PAINEL E TARGET'!$S$17,
IF(DD363&gt;='PAINEL E TARGET'!$T$18,'PAINEL E TARGET'!$S$18,'PAINEL E TARGET'!$S$19))))))))</f>
        <v>1. Fx de 90% a 99,9%</v>
      </c>
      <c r="DF363" s="17">
        <f>IFERROR(VLOOKUP($BW363,'PAINEL E TARGET'!$G$1:$Q$99,8,0),0)</f>
        <v>0.1</v>
      </c>
      <c r="DG363" s="17">
        <f>VLOOKUP(DE363,'PAINEL E TARGET'!$S$10:$U$19,3,0)</f>
        <v>0.5</v>
      </c>
      <c r="DH363" s="16">
        <f t="shared" si="212"/>
        <v>120</v>
      </c>
      <c r="DI363" s="17">
        <f t="shared" si="198"/>
        <v>0.93100000000000005</v>
      </c>
      <c r="DJ363" s="33" t="str">
        <f>IF(DI363&gt;='PAINEL E TARGET'!$T$11,'PAINEL E TARGET'!$S$11,
IF(DI363&gt;='PAINEL E TARGET'!$T$12,'PAINEL E TARGET'!$S$12,
IF(DI363&gt;='PAINEL E TARGET'!$T$13,'PAINEL E TARGET'!$S$13,
IF(DI363&gt;='PAINEL E TARGET'!$T$14,'PAINEL E TARGET'!$S$14,
IF(DI363&gt;='PAINEL E TARGET'!$T$15,'PAINEL E TARGET'!$S$15,
IF(DI363&gt;='PAINEL E TARGET'!$T$16,'PAINEL E TARGET'!$S$16,
IF(DI363&gt;='PAINEL E TARGET'!$T$17,'PAINEL E TARGET'!$S$17,
IF(DI363&gt;='PAINEL E TARGET'!$T$18,'PAINEL E TARGET'!$S$18,'PAINEL E TARGET'!$S$19))))))))</f>
        <v>1. Fx de 90% a 99,9%</v>
      </c>
      <c r="DK363" s="17">
        <f>IFERROR(VLOOKUP($BW363,'PAINEL E TARGET'!$G$1:$Q$99,9,0),0)</f>
        <v>0.05</v>
      </c>
      <c r="DL363" s="17">
        <f>VLOOKUP(DJ363,'PAINEL E TARGET'!$S$10:$U$19,3,0)</f>
        <v>0.5</v>
      </c>
      <c r="DM363" s="16">
        <f t="shared" si="213"/>
        <v>60</v>
      </c>
      <c r="DN363" s="17">
        <f t="shared" si="199"/>
        <v>0.92300000000000004</v>
      </c>
      <c r="DO363" s="33" t="str">
        <f>IF(DN363&gt;='PAINEL E TARGET'!$T$11,'PAINEL E TARGET'!$S$11,
IF(DN363&gt;='PAINEL E TARGET'!$T$12,'PAINEL E TARGET'!$S$12,
IF(DN363&gt;='PAINEL E TARGET'!$T$13,'PAINEL E TARGET'!$S$13,
IF(DN363&gt;='PAINEL E TARGET'!$T$14,'PAINEL E TARGET'!$S$14,
IF(DN363&gt;='PAINEL E TARGET'!$T$15,'PAINEL E TARGET'!$S$15,
IF(DN363&gt;='PAINEL E TARGET'!$T$16,'PAINEL E TARGET'!$S$16,
IF(DN363&gt;='PAINEL E TARGET'!$T$17,'PAINEL E TARGET'!$S$17,
IF(DN363&gt;='PAINEL E TARGET'!$T$18,'PAINEL E TARGET'!$S$18,'PAINEL E TARGET'!$S$19))))))))</f>
        <v>1. Fx de 90% a 99,9%</v>
      </c>
      <c r="DP363" s="17">
        <f>IFERROR(VLOOKUP($BW363,'PAINEL E TARGET'!$G$1:$Q$99,10,0),0)</f>
        <v>0</v>
      </c>
      <c r="DQ363" s="17">
        <f>VLOOKUP(DO363,'PAINEL E TARGET'!$S$10:$U$19,3,0)</f>
        <v>0.5</v>
      </c>
      <c r="DR363" s="16">
        <f t="shared" si="214"/>
        <v>0</v>
      </c>
      <c r="DS363" s="17">
        <f t="shared" si="200"/>
        <v>1.038</v>
      </c>
      <c r="DT363" s="16">
        <f>IF(DS363&gt;=1,VLOOKUP(BO363,'PAINEL E TARGET'!$S$1:$W$8,5,0),0)</f>
        <v>240</v>
      </c>
      <c r="DU363" s="16">
        <f t="shared" si="215"/>
        <v>600</v>
      </c>
    </row>
    <row r="364" spans="2:125" s="32" customFormat="1" x14ac:dyDescent="0.2">
      <c r="B364" s="44">
        <v>43541</v>
      </c>
      <c r="C364" s="65">
        <v>1170</v>
      </c>
      <c r="D364" s="66" t="s">
        <v>368</v>
      </c>
      <c r="E364" s="65">
        <v>212</v>
      </c>
      <c r="F364" s="65" t="s">
        <v>1017</v>
      </c>
      <c r="G364" s="67">
        <v>3159580.9606692106</v>
      </c>
      <c r="H364" s="67">
        <v>1729551.7411618021</v>
      </c>
      <c r="I364" s="67">
        <v>1345163.3900000001</v>
      </c>
      <c r="J364" s="68">
        <v>0.77775261530852235</v>
      </c>
      <c r="K364" s="67">
        <v>347386.50708225038</v>
      </c>
      <c r="L364" s="67">
        <v>1205577.5849341187</v>
      </c>
      <c r="M364" s="67">
        <v>284861.40999999997</v>
      </c>
      <c r="N364" s="67">
        <v>1019976.49</v>
      </c>
      <c r="O364" s="67">
        <v>2842864.5425095577</v>
      </c>
      <c r="P364" s="67">
        <v>9178.8628861166762</v>
      </c>
      <c r="Q364" s="67">
        <v>0</v>
      </c>
      <c r="R364" s="67">
        <v>0</v>
      </c>
      <c r="S364" s="67">
        <v>0</v>
      </c>
      <c r="T364" s="68">
        <v>0.11292835085500796</v>
      </c>
      <c r="U364" s="68">
        <v>0.11684837633854749</v>
      </c>
      <c r="V364" s="68">
        <v>1.0347125009252331</v>
      </c>
      <c r="W364" s="67">
        <v>174337.12</v>
      </c>
      <c r="X364" s="67">
        <v>152468.19</v>
      </c>
      <c r="Y364" s="68">
        <v>0.87455953155587296</v>
      </c>
      <c r="Z364" s="68">
        <v>0.21091290628279874</v>
      </c>
      <c r="AA364" s="68">
        <v>0.21053010492720972</v>
      </c>
      <c r="AB364" s="68">
        <v>0.99818502640575368</v>
      </c>
      <c r="AC364" s="67">
        <v>327540.17000000004</v>
      </c>
      <c r="AD364" s="67">
        <v>274707.66000000003</v>
      </c>
      <c r="AE364" s="68">
        <v>0.83869914337529961</v>
      </c>
      <c r="AF364" s="43">
        <v>80</v>
      </c>
      <c r="AG364" s="43">
        <v>69</v>
      </c>
      <c r="AH364" s="43">
        <v>51</v>
      </c>
      <c r="AI364" s="43">
        <v>48</v>
      </c>
      <c r="AJ364" s="67">
        <v>81802.62999999999</v>
      </c>
      <c r="AK364" s="67">
        <v>64036.22</v>
      </c>
      <c r="AL364" s="68">
        <v>0.7828137066008759</v>
      </c>
      <c r="AM364" s="67">
        <v>27936.74</v>
      </c>
      <c r="AN364" s="67">
        <v>23990.87</v>
      </c>
      <c r="AO364" s="68">
        <v>0.85875696305295457</v>
      </c>
      <c r="AP364" s="67">
        <v>20653.940000000002</v>
      </c>
      <c r="AQ364" s="67">
        <v>20738.620000000003</v>
      </c>
      <c r="AR364" s="68">
        <v>1.0040999441268834</v>
      </c>
      <c r="AS364" s="67">
        <v>43943.810000000005</v>
      </c>
      <c r="AT364" s="67">
        <v>43702.479999999996</v>
      </c>
      <c r="AU364" s="68">
        <v>0.99450821401239431</v>
      </c>
      <c r="AV364" s="43">
        <v>2035.7500000000002</v>
      </c>
      <c r="AW364" s="43">
        <v>1999.5900000000001</v>
      </c>
      <c r="AX364" s="69">
        <v>0.98223750460518233</v>
      </c>
      <c r="AY364" s="43">
        <v>347386.50708225038</v>
      </c>
      <c r="AZ364" s="43">
        <v>284861.41000000003</v>
      </c>
      <c r="BA364" s="43">
        <v>39802.47506504623</v>
      </c>
      <c r="BB364" s="43">
        <v>44181.7</v>
      </c>
      <c r="BC364" s="43">
        <v>635886.37014001934</v>
      </c>
      <c r="BD364" s="43">
        <v>72938.046424510132</v>
      </c>
      <c r="BE364" s="43">
        <v>321294.51</v>
      </c>
      <c r="BF364" s="43">
        <v>603659.52000000002</v>
      </c>
      <c r="BG364" s="43">
        <v>3733.3300000000004</v>
      </c>
      <c r="BH364" s="43">
        <v>102</v>
      </c>
      <c r="BI364" s="44">
        <v>43173</v>
      </c>
      <c r="BJ364" s="44">
        <v>43541</v>
      </c>
      <c r="BK364" s="44">
        <v>43172</v>
      </c>
      <c r="BL364" s="43">
        <f t="shared" si="201"/>
        <v>1345163.3900000001</v>
      </c>
      <c r="BM364" s="43">
        <f t="shared" si="202"/>
        <v>1304837.8999999999</v>
      </c>
      <c r="BO364" s="16" t="str">
        <f>IFERROR(VLOOKUP($C364,'PORTE LOJA'!A:B,2,0),"PORTE 1")</f>
        <v>PORTE 4</v>
      </c>
      <c r="BP364" s="16">
        <f>VLOOKUP(BO364,'PAINEL E TARGET'!$S$1:$W$8,3,0)</f>
        <v>3000</v>
      </c>
      <c r="BQ364" s="16">
        <f t="shared" si="180"/>
        <v>1</v>
      </c>
      <c r="BR364" s="16">
        <f t="shared" si="181"/>
        <v>1</v>
      </c>
      <c r="BS364" s="16">
        <f t="shared" si="182"/>
        <v>1</v>
      </c>
      <c r="BT364" s="16">
        <f t="shared" si="183"/>
        <v>1</v>
      </c>
      <c r="BU364" s="16">
        <f t="shared" si="184"/>
        <v>1</v>
      </c>
      <c r="BV364" s="16">
        <f t="shared" si="185"/>
        <v>1</v>
      </c>
      <c r="BW364" s="17" t="str">
        <f t="shared" si="203"/>
        <v>111111</v>
      </c>
      <c r="BY364" s="17">
        <f t="shared" si="186"/>
        <v>0.77800000000000002</v>
      </c>
      <c r="BZ364" s="17">
        <f t="shared" si="187"/>
        <v>0.84</v>
      </c>
      <c r="CA364" s="17" t="str">
        <f t="shared" si="204"/>
        <v>Sem Retira</v>
      </c>
      <c r="CB364" s="17">
        <f t="shared" si="205"/>
        <v>0.84</v>
      </c>
      <c r="CC364" s="33" t="str">
        <f>IF(CB364&gt;='PAINEL E TARGET'!$T$11,'PAINEL E TARGET'!$S$11,
IF(CB364&gt;='PAINEL E TARGET'!$T$12,'PAINEL E TARGET'!$S$12,
IF(CB364&gt;='PAINEL E TARGET'!$T$13,'PAINEL E TARGET'!$S$13,
IF(CB364&gt;='PAINEL E TARGET'!$T$14,'PAINEL E TARGET'!$S$14,
IF(CB364&gt;='PAINEL E TARGET'!$T$15,'PAINEL E TARGET'!$S$15,
IF(CB364&gt;='PAINEL E TARGET'!$T$16,'PAINEL E TARGET'!$S$16,
IF(CB364&gt;='PAINEL E TARGET'!$T$17,'PAINEL E TARGET'!$S$17,
IF(CB364&gt;='PAINEL E TARGET'!$T$18,'PAINEL E TARGET'!$S$18,'PAINEL E TARGET'!$S$19))))))))</f>
        <v>Não elegível</v>
      </c>
      <c r="CD364" s="17">
        <f>IFERROR(VLOOKUP($BW364,'PAINEL E TARGET'!$G$1:$Q$99,4,0),0)</f>
        <v>0.25</v>
      </c>
      <c r="CE364" s="17">
        <f>VLOOKUP(CC364,'PAINEL E TARGET'!$S$10:$U$19,3,0)</f>
        <v>0</v>
      </c>
      <c r="CF364" s="16">
        <f t="shared" si="206"/>
        <v>0</v>
      </c>
      <c r="CG364" s="17">
        <f t="shared" si="188"/>
        <v>0.78300000000000003</v>
      </c>
      <c r="CH364" s="17">
        <f t="shared" si="189"/>
        <v>0.85899999999999999</v>
      </c>
      <c r="CI364" s="17">
        <f t="shared" si="190"/>
        <v>1.004</v>
      </c>
      <c r="CJ364" s="17">
        <f t="shared" si="191"/>
        <v>0.995</v>
      </c>
      <c r="CK364" s="17">
        <f t="shared" si="192"/>
        <v>0.98199999999999998</v>
      </c>
      <c r="CL364" s="17">
        <f t="shared" si="193"/>
        <v>0.875</v>
      </c>
      <c r="CM364" s="16">
        <f t="shared" si="194"/>
        <v>5</v>
      </c>
      <c r="CN364" s="17" t="str">
        <f t="shared" si="207"/>
        <v>ok</v>
      </c>
      <c r="CO364" s="17">
        <f t="shared" si="208"/>
        <v>0.875</v>
      </c>
      <c r="CP364" s="33" t="str">
        <f>IF(CO364&gt;='PAINEL E TARGET'!$T$11,'PAINEL E TARGET'!$S$11,
IF(CO364&gt;='PAINEL E TARGET'!$T$12,'PAINEL E TARGET'!$S$12,
IF(CO364&gt;='PAINEL E TARGET'!$T$13,'PAINEL E TARGET'!$S$13,
IF(CO364&gt;='PAINEL E TARGET'!$T$14,'PAINEL E TARGET'!$S$14,
IF(CO364&gt;='PAINEL E TARGET'!$T$15,'PAINEL E TARGET'!$S$15,
IF(CO364&gt;='PAINEL E TARGET'!$T$16,'PAINEL E TARGET'!$S$16,
IF(CO364&gt;='PAINEL E TARGET'!$T$17,'PAINEL E TARGET'!$S$17,
IF(CO364&gt;='PAINEL E TARGET'!$T$18,'PAINEL E TARGET'!$S$18,'PAINEL E TARGET'!$S$19))))))))</f>
        <v>Não elegível</v>
      </c>
      <c r="CQ364" s="17">
        <f>IFERROR(VLOOKUP($BW364,'PAINEL E TARGET'!$G$1:$Q$99,5,0),0)</f>
        <v>0.25</v>
      </c>
      <c r="CR364" s="17">
        <f>VLOOKUP(CP364,'PAINEL E TARGET'!$S$10:$U$19,3,0)</f>
        <v>0</v>
      </c>
      <c r="CS364" s="16">
        <f t="shared" si="209"/>
        <v>0</v>
      </c>
      <c r="CT364" s="17">
        <f t="shared" si="195"/>
        <v>0.83899999999999997</v>
      </c>
      <c r="CU364" s="33" t="str">
        <f>IF(CT364&gt;='PAINEL E TARGET'!$T$11,'PAINEL E TARGET'!$S$11,
IF(CT364&gt;='PAINEL E TARGET'!$T$12,'PAINEL E TARGET'!$S$12,
IF(CT364&gt;='PAINEL E TARGET'!$T$13,'PAINEL E TARGET'!$S$13,
IF(CT364&gt;='PAINEL E TARGET'!$T$14,'PAINEL E TARGET'!$S$14,
IF(CT364&gt;='PAINEL E TARGET'!$T$15,'PAINEL E TARGET'!$S$15,
IF(CT364&gt;='PAINEL E TARGET'!$T$16,'PAINEL E TARGET'!$S$16,
IF(CT364&gt;='PAINEL E TARGET'!$T$17,'PAINEL E TARGET'!$S$17,
IF(CT364&gt;='PAINEL E TARGET'!$T$18,'PAINEL E TARGET'!$S$18,'PAINEL E TARGET'!$S$19))))))))</f>
        <v>Não elegível</v>
      </c>
      <c r="CV364" s="17">
        <f>IFERROR(VLOOKUP($BW364,'PAINEL E TARGET'!$G$1:$Q$99,6,0),0)</f>
        <v>0.2</v>
      </c>
      <c r="CW364" s="17">
        <f>VLOOKUP(CU364,'PAINEL E TARGET'!$S$10:$U$19,3,0)</f>
        <v>0</v>
      </c>
      <c r="CX364" s="16">
        <f t="shared" si="210"/>
        <v>0</v>
      </c>
      <c r="CY364" s="17">
        <f t="shared" si="196"/>
        <v>0.82</v>
      </c>
      <c r="CZ364" s="33" t="str">
        <f>IF(CY364&gt;='PAINEL E TARGET'!$T$11,'PAINEL E TARGET'!$S$11,
IF(CY364&gt;='PAINEL E TARGET'!$T$12,'PAINEL E TARGET'!$S$12,
IF(CY364&gt;='PAINEL E TARGET'!$T$13,'PAINEL E TARGET'!$S$13,
IF(CY364&gt;='PAINEL E TARGET'!$T$14,'PAINEL E TARGET'!$S$14,
IF(CY364&gt;='PAINEL E TARGET'!$T$15,'PAINEL E TARGET'!$S$15,
IF(CY364&gt;='PAINEL E TARGET'!$T$16,'PAINEL E TARGET'!$S$16,
IF(CY364&gt;='PAINEL E TARGET'!$T$17,'PAINEL E TARGET'!$S$17,
IF(CY364&gt;='PAINEL E TARGET'!$T$18,'PAINEL E TARGET'!$S$18,'PAINEL E TARGET'!$S$19))))))))</f>
        <v>Não elegível</v>
      </c>
      <c r="DA364" s="17">
        <f>IFERROR(VLOOKUP($BW364,'PAINEL E TARGET'!$G$1:$Q$99,7,0),0)</f>
        <v>0.15</v>
      </c>
      <c r="DB364" s="17">
        <f>VLOOKUP(CZ364,'PAINEL E TARGET'!$S$10:$U$19,3,0)</f>
        <v>0</v>
      </c>
      <c r="DC364" s="16">
        <f t="shared" si="211"/>
        <v>0</v>
      </c>
      <c r="DD364" s="17">
        <f t="shared" si="197"/>
        <v>1.1100000000000001</v>
      </c>
      <c r="DE364" s="33" t="str">
        <f>IF(DD364&gt;='PAINEL E TARGET'!$T$11,'PAINEL E TARGET'!$S$11,
IF(DD364&gt;='PAINEL E TARGET'!$T$12,'PAINEL E TARGET'!$S$12,
IF(DD364&gt;='PAINEL E TARGET'!$T$13,'PAINEL E TARGET'!$S$13,
IF(DD364&gt;='PAINEL E TARGET'!$T$14,'PAINEL E TARGET'!$S$14,
IF(DD364&gt;='PAINEL E TARGET'!$T$15,'PAINEL E TARGET'!$S$15,
IF(DD364&gt;='PAINEL E TARGET'!$T$16,'PAINEL E TARGET'!$S$16,
IF(DD364&gt;='PAINEL E TARGET'!$T$17,'PAINEL E TARGET'!$S$17,
IF(DD364&gt;='PAINEL E TARGET'!$T$18,'PAINEL E TARGET'!$S$18,'PAINEL E TARGET'!$S$19))))))))</f>
        <v>4. Fx de 110% a 114,9%</v>
      </c>
      <c r="DF364" s="17">
        <f>IFERROR(VLOOKUP($BW364,'PAINEL E TARGET'!$G$1:$Q$99,8,0),0)</f>
        <v>0.1</v>
      </c>
      <c r="DG364" s="17">
        <f>VLOOKUP(DE364,'PAINEL E TARGET'!$S$10:$U$19,3,0)</f>
        <v>1.2</v>
      </c>
      <c r="DH364" s="16">
        <f t="shared" si="212"/>
        <v>360</v>
      </c>
      <c r="DI364" s="17">
        <f t="shared" si="198"/>
        <v>0.94099999999999995</v>
      </c>
      <c r="DJ364" s="33" t="str">
        <f>IF(DI364&gt;='PAINEL E TARGET'!$T$11,'PAINEL E TARGET'!$S$11,
IF(DI364&gt;='PAINEL E TARGET'!$T$12,'PAINEL E TARGET'!$S$12,
IF(DI364&gt;='PAINEL E TARGET'!$T$13,'PAINEL E TARGET'!$S$13,
IF(DI364&gt;='PAINEL E TARGET'!$T$14,'PAINEL E TARGET'!$S$14,
IF(DI364&gt;='PAINEL E TARGET'!$T$15,'PAINEL E TARGET'!$S$15,
IF(DI364&gt;='PAINEL E TARGET'!$T$16,'PAINEL E TARGET'!$S$16,
IF(DI364&gt;='PAINEL E TARGET'!$T$17,'PAINEL E TARGET'!$S$17,
IF(DI364&gt;='PAINEL E TARGET'!$T$18,'PAINEL E TARGET'!$S$18,'PAINEL E TARGET'!$S$19))))))))</f>
        <v>1. Fx de 90% a 99,9%</v>
      </c>
      <c r="DK364" s="17">
        <f>IFERROR(VLOOKUP($BW364,'PAINEL E TARGET'!$G$1:$Q$99,9,0),0)</f>
        <v>0.05</v>
      </c>
      <c r="DL364" s="17">
        <f>VLOOKUP(DJ364,'PAINEL E TARGET'!$S$10:$U$19,3,0)</f>
        <v>0.5</v>
      </c>
      <c r="DM364" s="16">
        <f t="shared" si="213"/>
        <v>75</v>
      </c>
      <c r="DN364" s="17">
        <f t="shared" si="199"/>
        <v>0.98199999999999998</v>
      </c>
      <c r="DO364" s="33" t="str">
        <f>IF(DN364&gt;='PAINEL E TARGET'!$T$11,'PAINEL E TARGET'!$S$11,
IF(DN364&gt;='PAINEL E TARGET'!$T$12,'PAINEL E TARGET'!$S$12,
IF(DN364&gt;='PAINEL E TARGET'!$T$13,'PAINEL E TARGET'!$S$13,
IF(DN364&gt;='PAINEL E TARGET'!$T$14,'PAINEL E TARGET'!$S$14,
IF(DN364&gt;='PAINEL E TARGET'!$T$15,'PAINEL E TARGET'!$S$15,
IF(DN364&gt;='PAINEL E TARGET'!$T$16,'PAINEL E TARGET'!$S$16,
IF(DN364&gt;='PAINEL E TARGET'!$T$17,'PAINEL E TARGET'!$S$17,
IF(DN364&gt;='PAINEL E TARGET'!$T$18,'PAINEL E TARGET'!$S$18,'PAINEL E TARGET'!$S$19))))))))</f>
        <v>1. Fx de 90% a 99,9%</v>
      </c>
      <c r="DP364" s="17">
        <f>IFERROR(VLOOKUP($BW364,'PAINEL E TARGET'!$G$1:$Q$99,10,0),0)</f>
        <v>0</v>
      </c>
      <c r="DQ364" s="17">
        <f>VLOOKUP(DO364,'PAINEL E TARGET'!$S$10:$U$19,3,0)</f>
        <v>0.5</v>
      </c>
      <c r="DR364" s="16">
        <f t="shared" si="214"/>
        <v>0</v>
      </c>
      <c r="DS364" s="17">
        <f t="shared" si="200"/>
        <v>0.86299999999999999</v>
      </c>
      <c r="DT364" s="16">
        <f>IF(DS364&gt;=1,VLOOKUP(BO364,'PAINEL E TARGET'!$S$1:$W$8,5,0),0)</f>
        <v>0</v>
      </c>
      <c r="DU364" s="16">
        <f t="shared" si="215"/>
        <v>435</v>
      </c>
    </row>
    <row r="365" spans="2:125" s="32" customFormat="1" x14ac:dyDescent="0.2">
      <c r="B365" s="44">
        <v>43541</v>
      </c>
      <c r="C365" s="65">
        <v>1171</v>
      </c>
      <c r="D365" s="66" t="s">
        <v>369</v>
      </c>
      <c r="E365" s="65">
        <v>211</v>
      </c>
      <c r="F365" s="65" t="s">
        <v>1017</v>
      </c>
      <c r="G365" s="67">
        <v>7999769.5869321516</v>
      </c>
      <c r="H365" s="67">
        <v>4694680.7626311332</v>
      </c>
      <c r="I365" s="67">
        <v>3556852.42</v>
      </c>
      <c r="J365" s="68">
        <v>0.75763456555170805</v>
      </c>
      <c r="K365" s="67">
        <v>860271.15699343407</v>
      </c>
      <c r="L365" s="67">
        <v>3662374.6828217814</v>
      </c>
      <c r="M365" s="67">
        <v>624469.37</v>
      </c>
      <c r="N365" s="67">
        <v>2888874.9899999998</v>
      </c>
      <c r="O365" s="67">
        <v>7711623.7276342977</v>
      </c>
      <c r="P365" s="67" t="s">
        <v>1082</v>
      </c>
      <c r="Q365" s="67" t="s">
        <v>1082</v>
      </c>
      <c r="R365" s="67">
        <v>0</v>
      </c>
      <c r="S365" s="67">
        <v>0</v>
      </c>
      <c r="T365" s="68">
        <v>0.10927868718992877</v>
      </c>
      <c r="U365" s="68">
        <v>0.11109519591754449</v>
      </c>
      <c r="V365" s="68">
        <v>1.0166227173324163</v>
      </c>
      <c r="W365" s="67">
        <v>494228.8</v>
      </c>
      <c r="X365" s="67">
        <v>390315.68</v>
      </c>
      <c r="Y365" s="68">
        <v>0.78974693502280724</v>
      </c>
      <c r="Z365" s="68">
        <v>0.16110259255448767</v>
      </c>
      <c r="AA365" s="68">
        <v>0.17035827367630993</v>
      </c>
      <c r="AB365" s="68">
        <v>1.0574520929493536</v>
      </c>
      <c r="AC365" s="67">
        <v>728609.97</v>
      </c>
      <c r="AD365" s="67">
        <v>598527.28</v>
      </c>
      <c r="AE365" s="68">
        <v>0.82146457589648414</v>
      </c>
      <c r="AF365" s="43">
        <v>80</v>
      </c>
      <c r="AG365" s="43">
        <v>71</v>
      </c>
      <c r="AH365" s="43">
        <v>121</v>
      </c>
      <c r="AI365" s="43">
        <v>85</v>
      </c>
      <c r="AJ365" s="67">
        <v>254556.22</v>
      </c>
      <c r="AK365" s="67">
        <v>189163.75</v>
      </c>
      <c r="AL365" s="68">
        <v>0.74311187524704758</v>
      </c>
      <c r="AM365" s="67">
        <v>41618.54</v>
      </c>
      <c r="AN365" s="67">
        <v>24598.729999999996</v>
      </c>
      <c r="AO365" s="68">
        <v>0.59105220894341792</v>
      </c>
      <c r="AP365" s="67">
        <v>38053.57</v>
      </c>
      <c r="AQ365" s="67">
        <v>25034.46</v>
      </c>
      <c r="AR365" s="68">
        <v>0.65787414952131951</v>
      </c>
      <c r="AS365" s="67">
        <v>160000.47</v>
      </c>
      <c r="AT365" s="67">
        <v>151518.74</v>
      </c>
      <c r="AU365" s="68">
        <v>0.94698934321880424</v>
      </c>
      <c r="AV365" s="43">
        <v>15297.93</v>
      </c>
      <c r="AW365" s="43">
        <v>7193.5400000000009</v>
      </c>
      <c r="AX365" s="69">
        <v>0.47022963237509918</v>
      </c>
      <c r="AY365" s="43">
        <v>860271.15699343407</v>
      </c>
      <c r="AZ365" s="43">
        <v>624469.36999999988</v>
      </c>
      <c r="BA365" s="43">
        <v>92161.040821672403</v>
      </c>
      <c r="BB365" s="43">
        <v>72717.76999999999</v>
      </c>
      <c r="BC365" s="43">
        <v>1465837.5543525193</v>
      </c>
      <c r="BD365" s="43">
        <v>157481.49420125259</v>
      </c>
      <c r="BE365" s="43">
        <v>848191.11</v>
      </c>
      <c r="BF365" s="43">
        <v>1250434.2699999998</v>
      </c>
      <c r="BG365" s="43">
        <v>26179.859999999993</v>
      </c>
      <c r="BH365" s="43">
        <v>177</v>
      </c>
      <c r="BI365" s="44">
        <v>43173</v>
      </c>
      <c r="BJ365" s="44">
        <v>43541</v>
      </c>
      <c r="BK365" s="44">
        <v>43172</v>
      </c>
      <c r="BL365" s="43">
        <f t="shared" si="201"/>
        <v>3556852.42</v>
      </c>
      <c r="BM365" s="43">
        <f t="shared" si="202"/>
        <v>3513344.36</v>
      </c>
      <c r="BO365" s="16" t="str">
        <f>IFERROR(VLOOKUP($C365,'PORTE LOJA'!A:B,2,0),"PORTE 1")</f>
        <v>PORTE 6</v>
      </c>
      <c r="BP365" s="16">
        <f>VLOOKUP(BO365,'PAINEL E TARGET'!$S$1:$W$8,3,0)</f>
        <v>4500</v>
      </c>
      <c r="BQ365" s="16">
        <f t="shared" si="180"/>
        <v>1</v>
      </c>
      <c r="BR365" s="16">
        <f t="shared" si="181"/>
        <v>1</v>
      </c>
      <c r="BS365" s="16">
        <f t="shared" si="182"/>
        <v>1</v>
      </c>
      <c r="BT365" s="16">
        <f t="shared" si="183"/>
        <v>1</v>
      </c>
      <c r="BU365" s="16">
        <f t="shared" si="184"/>
        <v>1</v>
      </c>
      <c r="BV365" s="16">
        <f t="shared" si="185"/>
        <v>1</v>
      </c>
      <c r="BW365" s="17" t="str">
        <f t="shared" si="203"/>
        <v>111111</v>
      </c>
      <c r="BY365" s="17">
        <f t="shared" si="186"/>
        <v>0.75800000000000001</v>
      </c>
      <c r="BZ365" s="17">
        <f t="shared" si="187"/>
        <v>0.77700000000000002</v>
      </c>
      <c r="CA365" s="17" t="str">
        <f t="shared" si="204"/>
        <v>Sem Retira</v>
      </c>
      <c r="CB365" s="17">
        <f t="shared" si="205"/>
        <v>0.77700000000000002</v>
      </c>
      <c r="CC365" s="33" t="str">
        <f>IF(CB365&gt;='PAINEL E TARGET'!$T$11,'PAINEL E TARGET'!$S$11,
IF(CB365&gt;='PAINEL E TARGET'!$T$12,'PAINEL E TARGET'!$S$12,
IF(CB365&gt;='PAINEL E TARGET'!$T$13,'PAINEL E TARGET'!$S$13,
IF(CB365&gt;='PAINEL E TARGET'!$T$14,'PAINEL E TARGET'!$S$14,
IF(CB365&gt;='PAINEL E TARGET'!$T$15,'PAINEL E TARGET'!$S$15,
IF(CB365&gt;='PAINEL E TARGET'!$T$16,'PAINEL E TARGET'!$S$16,
IF(CB365&gt;='PAINEL E TARGET'!$T$17,'PAINEL E TARGET'!$S$17,
IF(CB365&gt;='PAINEL E TARGET'!$T$18,'PAINEL E TARGET'!$S$18,'PAINEL E TARGET'!$S$19))))))))</f>
        <v>Não elegível</v>
      </c>
      <c r="CD365" s="17">
        <f>IFERROR(VLOOKUP($BW365,'PAINEL E TARGET'!$G$1:$Q$99,4,0),0)</f>
        <v>0.25</v>
      </c>
      <c r="CE365" s="17">
        <f>VLOOKUP(CC365,'PAINEL E TARGET'!$S$10:$U$19,3,0)</f>
        <v>0</v>
      </c>
      <c r="CF365" s="16">
        <f t="shared" si="206"/>
        <v>0</v>
      </c>
      <c r="CG365" s="17">
        <f t="shared" si="188"/>
        <v>0.74299999999999999</v>
      </c>
      <c r="CH365" s="17">
        <f t="shared" si="189"/>
        <v>0.59099999999999997</v>
      </c>
      <c r="CI365" s="17">
        <f t="shared" si="190"/>
        <v>0.65800000000000003</v>
      </c>
      <c r="CJ365" s="17">
        <f t="shared" si="191"/>
        <v>0.94699999999999995</v>
      </c>
      <c r="CK365" s="17">
        <f t="shared" si="192"/>
        <v>0.47</v>
      </c>
      <c r="CL365" s="17">
        <f t="shared" si="193"/>
        <v>0.79</v>
      </c>
      <c r="CM365" s="16">
        <f t="shared" si="194"/>
        <v>2</v>
      </c>
      <c r="CN365" s="17" t="str">
        <f t="shared" si="207"/>
        <v>não ok</v>
      </c>
      <c r="CO365" s="17">
        <f t="shared" si="208"/>
        <v>0</v>
      </c>
      <c r="CP365" s="33" t="str">
        <f>IF(CO365&gt;='PAINEL E TARGET'!$T$11,'PAINEL E TARGET'!$S$11,
IF(CO365&gt;='PAINEL E TARGET'!$T$12,'PAINEL E TARGET'!$S$12,
IF(CO365&gt;='PAINEL E TARGET'!$T$13,'PAINEL E TARGET'!$S$13,
IF(CO365&gt;='PAINEL E TARGET'!$T$14,'PAINEL E TARGET'!$S$14,
IF(CO365&gt;='PAINEL E TARGET'!$T$15,'PAINEL E TARGET'!$S$15,
IF(CO365&gt;='PAINEL E TARGET'!$T$16,'PAINEL E TARGET'!$S$16,
IF(CO365&gt;='PAINEL E TARGET'!$T$17,'PAINEL E TARGET'!$S$17,
IF(CO365&gt;='PAINEL E TARGET'!$T$18,'PAINEL E TARGET'!$S$18,'PAINEL E TARGET'!$S$19))))))))</f>
        <v>Não elegível</v>
      </c>
      <c r="CQ365" s="17">
        <f>IFERROR(VLOOKUP($BW365,'PAINEL E TARGET'!$G$1:$Q$99,5,0),0)</f>
        <v>0.25</v>
      </c>
      <c r="CR365" s="17">
        <f>VLOOKUP(CP365,'PAINEL E TARGET'!$S$10:$U$19,3,0)</f>
        <v>0</v>
      </c>
      <c r="CS365" s="16">
        <f t="shared" si="209"/>
        <v>0</v>
      </c>
      <c r="CT365" s="17">
        <f t="shared" si="195"/>
        <v>0.82099999999999995</v>
      </c>
      <c r="CU365" s="33" t="str">
        <f>IF(CT365&gt;='PAINEL E TARGET'!$T$11,'PAINEL E TARGET'!$S$11,
IF(CT365&gt;='PAINEL E TARGET'!$T$12,'PAINEL E TARGET'!$S$12,
IF(CT365&gt;='PAINEL E TARGET'!$T$13,'PAINEL E TARGET'!$S$13,
IF(CT365&gt;='PAINEL E TARGET'!$T$14,'PAINEL E TARGET'!$S$14,
IF(CT365&gt;='PAINEL E TARGET'!$T$15,'PAINEL E TARGET'!$S$15,
IF(CT365&gt;='PAINEL E TARGET'!$T$16,'PAINEL E TARGET'!$S$16,
IF(CT365&gt;='PAINEL E TARGET'!$T$17,'PAINEL E TARGET'!$S$17,
IF(CT365&gt;='PAINEL E TARGET'!$T$18,'PAINEL E TARGET'!$S$18,'PAINEL E TARGET'!$S$19))))))))</f>
        <v>Não elegível</v>
      </c>
      <c r="CV365" s="17">
        <f>IFERROR(VLOOKUP($BW365,'PAINEL E TARGET'!$G$1:$Q$99,6,0),0)</f>
        <v>0.2</v>
      </c>
      <c r="CW365" s="17">
        <f>VLOOKUP(CU365,'PAINEL E TARGET'!$S$10:$U$19,3,0)</f>
        <v>0</v>
      </c>
      <c r="CX365" s="16">
        <f t="shared" si="210"/>
        <v>0</v>
      </c>
      <c r="CY365" s="17">
        <f t="shared" si="196"/>
        <v>0.72599999999999998</v>
      </c>
      <c r="CZ365" s="33" t="str">
        <f>IF(CY365&gt;='PAINEL E TARGET'!$T$11,'PAINEL E TARGET'!$S$11,
IF(CY365&gt;='PAINEL E TARGET'!$T$12,'PAINEL E TARGET'!$S$12,
IF(CY365&gt;='PAINEL E TARGET'!$T$13,'PAINEL E TARGET'!$S$13,
IF(CY365&gt;='PAINEL E TARGET'!$T$14,'PAINEL E TARGET'!$S$14,
IF(CY365&gt;='PAINEL E TARGET'!$T$15,'PAINEL E TARGET'!$S$15,
IF(CY365&gt;='PAINEL E TARGET'!$T$16,'PAINEL E TARGET'!$S$16,
IF(CY365&gt;='PAINEL E TARGET'!$T$17,'PAINEL E TARGET'!$S$17,
IF(CY365&gt;='PAINEL E TARGET'!$T$18,'PAINEL E TARGET'!$S$18,'PAINEL E TARGET'!$S$19))))))))</f>
        <v>Não elegível</v>
      </c>
      <c r="DA365" s="17">
        <f>IFERROR(VLOOKUP($BW365,'PAINEL E TARGET'!$G$1:$Q$99,7,0),0)</f>
        <v>0.15</v>
      </c>
      <c r="DB365" s="17">
        <f>VLOOKUP(CZ365,'PAINEL E TARGET'!$S$10:$U$19,3,0)</f>
        <v>0</v>
      </c>
      <c r="DC365" s="16">
        <f t="shared" si="211"/>
        <v>0</v>
      </c>
      <c r="DD365" s="17">
        <f t="shared" si="197"/>
        <v>0.78900000000000003</v>
      </c>
      <c r="DE365" s="33" t="str">
        <f>IF(DD365&gt;='PAINEL E TARGET'!$T$11,'PAINEL E TARGET'!$S$11,
IF(DD365&gt;='PAINEL E TARGET'!$T$12,'PAINEL E TARGET'!$S$12,
IF(DD365&gt;='PAINEL E TARGET'!$T$13,'PAINEL E TARGET'!$S$13,
IF(DD365&gt;='PAINEL E TARGET'!$T$14,'PAINEL E TARGET'!$S$14,
IF(DD365&gt;='PAINEL E TARGET'!$T$15,'PAINEL E TARGET'!$S$15,
IF(DD365&gt;='PAINEL E TARGET'!$T$16,'PAINEL E TARGET'!$S$16,
IF(DD365&gt;='PAINEL E TARGET'!$T$17,'PAINEL E TARGET'!$S$17,
IF(DD365&gt;='PAINEL E TARGET'!$T$18,'PAINEL E TARGET'!$S$18,'PAINEL E TARGET'!$S$19))))))))</f>
        <v>Não elegível</v>
      </c>
      <c r="DF365" s="17">
        <f>IFERROR(VLOOKUP($BW365,'PAINEL E TARGET'!$G$1:$Q$99,8,0),0)</f>
        <v>0.1</v>
      </c>
      <c r="DG365" s="17">
        <f>VLOOKUP(DE365,'PAINEL E TARGET'!$S$10:$U$19,3,0)</f>
        <v>0</v>
      </c>
      <c r="DH365" s="16">
        <f t="shared" si="212"/>
        <v>0</v>
      </c>
      <c r="DI365" s="17">
        <f t="shared" si="198"/>
        <v>0.70199999999999996</v>
      </c>
      <c r="DJ365" s="33" t="str">
        <f>IF(DI365&gt;='PAINEL E TARGET'!$T$11,'PAINEL E TARGET'!$S$11,
IF(DI365&gt;='PAINEL E TARGET'!$T$12,'PAINEL E TARGET'!$S$12,
IF(DI365&gt;='PAINEL E TARGET'!$T$13,'PAINEL E TARGET'!$S$13,
IF(DI365&gt;='PAINEL E TARGET'!$T$14,'PAINEL E TARGET'!$S$14,
IF(DI365&gt;='PAINEL E TARGET'!$T$15,'PAINEL E TARGET'!$S$15,
IF(DI365&gt;='PAINEL E TARGET'!$T$16,'PAINEL E TARGET'!$S$16,
IF(DI365&gt;='PAINEL E TARGET'!$T$17,'PAINEL E TARGET'!$S$17,
IF(DI365&gt;='PAINEL E TARGET'!$T$18,'PAINEL E TARGET'!$S$18,'PAINEL E TARGET'!$S$19))))))))</f>
        <v>Não elegível</v>
      </c>
      <c r="DK365" s="17">
        <f>IFERROR(VLOOKUP($BW365,'PAINEL E TARGET'!$G$1:$Q$99,9,0),0)</f>
        <v>0.05</v>
      </c>
      <c r="DL365" s="17">
        <f>VLOOKUP(DJ365,'PAINEL E TARGET'!$S$10:$U$19,3,0)</f>
        <v>0</v>
      </c>
      <c r="DM365" s="16">
        <f t="shared" si="213"/>
        <v>0</v>
      </c>
      <c r="DN365" s="17">
        <f t="shared" si="199"/>
        <v>0.47</v>
      </c>
      <c r="DO365" s="33" t="str">
        <f>IF(DN365&gt;='PAINEL E TARGET'!$T$11,'PAINEL E TARGET'!$S$11,
IF(DN365&gt;='PAINEL E TARGET'!$T$12,'PAINEL E TARGET'!$S$12,
IF(DN365&gt;='PAINEL E TARGET'!$T$13,'PAINEL E TARGET'!$S$13,
IF(DN365&gt;='PAINEL E TARGET'!$T$14,'PAINEL E TARGET'!$S$14,
IF(DN365&gt;='PAINEL E TARGET'!$T$15,'PAINEL E TARGET'!$S$15,
IF(DN365&gt;='PAINEL E TARGET'!$T$16,'PAINEL E TARGET'!$S$16,
IF(DN365&gt;='PAINEL E TARGET'!$T$17,'PAINEL E TARGET'!$S$17,
IF(DN365&gt;='PAINEL E TARGET'!$T$18,'PAINEL E TARGET'!$S$18,'PAINEL E TARGET'!$S$19))))))))</f>
        <v>Não elegível</v>
      </c>
      <c r="DP365" s="17">
        <f>IFERROR(VLOOKUP($BW365,'PAINEL E TARGET'!$G$1:$Q$99,10,0),0)</f>
        <v>0</v>
      </c>
      <c r="DQ365" s="17">
        <f>VLOOKUP(DO365,'PAINEL E TARGET'!$S$10:$U$19,3,0)</f>
        <v>0</v>
      </c>
      <c r="DR365" s="16">
        <f t="shared" si="214"/>
        <v>0</v>
      </c>
      <c r="DS365" s="17">
        <f t="shared" si="200"/>
        <v>0.88800000000000001</v>
      </c>
      <c r="DT365" s="16">
        <f>IF(DS365&gt;=1,VLOOKUP(BO365,'PAINEL E TARGET'!$S$1:$W$8,5,0),0)</f>
        <v>0</v>
      </c>
      <c r="DU365" s="16">
        <f t="shared" si="215"/>
        <v>0</v>
      </c>
    </row>
    <row r="366" spans="2:125" s="32" customFormat="1" x14ac:dyDescent="0.2">
      <c r="B366" s="44">
        <v>43541</v>
      </c>
      <c r="C366" s="65">
        <v>1172</v>
      </c>
      <c r="D366" s="66" t="s">
        <v>370</v>
      </c>
      <c r="E366" s="65">
        <v>318</v>
      </c>
      <c r="F366" s="65" t="s">
        <v>943</v>
      </c>
      <c r="G366" s="67">
        <v>6005378.5107662743</v>
      </c>
      <c r="H366" s="67">
        <v>3620878.7431524741</v>
      </c>
      <c r="I366" s="67">
        <v>3315470.5</v>
      </c>
      <c r="J366" s="68">
        <v>0.91565355682511085</v>
      </c>
      <c r="K366" s="67">
        <v>500540.43117178435</v>
      </c>
      <c r="L366" s="67">
        <v>2873678.5612725178</v>
      </c>
      <c r="M366" s="67">
        <v>475104.63</v>
      </c>
      <c r="N366" s="67">
        <v>2745813.7800000003</v>
      </c>
      <c r="O366" s="67">
        <v>5619895.4217737289</v>
      </c>
      <c r="P366" s="67">
        <v>13685.002728507472</v>
      </c>
      <c r="Q366" s="67">
        <v>5550</v>
      </c>
      <c r="R366" s="67">
        <v>0</v>
      </c>
      <c r="S366" s="67">
        <v>0</v>
      </c>
      <c r="T366" s="68">
        <v>9.087916114957327E-2</v>
      </c>
      <c r="U366" s="68">
        <v>8.7327638452478318E-2</v>
      </c>
      <c r="V366" s="68">
        <v>0.96092038425344084</v>
      </c>
      <c r="W366" s="67">
        <v>305402.50999999995</v>
      </c>
      <c r="X366" s="67">
        <v>280790.53000000003</v>
      </c>
      <c r="Y366" s="68">
        <v>0.91941133686163901</v>
      </c>
      <c r="Z366" s="68">
        <v>0.12560375925481546</v>
      </c>
      <c r="AA366" s="68">
        <v>0.12569289204689915</v>
      </c>
      <c r="AB366" s="68">
        <v>1.0007096347482949</v>
      </c>
      <c r="AC366" s="67">
        <v>423814.58999999997</v>
      </c>
      <c r="AD366" s="67">
        <v>404846.55000000005</v>
      </c>
      <c r="AE366" s="68">
        <v>0.95524448556620023</v>
      </c>
      <c r="AF366" s="43">
        <v>80</v>
      </c>
      <c r="AG366" s="43">
        <v>70</v>
      </c>
      <c r="AH366" s="43">
        <v>101</v>
      </c>
      <c r="AI366" s="43">
        <v>95</v>
      </c>
      <c r="AJ366" s="67">
        <v>103029.42000000001</v>
      </c>
      <c r="AK366" s="67">
        <v>109885</v>
      </c>
      <c r="AL366" s="68">
        <v>1.0665400232283166</v>
      </c>
      <c r="AM366" s="67">
        <v>23922.799999999999</v>
      </c>
      <c r="AN366" s="67">
        <v>17750.189999999999</v>
      </c>
      <c r="AO366" s="68">
        <v>0.74197794572541675</v>
      </c>
      <c r="AP366" s="67">
        <v>11613.590000000002</v>
      </c>
      <c r="AQ366" s="67">
        <v>8503.6499999999978</v>
      </c>
      <c r="AR366" s="68">
        <v>0.73221544759200186</v>
      </c>
      <c r="AS366" s="67">
        <v>166836.70000000004</v>
      </c>
      <c r="AT366" s="67">
        <v>144651.68999999997</v>
      </c>
      <c r="AU366" s="68">
        <v>0.86702560048238753</v>
      </c>
      <c r="AV366" s="43">
        <v>4560.45</v>
      </c>
      <c r="AW366" s="43">
        <v>2269.6</v>
      </c>
      <c r="AX366" s="69">
        <v>0.49767018605620061</v>
      </c>
      <c r="AY366" s="43">
        <v>500540.43117178435</v>
      </c>
      <c r="AZ366" s="43">
        <v>475104.62999999995</v>
      </c>
      <c r="BA366" s="43">
        <v>122455.89285802406</v>
      </c>
      <c r="BB366" s="43">
        <v>154369.79</v>
      </c>
      <c r="BC366" s="43">
        <v>833507.18292494945</v>
      </c>
      <c r="BD366" s="43">
        <v>204754.96973756384</v>
      </c>
      <c r="BE366" s="43">
        <v>511069.36999999994</v>
      </c>
      <c r="BF366" s="43">
        <v>709314.42999999993</v>
      </c>
      <c r="BG366" s="43">
        <v>7622.96</v>
      </c>
      <c r="BH366" s="43">
        <v>192</v>
      </c>
      <c r="BI366" s="44">
        <v>43173</v>
      </c>
      <c r="BJ366" s="44">
        <v>43541</v>
      </c>
      <c r="BK366" s="44">
        <v>43172</v>
      </c>
      <c r="BL366" s="43">
        <f t="shared" si="201"/>
        <v>3315470.5</v>
      </c>
      <c r="BM366" s="43">
        <f t="shared" si="202"/>
        <v>3220918.41</v>
      </c>
      <c r="BO366" s="16" t="str">
        <f>IFERROR(VLOOKUP($C366,'PORTE LOJA'!A:B,2,0),"PORTE 1")</f>
        <v>PORTE 6</v>
      </c>
      <c r="BP366" s="16">
        <f>VLOOKUP(BO366,'PAINEL E TARGET'!$S$1:$W$8,3,0)</f>
        <v>4500</v>
      </c>
      <c r="BQ366" s="16">
        <f t="shared" si="180"/>
        <v>1</v>
      </c>
      <c r="BR366" s="16">
        <f t="shared" si="181"/>
        <v>1</v>
      </c>
      <c r="BS366" s="16">
        <f t="shared" si="182"/>
        <v>1</v>
      </c>
      <c r="BT366" s="16">
        <f t="shared" si="183"/>
        <v>1</v>
      </c>
      <c r="BU366" s="16">
        <f t="shared" si="184"/>
        <v>1</v>
      </c>
      <c r="BV366" s="16">
        <f t="shared" si="185"/>
        <v>1</v>
      </c>
      <c r="BW366" s="17" t="str">
        <f t="shared" si="203"/>
        <v>111111</v>
      </c>
      <c r="BY366" s="17">
        <f t="shared" si="186"/>
        <v>0.91600000000000004</v>
      </c>
      <c r="BZ366" s="17">
        <f t="shared" si="187"/>
        <v>0.95499999999999996</v>
      </c>
      <c r="CA366" s="17" t="str">
        <f t="shared" si="204"/>
        <v>Sem Retira</v>
      </c>
      <c r="CB366" s="17">
        <f t="shared" si="205"/>
        <v>0.95499999999999996</v>
      </c>
      <c r="CC366" s="33" t="str">
        <f>IF(CB366&gt;='PAINEL E TARGET'!$T$11,'PAINEL E TARGET'!$S$11,
IF(CB366&gt;='PAINEL E TARGET'!$T$12,'PAINEL E TARGET'!$S$12,
IF(CB366&gt;='PAINEL E TARGET'!$T$13,'PAINEL E TARGET'!$S$13,
IF(CB366&gt;='PAINEL E TARGET'!$T$14,'PAINEL E TARGET'!$S$14,
IF(CB366&gt;='PAINEL E TARGET'!$T$15,'PAINEL E TARGET'!$S$15,
IF(CB366&gt;='PAINEL E TARGET'!$T$16,'PAINEL E TARGET'!$S$16,
IF(CB366&gt;='PAINEL E TARGET'!$T$17,'PAINEL E TARGET'!$S$17,
IF(CB366&gt;='PAINEL E TARGET'!$T$18,'PAINEL E TARGET'!$S$18,'PAINEL E TARGET'!$S$19))))))))</f>
        <v>1. Fx de 90% a 99,9%</v>
      </c>
      <c r="CD366" s="17">
        <f>IFERROR(VLOOKUP($BW366,'PAINEL E TARGET'!$G$1:$Q$99,4,0),0)</f>
        <v>0.25</v>
      </c>
      <c r="CE366" s="17">
        <f>VLOOKUP(CC366,'PAINEL E TARGET'!$S$10:$U$19,3,0)</f>
        <v>0.5</v>
      </c>
      <c r="CF366" s="16">
        <f t="shared" si="206"/>
        <v>562.5</v>
      </c>
      <c r="CG366" s="17">
        <f t="shared" si="188"/>
        <v>1.0669999999999999</v>
      </c>
      <c r="CH366" s="17">
        <f t="shared" si="189"/>
        <v>0.74199999999999999</v>
      </c>
      <c r="CI366" s="17">
        <f t="shared" si="190"/>
        <v>0.73199999999999998</v>
      </c>
      <c r="CJ366" s="17">
        <f t="shared" si="191"/>
        <v>0.86699999999999999</v>
      </c>
      <c r="CK366" s="17">
        <f t="shared" si="192"/>
        <v>0.498</v>
      </c>
      <c r="CL366" s="17">
        <f t="shared" si="193"/>
        <v>0.91900000000000004</v>
      </c>
      <c r="CM366" s="16">
        <f t="shared" si="194"/>
        <v>4</v>
      </c>
      <c r="CN366" s="17" t="str">
        <f t="shared" si="207"/>
        <v>não ok</v>
      </c>
      <c r="CO366" s="17">
        <f t="shared" si="208"/>
        <v>0</v>
      </c>
      <c r="CP366" s="33" t="str">
        <f>IF(CO366&gt;='PAINEL E TARGET'!$T$11,'PAINEL E TARGET'!$S$11,
IF(CO366&gt;='PAINEL E TARGET'!$T$12,'PAINEL E TARGET'!$S$12,
IF(CO366&gt;='PAINEL E TARGET'!$T$13,'PAINEL E TARGET'!$S$13,
IF(CO366&gt;='PAINEL E TARGET'!$T$14,'PAINEL E TARGET'!$S$14,
IF(CO366&gt;='PAINEL E TARGET'!$T$15,'PAINEL E TARGET'!$S$15,
IF(CO366&gt;='PAINEL E TARGET'!$T$16,'PAINEL E TARGET'!$S$16,
IF(CO366&gt;='PAINEL E TARGET'!$T$17,'PAINEL E TARGET'!$S$17,
IF(CO366&gt;='PAINEL E TARGET'!$T$18,'PAINEL E TARGET'!$S$18,'PAINEL E TARGET'!$S$19))))))))</f>
        <v>Não elegível</v>
      </c>
      <c r="CQ366" s="17">
        <f>IFERROR(VLOOKUP($BW366,'PAINEL E TARGET'!$G$1:$Q$99,5,0),0)</f>
        <v>0.25</v>
      </c>
      <c r="CR366" s="17">
        <f>VLOOKUP(CP366,'PAINEL E TARGET'!$S$10:$U$19,3,0)</f>
        <v>0</v>
      </c>
      <c r="CS366" s="16">
        <f t="shared" si="209"/>
        <v>0</v>
      </c>
      <c r="CT366" s="17">
        <f t="shared" si="195"/>
        <v>0.95499999999999996</v>
      </c>
      <c r="CU366" s="33" t="str">
        <f>IF(CT366&gt;='PAINEL E TARGET'!$T$11,'PAINEL E TARGET'!$S$11,
IF(CT366&gt;='PAINEL E TARGET'!$T$12,'PAINEL E TARGET'!$S$12,
IF(CT366&gt;='PAINEL E TARGET'!$T$13,'PAINEL E TARGET'!$S$13,
IF(CT366&gt;='PAINEL E TARGET'!$T$14,'PAINEL E TARGET'!$S$14,
IF(CT366&gt;='PAINEL E TARGET'!$T$15,'PAINEL E TARGET'!$S$15,
IF(CT366&gt;='PAINEL E TARGET'!$T$16,'PAINEL E TARGET'!$S$16,
IF(CT366&gt;='PAINEL E TARGET'!$T$17,'PAINEL E TARGET'!$S$17,
IF(CT366&gt;='PAINEL E TARGET'!$T$18,'PAINEL E TARGET'!$S$18,'PAINEL E TARGET'!$S$19))))))))</f>
        <v>1. Fx de 90% a 99,9%</v>
      </c>
      <c r="CV366" s="17">
        <f>IFERROR(VLOOKUP($BW366,'PAINEL E TARGET'!$G$1:$Q$99,6,0),0)</f>
        <v>0.2</v>
      </c>
      <c r="CW366" s="17">
        <f>VLOOKUP(CU366,'PAINEL E TARGET'!$S$10:$U$19,3,0)</f>
        <v>0.5</v>
      </c>
      <c r="CX366" s="16">
        <f t="shared" si="210"/>
        <v>450</v>
      </c>
      <c r="CY366" s="17">
        <f t="shared" si="196"/>
        <v>0.94899999999999995</v>
      </c>
      <c r="CZ366" s="33" t="str">
        <f>IF(CY366&gt;='PAINEL E TARGET'!$T$11,'PAINEL E TARGET'!$S$11,
IF(CY366&gt;='PAINEL E TARGET'!$T$12,'PAINEL E TARGET'!$S$12,
IF(CY366&gt;='PAINEL E TARGET'!$T$13,'PAINEL E TARGET'!$S$13,
IF(CY366&gt;='PAINEL E TARGET'!$T$14,'PAINEL E TARGET'!$S$14,
IF(CY366&gt;='PAINEL E TARGET'!$T$15,'PAINEL E TARGET'!$S$15,
IF(CY366&gt;='PAINEL E TARGET'!$T$16,'PAINEL E TARGET'!$S$16,
IF(CY366&gt;='PAINEL E TARGET'!$T$17,'PAINEL E TARGET'!$S$17,
IF(CY366&gt;='PAINEL E TARGET'!$T$18,'PAINEL E TARGET'!$S$18,'PAINEL E TARGET'!$S$19))))))))</f>
        <v>1. Fx de 90% a 99,9%</v>
      </c>
      <c r="DA366" s="17">
        <f>IFERROR(VLOOKUP($BW366,'PAINEL E TARGET'!$G$1:$Q$99,7,0),0)</f>
        <v>0.15</v>
      </c>
      <c r="DB366" s="17">
        <f>VLOOKUP(CZ366,'PAINEL E TARGET'!$S$10:$U$19,3,0)</f>
        <v>0.5</v>
      </c>
      <c r="DC366" s="16">
        <f t="shared" si="211"/>
        <v>337.5</v>
      </c>
      <c r="DD366" s="17">
        <f t="shared" si="197"/>
        <v>1.2609999999999999</v>
      </c>
      <c r="DE366" s="33" t="str">
        <f>IF(DD366&gt;='PAINEL E TARGET'!$T$11,'PAINEL E TARGET'!$S$11,
IF(DD366&gt;='PAINEL E TARGET'!$T$12,'PAINEL E TARGET'!$S$12,
IF(DD366&gt;='PAINEL E TARGET'!$T$13,'PAINEL E TARGET'!$S$13,
IF(DD366&gt;='PAINEL E TARGET'!$T$14,'PAINEL E TARGET'!$S$14,
IF(DD366&gt;='PAINEL E TARGET'!$T$15,'PAINEL E TARGET'!$S$15,
IF(DD366&gt;='PAINEL E TARGET'!$T$16,'PAINEL E TARGET'!$S$16,
IF(DD366&gt;='PAINEL E TARGET'!$T$17,'PAINEL E TARGET'!$S$17,
IF(DD366&gt;='PAINEL E TARGET'!$T$18,'PAINEL E TARGET'!$S$18,'PAINEL E TARGET'!$S$19))))))))</f>
        <v>7. Fx de 125% a 129,9%</v>
      </c>
      <c r="DF366" s="17">
        <f>IFERROR(VLOOKUP($BW366,'PAINEL E TARGET'!$G$1:$Q$99,8,0),0)</f>
        <v>0.1</v>
      </c>
      <c r="DG366" s="17">
        <f>VLOOKUP(DE366,'PAINEL E TARGET'!$S$10:$U$19,3,0)</f>
        <v>1.5</v>
      </c>
      <c r="DH366" s="16">
        <f t="shared" si="212"/>
        <v>675.00000000000011</v>
      </c>
      <c r="DI366" s="17">
        <f t="shared" si="198"/>
        <v>0.94099999999999995</v>
      </c>
      <c r="DJ366" s="33" t="str">
        <f>IF(DI366&gt;='PAINEL E TARGET'!$T$11,'PAINEL E TARGET'!$S$11,
IF(DI366&gt;='PAINEL E TARGET'!$T$12,'PAINEL E TARGET'!$S$12,
IF(DI366&gt;='PAINEL E TARGET'!$T$13,'PAINEL E TARGET'!$S$13,
IF(DI366&gt;='PAINEL E TARGET'!$T$14,'PAINEL E TARGET'!$S$14,
IF(DI366&gt;='PAINEL E TARGET'!$T$15,'PAINEL E TARGET'!$S$15,
IF(DI366&gt;='PAINEL E TARGET'!$T$16,'PAINEL E TARGET'!$S$16,
IF(DI366&gt;='PAINEL E TARGET'!$T$17,'PAINEL E TARGET'!$S$17,
IF(DI366&gt;='PAINEL E TARGET'!$T$18,'PAINEL E TARGET'!$S$18,'PAINEL E TARGET'!$S$19))))))))</f>
        <v>1. Fx de 90% a 99,9%</v>
      </c>
      <c r="DK366" s="17">
        <f>IFERROR(VLOOKUP($BW366,'PAINEL E TARGET'!$G$1:$Q$99,9,0),0)</f>
        <v>0.05</v>
      </c>
      <c r="DL366" s="17">
        <f>VLOOKUP(DJ366,'PAINEL E TARGET'!$S$10:$U$19,3,0)</f>
        <v>0.5</v>
      </c>
      <c r="DM366" s="16">
        <f t="shared" si="213"/>
        <v>112.5</v>
      </c>
      <c r="DN366" s="17">
        <f t="shared" si="199"/>
        <v>0.498</v>
      </c>
      <c r="DO366" s="33" t="str">
        <f>IF(DN366&gt;='PAINEL E TARGET'!$T$11,'PAINEL E TARGET'!$S$11,
IF(DN366&gt;='PAINEL E TARGET'!$T$12,'PAINEL E TARGET'!$S$12,
IF(DN366&gt;='PAINEL E TARGET'!$T$13,'PAINEL E TARGET'!$S$13,
IF(DN366&gt;='PAINEL E TARGET'!$T$14,'PAINEL E TARGET'!$S$14,
IF(DN366&gt;='PAINEL E TARGET'!$T$15,'PAINEL E TARGET'!$S$15,
IF(DN366&gt;='PAINEL E TARGET'!$T$16,'PAINEL E TARGET'!$S$16,
IF(DN366&gt;='PAINEL E TARGET'!$T$17,'PAINEL E TARGET'!$S$17,
IF(DN366&gt;='PAINEL E TARGET'!$T$18,'PAINEL E TARGET'!$S$18,'PAINEL E TARGET'!$S$19))))))))</f>
        <v>Não elegível</v>
      </c>
      <c r="DP366" s="17">
        <f>IFERROR(VLOOKUP($BW366,'PAINEL E TARGET'!$G$1:$Q$99,10,0),0)</f>
        <v>0</v>
      </c>
      <c r="DQ366" s="17">
        <f>VLOOKUP(DO366,'PAINEL E TARGET'!$S$10:$U$19,3,0)</f>
        <v>0</v>
      </c>
      <c r="DR366" s="16">
        <f t="shared" si="214"/>
        <v>0</v>
      </c>
      <c r="DS366" s="17">
        <f t="shared" si="200"/>
        <v>0.875</v>
      </c>
      <c r="DT366" s="16">
        <f>IF(DS366&gt;=1,VLOOKUP(BO366,'PAINEL E TARGET'!$S$1:$W$8,5,0),0)</f>
        <v>0</v>
      </c>
      <c r="DU366" s="16">
        <f t="shared" si="215"/>
        <v>2137.5</v>
      </c>
    </row>
    <row r="367" spans="2:125" s="32" customFormat="1" x14ac:dyDescent="0.2">
      <c r="B367" s="44">
        <v>43541</v>
      </c>
      <c r="C367" s="65">
        <v>1173</v>
      </c>
      <c r="D367" s="66" t="s">
        <v>371</v>
      </c>
      <c r="E367" s="65">
        <v>212</v>
      </c>
      <c r="F367" s="65" t="s">
        <v>1017</v>
      </c>
      <c r="G367" s="67">
        <v>1702727.8805556046</v>
      </c>
      <c r="H367" s="67">
        <v>949532.46028982406</v>
      </c>
      <c r="I367" s="67">
        <v>705049.85000000009</v>
      </c>
      <c r="J367" s="68">
        <v>0.74252316743842439</v>
      </c>
      <c r="K367" s="67">
        <v>112046.92514269825</v>
      </c>
      <c r="L367" s="67">
        <v>746331.60292554402</v>
      </c>
      <c r="M367" s="67">
        <v>90852.49</v>
      </c>
      <c r="N367" s="67">
        <v>599639.64999999991</v>
      </c>
      <c r="O367" s="67">
        <v>1544236.0317027257</v>
      </c>
      <c r="P367" s="67" t="s">
        <v>1082</v>
      </c>
      <c r="Q367" s="67" t="s">
        <v>1082</v>
      </c>
      <c r="R367" s="67">
        <v>0</v>
      </c>
      <c r="S367" s="67">
        <v>0</v>
      </c>
      <c r="T367" s="68">
        <v>8.3687496426155958E-2</v>
      </c>
      <c r="U367" s="68">
        <v>6.9975496028093817E-2</v>
      </c>
      <c r="V367" s="68">
        <v>0.83615234074828237</v>
      </c>
      <c r="W367" s="67">
        <v>71835.549999999988</v>
      </c>
      <c r="X367" s="67">
        <v>48317.53</v>
      </c>
      <c r="Y367" s="68">
        <v>0.67261307249683489</v>
      </c>
      <c r="Z367" s="68">
        <v>0.10754443055297509</v>
      </c>
      <c r="AA367" s="68">
        <v>6.9228738794912273E-2</v>
      </c>
      <c r="AB367" s="68">
        <v>0.64372221266085028</v>
      </c>
      <c r="AC367" s="67">
        <v>92313.83</v>
      </c>
      <c r="AD367" s="67">
        <v>47801.9</v>
      </c>
      <c r="AE367" s="68">
        <v>0.51781948598601102</v>
      </c>
      <c r="AF367" s="43">
        <v>80</v>
      </c>
      <c r="AG367" s="43">
        <v>58</v>
      </c>
      <c r="AH367" s="43">
        <v>14</v>
      </c>
      <c r="AI367" s="43">
        <v>10</v>
      </c>
      <c r="AJ367" s="67">
        <v>37088.200000000004</v>
      </c>
      <c r="AK367" s="67">
        <v>30473.5</v>
      </c>
      <c r="AL367" s="68">
        <v>0.82164947341742112</v>
      </c>
      <c r="AM367" s="67">
        <v>12763.520000000002</v>
      </c>
      <c r="AN367" s="67">
        <v>5054.0999999999995</v>
      </c>
      <c r="AO367" s="68">
        <v>0.39598010580153425</v>
      </c>
      <c r="AP367" s="67">
        <v>2452.38</v>
      </c>
      <c r="AQ367" s="67">
        <v>1933.9</v>
      </c>
      <c r="AR367" s="68">
        <v>0.78858088876927723</v>
      </c>
      <c r="AS367" s="67">
        <v>19531.45</v>
      </c>
      <c r="AT367" s="67">
        <v>10856.03</v>
      </c>
      <c r="AU367" s="68">
        <v>0.55582304437202568</v>
      </c>
      <c r="AV367" s="43">
        <v>294.45999999999998</v>
      </c>
      <c r="AW367" s="43">
        <v>229.95000000000002</v>
      </c>
      <c r="AX367" s="69">
        <v>0.78092100794675012</v>
      </c>
      <c r="AY367" s="43">
        <v>112046.92514269825</v>
      </c>
      <c r="AZ367" s="43">
        <v>90852.49</v>
      </c>
      <c r="BA367" s="43">
        <v>27273.225537440259</v>
      </c>
      <c r="BB367" s="43">
        <v>25381.409999999996</v>
      </c>
      <c r="BC367" s="43">
        <v>201445.30264388715</v>
      </c>
      <c r="BD367" s="43">
        <v>49107.724292473002</v>
      </c>
      <c r="BE367" s="43">
        <v>129629.41999999998</v>
      </c>
      <c r="BF367" s="43">
        <v>166583.18000000002</v>
      </c>
      <c r="BG367" s="43">
        <v>530.49</v>
      </c>
      <c r="BH367" s="43">
        <v>30</v>
      </c>
      <c r="BI367" s="44">
        <v>43173</v>
      </c>
      <c r="BJ367" s="44">
        <v>43541</v>
      </c>
      <c r="BK367" s="44">
        <v>43172</v>
      </c>
      <c r="BL367" s="43">
        <f t="shared" si="201"/>
        <v>705049.85000000009</v>
      </c>
      <c r="BM367" s="43">
        <f t="shared" si="202"/>
        <v>690492.1399999999</v>
      </c>
      <c r="BO367" s="16" t="str">
        <f>IFERROR(VLOOKUP($C367,'PORTE LOJA'!A:B,2,0),"PORTE 1")</f>
        <v>PORTE 3</v>
      </c>
      <c r="BP367" s="16">
        <f>VLOOKUP(BO367,'PAINEL E TARGET'!$S$1:$W$8,3,0)</f>
        <v>2400</v>
      </c>
      <c r="BQ367" s="16">
        <f t="shared" si="180"/>
        <v>1</v>
      </c>
      <c r="BR367" s="16">
        <f t="shared" si="181"/>
        <v>1</v>
      </c>
      <c r="BS367" s="16">
        <f t="shared" si="182"/>
        <v>1</v>
      </c>
      <c r="BT367" s="16">
        <f t="shared" si="183"/>
        <v>1</v>
      </c>
      <c r="BU367" s="16">
        <f t="shared" si="184"/>
        <v>1</v>
      </c>
      <c r="BV367" s="16">
        <f t="shared" si="185"/>
        <v>1</v>
      </c>
      <c r="BW367" s="17" t="str">
        <f t="shared" si="203"/>
        <v>111111</v>
      </c>
      <c r="BY367" s="17">
        <f t="shared" si="186"/>
        <v>0.74299999999999999</v>
      </c>
      <c r="BZ367" s="17">
        <f t="shared" si="187"/>
        <v>0.80400000000000005</v>
      </c>
      <c r="CA367" s="17" t="str">
        <f t="shared" si="204"/>
        <v>Sem Retira</v>
      </c>
      <c r="CB367" s="17">
        <f t="shared" si="205"/>
        <v>0.80400000000000005</v>
      </c>
      <c r="CC367" s="33" t="str">
        <f>IF(CB367&gt;='PAINEL E TARGET'!$T$11,'PAINEL E TARGET'!$S$11,
IF(CB367&gt;='PAINEL E TARGET'!$T$12,'PAINEL E TARGET'!$S$12,
IF(CB367&gt;='PAINEL E TARGET'!$T$13,'PAINEL E TARGET'!$S$13,
IF(CB367&gt;='PAINEL E TARGET'!$T$14,'PAINEL E TARGET'!$S$14,
IF(CB367&gt;='PAINEL E TARGET'!$T$15,'PAINEL E TARGET'!$S$15,
IF(CB367&gt;='PAINEL E TARGET'!$T$16,'PAINEL E TARGET'!$S$16,
IF(CB367&gt;='PAINEL E TARGET'!$T$17,'PAINEL E TARGET'!$S$17,
IF(CB367&gt;='PAINEL E TARGET'!$T$18,'PAINEL E TARGET'!$S$18,'PAINEL E TARGET'!$S$19))))))))</f>
        <v>Não elegível</v>
      </c>
      <c r="CD367" s="17">
        <f>IFERROR(VLOOKUP($BW367,'PAINEL E TARGET'!$G$1:$Q$99,4,0),0)</f>
        <v>0.25</v>
      </c>
      <c r="CE367" s="17">
        <f>VLOOKUP(CC367,'PAINEL E TARGET'!$S$10:$U$19,3,0)</f>
        <v>0</v>
      </c>
      <c r="CF367" s="16">
        <f t="shared" si="206"/>
        <v>0</v>
      </c>
      <c r="CG367" s="17">
        <f t="shared" si="188"/>
        <v>0.82199999999999995</v>
      </c>
      <c r="CH367" s="17">
        <f t="shared" si="189"/>
        <v>0.39600000000000002</v>
      </c>
      <c r="CI367" s="17">
        <f t="shared" si="190"/>
        <v>0.78900000000000003</v>
      </c>
      <c r="CJ367" s="17">
        <f t="shared" si="191"/>
        <v>0.55600000000000005</v>
      </c>
      <c r="CK367" s="17">
        <f t="shared" si="192"/>
        <v>0.78100000000000003</v>
      </c>
      <c r="CL367" s="17">
        <f t="shared" si="193"/>
        <v>0.67300000000000004</v>
      </c>
      <c r="CM367" s="16">
        <f t="shared" si="194"/>
        <v>3</v>
      </c>
      <c r="CN367" s="17" t="str">
        <f t="shared" si="207"/>
        <v>não ok</v>
      </c>
      <c r="CO367" s="17">
        <f t="shared" si="208"/>
        <v>0</v>
      </c>
      <c r="CP367" s="33" t="str">
        <f>IF(CO367&gt;='PAINEL E TARGET'!$T$11,'PAINEL E TARGET'!$S$11,
IF(CO367&gt;='PAINEL E TARGET'!$T$12,'PAINEL E TARGET'!$S$12,
IF(CO367&gt;='PAINEL E TARGET'!$T$13,'PAINEL E TARGET'!$S$13,
IF(CO367&gt;='PAINEL E TARGET'!$T$14,'PAINEL E TARGET'!$S$14,
IF(CO367&gt;='PAINEL E TARGET'!$T$15,'PAINEL E TARGET'!$S$15,
IF(CO367&gt;='PAINEL E TARGET'!$T$16,'PAINEL E TARGET'!$S$16,
IF(CO367&gt;='PAINEL E TARGET'!$T$17,'PAINEL E TARGET'!$S$17,
IF(CO367&gt;='PAINEL E TARGET'!$T$18,'PAINEL E TARGET'!$S$18,'PAINEL E TARGET'!$S$19))))))))</f>
        <v>Não elegível</v>
      </c>
      <c r="CQ367" s="17">
        <f>IFERROR(VLOOKUP($BW367,'PAINEL E TARGET'!$G$1:$Q$99,5,0),0)</f>
        <v>0.25</v>
      </c>
      <c r="CR367" s="17">
        <f>VLOOKUP(CP367,'PAINEL E TARGET'!$S$10:$U$19,3,0)</f>
        <v>0</v>
      </c>
      <c r="CS367" s="16">
        <f t="shared" si="209"/>
        <v>0</v>
      </c>
      <c r="CT367" s="17">
        <f t="shared" si="195"/>
        <v>0.51800000000000002</v>
      </c>
      <c r="CU367" s="33" t="str">
        <f>IF(CT367&gt;='PAINEL E TARGET'!$T$11,'PAINEL E TARGET'!$S$11,
IF(CT367&gt;='PAINEL E TARGET'!$T$12,'PAINEL E TARGET'!$S$12,
IF(CT367&gt;='PAINEL E TARGET'!$T$13,'PAINEL E TARGET'!$S$13,
IF(CT367&gt;='PAINEL E TARGET'!$T$14,'PAINEL E TARGET'!$S$14,
IF(CT367&gt;='PAINEL E TARGET'!$T$15,'PAINEL E TARGET'!$S$15,
IF(CT367&gt;='PAINEL E TARGET'!$T$16,'PAINEL E TARGET'!$S$16,
IF(CT367&gt;='PAINEL E TARGET'!$T$17,'PAINEL E TARGET'!$S$17,
IF(CT367&gt;='PAINEL E TARGET'!$T$18,'PAINEL E TARGET'!$S$18,'PAINEL E TARGET'!$S$19))))))))</f>
        <v>Não elegível</v>
      </c>
      <c r="CV367" s="17">
        <f>IFERROR(VLOOKUP($BW367,'PAINEL E TARGET'!$G$1:$Q$99,6,0),0)</f>
        <v>0.2</v>
      </c>
      <c r="CW367" s="17">
        <f>VLOOKUP(CU367,'PAINEL E TARGET'!$S$10:$U$19,3,0)</f>
        <v>0</v>
      </c>
      <c r="CX367" s="16">
        <f t="shared" si="210"/>
        <v>0</v>
      </c>
      <c r="CY367" s="17">
        <f t="shared" si="196"/>
        <v>0.81100000000000005</v>
      </c>
      <c r="CZ367" s="33" t="str">
        <f>IF(CY367&gt;='PAINEL E TARGET'!$T$11,'PAINEL E TARGET'!$S$11,
IF(CY367&gt;='PAINEL E TARGET'!$T$12,'PAINEL E TARGET'!$S$12,
IF(CY367&gt;='PAINEL E TARGET'!$T$13,'PAINEL E TARGET'!$S$13,
IF(CY367&gt;='PAINEL E TARGET'!$T$14,'PAINEL E TARGET'!$S$14,
IF(CY367&gt;='PAINEL E TARGET'!$T$15,'PAINEL E TARGET'!$S$15,
IF(CY367&gt;='PAINEL E TARGET'!$T$16,'PAINEL E TARGET'!$S$16,
IF(CY367&gt;='PAINEL E TARGET'!$T$17,'PAINEL E TARGET'!$S$17,
IF(CY367&gt;='PAINEL E TARGET'!$T$18,'PAINEL E TARGET'!$S$18,'PAINEL E TARGET'!$S$19))))))))</f>
        <v>Não elegível</v>
      </c>
      <c r="DA367" s="17">
        <f>IFERROR(VLOOKUP($BW367,'PAINEL E TARGET'!$G$1:$Q$99,7,0),0)</f>
        <v>0.15</v>
      </c>
      <c r="DB367" s="17">
        <f>VLOOKUP(CZ367,'PAINEL E TARGET'!$S$10:$U$19,3,0)</f>
        <v>0</v>
      </c>
      <c r="DC367" s="16">
        <f t="shared" si="211"/>
        <v>0</v>
      </c>
      <c r="DD367" s="17">
        <f t="shared" si="197"/>
        <v>0.93100000000000005</v>
      </c>
      <c r="DE367" s="33" t="str">
        <f>IF(DD367&gt;='PAINEL E TARGET'!$T$11,'PAINEL E TARGET'!$S$11,
IF(DD367&gt;='PAINEL E TARGET'!$T$12,'PAINEL E TARGET'!$S$12,
IF(DD367&gt;='PAINEL E TARGET'!$T$13,'PAINEL E TARGET'!$S$13,
IF(DD367&gt;='PAINEL E TARGET'!$T$14,'PAINEL E TARGET'!$S$14,
IF(DD367&gt;='PAINEL E TARGET'!$T$15,'PAINEL E TARGET'!$S$15,
IF(DD367&gt;='PAINEL E TARGET'!$T$16,'PAINEL E TARGET'!$S$16,
IF(DD367&gt;='PAINEL E TARGET'!$T$17,'PAINEL E TARGET'!$S$17,
IF(DD367&gt;='PAINEL E TARGET'!$T$18,'PAINEL E TARGET'!$S$18,'PAINEL E TARGET'!$S$19))))))))</f>
        <v>1. Fx de 90% a 99,9%</v>
      </c>
      <c r="DF367" s="17">
        <f>IFERROR(VLOOKUP($BW367,'PAINEL E TARGET'!$G$1:$Q$99,8,0),0)</f>
        <v>0.1</v>
      </c>
      <c r="DG367" s="17">
        <f>VLOOKUP(DE367,'PAINEL E TARGET'!$S$10:$U$19,3,0)</f>
        <v>0.5</v>
      </c>
      <c r="DH367" s="16">
        <f t="shared" si="212"/>
        <v>120</v>
      </c>
      <c r="DI367" s="17">
        <f t="shared" si="198"/>
        <v>0.71399999999999997</v>
      </c>
      <c r="DJ367" s="33" t="str">
        <f>IF(DI367&gt;='PAINEL E TARGET'!$T$11,'PAINEL E TARGET'!$S$11,
IF(DI367&gt;='PAINEL E TARGET'!$T$12,'PAINEL E TARGET'!$S$12,
IF(DI367&gt;='PAINEL E TARGET'!$T$13,'PAINEL E TARGET'!$S$13,
IF(DI367&gt;='PAINEL E TARGET'!$T$14,'PAINEL E TARGET'!$S$14,
IF(DI367&gt;='PAINEL E TARGET'!$T$15,'PAINEL E TARGET'!$S$15,
IF(DI367&gt;='PAINEL E TARGET'!$T$16,'PAINEL E TARGET'!$S$16,
IF(DI367&gt;='PAINEL E TARGET'!$T$17,'PAINEL E TARGET'!$S$17,
IF(DI367&gt;='PAINEL E TARGET'!$T$18,'PAINEL E TARGET'!$S$18,'PAINEL E TARGET'!$S$19))))))))</f>
        <v>Não elegível</v>
      </c>
      <c r="DK367" s="17">
        <f>IFERROR(VLOOKUP($BW367,'PAINEL E TARGET'!$G$1:$Q$99,9,0),0)</f>
        <v>0.05</v>
      </c>
      <c r="DL367" s="17">
        <f>VLOOKUP(DJ367,'PAINEL E TARGET'!$S$10:$U$19,3,0)</f>
        <v>0</v>
      </c>
      <c r="DM367" s="16">
        <f t="shared" si="213"/>
        <v>0</v>
      </c>
      <c r="DN367" s="17">
        <f t="shared" si="199"/>
        <v>0.78100000000000003</v>
      </c>
      <c r="DO367" s="33" t="str">
        <f>IF(DN367&gt;='PAINEL E TARGET'!$T$11,'PAINEL E TARGET'!$S$11,
IF(DN367&gt;='PAINEL E TARGET'!$T$12,'PAINEL E TARGET'!$S$12,
IF(DN367&gt;='PAINEL E TARGET'!$T$13,'PAINEL E TARGET'!$S$13,
IF(DN367&gt;='PAINEL E TARGET'!$T$14,'PAINEL E TARGET'!$S$14,
IF(DN367&gt;='PAINEL E TARGET'!$T$15,'PAINEL E TARGET'!$S$15,
IF(DN367&gt;='PAINEL E TARGET'!$T$16,'PAINEL E TARGET'!$S$16,
IF(DN367&gt;='PAINEL E TARGET'!$T$17,'PAINEL E TARGET'!$S$17,
IF(DN367&gt;='PAINEL E TARGET'!$T$18,'PAINEL E TARGET'!$S$18,'PAINEL E TARGET'!$S$19))))))))</f>
        <v>Não elegível</v>
      </c>
      <c r="DP367" s="17">
        <f>IFERROR(VLOOKUP($BW367,'PAINEL E TARGET'!$G$1:$Q$99,10,0),0)</f>
        <v>0</v>
      </c>
      <c r="DQ367" s="17">
        <f>VLOOKUP(DO367,'PAINEL E TARGET'!$S$10:$U$19,3,0)</f>
        <v>0</v>
      </c>
      <c r="DR367" s="16">
        <f t="shared" si="214"/>
        <v>0</v>
      </c>
      <c r="DS367" s="17">
        <f t="shared" si="200"/>
        <v>0.72499999999999998</v>
      </c>
      <c r="DT367" s="16">
        <f>IF(DS367&gt;=1,VLOOKUP(BO367,'PAINEL E TARGET'!$S$1:$W$8,5,0),0)</f>
        <v>0</v>
      </c>
      <c r="DU367" s="16">
        <f t="shared" si="215"/>
        <v>120</v>
      </c>
    </row>
    <row r="368" spans="2:125" s="32" customFormat="1" x14ac:dyDescent="0.2">
      <c r="B368" s="44">
        <v>43541</v>
      </c>
      <c r="C368" s="65">
        <v>1174</v>
      </c>
      <c r="D368" s="66" t="s">
        <v>372</v>
      </c>
      <c r="E368" s="65">
        <v>212</v>
      </c>
      <c r="F368" s="65" t="s">
        <v>1017</v>
      </c>
      <c r="G368" s="67">
        <v>2974773.8373715756</v>
      </c>
      <c r="H368" s="67">
        <v>1769059.214689702</v>
      </c>
      <c r="I368" s="67">
        <v>1518729.0299999998</v>
      </c>
      <c r="J368" s="68">
        <v>0.85849530495585424</v>
      </c>
      <c r="K368" s="67">
        <v>152311.56617697381</v>
      </c>
      <c r="L368" s="67">
        <v>1520609.778312492</v>
      </c>
      <c r="M368" s="67">
        <v>142642.29999999999</v>
      </c>
      <c r="N368" s="67">
        <v>1333900.1200000001</v>
      </c>
      <c r="O368" s="67">
        <v>2817507.6114530968</v>
      </c>
      <c r="P368" s="67" t="s">
        <v>1082</v>
      </c>
      <c r="Q368" s="67" t="s">
        <v>1082</v>
      </c>
      <c r="R368" s="67">
        <v>0</v>
      </c>
      <c r="S368" s="67">
        <v>0</v>
      </c>
      <c r="T368" s="68">
        <v>8.6510361336902208E-2</v>
      </c>
      <c r="U368" s="68">
        <v>7.2668890880899978E-2</v>
      </c>
      <c r="V368" s="68">
        <v>0.84000216572788766</v>
      </c>
      <c r="W368" s="67">
        <v>144725.02999999997</v>
      </c>
      <c r="X368" s="67">
        <v>107298.7</v>
      </c>
      <c r="Y368" s="68">
        <v>0.74139697880871069</v>
      </c>
      <c r="Z368" s="68">
        <v>8.553753616173139E-2</v>
      </c>
      <c r="AA368" s="68">
        <v>8.4873078011534528E-2</v>
      </c>
      <c r="AB368" s="68">
        <v>0.9922319699629818</v>
      </c>
      <c r="AC368" s="67">
        <v>143097.57</v>
      </c>
      <c r="AD368" s="67">
        <v>125318.7</v>
      </c>
      <c r="AE368" s="68">
        <v>0.87575700971022774</v>
      </c>
      <c r="AF368" s="43">
        <v>80</v>
      </c>
      <c r="AG368" s="43">
        <v>77</v>
      </c>
      <c r="AH368" s="43">
        <v>35</v>
      </c>
      <c r="AI368" s="43">
        <v>41</v>
      </c>
      <c r="AJ368" s="67">
        <v>81194.259999999995</v>
      </c>
      <c r="AK368" s="67">
        <v>57898</v>
      </c>
      <c r="AL368" s="68">
        <v>0.71307996402701379</v>
      </c>
      <c r="AM368" s="67">
        <v>17971.079999999998</v>
      </c>
      <c r="AN368" s="67">
        <v>10028.69</v>
      </c>
      <c r="AO368" s="68">
        <v>0.55804603841282785</v>
      </c>
      <c r="AP368" s="67">
        <v>10729.78</v>
      </c>
      <c r="AQ368" s="67">
        <v>7799.869999999999</v>
      </c>
      <c r="AR368" s="68">
        <v>0.72693661939014576</v>
      </c>
      <c r="AS368" s="67">
        <v>34829.909999999996</v>
      </c>
      <c r="AT368" s="67">
        <v>31572.14</v>
      </c>
      <c r="AU368" s="68">
        <v>0.9064663101340199</v>
      </c>
      <c r="AV368" s="43">
        <v>891.04000000000008</v>
      </c>
      <c r="AW368" s="43">
        <v>504.90000000000003</v>
      </c>
      <c r="AX368" s="69">
        <v>0.56664122822768903</v>
      </c>
      <c r="AY368" s="43">
        <v>152311.56617697381</v>
      </c>
      <c r="AZ368" s="43">
        <v>142642.30000000002</v>
      </c>
      <c r="BA368" s="43">
        <v>54519.102180377115</v>
      </c>
      <c r="BB368" s="43">
        <v>50142.020000000004</v>
      </c>
      <c r="BC368" s="43">
        <v>257060.0799548864</v>
      </c>
      <c r="BD368" s="43">
        <v>92287.558589310574</v>
      </c>
      <c r="BE368" s="43">
        <v>245363.83999999997</v>
      </c>
      <c r="BF368" s="43">
        <v>242604.81</v>
      </c>
      <c r="BG368" s="43">
        <v>1506.42</v>
      </c>
      <c r="BH368" s="43">
        <v>59</v>
      </c>
      <c r="BI368" s="44">
        <v>43173</v>
      </c>
      <c r="BJ368" s="44">
        <v>43541</v>
      </c>
      <c r="BK368" s="44">
        <v>43172</v>
      </c>
      <c r="BL368" s="43">
        <f t="shared" si="201"/>
        <v>1518729.0299999998</v>
      </c>
      <c r="BM368" s="43">
        <f t="shared" si="202"/>
        <v>1476542.4200000002</v>
      </c>
      <c r="BO368" s="16" t="str">
        <f>IFERROR(VLOOKUP($C368,'PORTE LOJA'!A:B,2,0),"PORTE 1")</f>
        <v>PORTE 4</v>
      </c>
      <c r="BP368" s="16">
        <f>VLOOKUP(BO368,'PAINEL E TARGET'!$S$1:$W$8,3,0)</f>
        <v>3000</v>
      </c>
      <c r="BQ368" s="16">
        <f t="shared" si="180"/>
        <v>1</v>
      </c>
      <c r="BR368" s="16">
        <f t="shared" si="181"/>
        <v>1</v>
      </c>
      <c r="BS368" s="16">
        <f t="shared" si="182"/>
        <v>1</v>
      </c>
      <c r="BT368" s="16">
        <f t="shared" si="183"/>
        <v>1</v>
      </c>
      <c r="BU368" s="16">
        <f t="shared" si="184"/>
        <v>1</v>
      </c>
      <c r="BV368" s="16">
        <f t="shared" si="185"/>
        <v>1</v>
      </c>
      <c r="BW368" s="17" t="str">
        <f t="shared" si="203"/>
        <v>111111</v>
      </c>
      <c r="BY368" s="17">
        <f t="shared" si="186"/>
        <v>0.85799999999999998</v>
      </c>
      <c r="BZ368" s="17">
        <f t="shared" si="187"/>
        <v>0.88300000000000001</v>
      </c>
      <c r="CA368" s="17" t="str">
        <f t="shared" si="204"/>
        <v>Sem Retira</v>
      </c>
      <c r="CB368" s="17">
        <f t="shared" si="205"/>
        <v>0.88300000000000001</v>
      </c>
      <c r="CC368" s="33" t="str">
        <f>IF(CB368&gt;='PAINEL E TARGET'!$T$11,'PAINEL E TARGET'!$S$11,
IF(CB368&gt;='PAINEL E TARGET'!$T$12,'PAINEL E TARGET'!$S$12,
IF(CB368&gt;='PAINEL E TARGET'!$T$13,'PAINEL E TARGET'!$S$13,
IF(CB368&gt;='PAINEL E TARGET'!$T$14,'PAINEL E TARGET'!$S$14,
IF(CB368&gt;='PAINEL E TARGET'!$T$15,'PAINEL E TARGET'!$S$15,
IF(CB368&gt;='PAINEL E TARGET'!$T$16,'PAINEL E TARGET'!$S$16,
IF(CB368&gt;='PAINEL E TARGET'!$T$17,'PAINEL E TARGET'!$S$17,
IF(CB368&gt;='PAINEL E TARGET'!$T$18,'PAINEL E TARGET'!$S$18,'PAINEL E TARGET'!$S$19))))))))</f>
        <v>Não elegível</v>
      </c>
      <c r="CD368" s="17">
        <f>IFERROR(VLOOKUP($BW368,'PAINEL E TARGET'!$G$1:$Q$99,4,0),0)</f>
        <v>0.25</v>
      </c>
      <c r="CE368" s="17">
        <f>VLOOKUP(CC368,'PAINEL E TARGET'!$S$10:$U$19,3,0)</f>
        <v>0</v>
      </c>
      <c r="CF368" s="16">
        <f t="shared" si="206"/>
        <v>0</v>
      </c>
      <c r="CG368" s="17">
        <f t="shared" si="188"/>
        <v>0.71299999999999997</v>
      </c>
      <c r="CH368" s="17">
        <f t="shared" si="189"/>
        <v>0.55800000000000005</v>
      </c>
      <c r="CI368" s="17">
        <f t="shared" si="190"/>
        <v>0.72699999999999998</v>
      </c>
      <c r="CJ368" s="17">
        <f t="shared" si="191"/>
        <v>0.90600000000000003</v>
      </c>
      <c r="CK368" s="17">
        <f t="shared" si="192"/>
        <v>0.56699999999999995</v>
      </c>
      <c r="CL368" s="17">
        <f t="shared" si="193"/>
        <v>0.74099999999999999</v>
      </c>
      <c r="CM368" s="16">
        <f t="shared" si="194"/>
        <v>3</v>
      </c>
      <c r="CN368" s="17" t="str">
        <f t="shared" si="207"/>
        <v>não ok</v>
      </c>
      <c r="CO368" s="17">
        <f t="shared" si="208"/>
        <v>0</v>
      </c>
      <c r="CP368" s="33" t="str">
        <f>IF(CO368&gt;='PAINEL E TARGET'!$T$11,'PAINEL E TARGET'!$S$11,
IF(CO368&gt;='PAINEL E TARGET'!$T$12,'PAINEL E TARGET'!$S$12,
IF(CO368&gt;='PAINEL E TARGET'!$T$13,'PAINEL E TARGET'!$S$13,
IF(CO368&gt;='PAINEL E TARGET'!$T$14,'PAINEL E TARGET'!$S$14,
IF(CO368&gt;='PAINEL E TARGET'!$T$15,'PAINEL E TARGET'!$S$15,
IF(CO368&gt;='PAINEL E TARGET'!$T$16,'PAINEL E TARGET'!$S$16,
IF(CO368&gt;='PAINEL E TARGET'!$T$17,'PAINEL E TARGET'!$S$17,
IF(CO368&gt;='PAINEL E TARGET'!$T$18,'PAINEL E TARGET'!$S$18,'PAINEL E TARGET'!$S$19))))))))</f>
        <v>Não elegível</v>
      </c>
      <c r="CQ368" s="17">
        <f>IFERROR(VLOOKUP($BW368,'PAINEL E TARGET'!$G$1:$Q$99,5,0),0)</f>
        <v>0.25</v>
      </c>
      <c r="CR368" s="17">
        <f>VLOOKUP(CP368,'PAINEL E TARGET'!$S$10:$U$19,3,0)</f>
        <v>0</v>
      </c>
      <c r="CS368" s="16">
        <f t="shared" si="209"/>
        <v>0</v>
      </c>
      <c r="CT368" s="17">
        <f t="shared" si="195"/>
        <v>0.876</v>
      </c>
      <c r="CU368" s="33" t="str">
        <f>IF(CT368&gt;='PAINEL E TARGET'!$T$11,'PAINEL E TARGET'!$S$11,
IF(CT368&gt;='PAINEL E TARGET'!$T$12,'PAINEL E TARGET'!$S$12,
IF(CT368&gt;='PAINEL E TARGET'!$T$13,'PAINEL E TARGET'!$S$13,
IF(CT368&gt;='PAINEL E TARGET'!$T$14,'PAINEL E TARGET'!$S$14,
IF(CT368&gt;='PAINEL E TARGET'!$T$15,'PAINEL E TARGET'!$S$15,
IF(CT368&gt;='PAINEL E TARGET'!$T$16,'PAINEL E TARGET'!$S$16,
IF(CT368&gt;='PAINEL E TARGET'!$T$17,'PAINEL E TARGET'!$S$17,
IF(CT368&gt;='PAINEL E TARGET'!$T$18,'PAINEL E TARGET'!$S$18,'PAINEL E TARGET'!$S$19))))))))</f>
        <v>Não elegível</v>
      </c>
      <c r="CV368" s="17">
        <f>IFERROR(VLOOKUP($BW368,'PAINEL E TARGET'!$G$1:$Q$99,6,0),0)</f>
        <v>0.2</v>
      </c>
      <c r="CW368" s="17">
        <f>VLOOKUP(CU368,'PAINEL E TARGET'!$S$10:$U$19,3,0)</f>
        <v>0</v>
      </c>
      <c r="CX368" s="16">
        <f t="shared" si="210"/>
        <v>0</v>
      </c>
      <c r="CY368" s="17">
        <f t="shared" si="196"/>
        <v>0.93700000000000006</v>
      </c>
      <c r="CZ368" s="33" t="str">
        <f>IF(CY368&gt;='PAINEL E TARGET'!$T$11,'PAINEL E TARGET'!$S$11,
IF(CY368&gt;='PAINEL E TARGET'!$T$12,'PAINEL E TARGET'!$S$12,
IF(CY368&gt;='PAINEL E TARGET'!$T$13,'PAINEL E TARGET'!$S$13,
IF(CY368&gt;='PAINEL E TARGET'!$T$14,'PAINEL E TARGET'!$S$14,
IF(CY368&gt;='PAINEL E TARGET'!$T$15,'PAINEL E TARGET'!$S$15,
IF(CY368&gt;='PAINEL E TARGET'!$T$16,'PAINEL E TARGET'!$S$16,
IF(CY368&gt;='PAINEL E TARGET'!$T$17,'PAINEL E TARGET'!$S$17,
IF(CY368&gt;='PAINEL E TARGET'!$T$18,'PAINEL E TARGET'!$S$18,'PAINEL E TARGET'!$S$19))))))))</f>
        <v>1. Fx de 90% a 99,9%</v>
      </c>
      <c r="DA368" s="17">
        <f>IFERROR(VLOOKUP($BW368,'PAINEL E TARGET'!$G$1:$Q$99,7,0),0)</f>
        <v>0.15</v>
      </c>
      <c r="DB368" s="17">
        <f>VLOOKUP(CZ368,'PAINEL E TARGET'!$S$10:$U$19,3,0)</f>
        <v>0.5</v>
      </c>
      <c r="DC368" s="16">
        <f t="shared" si="211"/>
        <v>225</v>
      </c>
      <c r="DD368" s="17">
        <f t="shared" si="197"/>
        <v>0.92</v>
      </c>
      <c r="DE368" s="33" t="str">
        <f>IF(DD368&gt;='PAINEL E TARGET'!$T$11,'PAINEL E TARGET'!$S$11,
IF(DD368&gt;='PAINEL E TARGET'!$T$12,'PAINEL E TARGET'!$S$12,
IF(DD368&gt;='PAINEL E TARGET'!$T$13,'PAINEL E TARGET'!$S$13,
IF(DD368&gt;='PAINEL E TARGET'!$T$14,'PAINEL E TARGET'!$S$14,
IF(DD368&gt;='PAINEL E TARGET'!$T$15,'PAINEL E TARGET'!$S$15,
IF(DD368&gt;='PAINEL E TARGET'!$T$16,'PAINEL E TARGET'!$S$16,
IF(DD368&gt;='PAINEL E TARGET'!$T$17,'PAINEL E TARGET'!$S$17,
IF(DD368&gt;='PAINEL E TARGET'!$T$18,'PAINEL E TARGET'!$S$18,'PAINEL E TARGET'!$S$19))))))))</f>
        <v>1. Fx de 90% a 99,9%</v>
      </c>
      <c r="DF368" s="17">
        <f>IFERROR(VLOOKUP($BW368,'PAINEL E TARGET'!$G$1:$Q$99,8,0),0)</f>
        <v>0.1</v>
      </c>
      <c r="DG368" s="17">
        <f>VLOOKUP(DE368,'PAINEL E TARGET'!$S$10:$U$19,3,0)</f>
        <v>0.5</v>
      </c>
      <c r="DH368" s="16">
        <f t="shared" si="212"/>
        <v>150</v>
      </c>
      <c r="DI368" s="17">
        <f t="shared" si="198"/>
        <v>1.171</v>
      </c>
      <c r="DJ368" s="33" t="str">
        <f>IF(DI368&gt;='PAINEL E TARGET'!$T$11,'PAINEL E TARGET'!$S$11,
IF(DI368&gt;='PAINEL E TARGET'!$T$12,'PAINEL E TARGET'!$S$12,
IF(DI368&gt;='PAINEL E TARGET'!$T$13,'PAINEL E TARGET'!$S$13,
IF(DI368&gt;='PAINEL E TARGET'!$T$14,'PAINEL E TARGET'!$S$14,
IF(DI368&gt;='PAINEL E TARGET'!$T$15,'PAINEL E TARGET'!$S$15,
IF(DI368&gt;='PAINEL E TARGET'!$T$16,'PAINEL E TARGET'!$S$16,
IF(DI368&gt;='PAINEL E TARGET'!$T$17,'PAINEL E TARGET'!$S$17,
IF(DI368&gt;='PAINEL E TARGET'!$T$18,'PAINEL E TARGET'!$S$18,'PAINEL E TARGET'!$S$19))))))))</f>
        <v>5. Fx de 115% a 119,9%</v>
      </c>
      <c r="DK368" s="17">
        <f>IFERROR(VLOOKUP($BW368,'PAINEL E TARGET'!$G$1:$Q$99,9,0),0)</f>
        <v>0.05</v>
      </c>
      <c r="DL368" s="17">
        <f>VLOOKUP(DJ368,'PAINEL E TARGET'!$S$10:$U$19,3,0)</f>
        <v>1.3</v>
      </c>
      <c r="DM368" s="16">
        <f t="shared" si="213"/>
        <v>195</v>
      </c>
      <c r="DN368" s="17">
        <f t="shared" si="199"/>
        <v>0.56699999999999995</v>
      </c>
      <c r="DO368" s="33" t="str">
        <f>IF(DN368&gt;='PAINEL E TARGET'!$T$11,'PAINEL E TARGET'!$S$11,
IF(DN368&gt;='PAINEL E TARGET'!$T$12,'PAINEL E TARGET'!$S$12,
IF(DN368&gt;='PAINEL E TARGET'!$T$13,'PAINEL E TARGET'!$S$13,
IF(DN368&gt;='PAINEL E TARGET'!$T$14,'PAINEL E TARGET'!$S$14,
IF(DN368&gt;='PAINEL E TARGET'!$T$15,'PAINEL E TARGET'!$S$15,
IF(DN368&gt;='PAINEL E TARGET'!$T$16,'PAINEL E TARGET'!$S$16,
IF(DN368&gt;='PAINEL E TARGET'!$T$17,'PAINEL E TARGET'!$S$17,
IF(DN368&gt;='PAINEL E TARGET'!$T$18,'PAINEL E TARGET'!$S$18,'PAINEL E TARGET'!$S$19))))))))</f>
        <v>Não elegível</v>
      </c>
      <c r="DP368" s="17">
        <f>IFERROR(VLOOKUP($BW368,'PAINEL E TARGET'!$G$1:$Q$99,10,0),0)</f>
        <v>0</v>
      </c>
      <c r="DQ368" s="17">
        <f>VLOOKUP(DO368,'PAINEL E TARGET'!$S$10:$U$19,3,0)</f>
        <v>0</v>
      </c>
      <c r="DR368" s="16">
        <f t="shared" si="214"/>
        <v>0</v>
      </c>
      <c r="DS368" s="17">
        <f t="shared" si="200"/>
        <v>0.96299999999999997</v>
      </c>
      <c r="DT368" s="16">
        <f>IF(DS368&gt;=1,VLOOKUP(BO368,'PAINEL E TARGET'!$S$1:$W$8,5,0),0)</f>
        <v>0</v>
      </c>
      <c r="DU368" s="16">
        <f t="shared" si="215"/>
        <v>570</v>
      </c>
    </row>
    <row r="369" spans="2:125" s="32" customFormat="1" x14ac:dyDescent="0.2">
      <c r="B369" s="44">
        <v>43541</v>
      </c>
      <c r="C369" s="65">
        <v>1175</v>
      </c>
      <c r="D369" s="66" t="s">
        <v>373</v>
      </c>
      <c r="E369" s="65">
        <v>217</v>
      </c>
      <c r="F369" s="65" t="s">
        <v>1017</v>
      </c>
      <c r="G369" s="67">
        <v>3320156.6837281124</v>
      </c>
      <c r="H369" s="67">
        <v>1868668.1700308328</v>
      </c>
      <c r="I369" s="67">
        <v>1536807.1400000001</v>
      </c>
      <c r="J369" s="68">
        <v>0.82240772580540233</v>
      </c>
      <c r="K369" s="67">
        <v>435994.80372522067</v>
      </c>
      <c r="L369" s="67">
        <v>1311595.9886066525</v>
      </c>
      <c r="M369" s="67">
        <v>396400.18</v>
      </c>
      <c r="N369" s="67">
        <v>1103166.17</v>
      </c>
      <c r="O369" s="67">
        <v>3110907.8714284524</v>
      </c>
      <c r="P369" s="67" t="s">
        <v>1082</v>
      </c>
      <c r="Q369" s="67" t="s">
        <v>1082</v>
      </c>
      <c r="R369" s="67">
        <v>0</v>
      </c>
      <c r="S369" s="67">
        <v>0</v>
      </c>
      <c r="T369" s="68">
        <v>9.7937864373627948E-2</v>
      </c>
      <c r="U369" s="68">
        <v>9.6609269739881778E-2</v>
      </c>
      <c r="V369" s="68">
        <v>0.98643431075158383</v>
      </c>
      <c r="W369" s="67">
        <v>171155.31</v>
      </c>
      <c r="X369" s="67">
        <v>144872.00999999998</v>
      </c>
      <c r="Y369" s="68">
        <v>0.84643596508925134</v>
      </c>
      <c r="Z369" s="68">
        <v>0.18428995587133945</v>
      </c>
      <c r="AA369" s="68">
        <v>0.20206771777720939</v>
      </c>
      <c r="AB369" s="68">
        <v>1.0964662551565281</v>
      </c>
      <c r="AC369" s="67">
        <v>322063.43000000005</v>
      </c>
      <c r="AD369" s="67">
        <v>303013.95</v>
      </c>
      <c r="AE369" s="68">
        <v>0.94085177568903111</v>
      </c>
      <c r="AF369" s="43">
        <v>80</v>
      </c>
      <c r="AG369" s="43">
        <v>75</v>
      </c>
      <c r="AH369" s="43">
        <v>59</v>
      </c>
      <c r="AI369" s="43">
        <v>66</v>
      </c>
      <c r="AJ369" s="67">
        <v>86410.66</v>
      </c>
      <c r="AK369" s="67">
        <v>77610.95</v>
      </c>
      <c r="AL369" s="68">
        <v>0.89816406910906588</v>
      </c>
      <c r="AM369" s="67">
        <v>20801.66</v>
      </c>
      <c r="AN369" s="67">
        <v>13872.380000000001</v>
      </c>
      <c r="AO369" s="68">
        <v>0.66688812335169412</v>
      </c>
      <c r="AP369" s="67">
        <v>13856.300000000001</v>
      </c>
      <c r="AQ369" s="67">
        <v>10129.849999999999</v>
      </c>
      <c r="AR369" s="68">
        <v>0.73106456990682922</v>
      </c>
      <c r="AS369" s="67">
        <v>50086.69</v>
      </c>
      <c r="AT369" s="67">
        <v>43258.83</v>
      </c>
      <c r="AU369" s="68">
        <v>0.86367915308438226</v>
      </c>
      <c r="AV369" s="43">
        <v>3076.91</v>
      </c>
      <c r="AW369" s="43">
        <v>2174.5700000000002</v>
      </c>
      <c r="AX369" s="69">
        <v>0.70673825363757803</v>
      </c>
      <c r="AY369" s="43">
        <v>435994.80372522067</v>
      </c>
      <c r="AZ369" s="43">
        <v>396400.18000000005</v>
      </c>
      <c r="BA369" s="43">
        <v>56903.647620322175</v>
      </c>
      <c r="BB369" s="43">
        <v>59120.06</v>
      </c>
      <c r="BC369" s="43">
        <v>775760.70298468671</v>
      </c>
      <c r="BD369" s="43">
        <v>101486.7804727655</v>
      </c>
      <c r="BE369" s="43">
        <v>306050.01999999996</v>
      </c>
      <c r="BF369" s="43">
        <v>575895.34</v>
      </c>
      <c r="BG369" s="43">
        <v>5492.8899999999994</v>
      </c>
      <c r="BH369" s="43">
        <v>107</v>
      </c>
      <c r="BI369" s="44">
        <v>43173</v>
      </c>
      <c r="BJ369" s="44">
        <v>43541</v>
      </c>
      <c r="BK369" s="44">
        <v>43172</v>
      </c>
      <c r="BL369" s="43">
        <f t="shared" si="201"/>
        <v>1536807.1400000001</v>
      </c>
      <c r="BM369" s="43">
        <f t="shared" si="202"/>
        <v>1499566.3499999999</v>
      </c>
      <c r="BO369" s="16" t="str">
        <f>IFERROR(VLOOKUP($C369,'PORTE LOJA'!A:B,2,0),"PORTE 1")</f>
        <v>PORTE 4</v>
      </c>
      <c r="BP369" s="16">
        <f>VLOOKUP(BO369,'PAINEL E TARGET'!$S$1:$W$8,3,0)</f>
        <v>3000</v>
      </c>
      <c r="BQ369" s="16">
        <f t="shared" si="180"/>
        <v>1</v>
      </c>
      <c r="BR369" s="16">
        <f t="shared" si="181"/>
        <v>1</v>
      </c>
      <c r="BS369" s="16">
        <f t="shared" si="182"/>
        <v>1</v>
      </c>
      <c r="BT369" s="16">
        <f t="shared" si="183"/>
        <v>1</v>
      </c>
      <c r="BU369" s="16">
        <f t="shared" si="184"/>
        <v>1</v>
      </c>
      <c r="BV369" s="16">
        <f t="shared" si="185"/>
        <v>1</v>
      </c>
      <c r="BW369" s="17" t="str">
        <f t="shared" si="203"/>
        <v>111111</v>
      </c>
      <c r="BY369" s="17">
        <f t="shared" si="186"/>
        <v>0.82199999999999995</v>
      </c>
      <c r="BZ369" s="17">
        <f t="shared" si="187"/>
        <v>0.85799999999999998</v>
      </c>
      <c r="CA369" s="17" t="str">
        <f t="shared" si="204"/>
        <v>Sem Retira</v>
      </c>
      <c r="CB369" s="17">
        <f t="shared" si="205"/>
        <v>0.85799999999999998</v>
      </c>
      <c r="CC369" s="33" t="str">
        <f>IF(CB369&gt;='PAINEL E TARGET'!$T$11,'PAINEL E TARGET'!$S$11,
IF(CB369&gt;='PAINEL E TARGET'!$T$12,'PAINEL E TARGET'!$S$12,
IF(CB369&gt;='PAINEL E TARGET'!$T$13,'PAINEL E TARGET'!$S$13,
IF(CB369&gt;='PAINEL E TARGET'!$T$14,'PAINEL E TARGET'!$S$14,
IF(CB369&gt;='PAINEL E TARGET'!$T$15,'PAINEL E TARGET'!$S$15,
IF(CB369&gt;='PAINEL E TARGET'!$T$16,'PAINEL E TARGET'!$S$16,
IF(CB369&gt;='PAINEL E TARGET'!$T$17,'PAINEL E TARGET'!$S$17,
IF(CB369&gt;='PAINEL E TARGET'!$T$18,'PAINEL E TARGET'!$S$18,'PAINEL E TARGET'!$S$19))))))))</f>
        <v>Não elegível</v>
      </c>
      <c r="CD369" s="17">
        <f>IFERROR(VLOOKUP($BW369,'PAINEL E TARGET'!$G$1:$Q$99,4,0),0)</f>
        <v>0.25</v>
      </c>
      <c r="CE369" s="17">
        <f>VLOOKUP(CC369,'PAINEL E TARGET'!$S$10:$U$19,3,0)</f>
        <v>0</v>
      </c>
      <c r="CF369" s="16">
        <f t="shared" si="206"/>
        <v>0</v>
      </c>
      <c r="CG369" s="17">
        <f t="shared" si="188"/>
        <v>0.89800000000000002</v>
      </c>
      <c r="CH369" s="17">
        <f t="shared" si="189"/>
        <v>0.66700000000000004</v>
      </c>
      <c r="CI369" s="17">
        <f t="shared" si="190"/>
        <v>0.73099999999999998</v>
      </c>
      <c r="CJ369" s="17">
        <f t="shared" si="191"/>
        <v>0.86399999999999999</v>
      </c>
      <c r="CK369" s="17">
        <f t="shared" si="192"/>
        <v>0.70699999999999996</v>
      </c>
      <c r="CL369" s="17">
        <f t="shared" si="193"/>
        <v>0.84599999999999997</v>
      </c>
      <c r="CM369" s="16">
        <f t="shared" si="194"/>
        <v>4</v>
      </c>
      <c r="CN369" s="17" t="str">
        <f t="shared" si="207"/>
        <v>não ok</v>
      </c>
      <c r="CO369" s="17">
        <f t="shared" si="208"/>
        <v>0</v>
      </c>
      <c r="CP369" s="33" t="str">
        <f>IF(CO369&gt;='PAINEL E TARGET'!$T$11,'PAINEL E TARGET'!$S$11,
IF(CO369&gt;='PAINEL E TARGET'!$T$12,'PAINEL E TARGET'!$S$12,
IF(CO369&gt;='PAINEL E TARGET'!$T$13,'PAINEL E TARGET'!$S$13,
IF(CO369&gt;='PAINEL E TARGET'!$T$14,'PAINEL E TARGET'!$S$14,
IF(CO369&gt;='PAINEL E TARGET'!$T$15,'PAINEL E TARGET'!$S$15,
IF(CO369&gt;='PAINEL E TARGET'!$T$16,'PAINEL E TARGET'!$S$16,
IF(CO369&gt;='PAINEL E TARGET'!$T$17,'PAINEL E TARGET'!$S$17,
IF(CO369&gt;='PAINEL E TARGET'!$T$18,'PAINEL E TARGET'!$S$18,'PAINEL E TARGET'!$S$19))))))))</f>
        <v>Não elegível</v>
      </c>
      <c r="CQ369" s="17">
        <f>IFERROR(VLOOKUP($BW369,'PAINEL E TARGET'!$G$1:$Q$99,5,0),0)</f>
        <v>0.25</v>
      </c>
      <c r="CR369" s="17">
        <f>VLOOKUP(CP369,'PAINEL E TARGET'!$S$10:$U$19,3,0)</f>
        <v>0</v>
      </c>
      <c r="CS369" s="16">
        <f t="shared" si="209"/>
        <v>0</v>
      </c>
      <c r="CT369" s="17">
        <f t="shared" si="195"/>
        <v>0.94099999999999995</v>
      </c>
      <c r="CU369" s="33" t="str">
        <f>IF(CT369&gt;='PAINEL E TARGET'!$T$11,'PAINEL E TARGET'!$S$11,
IF(CT369&gt;='PAINEL E TARGET'!$T$12,'PAINEL E TARGET'!$S$12,
IF(CT369&gt;='PAINEL E TARGET'!$T$13,'PAINEL E TARGET'!$S$13,
IF(CT369&gt;='PAINEL E TARGET'!$T$14,'PAINEL E TARGET'!$S$14,
IF(CT369&gt;='PAINEL E TARGET'!$T$15,'PAINEL E TARGET'!$S$15,
IF(CT369&gt;='PAINEL E TARGET'!$T$16,'PAINEL E TARGET'!$S$16,
IF(CT369&gt;='PAINEL E TARGET'!$T$17,'PAINEL E TARGET'!$S$17,
IF(CT369&gt;='PAINEL E TARGET'!$T$18,'PAINEL E TARGET'!$S$18,'PAINEL E TARGET'!$S$19))))))))</f>
        <v>1. Fx de 90% a 99,9%</v>
      </c>
      <c r="CV369" s="17">
        <f>IFERROR(VLOOKUP($BW369,'PAINEL E TARGET'!$G$1:$Q$99,6,0),0)</f>
        <v>0.2</v>
      </c>
      <c r="CW369" s="17">
        <f>VLOOKUP(CU369,'PAINEL E TARGET'!$S$10:$U$19,3,0)</f>
        <v>0.5</v>
      </c>
      <c r="CX369" s="16">
        <f t="shared" si="210"/>
        <v>300</v>
      </c>
      <c r="CY369" s="17">
        <f t="shared" si="196"/>
        <v>0.90900000000000003</v>
      </c>
      <c r="CZ369" s="33" t="str">
        <f>IF(CY369&gt;='PAINEL E TARGET'!$T$11,'PAINEL E TARGET'!$S$11,
IF(CY369&gt;='PAINEL E TARGET'!$T$12,'PAINEL E TARGET'!$S$12,
IF(CY369&gt;='PAINEL E TARGET'!$T$13,'PAINEL E TARGET'!$S$13,
IF(CY369&gt;='PAINEL E TARGET'!$T$14,'PAINEL E TARGET'!$S$14,
IF(CY369&gt;='PAINEL E TARGET'!$T$15,'PAINEL E TARGET'!$S$15,
IF(CY369&gt;='PAINEL E TARGET'!$T$16,'PAINEL E TARGET'!$S$16,
IF(CY369&gt;='PAINEL E TARGET'!$T$17,'PAINEL E TARGET'!$S$17,
IF(CY369&gt;='PAINEL E TARGET'!$T$18,'PAINEL E TARGET'!$S$18,'PAINEL E TARGET'!$S$19))))))))</f>
        <v>1. Fx de 90% a 99,9%</v>
      </c>
      <c r="DA369" s="17">
        <f>IFERROR(VLOOKUP($BW369,'PAINEL E TARGET'!$G$1:$Q$99,7,0),0)</f>
        <v>0.15</v>
      </c>
      <c r="DB369" s="17">
        <f>VLOOKUP(CZ369,'PAINEL E TARGET'!$S$10:$U$19,3,0)</f>
        <v>0.5</v>
      </c>
      <c r="DC369" s="16">
        <f t="shared" si="211"/>
        <v>225</v>
      </c>
      <c r="DD369" s="17">
        <f t="shared" si="197"/>
        <v>1.0389999999999999</v>
      </c>
      <c r="DE369" s="33" t="str">
        <f>IF(DD369&gt;='PAINEL E TARGET'!$T$11,'PAINEL E TARGET'!$S$11,
IF(DD369&gt;='PAINEL E TARGET'!$T$12,'PAINEL E TARGET'!$S$12,
IF(DD369&gt;='PAINEL E TARGET'!$T$13,'PAINEL E TARGET'!$S$13,
IF(DD369&gt;='PAINEL E TARGET'!$T$14,'PAINEL E TARGET'!$S$14,
IF(DD369&gt;='PAINEL E TARGET'!$T$15,'PAINEL E TARGET'!$S$15,
IF(DD369&gt;='PAINEL E TARGET'!$T$16,'PAINEL E TARGET'!$S$16,
IF(DD369&gt;='PAINEL E TARGET'!$T$17,'PAINEL E TARGET'!$S$17,
IF(DD369&gt;='PAINEL E TARGET'!$T$18,'PAINEL E TARGET'!$S$18,'PAINEL E TARGET'!$S$19))))))))</f>
        <v>2. Fx de 100% a 104,9%</v>
      </c>
      <c r="DF369" s="17">
        <f>IFERROR(VLOOKUP($BW369,'PAINEL E TARGET'!$G$1:$Q$99,8,0),0)</f>
        <v>0.1</v>
      </c>
      <c r="DG369" s="17">
        <f>VLOOKUP(DE369,'PAINEL E TARGET'!$S$10:$U$19,3,0)</f>
        <v>1</v>
      </c>
      <c r="DH369" s="16">
        <f t="shared" si="212"/>
        <v>300</v>
      </c>
      <c r="DI369" s="17">
        <f t="shared" si="198"/>
        <v>1.119</v>
      </c>
      <c r="DJ369" s="33" t="str">
        <f>IF(DI369&gt;='PAINEL E TARGET'!$T$11,'PAINEL E TARGET'!$S$11,
IF(DI369&gt;='PAINEL E TARGET'!$T$12,'PAINEL E TARGET'!$S$12,
IF(DI369&gt;='PAINEL E TARGET'!$T$13,'PAINEL E TARGET'!$S$13,
IF(DI369&gt;='PAINEL E TARGET'!$T$14,'PAINEL E TARGET'!$S$14,
IF(DI369&gt;='PAINEL E TARGET'!$T$15,'PAINEL E TARGET'!$S$15,
IF(DI369&gt;='PAINEL E TARGET'!$T$16,'PAINEL E TARGET'!$S$16,
IF(DI369&gt;='PAINEL E TARGET'!$T$17,'PAINEL E TARGET'!$S$17,
IF(DI369&gt;='PAINEL E TARGET'!$T$18,'PAINEL E TARGET'!$S$18,'PAINEL E TARGET'!$S$19))))))))</f>
        <v>4. Fx de 110% a 114,9%</v>
      </c>
      <c r="DK369" s="17">
        <f>IFERROR(VLOOKUP($BW369,'PAINEL E TARGET'!$G$1:$Q$99,9,0),0)</f>
        <v>0.05</v>
      </c>
      <c r="DL369" s="17">
        <f>VLOOKUP(DJ369,'PAINEL E TARGET'!$S$10:$U$19,3,0)</f>
        <v>1.2</v>
      </c>
      <c r="DM369" s="16">
        <f t="shared" si="213"/>
        <v>180</v>
      </c>
      <c r="DN369" s="17">
        <f t="shared" si="199"/>
        <v>0.70699999999999996</v>
      </c>
      <c r="DO369" s="33" t="str">
        <f>IF(DN369&gt;='PAINEL E TARGET'!$T$11,'PAINEL E TARGET'!$S$11,
IF(DN369&gt;='PAINEL E TARGET'!$T$12,'PAINEL E TARGET'!$S$12,
IF(DN369&gt;='PAINEL E TARGET'!$T$13,'PAINEL E TARGET'!$S$13,
IF(DN369&gt;='PAINEL E TARGET'!$T$14,'PAINEL E TARGET'!$S$14,
IF(DN369&gt;='PAINEL E TARGET'!$T$15,'PAINEL E TARGET'!$S$15,
IF(DN369&gt;='PAINEL E TARGET'!$T$16,'PAINEL E TARGET'!$S$16,
IF(DN369&gt;='PAINEL E TARGET'!$T$17,'PAINEL E TARGET'!$S$17,
IF(DN369&gt;='PAINEL E TARGET'!$T$18,'PAINEL E TARGET'!$S$18,'PAINEL E TARGET'!$S$19))))))))</f>
        <v>Não elegível</v>
      </c>
      <c r="DP369" s="17">
        <f>IFERROR(VLOOKUP($BW369,'PAINEL E TARGET'!$G$1:$Q$99,10,0),0)</f>
        <v>0</v>
      </c>
      <c r="DQ369" s="17">
        <f>VLOOKUP(DO369,'PAINEL E TARGET'!$S$10:$U$19,3,0)</f>
        <v>0</v>
      </c>
      <c r="DR369" s="16">
        <f t="shared" si="214"/>
        <v>0</v>
      </c>
      <c r="DS369" s="17">
        <f t="shared" si="200"/>
        <v>0.93799999999999994</v>
      </c>
      <c r="DT369" s="16">
        <f>IF(DS369&gt;=1,VLOOKUP(BO369,'PAINEL E TARGET'!$S$1:$W$8,5,0),0)</f>
        <v>0</v>
      </c>
      <c r="DU369" s="16">
        <f t="shared" si="215"/>
        <v>1005</v>
      </c>
    </row>
    <row r="370" spans="2:125" s="32" customFormat="1" x14ac:dyDescent="0.2">
      <c r="B370" s="44">
        <v>43541</v>
      </c>
      <c r="C370" s="65">
        <v>1176</v>
      </c>
      <c r="D370" s="66" t="s">
        <v>374</v>
      </c>
      <c r="E370" s="65">
        <v>211</v>
      </c>
      <c r="F370" s="65" t="s">
        <v>1017</v>
      </c>
      <c r="G370" s="67">
        <v>4341564.081788565</v>
      </c>
      <c r="H370" s="67">
        <v>2470402.067646978</v>
      </c>
      <c r="I370" s="67">
        <v>2033467.34</v>
      </c>
      <c r="J370" s="68">
        <v>0.82313213975603905</v>
      </c>
      <c r="K370" s="67">
        <v>265757.71834106476</v>
      </c>
      <c r="L370" s="67">
        <v>1912169.8047556875</v>
      </c>
      <c r="M370" s="67">
        <v>261702.55</v>
      </c>
      <c r="N370" s="67">
        <v>1706143.33</v>
      </c>
      <c r="O370" s="67">
        <v>3840597.5758713437</v>
      </c>
      <c r="P370" s="67" t="s">
        <v>1082</v>
      </c>
      <c r="Q370" s="67" t="s">
        <v>1082</v>
      </c>
      <c r="R370" s="67">
        <v>0</v>
      </c>
      <c r="S370" s="67">
        <v>0</v>
      </c>
      <c r="T370" s="68">
        <v>9.6289893844499569E-2</v>
      </c>
      <c r="U370" s="68">
        <v>0.12056134700955341</v>
      </c>
      <c r="V370" s="68">
        <v>1.2520664650877098</v>
      </c>
      <c r="W370" s="67">
        <v>209712.41000000003</v>
      </c>
      <c r="X370" s="67">
        <v>237246.15000000002</v>
      </c>
      <c r="Y370" s="68">
        <v>1.1312928500511723</v>
      </c>
      <c r="Z370" s="68">
        <v>0.10625949557354451</v>
      </c>
      <c r="AA370" s="68">
        <v>0.16034179465314627</v>
      </c>
      <c r="AB370" s="68">
        <v>1.5089643874901535</v>
      </c>
      <c r="AC370" s="67">
        <v>231425.47999999998</v>
      </c>
      <c r="AD370" s="67">
        <v>315527.93999999994</v>
      </c>
      <c r="AE370" s="68">
        <v>1.3634105458050685</v>
      </c>
      <c r="AF370" s="43">
        <v>80</v>
      </c>
      <c r="AG370" s="43">
        <v>74</v>
      </c>
      <c r="AH370" s="43">
        <v>63</v>
      </c>
      <c r="AI370" s="43">
        <v>71</v>
      </c>
      <c r="AJ370" s="67">
        <v>70978.86</v>
      </c>
      <c r="AK370" s="67">
        <v>87000.4</v>
      </c>
      <c r="AL370" s="68">
        <v>1.2257227010971998</v>
      </c>
      <c r="AM370" s="67">
        <v>24710.659999999996</v>
      </c>
      <c r="AN370" s="67">
        <v>23645.02</v>
      </c>
      <c r="AO370" s="68">
        <v>0.95687529187808029</v>
      </c>
      <c r="AP370" s="67">
        <v>19803.630000000005</v>
      </c>
      <c r="AQ370" s="67">
        <v>17890.439999999999</v>
      </c>
      <c r="AR370" s="68">
        <v>0.90339195389936056</v>
      </c>
      <c r="AS370" s="67">
        <v>94219.26</v>
      </c>
      <c r="AT370" s="67">
        <v>108710.29</v>
      </c>
      <c r="AU370" s="68">
        <v>1.1538011442671063</v>
      </c>
      <c r="AV370" s="43">
        <v>4695.3899999999994</v>
      </c>
      <c r="AW370" s="43">
        <v>4953.7700000000004</v>
      </c>
      <c r="AX370" s="69">
        <v>1.0550284427917598</v>
      </c>
      <c r="AY370" s="43">
        <v>265757.71834106476</v>
      </c>
      <c r="AZ370" s="43">
        <v>261702.54999999996</v>
      </c>
      <c r="BA370" s="43">
        <v>59421.312043489132</v>
      </c>
      <c r="BB370" s="43">
        <v>62816.160000000003</v>
      </c>
      <c r="BC370" s="43">
        <v>467918.55370605888</v>
      </c>
      <c r="BD370" s="43">
        <v>104771.85860020199</v>
      </c>
      <c r="BE370" s="43">
        <v>372468.17</v>
      </c>
      <c r="BF370" s="43">
        <v>411032.7</v>
      </c>
      <c r="BG370" s="43">
        <v>8299.26</v>
      </c>
      <c r="BH370" s="43">
        <v>122</v>
      </c>
      <c r="BI370" s="44">
        <v>43173</v>
      </c>
      <c r="BJ370" s="44">
        <v>43541</v>
      </c>
      <c r="BK370" s="44">
        <v>43172</v>
      </c>
      <c r="BL370" s="43">
        <f t="shared" si="201"/>
        <v>2033467.34</v>
      </c>
      <c r="BM370" s="43">
        <f t="shared" si="202"/>
        <v>1967845.8800000001</v>
      </c>
      <c r="BO370" s="16" t="str">
        <f>IFERROR(VLOOKUP($C370,'PORTE LOJA'!A:B,2,0),"PORTE 1")</f>
        <v>PORTE 5</v>
      </c>
      <c r="BP370" s="16">
        <f>VLOOKUP(BO370,'PAINEL E TARGET'!$S$1:$W$8,3,0)</f>
        <v>3750</v>
      </c>
      <c r="BQ370" s="16">
        <f t="shared" si="180"/>
        <v>1</v>
      </c>
      <c r="BR370" s="16">
        <f t="shared" si="181"/>
        <v>1</v>
      </c>
      <c r="BS370" s="16">
        <f t="shared" si="182"/>
        <v>1</v>
      </c>
      <c r="BT370" s="16">
        <f t="shared" si="183"/>
        <v>1</v>
      </c>
      <c r="BU370" s="16">
        <f t="shared" si="184"/>
        <v>1</v>
      </c>
      <c r="BV370" s="16">
        <f t="shared" si="185"/>
        <v>1</v>
      </c>
      <c r="BW370" s="17" t="str">
        <f t="shared" si="203"/>
        <v>111111</v>
      </c>
      <c r="BY370" s="17">
        <f t="shared" si="186"/>
        <v>0.82299999999999995</v>
      </c>
      <c r="BZ370" s="17">
        <f t="shared" si="187"/>
        <v>0.90400000000000003</v>
      </c>
      <c r="CA370" s="17" t="str">
        <f t="shared" si="204"/>
        <v>Sem Retira</v>
      </c>
      <c r="CB370" s="17">
        <f t="shared" si="205"/>
        <v>0.90400000000000003</v>
      </c>
      <c r="CC370" s="33" t="str">
        <f>IF(CB370&gt;='PAINEL E TARGET'!$T$11,'PAINEL E TARGET'!$S$11,
IF(CB370&gt;='PAINEL E TARGET'!$T$12,'PAINEL E TARGET'!$S$12,
IF(CB370&gt;='PAINEL E TARGET'!$T$13,'PAINEL E TARGET'!$S$13,
IF(CB370&gt;='PAINEL E TARGET'!$T$14,'PAINEL E TARGET'!$S$14,
IF(CB370&gt;='PAINEL E TARGET'!$T$15,'PAINEL E TARGET'!$S$15,
IF(CB370&gt;='PAINEL E TARGET'!$T$16,'PAINEL E TARGET'!$S$16,
IF(CB370&gt;='PAINEL E TARGET'!$T$17,'PAINEL E TARGET'!$S$17,
IF(CB370&gt;='PAINEL E TARGET'!$T$18,'PAINEL E TARGET'!$S$18,'PAINEL E TARGET'!$S$19))))))))</f>
        <v>1. Fx de 90% a 99,9%</v>
      </c>
      <c r="CD370" s="17">
        <f>IFERROR(VLOOKUP($BW370,'PAINEL E TARGET'!$G$1:$Q$99,4,0),0)</f>
        <v>0.25</v>
      </c>
      <c r="CE370" s="17">
        <f>VLOOKUP(CC370,'PAINEL E TARGET'!$S$10:$U$19,3,0)</f>
        <v>0.5</v>
      </c>
      <c r="CF370" s="16">
        <f t="shared" si="206"/>
        <v>468.75</v>
      </c>
      <c r="CG370" s="17">
        <f t="shared" si="188"/>
        <v>1.226</v>
      </c>
      <c r="CH370" s="17">
        <f t="shared" si="189"/>
        <v>0.95699999999999996</v>
      </c>
      <c r="CI370" s="17">
        <f t="shared" si="190"/>
        <v>0.90300000000000002</v>
      </c>
      <c r="CJ370" s="17">
        <f t="shared" si="191"/>
        <v>1.1539999999999999</v>
      </c>
      <c r="CK370" s="17">
        <f t="shared" si="192"/>
        <v>1.0549999999999999</v>
      </c>
      <c r="CL370" s="17">
        <f t="shared" si="193"/>
        <v>1.131</v>
      </c>
      <c r="CM370" s="16">
        <f t="shared" si="194"/>
        <v>5</v>
      </c>
      <c r="CN370" s="17" t="str">
        <f t="shared" si="207"/>
        <v>ok</v>
      </c>
      <c r="CO370" s="17">
        <f t="shared" si="208"/>
        <v>1.131</v>
      </c>
      <c r="CP370" s="33" t="str">
        <f>IF(CO370&gt;='PAINEL E TARGET'!$T$11,'PAINEL E TARGET'!$S$11,
IF(CO370&gt;='PAINEL E TARGET'!$T$12,'PAINEL E TARGET'!$S$12,
IF(CO370&gt;='PAINEL E TARGET'!$T$13,'PAINEL E TARGET'!$S$13,
IF(CO370&gt;='PAINEL E TARGET'!$T$14,'PAINEL E TARGET'!$S$14,
IF(CO370&gt;='PAINEL E TARGET'!$T$15,'PAINEL E TARGET'!$S$15,
IF(CO370&gt;='PAINEL E TARGET'!$T$16,'PAINEL E TARGET'!$S$16,
IF(CO370&gt;='PAINEL E TARGET'!$T$17,'PAINEL E TARGET'!$S$17,
IF(CO370&gt;='PAINEL E TARGET'!$T$18,'PAINEL E TARGET'!$S$18,'PAINEL E TARGET'!$S$19))))))))</f>
        <v>4. Fx de 110% a 114,9%</v>
      </c>
      <c r="CQ370" s="17">
        <f>IFERROR(VLOOKUP($BW370,'PAINEL E TARGET'!$G$1:$Q$99,5,0),0)</f>
        <v>0.25</v>
      </c>
      <c r="CR370" s="17">
        <f>VLOOKUP(CP370,'PAINEL E TARGET'!$S$10:$U$19,3,0)</f>
        <v>1.2</v>
      </c>
      <c r="CS370" s="16">
        <f t="shared" si="209"/>
        <v>1125</v>
      </c>
      <c r="CT370" s="17">
        <f t="shared" si="195"/>
        <v>1.363</v>
      </c>
      <c r="CU370" s="33" t="str">
        <f>IF(CT370&gt;='PAINEL E TARGET'!$T$11,'PAINEL E TARGET'!$S$11,
IF(CT370&gt;='PAINEL E TARGET'!$T$12,'PAINEL E TARGET'!$S$12,
IF(CT370&gt;='PAINEL E TARGET'!$T$13,'PAINEL E TARGET'!$S$13,
IF(CT370&gt;='PAINEL E TARGET'!$T$14,'PAINEL E TARGET'!$S$14,
IF(CT370&gt;='PAINEL E TARGET'!$T$15,'PAINEL E TARGET'!$S$15,
IF(CT370&gt;='PAINEL E TARGET'!$T$16,'PAINEL E TARGET'!$S$16,
IF(CT370&gt;='PAINEL E TARGET'!$T$17,'PAINEL E TARGET'!$S$17,
IF(CT370&gt;='PAINEL E TARGET'!$T$18,'PAINEL E TARGET'!$S$18,'PAINEL E TARGET'!$S$19))))))))</f>
        <v>8. Fx de 130% ou mais</v>
      </c>
      <c r="CV370" s="17">
        <f>IFERROR(VLOOKUP($BW370,'PAINEL E TARGET'!$G$1:$Q$99,6,0),0)</f>
        <v>0.2</v>
      </c>
      <c r="CW370" s="17">
        <f>VLOOKUP(CU370,'PAINEL E TARGET'!$S$10:$U$19,3,0)</f>
        <v>1.6</v>
      </c>
      <c r="CX370" s="16">
        <f t="shared" si="210"/>
        <v>1200.0000000000002</v>
      </c>
      <c r="CY370" s="17">
        <f t="shared" si="196"/>
        <v>0.98499999999999999</v>
      </c>
      <c r="CZ370" s="33" t="str">
        <f>IF(CY370&gt;='PAINEL E TARGET'!$T$11,'PAINEL E TARGET'!$S$11,
IF(CY370&gt;='PAINEL E TARGET'!$T$12,'PAINEL E TARGET'!$S$12,
IF(CY370&gt;='PAINEL E TARGET'!$T$13,'PAINEL E TARGET'!$S$13,
IF(CY370&gt;='PAINEL E TARGET'!$T$14,'PAINEL E TARGET'!$S$14,
IF(CY370&gt;='PAINEL E TARGET'!$T$15,'PAINEL E TARGET'!$S$15,
IF(CY370&gt;='PAINEL E TARGET'!$T$16,'PAINEL E TARGET'!$S$16,
IF(CY370&gt;='PAINEL E TARGET'!$T$17,'PAINEL E TARGET'!$S$17,
IF(CY370&gt;='PAINEL E TARGET'!$T$18,'PAINEL E TARGET'!$S$18,'PAINEL E TARGET'!$S$19))))))))</f>
        <v>1. Fx de 90% a 99,9%</v>
      </c>
      <c r="DA370" s="17">
        <f>IFERROR(VLOOKUP($BW370,'PAINEL E TARGET'!$G$1:$Q$99,7,0),0)</f>
        <v>0.15</v>
      </c>
      <c r="DB370" s="17">
        <f>VLOOKUP(CZ370,'PAINEL E TARGET'!$S$10:$U$19,3,0)</f>
        <v>0.5</v>
      </c>
      <c r="DC370" s="16">
        <f t="shared" si="211"/>
        <v>281.25</v>
      </c>
      <c r="DD370" s="17">
        <f t="shared" si="197"/>
        <v>1.0569999999999999</v>
      </c>
      <c r="DE370" s="33" t="str">
        <f>IF(DD370&gt;='PAINEL E TARGET'!$T$11,'PAINEL E TARGET'!$S$11,
IF(DD370&gt;='PAINEL E TARGET'!$T$12,'PAINEL E TARGET'!$S$12,
IF(DD370&gt;='PAINEL E TARGET'!$T$13,'PAINEL E TARGET'!$S$13,
IF(DD370&gt;='PAINEL E TARGET'!$T$14,'PAINEL E TARGET'!$S$14,
IF(DD370&gt;='PAINEL E TARGET'!$T$15,'PAINEL E TARGET'!$S$15,
IF(DD370&gt;='PAINEL E TARGET'!$T$16,'PAINEL E TARGET'!$S$16,
IF(DD370&gt;='PAINEL E TARGET'!$T$17,'PAINEL E TARGET'!$S$17,
IF(DD370&gt;='PAINEL E TARGET'!$T$18,'PAINEL E TARGET'!$S$18,'PAINEL E TARGET'!$S$19))))))))</f>
        <v>3. Fx de 105% a 109,9%</v>
      </c>
      <c r="DF370" s="17">
        <f>IFERROR(VLOOKUP($BW370,'PAINEL E TARGET'!$G$1:$Q$99,8,0),0)</f>
        <v>0.1</v>
      </c>
      <c r="DG370" s="17">
        <f>VLOOKUP(DE370,'PAINEL E TARGET'!$S$10:$U$19,3,0)</f>
        <v>1.1000000000000001</v>
      </c>
      <c r="DH370" s="16">
        <f t="shared" si="212"/>
        <v>412.50000000000006</v>
      </c>
      <c r="DI370" s="17">
        <f t="shared" si="198"/>
        <v>1.127</v>
      </c>
      <c r="DJ370" s="33" t="str">
        <f>IF(DI370&gt;='PAINEL E TARGET'!$T$11,'PAINEL E TARGET'!$S$11,
IF(DI370&gt;='PAINEL E TARGET'!$T$12,'PAINEL E TARGET'!$S$12,
IF(DI370&gt;='PAINEL E TARGET'!$T$13,'PAINEL E TARGET'!$S$13,
IF(DI370&gt;='PAINEL E TARGET'!$T$14,'PAINEL E TARGET'!$S$14,
IF(DI370&gt;='PAINEL E TARGET'!$T$15,'PAINEL E TARGET'!$S$15,
IF(DI370&gt;='PAINEL E TARGET'!$T$16,'PAINEL E TARGET'!$S$16,
IF(DI370&gt;='PAINEL E TARGET'!$T$17,'PAINEL E TARGET'!$S$17,
IF(DI370&gt;='PAINEL E TARGET'!$T$18,'PAINEL E TARGET'!$S$18,'PAINEL E TARGET'!$S$19))))))))</f>
        <v>4. Fx de 110% a 114,9%</v>
      </c>
      <c r="DK370" s="17">
        <f>IFERROR(VLOOKUP($BW370,'PAINEL E TARGET'!$G$1:$Q$99,9,0),0)</f>
        <v>0.05</v>
      </c>
      <c r="DL370" s="17">
        <f>VLOOKUP(DJ370,'PAINEL E TARGET'!$S$10:$U$19,3,0)</f>
        <v>1.2</v>
      </c>
      <c r="DM370" s="16">
        <f t="shared" si="213"/>
        <v>225</v>
      </c>
      <c r="DN370" s="17">
        <f t="shared" si="199"/>
        <v>1.0549999999999999</v>
      </c>
      <c r="DO370" s="33" t="str">
        <f>IF(DN370&gt;='PAINEL E TARGET'!$T$11,'PAINEL E TARGET'!$S$11,
IF(DN370&gt;='PAINEL E TARGET'!$T$12,'PAINEL E TARGET'!$S$12,
IF(DN370&gt;='PAINEL E TARGET'!$T$13,'PAINEL E TARGET'!$S$13,
IF(DN370&gt;='PAINEL E TARGET'!$T$14,'PAINEL E TARGET'!$S$14,
IF(DN370&gt;='PAINEL E TARGET'!$T$15,'PAINEL E TARGET'!$S$15,
IF(DN370&gt;='PAINEL E TARGET'!$T$16,'PAINEL E TARGET'!$S$16,
IF(DN370&gt;='PAINEL E TARGET'!$T$17,'PAINEL E TARGET'!$S$17,
IF(DN370&gt;='PAINEL E TARGET'!$T$18,'PAINEL E TARGET'!$S$18,'PAINEL E TARGET'!$S$19))))))))</f>
        <v>3. Fx de 105% a 109,9%</v>
      </c>
      <c r="DP370" s="17">
        <f>IFERROR(VLOOKUP($BW370,'PAINEL E TARGET'!$G$1:$Q$99,10,0),0)</f>
        <v>0</v>
      </c>
      <c r="DQ370" s="17">
        <f>VLOOKUP(DO370,'PAINEL E TARGET'!$S$10:$U$19,3,0)</f>
        <v>1.1000000000000001</v>
      </c>
      <c r="DR370" s="16">
        <f t="shared" si="214"/>
        <v>0</v>
      </c>
      <c r="DS370" s="17">
        <f t="shared" si="200"/>
        <v>0.92500000000000004</v>
      </c>
      <c r="DT370" s="16">
        <f>IF(DS370&gt;=1,VLOOKUP(BO370,'PAINEL E TARGET'!$S$1:$W$8,5,0),0)</f>
        <v>0</v>
      </c>
      <c r="DU370" s="16">
        <f t="shared" si="215"/>
        <v>3712.5</v>
      </c>
    </row>
    <row r="371" spans="2:125" s="32" customFormat="1" x14ac:dyDescent="0.2">
      <c r="B371" s="44">
        <v>43541</v>
      </c>
      <c r="C371" s="65">
        <v>1177</v>
      </c>
      <c r="D371" s="66" t="s">
        <v>375</v>
      </c>
      <c r="E371" s="65">
        <v>211</v>
      </c>
      <c r="F371" s="65" t="s">
        <v>1017</v>
      </c>
      <c r="G371" s="67">
        <v>5329723.0839631781</v>
      </c>
      <c r="H371" s="67">
        <v>2938981.4152453351</v>
      </c>
      <c r="I371" s="67">
        <v>2668120.06</v>
      </c>
      <c r="J371" s="68">
        <v>0.90783835724843309</v>
      </c>
      <c r="K371" s="67">
        <v>560752.25013620604</v>
      </c>
      <c r="L371" s="67">
        <v>2166811.2455344298</v>
      </c>
      <c r="M371" s="67">
        <v>609122.11</v>
      </c>
      <c r="N371" s="67">
        <v>2000377.45</v>
      </c>
      <c r="O371" s="67">
        <v>4947997.9863051372</v>
      </c>
      <c r="P371" s="67" t="s">
        <v>1082</v>
      </c>
      <c r="Q371" s="67" t="s">
        <v>1082</v>
      </c>
      <c r="R371" s="67">
        <v>0</v>
      </c>
      <c r="S371" s="67">
        <v>0</v>
      </c>
      <c r="T371" s="68">
        <v>0.11305501063108386</v>
      </c>
      <c r="U371" s="68">
        <v>0.11654758815134655</v>
      </c>
      <c r="V371" s="68">
        <v>1.0308927264768433</v>
      </c>
      <c r="W371" s="67">
        <v>308364.71999999997</v>
      </c>
      <c r="X371" s="67">
        <v>304130.88</v>
      </c>
      <c r="Y371" s="68">
        <v>0.98627002466430025</v>
      </c>
      <c r="Z371" s="68">
        <v>0.14867216130574262</v>
      </c>
      <c r="AA371" s="68">
        <v>0.17316041241256236</v>
      </c>
      <c r="AB371" s="68">
        <v>1.1647130901424103</v>
      </c>
      <c r="AC371" s="67">
        <v>405512.76</v>
      </c>
      <c r="AD371" s="67">
        <v>451862.01999999996</v>
      </c>
      <c r="AE371" s="68">
        <v>1.1142979076663333</v>
      </c>
      <c r="AF371" s="43">
        <v>80</v>
      </c>
      <c r="AG371" s="43">
        <v>76</v>
      </c>
      <c r="AH371" s="43">
        <v>78</v>
      </c>
      <c r="AI371" s="43">
        <v>39</v>
      </c>
      <c r="AJ371" s="67">
        <v>176154.31</v>
      </c>
      <c r="AK371" s="67">
        <v>165557.07999999999</v>
      </c>
      <c r="AL371" s="68">
        <v>0.93984121081113481</v>
      </c>
      <c r="AM371" s="67">
        <v>44409.11</v>
      </c>
      <c r="AN371" s="67">
        <v>44962.68</v>
      </c>
      <c r="AO371" s="68">
        <v>1.0124652351735939</v>
      </c>
      <c r="AP371" s="67">
        <v>23175.57</v>
      </c>
      <c r="AQ371" s="67">
        <v>23347.400000000005</v>
      </c>
      <c r="AR371" s="68">
        <v>1.0074142728744107</v>
      </c>
      <c r="AS371" s="67">
        <v>64625.73000000001</v>
      </c>
      <c r="AT371" s="67">
        <v>70263.72</v>
      </c>
      <c r="AU371" s="68">
        <v>1.0872406392933587</v>
      </c>
      <c r="AV371" s="43">
        <v>4132.08</v>
      </c>
      <c r="AW371" s="43">
        <v>3804.2699999999995</v>
      </c>
      <c r="AX371" s="69">
        <v>0.92066707324156349</v>
      </c>
      <c r="AY371" s="43">
        <v>560752.25013620604</v>
      </c>
      <c r="AZ371" s="43">
        <v>609122.1100000001</v>
      </c>
      <c r="BA371" s="43">
        <v>54228.190138360485</v>
      </c>
      <c r="BB371" s="43">
        <v>56080.61</v>
      </c>
      <c r="BC371" s="43">
        <v>1017025.0881915033</v>
      </c>
      <c r="BD371" s="43">
        <v>98524.237623271809</v>
      </c>
      <c r="BE371" s="43">
        <v>563059.26</v>
      </c>
      <c r="BF371" s="43">
        <v>740447.04</v>
      </c>
      <c r="BG371" s="43">
        <v>7512.2800000000007</v>
      </c>
      <c r="BH371" s="43">
        <v>129</v>
      </c>
      <c r="BI371" s="44">
        <v>43173</v>
      </c>
      <c r="BJ371" s="44">
        <v>43541</v>
      </c>
      <c r="BK371" s="44">
        <v>43172</v>
      </c>
      <c r="BL371" s="43">
        <f t="shared" si="201"/>
        <v>2668120.06</v>
      </c>
      <c r="BM371" s="43">
        <f t="shared" si="202"/>
        <v>2609499.56</v>
      </c>
      <c r="BO371" s="16" t="str">
        <f>IFERROR(VLOOKUP($C371,'PORTE LOJA'!A:B,2,0),"PORTE 1")</f>
        <v>PORTE 6</v>
      </c>
      <c r="BP371" s="16">
        <f>VLOOKUP(BO371,'PAINEL E TARGET'!$S$1:$W$8,3,0)</f>
        <v>4500</v>
      </c>
      <c r="BQ371" s="16">
        <f t="shared" si="180"/>
        <v>1</v>
      </c>
      <c r="BR371" s="16">
        <f t="shared" si="181"/>
        <v>1</v>
      </c>
      <c r="BS371" s="16">
        <f t="shared" si="182"/>
        <v>1</v>
      </c>
      <c r="BT371" s="16">
        <f t="shared" si="183"/>
        <v>1</v>
      </c>
      <c r="BU371" s="16">
        <f t="shared" si="184"/>
        <v>1</v>
      </c>
      <c r="BV371" s="16">
        <f t="shared" si="185"/>
        <v>1</v>
      </c>
      <c r="BW371" s="17" t="str">
        <f t="shared" si="203"/>
        <v>111111</v>
      </c>
      <c r="BY371" s="17">
        <f t="shared" si="186"/>
        <v>0.90800000000000003</v>
      </c>
      <c r="BZ371" s="17">
        <f t="shared" si="187"/>
        <v>0.95699999999999996</v>
      </c>
      <c r="CA371" s="17" t="str">
        <f t="shared" si="204"/>
        <v>Sem Retira</v>
      </c>
      <c r="CB371" s="17">
        <f t="shared" si="205"/>
        <v>0.95699999999999996</v>
      </c>
      <c r="CC371" s="33" t="str">
        <f>IF(CB371&gt;='PAINEL E TARGET'!$T$11,'PAINEL E TARGET'!$S$11,
IF(CB371&gt;='PAINEL E TARGET'!$T$12,'PAINEL E TARGET'!$S$12,
IF(CB371&gt;='PAINEL E TARGET'!$T$13,'PAINEL E TARGET'!$S$13,
IF(CB371&gt;='PAINEL E TARGET'!$T$14,'PAINEL E TARGET'!$S$14,
IF(CB371&gt;='PAINEL E TARGET'!$T$15,'PAINEL E TARGET'!$S$15,
IF(CB371&gt;='PAINEL E TARGET'!$T$16,'PAINEL E TARGET'!$S$16,
IF(CB371&gt;='PAINEL E TARGET'!$T$17,'PAINEL E TARGET'!$S$17,
IF(CB371&gt;='PAINEL E TARGET'!$T$18,'PAINEL E TARGET'!$S$18,'PAINEL E TARGET'!$S$19))))))))</f>
        <v>1. Fx de 90% a 99,9%</v>
      </c>
      <c r="CD371" s="17">
        <f>IFERROR(VLOOKUP($BW371,'PAINEL E TARGET'!$G$1:$Q$99,4,0),0)</f>
        <v>0.25</v>
      </c>
      <c r="CE371" s="17">
        <f>VLOOKUP(CC371,'PAINEL E TARGET'!$S$10:$U$19,3,0)</f>
        <v>0.5</v>
      </c>
      <c r="CF371" s="16">
        <f t="shared" si="206"/>
        <v>562.5</v>
      </c>
      <c r="CG371" s="17">
        <f t="shared" si="188"/>
        <v>0.94</v>
      </c>
      <c r="CH371" s="17">
        <f t="shared" si="189"/>
        <v>1.012</v>
      </c>
      <c r="CI371" s="17">
        <f t="shared" si="190"/>
        <v>1.0069999999999999</v>
      </c>
      <c r="CJ371" s="17">
        <f t="shared" si="191"/>
        <v>1.087</v>
      </c>
      <c r="CK371" s="17">
        <f t="shared" si="192"/>
        <v>0.92100000000000004</v>
      </c>
      <c r="CL371" s="17">
        <f t="shared" si="193"/>
        <v>0.98599999999999999</v>
      </c>
      <c r="CM371" s="16">
        <f t="shared" si="194"/>
        <v>5</v>
      </c>
      <c r="CN371" s="17" t="str">
        <f t="shared" si="207"/>
        <v>ok</v>
      </c>
      <c r="CO371" s="17">
        <f t="shared" si="208"/>
        <v>0.98599999999999999</v>
      </c>
      <c r="CP371" s="33" t="str">
        <f>IF(CO371&gt;='PAINEL E TARGET'!$T$11,'PAINEL E TARGET'!$S$11,
IF(CO371&gt;='PAINEL E TARGET'!$T$12,'PAINEL E TARGET'!$S$12,
IF(CO371&gt;='PAINEL E TARGET'!$T$13,'PAINEL E TARGET'!$S$13,
IF(CO371&gt;='PAINEL E TARGET'!$T$14,'PAINEL E TARGET'!$S$14,
IF(CO371&gt;='PAINEL E TARGET'!$T$15,'PAINEL E TARGET'!$S$15,
IF(CO371&gt;='PAINEL E TARGET'!$T$16,'PAINEL E TARGET'!$S$16,
IF(CO371&gt;='PAINEL E TARGET'!$T$17,'PAINEL E TARGET'!$S$17,
IF(CO371&gt;='PAINEL E TARGET'!$T$18,'PAINEL E TARGET'!$S$18,'PAINEL E TARGET'!$S$19))))))))</f>
        <v>1. Fx de 90% a 99,9%</v>
      </c>
      <c r="CQ371" s="17">
        <f>IFERROR(VLOOKUP($BW371,'PAINEL E TARGET'!$G$1:$Q$99,5,0),0)</f>
        <v>0.25</v>
      </c>
      <c r="CR371" s="17">
        <f>VLOOKUP(CP371,'PAINEL E TARGET'!$S$10:$U$19,3,0)</f>
        <v>0.5</v>
      </c>
      <c r="CS371" s="16">
        <f t="shared" si="209"/>
        <v>562.5</v>
      </c>
      <c r="CT371" s="17">
        <f t="shared" si="195"/>
        <v>1.1140000000000001</v>
      </c>
      <c r="CU371" s="33" t="str">
        <f>IF(CT371&gt;='PAINEL E TARGET'!$T$11,'PAINEL E TARGET'!$S$11,
IF(CT371&gt;='PAINEL E TARGET'!$T$12,'PAINEL E TARGET'!$S$12,
IF(CT371&gt;='PAINEL E TARGET'!$T$13,'PAINEL E TARGET'!$S$13,
IF(CT371&gt;='PAINEL E TARGET'!$T$14,'PAINEL E TARGET'!$S$14,
IF(CT371&gt;='PAINEL E TARGET'!$T$15,'PAINEL E TARGET'!$S$15,
IF(CT371&gt;='PAINEL E TARGET'!$T$16,'PAINEL E TARGET'!$S$16,
IF(CT371&gt;='PAINEL E TARGET'!$T$17,'PAINEL E TARGET'!$S$17,
IF(CT371&gt;='PAINEL E TARGET'!$T$18,'PAINEL E TARGET'!$S$18,'PAINEL E TARGET'!$S$19))))))))</f>
        <v>4. Fx de 110% a 114,9%</v>
      </c>
      <c r="CV371" s="17">
        <f>IFERROR(VLOOKUP($BW371,'PAINEL E TARGET'!$G$1:$Q$99,6,0),0)</f>
        <v>0.2</v>
      </c>
      <c r="CW371" s="17">
        <f>VLOOKUP(CU371,'PAINEL E TARGET'!$S$10:$U$19,3,0)</f>
        <v>1.2</v>
      </c>
      <c r="CX371" s="16">
        <f t="shared" si="210"/>
        <v>1080</v>
      </c>
      <c r="CY371" s="17">
        <f t="shared" si="196"/>
        <v>1.0860000000000001</v>
      </c>
      <c r="CZ371" s="33" t="str">
        <f>IF(CY371&gt;='PAINEL E TARGET'!$T$11,'PAINEL E TARGET'!$S$11,
IF(CY371&gt;='PAINEL E TARGET'!$T$12,'PAINEL E TARGET'!$S$12,
IF(CY371&gt;='PAINEL E TARGET'!$T$13,'PAINEL E TARGET'!$S$13,
IF(CY371&gt;='PAINEL E TARGET'!$T$14,'PAINEL E TARGET'!$S$14,
IF(CY371&gt;='PAINEL E TARGET'!$T$15,'PAINEL E TARGET'!$S$15,
IF(CY371&gt;='PAINEL E TARGET'!$T$16,'PAINEL E TARGET'!$S$16,
IF(CY371&gt;='PAINEL E TARGET'!$T$17,'PAINEL E TARGET'!$S$17,
IF(CY371&gt;='PAINEL E TARGET'!$T$18,'PAINEL E TARGET'!$S$18,'PAINEL E TARGET'!$S$19))))))))</f>
        <v>3. Fx de 105% a 109,9%</v>
      </c>
      <c r="DA371" s="17">
        <f>IFERROR(VLOOKUP($BW371,'PAINEL E TARGET'!$G$1:$Q$99,7,0),0)</f>
        <v>0.15</v>
      </c>
      <c r="DB371" s="17">
        <f>VLOOKUP(CZ371,'PAINEL E TARGET'!$S$10:$U$19,3,0)</f>
        <v>1.1000000000000001</v>
      </c>
      <c r="DC371" s="16">
        <f t="shared" si="211"/>
        <v>742.5</v>
      </c>
      <c r="DD371" s="17">
        <f t="shared" si="197"/>
        <v>1.034</v>
      </c>
      <c r="DE371" s="33" t="str">
        <f>IF(DD371&gt;='PAINEL E TARGET'!$T$11,'PAINEL E TARGET'!$S$11,
IF(DD371&gt;='PAINEL E TARGET'!$T$12,'PAINEL E TARGET'!$S$12,
IF(DD371&gt;='PAINEL E TARGET'!$T$13,'PAINEL E TARGET'!$S$13,
IF(DD371&gt;='PAINEL E TARGET'!$T$14,'PAINEL E TARGET'!$S$14,
IF(DD371&gt;='PAINEL E TARGET'!$T$15,'PAINEL E TARGET'!$S$15,
IF(DD371&gt;='PAINEL E TARGET'!$T$16,'PAINEL E TARGET'!$S$16,
IF(DD371&gt;='PAINEL E TARGET'!$T$17,'PAINEL E TARGET'!$S$17,
IF(DD371&gt;='PAINEL E TARGET'!$T$18,'PAINEL E TARGET'!$S$18,'PAINEL E TARGET'!$S$19))))))))</f>
        <v>2. Fx de 100% a 104,9%</v>
      </c>
      <c r="DF371" s="17">
        <f>IFERROR(VLOOKUP($BW371,'PAINEL E TARGET'!$G$1:$Q$99,8,0),0)</f>
        <v>0.1</v>
      </c>
      <c r="DG371" s="17">
        <f>VLOOKUP(DE371,'PAINEL E TARGET'!$S$10:$U$19,3,0)</f>
        <v>1</v>
      </c>
      <c r="DH371" s="16">
        <f t="shared" si="212"/>
        <v>450</v>
      </c>
      <c r="DI371" s="17">
        <f t="shared" si="198"/>
        <v>0.5</v>
      </c>
      <c r="DJ371" s="33" t="str">
        <f>IF(DI371&gt;='PAINEL E TARGET'!$T$11,'PAINEL E TARGET'!$S$11,
IF(DI371&gt;='PAINEL E TARGET'!$T$12,'PAINEL E TARGET'!$S$12,
IF(DI371&gt;='PAINEL E TARGET'!$T$13,'PAINEL E TARGET'!$S$13,
IF(DI371&gt;='PAINEL E TARGET'!$T$14,'PAINEL E TARGET'!$S$14,
IF(DI371&gt;='PAINEL E TARGET'!$T$15,'PAINEL E TARGET'!$S$15,
IF(DI371&gt;='PAINEL E TARGET'!$T$16,'PAINEL E TARGET'!$S$16,
IF(DI371&gt;='PAINEL E TARGET'!$T$17,'PAINEL E TARGET'!$S$17,
IF(DI371&gt;='PAINEL E TARGET'!$T$18,'PAINEL E TARGET'!$S$18,'PAINEL E TARGET'!$S$19))))))))</f>
        <v>Não elegível</v>
      </c>
      <c r="DK371" s="17">
        <f>IFERROR(VLOOKUP($BW371,'PAINEL E TARGET'!$G$1:$Q$99,9,0),0)</f>
        <v>0.05</v>
      </c>
      <c r="DL371" s="17">
        <f>VLOOKUP(DJ371,'PAINEL E TARGET'!$S$10:$U$19,3,0)</f>
        <v>0</v>
      </c>
      <c r="DM371" s="16">
        <f t="shared" si="213"/>
        <v>0</v>
      </c>
      <c r="DN371" s="17">
        <f t="shared" si="199"/>
        <v>0.92100000000000004</v>
      </c>
      <c r="DO371" s="33" t="str">
        <f>IF(DN371&gt;='PAINEL E TARGET'!$T$11,'PAINEL E TARGET'!$S$11,
IF(DN371&gt;='PAINEL E TARGET'!$T$12,'PAINEL E TARGET'!$S$12,
IF(DN371&gt;='PAINEL E TARGET'!$T$13,'PAINEL E TARGET'!$S$13,
IF(DN371&gt;='PAINEL E TARGET'!$T$14,'PAINEL E TARGET'!$S$14,
IF(DN371&gt;='PAINEL E TARGET'!$T$15,'PAINEL E TARGET'!$S$15,
IF(DN371&gt;='PAINEL E TARGET'!$T$16,'PAINEL E TARGET'!$S$16,
IF(DN371&gt;='PAINEL E TARGET'!$T$17,'PAINEL E TARGET'!$S$17,
IF(DN371&gt;='PAINEL E TARGET'!$T$18,'PAINEL E TARGET'!$S$18,'PAINEL E TARGET'!$S$19))))))))</f>
        <v>1. Fx de 90% a 99,9%</v>
      </c>
      <c r="DP371" s="17">
        <f>IFERROR(VLOOKUP($BW371,'PAINEL E TARGET'!$G$1:$Q$99,10,0),0)</f>
        <v>0</v>
      </c>
      <c r="DQ371" s="17">
        <f>VLOOKUP(DO371,'PAINEL E TARGET'!$S$10:$U$19,3,0)</f>
        <v>0.5</v>
      </c>
      <c r="DR371" s="16">
        <f t="shared" si="214"/>
        <v>0</v>
      </c>
      <c r="DS371" s="17">
        <f t="shared" si="200"/>
        <v>0.95</v>
      </c>
      <c r="DT371" s="16">
        <f>IF(DS371&gt;=1,VLOOKUP(BO371,'PAINEL E TARGET'!$S$1:$W$8,5,0),0)</f>
        <v>0</v>
      </c>
      <c r="DU371" s="16">
        <f t="shared" si="215"/>
        <v>3397.5</v>
      </c>
    </row>
    <row r="372" spans="2:125" s="32" customFormat="1" x14ac:dyDescent="0.2">
      <c r="B372" s="44">
        <v>43541</v>
      </c>
      <c r="C372" s="65">
        <v>1178</v>
      </c>
      <c r="D372" s="66" t="s">
        <v>376</v>
      </c>
      <c r="E372" s="65">
        <v>215</v>
      </c>
      <c r="F372" s="65" t="s">
        <v>1017</v>
      </c>
      <c r="G372" s="67">
        <v>3643967.6947979042</v>
      </c>
      <c r="H372" s="67">
        <v>2017353.4011732233</v>
      </c>
      <c r="I372" s="67">
        <v>1551705.47</v>
      </c>
      <c r="J372" s="68">
        <v>0.76917880084747747</v>
      </c>
      <c r="K372" s="67">
        <v>414720.51229521964</v>
      </c>
      <c r="L372" s="67">
        <v>1485800.8400738498</v>
      </c>
      <c r="M372" s="67">
        <v>350593.7</v>
      </c>
      <c r="N372" s="67">
        <v>1157913.72</v>
      </c>
      <c r="O372" s="67">
        <v>3436563.0752637703</v>
      </c>
      <c r="P372" s="67" t="s">
        <v>1082</v>
      </c>
      <c r="Q372" s="67" t="s">
        <v>1082</v>
      </c>
      <c r="R372" s="67">
        <v>0</v>
      </c>
      <c r="S372" s="67">
        <v>0</v>
      </c>
      <c r="T372" s="68">
        <v>0.10945859657966224</v>
      </c>
      <c r="U372" s="68">
        <v>0.12835413166214327</v>
      </c>
      <c r="V372" s="68">
        <v>1.1726272368998369</v>
      </c>
      <c r="W372" s="67">
        <v>208028.40000000002</v>
      </c>
      <c r="X372" s="67">
        <v>193623.16</v>
      </c>
      <c r="Y372" s="68">
        <v>0.93075349327303381</v>
      </c>
      <c r="Z372" s="68">
        <v>0.20839478572882039</v>
      </c>
      <c r="AA372" s="68">
        <v>0.22113811014598792</v>
      </c>
      <c r="AB372" s="68">
        <v>1.0611499197189613</v>
      </c>
      <c r="AC372" s="67">
        <v>396058.74000000005</v>
      </c>
      <c r="AD372" s="67">
        <v>333588.47999999998</v>
      </c>
      <c r="AE372" s="68">
        <v>0.84227021476662767</v>
      </c>
      <c r="AF372" s="43">
        <v>80</v>
      </c>
      <c r="AG372" s="43">
        <v>82</v>
      </c>
      <c r="AH372" s="43">
        <v>50</v>
      </c>
      <c r="AI372" s="43">
        <v>48</v>
      </c>
      <c r="AJ372" s="67">
        <v>107757.68000000001</v>
      </c>
      <c r="AK372" s="67">
        <v>99410.760000000009</v>
      </c>
      <c r="AL372" s="68">
        <v>0.92253990620436521</v>
      </c>
      <c r="AM372" s="67">
        <v>34084.68</v>
      </c>
      <c r="AN372" s="67">
        <v>32641.090000000004</v>
      </c>
      <c r="AO372" s="68">
        <v>0.95764695458487514</v>
      </c>
      <c r="AP372" s="67">
        <v>23905.530000000006</v>
      </c>
      <c r="AQ372" s="67">
        <v>25319.199999999997</v>
      </c>
      <c r="AR372" s="68">
        <v>1.0591356895245574</v>
      </c>
      <c r="AS372" s="67">
        <v>42280.509999999995</v>
      </c>
      <c r="AT372" s="67">
        <v>36252.11</v>
      </c>
      <c r="AU372" s="68">
        <v>0.85741893841867101</v>
      </c>
      <c r="AV372" s="43">
        <v>4657.16</v>
      </c>
      <c r="AW372" s="43">
        <v>3843.15</v>
      </c>
      <c r="AX372" s="69">
        <v>0.82521322007403664</v>
      </c>
      <c r="AY372" s="43">
        <v>414720.51229521964</v>
      </c>
      <c r="AZ372" s="43">
        <v>350593.7</v>
      </c>
      <c r="BA372" s="43">
        <v>54738.788206199577</v>
      </c>
      <c r="BB372" s="43">
        <v>58222.58</v>
      </c>
      <c r="BC372" s="43">
        <v>749586.80006850744</v>
      </c>
      <c r="BD372" s="43">
        <v>99080.06039220118</v>
      </c>
      <c r="BE372" s="43">
        <v>378253.65</v>
      </c>
      <c r="BF372" s="43">
        <v>720145.3600000001</v>
      </c>
      <c r="BG372" s="43">
        <v>8436.19</v>
      </c>
      <c r="BH372" s="43">
        <v>81</v>
      </c>
      <c r="BI372" s="44">
        <v>43173</v>
      </c>
      <c r="BJ372" s="44">
        <v>43541</v>
      </c>
      <c r="BK372" s="44">
        <v>43172</v>
      </c>
      <c r="BL372" s="43">
        <f t="shared" si="201"/>
        <v>1551705.47</v>
      </c>
      <c r="BM372" s="43">
        <f t="shared" si="202"/>
        <v>1508507.42</v>
      </c>
      <c r="BO372" s="16" t="str">
        <f>IFERROR(VLOOKUP($C372,'PORTE LOJA'!A:B,2,0),"PORTE 1")</f>
        <v>PORTE 5</v>
      </c>
      <c r="BP372" s="16">
        <f>VLOOKUP(BO372,'PAINEL E TARGET'!$S$1:$W$8,3,0)</f>
        <v>3750</v>
      </c>
      <c r="BQ372" s="16">
        <f t="shared" si="180"/>
        <v>1</v>
      </c>
      <c r="BR372" s="16">
        <f t="shared" si="181"/>
        <v>1</v>
      </c>
      <c r="BS372" s="16">
        <f t="shared" si="182"/>
        <v>1</v>
      </c>
      <c r="BT372" s="16">
        <f t="shared" si="183"/>
        <v>1</v>
      </c>
      <c r="BU372" s="16">
        <f t="shared" si="184"/>
        <v>1</v>
      </c>
      <c r="BV372" s="16">
        <f t="shared" si="185"/>
        <v>1</v>
      </c>
      <c r="BW372" s="17" t="str">
        <f t="shared" si="203"/>
        <v>111111</v>
      </c>
      <c r="BY372" s="17">
        <f t="shared" si="186"/>
        <v>0.76900000000000002</v>
      </c>
      <c r="BZ372" s="17">
        <f t="shared" si="187"/>
        <v>0.79400000000000004</v>
      </c>
      <c r="CA372" s="17" t="str">
        <f t="shared" si="204"/>
        <v>Sem Retira</v>
      </c>
      <c r="CB372" s="17">
        <f t="shared" si="205"/>
        <v>0.79400000000000004</v>
      </c>
      <c r="CC372" s="33" t="str">
        <f>IF(CB372&gt;='PAINEL E TARGET'!$T$11,'PAINEL E TARGET'!$S$11,
IF(CB372&gt;='PAINEL E TARGET'!$T$12,'PAINEL E TARGET'!$S$12,
IF(CB372&gt;='PAINEL E TARGET'!$T$13,'PAINEL E TARGET'!$S$13,
IF(CB372&gt;='PAINEL E TARGET'!$T$14,'PAINEL E TARGET'!$S$14,
IF(CB372&gt;='PAINEL E TARGET'!$T$15,'PAINEL E TARGET'!$S$15,
IF(CB372&gt;='PAINEL E TARGET'!$T$16,'PAINEL E TARGET'!$S$16,
IF(CB372&gt;='PAINEL E TARGET'!$T$17,'PAINEL E TARGET'!$S$17,
IF(CB372&gt;='PAINEL E TARGET'!$T$18,'PAINEL E TARGET'!$S$18,'PAINEL E TARGET'!$S$19))))))))</f>
        <v>Não elegível</v>
      </c>
      <c r="CD372" s="17">
        <f>IFERROR(VLOOKUP($BW372,'PAINEL E TARGET'!$G$1:$Q$99,4,0),0)</f>
        <v>0.25</v>
      </c>
      <c r="CE372" s="17">
        <f>VLOOKUP(CC372,'PAINEL E TARGET'!$S$10:$U$19,3,0)</f>
        <v>0</v>
      </c>
      <c r="CF372" s="16">
        <f t="shared" si="206"/>
        <v>0</v>
      </c>
      <c r="CG372" s="17">
        <f t="shared" si="188"/>
        <v>0.92300000000000004</v>
      </c>
      <c r="CH372" s="17">
        <f t="shared" si="189"/>
        <v>0.95799999999999996</v>
      </c>
      <c r="CI372" s="17">
        <f t="shared" si="190"/>
        <v>1.0589999999999999</v>
      </c>
      <c r="CJ372" s="17">
        <f t="shared" si="191"/>
        <v>0.85699999999999998</v>
      </c>
      <c r="CK372" s="17">
        <f t="shared" si="192"/>
        <v>0.82499999999999996</v>
      </c>
      <c r="CL372" s="17">
        <f t="shared" si="193"/>
        <v>0.93100000000000005</v>
      </c>
      <c r="CM372" s="16">
        <f t="shared" si="194"/>
        <v>5</v>
      </c>
      <c r="CN372" s="17" t="str">
        <f t="shared" si="207"/>
        <v>ok</v>
      </c>
      <c r="CO372" s="17">
        <f t="shared" si="208"/>
        <v>0.93100000000000005</v>
      </c>
      <c r="CP372" s="33" t="str">
        <f>IF(CO372&gt;='PAINEL E TARGET'!$T$11,'PAINEL E TARGET'!$S$11,
IF(CO372&gt;='PAINEL E TARGET'!$T$12,'PAINEL E TARGET'!$S$12,
IF(CO372&gt;='PAINEL E TARGET'!$T$13,'PAINEL E TARGET'!$S$13,
IF(CO372&gt;='PAINEL E TARGET'!$T$14,'PAINEL E TARGET'!$S$14,
IF(CO372&gt;='PAINEL E TARGET'!$T$15,'PAINEL E TARGET'!$S$15,
IF(CO372&gt;='PAINEL E TARGET'!$T$16,'PAINEL E TARGET'!$S$16,
IF(CO372&gt;='PAINEL E TARGET'!$T$17,'PAINEL E TARGET'!$S$17,
IF(CO372&gt;='PAINEL E TARGET'!$T$18,'PAINEL E TARGET'!$S$18,'PAINEL E TARGET'!$S$19))))))))</f>
        <v>1. Fx de 90% a 99,9%</v>
      </c>
      <c r="CQ372" s="17">
        <f>IFERROR(VLOOKUP($BW372,'PAINEL E TARGET'!$G$1:$Q$99,5,0),0)</f>
        <v>0.25</v>
      </c>
      <c r="CR372" s="17">
        <f>VLOOKUP(CP372,'PAINEL E TARGET'!$S$10:$U$19,3,0)</f>
        <v>0.5</v>
      </c>
      <c r="CS372" s="16">
        <f t="shared" si="209"/>
        <v>468.75</v>
      </c>
      <c r="CT372" s="17">
        <f t="shared" si="195"/>
        <v>0.84199999999999997</v>
      </c>
      <c r="CU372" s="33" t="str">
        <f>IF(CT372&gt;='PAINEL E TARGET'!$T$11,'PAINEL E TARGET'!$S$11,
IF(CT372&gt;='PAINEL E TARGET'!$T$12,'PAINEL E TARGET'!$S$12,
IF(CT372&gt;='PAINEL E TARGET'!$T$13,'PAINEL E TARGET'!$S$13,
IF(CT372&gt;='PAINEL E TARGET'!$T$14,'PAINEL E TARGET'!$S$14,
IF(CT372&gt;='PAINEL E TARGET'!$T$15,'PAINEL E TARGET'!$S$15,
IF(CT372&gt;='PAINEL E TARGET'!$T$16,'PAINEL E TARGET'!$S$16,
IF(CT372&gt;='PAINEL E TARGET'!$T$17,'PAINEL E TARGET'!$S$17,
IF(CT372&gt;='PAINEL E TARGET'!$T$18,'PAINEL E TARGET'!$S$18,'PAINEL E TARGET'!$S$19))))))))</f>
        <v>Não elegível</v>
      </c>
      <c r="CV372" s="17">
        <f>IFERROR(VLOOKUP($BW372,'PAINEL E TARGET'!$G$1:$Q$99,6,0),0)</f>
        <v>0.2</v>
      </c>
      <c r="CW372" s="17">
        <f>VLOOKUP(CU372,'PAINEL E TARGET'!$S$10:$U$19,3,0)</f>
        <v>0</v>
      </c>
      <c r="CX372" s="16">
        <f t="shared" si="210"/>
        <v>0</v>
      </c>
      <c r="CY372" s="17">
        <f t="shared" si="196"/>
        <v>0.84499999999999997</v>
      </c>
      <c r="CZ372" s="33" t="str">
        <f>IF(CY372&gt;='PAINEL E TARGET'!$T$11,'PAINEL E TARGET'!$S$11,
IF(CY372&gt;='PAINEL E TARGET'!$T$12,'PAINEL E TARGET'!$S$12,
IF(CY372&gt;='PAINEL E TARGET'!$T$13,'PAINEL E TARGET'!$S$13,
IF(CY372&gt;='PAINEL E TARGET'!$T$14,'PAINEL E TARGET'!$S$14,
IF(CY372&gt;='PAINEL E TARGET'!$T$15,'PAINEL E TARGET'!$S$15,
IF(CY372&gt;='PAINEL E TARGET'!$T$16,'PAINEL E TARGET'!$S$16,
IF(CY372&gt;='PAINEL E TARGET'!$T$17,'PAINEL E TARGET'!$S$17,
IF(CY372&gt;='PAINEL E TARGET'!$T$18,'PAINEL E TARGET'!$S$18,'PAINEL E TARGET'!$S$19))))))))</f>
        <v>Não elegível</v>
      </c>
      <c r="DA372" s="17">
        <f>IFERROR(VLOOKUP($BW372,'PAINEL E TARGET'!$G$1:$Q$99,7,0),0)</f>
        <v>0.15</v>
      </c>
      <c r="DB372" s="17">
        <f>VLOOKUP(CZ372,'PAINEL E TARGET'!$S$10:$U$19,3,0)</f>
        <v>0</v>
      </c>
      <c r="DC372" s="16">
        <f t="shared" si="211"/>
        <v>0</v>
      </c>
      <c r="DD372" s="17">
        <f t="shared" si="197"/>
        <v>1.0640000000000001</v>
      </c>
      <c r="DE372" s="33" t="str">
        <f>IF(DD372&gt;='PAINEL E TARGET'!$T$11,'PAINEL E TARGET'!$S$11,
IF(DD372&gt;='PAINEL E TARGET'!$T$12,'PAINEL E TARGET'!$S$12,
IF(DD372&gt;='PAINEL E TARGET'!$T$13,'PAINEL E TARGET'!$S$13,
IF(DD372&gt;='PAINEL E TARGET'!$T$14,'PAINEL E TARGET'!$S$14,
IF(DD372&gt;='PAINEL E TARGET'!$T$15,'PAINEL E TARGET'!$S$15,
IF(DD372&gt;='PAINEL E TARGET'!$T$16,'PAINEL E TARGET'!$S$16,
IF(DD372&gt;='PAINEL E TARGET'!$T$17,'PAINEL E TARGET'!$S$17,
IF(DD372&gt;='PAINEL E TARGET'!$T$18,'PAINEL E TARGET'!$S$18,'PAINEL E TARGET'!$S$19))))))))</f>
        <v>3. Fx de 105% a 109,9%</v>
      </c>
      <c r="DF372" s="17">
        <f>IFERROR(VLOOKUP($BW372,'PAINEL E TARGET'!$G$1:$Q$99,8,0),0)</f>
        <v>0.1</v>
      </c>
      <c r="DG372" s="17">
        <f>VLOOKUP(DE372,'PAINEL E TARGET'!$S$10:$U$19,3,0)</f>
        <v>1.1000000000000001</v>
      </c>
      <c r="DH372" s="16">
        <f t="shared" si="212"/>
        <v>412.50000000000006</v>
      </c>
      <c r="DI372" s="17">
        <f t="shared" si="198"/>
        <v>0.96</v>
      </c>
      <c r="DJ372" s="33" t="str">
        <f>IF(DI372&gt;='PAINEL E TARGET'!$T$11,'PAINEL E TARGET'!$S$11,
IF(DI372&gt;='PAINEL E TARGET'!$T$12,'PAINEL E TARGET'!$S$12,
IF(DI372&gt;='PAINEL E TARGET'!$T$13,'PAINEL E TARGET'!$S$13,
IF(DI372&gt;='PAINEL E TARGET'!$T$14,'PAINEL E TARGET'!$S$14,
IF(DI372&gt;='PAINEL E TARGET'!$T$15,'PAINEL E TARGET'!$S$15,
IF(DI372&gt;='PAINEL E TARGET'!$T$16,'PAINEL E TARGET'!$S$16,
IF(DI372&gt;='PAINEL E TARGET'!$T$17,'PAINEL E TARGET'!$S$17,
IF(DI372&gt;='PAINEL E TARGET'!$T$18,'PAINEL E TARGET'!$S$18,'PAINEL E TARGET'!$S$19))))))))</f>
        <v>1. Fx de 90% a 99,9%</v>
      </c>
      <c r="DK372" s="17">
        <f>IFERROR(VLOOKUP($BW372,'PAINEL E TARGET'!$G$1:$Q$99,9,0),0)</f>
        <v>0.05</v>
      </c>
      <c r="DL372" s="17">
        <f>VLOOKUP(DJ372,'PAINEL E TARGET'!$S$10:$U$19,3,0)</f>
        <v>0.5</v>
      </c>
      <c r="DM372" s="16">
        <f t="shared" si="213"/>
        <v>93.75</v>
      </c>
      <c r="DN372" s="17">
        <f t="shared" si="199"/>
        <v>0.82499999999999996</v>
      </c>
      <c r="DO372" s="33" t="str">
        <f>IF(DN372&gt;='PAINEL E TARGET'!$T$11,'PAINEL E TARGET'!$S$11,
IF(DN372&gt;='PAINEL E TARGET'!$T$12,'PAINEL E TARGET'!$S$12,
IF(DN372&gt;='PAINEL E TARGET'!$T$13,'PAINEL E TARGET'!$S$13,
IF(DN372&gt;='PAINEL E TARGET'!$T$14,'PAINEL E TARGET'!$S$14,
IF(DN372&gt;='PAINEL E TARGET'!$T$15,'PAINEL E TARGET'!$S$15,
IF(DN372&gt;='PAINEL E TARGET'!$T$16,'PAINEL E TARGET'!$S$16,
IF(DN372&gt;='PAINEL E TARGET'!$T$17,'PAINEL E TARGET'!$S$17,
IF(DN372&gt;='PAINEL E TARGET'!$T$18,'PAINEL E TARGET'!$S$18,'PAINEL E TARGET'!$S$19))))))))</f>
        <v>Não elegível</v>
      </c>
      <c r="DP372" s="17">
        <f>IFERROR(VLOOKUP($BW372,'PAINEL E TARGET'!$G$1:$Q$99,10,0),0)</f>
        <v>0</v>
      </c>
      <c r="DQ372" s="17">
        <f>VLOOKUP(DO372,'PAINEL E TARGET'!$S$10:$U$19,3,0)</f>
        <v>0</v>
      </c>
      <c r="DR372" s="16">
        <f t="shared" si="214"/>
        <v>0</v>
      </c>
      <c r="DS372" s="17">
        <f t="shared" si="200"/>
        <v>1.0249999999999999</v>
      </c>
      <c r="DT372" s="16">
        <f>IF(DS372&gt;=1,VLOOKUP(BO372,'PAINEL E TARGET'!$S$1:$W$8,5,0),0)</f>
        <v>375</v>
      </c>
      <c r="DU372" s="16">
        <f t="shared" si="215"/>
        <v>1350</v>
      </c>
    </row>
    <row r="373" spans="2:125" s="32" customFormat="1" x14ac:dyDescent="0.2">
      <c r="B373" s="44">
        <v>43541</v>
      </c>
      <c r="C373" s="65">
        <v>1180</v>
      </c>
      <c r="D373" s="66" t="s">
        <v>377</v>
      </c>
      <c r="E373" s="65">
        <v>215</v>
      </c>
      <c r="F373" s="65" t="s">
        <v>1017</v>
      </c>
      <c r="G373" s="67">
        <v>5344126.7002410451</v>
      </c>
      <c r="H373" s="67">
        <v>3096906.6414545374</v>
      </c>
      <c r="I373" s="67">
        <v>2148341.19</v>
      </c>
      <c r="J373" s="68">
        <v>0.69370550640524942</v>
      </c>
      <c r="K373" s="67">
        <v>473841.96005600964</v>
      </c>
      <c r="L373" s="67">
        <v>2371018.6752055297</v>
      </c>
      <c r="M373" s="67">
        <v>323438.5</v>
      </c>
      <c r="N373" s="67">
        <v>1721152.7400000002</v>
      </c>
      <c r="O373" s="67">
        <v>4915248.616799809</v>
      </c>
      <c r="P373" s="67">
        <v>9224.2320746532587</v>
      </c>
      <c r="Q373" s="67">
        <v>0</v>
      </c>
      <c r="R373" s="67">
        <v>0</v>
      </c>
      <c r="S373" s="67">
        <v>0</v>
      </c>
      <c r="T373" s="68">
        <v>9.0125415837087067E-2</v>
      </c>
      <c r="U373" s="68">
        <v>8.3390272179782982E-2</v>
      </c>
      <c r="V373" s="68">
        <v>0.92526920852738481</v>
      </c>
      <c r="W373" s="67">
        <v>255562.91000000003</v>
      </c>
      <c r="X373" s="67">
        <v>170499.02</v>
      </c>
      <c r="Y373" s="68">
        <v>0.66715087881883939</v>
      </c>
      <c r="Z373" s="68">
        <v>0.10415166434778979</v>
      </c>
      <c r="AA373" s="68">
        <v>0.11266784063889464</v>
      </c>
      <c r="AB373" s="68">
        <v>1.0817670686727299</v>
      </c>
      <c r="AC373" s="67">
        <v>296296.96999999997</v>
      </c>
      <c r="AD373" s="67">
        <v>230359.67999999996</v>
      </c>
      <c r="AE373" s="68">
        <v>0.77746215224543125</v>
      </c>
      <c r="AF373" s="43">
        <v>80</v>
      </c>
      <c r="AG373" s="43">
        <v>82</v>
      </c>
      <c r="AH373" s="43">
        <v>63</v>
      </c>
      <c r="AI373" s="43">
        <v>36</v>
      </c>
      <c r="AJ373" s="67">
        <v>128945.37</v>
      </c>
      <c r="AK373" s="67">
        <v>90223</v>
      </c>
      <c r="AL373" s="68">
        <v>0.69969941534155122</v>
      </c>
      <c r="AM373" s="67">
        <v>34239.930000000008</v>
      </c>
      <c r="AN373" s="67">
        <v>20971.56</v>
      </c>
      <c r="AO373" s="68">
        <v>0.61248840169941932</v>
      </c>
      <c r="AP373" s="67">
        <v>13462.62</v>
      </c>
      <c r="AQ373" s="67">
        <v>7465.7299999999977</v>
      </c>
      <c r="AR373" s="68">
        <v>0.55455253137947869</v>
      </c>
      <c r="AS373" s="67">
        <v>78914.989999999991</v>
      </c>
      <c r="AT373" s="67">
        <v>51838.73</v>
      </c>
      <c r="AU373" s="68">
        <v>0.65689332280216994</v>
      </c>
      <c r="AV373" s="43">
        <v>4771.8099999999995</v>
      </c>
      <c r="AW373" s="43">
        <v>3494.3599999999997</v>
      </c>
      <c r="AX373" s="69">
        <v>0.73229235866474152</v>
      </c>
      <c r="AY373" s="43">
        <v>473841.96005600964</v>
      </c>
      <c r="AZ373" s="43">
        <v>323438.5</v>
      </c>
      <c r="BA373" s="43">
        <v>76985.575969359328</v>
      </c>
      <c r="BB373" s="43">
        <v>60865.850000000006</v>
      </c>
      <c r="BC373" s="43">
        <v>818176.2618374126</v>
      </c>
      <c r="BD373" s="43">
        <v>133157.62763787428</v>
      </c>
      <c r="BE373" s="43">
        <v>444569.3899999999</v>
      </c>
      <c r="BF373" s="43">
        <v>515440.41</v>
      </c>
      <c r="BG373" s="43">
        <v>8267.7199999999993</v>
      </c>
      <c r="BH373" s="43">
        <v>94</v>
      </c>
      <c r="BI373" s="44">
        <v>43173</v>
      </c>
      <c r="BJ373" s="44">
        <v>43541</v>
      </c>
      <c r="BK373" s="44">
        <v>43172</v>
      </c>
      <c r="BL373" s="43">
        <f t="shared" si="201"/>
        <v>2148341.19</v>
      </c>
      <c r="BM373" s="43">
        <f t="shared" si="202"/>
        <v>2044591.2400000002</v>
      </c>
      <c r="BO373" s="16" t="str">
        <f>IFERROR(VLOOKUP($C373,'PORTE LOJA'!A:B,2,0),"PORTE 1")</f>
        <v>PORTE 5</v>
      </c>
      <c r="BP373" s="16">
        <f>VLOOKUP(BO373,'PAINEL E TARGET'!$S$1:$W$8,3,0)</f>
        <v>3750</v>
      </c>
      <c r="BQ373" s="16">
        <f t="shared" si="180"/>
        <v>1</v>
      </c>
      <c r="BR373" s="16">
        <f t="shared" si="181"/>
        <v>1</v>
      </c>
      <c r="BS373" s="16">
        <f t="shared" si="182"/>
        <v>1</v>
      </c>
      <c r="BT373" s="16">
        <f t="shared" si="183"/>
        <v>1</v>
      </c>
      <c r="BU373" s="16">
        <f t="shared" si="184"/>
        <v>1</v>
      </c>
      <c r="BV373" s="16">
        <f t="shared" si="185"/>
        <v>1</v>
      </c>
      <c r="BW373" s="17" t="str">
        <f t="shared" si="203"/>
        <v>111111</v>
      </c>
      <c r="BY373" s="17">
        <f t="shared" si="186"/>
        <v>0.69399999999999995</v>
      </c>
      <c r="BZ373" s="17">
        <f t="shared" si="187"/>
        <v>0.71899999999999997</v>
      </c>
      <c r="CA373" s="17" t="str">
        <f t="shared" si="204"/>
        <v>Sem Retira</v>
      </c>
      <c r="CB373" s="17">
        <f t="shared" si="205"/>
        <v>0.71899999999999997</v>
      </c>
      <c r="CC373" s="33" t="str">
        <f>IF(CB373&gt;='PAINEL E TARGET'!$T$11,'PAINEL E TARGET'!$S$11,
IF(CB373&gt;='PAINEL E TARGET'!$T$12,'PAINEL E TARGET'!$S$12,
IF(CB373&gt;='PAINEL E TARGET'!$T$13,'PAINEL E TARGET'!$S$13,
IF(CB373&gt;='PAINEL E TARGET'!$T$14,'PAINEL E TARGET'!$S$14,
IF(CB373&gt;='PAINEL E TARGET'!$T$15,'PAINEL E TARGET'!$S$15,
IF(CB373&gt;='PAINEL E TARGET'!$T$16,'PAINEL E TARGET'!$S$16,
IF(CB373&gt;='PAINEL E TARGET'!$T$17,'PAINEL E TARGET'!$S$17,
IF(CB373&gt;='PAINEL E TARGET'!$T$18,'PAINEL E TARGET'!$S$18,'PAINEL E TARGET'!$S$19))))))))</f>
        <v>Não elegível</v>
      </c>
      <c r="CD373" s="17">
        <f>IFERROR(VLOOKUP($BW373,'PAINEL E TARGET'!$G$1:$Q$99,4,0),0)</f>
        <v>0.25</v>
      </c>
      <c r="CE373" s="17">
        <f>VLOOKUP(CC373,'PAINEL E TARGET'!$S$10:$U$19,3,0)</f>
        <v>0</v>
      </c>
      <c r="CF373" s="16">
        <f t="shared" si="206"/>
        <v>0</v>
      </c>
      <c r="CG373" s="17">
        <f t="shared" si="188"/>
        <v>0.7</v>
      </c>
      <c r="CH373" s="17">
        <f t="shared" si="189"/>
        <v>0.61199999999999999</v>
      </c>
      <c r="CI373" s="17">
        <f t="shared" si="190"/>
        <v>0.55500000000000005</v>
      </c>
      <c r="CJ373" s="17">
        <f t="shared" si="191"/>
        <v>0.65700000000000003</v>
      </c>
      <c r="CK373" s="17">
        <f t="shared" si="192"/>
        <v>0.73199999999999998</v>
      </c>
      <c r="CL373" s="17">
        <f t="shared" si="193"/>
        <v>0.66700000000000004</v>
      </c>
      <c r="CM373" s="16">
        <f t="shared" si="194"/>
        <v>2</v>
      </c>
      <c r="CN373" s="17" t="str">
        <f t="shared" si="207"/>
        <v>não ok</v>
      </c>
      <c r="CO373" s="17">
        <f t="shared" si="208"/>
        <v>0</v>
      </c>
      <c r="CP373" s="33" t="str">
        <f>IF(CO373&gt;='PAINEL E TARGET'!$T$11,'PAINEL E TARGET'!$S$11,
IF(CO373&gt;='PAINEL E TARGET'!$T$12,'PAINEL E TARGET'!$S$12,
IF(CO373&gt;='PAINEL E TARGET'!$T$13,'PAINEL E TARGET'!$S$13,
IF(CO373&gt;='PAINEL E TARGET'!$T$14,'PAINEL E TARGET'!$S$14,
IF(CO373&gt;='PAINEL E TARGET'!$T$15,'PAINEL E TARGET'!$S$15,
IF(CO373&gt;='PAINEL E TARGET'!$T$16,'PAINEL E TARGET'!$S$16,
IF(CO373&gt;='PAINEL E TARGET'!$T$17,'PAINEL E TARGET'!$S$17,
IF(CO373&gt;='PAINEL E TARGET'!$T$18,'PAINEL E TARGET'!$S$18,'PAINEL E TARGET'!$S$19))))))))</f>
        <v>Não elegível</v>
      </c>
      <c r="CQ373" s="17">
        <f>IFERROR(VLOOKUP($BW373,'PAINEL E TARGET'!$G$1:$Q$99,5,0),0)</f>
        <v>0.25</v>
      </c>
      <c r="CR373" s="17">
        <f>VLOOKUP(CP373,'PAINEL E TARGET'!$S$10:$U$19,3,0)</f>
        <v>0</v>
      </c>
      <c r="CS373" s="16">
        <f t="shared" si="209"/>
        <v>0</v>
      </c>
      <c r="CT373" s="17">
        <f t="shared" si="195"/>
        <v>0.77700000000000002</v>
      </c>
      <c r="CU373" s="33" t="str">
        <f>IF(CT373&gt;='PAINEL E TARGET'!$T$11,'PAINEL E TARGET'!$S$11,
IF(CT373&gt;='PAINEL E TARGET'!$T$12,'PAINEL E TARGET'!$S$12,
IF(CT373&gt;='PAINEL E TARGET'!$T$13,'PAINEL E TARGET'!$S$13,
IF(CT373&gt;='PAINEL E TARGET'!$T$14,'PAINEL E TARGET'!$S$14,
IF(CT373&gt;='PAINEL E TARGET'!$T$15,'PAINEL E TARGET'!$S$15,
IF(CT373&gt;='PAINEL E TARGET'!$T$16,'PAINEL E TARGET'!$S$16,
IF(CT373&gt;='PAINEL E TARGET'!$T$17,'PAINEL E TARGET'!$S$17,
IF(CT373&gt;='PAINEL E TARGET'!$T$18,'PAINEL E TARGET'!$S$18,'PAINEL E TARGET'!$S$19))))))))</f>
        <v>Não elegível</v>
      </c>
      <c r="CV373" s="17">
        <f>IFERROR(VLOOKUP($BW373,'PAINEL E TARGET'!$G$1:$Q$99,6,0),0)</f>
        <v>0.2</v>
      </c>
      <c r="CW373" s="17">
        <f>VLOOKUP(CU373,'PAINEL E TARGET'!$S$10:$U$19,3,0)</f>
        <v>0</v>
      </c>
      <c r="CX373" s="16">
        <f t="shared" si="210"/>
        <v>0</v>
      </c>
      <c r="CY373" s="17">
        <f t="shared" si="196"/>
        <v>0.68300000000000005</v>
      </c>
      <c r="CZ373" s="33" t="str">
        <f>IF(CY373&gt;='PAINEL E TARGET'!$T$11,'PAINEL E TARGET'!$S$11,
IF(CY373&gt;='PAINEL E TARGET'!$T$12,'PAINEL E TARGET'!$S$12,
IF(CY373&gt;='PAINEL E TARGET'!$T$13,'PAINEL E TARGET'!$S$13,
IF(CY373&gt;='PAINEL E TARGET'!$T$14,'PAINEL E TARGET'!$S$14,
IF(CY373&gt;='PAINEL E TARGET'!$T$15,'PAINEL E TARGET'!$S$15,
IF(CY373&gt;='PAINEL E TARGET'!$T$16,'PAINEL E TARGET'!$S$16,
IF(CY373&gt;='PAINEL E TARGET'!$T$17,'PAINEL E TARGET'!$S$17,
IF(CY373&gt;='PAINEL E TARGET'!$T$18,'PAINEL E TARGET'!$S$18,'PAINEL E TARGET'!$S$19))))))))</f>
        <v>Não elegível</v>
      </c>
      <c r="DA373" s="17">
        <f>IFERROR(VLOOKUP($BW373,'PAINEL E TARGET'!$G$1:$Q$99,7,0),0)</f>
        <v>0.15</v>
      </c>
      <c r="DB373" s="17">
        <f>VLOOKUP(CZ373,'PAINEL E TARGET'!$S$10:$U$19,3,0)</f>
        <v>0</v>
      </c>
      <c r="DC373" s="16">
        <f t="shared" si="211"/>
        <v>0</v>
      </c>
      <c r="DD373" s="17">
        <f t="shared" si="197"/>
        <v>0.79100000000000004</v>
      </c>
      <c r="DE373" s="33" t="str">
        <f>IF(DD373&gt;='PAINEL E TARGET'!$T$11,'PAINEL E TARGET'!$S$11,
IF(DD373&gt;='PAINEL E TARGET'!$T$12,'PAINEL E TARGET'!$S$12,
IF(DD373&gt;='PAINEL E TARGET'!$T$13,'PAINEL E TARGET'!$S$13,
IF(DD373&gt;='PAINEL E TARGET'!$T$14,'PAINEL E TARGET'!$S$14,
IF(DD373&gt;='PAINEL E TARGET'!$T$15,'PAINEL E TARGET'!$S$15,
IF(DD373&gt;='PAINEL E TARGET'!$T$16,'PAINEL E TARGET'!$S$16,
IF(DD373&gt;='PAINEL E TARGET'!$T$17,'PAINEL E TARGET'!$S$17,
IF(DD373&gt;='PAINEL E TARGET'!$T$18,'PAINEL E TARGET'!$S$18,'PAINEL E TARGET'!$S$19))))))))</f>
        <v>Não elegível</v>
      </c>
      <c r="DF373" s="17">
        <f>IFERROR(VLOOKUP($BW373,'PAINEL E TARGET'!$G$1:$Q$99,8,0),0)</f>
        <v>0.1</v>
      </c>
      <c r="DG373" s="17">
        <f>VLOOKUP(DE373,'PAINEL E TARGET'!$S$10:$U$19,3,0)</f>
        <v>0</v>
      </c>
      <c r="DH373" s="16">
        <f t="shared" si="212"/>
        <v>0</v>
      </c>
      <c r="DI373" s="17">
        <f t="shared" si="198"/>
        <v>0.57099999999999995</v>
      </c>
      <c r="DJ373" s="33" t="str">
        <f>IF(DI373&gt;='PAINEL E TARGET'!$T$11,'PAINEL E TARGET'!$S$11,
IF(DI373&gt;='PAINEL E TARGET'!$T$12,'PAINEL E TARGET'!$S$12,
IF(DI373&gt;='PAINEL E TARGET'!$T$13,'PAINEL E TARGET'!$S$13,
IF(DI373&gt;='PAINEL E TARGET'!$T$14,'PAINEL E TARGET'!$S$14,
IF(DI373&gt;='PAINEL E TARGET'!$T$15,'PAINEL E TARGET'!$S$15,
IF(DI373&gt;='PAINEL E TARGET'!$T$16,'PAINEL E TARGET'!$S$16,
IF(DI373&gt;='PAINEL E TARGET'!$T$17,'PAINEL E TARGET'!$S$17,
IF(DI373&gt;='PAINEL E TARGET'!$T$18,'PAINEL E TARGET'!$S$18,'PAINEL E TARGET'!$S$19))))))))</f>
        <v>Não elegível</v>
      </c>
      <c r="DK373" s="17">
        <f>IFERROR(VLOOKUP($BW373,'PAINEL E TARGET'!$G$1:$Q$99,9,0),0)</f>
        <v>0.05</v>
      </c>
      <c r="DL373" s="17">
        <f>VLOOKUP(DJ373,'PAINEL E TARGET'!$S$10:$U$19,3,0)</f>
        <v>0</v>
      </c>
      <c r="DM373" s="16">
        <f t="shared" si="213"/>
        <v>0</v>
      </c>
      <c r="DN373" s="17">
        <f t="shared" si="199"/>
        <v>0.73199999999999998</v>
      </c>
      <c r="DO373" s="33" t="str">
        <f>IF(DN373&gt;='PAINEL E TARGET'!$T$11,'PAINEL E TARGET'!$S$11,
IF(DN373&gt;='PAINEL E TARGET'!$T$12,'PAINEL E TARGET'!$S$12,
IF(DN373&gt;='PAINEL E TARGET'!$T$13,'PAINEL E TARGET'!$S$13,
IF(DN373&gt;='PAINEL E TARGET'!$T$14,'PAINEL E TARGET'!$S$14,
IF(DN373&gt;='PAINEL E TARGET'!$T$15,'PAINEL E TARGET'!$S$15,
IF(DN373&gt;='PAINEL E TARGET'!$T$16,'PAINEL E TARGET'!$S$16,
IF(DN373&gt;='PAINEL E TARGET'!$T$17,'PAINEL E TARGET'!$S$17,
IF(DN373&gt;='PAINEL E TARGET'!$T$18,'PAINEL E TARGET'!$S$18,'PAINEL E TARGET'!$S$19))))))))</f>
        <v>Não elegível</v>
      </c>
      <c r="DP373" s="17">
        <f>IFERROR(VLOOKUP($BW373,'PAINEL E TARGET'!$G$1:$Q$99,10,0),0)</f>
        <v>0</v>
      </c>
      <c r="DQ373" s="17">
        <f>VLOOKUP(DO373,'PAINEL E TARGET'!$S$10:$U$19,3,0)</f>
        <v>0</v>
      </c>
      <c r="DR373" s="16">
        <f t="shared" si="214"/>
        <v>0</v>
      </c>
      <c r="DS373" s="17">
        <f t="shared" si="200"/>
        <v>1.0249999999999999</v>
      </c>
      <c r="DT373" s="16">
        <f>IF(DS373&gt;=1,VLOOKUP(BO373,'PAINEL E TARGET'!$S$1:$W$8,5,0),0)</f>
        <v>375</v>
      </c>
      <c r="DU373" s="16">
        <f t="shared" si="215"/>
        <v>375</v>
      </c>
    </row>
    <row r="374" spans="2:125" s="32" customFormat="1" x14ac:dyDescent="0.2">
      <c r="B374" s="44">
        <v>43541</v>
      </c>
      <c r="C374" s="65">
        <v>1181</v>
      </c>
      <c r="D374" s="66" t="s">
        <v>378</v>
      </c>
      <c r="E374" s="65">
        <v>612</v>
      </c>
      <c r="F374" s="65" t="s">
        <v>1019</v>
      </c>
      <c r="G374" s="67">
        <v>2973037.5361634437</v>
      </c>
      <c r="H374" s="67">
        <v>1735309.0648937789</v>
      </c>
      <c r="I374" s="67">
        <v>1451917.42</v>
      </c>
      <c r="J374" s="68">
        <v>0.83669096725941106</v>
      </c>
      <c r="K374" s="67">
        <v>35039.515706461629</v>
      </c>
      <c r="L374" s="67">
        <v>1522835.3319783735</v>
      </c>
      <c r="M374" s="67">
        <v>20453.8</v>
      </c>
      <c r="N374" s="67">
        <v>1387180.81</v>
      </c>
      <c r="O374" s="67">
        <v>2676872.0990968114</v>
      </c>
      <c r="P374" s="67" t="s">
        <v>1082</v>
      </c>
      <c r="Q374" s="67" t="s">
        <v>1082</v>
      </c>
      <c r="R374" s="67">
        <v>0</v>
      </c>
      <c r="S374" s="67">
        <v>0</v>
      </c>
      <c r="T374" s="68">
        <v>8.9847576785780967E-2</v>
      </c>
      <c r="U374" s="68">
        <v>9.2603747502343681E-2</v>
      </c>
      <c r="V374" s="68">
        <v>1.0306760718002903</v>
      </c>
      <c r="W374" s="67">
        <v>139971.28</v>
      </c>
      <c r="X374" s="67">
        <v>130352.24</v>
      </c>
      <c r="Y374" s="68">
        <v>0.93127847369831873</v>
      </c>
      <c r="Z374" s="68">
        <v>0</v>
      </c>
      <c r="AA374" s="68">
        <v>0</v>
      </c>
      <c r="AB374" s="68">
        <v>0</v>
      </c>
      <c r="AC374" s="67">
        <v>0</v>
      </c>
      <c r="AD374" s="67">
        <v>0</v>
      </c>
      <c r="AE374" s="68" t="s">
        <v>1082</v>
      </c>
      <c r="AF374" s="43">
        <v>80</v>
      </c>
      <c r="AG374" s="43">
        <v>75</v>
      </c>
      <c r="AH374" s="43">
        <v>25</v>
      </c>
      <c r="AI374" s="43">
        <v>23</v>
      </c>
      <c r="AJ374" s="67">
        <v>59059.369999999995</v>
      </c>
      <c r="AK374" s="67">
        <v>61813.710000000006</v>
      </c>
      <c r="AL374" s="68">
        <v>1.0466367995459487</v>
      </c>
      <c r="AM374" s="67">
        <v>32347.989999999994</v>
      </c>
      <c r="AN374" s="67">
        <v>23422</v>
      </c>
      <c r="AO374" s="68">
        <v>0.72406353532321499</v>
      </c>
      <c r="AP374" s="67">
        <v>0</v>
      </c>
      <c r="AQ374" s="67">
        <v>0</v>
      </c>
      <c r="AR374" s="68">
        <v>0</v>
      </c>
      <c r="AS374" s="67">
        <v>48563.92</v>
      </c>
      <c r="AT374" s="67">
        <v>45116.53</v>
      </c>
      <c r="AU374" s="68">
        <v>0.92901334982843231</v>
      </c>
      <c r="AV374" s="43">
        <v>2059.0799999999995</v>
      </c>
      <c r="AW374" s="43">
        <v>3259.3899999999994</v>
      </c>
      <c r="AX374" s="69">
        <v>1.5829350972278884</v>
      </c>
      <c r="AY374" s="43">
        <v>35039.515706461629</v>
      </c>
      <c r="AZ374" s="43">
        <v>20453.8</v>
      </c>
      <c r="BA374" s="43">
        <v>29148.658080867594</v>
      </c>
      <c r="BB374" s="43">
        <v>25381.56</v>
      </c>
      <c r="BC374" s="43">
        <v>60243.826473614936</v>
      </c>
      <c r="BD374" s="43">
        <v>50217.74795797532</v>
      </c>
      <c r="BE374" s="43">
        <v>242281.98000000004</v>
      </c>
      <c r="BF374" s="43">
        <v>0</v>
      </c>
      <c r="BG374" s="43">
        <v>3547.559999999999</v>
      </c>
      <c r="BH374" s="43">
        <v>50</v>
      </c>
      <c r="BI374" s="44">
        <v>43173</v>
      </c>
      <c r="BJ374" s="44">
        <v>43541</v>
      </c>
      <c r="BK374" s="44">
        <v>43172</v>
      </c>
      <c r="BL374" s="43">
        <f t="shared" si="201"/>
        <v>1451917.42</v>
      </c>
      <c r="BM374" s="43">
        <f t="shared" si="202"/>
        <v>1407634.61</v>
      </c>
      <c r="BO374" s="16" t="str">
        <f>IFERROR(VLOOKUP($C374,'PORTE LOJA'!A:B,2,0),"PORTE 1")</f>
        <v>PORTE 4</v>
      </c>
      <c r="BP374" s="16">
        <f>VLOOKUP(BO374,'PAINEL E TARGET'!$S$1:$W$8,3,0)</f>
        <v>3000</v>
      </c>
      <c r="BQ374" s="16">
        <f t="shared" si="180"/>
        <v>1</v>
      </c>
      <c r="BR374" s="16">
        <f t="shared" si="181"/>
        <v>1</v>
      </c>
      <c r="BS374" s="16">
        <f t="shared" si="182"/>
        <v>0</v>
      </c>
      <c r="BT374" s="16">
        <f t="shared" si="183"/>
        <v>1</v>
      </c>
      <c r="BU374" s="16">
        <f t="shared" si="184"/>
        <v>1</v>
      </c>
      <c r="BV374" s="16">
        <f t="shared" si="185"/>
        <v>1</v>
      </c>
      <c r="BW374" s="17" t="str">
        <f t="shared" si="203"/>
        <v>110111</v>
      </c>
      <c r="BY374" s="17">
        <f t="shared" si="186"/>
        <v>0.83699999999999997</v>
      </c>
      <c r="BZ374" s="17">
        <f t="shared" si="187"/>
        <v>0.90400000000000003</v>
      </c>
      <c r="CA374" s="17" t="str">
        <f t="shared" si="204"/>
        <v>Sem Retira</v>
      </c>
      <c r="CB374" s="17">
        <f t="shared" si="205"/>
        <v>0.90400000000000003</v>
      </c>
      <c r="CC374" s="33" t="str">
        <f>IF(CB374&gt;='PAINEL E TARGET'!$T$11,'PAINEL E TARGET'!$S$11,
IF(CB374&gt;='PAINEL E TARGET'!$T$12,'PAINEL E TARGET'!$S$12,
IF(CB374&gt;='PAINEL E TARGET'!$T$13,'PAINEL E TARGET'!$S$13,
IF(CB374&gt;='PAINEL E TARGET'!$T$14,'PAINEL E TARGET'!$S$14,
IF(CB374&gt;='PAINEL E TARGET'!$T$15,'PAINEL E TARGET'!$S$15,
IF(CB374&gt;='PAINEL E TARGET'!$T$16,'PAINEL E TARGET'!$S$16,
IF(CB374&gt;='PAINEL E TARGET'!$T$17,'PAINEL E TARGET'!$S$17,
IF(CB374&gt;='PAINEL E TARGET'!$T$18,'PAINEL E TARGET'!$S$18,'PAINEL E TARGET'!$S$19))))))))</f>
        <v>1. Fx de 90% a 99,9%</v>
      </c>
      <c r="CD374" s="17">
        <f>IFERROR(VLOOKUP($BW374,'PAINEL E TARGET'!$G$1:$Q$99,4,0),0)</f>
        <v>0.3</v>
      </c>
      <c r="CE374" s="17">
        <f>VLOOKUP(CC374,'PAINEL E TARGET'!$S$10:$U$19,3,0)</f>
        <v>0.5</v>
      </c>
      <c r="CF374" s="16">
        <f t="shared" si="206"/>
        <v>450</v>
      </c>
      <c r="CG374" s="17">
        <f t="shared" si="188"/>
        <v>1.0469999999999999</v>
      </c>
      <c r="CH374" s="17">
        <f t="shared" si="189"/>
        <v>0.72399999999999998</v>
      </c>
      <c r="CI374" s="17" t="str">
        <f t="shared" si="190"/>
        <v>sem meta</v>
      </c>
      <c r="CJ374" s="17">
        <f t="shared" si="191"/>
        <v>0.92900000000000005</v>
      </c>
      <c r="CK374" s="17">
        <f t="shared" si="192"/>
        <v>1.583</v>
      </c>
      <c r="CL374" s="17">
        <f t="shared" si="193"/>
        <v>0.93100000000000005</v>
      </c>
      <c r="CM374" s="16">
        <f t="shared" si="194"/>
        <v>5</v>
      </c>
      <c r="CN374" s="17" t="str">
        <f t="shared" si="207"/>
        <v>ok</v>
      </c>
      <c r="CO374" s="17">
        <f t="shared" si="208"/>
        <v>0.93100000000000005</v>
      </c>
      <c r="CP374" s="33" t="str">
        <f>IF(CO374&gt;='PAINEL E TARGET'!$T$11,'PAINEL E TARGET'!$S$11,
IF(CO374&gt;='PAINEL E TARGET'!$T$12,'PAINEL E TARGET'!$S$12,
IF(CO374&gt;='PAINEL E TARGET'!$T$13,'PAINEL E TARGET'!$S$13,
IF(CO374&gt;='PAINEL E TARGET'!$T$14,'PAINEL E TARGET'!$S$14,
IF(CO374&gt;='PAINEL E TARGET'!$T$15,'PAINEL E TARGET'!$S$15,
IF(CO374&gt;='PAINEL E TARGET'!$T$16,'PAINEL E TARGET'!$S$16,
IF(CO374&gt;='PAINEL E TARGET'!$T$17,'PAINEL E TARGET'!$S$17,
IF(CO374&gt;='PAINEL E TARGET'!$T$18,'PAINEL E TARGET'!$S$18,'PAINEL E TARGET'!$S$19))))))))</f>
        <v>1. Fx de 90% a 99,9%</v>
      </c>
      <c r="CQ374" s="17">
        <f>IFERROR(VLOOKUP($BW374,'PAINEL E TARGET'!$G$1:$Q$99,5,0),0)</f>
        <v>0.3</v>
      </c>
      <c r="CR374" s="17">
        <f>VLOOKUP(CP374,'PAINEL E TARGET'!$S$10:$U$19,3,0)</f>
        <v>0.5</v>
      </c>
      <c r="CS374" s="16">
        <f t="shared" si="209"/>
        <v>450</v>
      </c>
      <c r="CT374" s="17">
        <f t="shared" si="195"/>
        <v>0</v>
      </c>
      <c r="CU374" s="33" t="str">
        <f>IF(CT374&gt;='PAINEL E TARGET'!$T$11,'PAINEL E TARGET'!$S$11,
IF(CT374&gt;='PAINEL E TARGET'!$T$12,'PAINEL E TARGET'!$S$12,
IF(CT374&gt;='PAINEL E TARGET'!$T$13,'PAINEL E TARGET'!$S$13,
IF(CT374&gt;='PAINEL E TARGET'!$T$14,'PAINEL E TARGET'!$S$14,
IF(CT374&gt;='PAINEL E TARGET'!$T$15,'PAINEL E TARGET'!$S$15,
IF(CT374&gt;='PAINEL E TARGET'!$T$16,'PAINEL E TARGET'!$S$16,
IF(CT374&gt;='PAINEL E TARGET'!$T$17,'PAINEL E TARGET'!$S$17,
IF(CT374&gt;='PAINEL E TARGET'!$T$18,'PAINEL E TARGET'!$S$18,'PAINEL E TARGET'!$S$19))))))))</f>
        <v>Não elegível</v>
      </c>
      <c r="CV374" s="17">
        <f>IFERROR(VLOOKUP($BW374,'PAINEL E TARGET'!$G$1:$Q$99,6,0),0)</f>
        <v>0</v>
      </c>
      <c r="CW374" s="17">
        <f>VLOOKUP(CU374,'PAINEL E TARGET'!$S$10:$U$19,3,0)</f>
        <v>0</v>
      </c>
      <c r="CX374" s="16">
        <f t="shared" si="210"/>
        <v>0</v>
      </c>
      <c r="CY374" s="17">
        <f t="shared" si="196"/>
        <v>0.58399999999999996</v>
      </c>
      <c r="CZ374" s="33" t="str">
        <f>IF(CY374&gt;='PAINEL E TARGET'!$T$11,'PAINEL E TARGET'!$S$11,
IF(CY374&gt;='PAINEL E TARGET'!$T$12,'PAINEL E TARGET'!$S$12,
IF(CY374&gt;='PAINEL E TARGET'!$T$13,'PAINEL E TARGET'!$S$13,
IF(CY374&gt;='PAINEL E TARGET'!$T$14,'PAINEL E TARGET'!$S$14,
IF(CY374&gt;='PAINEL E TARGET'!$T$15,'PAINEL E TARGET'!$S$15,
IF(CY374&gt;='PAINEL E TARGET'!$T$16,'PAINEL E TARGET'!$S$16,
IF(CY374&gt;='PAINEL E TARGET'!$T$17,'PAINEL E TARGET'!$S$17,
IF(CY374&gt;='PAINEL E TARGET'!$T$18,'PAINEL E TARGET'!$S$18,'PAINEL E TARGET'!$S$19))))))))</f>
        <v>Não elegível</v>
      </c>
      <c r="DA374" s="17">
        <f>IFERROR(VLOOKUP($BW374,'PAINEL E TARGET'!$G$1:$Q$99,7,0),0)</f>
        <v>0.15</v>
      </c>
      <c r="DB374" s="17">
        <f>VLOOKUP(CZ374,'PAINEL E TARGET'!$S$10:$U$19,3,0)</f>
        <v>0</v>
      </c>
      <c r="DC374" s="16">
        <f t="shared" si="211"/>
        <v>0</v>
      </c>
      <c r="DD374" s="17">
        <f t="shared" si="197"/>
        <v>0.871</v>
      </c>
      <c r="DE374" s="33" t="str">
        <f>IF(DD374&gt;='PAINEL E TARGET'!$T$11,'PAINEL E TARGET'!$S$11,
IF(DD374&gt;='PAINEL E TARGET'!$T$12,'PAINEL E TARGET'!$S$12,
IF(DD374&gt;='PAINEL E TARGET'!$T$13,'PAINEL E TARGET'!$S$13,
IF(DD374&gt;='PAINEL E TARGET'!$T$14,'PAINEL E TARGET'!$S$14,
IF(DD374&gt;='PAINEL E TARGET'!$T$15,'PAINEL E TARGET'!$S$15,
IF(DD374&gt;='PAINEL E TARGET'!$T$16,'PAINEL E TARGET'!$S$16,
IF(DD374&gt;='PAINEL E TARGET'!$T$17,'PAINEL E TARGET'!$S$17,
IF(DD374&gt;='PAINEL E TARGET'!$T$18,'PAINEL E TARGET'!$S$18,'PAINEL E TARGET'!$S$19))))))))</f>
        <v>Não elegível</v>
      </c>
      <c r="DF374" s="17">
        <f>IFERROR(VLOOKUP($BW374,'PAINEL E TARGET'!$G$1:$Q$99,8,0),0)</f>
        <v>0.1</v>
      </c>
      <c r="DG374" s="17">
        <f>VLOOKUP(DE374,'PAINEL E TARGET'!$S$10:$U$19,3,0)</f>
        <v>0</v>
      </c>
      <c r="DH374" s="16">
        <f t="shared" si="212"/>
        <v>0</v>
      </c>
      <c r="DI374" s="17">
        <f t="shared" si="198"/>
        <v>0.92</v>
      </c>
      <c r="DJ374" s="33" t="str">
        <f>IF(DI374&gt;='PAINEL E TARGET'!$T$11,'PAINEL E TARGET'!$S$11,
IF(DI374&gt;='PAINEL E TARGET'!$T$12,'PAINEL E TARGET'!$S$12,
IF(DI374&gt;='PAINEL E TARGET'!$T$13,'PAINEL E TARGET'!$S$13,
IF(DI374&gt;='PAINEL E TARGET'!$T$14,'PAINEL E TARGET'!$S$14,
IF(DI374&gt;='PAINEL E TARGET'!$T$15,'PAINEL E TARGET'!$S$15,
IF(DI374&gt;='PAINEL E TARGET'!$T$16,'PAINEL E TARGET'!$S$16,
IF(DI374&gt;='PAINEL E TARGET'!$T$17,'PAINEL E TARGET'!$S$17,
IF(DI374&gt;='PAINEL E TARGET'!$T$18,'PAINEL E TARGET'!$S$18,'PAINEL E TARGET'!$S$19))))))))</f>
        <v>1. Fx de 90% a 99,9%</v>
      </c>
      <c r="DK374" s="17">
        <f>IFERROR(VLOOKUP($BW374,'PAINEL E TARGET'!$G$1:$Q$99,9,0),0)</f>
        <v>0.15</v>
      </c>
      <c r="DL374" s="17">
        <f>VLOOKUP(DJ374,'PAINEL E TARGET'!$S$10:$U$19,3,0)</f>
        <v>0.5</v>
      </c>
      <c r="DM374" s="16">
        <f t="shared" si="213"/>
        <v>225</v>
      </c>
      <c r="DN374" s="17">
        <f t="shared" si="199"/>
        <v>1.583</v>
      </c>
      <c r="DO374" s="33" t="str">
        <f>IF(DN374&gt;='PAINEL E TARGET'!$T$11,'PAINEL E TARGET'!$S$11,
IF(DN374&gt;='PAINEL E TARGET'!$T$12,'PAINEL E TARGET'!$S$12,
IF(DN374&gt;='PAINEL E TARGET'!$T$13,'PAINEL E TARGET'!$S$13,
IF(DN374&gt;='PAINEL E TARGET'!$T$14,'PAINEL E TARGET'!$S$14,
IF(DN374&gt;='PAINEL E TARGET'!$T$15,'PAINEL E TARGET'!$S$15,
IF(DN374&gt;='PAINEL E TARGET'!$T$16,'PAINEL E TARGET'!$S$16,
IF(DN374&gt;='PAINEL E TARGET'!$T$17,'PAINEL E TARGET'!$S$17,
IF(DN374&gt;='PAINEL E TARGET'!$T$18,'PAINEL E TARGET'!$S$18,'PAINEL E TARGET'!$S$19))))))))</f>
        <v>8. Fx de 130% ou mais</v>
      </c>
      <c r="DP374" s="17">
        <f>IFERROR(VLOOKUP($BW374,'PAINEL E TARGET'!$G$1:$Q$99,10,0),0)</f>
        <v>0</v>
      </c>
      <c r="DQ374" s="17">
        <f>VLOOKUP(DO374,'PAINEL E TARGET'!$S$10:$U$19,3,0)</f>
        <v>1.6</v>
      </c>
      <c r="DR374" s="16">
        <f t="shared" si="214"/>
        <v>0</v>
      </c>
      <c r="DS374" s="17">
        <f t="shared" si="200"/>
        <v>0.93799999999999994</v>
      </c>
      <c r="DT374" s="16">
        <f>IF(DS374&gt;=1,VLOOKUP(BO374,'PAINEL E TARGET'!$S$1:$W$8,5,0),0)</f>
        <v>0</v>
      </c>
      <c r="DU374" s="16">
        <f t="shared" si="215"/>
        <v>1125</v>
      </c>
    </row>
    <row r="375" spans="2:125" s="32" customFormat="1" x14ac:dyDescent="0.2">
      <c r="B375" s="44">
        <v>43541</v>
      </c>
      <c r="C375" s="65">
        <v>1182</v>
      </c>
      <c r="D375" s="66" t="s">
        <v>379</v>
      </c>
      <c r="E375" s="65">
        <v>211</v>
      </c>
      <c r="F375" s="65" t="s">
        <v>1017</v>
      </c>
      <c r="G375" s="67">
        <v>2981410.1585916122</v>
      </c>
      <c r="H375" s="67">
        <v>1599427.1319262329</v>
      </c>
      <c r="I375" s="67">
        <v>1318697.83</v>
      </c>
      <c r="J375" s="68">
        <v>0.82448134314931676</v>
      </c>
      <c r="K375" s="67">
        <v>327160.88094822154</v>
      </c>
      <c r="L375" s="67">
        <v>1126626.8268010814</v>
      </c>
      <c r="M375" s="67">
        <v>317476.62</v>
      </c>
      <c r="N375" s="67">
        <v>960314.03</v>
      </c>
      <c r="O375" s="67">
        <v>2711892.7690581698</v>
      </c>
      <c r="P375" s="67" t="s">
        <v>1082</v>
      </c>
      <c r="Q375" s="67" t="s">
        <v>1082</v>
      </c>
      <c r="R375" s="67">
        <v>0</v>
      </c>
      <c r="S375" s="67">
        <v>0</v>
      </c>
      <c r="T375" s="68">
        <v>0.11513832391604241</v>
      </c>
      <c r="U375" s="68">
        <v>0.11472945118200699</v>
      </c>
      <c r="V375" s="68">
        <v>0.99644885629624447</v>
      </c>
      <c r="W375" s="67">
        <v>167386.68000000005</v>
      </c>
      <c r="X375" s="67">
        <v>146600.21999999997</v>
      </c>
      <c r="Y375" s="68">
        <v>0.8758177173954339</v>
      </c>
      <c r="Z375" s="68">
        <v>0.16480012089998691</v>
      </c>
      <c r="AA375" s="68">
        <v>0.18081153591161434</v>
      </c>
      <c r="AB375" s="68">
        <v>1.0971565732123725</v>
      </c>
      <c r="AC375" s="67">
        <v>239584.38999999996</v>
      </c>
      <c r="AD375" s="67">
        <v>231039.29</v>
      </c>
      <c r="AE375" s="68">
        <v>0.96433365295627171</v>
      </c>
      <c r="AF375" s="43">
        <v>80</v>
      </c>
      <c r="AG375" s="43">
        <v>80</v>
      </c>
      <c r="AH375" s="43">
        <v>48</v>
      </c>
      <c r="AI375" s="43">
        <v>24</v>
      </c>
      <c r="AJ375" s="67">
        <v>96435.78</v>
      </c>
      <c r="AK375" s="67">
        <v>93845.02</v>
      </c>
      <c r="AL375" s="68">
        <v>0.97313486757715861</v>
      </c>
      <c r="AM375" s="67">
        <v>32579.73</v>
      </c>
      <c r="AN375" s="67">
        <v>21301.56</v>
      </c>
      <c r="AO375" s="68">
        <v>0.65382862288914001</v>
      </c>
      <c r="AP375" s="67">
        <v>10300.14</v>
      </c>
      <c r="AQ375" s="67">
        <v>11346.320000000002</v>
      </c>
      <c r="AR375" s="68">
        <v>1.1015694932301894</v>
      </c>
      <c r="AS375" s="67">
        <v>28071.03</v>
      </c>
      <c r="AT375" s="67">
        <v>20107.32</v>
      </c>
      <c r="AU375" s="68">
        <v>0.71630146809718065</v>
      </c>
      <c r="AV375" s="43">
        <v>1314.8200000000002</v>
      </c>
      <c r="AW375" s="43">
        <v>739.85</v>
      </c>
      <c r="AX375" s="69">
        <v>0.56270059780045933</v>
      </c>
      <c r="AY375" s="43">
        <v>327160.88094822154</v>
      </c>
      <c r="AZ375" s="43">
        <v>317476.62</v>
      </c>
      <c r="BA375" s="43">
        <v>37434.172223880385</v>
      </c>
      <c r="BB375" s="43">
        <v>34770.06</v>
      </c>
      <c r="BC375" s="43">
        <v>610201.07234195655</v>
      </c>
      <c r="BD375" s="43">
        <v>69914.840721318571</v>
      </c>
      <c r="BE375" s="43">
        <v>314197.37</v>
      </c>
      <c r="BF375" s="43">
        <v>449717.92999999993</v>
      </c>
      <c r="BG375" s="43">
        <v>2457.6300000000006</v>
      </c>
      <c r="BH375" s="43">
        <v>84</v>
      </c>
      <c r="BI375" s="44">
        <v>43173</v>
      </c>
      <c r="BJ375" s="44">
        <v>43541</v>
      </c>
      <c r="BK375" s="44">
        <v>43172</v>
      </c>
      <c r="BL375" s="43">
        <f t="shared" si="201"/>
        <v>1318697.83</v>
      </c>
      <c r="BM375" s="43">
        <f t="shared" si="202"/>
        <v>1277790.6499999999</v>
      </c>
      <c r="BO375" s="16" t="str">
        <f>IFERROR(VLOOKUP($C375,'PORTE LOJA'!A:B,2,0),"PORTE 1")</f>
        <v>PORTE 4</v>
      </c>
      <c r="BP375" s="16">
        <f>VLOOKUP(BO375,'PAINEL E TARGET'!$S$1:$W$8,3,0)</f>
        <v>3000</v>
      </c>
      <c r="BQ375" s="16">
        <f t="shared" si="180"/>
        <v>1</v>
      </c>
      <c r="BR375" s="16">
        <f t="shared" si="181"/>
        <v>1</v>
      </c>
      <c r="BS375" s="16">
        <f t="shared" si="182"/>
        <v>1</v>
      </c>
      <c r="BT375" s="16">
        <f t="shared" si="183"/>
        <v>1</v>
      </c>
      <c r="BU375" s="16">
        <f t="shared" si="184"/>
        <v>1</v>
      </c>
      <c r="BV375" s="16">
        <f t="shared" si="185"/>
        <v>1</v>
      </c>
      <c r="BW375" s="17" t="str">
        <f t="shared" si="203"/>
        <v>111111</v>
      </c>
      <c r="BY375" s="17">
        <f t="shared" si="186"/>
        <v>0.82399999999999995</v>
      </c>
      <c r="BZ375" s="17">
        <f t="shared" si="187"/>
        <v>0.879</v>
      </c>
      <c r="CA375" s="17" t="str">
        <f t="shared" si="204"/>
        <v>Sem Retira</v>
      </c>
      <c r="CB375" s="17">
        <f t="shared" si="205"/>
        <v>0.879</v>
      </c>
      <c r="CC375" s="33" t="str">
        <f>IF(CB375&gt;='PAINEL E TARGET'!$T$11,'PAINEL E TARGET'!$S$11,
IF(CB375&gt;='PAINEL E TARGET'!$T$12,'PAINEL E TARGET'!$S$12,
IF(CB375&gt;='PAINEL E TARGET'!$T$13,'PAINEL E TARGET'!$S$13,
IF(CB375&gt;='PAINEL E TARGET'!$T$14,'PAINEL E TARGET'!$S$14,
IF(CB375&gt;='PAINEL E TARGET'!$T$15,'PAINEL E TARGET'!$S$15,
IF(CB375&gt;='PAINEL E TARGET'!$T$16,'PAINEL E TARGET'!$S$16,
IF(CB375&gt;='PAINEL E TARGET'!$T$17,'PAINEL E TARGET'!$S$17,
IF(CB375&gt;='PAINEL E TARGET'!$T$18,'PAINEL E TARGET'!$S$18,'PAINEL E TARGET'!$S$19))))))))</f>
        <v>Não elegível</v>
      </c>
      <c r="CD375" s="17">
        <f>IFERROR(VLOOKUP($BW375,'PAINEL E TARGET'!$G$1:$Q$99,4,0),0)</f>
        <v>0.25</v>
      </c>
      <c r="CE375" s="17">
        <f>VLOOKUP(CC375,'PAINEL E TARGET'!$S$10:$U$19,3,0)</f>
        <v>0</v>
      </c>
      <c r="CF375" s="16">
        <f t="shared" si="206"/>
        <v>0</v>
      </c>
      <c r="CG375" s="17">
        <f t="shared" si="188"/>
        <v>0.97299999999999998</v>
      </c>
      <c r="CH375" s="17">
        <f t="shared" si="189"/>
        <v>0.65400000000000003</v>
      </c>
      <c r="CI375" s="17">
        <f t="shared" si="190"/>
        <v>1.1020000000000001</v>
      </c>
      <c r="CJ375" s="17">
        <f t="shared" si="191"/>
        <v>0.71599999999999997</v>
      </c>
      <c r="CK375" s="17">
        <f t="shared" si="192"/>
        <v>0.56299999999999994</v>
      </c>
      <c r="CL375" s="17">
        <f t="shared" si="193"/>
        <v>0.876</v>
      </c>
      <c r="CM375" s="16">
        <f t="shared" si="194"/>
        <v>3</v>
      </c>
      <c r="CN375" s="17" t="str">
        <f t="shared" si="207"/>
        <v>não ok</v>
      </c>
      <c r="CO375" s="17">
        <f t="shared" si="208"/>
        <v>0</v>
      </c>
      <c r="CP375" s="33" t="str">
        <f>IF(CO375&gt;='PAINEL E TARGET'!$T$11,'PAINEL E TARGET'!$S$11,
IF(CO375&gt;='PAINEL E TARGET'!$T$12,'PAINEL E TARGET'!$S$12,
IF(CO375&gt;='PAINEL E TARGET'!$T$13,'PAINEL E TARGET'!$S$13,
IF(CO375&gt;='PAINEL E TARGET'!$T$14,'PAINEL E TARGET'!$S$14,
IF(CO375&gt;='PAINEL E TARGET'!$T$15,'PAINEL E TARGET'!$S$15,
IF(CO375&gt;='PAINEL E TARGET'!$T$16,'PAINEL E TARGET'!$S$16,
IF(CO375&gt;='PAINEL E TARGET'!$T$17,'PAINEL E TARGET'!$S$17,
IF(CO375&gt;='PAINEL E TARGET'!$T$18,'PAINEL E TARGET'!$S$18,'PAINEL E TARGET'!$S$19))))))))</f>
        <v>Não elegível</v>
      </c>
      <c r="CQ375" s="17">
        <f>IFERROR(VLOOKUP($BW375,'PAINEL E TARGET'!$G$1:$Q$99,5,0),0)</f>
        <v>0.25</v>
      </c>
      <c r="CR375" s="17">
        <f>VLOOKUP(CP375,'PAINEL E TARGET'!$S$10:$U$19,3,0)</f>
        <v>0</v>
      </c>
      <c r="CS375" s="16">
        <f t="shared" si="209"/>
        <v>0</v>
      </c>
      <c r="CT375" s="17">
        <f t="shared" si="195"/>
        <v>0.96399999999999997</v>
      </c>
      <c r="CU375" s="33" t="str">
        <f>IF(CT375&gt;='PAINEL E TARGET'!$T$11,'PAINEL E TARGET'!$S$11,
IF(CT375&gt;='PAINEL E TARGET'!$T$12,'PAINEL E TARGET'!$S$12,
IF(CT375&gt;='PAINEL E TARGET'!$T$13,'PAINEL E TARGET'!$S$13,
IF(CT375&gt;='PAINEL E TARGET'!$T$14,'PAINEL E TARGET'!$S$14,
IF(CT375&gt;='PAINEL E TARGET'!$T$15,'PAINEL E TARGET'!$S$15,
IF(CT375&gt;='PAINEL E TARGET'!$T$16,'PAINEL E TARGET'!$S$16,
IF(CT375&gt;='PAINEL E TARGET'!$T$17,'PAINEL E TARGET'!$S$17,
IF(CT375&gt;='PAINEL E TARGET'!$T$18,'PAINEL E TARGET'!$S$18,'PAINEL E TARGET'!$S$19))))))))</f>
        <v>1. Fx de 90% a 99,9%</v>
      </c>
      <c r="CV375" s="17">
        <f>IFERROR(VLOOKUP($BW375,'PAINEL E TARGET'!$G$1:$Q$99,6,0),0)</f>
        <v>0.2</v>
      </c>
      <c r="CW375" s="17">
        <f>VLOOKUP(CU375,'PAINEL E TARGET'!$S$10:$U$19,3,0)</f>
        <v>0.5</v>
      </c>
      <c r="CX375" s="16">
        <f t="shared" si="210"/>
        <v>300</v>
      </c>
      <c r="CY375" s="17">
        <f t="shared" si="196"/>
        <v>0.97</v>
      </c>
      <c r="CZ375" s="33" t="str">
        <f>IF(CY375&gt;='PAINEL E TARGET'!$T$11,'PAINEL E TARGET'!$S$11,
IF(CY375&gt;='PAINEL E TARGET'!$T$12,'PAINEL E TARGET'!$S$12,
IF(CY375&gt;='PAINEL E TARGET'!$T$13,'PAINEL E TARGET'!$S$13,
IF(CY375&gt;='PAINEL E TARGET'!$T$14,'PAINEL E TARGET'!$S$14,
IF(CY375&gt;='PAINEL E TARGET'!$T$15,'PAINEL E TARGET'!$S$15,
IF(CY375&gt;='PAINEL E TARGET'!$T$16,'PAINEL E TARGET'!$S$16,
IF(CY375&gt;='PAINEL E TARGET'!$T$17,'PAINEL E TARGET'!$S$17,
IF(CY375&gt;='PAINEL E TARGET'!$T$18,'PAINEL E TARGET'!$S$18,'PAINEL E TARGET'!$S$19))))))))</f>
        <v>1. Fx de 90% a 99,9%</v>
      </c>
      <c r="DA375" s="17">
        <f>IFERROR(VLOOKUP($BW375,'PAINEL E TARGET'!$G$1:$Q$99,7,0),0)</f>
        <v>0.15</v>
      </c>
      <c r="DB375" s="17">
        <f>VLOOKUP(CZ375,'PAINEL E TARGET'!$S$10:$U$19,3,0)</f>
        <v>0.5</v>
      </c>
      <c r="DC375" s="16">
        <f t="shared" si="211"/>
        <v>225</v>
      </c>
      <c r="DD375" s="17">
        <f t="shared" si="197"/>
        <v>0.92900000000000005</v>
      </c>
      <c r="DE375" s="33" t="str">
        <f>IF(DD375&gt;='PAINEL E TARGET'!$T$11,'PAINEL E TARGET'!$S$11,
IF(DD375&gt;='PAINEL E TARGET'!$T$12,'PAINEL E TARGET'!$S$12,
IF(DD375&gt;='PAINEL E TARGET'!$T$13,'PAINEL E TARGET'!$S$13,
IF(DD375&gt;='PAINEL E TARGET'!$T$14,'PAINEL E TARGET'!$S$14,
IF(DD375&gt;='PAINEL E TARGET'!$T$15,'PAINEL E TARGET'!$S$15,
IF(DD375&gt;='PAINEL E TARGET'!$T$16,'PAINEL E TARGET'!$S$16,
IF(DD375&gt;='PAINEL E TARGET'!$T$17,'PAINEL E TARGET'!$S$17,
IF(DD375&gt;='PAINEL E TARGET'!$T$18,'PAINEL E TARGET'!$S$18,'PAINEL E TARGET'!$S$19))))))))</f>
        <v>1. Fx de 90% a 99,9%</v>
      </c>
      <c r="DF375" s="17">
        <f>IFERROR(VLOOKUP($BW375,'PAINEL E TARGET'!$G$1:$Q$99,8,0),0)</f>
        <v>0.1</v>
      </c>
      <c r="DG375" s="17">
        <f>VLOOKUP(DE375,'PAINEL E TARGET'!$S$10:$U$19,3,0)</f>
        <v>0.5</v>
      </c>
      <c r="DH375" s="16">
        <f t="shared" si="212"/>
        <v>150</v>
      </c>
      <c r="DI375" s="17">
        <f t="shared" si="198"/>
        <v>0.5</v>
      </c>
      <c r="DJ375" s="33" t="str">
        <f>IF(DI375&gt;='PAINEL E TARGET'!$T$11,'PAINEL E TARGET'!$S$11,
IF(DI375&gt;='PAINEL E TARGET'!$T$12,'PAINEL E TARGET'!$S$12,
IF(DI375&gt;='PAINEL E TARGET'!$T$13,'PAINEL E TARGET'!$S$13,
IF(DI375&gt;='PAINEL E TARGET'!$T$14,'PAINEL E TARGET'!$S$14,
IF(DI375&gt;='PAINEL E TARGET'!$T$15,'PAINEL E TARGET'!$S$15,
IF(DI375&gt;='PAINEL E TARGET'!$T$16,'PAINEL E TARGET'!$S$16,
IF(DI375&gt;='PAINEL E TARGET'!$T$17,'PAINEL E TARGET'!$S$17,
IF(DI375&gt;='PAINEL E TARGET'!$T$18,'PAINEL E TARGET'!$S$18,'PAINEL E TARGET'!$S$19))))))))</f>
        <v>Não elegível</v>
      </c>
      <c r="DK375" s="17">
        <f>IFERROR(VLOOKUP($BW375,'PAINEL E TARGET'!$G$1:$Q$99,9,0),0)</f>
        <v>0.05</v>
      </c>
      <c r="DL375" s="17">
        <f>VLOOKUP(DJ375,'PAINEL E TARGET'!$S$10:$U$19,3,0)</f>
        <v>0</v>
      </c>
      <c r="DM375" s="16">
        <f t="shared" si="213"/>
        <v>0</v>
      </c>
      <c r="DN375" s="17">
        <f t="shared" si="199"/>
        <v>0.56299999999999994</v>
      </c>
      <c r="DO375" s="33" t="str">
        <f>IF(DN375&gt;='PAINEL E TARGET'!$T$11,'PAINEL E TARGET'!$S$11,
IF(DN375&gt;='PAINEL E TARGET'!$T$12,'PAINEL E TARGET'!$S$12,
IF(DN375&gt;='PAINEL E TARGET'!$T$13,'PAINEL E TARGET'!$S$13,
IF(DN375&gt;='PAINEL E TARGET'!$T$14,'PAINEL E TARGET'!$S$14,
IF(DN375&gt;='PAINEL E TARGET'!$T$15,'PAINEL E TARGET'!$S$15,
IF(DN375&gt;='PAINEL E TARGET'!$T$16,'PAINEL E TARGET'!$S$16,
IF(DN375&gt;='PAINEL E TARGET'!$T$17,'PAINEL E TARGET'!$S$17,
IF(DN375&gt;='PAINEL E TARGET'!$T$18,'PAINEL E TARGET'!$S$18,'PAINEL E TARGET'!$S$19))))))))</f>
        <v>Não elegível</v>
      </c>
      <c r="DP375" s="17">
        <f>IFERROR(VLOOKUP($BW375,'PAINEL E TARGET'!$G$1:$Q$99,10,0),0)</f>
        <v>0</v>
      </c>
      <c r="DQ375" s="17">
        <f>VLOOKUP(DO375,'PAINEL E TARGET'!$S$10:$U$19,3,0)</f>
        <v>0</v>
      </c>
      <c r="DR375" s="16">
        <f t="shared" si="214"/>
        <v>0</v>
      </c>
      <c r="DS375" s="17">
        <f t="shared" si="200"/>
        <v>1</v>
      </c>
      <c r="DT375" s="16">
        <f>IF(DS375&gt;=1,VLOOKUP(BO375,'PAINEL E TARGET'!$S$1:$W$8,5,0),0)</f>
        <v>300</v>
      </c>
      <c r="DU375" s="16">
        <f t="shared" si="215"/>
        <v>975</v>
      </c>
    </row>
    <row r="376" spans="2:125" s="32" customFormat="1" x14ac:dyDescent="0.2">
      <c r="B376" s="44">
        <v>43541</v>
      </c>
      <c r="C376" s="65">
        <v>1183</v>
      </c>
      <c r="D376" s="66" t="s">
        <v>380</v>
      </c>
      <c r="E376" s="65">
        <v>216</v>
      </c>
      <c r="F376" s="65" t="s">
        <v>1017</v>
      </c>
      <c r="G376" s="67">
        <v>3638378.4390300694</v>
      </c>
      <c r="H376" s="67">
        <v>2030431.9368570147</v>
      </c>
      <c r="I376" s="67">
        <v>1641090.49</v>
      </c>
      <c r="J376" s="68">
        <v>0.80824698440288933</v>
      </c>
      <c r="K376" s="67">
        <v>343444.16154872905</v>
      </c>
      <c r="L376" s="67">
        <v>1569082.337112759</v>
      </c>
      <c r="M376" s="67">
        <v>339094.11</v>
      </c>
      <c r="N376" s="67">
        <v>1270322.5</v>
      </c>
      <c r="O376" s="67">
        <v>3433828.6442417339</v>
      </c>
      <c r="P376" s="67" t="s">
        <v>1082</v>
      </c>
      <c r="Q376" s="67" t="s">
        <v>1082</v>
      </c>
      <c r="R376" s="67">
        <v>0</v>
      </c>
      <c r="S376" s="67">
        <v>11323</v>
      </c>
      <c r="T376" s="68">
        <v>0.10737244171190276</v>
      </c>
      <c r="U376" s="68">
        <v>0.10503100872060715</v>
      </c>
      <c r="V376" s="68">
        <v>0.9781933524658214</v>
      </c>
      <c r="W376" s="67">
        <v>205352.64</v>
      </c>
      <c r="X376" s="67">
        <v>169038.65</v>
      </c>
      <c r="Y376" s="68">
        <v>0.82316277988926745</v>
      </c>
      <c r="Z376" s="68">
        <v>0.21143342080907446</v>
      </c>
      <c r="AA376" s="68">
        <v>0.22945908331342496</v>
      </c>
      <c r="AB376" s="68">
        <v>1.0852545564243024</v>
      </c>
      <c r="AC376" s="67">
        <v>404372.02</v>
      </c>
      <c r="AD376" s="67">
        <v>369295.25999999995</v>
      </c>
      <c r="AE376" s="68">
        <v>0.91325621391905387</v>
      </c>
      <c r="AF376" s="43">
        <v>80</v>
      </c>
      <c r="AG376" s="43">
        <v>75</v>
      </c>
      <c r="AH376" s="43">
        <v>62</v>
      </c>
      <c r="AI376" s="43">
        <v>36</v>
      </c>
      <c r="AJ376" s="67">
        <v>109755.98000000001</v>
      </c>
      <c r="AK376" s="67">
        <v>92876.78</v>
      </c>
      <c r="AL376" s="68">
        <v>0.84621156860883562</v>
      </c>
      <c r="AM376" s="67">
        <v>35627.19</v>
      </c>
      <c r="AN376" s="67">
        <v>27285.979999999996</v>
      </c>
      <c r="AO376" s="68">
        <v>0.7658751644460311</v>
      </c>
      <c r="AP376" s="67">
        <v>24716.97</v>
      </c>
      <c r="AQ376" s="67">
        <v>15221.449999999997</v>
      </c>
      <c r="AR376" s="68">
        <v>0.6158299338470693</v>
      </c>
      <c r="AS376" s="67">
        <v>35252.5</v>
      </c>
      <c r="AT376" s="67">
        <v>33654.44</v>
      </c>
      <c r="AU376" s="68">
        <v>0.95466817956173322</v>
      </c>
      <c r="AV376" s="43">
        <v>4025.85</v>
      </c>
      <c r="AW376" s="43">
        <v>4219.1499999999996</v>
      </c>
      <c r="AX376" s="69">
        <v>1.0480147049691368</v>
      </c>
      <c r="AY376" s="43">
        <v>343444.16154872905</v>
      </c>
      <c r="AZ376" s="43">
        <v>339094.11</v>
      </c>
      <c r="BA376" s="43">
        <v>59752.468370190683</v>
      </c>
      <c r="BB376" s="43">
        <v>51713.02</v>
      </c>
      <c r="BC376" s="43">
        <v>616370.46013187768</v>
      </c>
      <c r="BD376" s="43">
        <v>107409.74217446754</v>
      </c>
      <c r="BE376" s="43">
        <v>370105.32000000012</v>
      </c>
      <c r="BF376" s="43">
        <v>728796.4</v>
      </c>
      <c r="BG376" s="43">
        <v>7245.41</v>
      </c>
      <c r="BH376" s="43">
        <v>117</v>
      </c>
      <c r="BI376" s="44">
        <v>43173</v>
      </c>
      <c r="BJ376" s="44">
        <v>43541</v>
      </c>
      <c r="BK376" s="44">
        <v>43172</v>
      </c>
      <c r="BL376" s="43">
        <f t="shared" si="201"/>
        <v>1652413.49</v>
      </c>
      <c r="BM376" s="43">
        <f t="shared" si="202"/>
        <v>1620739.6099999999</v>
      </c>
      <c r="BO376" s="16" t="str">
        <f>IFERROR(VLOOKUP($C376,'PORTE LOJA'!A:B,2,0),"PORTE 1")</f>
        <v>PORTE 5</v>
      </c>
      <c r="BP376" s="16">
        <f>VLOOKUP(BO376,'PAINEL E TARGET'!$S$1:$W$8,3,0)</f>
        <v>3750</v>
      </c>
      <c r="BQ376" s="16">
        <f t="shared" si="180"/>
        <v>1</v>
      </c>
      <c r="BR376" s="16">
        <f t="shared" si="181"/>
        <v>1</v>
      </c>
      <c r="BS376" s="16">
        <f t="shared" si="182"/>
        <v>1</v>
      </c>
      <c r="BT376" s="16">
        <f t="shared" si="183"/>
        <v>1</v>
      </c>
      <c r="BU376" s="16">
        <f t="shared" si="184"/>
        <v>1</v>
      </c>
      <c r="BV376" s="16">
        <f t="shared" si="185"/>
        <v>1</v>
      </c>
      <c r="BW376" s="17" t="str">
        <f t="shared" si="203"/>
        <v>111111</v>
      </c>
      <c r="BY376" s="17">
        <f t="shared" si="186"/>
        <v>0.81399999999999995</v>
      </c>
      <c r="BZ376" s="17">
        <f t="shared" si="187"/>
        <v>0.84699999999999998</v>
      </c>
      <c r="CA376" s="17" t="str">
        <f t="shared" si="204"/>
        <v>Sem Retira</v>
      </c>
      <c r="CB376" s="17">
        <f t="shared" si="205"/>
        <v>0.84699999999999998</v>
      </c>
      <c r="CC376" s="33" t="str">
        <f>IF(CB376&gt;='PAINEL E TARGET'!$T$11,'PAINEL E TARGET'!$S$11,
IF(CB376&gt;='PAINEL E TARGET'!$T$12,'PAINEL E TARGET'!$S$12,
IF(CB376&gt;='PAINEL E TARGET'!$T$13,'PAINEL E TARGET'!$S$13,
IF(CB376&gt;='PAINEL E TARGET'!$T$14,'PAINEL E TARGET'!$S$14,
IF(CB376&gt;='PAINEL E TARGET'!$T$15,'PAINEL E TARGET'!$S$15,
IF(CB376&gt;='PAINEL E TARGET'!$T$16,'PAINEL E TARGET'!$S$16,
IF(CB376&gt;='PAINEL E TARGET'!$T$17,'PAINEL E TARGET'!$S$17,
IF(CB376&gt;='PAINEL E TARGET'!$T$18,'PAINEL E TARGET'!$S$18,'PAINEL E TARGET'!$S$19))))))))</f>
        <v>Não elegível</v>
      </c>
      <c r="CD376" s="17">
        <f>IFERROR(VLOOKUP($BW376,'PAINEL E TARGET'!$G$1:$Q$99,4,0),0)</f>
        <v>0.25</v>
      </c>
      <c r="CE376" s="17">
        <f>VLOOKUP(CC376,'PAINEL E TARGET'!$S$10:$U$19,3,0)</f>
        <v>0</v>
      </c>
      <c r="CF376" s="16">
        <f t="shared" si="206"/>
        <v>0</v>
      </c>
      <c r="CG376" s="17">
        <f t="shared" si="188"/>
        <v>0.84599999999999997</v>
      </c>
      <c r="CH376" s="17">
        <f t="shared" si="189"/>
        <v>0.76600000000000001</v>
      </c>
      <c r="CI376" s="17">
        <f t="shared" si="190"/>
        <v>0.61599999999999999</v>
      </c>
      <c r="CJ376" s="17">
        <f t="shared" si="191"/>
        <v>0.95499999999999996</v>
      </c>
      <c r="CK376" s="17">
        <f t="shared" si="192"/>
        <v>1.048</v>
      </c>
      <c r="CL376" s="17">
        <f t="shared" si="193"/>
        <v>0.82299999999999995</v>
      </c>
      <c r="CM376" s="16">
        <f t="shared" si="194"/>
        <v>4</v>
      </c>
      <c r="CN376" s="17" t="str">
        <f t="shared" si="207"/>
        <v>não ok</v>
      </c>
      <c r="CO376" s="17">
        <f t="shared" si="208"/>
        <v>0</v>
      </c>
      <c r="CP376" s="33" t="str">
        <f>IF(CO376&gt;='PAINEL E TARGET'!$T$11,'PAINEL E TARGET'!$S$11,
IF(CO376&gt;='PAINEL E TARGET'!$T$12,'PAINEL E TARGET'!$S$12,
IF(CO376&gt;='PAINEL E TARGET'!$T$13,'PAINEL E TARGET'!$S$13,
IF(CO376&gt;='PAINEL E TARGET'!$T$14,'PAINEL E TARGET'!$S$14,
IF(CO376&gt;='PAINEL E TARGET'!$T$15,'PAINEL E TARGET'!$S$15,
IF(CO376&gt;='PAINEL E TARGET'!$T$16,'PAINEL E TARGET'!$S$16,
IF(CO376&gt;='PAINEL E TARGET'!$T$17,'PAINEL E TARGET'!$S$17,
IF(CO376&gt;='PAINEL E TARGET'!$T$18,'PAINEL E TARGET'!$S$18,'PAINEL E TARGET'!$S$19))))))))</f>
        <v>Não elegível</v>
      </c>
      <c r="CQ376" s="17">
        <f>IFERROR(VLOOKUP($BW376,'PAINEL E TARGET'!$G$1:$Q$99,5,0),0)</f>
        <v>0.25</v>
      </c>
      <c r="CR376" s="17">
        <f>VLOOKUP(CP376,'PAINEL E TARGET'!$S$10:$U$19,3,0)</f>
        <v>0</v>
      </c>
      <c r="CS376" s="16">
        <f t="shared" si="209"/>
        <v>0</v>
      </c>
      <c r="CT376" s="17">
        <f t="shared" si="195"/>
        <v>0.91300000000000003</v>
      </c>
      <c r="CU376" s="33" t="str">
        <f>IF(CT376&gt;='PAINEL E TARGET'!$T$11,'PAINEL E TARGET'!$S$11,
IF(CT376&gt;='PAINEL E TARGET'!$T$12,'PAINEL E TARGET'!$S$12,
IF(CT376&gt;='PAINEL E TARGET'!$T$13,'PAINEL E TARGET'!$S$13,
IF(CT376&gt;='PAINEL E TARGET'!$T$14,'PAINEL E TARGET'!$S$14,
IF(CT376&gt;='PAINEL E TARGET'!$T$15,'PAINEL E TARGET'!$S$15,
IF(CT376&gt;='PAINEL E TARGET'!$T$16,'PAINEL E TARGET'!$S$16,
IF(CT376&gt;='PAINEL E TARGET'!$T$17,'PAINEL E TARGET'!$S$17,
IF(CT376&gt;='PAINEL E TARGET'!$T$18,'PAINEL E TARGET'!$S$18,'PAINEL E TARGET'!$S$19))))))))</f>
        <v>1. Fx de 90% a 99,9%</v>
      </c>
      <c r="CV376" s="17">
        <f>IFERROR(VLOOKUP($BW376,'PAINEL E TARGET'!$G$1:$Q$99,6,0),0)</f>
        <v>0.2</v>
      </c>
      <c r="CW376" s="17">
        <f>VLOOKUP(CU376,'PAINEL E TARGET'!$S$10:$U$19,3,0)</f>
        <v>0.5</v>
      </c>
      <c r="CX376" s="16">
        <f t="shared" si="210"/>
        <v>375</v>
      </c>
      <c r="CY376" s="17">
        <f t="shared" si="196"/>
        <v>0.98699999999999999</v>
      </c>
      <c r="CZ376" s="33" t="str">
        <f>IF(CY376&gt;='PAINEL E TARGET'!$T$11,'PAINEL E TARGET'!$S$11,
IF(CY376&gt;='PAINEL E TARGET'!$T$12,'PAINEL E TARGET'!$S$12,
IF(CY376&gt;='PAINEL E TARGET'!$T$13,'PAINEL E TARGET'!$S$13,
IF(CY376&gt;='PAINEL E TARGET'!$T$14,'PAINEL E TARGET'!$S$14,
IF(CY376&gt;='PAINEL E TARGET'!$T$15,'PAINEL E TARGET'!$S$15,
IF(CY376&gt;='PAINEL E TARGET'!$T$16,'PAINEL E TARGET'!$S$16,
IF(CY376&gt;='PAINEL E TARGET'!$T$17,'PAINEL E TARGET'!$S$17,
IF(CY376&gt;='PAINEL E TARGET'!$T$18,'PAINEL E TARGET'!$S$18,'PAINEL E TARGET'!$S$19))))))))</f>
        <v>1. Fx de 90% a 99,9%</v>
      </c>
      <c r="DA376" s="17">
        <f>IFERROR(VLOOKUP($BW376,'PAINEL E TARGET'!$G$1:$Q$99,7,0),0)</f>
        <v>0.15</v>
      </c>
      <c r="DB376" s="17">
        <f>VLOOKUP(CZ376,'PAINEL E TARGET'!$S$10:$U$19,3,0)</f>
        <v>0.5</v>
      </c>
      <c r="DC376" s="16">
        <f t="shared" si="211"/>
        <v>281.25</v>
      </c>
      <c r="DD376" s="17">
        <f t="shared" si="197"/>
        <v>0.86499999999999999</v>
      </c>
      <c r="DE376" s="33" t="str">
        <f>IF(DD376&gt;='PAINEL E TARGET'!$T$11,'PAINEL E TARGET'!$S$11,
IF(DD376&gt;='PAINEL E TARGET'!$T$12,'PAINEL E TARGET'!$S$12,
IF(DD376&gt;='PAINEL E TARGET'!$T$13,'PAINEL E TARGET'!$S$13,
IF(DD376&gt;='PAINEL E TARGET'!$T$14,'PAINEL E TARGET'!$S$14,
IF(DD376&gt;='PAINEL E TARGET'!$T$15,'PAINEL E TARGET'!$S$15,
IF(DD376&gt;='PAINEL E TARGET'!$T$16,'PAINEL E TARGET'!$S$16,
IF(DD376&gt;='PAINEL E TARGET'!$T$17,'PAINEL E TARGET'!$S$17,
IF(DD376&gt;='PAINEL E TARGET'!$T$18,'PAINEL E TARGET'!$S$18,'PAINEL E TARGET'!$S$19))))))))</f>
        <v>Não elegível</v>
      </c>
      <c r="DF376" s="17">
        <f>IFERROR(VLOOKUP($BW376,'PAINEL E TARGET'!$G$1:$Q$99,8,0),0)</f>
        <v>0.1</v>
      </c>
      <c r="DG376" s="17">
        <f>VLOOKUP(DE376,'PAINEL E TARGET'!$S$10:$U$19,3,0)</f>
        <v>0</v>
      </c>
      <c r="DH376" s="16">
        <f t="shared" si="212"/>
        <v>0</v>
      </c>
      <c r="DI376" s="17">
        <f t="shared" si="198"/>
        <v>0.58099999999999996</v>
      </c>
      <c r="DJ376" s="33" t="str">
        <f>IF(DI376&gt;='PAINEL E TARGET'!$T$11,'PAINEL E TARGET'!$S$11,
IF(DI376&gt;='PAINEL E TARGET'!$T$12,'PAINEL E TARGET'!$S$12,
IF(DI376&gt;='PAINEL E TARGET'!$T$13,'PAINEL E TARGET'!$S$13,
IF(DI376&gt;='PAINEL E TARGET'!$T$14,'PAINEL E TARGET'!$S$14,
IF(DI376&gt;='PAINEL E TARGET'!$T$15,'PAINEL E TARGET'!$S$15,
IF(DI376&gt;='PAINEL E TARGET'!$T$16,'PAINEL E TARGET'!$S$16,
IF(DI376&gt;='PAINEL E TARGET'!$T$17,'PAINEL E TARGET'!$S$17,
IF(DI376&gt;='PAINEL E TARGET'!$T$18,'PAINEL E TARGET'!$S$18,'PAINEL E TARGET'!$S$19))))))))</f>
        <v>Não elegível</v>
      </c>
      <c r="DK376" s="17">
        <f>IFERROR(VLOOKUP($BW376,'PAINEL E TARGET'!$G$1:$Q$99,9,0),0)</f>
        <v>0.05</v>
      </c>
      <c r="DL376" s="17">
        <f>VLOOKUP(DJ376,'PAINEL E TARGET'!$S$10:$U$19,3,0)</f>
        <v>0</v>
      </c>
      <c r="DM376" s="16">
        <f t="shared" si="213"/>
        <v>0</v>
      </c>
      <c r="DN376" s="17">
        <f t="shared" si="199"/>
        <v>1.048</v>
      </c>
      <c r="DO376" s="33" t="str">
        <f>IF(DN376&gt;='PAINEL E TARGET'!$T$11,'PAINEL E TARGET'!$S$11,
IF(DN376&gt;='PAINEL E TARGET'!$T$12,'PAINEL E TARGET'!$S$12,
IF(DN376&gt;='PAINEL E TARGET'!$T$13,'PAINEL E TARGET'!$S$13,
IF(DN376&gt;='PAINEL E TARGET'!$T$14,'PAINEL E TARGET'!$S$14,
IF(DN376&gt;='PAINEL E TARGET'!$T$15,'PAINEL E TARGET'!$S$15,
IF(DN376&gt;='PAINEL E TARGET'!$T$16,'PAINEL E TARGET'!$S$16,
IF(DN376&gt;='PAINEL E TARGET'!$T$17,'PAINEL E TARGET'!$S$17,
IF(DN376&gt;='PAINEL E TARGET'!$T$18,'PAINEL E TARGET'!$S$18,'PAINEL E TARGET'!$S$19))))))))</f>
        <v>2. Fx de 100% a 104,9%</v>
      </c>
      <c r="DP376" s="17">
        <f>IFERROR(VLOOKUP($BW376,'PAINEL E TARGET'!$G$1:$Q$99,10,0),0)</f>
        <v>0</v>
      </c>
      <c r="DQ376" s="17">
        <f>VLOOKUP(DO376,'PAINEL E TARGET'!$S$10:$U$19,3,0)</f>
        <v>1</v>
      </c>
      <c r="DR376" s="16">
        <f t="shared" si="214"/>
        <v>0</v>
      </c>
      <c r="DS376" s="17">
        <f t="shared" si="200"/>
        <v>0.93799999999999994</v>
      </c>
      <c r="DT376" s="16">
        <f>IF(DS376&gt;=1,VLOOKUP(BO376,'PAINEL E TARGET'!$S$1:$W$8,5,0),0)</f>
        <v>0</v>
      </c>
      <c r="DU376" s="16">
        <f t="shared" si="215"/>
        <v>656.25</v>
      </c>
    </row>
    <row r="377" spans="2:125" s="32" customFormat="1" x14ac:dyDescent="0.2">
      <c r="B377" s="44">
        <v>43541</v>
      </c>
      <c r="C377" s="65">
        <v>1184</v>
      </c>
      <c r="D377" s="66" t="s">
        <v>381</v>
      </c>
      <c r="E377" s="65">
        <v>215</v>
      </c>
      <c r="F377" s="65" t="s">
        <v>1017</v>
      </c>
      <c r="G377" s="67">
        <v>4162834.9270108384</v>
      </c>
      <c r="H377" s="67">
        <v>2292077.3808538965</v>
      </c>
      <c r="I377" s="67">
        <v>1728520.07</v>
      </c>
      <c r="J377" s="68">
        <v>0.75412814787084226</v>
      </c>
      <c r="K377" s="67">
        <v>435853.84576403908</v>
      </c>
      <c r="L377" s="67">
        <v>1657326.327229616</v>
      </c>
      <c r="M377" s="67">
        <v>322231.05</v>
      </c>
      <c r="N377" s="67">
        <v>1359781.07</v>
      </c>
      <c r="O377" s="67">
        <v>3811310.9498904129</v>
      </c>
      <c r="P377" s="67">
        <v>14901.509981554153</v>
      </c>
      <c r="Q377" s="67">
        <v>0</v>
      </c>
      <c r="R377" s="67">
        <v>0</v>
      </c>
      <c r="S377" s="67">
        <v>0</v>
      </c>
      <c r="T377" s="68">
        <v>9.8153565077914812E-2</v>
      </c>
      <c r="U377" s="68">
        <v>0.10698543004553379</v>
      </c>
      <c r="V377" s="68">
        <v>1.0899800731701208</v>
      </c>
      <c r="W377" s="67">
        <v>203990.46</v>
      </c>
      <c r="X377" s="67">
        <v>179950.78999999998</v>
      </c>
      <c r="Y377" s="68">
        <v>0.88215296931042753</v>
      </c>
      <c r="Z377" s="68">
        <v>0.18884217187795724</v>
      </c>
      <c r="AA377" s="68">
        <v>0.21753008533612711</v>
      </c>
      <c r="AB377" s="68">
        <v>1.1519147612679967</v>
      </c>
      <c r="AC377" s="67">
        <v>395280.69</v>
      </c>
      <c r="AD377" s="67">
        <v>365888.24000000005</v>
      </c>
      <c r="AE377" s="68">
        <v>0.92564157383959245</v>
      </c>
      <c r="AF377" s="43">
        <v>80</v>
      </c>
      <c r="AG377" s="43">
        <v>73</v>
      </c>
      <c r="AH377" s="43">
        <v>56</v>
      </c>
      <c r="AI377" s="43">
        <v>49</v>
      </c>
      <c r="AJ377" s="67">
        <v>107182.45</v>
      </c>
      <c r="AK377" s="67">
        <v>86670.25</v>
      </c>
      <c r="AL377" s="68">
        <v>0.80862351998858029</v>
      </c>
      <c r="AM377" s="67">
        <v>17816.07</v>
      </c>
      <c r="AN377" s="67">
        <v>13946.739999999998</v>
      </c>
      <c r="AO377" s="68">
        <v>0.78281798398861246</v>
      </c>
      <c r="AP377" s="67">
        <v>14789.43</v>
      </c>
      <c r="AQ377" s="67">
        <v>15764.819999999998</v>
      </c>
      <c r="AR377" s="68">
        <v>1.0659518318150192</v>
      </c>
      <c r="AS377" s="67">
        <v>64202.51</v>
      </c>
      <c r="AT377" s="67">
        <v>63568.98</v>
      </c>
      <c r="AU377" s="68">
        <v>0.99013231725675521</v>
      </c>
      <c r="AV377" s="43">
        <v>4214.3599999999997</v>
      </c>
      <c r="AW377" s="43">
        <v>3149.42</v>
      </c>
      <c r="AX377" s="69">
        <v>0.74730682713389462</v>
      </c>
      <c r="AY377" s="43">
        <v>435853.84576403908</v>
      </c>
      <c r="AZ377" s="43">
        <v>322231.05</v>
      </c>
      <c r="BA377" s="43">
        <v>58025.620811192894</v>
      </c>
      <c r="BB377" s="43">
        <v>57613.94</v>
      </c>
      <c r="BC377" s="43">
        <v>793776.73483698687</v>
      </c>
      <c r="BD377" s="43">
        <v>105730.18773926565</v>
      </c>
      <c r="BE377" s="43">
        <v>373818.57000000007</v>
      </c>
      <c r="BF377" s="43">
        <v>724384.90999999992</v>
      </c>
      <c r="BG377" s="43">
        <v>7684.8700000000017</v>
      </c>
      <c r="BH377" s="43">
        <v>89</v>
      </c>
      <c r="BI377" s="44">
        <v>43173</v>
      </c>
      <c r="BJ377" s="44">
        <v>43541</v>
      </c>
      <c r="BK377" s="44">
        <v>43172</v>
      </c>
      <c r="BL377" s="43">
        <f t="shared" si="201"/>
        <v>1728520.07</v>
      </c>
      <c r="BM377" s="43">
        <f t="shared" si="202"/>
        <v>1682012.12</v>
      </c>
      <c r="BO377" s="16" t="str">
        <f>IFERROR(VLOOKUP($C377,'PORTE LOJA'!A:B,2,0),"PORTE 1")</f>
        <v>PORTE 5</v>
      </c>
      <c r="BP377" s="16">
        <f>VLOOKUP(BO377,'PAINEL E TARGET'!$S$1:$W$8,3,0)</f>
        <v>3750</v>
      </c>
      <c r="BQ377" s="16">
        <f t="shared" si="180"/>
        <v>1</v>
      </c>
      <c r="BR377" s="16">
        <f t="shared" si="181"/>
        <v>1</v>
      </c>
      <c r="BS377" s="16">
        <f t="shared" si="182"/>
        <v>1</v>
      </c>
      <c r="BT377" s="16">
        <f t="shared" si="183"/>
        <v>1</v>
      </c>
      <c r="BU377" s="16">
        <f t="shared" si="184"/>
        <v>1</v>
      </c>
      <c r="BV377" s="16">
        <f t="shared" si="185"/>
        <v>1</v>
      </c>
      <c r="BW377" s="17" t="str">
        <f t="shared" si="203"/>
        <v>111111</v>
      </c>
      <c r="BY377" s="17">
        <f t="shared" si="186"/>
        <v>0.754</v>
      </c>
      <c r="BZ377" s="17">
        <f t="shared" si="187"/>
        <v>0.80400000000000005</v>
      </c>
      <c r="CA377" s="17" t="str">
        <f t="shared" si="204"/>
        <v>Sem Retira</v>
      </c>
      <c r="CB377" s="17">
        <f t="shared" si="205"/>
        <v>0.80400000000000005</v>
      </c>
      <c r="CC377" s="33" t="str">
        <f>IF(CB377&gt;='PAINEL E TARGET'!$T$11,'PAINEL E TARGET'!$S$11,
IF(CB377&gt;='PAINEL E TARGET'!$T$12,'PAINEL E TARGET'!$S$12,
IF(CB377&gt;='PAINEL E TARGET'!$T$13,'PAINEL E TARGET'!$S$13,
IF(CB377&gt;='PAINEL E TARGET'!$T$14,'PAINEL E TARGET'!$S$14,
IF(CB377&gt;='PAINEL E TARGET'!$T$15,'PAINEL E TARGET'!$S$15,
IF(CB377&gt;='PAINEL E TARGET'!$T$16,'PAINEL E TARGET'!$S$16,
IF(CB377&gt;='PAINEL E TARGET'!$T$17,'PAINEL E TARGET'!$S$17,
IF(CB377&gt;='PAINEL E TARGET'!$T$18,'PAINEL E TARGET'!$S$18,'PAINEL E TARGET'!$S$19))))))))</f>
        <v>Não elegível</v>
      </c>
      <c r="CD377" s="17">
        <f>IFERROR(VLOOKUP($BW377,'PAINEL E TARGET'!$G$1:$Q$99,4,0),0)</f>
        <v>0.25</v>
      </c>
      <c r="CE377" s="17">
        <f>VLOOKUP(CC377,'PAINEL E TARGET'!$S$10:$U$19,3,0)</f>
        <v>0</v>
      </c>
      <c r="CF377" s="16">
        <f t="shared" si="206"/>
        <v>0</v>
      </c>
      <c r="CG377" s="17">
        <f t="shared" si="188"/>
        <v>0.80900000000000005</v>
      </c>
      <c r="CH377" s="17">
        <f t="shared" si="189"/>
        <v>0.78300000000000003</v>
      </c>
      <c r="CI377" s="17">
        <f t="shared" si="190"/>
        <v>1.0660000000000001</v>
      </c>
      <c r="CJ377" s="17">
        <f t="shared" si="191"/>
        <v>0.99</v>
      </c>
      <c r="CK377" s="17">
        <f t="shared" si="192"/>
        <v>0.747</v>
      </c>
      <c r="CL377" s="17">
        <f t="shared" si="193"/>
        <v>0.88200000000000001</v>
      </c>
      <c r="CM377" s="16">
        <f t="shared" si="194"/>
        <v>5</v>
      </c>
      <c r="CN377" s="17" t="str">
        <f t="shared" si="207"/>
        <v>ok</v>
      </c>
      <c r="CO377" s="17">
        <f t="shared" si="208"/>
        <v>0.88200000000000001</v>
      </c>
      <c r="CP377" s="33" t="str">
        <f>IF(CO377&gt;='PAINEL E TARGET'!$T$11,'PAINEL E TARGET'!$S$11,
IF(CO377&gt;='PAINEL E TARGET'!$T$12,'PAINEL E TARGET'!$S$12,
IF(CO377&gt;='PAINEL E TARGET'!$T$13,'PAINEL E TARGET'!$S$13,
IF(CO377&gt;='PAINEL E TARGET'!$T$14,'PAINEL E TARGET'!$S$14,
IF(CO377&gt;='PAINEL E TARGET'!$T$15,'PAINEL E TARGET'!$S$15,
IF(CO377&gt;='PAINEL E TARGET'!$T$16,'PAINEL E TARGET'!$S$16,
IF(CO377&gt;='PAINEL E TARGET'!$T$17,'PAINEL E TARGET'!$S$17,
IF(CO377&gt;='PAINEL E TARGET'!$T$18,'PAINEL E TARGET'!$S$18,'PAINEL E TARGET'!$S$19))))))))</f>
        <v>Não elegível</v>
      </c>
      <c r="CQ377" s="17">
        <f>IFERROR(VLOOKUP($BW377,'PAINEL E TARGET'!$G$1:$Q$99,5,0),0)</f>
        <v>0.25</v>
      </c>
      <c r="CR377" s="17">
        <f>VLOOKUP(CP377,'PAINEL E TARGET'!$S$10:$U$19,3,0)</f>
        <v>0</v>
      </c>
      <c r="CS377" s="16">
        <f t="shared" si="209"/>
        <v>0</v>
      </c>
      <c r="CT377" s="17">
        <f t="shared" si="195"/>
        <v>0.92600000000000005</v>
      </c>
      <c r="CU377" s="33" t="str">
        <f>IF(CT377&gt;='PAINEL E TARGET'!$T$11,'PAINEL E TARGET'!$S$11,
IF(CT377&gt;='PAINEL E TARGET'!$T$12,'PAINEL E TARGET'!$S$12,
IF(CT377&gt;='PAINEL E TARGET'!$T$13,'PAINEL E TARGET'!$S$13,
IF(CT377&gt;='PAINEL E TARGET'!$T$14,'PAINEL E TARGET'!$S$14,
IF(CT377&gt;='PAINEL E TARGET'!$T$15,'PAINEL E TARGET'!$S$15,
IF(CT377&gt;='PAINEL E TARGET'!$T$16,'PAINEL E TARGET'!$S$16,
IF(CT377&gt;='PAINEL E TARGET'!$T$17,'PAINEL E TARGET'!$S$17,
IF(CT377&gt;='PAINEL E TARGET'!$T$18,'PAINEL E TARGET'!$S$18,'PAINEL E TARGET'!$S$19))))))))</f>
        <v>1. Fx de 90% a 99,9%</v>
      </c>
      <c r="CV377" s="17">
        <f>IFERROR(VLOOKUP($BW377,'PAINEL E TARGET'!$G$1:$Q$99,6,0),0)</f>
        <v>0.2</v>
      </c>
      <c r="CW377" s="17">
        <f>VLOOKUP(CU377,'PAINEL E TARGET'!$S$10:$U$19,3,0)</f>
        <v>0.5</v>
      </c>
      <c r="CX377" s="16">
        <f t="shared" si="210"/>
        <v>375</v>
      </c>
      <c r="CY377" s="17">
        <f t="shared" si="196"/>
        <v>0.73899999999999999</v>
      </c>
      <c r="CZ377" s="33" t="str">
        <f>IF(CY377&gt;='PAINEL E TARGET'!$T$11,'PAINEL E TARGET'!$S$11,
IF(CY377&gt;='PAINEL E TARGET'!$T$12,'PAINEL E TARGET'!$S$12,
IF(CY377&gt;='PAINEL E TARGET'!$T$13,'PAINEL E TARGET'!$S$13,
IF(CY377&gt;='PAINEL E TARGET'!$T$14,'PAINEL E TARGET'!$S$14,
IF(CY377&gt;='PAINEL E TARGET'!$T$15,'PAINEL E TARGET'!$S$15,
IF(CY377&gt;='PAINEL E TARGET'!$T$16,'PAINEL E TARGET'!$S$16,
IF(CY377&gt;='PAINEL E TARGET'!$T$17,'PAINEL E TARGET'!$S$17,
IF(CY377&gt;='PAINEL E TARGET'!$T$18,'PAINEL E TARGET'!$S$18,'PAINEL E TARGET'!$S$19))))))))</f>
        <v>Não elegível</v>
      </c>
      <c r="DA377" s="17">
        <f>IFERROR(VLOOKUP($BW377,'PAINEL E TARGET'!$G$1:$Q$99,7,0),0)</f>
        <v>0.15</v>
      </c>
      <c r="DB377" s="17">
        <f>VLOOKUP(CZ377,'PAINEL E TARGET'!$S$10:$U$19,3,0)</f>
        <v>0</v>
      </c>
      <c r="DC377" s="16">
        <f t="shared" si="211"/>
        <v>0</v>
      </c>
      <c r="DD377" s="17">
        <f t="shared" si="197"/>
        <v>0.99299999999999999</v>
      </c>
      <c r="DE377" s="33" t="str">
        <f>IF(DD377&gt;='PAINEL E TARGET'!$T$11,'PAINEL E TARGET'!$S$11,
IF(DD377&gt;='PAINEL E TARGET'!$T$12,'PAINEL E TARGET'!$S$12,
IF(DD377&gt;='PAINEL E TARGET'!$T$13,'PAINEL E TARGET'!$S$13,
IF(DD377&gt;='PAINEL E TARGET'!$T$14,'PAINEL E TARGET'!$S$14,
IF(DD377&gt;='PAINEL E TARGET'!$T$15,'PAINEL E TARGET'!$S$15,
IF(DD377&gt;='PAINEL E TARGET'!$T$16,'PAINEL E TARGET'!$S$16,
IF(DD377&gt;='PAINEL E TARGET'!$T$17,'PAINEL E TARGET'!$S$17,
IF(DD377&gt;='PAINEL E TARGET'!$T$18,'PAINEL E TARGET'!$S$18,'PAINEL E TARGET'!$S$19))))))))</f>
        <v>1. Fx de 90% a 99,9%</v>
      </c>
      <c r="DF377" s="17">
        <f>IFERROR(VLOOKUP($BW377,'PAINEL E TARGET'!$G$1:$Q$99,8,0),0)</f>
        <v>0.1</v>
      </c>
      <c r="DG377" s="17">
        <f>VLOOKUP(DE377,'PAINEL E TARGET'!$S$10:$U$19,3,0)</f>
        <v>0.5</v>
      </c>
      <c r="DH377" s="16">
        <f t="shared" si="212"/>
        <v>187.5</v>
      </c>
      <c r="DI377" s="17">
        <f t="shared" si="198"/>
        <v>0.875</v>
      </c>
      <c r="DJ377" s="33" t="str">
        <f>IF(DI377&gt;='PAINEL E TARGET'!$T$11,'PAINEL E TARGET'!$S$11,
IF(DI377&gt;='PAINEL E TARGET'!$T$12,'PAINEL E TARGET'!$S$12,
IF(DI377&gt;='PAINEL E TARGET'!$T$13,'PAINEL E TARGET'!$S$13,
IF(DI377&gt;='PAINEL E TARGET'!$T$14,'PAINEL E TARGET'!$S$14,
IF(DI377&gt;='PAINEL E TARGET'!$T$15,'PAINEL E TARGET'!$S$15,
IF(DI377&gt;='PAINEL E TARGET'!$T$16,'PAINEL E TARGET'!$S$16,
IF(DI377&gt;='PAINEL E TARGET'!$T$17,'PAINEL E TARGET'!$S$17,
IF(DI377&gt;='PAINEL E TARGET'!$T$18,'PAINEL E TARGET'!$S$18,'PAINEL E TARGET'!$S$19))))))))</f>
        <v>Não elegível</v>
      </c>
      <c r="DK377" s="17">
        <f>IFERROR(VLOOKUP($BW377,'PAINEL E TARGET'!$G$1:$Q$99,9,0),0)</f>
        <v>0.05</v>
      </c>
      <c r="DL377" s="17">
        <f>VLOOKUP(DJ377,'PAINEL E TARGET'!$S$10:$U$19,3,0)</f>
        <v>0</v>
      </c>
      <c r="DM377" s="16">
        <f t="shared" si="213"/>
        <v>0</v>
      </c>
      <c r="DN377" s="17">
        <f t="shared" si="199"/>
        <v>0.747</v>
      </c>
      <c r="DO377" s="33" t="str">
        <f>IF(DN377&gt;='PAINEL E TARGET'!$T$11,'PAINEL E TARGET'!$S$11,
IF(DN377&gt;='PAINEL E TARGET'!$T$12,'PAINEL E TARGET'!$S$12,
IF(DN377&gt;='PAINEL E TARGET'!$T$13,'PAINEL E TARGET'!$S$13,
IF(DN377&gt;='PAINEL E TARGET'!$T$14,'PAINEL E TARGET'!$S$14,
IF(DN377&gt;='PAINEL E TARGET'!$T$15,'PAINEL E TARGET'!$S$15,
IF(DN377&gt;='PAINEL E TARGET'!$T$16,'PAINEL E TARGET'!$S$16,
IF(DN377&gt;='PAINEL E TARGET'!$T$17,'PAINEL E TARGET'!$S$17,
IF(DN377&gt;='PAINEL E TARGET'!$T$18,'PAINEL E TARGET'!$S$18,'PAINEL E TARGET'!$S$19))))))))</f>
        <v>Não elegível</v>
      </c>
      <c r="DP377" s="17">
        <f>IFERROR(VLOOKUP($BW377,'PAINEL E TARGET'!$G$1:$Q$99,10,0),0)</f>
        <v>0</v>
      </c>
      <c r="DQ377" s="17">
        <f>VLOOKUP(DO377,'PAINEL E TARGET'!$S$10:$U$19,3,0)</f>
        <v>0</v>
      </c>
      <c r="DR377" s="16">
        <f t="shared" si="214"/>
        <v>0</v>
      </c>
      <c r="DS377" s="17">
        <f t="shared" si="200"/>
        <v>0.91300000000000003</v>
      </c>
      <c r="DT377" s="16">
        <f>IF(DS377&gt;=1,VLOOKUP(BO377,'PAINEL E TARGET'!$S$1:$W$8,5,0),0)</f>
        <v>0</v>
      </c>
      <c r="DU377" s="16">
        <f t="shared" si="215"/>
        <v>562.5</v>
      </c>
    </row>
    <row r="378" spans="2:125" s="32" customFormat="1" x14ac:dyDescent="0.2">
      <c r="B378" s="44">
        <v>43541</v>
      </c>
      <c r="C378" s="65">
        <v>1185</v>
      </c>
      <c r="D378" s="66" t="s">
        <v>382</v>
      </c>
      <c r="E378" s="65">
        <v>217</v>
      </c>
      <c r="F378" s="65" t="s">
        <v>1017</v>
      </c>
      <c r="G378" s="67">
        <v>4548871.8354309136</v>
      </c>
      <c r="H378" s="67">
        <v>2586769.4842552315</v>
      </c>
      <c r="I378" s="67">
        <v>2142566.62</v>
      </c>
      <c r="J378" s="68">
        <v>0.82827891431418987</v>
      </c>
      <c r="K378" s="67">
        <v>387028.87285154208</v>
      </c>
      <c r="L378" s="67">
        <v>1932732.7051490247</v>
      </c>
      <c r="M378" s="67">
        <v>377034.27</v>
      </c>
      <c r="N378" s="67">
        <v>1671998</v>
      </c>
      <c r="O378" s="67">
        <v>4087977.7660279977</v>
      </c>
      <c r="P378" s="67" t="s">
        <v>1082</v>
      </c>
      <c r="Q378" s="67" t="s">
        <v>1082</v>
      </c>
      <c r="R378" s="67">
        <v>0</v>
      </c>
      <c r="S378" s="67">
        <v>0</v>
      </c>
      <c r="T378" s="68">
        <v>0.10271742676476973</v>
      </c>
      <c r="U378" s="68">
        <v>9.369722127411885E-2</v>
      </c>
      <c r="V378" s="68">
        <v>0.91218427315836292</v>
      </c>
      <c r="W378" s="67">
        <v>238279.94</v>
      </c>
      <c r="X378" s="67">
        <v>191988.63000000003</v>
      </c>
      <c r="Y378" s="68">
        <v>0.80572720473238335</v>
      </c>
      <c r="Z378" s="68">
        <v>0.16493539406311625</v>
      </c>
      <c r="AA378" s="68">
        <v>0.14220987842226612</v>
      </c>
      <c r="AB378" s="68">
        <v>0.86221565255936705</v>
      </c>
      <c r="AC378" s="67">
        <v>382610.79000000004</v>
      </c>
      <c r="AD378" s="67">
        <v>291392.62999999995</v>
      </c>
      <c r="AE378" s="68">
        <v>0.76159020502270702</v>
      </c>
      <c r="AF378" s="43">
        <v>80</v>
      </c>
      <c r="AG378" s="43">
        <v>79</v>
      </c>
      <c r="AH378" s="43">
        <v>67</v>
      </c>
      <c r="AI378" s="43">
        <v>62</v>
      </c>
      <c r="AJ378" s="67">
        <v>109953.1</v>
      </c>
      <c r="AK378" s="67">
        <v>87883</v>
      </c>
      <c r="AL378" s="68">
        <v>0.79927714634694247</v>
      </c>
      <c r="AM378" s="67">
        <v>32501.649999999998</v>
      </c>
      <c r="AN378" s="67">
        <v>21018.28</v>
      </c>
      <c r="AO378" s="68">
        <v>0.64668347606967647</v>
      </c>
      <c r="AP378" s="67">
        <v>22612.1</v>
      </c>
      <c r="AQ378" s="67">
        <v>16325.78</v>
      </c>
      <c r="AR378" s="68">
        <v>0.72199309219400243</v>
      </c>
      <c r="AS378" s="67">
        <v>73213.09</v>
      </c>
      <c r="AT378" s="67">
        <v>66761.570000000007</v>
      </c>
      <c r="AU378" s="68">
        <v>0.91188023890263359</v>
      </c>
      <c r="AV378" s="43">
        <v>5128.49</v>
      </c>
      <c r="AW378" s="43">
        <v>1559.71</v>
      </c>
      <c r="AX378" s="69">
        <v>0.304126555769827</v>
      </c>
      <c r="AY378" s="43">
        <v>387028.87285154208</v>
      </c>
      <c r="AZ378" s="43">
        <v>377034.27</v>
      </c>
      <c r="BA378" s="43">
        <v>69223.123407715422</v>
      </c>
      <c r="BB378" s="43">
        <v>64940.160000000003</v>
      </c>
      <c r="BC378" s="43">
        <v>682091.66374226275</v>
      </c>
      <c r="BD378" s="43">
        <v>122159.4579227451</v>
      </c>
      <c r="BE378" s="43">
        <v>422282.82999999996</v>
      </c>
      <c r="BF378" s="43">
        <v>678068.07</v>
      </c>
      <c r="BG378" s="43">
        <v>9060.380000000001</v>
      </c>
      <c r="BH378" s="43">
        <v>132</v>
      </c>
      <c r="BI378" s="44">
        <v>43173</v>
      </c>
      <c r="BJ378" s="44">
        <v>43541</v>
      </c>
      <c r="BK378" s="44">
        <v>43172</v>
      </c>
      <c r="BL378" s="43">
        <f t="shared" si="201"/>
        <v>2142566.62</v>
      </c>
      <c r="BM378" s="43">
        <f t="shared" si="202"/>
        <v>2049032.27</v>
      </c>
      <c r="BO378" s="16" t="str">
        <f>IFERROR(VLOOKUP($C378,'PORTE LOJA'!A:B,2,0),"PORTE 1")</f>
        <v>PORTE 5</v>
      </c>
      <c r="BP378" s="16">
        <f>VLOOKUP(BO378,'PAINEL E TARGET'!$S$1:$W$8,3,0)</f>
        <v>3750</v>
      </c>
      <c r="BQ378" s="16">
        <f t="shared" si="180"/>
        <v>1</v>
      </c>
      <c r="BR378" s="16">
        <f t="shared" si="181"/>
        <v>1</v>
      </c>
      <c r="BS378" s="16">
        <f t="shared" si="182"/>
        <v>1</v>
      </c>
      <c r="BT378" s="16">
        <f t="shared" si="183"/>
        <v>1</v>
      </c>
      <c r="BU378" s="16">
        <f t="shared" si="184"/>
        <v>1</v>
      </c>
      <c r="BV378" s="16">
        <f t="shared" si="185"/>
        <v>1</v>
      </c>
      <c r="BW378" s="17" t="str">
        <f t="shared" si="203"/>
        <v>111111</v>
      </c>
      <c r="BY378" s="17">
        <f t="shared" si="186"/>
        <v>0.82799999999999996</v>
      </c>
      <c r="BZ378" s="17">
        <f t="shared" si="187"/>
        <v>0.88300000000000001</v>
      </c>
      <c r="CA378" s="17" t="str">
        <f t="shared" si="204"/>
        <v>Sem Retira</v>
      </c>
      <c r="CB378" s="17">
        <f t="shared" si="205"/>
        <v>0.88300000000000001</v>
      </c>
      <c r="CC378" s="33" t="str">
        <f>IF(CB378&gt;='PAINEL E TARGET'!$T$11,'PAINEL E TARGET'!$S$11,
IF(CB378&gt;='PAINEL E TARGET'!$T$12,'PAINEL E TARGET'!$S$12,
IF(CB378&gt;='PAINEL E TARGET'!$T$13,'PAINEL E TARGET'!$S$13,
IF(CB378&gt;='PAINEL E TARGET'!$T$14,'PAINEL E TARGET'!$S$14,
IF(CB378&gt;='PAINEL E TARGET'!$T$15,'PAINEL E TARGET'!$S$15,
IF(CB378&gt;='PAINEL E TARGET'!$T$16,'PAINEL E TARGET'!$S$16,
IF(CB378&gt;='PAINEL E TARGET'!$T$17,'PAINEL E TARGET'!$S$17,
IF(CB378&gt;='PAINEL E TARGET'!$T$18,'PAINEL E TARGET'!$S$18,'PAINEL E TARGET'!$S$19))))))))</f>
        <v>Não elegível</v>
      </c>
      <c r="CD378" s="17">
        <f>IFERROR(VLOOKUP($BW378,'PAINEL E TARGET'!$G$1:$Q$99,4,0),0)</f>
        <v>0.25</v>
      </c>
      <c r="CE378" s="17">
        <f>VLOOKUP(CC378,'PAINEL E TARGET'!$S$10:$U$19,3,0)</f>
        <v>0</v>
      </c>
      <c r="CF378" s="16">
        <f t="shared" si="206"/>
        <v>0</v>
      </c>
      <c r="CG378" s="17">
        <f t="shared" si="188"/>
        <v>0.79900000000000004</v>
      </c>
      <c r="CH378" s="17">
        <f t="shared" si="189"/>
        <v>0.64700000000000002</v>
      </c>
      <c r="CI378" s="17">
        <f t="shared" si="190"/>
        <v>0.72199999999999998</v>
      </c>
      <c r="CJ378" s="17">
        <f t="shared" si="191"/>
        <v>0.91200000000000003</v>
      </c>
      <c r="CK378" s="17">
        <f t="shared" si="192"/>
        <v>0.30399999999999999</v>
      </c>
      <c r="CL378" s="17">
        <f t="shared" si="193"/>
        <v>0.80600000000000005</v>
      </c>
      <c r="CM378" s="16">
        <f t="shared" si="194"/>
        <v>3</v>
      </c>
      <c r="CN378" s="17" t="str">
        <f t="shared" si="207"/>
        <v>não ok</v>
      </c>
      <c r="CO378" s="17">
        <f t="shared" si="208"/>
        <v>0</v>
      </c>
      <c r="CP378" s="33" t="str">
        <f>IF(CO378&gt;='PAINEL E TARGET'!$T$11,'PAINEL E TARGET'!$S$11,
IF(CO378&gt;='PAINEL E TARGET'!$T$12,'PAINEL E TARGET'!$S$12,
IF(CO378&gt;='PAINEL E TARGET'!$T$13,'PAINEL E TARGET'!$S$13,
IF(CO378&gt;='PAINEL E TARGET'!$T$14,'PAINEL E TARGET'!$S$14,
IF(CO378&gt;='PAINEL E TARGET'!$T$15,'PAINEL E TARGET'!$S$15,
IF(CO378&gt;='PAINEL E TARGET'!$T$16,'PAINEL E TARGET'!$S$16,
IF(CO378&gt;='PAINEL E TARGET'!$T$17,'PAINEL E TARGET'!$S$17,
IF(CO378&gt;='PAINEL E TARGET'!$T$18,'PAINEL E TARGET'!$S$18,'PAINEL E TARGET'!$S$19))))))))</f>
        <v>Não elegível</v>
      </c>
      <c r="CQ378" s="17">
        <f>IFERROR(VLOOKUP($BW378,'PAINEL E TARGET'!$G$1:$Q$99,5,0),0)</f>
        <v>0.25</v>
      </c>
      <c r="CR378" s="17">
        <f>VLOOKUP(CP378,'PAINEL E TARGET'!$S$10:$U$19,3,0)</f>
        <v>0</v>
      </c>
      <c r="CS378" s="16">
        <f t="shared" si="209"/>
        <v>0</v>
      </c>
      <c r="CT378" s="17">
        <f t="shared" si="195"/>
        <v>0.76200000000000001</v>
      </c>
      <c r="CU378" s="33" t="str">
        <f>IF(CT378&gt;='PAINEL E TARGET'!$T$11,'PAINEL E TARGET'!$S$11,
IF(CT378&gt;='PAINEL E TARGET'!$T$12,'PAINEL E TARGET'!$S$12,
IF(CT378&gt;='PAINEL E TARGET'!$T$13,'PAINEL E TARGET'!$S$13,
IF(CT378&gt;='PAINEL E TARGET'!$T$14,'PAINEL E TARGET'!$S$14,
IF(CT378&gt;='PAINEL E TARGET'!$T$15,'PAINEL E TARGET'!$S$15,
IF(CT378&gt;='PAINEL E TARGET'!$T$16,'PAINEL E TARGET'!$S$16,
IF(CT378&gt;='PAINEL E TARGET'!$T$17,'PAINEL E TARGET'!$S$17,
IF(CT378&gt;='PAINEL E TARGET'!$T$18,'PAINEL E TARGET'!$S$18,'PAINEL E TARGET'!$S$19))))))))</f>
        <v>Não elegível</v>
      </c>
      <c r="CV378" s="17">
        <f>IFERROR(VLOOKUP($BW378,'PAINEL E TARGET'!$G$1:$Q$99,6,0),0)</f>
        <v>0.2</v>
      </c>
      <c r="CW378" s="17">
        <f>VLOOKUP(CU378,'PAINEL E TARGET'!$S$10:$U$19,3,0)</f>
        <v>0</v>
      </c>
      <c r="CX378" s="16">
        <f t="shared" si="210"/>
        <v>0</v>
      </c>
      <c r="CY378" s="17">
        <f t="shared" si="196"/>
        <v>0.97399999999999998</v>
      </c>
      <c r="CZ378" s="33" t="str">
        <f>IF(CY378&gt;='PAINEL E TARGET'!$T$11,'PAINEL E TARGET'!$S$11,
IF(CY378&gt;='PAINEL E TARGET'!$T$12,'PAINEL E TARGET'!$S$12,
IF(CY378&gt;='PAINEL E TARGET'!$T$13,'PAINEL E TARGET'!$S$13,
IF(CY378&gt;='PAINEL E TARGET'!$T$14,'PAINEL E TARGET'!$S$14,
IF(CY378&gt;='PAINEL E TARGET'!$T$15,'PAINEL E TARGET'!$S$15,
IF(CY378&gt;='PAINEL E TARGET'!$T$16,'PAINEL E TARGET'!$S$16,
IF(CY378&gt;='PAINEL E TARGET'!$T$17,'PAINEL E TARGET'!$S$17,
IF(CY378&gt;='PAINEL E TARGET'!$T$18,'PAINEL E TARGET'!$S$18,'PAINEL E TARGET'!$S$19))))))))</f>
        <v>1. Fx de 90% a 99,9%</v>
      </c>
      <c r="DA378" s="17">
        <f>IFERROR(VLOOKUP($BW378,'PAINEL E TARGET'!$G$1:$Q$99,7,0),0)</f>
        <v>0.15</v>
      </c>
      <c r="DB378" s="17">
        <f>VLOOKUP(CZ378,'PAINEL E TARGET'!$S$10:$U$19,3,0)</f>
        <v>0.5</v>
      </c>
      <c r="DC378" s="16">
        <f t="shared" si="211"/>
        <v>281.25</v>
      </c>
      <c r="DD378" s="17">
        <f t="shared" si="197"/>
        <v>0.93799999999999994</v>
      </c>
      <c r="DE378" s="33" t="str">
        <f>IF(DD378&gt;='PAINEL E TARGET'!$T$11,'PAINEL E TARGET'!$S$11,
IF(DD378&gt;='PAINEL E TARGET'!$T$12,'PAINEL E TARGET'!$S$12,
IF(DD378&gt;='PAINEL E TARGET'!$T$13,'PAINEL E TARGET'!$S$13,
IF(DD378&gt;='PAINEL E TARGET'!$T$14,'PAINEL E TARGET'!$S$14,
IF(DD378&gt;='PAINEL E TARGET'!$T$15,'PAINEL E TARGET'!$S$15,
IF(DD378&gt;='PAINEL E TARGET'!$T$16,'PAINEL E TARGET'!$S$16,
IF(DD378&gt;='PAINEL E TARGET'!$T$17,'PAINEL E TARGET'!$S$17,
IF(DD378&gt;='PAINEL E TARGET'!$T$18,'PAINEL E TARGET'!$S$18,'PAINEL E TARGET'!$S$19))))))))</f>
        <v>1. Fx de 90% a 99,9%</v>
      </c>
      <c r="DF378" s="17">
        <f>IFERROR(VLOOKUP($BW378,'PAINEL E TARGET'!$G$1:$Q$99,8,0),0)</f>
        <v>0.1</v>
      </c>
      <c r="DG378" s="17">
        <f>VLOOKUP(DE378,'PAINEL E TARGET'!$S$10:$U$19,3,0)</f>
        <v>0.5</v>
      </c>
      <c r="DH378" s="16">
        <f t="shared" si="212"/>
        <v>187.5</v>
      </c>
      <c r="DI378" s="17">
        <f t="shared" si="198"/>
        <v>0.92500000000000004</v>
      </c>
      <c r="DJ378" s="33" t="str">
        <f>IF(DI378&gt;='PAINEL E TARGET'!$T$11,'PAINEL E TARGET'!$S$11,
IF(DI378&gt;='PAINEL E TARGET'!$T$12,'PAINEL E TARGET'!$S$12,
IF(DI378&gt;='PAINEL E TARGET'!$T$13,'PAINEL E TARGET'!$S$13,
IF(DI378&gt;='PAINEL E TARGET'!$T$14,'PAINEL E TARGET'!$S$14,
IF(DI378&gt;='PAINEL E TARGET'!$T$15,'PAINEL E TARGET'!$S$15,
IF(DI378&gt;='PAINEL E TARGET'!$T$16,'PAINEL E TARGET'!$S$16,
IF(DI378&gt;='PAINEL E TARGET'!$T$17,'PAINEL E TARGET'!$S$17,
IF(DI378&gt;='PAINEL E TARGET'!$T$18,'PAINEL E TARGET'!$S$18,'PAINEL E TARGET'!$S$19))))))))</f>
        <v>1. Fx de 90% a 99,9%</v>
      </c>
      <c r="DK378" s="17">
        <f>IFERROR(VLOOKUP($BW378,'PAINEL E TARGET'!$G$1:$Q$99,9,0),0)</f>
        <v>0.05</v>
      </c>
      <c r="DL378" s="17">
        <f>VLOOKUP(DJ378,'PAINEL E TARGET'!$S$10:$U$19,3,0)</f>
        <v>0.5</v>
      </c>
      <c r="DM378" s="16">
        <f t="shared" si="213"/>
        <v>93.75</v>
      </c>
      <c r="DN378" s="17">
        <f t="shared" si="199"/>
        <v>0.30399999999999999</v>
      </c>
      <c r="DO378" s="33" t="str">
        <f>IF(DN378&gt;='PAINEL E TARGET'!$T$11,'PAINEL E TARGET'!$S$11,
IF(DN378&gt;='PAINEL E TARGET'!$T$12,'PAINEL E TARGET'!$S$12,
IF(DN378&gt;='PAINEL E TARGET'!$T$13,'PAINEL E TARGET'!$S$13,
IF(DN378&gt;='PAINEL E TARGET'!$T$14,'PAINEL E TARGET'!$S$14,
IF(DN378&gt;='PAINEL E TARGET'!$T$15,'PAINEL E TARGET'!$S$15,
IF(DN378&gt;='PAINEL E TARGET'!$T$16,'PAINEL E TARGET'!$S$16,
IF(DN378&gt;='PAINEL E TARGET'!$T$17,'PAINEL E TARGET'!$S$17,
IF(DN378&gt;='PAINEL E TARGET'!$T$18,'PAINEL E TARGET'!$S$18,'PAINEL E TARGET'!$S$19))))))))</f>
        <v>Não elegível</v>
      </c>
      <c r="DP378" s="17">
        <f>IFERROR(VLOOKUP($BW378,'PAINEL E TARGET'!$G$1:$Q$99,10,0),0)</f>
        <v>0</v>
      </c>
      <c r="DQ378" s="17">
        <f>VLOOKUP(DO378,'PAINEL E TARGET'!$S$10:$U$19,3,0)</f>
        <v>0</v>
      </c>
      <c r="DR378" s="16">
        <f t="shared" si="214"/>
        <v>0</v>
      </c>
      <c r="DS378" s="17">
        <f t="shared" si="200"/>
        <v>0.98799999999999999</v>
      </c>
      <c r="DT378" s="16">
        <f>IF(DS378&gt;=1,VLOOKUP(BO378,'PAINEL E TARGET'!$S$1:$W$8,5,0),0)</f>
        <v>0</v>
      </c>
      <c r="DU378" s="16">
        <f t="shared" si="215"/>
        <v>562.5</v>
      </c>
    </row>
    <row r="379" spans="2:125" s="32" customFormat="1" x14ac:dyDescent="0.2">
      <c r="B379" s="44">
        <v>43541</v>
      </c>
      <c r="C379" s="65">
        <v>1186</v>
      </c>
      <c r="D379" s="66" t="s">
        <v>383</v>
      </c>
      <c r="E379" s="65">
        <v>515</v>
      </c>
      <c r="F379" s="65" t="s">
        <v>944</v>
      </c>
      <c r="G379" s="67">
        <v>999416.35347994021</v>
      </c>
      <c r="H379" s="67">
        <v>578462.19639520254</v>
      </c>
      <c r="I379" s="67">
        <v>391742.30999999994</v>
      </c>
      <c r="J379" s="68">
        <v>0.67721332948154056</v>
      </c>
      <c r="K379" s="67">
        <v>28860.496797690583</v>
      </c>
      <c r="L379" s="67">
        <v>514675.41366035223</v>
      </c>
      <c r="M379" s="67">
        <v>43316.11</v>
      </c>
      <c r="N379" s="67">
        <v>334796.60000000003</v>
      </c>
      <c r="O379" s="67">
        <v>940272.33598253177</v>
      </c>
      <c r="P379" s="67" t="s">
        <v>1082</v>
      </c>
      <c r="Q379" s="67" t="s">
        <v>1082</v>
      </c>
      <c r="R379" s="67">
        <v>0</v>
      </c>
      <c r="S379" s="67">
        <v>0</v>
      </c>
      <c r="T379" s="68">
        <v>0.100521913913575</v>
      </c>
      <c r="U379" s="68">
        <v>0.10189945743955552</v>
      </c>
      <c r="V379" s="68">
        <v>1.0137039126330691</v>
      </c>
      <c r="W379" s="67">
        <v>54637.27</v>
      </c>
      <c r="X379" s="67">
        <v>38529.479999999996</v>
      </c>
      <c r="Y379" s="68">
        <v>0.70518677086172132</v>
      </c>
      <c r="Z379" s="68">
        <v>0.1592678944194294</v>
      </c>
      <c r="AA379" s="68">
        <v>0.15060070316070573</v>
      </c>
      <c r="AB379" s="68">
        <v>0.94558105203614506</v>
      </c>
      <c r="AC379" s="67">
        <v>86567.82</v>
      </c>
      <c r="AD379" s="67">
        <v>56944.040000000008</v>
      </c>
      <c r="AE379" s="68">
        <v>0.65779685800104482</v>
      </c>
      <c r="AF379" s="43">
        <v>80</v>
      </c>
      <c r="AG379" s="43">
        <v>81</v>
      </c>
      <c r="AH379" s="43">
        <v>19</v>
      </c>
      <c r="AI379" s="43">
        <v>13</v>
      </c>
      <c r="AJ379" s="67">
        <v>29322.810000000005</v>
      </c>
      <c r="AK379" s="67">
        <v>17361.5</v>
      </c>
      <c r="AL379" s="68">
        <v>0.5920817275015593</v>
      </c>
      <c r="AM379" s="67">
        <v>6858.4800000000005</v>
      </c>
      <c r="AN379" s="67">
        <v>4961.0499999999993</v>
      </c>
      <c r="AO379" s="68">
        <v>0.72334540597916719</v>
      </c>
      <c r="AP379" s="67">
        <v>2544.31</v>
      </c>
      <c r="AQ379" s="67">
        <v>2517.92</v>
      </c>
      <c r="AR379" s="68">
        <v>0.98962783623064809</v>
      </c>
      <c r="AS379" s="67">
        <v>15911.670000000002</v>
      </c>
      <c r="AT379" s="67">
        <v>13689.01</v>
      </c>
      <c r="AU379" s="68">
        <v>0.86031258818213285</v>
      </c>
      <c r="AV379" s="43">
        <v>370.75</v>
      </c>
      <c r="AW379" s="43">
        <v>149.97</v>
      </c>
      <c r="AX379" s="69">
        <v>0.40450438300741737</v>
      </c>
      <c r="AY379" s="43">
        <v>28860.496797690583</v>
      </c>
      <c r="AZ379" s="43">
        <v>43316.11</v>
      </c>
      <c r="BA379" s="43">
        <v>16913.682805680364</v>
      </c>
      <c r="BB379" s="43">
        <v>16156.270000000002</v>
      </c>
      <c r="BC379" s="43">
        <v>49947.540914409976</v>
      </c>
      <c r="BD379" s="43">
        <v>29363.730210743444</v>
      </c>
      <c r="BE379" s="43">
        <v>95000.939999999988</v>
      </c>
      <c r="BF379" s="43">
        <v>150520.54</v>
      </c>
      <c r="BG379" s="43">
        <v>644.02</v>
      </c>
      <c r="BH379" s="43">
        <v>30</v>
      </c>
      <c r="BI379" s="44">
        <v>43173</v>
      </c>
      <c r="BJ379" s="44">
        <v>43541</v>
      </c>
      <c r="BK379" s="44">
        <v>43172</v>
      </c>
      <c r="BL379" s="43">
        <f t="shared" si="201"/>
        <v>391742.30999999994</v>
      </c>
      <c r="BM379" s="43">
        <f t="shared" si="202"/>
        <v>378112.71</v>
      </c>
      <c r="BO379" s="16" t="str">
        <f>IFERROR(VLOOKUP($C379,'PORTE LOJA'!A:B,2,0),"PORTE 1")</f>
        <v>PORTE 2</v>
      </c>
      <c r="BP379" s="16">
        <f>VLOOKUP(BO379,'PAINEL E TARGET'!$S$1:$W$8,3,0)</f>
        <v>1875</v>
      </c>
      <c r="BQ379" s="16">
        <f t="shared" si="180"/>
        <v>1</v>
      </c>
      <c r="BR379" s="16">
        <f t="shared" si="181"/>
        <v>1</v>
      </c>
      <c r="BS379" s="16">
        <f t="shared" si="182"/>
        <v>1</v>
      </c>
      <c r="BT379" s="16">
        <f t="shared" si="183"/>
        <v>1</v>
      </c>
      <c r="BU379" s="16">
        <f t="shared" si="184"/>
        <v>1</v>
      </c>
      <c r="BV379" s="16">
        <f t="shared" si="185"/>
        <v>1</v>
      </c>
      <c r="BW379" s="17" t="str">
        <f t="shared" si="203"/>
        <v>111111</v>
      </c>
      <c r="BY379" s="17">
        <f t="shared" si="186"/>
        <v>0.67700000000000005</v>
      </c>
      <c r="BZ379" s="17">
        <f t="shared" si="187"/>
        <v>0.69599999999999995</v>
      </c>
      <c r="CA379" s="17" t="str">
        <f t="shared" si="204"/>
        <v>Sem Retira</v>
      </c>
      <c r="CB379" s="17">
        <f t="shared" si="205"/>
        <v>0.69599999999999995</v>
      </c>
      <c r="CC379" s="33" t="str">
        <f>IF(CB379&gt;='PAINEL E TARGET'!$T$11,'PAINEL E TARGET'!$S$11,
IF(CB379&gt;='PAINEL E TARGET'!$T$12,'PAINEL E TARGET'!$S$12,
IF(CB379&gt;='PAINEL E TARGET'!$T$13,'PAINEL E TARGET'!$S$13,
IF(CB379&gt;='PAINEL E TARGET'!$T$14,'PAINEL E TARGET'!$S$14,
IF(CB379&gt;='PAINEL E TARGET'!$T$15,'PAINEL E TARGET'!$S$15,
IF(CB379&gt;='PAINEL E TARGET'!$T$16,'PAINEL E TARGET'!$S$16,
IF(CB379&gt;='PAINEL E TARGET'!$T$17,'PAINEL E TARGET'!$S$17,
IF(CB379&gt;='PAINEL E TARGET'!$T$18,'PAINEL E TARGET'!$S$18,'PAINEL E TARGET'!$S$19))))))))</f>
        <v>Não elegível</v>
      </c>
      <c r="CD379" s="17">
        <f>IFERROR(VLOOKUP($BW379,'PAINEL E TARGET'!$G$1:$Q$99,4,0),0)</f>
        <v>0.25</v>
      </c>
      <c r="CE379" s="17">
        <f>VLOOKUP(CC379,'PAINEL E TARGET'!$S$10:$U$19,3,0)</f>
        <v>0</v>
      </c>
      <c r="CF379" s="16">
        <f t="shared" si="206"/>
        <v>0</v>
      </c>
      <c r="CG379" s="17">
        <f t="shared" si="188"/>
        <v>0.59199999999999997</v>
      </c>
      <c r="CH379" s="17">
        <f t="shared" si="189"/>
        <v>0.72299999999999998</v>
      </c>
      <c r="CI379" s="17">
        <f t="shared" si="190"/>
        <v>0.99</v>
      </c>
      <c r="CJ379" s="17">
        <f t="shared" si="191"/>
        <v>0.86</v>
      </c>
      <c r="CK379" s="17">
        <f t="shared" si="192"/>
        <v>0.40500000000000003</v>
      </c>
      <c r="CL379" s="17">
        <f t="shared" si="193"/>
        <v>0.70499999999999996</v>
      </c>
      <c r="CM379" s="16">
        <f t="shared" si="194"/>
        <v>3</v>
      </c>
      <c r="CN379" s="17" t="str">
        <f t="shared" si="207"/>
        <v>não ok</v>
      </c>
      <c r="CO379" s="17">
        <f t="shared" si="208"/>
        <v>0</v>
      </c>
      <c r="CP379" s="33" t="str">
        <f>IF(CO379&gt;='PAINEL E TARGET'!$T$11,'PAINEL E TARGET'!$S$11,
IF(CO379&gt;='PAINEL E TARGET'!$T$12,'PAINEL E TARGET'!$S$12,
IF(CO379&gt;='PAINEL E TARGET'!$T$13,'PAINEL E TARGET'!$S$13,
IF(CO379&gt;='PAINEL E TARGET'!$T$14,'PAINEL E TARGET'!$S$14,
IF(CO379&gt;='PAINEL E TARGET'!$T$15,'PAINEL E TARGET'!$S$15,
IF(CO379&gt;='PAINEL E TARGET'!$T$16,'PAINEL E TARGET'!$S$16,
IF(CO379&gt;='PAINEL E TARGET'!$T$17,'PAINEL E TARGET'!$S$17,
IF(CO379&gt;='PAINEL E TARGET'!$T$18,'PAINEL E TARGET'!$S$18,'PAINEL E TARGET'!$S$19))))))))</f>
        <v>Não elegível</v>
      </c>
      <c r="CQ379" s="17">
        <f>IFERROR(VLOOKUP($BW379,'PAINEL E TARGET'!$G$1:$Q$99,5,0),0)</f>
        <v>0.25</v>
      </c>
      <c r="CR379" s="17">
        <f>VLOOKUP(CP379,'PAINEL E TARGET'!$S$10:$U$19,3,0)</f>
        <v>0</v>
      </c>
      <c r="CS379" s="16">
        <f t="shared" si="209"/>
        <v>0</v>
      </c>
      <c r="CT379" s="17">
        <f t="shared" si="195"/>
        <v>0.65800000000000003</v>
      </c>
      <c r="CU379" s="33" t="str">
        <f>IF(CT379&gt;='PAINEL E TARGET'!$T$11,'PAINEL E TARGET'!$S$11,
IF(CT379&gt;='PAINEL E TARGET'!$T$12,'PAINEL E TARGET'!$S$12,
IF(CT379&gt;='PAINEL E TARGET'!$T$13,'PAINEL E TARGET'!$S$13,
IF(CT379&gt;='PAINEL E TARGET'!$T$14,'PAINEL E TARGET'!$S$14,
IF(CT379&gt;='PAINEL E TARGET'!$T$15,'PAINEL E TARGET'!$S$15,
IF(CT379&gt;='PAINEL E TARGET'!$T$16,'PAINEL E TARGET'!$S$16,
IF(CT379&gt;='PAINEL E TARGET'!$T$17,'PAINEL E TARGET'!$S$17,
IF(CT379&gt;='PAINEL E TARGET'!$T$18,'PAINEL E TARGET'!$S$18,'PAINEL E TARGET'!$S$19))))))))</f>
        <v>Não elegível</v>
      </c>
      <c r="CV379" s="17">
        <f>IFERROR(VLOOKUP($BW379,'PAINEL E TARGET'!$G$1:$Q$99,6,0),0)</f>
        <v>0.2</v>
      </c>
      <c r="CW379" s="17">
        <f>VLOOKUP(CU379,'PAINEL E TARGET'!$S$10:$U$19,3,0)</f>
        <v>0</v>
      </c>
      <c r="CX379" s="16">
        <f t="shared" si="210"/>
        <v>0</v>
      </c>
      <c r="CY379" s="17">
        <f t="shared" si="196"/>
        <v>1.5009999999999999</v>
      </c>
      <c r="CZ379" s="33" t="str">
        <f>IF(CY379&gt;='PAINEL E TARGET'!$T$11,'PAINEL E TARGET'!$S$11,
IF(CY379&gt;='PAINEL E TARGET'!$T$12,'PAINEL E TARGET'!$S$12,
IF(CY379&gt;='PAINEL E TARGET'!$T$13,'PAINEL E TARGET'!$S$13,
IF(CY379&gt;='PAINEL E TARGET'!$T$14,'PAINEL E TARGET'!$S$14,
IF(CY379&gt;='PAINEL E TARGET'!$T$15,'PAINEL E TARGET'!$S$15,
IF(CY379&gt;='PAINEL E TARGET'!$T$16,'PAINEL E TARGET'!$S$16,
IF(CY379&gt;='PAINEL E TARGET'!$T$17,'PAINEL E TARGET'!$S$17,
IF(CY379&gt;='PAINEL E TARGET'!$T$18,'PAINEL E TARGET'!$S$18,'PAINEL E TARGET'!$S$19))))))))</f>
        <v>8. Fx de 130% ou mais</v>
      </c>
      <c r="DA379" s="17">
        <f>IFERROR(VLOOKUP($BW379,'PAINEL E TARGET'!$G$1:$Q$99,7,0),0)</f>
        <v>0.15</v>
      </c>
      <c r="DB379" s="17">
        <f>VLOOKUP(CZ379,'PAINEL E TARGET'!$S$10:$U$19,3,0)</f>
        <v>1.6</v>
      </c>
      <c r="DC379" s="16">
        <f t="shared" si="211"/>
        <v>450</v>
      </c>
      <c r="DD379" s="17">
        <f t="shared" si="197"/>
        <v>0.95499999999999996</v>
      </c>
      <c r="DE379" s="33" t="str">
        <f>IF(DD379&gt;='PAINEL E TARGET'!$T$11,'PAINEL E TARGET'!$S$11,
IF(DD379&gt;='PAINEL E TARGET'!$T$12,'PAINEL E TARGET'!$S$12,
IF(DD379&gt;='PAINEL E TARGET'!$T$13,'PAINEL E TARGET'!$S$13,
IF(DD379&gt;='PAINEL E TARGET'!$T$14,'PAINEL E TARGET'!$S$14,
IF(DD379&gt;='PAINEL E TARGET'!$T$15,'PAINEL E TARGET'!$S$15,
IF(DD379&gt;='PAINEL E TARGET'!$T$16,'PAINEL E TARGET'!$S$16,
IF(DD379&gt;='PAINEL E TARGET'!$T$17,'PAINEL E TARGET'!$S$17,
IF(DD379&gt;='PAINEL E TARGET'!$T$18,'PAINEL E TARGET'!$S$18,'PAINEL E TARGET'!$S$19))))))))</f>
        <v>1. Fx de 90% a 99,9%</v>
      </c>
      <c r="DF379" s="17">
        <f>IFERROR(VLOOKUP($BW379,'PAINEL E TARGET'!$G$1:$Q$99,8,0),0)</f>
        <v>0.1</v>
      </c>
      <c r="DG379" s="17">
        <f>VLOOKUP(DE379,'PAINEL E TARGET'!$S$10:$U$19,3,0)</f>
        <v>0.5</v>
      </c>
      <c r="DH379" s="16">
        <f t="shared" si="212"/>
        <v>93.75</v>
      </c>
      <c r="DI379" s="17">
        <f t="shared" si="198"/>
        <v>0.68400000000000005</v>
      </c>
      <c r="DJ379" s="33" t="str">
        <f>IF(DI379&gt;='PAINEL E TARGET'!$T$11,'PAINEL E TARGET'!$S$11,
IF(DI379&gt;='PAINEL E TARGET'!$T$12,'PAINEL E TARGET'!$S$12,
IF(DI379&gt;='PAINEL E TARGET'!$T$13,'PAINEL E TARGET'!$S$13,
IF(DI379&gt;='PAINEL E TARGET'!$T$14,'PAINEL E TARGET'!$S$14,
IF(DI379&gt;='PAINEL E TARGET'!$T$15,'PAINEL E TARGET'!$S$15,
IF(DI379&gt;='PAINEL E TARGET'!$T$16,'PAINEL E TARGET'!$S$16,
IF(DI379&gt;='PAINEL E TARGET'!$T$17,'PAINEL E TARGET'!$S$17,
IF(DI379&gt;='PAINEL E TARGET'!$T$18,'PAINEL E TARGET'!$S$18,'PAINEL E TARGET'!$S$19))))))))</f>
        <v>Não elegível</v>
      </c>
      <c r="DK379" s="17">
        <f>IFERROR(VLOOKUP($BW379,'PAINEL E TARGET'!$G$1:$Q$99,9,0),0)</f>
        <v>0.05</v>
      </c>
      <c r="DL379" s="17">
        <f>VLOOKUP(DJ379,'PAINEL E TARGET'!$S$10:$U$19,3,0)</f>
        <v>0</v>
      </c>
      <c r="DM379" s="16">
        <f t="shared" si="213"/>
        <v>0</v>
      </c>
      <c r="DN379" s="17">
        <f t="shared" si="199"/>
        <v>0.40500000000000003</v>
      </c>
      <c r="DO379" s="33" t="str">
        <f>IF(DN379&gt;='PAINEL E TARGET'!$T$11,'PAINEL E TARGET'!$S$11,
IF(DN379&gt;='PAINEL E TARGET'!$T$12,'PAINEL E TARGET'!$S$12,
IF(DN379&gt;='PAINEL E TARGET'!$T$13,'PAINEL E TARGET'!$S$13,
IF(DN379&gt;='PAINEL E TARGET'!$T$14,'PAINEL E TARGET'!$S$14,
IF(DN379&gt;='PAINEL E TARGET'!$T$15,'PAINEL E TARGET'!$S$15,
IF(DN379&gt;='PAINEL E TARGET'!$T$16,'PAINEL E TARGET'!$S$16,
IF(DN379&gt;='PAINEL E TARGET'!$T$17,'PAINEL E TARGET'!$S$17,
IF(DN379&gt;='PAINEL E TARGET'!$T$18,'PAINEL E TARGET'!$S$18,'PAINEL E TARGET'!$S$19))))))))</f>
        <v>Não elegível</v>
      </c>
      <c r="DP379" s="17">
        <f>IFERROR(VLOOKUP($BW379,'PAINEL E TARGET'!$G$1:$Q$99,10,0),0)</f>
        <v>0</v>
      </c>
      <c r="DQ379" s="17">
        <f>VLOOKUP(DO379,'PAINEL E TARGET'!$S$10:$U$19,3,0)</f>
        <v>0</v>
      </c>
      <c r="DR379" s="16">
        <f t="shared" si="214"/>
        <v>0</v>
      </c>
      <c r="DS379" s="17">
        <f t="shared" si="200"/>
        <v>1.0129999999999999</v>
      </c>
      <c r="DT379" s="16">
        <f>IF(DS379&gt;=1,VLOOKUP(BO379,'PAINEL E TARGET'!$S$1:$W$8,5,0),0)</f>
        <v>190</v>
      </c>
      <c r="DU379" s="16">
        <f t="shared" si="215"/>
        <v>733.75</v>
      </c>
    </row>
    <row r="380" spans="2:125" s="32" customFormat="1" x14ac:dyDescent="0.2">
      <c r="B380" s="44">
        <v>43541</v>
      </c>
      <c r="C380" s="65">
        <v>1187</v>
      </c>
      <c r="D380" s="66" t="s">
        <v>384</v>
      </c>
      <c r="E380" s="65">
        <v>216</v>
      </c>
      <c r="F380" s="65" t="s">
        <v>1017</v>
      </c>
      <c r="G380" s="67">
        <v>2722461.2936089435</v>
      </c>
      <c r="H380" s="67">
        <v>1477198.7732742731</v>
      </c>
      <c r="I380" s="67">
        <v>1414657.2000000002</v>
      </c>
      <c r="J380" s="68">
        <v>0.95766204629614815</v>
      </c>
      <c r="K380" s="67">
        <v>326301.54319095245</v>
      </c>
      <c r="L380" s="67">
        <v>1063674.4827393689</v>
      </c>
      <c r="M380" s="67">
        <v>303118.55</v>
      </c>
      <c r="N380" s="67">
        <v>1056688.3700000001</v>
      </c>
      <c r="O380" s="67">
        <v>2564603.2619165443</v>
      </c>
      <c r="P380" s="67" t="s">
        <v>1082</v>
      </c>
      <c r="Q380" s="67" t="s">
        <v>1082</v>
      </c>
      <c r="R380" s="67">
        <v>0</v>
      </c>
      <c r="S380" s="67">
        <v>0</v>
      </c>
      <c r="T380" s="68">
        <v>0.11298587678509552</v>
      </c>
      <c r="U380" s="68">
        <v>0.11063364790054163</v>
      </c>
      <c r="V380" s="68">
        <v>0.979181213161465</v>
      </c>
      <c r="W380" s="67">
        <v>157047.66</v>
      </c>
      <c r="X380" s="67">
        <v>150440.4</v>
      </c>
      <c r="Y380" s="68">
        <v>0.95792831297199843</v>
      </c>
      <c r="Z380" s="68">
        <v>0.18157810299718949</v>
      </c>
      <c r="AA380" s="68">
        <v>0.173376687919782</v>
      </c>
      <c r="AB380" s="68">
        <v>0.95483257649445519</v>
      </c>
      <c r="AC380" s="67">
        <v>252389.21000000002</v>
      </c>
      <c r="AD380" s="67">
        <v>235758.82</v>
      </c>
      <c r="AE380" s="68">
        <v>0.93410815779327483</v>
      </c>
      <c r="AF380" s="43">
        <v>80</v>
      </c>
      <c r="AG380" s="43">
        <v>76</v>
      </c>
      <c r="AH380" s="43">
        <v>44</v>
      </c>
      <c r="AI380" s="43">
        <v>34</v>
      </c>
      <c r="AJ380" s="67">
        <v>90448.45</v>
      </c>
      <c r="AK380" s="67">
        <v>86341.499999999985</v>
      </c>
      <c r="AL380" s="68">
        <v>0.95459347285663809</v>
      </c>
      <c r="AM380" s="67">
        <v>26091.01</v>
      </c>
      <c r="AN380" s="67">
        <v>24022.59</v>
      </c>
      <c r="AO380" s="68">
        <v>0.92072288500905108</v>
      </c>
      <c r="AP380" s="67">
        <v>17272.559999999998</v>
      </c>
      <c r="AQ380" s="67">
        <v>16556.78</v>
      </c>
      <c r="AR380" s="68">
        <v>0.95855970394660672</v>
      </c>
      <c r="AS380" s="67">
        <v>23235.639999999996</v>
      </c>
      <c r="AT380" s="67">
        <v>23519.53</v>
      </c>
      <c r="AU380" s="68">
        <v>1.0122178687567893</v>
      </c>
      <c r="AV380" s="43">
        <v>1783.17</v>
      </c>
      <c r="AW380" s="43">
        <v>1519.71</v>
      </c>
      <c r="AX380" s="69">
        <v>0.85225188849072153</v>
      </c>
      <c r="AY380" s="43">
        <v>326301.54319095245</v>
      </c>
      <c r="AZ380" s="43">
        <v>303118.55000000005</v>
      </c>
      <c r="BA380" s="43">
        <v>45516.479637247525</v>
      </c>
      <c r="BB380" s="43">
        <v>48146.21</v>
      </c>
      <c r="BC380" s="43">
        <v>601770.02322365006</v>
      </c>
      <c r="BD380" s="43">
        <v>84114.337558629297</v>
      </c>
      <c r="BE380" s="43">
        <v>291835.14</v>
      </c>
      <c r="BF380" s="43">
        <v>469004.37000000017</v>
      </c>
      <c r="BG380" s="43">
        <v>3296.46</v>
      </c>
      <c r="BH380" s="43">
        <v>67</v>
      </c>
      <c r="BI380" s="44">
        <v>43173</v>
      </c>
      <c r="BJ380" s="44">
        <v>43541</v>
      </c>
      <c r="BK380" s="44">
        <v>43172</v>
      </c>
      <c r="BL380" s="43">
        <f t="shared" si="201"/>
        <v>1414657.2000000002</v>
      </c>
      <c r="BM380" s="43">
        <f t="shared" si="202"/>
        <v>1359806.9200000002</v>
      </c>
      <c r="BO380" s="16" t="str">
        <f>IFERROR(VLOOKUP($C380,'PORTE LOJA'!A:B,2,0),"PORTE 1")</f>
        <v>PORTE 4</v>
      </c>
      <c r="BP380" s="16">
        <f>VLOOKUP(BO380,'PAINEL E TARGET'!$S$1:$W$8,3,0)</f>
        <v>3000</v>
      </c>
      <c r="BQ380" s="16">
        <f t="shared" si="180"/>
        <v>1</v>
      </c>
      <c r="BR380" s="16">
        <f t="shared" si="181"/>
        <v>1</v>
      </c>
      <c r="BS380" s="16">
        <f t="shared" si="182"/>
        <v>1</v>
      </c>
      <c r="BT380" s="16">
        <f t="shared" si="183"/>
        <v>1</v>
      </c>
      <c r="BU380" s="16">
        <f t="shared" si="184"/>
        <v>1</v>
      </c>
      <c r="BV380" s="16">
        <f t="shared" si="185"/>
        <v>1</v>
      </c>
      <c r="BW380" s="17" t="str">
        <f t="shared" si="203"/>
        <v>111111</v>
      </c>
      <c r="BY380" s="17">
        <f t="shared" si="186"/>
        <v>0.95799999999999996</v>
      </c>
      <c r="BZ380" s="17">
        <f t="shared" si="187"/>
        <v>0.97799999999999998</v>
      </c>
      <c r="CA380" s="17" t="str">
        <f t="shared" si="204"/>
        <v>Sem Retira</v>
      </c>
      <c r="CB380" s="17">
        <f t="shared" si="205"/>
        <v>0.97799999999999998</v>
      </c>
      <c r="CC380" s="33" t="str">
        <f>IF(CB380&gt;='PAINEL E TARGET'!$T$11,'PAINEL E TARGET'!$S$11,
IF(CB380&gt;='PAINEL E TARGET'!$T$12,'PAINEL E TARGET'!$S$12,
IF(CB380&gt;='PAINEL E TARGET'!$T$13,'PAINEL E TARGET'!$S$13,
IF(CB380&gt;='PAINEL E TARGET'!$T$14,'PAINEL E TARGET'!$S$14,
IF(CB380&gt;='PAINEL E TARGET'!$T$15,'PAINEL E TARGET'!$S$15,
IF(CB380&gt;='PAINEL E TARGET'!$T$16,'PAINEL E TARGET'!$S$16,
IF(CB380&gt;='PAINEL E TARGET'!$T$17,'PAINEL E TARGET'!$S$17,
IF(CB380&gt;='PAINEL E TARGET'!$T$18,'PAINEL E TARGET'!$S$18,'PAINEL E TARGET'!$S$19))))))))</f>
        <v>1. Fx de 90% a 99,9%</v>
      </c>
      <c r="CD380" s="17">
        <f>IFERROR(VLOOKUP($BW380,'PAINEL E TARGET'!$G$1:$Q$99,4,0),0)</f>
        <v>0.25</v>
      </c>
      <c r="CE380" s="17">
        <f>VLOOKUP(CC380,'PAINEL E TARGET'!$S$10:$U$19,3,0)</f>
        <v>0.5</v>
      </c>
      <c r="CF380" s="16">
        <f t="shared" si="206"/>
        <v>375</v>
      </c>
      <c r="CG380" s="17">
        <f t="shared" si="188"/>
        <v>0.95499999999999996</v>
      </c>
      <c r="CH380" s="17">
        <f t="shared" si="189"/>
        <v>0.92100000000000004</v>
      </c>
      <c r="CI380" s="17">
        <f t="shared" si="190"/>
        <v>0.95899999999999996</v>
      </c>
      <c r="CJ380" s="17">
        <f t="shared" si="191"/>
        <v>1.012</v>
      </c>
      <c r="CK380" s="17">
        <f t="shared" si="192"/>
        <v>0.85199999999999998</v>
      </c>
      <c r="CL380" s="17">
        <f t="shared" si="193"/>
        <v>0.95799999999999996</v>
      </c>
      <c r="CM380" s="16">
        <f t="shared" si="194"/>
        <v>5</v>
      </c>
      <c r="CN380" s="17" t="str">
        <f t="shared" si="207"/>
        <v>ok</v>
      </c>
      <c r="CO380" s="17">
        <f t="shared" si="208"/>
        <v>0.95799999999999996</v>
      </c>
      <c r="CP380" s="33" t="str">
        <f>IF(CO380&gt;='PAINEL E TARGET'!$T$11,'PAINEL E TARGET'!$S$11,
IF(CO380&gt;='PAINEL E TARGET'!$T$12,'PAINEL E TARGET'!$S$12,
IF(CO380&gt;='PAINEL E TARGET'!$T$13,'PAINEL E TARGET'!$S$13,
IF(CO380&gt;='PAINEL E TARGET'!$T$14,'PAINEL E TARGET'!$S$14,
IF(CO380&gt;='PAINEL E TARGET'!$T$15,'PAINEL E TARGET'!$S$15,
IF(CO380&gt;='PAINEL E TARGET'!$T$16,'PAINEL E TARGET'!$S$16,
IF(CO380&gt;='PAINEL E TARGET'!$T$17,'PAINEL E TARGET'!$S$17,
IF(CO380&gt;='PAINEL E TARGET'!$T$18,'PAINEL E TARGET'!$S$18,'PAINEL E TARGET'!$S$19))))))))</f>
        <v>1. Fx de 90% a 99,9%</v>
      </c>
      <c r="CQ380" s="17">
        <f>IFERROR(VLOOKUP($BW380,'PAINEL E TARGET'!$G$1:$Q$99,5,0),0)</f>
        <v>0.25</v>
      </c>
      <c r="CR380" s="17">
        <f>VLOOKUP(CP380,'PAINEL E TARGET'!$S$10:$U$19,3,0)</f>
        <v>0.5</v>
      </c>
      <c r="CS380" s="16">
        <f t="shared" si="209"/>
        <v>375</v>
      </c>
      <c r="CT380" s="17">
        <f t="shared" si="195"/>
        <v>0.93400000000000005</v>
      </c>
      <c r="CU380" s="33" t="str">
        <f>IF(CT380&gt;='PAINEL E TARGET'!$T$11,'PAINEL E TARGET'!$S$11,
IF(CT380&gt;='PAINEL E TARGET'!$T$12,'PAINEL E TARGET'!$S$12,
IF(CT380&gt;='PAINEL E TARGET'!$T$13,'PAINEL E TARGET'!$S$13,
IF(CT380&gt;='PAINEL E TARGET'!$T$14,'PAINEL E TARGET'!$S$14,
IF(CT380&gt;='PAINEL E TARGET'!$T$15,'PAINEL E TARGET'!$S$15,
IF(CT380&gt;='PAINEL E TARGET'!$T$16,'PAINEL E TARGET'!$S$16,
IF(CT380&gt;='PAINEL E TARGET'!$T$17,'PAINEL E TARGET'!$S$17,
IF(CT380&gt;='PAINEL E TARGET'!$T$18,'PAINEL E TARGET'!$S$18,'PAINEL E TARGET'!$S$19))))))))</f>
        <v>1. Fx de 90% a 99,9%</v>
      </c>
      <c r="CV380" s="17">
        <f>IFERROR(VLOOKUP($BW380,'PAINEL E TARGET'!$G$1:$Q$99,6,0),0)</f>
        <v>0.2</v>
      </c>
      <c r="CW380" s="17">
        <f>VLOOKUP(CU380,'PAINEL E TARGET'!$S$10:$U$19,3,0)</f>
        <v>0.5</v>
      </c>
      <c r="CX380" s="16">
        <f t="shared" si="210"/>
        <v>300</v>
      </c>
      <c r="CY380" s="17">
        <f t="shared" si="196"/>
        <v>0.92900000000000005</v>
      </c>
      <c r="CZ380" s="33" t="str">
        <f>IF(CY380&gt;='PAINEL E TARGET'!$T$11,'PAINEL E TARGET'!$S$11,
IF(CY380&gt;='PAINEL E TARGET'!$T$12,'PAINEL E TARGET'!$S$12,
IF(CY380&gt;='PAINEL E TARGET'!$T$13,'PAINEL E TARGET'!$S$13,
IF(CY380&gt;='PAINEL E TARGET'!$T$14,'PAINEL E TARGET'!$S$14,
IF(CY380&gt;='PAINEL E TARGET'!$T$15,'PAINEL E TARGET'!$S$15,
IF(CY380&gt;='PAINEL E TARGET'!$T$16,'PAINEL E TARGET'!$S$16,
IF(CY380&gt;='PAINEL E TARGET'!$T$17,'PAINEL E TARGET'!$S$17,
IF(CY380&gt;='PAINEL E TARGET'!$T$18,'PAINEL E TARGET'!$S$18,'PAINEL E TARGET'!$S$19))))))))</f>
        <v>1. Fx de 90% a 99,9%</v>
      </c>
      <c r="DA380" s="17">
        <f>IFERROR(VLOOKUP($BW380,'PAINEL E TARGET'!$G$1:$Q$99,7,0),0)</f>
        <v>0.15</v>
      </c>
      <c r="DB380" s="17">
        <f>VLOOKUP(CZ380,'PAINEL E TARGET'!$S$10:$U$19,3,0)</f>
        <v>0.5</v>
      </c>
      <c r="DC380" s="16">
        <f t="shared" si="211"/>
        <v>225</v>
      </c>
      <c r="DD380" s="17">
        <f t="shared" si="197"/>
        <v>1.0580000000000001</v>
      </c>
      <c r="DE380" s="33" t="str">
        <f>IF(DD380&gt;='PAINEL E TARGET'!$T$11,'PAINEL E TARGET'!$S$11,
IF(DD380&gt;='PAINEL E TARGET'!$T$12,'PAINEL E TARGET'!$S$12,
IF(DD380&gt;='PAINEL E TARGET'!$T$13,'PAINEL E TARGET'!$S$13,
IF(DD380&gt;='PAINEL E TARGET'!$T$14,'PAINEL E TARGET'!$S$14,
IF(DD380&gt;='PAINEL E TARGET'!$T$15,'PAINEL E TARGET'!$S$15,
IF(DD380&gt;='PAINEL E TARGET'!$T$16,'PAINEL E TARGET'!$S$16,
IF(DD380&gt;='PAINEL E TARGET'!$T$17,'PAINEL E TARGET'!$S$17,
IF(DD380&gt;='PAINEL E TARGET'!$T$18,'PAINEL E TARGET'!$S$18,'PAINEL E TARGET'!$S$19))))))))</f>
        <v>3. Fx de 105% a 109,9%</v>
      </c>
      <c r="DF380" s="17">
        <f>IFERROR(VLOOKUP($BW380,'PAINEL E TARGET'!$G$1:$Q$99,8,0),0)</f>
        <v>0.1</v>
      </c>
      <c r="DG380" s="17">
        <f>VLOOKUP(DE380,'PAINEL E TARGET'!$S$10:$U$19,3,0)</f>
        <v>1.1000000000000001</v>
      </c>
      <c r="DH380" s="16">
        <f t="shared" si="212"/>
        <v>330.00000000000006</v>
      </c>
      <c r="DI380" s="17">
        <f t="shared" si="198"/>
        <v>0.77300000000000002</v>
      </c>
      <c r="DJ380" s="33" t="str">
        <f>IF(DI380&gt;='PAINEL E TARGET'!$T$11,'PAINEL E TARGET'!$S$11,
IF(DI380&gt;='PAINEL E TARGET'!$T$12,'PAINEL E TARGET'!$S$12,
IF(DI380&gt;='PAINEL E TARGET'!$T$13,'PAINEL E TARGET'!$S$13,
IF(DI380&gt;='PAINEL E TARGET'!$T$14,'PAINEL E TARGET'!$S$14,
IF(DI380&gt;='PAINEL E TARGET'!$T$15,'PAINEL E TARGET'!$S$15,
IF(DI380&gt;='PAINEL E TARGET'!$T$16,'PAINEL E TARGET'!$S$16,
IF(DI380&gt;='PAINEL E TARGET'!$T$17,'PAINEL E TARGET'!$S$17,
IF(DI380&gt;='PAINEL E TARGET'!$T$18,'PAINEL E TARGET'!$S$18,'PAINEL E TARGET'!$S$19))))))))</f>
        <v>Não elegível</v>
      </c>
      <c r="DK380" s="17">
        <f>IFERROR(VLOOKUP($BW380,'PAINEL E TARGET'!$G$1:$Q$99,9,0),0)</f>
        <v>0.05</v>
      </c>
      <c r="DL380" s="17">
        <f>VLOOKUP(DJ380,'PAINEL E TARGET'!$S$10:$U$19,3,0)</f>
        <v>0</v>
      </c>
      <c r="DM380" s="16">
        <f t="shared" si="213"/>
        <v>0</v>
      </c>
      <c r="DN380" s="17">
        <f t="shared" si="199"/>
        <v>0.85199999999999998</v>
      </c>
      <c r="DO380" s="33" t="str">
        <f>IF(DN380&gt;='PAINEL E TARGET'!$T$11,'PAINEL E TARGET'!$S$11,
IF(DN380&gt;='PAINEL E TARGET'!$T$12,'PAINEL E TARGET'!$S$12,
IF(DN380&gt;='PAINEL E TARGET'!$T$13,'PAINEL E TARGET'!$S$13,
IF(DN380&gt;='PAINEL E TARGET'!$T$14,'PAINEL E TARGET'!$S$14,
IF(DN380&gt;='PAINEL E TARGET'!$T$15,'PAINEL E TARGET'!$S$15,
IF(DN380&gt;='PAINEL E TARGET'!$T$16,'PAINEL E TARGET'!$S$16,
IF(DN380&gt;='PAINEL E TARGET'!$T$17,'PAINEL E TARGET'!$S$17,
IF(DN380&gt;='PAINEL E TARGET'!$T$18,'PAINEL E TARGET'!$S$18,'PAINEL E TARGET'!$S$19))))))))</f>
        <v>Não elegível</v>
      </c>
      <c r="DP380" s="17">
        <f>IFERROR(VLOOKUP($BW380,'PAINEL E TARGET'!$G$1:$Q$99,10,0),0)</f>
        <v>0</v>
      </c>
      <c r="DQ380" s="17">
        <f>VLOOKUP(DO380,'PAINEL E TARGET'!$S$10:$U$19,3,0)</f>
        <v>0</v>
      </c>
      <c r="DR380" s="16">
        <f t="shared" si="214"/>
        <v>0</v>
      </c>
      <c r="DS380" s="17">
        <f t="shared" si="200"/>
        <v>0.95</v>
      </c>
      <c r="DT380" s="16">
        <f>IF(DS380&gt;=1,VLOOKUP(BO380,'PAINEL E TARGET'!$S$1:$W$8,5,0),0)</f>
        <v>0</v>
      </c>
      <c r="DU380" s="16">
        <f t="shared" si="215"/>
        <v>1605</v>
      </c>
    </row>
    <row r="381" spans="2:125" s="32" customFormat="1" x14ac:dyDescent="0.2">
      <c r="B381" s="44">
        <v>43541</v>
      </c>
      <c r="C381" s="65">
        <v>1188</v>
      </c>
      <c r="D381" s="66" t="s">
        <v>385</v>
      </c>
      <c r="E381" s="65">
        <v>213</v>
      </c>
      <c r="F381" s="65" t="s">
        <v>1017</v>
      </c>
      <c r="G381" s="67">
        <v>2964298.915354073</v>
      </c>
      <c r="H381" s="67">
        <v>1638057.1920407913</v>
      </c>
      <c r="I381" s="67">
        <v>1309873.5899999999</v>
      </c>
      <c r="J381" s="68">
        <v>0.79965070594884402</v>
      </c>
      <c r="K381" s="67">
        <v>332118.48538576689</v>
      </c>
      <c r="L381" s="67">
        <v>1199610.7874788535</v>
      </c>
      <c r="M381" s="67">
        <v>258522.63</v>
      </c>
      <c r="N381" s="67">
        <v>1028685.65</v>
      </c>
      <c r="O381" s="67">
        <v>2772022.4986424334</v>
      </c>
      <c r="P381" s="67" t="s">
        <v>1082</v>
      </c>
      <c r="Q381" s="67" t="s">
        <v>1082</v>
      </c>
      <c r="R381" s="67">
        <v>0</v>
      </c>
      <c r="S381" s="67">
        <v>0</v>
      </c>
      <c r="T381" s="68">
        <v>0.10424052267499627</v>
      </c>
      <c r="U381" s="68">
        <v>9.1891640100388403E-2</v>
      </c>
      <c r="V381" s="68">
        <v>0.88153472126085242</v>
      </c>
      <c r="W381" s="67">
        <v>159668.25999999998</v>
      </c>
      <c r="X381" s="67">
        <v>118283.68</v>
      </c>
      <c r="Y381" s="68">
        <v>0.74080897480814289</v>
      </c>
      <c r="Z381" s="68">
        <v>0.17039501994492992</v>
      </c>
      <c r="AA381" s="68">
        <v>0.15874455841753904</v>
      </c>
      <c r="AB381" s="68">
        <v>0.9316267486505404</v>
      </c>
      <c r="AC381" s="67">
        <v>260999.03999999998</v>
      </c>
      <c r="AD381" s="67">
        <v>204337.30999999997</v>
      </c>
      <c r="AE381" s="68">
        <v>0.78290445052977964</v>
      </c>
      <c r="AF381" s="43">
        <v>80</v>
      </c>
      <c r="AG381" s="43">
        <v>77</v>
      </c>
      <c r="AH381" s="43">
        <v>57</v>
      </c>
      <c r="AI381" s="43">
        <v>47</v>
      </c>
      <c r="AJ381" s="67">
        <v>85184.08</v>
      </c>
      <c r="AK381" s="67">
        <v>66465.5</v>
      </c>
      <c r="AL381" s="68">
        <v>0.78025729690336498</v>
      </c>
      <c r="AM381" s="67">
        <v>19986.57</v>
      </c>
      <c r="AN381" s="67">
        <v>12586.150000000003</v>
      </c>
      <c r="AO381" s="68">
        <v>0.62973036393938542</v>
      </c>
      <c r="AP381" s="67">
        <v>11828.559999999998</v>
      </c>
      <c r="AQ381" s="67">
        <v>5831.7199999999993</v>
      </c>
      <c r="AR381" s="68">
        <v>0.49302028311138468</v>
      </c>
      <c r="AS381" s="67">
        <v>42669.049999999996</v>
      </c>
      <c r="AT381" s="67">
        <v>33400.31</v>
      </c>
      <c r="AU381" s="68">
        <v>0.78277604024462699</v>
      </c>
      <c r="AV381" s="43">
        <v>2103.9500000000003</v>
      </c>
      <c r="AW381" s="43">
        <v>1919.63</v>
      </c>
      <c r="AX381" s="69">
        <v>0.91239335535540289</v>
      </c>
      <c r="AY381" s="43">
        <v>332118.48538576689</v>
      </c>
      <c r="AZ381" s="43">
        <v>258522.63</v>
      </c>
      <c r="BA381" s="43">
        <v>46181.42729448749</v>
      </c>
      <c r="BB381" s="43">
        <v>51391.519999999997</v>
      </c>
      <c r="BC381" s="43">
        <v>600981.48070020531</v>
      </c>
      <c r="BD381" s="43">
        <v>83684.357412300509</v>
      </c>
      <c r="BE381" s="43">
        <v>290938.2</v>
      </c>
      <c r="BF381" s="43">
        <v>475577.28000000014</v>
      </c>
      <c r="BG381" s="43">
        <v>3815.7200000000003</v>
      </c>
      <c r="BH381" s="43">
        <v>101</v>
      </c>
      <c r="BI381" s="44">
        <v>43173</v>
      </c>
      <c r="BJ381" s="44">
        <v>43541</v>
      </c>
      <c r="BK381" s="44">
        <v>43172</v>
      </c>
      <c r="BL381" s="43">
        <f t="shared" si="201"/>
        <v>1309873.5899999999</v>
      </c>
      <c r="BM381" s="43">
        <f t="shared" si="202"/>
        <v>1287208.28</v>
      </c>
      <c r="BO381" s="16" t="str">
        <f>IFERROR(VLOOKUP($C381,'PORTE LOJA'!A:B,2,0),"PORTE 1")</f>
        <v>PORTE 4</v>
      </c>
      <c r="BP381" s="16">
        <f>VLOOKUP(BO381,'PAINEL E TARGET'!$S$1:$W$8,3,0)</f>
        <v>3000</v>
      </c>
      <c r="BQ381" s="16">
        <f t="shared" si="180"/>
        <v>1</v>
      </c>
      <c r="BR381" s="16">
        <f t="shared" si="181"/>
        <v>1</v>
      </c>
      <c r="BS381" s="16">
        <f t="shared" si="182"/>
        <v>1</v>
      </c>
      <c r="BT381" s="16">
        <f t="shared" si="183"/>
        <v>1</v>
      </c>
      <c r="BU381" s="16">
        <f t="shared" si="184"/>
        <v>1</v>
      </c>
      <c r="BV381" s="16">
        <f t="shared" si="185"/>
        <v>1</v>
      </c>
      <c r="BW381" s="17" t="str">
        <f t="shared" si="203"/>
        <v>111111</v>
      </c>
      <c r="BY381" s="17">
        <f t="shared" si="186"/>
        <v>0.8</v>
      </c>
      <c r="BZ381" s="17">
        <f t="shared" si="187"/>
        <v>0.84</v>
      </c>
      <c r="CA381" s="17" t="str">
        <f t="shared" si="204"/>
        <v>Sem Retira</v>
      </c>
      <c r="CB381" s="17">
        <f t="shared" si="205"/>
        <v>0.84</v>
      </c>
      <c r="CC381" s="33" t="str">
        <f>IF(CB381&gt;='PAINEL E TARGET'!$T$11,'PAINEL E TARGET'!$S$11,
IF(CB381&gt;='PAINEL E TARGET'!$T$12,'PAINEL E TARGET'!$S$12,
IF(CB381&gt;='PAINEL E TARGET'!$T$13,'PAINEL E TARGET'!$S$13,
IF(CB381&gt;='PAINEL E TARGET'!$T$14,'PAINEL E TARGET'!$S$14,
IF(CB381&gt;='PAINEL E TARGET'!$T$15,'PAINEL E TARGET'!$S$15,
IF(CB381&gt;='PAINEL E TARGET'!$T$16,'PAINEL E TARGET'!$S$16,
IF(CB381&gt;='PAINEL E TARGET'!$T$17,'PAINEL E TARGET'!$S$17,
IF(CB381&gt;='PAINEL E TARGET'!$T$18,'PAINEL E TARGET'!$S$18,'PAINEL E TARGET'!$S$19))))))))</f>
        <v>Não elegível</v>
      </c>
      <c r="CD381" s="17">
        <f>IFERROR(VLOOKUP($BW381,'PAINEL E TARGET'!$G$1:$Q$99,4,0),0)</f>
        <v>0.25</v>
      </c>
      <c r="CE381" s="17">
        <f>VLOOKUP(CC381,'PAINEL E TARGET'!$S$10:$U$19,3,0)</f>
        <v>0</v>
      </c>
      <c r="CF381" s="16">
        <f t="shared" si="206"/>
        <v>0</v>
      </c>
      <c r="CG381" s="17">
        <f t="shared" si="188"/>
        <v>0.78</v>
      </c>
      <c r="CH381" s="17">
        <f t="shared" si="189"/>
        <v>0.63</v>
      </c>
      <c r="CI381" s="17">
        <f t="shared" si="190"/>
        <v>0.49299999999999999</v>
      </c>
      <c r="CJ381" s="17">
        <f t="shared" si="191"/>
        <v>0.78300000000000003</v>
      </c>
      <c r="CK381" s="17">
        <f t="shared" si="192"/>
        <v>0.91200000000000003</v>
      </c>
      <c r="CL381" s="17">
        <f t="shared" si="193"/>
        <v>0.74099999999999999</v>
      </c>
      <c r="CM381" s="16">
        <f t="shared" si="194"/>
        <v>3</v>
      </c>
      <c r="CN381" s="17" t="str">
        <f t="shared" si="207"/>
        <v>não ok</v>
      </c>
      <c r="CO381" s="17">
        <f t="shared" si="208"/>
        <v>0</v>
      </c>
      <c r="CP381" s="33" t="str">
        <f>IF(CO381&gt;='PAINEL E TARGET'!$T$11,'PAINEL E TARGET'!$S$11,
IF(CO381&gt;='PAINEL E TARGET'!$T$12,'PAINEL E TARGET'!$S$12,
IF(CO381&gt;='PAINEL E TARGET'!$T$13,'PAINEL E TARGET'!$S$13,
IF(CO381&gt;='PAINEL E TARGET'!$T$14,'PAINEL E TARGET'!$S$14,
IF(CO381&gt;='PAINEL E TARGET'!$T$15,'PAINEL E TARGET'!$S$15,
IF(CO381&gt;='PAINEL E TARGET'!$T$16,'PAINEL E TARGET'!$S$16,
IF(CO381&gt;='PAINEL E TARGET'!$T$17,'PAINEL E TARGET'!$S$17,
IF(CO381&gt;='PAINEL E TARGET'!$T$18,'PAINEL E TARGET'!$S$18,'PAINEL E TARGET'!$S$19))))))))</f>
        <v>Não elegível</v>
      </c>
      <c r="CQ381" s="17">
        <f>IFERROR(VLOOKUP($BW381,'PAINEL E TARGET'!$G$1:$Q$99,5,0),0)</f>
        <v>0.25</v>
      </c>
      <c r="CR381" s="17">
        <f>VLOOKUP(CP381,'PAINEL E TARGET'!$S$10:$U$19,3,0)</f>
        <v>0</v>
      </c>
      <c r="CS381" s="16">
        <f t="shared" si="209"/>
        <v>0</v>
      </c>
      <c r="CT381" s="17">
        <f t="shared" si="195"/>
        <v>0.78300000000000003</v>
      </c>
      <c r="CU381" s="33" t="str">
        <f>IF(CT381&gt;='PAINEL E TARGET'!$T$11,'PAINEL E TARGET'!$S$11,
IF(CT381&gt;='PAINEL E TARGET'!$T$12,'PAINEL E TARGET'!$S$12,
IF(CT381&gt;='PAINEL E TARGET'!$T$13,'PAINEL E TARGET'!$S$13,
IF(CT381&gt;='PAINEL E TARGET'!$T$14,'PAINEL E TARGET'!$S$14,
IF(CT381&gt;='PAINEL E TARGET'!$T$15,'PAINEL E TARGET'!$S$15,
IF(CT381&gt;='PAINEL E TARGET'!$T$16,'PAINEL E TARGET'!$S$16,
IF(CT381&gt;='PAINEL E TARGET'!$T$17,'PAINEL E TARGET'!$S$17,
IF(CT381&gt;='PAINEL E TARGET'!$T$18,'PAINEL E TARGET'!$S$18,'PAINEL E TARGET'!$S$19))))))))</f>
        <v>Não elegível</v>
      </c>
      <c r="CV381" s="17">
        <f>IFERROR(VLOOKUP($BW381,'PAINEL E TARGET'!$G$1:$Q$99,6,0),0)</f>
        <v>0.2</v>
      </c>
      <c r="CW381" s="17">
        <f>VLOOKUP(CU381,'PAINEL E TARGET'!$S$10:$U$19,3,0)</f>
        <v>0</v>
      </c>
      <c r="CX381" s="16">
        <f t="shared" si="210"/>
        <v>0</v>
      </c>
      <c r="CY381" s="17">
        <f t="shared" si="196"/>
        <v>0.77800000000000002</v>
      </c>
      <c r="CZ381" s="33" t="str">
        <f>IF(CY381&gt;='PAINEL E TARGET'!$T$11,'PAINEL E TARGET'!$S$11,
IF(CY381&gt;='PAINEL E TARGET'!$T$12,'PAINEL E TARGET'!$S$12,
IF(CY381&gt;='PAINEL E TARGET'!$T$13,'PAINEL E TARGET'!$S$13,
IF(CY381&gt;='PAINEL E TARGET'!$T$14,'PAINEL E TARGET'!$S$14,
IF(CY381&gt;='PAINEL E TARGET'!$T$15,'PAINEL E TARGET'!$S$15,
IF(CY381&gt;='PAINEL E TARGET'!$T$16,'PAINEL E TARGET'!$S$16,
IF(CY381&gt;='PAINEL E TARGET'!$T$17,'PAINEL E TARGET'!$S$17,
IF(CY381&gt;='PAINEL E TARGET'!$T$18,'PAINEL E TARGET'!$S$18,'PAINEL E TARGET'!$S$19))))))))</f>
        <v>Não elegível</v>
      </c>
      <c r="DA381" s="17">
        <f>IFERROR(VLOOKUP($BW381,'PAINEL E TARGET'!$G$1:$Q$99,7,0),0)</f>
        <v>0.15</v>
      </c>
      <c r="DB381" s="17">
        <f>VLOOKUP(CZ381,'PAINEL E TARGET'!$S$10:$U$19,3,0)</f>
        <v>0</v>
      </c>
      <c r="DC381" s="16">
        <f t="shared" si="211"/>
        <v>0</v>
      </c>
      <c r="DD381" s="17">
        <f t="shared" si="197"/>
        <v>1.113</v>
      </c>
      <c r="DE381" s="33" t="str">
        <f>IF(DD381&gt;='PAINEL E TARGET'!$T$11,'PAINEL E TARGET'!$S$11,
IF(DD381&gt;='PAINEL E TARGET'!$T$12,'PAINEL E TARGET'!$S$12,
IF(DD381&gt;='PAINEL E TARGET'!$T$13,'PAINEL E TARGET'!$S$13,
IF(DD381&gt;='PAINEL E TARGET'!$T$14,'PAINEL E TARGET'!$S$14,
IF(DD381&gt;='PAINEL E TARGET'!$T$15,'PAINEL E TARGET'!$S$15,
IF(DD381&gt;='PAINEL E TARGET'!$T$16,'PAINEL E TARGET'!$S$16,
IF(DD381&gt;='PAINEL E TARGET'!$T$17,'PAINEL E TARGET'!$S$17,
IF(DD381&gt;='PAINEL E TARGET'!$T$18,'PAINEL E TARGET'!$S$18,'PAINEL E TARGET'!$S$19))))))))</f>
        <v>4. Fx de 110% a 114,9%</v>
      </c>
      <c r="DF381" s="17">
        <f>IFERROR(VLOOKUP($BW381,'PAINEL E TARGET'!$G$1:$Q$99,8,0),0)</f>
        <v>0.1</v>
      </c>
      <c r="DG381" s="17">
        <f>VLOOKUP(DE381,'PAINEL E TARGET'!$S$10:$U$19,3,0)</f>
        <v>1.2</v>
      </c>
      <c r="DH381" s="16">
        <f t="shared" si="212"/>
        <v>360</v>
      </c>
      <c r="DI381" s="17">
        <f t="shared" si="198"/>
        <v>0.82499999999999996</v>
      </c>
      <c r="DJ381" s="33" t="str">
        <f>IF(DI381&gt;='PAINEL E TARGET'!$T$11,'PAINEL E TARGET'!$S$11,
IF(DI381&gt;='PAINEL E TARGET'!$T$12,'PAINEL E TARGET'!$S$12,
IF(DI381&gt;='PAINEL E TARGET'!$T$13,'PAINEL E TARGET'!$S$13,
IF(DI381&gt;='PAINEL E TARGET'!$T$14,'PAINEL E TARGET'!$S$14,
IF(DI381&gt;='PAINEL E TARGET'!$T$15,'PAINEL E TARGET'!$S$15,
IF(DI381&gt;='PAINEL E TARGET'!$T$16,'PAINEL E TARGET'!$S$16,
IF(DI381&gt;='PAINEL E TARGET'!$T$17,'PAINEL E TARGET'!$S$17,
IF(DI381&gt;='PAINEL E TARGET'!$T$18,'PAINEL E TARGET'!$S$18,'PAINEL E TARGET'!$S$19))))))))</f>
        <v>Não elegível</v>
      </c>
      <c r="DK381" s="17">
        <f>IFERROR(VLOOKUP($BW381,'PAINEL E TARGET'!$G$1:$Q$99,9,0),0)</f>
        <v>0.05</v>
      </c>
      <c r="DL381" s="17">
        <f>VLOOKUP(DJ381,'PAINEL E TARGET'!$S$10:$U$19,3,0)</f>
        <v>0</v>
      </c>
      <c r="DM381" s="16">
        <f t="shared" si="213"/>
        <v>0</v>
      </c>
      <c r="DN381" s="17">
        <f t="shared" si="199"/>
        <v>0.91200000000000003</v>
      </c>
      <c r="DO381" s="33" t="str">
        <f>IF(DN381&gt;='PAINEL E TARGET'!$T$11,'PAINEL E TARGET'!$S$11,
IF(DN381&gt;='PAINEL E TARGET'!$T$12,'PAINEL E TARGET'!$S$12,
IF(DN381&gt;='PAINEL E TARGET'!$T$13,'PAINEL E TARGET'!$S$13,
IF(DN381&gt;='PAINEL E TARGET'!$T$14,'PAINEL E TARGET'!$S$14,
IF(DN381&gt;='PAINEL E TARGET'!$T$15,'PAINEL E TARGET'!$S$15,
IF(DN381&gt;='PAINEL E TARGET'!$T$16,'PAINEL E TARGET'!$S$16,
IF(DN381&gt;='PAINEL E TARGET'!$T$17,'PAINEL E TARGET'!$S$17,
IF(DN381&gt;='PAINEL E TARGET'!$T$18,'PAINEL E TARGET'!$S$18,'PAINEL E TARGET'!$S$19))))))))</f>
        <v>1. Fx de 90% a 99,9%</v>
      </c>
      <c r="DP381" s="17">
        <f>IFERROR(VLOOKUP($BW381,'PAINEL E TARGET'!$G$1:$Q$99,10,0),0)</f>
        <v>0</v>
      </c>
      <c r="DQ381" s="17">
        <f>VLOOKUP(DO381,'PAINEL E TARGET'!$S$10:$U$19,3,0)</f>
        <v>0.5</v>
      </c>
      <c r="DR381" s="16">
        <f t="shared" si="214"/>
        <v>0</v>
      </c>
      <c r="DS381" s="17">
        <f t="shared" si="200"/>
        <v>0.96299999999999997</v>
      </c>
      <c r="DT381" s="16">
        <f>IF(DS381&gt;=1,VLOOKUP(BO381,'PAINEL E TARGET'!$S$1:$W$8,5,0),0)</f>
        <v>0</v>
      </c>
      <c r="DU381" s="16">
        <f t="shared" si="215"/>
        <v>360</v>
      </c>
    </row>
    <row r="382" spans="2:125" s="32" customFormat="1" x14ac:dyDescent="0.2">
      <c r="B382" s="44">
        <v>43541</v>
      </c>
      <c r="C382" s="65">
        <v>1189</v>
      </c>
      <c r="D382" s="66" t="s">
        <v>386</v>
      </c>
      <c r="E382" s="65">
        <v>211</v>
      </c>
      <c r="F382" s="65" t="s">
        <v>1017</v>
      </c>
      <c r="G382" s="67">
        <v>2331109.4397700932</v>
      </c>
      <c r="H382" s="67">
        <v>1273245.1140082085</v>
      </c>
      <c r="I382" s="67">
        <v>1119866.1600000001</v>
      </c>
      <c r="J382" s="68">
        <v>0.87953697813505249</v>
      </c>
      <c r="K382" s="67">
        <v>217379.55447735375</v>
      </c>
      <c r="L382" s="67">
        <v>870957.9298385852</v>
      </c>
      <c r="M382" s="67">
        <v>205300.11</v>
      </c>
      <c r="N382" s="67">
        <v>849003.3600000001</v>
      </c>
      <c r="O382" s="67">
        <v>1999014.2788117931</v>
      </c>
      <c r="P382" s="67" t="s">
        <v>1082</v>
      </c>
      <c r="Q382" s="67" t="s">
        <v>1082</v>
      </c>
      <c r="R382" s="67">
        <v>0</v>
      </c>
      <c r="S382" s="67">
        <v>0</v>
      </c>
      <c r="T382" s="68">
        <v>0.10896801011548435</v>
      </c>
      <c r="U382" s="68">
        <v>0.12976862344956525</v>
      </c>
      <c r="V382" s="68">
        <v>1.1908873375960192</v>
      </c>
      <c r="W382" s="67">
        <v>118593.96999999999</v>
      </c>
      <c r="X382" s="67">
        <v>136815.51</v>
      </c>
      <c r="Y382" s="68">
        <v>1.1536464290722372</v>
      </c>
      <c r="Z382" s="68">
        <v>0.17272630292446037</v>
      </c>
      <c r="AA382" s="68">
        <v>0.21311724412706332</v>
      </c>
      <c r="AB382" s="68">
        <v>1.2338436041224561</v>
      </c>
      <c r="AC382" s="67">
        <v>187984.50999999995</v>
      </c>
      <c r="AD382" s="67">
        <v>224690.24999999997</v>
      </c>
      <c r="AE382" s="68">
        <v>1.1952593859994105</v>
      </c>
      <c r="AF382" s="43">
        <v>80</v>
      </c>
      <c r="AG382" s="43">
        <v>72</v>
      </c>
      <c r="AH382" s="43">
        <v>35</v>
      </c>
      <c r="AI382" s="43">
        <v>39</v>
      </c>
      <c r="AJ382" s="67">
        <v>65373.04</v>
      </c>
      <c r="AK382" s="67">
        <v>66327</v>
      </c>
      <c r="AL382" s="68">
        <v>1.0145925598687164</v>
      </c>
      <c r="AM382" s="67">
        <v>12009.64</v>
      </c>
      <c r="AN382" s="67">
        <v>11480.449999999999</v>
      </c>
      <c r="AO382" s="68">
        <v>0.95593623122758042</v>
      </c>
      <c r="AP382" s="67">
        <v>9557.74</v>
      </c>
      <c r="AQ382" s="67">
        <v>11835.739999999998</v>
      </c>
      <c r="AR382" s="68">
        <v>1.2383408630073636</v>
      </c>
      <c r="AS382" s="67">
        <v>31653.55</v>
      </c>
      <c r="AT382" s="67">
        <v>47172.319999999992</v>
      </c>
      <c r="AU382" s="68">
        <v>1.4902694958385392</v>
      </c>
      <c r="AV382" s="43">
        <v>4314.09</v>
      </c>
      <c r="AW382" s="43">
        <v>3769.2699999999991</v>
      </c>
      <c r="AX382" s="69">
        <v>0.87371148956095002</v>
      </c>
      <c r="AY382" s="43">
        <v>217379.55447735375</v>
      </c>
      <c r="AZ382" s="43">
        <v>205300.11000000002</v>
      </c>
      <c r="BA382" s="43">
        <v>38006.964240390844</v>
      </c>
      <c r="BB382" s="43">
        <v>38232.460000000006</v>
      </c>
      <c r="BC382" s="43">
        <v>399256.49849670636</v>
      </c>
      <c r="BD382" s="43">
        <v>69908.993736556818</v>
      </c>
      <c r="BE382" s="43">
        <v>219155.22999999998</v>
      </c>
      <c r="BF382" s="43">
        <v>347385.18999999994</v>
      </c>
      <c r="BG382" s="43">
        <v>7942.3700000000017</v>
      </c>
      <c r="BH382" s="43">
        <v>59</v>
      </c>
      <c r="BI382" s="44">
        <v>43173</v>
      </c>
      <c r="BJ382" s="44">
        <v>43541</v>
      </c>
      <c r="BK382" s="44">
        <v>43172</v>
      </c>
      <c r="BL382" s="43">
        <f t="shared" si="201"/>
        <v>1119866.1600000001</v>
      </c>
      <c r="BM382" s="43">
        <f t="shared" si="202"/>
        <v>1054303.4700000002</v>
      </c>
      <c r="BO382" s="16" t="str">
        <f>IFERROR(VLOOKUP($C382,'PORTE LOJA'!A:B,2,0),"PORTE 1")</f>
        <v>PORTE 3</v>
      </c>
      <c r="BP382" s="16">
        <f>VLOOKUP(BO382,'PAINEL E TARGET'!$S$1:$W$8,3,0)</f>
        <v>2400</v>
      </c>
      <c r="BQ382" s="16">
        <f t="shared" si="180"/>
        <v>1</v>
      </c>
      <c r="BR382" s="16">
        <f t="shared" si="181"/>
        <v>1</v>
      </c>
      <c r="BS382" s="16">
        <f t="shared" si="182"/>
        <v>1</v>
      </c>
      <c r="BT382" s="16">
        <f t="shared" si="183"/>
        <v>1</v>
      </c>
      <c r="BU382" s="16">
        <f t="shared" si="184"/>
        <v>1</v>
      </c>
      <c r="BV382" s="16">
        <f t="shared" si="185"/>
        <v>1</v>
      </c>
      <c r="BW382" s="17" t="str">
        <f t="shared" si="203"/>
        <v>111111</v>
      </c>
      <c r="BY382" s="17">
        <f t="shared" si="186"/>
        <v>0.88</v>
      </c>
      <c r="BZ382" s="17">
        <f t="shared" si="187"/>
        <v>0.96899999999999997</v>
      </c>
      <c r="CA382" s="17" t="str">
        <f t="shared" si="204"/>
        <v>Sem Retira</v>
      </c>
      <c r="CB382" s="17">
        <f t="shared" si="205"/>
        <v>0.96899999999999997</v>
      </c>
      <c r="CC382" s="33" t="str">
        <f>IF(CB382&gt;='PAINEL E TARGET'!$T$11,'PAINEL E TARGET'!$S$11,
IF(CB382&gt;='PAINEL E TARGET'!$T$12,'PAINEL E TARGET'!$S$12,
IF(CB382&gt;='PAINEL E TARGET'!$T$13,'PAINEL E TARGET'!$S$13,
IF(CB382&gt;='PAINEL E TARGET'!$T$14,'PAINEL E TARGET'!$S$14,
IF(CB382&gt;='PAINEL E TARGET'!$T$15,'PAINEL E TARGET'!$S$15,
IF(CB382&gt;='PAINEL E TARGET'!$T$16,'PAINEL E TARGET'!$S$16,
IF(CB382&gt;='PAINEL E TARGET'!$T$17,'PAINEL E TARGET'!$S$17,
IF(CB382&gt;='PAINEL E TARGET'!$T$18,'PAINEL E TARGET'!$S$18,'PAINEL E TARGET'!$S$19))))))))</f>
        <v>1. Fx de 90% a 99,9%</v>
      </c>
      <c r="CD382" s="17">
        <f>IFERROR(VLOOKUP($BW382,'PAINEL E TARGET'!$G$1:$Q$99,4,0),0)</f>
        <v>0.25</v>
      </c>
      <c r="CE382" s="17">
        <f>VLOOKUP(CC382,'PAINEL E TARGET'!$S$10:$U$19,3,0)</f>
        <v>0.5</v>
      </c>
      <c r="CF382" s="16">
        <f t="shared" si="206"/>
        <v>300</v>
      </c>
      <c r="CG382" s="17">
        <f t="shared" si="188"/>
        <v>1.0149999999999999</v>
      </c>
      <c r="CH382" s="17">
        <f t="shared" si="189"/>
        <v>0.95599999999999996</v>
      </c>
      <c r="CI382" s="17">
        <f t="shared" si="190"/>
        <v>1.238</v>
      </c>
      <c r="CJ382" s="17">
        <f t="shared" si="191"/>
        <v>1.49</v>
      </c>
      <c r="CK382" s="17">
        <f t="shared" si="192"/>
        <v>0.874</v>
      </c>
      <c r="CL382" s="17">
        <f t="shared" si="193"/>
        <v>1.1539999999999999</v>
      </c>
      <c r="CM382" s="16">
        <f t="shared" si="194"/>
        <v>5</v>
      </c>
      <c r="CN382" s="17" t="str">
        <f t="shared" si="207"/>
        <v>ok</v>
      </c>
      <c r="CO382" s="17">
        <f t="shared" si="208"/>
        <v>1.1539999999999999</v>
      </c>
      <c r="CP382" s="33" t="str">
        <f>IF(CO382&gt;='PAINEL E TARGET'!$T$11,'PAINEL E TARGET'!$S$11,
IF(CO382&gt;='PAINEL E TARGET'!$T$12,'PAINEL E TARGET'!$S$12,
IF(CO382&gt;='PAINEL E TARGET'!$T$13,'PAINEL E TARGET'!$S$13,
IF(CO382&gt;='PAINEL E TARGET'!$T$14,'PAINEL E TARGET'!$S$14,
IF(CO382&gt;='PAINEL E TARGET'!$T$15,'PAINEL E TARGET'!$S$15,
IF(CO382&gt;='PAINEL E TARGET'!$T$16,'PAINEL E TARGET'!$S$16,
IF(CO382&gt;='PAINEL E TARGET'!$T$17,'PAINEL E TARGET'!$S$17,
IF(CO382&gt;='PAINEL E TARGET'!$T$18,'PAINEL E TARGET'!$S$18,'PAINEL E TARGET'!$S$19))))))))</f>
        <v>5. Fx de 115% a 119,9%</v>
      </c>
      <c r="CQ382" s="17">
        <f>IFERROR(VLOOKUP($BW382,'PAINEL E TARGET'!$G$1:$Q$99,5,0),0)</f>
        <v>0.25</v>
      </c>
      <c r="CR382" s="17">
        <f>VLOOKUP(CP382,'PAINEL E TARGET'!$S$10:$U$19,3,0)</f>
        <v>1.3</v>
      </c>
      <c r="CS382" s="16">
        <f t="shared" si="209"/>
        <v>780</v>
      </c>
      <c r="CT382" s="17">
        <f t="shared" si="195"/>
        <v>1.1950000000000001</v>
      </c>
      <c r="CU382" s="33" t="str">
        <f>IF(CT382&gt;='PAINEL E TARGET'!$T$11,'PAINEL E TARGET'!$S$11,
IF(CT382&gt;='PAINEL E TARGET'!$T$12,'PAINEL E TARGET'!$S$12,
IF(CT382&gt;='PAINEL E TARGET'!$T$13,'PAINEL E TARGET'!$S$13,
IF(CT382&gt;='PAINEL E TARGET'!$T$14,'PAINEL E TARGET'!$S$14,
IF(CT382&gt;='PAINEL E TARGET'!$T$15,'PAINEL E TARGET'!$S$15,
IF(CT382&gt;='PAINEL E TARGET'!$T$16,'PAINEL E TARGET'!$S$16,
IF(CT382&gt;='PAINEL E TARGET'!$T$17,'PAINEL E TARGET'!$S$17,
IF(CT382&gt;='PAINEL E TARGET'!$T$18,'PAINEL E TARGET'!$S$18,'PAINEL E TARGET'!$S$19))))))))</f>
        <v>5. Fx de 115% a 119,9%</v>
      </c>
      <c r="CV382" s="17">
        <f>IFERROR(VLOOKUP($BW382,'PAINEL E TARGET'!$G$1:$Q$99,6,0),0)</f>
        <v>0.2</v>
      </c>
      <c r="CW382" s="17">
        <f>VLOOKUP(CU382,'PAINEL E TARGET'!$S$10:$U$19,3,0)</f>
        <v>1.3</v>
      </c>
      <c r="CX382" s="16">
        <f t="shared" si="210"/>
        <v>624</v>
      </c>
      <c r="CY382" s="17">
        <f t="shared" si="196"/>
        <v>0.94399999999999995</v>
      </c>
      <c r="CZ382" s="33" t="str">
        <f>IF(CY382&gt;='PAINEL E TARGET'!$T$11,'PAINEL E TARGET'!$S$11,
IF(CY382&gt;='PAINEL E TARGET'!$T$12,'PAINEL E TARGET'!$S$12,
IF(CY382&gt;='PAINEL E TARGET'!$T$13,'PAINEL E TARGET'!$S$13,
IF(CY382&gt;='PAINEL E TARGET'!$T$14,'PAINEL E TARGET'!$S$14,
IF(CY382&gt;='PAINEL E TARGET'!$T$15,'PAINEL E TARGET'!$S$15,
IF(CY382&gt;='PAINEL E TARGET'!$T$16,'PAINEL E TARGET'!$S$16,
IF(CY382&gt;='PAINEL E TARGET'!$T$17,'PAINEL E TARGET'!$S$17,
IF(CY382&gt;='PAINEL E TARGET'!$T$18,'PAINEL E TARGET'!$S$18,'PAINEL E TARGET'!$S$19))))))))</f>
        <v>1. Fx de 90% a 99,9%</v>
      </c>
      <c r="DA382" s="17">
        <f>IFERROR(VLOOKUP($BW382,'PAINEL E TARGET'!$G$1:$Q$99,7,0),0)</f>
        <v>0.15</v>
      </c>
      <c r="DB382" s="17">
        <f>VLOOKUP(CZ382,'PAINEL E TARGET'!$S$10:$U$19,3,0)</f>
        <v>0.5</v>
      </c>
      <c r="DC382" s="16">
        <f t="shared" si="211"/>
        <v>180</v>
      </c>
      <c r="DD382" s="17">
        <f t="shared" si="197"/>
        <v>1.006</v>
      </c>
      <c r="DE382" s="33" t="str">
        <f>IF(DD382&gt;='PAINEL E TARGET'!$T$11,'PAINEL E TARGET'!$S$11,
IF(DD382&gt;='PAINEL E TARGET'!$T$12,'PAINEL E TARGET'!$S$12,
IF(DD382&gt;='PAINEL E TARGET'!$T$13,'PAINEL E TARGET'!$S$13,
IF(DD382&gt;='PAINEL E TARGET'!$T$14,'PAINEL E TARGET'!$S$14,
IF(DD382&gt;='PAINEL E TARGET'!$T$15,'PAINEL E TARGET'!$S$15,
IF(DD382&gt;='PAINEL E TARGET'!$T$16,'PAINEL E TARGET'!$S$16,
IF(DD382&gt;='PAINEL E TARGET'!$T$17,'PAINEL E TARGET'!$S$17,
IF(DD382&gt;='PAINEL E TARGET'!$T$18,'PAINEL E TARGET'!$S$18,'PAINEL E TARGET'!$S$19))))))))</f>
        <v>2. Fx de 100% a 104,9%</v>
      </c>
      <c r="DF382" s="17">
        <f>IFERROR(VLOOKUP($BW382,'PAINEL E TARGET'!$G$1:$Q$99,8,0),0)</f>
        <v>0.1</v>
      </c>
      <c r="DG382" s="17">
        <f>VLOOKUP(DE382,'PAINEL E TARGET'!$S$10:$U$19,3,0)</f>
        <v>1</v>
      </c>
      <c r="DH382" s="16">
        <f t="shared" si="212"/>
        <v>240</v>
      </c>
      <c r="DI382" s="17">
        <f t="shared" si="198"/>
        <v>1.1140000000000001</v>
      </c>
      <c r="DJ382" s="33" t="str">
        <f>IF(DI382&gt;='PAINEL E TARGET'!$T$11,'PAINEL E TARGET'!$S$11,
IF(DI382&gt;='PAINEL E TARGET'!$T$12,'PAINEL E TARGET'!$S$12,
IF(DI382&gt;='PAINEL E TARGET'!$T$13,'PAINEL E TARGET'!$S$13,
IF(DI382&gt;='PAINEL E TARGET'!$T$14,'PAINEL E TARGET'!$S$14,
IF(DI382&gt;='PAINEL E TARGET'!$T$15,'PAINEL E TARGET'!$S$15,
IF(DI382&gt;='PAINEL E TARGET'!$T$16,'PAINEL E TARGET'!$S$16,
IF(DI382&gt;='PAINEL E TARGET'!$T$17,'PAINEL E TARGET'!$S$17,
IF(DI382&gt;='PAINEL E TARGET'!$T$18,'PAINEL E TARGET'!$S$18,'PAINEL E TARGET'!$S$19))))))))</f>
        <v>4. Fx de 110% a 114,9%</v>
      </c>
      <c r="DK382" s="17">
        <f>IFERROR(VLOOKUP($BW382,'PAINEL E TARGET'!$G$1:$Q$99,9,0),0)</f>
        <v>0.05</v>
      </c>
      <c r="DL382" s="17">
        <f>VLOOKUP(DJ382,'PAINEL E TARGET'!$S$10:$U$19,3,0)</f>
        <v>1.2</v>
      </c>
      <c r="DM382" s="16">
        <f t="shared" si="213"/>
        <v>144</v>
      </c>
      <c r="DN382" s="17">
        <f t="shared" si="199"/>
        <v>0.874</v>
      </c>
      <c r="DO382" s="33" t="str">
        <f>IF(DN382&gt;='PAINEL E TARGET'!$T$11,'PAINEL E TARGET'!$S$11,
IF(DN382&gt;='PAINEL E TARGET'!$T$12,'PAINEL E TARGET'!$S$12,
IF(DN382&gt;='PAINEL E TARGET'!$T$13,'PAINEL E TARGET'!$S$13,
IF(DN382&gt;='PAINEL E TARGET'!$T$14,'PAINEL E TARGET'!$S$14,
IF(DN382&gt;='PAINEL E TARGET'!$T$15,'PAINEL E TARGET'!$S$15,
IF(DN382&gt;='PAINEL E TARGET'!$T$16,'PAINEL E TARGET'!$S$16,
IF(DN382&gt;='PAINEL E TARGET'!$T$17,'PAINEL E TARGET'!$S$17,
IF(DN382&gt;='PAINEL E TARGET'!$T$18,'PAINEL E TARGET'!$S$18,'PAINEL E TARGET'!$S$19))))))))</f>
        <v>Não elegível</v>
      </c>
      <c r="DP382" s="17">
        <f>IFERROR(VLOOKUP($BW382,'PAINEL E TARGET'!$G$1:$Q$99,10,0),0)</f>
        <v>0</v>
      </c>
      <c r="DQ382" s="17">
        <f>VLOOKUP(DO382,'PAINEL E TARGET'!$S$10:$U$19,3,0)</f>
        <v>0</v>
      </c>
      <c r="DR382" s="16">
        <f t="shared" si="214"/>
        <v>0</v>
      </c>
      <c r="DS382" s="17">
        <f t="shared" si="200"/>
        <v>0.9</v>
      </c>
      <c r="DT382" s="16">
        <f>IF(DS382&gt;=1,VLOOKUP(BO382,'PAINEL E TARGET'!$S$1:$W$8,5,0),0)</f>
        <v>0</v>
      </c>
      <c r="DU382" s="16">
        <f t="shared" si="215"/>
        <v>2268</v>
      </c>
    </row>
    <row r="383" spans="2:125" s="32" customFormat="1" x14ac:dyDescent="0.2">
      <c r="B383" s="44">
        <v>43541</v>
      </c>
      <c r="C383" s="65">
        <v>1190</v>
      </c>
      <c r="D383" s="66" t="s">
        <v>387</v>
      </c>
      <c r="E383" s="65">
        <v>213</v>
      </c>
      <c r="F383" s="65" t="s">
        <v>1017</v>
      </c>
      <c r="G383" s="67">
        <v>3831554.3355330597</v>
      </c>
      <c r="H383" s="67">
        <v>2222255.0685913954</v>
      </c>
      <c r="I383" s="67">
        <v>1809929.4099999997</v>
      </c>
      <c r="J383" s="68">
        <v>0.81445619613199782</v>
      </c>
      <c r="K383" s="67">
        <v>400585.30229997489</v>
      </c>
      <c r="L383" s="67">
        <v>1675540.6212746142</v>
      </c>
      <c r="M383" s="67">
        <v>370493</v>
      </c>
      <c r="N383" s="67">
        <v>1386937.8400000003</v>
      </c>
      <c r="O383" s="67">
        <v>3584487.7659914913</v>
      </c>
      <c r="P383" s="67">
        <v>8757.3609953064788</v>
      </c>
      <c r="Q383" s="67">
        <v>0</v>
      </c>
      <c r="R383" s="67">
        <v>0</v>
      </c>
      <c r="S383" s="67">
        <v>0</v>
      </c>
      <c r="T383" s="68">
        <v>0.10817479478404506</v>
      </c>
      <c r="U383" s="68">
        <v>0.10477265779630909</v>
      </c>
      <c r="V383" s="68">
        <v>0.96854963307739272</v>
      </c>
      <c r="W383" s="67">
        <v>223637.17</v>
      </c>
      <c r="X383" s="67">
        <v>184130.7</v>
      </c>
      <c r="Y383" s="68">
        <v>0.82334568980639489</v>
      </c>
      <c r="Z383" s="68">
        <v>0.1769761967845298</v>
      </c>
      <c r="AA383" s="68">
        <v>0.157610981721477</v>
      </c>
      <c r="AB383" s="68">
        <v>0.89057728996950847</v>
      </c>
      <c r="AC383" s="67">
        <v>367424.87</v>
      </c>
      <c r="AD383" s="67">
        <v>276990.39999999997</v>
      </c>
      <c r="AE383" s="68">
        <v>0.75386949174126394</v>
      </c>
      <c r="AF383" s="43">
        <v>80</v>
      </c>
      <c r="AG383" s="43">
        <v>77</v>
      </c>
      <c r="AH383" s="43">
        <v>69</v>
      </c>
      <c r="AI383" s="43">
        <v>70</v>
      </c>
      <c r="AJ383" s="67">
        <v>136532.43000000002</v>
      </c>
      <c r="AK383" s="67">
        <v>105328.07</v>
      </c>
      <c r="AL383" s="68">
        <v>0.77145092927738845</v>
      </c>
      <c r="AM383" s="67">
        <v>27534.280000000006</v>
      </c>
      <c r="AN383" s="67">
        <v>20764.230000000003</v>
      </c>
      <c r="AO383" s="68">
        <v>0.75412286066677603</v>
      </c>
      <c r="AP383" s="67">
        <v>16726.740000000002</v>
      </c>
      <c r="AQ383" s="67">
        <v>19886.260000000002</v>
      </c>
      <c r="AR383" s="68">
        <v>1.1888903635735355</v>
      </c>
      <c r="AS383" s="67">
        <v>42843.720000000008</v>
      </c>
      <c r="AT383" s="67">
        <v>38152.14</v>
      </c>
      <c r="AU383" s="68">
        <v>0.89049550319159942</v>
      </c>
      <c r="AV383" s="43">
        <v>3025.7099999999996</v>
      </c>
      <c r="AW383" s="43">
        <v>2134.5300000000002</v>
      </c>
      <c r="AX383" s="69">
        <v>0.70546417204556966</v>
      </c>
      <c r="AY383" s="43">
        <v>400585.30229997489</v>
      </c>
      <c r="AZ383" s="43">
        <v>370493</v>
      </c>
      <c r="BA383" s="43">
        <v>55250.459480246172</v>
      </c>
      <c r="BB383" s="43">
        <v>67266.210000000006</v>
      </c>
      <c r="BC383" s="43">
        <v>691843.84400264896</v>
      </c>
      <c r="BD383" s="43">
        <v>95555.925309313432</v>
      </c>
      <c r="BE383" s="43">
        <v>388487.92000000004</v>
      </c>
      <c r="BF383" s="43">
        <v>638312.13000000012</v>
      </c>
      <c r="BG383" s="43">
        <v>5238.1699999999983</v>
      </c>
      <c r="BH383" s="43">
        <v>120</v>
      </c>
      <c r="BI383" s="44">
        <v>43173</v>
      </c>
      <c r="BJ383" s="44">
        <v>43541</v>
      </c>
      <c r="BK383" s="44">
        <v>43172</v>
      </c>
      <c r="BL383" s="43">
        <f t="shared" si="201"/>
        <v>1809929.4099999997</v>
      </c>
      <c r="BM383" s="43">
        <f t="shared" si="202"/>
        <v>1757430.8400000003</v>
      </c>
      <c r="BO383" s="16" t="str">
        <f>IFERROR(VLOOKUP($C383,'PORTE LOJA'!A:B,2,0),"PORTE 1")</f>
        <v>PORTE 5</v>
      </c>
      <c r="BP383" s="16">
        <f>VLOOKUP(BO383,'PAINEL E TARGET'!$S$1:$W$8,3,0)</f>
        <v>3750</v>
      </c>
      <c r="BQ383" s="16">
        <f t="shared" si="180"/>
        <v>1</v>
      </c>
      <c r="BR383" s="16">
        <f t="shared" si="181"/>
        <v>1</v>
      </c>
      <c r="BS383" s="16">
        <f t="shared" si="182"/>
        <v>1</v>
      </c>
      <c r="BT383" s="16">
        <f t="shared" si="183"/>
        <v>1</v>
      </c>
      <c r="BU383" s="16">
        <f t="shared" si="184"/>
        <v>1</v>
      </c>
      <c r="BV383" s="16">
        <f t="shared" si="185"/>
        <v>1</v>
      </c>
      <c r="BW383" s="17" t="str">
        <f t="shared" si="203"/>
        <v>111111</v>
      </c>
      <c r="BY383" s="17">
        <f t="shared" si="186"/>
        <v>0.81399999999999995</v>
      </c>
      <c r="BZ383" s="17">
        <f t="shared" si="187"/>
        <v>0.84599999999999997</v>
      </c>
      <c r="CA383" s="17" t="str">
        <f t="shared" si="204"/>
        <v>Sem Retira</v>
      </c>
      <c r="CB383" s="17">
        <f t="shared" si="205"/>
        <v>0.84599999999999997</v>
      </c>
      <c r="CC383" s="33" t="str">
        <f>IF(CB383&gt;='PAINEL E TARGET'!$T$11,'PAINEL E TARGET'!$S$11,
IF(CB383&gt;='PAINEL E TARGET'!$T$12,'PAINEL E TARGET'!$S$12,
IF(CB383&gt;='PAINEL E TARGET'!$T$13,'PAINEL E TARGET'!$S$13,
IF(CB383&gt;='PAINEL E TARGET'!$T$14,'PAINEL E TARGET'!$S$14,
IF(CB383&gt;='PAINEL E TARGET'!$T$15,'PAINEL E TARGET'!$S$15,
IF(CB383&gt;='PAINEL E TARGET'!$T$16,'PAINEL E TARGET'!$S$16,
IF(CB383&gt;='PAINEL E TARGET'!$T$17,'PAINEL E TARGET'!$S$17,
IF(CB383&gt;='PAINEL E TARGET'!$T$18,'PAINEL E TARGET'!$S$18,'PAINEL E TARGET'!$S$19))))))))</f>
        <v>Não elegível</v>
      </c>
      <c r="CD383" s="17">
        <f>IFERROR(VLOOKUP($BW383,'PAINEL E TARGET'!$G$1:$Q$99,4,0),0)</f>
        <v>0.25</v>
      </c>
      <c r="CE383" s="17">
        <f>VLOOKUP(CC383,'PAINEL E TARGET'!$S$10:$U$19,3,0)</f>
        <v>0</v>
      </c>
      <c r="CF383" s="16">
        <f t="shared" si="206"/>
        <v>0</v>
      </c>
      <c r="CG383" s="17">
        <f t="shared" si="188"/>
        <v>0.77100000000000002</v>
      </c>
      <c r="CH383" s="17">
        <f t="shared" si="189"/>
        <v>0.754</v>
      </c>
      <c r="CI383" s="17">
        <f t="shared" si="190"/>
        <v>1.1890000000000001</v>
      </c>
      <c r="CJ383" s="17">
        <f t="shared" si="191"/>
        <v>0.89</v>
      </c>
      <c r="CK383" s="17">
        <f t="shared" si="192"/>
        <v>0.70499999999999996</v>
      </c>
      <c r="CL383" s="17">
        <f t="shared" si="193"/>
        <v>0.82299999999999995</v>
      </c>
      <c r="CM383" s="16">
        <f t="shared" si="194"/>
        <v>5</v>
      </c>
      <c r="CN383" s="17" t="str">
        <f t="shared" si="207"/>
        <v>ok</v>
      </c>
      <c r="CO383" s="17">
        <f t="shared" si="208"/>
        <v>0.82299999999999995</v>
      </c>
      <c r="CP383" s="33" t="str">
        <f>IF(CO383&gt;='PAINEL E TARGET'!$T$11,'PAINEL E TARGET'!$S$11,
IF(CO383&gt;='PAINEL E TARGET'!$T$12,'PAINEL E TARGET'!$S$12,
IF(CO383&gt;='PAINEL E TARGET'!$T$13,'PAINEL E TARGET'!$S$13,
IF(CO383&gt;='PAINEL E TARGET'!$T$14,'PAINEL E TARGET'!$S$14,
IF(CO383&gt;='PAINEL E TARGET'!$T$15,'PAINEL E TARGET'!$S$15,
IF(CO383&gt;='PAINEL E TARGET'!$T$16,'PAINEL E TARGET'!$S$16,
IF(CO383&gt;='PAINEL E TARGET'!$T$17,'PAINEL E TARGET'!$S$17,
IF(CO383&gt;='PAINEL E TARGET'!$T$18,'PAINEL E TARGET'!$S$18,'PAINEL E TARGET'!$S$19))))))))</f>
        <v>Não elegível</v>
      </c>
      <c r="CQ383" s="17">
        <f>IFERROR(VLOOKUP($BW383,'PAINEL E TARGET'!$G$1:$Q$99,5,0),0)</f>
        <v>0.25</v>
      </c>
      <c r="CR383" s="17">
        <f>VLOOKUP(CP383,'PAINEL E TARGET'!$S$10:$U$19,3,0)</f>
        <v>0</v>
      </c>
      <c r="CS383" s="16">
        <f t="shared" si="209"/>
        <v>0</v>
      </c>
      <c r="CT383" s="17">
        <f t="shared" si="195"/>
        <v>0.754</v>
      </c>
      <c r="CU383" s="33" t="str">
        <f>IF(CT383&gt;='PAINEL E TARGET'!$T$11,'PAINEL E TARGET'!$S$11,
IF(CT383&gt;='PAINEL E TARGET'!$T$12,'PAINEL E TARGET'!$S$12,
IF(CT383&gt;='PAINEL E TARGET'!$T$13,'PAINEL E TARGET'!$S$13,
IF(CT383&gt;='PAINEL E TARGET'!$T$14,'PAINEL E TARGET'!$S$14,
IF(CT383&gt;='PAINEL E TARGET'!$T$15,'PAINEL E TARGET'!$S$15,
IF(CT383&gt;='PAINEL E TARGET'!$T$16,'PAINEL E TARGET'!$S$16,
IF(CT383&gt;='PAINEL E TARGET'!$T$17,'PAINEL E TARGET'!$S$17,
IF(CT383&gt;='PAINEL E TARGET'!$T$18,'PAINEL E TARGET'!$S$18,'PAINEL E TARGET'!$S$19))))))))</f>
        <v>Não elegível</v>
      </c>
      <c r="CV383" s="17">
        <f>IFERROR(VLOOKUP($BW383,'PAINEL E TARGET'!$G$1:$Q$99,6,0),0)</f>
        <v>0.2</v>
      </c>
      <c r="CW383" s="17">
        <f>VLOOKUP(CU383,'PAINEL E TARGET'!$S$10:$U$19,3,0)</f>
        <v>0</v>
      </c>
      <c r="CX383" s="16">
        <f t="shared" si="210"/>
        <v>0</v>
      </c>
      <c r="CY383" s="17">
        <f t="shared" si="196"/>
        <v>0.92500000000000004</v>
      </c>
      <c r="CZ383" s="33" t="str">
        <f>IF(CY383&gt;='PAINEL E TARGET'!$T$11,'PAINEL E TARGET'!$S$11,
IF(CY383&gt;='PAINEL E TARGET'!$T$12,'PAINEL E TARGET'!$S$12,
IF(CY383&gt;='PAINEL E TARGET'!$T$13,'PAINEL E TARGET'!$S$13,
IF(CY383&gt;='PAINEL E TARGET'!$T$14,'PAINEL E TARGET'!$S$14,
IF(CY383&gt;='PAINEL E TARGET'!$T$15,'PAINEL E TARGET'!$S$15,
IF(CY383&gt;='PAINEL E TARGET'!$T$16,'PAINEL E TARGET'!$S$16,
IF(CY383&gt;='PAINEL E TARGET'!$T$17,'PAINEL E TARGET'!$S$17,
IF(CY383&gt;='PAINEL E TARGET'!$T$18,'PAINEL E TARGET'!$S$18,'PAINEL E TARGET'!$S$19))))))))</f>
        <v>1. Fx de 90% a 99,9%</v>
      </c>
      <c r="DA383" s="17">
        <f>IFERROR(VLOOKUP($BW383,'PAINEL E TARGET'!$G$1:$Q$99,7,0),0)</f>
        <v>0.15</v>
      </c>
      <c r="DB383" s="17">
        <f>VLOOKUP(CZ383,'PAINEL E TARGET'!$S$10:$U$19,3,0)</f>
        <v>0.5</v>
      </c>
      <c r="DC383" s="16">
        <f t="shared" si="211"/>
        <v>281.25</v>
      </c>
      <c r="DD383" s="17">
        <f t="shared" si="197"/>
        <v>1.2170000000000001</v>
      </c>
      <c r="DE383" s="33" t="str">
        <f>IF(DD383&gt;='PAINEL E TARGET'!$T$11,'PAINEL E TARGET'!$S$11,
IF(DD383&gt;='PAINEL E TARGET'!$T$12,'PAINEL E TARGET'!$S$12,
IF(DD383&gt;='PAINEL E TARGET'!$T$13,'PAINEL E TARGET'!$S$13,
IF(DD383&gt;='PAINEL E TARGET'!$T$14,'PAINEL E TARGET'!$S$14,
IF(DD383&gt;='PAINEL E TARGET'!$T$15,'PAINEL E TARGET'!$S$15,
IF(DD383&gt;='PAINEL E TARGET'!$T$16,'PAINEL E TARGET'!$S$16,
IF(DD383&gt;='PAINEL E TARGET'!$T$17,'PAINEL E TARGET'!$S$17,
IF(DD383&gt;='PAINEL E TARGET'!$T$18,'PAINEL E TARGET'!$S$18,'PAINEL E TARGET'!$S$19))))))))</f>
        <v>6. Fx de 120% a 124,9%</v>
      </c>
      <c r="DF383" s="17">
        <f>IFERROR(VLOOKUP($BW383,'PAINEL E TARGET'!$G$1:$Q$99,8,0),0)</f>
        <v>0.1</v>
      </c>
      <c r="DG383" s="17">
        <f>VLOOKUP(DE383,'PAINEL E TARGET'!$S$10:$U$19,3,0)</f>
        <v>1.4</v>
      </c>
      <c r="DH383" s="16">
        <f t="shared" si="212"/>
        <v>525</v>
      </c>
      <c r="DI383" s="17">
        <f t="shared" si="198"/>
        <v>1.014</v>
      </c>
      <c r="DJ383" s="33" t="str">
        <f>IF(DI383&gt;='PAINEL E TARGET'!$T$11,'PAINEL E TARGET'!$S$11,
IF(DI383&gt;='PAINEL E TARGET'!$T$12,'PAINEL E TARGET'!$S$12,
IF(DI383&gt;='PAINEL E TARGET'!$T$13,'PAINEL E TARGET'!$S$13,
IF(DI383&gt;='PAINEL E TARGET'!$T$14,'PAINEL E TARGET'!$S$14,
IF(DI383&gt;='PAINEL E TARGET'!$T$15,'PAINEL E TARGET'!$S$15,
IF(DI383&gt;='PAINEL E TARGET'!$T$16,'PAINEL E TARGET'!$S$16,
IF(DI383&gt;='PAINEL E TARGET'!$T$17,'PAINEL E TARGET'!$S$17,
IF(DI383&gt;='PAINEL E TARGET'!$T$18,'PAINEL E TARGET'!$S$18,'PAINEL E TARGET'!$S$19))))))))</f>
        <v>2. Fx de 100% a 104,9%</v>
      </c>
      <c r="DK383" s="17">
        <f>IFERROR(VLOOKUP($BW383,'PAINEL E TARGET'!$G$1:$Q$99,9,0),0)</f>
        <v>0.05</v>
      </c>
      <c r="DL383" s="17">
        <f>VLOOKUP(DJ383,'PAINEL E TARGET'!$S$10:$U$19,3,0)</f>
        <v>1</v>
      </c>
      <c r="DM383" s="16">
        <f t="shared" si="213"/>
        <v>187.5</v>
      </c>
      <c r="DN383" s="17">
        <f t="shared" si="199"/>
        <v>0.70499999999999996</v>
      </c>
      <c r="DO383" s="33" t="str">
        <f>IF(DN383&gt;='PAINEL E TARGET'!$T$11,'PAINEL E TARGET'!$S$11,
IF(DN383&gt;='PAINEL E TARGET'!$T$12,'PAINEL E TARGET'!$S$12,
IF(DN383&gt;='PAINEL E TARGET'!$T$13,'PAINEL E TARGET'!$S$13,
IF(DN383&gt;='PAINEL E TARGET'!$T$14,'PAINEL E TARGET'!$S$14,
IF(DN383&gt;='PAINEL E TARGET'!$T$15,'PAINEL E TARGET'!$S$15,
IF(DN383&gt;='PAINEL E TARGET'!$T$16,'PAINEL E TARGET'!$S$16,
IF(DN383&gt;='PAINEL E TARGET'!$T$17,'PAINEL E TARGET'!$S$17,
IF(DN383&gt;='PAINEL E TARGET'!$T$18,'PAINEL E TARGET'!$S$18,'PAINEL E TARGET'!$S$19))))))))</f>
        <v>Não elegível</v>
      </c>
      <c r="DP383" s="17">
        <f>IFERROR(VLOOKUP($BW383,'PAINEL E TARGET'!$G$1:$Q$99,10,0),0)</f>
        <v>0</v>
      </c>
      <c r="DQ383" s="17">
        <f>VLOOKUP(DO383,'PAINEL E TARGET'!$S$10:$U$19,3,0)</f>
        <v>0</v>
      </c>
      <c r="DR383" s="16">
        <f t="shared" si="214"/>
        <v>0</v>
      </c>
      <c r="DS383" s="17">
        <f t="shared" si="200"/>
        <v>0.96299999999999997</v>
      </c>
      <c r="DT383" s="16">
        <f>IF(DS383&gt;=1,VLOOKUP(BO383,'PAINEL E TARGET'!$S$1:$W$8,5,0),0)</f>
        <v>0</v>
      </c>
      <c r="DU383" s="16">
        <f t="shared" si="215"/>
        <v>993.75</v>
      </c>
    </row>
    <row r="384" spans="2:125" s="32" customFormat="1" x14ac:dyDescent="0.2">
      <c r="B384" s="44">
        <v>43541</v>
      </c>
      <c r="C384" s="65">
        <v>1191</v>
      </c>
      <c r="D384" s="66" t="s">
        <v>388</v>
      </c>
      <c r="E384" s="65">
        <v>214</v>
      </c>
      <c r="F384" s="65" t="s">
        <v>1017</v>
      </c>
      <c r="G384" s="67">
        <v>5486485.345064112</v>
      </c>
      <c r="H384" s="67">
        <v>3057105.0834096884</v>
      </c>
      <c r="I384" s="67">
        <v>2730070.79</v>
      </c>
      <c r="J384" s="68">
        <v>0.89302484393341941</v>
      </c>
      <c r="K384" s="67">
        <v>579373.06881194771</v>
      </c>
      <c r="L384" s="67">
        <v>2199535.6516362661</v>
      </c>
      <c r="M384" s="67">
        <v>521564.77</v>
      </c>
      <c r="N384" s="67">
        <v>2112603.4699999997</v>
      </c>
      <c r="O384" s="67">
        <v>4996485.8688864298</v>
      </c>
      <c r="P384" s="67">
        <v>9071.6986789603543</v>
      </c>
      <c r="Q384" s="67">
        <v>0</v>
      </c>
      <c r="R384" s="67">
        <v>0</v>
      </c>
      <c r="S384" s="67">
        <v>0</v>
      </c>
      <c r="T384" s="68">
        <v>0.11089066164759626</v>
      </c>
      <c r="U384" s="68">
        <v>0.11802159227308884</v>
      </c>
      <c r="V384" s="68">
        <v>1.0643059615619774</v>
      </c>
      <c r="W384" s="67">
        <v>307149.06</v>
      </c>
      <c r="X384" s="67">
        <v>310888.73000000004</v>
      </c>
      <c r="Y384" s="68">
        <v>1.0121754238805094</v>
      </c>
      <c r="Z384" s="68">
        <v>0.15222207080330868</v>
      </c>
      <c r="AA384" s="68">
        <v>0.17380666999462416</v>
      </c>
      <c r="AB384" s="68">
        <v>1.1417967780717271</v>
      </c>
      <c r="AC384" s="67">
        <v>423011.24</v>
      </c>
      <c r="AD384" s="67">
        <v>457836.00999999995</v>
      </c>
      <c r="AE384" s="68">
        <v>1.0823258738940364</v>
      </c>
      <c r="AF384" s="43">
        <v>80</v>
      </c>
      <c r="AG384" s="43">
        <v>81</v>
      </c>
      <c r="AH384" s="43">
        <v>78</v>
      </c>
      <c r="AI384" s="43">
        <v>69</v>
      </c>
      <c r="AJ384" s="67">
        <v>146355.33000000002</v>
      </c>
      <c r="AK384" s="67">
        <v>150997.25</v>
      </c>
      <c r="AL384" s="68">
        <v>1.0317167813430503</v>
      </c>
      <c r="AM384" s="67">
        <v>47049.750000000007</v>
      </c>
      <c r="AN384" s="67">
        <v>34232.870000000003</v>
      </c>
      <c r="AO384" s="68">
        <v>0.7275887757108167</v>
      </c>
      <c r="AP384" s="67">
        <v>36376.370000000003</v>
      </c>
      <c r="AQ384" s="67">
        <v>31011.14</v>
      </c>
      <c r="AR384" s="68">
        <v>0.85250782307305528</v>
      </c>
      <c r="AS384" s="67">
        <v>77367.610000000015</v>
      </c>
      <c r="AT384" s="67">
        <v>94647.469999999987</v>
      </c>
      <c r="AU384" s="68">
        <v>1.2233474706017151</v>
      </c>
      <c r="AV384" s="43">
        <v>7299.14</v>
      </c>
      <c r="AW384" s="43">
        <v>6968.66</v>
      </c>
      <c r="AX384" s="69">
        <v>0.95472343317157904</v>
      </c>
      <c r="AY384" s="43">
        <v>579373.06881194771</v>
      </c>
      <c r="AZ384" s="43">
        <v>521564.77000000008</v>
      </c>
      <c r="BA384" s="43">
        <v>60898.19007955023</v>
      </c>
      <c r="BB384" s="43">
        <v>68147.860000000015</v>
      </c>
      <c r="BC384" s="43">
        <v>1041548.2086183178</v>
      </c>
      <c r="BD384" s="43">
        <v>109678.21267188308</v>
      </c>
      <c r="BE384" s="43">
        <v>555401.31000000006</v>
      </c>
      <c r="BF384" s="43">
        <v>764936.69</v>
      </c>
      <c r="BG384" s="43">
        <v>13157.349999999999</v>
      </c>
      <c r="BH384" s="43">
        <v>137</v>
      </c>
      <c r="BI384" s="44">
        <v>43173</v>
      </c>
      <c r="BJ384" s="44">
        <v>43541</v>
      </c>
      <c r="BK384" s="44">
        <v>43172</v>
      </c>
      <c r="BL384" s="43">
        <f t="shared" si="201"/>
        <v>2730070.79</v>
      </c>
      <c r="BM384" s="43">
        <f t="shared" si="202"/>
        <v>2634168.2399999998</v>
      </c>
      <c r="BO384" s="16" t="str">
        <f>IFERROR(VLOOKUP($C384,'PORTE LOJA'!A:B,2,0),"PORTE 1")</f>
        <v>PORTE 6</v>
      </c>
      <c r="BP384" s="16">
        <f>VLOOKUP(BO384,'PAINEL E TARGET'!$S$1:$W$8,3,0)</f>
        <v>4500</v>
      </c>
      <c r="BQ384" s="16">
        <f t="shared" si="180"/>
        <v>1</v>
      </c>
      <c r="BR384" s="16">
        <f t="shared" si="181"/>
        <v>1</v>
      </c>
      <c r="BS384" s="16">
        <f t="shared" si="182"/>
        <v>1</v>
      </c>
      <c r="BT384" s="16">
        <f t="shared" si="183"/>
        <v>1</v>
      </c>
      <c r="BU384" s="16">
        <f t="shared" si="184"/>
        <v>1</v>
      </c>
      <c r="BV384" s="16">
        <f t="shared" si="185"/>
        <v>1</v>
      </c>
      <c r="BW384" s="17" t="str">
        <f t="shared" si="203"/>
        <v>111111</v>
      </c>
      <c r="BY384" s="17">
        <f t="shared" si="186"/>
        <v>0.89300000000000002</v>
      </c>
      <c r="BZ384" s="17">
        <f t="shared" si="187"/>
        <v>0.94799999999999995</v>
      </c>
      <c r="CA384" s="17" t="str">
        <f t="shared" si="204"/>
        <v>Sem Retira</v>
      </c>
      <c r="CB384" s="17">
        <f t="shared" si="205"/>
        <v>0.94799999999999995</v>
      </c>
      <c r="CC384" s="33" t="str">
        <f>IF(CB384&gt;='PAINEL E TARGET'!$T$11,'PAINEL E TARGET'!$S$11,
IF(CB384&gt;='PAINEL E TARGET'!$T$12,'PAINEL E TARGET'!$S$12,
IF(CB384&gt;='PAINEL E TARGET'!$T$13,'PAINEL E TARGET'!$S$13,
IF(CB384&gt;='PAINEL E TARGET'!$T$14,'PAINEL E TARGET'!$S$14,
IF(CB384&gt;='PAINEL E TARGET'!$T$15,'PAINEL E TARGET'!$S$15,
IF(CB384&gt;='PAINEL E TARGET'!$T$16,'PAINEL E TARGET'!$S$16,
IF(CB384&gt;='PAINEL E TARGET'!$T$17,'PAINEL E TARGET'!$S$17,
IF(CB384&gt;='PAINEL E TARGET'!$T$18,'PAINEL E TARGET'!$S$18,'PAINEL E TARGET'!$S$19))))))))</f>
        <v>1. Fx de 90% a 99,9%</v>
      </c>
      <c r="CD384" s="17">
        <f>IFERROR(VLOOKUP($BW384,'PAINEL E TARGET'!$G$1:$Q$99,4,0),0)</f>
        <v>0.25</v>
      </c>
      <c r="CE384" s="17">
        <f>VLOOKUP(CC384,'PAINEL E TARGET'!$S$10:$U$19,3,0)</f>
        <v>0.5</v>
      </c>
      <c r="CF384" s="16">
        <f t="shared" si="206"/>
        <v>562.5</v>
      </c>
      <c r="CG384" s="17">
        <f t="shared" si="188"/>
        <v>1.032</v>
      </c>
      <c r="CH384" s="17">
        <f t="shared" si="189"/>
        <v>0.72799999999999998</v>
      </c>
      <c r="CI384" s="17">
        <f t="shared" si="190"/>
        <v>0.85299999999999998</v>
      </c>
      <c r="CJ384" s="17">
        <f t="shared" si="191"/>
        <v>1.2230000000000001</v>
      </c>
      <c r="CK384" s="17">
        <f t="shared" si="192"/>
        <v>0.95499999999999996</v>
      </c>
      <c r="CL384" s="17">
        <f t="shared" si="193"/>
        <v>1.012</v>
      </c>
      <c r="CM384" s="16">
        <f t="shared" si="194"/>
        <v>5</v>
      </c>
      <c r="CN384" s="17" t="str">
        <f t="shared" si="207"/>
        <v>ok</v>
      </c>
      <c r="CO384" s="17">
        <f t="shared" si="208"/>
        <v>1.012</v>
      </c>
      <c r="CP384" s="33" t="str">
        <f>IF(CO384&gt;='PAINEL E TARGET'!$T$11,'PAINEL E TARGET'!$S$11,
IF(CO384&gt;='PAINEL E TARGET'!$T$12,'PAINEL E TARGET'!$S$12,
IF(CO384&gt;='PAINEL E TARGET'!$T$13,'PAINEL E TARGET'!$S$13,
IF(CO384&gt;='PAINEL E TARGET'!$T$14,'PAINEL E TARGET'!$S$14,
IF(CO384&gt;='PAINEL E TARGET'!$T$15,'PAINEL E TARGET'!$S$15,
IF(CO384&gt;='PAINEL E TARGET'!$T$16,'PAINEL E TARGET'!$S$16,
IF(CO384&gt;='PAINEL E TARGET'!$T$17,'PAINEL E TARGET'!$S$17,
IF(CO384&gt;='PAINEL E TARGET'!$T$18,'PAINEL E TARGET'!$S$18,'PAINEL E TARGET'!$S$19))))))))</f>
        <v>2. Fx de 100% a 104,9%</v>
      </c>
      <c r="CQ384" s="17">
        <f>IFERROR(VLOOKUP($BW384,'PAINEL E TARGET'!$G$1:$Q$99,5,0),0)</f>
        <v>0.25</v>
      </c>
      <c r="CR384" s="17">
        <f>VLOOKUP(CP384,'PAINEL E TARGET'!$S$10:$U$19,3,0)</f>
        <v>1</v>
      </c>
      <c r="CS384" s="16">
        <f t="shared" si="209"/>
        <v>1125</v>
      </c>
      <c r="CT384" s="17">
        <f t="shared" si="195"/>
        <v>1.0820000000000001</v>
      </c>
      <c r="CU384" s="33" t="str">
        <f>IF(CT384&gt;='PAINEL E TARGET'!$T$11,'PAINEL E TARGET'!$S$11,
IF(CT384&gt;='PAINEL E TARGET'!$T$12,'PAINEL E TARGET'!$S$12,
IF(CT384&gt;='PAINEL E TARGET'!$T$13,'PAINEL E TARGET'!$S$13,
IF(CT384&gt;='PAINEL E TARGET'!$T$14,'PAINEL E TARGET'!$S$14,
IF(CT384&gt;='PAINEL E TARGET'!$T$15,'PAINEL E TARGET'!$S$15,
IF(CT384&gt;='PAINEL E TARGET'!$T$16,'PAINEL E TARGET'!$S$16,
IF(CT384&gt;='PAINEL E TARGET'!$T$17,'PAINEL E TARGET'!$S$17,
IF(CT384&gt;='PAINEL E TARGET'!$T$18,'PAINEL E TARGET'!$S$18,'PAINEL E TARGET'!$S$19))))))))</f>
        <v>3. Fx de 105% a 109,9%</v>
      </c>
      <c r="CV384" s="17">
        <f>IFERROR(VLOOKUP($BW384,'PAINEL E TARGET'!$G$1:$Q$99,6,0),0)</f>
        <v>0.2</v>
      </c>
      <c r="CW384" s="17">
        <f>VLOOKUP(CU384,'PAINEL E TARGET'!$S$10:$U$19,3,0)</f>
        <v>1.1000000000000001</v>
      </c>
      <c r="CX384" s="16">
        <f t="shared" si="210"/>
        <v>990.00000000000011</v>
      </c>
      <c r="CY384" s="17">
        <f t="shared" si="196"/>
        <v>0.9</v>
      </c>
      <c r="CZ384" s="33" t="str">
        <f>IF(CY384&gt;='PAINEL E TARGET'!$T$11,'PAINEL E TARGET'!$S$11,
IF(CY384&gt;='PAINEL E TARGET'!$T$12,'PAINEL E TARGET'!$S$12,
IF(CY384&gt;='PAINEL E TARGET'!$T$13,'PAINEL E TARGET'!$S$13,
IF(CY384&gt;='PAINEL E TARGET'!$T$14,'PAINEL E TARGET'!$S$14,
IF(CY384&gt;='PAINEL E TARGET'!$T$15,'PAINEL E TARGET'!$S$15,
IF(CY384&gt;='PAINEL E TARGET'!$T$16,'PAINEL E TARGET'!$S$16,
IF(CY384&gt;='PAINEL E TARGET'!$T$17,'PAINEL E TARGET'!$S$17,
IF(CY384&gt;='PAINEL E TARGET'!$T$18,'PAINEL E TARGET'!$S$18,'PAINEL E TARGET'!$S$19))))))))</f>
        <v>1. Fx de 90% a 99,9%</v>
      </c>
      <c r="DA384" s="17">
        <f>IFERROR(VLOOKUP($BW384,'PAINEL E TARGET'!$G$1:$Q$99,7,0),0)</f>
        <v>0.15</v>
      </c>
      <c r="DB384" s="17">
        <f>VLOOKUP(CZ384,'PAINEL E TARGET'!$S$10:$U$19,3,0)</f>
        <v>0.5</v>
      </c>
      <c r="DC384" s="16">
        <f t="shared" si="211"/>
        <v>337.5</v>
      </c>
      <c r="DD384" s="17">
        <f t="shared" si="197"/>
        <v>1.119</v>
      </c>
      <c r="DE384" s="33" t="str">
        <f>IF(DD384&gt;='PAINEL E TARGET'!$T$11,'PAINEL E TARGET'!$S$11,
IF(DD384&gt;='PAINEL E TARGET'!$T$12,'PAINEL E TARGET'!$S$12,
IF(DD384&gt;='PAINEL E TARGET'!$T$13,'PAINEL E TARGET'!$S$13,
IF(DD384&gt;='PAINEL E TARGET'!$T$14,'PAINEL E TARGET'!$S$14,
IF(DD384&gt;='PAINEL E TARGET'!$T$15,'PAINEL E TARGET'!$S$15,
IF(DD384&gt;='PAINEL E TARGET'!$T$16,'PAINEL E TARGET'!$S$16,
IF(DD384&gt;='PAINEL E TARGET'!$T$17,'PAINEL E TARGET'!$S$17,
IF(DD384&gt;='PAINEL E TARGET'!$T$18,'PAINEL E TARGET'!$S$18,'PAINEL E TARGET'!$S$19))))))))</f>
        <v>4. Fx de 110% a 114,9%</v>
      </c>
      <c r="DF384" s="17">
        <f>IFERROR(VLOOKUP($BW384,'PAINEL E TARGET'!$G$1:$Q$99,8,0),0)</f>
        <v>0.1</v>
      </c>
      <c r="DG384" s="17">
        <f>VLOOKUP(DE384,'PAINEL E TARGET'!$S$10:$U$19,3,0)</f>
        <v>1.2</v>
      </c>
      <c r="DH384" s="16">
        <f t="shared" si="212"/>
        <v>540</v>
      </c>
      <c r="DI384" s="17">
        <f t="shared" si="198"/>
        <v>0.88500000000000001</v>
      </c>
      <c r="DJ384" s="33" t="str">
        <f>IF(DI384&gt;='PAINEL E TARGET'!$T$11,'PAINEL E TARGET'!$S$11,
IF(DI384&gt;='PAINEL E TARGET'!$T$12,'PAINEL E TARGET'!$S$12,
IF(DI384&gt;='PAINEL E TARGET'!$T$13,'PAINEL E TARGET'!$S$13,
IF(DI384&gt;='PAINEL E TARGET'!$T$14,'PAINEL E TARGET'!$S$14,
IF(DI384&gt;='PAINEL E TARGET'!$T$15,'PAINEL E TARGET'!$S$15,
IF(DI384&gt;='PAINEL E TARGET'!$T$16,'PAINEL E TARGET'!$S$16,
IF(DI384&gt;='PAINEL E TARGET'!$T$17,'PAINEL E TARGET'!$S$17,
IF(DI384&gt;='PAINEL E TARGET'!$T$18,'PAINEL E TARGET'!$S$18,'PAINEL E TARGET'!$S$19))))))))</f>
        <v>Não elegível</v>
      </c>
      <c r="DK384" s="17">
        <f>IFERROR(VLOOKUP($BW384,'PAINEL E TARGET'!$G$1:$Q$99,9,0),0)</f>
        <v>0.05</v>
      </c>
      <c r="DL384" s="17">
        <f>VLOOKUP(DJ384,'PAINEL E TARGET'!$S$10:$U$19,3,0)</f>
        <v>0</v>
      </c>
      <c r="DM384" s="16">
        <f t="shared" si="213"/>
        <v>0</v>
      </c>
      <c r="DN384" s="17">
        <f t="shared" si="199"/>
        <v>0.95499999999999996</v>
      </c>
      <c r="DO384" s="33" t="str">
        <f>IF(DN384&gt;='PAINEL E TARGET'!$T$11,'PAINEL E TARGET'!$S$11,
IF(DN384&gt;='PAINEL E TARGET'!$T$12,'PAINEL E TARGET'!$S$12,
IF(DN384&gt;='PAINEL E TARGET'!$T$13,'PAINEL E TARGET'!$S$13,
IF(DN384&gt;='PAINEL E TARGET'!$T$14,'PAINEL E TARGET'!$S$14,
IF(DN384&gt;='PAINEL E TARGET'!$T$15,'PAINEL E TARGET'!$S$15,
IF(DN384&gt;='PAINEL E TARGET'!$T$16,'PAINEL E TARGET'!$S$16,
IF(DN384&gt;='PAINEL E TARGET'!$T$17,'PAINEL E TARGET'!$S$17,
IF(DN384&gt;='PAINEL E TARGET'!$T$18,'PAINEL E TARGET'!$S$18,'PAINEL E TARGET'!$S$19))))))))</f>
        <v>1. Fx de 90% a 99,9%</v>
      </c>
      <c r="DP384" s="17">
        <f>IFERROR(VLOOKUP($BW384,'PAINEL E TARGET'!$G$1:$Q$99,10,0),0)</f>
        <v>0</v>
      </c>
      <c r="DQ384" s="17">
        <f>VLOOKUP(DO384,'PAINEL E TARGET'!$S$10:$U$19,3,0)</f>
        <v>0.5</v>
      </c>
      <c r="DR384" s="16">
        <f t="shared" si="214"/>
        <v>0</v>
      </c>
      <c r="DS384" s="17">
        <f t="shared" si="200"/>
        <v>1.0129999999999999</v>
      </c>
      <c r="DT384" s="16">
        <f>IF(DS384&gt;=1,VLOOKUP(BO384,'PAINEL E TARGET'!$S$1:$W$8,5,0),0)</f>
        <v>450</v>
      </c>
      <c r="DU384" s="16">
        <f t="shared" si="215"/>
        <v>4005</v>
      </c>
    </row>
    <row r="385" spans="2:125" s="32" customFormat="1" x14ac:dyDescent="0.2">
      <c r="B385" s="44">
        <v>43541</v>
      </c>
      <c r="C385" s="65">
        <v>1192</v>
      </c>
      <c r="D385" s="66" t="s">
        <v>389</v>
      </c>
      <c r="E385" s="65">
        <v>214</v>
      </c>
      <c r="F385" s="65" t="s">
        <v>1017</v>
      </c>
      <c r="G385" s="67">
        <v>4941575.0263294308</v>
      </c>
      <c r="H385" s="67">
        <v>2704532.1313473363</v>
      </c>
      <c r="I385" s="67">
        <v>2271070.5099999998</v>
      </c>
      <c r="J385" s="68">
        <v>0.83972768660308139</v>
      </c>
      <c r="K385" s="67">
        <v>648447.45463597518</v>
      </c>
      <c r="L385" s="67">
        <v>1923900.371994562</v>
      </c>
      <c r="M385" s="67">
        <v>551029.09</v>
      </c>
      <c r="N385" s="67">
        <v>1659626.12</v>
      </c>
      <c r="O385" s="67">
        <v>4703935.2896472467</v>
      </c>
      <c r="P385" s="67">
        <v>0</v>
      </c>
      <c r="Q385" s="67">
        <v>119.8</v>
      </c>
      <c r="R385" s="67">
        <v>0</v>
      </c>
      <c r="S385" s="67">
        <v>0</v>
      </c>
      <c r="T385" s="68">
        <v>0.11728427892863351</v>
      </c>
      <c r="U385" s="68">
        <v>0.12955172701802592</v>
      </c>
      <c r="V385" s="68">
        <v>1.1045958435474292</v>
      </c>
      <c r="W385" s="67">
        <v>301695.96000000002</v>
      </c>
      <c r="X385" s="67">
        <v>286378.68</v>
      </c>
      <c r="Y385" s="68">
        <v>0.94922941626397639</v>
      </c>
      <c r="Z385" s="68">
        <v>0.20172933637816765</v>
      </c>
      <c r="AA385" s="68">
        <v>0.22184595217813277</v>
      </c>
      <c r="AB385" s="68">
        <v>1.0997208247503176</v>
      </c>
      <c r="AC385" s="67">
        <v>518918.01999999996</v>
      </c>
      <c r="AD385" s="67">
        <v>490424.91000000003</v>
      </c>
      <c r="AE385" s="68">
        <v>0.94509130748629633</v>
      </c>
      <c r="AF385" s="43">
        <v>80</v>
      </c>
      <c r="AG385" s="43">
        <v>77</v>
      </c>
      <c r="AH385" s="43">
        <v>68</v>
      </c>
      <c r="AI385" s="43">
        <v>47</v>
      </c>
      <c r="AJ385" s="67">
        <v>169068.21</v>
      </c>
      <c r="AK385" s="67">
        <v>142967.5</v>
      </c>
      <c r="AL385" s="68">
        <v>0.84562023812755815</v>
      </c>
      <c r="AM385" s="67">
        <v>47273.630000000005</v>
      </c>
      <c r="AN385" s="67">
        <v>47031.710000000006</v>
      </c>
      <c r="AO385" s="68">
        <v>0.99488255926189717</v>
      </c>
      <c r="AP385" s="67">
        <v>10275.67</v>
      </c>
      <c r="AQ385" s="67">
        <v>13871.89</v>
      </c>
      <c r="AR385" s="68">
        <v>1.3499742595859929</v>
      </c>
      <c r="AS385" s="67">
        <v>75078.45</v>
      </c>
      <c r="AT385" s="67">
        <v>82507.579999999987</v>
      </c>
      <c r="AU385" s="68">
        <v>1.098951563331422</v>
      </c>
      <c r="AV385" s="43">
        <v>4948.51</v>
      </c>
      <c r="AW385" s="43">
        <v>4704.0600000000004</v>
      </c>
      <c r="AX385" s="69">
        <v>0.95060129210610878</v>
      </c>
      <c r="AY385" s="43">
        <v>648447.45463597518</v>
      </c>
      <c r="AZ385" s="43">
        <v>551029.09</v>
      </c>
      <c r="BA385" s="43">
        <v>67950.471415060485</v>
      </c>
      <c r="BB385" s="43">
        <v>70713.409999999989</v>
      </c>
      <c r="BC385" s="43">
        <v>1185760.6651751702</v>
      </c>
      <c r="BD385" s="43">
        <v>124495.08511528897</v>
      </c>
      <c r="BE385" s="43">
        <v>554796.93999999994</v>
      </c>
      <c r="BF385" s="43">
        <v>954252.55999999982</v>
      </c>
      <c r="BG385" s="43">
        <v>9075.4800000000014</v>
      </c>
      <c r="BH385" s="43">
        <v>102</v>
      </c>
      <c r="BI385" s="44">
        <v>43173</v>
      </c>
      <c r="BJ385" s="44">
        <v>43541</v>
      </c>
      <c r="BK385" s="44">
        <v>43172</v>
      </c>
      <c r="BL385" s="43">
        <f t="shared" si="201"/>
        <v>2271070.5099999998</v>
      </c>
      <c r="BM385" s="43">
        <f t="shared" si="202"/>
        <v>2210655.21</v>
      </c>
      <c r="BO385" s="16" t="str">
        <f>IFERROR(VLOOKUP($C385,'PORTE LOJA'!A:B,2,0),"PORTE 1")</f>
        <v>PORTE 5</v>
      </c>
      <c r="BP385" s="16">
        <f>VLOOKUP(BO385,'PAINEL E TARGET'!$S$1:$W$8,3,0)</f>
        <v>3750</v>
      </c>
      <c r="BQ385" s="16">
        <f t="shared" si="180"/>
        <v>1</v>
      </c>
      <c r="BR385" s="16">
        <f t="shared" si="181"/>
        <v>1</v>
      </c>
      <c r="BS385" s="16">
        <f t="shared" si="182"/>
        <v>1</v>
      </c>
      <c r="BT385" s="16">
        <f t="shared" si="183"/>
        <v>1</v>
      </c>
      <c r="BU385" s="16">
        <f t="shared" si="184"/>
        <v>1</v>
      </c>
      <c r="BV385" s="16">
        <f t="shared" si="185"/>
        <v>1</v>
      </c>
      <c r="BW385" s="17" t="str">
        <f t="shared" si="203"/>
        <v>111111</v>
      </c>
      <c r="BY385" s="17">
        <f t="shared" si="186"/>
        <v>0.84</v>
      </c>
      <c r="BZ385" s="17">
        <f t="shared" si="187"/>
        <v>0.85899999999999999</v>
      </c>
      <c r="CA385" s="17" t="str">
        <f t="shared" si="204"/>
        <v>Sem Retira</v>
      </c>
      <c r="CB385" s="17">
        <f t="shared" si="205"/>
        <v>0.85899999999999999</v>
      </c>
      <c r="CC385" s="33" t="str">
        <f>IF(CB385&gt;='PAINEL E TARGET'!$T$11,'PAINEL E TARGET'!$S$11,
IF(CB385&gt;='PAINEL E TARGET'!$T$12,'PAINEL E TARGET'!$S$12,
IF(CB385&gt;='PAINEL E TARGET'!$T$13,'PAINEL E TARGET'!$S$13,
IF(CB385&gt;='PAINEL E TARGET'!$T$14,'PAINEL E TARGET'!$S$14,
IF(CB385&gt;='PAINEL E TARGET'!$T$15,'PAINEL E TARGET'!$S$15,
IF(CB385&gt;='PAINEL E TARGET'!$T$16,'PAINEL E TARGET'!$S$16,
IF(CB385&gt;='PAINEL E TARGET'!$T$17,'PAINEL E TARGET'!$S$17,
IF(CB385&gt;='PAINEL E TARGET'!$T$18,'PAINEL E TARGET'!$S$18,'PAINEL E TARGET'!$S$19))))))))</f>
        <v>Não elegível</v>
      </c>
      <c r="CD385" s="17">
        <f>IFERROR(VLOOKUP($BW385,'PAINEL E TARGET'!$G$1:$Q$99,4,0),0)</f>
        <v>0.25</v>
      </c>
      <c r="CE385" s="17">
        <f>VLOOKUP(CC385,'PAINEL E TARGET'!$S$10:$U$19,3,0)</f>
        <v>0</v>
      </c>
      <c r="CF385" s="16">
        <f t="shared" si="206"/>
        <v>0</v>
      </c>
      <c r="CG385" s="17">
        <f t="shared" si="188"/>
        <v>0.84599999999999997</v>
      </c>
      <c r="CH385" s="17">
        <f t="shared" si="189"/>
        <v>0.995</v>
      </c>
      <c r="CI385" s="17">
        <f t="shared" si="190"/>
        <v>1.35</v>
      </c>
      <c r="CJ385" s="17">
        <f t="shared" si="191"/>
        <v>1.099</v>
      </c>
      <c r="CK385" s="17">
        <f t="shared" si="192"/>
        <v>0.95099999999999996</v>
      </c>
      <c r="CL385" s="17">
        <f t="shared" si="193"/>
        <v>0.94899999999999995</v>
      </c>
      <c r="CM385" s="16">
        <f t="shared" si="194"/>
        <v>5</v>
      </c>
      <c r="CN385" s="17" t="str">
        <f t="shared" si="207"/>
        <v>ok</v>
      </c>
      <c r="CO385" s="17">
        <f t="shared" si="208"/>
        <v>0.94899999999999995</v>
      </c>
      <c r="CP385" s="33" t="str">
        <f>IF(CO385&gt;='PAINEL E TARGET'!$T$11,'PAINEL E TARGET'!$S$11,
IF(CO385&gt;='PAINEL E TARGET'!$T$12,'PAINEL E TARGET'!$S$12,
IF(CO385&gt;='PAINEL E TARGET'!$T$13,'PAINEL E TARGET'!$S$13,
IF(CO385&gt;='PAINEL E TARGET'!$T$14,'PAINEL E TARGET'!$S$14,
IF(CO385&gt;='PAINEL E TARGET'!$T$15,'PAINEL E TARGET'!$S$15,
IF(CO385&gt;='PAINEL E TARGET'!$T$16,'PAINEL E TARGET'!$S$16,
IF(CO385&gt;='PAINEL E TARGET'!$T$17,'PAINEL E TARGET'!$S$17,
IF(CO385&gt;='PAINEL E TARGET'!$T$18,'PAINEL E TARGET'!$S$18,'PAINEL E TARGET'!$S$19))))))))</f>
        <v>1. Fx de 90% a 99,9%</v>
      </c>
      <c r="CQ385" s="17">
        <f>IFERROR(VLOOKUP($BW385,'PAINEL E TARGET'!$G$1:$Q$99,5,0),0)</f>
        <v>0.25</v>
      </c>
      <c r="CR385" s="17">
        <f>VLOOKUP(CP385,'PAINEL E TARGET'!$S$10:$U$19,3,0)</f>
        <v>0.5</v>
      </c>
      <c r="CS385" s="16">
        <f t="shared" si="209"/>
        <v>468.75</v>
      </c>
      <c r="CT385" s="17">
        <f t="shared" si="195"/>
        <v>0.94499999999999995</v>
      </c>
      <c r="CU385" s="33" t="str">
        <f>IF(CT385&gt;='PAINEL E TARGET'!$T$11,'PAINEL E TARGET'!$S$11,
IF(CT385&gt;='PAINEL E TARGET'!$T$12,'PAINEL E TARGET'!$S$12,
IF(CT385&gt;='PAINEL E TARGET'!$T$13,'PAINEL E TARGET'!$S$13,
IF(CT385&gt;='PAINEL E TARGET'!$T$14,'PAINEL E TARGET'!$S$14,
IF(CT385&gt;='PAINEL E TARGET'!$T$15,'PAINEL E TARGET'!$S$15,
IF(CT385&gt;='PAINEL E TARGET'!$T$16,'PAINEL E TARGET'!$S$16,
IF(CT385&gt;='PAINEL E TARGET'!$T$17,'PAINEL E TARGET'!$S$17,
IF(CT385&gt;='PAINEL E TARGET'!$T$18,'PAINEL E TARGET'!$S$18,'PAINEL E TARGET'!$S$19))))))))</f>
        <v>1. Fx de 90% a 99,9%</v>
      </c>
      <c r="CV385" s="17">
        <f>IFERROR(VLOOKUP($BW385,'PAINEL E TARGET'!$G$1:$Q$99,6,0),0)</f>
        <v>0.2</v>
      </c>
      <c r="CW385" s="17">
        <f>VLOOKUP(CU385,'PAINEL E TARGET'!$S$10:$U$19,3,0)</f>
        <v>0.5</v>
      </c>
      <c r="CX385" s="16">
        <f t="shared" si="210"/>
        <v>375</v>
      </c>
      <c r="CY385" s="17">
        <f t="shared" si="196"/>
        <v>0.85</v>
      </c>
      <c r="CZ385" s="33" t="str">
        <f>IF(CY385&gt;='PAINEL E TARGET'!$T$11,'PAINEL E TARGET'!$S$11,
IF(CY385&gt;='PAINEL E TARGET'!$T$12,'PAINEL E TARGET'!$S$12,
IF(CY385&gt;='PAINEL E TARGET'!$T$13,'PAINEL E TARGET'!$S$13,
IF(CY385&gt;='PAINEL E TARGET'!$T$14,'PAINEL E TARGET'!$S$14,
IF(CY385&gt;='PAINEL E TARGET'!$T$15,'PAINEL E TARGET'!$S$15,
IF(CY385&gt;='PAINEL E TARGET'!$T$16,'PAINEL E TARGET'!$S$16,
IF(CY385&gt;='PAINEL E TARGET'!$T$17,'PAINEL E TARGET'!$S$17,
IF(CY385&gt;='PAINEL E TARGET'!$T$18,'PAINEL E TARGET'!$S$18,'PAINEL E TARGET'!$S$19))))))))</f>
        <v>Não elegível</v>
      </c>
      <c r="DA385" s="17">
        <f>IFERROR(VLOOKUP($BW385,'PAINEL E TARGET'!$G$1:$Q$99,7,0),0)</f>
        <v>0.15</v>
      </c>
      <c r="DB385" s="17">
        <f>VLOOKUP(CZ385,'PAINEL E TARGET'!$S$10:$U$19,3,0)</f>
        <v>0</v>
      </c>
      <c r="DC385" s="16">
        <f t="shared" si="211"/>
        <v>0</v>
      </c>
      <c r="DD385" s="17">
        <f t="shared" si="197"/>
        <v>1.0409999999999999</v>
      </c>
      <c r="DE385" s="33" t="str">
        <f>IF(DD385&gt;='PAINEL E TARGET'!$T$11,'PAINEL E TARGET'!$S$11,
IF(DD385&gt;='PAINEL E TARGET'!$T$12,'PAINEL E TARGET'!$S$12,
IF(DD385&gt;='PAINEL E TARGET'!$T$13,'PAINEL E TARGET'!$S$13,
IF(DD385&gt;='PAINEL E TARGET'!$T$14,'PAINEL E TARGET'!$S$14,
IF(DD385&gt;='PAINEL E TARGET'!$T$15,'PAINEL E TARGET'!$S$15,
IF(DD385&gt;='PAINEL E TARGET'!$T$16,'PAINEL E TARGET'!$S$16,
IF(DD385&gt;='PAINEL E TARGET'!$T$17,'PAINEL E TARGET'!$S$17,
IF(DD385&gt;='PAINEL E TARGET'!$T$18,'PAINEL E TARGET'!$S$18,'PAINEL E TARGET'!$S$19))))))))</f>
        <v>2. Fx de 100% a 104,9%</v>
      </c>
      <c r="DF385" s="17">
        <f>IFERROR(VLOOKUP($BW385,'PAINEL E TARGET'!$G$1:$Q$99,8,0),0)</f>
        <v>0.1</v>
      </c>
      <c r="DG385" s="17">
        <f>VLOOKUP(DE385,'PAINEL E TARGET'!$S$10:$U$19,3,0)</f>
        <v>1</v>
      </c>
      <c r="DH385" s="16">
        <f t="shared" si="212"/>
        <v>375</v>
      </c>
      <c r="DI385" s="17">
        <f t="shared" si="198"/>
        <v>0.69099999999999995</v>
      </c>
      <c r="DJ385" s="33" t="str">
        <f>IF(DI385&gt;='PAINEL E TARGET'!$T$11,'PAINEL E TARGET'!$S$11,
IF(DI385&gt;='PAINEL E TARGET'!$T$12,'PAINEL E TARGET'!$S$12,
IF(DI385&gt;='PAINEL E TARGET'!$T$13,'PAINEL E TARGET'!$S$13,
IF(DI385&gt;='PAINEL E TARGET'!$T$14,'PAINEL E TARGET'!$S$14,
IF(DI385&gt;='PAINEL E TARGET'!$T$15,'PAINEL E TARGET'!$S$15,
IF(DI385&gt;='PAINEL E TARGET'!$T$16,'PAINEL E TARGET'!$S$16,
IF(DI385&gt;='PAINEL E TARGET'!$T$17,'PAINEL E TARGET'!$S$17,
IF(DI385&gt;='PAINEL E TARGET'!$T$18,'PAINEL E TARGET'!$S$18,'PAINEL E TARGET'!$S$19))))))))</f>
        <v>Não elegível</v>
      </c>
      <c r="DK385" s="17">
        <f>IFERROR(VLOOKUP($BW385,'PAINEL E TARGET'!$G$1:$Q$99,9,0),0)</f>
        <v>0.05</v>
      </c>
      <c r="DL385" s="17">
        <f>VLOOKUP(DJ385,'PAINEL E TARGET'!$S$10:$U$19,3,0)</f>
        <v>0</v>
      </c>
      <c r="DM385" s="16">
        <f t="shared" si="213"/>
        <v>0</v>
      </c>
      <c r="DN385" s="17">
        <f t="shared" si="199"/>
        <v>0.95099999999999996</v>
      </c>
      <c r="DO385" s="33" t="str">
        <f>IF(DN385&gt;='PAINEL E TARGET'!$T$11,'PAINEL E TARGET'!$S$11,
IF(DN385&gt;='PAINEL E TARGET'!$T$12,'PAINEL E TARGET'!$S$12,
IF(DN385&gt;='PAINEL E TARGET'!$T$13,'PAINEL E TARGET'!$S$13,
IF(DN385&gt;='PAINEL E TARGET'!$T$14,'PAINEL E TARGET'!$S$14,
IF(DN385&gt;='PAINEL E TARGET'!$T$15,'PAINEL E TARGET'!$S$15,
IF(DN385&gt;='PAINEL E TARGET'!$T$16,'PAINEL E TARGET'!$S$16,
IF(DN385&gt;='PAINEL E TARGET'!$T$17,'PAINEL E TARGET'!$S$17,
IF(DN385&gt;='PAINEL E TARGET'!$T$18,'PAINEL E TARGET'!$S$18,'PAINEL E TARGET'!$S$19))))))))</f>
        <v>1. Fx de 90% a 99,9%</v>
      </c>
      <c r="DP385" s="17">
        <f>IFERROR(VLOOKUP($BW385,'PAINEL E TARGET'!$G$1:$Q$99,10,0),0)</f>
        <v>0</v>
      </c>
      <c r="DQ385" s="17">
        <f>VLOOKUP(DO385,'PAINEL E TARGET'!$S$10:$U$19,3,0)</f>
        <v>0.5</v>
      </c>
      <c r="DR385" s="16">
        <f t="shared" si="214"/>
        <v>0</v>
      </c>
      <c r="DS385" s="17">
        <f t="shared" si="200"/>
        <v>0.96299999999999997</v>
      </c>
      <c r="DT385" s="16">
        <f>IF(DS385&gt;=1,VLOOKUP(BO385,'PAINEL E TARGET'!$S$1:$W$8,5,0),0)</f>
        <v>0</v>
      </c>
      <c r="DU385" s="16">
        <f t="shared" si="215"/>
        <v>1218.75</v>
      </c>
    </row>
    <row r="386" spans="2:125" s="32" customFormat="1" x14ac:dyDescent="0.2">
      <c r="B386" s="44">
        <v>43541</v>
      </c>
      <c r="C386" s="65">
        <v>1193</v>
      </c>
      <c r="D386" s="66" t="s">
        <v>390</v>
      </c>
      <c r="E386" s="65">
        <v>215</v>
      </c>
      <c r="F386" s="65" t="s">
        <v>1017</v>
      </c>
      <c r="G386" s="67">
        <v>3145692.120769768</v>
      </c>
      <c r="H386" s="67">
        <v>1838125.0552512989</v>
      </c>
      <c r="I386" s="67">
        <v>1633338.08</v>
      </c>
      <c r="J386" s="68">
        <v>0.88858920416418485</v>
      </c>
      <c r="K386" s="67">
        <v>397242.43952427385</v>
      </c>
      <c r="L386" s="67">
        <v>1329267.3685767979</v>
      </c>
      <c r="M386" s="67">
        <v>369625.28</v>
      </c>
      <c r="N386" s="67">
        <v>1224735.3799999999</v>
      </c>
      <c r="O386" s="67">
        <v>2958176.3125967826</v>
      </c>
      <c r="P386" s="67" t="s">
        <v>1082</v>
      </c>
      <c r="Q386" s="67" t="s">
        <v>1082</v>
      </c>
      <c r="R386" s="67">
        <v>0</v>
      </c>
      <c r="S386" s="67">
        <v>0</v>
      </c>
      <c r="T386" s="68">
        <v>0.11553521970396047</v>
      </c>
      <c r="U386" s="68">
        <v>0.12905830227898371</v>
      </c>
      <c r="V386" s="68">
        <v>1.1170472744992728</v>
      </c>
      <c r="W386" s="67">
        <v>199472.69</v>
      </c>
      <c r="X386" s="67">
        <v>205765.47999999998</v>
      </c>
      <c r="Y386" s="68">
        <v>1.0315471255739319</v>
      </c>
      <c r="Z386" s="68">
        <v>0.18334260165492738</v>
      </c>
      <c r="AA386" s="68">
        <v>0.19416612424443544</v>
      </c>
      <c r="AB386" s="68">
        <v>1.0590344114887122</v>
      </c>
      <c r="AC386" s="67">
        <v>316542.8</v>
      </c>
      <c r="AD386" s="67">
        <v>309570.83000000007</v>
      </c>
      <c r="AE386" s="68">
        <v>0.97797463723705003</v>
      </c>
      <c r="AF386" s="43">
        <v>80</v>
      </c>
      <c r="AG386" s="43">
        <v>79</v>
      </c>
      <c r="AH386" s="43">
        <v>63</v>
      </c>
      <c r="AI386" s="43">
        <v>41</v>
      </c>
      <c r="AJ386" s="67">
        <v>112804.01000000002</v>
      </c>
      <c r="AK386" s="67">
        <v>118086.39999999999</v>
      </c>
      <c r="AL386" s="68">
        <v>1.0468280338615619</v>
      </c>
      <c r="AM386" s="67">
        <v>29822.93</v>
      </c>
      <c r="AN386" s="67">
        <v>24951.14</v>
      </c>
      <c r="AO386" s="68">
        <v>0.83664281142060826</v>
      </c>
      <c r="AP386" s="67">
        <v>16306.9</v>
      </c>
      <c r="AQ386" s="67">
        <v>22290.82</v>
      </c>
      <c r="AR386" s="68">
        <v>1.3669563191041829</v>
      </c>
      <c r="AS386" s="67">
        <v>40538.85</v>
      </c>
      <c r="AT386" s="67">
        <v>40437.119999999995</v>
      </c>
      <c r="AU386" s="68">
        <v>0.99749055535615827</v>
      </c>
      <c r="AV386" s="43">
        <v>4987.78</v>
      </c>
      <c r="AW386" s="43">
        <v>1444.76</v>
      </c>
      <c r="AX386" s="69">
        <v>0.28965992886614889</v>
      </c>
      <c r="AY386" s="43">
        <v>397242.43952427385</v>
      </c>
      <c r="AZ386" s="43">
        <v>369625.28</v>
      </c>
      <c r="BA386" s="43">
        <v>49948.498043019667</v>
      </c>
      <c r="BB386" s="43">
        <v>59705.75</v>
      </c>
      <c r="BC386" s="43">
        <v>680013.64494480565</v>
      </c>
      <c r="BD386" s="43">
        <v>85737.877928003596</v>
      </c>
      <c r="BE386" s="43">
        <v>343375.89999999997</v>
      </c>
      <c r="BF386" s="43">
        <v>544902.62</v>
      </c>
      <c r="BG386" s="43">
        <v>8586.48</v>
      </c>
      <c r="BH386" s="43">
        <v>161</v>
      </c>
      <c r="BI386" s="44">
        <v>43173</v>
      </c>
      <c r="BJ386" s="44">
        <v>43541</v>
      </c>
      <c r="BK386" s="44">
        <v>43172</v>
      </c>
      <c r="BL386" s="43">
        <f t="shared" si="201"/>
        <v>1633338.08</v>
      </c>
      <c r="BM386" s="43">
        <f t="shared" si="202"/>
        <v>1594360.66</v>
      </c>
      <c r="BO386" s="16" t="str">
        <f>IFERROR(VLOOKUP($C386,'PORTE LOJA'!A:B,2,0),"PORTE 1")</f>
        <v>PORTE 4</v>
      </c>
      <c r="BP386" s="16">
        <f>VLOOKUP(BO386,'PAINEL E TARGET'!$S$1:$W$8,3,0)</f>
        <v>3000</v>
      </c>
      <c r="BQ386" s="16">
        <f t="shared" si="180"/>
        <v>1</v>
      </c>
      <c r="BR386" s="16">
        <f t="shared" si="181"/>
        <v>1</v>
      </c>
      <c r="BS386" s="16">
        <f t="shared" si="182"/>
        <v>1</v>
      </c>
      <c r="BT386" s="16">
        <f t="shared" si="183"/>
        <v>1</v>
      </c>
      <c r="BU386" s="16">
        <f t="shared" si="184"/>
        <v>1</v>
      </c>
      <c r="BV386" s="16">
        <f t="shared" si="185"/>
        <v>1</v>
      </c>
      <c r="BW386" s="17" t="str">
        <f t="shared" si="203"/>
        <v>111111</v>
      </c>
      <c r="BY386" s="17">
        <f t="shared" si="186"/>
        <v>0.88900000000000001</v>
      </c>
      <c r="BZ386" s="17">
        <f t="shared" si="187"/>
        <v>0.92300000000000004</v>
      </c>
      <c r="CA386" s="17" t="str">
        <f t="shared" si="204"/>
        <v>Sem Retira</v>
      </c>
      <c r="CB386" s="17">
        <f t="shared" si="205"/>
        <v>0.92300000000000004</v>
      </c>
      <c r="CC386" s="33" t="str">
        <f>IF(CB386&gt;='PAINEL E TARGET'!$T$11,'PAINEL E TARGET'!$S$11,
IF(CB386&gt;='PAINEL E TARGET'!$T$12,'PAINEL E TARGET'!$S$12,
IF(CB386&gt;='PAINEL E TARGET'!$T$13,'PAINEL E TARGET'!$S$13,
IF(CB386&gt;='PAINEL E TARGET'!$T$14,'PAINEL E TARGET'!$S$14,
IF(CB386&gt;='PAINEL E TARGET'!$T$15,'PAINEL E TARGET'!$S$15,
IF(CB386&gt;='PAINEL E TARGET'!$T$16,'PAINEL E TARGET'!$S$16,
IF(CB386&gt;='PAINEL E TARGET'!$T$17,'PAINEL E TARGET'!$S$17,
IF(CB386&gt;='PAINEL E TARGET'!$T$18,'PAINEL E TARGET'!$S$18,'PAINEL E TARGET'!$S$19))))))))</f>
        <v>1. Fx de 90% a 99,9%</v>
      </c>
      <c r="CD386" s="17">
        <f>IFERROR(VLOOKUP($BW386,'PAINEL E TARGET'!$G$1:$Q$99,4,0),0)</f>
        <v>0.25</v>
      </c>
      <c r="CE386" s="17">
        <f>VLOOKUP(CC386,'PAINEL E TARGET'!$S$10:$U$19,3,0)</f>
        <v>0.5</v>
      </c>
      <c r="CF386" s="16">
        <f t="shared" si="206"/>
        <v>375</v>
      </c>
      <c r="CG386" s="17">
        <f t="shared" si="188"/>
        <v>1.0469999999999999</v>
      </c>
      <c r="CH386" s="17">
        <f t="shared" si="189"/>
        <v>0.83699999999999997</v>
      </c>
      <c r="CI386" s="17">
        <f t="shared" si="190"/>
        <v>1.367</v>
      </c>
      <c r="CJ386" s="17">
        <f t="shared" si="191"/>
        <v>0.997</v>
      </c>
      <c r="CK386" s="17">
        <f t="shared" si="192"/>
        <v>0.28999999999999998</v>
      </c>
      <c r="CL386" s="17">
        <f t="shared" si="193"/>
        <v>1.032</v>
      </c>
      <c r="CM386" s="16">
        <f t="shared" si="194"/>
        <v>4</v>
      </c>
      <c r="CN386" s="17" t="str">
        <f t="shared" si="207"/>
        <v>não ok</v>
      </c>
      <c r="CO386" s="17">
        <f t="shared" si="208"/>
        <v>0</v>
      </c>
      <c r="CP386" s="33" t="str">
        <f>IF(CO386&gt;='PAINEL E TARGET'!$T$11,'PAINEL E TARGET'!$S$11,
IF(CO386&gt;='PAINEL E TARGET'!$T$12,'PAINEL E TARGET'!$S$12,
IF(CO386&gt;='PAINEL E TARGET'!$T$13,'PAINEL E TARGET'!$S$13,
IF(CO386&gt;='PAINEL E TARGET'!$T$14,'PAINEL E TARGET'!$S$14,
IF(CO386&gt;='PAINEL E TARGET'!$T$15,'PAINEL E TARGET'!$S$15,
IF(CO386&gt;='PAINEL E TARGET'!$T$16,'PAINEL E TARGET'!$S$16,
IF(CO386&gt;='PAINEL E TARGET'!$T$17,'PAINEL E TARGET'!$S$17,
IF(CO386&gt;='PAINEL E TARGET'!$T$18,'PAINEL E TARGET'!$S$18,'PAINEL E TARGET'!$S$19))))))))</f>
        <v>Não elegível</v>
      </c>
      <c r="CQ386" s="17">
        <f>IFERROR(VLOOKUP($BW386,'PAINEL E TARGET'!$G$1:$Q$99,5,0),0)</f>
        <v>0.25</v>
      </c>
      <c r="CR386" s="17">
        <f>VLOOKUP(CP386,'PAINEL E TARGET'!$S$10:$U$19,3,0)</f>
        <v>0</v>
      </c>
      <c r="CS386" s="16">
        <f t="shared" si="209"/>
        <v>0</v>
      </c>
      <c r="CT386" s="17">
        <f t="shared" si="195"/>
        <v>0.97799999999999998</v>
      </c>
      <c r="CU386" s="33" t="str">
        <f>IF(CT386&gt;='PAINEL E TARGET'!$T$11,'PAINEL E TARGET'!$S$11,
IF(CT386&gt;='PAINEL E TARGET'!$T$12,'PAINEL E TARGET'!$S$12,
IF(CT386&gt;='PAINEL E TARGET'!$T$13,'PAINEL E TARGET'!$S$13,
IF(CT386&gt;='PAINEL E TARGET'!$T$14,'PAINEL E TARGET'!$S$14,
IF(CT386&gt;='PAINEL E TARGET'!$T$15,'PAINEL E TARGET'!$S$15,
IF(CT386&gt;='PAINEL E TARGET'!$T$16,'PAINEL E TARGET'!$S$16,
IF(CT386&gt;='PAINEL E TARGET'!$T$17,'PAINEL E TARGET'!$S$17,
IF(CT386&gt;='PAINEL E TARGET'!$T$18,'PAINEL E TARGET'!$S$18,'PAINEL E TARGET'!$S$19))))))))</f>
        <v>1. Fx de 90% a 99,9%</v>
      </c>
      <c r="CV386" s="17">
        <f>IFERROR(VLOOKUP($BW386,'PAINEL E TARGET'!$G$1:$Q$99,6,0),0)</f>
        <v>0.2</v>
      </c>
      <c r="CW386" s="17">
        <f>VLOOKUP(CU386,'PAINEL E TARGET'!$S$10:$U$19,3,0)</f>
        <v>0.5</v>
      </c>
      <c r="CX386" s="16">
        <f t="shared" si="210"/>
        <v>300</v>
      </c>
      <c r="CY386" s="17">
        <f t="shared" si="196"/>
        <v>0.93</v>
      </c>
      <c r="CZ386" s="33" t="str">
        <f>IF(CY386&gt;='PAINEL E TARGET'!$T$11,'PAINEL E TARGET'!$S$11,
IF(CY386&gt;='PAINEL E TARGET'!$T$12,'PAINEL E TARGET'!$S$12,
IF(CY386&gt;='PAINEL E TARGET'!$T$13,'PAINEL E TARGET'!$S$13,
IF(CY386&gt;='PAINEL E TARGET'!$T$14,'PAINEL E TARGET'!$S$14,
IF(CY386&gt;='PAINEL E TARGET'!$T$15,'PAINEL E TARGET'!$S$15,
IF(CY386&gt;='PAINEL E TARGET'!$T$16,'PAINEL E TARGET'!$S$16,
IF(CY386&gt;='PAINEL E TARGET'!$T$17,'PAINEL E TARGET'!$S$17,
IF(CY386&gt;='PAINEL E TARGET'!$T$18,'PAINEL E TARGET'!$S$18,'PAINEL E TARGET'!$S$19))))))))</f>
        <v>1. Fx de 90% a 99,9%</v>
      </c>
      <c r="DA386" s="17">
        <f>IFERROR(VLOOKUP($BW386,'PAINEL E TARGET'!$G$1:$Q$99,7,0),0)</f>
        <v>0.15</v>
      </c>
      <c r="DB386" s="17">
        <f>VLOOKUP(CZ386,'PAINEL E TARGET'!$S$10:$U$19,3,0)</f>
        <v>0.5</v>
      </c>
      <c r="DC386" s="16">
        <f t="shared" si="211"/>
        <v>225</v>
      </c>
      <c r="DD386" s="17">
        <f t="shared" si="197"/>
        <v>1.1950000000000001</v>
      </c>
      <c r="DE386" s="33" t="str">
        <f>IF(DD386&gt;='PAINEL E TARGET'!$T$11,'PAINEL E TARGET'!$S$11,
IF(DD386&gt;='PAINEL E TARGET'!$T$12,'PAINEL E TARGET'!$S$12,
IF(DD386&gt;='PAINEL E TARGET'!$T$13,'PAINEL E TARGET'!$S$13,
IF(DD386&gt;='PAINEL E TARGET'!$T$14,'PAINEL E TARGET'!$S$14,
IF(DD386&gt;='PAINEL E TARGET'!$T$15,'PAINEL E TARGET'!$S$15,
IF(DD386&gt;='PAINEL E TARGET'!$T$16,'PAINEL E TARGET'!$S$16,
IF(DD386&gt;='PAINEL E TARGET'!$T$17,'PAINEL E TARGET'!$S$17,
IF(DD386&gt;='PAINEL E TARGET'!$T$18,'PAINEL E TARGET'!$S$18,'PAINEL E TARGET'!$S$19))))))))</f>
        <v>5. Fx de 115% a 119,9%</v>
      </c>
      <c r="DF386" s="17">
        <f>IFERROR(VLOOKUP($BW386,'PAINEL E TARGET'!$G$1:$Q$99,8,0),0)</f>
        <v>0.1</v>
      </c>
      <c r="DG386" s="17">
        <f>VLOOKUP(DE386,'PAINEL E TARGET'!$S$10:$U$19,3,0)</f>
        <v>1.3</v>
      </c>
      <c r="DH386" s="16">
        <f t="shared" si="212"/>
        <v>390</v>
      </c>
      <c r="DI386" s="17">
        <f t="shared" si="198"/>
        <v>0.65100000000000002</v>
      </c>
      <c r="DJ386" s="33" t="str">
        <f>IF(DI386&gt;='PAINEL E TARGET'!$T$11,'PAINEL E TARGET'!$S$11,
IF(DI386&gt;='PAINEL E TARGET'!$T$12,'PAINEL E TARGET'!$S$12,
IF(DI386&gt;='PAINEL E TARGET'!$T$13,'PAINEL E TARGET'!$S$13,
IF(DI386&gt;='PAINEL E TARGET'!$T$14,'PAINEL E TARGET'!$S$14,
IF(DI386&gt;='PAINEL E TARGET'!$T$15,'PAINEL E TARGET'!$S$15,
IF(DI386&gt;='PAINEL E TARGET'!$T$16,'PAINEL E TARGET'!$S$16,
IF(DI386&gt;='PAINEL E TARGET'!$T$17,'PAINEL E TARGET'!$S$17,
IF(DI386&gt;='PAINEL E TARGET'!$T$18,'PAINEL E TARGET'!$S$18,'PAINEL E TARGET'!$S$19))))))))</f>
        <v>Não elegível</v>
      </c>
      <c r="DK386" s="17">
        <f>IFERROR(VLOOKUP($BW386,'PAINEL E TARGET'!$G$1:$Q$99,9,0),0)</f>
        <v>0.05</v>
      </c>
      <c r="DL386" s="17">
        <f>VLOOKUP(DJ386,'PAINEL E TARGET'!$S$10:$U$19,3,0)</f>
        <v>0</v>
      </c>
      <c r="DM386" s="16">
        <f t="shared" si="213"/>
        <v>0</v>
      </c>
      <c r="DN386" s="17">
        <f t="shared" si="199"/>
        <v>0.28999999999999998</v>
      </c>
      <c r="DO386" s="33" t="str">
        <f>IF(DN386&gt;='PAINEL E TARGET'!$T$11,'PAINEL E TARGET'!$S$11,
IF(DN386&gt;='PAINEL E TARGET'!$T$12,'PAINEL E TARGET'!$S$12,
IF(DN386&gt;='PAINEL E TARGET'!$T$13,'PAINEL E TARGET'!$S$13,
IF(DN386&gt;='PAINEL E TARGET'!$T$14,'PAINEL E TARGET'!$S$14,
IF(DN386&gt;='PAINEL E TARGET'!$T$15,'PAINEL E TARGET'!$S$15,
IF(DN386&gt;='PAINEL E TARGET'!$T$16,'PAINEL E TARGET'!$S$16,
IF(DN386&gt;='PAINEL E TARGET'!$T$17,'PAINEL E TARGET'!$S$17,
IF(DN386&gt;='PAINEL E TARGET'!$T$18,'PAINEL E TARGET'!$S$18,'PAINEL E TARGET'!$S$19))))))))</f>
        <v>Não elegível</v>
      </c>
      <c r="DP386" s="17">
        <f>IFERROR(VLOOKUP($BW386,'PAINEL E TARGET'!$G$1:$Q$99,10,0),0)</f>
        <v>0</v>
      </c>
      <c r="DQ386" s="17">
        <f>VLOOKUP(DO386,'PAINEL E TARGET'!$S$10:$U$19,3,0)</f>
        <v>0</v>
      </c>
      <c r="DR386" s="16">
        <f t="shared" si="214"/>
        <v>0</v>
      </c>
      <c r="DS386" s="17">
        <f t="shared" si="200"/>
        <v>0.98799999999999999</v>
      </c>
      <c r="DT386" s="16">
        <f>IF(DS386&gt;=1,VLOOKUP(BO386,'PAINEL E TARGET'!$S$1:$W$8,5,0),0)</f>
        <v>0</v>
      </c>
      <c r="DU386" s="16">
        <f t="shared" si="215"/>
        <v>1290</v>
      </c>
    </row>
    <row r="387" spans="2:125" s="32" customFormat="1" x14ac:dyDescent="0.2">
      <c r="B387" s="44">
        <v>43541</v>
      </c>
      <c r="C387" s="65">
        <v>1194</v>
      </c>
      <c r="D387" s="66" t="s">
        <v>391</v>
      </c>
      <c r="E387" s="65">
        <v>216</v>
      </c>
      <c r="F387" s="65" t="s">
        <v>1017</v>
      </c>
      <c r="G387" s="67">
        <v>2887430.0757093839</v>
      </c>
      <c r="H387" s="67">
        <v>1619526.7934109271</v>
      </c>
      <c r="I387" s="67">
        <v>1426742.47</v>
      </c>
      <c r="J387" s="68">
        <v>0.88096256005441009</v>
      </c>
      <c r="K387" s="67">
        <v>247094.67350631603</v>
      </c>
      <c r="L387" s="67">
        <v>1275604.6770099066</v>
      </c>
      <c r="M387" s="67">
        <v>255954.96</v>
      </c>
      <c r="N387" s="67">
        <v>1133905.93</v>
      </c>
      <c r="O387" s="67">
        <v>2716114.6692980984</v>
      </c>
      <c r="P387" s="67" t="s">
        <v>1082</v>
      </c>
      <c r="Q387" s="67" t="s">
        <v>1082</v>
      </c>
      <c r="R387" s="67">
        <v>0</v>
      </c>
      <c r="S387" s="67">
        <v>0</v>
      </c>
      <c r="T387" s="68">
        <v>0.10607990996071491</v>
      </c>
      <c r="U387" s="68">
        <v>0.10373041722182716</v>
      </c>
      <c r="V387" s="68">
        <v>0.97785167106799153</v>
      </c>
      <c r="W387" s="67">
        <v>161527.81</v>
      </c>
      <c r="X387" s="67">
        <v>144170.85</v>
      </c>
      <c r="Y387" s="68">
        <v>0.89254506700734693</v>
      </c>
      <c r="Z387" s="68">
        <v>0.19273247204085761</v>
      </c>
      <c r="AA387" s="68">
        <v>0.19033422834137018</v>
      </c>
      <c r="AB387" s="68">
        <v>0.98755661838354347</v>
      </c>
      <c r="AC387" s="67">
        <v>293473.61</v>
      </c>
      <c r="AD387" s="67">
        <v>264538.09999999998</v>
      </c>
      <c r="AE387" s="68">
        <v>0.901403366387867</v>
      </c>
      <c r="AF387" s="43">
        <v>80</v>
      </c>
      <c r="AG387" s="43">
        <v>74</v>
      </c>
      <c r="AH387" s="43">
        <v>40</v>
      </c>
      <c r="AI387" s="43">
        <v>47</v>
      </c>
      <c r="AJ387" s="67">
        <v>92788.74</v>
      </c>
      <c r="AK387" s="67">
        <v>82178.75</v>
      </c>
      <c r="AL387" s="68">
        <v>0.88565433693786544</v>
      </c>
      <c r="AM387" s="67">
        <v>22246.42</v>
      </c>
      <c r="AN387" s="67">
        <v>16932.239999999998</v>
      </c>
      <c r="AO387" s="68">
        <v>0.76112201423869541</v>
      </c>
      <c r="AP387" s="67">
        <v>17671.610000000004</v>
      </c>
      <c r="AQ387" s="67">
        <v>19855.309999999998</v>
      </c>
      <c r="AR387" s="68">
        <v>1.1235710837891959</v>
      </c>
      <c r="AS387" s="67">
        <v>28821.040000000001</v>
      </c>
      <c r="AT387" s="67">
        <v>25204.549999999996</v>
      </c>
      <c r="AU387" s="68">
        <v>0.87451910132319977</v>
      </c>
      <c r="AV387" s="43">
        <v>2790.19</v>
      </c>
      <c r="AW387" s="43">
        <v>1494.69</v>
      </c>
      <c r="AX387" s="69">
        <v>0.5356947017945014</v>
      </c>
      <c r="AY387" s="43">
        <v>247094.67350631603</v>
      </c>
      <c r="AZ387" s="43">
        <v>255954.96000000002</v>
      </c>
      <c r="BA387" s="43">
        <v>57878.338223361949</v>
      </c>
      <c r="BB387" s="43">
        <v>61534.490000000005</v>
      </c>
      <c r="BC387" s="43">
        <v>440485.20729793265</v>
      </c>
      <c r="BD387" s="43">
        <v>103371.99821953893</v>
      </c>
      <c r="BE387" s="43">
        <v>289973.31</v>
      </c>
      <c r="BF387" s="43">
        <v>526841.4800000001</v>
      </c>
      <c r="BG387" s="43">
        <v>4985.99</v>
      </c>
      <c r="BH387" s="43">
        <v>80</v>
      </c>
      <c r="BI387" s="44">
        <v>43173</v>
      </c>
      <c r="BJ387" s="44">
        <v>43541</v>
      </c>
      <c r="BK387" s="44">
        <v>43172</v>
      </c>
      <c r="BL387" s="43">
        <f t="shared" si="201"/>
        <v>1426742.47</v>
      </c>
      <c r="BM387" s="43">
        <f t="shared" si="202"/>
        <v>1389860.89</v>
      </c>
      <c r="BO387" s="16" t="str">
        <f>IFERROR(VLOOKUP($C387,'PORTE LOJA'!A:B,2,0),"PORTE 1")</f>
        <v>PORTE 4</v>
      </c>
      <c r="BP387" s="16">
        <f>VLOOKUP(BO387,'PAINEL E TARGET'!$S$1:$W$8,3,0)</f>
        <v>3000</v>
      </c>
      <c r="BQ387" s="16">
        <f t="shared" ref="BQ387:BQ450" si="216">IF(MID(D387,1,3)="MOB","MOB",IF(G387&gt;0,1,0))</f>
        <v>1</v>
      </c>
      <c r="BR387" s="16">
        <f t="shared" ref="BR387:BR450" si="217">IFERROR(IF(BE387&gt;0,1,0),0)</f>
        <v>1</v>
      </c>
      <c r="BS387" s="16">
        <f t="shared" ref="BS387:BS450" si="218">IFERROR(IF(BF387&gt;0,1,0),0)</f>
        <v>1</v>
      </c>
      <c r="BT387" s="16">
        <f t="shared" ref="BT387:BT450" si="219">IFERROR(IF(BC387&gt;0,1,0),0)</f>
        <v>1</v>
      </c>
      <c r="BU387" s="16">
        <f t="shared" ref="BU387:BU450" si="220">IFERROR(IF(BD387&gt;0,1,0),0)</f>
        <v>1</v>
      </c>
      <c r="BV387" s="16">
        <f t="shared" ref="BV387:BV450" si="221">IFERROR(IF(BH387&gt;0,1,0),0)</f>
        <v>1</v>
      </c>
      <c r="BW387" s="17" t="str">
        <f t="shared" si="203"/>
        <v>111111</v>
      </c>
      <c r="BY387" s="17">
        <f t="shared" ref="BY387:BY450" si="222">IFERROR(ROUND(((I387+S387)/H387),3),0)</f>
        <v>0.88100000000000001</v>
      </c>
      <c r="BZ387" s="17">
        <f t="shared" ref="BZ387:BZ450" si="223">IFERROR(ROUND((M387+N387+S387)/(K387+L387),3),0)</f>
        <v>0.91300000000000003</v>
      </c>
      <c r="CA387" s="17" t="str">
        <f t="shared" si="204"/>
        <v>Sem Retira</v>
      </c>
      <c r="CB387" s="17">
        <f t="shared" si="205"/>
        <v>0.91300000000000003</v>
      </c>
      <c r="CC387" s="33" t="str">
        <f>IF(CB387&gt;='PAINEL E TARGET'!$T$11,'PAINEL E TARGET'!$S$11,
IF(CB387&gt;='PAINEL E TARGET'!$T$12,'PAINEL E TARGET'!$S$12,
IF(CB387&gt;='PAINEL E TARGET'!$T$13,'PAINEL E TARGET'!$S$13,
IF(CB387&gt;='PAINEL E TARGET'!$T$14,'PAINEL E TARGET'!$S$14,
IF(CB387&gt;='PAINEL E TARGET'!$T$15,'PAINEL E TARGET'!$S$15,
IF(CB387&gt;='PAINEL E TARGET'!$T$16,'PAINEL E TARGET'!$S$16,
IF(CB387&gt;='PAINEL E TARGET'!$T$17,'PAINEL E TARGET'!$S$17,
IF(CB387&gt;='PAINEL E TARGET'!$T$18,'PAINEL E TARGET'!$S$18,'PAINEL E TARGET'!$S$19))))))))</f>
        <v>1. Fx de 90% a 99,9%</v>
      </c>
      <c r="CD387" s="17">
        <f>IFERROR(VLOOKUP($BW387,'PAINEL E TARGET'!$G$1:$Q$99,4,0),0)</f>
        <v>0.25</v>
      </c>
      <c r="CE387" s="17">
        <f>VLOOKUP(CC387,'PAINEL E TARGET'!$S$10:$U$19,3,0)</f>
        <v>0.5</v>
      </c>
      <c r="CF387" s="16">
        <f t="shared" si="206"/>
        <v>375</v>
      </c>
      <c r="CG387" s="17">
        <f t="shared" ref="CG387:CG450" si="224">IF(AJ387&gt;0,ROUND(AL387,3),"sem meta")</f>
        <v>0.88600000000000001</v>
      </c>
      <c r="CH387" s="17">
        <f t="shared" ref="CH387:CH450" si="225">IF(AM387&gt;0,ROUND(AO387,3),"sem meta")</f>
        <v>0.76100000000000001</v>
      </c>
      <c r="CI387" s="17">
        <f t="shared" ref="CI387:CI450" si="226">IF(AP387&gt;0,ROUND(AR387,3),"sem meta")</f>
        <v>1.1240000000000001</v>
      </c>
      <c r="CJ387" s="17">
        <f t="shared" ref="CJ387:CJ450" si="227">IF(AS387&gt;0,ROUND(AU387,3),"sem meta")</f>
        <v>0.875</v>
      </c>
      <c r="CK387" s="17">
        <f t="shared" ref="CK387:CK450" si="228">IF(AV387&gt;0,ROUND(AX387,3),"sem meta")</f>
        <v>0.53600000000000003</v>
      </c>
      <c r="CL387" s="17">
        <f t="shared" ref="CL387:CL450" si="229">ROUND(Y387,3)</f>
        <v>0.89300000000000002</v>
      </c>
      <c r="CM387" s="16">
        <f t="shared" ref="CM387:CM450" si="230">IF(OR(CG387&gt;=0.7,CG387="sem meta"),1,0)+
IF(OR(CH387&gt;=0.7,CH387="sem meta"),1,0)+
IF(OR(CI387&gt;=0.7,CI387="sem meta"),1,0)+
IF(OR(CJ387&gt;=0.7,CJ387="sem meta"),1,0)+IF(OR(CK387&gt;=0.7,CK387="sem meta"),1,0)</f>
        <v>4</v>
      </c>
      <c r="CN387" s="17" t="str">
        <f t="shared" si="207"/>
        <v>não ok</v>
      </c>
      <c r="CO387" s="17">
        <f t="shared" si="208"/>
        <v>0</v>
      </c>
      <c r="CP387" s="33" t="str">
        <f>IF(CO387&gt;='PAINEL E TARGET'!$T$11,'PAINEL E TARGET'!$S$11,
IF(CO387&gt;='PAINEL E TARGET'!$T$12,'PAINEL E TARGET'!$S$12,
IF(CO387&gt;='PAINEL E TARGET'!$T$13,'PAINEL E TARGET'!$S$13,
IF(CO387&gt;='PAINEL E TARGET'!$T$14,'PAINEL E TARGET'!$S$14,
IF(CO387&gt;='PAINEL E TARGET'!$T$15,'PAINEL E TARGET'!$S$15,
IF(CO387&gt;='PAINEL E TARGET'!$T$16,'PAINEL E TARGET'!$S$16,
IF(CO387&gt;='PAINEL E TARGET'!$T$17,'PAINEL E TARGET'!$S$17,
IF(CO387&gt;='PAINEL E TARGET'!$T$18,'PAINEL E TARGET'!$S$18,'PAINEL E TARGET'!$S$19))))))))</f>
        <v>Não elegível</v>
      </c>
      <c r="CQ387" s="17">
        <f>IFERROR(VLOOKUP($BW387,'PAINEL E TARGET'!$G$1:$Q$99,5,0),0)</f>
        <v>0.25</v>
      </c>
      <c r="CR387" s="17">
        <f>VLOOKUP(CP387,'PAINEL E TARGET'!$S$10:$U$19,3,0)</f>
        <v>0</v>
      </c>
      <c r="CS387" s="16">
        <f t="shared" si="209"/>
        <v>0</v>
      </c>
      <c r="CT387" s="17">
        <f t="shared" ref="CT387:CT450" si="231">IFERROR(ROUND(AE387,3),0)</f>
        <v>0.90100000000000002</v>
      </c>
      <c r="CU387" s="33" t="str">
        <f>IF(CT387&gt;='PAINEL E TARGET'!$T$11,'PAINEL E TARGET'!$S$11,
IF(CT387&gt;='PAINEL E TARGET'!$T$12,'PAINEL E TARGET'!$S$12,
IF(CT387&gt;='PAINEL E TARGET'!$T$13,'PAINEL E TARGET'!$S$13,
IF(CT387&gt;='PAINEL E TARGET'!$T$14,'PAINEL E TARGET'!$S$14,
IF(CT387&gt;='PAINEL E TARGET'!$T$15,'PAINEL E TARGET'!$S$15,
IF(CT387&gt;='PAINEL E TARGET'!$T$16,'PAINEL E TARGET'!$S$16,
IF(CT387&gt;='PAINEL E TARGET'!$T$17,'PAINEL E TARGET'!$S$17,
IF(CT387&gt;='PAINEL E TARGET'!$T$18,'PAINEL E TARGET'!$S$18,'PAINEL E TARGET'!$S$19))))))))</f>
        <v>1. Fx de 90% a 99,9%</v>
      </c>
      <c r="CV387" s="17">
        <f>IFERROR(VLOOKUP($BW387,'PAINEL E TARGET'!$G$1:$Q$99,6,0),0)</f>
        <v>0.2</v>
      </c>
      <c r="CW387" s="17">
        <f>VLOOKUP(CU387,'PAINEL E TARGET'!$S$10:$U$19,3,0)</f>
        <v>0.5</v>
      </c>
      <c r="CX387" s="16">
        <f t="shared" si="210"/>
        <v>300</v>
      </c>
      <c r="CY387" s="17">
        <f t="shared" ref="CY387:CY450" si="232">IFERROR(ROUND((M387/K387),3),0)</f>
        <v>1.036</v>
      </c>
      <c r="CZ387" s="33" t="str">
        <f>IF(CY387&gt;='PAINEL E TARGET'!$T$11,'PAINEL E TARGET'!$S$11,
IF(CY387&gt;='PAINEL E TARGET'!$T$12,'PAINEL E TARGET'!$S$12,
IF(CY387&gt;='PAINEL E TARGET'!$T$13,'PAINEL E TARGET'!$S$13,
IF(CY387&gt;='PAINEL E TARGET'!$T$14,'PAINEL E TARGET'!$S$14,
IF(CY387&gt;='PAINEL E TARGET'!$T$15,'PAINEL E TARGET'!$S$15,
IF(CY387&gt;='PAINEL E TARGET'!$T$16,'PAINEL E TARGET'!$S$16,
IF(CY387&gt;='PAINEL E TARGET'!$T$17,'PAINEL E TARGET'!$S$17,
IF(CY387&gt;='PAINEL E TARGET'!$T$18,'PAINEL E TARGET'!$S$18,'PAINEL E TARGET'!$S$19))))))))</f>
        <v>2. Fx de 100% a 104,9%</v>
      </c>
      <c r="DA387" s="17">
        <f>IFERROR(VLOOKUP($BW387,'PAINEL E TARGET'!$G$1:$Q$99,7,0),0)</f>
        <v>0.15</v>
      </c>
      <c r="DB387" s="17">
        <f>VLOOKUP(CZ387,'PAINEL E TARGET'!$S$10:$U$19,3,0)</f>
        <v>1</v>
      </c>
      <c r="DC387" s="16">
        <f t="shared" si="211"/>
        <v>450</v>
      </c>
      <c r="DD387" s="17">
        <f t="shared" ref="DD387:DD450" si="233">IFERROR(ROUND(BB387/BA387,3),0)</f>
        <v>1.0629999999999999</v>
      </c>
      <c r="DE387" s="33" t="str">
        <f>IF(DD387&gt;='PAINEL E TARGET'!$T$11,'PAINEL E TARGET'!$S$11,
IF(DD387&gt;='PAINEL E TARGET'!$T$12,'PAINEL E TARGET'!$S$12,
IF(DD387&gt;='PAINEL E TARGET'!$T$13,'PAINEL E TARGET'!$S$13,
IF(DD387&gt;='PAINEL E TARGET'!$T$14,'PAINEL E TARGET'!$S$14,
IF(DD387&gt;='PAINEL E TARGET'!$T$15,'PAINEL E TARGET'!$S$15,
IF(DD387&gt;='PAINEL E TARGET'!$T$16,'PAINEL E TARGET'!$S$16,
IF(DD387&gt;='PAINEL E TARGET'!$T$17,'PAINEL E TARGET'!$S$17,
IF(DD387&gt;='PAINEL E TARGET'!$T$18,'PAINEL E TARGET'!$S$18,'PAINEL E TARGET'!$S$19))))))))</f>
        <v>3. Fx de 105% a 109,9%</v>
      </c>
      <c r="DF387" s="17">
        <f>IFERROR(VLOOKUP($BW387,'PAINEL E TARGET'!$G$1:$Q$99,8,0),0)</f>
        <v>0.1</v>
      </c>
      <c r="DG387" s="17">
        <f>VLOOKUP(DE387,'PAINEL E TARGET'!$S$10:$U$19,3,0)</f>
        <v>1.1000000000000001</v>
      </c>
      <c r="DH387" s="16">
        <f t="shared" si="212"/>
        <v>330.00000000000006</v>
      </c>
      <c r="DI387" s="17">
        <f t="shared" ref="DI387:DI450" si="234">IFERROR(ROUND((AI387/AH387),3),0)</f>
        <v>1.175</v>
      </c>
      <c r="DJ387" s="33" t="str">
        <f>IF(DI387&gt;='PAINEL E TARGET'!$T$11,'PAINEL E TARGET'!$S$11,
IF(DI387&gt;='PAINEL E TARGET'!$T$12,'PAINEL E TARGET'!$S$12,
IF(DI387&gt;='PAINEL E TARGET'!$T$13,'PAINEL E TARGET'!$S$13,
IF(DI387&gt;='PAINEL E TARGET'!$T$14,'PAINEL E TARGET'!$S$14,
IF(DI387&gt;='PAINEL E TARGET'!$T$15,'PAINEL E TARGET'!$S$15,
IF(DI387&gt;='PAINEL E TARGET'!$T$16,'PAINEL E TARGET'!$S$16,
IF(DI387&gt;='PAINEL E TARGET'!$T$17,'PAINEL E TARGET'!$S$17,
IF(DI387&gt;='PAINEL E TARGET'!$T$18,'PAINEL E TARGET'!$S$18,'PAINEL E TARGET'!$S$19))))))))</f>
        <v>5. Fx de 115% a 119,9%</v>
      </c>
      <c r="DK387" s="17">
        <f>IFERROR(VLOOKUP($BW387,'PAINEL E TARGET'!$G$1:$Q$99,9,0),0)</f>
        <v>0.05</v>
      </c>
      <c r="DL387" s="17">
        <f>VLOOKUP(DJ387,'PAINEL E TARGET'!$S$10:$U$19,3,0)</f>
        <v>1.3</v>
      </c>
      <c r="DM387" s="16">
        <f t="shared" si="213"/>
        <v>195</v>
      </c>
      <c r="DN387" s="17">
        <f t="shared" ref="DN387:DN450" si="235">IFERROR(ROUND((AX387),3),0)</f>
        <v>0.53600000000000003</v>
      </c>
      <c r="DO387" s="33" t="str">
        <f>IF(DN387&gt;='PAINEL E TARGET'!$T$11,'PAINEL E TARGET'!$S$11,
IF(DN387&gt;='PAINEL E TARGET'!$T$12,'PAINEL E TARGET'!$S$12,
IF(DN387&gt;='PAINEL E TARGET'!$T$13,'PAINEL E TARGET'!$S$13,
IF(DN387&gt;='PAINEL E TARGET'!$T$14,'PAINEL E TARGET'!$S$14,
IF(DN387&gt;='PAINEL E TARGET'!$T$15,'PAINEL E TARGET'!$S$15,
IF(DN387&gt;='PAINEL E TARGET'!$T$16,'PAINEL E TARGET'!$S$16,
IF(DN387&gt;='PAINEL E TARGET'!$T$17,'PAINEL E TARGET'!$S$17,
IF(DN387&gt;='PAINEL E TARGET'!$T$18,'PAINEL E TARGET'!$S$18,'PAINEL E TARGET'!$S$19))))))))</f>
        <v>Não elegível</v>
      </c>
      <c r="DP387" s="17">
        <f>IFERROR(VLOOKUP($BW387,'PAINEL E TARGET'!$G$1:$Q$99,10,0),0)</f>
        <v>0</v>
      </c>
      <c r="DQ387" s="17">
        <f>VLOOKUP(DO387,'PAINEL E TARGET'!$S$10:$U$19,3,0)</f>
        <v>0</v>
      </c>
      <c r="DR387" s="16">
        <f t="shared" si="214"/>
        <v>0</v>
      </c>
      <c r="DS387" s="17">
        <f t="shared" ref="DS387:DS450" si="236">IFERROR(ROUND(AG387/AF387,3),0)</f>
        <v>0.92500000000000004</v>
      </c>
      <c r="DT387" s="16">
        <f>IF(DS387&gt;=1,VLOOKUP(BO387,'PAINEL E TARGET'!$S$1:$W$8,5,0),0)</f>
        <v>0</v>
      </c>
      <c r="DU387" s="16">
        <f t="shared" si="215"/>
        <v>1650</v>
      </c>
    </row>
    <row r="388" spans="2:125" s="32" customFormat="1" x14ac:dyDescent="0.2">
      <c r="B388" s="44">
        <v>43541</v>
      </c>
      <c r="C388" s="65">
        <v>1195</v>
      </c>
      <c r="D388" s="66" t="s">
        <v>392</v>
      </c>
      <c r="E388" s="65">
        <v>210</v>
      </c>
      <c r="F388" s="65" t="s">
        <v>1017</v>
      </c>
      <c r="G388" s="67">
        <v>2829693.374443511</v>
      </c>
      <c r="H388" s="67">
        <v>1512879.8754412762</v>
      </c>
      <c r="I388" s="67">
        <v>1182711.2799999998</v>
      </c>
      <c r="J388" s="68">
        <v>0.78176152594734394</v>
      </c>
      <c r="K388" s="67">
        <v>225627.14330799817</v>
      </c>
      <c r="L388" s="67">
        <v>1223795.7378239287</v>
      </c>
      <c r="M388" s="67">
        <v>191947.4</v>
      </c>
      <c r="N388" s="67">
        <v>962744.84</v>
      </c>
      <c r="O388" s="67">
        <v>2714392.7569922865</v>
      </c>
      <c r="P388" s="67" t="s">
        <v>1082</v>
      </c>
      <c r="Q388" s="67" t="s">
        <v>1082</v>
      </c>
      <c r="R388" s="67">
        <v>0</v>
      </c>
      <c r="S388" s="67">
        <v>0</v>
      </c>
      <c r="T388" s="68">
        <v>0.11102650033668991</v>
      </c>
      <c r="U388" s="68">
        <v>0.11636272016515845</v>
      </c>
      <c r="V388" s="68">
        <v>1.0480625779636965</v>
      </c>
      <c r="W388" s="67">
        <v>160924.35</v>
      </c>
      <c r="X388" s="67">
        <v>134363.12999999998</v>
      </c>
      <c r="Y388" s="68">
        <v>0.83494592334845519</v>
      </c>
      <c r="Z388" s="68">
        <v>0.17304294230827097</v>
      </c>
      <c r="AA388" s="68">
        <v>0.18929805053509322</v>
      </c>
      <c r="AB388" s="68">
        <v>1.0939368460220946</v>
      </c>
      <c r="AC388" s="67">
        <v>250812.40000000002</v>
      </c>
      <c r="AD388" s="67">
        <v>218580.99</v>
      </c>
      <c r="AE388" s="68">
        <v>0.8714919597276688</v>
      </c>
      <c r="AF388" s="43">
        <v>80</v>
      </c>
      <c r="AG388" s="43">
        <v>82</v>
      </c>
      <c r="AH388" s="43">
        <v>46</v>
      </c>
      <c r="AI388" s="43">
        <v>29</v>
      </c>
      <c r="AJ388" s="67">
        <v>92793.32</v>
      </c>
      <c r="AK388" s="67">
        <v>80774.7</v>
      </c>
      <c r="AL388" s="68">
        <v>0.87047968539114662</v>
      </c>
      <c r="AM388" s="67">
        <v>21362.81</v>
      </c>
      <c r="AN388" s="67">
        <v>18207.689999999999</v>
      </c>
      <c r="AO388" s="68">
        <v>0.85230781905563913</v>
      </c>
      <c r="AP388" s="67">
        <v>17034.460000000003</v>
      </c>
      <c r="AQ388" s="67">
        <v>14437.330000000002</v>
      </c>
      <c r="AR388" s="68">
        <v>0.84753669913810004</v>
      </c>
      <c r="AS388" s="67">
        <v>29733.760000000002</v>
      </c>
      <c r="AT388" s="67">
        <v>20943.410000000003</v>
      </c>
      <c r="AU388" s="68">
        <v>0.70436466830969247</v>
      </c>
      <c r="AV388" s="43">
        <v>3309.54</v>
      </c>
      <c r="AW388" s="43">
        <v>1794.63</v>
      </c>
      <c r="AX388" s="69">
        <v>0.5422596493772549</v>
      </c>
      <c r="AY388" s="43">
        <v>225627.14330799817</v>
      </c>
      <c r="AZ388" s="43">
        <v>191947.40000000002</v>
      </c>
      <c r="BA388" s="43">
        <v>44645.415129738467</v>
      </c>
      <c r="BB388" s="43">
        <v>41193.159999999996</v>
      </c>
      <c r="BC388" s="43">
        <v>422502.79848172475</v>
      </c>
      <c r="BD388" s="43">
        <v>83619.847190380824</v>
      </c>
      <c r="BE388" s="43">
        <v>302984.95999999996</v>
      </c>
      <c r="BF388" s="43">
        <v>472224.40000000008</v>
      </c>
      <c r="BG388" s="43">
        <v>6206.32</v>
      </c>
      <c r="BH388" s="43">
        <v>75</v>
      </c>
      <c r="BI388" s="44">
        <v>43173</v>
      </c>
      <c r="BJ388" s="44">
        <v>43541</v>
      </c>
      <c r="BK388" s="44">
        <v>43172</v>
      </c>
      <c r="BL388" s="43">
        <f t="shared" ref="BL388:BL451" si="237">IFERROR(I388+S388,0)</f>
        <v>1182711.2799999998</v>
      </c>
      <c r="BM388" s="43">
        <f t="shared" ref="BM388:BM451" si="238">IFERROR(M388+N388+S388,0)</f>
        <v>1154692.24</v>
      </c>
      <c r="BO388" s="16" t="str">
        <f>IFERROR(VLOOKUP($C388,'PORTE LOJA'!A:B,2,0),"PORTE 1")</f>
        <v>PORTE 4</v>
      </c>
      <c r="BP388" s="16">
        <f>VLOOKUP(BO388,'PAINEL E TARGET'!$S$1:$W$8,3,0)</f>
        <v>3000</v>
      </c>
      <c r="BQ388" s="16">
        <f t="shared" si="216"/>
        <v>1</v>
      </c>
      <c r="BR388" s="16">
        <f t="shared" si="217"/>
        <v>1</v>
      </c>
      <c r="BS388" s="16">
        <f t="shared" si="218"/>
        <v>1</v>
      </c>
      <c r="BT388" s="16">
        <f t="shared" si="219"/>
        <v>1</v>
      </c>
      <c r="BU388" s="16">
        <f t="shared" si="220"/>
        <v>1</v>
      </c>
      <c r="BV388" s="16">
        <f t="shared" si="221"/>
        <v>1</v>
      </c>
      <c r="BW388" s="17" t="str">
        <f t="shared" ref="BW388:BW451" si="239">CONCATENATE(BQ388,BR388,BS388,BT388,BU388,BV388)</f>
        <v>111111</v>
      </c>
      <c r="BY388" s="17">
        <f t="shared" si="222"/>
        <v>0.78200000000000003</v>
      </c>
      <c r="BZ388" s="17">
        <f t="shared" si="223"/>
        <v>0.79700000000000004</v>
      </c>
      <c r="CA388" s="17" t="str">
        <f t="shared" ref="CA388:CA451" si="240">IF(BZ388&gt;BY388,"Sem Retira","Com Retira")</f>
        <v>Sem Retira</v>
      </c>
      <c r="CB388" s="17">
        <f t="shared" ref="CB388:CB451" si="241">MAX(BY388:BZ388)</f>
        <v>0.79700000000000004</v>
      </c>
      <c r="CC388" s="33" t="str">
        <f>IF(CB388&gt;='PAINEL E TARGET'!$T$11,'PAINEL E TARGET'!$S$11,
IF(CB388&gt;='PAINEL E TARGET'!$T$12,'PAINEL E TARGET'!$S$12,
IF(CB388&gt;='PAINEL E TARGET'!$T$13,'PAINEL E TARGET'!$S$13,
IF(CB388&gt;='PAINEL E TARGET'!$T$14,'PAINEL E TARGET'!$S$14,
IF(CB388&gt;='PAINEL E TARGET'!$T$15,'PAINEL E TARGET'!$S$15,
IF(CB388&gt;='PAINEL E TARGET'!$T$16,'PAINEL E TARGET'!$S$16,
IF(CB388&gt;='PAINEL E TARGET'!$T$17,'PAINEL E TARGET'!$S$17,
IF(CB388&gt;='PAINEL E TARGET'!$T$18,'PAINEL E TARGET'!$S$18,'PAINEL E TARGET'!$S$19))))))))</f>
        <v>Não elegível</v>
      </c>
      <c r="CD388" s="17">
        <f>IFERROR(VLOOKUP($BW388,'PAINEL E TARGET'!$G$1:$Q$99,4,0),0)</f>
        <v>0.25</v>
      </c>
      <c r="CE388" s="17">
        <f>VLOOKUP(CC388,'PAINEL E TARGET'!$S$10:$U$19,3,0)</f>
        <v>0</v>
      </c>
      <c r="CF388" s="16">
        <f t="shared" ref="CF388:CF451" si="242">CE388*CD388*$BP388</f>
        <v>0</v>
      </c>
      <c r="CG388" s="17">
        <f t="shared" si="224"/>
        <v>0.87</v>
      </c>
      <c r="CH388" s="17">
        <f t="shared" si="225"/>
        <v>0.85199999999999998</v>
      </c>
      <c r="CI388" s="17">
        <f t="shared" si="226"/>
        <v>0.84799999999999998</v>
      </c>
      <c r="CJ388" s="17">
        <f t="shared" si="227"/>
        <v>0.70399999999999996</v>
      </c>
      <c r="CK388" s="17">
        <f t="shared" si="228"/>
        <v>0.54200000000000004</v>
      </c>
      <c r="CL388" s="17">
        <f t="shared" si="229"/>
        <v>0.83499999999999996</v>
      </c>
      <c r="CM388" s="16">
        <f t="shared" si="230"/>
        <v>4</v>
      </c>
      <c r="CN388" s="17" t="str">
        <f t="shared" ref="CN388:CN451" si="243">IF(CM388=5,"ok","não ok")</f>
        <v>não ok</v>
      </c>
      <c r="CO388" s="17">
        <f t="shared" ref="CO388:CO451" si="244">IF(CN388="ok",CL388,0)</f>
        <v>0</v>
      </c>
      <c r="CP388" s="33" t="str">
        <f>IF(CO388&gt;='PAINEL E TARGET'!$T$11,'PAINEL E TARGET'!$S$11,
IF(CO388&gt;='PAINEL E TARGET'!$T$12,'PAINEL E TARGET'!$S$12,
IF(CO388&gt;='PAINEL E TARGET'!$T$13,'PAINEL E TARGET'!$S$13,
IF(CO388&gt;='PAINEL E TARGET'!$T$14,'PAINEL E TARGET'!$S$14,
IF(CO388&gt;='PAINEL E TARGET'!$T$15,'PAINEL E TARGET'!$S$15,
IF(CO388&gt;='PAINEL E TARGET'!$T$16,'PAINEL E TARGET'!$S$16,
IF(CO388&gt;='PAINEL E TARGET'!$T$17,'PAINEL E TARGET'!$S$17,
IF(CO388&gt;='PAINEL E TARGET'!$T$18,'PAINEL E TARGET'!$S$18,'PAINEL E TARGET'!$S$19))))))))</f>
        <v>Não elegível</v>
      </c>
      <c r="CQ388" s="17">
        <f>IFERROR(VLOOKUP($BW388,'PAINEL E TARGET'!$G$1:$Q$99,5,0),0)</f>
        <v>0.25</v>
      </c>
      <c r="CR388" s="17">
        <f>VLOOKUP(CP388,'PAINEL E TARGET'!$S$10:$U$19,3,0)</f>
        <v>0</v>
      </c>
      <c r="CS388" s="16">
        <f t="shared" ref="CS388:CS451" si="245">CR388*CQ388*$BP388</f>
        <v>0</v>
      </c>
      <c r="CT388" s="17">
        <f t="shared" si="231"/>
        <v>0.871</v>
      </c>
      <c r="CU388" s="33" t="str">
        <f>IF(CT388&gt;='PAINEL E TARGET'!$T$11,'PAINEL E TARGET'!$S$11,
IF(CT388&gt;='PAINEL E TARGET'!$T$12,'PAINEL E TARGET'!$S$12,
IF(CT388&gt;='PAINEL E TARGET'!$T$13,'PAINEL E TARGET'!$S$13,
IF(CT388&gt;='PAINEL E TARGET'!$T$14,'PAINEL E TARGET'!$S$14,
IF(CT388&gt;='PAINEL E TARGET'!$T$15,'PAINEL E TARGET'!$S$15,
IF(CT388&gt;='PAINEL E TARGET'!$T$16,'PAINEL E TARGET'!$S$16,
IF(CT388&gt;='PAINEL E TARGET'!$T$17,'PAINEL E TARGET'!$S$17,
IF(CT388&gt;='PAINEL E TARGET'!$T$18,'PAINEL E TARGET'!$S$18,'PAINEL E TARGET'!$S$19))))))))</f>
        <v>Não elegível</v>
      </c>
      <c r="CV388" s="17">
        <f>IFERROR(VLOOKUP($BW388,'PAINEL E TARGET'!$G$1:$Q$99,6,0),0)</f>
        <v>0.2</v>
      </c>
      <c r="CW388" s="17">
        <f>VLOOKUP(CU388,'PAINEL E TARGET'!$S$10:$U$19,3,0)</f>
        <v>0</v>
      </c>
      <c r="CX388" s="16">
        <f t="shared" ref="CX388:CX451" si="246">CW388*CV388*$BP388</f>
        <v>0</v>
      </c>
      <c r="CY388" s="17">
        <f t="shared" si="232"/>
        <v>0.85099999999999998</v>
      </c>
      <c r="CZ388" s="33" t="str">
        <f>IF(CY388&gt;='PAINEL E TARGET'!$T$11,'PAINEL E TARGET'!$S$11,
IF(CY388&gt;='PAINEL E TARGET'!$T$12,'PAINEL E TARGET'!$S$12,
IF(CY388&gt;='PAINEL E TARGET'!$T$13,'PAINEL E TARGET'!$S$13,
IF(CY388&gt;='PAINEL E TARGET'!$T$14,'PAINEL E TARGET'!$S$14,
IF(CY388&gt;='PAINEL E TARGET'!$T$15,'PAINEL E TARGET'!$S$15,
IF(CY388&gt;='PAINEL E TARGET'!$T$16,'PAINEL E TARGET'!$S$16,
IF(CY388&gt;='PAINEL E TARGET'!$T$17,'PAINEL E TARGET'!$S$17,
IF(CY388&gt;='PAINEL E TARGET'!$T$18,'PAINEL E TARGET'!$S$18,'PAINEL E TARGET'!$S$19))))))))</f>
        <v>Não elegível</v>
      </c>
      <c r="DA388" s="17">
        <f>IFERROR(VLOOKUP($BW388,'PAINEL E TARGET'!$G$1:$Q$99,7,0),0)</f>
        <v>0.15</v>
      </c>
      <c r="DB388" s="17">
        <f>VLOOKUP(CZ388,'PAINEL E TARGET'!$S$10:$U$19,3,0)</f>
        <v>0</v>
      </c>
      <c r="DC388" s="16">
        <f t="shared" ref="DC388:DC451" si="247">DB388*DA388*$BP388</f>
        <v>0</v>
      </c>
      <c r="DD388" s="17">
        <f t="shared" si="233"/>
        <v>0.92300000000000004</v>
      </c>
      <c r="DE388" s="33" t="str">
        <f>IF(DD388&gt;='PAINEL E TARGET'!$T$11,'PAINEL E TARGET'!$S$11,
IF(DD388&gt;='PAINEL E TARGET'!$T$12,'PAINEL E TARGET'!$S$12,
IF(DD388&gt;='PAINEL E TARGET'!$T$13,'PAINEL E TARGET'!$S$13,
IF(DD388&gt;='PAINEL E TARGET'!$T$14,'PAINEL E TARGET'!$S$14,
IF(DD388&gt;='PAINEL E TARGET'!$T$15,'PAINEL E TARGET'!$S$15,
IF(DD388&gt;='PAINEL E TARGET'!$T$16,'PAINEL E TARGET'!$S$16,
IF(DD388&gt;='PAINEL E TARGET'!$T$17,'PAINEL E TARGET'!$S$17,
IF(DD388&gt;='PAINEL E TARGET'!$T$18,'PAINEL E TARGET'!$S$18,'PAINEL E TARGET'!$S$19))))))))</f>
        <v>1. Fx de 90% a 99,9%</v>
      </c>
      <c r="DF388" s="17">
        <f>IFERROR(VLOOKUP($BW388,'PAINEL E TARGET'!$G$1:$Q$99,8,0),0)</f>
        <v>0.1</v>
      </c>
      <c r="DG388" s="17">
        <f>VLOOKUP(DE388,'PAINEL E TARGET'!$S$10:$U$19,3,0)</f>
        <v>0.5</v>
      </c>
      <c r="DH388" s="16">
        <f t="shared" ref="DH388:DH451" si="248">DG388*DF388*$BP388</f>
        <v>150</v>
      </c>
      <c r="DI388" s="17">
        <f t="shared" si="234"/>
        <v>0.63</v>
      </c>
      <c r="DJ388" s="33" t="str">
        <f>IF(DI388&gt;='PAINEL E TARGET'!$T$11,'PAINEL E TARGET'!$S$11,
IF(DI388&gt;='PAINEL E TARGET'!$T$12,'PAINEL E TARGET'!$S$12,
IF(DI388&gt;='PAINEL E TARGET'!$T$13,'PAINEL E TARGET'!$S$13,
IF(DI388&gt;='PAINEL E TARGET'!$T$14,'PAINEL E TARGET'!$S$14,
IF(DI388&gt;='PAINEL E TARGET'!$T$15,'PAINEL E TARGET'!$S$15,
IF(DI388&gt;='PAINEL E TARGET'!$T$16,'PAINEL E TARGET'!$S$16,
IF(DI388&gt;='PAINEL E TARGET'!$T$17,'PAINEL E TARGET'!$S$17,
IF(DI388&gt;='PAINEL E TARGET'!$T$18,'PAINEL E TARGET'!$S$18,'PAINEL E TARGET'!$S$19))))))))</f>
        <v>Não elegível</v>
      </c>
      <c r="DK388" s="17">
        <f>IFERROR(VLOOKUP($BW388,'PAINEL E TARGET'!$G$1:$Q$99,9,0),0)</f>
        <v>0.05</v>
      </c>
      <c r="DL388" s="17">
        <f>VLOOKUP(DJ388,'PAINEL E TARGET'!$S$10:$U$19,3,0)</f>
        <v>0</v>
      </c>
      <c r="DM388" s="16">
        <f t="shared" ref="DM388:DM451" si="249">DL388*DK388*$BP388</f>
        <v>0</v>
      </c>
      <c r="DN388" s="17">
        <f t="shared" si="235"/>
        <v>0.54200000000000004</v>
      </c>
      <c r="DO388" s="33" t="str">
        <f>IF(DN388&gt;='PAINEL E TARGET'!$T$11,'PAINEL E TARGET'!$S$11,
IF(DN388&gt;='PAINEL E TARGET'!$T$12,'PAINEL E TARGET'!$S$12,
IF(DN388&gt;='PAINEL E TARGET'!$T$13,'PAINEL E TARGET'!$S$13,
IF(DN388&gt;='PAINEL E TARGET'!$T$14,'PAINEL E TARGET'!$S$14,
IF(DN388&gt;='PAINEL E TARGET'!$T$15,'PAINEL E TARGET'!$S$15,
IF(DN388&gt;='PAINEL E TARGET'!$T$16,'PAINEL E TARGET'!$S$16,
IF(DN388&gt;='PAINEL E TARGET'!$T$17,'PAINEL E TARGET'!$S$17,
IF(DN388&gt;='PAINEL E TARGET'!$T$18,'PAINEL E TARGET'!$S$18,'PAINEL E TARGET'!$S$19))))))))</f>
        <v>Não elegível</v>
      </c>
      <c r="DP388" s="17">
        <f>IFERROR(VLOOKUP($BW388,'PAINEL E TARGET'!$G$1:$Q$99,10,0),0)</f>
        <v>0</v>
      </c>
      <c r="DQ388" s="17">
        <f>VLOOKUP(DO388,'PAINEL E TARGET'!$S$10:$U$19,3,0)</f>
        <v>0</v>
      </c>
      <c r="DR388" s="16">
        <f t="shared" ref="DR388:DR451" si="250">DQ388*DP388*$BP388</f>
        <v>0</v>
      </c>
      <c r="DS388" s="17">
        <f t="shared" si="236"/>
        <v>1.0249999999999999</v>
      </c>
      <c r="DT388" s="16">
        <f>IF(DS388&gt;=1,VLOOKUP(BO388,'PAINEL E TARGET'!$S$1:$W$8,5,0),0)</f>
        <v>300</v>
      </c>
      <c r="DU388" s="16">
        <f t="shared" ref="DU388:DU451" si="251">SUM(CF388,CS388,CX388,DC388,DH388,DM388,DT388,DR388)</f>
        <v>450</v>
      </c>
    </row>
    <row r="389" spans="2:125" s="32" customFormat="1" x14ac:dyDescent="0.2">
      <c r="B389" s="44">
        <v>43541</v>
      </c>
      <c r="C389" s="65">
        <v>1196</v>
      </c>
      <c r="D389" s="66" t="s">
        <v>393</v>
      </c>
      <c r="E389" s="65">
        <v>512</v>
      </c>
      <c r="F389" s="65" t="s">
        <v>944</v>
      </c>
      <c r="G389" s="67">
        <v>1964730.2209659768</v>
      </c>
      <c r="H389" s="67">
        <v>1079262.6206520016</v>
      </c>
      <c r="I389" s="67">
        <v>858578.31</v>
      </c>
      <c r="J389" s="68">
        <v>0.79552306692630359</v>
      </c>
      <c r="K389" s="67">
        <v>264287.89735682239</v>
      </c>
      <c r="L389" s="67">
        <v>700304.49299528555</v>
      </c>
      <c r="M389" s="67">
        <v>220504.89</v>
      </c>
      <c r="N389" s="67">
        <v>595315.92000000004</v>
      </c>
      <c r="O389" s="67">
        <v>1752554.3907644111</v>
      </c>
      <c r="P389" s="67" t="s">
        <v>1082</v>
      </c>
      <c r="Q389" s="67" t="s">
        <v>1082</v>
      </c>
      <c r="R389" s="67">
        <v>0</v>
      </c>
      <c r="S389" s="67">
        <v>0</v>
      </c>
      <c r="T389" s="68">
        <v>0.10618088119336387</v>
      </c>
      <c r="U389" s="68">
        <v>9.8662437894909805E-2</v>
      </c>
      <c r="V389" s="68">
        <v>0.92919211807291013</v>
      </c>
      <c r="W389" s="67">
        <v>102421.26999999997</v>
      </c>
      <c r="X389" s="67">
        <v>80490.87000000001</v>
      </c>
      <c r="Y389" s="68">
        <v>0.78588041331649205</v>
      </c>
      <c r="Z389" s="68">
        <v>0.18535940340015908</v>
      </c>
      <c r="AA389" s="68">
        <v>0.18593014316464912</v>
      </c>
      <c r="AB389" s="68">
        <v>1.0030790979794961</v>
      </c>
      <c r="AC389" s="67">
        <v>178796.27</v>
      </c>
      <c r="AD389" s="67">
        <v>151685.68</v>
      </c>
      <c r="AE389" s="68">
        <v>0.84837161312145948</v>
      </c>
      <c r="AF389" s="43">
        <v>80</v>
      </c>
      <c r="AG389" s="43">
        <v>78</v>
      </c>
      <c r="AH389" s="43">
        <v>27</v>
      </c>
      <c r="AI389" s="43">
        <v>15</v>
      </c>
      <c r="AJ389" s="67">
        <v>50239.41</v>
      </c>
      <c r="AK389" s="67">
        <v>44146.6</v>
      </c>
      <c r="AL389" s="68">
        <v>0.87872449139032471</v>
      </c>
      <c r="AM389" s="67">
        <v>11094.369999999999</v>
      </c>
      <c r="AN389" s="67">
        <v>9282</v>
      </c>
      <c r="AO389" s="68">
        <v>0.83664056634130657</v>
      </c>
      <c r="AP389" s="67">
        <v>11627.309999999998</v>
      </c>
      <c r="AQ389" s="67">
        <v>8604.18</v>
      </c>
      <c r="AR389" s="68">
        <v>0.73999747147018546</v>
      </c>
      <c r="AS389" s="67">
        <v>29460.18</v>
      </c>
      <c r="AT389" s="67">
        <v>18458.09</v>
      </c>
      <c r="AU389" s="68">
        <v>0.62654369389460618</v>
      </c>
      <c r="AV389" s="43">
        <v>312.17999999999995</v>
      </c>
      <c r="AW389" s="43">
        <v>249.95</v>
      </c>
      <c r="AX389" s="69">
        <v>0.8006598757127299</v>
      </c>
      <c r="AY389" s="43">
        <v>264287.89735682239</v>
      </c>
      <c r="AZ389" s="43">
        <v>220504.88999999998</v>
      </c>
      <c r="BA389" s="43">
        <v>27101.651530164334</v>
      </c>
      <c r="BB389" s="43">
        <v>21860.859999999997</v>
      </c>
      <c r="BC389" s="43">
        <v>480048.67153913365</v>
      </c>
      <c r="BD389" s="43">
        <v>49351.312087198618</v>
      </c>
      <c r="BE389" s="43">
        <v>187551.4</v>
      </c>
      <c r="BF389" s="43">
        <v>327407.72000000009</v>
      </c>
      <c r="BG389" s="43">
        <v>568.65999999999985</v>
      </c>
      <c r="BH389" s="43">
        <v>41</v>
      </c>
      <c r="BI389" s="44">
        <v>43173</v>
      </c>
      <c r="BJ389" s="44">
        <v>43541</v>
      </c>
      <c r="BK389" s="44">
        <v>43172</v>
      </c>
      <c r="BL389" s="43">
        <f t="shared" si="237"/>
        <v>858578.31</v>
      </c>
      <c r="BM389" s="43">
        <f t="shared" si="238"/>
        <v>815820.81</v>
      </c>
      <c r="BO389" s="16" t="str">
        <f>IFERROR(VLOOKUP($C389,'PORTE LOJA'!A:B,2,0),"PORTE 1")</f>
        <v>PORTE 3</v>
      </c>
      <c r="BP389" s="16">
        <f>VLOOKUP(BO389,'PAINEL E TARGET'!$S$1:$W$8,3,0)</f>
        <v>2400</v>
      </c>
      <c r="BQ389" s="16">
        <f t="shared" si="216"/>
        <v>1</v>
      </c>
      <c r="BR389" s="16">
        <f t="shared" si="217"/>
        <v>1</v>
      </c>
      <c r="BS389" s="16">
        <f t="shared" si="218"/>
        <v>1</v>
      </c>
      <c r="BT389" s="16">
        <f t="shared" si="219"/>
        <v>1</v>
      </c>
      <c r="BU389" s="16">
        <f t="shared" si="220"/>
        <v>1</v>
      </c>
      <c r="BV389" s="16">
        <f t="shared" si="221"/>
        <v>1</v>
      </c>
      <c r="BW389" s="17" t="str">
        <f t="shared" si="239"/>
        <v>111111</v>
      </c>
      <c r="BY389" s="17">
        <f t="shared" si="222"/>
        <v>0.79600000000000004</v>
      </c>
      <c r="BZ389" s="17">
        <f t="shared" si="223"/>
        <v>0.84599999999999997</v>
      </c>
      <c r="CA389" s="17" t="str">
        <f t="shared" si="240"/>
        <v>Sem Retira</v>
      </c>
      <c r="CB389" s="17">
        <f t="shared" si="241"/>
        <v>0.84599999999999997</v>
      </c>
      <c r="CC389" s="33" t="str">
        <f>IF(CB389&gt;='PAINEL E TARGET'!$T$11,'PAINEL E TARGET'!$S$11,
IF(CB389&gt;='PAINEL E TARGET'!$T$12,'PAINEL E TARGET'!$S$12,
IF(CB389&gt;='PAINEL E TARGET'!$T$13,'PAINEL E TARGET'!$S$13,
IF(CB389&gt;='PAINEL E TARGET'!$T$14,'PAINEL E TARGET'!$S$14,
IF(CB389&gt;='PAINEL E TARGET'!$T$15,'PAINEL E TARGET'!$S$15,
IF(CB389&gt;='PAINEL E TARGET'!$T$16,'PAINEL E TARGET'!$S$16,
IF(CB389&gt;='PAINEL E TARGET'!$T$17,'PAINEL E TARGET'!$S$17,
IF(CB389&gt;='PAINEL E TARGET'!$T$18,'PAINEL E TARGET'!$S$18,'PAINEL E TARGET'!$S$19))))))))</f>
        <v>Não elegível</v>
      </c>
      <c r="CD389" s="17">
        <f>IFERROR(VLOOKUP($BW389,'PAINEL E TARGET'!$G$1:$Q$99,4,0),0)</f>
        <v>0.25</v>
      </c>
      <c r="CE389" s="17">
        <f>VLOOKUP(CC389,'PAINEL E TARGET'!$S$10:$U$19,3,0)</f>
        <v>0</v>
      </c>
      <c r="CF389" s="16">
        <f t="shared" si="242"/>
        <v>0</v>
      </c>
      <c r="CG389" s="17">
        <f t="shared" si="224"/>
        <v>0.879</v>
      </c>
      <c r="CH389" s="17">
        <f t="shared" si="225"/>
        <v>0.83699999999999997</v>
      </c>
      <c r="CI389" s="17">
        <f t="shared" si="226"/>
        <v>0.74</v>
      </c>
      <c r="CJ389" s="17">
        <f t="shared" si="227"/>
        <v>0.627</v>
      </c>
      <c r="CK389" s="17">
        <f t="shared" si="228"/>
        <v>0.80100000000000005</v>
      </c>
      <c r="CL389" s="17">
        <f t="shared" si="229"/>
        <v>0.78600000000000003</v>
      </c>
      <c r="CM389" s="16">
        <f t="shared" si="230"/>
        <v>4</v>
      </c>
      <c r="CN389" s="17" t="str">
        <f t="shared" si="243"/>
        <v>não ok</v>
      </c>
      <c r="CO389" s="17">
        <f t="shared" si="244"/>
        <v>0</v>
      </c>
      <c r="CP389" s="33" t="str">
        <f>IF(CO389&gt;='PAINEL E TARGET'!$T$11,'PAINEL E TARGET'!$S$11,
IF(CO389&gt;='PAINEL E TARGET'!$T$12,'PAINEL E TARGET'!$S$12,
IF(CO389&gt;='PAINEL E TARGET'!$T$13,'PAINEL E TARGET'!$S$13,
IF(CO389&gt;='PAINEL E TARGET'!$T$14,'PAINEL E TARGET'!$S$14,
IF(CO389&gt;='PAINEL E TARGET'!$T$15,'PAINEL E TARGET'!$S$15,
IF(CO389&gt;='PAINEL E TARGET'!$T$16,'PAINEL E TARGET'!$S$16,
IF(CO389&gt;='PAINEL E TARGET'!$T$17,'PAINEL E TARGET'!$S$17,
IF(CO389&gt;='PAINEL E TARGET'!$T$18,'PAINEL E TARGET'!$S$18,'PAINEL E TARGET'!$S$19))))))))</f>
        <v>Não elegível</v>
      </c>
      <c r="CQ389" s="17">
        <f>IFERROR(VLOOKUP($BW389,'PAINEL E TARGET'!$G$1:$Q$99,5,0),0)</f>
        <v>0.25</v>
      </c>
      <c r="CR389" s="17">
        <f>VLOOKUP(CP389,'PAINEL E TARGET'!$S$10:$U$19,3,0)</f>
        <v>0</v>
      </c>
      <c r="CS389" s="16">
        <f t="shared" si="245"/>
        <v>0</v>
      </c>
      <c r="CT389" s="17">
        <f t="shared" si="231"/>
        <v>0.84799999999999998</v>
      </c>
      <c r="CU389" s="33" t="str">
        <f>IF(CT389&gt;='PAINEL E TARGET'!$T$11,'PAINEL E TARGET'!$S$11,
IF(CT389&gt;='PAINEL E TARGET'!$T$12,'PAINEL E TARGET'!$S$12,
IF(CT389&gt;='PAINEL E TARGET'!$T$13,'PAINEL E TARGET'!$S$13,
IF(CT389&gt;='PAINEL E TARGET'!$T$14,'PAINEL E TARGET'!$S$14,
IF(CT389&gt;='PAINEL E TARGET'!$T$15,'PAINEL E TARGET'!$S$15,
IF(CT389&gt;='PAINEL E TARGET'!$T$16,'PAINEL E TARGET'!$S$16,
IF(CT389&gt;='PAINEL E TARGET'!$T$17,'PAINEL E TARGET'!$S$17,
IF(CT389&gt;='PAINEL E TARGET'!$T$18,'PAINEL E TARGET'!$S$18,'PAINEL E TARGET'!$S$19))))))))</f>
        <v>Não elegível</v>
      </c>
      <c r="CV389" s="17">
        <f>IFERROR(VLOOKUP($BW389,'PAINEL E TARGET'!$G$1:$Q$99,6,0),0)</f>
        <v>0.2</v>
      </c>
      <c r="CW389" s="17">
        <f>VLOOKUP(CU389,'PAINEL E TARGET'!$S$10:$U$19,3,0)</f>
        <v>0</v>
      </c>
      <c r="CX389" s="16">
        <f t="shared" si="246"/>
        <v>0</v>
      </c>
      <c r="CY389" s="17">
        <f t="shared" si="232"/>
        <v>0.83399999999999996</v>
      </c>
      <c r="CZ389" s="33" t="str">
        <f>IF(CY389&gt;='PAINEL E TARGET'!$T$11,'PAINEL E TARGET'!$S$11,
IF(CY389&gt;='PAINEL E TARGET'!$T$12,'PAINEL E TARGET'!$S$12,
IF(CY389&gt;='PAINEL E TARGET'!$T$13,'PAINEL E TARGET'!$S$13,
IF(CY389&gt;='PAINEL E TARGET'!$T$14,'PAINEL E TARGET'!$S$14,
IF(CY389&gt;='PAINEL E TARGET'!$T$15,'PAINEL E TARGET'!$S$15,
IF(CY389&gt;='PAINEL E TARGET'!$T$16,'PAINEL E TARGET'!$S$16,
IF(CY389&gt;='PAINEL E TARGET'!$T$17,'PAINEL E TARGET'!$S$17,
IF(CY389&gt;='PAINEL E TARGET'!$T$18,'PAINEL E TARGET'!$S$18,'PAINEL E TARGET'!$S$19))))))))</f>
        <v>Não elegível</v>
      </c>
      <c r="DA389" s="17">
        <f>IFERROR(VLOOKUP($BW389,'PAINEL E TARGET'!$G$1:$Q$99,7,0),0)</f>
        <v>0.15</v>
      </c>
      <c r="DB389" s="17">
        <f>VLOOKUP(CZ389,'PAINEL E TARGET'!$S$10:$U$19,3,0)</f>
        <v>0</v>
      </c>
      <c r="DC389" s="16">
        <f t="shared" si="247"/>
        <v>0</v>
      </c>
      <c r="DD389" s="17">
        <f t="shared" si="233"/>
        <v>0.80700000000000005</v>
      </c>
      <c r="DE389" s="33" t="str">
        <f>IF(DD389&gt;='PAINEL E TARGET'!$T$11,'PAINEL E TARGET'!$S$11,
IF(DD389&gt;='PAINEL E TARGET'!$T$12,'PAINEL E TARGET'!$S$12,
IF(DD389&gt;='PAINEL E TARGET'!$T$13,'PAINEL E TARGET'!$S$13,
IF(DD389&gt;='PAINEL E TARGET'!$T$14,'PAINEL E TARGET'!$S$14,
IF(DD389&gt;='PAINEL E TARGET'!$T$15,'PAINEL E TARGET'!$S$15,
IF(DD389&gt;='PAINEL E TARGET'!$T$16,'PAINEL E TARGET'!$S$16,
IF(DD389&gt;='PAINEL E TARGET'!$T$17,'PAINEL E TARGET'!$S$17,
IF(DD389&gt;='PAINEL E TARGET'!$T$18,'PAINEL E TARGET'!$S$18,'PAINEL E TARGET'!$S$19))))))))</f>
        <v>Não elegível</v>
      </c>
      <c r="DF389" s="17">
        <f>IFERROR(VLOOKUP($BW389,'PAINEL E TARGET'!$G$1:$Q$99,8,0),0)</f>
        <v>0.1</v>
      </c>
      <c r="DG389" s="17">
        <f>VLOOKUP(DE389,'PAINEL E TARGET'!$S$10:$U$19,3,0)</f>
        <v>0</v>
      </c>
      <c r="DH389" s="16">
        <f t="shared" si="248"/>
        <v>0</v>
      </c>
      <c r="DI389" s="17">
        <f t="shared" si="234"/>
        <v>0.55600000000000005</v>
      </c>
      <c r="DJ389" s="33" t="str">
        <f>IF(DI389&gt;='PAINEL E TARGET'!$T$11,'PAINEL E TARGET'!$S$11,
IF(DI389&gt;='PAINEL E TARGET'!$T$12,'PAINEL E TARGET'!$S$12,
IF(DI389&gt;='PAINEL E TARGET'!$T$13,'PAINEL E TARGET'!$S$13,
IF(DI389&gt;='PAINEL E TARGET'!$T$14,'PAINEL E TARGET'!$S$14,
IF(DI389&gt;='PAINEL E TARGET'!$T$15,'PAINEL E TARGET'!$S$15,
IF(DI389&gt;='PAINEL E TARGET'!$T$16,'PAINEL E TARGET'!$S$16,
IF(DI389&gt;='PAINEL E TARGET'!$T$17,'PAINEL E TARGET'!$S$17,
IF(DI389&gt;='PAINEL E TARGET'!$T$18,'PAINEL E TARGET'!$S$18,'PAINEL E TARGET'!$S$19))))))))</f>
        <v>Não elegível</v>
      </c>
      <c r="DK389" s="17">
        <f>IFERROR(VLOOKUP($BW389,'PAINEL E TARGET'!$G$1:$Q$99,9,0),0)</f>
        <v>0.05</v>
      </c>
      <c r="DL389" s="17">
        <f>VLOOKUP(DJ389,'PAINEL E TARGET'!$S$10:$U$19,3,0)</f>
        <v>0</v>
      </c>
      <c r="DM389" s="16">
        <f t="shared" si="249"/>
        <v>0</v>
      </c>
      <c r="DN389" s="17">
        <f t="shared" si="235"/>
        <v>0.80100000000000005</v>
      </c>
      <c r="DO389" s="33" t="str">
        <f>IF(DN389&gt;='PAINEL E TARGET'!$T$11,'PAINEL E TARGET'!$S$11,
IF(DN389&gt;='PAINEL E TARGET'!$T$12,'PAINEL E TARGET'!$S$12,
IF(DN389&gt;='PAINEL E TARGET'!$T$13,'PAINEL E TARGET'!$S$13,
IF(DN389&gt;='PAINEL E TARGET'!$T$14,'PAINEL E TARGET'!$S$14,
IF(DN389&gt;='PAINEL E TARGET'!$T$15,'PAINEL E TARGET'!$S$15,
IF(DN389&gt;='PAINEL E TARGET'!$T$16,'PAINEL E TARGET'!$S$16,
IF(DN389&gt;='PAINEL E TARGET'!$T$17,'PAINEL E TARGET'!$S$17,
IF(DN389&gt;='PAINEL E TARGET'!$T$18,'PAINEL E TARGET'!$S$18,'PAINEL E TARGET'!$S$19))))))))</f>
        <v>Não elegível</v>
      </c>
      <c r="DP389" s="17">
        <f>IFERROR(VLOOKUP($BW389,'PAINEL E TARGET'!$G$1:$Q$99,10,0),0)</f>
        <v>0</v>
      </c>
      <c r="DQ389" s="17">
        <f>VLOOKUP(DO389,'PAINEL E TARGET'!$S$10:$U$19,3,0)</f>
        <v>0</v>
      </c>
      <c r="DR389" s="16">
        <f t="shared" si="250"/>
        <v>0</v>
      </c>
      <c r="DS389" s="17">
        <f t="shared" si="236"/>
        <v>0.97499999999999998</v>
      </c>
      <c r="DT389" s="16">
        <f>IF(DS389&gt;=1,VLOOKUP(BO389,'PAINEL E TARGET'!$S$1:$W$8,5,0),0)</f>
        <v>0</v>
      </c>
      <c r="DU389" s="16">
        <f t="shared" si="251"/>
        <v>0</v>
      </c>
    </row>
    <row r="390" spans="2:125" s="32" customFormat="1" x14ac:dyDescent="0.2">
      <c r="B390" s="44">
        <v>43541</v>
      </c>
      <c r="C390" s="65">
        <v>1197</v>
      </c>
      <c r="D390" s="66" t="s">
        <v>394</v>
      </c>
      <c r="E390" s="65">
        <v>112</v>
      </c>
      <c r="F390" s="65" t="s">
        <v>1018</v>
      </c>
      <c r="G390" s="67">
        <v>1708635.4741269632</v>
      </c>
      <c r="H390" s="67">
        <v>984507.45275907358</v>
      </c>
      <c r="I390" s="67">
        <v>790335.88</v>
      </c>
      <c r="J390" s="68">
        <v>0.80277287671626107</v>
      </c>
      <c r="K390" s="67">
        <v>108738.29469888539</v>
      </c>
      <c r="L390" s="67">
        <v>805688.79656695691</v>
      </c>
      <c r="M390" s="67">
        <v>103754.06</v>
      </c>
      <c r="N390" s="67">
        <v>667157.71</v>
      </c>
      <c r="O390" s="67">
        <v>1590057.9203874287</v>
      </c>
      <c r="P390" s="67" t="s">
        <v>1082</v>
      </c>
      <c r="Q390" s="67" t="s">
        <v>1082</v>
      </c>
      <c r="R390" s="67">
        <v>0</v>
      </c>
      <c r="S390" s="67">
        <v>0</v>
      </c>
      <c r="T390" s="68">
        <v>0.10962015556783018</v>
      </c>
      <c r="U390" s="68">
        <v>9.0191112272160534E-2</v>
      </c>
      <c r="V390" s="68">
        <v>0.82276030174352888</v>
      </c>
      <c r="W390" s="67">
        <v>100239.64</v>
      </c>
      <c r="X390" s="67">
        <v>69529.39</v>
      </c>
      <c r="Y390" s="68">
        <v>0.69363168103955686</v>
      </c>
      <c r="Z390" s="68">
        <v>0.2055306998175554</v>
      </c>
      <c r="AA390" s="68">
        <v>0.18224944211190339</v>
      </c>
      <c r="AB390" s="68">
        <v>0.88672613032350778</v>
      </c>
      <c r="AC390" s="67">
        <v>187942.84</v>
      </c>
      <c r="AD390" s="67">
        <v>140498.23999999999</v>
      </c>
      <c r="AE390" s="68">
        <v>0.7475583533802086</v>
      </c>
      <c r="AF390" s="43">
        <v>80</v>
      </c>
      <c r="AG390" s="43">
        <v>72</v>
      </c>
      <c r="AH390" s="43">
        <v>37</v>
      </c>
      <c r="AI390" s="43">
        <v>31</v>
      </c>
      <c r="AJ390" s="67">
        <v>47952.899999999994</v>
      </c>
      <c r="AK390" s="67">
        <v>33473</v>
      </c>
      <c r="AL390" s="68">
        <v>0.69803911755076342</v>
      </c>
      <c r="AM390" s="67">
        <v>14607.89</v>
      </c>
      <c r="AN390" s="67">
        <v>8941.11</v>
      </c>
      <c r="AO390" s="68">
        <v>0.61207402301085245</v>
      </c>
      <c r="AP390" s="67">
        <v>1572.11</v>
      </c>
      <c r="AQ390" s="67">
        <v>1005.95</v>
      </c>
      <c r="AR390" s="68">
        <v>0.63987252800376571</v>
      </c>
      <c r="AS390" s="67">
        <v>36106.740000000005</v>
      </c>
      <c r="AT390" s="67">
        <v>26109.33</v>
      </c>
      <c r="AU390" s="68">
        <v>0.72311513030531138</v>
      </c>
      <c r="AV390" s="43">
        <v>1302.9099999999999</v>
      </c>
      <c r="AW390" s="43">
        <v>1389.75</v>
      </c>
      <c r="AX390" s="69">
        <v>1.0666508047370886</v>
      </c>
      <c r="AY390" s="43">
        <v>108738.29469888539</v>
      </c>
      <c r="AZ390" s="43">
        <v>103754.06000000001</v>
      </c>
      <c r="BA390" s="43">
        <v>47115.355330847655</v>
      </c>
      <c r="BB390" s="43">
        <v>40617.160000000003</v>
      </c>
      <c r="BC390" s="43">
        <v>188842.35674634419</v>
      </c>
      <c r="BD390" s="43">
        <v>82117.92163959179</v>
      </c>
      <c r="BE390" s="43">
        <v>175377.19999999995</v>
      </c>
      <c r="BF390" s="43">
        <v>328821.01999999996</v>
      </c>
      <c r="BG390" s="43">
        <v>2273.9099999999994</v>
      </c>
      <c r="BH390" s="43">
        <v>57</v>
      </c>
      <c r="BI390" s="44">
        <v>43173</v>
      </c>
      <c r="BJ390" s="44">
        <v>43541</v>
      </c>
      <c r="BK390" s="44">
        <v>43172</v>
      </c>
      <c r="BL390" s="43">
        <f t="shared" si="237"/>
        <v>790335.88</v>
      </c>
      <c r="BM390" s="43">
        <f t="shared" si="238"/>
        <v>770911.77</v>
      </c>
      <c r="BO390" s="16" t="str">
        <f>IFERROR(VLOOKUP($C390,'PORTE LOJA'!A:B,2,0),"PORTE 1")</f>
        <v>PORTE 3</v>
      </c>
      <c r="BP390" s="16">
        <f>VLOOKUP(BO390,'PAINEL E TARGET'!$S$1:$W$8,3,0)</f>
        <v>2400</v>
      </c>
      <c r="BQ390" s="16">
        <f t="shared" si="216"/>
        <v>1</v>
      </c>
      <c r="BR390" s="16">
        <f t="shared" si="217"/>
        <v>1</v>
      </c>
      <c r="BS390" s="16">
        <f t="shared" si="218"/>
        <v>1</v>
      </c>
      <c r="BT390" s="16">
        <f t="shared" si="219"/>
        <v>1</v>
      </c>
      <c r="BU390" s="16">
        <f t="shared" si="220"/>
        <v>1</v>
      </c>
      <c r="BV390" s="16">
        <f t="shared" si="221"/>
        <v>1</v>
      </c>
      <c r="BW390" s="17" t="str">
        <f t="shared" si="239"/>
        <v>111111</v>
      </c>
      <c r="BY390" s="17">
        <f t="shared" si="222"/>
        <v>0.80300000000000005</v>
      </c>
      <c r="BZ390" s="17">
        <f t="shared" si="223"/>
        <v>0.84299999999999997</v>
      </c>
      <c r="CA390" s="17" t="str">
        <f t="shared" si="240"/>
        <v>Sem Retira</v>
      </c>
      <c r="CB390" s="17">
        <f t="shared" si="241"/>
        <v>0.84299999999999997</v>
      </c>
      <c r="CC390" s="33" t="str">
        <f>IF(CB390&gt;='PAINEL E TARGET'!$T$11,'PAINEL E TARGET'!$S$11,
IF(CB390&gt;='PAINEL E TARGET'!$T$12,'PAINEL E TARGET'!$S$12,
IF(CB390&gt;='PAINEL E TARGET'!$T$13,'PAINEL E TARGET'!$S$13,
IF(CB390&gt;='PAINEL E TARGET'!$T$14,'PAINEL E TARGET'!$S$14,
IF(CB390&gt;='PAINEL E TARGET'!$T$15,'PAINEL E TARGET'!$S$15,
IF(CB390&gt;='PAINEL E TARGET'!$T$16,'PAINEL E TARGET'!$S$16,
IF(CB390&gt;='PAINEL E TARGET'!$T$17,'PAINEL E TARGET'!$S$17,
IF(CB390&gt;='PAINEL E TARGET'!$T$18,'PAINEL E TARGET'!$S$18,'PAINEL E TARGET'!$S$19))))))))</f>
        <v>Não elegível</v>
      </c>
      <c r="CD390" s="17">
        <f>IFERROR(VLOOKUP($BW390,'PAINEL E TARGET'!$G$1:$Q$99,4,0),0)</f>
        <v>0.25</v>
      </c>
      <c r="CE390" s="17">
        <f>VLOOKUP(CC390,'PAINEL E TARGET'!$S$10:$U$19,3,0)</f>
        <v>0</v>
      </c>
      <c r="CF390" s="16">
        <f t="shared" si="242"/>
        <v>0</v>
      </c>
      <c r="CG390" s="17">
        <f t="shared" si="224"/>
        <v>0.69799999999999995</v>
      </c>
      <c r="CH390" s="17">
        <f t="shared" si="225"/>
        <v>0.61199999999999999</v>
      </c>
      <c r="CI390" s="17">
        <f t="shared" si="226"/>
        <v>0.64</v>
      </c>
      <c r="CJ390" s="17">
        <f t="shared" si="227"/>
        <v>0.72299999999999998</v>
      </c>
      <c r="CK390" s="17">
        <f t="shared" si="228"/>
        <v>1.0669999999999999</v>
      </c>
      <c r="CL390" s="17">
        <f t="shared" si="229"/>
        <v>0.69399999999999995</v>
      </c>
      <c r="CM390" s="16">
        <f t="shared" si="230"/>
        <v>2</v>
      </c>
      <c r="CN390" s="17" t="str">
        <f t="shared" si="243"/>
        <v>não ok</v>
      </c>
      <c r="CO390" s="17">
        <f t="shared" si="244"/>
        <v>0</v>
      </c>
      <c r="CP390" s="33" t="str">
        <f>IF(CO390&gt;='PAINEL E TARGET'!$T$11,'PAINEL E TARGET'!$S$11,
IF(CO390&gt;='PAINEL E TARGET'!$T$12,'PAINEL E TARGET'!$S$12,
IF(CO390&gt;='PAINEL E TARGET'!$T$13,'PAINEL E TARGET'!$S$13,
IF(CO390&gt;='PAINEL E TARGET'!$T$14,'PAINEL E TARGET'!$S$14,
IF(CO390&gt;='PAINEL E TARGET'!$T$15,'PAINEL E TARGET'!$S$15,
IF(CO390&gt;='PAINEL E TARGET'!$T$16,'PAINEL E TARGET'!$S$16,
IF(CO390&gt;='PAINEL E TARGET'!$T$17,'PAINEL E TARGET'!$S$17,
IF(CO390&gt;='PAINEL E TARGET'!$T$18,'PAINEL E TARGET'!$S$18,'PAINEL E TARGET'!$S$19))))))))</f>
        <v>Não elegível</v>
      </c>
      <c r="CQ390" s="17">
        <f>IFERROR(VLOOKUP($BW390,'PAINEL E TARGET'!$G$1:$Q$99,5,0),0)</f>
        <v>0.25</v>
      </c>
      <c r="CR390" s="17">
        <f>VLOOKUP(CP390,'PAINEL E TARGET'!$S$10:$U$19,3,0)</f>
        <v>0</v>
      </c>
      <c r="CS390" s="16">
        <f t="shared" si="245"/>
        <v>0</v>
      </c>
      <c r="CT390" s="17">
        <f t="shared" si="231"/>
        <v>0.748</v>
      </c>
      <c r="CU390" s="33" t="str">
        <f>IF(CT390&gt;='PAINEL E TARGET'!$T$11,'PAINEL E TARGET'!$S$11,
IF(CT390&gt;='PAINEL E TARGET'!$T$12,'PAINEL E TARGET'!$S$12,
IF(CT390&gt;='PAINEL E TARGET'!$T$13,'PAINEL E TARGET'!$S$13,
IF(CT390&gt;='PAINEL E TARGET'!$T$14,'PAINEL E TARGET'!$S$14,
IF(CT390&gt;='PAINEL E TARGET'!$T$15,'PAINEL E TARGET'!$S$15,
IF(CT390&gt;='PAINEL E TARGET'!$T$16,'PAINEL E TARGET'!$S$16,
IF(CT390&gt;='PAINEL E TARGET'!$T$17,'PAINEL E TARGET'!$S$17,
IF(CT390&gt;='PAINEL E TARGET'!$T$18,'PAINEL E TARGET'!$S$18,'PAINEL E TARGET'!$S$19))))))))</f>
        <v>Não elegível</v>
      </c>
      <c r="CV390" s="17">
        <f>IFERROR(VLOOKUP($BW390,'PAINEL E TARGET'!$G$1:$Q$99,6,0),0)</f>
        <v>0.2</v>
      </c>
      <c r="CW390" s="17">
        <f>VLOOKUP(CU390,'PAINEL E TARGET'!$S$10:$U$19,3,0)</f>
        <v>0</v>
      </c>
      <c r="CX390" s="16">
        <f t="shared" si="246"/>
        <v>0</v>
      </c>
      <c r="CY390" s="17">
        <f t="shared" si="232"/>
        <v>0.95399999999999996</v>
      </c>
      <c r="CZ390" s="33" t="str">
        <f>IF(CY390&gt;='PAINEL E TARGET'!$T$11,'PAINEL E TARGET'!$S$11,
IF(CY390&gt;='PAINEL E TARGET'!$T$12,'PAINEL E TARGET'!$S$12,
IF(CY390&gt;='PAINEL E TARGET'!$T$13,'PAINEL E TARGET'!$S$13,
IF(CY390&gt;='PAINEL E TARGET'!$T$14,'PAINEL E TARGET'!$S$14,
IF(CY390&gt;='PAINEL E TARGET'!$T$15,'PAINEL E TARGET'!$S$15,
IF(CY390&gt;='PAINEL E TARGET'!$T$16,'PAINEL E TARGET'!$S$16,
IF(CY390&gt;='PAINEL E TARGET'!$T$17,'PAINEL E TARGET'!$S$17,
IF(CY390&gt;='PAINEL E TARGET'!$T$18,'PAINEL E TARGET'!$S$18,'PAINEL E TARGET'!$S$19))))))))</f>
        <v>1. Fx de 90% a 99,9%</v>
      </c>
      <c r="DA390" s="17">
        <f>IFERROR(VLOOKUP($BW390,'PAINEL E TARGET'!$G$1:$Q$99,7,0),0)</f>
        <v>0.15</v>
      </c>
      <c r="DB390" s="17">
        <f>VLOOKUP(CZ390,'PAINEL E TARGET'!$S$10:$U$19,3,0)</f>
        <v>0.5</v>
      </c>
      <c r="DC390" s="16">
        <f t="shared" si="247"/>
        <v>180</v>
      </c>
      <c r="DD390" s="17">
        <f t="shared" si="233"/>
        <v>0.86199999999999999</v>
      </c>
      <c r="DE390" s="33" t="str">
        <f>IF(DD390&gt;='PAINEL E TARGET'!$T$11,'PAINEL E TARGET'!$S$11,
IF(DD390&gt;='PAINEL E TARGET'!$T$12,'PAINEL E TARGET'!$S$12,
IF(DD390&gt;='PAINEL E TARGET'!$T$13,'PAINEL E TARGET'!$S$13,
IF(DD390&gt;='PAINEL E TARGET'!$T$14,'PAINEL E TARGET'!$S$14,
IF(DD390&gt;='PAINEL E TARGET'!$T$15,'PAINEL E TARGET'!$S$15,
IF(DD390&gt;='PAINEL E TARGET'!$T$16,'PAINEL E TARGET'!$S$16,
IF(DD390&gt;='PAINEL E TARGET'!$T$17,'PAINEL E TARGET'!$S$17,
IF(DD390&gt;='PAINEL E TARGET'!$T$18,'PAINEL E TARGET'!$S$18,'PAINEL E TARGET'!$S$19))))))))</f>
        <v>Não elegível</v>
      </c>
      <c r="DF390" s="17">
        <f>IFERROR(VLOOKUP($BW390,'PAINEL E TARGET'!$G$1:$Q$99,8,0),0)</f>
        <v>0.1</v>
      </c>
      <c r="DG390" s="17">
        <f>VLOOKUP(DE390,'PAINEL E TARGET'!$S$10:$U$19,3,0)</f>
        <v>0</v>
      </c>
      <c r="DH390" s="16">
        <f t="shared" si="248"/>
        <v>0</v>
      </c>
      <c r="DI390" s="17">
        <f t="shared" si="234"/>
        <v>0.83799999999999997</v>
      </c>
      <c r="DJ390" s="33" t="str">
        <f>IF(DI390&gt;='PAINEL E TARGET'!$T$11,'PAINEL E TARGET'!$S$11,
IF(DI390&gt;='PAINEL E TARGET'!$T$12,'PAINEL E TARGET'!$S$12,
IF(DI390&gt;='PAINEL E TARGET'!$T$13,'PAINEL E TARGET'!$S$13,
IF(DI390&gt;='PAINEL E TARGET'!$T$14,'PAINEL E TARGET'!$S$14,
IF(DI390&gt;='PAINEL E TARGET'!$T$15,'PAINEL E TARGET'!$S$15,
IF(DI390&gt;='PAINEL E TARGET'!$T$16,'PAINEL E TARGET'!$S$16,
IF(DI390&gt;='PAINEL E TARGET'!$T$17,'PAINEL E TARGET'!$S$17,
IF(DI390&gt;='PAINEL E TARGET'!$T$18,'PAINEL E TARGET'!$S$18,'PAINEL E TARGET'!$S$19))))))))</f>
        <v>Não elegível</v>
      </c>
      <c r="DK390" s="17">
        <f>IFERROR(VLOOKUP($BW390,'PAINEL E TARGET'!$G$1:$Q$99,9,0),0)</f>
        <v>0.05</v>
      </c>
      <c r="DL390" s="17">
        <f>VLOOKUP(DJ390,'PAINEL E TARGET'!$S$10:$U$19,3,0)</f>
        <v>0</v>
      </c>
      <c r="DM390" s="16">
        <f t="shared" si="249"/>
        <v>0</v>
      </c>
      <c r="DN390" s="17">
        <f t="shared" si="235"/>
        <v>1.0669999999999999</v>
      </c>
      <c r="DO390" s="33" t="str">
        <f>IF(DN390&gt;='PAINEL E TARGET'!$T$11,'PAINEL E TARGET'!$S$11,
IF(DN390&gt;='PAINEL E TARGET'!$T$12,'PAINEL E TARGET'!$S$12,
IF(DN390&gt;='PAINEL E TARGET'!$T$13,'PAINEL E TARGET'!$S$13,
IF(DN390&gt;='PAINEL E TARGET'!$T$14,'PAINEL E TARGET'!$S$14,
IF(DN390&gt;='PAINEL E TARGET'!$T$15,'PAINEL E TARGET'!$S$15,
IF(DN390&gt;='PAINEL E TARGET'!$T$16,'PAINEL E TARGET'!$S$16,
IF(DN390&gt;='PAINEL E TARGET'!$T$17,'PAINEL E TARGET'!$S$17,
IF(DN390&gt;='PAINEL E TARGET'!$T$18,'PAINEL E TARGET'!$S$18,'PAINEL E TARGET'!$S$19))))))))</f>
        <v>3. Fx de 105% a 109,9%</v>
      </c>
      <c r="DP390" s="17">
        <f>IFERROR(VLOOKUP($BW390,'PAINEL E TARGET'!$G$1:$Q$99,10,0),0)</f>
        <v>0</v>
      </c>
      <c r="DQ390" s="17">
        <f>VLOOKUP(DO390,'PAINEL E TARGET'!$S$10:$U$19,3,0)</f>
        <v>1.1000000000000001</v>
      </c>
      <c r="DR390" s="16">
        <f t="shared" si="250"/>
        <v>0</v>
      </c>
      <c r="DS390" s="17">
        <f t="shared" si="236"/>
        <v>0.9</v>
      </c>
      <c r="DT390" s="16">
        <f>IF(DS390&gt;=1,VLOOKUP(BO390,'PAINEL E TARGET'!$S$1:$W$8,5,0),0)</f>
        <v>0</v>
      </c>
      <c r="DU390" s="16">
        <f t="shared" si="251"/>
        <v>180</v>
      </c>
    </row>
    <row r="391" spans="2:125" s="32" customFormat="1" x14ac:dyDescent="0.2">
      <c r="B391" s="44">
        <v>43541</v>
      </c>
      <c r="C391" s="65">
        <v>1199</v>
      </c>
      <c r="D391" s="66" t="s">
        <v>395</v>
      </c>
      <c r="E391" s="65">
        <v>211</v>
      </c>
      <c r="F391" s="65" t="s">
        <v>1017</v>
      </c>
      <c r="G391" s="67">
        <v>4242013.0354356691</v>
      </c>
      <c r="H391" s="67">
        <v>2477163.7472545453</v>
      </c>
      <c r="I391" s="67">
        <v>1843465.9</v>
      </c>
      <c r="J391" s="68">
        <v>0.74418411057529954</v>
      </c>
      <c r="K391" s="67">
        <v>305711.91391446168</v>
      </c>
      <c r="L391" s="67">
        <v>1761524.2713574588</v>
      </c>
      <c r="M391" s="67">
        <v>259308.54</v>
      </c>
      <c r="N391" s="67">
        <v>1457406.04</v>
      </c>
      <c r="O391" s="67">
        <v>3566894.3255905421</v>
      </c>
      <c r="P391" s="67">
        <v>5792.0280293933311</v>
      </c>
      <c r="Q391" s="67">
        <v>0</v>
      </c>
      <c r="R391" s="67">
        <v>0</v>
      </c>
      <c r="S391" s="67">
        <v>0</v>
      </c>
      <c r="T391" s="68">
        <v>0.10186049874903105</v>
      </c>
      <c r="U391" s="68">
        <v>9.9181425953754052E-2</v>
      </c>
      <c r="V391" s="68">
        <v>0.97369860909597705</v>
      </c>
      <c r="W391" s="67">
        <v>209979.72999999998</v>
      </c>
      <c r="X391" s="67">
        <v>170266.19999999998</v>
      </c>
      <c r="Y391" s="68">
        <v>0.81086969680359144</v>
      </c>
      <c r="Z391" s="68">
        <v>9.44617849625701E-2</v>
      </c>
      <c r="AA391" s="68">
        <v>0.1236187904922436</v>
      </c>
      <c r="AB391" s="68">
        <v>1.30866456251305</v>
      </c>
      <c r="AC391" s="67">
        <v>195274.82</v>
      </c>
      <c r="AD391" s="67">
        <v>212218.17999999996</v>
      </c>
      <c r="AE391" s="68">
        <v>1.0867667423787664</v>
      </c>
      <c r="AF391" s="43">
        <v>80</v>
      </c>
      <c r="AG391" s="43">
        <v>76</v>
      </c>
      <c r="AH391" s="43">
        <v>49</v>
      </c>
      <c r="AI391" s="43">
        <v>50</v>
      </c>
      <c r="AJ391" s="67">
        <v>96181.73000000001</v>
      </c>
      <c r="AK391" s="67">
        <v>80135</v>
      </c>
      <c r="AL391" s="68">
        <v>0.83316238957232303</v>
      </c>
      <c r="AM391" s="67">
        <v>17071.850000000002</v>
      </c>
      <c r="AN391" s="67">
        <v>10779.37</v>
      </c>
      <c r="AO391" s="68">
        <v>0.63141194422397096</v>
      </c>
      <c r="AP391" s="67">
        <v>19561.270000000004</v>
      </c>
      <c r="AQ391" s="67">
        <v>13730.63</v>
      </c>
      <c r="AR391" s="68">
        <v>0.70192937370630826</v>
      </c>
      <c r="AS391" s="67">
        <v>77164.87999999999</v>
      </c>
      <c r="AT391" s="67">
        <v>65621.200000000012</v>
      </c>
      <c r="AU391" s="68">
        <v>0.8504024110450249</v>
      </c>
      <c r="AV391" s="43">
        <v>1502.77</v>
      </c>
      <c r="AW391" s="43">
        <v>634.88</v>
      </c>
      <c r="AX391" s="69">
        <v>0.42247316621971426</v>
      </c>
      <c r="AY391" s="43">
        <v>305711.91391446168</v>
      </c>
      <c r="AZ391" s="43">
        <v>259308.54</v>
      </c>
      <c r="BA391" s="43">
        <v>40536.726525165177</v>
      </c>
      <c r="BB391" s="43">
        <v>39061.96</v>
      </c>
      <c r="BC391" s="43">
        <v>528113.27816172165</v>
      </c>
      <c r="BD391" s="43">
        <v>70223.039581854959</v>
      </c>
      <c r="BE391" s="43">
        <v>364627.43000000005</v>
      </c>
      <c r="BF391" s="43">
        <v>339111.95</v>
      </c>
      <c r="BG391" s="43">
        <v>2603.1300000000006</v>
      </c>
      <c r="BH391" s="43">
        <v>92</v>
      </c>
      <c r="BI391" s="44">
        <v>43173</v>
      </c>
      <c r="BJ391" s="44">
        <v>43541</v>
      </c>
      <c r="BK391" s="44">
        <v>43172</v>
      </c>
      <c r="BL391" s="43">
        <f t="shared" si="237"/>
        <v>1843465.9</v>
      </c>
      <c r="BM391" s="43">
        <f t="shared" si="238"/>
        <v>1716714.58</v>
      </c>
      <c r="BO391" s="16" t="str">
        <f>IFERROR(VLOOKUP($C391,'PORTE LOJA'!A:B,2,0),"PORTE 1")</f>
        <v>PORTE 5</v>
      </c>
      <c r="BP391" s="16">
        <f>VLOOKUP(BO391,'PAINEL E TARGET'!$S$1:$W$8,3,0)</f>
        <v>3750</v>
      </c>
      <c r="BQ391" s="16">
        <f t="shared" si="216"/>
        <v>1</v>
      </c>
      <c r="BR391" s="16">
        <f t="shared" si="217"/>
        <v>1</v>
      </c>
      <c r="BS391" s="16">
        <f t="shared" si="218"/>
        <v>1</v>
      </c>
      <c r="BT391" s="16">
        <f t="shared" si="219"/>
        <v>1</v>
      </c>
      <c r="BU391" s="16">
        <f t="shared" si="220"/>
        <v>1</v>
      </c>
      <c r="BV391" s="16">
        <f t="shared" si="221"/>
        <v>1</v>
      </c>
      <c r="BW391" s="17" t="str">
        <f t="shared" si="239"/>
        <v>111111</v>
      </c>
      <c r="BY391" s="17">
        <f t="shared" si="222"/>
        <v>0.74399999999999999</v>
      </c>
      <c r="BZ391" s="17">
        <f t="shared" si="223"/>
        <v>0.83</v>
      </c>
      <c r="CA391" s="17" t="str">
        <f t="shared" si="240"/>
        <v>Sem Retira</v>
      </c>
      <c r="CB391" s="17">
        <f t="shared" si="241"/>
        <v>0.83</v>
      </c>
      <c r="CC391" s="33" t="str">
        <f>IF(CB391&gt;='PAINEL E TARGET'!$T$11,'PAINEL E TARGET'!$S$11,
IF(CB391&gt;='PAINEL E TARGET'!$T$12,'PAINEL E TARGET'!$S$12,
IF(CB391&gt;='PAINEL E TARGET'!$T$13,'PAINEL E TARGET'!$S$13,
IF(CB391&gt;='PAINEL E TARGET'!$T$14,'PAINEL E TARGET'!$S$14,
IF(CB391&gt;='PAINEL E TARGET'!$T$15,'PAINEL E TARGET'!$S$15,
IF(CB391&gt;='PAINEL E TARGET'!$T$16,'PAINEL E TARGET'!$S$16,
IF(CB391&gt;='PAINEL E TARGET'!$T$17,'PAINEL E TARGET'!$S$17,
IF(CB391&gt;='PAINEL E TARGET'!$T$18,'PAINEL E TARGET'!$S$18,'PAINEL E TARGET'!$S$19))))))))</f>
        <v>Não elegível</v>
      </c>
      <c r="CD391" s="17">
        <f>IFERROR(VLOOKUP($BW391,'PAINEL E TARGET'!$G$1:$Q$99,4,0),0)</f>
        <v>0.25</v>
      </c>
      <c r="CE391" s="17">
        <f>VLOOKUP(CC391,'PAINEL E TARGET'!$S$10:$U$19,3,0)</f>
        <v>0</v>
      </c>
      <c r="CF391" s="16">
        <f t="shared" si="242"/>
        <v>0</v>
      </c>
      <c r="CG391" s="17">
        <f t="shared" si="224"/>
        <v>0.83299999999999996</v>
      </c>
      <c r="CH391" s="17">
        <f t="shared" si="225"/>
        <v>0.63100000000000001</v>
      </c>
      <c r="CI391" s="17">
        <f t="shared" si="226"/>
        <v>0.70199999999999996</v>
      </c>
      <c r="CJ391" s="17">
        <f t="shared" si="227"/>
        <v>0.85</v>
      </c>
      <c r="CK391" s="17">
        <f t="shared" si="228"/>
        <v>0.42199999999999999</v>
      </c>
      <c r="CL391" s="17">
        <f t="shared" si="229"/>
        <v>0.81100000000000005</v>
      </c>
      <c r="CM391" s="16">
        <f t="shared" si="230"/>
        <v>3</v>
      </c>
      <c r="CN391" s="17" t="str">
        <f t="shared" si="243"/>
        <v>não ok</v>
      </c>
      <c r="CO391" s="17">
        <f t="shared" si="244"/>
        <v>0</v>
      </c>
      <c r="CP391" s="33" t="str">
        <f>IF(CO391&gt;='PAINEL E TARGET'!$T$11,'PAINEL E TARGET'!$S$11,
IF(CO391&gt;='PAINEL E TARGET'!$T$12,'PAINEL E TARGET'!$S$12,
IF(CO391&gt;='PAINEL E TARGET'!$T$13,'PAINEL E TARGET'!$S$13,
IF(CO391&gt;='PAINEL E TARGET'!$T$14,'PAINEL E TARGET'!$S$14,
IF(CO391&gt;='PAINEL E TARGET'!$T$15,'PAINEL E TARGET'!$S$15,
IF(CO391&gt;='PAINEL E TARGET'!$T$16,'PAINEL E TARGET'!$S$16,
IF(CO391&gt;='PAINEL E TARGET'!$T$17,'PAINEL E TARGET'!$S$17,
IF(CO391&gt;='PAINEL E TARGET'!$T$18,'PAINEL E TARGET'!$S$18,'PAINEL E TARGET'!$S$19))))))))</f>
        <v>Não elegível</v>
      </c>
      <c r="CQ391" s="17">
        <f>IFERROR(VLOOKUP($BW391,'PAINEL E TARGET'!$G$1:$Q$99,5,0),0)</f>
        <v>0.25</v>
      </c>
      <c r="CR391" s="17">
        <f>VLOOKUP(CP391,'PAINEL E TARGET'!$S$10:$U$19,3,0)</f>
        <v>0</v>
      </c>
      <c r="CS391" s="16">
        <f t="shared" si="245"/>
        <v>0</v>
      </c>
      <c r="CT391" s="17">
        <f t="shared" si="231"/>
        <v>1.087</v>
      </c>
      <c r="CU391" s="33" t="str">
        <f>IF(CT391&gt;='PAINEL E TARGET'!$T$11,'PAINEL E TARGET'!$S$11,
IF(CT391&gt;='PAINEL E TARGET'!$T$12,'PAINEL E TARGET'!$S$12,
IF(CT391&gt;='PAINEL E TARGET'!$T$13,'PAINEL E TARGET'!$S$13,
IF(CT391&gt;='PAINEL E TARGET'!$T$14,'PAINEL E TARGET'!$S$14,
IF(CT391&gt;='PAINEL E TARGET'!$T$15,'PAINEL E TARGET'!$S$15,
IF(CT391&gt;='PAINEL E TARGET'!$T$16,'PAINEL E TARGET'!$S$16,
IF(CT391&gt;='PAINEL E TARGET'!$T$17,'PAINEL E TARGET'!$S$17,
IF(CT391&gt;='PAINEL E TARGET'!$T$18,'PAINEL E TARGET'!$S$18,'PAINEL E TARGET'!$S$19))))))))</f>
        <v>3. Fx de 105% a 109,9%</v>
      </c>
      <c r="CV391" s="17">
        <f>IFERROR(VLOOKUP($BW391,'PAINEL E TARGET'!$G$1:$Q$99,6,0),0)</f>
        <v>0.2</v>
      </c>
      <c r="CW391" s="17">
        <f>VLOOKUP(CU391,'PAINEL E TARGET'!$S$10:$U$19,3,0)</f>
        <v>1.1000000000000001</v>
      </c>
      <c r="CX391" s="16">
        <f t="shared" si="246"/>
        <v>825.00000000000011</v>
      </c>
      <c r="CY391" s="17">
        <f t="shared" si="232"/>
        <v>0.84799999999999998</v>
      </c>
      <c r="CZ391" s="33" t="str">
        <f>IF(CY391&gt;='PAINEL E TARGET'!$T$11,'PAINEL E TARGET'!$S$11,
IF(CY391&gt;='PAINEL E TARGET'!$T$12,'PAINEL E TARGET'!$S$12,
IF(CY391&gt;='PAINEL E TARGET'!$T$13,'PAINEL E TARGET'!$S$13,
IF(CY391&gt;='PAINEL E TARGET'!$T$14,'PAINEL E TARGET'!$S$14,
IF(CY391&gt;='PAINEL E TARGET'!$T$15,'PAINEL E TARGET'!$S$15,
IF(CY391&gt;='PAINEL E TARGET'!$T$16,'PAINEL E TARGET'!$S$16,
IF(CY391&gt;='PAINEL E TARGET'!$T$17,'PAINEL E TARGET'!$S$17,
IF(CY391&gt;='PAINEL E TARGET'!$T$18,'PAINEL E TARGET'!$S$18,'PAINEL E TARGET'!$S$19))))))))</f>
        <v>Não elegível</v>
      </c>
      <c r="DA391" s="17">
        <f>IFERROR(VLOOKUP($BW391,'PAINEL E TARGET'!$G$1:$Q$99,7,0),0)</f>
        <v>0.15</v>
      </c>
      <c r="DB391" s="17">
        <f>VLOOKUP(CZ391,'PAINEL E TARGET'!$S$10:$U$19,3,0)</f>
        <v>0</v>
      </c>
      <c r="DC391" s="16">
        <f t="shared" si="247"/>
        <v>0</v>
      </c>
      <c r="DD391" s="17">
        <f t="shared" si="233"/>
        <v>0.96399999999999997</v>
      </c>
      <c r="DE391" s="33" t="str">
        <f>IF(DD391&gt;='PAINEL E TARGET'!$T$11,'PAINEL E TARGET'!$S$11,
IF(DD391&gt;='PAINEL E TARGET'!$T$12,'PAINEL E TARGET'!$S$12,
IF(DD391&gt;='PAINEL E TARGET'!$T$13,'PAINEL E TARGET'!$S$13,
IF(DD391&gt;='PAINEL E TARGET'!$T$14,'PAINEL E TARGET'!$S$14,
IF(DD391&gt;='PAINEL E TARGET'!$T$15,'PAINEL E TARGET'!$S$15,
IF(DD391&gt;='PAINEL E TARGET'!$T$16,'PAINEL E TARGET'!$S$16,
IF(DD391&gt;='PAINEL E TARGET'!$T$17,'PAINEL E TARGET'!$S$17,
IF(DD391&gt;='PAINEL E TARGET'!$T$18,'PAINEL E TARGET'!$S$18,'PAINEL E TARGET'!$S$19))))))))</f>
        <v>1. Fx de 90% a 99,9%</v>
      </c>
      <c r="DF391" s="17">
        <f>IFERROR(VLOOKUP($BW391,'PAINEL E TARGET'!$G$1:$Q$99,8,0),0)</f>
        <v>0.1</v>
      </c>
      <c r="DG391" s="17">
        <f>VLOOKUP(DE391,'PAINEL E TARGET'!$S$10:$U$19,3,0)</f>
        <v>0.5</v>
      </c>
      <c r="DH391" s="16">
        <f t="shared" si="248"/>
        <v>187.5</v>
      </c>
      <c r="DI391" s="17">
        <f t="shared" si="234"/>
        <v>1.02</v>
      </c>
      <c r="DJ391" s="33" t="str">
        <f>IF(DI391&gt;='PAINEL E TARGET'!$T$11,'PAINEL E TARGET'!$S$11,
IF(DI391&gt;='PAINEL E TARGET'!$T$12,'PAINEL E TARGET'!$S$12,
IF(DI391&gt;='PAINEL E TARGET'!$T$13,'PAINEL E TARGET'!$S$13,
IF(DI391&gt;='PAINEL E TARGET'!$T$14,'PAINEL E TARGET'!$S$14,
IF(DI391&gt;='PAINEL E TARGET'!$T$15,'PAINEL E TARGET'!$S$15,
IF(DI391&gt;='PAINEL E TARGET'!$T$16,'PAINEL E TARGET'!$S$16,
IF(DI391&gt;='PAINEL E TARGET'!$T$17,'PAINEL E TARGET'!$S$17,
IF(DI391&gt;='PAINEL E TARGET'!$T$18,'PAINEL E TARGET'!$S$18,'PAINEL E TARGET'!$S$19))))))))</f>
        <v>2. Fx de 100% a 104,9%</v>
      </c>
      <c r="DK391" s="17">
        <f>IFERROR(VLOOKUP($BW391,'PAINEL E TARGET'!$G$1:$Q$99,9,0),0)</f>
        <v>0.05</v>
      </c>
      <c r="DL391" s="17">
        <f>VLOOKUP(DJ391,'PAINEL E TARGET'!$S$10:$U$19,3,0)</f>
        <v>1</v>
      </c>
      <c r="DM391" s="16">
        <f t="shared" si="249"/>
        <v>187.5</v>
      </c>
      <c r="DN391" s="17">
        <f t="shared" si="235"/>
        <v>0.42199999999999999</v>
      </c>
      <c r="DO391" s="33" t="str">
        <f>IF(DN391&gt;='PAINEL E TARGET'!$T$11,'PAINEL E TARGET'!$S$11,
IF(DN391&gt;='PAINEL E TARGET'!$T$12,'PAINEL E TARGET'!$S$12,
IF(DN391&gt;='PAINEL E TARGET'!$T$13,'PAINEL E TARGET'!$S$13,
IF(DN391&gt;='PAINEL E TARGET'!$T$14,'PAINEL E TARGET'!$S$14,
IF(DN391&gt;='PAINEL E TARGET'!$T$15,'PAINEL E TARGET'!$S$15,
IF(DN391&gt;='PAINEL E TARGET'!$T$16,'PAINEL E TARGET'!$S$16,
IF(DN391&gt;='PAINEL E TARGET'!$T$17,'PAINEL E TARGET'!$S$17,
IF(DN391&gt;='PAINEL E TARGET'!$T$18,'PAINEL E TARGET'!$S$18,'PAINEL E TARGET'!$S$19))))))))</f>
        <v>Não elegível</v>
      </c>
      <c r="DP391" s="17">
        <f>IFERROR(VLOOKUP($BW391,'PAINEL E TARGET'!$G$1:$Q$99,10,0),0)</f>
        <v>0</v>
      </c>
      <c r="DQ391" s="17">
        <f>VLOOKUP(DO391,'PAINEL E TARGET'!$S$10:$U$19,3,0)</f>
        <v>0</v>
      </c>
      <c r="DR391" s="16">
        <f t="shared" si="250"/>
        <v>0</v>
      </c>
      <c r="DS391" s="17">
        <f t="shared" si="236"/>
        <v>0.95</v>
      </c>
      <c r="DT391" s="16">
        <f>IF(DS391&gt;=1,VLOOKUP(BO391,'PAINEL E TARGET'!$S$1:$W$8,5,0),0)</f>
        <v>0</v>
      </c>
      <c r="DU391" s="16">
        <f t="shared" si="251"/>
        <v>1200</v>
      </c>
    </row>
    <row r="392" spans="2:125" s="32" customFormat="1" x14ac:dyDescent="0.2">
      <c r="B392" s="44">
        <v>43541</v>
      </c>
      <c r="C392" s="65">
        <v>1201</v>
      </c>
      <c r="D392" s="66" t="s">
        <v>396</v>
      </c>
      <c r="E392" s="65">
        <v>512</v>
      </c>
      <c r="F392" s="65" t="s">
        <v>944</v>
      </c>
      <c r="G392" s="67">
        <v>3628993.829603238</v>
      </c>
      <c r="H392" s="67">
        <v>2028763.404508132</v>
      </c>
      <c r="I392" s="67">
        <v>1595207.18</v>
      </c>
      <c r="J392" s="68">
        <v>0.78629532475560082</v>
      </c>
      <c r="K392" s="67">
        <v>459606.15232248226</v>
      </c>
      <c r="L392" s="67">
        <v>1494855.8235281399</v>
      </c>
      <c r="M392" s="67">
        <v>429758.84</v>
      </c>
      <c r="N392" s="67">
        <v>1137264.04</v>
      </c>
      <c r="O392" s="67">
        <v>3501162.7474952452</v>
      </c>
      <c r="P392" s="67" t="s">
        <v>1082</v>
      </c>
      <c r="Q392" s="67" t="s">
        <v>1082</v>
      </c>
      <c r="R392" s="67">
        <v>0</v>
      </c>
      <c r="S392" s="67">
        <v>0</v>
      </c>
      <c r="T392" s="68">
        <v>0.10518800188503269</v>
      </c>
      <c r="U392" s="68">
        <v>0.10398227242221249</v>
      </c>
      <c r="V392" s="68">
        <v>0.98853738600208385</v>
      </c>
      <c r="W392" s="67">
        <v>205585.94999999995</v>
      </c>
      <c r="X392" s="67">
        <v>162942.59999999998</v>
      </c>
      <c r="Y392" s="68">
        <v>0.79257653550741192</v>
      </c>
      <c r="Z392" s="68">
        <v>0.18706840272033201</v>
      </c>
      <c r="AA392" s="68">
        <v>0.21001061579904945</v>
      </c>
      <c r="AB392" s="68">
        <v>1.1226407706758268</v>
      </c>
      <c r="AC392" s="67">
        <v>365618.08</v>
      </c>
      <c r="AD392" s="67">
        <v>329091.43999999994</v>
      </c>
      <c r="AE392" s="68">
        <v>0.90009618780340384</v>
      </c>
      <c r="AF392" s="43">
        <v>80</v>
      </c>
      <c r="AG392" s="43">
        <v>78</v>
      </c>
      <c r="AH392" s="43">
        <v>46</v>
      </c>
      <c r="AI392" s="43">
        <v>44</v>
      </c>
      <c r="AJ392" s="67">
        <v>101997.31000000001</v>
      </c>
      <c r="AK392" s="67">
        <v>83225.600000000006</v>
      </c>
      <c r="AL392" s="68">
        <v>0.81595877381472115</v>
      </c>
      <c r="AM392" s="67">
        <v>38923.119999999995</v>
      </c>
      <c r="AN392" s="67">
        <v>29402.000000000004</v>
      </c>
      <c r="AO392" s="68">
        <v>0.75538651577776927</v>
      </c>
      <c r="AP392" s="67">
        <v>11279.749999999998</v>
      </c>
      <c r="AQ392" s="67">
        <v>9373.83</v>
      </c>
      <c r="AR392" s="68">
        <v>0.83103171612846038</v>
      </c>
      <c r="AS392" s="67">
        <v>53385.770000000004</v>
      </c>
      <c r="AT392" s="67">
        <v>40941.169999999991</v>
      </c>
      <c r="AU392" s="68">
        <v>0.76689293794956948</v>
      </c>
      <c r="AV392" s="43">
        <v>2266.1</v>
      </c>
      <c r="AW392" s="43">
        <v>1424.71</v>
      </c>
      <c r="AX392" s="69">
        <v>0.62870570583822427</v>
      </c>
      <c r="AY392" s="43">
        <v>459606.15232248226</v>
      </c>
      <c r="AZ392" s="43">
        <v>429758.83999999997</v>
      </c>
      <c r="BA392" s="43">
        <v>46678.812307352579</v>
      </c>
      <c r="BB392" s="43">
        <v>43523</v>
      </c>
      <c r="BC392" s="43">
        <v>823760.57207787305</v>
      </c>
      <c r="BD392" s="43">
        <v>83599.060816324141</v>
      </c>
      <c r="BE392" s="43">
        <v>370547.35</v>
      </c>
      <c r="BF392" s="43">
        <v>658988.8600000001</v>
      </c>
      <c r="BG392" s="43">
        <v>4063.52</v>
      </c>
      <c r="BH392" s="43">
        <v>83</v>
      </c>
      <c r="BI392" s="44">
        <v>43173</v>
      </c>
      <c r="BJ392" s="44">
        <v>43541</v>
      </c>
      <c r="BK392" s="44">
        <v>43172</v>
      </c>
      <c r="BL392" s="43">
        <f t="shared" si="237"/>
        <v>1595207.18</v>
      </c>
      <c r="BM392" s="43">
        <f t="shared" si="238"/>
        <v>1567022.8800000001</v>
      </c>
      <c r="BO392" s="16" t="str">
        <f>IFERROR(VLOOKUP($C392,'PORTE LOJA'!A:B,2,0),"PORTE 1")</f>
        <v>PORTE 4</v>
      </c>
      <c r="BP392" s="16">
        <f>VLOOKUP(BO392,'PAINEL E TARGET'!$S$1:$W$8,3,0)</f>
        <v>3000</v>
      </c>
      <c r="BQ392" s="16">
        <f t="shared" si="216"/>
        <v>1</v>
      </c>
      <c r="BR392" s="16">
        <f t="shared" si="217"/>
        <v>1</v>
      </c>
      <c r="BS392" s="16">
        <f t="shared" si="218"/>
        <v>1</v>
      </c>
      <c r="BT392" s="16">
        <f t="shared" si="219"/>
        <v>1</v>
      </c>
      <c r="BU392" s="16">
        <f t="shared" si="220"/>
        <v>1</v>
      </c>
      <c r="BV392" s="16">
        <f t="shared" si="221"/>
        <v>1</v>
      </c>
      <c r="BW392" s="17" t="str">
        <f t="shared" si="239"/>
        <v>111111</v>
      </c>
      <c r="BY392" s="17">
        <f t="shared" si="222"/>
        <v>0.78600000000000003</v>
      </c>
      <c r="BZ392" s="17">
        <f t="shared" si="223"/>
        <v>0.80200000000000005</v>
      </c>
      <c r="CA392" s="17" t="str">
        <f t="shared" si="240"/>
        <v>Sem Retira</v>
      </c>
      <c r="CB392" s="17">
        <f t="shared" si="241"/>
        <v>0.80200000000000005</v>
      </c>
      <c r="CC392" s="33" t="str">
        <f>IF(CB392&gt;='PAINEL E TARGET'!$T$11,'PAINEL E TARGET'!$S$11,
IF(CB392&gt;='PAINEL E TARGET'!$T$12,'PAINEL E TARGET'!$S$12,
IF(CB392&gt;='PAINEL E TARGET'!$T$13,'PAINEL E TARGET'!$S$13,
IF(CB392&gt;='PAINEL E TARGET'!$T$14,'PAINEL E TARGET'!$S$14,
IF(CB392&gt;='PAINEL E TARGET'!$T$15,'PAINEL E TARGET'!$S$15,
IF(CB392&gt;='PAINEL E TARGET'!$T$16,'PAINEL E TARGET'!$S$16,
IF(CB392&gt;='PAINEL E TARGET'!$T$17,'PAINEL E TARGET'!$S$17,
IF(CB392&gt;='PAINEL E TARGET'!$T$18,'PAINEL E TARGET'!$S$18,'PAINEL E TARGET'!$S$19))))))))</f>
        <v>Não elegível</v>
      </c>
      <c r="CD392" s="17">
        <f>IFERROR(VLOOKUP($BW392,'PAINEL E TARGET'!$G$1:$Q$99,4,0),0)</f>
        <v>0.25</v>
      </c>
      <c r="CE392" s="17">
        <f>VLOOKUP(CC392,'PAINEL E TARGET'!$S$10:$U$19,3,0)</f>
        <v>0</v>
      </c>
      <c r="CF392" s="16">
        <f t="shared" si="242"/>
        <v>0</v>
      </c>
      <c r="CG392" s="17">
        <f t="shared" si="224"/>
        <v>0.81599999999999995</v>
      </c>
      <c r="CH392" s="17">
        <f t="shared" si="225"/>
        <v>0.755</v>
      </c>
      <c r="CI392" s="17">
        <f t="shared" si="226"/>
        <v>0.83099999999999996</v>
      </c>
      <c r="CJ392" s="17">
        <f t="shared" si="227"/>
        <v>0.76700000000000002</v>
      </c>
      <c r="CK392" s="17">
        <f t="shared" si="228"/>
        <v>0.629</v>
      </c>
      <c r="CL392" s="17">
        <f t="shared" si="229"/>
        <v>0.79300000000000004</v>
      </c>
      <c r="CM392" s="16">
        <f t="shared" si="230"/>
        <v>4</v>
      </c>
      <c r="CN392" s="17" t="str">
        <f t="shared" si="243"/>
        <v>não ok</v>
      </c>
      <c r="CO392" s="17">
        <f t="shared" si="244"/>
        <v>0</v>
      </c>
      <c r="CP392" s="33" t="str">
        <f>IF(CO392&gt;='PAINEL E TARGET'!$T$11,'PAINEL E TARGET'!$S$11,
IF(CO392&gt;='PAINEL E TARGET'!$T$12,'PAINEL E TARGET'!$S$12,
IF(CO392&gt;='PAINEL E TARGET'!$T$13,'PAINEL E TARGET'!$S$13,
IF(CO392&gt;='PAINEL E TARGET'!$T$14,'PAINEL E TARGET'!$S$14,
IF(CO392&gt;='PAINEL E TARGET'!$T$15,'PAINEL E TARGET'!$S$15,
IF(CO392&gt;='PAINEL E TARGET'!$T$16,'PAINEL E TARGET'!$S$16,
IF(CO392&gt;='PAINEL E TARGET'!$T$17,'PAINEL E TARGET'!$S$17,
IF(CO392&gt;='PAINEL E TARGET'!$T$18,'PAINEL E TARGET'!$S$18,'PAINEL E TARGET'!$S$19))))))))</f>
        <v>Não elegível</v>
      </c>
      <c r="CQ392" s="17">
        <f>IFERROR(VLOOKUP($BW392,'PAINEL E TARGET'!$G$1:$Q$99,5,0),0)</f>
        <v>0.25</v>
      </c>
      <c r="CR392" s="17">
        <f>VLOOKUP(CP392,'PAINEL E TARGET'!$S$10:$U$19,3,0)</f>
        <v>0</v>
      </c>
      <c r="CS392" s="16">
        <f t="shared" si="245"/>
        <v>0</v>
      </c>
      <c r="CT392" s="17">
        <f t="shared" si="231"/>
        <v>0.9</v>
      </c>
      <c r="CU392" s="33" t="str">
        <f>IF(CT392&gt;='PAINEL E TARGET'!$T$11,'PAINEL E TARGET'!$S$11,
IF(CT392&gt;='PAINEL E TARGET'!$T$12,'PAINEL E TARGET'!$S$12,
IF(CT392&gt;='PAINEL E TARGET'!$T$13,'PAINEL E TARGET'!$S$13,
IF(CT392&gt;='PAINEL E TARGET'!$T$14,'PAINEL E TARGET'!$S$14,
IF(CT392&gt;='PAINEL E TARGET'!$T$15,'PAINEL E TARGET'!$S$15,
IF(CT392&gt;='PAINEL E TARGET'!$T$16,'PAINEL E TARGET'!$S$16,
IF(CT392&gt;='PAINEL E TARGET'!$T$17,'PAINEL E TARGET'!$S$17,
IF(CT392&gt;='PAINEL E TARGET'!$T$18,'PAINEL E TARGET'!$S$18,'PAINEL E TARGET'!$S$19))))))))</f>
        <v>1. Fx de 90% a 99,9%</v>
      </c>
      <c r="CV392" s="17">
        <f>IFERROR(VLOOKUP($BW392,'PAINEL E TARGET'!$G$1:$Q$99,6,0),0)</f>
        <v>0.2</v>
      </c>
      <c r="CW392" s="17">
        <f>VLOOKUP(CU392,'PAINEL E TARGET'!$S$10:$U$19,3,0)</f>
        <v>0.5</v>
      </c>
      <c r="CX392" s="16">
        <f t="shared" si="246"/>
        <v>300</v>
      </c>
      <c r="CY392" s="17">
        <f t="shared" si="232"/>
        <v>0.93500000000000005</v>
      </c>
      <c r="CZ392" s="33" t="str">
        <f>IF(CY392&gt;='PAINEL E TARGET'!$T$11,'PAINEL E TARGET'!$S$11,
IF(CY392&gt;='PAINEL E TARGET'!$T$12,'PAINEL E TARGET'!$S$12,
IF(CY392&gt;='PAINEL E TARGET'!$T$13,'PAINEL E TARGET'!$S$13,
IF(CY392&gt;='PAINEL E TARGET'!$T$14,'PAINEL E TARGET'!$S$14,
IF(CY392&gt;='PAINEL E TARGET'!$T$15,'PAINEL E TARGET'!$S$15,
IF(CY392&gt;='PAINEL E TARGET'!$T$16,'PAINEL E TARGET'!$S$16,
IF(CY392&gt;='PAINEL E TARGET'!$T$17,'PAINEL E TARGET'!$S$17,
IF(CY392&gt;='PAINEL E TARGET'!$T$18,'PAINEL E TARGET'!$S$18,'PAINEL E TARGET'!$S$19))))))))</f>
        <v>1. Fx de 90% a 99,9%</v>
      </c>
      <c r="DA392" s="17">
        <f>IFERROR(VLOOKUP($BW392,'PAINEL E TARGET'!$G$1:$Q$99,7,0),0)</f>
        <v>0.15</v>
      </c>
      <c r="DB392" s="17">
        <f>VLOOKUP(CZ392,'PAINEL E TARGET'!$S$10:$U$19,3,0)</f>
        <v>0.5</v>
      </c>
      <c r="DC392" s="16">
        <f t="shared" si="247"/>
        <v>225</v>
      </c>
      <c r="DD392" s="17">
        <f t="shared" si="233"/>
        <v>0.93200000000000005</v>
      </c>
      <c r="DE392" s="33" t="str">
        <f>IF(DD392&gt;='PAINEL E TARGET'!$T$11,'PAINEL E TARGET'!$S$11,
IF(DD392&gt;='PAINEL E TARGET'!$T$12,'PAINEL E TARGET'!$S$12,
IF(DD392&gt;='PAINEL E TARGET'!$T$13,'PAINEL E TARGET'!$S$13,
IF(DD392&gt;='PAINEL E TARGET'!$T$14,'PAINEL E TARGET'!$S$14,
IF(DD392&gt;='PAINEL E TARGET'!$T$15,'PAINEL E TARGET'!$S$15,
IF(DD392&gt;='PAINEL E TARGET'!$T$16,'PAINEL E TARGET'!$S$16,
IF(DD392&gt;='PAINEL E TARGET'!$T$17,'PAINEL E TARGET'!$S$17,
IF(DD392&gt;='PAINEL E TARGET'!$T$18,'PAINEL E TARGET'!$S$18,'PAINEL E TARGET'!$S$19))))))))</f>
        <v>1. Fx de 90% a 99,9%</v>
      </c>
      <c r="DF392" s="17">
        <f>IFERROR(VLOOKUP($BW392,'PAINEL E TARGET'!$G$1:$Q$99,8,0),0)</f>
        <v>0.1</v>
      </c>
      <c r="DG392" s="17">
        <f>VLOOKUP(DE392,'PAINEL E TARGET'!$S$10:$U$19,3,0)</f>
        <v>0.5</v>
      </c>
      <c r="DH392" s="16">
        <f t="shared" si="248"/>
        <v>150</v>
      </c>
      <c r="DI392" s="17">
        <f t="shared" si="234"/>
        <v>0.95699999999999996</v>
      </c>
      <c r="DJ392" s="33" t="str">
        <f>IF(DI392&gt;='PAINEL E TARGET'!$T$11,'PAINEL E TARGET'!$S$11,
IF(DI392&gt;='PAINEL E TARGET'!$T$12,'PAINEL E TARGET'!$S$12,
IF(DI392&gt;='PAINEL E TARGET'!$T$13,'PAINEL E TARGET'!$S$13,
IF(DI392&gt;='PAINEL E TARGET'!$T$14,'PAINEL E TARGET'!$S$14,
IF(DI392&gt;='PAINEL E TARGET'!$T$15,'PAINEL E TARGET'!$S$15,
IF(DI392&gt;='PAINEL E TARGET'!$T$16,'PAINEL E TARGET'!$S$16,
IF(DI392&gt;='PAINEL E TARGET'!$T$17,'PAINEL E TARGET'!$S$17,
IF(DI392&gt;='PAINEL E TARGET'!$T$18,'PAINEL E TARGET'!$S$18,'PAINEL E TARGET'!$S$19))))))))</f>
        <v>1. Fx de 90% a 99,9%</v>
      </c>
      <c r="DK392" s="17">
        <f>IFERROR(VLOOKUP($BW392,'PAINEL E TARGET'!$G$1:$Q$99,9,0),0)</f>
        <v>0.05</v>
      </c>
      <c r="DL392" s="17">
        <f>VLOOKUP(DJ392,'PAINEL E TARGET'!$S$10:$U$19,3,0)</f>
        <v>0.5</v>
      </c>
      <c r="DM392" s="16">
        <f t="shared" si="249"/>
        <v>75</v>
      </c>
      <c r="DN392" s="17">
        <f t="shared" si="235"/>
        <v>0.629</v>
      </c>
      <c r="DO392" s="33" t="str">
        <f>IF(DN392&gt;='PAINEL E TARGET'!$T$11,'PAINEL E TARGET'!$S$11,
IF(DN392&gt;='PAINEL E TARGET'!$T$12,'PAINEL E TARGET'!$S$12,
IF(DN392&gt;='PAINEL E TARGET'!$T$13,'PAINEL E TARGET'!$S$13,
IF(DN392&gt;='PAINEL E TARGET'!$T$14,'PAINEL E TARGET'!$S$14,
IF(DN392&gt;='PAINEL E TARGET'!$T$15,'PAINEL E TARGET'!$S$15,
IF(DN392&gt;='PAINEL E TARGET'!$T$16,'PAINEL E TARGET'!$S$16,
IF(DN392&gt;='PAINEL E TARGET'!$T$17,'PAINEL E TARGET'!$S$17,
IF(DN392&gt;='PAINEL E TARGET'!$T$18,'PAINEL E TARGET'!$S$18,'PAINEL E TARGET'!$S$19))))))))</f>
        <v>Não elegível</v>
      </c>
      <c r="DP392" s="17">
        <f>IFERROR(VLOOKUP($BW392,'PAINEL E TARGET'!$G$1:$Q$99,10,0),0)</f>
        <v>0</v>
      </c>
      <c r="DQ392" s="17">
        <f>VLOOKUP(DO392,'PAINEL E TARGET'!$S$10:$U$19,3,0)</f>
        <v>0</v>
      </c>
      <c r="DR392" s="16">
        <f t="shared" si="250"/>
        <v>0</v>
      </c>
      <c r="DS392" s="17">
        <f t="shared" si="236"/>
        <v>0.97499999999999998</v>
      </c>
      <c r="DT392" s="16">
        <f>IF(DS392&gt;=1,VLOOKUP(BO392,'PAINEL E TARGET'!$S$1:$W$8,5,0),0)</f>
        <v>0</v>
      </c>
      <c r="DU392" s="16">
        <f t="shared" si="251"/>
        <v>750</v>
      </c>
    </row>
    <row r="393" spans="2:125" s="32" customFormat="1" x14ac:dyDescent="0.2">
      <c r="B393" s="44">
        <v>43541</v>
      </c>
      <c r="C393" s="65">
        <v>1202</v>
      </c>
      <c r="D393" s="66" t="s">
        <v>397</v>
      </c>
      <c r="E393" s="65">
        <v>513</v>
      </c>
      <c r="F393" s="65" t="s">
        <v>944</v>
      </c>
      <c r="G393" s="67">
        <v>2916722.068005207</v>
      </c>
      <c r="H393" s="67">
        <v>1693818.5149890529</v>
      </c>
      <c r="I393" s="67">
        <v>1284625.0099999998</v>
      </c>
      <c r="J393" s="68">
        <v>0.75841951108221428</v>
      </c>
      <c r="K393" s="67">
        <v>272299.52311017516</v>
      </c>
      <c r="L393" s="67">
        <v>1302460.9950769213</v>
      </c>
      <c r="M393" s="67">
        <v>226638.79</v>
      </c>
      <c r="N393" s="67">
        <v>1015014.79</v>
      </c>
      <c r="O393" s="67">
        <v>2710369.1411362309</v>
      </c>
      <c r="P393" s="67" t="s">
        <v>1082</v>
      </c>
      <c r="Q393" s="67" t="s">
        <v>1082</v>
      </c>
      <c r="R393" s="67">
        <v>0</v>
      </c>
      <c r="S393" s="67">
        <v>1599</v>
      </c>
      <c r="T393" s="68">
        <v>8.5440083394327598E-2</v>
      </c>
      <c r="U393" s="68">
        <v>7.1375173742099618E-2</v>
      </c>
      <c r="V393" s="68">
        <v>0.83538277242409908</v>
      </c>
      <c r="W393" s="67">
        <v>134547.66999999998</v>
      </c>
      <c r="X393" s="67">
        <v>88623.239999999991</v>
      </c>
      <c r="Y393" s="68">
        <v>0.65867539735173419</v>
      </c>
      <c r="Z393" s="68">
        <v>0.16051928345968824</v>
      </c>
      <c r="AA393" s="68">
        <v>0.14987094870696541</v>
      </c>
      <c r="AB393" s="68">
        <v>0.93366320529709446</v>
      </c>
      <c r="AC393" s="67">
        <v>252779.42999999993</v>
      </c>
      <c r="AD393" s="67">
        <v>186087.8</v>
      </c>
      <c r="AE393" s="68">
        <v>0.73616670470378087</v>
      </c>
      <c r="AF393" s="43">
        <v>80</v>
      </c>
      <c r="AG393" s="43">
        <v>65</v>
      </c>
      <c r="AH393" s="43">
        <v>43</v>
      </c>
      <c r="AI393" s="43">
        <v>36</v>
      </c>
      <c r="AJ393" s="67">
        <v>55675.429999999993</v>
      </c>
      <c r="AK393" s="67">
        <v>41871</v>
      </c>
      <c r="AL393" s="68">
        <v>0.75205526028267777</v>
      </c>
      <c r="AM393" s="67">
        <v>21164.85</v>
      </c>
      <c r="AN393" s="67">
        <v>14391.05</v>
      </c>
      <c r="AO393" s="68">
        <v>0.67995048393917279</v>
      </c>
      <c r="AP393" s="67">
        <v>6676.31</v>
      </c>
      <c r="AQ393" s="67">
        <v>3417.8500000000004</v>
      </c>
      <c r="AR393" s="68">
        <v>0.51193698315386793</v>
      </c>
      <c r="AS393" s="67">
        <v>51031.08</v>
      </c>
      <c r="AT393" s="67">
        <v>28943.34</v>
      </c>
      <c r="AU393" s="68">
        <v>0.56717083001182811</v>
      </c>
      <c r="AV393" s="43">
        <v>916.96</v>
      </c>
      <c r="AW393" s="43">
        <v>314.94</v>
      </c>
      <c r="AX393" s="69">
        <v>0.34346100157040654</v>
      </c>
      <c r="AY393" s="43">
        <v>272299.52311017516</v>
      </c>
      <c r="AZ393" s="43">
        <v>226638.78999999998</v>
      </c>
      <c r="BA393" s="43">
        <v>46424.826290995989</v>
      </c>
      <c r="BB393" s="43">
        <v>44743.72</v>
      </c>
      <c r="BC393" s="43">
        <v>468554.44906454039</v>
      </c>
      <c r="BD393" s="43">
        <v>80024.004090399641</v>
      </c>
      <c r="BE393" s="43">
        <v>232977.77000000002</v>
      </c>
      <c r="BF393" s="43">
        <v>437703.75999999995</v>
      </c>
      <c r="BG393" s="43">
        <v>1581.27</v>
      </c>
      <c r="BH393" s="43">
        <v>70</v>
      </c>
      <c r="BI393" s="44">
        <v>43173</v>
      </c>
      <c r="BJ393" s="44">
        <v>43541</v>
      </c>
      <c r="BK393" s="44">
        <v>43172</v>
      </c>
      <c r="BL393" s="43">
        <f t="shared" si="237"/>
        <v>1286224.0099999998</v>
      </c>
      <c r="BM393" s="43">
        <f t="shared" si="238"/>
        <v>1243252.58</v>
      </c>
      <c r="BO393" s="16" t="str">
        <f>IFERROR(VLOOKUP($C393,'PORTE LOJA'!A:B,2,0),"PORTE 1")</f>
        <v>PORTE 4</v>
      </c>
      <c r="BP393" s="16">
        <f>VLOOKUP(BO393,'PAINEL E TARGET'!$S$1:$W$8,3,0)</f>
        <v>3000</v>
      </c>
      <c r="BQ393" s="16">
        <f t="shared" si="216"/>
        <v>1</v>
      </c>
      <c r="BR393" s="16">
        <f t="shared" si="217"/>
        <v>1</v>
      </c>
      <c r="BS393" s="16">
        <f t="shared" si="218"/>
        <v>1</v>
      </c>
      <c r="BT393" s="16">
        <f t="shared" si="219"/>
        <v>1</v>
      </c>
      <c r="BU393" s="16">
        <f t="shared" si="220"/>
        <v>1</v>
      </c>
      <c r="BV393" s="16">
        <f t="shared" si="221"/>
        <v>1</v>
      </c>
      <c r="BW393" s="17" t="str">
        <f t="shared" si="239"/>
        <v>111111</v>
      </c>
      <c r="BY393" s="17">
        <f t="shared" si="222"/>
        <v>0.75900000000000001</v>
      </c>
      <c r="BZ393" s="17">
        <f t="shared" si="223"/>
        <v>0.78900000000000003</v>
      </c>
      <c r="CA393" s="17" t="str">
        <f t="shared" si="240"/>
        <v>Sem Retira</v>
      </c>
      <c r="CB393" s="17">
        <f t="shared" si="241"/>
        <v>0.78900000000000003</v>
      </c>
      <c r="CC393" s="33" t="str">
        <f>IF(CB393&gt;='PAINEL E TARGET'!$T$11,'PAINEL E TARGET'!$S$11,
IF(CB393&gt;='PAINEL E TARGET'!$T$12,'PAINEL E TARGET'!$S$12,
IF(CB393&gt;='PAINEL E TARGET'!$T$13,'PAINEL E TARGET'!$S$13,
IF(CB393&gt;='PAINEL E TARGET'!$T$14,'PAINEL E TARGET'!$S$14,
IF(CB393&gt;='PAINEL E TARGET'!$T$15,'PAINEL E TARGET'!$S$15,
IF(CB393&gt;='PAINEL E TARGET'!$T$16,'PAINEL E TARGET'!$S$16,
IF(CB393&gt;='PAINEL E TARGET'!$T$17,'PAINEL E TARGET'!$S$17,
IF(CB393&gt;='PAINEL E TARGET'!$T$18,'PAINEL E TARGET'!$S$18,'PAINEL E TARGET'!$S$19))))))))</f>
        <v>Não elegível</v>
      </c>
      <c r="CD393" s="17">
        <f>IFERROR(VLOOKUP($BW393,'PAINEL E TARGET'!$G$1:$Q$99,4,0),0)</f>
        <v>0.25</v>
      </c>
      <c r="CE393" s="17">
        <f>VLOOKUP(CC393,'PAINEL E TARGET'!$S$10:$U$19,3,0)</f>
        <v>0</v>
      </c>
      <c r="CF393" s="16">
        <f t="shared" si="242"/>
        <v>0</v>
      </c>
      <c r="CG393" s="17">
        <f t="shared" si="224"/>
        <v>0.752</v>
      </c>
      <c r="CH393" s="17">
        <f t="shared" si="225"/>
        <v>0.68</v>
      </c>
      <c r="CI393" s="17">
        <f t="shared" si="226"/>
        <v>0.51200000000000001</v>
      </c>
      <c r="CJ393" s="17">
        <f t="shared" si="227"/>
        <v>0.56699999999999995</v>
      </c>
      <c r="CK393" s="17">
        <f t="shared" si="228"/>
        <v>0.34300000000000003</v>
      </c>
      <c r="CL393" s="17">
        <f t="shared" si="229"/>
        <v>0.65900000000000003</v>
      </c>
      <c r="CM393" s="16">
        <f t="shared" si="230"/>
        <v>1</v>
      </c>
      <c r="CN393" s="17" t="str">
        <f t="shared" si="243"/>
        <v>não ok</v>
      </c>
      <c r="CO393" s="17">
        <f t="shared" si="244"/>
        <v>0</v>
      </c>
      <c r="CP393" s="33" t="str">
        <f>IF(CO393&gt;='PAINEL E TARGET'!$T$11,'PAINEL E TARGET'!$S$11,
IF(CO393&gt;='PAINEL E TARGET'!$T$12,'PAINEL E TARGET'!$S$12,
IF(CO393&gt;='PAINEL E TARGET'!$T$13,'PAINEL E TARGET'!$S$13,
IF(CO393&gt;='PAINEL E TARGET'!$T$14,'PAINEL E TARGET'!$S$14,
IF(CO393&gt;='PAINEL E TARGET'!$T$15,'PAINEL E TARGET'!$S$15,
IF(CO393&gt;='PAINEL E TARGET'!$T$16,'PAINEL E TARGET'!$S$16,
IF(CO393&gt;='PAINEL E TARGET'!$T$17,'PAINEL E TARGET'!$S$17,
IF(CO393&gt;='PAINEL E TARGET'!$T$18,'PAINEL E TARGET'!$S$18,'PAINEL E TARGET'!$S$19))))))))</f>
        <v>Não elegível</v>
      </c>
      <c r="CQ393" s="17">
        <f>IFERROR(VLOOKUP($BW393,'PAINEL E TARGET'!$G$1:$Q$99,5,0),0)</f>
        <v>0.25</v>
      </c>
      <c r="CR393" s="17">
        <f>VLOOKUP(CP393,'PAINEL E TARGET'!$S$10:$U$19,3,0)</f>
        <v>0</v>
      </c>
      <c r="CS393" s="16">
        <f t="shared" si="245"/>
        <v>0</v>
      </c>
      <c r="CT393" s="17">
        <f t="shared" si="231"/>
        <v>0.73599999999999999</v>
      </c>
      <c r="CU393" s="33" t="str">
        <f>IF(CT393&gt;='PAINEL E TARGET'!$T$11,'PAINEL E TARGET'!$S$11,
IF(CT393&gt;='PAINEL E TARGET'!$T$12,'PAINEL E TARGET'!$S$12,
IF(CT393&gt;='PAINEL E TARGET'!$T$13,'PAINEL E TARGET'!$S$13,
IF(CT393&gt;='PAINEL E TARGET'!$T$14,'PAINEL E TARGET'!$S$14,
IF(CT393&gt;='PAINEL E TARGET'!$T$15,'PAINEL E TARGET'!$S$15,
IF(CT393&gt;='PAINEL E TARGET'!$T$16,'PAINEL E TARGET'!$S$16,
IF(CT393&gt;='PAINEL E TARGET'!$T$17,'PAINEL E TARGET'!$S$17,
IF(CT393&gt;='PAINEL E TARGET'!$T$18,'PAINEL E TARGET'!$S$18,'PAINEL E TARGET'!$S$19))))))))</f>
        <v>Não elegível</v>
      </c>
      <c r="CV393" s="17">
        <f>IFERROR(VLOOKUP($BW393,'PAINEL E TARGET'!$G$1:$Q$99,6,0),0)</f>
        <v>0.2</v>
      </c>
      <c r="CW393" s="17">
        <f>VLOOKUP(CU393,'PAINEL E TARGET'!$S$10:$U$19,3,0)</f>
        <v>0</v>
      </c>
      <c r="CX393" s="16">
        <f t="shared" si="246"/>
        <v>0</v>
      </c>
      <c r="CY393" s="17">
        <f t="shared" si="232"/>
        <v>0.83199999999999996</v>
      </c>
      <c r="CZ393" s="33" t="str">
        <f>IF(CY393&gt;='PAINEL E TARGET'!$T$11,'PAINEL E TARGET'!$S$11,
IF(CY393&gt;='PAINEL E TARGET'!$T$12,'PAINEL E TARGET'!$S$12,
IF(CY393&gt;='PAINEL E TARGET'!$T$13,'PAINEL E TARGET'!$S$13,
IF(CY393&gt;='PAINEL E TARGET'!$T$14,'PAINEL E TARGET'!$S$14,
IF(CY393&gt;='PAINEL E TARGET'!$T$15,'PAINEL E TARGET'!$S$15,
IF(CY393&gt;='PAINEL E TARGET'!$T$16,'PAINEL E TARGET'!$S$16,
IF(CY393&gt;='PAINEL E TARGET'!$T$17,'PAINEL E TARGET'!$S$17,
IF(CY393&gt;='PAINEL E TARGET'!$T$18,'PAINEL E TARGET'!$S$18,'PAINEL E TARGET'!$S$19))))))))</f>
        <v>Não elegível</v>
      </c>
      <c r="DA393" s="17">
        <f>IFERROR(VLOOKUP($BW393,'PAINEL E TARGET'!$G$1:$Q$99,7,0),0)</f>
        <v>0.15</v>
      </c>
      <c r="DB393" s="17">
        <f>VLOOKUP(CZ393,'PAINEL E TARGET'!$S$10:$U$19,3,0)</f>
        <v>0</v>
      </c>
      <c r="DC393" s="16">
        <f t="shared" si="247"/>
        <v>0</v>
      </c>
      <c r="DD393" s="17">
        <f t="shared" si="233"/>
        <v>0.96399999999999997</v>
      </c>
      <c r="DE393" s="33" t="str">
        <f>IF(DD393&gt;='PAINEL E TARGET'!$T$11,'PAINEL E TARGET'!$S$11,
IF(DD393&gt;='PAINEL E TARGET'!$T$12,'PAINEL E TARGET'!$S$12,
IF(DD393&gt;='PAINEL E TARGET'!$T$13,'PAINEL E TARGET'!$S$13,
IF(DD393&gt;='PAINEL E TARGET'!$T$14,'PAINEL E TARGET'!$S$14,
IF(DD393&gt;='PAINEL E TARGET'!$T$15,'PAINEL E TARGET'!$S$15,
IF(DD393&gt;='PAINEL E TARGET'!$T$16,'PAINEL E TARGET'!$S$16,
IF(DD393&gt;='PAINEL E TARGET'!$T$17,'PAINEL E TARGET'!$S$17,
IF(DD393&gt;='PAINEL E TARGET'!$T$18,'PAINEL E TARGET'!$S$18,'PAINEL E TARGET'!$S$19))))))))</f>
        <v>1. Fx de 90% a 99,9%</v>
      </c>
      <c r="DF393" s="17">
        <f>IFERROR(VLOOKUP($BW393,'PAINEL E TARGET'!$G$1:$Q$99,8,0),0)</f>
        <v>0.1</v>
      </c>
      <c r="DG393" s="17">
        <f>VLOOKUP(DE393,'PAINEL E TARGET'!$S$10:$U$19,3,0)</f>
        <v>0.5</v>
      </c>
      <c r="DH393" s="16">
        <f t="shared" si="248"/>
        <v>150</v>
      </c>
      <c r="DI393" s="17">
        <f t="shared" si="234"/>
        <v>0.83699999999999997</v>
      </c>
      <c r="DJ393" s="33" t="str">
        <f>IF(DI393&gt;='PAINEL E TARGET'!$T$11,'PAINEL E TARGET'!$S$11,
IF(DI393&gt;='PAINEL E TARGET'!$T$12,'PAINEL E TARGET'!$S$12,
IF(DI393&gt;='PAINEL E TARGET'!$T$13,'PAINEL E TARGET'!$S$13,
IF(DI393&gt;='PAINEL E TARGET'!$T$14,'PAINEL E TARGET'!$S$14,
IF(DI393&gt;='PAINEL E TARGET'!$T$15,'PAINEL E TARGET'!$S$15,
IF(DI393&gt;='PAINEL E TARGET'!$T$16,'PAINEL E TARGET'!$S$16,
IF(DI393&gt;='PAINEL E TARGET'!$T$17,'PAINEL E TARGET'!$S$17,
IF(DI393&gt;='PAINEL E TARGET'!$T$18,'PAINEL E TARGET'!$S$18,'PAINEL E TARGET'!$S$19))))))))</f>
        <v>Não elegível</v>
      </c>
      <c r="DK393" s="17">
        <f>IFERROR(VLOOKUP($BW393,'PAINEL E TARGET'!$G$1:$Q$99,9,0),0)</f>
        <v>0.05</v>
      </c>
      <c r="DL393" s="17">
        <f>VLOOKUP(DJ393,'PAINEL E TARGET'!$S$10:$U$19,3,0)</f>
        <v>0</v>
      </c>
      <c r="DM393" s="16">
        <f t="shared" si="249"/>
        <v>0</v>
      </c>
      <c r="DN393" s="17">
        <f t="shared" si="235"/>
        <v>0.34300000000000003</v>
      </c>
      <c r="DO393" s="33" t="str">
        <f>IF(DN393&gt;='PAINEL E TARGET'!$T$11,'PAINEL E TARGET'!$S$11,
IF(DN393&gt;='PAINEL E TARGET'!$T$12,'PAINEL E TARGET'!$S$12,
IF(DN393&gt;='PAINEL E TARGET'!$T$13,'PAINEL E TARGET'!$S$13,
IF(DN393&gt;='PAINEL E TARGET'!$T$14,'PAINEL E TARGET'!$S$14,
IF(DN393&gt;='PAINEL E TARGET'!$T$15,'PAINEL E TARGET'!$S$15,
IF(DN393&gt;='PAINEL E TARGET'!$T$16,'PAINEL E TARGET'!$S$16,
IF(DN393&gt;='PAINEL E TARGET'!$T$17,'PAINEL E TARGET'!$S$17,
IF(DN393&gt;='PAINEL E TARGET'!$T$18,'PAINEL E TARGET'!$S$18,'PAINEL E TARGET'!$S$19))))))))</f>
        <v>Não elegível</v>
      </c>
      <c r="DP393" s="17">
        <f>IFERROR(VLOOKUP($BW393,'PAINEL E TARGET'!$G$1:$Q$99,10,0),0)</f>
        <v>0</v>
      </c>
      <c r="DQ393" s="17">
        <f>VLOOKUP(DO393,'PAINEL E TARGET'!$S$10:$U$19,3,0)</f>
        <v>0</v>
      </c>
      <c r="DR393" s="16">
        <f t="shared" si="250"/>
        <v>0</v>
      </c>
      <c r="DS393" s="17">
        <f t="shared" si="236"/>
        <v>0.81299999999999994</v>
      </c>
      <c r="DT393" s="16">
        <f>IF(DS393&gt;=1,VLOOKUP(BO393,'PAINEL E TARGET'!$S$1:$W$8,5,0),0)</f>
        <v>0</v>
      </c>
      <c r="DU393" s="16">
        <f t="shared" si="251"/>
        <v>150</v>
      </c>
    </row>
    <row r="394" spans="2:125" s="32" customFormat="1" x14ac:dyDescent="0.2">
      <c r="B394" s="44">
        <v>43541</v>
      </c>
      <c r="C394" s="65">
        <v>1203</v>
      </c>
      <c r="D394" s="66" t="s">
        <v>398</v>
      </c>
      <c r="E394" s="65">
        <v>511</v>
      </c>
      <c r="F394" s="65" t="s">
        <v>944</v>
      </c>
      <c r="G394" s="67">
        <v>3271456.0710291602</v>
      </c>
      <c r="H394" s="67">
        <v>1881567.5430434681</v>
      </c>
      <c r="I394" s="67">
        <v>1522686.0999999999</v>
      </c>
      <c r="J394" s="68">
        <v>0.80926465043982887</v>
      </c>
      <c r="K394" s="67">
        <v>414823.80277819966</v>
      </c>
      <c r="L394" s="67">
        <v>1290246.9884125984</v>
      </c>
      <c r="M394" s="67">
        <v>395703.52</v>
      </c>
      <c r="N394" s="67">
        <v>1061940.72</v>
      </c>
      <c r="O394" s="67">
        <v>2969099.087030848</v>
      </c>
      <c r="P394" s="67" t="s">
        <v>1082</v>
      </c>
      <c r="Q394" s="67" t="s">
        <v>1082</v>
      </c>
      <c r="R394" s="67">
        <v>0</v>
      </c>
      <c r="S394" s="67">
        <v>1949.82</v>
      </c>
      <c r="T394" s="68">
        <v>9.3897444509143835E-2</v>
      </c>
      <c r="U394" s="68">
        <v>8.5670238713391411E-2</v>
      </c>
      <c r="V394" s="68">
        <v>0.91238094030395844</v>
      </c>
      <c r="W394" s="67">
        <v>160101.79</v>
      </c>
      <c r="X394" s="67">
        <v>124876.73</v>
      </c>
      <c r="Y394" s="68">
        <v>0.7799833468445293</v>
      </c>
      <c r="Z394" s="68">
        <v>0.15711511884671223</v>
      </c>
      <c r="AA394" s="68">
        <v>0.15144063547357756</v>
      </c>
      <c r="AB394" s="68">
        <v>0.96388327606669777</v>
      </c>
      <c r="AC394" s="67">
        <v>267892.40000000002</v>
      </c>
      <c r="AD394" s="67">
        <v>220746.57</v>
      </c>
      <c r="AE394" s="68">
        <v>0.82401206603845423</v>
      </c>
      <c r="AF394" s="43">
        <v>80</v>
      </c>
      <c r="AG394" s="43">
        <v>70</v>
      </c>
      <c r="AH394" s="43">
        <v>43</v>
      </c>
      <c r="AI394" s="43">
        <v>29</v>
      </c>
      <c r="AJ394" s="67">
        <v>105074.35</v>
      </c>
      <c r="AK394" s="67">
        <v>74940.25</v>
      </c>
      <c r="AL394" s="68">
        <v>0.71321164489716082</v>
      </c>
      <c r="AM394" s="67">
        <v>16505.2</v>
      </c>
      <c r="AN394" s="67">
        <v>12731.630000000001</v>
      </c>
      <c r="AO394" s="68">
        <v>0.7713708407047476</v>
      </c>
      <c r="AP394" s="67">
        <v>7741.7800000000007</v>
      </c>
      <c r="AQ394" s="67">
        <v>5699.0500000000011</v>
      </c>
      <c r="AR394" s="68">
        <v>0.73614207585335678</v>
      </c>
      <c r="AS394" s="67">
        <v>30780.459999999995</v>
      </c>
      <c r="AT394" s="67">
        <v>31505.8</v>
      </c>
      <c r="AU394" s="68">
        <v>1.023564949971508</v>
      </c>
      <c r="AV394" s="43">
        <v>1860.4799999999998</v>
      </c>
      <c r="AW394" s="43">
        <v>949.81000000000006</v>
      </c>
      <c r="AX394" s="69">
        <v>0.51051879084967333</v>
      </c>
      <c r="AY394" s="43">
        <v>414823.80277819966</v>
      </c>
      <c r="AZ394" s="43">
        <v>395703.51999999996</v>
      </c>
      <c r="BA394" s="43">
        <v>36637.120770101232</v>
      </c>
      <c r="BB394" s="43">
        <v>40353.009999999995</v>
      </c>
      <c r="BC394" s="43">
        <v>722968.17702190951</v>
      </c>
      <c r="BD394" s="43">
        <v>64045.675635728825</v>
      </c>
      <c r="BE394" s="43">
        <v>280499.66000000003</v>
      </c>
      <c r="BF394" s="43">
        <v>469350.03</v>
      </c>
      <c r="BG394" s="43">
        <v>3255.1799999999994</v>
      </c>
      <c r="BH394" s="43">
        <v>85</v>
      </c>
      <c r="BI394" s="44">
        <v>43173</v>
      </c>
      <c r="BJ394" s="44">
        <v>43541</v>
      </c>
      <c r="BK394" s="44">
        <v>43172</v>
      </c>
      <c r="BL394" s="43">
        <f t="shared" si="237"/>
        <v>1524635.92</v>
      </c>
      <c r="BM394" s="43">
        <f t="shared" si="238"/>
        <v>1459594.06</v>
      </c>
      <c r="BO394" s="16" t="str">
        <f>IFERROR(VLOOKUP($C394,'PORTE LOJA'!A:B,2,0),"PORTE 1")</f>
        <v>PORTE 4</v>
      </c>
      <c r="BP394" s="16">
        <f>VLOOKUP(BO394,'PAINEL E TARGET'!$S$1:$W$8,3,0)</f>
        <v>3000</v>
      </c>
      <c r="BQ394" s="16">
        <f t="shared" si="216"/>
        <v>1</v>
      </c>
      <c r="BR394" s="16">
        <f t="shared" si="217"/>
        <v>1</v>
      </c>
      <c r="BS394" s="16">
        <f t="shared" si="218"/>
        <v>1</v>
      </c>
      <c r="BT394" s="16">
        <f t="shared" si="219"/>
        <v>1</v>
      </c>
      <c r="BU394" s="16">
        <f t="shared" si="220"/>
        <v>1</v>
      </c>
      <c r="BV394" s="16">
        <f t="shared" si="221"/>
        <v>1</v>
      </c>
      <c r="BW394" s="17" t="str">
        <f t="shared" si="239"/>
        <v>111111</v>
      </c>
      <c r="BY394" s="17">
        <f t="shared" si="222"/>
        <v>0.81</v>
      </c>
      <c r="BZ394" s="17">
        <f t="shared" si="223"/>
        <v>0.85599999999999998</v>
      </c>
      <c r="CA394" s="17" t="str">
        <f t="shared" si="240"/>
        <v>Sem Retira</v>
      </c>
      <c r="CB394" s="17">
        <f t="shared" si="241"/>
        <v>0.85599999999999998</v>
      </c>
      <c r="CC394" s="33" t="str">
        <f>IF(CB394&gt;='PAINEL E TARGET'!$T$11,'PAINEL E TARGET'!$S$11,
IF(CB394&gt;='PAINEL E TARGET'!$T$12,'PAINEL E TARGET'!$S$12,
IF(CB394&gt;='PAINEL E TARGET'!$T$13,'PAINEL E TARGET'!$S$13,
IF(CB394&gt;='PAINEL E TARGET'!$T$14,'PAINEL E TARGET'!$S$14,
IF(CB394&gt;='PAINEL E TARGET'!$T$15,'PAINEL E TARGET'!$S$15,
IF(CB394&gt;='PAINEL E TARGET'!$T$16,'PAINEL E TARGET'!$S$16,
IF(CB394&gt;='PAINEL E TARGET'!$T$17,'PAINEL E TARGET'!$S$17,
IF(CB394&gt;='PAINEL E TARGET'!$T$18,'PAINEL E TARGET'!$S$18,'PAINEL E TARGET'!$S$19))))))))</f>
        <v>Não elegível</v>
      </c>
      <c r="CD394" s="17">
        <f>IFERROR(VLOOKUP($BW394,'PAINEL E TARGET'!$G$1:$Q$99,4,0),0)</f>
        <v>0.25</v>
      </c>
      <c r="CE394" s="17">
        <f>VLOOKUP(CC394,'PAINEL E TARGET'!$S$10:$U$19,3,0)</f>
        <v>0</v>
      </c>
      <c r="CF394" s="16">
        <f t="shared" si="242"/>
        <v>0</v>
      </c>
      <c r="CG394" s="17">
        <f t="shared" si="224"/>
        <v>0.71299999999999997</v>
      </c>
      <c r="CH394" s="17">
        <f t="shared" si="225"/>
        <v>0.77100000000000002</v>
      </c>
      <c r="CI394" s="17">
        <f t="shared" si="226"/>
        <v>0.73599999999999999</v>
      </c>
      <c r="CJ394" s="17">
        <f t="shared" si="227"/>
        <v>1.024</v>
      </c>
      <c r="CK394" s="17">
        <f t="shared" si="228"/>
        <v>0.51100000000000001</v>
      </c>
      <c r="CL394" s="17">
        <f t="shared" si="229"/>
        <v>0.78</v>
      </c>
      <c r="CM394" s="16">
        <f t="shared" si="230"/>
        <v>4</v>
      </c>
      <c r="CN394" s="17" t="str">
        <f t="shared" si="243"/>
        <v>não ok</v>
      </c>
      <c r="CO394" s="17">
        <f t="shared" si="244"/>
        <v>0</v>
      </c>
      <c r="CP394" s="33" t="str">
        <f>IF(CO394&gt;='PAINEL E TARGET'!$T$11,'PAINEL E TARGET'!$S$11,
IF(CO394&gt;='PAINEL E TARGET'!$T$12,'PAINEL E TARGET'!$S$12,
IF(CO394&gt;='PAINEL E TARGET'!$T$13,'PAINEL E TARGET'!$S$13,
IF(CO394&gt;='PAINEL E TARGET'!$T$14,'PAINEL E TARGET'!$S$14,
IF(CO394&gt;='PAINEL E TARGET'!$T$15,'PAINEL E TARGET'!$S$15,
IF(CO394&gt;='PAINEL E TARGET'!$T$16,'PAINEL E TARGET'!$S$16,
IF(CO394&gt;='PAINEL E TARGET'!$T$17,'PAINEL E TARGET'!$S$17,
IF(CO394&gt;='PAINEL E TARGET'!$T$18,'PAINEL E TARGET'!$S$18,'PAINEL E TARGET'!$S$19))))))))</f>
        <v>Não elegível</v>
      </c>
      <c r="CQ394" s="17">
        <f>IFERROR(VLOOKUP($BW394,'PAINEL E TARGET'!$G$1:$Q$99,5,0),0)</f>
        <v>0.25</v>
      </c>
      <c r="CR394" s="17">
        <f>VLOOKUP(CP394,'PAINEL E TARGET'!$S$10:$U$19,3,0)</f>
        <v>0</v>
      </c>
      <c r="CS394" s="16">
        <f t="shared" si="245"/>
        <v>0</v>
      </c>
      <c r="CT394" s="17">
        <f t="shared" si="231"/>
        <v>0.82399999999999995</v>
      </c>
      <c r="CU394" s="33" t="str">
        <f>IF(CT394&gt;='PAINEL E TARGET'!$T$11,'PAINEL E TARGET'!$S$11,
IF(CT394&gt;='PAINEL E TARGET'!$T$12,'PAINEL E TARGET'!$S$12,
IF(CT394&gt;='PAINEL E TARGET'!$T$13,'PAINEL E TARGET'!$S$13,
IF(CT394&gt;='PAINEL E TARGET'!$T$14,'PAINEL E TARGET'!$S$14,
IF(CT394&gt;='PAINEL E TARGET'!$T$15,'PAINEL E TARGET'!$S$15,
IF(CT394&gt;='PAINEL E TARGET'!$T$16,'PAINEL E TARGET'!$S$16,
IF(CT394&gt;='PAINEL E TARGET'!$T$17,'PAINEL E TARGET'!$S$17,
IF(CT394&gt;='PAINEL E TARGET'!$T$18,'PAINEL E TARGET'!$S$18,'PAINEL E TARGET'!$S$19))))))))</f>
        <v>Não elegível</v>
      </c>
      <c r="CV394" s="17">
        <f>IFERROR(VLOOKUP($BW394,'PAINEL E TARGET'!$G$1:$Q$99,6,0),0)</f>
        <v>0.2</v>
      </c>
      <c r="CW394" s="17">
        <f>VLOOKUP(CU394,'PAINEL E TARGET'!$S$10:$U$19,3,0)</f>
        <v>0</v>
      </c>
      <c r="CX394" s="16">
        <f t="shared" si="246"/>
        <v>0</v>
      </c>
      <c r="CY394" s="17">
        <f t="shared" si="232"/>
        <v>0.95399999999999996</v>
      </c>
      <c r="CZ394" s="33" t="str">
        <f>IF(CY394&gt;='PAINEL E TARGET'!$T$11,'PAINEL E TARGET'!$S$11,
IF(CY394&gt;='PAINEL E TARGET'!$T$12,'PAINEL E TARGET'!$S$12,
IF(CY394&gt;='PAINEL E TARGET'!$T$13,'PAINEL E TARGET'!$S$13,
IF(CY394&gt;='PAINEL E TARGET'!$T$14,'PAINEL E TARGET'!$S$14,
IF(CY394&gt;='PAINEL E TARGET'!$T$15,'PAINEL E TARGET'!$S$15,
IF(CY394&gt;='PAINEL E TARGET'!$T$16,'PAINEL E TARGET'!$S$16,
IF(CY394&gt;='PAINEL E TARGET'!$T$17,'PAINEL E TARGET'!$S$17,
IF(CY394&gt;='PAINEL E TARGET'!$T$18,'PAINEL E TARGET'!$S$18,'PAINEL E TARGET'!$S$19))))))))</f>
        <v>1. Fx de 90% a 99,9%</v>
      </c>
      <c r="DA394" s="17">
        <f>IFERROR(VLOOKUP($BW394,'PAINEL E TARGET'!$G$1:$Q$99,7,0),0)</f>
        <v>0.15</v>
      </c>
      <c r="DB394" s="17">
        <f>VLOOKUP(CZ394,'PAINEL E TARGET'!$S$10:$U$19,3,0)</f>
        <v>0.5</v>
      </c>
      <c r="DC394" s="16">
        <f t="shared" si="247"/>
        <v>225</v>
      </c>
      <c r="DD394" s="17">
        <f t="shared" si="233"/>
        <v>1.101</v>
      </c>
      <c r="DE394" s="33" t="str">
        <f>IF(DD394&gt;='PAINEL E TARGET'!$T$11,'PAINEL E TARGET'!$S$11,
IF(DD394&gt;='PAINEL E TARGET'!$T$12,'PAINEL E TARGET'!$S$12,
IF(DD394&gt;='PAINEL E TARGET'!$T$13,'PAINEL E TARGET'!$S$13,
IF(DD394&gt;='PAINEL E TARGET'!$T$14,'PAINEL E TARGET'!$S$14,
IF(DD394&gt;='PAINEL E TARGET'!$T$15,'PAINEL E TARGET'!$S$15,
IF(DD394&gt;='PAINEL E TARGET'!$T$16,'PAINEL E TARGET'!$S$16,
IF(DD394&gt;='PAINEL E TARGET'!$T$17,'PAINEL E TARGET'!$S$17,
IF(DD394&gt;='PAINEL E TARGET'!$T$18,'PAINEL E TARGET'!$S$18,'PAINEL E TARGET'!$S$19))))))))</f>
        <v>4. Fx de 110% a 114,9%</v>
      </c>
      <c r="DF394" s="17">
        <f>IFERROR(VLOOKUP($BW394,'PAINEL E TARGET'!$G$1:$Q$99,8,0),0)</f>
        <v>0.1</v>
      </c>
      <c r="DG394" s="17">
        <f>VLOOKUP(DE394,'PAINEL E TARGET'!$S$10:$U$19,3,0)</f>
        <v>1.2</v>
      </c>
      <c r="DH394" s="16">
        <f t="shared" si="248"/>
        <v>360</v>
      </c>
      <c r="DI394" s="17">
        <f t="shared" si="234"/>
        <v>0.67400000000000004</v>
      </c>
      <c r="DJ394" s="33" t="str">
        <f>IF(DI394&gt;='PAINEL E TARGET'!$T$11,'PAINEL E TARGET'!$S$11,
IF(DI394&gt;='PAINEL E TARGET'!$T$12,'PAINEL E TARGET'!$S$12,
IF(DI394&gt;='PAINEL E TARGET'!$T$13,'PAINEL E TARGET'!$S$13,
IF(DI394&gt;='PAINEL E TARGET'!$T$14,'PAINEL E TARGET'!$S$14,
IF(DI394&gt;='PAINEL E TARGET'!$T$15,'PAINEL E TARGET'!$S$15,
IF(DI394&gt;='PAINEL E TARGET'!$T$16,'PAINEL E TARGET'!$S$16,
IF(DI394&gt;='PAINEL E TARGET'!$T$17,'PAINEL E TARGET'!$S$17,
IF(DI394&gt;='PAINEL E TARGET'!$T$18,'PAINEL E TARGET'!$S$18,'PAINEL E TARGET'!$S$19))))))))</f>
        <v>Não elegível</v>
      </c>
      <c r="DK394" s="17">
        <f>IFERROR(VLOOKUP($BW394,'PAINEL E TARGET'!$G$1:$Q$99,9,0),0)</f>
        <v>0.05</v>
      </c>
      <c r="DL394" s="17">
        <f>VLOOKUP(DJ394,'PAINEL E TARGET'!$S$10:$U$19,3,0)</f>
        <v>0</v>
      </c>
      <c r="DM394" s="16">
        <f t="shared" si="249"/>
        <v>0</v>
      </c>
      <c r="DN394" s="17">
        <f t="shared" si="235"/>
        <v>0.51100000000000001</v>
      </c>
      <c r="DO394" s="33" t="str">
        <f>IF(DN394&gt;='PAINEL E TARGET'!$T$11,'PAINEL E TARGET'!$S$11,
IF(DN394&gt;='PAINEL E TARGET'!$T$12,'PAINEL E TARGET'!$S$12,
IF(DN394&gt;='PAINEL E TARGET'!$T$13,'PAINEL E TARGET'!$S$13,
IF(DN394&gt;='PAINEL E TARGET'!$T$14,'PAINEL E TARGET'!$S$14,
IF(DN394&gt;='PAINEL E TARGET'!$T$15,'PAINEL E TARGET'!$S$15,
IF(DN394&gt;='PAINEL E TARGET'!$T$16,'PAINEL E TARGET'!$S$16,
IF(DN394&gt;='PAINEL E TARGET'!$T$17,'PAINEL E TARGET'!$S$17,
IF(DN394&gt;='PAINEL E TARGET'!$T$18,'PAINEL E TARGET'!$S$18,'PAINEL E TARGET'!$S$19))))))))</f>
        <v>Não elegível</v>
      </c>
      <c r="DP394" s="17">
        <f>IFERROR(VLOOKUP($BW394,'PAINEL E TARGET'!$G$1:$Q$99,10,0),0)</f>
        <v>0</v>
      </c>
      <c r="DQ394" s="17">
        <f>VLOOKUP(DO394,'PAINEL E TARGET'!$S$10:$U$19,3,0)</f>
        <v>0</v>
      </c>
      <c r="DR394" s="16">
        <f t="shared" si="250"/>
        <v>0</v>
      </c>
      <c r="DS394" s="17">
        <f t="shared" si="236"/>
        <v>0.875</v>
      </c>
      <c r="DT394" s="16">
        <f>IF(DS394&gt;=1,VLOOKUP(BO394,'PAINEL E TARGET'!$S$1:$W$8,5,0),0)</f>
        <v>0</v>
      </c>
      <c r="DU394" s="16">
        <f t="shared" si="251"/>
        <v>585</v>
      </c>
    </row>
    <row r="395" spans="2:125" s="32" customFormat="1" x14ac:dyDescent="0.2">
      <c r="B395" s="44">
        <v>43541</v>
      </c>
      <c r="C395" s="65">
        <v>1204</v>
      </c>
      <c r="D395" s="66" t="s">
        <v>399</v>
      </c>
      <c r="E395" s="65">
        <v>213</v>
      </c>
      <c r="F395" s="65" t="s">
        <v>1017</v>
      </c>
      <c r="G395" s="67">
        <v>1974051.1873017389</v>
      </c>
      <c r="H395" s="67">
        <v>1145667.4813595654</v>
      </c>
      <c r="I395" s="67">
        <v>970732.62000000011</v>
      </c>
      <c r="J395" s="68">
        <v>0.84730747428392594</v>
      </c>
      <c r="K395" s="67">
        <v>106780.89663512203</v>
      </c>
      <c r="L395" s="67">
        <v>999071.26717589353</v>
      </c>
      <c r="M395" s="67">
        <v>97003.91</v>
      </c>
      <c r="N395" s="67">
        <v>859531.55</v>
      </c>
      <c r="O395" s="67">
        <v>1907612.4238384082</v>
      </c>
      <c r="P395" s="67" t="s">
        <v>1082</v>
      </c>
      <c r="Q395" s="67" t="s">
        <v>1082</v>
      </c>
      <c r="R395" s="67">
        <v>0</v>
      </c>
      <c r="S395" s="67">
        <v>0</v>
      </c>
      <c r="T395" s="68">
        <v>0.11172145250792634</v>
      </c>
      <c r="U395" s="68">
        <v>0.11562061692935044</v>
      </c>
      <c r="V395" s="68">
        <v>1.0349007673449955</v>
      </c>
      <c r="W395" s="67">
        <v>123547.40999999999</v>
      </c>
      <c r="X395" s="67">
        <v>110595.21999999999</v>
      </c>
      <c r="Y395" s="68">
        <v>0.89516421266945212</v>
      </c>
      <c r="Z395" s="68">
        <v>0.19297628289170615</v>
      </c>
      <c r="AA395" s="68">
        <v>0.16961217517226179</v>
      </c>
      <c r="AB395" s="68">
        <v>0.87892756887355028</v>
      </c>
      <c r="AC395" s="67">
        <v>213403.24</v>
      </c>
      <c r="AD395" s="67">
        <v>162240.06</v>
      </c>
      <c r="AE395" s="68">
        <v>0.76025115644917107</v>
      </c>
      <c r="AF395" s="43">
        <v>80</v>
      </c>
      <c r="AG395" s="43">
        <v>73</v>
      </c>
      <c r="AH395" s="43">
        <v>23</v>
      </c>
      <c r="AI395" s="43">
        <v>15</v>
      </c>
      <c r="AJ395" s="67">
        <v>69978.850000000006</v>
      </c>
      <c r="AK395" s="67">
        <v>63213.05</v>
      </c>
      <c r="AL395" s="68">
        <v>0.90331650205740732</v>
      </c>
      <c r="AM395" s="67">
        <v>20165.8</v>
      </c>
      <c r="AN395" s="67">
        <v>15819.5</v>
      </c>
      <c r="AO395" s="68">
        <v>0.78447172936357601</v>
      </c>
      <c r="AP395" s="67">
        <v>11805.849999999999</v>
      </c>
      <c r="AQ395" s="67">
        <v>8405.82</v>
      </c>
      <c r="AR395" s="68">
        <v>0.71200464176658185</v>
      </c>
      <c r="AS395" s="67">
        <v>21596.91</v>
      </c>
      <c r="AT395" s="67">
        <v>23156.85</v>
      </c>
      <c r="AU395" s="68">
        <v>1.072229777315366</v>
      </c>
      <c r="AV395" s="43">
        <v>2266.3199999999997</v>
      </c>
      <c r="AW395" s="43">
        <v>1194.76</v>
      </c>
      <c r="AX395" s="69">
        <v>0.52718062762540163</v>
      </c>
      <c r="AY395" s="43">
        <v>106780.89663512203</v>
      </c>
      <c r="AZ395" s="43">
        <v>97003.91</v>
      </c>
      <c r="BA395" s="43">
        <v>43032.214618104605</v>
      </c>
      <c r="BB395" s="43">
        <v>48151.939999999995</v>
      </c>
      <c r="BC395" s="43">
        <v>184139.90881638328</v>
      </c>
      <c r="BD395" s="43">
        <v>74355.242540812178</v>
      </c>
      <c r="BE395" s="43">
        <v>213987.46000000005</v>
      </c>
      <c r="BF395" s="43">
        <v>369620.47999999998</v>
      </c>
      <c r="BG395" s="43">
        <v>3920.1700000000005</v>
      </c>
      <c r="BH395" s="43">
        <v>58</v>
      </c>
      <c r="BI395" s="44">
        <v>43173</v>
      </c>
      <c r="BJ395" s="44">
        <v>43541</v>
      </c>
      <c r="BK395" s="44">
        <v>43172</v>
      </c>
      <c r="BL395" s="43">
        <f t="shared" si="237"/>
        <v>970732.62000000011</v>
      </c>
      <c r="BM395" s="43">
        <f t="shared" si="238"/>
        <v>956535.46000000008</v>
      </c>
      <c r="BO395" s="16" t="str">
        <f>IFERROR(VLOOKUP($C395,'PORTE LOJA'!A:B,2,0),"PORTE 1")</f>
        <v>PORTE 3</v>
      </c>
      <c r="BP395" s="16">
        <f>VLOOKUP(BO395,'PAINEL E TARGET'!$S$1:$W$8,3,0)</f>
        <v>2400</v>
      </c>
      <c r="BQ395" s="16">
        <f t="shared" si="216"/>
        <v>1</v>
      </c>
      <c r="BR395" s="16">
        <f t="shared" si="217"/>
        <v>1</v>
      </c>
      <c r="BS395" s="16">
        <f t="shared" si="218"/>
        <v>1</v>
      </c>
      <c r="BT395" s="16">
        <f t="shared" si="219"/>
        <v>1</v>
      </c>
      <c r="BU395" s="16">
        <f t="shared" si="220"/>
        <v>1</v>
      </c>
      <c r="BV395" s="16">
        <f t="shared" si="221"/>
        <v>1</v>
      </c>
      <c r="BW395" s="17" t="str">
        <f t="shared" si="239"/>
        <v>111111</v>
      </c>
      <c r="BY395" s="17">
        <f t="shared" si="222"/>
        <v>0.84699999999999998</v>
      </c>
      <c r="BZ395" s="17">
        <f t="shared" si="223"/>
        <v>0.86499999999999999</v>
      </c>
      <c r="CA395" s="17" t="str">
        <f t="shared" si="240"/>
        <v>Sem Retira</v>
      </c>
      <c r="CB395" s="17">
        <f t="shared" si="241"/>
        <v>0.86499999999999999</v>
      </c>
      <c r="CC395" s="33" t="str">
        <f>IF(CB395&gt;='PAINEL E TARGET'!$T$11,'PAINEL E TARGET'!$S$11,
IF(CB395&gt;='PAINEL E TARGET'!$T$12,'PAINEL E TARGET'!$S$12,
IF(CB395&gt;='PAINEL E TARGET'!$T$13,'PAINEL E TARGET'!$S$13,
IF(CB395&gt;='PAINEL E TARGET'!$T$14,'PAINEL E TARGET'!$S$14,
IF(CB395&gt;='PAINEL E TARGET'!$T$15,'PAINEL E TARGET'!$S$15,
IF(CB395&gt;='PAINEL E TARGET'!$T$16,'PAINEL E TARGET'!$S$16,
IF(CB395&gt;='PAINEL E TARGET'!$T$17,'PAINEL E TARGET'!$S$17,
IF(CB395&gt;='PAINEL E TARGET'!$T$18,'PAINEL E TARGET'!$S$18,'PAINEL E TARGET'!$S$19))))))))</f>
        <v>Não elegível</v>
      </c>
      <c r="CD395" s="17">
        <f>IFERROR(VLOOKUP($BW395,'PAINEL E TARGET'!$G$1:$Q$99,4,0),0)</f>
        <v>0.25</v>
      </c>
      <c r="CE395" s="17">
        <f>VLOOKUP(CC395,'PAINEL E TARGET'!$S$10:$U$19,3,0)</f>
        <v>0</v>
      </c>
      <c r="CF395" s="16">
        <f t="shared" si="242"/>
        <v>0</v>
      </c>
      <c r="CG395" s="17">
        <f t="shared" si="224"/>
        <v>0.90300000000000002</v>
      </c>
      <c r="CH395" s="17">
        <f t="shared" si="225"/>
        <v>0.78400000000000003</v>
      </c>
      <c r="CI395" s="17">
        <f t="shared" si="226"/>
        <v>0.71199999999999997</v>
      </c>
      <c r="CJ395" s="17">
        <f t="shared" si="227"/>
        <v>1.0720000000000001</v>
      </c>
      <c r="CK395" s="17">
        <f t="shared" si="228"/>
        <v>0.52700000000000002</v>
      </c>
      <c r="CL395" s="17">
        <f t="shared" si="229"/>
        <v>0.89500000000000002</v>
      </c>
      <c r="CM395" s="16">
        <f t="shared" si="230"/>
        <v>4</v>
      </c>
      <c r="CN395" s="17" t="str">
        <f t="shared" si="243"/>
        <v>não ok</v>
      </c>
      <c r="CO395" s="17">
        <f t="shared" si="244"/>
        <v>0</v>
      </c>
      <c r="CP395" s="33" t="str">
        <f>IF(CO395&gt;='PAINEL E TARGET'!$T$11,'PAINEL E TARGET'!$S$11,
IF(CO395&gt;='PAINEL E TARGET'!$T$12,'PAINEL E TARGET'!$S$12,
IF(CO395&gt;='PAINEL E TARGET'!$T$13,'PAINEL E TARGET'!$S$13,
IF(CO395&gt;='PAINEL E TARGET'!$T$14,'PAINEL E TARGET'!$S$14,
IF(CO395&gt;='PAINEL E TARGET'!$T$15,'PAINEL E TARGET'!$S$15,
IF(CO395&gt;='PAINEL E TARGET'!$T$16,'PAINEL E TARGET'!$S$16,
IF(CO395&gt;='PAINEL E TARGET'!$T$17,'PAINEL E TARGET'!$S$17,
IF(CO395&gt;='PAINEL E TARGET'!$T$18,'PAINEL E TARGET'!$S$18,'PAINEL E TARGET'!$S$19))))))))</f>
        <v>Não elegível</v>
      </c>
      <c r="CQ395" s="17">
        <f>IFERROR(VLOOKUP($BW395,'PAINEL E TARGET'!$G$1:$Q$99,5,0),0)</f>
        <v>0.25</v>
      </c>
      <c r="CR395" s="17">
        <f>VLOOKUP(CP395,'PAINEL E TARGET'!$S$10:$U$19,3,0)</f>
        <v>0</v>
      </c>
      <c r="CS395" s="16">
        <f t="shared" si="245"/>
        <v>0</v>
      </c>
      <c r="CT395" s="17">
        <f t="shared" si="231"/>
        <v>0.76</v>
      </c>
      <c r="CU395" s="33" t="str">
        <f>IF(CT395&gt;='PAINEL E TARGET'!$T$11,'PAINEL E TARGET'!$S$11,
IF(CT395&gt;='PAINEL E TARGET'!$T$12,'PAINEL E TARGET'!$S$12,
IF(CT395&gt;='PAINEL E TARGET'!$T$13,'PAINEL E TARGET'!$S$13,
IF(CT395&gt;='PAINEL E TARGET'!$T$14,'PAINEL E TARGET'!$S$14,
IF(CT395&gt;='PAINEL E TARGET'!$T$15,'PAINEL E TARGET'!$S$15,
IF(CT395&gt;='PAINEL E TARGET'!$T$16,'PAINEL E TARGET'!$S$16,
IF(CT395&gt;='PAINEL E TARGET'!$T$17,'PAINEL E TARGET'!$S$17,
IF(CT395&gt;='PAINEL E TARGET'!$T$18,'PAINEL E TARGET'!$S$18,'PAINEL E TARGET'!$S$19))))))))</f>
        <v>Não elegível</v>
      </c>
      <c r="CV395" s="17">
        <f>IFERROR(VLOOKUP($BW395,'PAINEL E TARGET'!$G$1:$Q$99,6,0),0)</f>
        <v>0.2</v>
      </c>
      <c r="CW395" s="17">
        <f>VLOOKUP(CU395,'PAINEL E TARGET'!$S$10:$U$19,3,0)</f>
        <v>0</v>
      </c>
      <c r="CX395" s="16">
        <f t="shared" si="246"/>
        <v>0</v>
      </c>
      <c r="CY395" s="17">
        <f t="shared" si="232"/>
        <v>0.90800000000000003</v>
      </c>
      <c r="CZ395" s="33" t="str">
        <f>IF(CY395&gt;='PAINEL E TARGET'!$T$11,'PAINEL E TARGET'!$S$11,
IF(CY395&gt;='PAINEL E TARGET'!$T$12,'PAINEL E TARGET'!$S$12,
IF(CY395&gt;='PAINEL E TARGET'!$T$13,'PAINEL E TARGET'!$S$13,
IF(CY395&gt;='PAINEL E TARGET'!$T$14,'PAINEL E TARGET'!$S$14,
IF(CY395&gt;='PAINEL E TARGET'!$T$15,'PAINEL E TARGET'!$S$15,
IF(CY395&gt;='PAINEL E TARGET'!$T$16,'PAINEL E TARGET'!$S$16,
IF(CY395&gt;='PAINEL E TARGET'!$T$17,'PAINEL E TARGET'!$S$17,
IF(CY395&gt;='PAINEL E TARGET'!$T$18,'PAINEL E TARGET'!$S$18,'PAINEL E TARGET'!$S$19))))))))</f>
        <v>1. Fx de 90% a 99,9%</v>
      </c>
      <c r="DA395" s="17">
        <f>IFERROR(VLOOKUP($BW395,'PAINEL E TARGET'!$G$1:$Q$99,7,0),0)</f>
        <v>0.15</v>
      </c>
      <c r="DB395" s="17">
        <f>VLOOKUP(CZ395,'PAINEL E TARGET'!$S$10:$U$19,3,0)</f>
        <v>0.5</v>
      </c>
      <c r="DC395" s="16">
        <f t="shared" si="247"/>
        <v>180</v>
      </c>
      <c r="DD395" s="17">
        <f t="shared" si="233"/>
        <v>1.119</v>
      </c>
      <c r="DE395" s="33" t="str">
        <f>IF(DD395&gt;='PAINEL E TARGET'!$T$11,'PAINEL E TARGET'!$S$11,
IF(DD395&gt;='PAINEL E TARGET'!$T$12,'PAINEL E TARGET'!$S$12,
IF(DD395&gt;='PAINEL E TARGET'!$T$13,'PAINEL E TARGET'!$S$13,
IF(DD395&gt;='PAINEL E TARGET'!$T$14,'PAINEL E TARGET'!$S$14,
IF(DD395&gt;='PAINEL E TARGET'!$T$15,'PAINEL E TARGET'!$S$15,
IF(DD395&gt;='PAINEL E TARGET'!$T$16,'PAINEL E TARGET'!$S$16,
IF(DD395&gt;='PAINEL E TARGET'!$T$17,'PAINEL E TARGET'!$S$17,
IF(DD395&gt;='PAINEL E TARGET'!$T$18,'PAINEL E TARGET'!$S$18,'PAINEL E TARGET'!$S$19))))))))</f>
        <v>4. Fx de 110% a 114,9%</v>
      </c>
      <c r="DF395" s="17">
        <f>IFERROR(VLOOKUP($BW395,'PAINEL E TARGET'!$G$1:$Q$99,8,0),0)</f>
        <v>0.1</v>
      </c>
      <c r="DG395" s="17">
        <f>VLOOKUP(DE395,'PAINEL E TARGET'!$S$10:$U$19,3,0)</f>
        <v>1.2</v>
      </c>
      <c r="DH395" s="16">
        <f t="shared" si="248"/>
        <v>288</v>
      </c>
      <c r="DI395" s="17">
        <f t="shared" si="234"/>
        <v>0.65200000000000002</v>
      </c>
      <c r="DJ395" s="33" t="str">
        <f>IF(DI395&gt;='PAINEL E TARGET'!$T$11,'PAINEL E TARGET'!$S$11,
IF(DI395&gt;='PAINEL E TARGET'!$T$12,'PAINEL E TARGET'!$S$12,
IF(DI395&gt;='PAINEL E TARGET'!$T$13,'PAINEL E TARGET'!$S$13,
IF(DI395&gt;='PAINEL E TARGET'!$T$14,'PAINEL E TARGET'!$S$14,
IF(DI395&gt;='PAINEL E TARGET'!$T$15,'PAINEL E TARGET'!$S$15,
IF(DI395&gt;='PAINEL E TARGET'!$T$16,'PAINEL E TARGET'!$S$16,
IF(DI395&gt;='PAINEL E TARGET'!$T$17,'PAINEL E TARGET'!$S$17,
IF(DI395&gt;='PAINEL E TARGET'!$T$18,'PAINEL E TARGET'!$S$18,'PAINEL E TARGET'!$S$19))))))))</f>
        <v>Não elegível</v>
      </c>
      <c r="DK395" s="17">
        <f>IFERROR(VLOOKUP($BW395,'PAINEL E TARGET'!$G$1:$Q$99,9,0),0)</f>
        <v>0.05</v>
      </c>
      <c r="DL395" s="17">
        <f>VLOOKUP(DJ395,'PAINEL E TARGET'!$S$10:$U$19,3,0)</f>
        <v>0</v>
      </c>
      <c r="DM395" s="16">
        <f t="shared" si="249"/>
        <v>0</v>
      </c>
      <c r="DN395" s="17">
        <f t="shared" si="235"/>
        <v>0.52700000000000002</v>
      </c>
      <c r="DO395" s="33" t="str">
        <f>IF(DN395&gt;='PAINEL E TARGET'!$T$11,'PAINEL E TARGET'!$S$11,
IF(DN395&gt;='PAINEL E TARGET'!$T$12,'PAINEL E TARGET'!$S$12,
IF(DN395&gt;='PAINEL E TARGET'!$T$13,'PAINEL E TARGET'!$S$13,
IF(DN395&gt;='PAINEL E TARGET'!$T$14,'PAINEL E TARGET'!$S$14,
IF(DN395&gt;='PAINEL E TARGET'!$T$15,'PAINEL E TARGET'!$S$15,
IF(DN395&gt;='PAINEL E TARGET'!$T$16,'PAINEL E TARGET'!$S$16,
IF(DN395&gt;='PAINEL E TARGET'!$T$17,'PAINEL E TARGET'!$S$17,
IF(DN395&gt;='PAINEL E TARGET'!$T$18,'PAINEL E TARGET'!$S$18,'PAINEL E TARGET'!$S$19))))))))</f>
        <v>Não elegível</v>
      </c>
      <c r="DP395" s="17">
        <f>IFERROR(VLOOKUP($BW395,'PAINEL E TARGET'!$G$1:$Q$99,10,0),0)</f>
        <v>0</v>
      </c>
      <c r="DQ395" s="17">
        <f>VLOOKUP(DO395,'PAINEL E TARGET'!$S$10:$U$19,3,0)</f>
        <v>0</v>
      </c>
      <c r="DR395" s="16">
        <f t="shared" si="250"/>
        <v>0</v>
      </c>
      <c r="DS395" s="17">
        <f t="shared" si="236"/>
        <v>0.91300000000000003</v>
      </c>
      <c r="DT395" s="16">
        <f>IF(DS395&gt;=1,VLOOKUP(BO395,'PAINEL E TARGET'!$S$1:$W$8,5,0),0)</f>
        <v>0</v>
      </c>
      <c r="DU395" s="16">
        <f t="shared" si="251"/>
        <v>468</v>
      </c>
    </row>
    <row r="396" spans="2:125" s="32" customFormat="1" x14ac:dyDescent="0.2">
      <c r="B396" s="44">
        <v>43541</v>
      </c>
      <c r="C396" s="65">
        <v>1205</v>
      </c>
      <c r="D396" s="66" t="s">
        <v>400</v>
      </c>
      <c r="E396" s="65">
        <v>414</v>
      </c>
      <c r="F396" s="65" t="s">
        <v>1020</v>
      </c>
      <c r="G396" s="67">
        <v>2843989.3036448462</v>
      </c>
      <c r="H396" s="67">
        <v>1476981.520161144</v>
      </c>
      <c r="I396" s="67">
        <v>1272490.99</v>
      </c>
      <c r="J396" s="68">
        <v>0.86154834886571008</v>
      </c>
      <c r="K396" s="67">
        <v>148252.48878796003</v>
      </c>
      <c r="L396" s="67">
        <v>1168781.3881842548</v>
      </c>
      <c r="M396" s="67">
        <v>148372.49</v>
      </c>
      <c r="N396" s="67">
        <v>1070335.43</v>
      </c>
      <c r="O396" s="67">
        <v>2535684.3328559441</v>
      </c>
      <c r="P396" s="67" t="s">
        <v>1082</v>
      </c>
      <c r="Q396" s="67" t="s">
        <v>1082</v>
      </c>
      <c r="R396" s="67">
        <v>0</v>
      </c>
      <c r="S396" s="67">
        <v>0</v>
      </c>
      <c r="T396" s="68">
        <v>0.10346927469571451</v>
      </c>
      <c r="U396" s="68">
        <v>9.7998608230920506E-2</v>
      </c>
      <c r="V396" s="68">
        <v>0.94712762333666389</v>
      </c>
      <c r="W396" s="67">
        <v>136272.54</v>
      </c>
      <c r="X396" s="67">
        <v>119431.68000000001</v>
      </c>
      <c r="Y396" s="68">
        <v>0.87641780214854736</v>
      </c>
      <c r="Z396" s="68">
        <v>0.19200984456175457</v>
      </c>
      <c r="AA396" s="68">
        <v>0.18521793146302029</v>
      </c>
      <c r="AB396" s="68">
        <v>0.96462726630378659</v>
      </c>
      <c r="AC396" s="67">
        <v>252883.47000000003</v>
      </c>
      <c r="AD396" s="67">
        <v>225726.56</v>
      </c>
      <c r="AE396" s="68">
        <v>0.89261097216041829</v>
      </c>
      <c r="AF396" s="43">
        <v>80</v>
      </c>
      <c r="AG396" s="43">
        <v>79</v>
      </c>
      <c r="AH396" s="43">
        <v>46</v>
      </c>
      <c r="AI396" s="43">
        <v>39</v>
      </c>
      <c r="AJ396" s="67">
        <v>56688.460000000006</v>
      </c>
      <c r="AK396" s="67">
        <v>47398.05</v>
      </c>
      <c r="AL396" s="68">
        <v>0.83611461662567654</v>
      </c>
      <c r="AM396" s="67">
        <v>25029.5</v>
      </c>
      <c r="AN396" s="67">
        <v>22169.129999999997</v>
      </c>
      <c r="AO396" s="68">
        <v>0.88572005034059798</v>
      </c>
      <c r="AP396" s="67">
        <v>7915.77</v>
      </c>
      <c r="AQ396" s="67">
        <v>5931.09</v>
      </c>
      <c r="AR396" s="68">
        <v>0.74927518106261293</v>
      </c>
      <c r="AS396" s="67">
        <v>46638.810000000005</v>
      </c>
      <c r="AT396" s="67">
        <v>43933.41</v>
      </c>
      <c r="AU396" s="68">
        <v>0.94199251653290461</v>
      </c>
      <c r="AV396" s="43">
        <v>2702.7499999999995</v>
      </c>
      <c r="AW396" s="43">
        <v>1669.66</v>
      </c>
      <c r="AX396" s="69">
        <v>0.61776338914069018</v>
      </c>
      <c r="AY396" s="43">
        <v>148252.48878796003</v>
      </c>
      <c r="AZ396" s="43">
        <v>148372.49</v>
      </c>
      <c r="BA396" s="43">
        <v>81594.816854163335</v>
      </c>
      <c r="BB396" s="43">
        <v>84149.160000000018</v>
      </c>
      <c r="BC396" s="43">
        <v>285399.8885453649</v>
      </c>
      <c r="BD396" s="43">
        <v>157230.0402207716</v>
      </c>
      <c r="BE396" s="43">
        <v>264436.47999999998</v>
      </c>
      <c r="BF396" s="43">
        <v>490719.62</v>
      </c>
      <c r="BG396" s="43">
        <v>5212.9799999999996</v>
      </c>
      <c r="BH396" s="43">
        <v>113</v>
      </c>
      <c r="BI396" s="44">
        <v>43173</v>
      </c>
      <c r="BJ396" s="44">
        <v>43541</v>
      </c>
      <c r="BK396" s="44">
        <v>43172</v>
      </c>
      <c r="BL396" s="43">
        <f t="shared" si="237"/>
        <v>1272490.99</v>
      </c>
      <c r="BM396" s="43">
        <f t="shared" si="238"/>
        <v>1218707.92</v>
      </c>
      <c r="BO396" s="16" t="str">
        <f>IFERROR(VLOOKUP($C396,'PORTE LOJA'!A:B,2,0),"PORTE 1")</f>
        <v>PORTE 4</v>
      </c>
      <c r="BP396" s="16">
        <f>VLOOKUP(BO396,'PAINEL E TARGET'!$S$1:$W$8,3,0)</f>
        <v>3000</v>
      </c>
      <c r="BQ396" s="16">
        <f t="shared" si="216"/>
        <v>1</v>
      </c>
      <c r="BR396" s="16">
        <f t="shared" si="217"/>
        <v>1</v>
      </c>
      <c r="BS396" s="16">
        <f t="shared" si="218"/>
        <v>1</v>
      </c>
      <c r="BT396" s="16">
        <f t="shared" si="219"/>
        <v>1</v>
      </c>
      <c r="BU396" s="16">
        <f t="shared" si="220"/>
        <v>1</v>
      </c>
      <c r="BV396" s="16">
        <f t="shared" si="221"/>
        <v>1</v>
      </c>
      <c r="BW396" s="17" t="str">
        <f t="shared" si="239"/>
        <v>111111</v>
      </c>
      <c r="BY396" s="17">
        <f t="shared" si="222"/>
        <v>0.86199999999999999</v>
      </c>
      <c r="BZ396" s="17">
        <f t="shared" si="223"/>
        <v>0.92500000000000004</v>
      </c>
      <c r="CA396" s="17" t="str">
        <f t="shared" si="240"/>
        <v>Sem Retira</v>
      </c>
      <c r="CB396" s="17">
        <f t="shared" si="241"/>
        <v>0.92500000000000004</v>
      </c>
      <c r="CC396" s="33" t="str">
        <f>IF(CB396&gt;='PAINEL E TARGET'!$T$11,'PAINEL E TARGET'!$S$11,
IF(CB396&gt;='PAINEL E TARGET'!$T$12,'PAINEL E TARGET'!$S$12,
IF(CB396&gt;='PAINEL E TARGET'!$T$13,'PAINEL E TARGET'!$S$13,
IF(CB396&gt;='PAINEL E TARGET'!$T$14,'PAINEL E TARGET'!$S$14,
IF(CB396&gt;='PAINEL E TARGET'!$T$15,'PAINEL E TARGET'!$S$15,
IF(CB396&gt;='PAINEL E TARGET'!$T$16,'PAINEL E TARGET'!$S$16,
IF(CB396&gt;='PAINEL E TARGET'!$T$17,'PAINEL E TARGET'!$S$17,
IF(CB396&gt;='PAINEL E TARGET'!$T$18,'PAINEL E TARGET'!$S$18,'PAINEL E TARGET'!$S$19))))))))</f>
        <v>1. Fx de 90% a 99,9%</v>
      </c>
      <c r="CD396" s="17">
        <f>IFERROR(VLOOKUP($BW396,'PAINEL E TARGET'!$G$1:$Q$99,4,0),0)</f>
        <v>0.25</v>
      </c>
      <c r="CE396" s="17">
        <f>VLOOKUP(CC396,'PAINEL E TARGET'!$S$10:$U$19,3,0)</f>
        <v>0.5</v>
      </c>
      <c r="CF396" s="16">
        <f t="shared" si="242"/>
        <v>375</v>
      </c>
      <c r="CG396" s="17">
        <f t="shared" si="224"/>
        <v>0.83599999999999997</v>
      </c>
      <c r="CH396" s="17">
        <f t="shared" si="225"/>
        <v>0.88600000000000001</v>
      </c>
      <c r="CI396" s="17">
        <f t="shared" si="226"/>
        <v>0.749</v>
      </c>
      <c r="CJ396" s="17">
        <f t="shared" si="227"/>
        <v>0.94199999999999995</v>
      </c>
      <c r="CK396" s="17">
        <f t="shared" si="228"/>
        <v>0.61799999999999999</v>
      </c>
      <c r="CL396" s="17">
        <f t="shared" si="229"/>
        <v>0.876</v>
      </c>
      <c r="CM396" s="16">
        <f t="shared" si="230"/>
        <v>4</v>
      </c>
      <c r="CN396" s="17" t="str">
        <f t="shared" si="243"/>
        <v>não ok</v>
      </c>
      <c r="CO396" s="17">
        <f t="shared" si="244"/>
        <v>0</v>
      </c>
      <c r="CP396" s="33" t="str">
        <f>IF(CO396&gt;='PAINEL E TARGET'!$T$11,'PAINEL E TARGET'!$S$11,
IF(CO396&gt;='PAINEL E TARGET'!$T$12,'PAINEL E TARGET'!$S$12,
IF(CO396&gt;='PAINEL E TARGET'!$T$13,'PAINEL E TARGET'!$S$13,
IF(CO396&gt;='PAINEL E TARGET'!$T$14,'PAINEL E TARGET'!$S$14,
IF(CO396&gt;='PAINEL E TARGET'!$T$15,'PAINEL E TARGET'!$S$15,
IF(CO396&gt;='PAINEL E TARGET'!$T$16,'PAINEL E TARGET'!$S$16,
IF(CO396&gt;='PAINEL E TARGET'!$T$17,'PAINEL E TARGET'!$S$17,
IF(CO396&gt;='PAINEL E TARGET'!$T$18,'PAINEL E TARGET'!$S$18,'PAINEL E TARGET'!$S$19))))))))</f>
        <v>Não elegível</v>
      </c>
      <c r="CQ396" s="17">
        <f>IFERROR(VLOOKUP($BW396,'PAINEL E TARGET'!$G$1:$Q$99,5,0),0)</f>
        <v>0.25</v>
      </c>
      <c r="CR396" s="17">
        <f>VLOOKUP(CP396,'PAINEL E TARGET'!$S$10:$U$19,3,0)</f>
        <v>0</v>
      </c>
      <c r="CS396" s="16">
        <f t="shared" si="245"/>
        <v>0</v>
      </c>
      <c r="CT396" s="17">
        <f t="shared" si="231"/>
        <v>0.89300000000000002</v>
      </c>
      <c r="CU396" s="33" t="str">
        <f>IF(CT396&gt;='PAINEL E TARGET'!$T$11,'PAINEL E TARGET'!$S$11,
IF(CT396&gt;='PAINEL E TARGET'!$T$12,'PAINEL E TARGET'!$S$12,
IF(CT396&gt;='PAINEL E TARGET'!$T$13,'PAINEL E TARGET'!$S$13,
IF(CT396&gt;='PAINEL E TARGET'!$T$14,'PAINEL E TARGET'!$S$14,
IF(CT396&gt;='PAINEL E TARGET'!$T$15,'PAINEL E TARGET'!$S$15,
IF(CT396&gt;='PAINEL E TARGET'!$T$16,'PAINEL E TARGET'!$S$16,
IF(CT396&gt;='PAINEL E TARGET'!$T$17,'PAINEL E TARGET'!$S$17,
IF(CT396&gt;='PAINEL E TARGET'!$T$18,'PAINEL E TARGET'!$S$18,'PAINEL E TARGET'!$S$19))))))))</f>
        <v>Não elegível</v>
      </c>
      <c r="CV396" s="17">
        <f>IFERROR(VLOOKUP($BW396,'PAINEL E TARGET'!$G$1:$Q$99,6,0),0)</f>
        <v>0.2</v>
      </c>
      <c r="CW396" s="17">
        <f>VLOOKUP(CU396,'PAINEL E TARGET'!$S$10:$U$19,3,0)</f>
        <v>0</v>
      </c>
      <c r="CX396" s="16">
        <f t="shared" si="246"/>
        <v>0</v>
      </c>
      <c r="CY396" s="17">
        <f t="shared" si="232"/>
        <v>1.0009999999999999</v>
      </c>
      <c r="CZ396" s="33" t="str">
        <f>IF(CY396&gt;='PAINEL E TARGET'!$T$11,'PAINEL E TARGET'!$S$11,
IF(CY396&gt;='PAINEL E TARGET'!$T$12,'PAINEL E TARGET'!$S$12,
IF(CY396&gt;='PAINEL E TARGET'!$T$13,'PAINEL E TARGET'!$S$13,
IF(CY396&gt;='PAINEL E TARGET'!$T$14,'PAINEL E TARGET'!$S$14,
IF(CY396&gt;='PAINEL E TARGET'!$T$15,'PAINEL E TARGET'!$S$15,
IF(CY396&gt;='PAINEL E TARGET'!$T$16,'PAINEL E TARGET'!$S$16,
IF(CY396&gt;='PAINEL E TARGET'!$T$17,'PAINEL E TARGET'!$S$17,
IF(CY396&gt;='PAINEL E TARGET'!$T$18,'PAINEL E TARGET'!$S$18,'PAINEL E TARGET'!$S$19))))))))</f>
        <v>2. Fx de 100% a 104,9%</v>
      </c>
      <c r="DA396" s="17">
        <f>IFERROR(VLOOKUP($BW396,'PAINEL E TARGET'!$G$1:$Q$99,7,0),0)</f>
        <v>0.15</v>
      </c>
      <c r="DB396" s="17">
        <f>VLOOKUP(CZ396,'PAINEL E TARGET'!$S$10:$U$19,3,0)</f>
        <v>1</v>
      </c>
      <c r="DC396" s="16">
        <f t="shared" si="247"/>
        <v>450</v>
      </c>
      <c r="DD396" s="17">
        <f t="shared" si="233"/>
        <v>1.0309999999999999</v>
      </c>
      <c r="DE396" s="33" t="str">
        <f>IF(DD396&gt;='PAINEL E TARGET'!$T$11,'PAINEL E TARGET'!$S$11,
IF(DD396&gt;='PAINEL E TARGET'!$T$12,'PAINEL E TARGET'!$S$12,
IF(DD396&gt;='PAINEL E TARGET'!$T$13,'PAINEL E TARGET'!$S$13,
IF(DD396&gt;='PAINEL E TARGET'!$T$14,'PAINEL E TARGET'!$S$14,
IF(DD396&gt;='PAINEL E TARGET'!$T$15,'PAINEL E TARGET'!$S$15,
IF(DD396&gt;='PAINEL E TARGET'!$T$16,'PAINEL E TARGET'!$S$16,
IF(DD396&gt;='PAINEL E TARGET'!$T$17,'PAINEL E TARGET'!$S$17,
IF(DD396&gt;='PAINEL E TARGET'!$T$18,'PAINEL E TARGET'!$S$18,'PAINEL E TARGET'!$S$19))))))))</f>
        <v>2. Fx de 100% a 104,9%</v>
      </c>
      <c r="DF396" s="17">
        <f>IFERROR(VLOOKUP($BW396,'PAINEL E TARGET'!$G$1:$Q$99,8,0),0)</f>
        <v>0.1</v>
      </c>
      <c r="DG396" s="17">
        <f>VLOOKUP(DE396,'PAINEL E TARGET'!$S$10:$U$19,3,0)</f>
        <v>1</v>
      </c>
      <c r="DH396" s="16">
        <f t="shared" si="248"/>
        <v>300</v>
      </c>
      <c r="DI396" s="17">
        <f t="shared" si="234"/>
        <v>0.84799999999999998</v>
      </c>
      <c r="DJ396" s="33" t="str">
        <f>IF(DI396&gt;='PAINEL E TARGET'!$T$11,'PAINEL E TARGET'!$S$11,
IF(DI396&gt;='PAINEL E TARGET'!$T$12,'PAINEL E TARGET'!$S$12,
IF(DI396&gt;='PAINEL E TARGET'!$T$13,'PAINEL E TARGET'!$S$13,
IF(DI396&gt;='PAINEL E TARGET'!$T$14,'PAINEL E TARGET'!$S$14,
IF(DI396&gt;='PAINEL E TARGET'!$T$15,'PAINEL E TARGET'!$S$15,
IF(DI396&gt;='PAINEL E TARGET'!$T$16,'PAINEL E TARGET'!$S$16,
IF(DI396&gt;='PAINEL E TARGET'!$T$17,'PAINEL E TARGET'!$S$17,
IF(DI396&gt;='PAINEL E TARGET'!$T$18,'PAINEL E TARGET'!$S$18,'PAINEL E TARGET'!$S$19))))))))</f>
        <v>Não elegível</v>
      </c>
      <c r="DK396" s="17">
        <f>IFERROR(VLOOKUP($BW396,'PAINEL E TARGET'!$G$1:$Q$99,9,0),0)</f>
        <v>0.05</v>
      </c>
      <c r="DL396" s="17">
        <f>VLOOKUP(DJ396,'PAINEL E TARGET'!$S$10:$U$19,3,0)</f>
        <v>0</v>
      </c>
      <c r="DM396" s="16">
        <f t="shared" si="249"/>
        <v>0</v>
      </c>
      <c r="DN396" s="17">
        <f t="shared" si="235"/>
        <v>0.61799999999999999</v>
      </c>
      <c r="DO396" s="33" t="str">
        <f>IF(DN396&gt;='PAINEL E TARGET'!$T$11,'PAINEL E TARGET'!$S$11,
IF(DN396&gt;='PAINEL E TARGET'!$T$12,'PAINEL E TARGET'!$S$12,
IF(DN396&gt;='PAINEL E TARGET'!$T$13,'PAINEL E TARGET'!$S$13,
IF(DN396&gt;='PAINEL E TARGET'!$T$14,'PAINEL E TARGET'!$S$14,
IF(DN396&gt;='PAINEL E TARGET'!$T$15,'PAINEL E TARGET'!$S$15,
IF(DN396&gt;='PAINEL E TARGET'!$T$16,'PAINEL E TARGET'!$S$16,
IF(DN396&gt;='PAINEL E TARGET'!$T$17,'PAINEL E TARGET'!$S$17,
IF(DN396&gt;='PAINEL E TARGET'!$T$18,'PAINEL E TARGET'!$S$18,'PAINEL E TARGET'!$S$19))))))))</f>
        <v>Não elegível</v>
      </c>
      <c r="DP396" s="17">
        <f>IFERROR(VLOOKUP($BW396,'PAINEL E TARGET'!$G$1:$Q$99,10,0),0)</f>
        <v>0</v>
      </c>
      <c r="DQ396" s="17">
        <f>VLOOKUP(DO396,'PAINEL E TARGET'!$S$10:$U$19,3,0)</f>
        <v>0</v>
      </c>
      <c r="DR396" s="16">
        <f t="shared" si="250"/>
        <v>0</v>
      </c>
      <c r="DS396" s="17">
        <f t="shared" si="236"/>
        <v>0.98799999999999999</v>
      </c>
      <c r="DT396" s="16">
        <f>IF(DS396&gt;=1,VLOOKUP(BO396,'PAINEL E TARGET'!$S$1:$W$8,5,0),0)</f>
        <v>0</v>
      </c>
      <c r="DU396" s="16">
        <f t="shared" si="251"/>
        <v>1125</v>
      </c>
    </row>
    <row r="397" spans="2:125" s="32" customFormat="1" x14ac:dyDescent="0.2">
      <c r="B397" s="44">
        <v>43541</v>
      </c>
      <c r="C397" s="65">
        <v>1206</v>
      </c>
      <c r="D397" s="66" t="s">
        <v>401</v>
      </c>
      <c r="E397" s="65">
        <v>319</v>
      </c>
      <c r="F397" s="65" t="s">
        <v>943</v>
      </c>
      <c r="G397" s="67">
        <v>6553487.8388326121</v>
      </c>
      <c r="H397" s="67">
        <v>3544216.309657603</v>
      </c>
      <c r="I397" s="67">
        <v>3272665.0399999996</v>
      </c>
      <c r="J397" s="68">
        <v>0.92338185767114278</v>
      </c>
      <c r="K397" s="67">
        <v>739282.01663149556</v>
      </c>
      <c r="L397" s="67">
        <v>2513821.4739009892</v>
      </c>
      <c r="M397" s="67">
        <v>763754.2</v>
      </c>
      <c r="N397" s="67">
        <v>2414384.48</v>
      </c>
      <c r="O397" s="67">
        <v>6047077.193942734</v>
      </c>
      <c r="P397" s="67">
        <v>7833.9033853934552</v>
      </c>
      <c r="Q397" s="67">
        <v>5450</v>
      </c>
      <c r="R397" s="67">
        <v>0</v>
      </c>
      <c r="S397" s="67">
        <v>1999</v>
      </c>
      <c r="T397" s="68">
        <v>0.11234214298988393</v>
      </c>
      <c r="U397" s="68">
        <v>9.7896349540352631E-2</v>
      </c>
      <c r="V397" s="68">
        <v>0.87141251657597363</v>
      </c>
      <c r="W397" s="67">
        <v>364580.54000000004</v>
      </c>
      <c r="X397" s="67">
        <v>310594.64</v>
      </c>
      <c r="Y397" s="68">
        <v>0.8519232540497087</v>
      </c>
      <c r="Z397" s="68">
        <v>0.15064130035401546</v>
      </c>
      <c r="AA397" s="68">
        <v>0.1490239406418854</v>
      </c>
      <c r="AB397" s="68">
        <v>0.98926350404351815</v>
      </c>
      <c r="AC397" s="67">
        <v>490051.74</v>
      </c>
      <c r="AD397" s="67">
        <v>473618.75000000006</v>
      </c>
      <c r="AE397" s="68">
        <v>0.96646682654366267</v>
      </c>
      <c r="AF397" s="43">
        <v>80</v>
      </c>
      <c r="AG397" s="43">
        <v>61</v>
      </c>
      <c r="AH397" s="43">
        <v>87</v>
      </c>
      <c r="AI397" s="43">
        <v>68</v>
      </c>
      <c r="AJ397" s="67">
        <v>153458.15</v>
      </c>
      <c r="AK397" s="67">
        <v>124546.94</v>
      </c>
      <c r="AL397" s="68">
        <v>0.81160199051011628</v>
      </c>
      <c r="AM397" s="67">
        <v>62541.37</v>
      </c>
      <c r="AN397" s="67">
        <v>44944.500000000007</v>
      </c>
      <c r="AO397" s="68">
        <v>0.71863632024690227</v>
      </c>
      <c r="AP397" s="67">
        <v>26241.440000000002</v>
      </c>
      <c r="AQ397" s="67">
        <v>22301.049999999996</v>
      </c>
      <c r="AR397" s="68">
        <v>0.84984093860702747</v>
      </c>
      <c r="AS397" s="67">
        <v>122339.57999999999</v>
      </c>
      <c r="AT397" s="67">
        <v>118802.15</v>
      </c>
      <c r="AU397" s="68">
        <v>0.97108515494331438</v>
      </c>
      <c r="AV397" s="43">
        <v>11341.03</v>
      </c>
      <c r="AW397" s="43">
        <v>11028.340000000002</v>
      </c>
      <c r="AX397" s="69">
        <v>0.97242843022194647</v>
      </c>
      <c r="AY397" s="43">
        <v>739282.01663149556</v>
      </c>
      <c r="AZ397" s="43">
        <v>763754.19999999984</v>
      </c>
      <c r="BA397" s="43">
        <v>141435.47592317575</v>
      </c>
      <c r="BB397" s="43">
        <v>168819.38</v>
      </c>
      <c r="BC397" s="43">
        <v>1371606.5653586532</v>
      </c>
      <c r="BD397" s="43">
        <v>263480.3713144405</v>
      </c>
      <c r="BE397" s="43">
        <v>681337.79</v>
      </c>
      <c r="BF397" s="43">
        <v>915877.46999999986</v>
      </c>
      <c r="BG397" s="43">
        <v>21183.599999999999</v>
      </c>
      <c r="BH397" s="43">
        <v>201</v>
      </c>
      <c r="BI397" s="44">
        <v>43173</v>
      </c>
      <c r="BJ397" s="44">
        <v>43541</v>
      </c>
      <c r="BK397" s="44">
        <v>43172</v>
      </c>
      <c r="BL397" s="43">
        <f t="shared" si="237"/>
        <v>3274664.0399999996</v>
      </c>
      <c r="BM397" s="43">
        <f t="shared" si="238"/>
        <v>3180137.6799999997</v>
      </c>
      <c r="BO397" s="16" t="str">
        <f>IFERROR(VLOOKUP($C397,'PORTE LOJA'!A:B,2,0),"PORTE 1")</f>
        <v>PORTE 6</v>
      </c>
      <c r="BP397" s="16">
        <f>VLOOKUP(BO397,'PAINEL E TARGET'!$S$1:$W$8,3,0)</f>
        <v>4500</v>
      </c>
      <c r="BQ397" s="16">
        <f t="shared" si="216"/>
        <v>1</v>
      </c>
      <c r="BR397" s="16">
        <f t="shared" si="217"/>
        <v>1</v>
      </c>
      <c r="BS397" s="16">
        <f t="shared" si="218"/>
        <v>1</v>
      </c>
      <c r="BT397" s="16">
        <f t="shared" si="219"/>
        <v>1</v>
      </c>
      <c r="BU397" s="16">
        <f t="shared" si="220"/>
        <v>1</v>
      </c>
      <c r="BV397" s="16">
        <f t="shared" si="221"/>
        <v>1</v>
      </c>
      <c r="BW397" s="17" t="str">
        <f t="shared" si="239"/>
        <v>111111</v>
      </c>
      <c r="BY397" s="17">
        <f t="shared" si="222"/>
        <v>0.92400000000000004</v>
      </c>
      <c r="BZ397" s="17">
        <f t="shared" si="223"/>
        <v>0.97799999999999998</v>
      </c>
      <c r="CA397" s="17" t="str">
        <f t="shared" si="240"/>
        <v>Sem Retira</v>
      </c>
      <c r="CB397" s="17">
        <f t="shared" si="241"/>
        <v>0.97799999999999998</v>
      </c>
      <c r="CC397" s="33" t="str">
        <f>IF(CB397&gt;='PAINEL E TARGET'!$T$11,'PAINEL E TARGET'!$S$11,
IF(CB397&gt;='PAINEL E TARGET'!$T$12,'PAINEL E TARGET'!$S$12,
IF(CB397&gt;='PAINEL E TARGET'!$T$13,'PAINEL E TARGET'!$S$13,
IF(CB397&gt;='PAINEL E TARGET'!$T$14,'PAINEL E TARGET'!$S$14,
IF(CB397&gt;='PAINEL E TARGET'!$T$15,'PAINEL E TARGET'!$S$15,
IF(CB397&gt;='PAINEL E TARGET'!$T$16,'PAINEL E TARGET'!$S$16,
IF(CB397&gt;='PAINEL E TARGET'!$T$17,'PAINEL E TARGET'!$S$17,
IF(CB397&gt;='PAINEL E TARGET'!$T$18,'PAINEL E TARGET'!$S$18,'PAINEL E TARGET'!$S$19))))))))</f>
        <v>1. Fx de 90% a 99,9%</v>
      </c>
      <c r="CD397" s="17">
        <f>IFERROR(VLOOKUP($BW397,'PAINEL E TARGET'!$G$1:$Q$99,4,0),0)</f>
        <v>0.25</v>
      </c>
      <c r="CE397" s="17">
        <f>VLOOKUP(CC397,'PAINEL E TARGET'!$S$10:$U$19,3,0)</f>
        <v>0.5</v>
      </c>
      <c r="CF397" s="16">
        <f t="shared" si="242"/>
        <v>562.5</v>
      </c>
      <c r="CG397" s="17">
        <f t="shared" si="224"/>
        <v>0.81200000000000006</v>
      </c>
      <c r="CH397" s="17">
        <f t="shared" si="225"/>
        <v>0.71899999999999997</v>
      </c>
      <c r="CI397" s="17">
        <f t="shared" si="226"/>
        <v>0.85</v>
      </c>
      <c r="CJ397" s="17">
        <f t="shared" si="227"/>
        <v>0.97099999999999997</v>
      </c>
      <c r="CK397" s="17">
        <f t="shared" si="228"/>
        <v>0.97199999999999998</v>
      </c>
      <c r="CL397" s="17">
        <f t="shared" si="229"/>
        <v>0.85199999999999998</v>
      </c>
      <c r="CM397" s="16">
        <f t="shared" si="230"/>
        <v>5</v>
      </c>
      <c r="CN397" s="17" t="str">
        <f t="shared" si="243"/>
        <v>ok</v>
      </c>
      <c r="CO397" s="17">
        <f t="shared" si="244"/>
        <v>0.85199999999999998</v>
      </c>
      <c r="CP397" s="33" t="str">
        <f>IF(CO397&gt;='PAINEL E TARGET'!$T$11,'PAINEL E TARGET'!$S$11,
IF(CO397&gt;='PAINEL E TARGET'!$T$12,'PAINEL E TARGET'!$S$12,
IF(CO397&gt;='PAINEL E TARGET'!$T$13,'PAINEL E TARGET'!$S$13,
IF(CO397&gt;='PAINEL E TARGET'!$T$14,'PAINEL E TARGET'!$S$14,
IF(CO397&gt;='PAINEL E TARGET'!$T$15,'PAINEL E TARGET'!$S$15,
IF(CO397&gt;='PAINEL E TARGET'!$T$16,'PAINEL E TARGET'!$S$16,
IF(CO397&gt;='PAINEL E TARGET'!$T$17,'PAINEL E TARGET'!$S$17,
IF(CO397&gt;='PAINEL E TARGET'!$T$18,'PAINEL E TARGET'!$S$18,'PAINEL E TARGET'!$S$19))))))))</f>
        <v>Não elegível</v>
      </c>
      <c r="CQ397" s="17">
        <f>IFERROR(VLOOKUP($BW397,'PAINEL E TARGET'!$G$1:$Q$99,5,0),0)</f>
        <v>0.25</v>
      </c>
      <c r="CR397" s="17">
        <f>VLOOKUP(CP397,'PAINEL E TARGET'!$S$10:$U$19,3,0)</f>
        <v>0</v>
      </c>
      <c r="CS397" s="16">
        <f t="shared" si="245"/>
        <v>0</v>
      </c>
      <c r="CT397" s="17">
        <f t="shared" si="231"/>
        <v>0.96599999999999997</v>
      </c>
      <c r="CU397" s="33" t="str">
        <f>IF(CT397&gt;='PAINEL E TARGET'!$T$11,'PAINEL E TARGET'!$S$11,
IF(CT397&gt;='PAINEL E TARGET'!$T$12,'PAINEL E TARGET'!$S$12,
IF(CT397&gt;='PAINEL E TARGET'!$T$13,'PAINEL E TARGET'!$S$13,
IF(CT397&gt;='PAINEL E TARGET'!$T$14,'PAINEL E TARGET'!$S$14,
IF(CT397&gt;='PAINEL E TARGET'!$T$15,'PAINEL E TARGET'!$S$15,
IF(CT397&gt;='PAINEL E TARGET'!$T$16,'PAINEL E TARGET'!$S$16,
IF(CT397&gt;='PAINEL E TARGET'!$T$17,'PAINEL E TARGET'!$S$17,
IF(CT397&gt;='PAINEL E TARGET'!$T$18,'PAINEL E TARGET'!$S$18,'PAINEL E TARGET'!$S$19))))))))</f>
        <v>1. Fx de 90% a 99,9%</v>
      </c>
      <c r="CV397" s="17">
        <f>IFERROR(VLOOKUP($BW397,'PAINEL E TARGET'!$G$1:$Q$99,6,0),0)</f>
        <v>0.2</v>
      </c>
      <c r="CW397" s="17">
        <f>VLOOKUP(CU397,'PAINEL E TARGET'!$S$10:$U$19,3,0)</f>
        <v>0.5</v>
      </c>
      <c r="CX397" s="16">
        <f t="shared" si="246"/>
        <v>450</v>
      </c>
      <c r="CY397" s="17">
        <f t="shared" si="232"/>
        <v>1.0329999999999999</v>
      </c>
      <c r="CZ397" s="33" t="str">
        <f>IF(CY397&gt;='PAINEL E TARGET'!$T$11,'PAINEL E TARGET'!$S$11,
IF(CY397&gt;='PAINEL E TARGET'!$T$12,'PAINEL E TARGET'!$S$12,
IF(CY397&gt;='PAINEL E TARGET'!$T$13,'PAINEL E TARGET'!$S$13,
IF(CY397&gt;='PAINEL E TARGET'!$T$14,'PAINEL E TARGET'!$S$14,
IF(CY397&gt;='PAINEL E TARGET'!$T$15,'PAINEL E TARGET'!$S$15,
IF(CY397&gt;='PAINEL E TARGET'!$T$16,'PAINEL E TARGET'!$S$16,
IF(CY397&gt;='PAINEL E TARGET'!$T$17,'PAINEL E TARGET'!$S$17,
IF(CY397&gt;='PAINEL E TARGET'!$T$18,'PAINEL E TARGET'!$S$18,'PAINEL E TARGET'!$S$19))))))))</f>
        <v>2. Fx de 100% a 104,9%</v>
      </c>
      <c r="DA397" s="17">
        <f>IFERROR(VLOOKUP($BW397,'PAINEL E TARGET'!$G$1:$Q$99,7,0),0)</f>
        <v>0.15</v>
      </c>
      <c r="DB397" s="17">
        <f>VLOOKUP(CZ397,'PAINEL E TARGET'!$S$10:$U$19,3,0)</f>
        <v>1</v>
      </c>
      <c r="DC397" s="16">
        <f t="shared" si="247"/>
        <v>675</v>
      </c>
      <c r="DD397" s="17">
        <f t="shared" si="233"/>
        <v>1.194</v>
      </c>
      <c r="DE397" s="33" t="str">
        <f>IF(DD397&gt;='PAINEL E TARGET'!$T$11,'PAINEL E TARGET'!$S$11,
IF(DD397&gt;='PAINEL E TARGET'!$T$12,'PAINEL E TARGET'!$S$12,
IF(DD397&gt;='PAINEL E TARGET'!$T$13,'PAINEL E TARGET'!$S$13,
IF(DD397&gt;='PAINEL E TARGET'!$T$14,'PAINEL E TARGET'!$S$14,
IF(DD397&gt;='PAINEL E TARGET'!$T$15,'PAINEL E TARGET'!$S$15,
IF(DD397&gt;='PAINEL E TARGET'!$T$16,'PAINEL E TARGET'!$S$16,
IF(DD397&gt;='PAINEL E TARGET'!$T$17,'PAINEL E TARGET'!$S$17,
IF(DD397&gt;='PAINEL E TARGET'!$T$18,'PAINEL E TARGET'!$S$18,'PAINEL E TARGET'!$S$19))))))))</f>
        <v>5. Fx de 115% a 119,9%</v>
      </c>
      <c r="DF397" s="17">
        <f>IFERROR(VLOOKUP($BW397,'PAINEL E TARGET'!$G$1:$Q$99,8,0),0)</f>
        <v>0.1</v>
      </c>
      <c r="DG397" s="17">
        <f>VLOOKUP(DE397,'PAINEL E TARGET'!$S$10:$U$19,3,0)</f>
        <v>1.3</v>
      </c>
      <c r="DH397" s="16">
        <f t="shared" si="248"/>
        <v>585</v>
      </c>
      <c r="DI397" s="17">
        <f t="shared" si="234"/>
        <v>0.78200000000000003</v>
      </c>
      <c r="DJ397" s="33" t="str">
        <f>IF(DI397&gt;='PAINEL E TARGET'!$T$11,'PAINEL E TARGET'!$S$11,
IF(DI397&gt;='PAINEL E TARGET'!$T$12,'PAINEL E TARGET'!$S$12,
IF(DI397&gt;='PAINEL E TARGET'!$T$13,'PAINEL E TARGET'!$S$13,
IF(DI397&gt;='PAINEL E TARGET'!$T$14,'PAINEL E TARGET'!$S$14,
IF(DI397&gt;='PAINEL E TARGET'!$T$15,'PAINEL E TARGET'!$S$15,
IF(DI397&gt;='PAINEL E TARGET'!$T$16,'PAINEL E TARGET'!$S$16,
IF(DI397&gt;='PAINEL E TARGET'!$T$17,'PAINEL E TARGET'!$S$17,
IF(DI397&gt;='PAINEL E TARGET'!$T$18,'PAINEL E TARGET'!$S$18,'PAINEL E TARGET'!$S$19))))))))</f>
        <v>Não elegível</v>
      </c>
      <c r="DK397" s="17">
        <f>IFERROR(VLOOKUP($BW397,'PAINEL E TARGET'!$G$1:$Q$99,9,0),0)</f>
        <v>0.05</v>
      </c>
      <c r="DL397" s="17">
        <f>VLOOKUP(DJ397,'PAINEL E TARGET'!$S$10:$U$19,3,0)</f>
        <v>0</v>
      </c>
      <c r="DM397" s="16">
        <f t="shared" si="249"/>
        <v>0</v>
      </c>
      <c r="DN397" s="17">
        <f t="shared" si="235"/>
        <v>0.97199999999999998</v>
      </c>
      <c r="DO397" s="33" t="str">
        <f>IF(DN397&gt;='PAINEL E TARGET'!$T$11,'PAINEL E TARGET'!$S$11,
IF(DN397&gt;='PAINEL E TARGET'!$T$12,'PAINEL E TARGET'!$S$12,
IF(DN397&gt;='PAINEL E TARGET'!$T$13,'PAINEL E TARGET'!$S$13,
IF(DN397&gt;='PAINEL E TARGET'!$T$14,'PAINEL E TARGET'!$S$14,
IF(DN397&gt;='PAINEL E TARGET'!$T$15,'PAINEL E TARGET'!$S$15,
IF(DN397&gt;='PAINEL E TARGET'!$T$16,'PAINEL E TARGET'!$S$16,
IF(DN397&gt;='PAINEL E TARGET'!$T$17,'PAINEL E TARGET'!$S$17,
IF(DN397&gt;='PAINEL E TARGET'!$T$18,'PAINEL E TARGET'!$S$18,'PAINEL E TARGET'!$S$19))))))))</f>
        <v>1. Fx de 90% a 99,9%</v>
      </c>
      <c r="DP397" s="17">
        <f>IFERROR(VLOOKUP($BW397,'PAINEL E TARGET'!$G$1:$Q$99,10,0),0)</f>
        <v>0</v>
      </c>
      <c r="DQ397" s="17">
        <f>VLOOKUP(DO397,'PAINEL E TARGET'!$S$10:$U$19,3,0)</f>
        <v>0.5</v>
      </c>
      <c r="DR397" s="16">
        <f t="shared" si="250"/>
        <v>0</v>
      </c>
      <c r="DS397" s="17">
        <f t="shared" si="236"/>
        <v>0.76300000000000001</v>
      </c>
      <c r="DT397" s="16">
        <f>IF(DS397&gt;=1,VLOOKUP(BO397,'PAINEL E TARGET'!$S$1:$W$8,5,0),0)</f>
        <v>0</v>
      </c>
      <c r="DU397" s="16">
        <f t="shared" si="251"/>
        <v>2272.5</v>
      </c>
    </row>
    <row r="398" spans="2:125" s="32" customFormat="1" x14ac:dyDescent="0.2">
      <c r="B398" s="44">
        <v>43541</v>
      </c>
      <c r="C398" s="65">
        <v>1207</v>
      </c>
      <c r="D398" s="66" t="s">
        <v>402</v>
      </c>
      <c r="E398" s="65">
        <v>313</v>
      </c>
      <c r="F398" s="65" t="s">
        <v>943</v>
      </c>
      <c r="G398" s="67">
        <v>1896926.0503177405</v>
      </c>
      <c r="H398" s="67">
        <v>1126558.3332934501</v>
      </c>
      <c r="I398" s="67">
        <v>1008855.43</v>
      </c>
      <c r="J398" s="68">
        <v>0.89551992132591118</v>
      </c>
      <c r="K398" s="67">
        <v>222651.64278762197</v>
      </c>
      <c r="L398" s="67">
        <v>784126.56102341088</v>
      </c>
      <c r="M398" s="67">
        <v>225871.93</v>
      </c>
      <c r="N398" s="67">
        <v>757615.25</v>
      </c>
      <c r="O398" s="67">
        <v>1704021.243869093</v>
      </c>
      <c r="P398" s="67" t="s">
        <v>1082</v>
      </c>
      <c r="Q398" s="67" t="s">
        <v>1082</v>
      </c>
      <c r="R398" s="67">
        <v>0</v>
      </c>
      <c r="S398" s="67">
        <v>0</v>
      </c>
      <c r="T398" s="68">
        <v>0.10050724143308185</v>
      </c>
      <c r="U398" s="68">
        <v>8.4258180162551793E-2</v>
      </c>
      <c r="V398" s="68">
        <v>0.83832944732296977</v>
      </c>
      <c r="W398" s="67">
        <v>101188.50000000001</v>
      </c>
      <c r="X398" s="67">
        <v>82866.84</v>
      </c>
      <c r="Y398" s="68">
        <v>0.81893535332572365</v>
      </c>
      <c r="Z398" s="68">
        <v>0.18544572110645641</v>
      </c>
      <c r="AA398" s="68">
        <v>0.14276828702535807</v>
      </c>
      <c r="AB398" s="68">
        <v>0.76986563061975932</v>
      </c>
      <c r="AC398" s="67">
        <v>186702.71000000002</v>
      </c>
      <c r="AD398" s="67">
        <v>140410.78</v>
      </c>
      <c r="AE398" s="68">
        <v>0.75205539330414639</v>
      </c>
      <c r="AF398" s="43">
        <v>80</v>
      </c>
      <c r="AG398" s="43">
        <v>71</v>
      </c>
      <c r="AH398" s="43">
        <v>42</v>
      </c>
      <c r="AI398" s="43">
        <v>30</v>
      </c>
      <c r="AJ398" s="67">
        <v>44404.899999999994</v>
      </c>
      <c r="AK398" s="67">
        <v>36352</v>
      </c>
      <c r="AL398" s="68">
        <v>0.81864839240714438</v>
      </c>
      <c r="AM398" s="67">
        <v>12885.609999999997</v>
      </c>
      <c r="AN398" s="67">
        <v>6373.4400000000005</v>
      </c>
      <c r="AO398" s="68">
        <v>0.49461686330720872</v>
      </c>
      <c r="AP398" s="67">
        <v>6763.77</v>
      </c>
      <c r="AQ398" s="67">
        <v>4941.67</v>
      </c>
      <c r="AR398" s="68">
        <v>0.73060881727202431</v>
      </c>
      <c r="AS398" s="67">
        <v>37134.22</v>
      </c>
      <c r="AT398" s="67">
        <v>35199.730000000003</v>
      </c>
      <c r="AU398" s="68">
        <v>0.94790546293957434</v>
      </c>
      <c r="AV398" s="43">
        <v>1414.7600000000002</v>
      </c>
      <c r="AW398" s="43">
        <v>779.38</v>
      </c>
      <c r="AX398" s="69">
        <v>0.55089202408889126</v>
      </c>
      <c r="AY398" s="43">
        <v>222651.64278762197</v>
      </c>
      <c r="AZ398" s="43">
        <v>225871.93000000002</v>
      </c>
      <c r="BA398" s="43">
        <v>43677.415751506414</v>
      </c>
      <c r="BB398" s="43">
        <v>50778.34</v>
      </c>
      <c r="BC398" s="43">
        <v>376313.78238248831</v>
      </c>
      <c r="BD398" s="43">
        <v>74226.527113293167</v>
      </c>
      <c r="BE398" s="43">
        <v>172694.53000000003</v>
      </c>
      <c r="BF398" s="43">
        <v>318638.48</v>
      </c>
      <c r="BG398" s="43">
        <v>2409.09</v>
      </c>
      <c r="BH398" s="43">
        <v>73</v>
      </c>
      <c r="BI398" s="44">
        <v>43173</v>
      </c>
      <c r="BJ398" s="44">
        <v>43541</v>
      </c>
      <c r="BK398" s="44">
        <v>43172</v>
      </c>
      <c r="BL398" s="43">
        <f t="shared" si="237"/>
        <v>1008855.43</v>
      </c>
      <c r="BM398" s="43">
        <f t="shared" si="238"/>
        <v>983487.17999999993</v>
      </c>
      <c r="BO398" s="16" t="str">
        <f>IFERROR(VLOOKUP($C398,'PORTE LOJA'!A:B,2,0),"PORTE 1")</f>
        <v>PORTE 3</v>
      </c>
      <c r="BP398" s="16">
        <f>VLOOKUP(BO398,'PAINEL E TARGET'!$S$1:$W$8,3,0)</f>
        <v>2400</v>
      </c>
      <c r="BQ398" s="16">
        <f t="shared" si="216"/>
        <v>1</v>
      </c>
      <c r="BR398" s="16">
        <f t="shared" si="217"/>
        <v>1</v>
      </c>
      <c r="BS398" s="16">
        <f t="shared" si="218"/>
        <v>1</v>
      </c>
      <c r="BT398" s="16">
        <f t="shared" si="219"/>
        <v>1</v>
      </c>
      <c r="BU398" s="16">
        <f t="shared" si="220"/>
        <v>1</v>
      </c>
      <c r="BV398" s="16">
        <f t="shared" si="221"/>
        <v>1</v>
      </c>
      <c r="BW398" s="17" t="str">
        <f t="shared" si="239"/>
        <v>111111</v>
      </c>
      <c r="BY398" s="17">
        <f t="shared" si="222"/>
        <v>0.89600000000000002</v>
      </c>
      <c r="BZ398" s="17">
        <f t="shared" si="223"/>
        <v>0.97699999999999998</v>
      </c>
      <c r="CA398" s="17" t="str">
        <f t="shared" si="240"/>
        <v>Sem Retira</v>
      </c>
      <c r="CB398" s="17">
        <f t="shared" si="241"/>
        <v>0.97699999999999998</v>
      </c>
      <c r="CC398" s="33" t="str">
        <f>IF(CB398&gt;='PAINEL E TARGET'!$T$11,'PAINEL E TARGET'!$S$11,
IF(CB398&gt;='PAINEL E TARGET'!$T$12,'PAINEL E TARGET'!$S$12,
IF(CB398&gt;='PAINEL E TARGET'!$T$13,'PAINEL E TARGET'!$S$13,
IF(CB398&gt;='PAINEL E TARGET'!$T$14,'PAINEL E TARGET'!$S$14,
IF(CB398&gt;='PAINEL E TARGET'!$T$15,'PAINEL E TARGET'!$S$15,
IF(CB398&gt;='PAINEL E TARGET'!$T$16,'PAINEL E TARGET'!$S$16,
IF(CB398&gt;='PAINEL E TARGET'!$T$17,'PAINEL E TARGET'!$S$17,
IF(CB398&gt;='PAINEL E TARGET'!$T$18,'PAINEL E TARGET'!$S$18,'PAINEL E TARGET'!$S$19))))))))</f>
        <v>1. Fx de 90% a 99,9%</v>
      </c>
      <c r="CD398" s="17">
        <f>IFERROR(VLOOKUP($BW398,'PAINEL E TARGET'!$G$1:$Q$99,4,0),0)</f>
        <v>0.25</v>
      </c>
      <c r="CE398" s="17">
        <f>VLOOKUP(CC398,'PAINEL E TARGET'!$S$10:$U$19,3,0)</f>
        <v>0.5</v>
      </c>
      <c r="CF398" s="16">
        <f t="shared" si="242"/>
        <v>300</v>
      </c>
      <c r="CG398" s="17">
        <f t="shared" si="224"/>
        <v>0.81899999999999995</v>
      </c>
      <c r="CH398" s="17">
        <f t="shared" si="225"/>
        <v>0.495</v>
      </c>
      <c r="CI398" s="17">
        <f t="shared" si="226"/>
        <v>0.73099999999999998</v>
      </c>
      <c r="CJ398" s="17">
        <f t="shared" si="227"/>
        <v>0.94799999999999995</v>
      </c>
      <c r="CK398" s="17">
        <f t="shared" si="228"/>
        <v>0.55100000000000005</v>
      </c>
      <c r="CL398" s="17">
        <f t="shared" si="229"/>
        <v>0.81899999999999995</v>
      </c>
      <c r="CM398" s="16">
        <f t="shared" si="230"/>
        <v>3</v>
      </c>
      <c r="CN398" s="17" t="str">
        <f t="shared" si="243"/>
        <v>não ok</v>
      </c>
      <c r="CO398" s="17">
        <f t="shared" si="244"/>
        <v>0</v>
      </c>
      <c r="CP398" s="33" t="str">
        <f>IF(CO398&gt;='PAINEL E TARGET'!$T$11,'PAINEL E TARGET'!$S$11,
IF(CO398&gt;='PAINEL E TARGET'!$T$12,'PAINEL E TARGET'!$S$12,
IF(CO398&gt;='PAINEL E TARGET'!$T$13,'PAINEL E TARGET'!$S$13,
IF(CO398&gt;='PAINEL E TARGET'!$T$14,'PAINEL E TARGET'!$S$14,
IF(CO398&gt;='PAINEL E TARGET'!$T$15,'PAINEL E TARGET'!$S$15,
IF(CO398&gt;='PAINEL E TARGET'!$T$16,'PAINEL E TARGET'!$S$16,
IF(CO398&gt;='PAINEL E TARGET'!$T$17,'PAINEL E TARGET'!$S$17,
IF(CO398&gt;='PAINEL E TARGET'!$T$18,'PAINEL E TARGET'!$S$18,'PAINEL E TARGET'!$S$19))))))))</f>
        <v>Não elegível</v>
      </c>
      <c r="CQ398" s="17">
        <f>IFERROR(VLOOKUP($BW398,'PAINEL E TARGET'!$G$1:$Q$99,5,0),0)</f>
        <v>0.25</v>
      </c>
      <c r="CR398" s="17">
        <f>VLOOKUP(CP398,'PAINEL E TARGET'!$S$10:$U$19,3,0)</f>
        <v>0</v>
      </c>
      <c r="CS398" s="16">
        <f t="shared" si="245"/>
        <v>0</v>
      </c>
      <c r="CT398" s="17">
        <f t="shared" si="231"/>
        <v>0.752</v>
      </c>
      <c r="CU398" s="33" t="str">
        <f>IF(CT398&gt;='PAINEL E TARGET'!$T$11,'PAINEL E TARGET'!$S$11,
IF(CT398&gt;='PAINEL E TARGET'!$T$12,'PAINEL E TARGET'!$S$12,
IF(CT398&gt;='PAINEL E TARGET'!$T$13,'PAINEL E TARGET'!$S$13,
IF(CT398&gt;='PAINEL E TARGET'!$T$14,'PAINEL E TARGET'!$S$14,
IF(CT398&gt;='PAINEL E TARGET'!$T$15,'PAINEL E TARGET'!$S$15,
IF(CT398&gt;='PAINEL E TARGET'!$T$16,'PAINEL E TARGET'!$S$16,
IF(CT398&gt;='PAINEL E TARGET'!$T$17,'PAINEL E TARGET'!$S$17,
IF(CT398&gt;='PAINEL E TARGET'!$T$18,'PAINEL E TARGET'!$S$18,'PAINEL E TARGET'!$S$19))))))))</f>
        <v>Não elegível</v>
      </c>
      <c r="CV398" s="17">
        <f>IFERROR(VLOOKUP($BW398,'PAINEL E TARGET'!$G$1:$Q$99,6,0),0)</f>
        <v>0.2</v>
      </c>
      <c r="CW398" s="17">
        <f>VLOOKUP(CU398,'PAINEL E TARGET'!$S$10:$U$19,3,0)</f>
        <v>0</v>
      </c>
      <c r="CX398" s="16">
        <f t="shared" si="246"/>
        <v>0</v>
      </c>
      <c r="CY398" s="17">
        <f t="shared" si="232"/>
        <v>1.014</v>
      </c>
      <c r="CZ398" s="33" t="str">
        <f>IF(CY398&gt;='PAINEL E TARGET'!$T$11,'PAINEL E TARGET'!$S$11,
IF(CY398&gt;='PAINEL E TARGET'!$T$12,'PAINEL E TARGET'!$S$12,
IF(CY398&gt;='PAINEL E TARGET'!$T$13,'PAINEL E TARGET'!$S$13,
IF(CY398&gt;='PAINEL E TARGET'!$T$14,'PAINEL E TARGET'!$S$14,
IF(CY398&gt;='PAINEL E TARGET'!$T$15,'PAINEL E TARGET'!$S$15,
IF(CY398&gt;='PAINEL E TARGET'!$T$16,'PAINEL E TARGET'!$S$16,
IF(CY398&gt;='PAINEL E TARGET'!$T$17,'PAINEL E TARGET'!$S$17,
IF(CY398&gt;='PAINEL E TARGET'!$T$18,'PAINEL E TARGET'!$S$18,'PAINEL E TARGET'!$S$19))))))))</f>
        <v>2. Fx de 100% a 104,9%</v>
      </c>
      <c r="DA398" s="17">
        <f>IFERROR(VLOOKUP($BW398,'PAINEL E TARGET'!$G$1:$Q$99,7,0),0)</f>
        <v>0.15</v>
      </c>
      <c r="DB398" s="17">
        <f>VLOOKUP(CZ398,'PAINEL E TARGET'!$S$10:$U$19,3,0)</f>
        <v>1</v>
      </c>
      <c r="DC398" s="16">
        <f t="shared" si="247"/>
        <v>360</v>
      </c>
      <c r="DD398" s="17">
        <f t="shared" si="233"/>
        <v>1.163</v>
      </c>
      <c r="DE398" s="33" t="str">
        <f>IF(DD398&gt;='PAINEL E TARGET'!$T$11,'PAINEL E TARGET'!$S$11,
IF(DD398&gt;='PAINEL E TARGET'!$T$12,'PAINEL E TARGET'!$S$12,
IF(DD398&gt;='PAINEL E TARGET'!$T$13,'PAINEL E TARGET'!$S$13,
IF(DD398&gt;='PAINEL E TARGET'!$T$14,'PAINEL E TARGET'!$S$14,
IF(DD398&gt;='PAINEL E TARGET'!$T$15,'PAINEL E TARGET'!$S$15,
IF(DD398&gt;='PAINEL E TARGET'!$T$16,'PAINEL E TARGET'!$S$16,
IF(DD398&gt;='PAINEL E TARGET'!$T$17,'PAINEL E TARGET'!$S$17,
IF(DD398&gt;='PAINEL E TARGET'!$T$18,'PAINEL E TARGET'!$S$18,'PAINEL E TARGET'!$S$19))))))))</f>
        <v>5. Fx de 115% a 119,9%</v>
      </c>
      <c r="DF398" s="17">
        <f>IFERROR(VLOOKUP($BW398,'PAINEL E TARGET'!$G$1:$Q$99,8,0),0)</f>
        <v>0.1</v>
      </c>
      <c r="DG398" s="17">
        <f>VLOOKUP(DE398,'PAINEL E TARGET'!$S$10:$U$19,3,0)</f>
        <v>1.3</v>
      </c>
      <c r="DH398" s="16">
        <f t="shared" si="248"/>
        <v>312</v>
      </c>
      <c r="DI398" s="17">
        <f t="shared" si="234"/>
        <v>0.71399999999999997</v>
      </c>
      <c r="DJ398" s="33" t="str">
        <f>IF(DI398&gt;='PAINEL E TARGET'!$T$11,'PAINEL E TARGET'!$S$11,
IF(DI398&gt;='PAINEL E TARGET'!$T$12,'PAINEL E TARGET'!$S$12,
IF(DI398&gt;='PAINEL E TARGET'!$T$13,'PAINEL E TARGET'!$S$13,
IF(DI398&gt;='PAINEL E TARGET'!$T$14,'PAINEL E TARGET'!$S$14,
IF(DI398&gt;='PAINEL E TARGET'!$T$15,'PAINEL E TARGET'!$S$15,
IF(DI398&gt;='PAINEL E TARGET'!$T$16,'PAINEL E TARGET'!$S$16,
IF(DI398&gt;='PAINEL E TARGET'!$T$17,'PAINEL E TARGET'!$S$17,
IF(DI398&gt;='PAINEL E TARGET'!$T$18,'PAINEL E TARGET'!$S$18,'PAINEL E TARGET'!$S$19))))))))</f>
        <v>Não elegível</v>
      </c>
      <c r="DK398" s="17">
        <f>IFERROR(VLOOKUP($BW398,'PAINEL E TARGET'!$G$1:$Q$99,9,0),0)</f>
        <v>0.05</v>
      </c>
      <c r="DL398" s="17">
        <f>VLOOKUP(DJ398,'PAINEL E TARGET'!$S$10:$U$19,3,0)</f>
        <v>0</v>
      </c>
      <c r="DM398" s="16">
        <f t="shared" si="249"/>
        <v>0</v>
      </c>
      <c r="DN398" s="17">
        <f t="shared" si="235"/>
        <v>0.55100000000000005</v>
      </c>
      <c r="DO398" s="33" t="str">
        <f>IF(DN398&gt;='PAINEL E TARGET'!$T$11,'PAINEL E TARGET'!$S$11,
IF(DN398&gt;='PAINEL E TARGET'!$T$12,'PAINEL E TARGET'!$S$12,
IF(DN398&gt;='PAINEL E TARGET'!$T$13,'PAINEL E TARGET'!$S$13,
IF(DN398&gt;='PAINEL E TARGET'!$T$14,'PAINEL E TARGET'!$S$14,
IF(DN398&gt;='PAINEL E TARGET'!$T$15,'PAINEL E TARGET'!$S$15,
IF(DN398&gt;='PAINEL E TARGET'!$T$16,'PAINEL E TARGET'!$S$16,
IF(DN398&gt;='PAINEL E TARGET'!$T$17,'PAINEL E TARGET'!$S$17,
IF(DN398&gt;='PAINEL E TARGET'!$T$18,'PAINEL E TARGET'!$S$18,'PAINEL E TARGET'!$S$19))))))))</f>
        <v>Não elegível</v>
      </c>
      <c r="DP398" s="17">
        <f>IFERROR(VLOOKUP($BW398,'PAINEL E TARGET'!$G$1:$Q$99,10,0),0)</f>
        <v>0</v>
      </c>
      <c r="DQ398" s="17">
        <f>VLOOKUP(DO398,'PAINEL E TARGET'!$S$10:$U$19,3,0)</f>
        <v>0</v>
      </c>
      <c r="DR398" s="16">
        <f t="shared" si="250"/>
        <v>0</v>
      </c>
      <c r="DS398" s="17">
        <f t="shared" si="236"/>
        <v>0.88800000000000001</v>
      </c>
      <c r="DT398" s="16">
        <f>IF(DS398&gt;=1,VLOOKUP(BO398,'PAINEL E TARGET'!$S$1:$W$8,5,0),0)</f>
        <v>0</v>
      </c>
      <c r="DU398" s="16">
        <f t="shared" si="251"/>
        <v>972</v>
      </c>
    </row>
    <row r="399" spans="2:125" s="32" customFormat="1" x14ac:dyDescent="0.2">
      <c r="B399" s="44">
        <v>43541</v>
      </c>
      <c r="C399" s="65">
        <v>1208</v>
      </c>
      <c r="D399" s="66" t="s">
        <v>403</v>
      </c>
      <c r="E399" s="65">
        <v>513</v>
      </c>
      <c r="F399" s="65" t="s">
        <v>944</v>
      </c>
      <c r="G399" s="67">
        <v>1876878.7927606257</v>
      </c>
      <c r="H399" s="67">
        <v>1124528.3750991812</v>
      </c>
      <c r="I399" s="67">
        <v>913527.80000000016</v>
      </c>
      <c r="J399" s="68">
        <v>0.81236527261433378</v>
      </c>
      <c r="K399" s="67">
        <v>207335.48140301093</v>
      </c>
      <c r="L399" s="67">
        <v>843479.25447155884</v>
      </c>
      <c r="M399" s="67">
        <v>190926.26</v>
      </c>
      <c r="N399" s="67">
        <v>699551.62000000011</v>
      </c>
      <c r="O399" s="67">
        <v>1755659.8768862239</v>
      </c>
      <c r="P399" s="67" t="s">
        <v>1082</v>
      </c>
      <c r="Q399" s="67" t="s">
        <v>1082</v>
      </c>
      <c r="R399" s="67">
        <v>0</v>
      </c>
      <c r="S399" s="67">
        <v>0</v>
      </c>
      <c r="T399" s="68">
        <v>9.1143973081314139E-2</v>
      </c>
      <c r="U399" s="68">
        <v>8.1736022460209792E-2</v>
      </c>
      <c r="V399" s="68">
        <v>0.89677923506021584</v>
      </c>
      <c r="W399" s="67">
        <v>95775.430000000008</v>
      </c>
      <c r="X399" s="67">
        <v>72784.12</v>
      </c>
      <c r="Y399" s="68">
        <v>0.75994563532630433</v>
      </c>
      <c r="Z399" s="68">
        <v>0.17685170720919785</v>
      </c>
      <c r="AA399" s="68">
        <v>0.16752891155477098</v>
      </c>
      <c r="AB399" s="68">
        <v>0.94728467255677129</v>
      </c>
      <c r="AC399" s="67">
        <v>185838.37999999998</v>
      </c>
      <c r="AD399" s="67">
        <v>149180.78999999998</v>
      </c>
      <c r="AE399" s="68">
        <v>0.80274478285917039</v>
      </c>
      <c r="AF399" s="43">
        <v>80</v>
      </c>
      <c r="AG399" s="43">
        <v>68</v>
      </c>
      <c r="AH399" s="43">
        <v>29</v>
      </c>
      <c r="AI399" s="43">
        <v>20</v>
      </c>
      <c r="AJ399" s="67">
        <v>60805.01</v>
      </c>
      <c r="AK399" s="67">
        <v>42539</v>
      </c>
      <c r="AL399" s="68">
        <v>0.69959695755333318</v>
      </c>
      <c r="AM399" s="67">
        <v>15040.830000000002</v>
      </c>
      <c r="AN399" s="67">
        <v>10100.780000000001</v>
      </c>
      <c r="AO399" s="68">
        <v>0.67155735421515961</v>
      </c>
      <c r="AP399" s="67">
        <v>5798.0599999999995</v>
      </c>
      <c r="AQ399" s="67">
        <v>8053.75</v>
      </c>
      <c r="AR399" s="68">
        <v>1.3890421968727471</v>
      </c>
      <c r="AS399" s="67">
        <v>14131.53</v>
      </c>
      <c r="AT399" s="67">
        <v>12090.59</v>
      </c>
      <c r="AU399" s="68">
        <v>0.8555754401681912</v>
      </c>
      <c r="AV399" s="43">
        <v>539.93000000000006</v>
      </c>
      <c r="AW399" s="43">
        <v>524.9</v>
      </c>
      <c r="AX399" s="69">
        <v>0.97216305817420756</v>
      </c>
      <c r="AY399" s="43">
        <v>207335.48140301093</v>
      </c>
      <c r="AZ399" s="43">
        <v>190926.25999999998</v>
      </c>
      <c r="BA399" s="43">
        <v>41385.629208116748</v>
      </c>
      <c r="BB399" s="43">
        <v>35814.629999999997</v>
      </c>
      <c r="BC399" s="43">
        <v>346678.58998608479</v>
      </c>
      <c r="BD399" s="43">
        <v>69394.725191976264</v>
      </c>
      <c r="BE399" s="43">
        <v>160667.93000000005</v>
      </c>
      <c r="BF399" s="43">
        <v>311753.12</v>
      </c>
      <c r="BG399" s="43">
        <v>906.3499999999998</v>
      </c>
      <c r="BH399" s="43">
        <v>40</v>
      </c>
      <c r="BI399" s="44">
        <v>43173</v>
      </c>
      <c r="BJ399" s="44">
        <v>43541</v>
      </c>
      <c r="BK399" s="44">
        <v>43172</v>
      </c>
      <c r="BL399" s="43">
        <f t="shared" si="237"/>
        <v>913527.80000000016</v>
      </c>
      <c r="BM399" s="43">
        <f t="shared" si="238"/>
        <v>890477.88000000012</v>
      </c>
      <c r="BO399" s="16" t="str">
        <f>IFERROR(VLOOKUP($C399,'PORTE LOJA'!A:B,2,0),"PORTE 1")</f>
        <v>PORTE 3</v>
      </c>
      <c r="BP399" s="16">
        <f>VLOOKUP(BO399,'PAINEL E TARGET'!$S$1:$W$8,3,0)</f>
        <v>2400</v>
      </c>
      <c r="BQ399" s="16">
        <f t="shared" si="216"/>
        <v>1</v>
      </c>
      <c r="BR399" s="16">
        <f t="shared" si="217"/>
        <v>1</v>
      </c>
      <c r="BS399" s="16">
        <f t="shared" si="218"/>
        <v>1</v>
      </c>
      <c r="BT399" s="16">
        <f t="shared" si="219"/>
        <v>1</v>
      </c>
      <c r="BU399" s="16">
        <f t="shared" si="220"/>
        <v>1</v>
      </c>
      <c r="BV399" s="16">
        <f t="shared" si="221"/>
        <v>1</v>
      </c>
      <c r="BW399" s="17" t="str">
        <f t="shared" si="239"/>
        <v>111111</v>
      </c>
      <c r="BY399" s="17">
        <f t="shared" si="222"/>
        <v>0.81200000000000006</v>
      </c>
      <c r="BZ399" s="17">
        <f t="shared" si="223"/>
        <v>0.84699999999999998</v>
      </c>
      <c r="CA399" s="17" t="str">
        <f t="shared" si="240"/>
        <v>Sem Retira</v>
      </c>
      <c r="CB399" s="17">
        <f t="shared" si="241"/>
        <v>0.84699999999999998</v>
      </c>
      <c r="CC399" s="33" t="str">
        <f>IF(CB399&gt;='PAINEL E TARGET'!$T$11,'PAINEL E TARGET'!$S$11,
IF(CB399&gt;='PAINEL E TARGET'!$T$12,'PAINEL E TARGET'!$S$12,
IF(CB399&gt;='PAINEL E TARGET'!$T$13,'PAINEL E TARGET'!$S$13,
IF(CB399&gt;='PAINEL E TARGET'!$T$14,'PAINEL E TARGET'!$S$14,
IF(CB399&gt;='PAINEL E TARGET'!$T$15,'PAINEL E TARGET'!$S$15,
IF(CB399&gt;='PAINEL E TARGET'!$T$16,'PAINEL E TARGET'!$S$16,
IF(CB399&gt;='PAINEL E TARGET'!$T$17,'PAINEL E TARGET'!$S$17,
IF(CB399&gt;='PAINEL E TARGET'!$T$18,'PAINEL E TARGET'!$S$18,'PAINEL E TARGET'!$S$19))))))))</f>
        <v>Não elegível</v>
      </c>
      <c r="CD399" s="17">
        <f>IFERROR(VLOOKUP($BW399,'PAINEL E TARGET'!$G$1:$Q$99,4,0),0)</f>
        <v>0.25</v>
      </c>
      <c r="CE399" s="17">
        <f>VLOOKUP(CC399,'PAINEL E TARGET'!$S$10:$U$19,3,0)</f>
        <v>0</v>
      </c>
      <c r="CF399" s="16">
        <f t="shared" si="242"/>
        <v>0</v>
      </c>
      <c r="CG399" s="17">
        <f t="shared" si="224"/>
        <v>0.7</v>
      </c>
      <c r="CH399" s="17">
        <f t="shared" si="225"/>
        <v>0.67200000000000004</v>
      </c>
      <c r="CI399" s="17">
        <f t="shared" si="226"/>
        <v>1.389</v>
      </c>
      <c r="CJ399" s="17">
        <f t="shared" si="227"/>
        <v>0.85599999999999998</v>
      </c>
      <c r="CK399" s="17">
        <f t="shared" si="228"/>
        <v>0.97199999999999998</v>
      </c>
      <c r="CL399" s="17">
        <f t="shared" si="229"/>
        <v>0.76</v>
      </c>
      <c r="CM399" s="16">
        <f t="shared" si="230"/>
        <v>4</v>
      </c>
      <c r="CN399" s="17" t="str">
        <f t="shared" si="243"/>
        <v>não ok</v>
      </c>
      <c r="CO399" s="17">
        <f t="shared" si="244"/>
        <v>0</v>
      </c>
      <c r="CP399" s="33" t="str">
        <f>IF(CO399&gt;='PAINEL E TARGET'!$T$11,'PAINEL E TARGET'!$S$11,
IF(CO399&gt;='PAINEL E TARGET'!$T$12,'PAINEL E TARGET'!$S$12,
IF(CO399&gt;='PAINEL E TARGET'!$T$13,'PAINEL E TARGET'!$S$13,
IF(CO399&gt;='PAINEL E TARGET'!$T$14,'PAINEL E TARGET'!$S$14,
IF(CO399&gt;='PAINEL E TARGET'!$T$15,'PAINEL E TARGET'!$S$15,
IF(CO399&gt;='PAINEL E TARGET'!$T$16,'PAINEL E TARGET'!$S$16,
IF(CO399&gt;='PAINEL E TARGET'!$T$17,'PAINEL E TARGET'!$S$17,
IF(CO399&gt;='PAINEL E TARGET'!$T$18,'PAINEL E TARGET'!$S$18,'PAINEL E TARGET'!$S$19))))))))</f>
        <v>Não elegível</v>
      </c>
      <c r="CQ399" s="17">
        <f>IFERROR(VLOOKUP($BW399,'PAINEL E TARGET'!$G$1:$Q$99,5,0),0)</f>
        <v>0.25</v>
      </c>
      <c r="CR399" s="17">
        <f>VLOOKUP(CP399,'PAINEL E TARGET'!$S$10:$U$19,3,0)</f>
        <v>0</v>
      </c>
      <c r="CS399" s="16">
        <f t="shared" si="245"/>
        <v>0</v>
      </c>
      <c r="CT399" s="17">
        <f t="shared" si="231"/>
        <v>0.80300000000000005</v>
      </c>
      <c r="CU399" s="33" t="str">
        <f>IF(CT399&gt;='PAINEL E TARGET'!$T$11,'PAINEL E TARGET'!$S$11,
IF(CT399&gt;='PAINEL E TARGET'!$T$12,'PAINEL E TARGET'!$S$12,
IF(CT399&gt;='PAINEL E TARGET'!$T$13,'PAINEL E TARGET'!$S$13,
IF(CT399&gt;='PAINEL E TARGET'!$T$14,'PAINEL E TARGET'!$S$14,
IF(CT399&gt;='PAINEL E TARGET'!$T$15,'PAINEL E TARGET'!$S$15,
IF(CT399&gt;='PAINEL E TARGET'!$T$16,'PAINEL E TARGET'!$S$16,
IF(CT399&gt;='PAINEL E TARGET'!$T$17,'PAINEL E TARGET'!$S$17,
IF(CT399&gt;='PAINEL E TARGET'!$T$18,'PAINEL E TARGET'!$S$18,'PAINEL E TARGET'!$S$19))))))))</f>
        <v>Não elegível</v>
      </c>
      <c r="CV399" s="17">
        <f>IFERROR(VLOOKUP($BW399,'PAINEL E TARGET'!$G$1:$Q$99,6,0),0)</f>
        <v>0.2</v>
      </c>
      <c r="CW399" s="17">
        <f>VLOOKUP(CU399,'PAINEL E TARGET'!$S$10:$U$19,3,0)</f>
        <v>0</v>
      </c>
      <c r="CX399" s="16">
        <f t="shared" si="246"/>
        <v>0</v>
      </c>
      <c r="CY399" s="17">
        <f t="shared" si="232"/>
        <v>0.92100000000000004</v>
      </c>
      <c r="CZ399" s="33" t="str">
        <f>IF(CY399&gt;='PAINEL E TARGET'!$T$11,'PAINEL E TARGET'!$S$11,
IF(CY399&gt;='PAINEL E TARGET'!$T$12,'PAINEL E TARGET'!$S$12,
IF(CY399&gt;='PAINEL E TARGET'!$T$13,'PAINEL E TARGET'!$S$13,
IF(CY399&gt;='PAINEL E TARGET'!$T$14,'PAINEL E TARGET'!$S$14,
IF(CY399&gt;='PAINEL E TARGET'!$T$15,'PAINEL E TARGET'!$S$15,
IF(CY399&gt;='PAINEL E TARGET'!$T$16,'PAINEL E TARGET'!$S$16,
IF(CY399&gt;='PAINEL E TARGET'!$T$17,'PAINEL E TARGET'!$S$17,
IF(CY399&gt;='PAINEL E TARGET'!$T$18,'PAINEL E TARGET'!$S$18,'PAINEL E TARGET'!$S$19))))))))</f>
        <v>1. Fx de 90% a 99,9%</v>
      </c>
      <c r="DA399" s="17">
        <f>IFERROR(VLOOKUP($BW399,'PAINEL E TARGET'!$G$1:$Q$99,7,0),0)</f>
        <v>0.15</v>
      </c>
      <c r="DB399" s="17">
        <f>VLOOKUP(CZ399,'PAINEL E TARGET'!$S$10:$U$19,3,0)</f>
        <v>0.5</v>
      </c>
      <c r="DC399" s="16">
        <f t="shared" si="247"/>
        <v>180</v>
      </c>
      <c r="DD399" s="17">
        <f t="shared" si="233"/>
        <v>0.86499999999999999</v>
      </c>
      <c r="DE399" s="33" t="str">
        <f>IF(DD399&gt;='PAINEL E TARGET'!$T$11,'PAINEL E TARGET'!$S$11,
IF(DD399&gt;='PAINEL E TARGET'!$T$12,'PAINEL E TARGET'!$S$12,
IF(DD399&gt;='PAINEL E TARGET'!$T$13,'PAINEL E TARGET'!$S$13,
IF(DD399&gt;='PAINEL E TARGET'!$T$14,'PAINEL E TARGET'!$S$14,
IF(DD399&gt;='PAINEL E TARGET'!$T$15,'PAINEL E TARGET'!$S$15,
IF(DD399&gt;='PAINEL E TARGET'!$T$16,'PAINEL E TARGET'!$S$16,
IF(DD399&gt;='PAINEL E TARGET'!$T$17,'PAINEL E TARGET'!$S$17,
IF(DD399&gt;='PAINEL E TARGET'!$T$18,'PAINEL E TARGET'!$S$18,'PAINEL E TARGET'!$S$19))))))))</f>
        <v>Não elegível</v>
      </c>
      <c r="DF399" s="17">
        <f>IFERROR(VLOOKUP($BW399,'PAINEL E TARGET'!$G$1:$Q$99,8,0),0)</f>
        <v>0.1</v>
      </c>
      <c r="DG399" s="17">
        <f>VLOOKUP(DE399,'PAINEL E TARGET'!$S$10:$U$19,3,0)</f>
        <v>0</v>
      </c>
      <c r="DH399" s="16">
        <f t="shared" si="248"/>
        <v>0</v>
      </c>
      <c r="DI399" s="17">
        <f t="shared" si="234"/>
        <v>0.69</v>
      </c>
      <c r="DJ399" s="33" t="str">
        <f>IF(DI399&gt;='PAINEL E TARGET'!$T$11,'PAINEL E TARGET'!$S$11,
IF(DI399&gt;='PAINEL E TARGET'!$T$12,'PAINEL E TARGET'!$S$12,
IF(DI399&gt;='PAINEL E TARGET'!$T$13,'PAINEL E TARGET'!$S$13,
IF(DI399&gt;='PAINEL E TARGET'!$T$14,'PAINEL E TARGET'!$S$14,
IF(DI399&gt;='PAINEL E TARGET'!$T$15,'PAINEL E TARGET'!$S$15,
IF(DI399&gt;='PAINEL E TARGET'!$T$16,'PAINEL E TARGET'!$S$16,
IF(DI399&gt;='PAINEL E TARGET'!$T$17,'PAINEL E TARGET'!$S$17,
IF(DI399&gt;='PAINEL E TARGET'!$T$18,'PAINEL E TARGET'!$S$18,'PAINEL E TARGET'!$S$19))))))))</f>
        <v>Não elegível</v>
      </c>
      <c r="DK399" s="17">
        <f>IFERROR(VLOOKUP($BW399,'PAINEL E TARGET'!$G$1:$Q$99,9,0),0)</f>
        <v>0.05</v>
      </c>
      <c r="DL399" s="17">
        <f>VLOOKUP(DJ399,'PAINEL E TARGET'!$S$10:$U$19,3,0)</f>
        <v>0</v>
      </c>
      <c r="DM399" s="16">
        <f t="shared" si="249"/>
        <v>0</v>
      </c>
      <c r="DN399" s="17">
        <f t="shared" si="235"/>
        <v>0.97199999999999998</v>
      </c>
      <c r="DO399" s="33" t="str">
        <f>IF(DN399&gt;='PAINEL E TARGET'!$T$11,'PAINEL E TARGET'!$S$11,
IF(DN399&gt;='PAINEL E TARGET'!$T$12,'PAINEL E TARGET'!$S$12,
IF(DN399&gt;='PAINEL E TARGET'!$T$13,'PAINEL E TARGET'!$S$13,
IF(DN399&gt;='PAINEL E TARGET'!$T$14,'PAINEL E TARGET'!$S$14,
IF(DN399&gt;='PAINEL E TARGET'!$T$15,'PAINEL E TARGET'!$S$15,
IF(DN399&gt;='PAINEL E TARGET'!$T$16,'PAINEL E TARGET'!$S$16,
IF(DN399&gt;='PAINEL E TARGET'!$T$17,'PAINEL E TARGET'!$S$17,
IF(DN399&gt;='PAINEL E TARGET'!$T$18,'PAINEL E TARGET'!$S$18,'PAINEL E TARGET'!$S$19))))))))</f>
        <v>1. Fx de 90% a 99,9%</v>
      </c>
      <c r="DP399" s="17">
        <f>IFERROR(VLOOKUP($BW399,'PAINEL E TARGET'!$G$1:$Q$99,10,0),0)</f>
        <v>0</v>
      </c>
      <c r="DQ399" s="17">
        <f>VLOOKUP(DO399,'PAINEL E TARGET'!$S$10:$U$19,3,0)</f>
        <v>0.5</v>
      </c>
      <c r="DR399" s="16">
        <f t="shared" si="250"/>
        <v>0</v>
      </c>
      <c r="DS399" s="17">
        <f t="shared" si="236"/>
        <v>0.85</v>
      </c>
      <c r="DT399" s="16">
        <f>IF(DS399&gt;=1,VLOOKUP(BO399,'PAINEL E TARGET'!$S$1:$W$8,5,0),0)</f>
        <v>0</v>
      </c>
      <c r="DU399" s="16">
        <f t="shared" si="251"/>
        <v>180</v>
      </c>
    </row>
    <row r="400" spans="2:125" s="32" customFormat="1" x14ac:dyDescent="0.2">
      <c r="B400" s="44">
        <v>43541</v>
      </c>
      <c r="C400" s="65">
        <v>1209</v>
      </c>
      <c r="D400" s="66" t="s">
        <v>404</v>
      </c>
      <c r="E400" s="65">
        <v>313</v>
      </c>
      <c r="F400" s="65" t="s">
        <v>943</v>
      </c>
      <c r="G400" s="67">
        <v>2444067.0916592372</v>
      </c>
      <c r="H400" s="67">
        <v>1502803.9670086682</v>
      </c>
      <c r="I400" s="67">
        <v>1370752.5000000002</v>
      </c>
      <c r="J400" s="68">
        <v>0.91212994515078605</v>
      </c>
      <c r="K400" s="67">
        <v>311369.50494686014</v>
      </c>
      <c r="L400" s="67">
        <v>1068419.6099161746</v>
      </c>
      <c r="M400" s="67">
        <v>299973.64</v>
      </c>
      <c r="N400" s="67">
        <v>1028831.86</v>
      </c>
      <c r="O400" s="67">
        <v>2251006.7070938828</v>
      </c>
      <c r="P400" s="67" t="s">
        <v>1082</v>
      </c>
      <c r="Q400" s="67" t="s">
        <v>1082</v>
      </c>
      <c r="R400" s="67">
        <v>0</v>
      </c>
      <c r="S400" s="67">
        <v>0</v>
      </c>
      <c r="T400" s="68">
        <v>0.10500070513629282</v>
      </c>
      <c r="U400" s="68">
        <v>9.4459000959884631E-2</v>
      </c>
      <c r="V400" s="68">
        <v>0.89960349158870057</v>
      </c>
      <c r="W400" s="67">
        <v>144878.83000000002</v>
      </c>
      <c r="X400" s="67">
        <v>125517.63999999998</v>
      </c>
      <c r="Y400" s="68">
        <v>0.8663628771712194</v>
      </c>
      <c r="Z400" s="68">
        <v>0.15990673329953153</v>
      </c>
      <c r="AA400" s="68">
        <v>0.13246681323940937</v>
      </c>
      <c r="AB400" s="68">
        <v>0.8284004713627493</v>
      </c>
      <c r="AC400" s="67">
        <v>220637.57000000004</v>
      </c>
      <c r="AD400" s="67">
        <v>176022.63</v>
      </c>
      <c r="AE400" s="68">
        <v>0.79779082954911062</v>
      </c>
      <c r="AF400" s="43">
        <v>80</v>
      </c>
      <c r="AG400" s="43">
        <v>61</v>
      </c>
      <c r="AH400" s="43">
        <v>53</v>
      </c>
      <c r="AI400" s="43">
        <v>58</v>
      </c>
      <c r="AJ400" s="67">
        <v>75700.87</v>
      </c>
      <c r="AK400" s="67">
        <v>67686</v>
      </c>
      <c r="AL400" s="68">
        <v>0.89412446646914367</v>
      </c>
      <c r="AM400" s="67">
        <v>18368.150000000001</v>
      </c>
      <c r="AN400" s="67">
        <v>14514.6</v>
      </c>
      <c r="AO400" s="68">
        <v>0.79020478382417392</v>
      </c>
      <c r="AP400" s="67">
        <v>18476.34</v>
      </c>
      <c r="AQ400" s="67">
        <v>17349.779999999995</v>
      </c>
      <c r="AR400" s="68">
        <v>0.93902688519479482</v>
      </c>
      <c r="AS400" s="67">
        <v>32333.469999999998</v>
      </c>
      <c r="AT400" s="67">
        <v>25967.259999999995</v>
      </c>
      <c r="AU400" s="68">
        <v>0.80310773944151359</v>
      </c>
      <c r="AV400" s="43">
        <v>2151.5299999999997</v>
      </c>
      <c r="AW400" s="43">
        <v>1684.5900000000001</v>
      </c>
      <c r="AX400" s="69">
        <v>0.78297304708742166</v>
      </c>
      <c r="AY400" s="43">
        <v>311369.50494686014</v>
      </c>
      <c r="AZ400" s="43">
        <v>299973.64000000007</v>
      </c>
      <c r="BA400" s="43">
        <v>60136.658222910679</v>
      </c>
      <c r="BB400" s="43">
        <v>62939.570000000007</v>
      </c>
      <c r="BC400" s="43">
        <v>507625.39155155525</v>
      </c>
      <c r="BD400" s="43">
        <v>98577.984812267721</v>
      </c>
      <c r="BE400" s="43">
        <v>237877.26000000007</v>
      </c>
      <c r="BF400" s="43">
        <v>362266.05</v>
      </c>
      <c r="BG400" s="43">
        <v>3530.49</v>
      </c>
      <c r="BH400" s="43">
        <v>98</v>
      </c>
      <c r="BI400" s="44">
        <v>43173</v>
      </c>
      <c r="BJ400" s="44">
        <v>43541</v>
      </c>
      <c r="BK400" s="44">
        <v>43172</v>
      </c>
      <c r="BL400" s="43">
        <f t="shared" si="237"/>
        <v>1370752.5000000002</v>
      </c>
      <c r="BM400" s="43">
        <f t="shared" si="238"/>
        <v>1328805.5</v>
      </c>
      <c r="BO400" s="16" t="str">
        <f>IFERROR(VLOOKUP($C400,'PORTE LOJA'!A:B,2,0),"PORTE 1")</f>
        <v>PORTE 4</v>
      </c>
      <c r="BP400" s="16">
        <f>VLOOKUP(BO400,'PAINEL E TARGET'!$S$1:$W$8,3,0)</f>
        <v>3000</v>
      </c>
      <c r="BQ400" s="16">
        <f t="shared" si="216"/>
        <v>1</v>
      </c>
      <c r="BR400" s="16">
        <f t="shared" si="217"/>
        <v>1</v>
      </c>
      <c r="BS400" s="16">
        <f t="shared" si="218"/>
        <v>1</v>
      </c>
      <c r="BT400" s="16">
        <f t="shared" si="219"/>
        <v>1</v>
      </c>
      <c r="BU400" s="16">
        <f t="shared" si="220"/>
        <v>1</v>
      </c>
      <c r="BV400" s="16">
        <f t="shared" si="221"/>
        <v>1</v>
      </c>
      <c r="BW400" s="17" t="str">
        <f t="shared" si="239"/>
        <v>111111</v>
      </c>
      <c r="BY400" s="17">
        <f t="shared" si="222"/>
        <v>0.91200000000000003</v>
      </c>
      <c r="BZ400" s="17">
        <f t="shared" si="223"/>
        <v>0.96299999999999997</v>
      </c>
      <c r="CA400" s="17" t="str">
        <f t="shared" si="240"/>
        <v>Sem Retira</v>
      </c>
      <c r="CB400" s="17">
        <f t="shared" si="241"/>
        <v>0.96299999999999997</v>
      </c>
      <c r="CC400" s="33" t="str">
        <f>IF(CB400&gt;='PAINEL E TARGET'!$T$11,'PAINEL E TARGET'!$S$11,
IF(CB400&gt;='PAINEL E TARGET'!$T$12,'PAINEL E TARGET'!$S$12,
IF(CB400&gt;='PAINEL E TARGET'!$T$13,'PAINEL E TARGET'!$S$13,
IF(CB400&gt;='PAINEL E TARGET'!$T$14,'PAINEL E TARGET'!$S$14,
IF(CB400&gt;='PAINEL E TARGET'!$T$15,'PAINEL E TARGET'!$S$15,
IF(CB400&gt;='PAINEL E TARGET'!$T$16,'PAINEL E TARGET'!$S$16,
IF(CB400&gt;='PAINEL E TARGET'!$T$17,'PAINEL E TARGET'!$S$17,
IF(CB400&gt;='PAINEL E TARGET'!$T$18,'PAINEL E TARGET'!$S$18,'PAINEL E TARGET'!$S$19))))))))</f>
        <v>1. Fx de 90% a 99,9%</v>
      </c>
      <c r="CD400" s="17">
        <f>IFERROR(VLOOKUP($BW400,'PAINEL E TARGET'!$G$1:$Q$99,4,0),0)</f>
        <v>0.25</v>
      </c>
      <c r="CE400" s="17">
        <f>VLOOKUP(CC400,'PAINEL E TARGET'!$S$10:$U$19,3,0)</f>
        <v>0.5</v>
      </c>
      <c r="CF400" s="16">
        <f t="shared" si="242"/>
        <v>375</v>
      </c>
      <c r="CG400" s="17">
        <f t="shared" si="224"/>
        <v>0.89400000000000002</v>
      </c>
      <c r="CH400" s="17">
        <f t="shared" si="225"/>
        <v>0.79</v>
      </c>
      <c r="CI400" s="17">
        <f t="shared" si="226"/>
        <v>0.93899999999999995</v>
      </c>
      <c r="CJ400" s="17">
        <f t="shared" si="227"/>
        <v>0.80300000000000005</v>
      </c>
      <c r="CK400" s="17">
        <f t="shared" si="228"/>
        <v>0.78300000000000003</v>
      </c>
      <c r="CL400" s="17">
        <f t="shared" si="229"/>
        <v>0.86599999999999999</v>
      </c>
      <c r="CM400" s="16">
        <f t="shared" si="230"/>
        <v>5</v>
      </c>
      <c r="CN400" s="17" t="str">
        <f t="shared" si="243"/>
        <v>ok</v>
      </c>
      <c r="CO400" s="17">
        <f t="shared" si="244"/>
        <v>0.86599999999999999</v>
      </c>
      <c r="CP400" s="33" t="str">
        <f>IF(CO400&gt;='PAINEL E TARGET'!$T$11,'PAINEL E TARGET'!$S$11,
IF(CO400&gt;='PAINEL E TARGET'!$T$12,'PAINEL E TARGET'!$S$12,
IF(CO400&gt;='PAINEL E TARGET'!$T$13,'PAINEL E TARGET'!$S$13,
IF(CO400&gt;='PAINEL E TARGET'!$T$14,'PAINEL E TARGET'!$S$14,
IF(CO400&gt;='PAINEL E TARGET'!$T$15,'PAINEL E TARGET'!$S$15,
IF(CO400&gt;='PAINEL E TARGET'!$T$16,'PAINEL E TARGET'!$S$16,
IF(CO400&gt;='PAINEL E TARGET'!$T$17,'PAINEL E TARGET'!$S$17,
IF(CO400&gt;='PAINEL E TARGET'!$T$18,'PAINEL E TARGET'!$S$18,'PAINEL E TARGET'!$S$19))))))))</f>
        <v>Não elegível</v>
      </c>
      <c r="CQ400" s="17">
        <f>IFERROR(VLOOKUP($BW400,'PAINEL E TARGET'!$G$1:$Q$99,5,0),0)</f>
        <v>0.25</v>
      </c>
      <c r="CR400" s="17">
        <f>VLOOKUP(CP400,'PAINEL E TARGET'!$S$10:$U$19,3,0)</f>
        <v>0</v>
      </c>
      <c r="CS400" s="16">
        <f t="shared" si="245"/>
        <v>0</v>
      </c>
      <c r="CT400" s="17">
        <f t="shared" si="231"/>
        <v>0.79800000000000004</v>
      </c>
      <c r="CU400" s="33" t="str">
        <f>IF(CT400&gt;='PAINEL E TARGET'!$T$11,'PAINEL E TARGET'!$S$11,
IF(CT400&gt;='PAINEL E TARGET'!$T$12,'PAINEL E TARGET'!$S$12,
IF(CT400&gt;='PAINEL E TARGET'!$T$13,'PAINEL E TARGET'!$S$13,
IF(CT400&gt;='PAINEL E TARGET'!$T$14,'PAINEL E TARGET'!$S$14,
IF(CT400&gt;='PAINEL E TARGET'!$T$15,'PAINEL E TARGET'!$S$15,
IF(CT400&gt;='PAINEL E TARGET'!$T$16,'PAINEL E TARGET'!$S$16,
IF(CT400&gt;='PAINEL E TARGET'!$T$17,'PAINEL E TARGET'!$S$17,
IF(CT400&gt;='PAINEL E TARGET'!$T$18,'PAINEL E TARGET'!$S$18,'PAINEL E TARGET'!$S$19))))))))</f>
        <v>Não elegível</v>
      </c>
      <c r="CV400" s="17">
        <f>IFERROR(VLOOKUP($BW400,'PAINEL E TARGET'!$G$1:$Q$99,6,0),0)</f>
        <v>0.2</v>
      </c>
      <c r="CW400" s="17">
        <f>VLOOKUP(CU400,'PAINEL E TARGET'!$S$10:$U$19,3,0)</f>
        <v>0</v>
      </c>
      <c r="CX400" s="16">
        <f t="shared" si="246"/>
        <v>0</v>
      </c>
      <c r="CY400" s="17">
        <f t="shared" si="232"/>
        <v>0.96299999999999997</v>
      </c>
      <c r="CZ400" s="33" t="str">
        <f>IF(CY400&gt;='PAINEL E TARGET'!$T$11,'PAINEL E TARGET'!$S$11,
IF(CY400&gt;='PAINEL E TARGET'!$T$12,'PAINEL E TARGET'!$S$12,
IF(CY400&gt;='PAINEL E TARGET'!$T$13,'PAINEL E TARGET'!$S$13,
IF(CY400&gt;='PAINEL E TARGET'!$T$14,'PAINEL E TARGET'!$S$14,
IF(CY400&gt;='PAINEL E TARGET'!$T$15,'PAINEL E TARGET'!$S$15,
IF(CY400&gt;='PAINEL E TARGET'!$T$16,'PAINEL E TARGET'!$S$16,
IF(CY400&gt;='PAINEL E TARGET'!$T$17,'PAINEL E TARGET'!$S$17,
IF(CY400&gt;='PAINEL E TARGET'!$T$18,'PAINEL E TARGET'!$S$18,'PAINEL E TARGET'!$S$19))))))))</f>
        <v>1. Fx de 90% a 99,9%</v>
      </c>
      <c r="DA400" s="17">
        <f>IFERROR(VLOOKUP($BW400,'PAINEL E TARGET'!$G$1:$Q$99,7,0),0)</f>
        <v>0.15</v>
      </c>
      <c r="DB400" s="17">
        <f>VLOOKUP(CZ400,'PAINEL E TARGET'!$S$10:$U$19,3,0)</f>
        <v>0.5</v>
      </c>
      <c r="DC400" s="16">
        <f t="shared" si="247"/>
        <v>225</v>
      </c>
      <c r="DD400" s="17">
        <f t="shared" si="233"/>
        <v>1.0469999999999999</v>
      </c>
      <c r="DE400" s="33" t="str">
        <f>IF(DD400&gt;='PAINEL E TARGET'!$T$11,'PAINEL E TARGET'!$S$11,
IF(DD400&gt;='PAINEL E TARGET'!$T$12,'PAINEL E TARGET'!$S$12,
IF(DD400&gt;='PAINEL E TARGET'!$T$13,'PAINEL E TARGET'!$S$13,
IF(DD400&gt;='PAINEL E TARGET'!$T$14,'PAINEL E TARGET'!$S$14,
IF(DD400&gt;='PAINEL E TARGET'!$T$15,'PAINEL E TARGET'!$S$15,
IF(DD400&gt;='PAINEL E TARGET'!$T$16,'PAINEL E TARGET'!$S$16,
IF(DD400&gt;='PAINEL E TARGET'!$T$17,'PAINEL E TARGET'!$S$17,
IF(DD400&gt;='PAINEL E TARGET'!$T$18,'PAINEL E TARGET'!$S$18,'PAINEL E TARGET'!$S$19))))))))</f>
        <v>2. Fx de 100% a 104,9%</v>
      </c>
      <c r="DF400" s="17">
        <f>IFERROR(VLOOKUP($BW400,'PAINEL E TARGET'!$G$1:$Q$99,8,0),0)</f>
        <v>0.1</v>
      </c>
      <c r="DG400" s="17">
        <f>VLOOKUP(DE400,'PAINEL E TARGET'!$S$10:$U$19,3,0)</f>
        <v>1</v>
      </c>
      <c r="DH400" s="16">
        <f t="shared" si="248"/>
        <v>300</v>
      </c>
      <c r="DI400" s="17">
        <f t="shared" si="234"/>
        <v>1.0940000000000001</v>
      </c>
      <c r="DJ400" s="33" t="str">
        <f>IF(DI400&gt;='PAINEL E TARGET'!$T$11,'PAINEL E TARGET'!$S$11,
IF(DI400&gt;='PAINEL E TARGET'!$T$12,'PAINEL E TARGET'!$S$12,
IF(DI400&gt;='PAINEL E TARGET'!$T$13,'PAINEL E TARGET'!$S$13,
IF(DI400&gt;='PAINEL E TARGET'!$T$14,'PAINEL E TARGET'!$S$14,
IF(DI400&gt;='PAINEL E TARGET'!$T$15,'PAINEL E TARGET'!$S$15,
IF(DI400&gt;='PAINEL E TARGET'!$T$16,'PAINEL E TARGET'!$S$16,
IF(DI400&gt;='PAINEL E TARGET'!$T$17,'PAINEL E TARGET'!$S$17,
IF(DI400&gt;='PAINEL E TARGET'!$T$18,'PAINEL E TARGET'!$S$18,'PAINEL E TARGET'!$S$19))))))))</f>
        <v>3. Fx de 105% a 109,9%</v>
      </c>
      <c r="DK400" s="17">
        <f>IFERROR(VLOOKUP($BW400,'PAINEL E TARGET'!$G$1:$Q$99,9,0),0)</f>
        <v>0.05</v>
      </c>
      <c r="DL400" s="17">
        <f>VLOOKUP(DJ400,'PAINEL E TARGET'!$S$10:$U$19,3,0)</f>
        <v>1.1000000000000001</v>
      </c>
      <c r="DM400" s="16">
        <f t="shared" si="249"/>
        <v>165.00000000000003</v>
      </c>
      <c r="DN400" s="17">
        <f t="shared" si="235"/>
        <v>0.78300000000000003</v>
      </c>
      <c r="DO400" s="33" t="str">
        <f>IF(DN400&gt;='PAINEL E TARGET'!$T$11,'PAINEL E TARGET'!$S$11,
IF(DN400&gt;='PAINEL E TARGET'!$T$12,'PAINEL E TARGET'!$S$12,
IF(DN400&gt;='PAINEL E TARGET'!$T$13,'PAINEL E TARGET'!$S$13,
IF(DN400&gt;='PAINEL E TARGET'!$T$14,'PAINEL E TARGET'!$S$14,
IF(DN400&gt;='PAINEL E TARGET'!$T$15,'PAINEL E TARGET'!$S$15,
IF(DN400&gt;='PAINEL E TARGET'!$T$16,'PAINEL E TARGET'!$S$16,
IF(DN400&gt;='PAINEL E TARGET'!$T$17,'PAINEL E TARGET'!$S$17,
IF(DN400&gt;='PAINEL E TARGET'!$T$18,'PAINEL E TARGET'!$S$18,'PAINEL E TARGET'!$S$19))))))))</f>
        <v>Não elegível</v>
      </c>
      <c r="DP400" s="17">
        <f>IFERROR(VLOOKUP($BW400,'PAINEL E TARGET'!$G$1:$Q$99,10,0),0)</f>
        <v>0</v>
      </c>
      <c r="DQ400" s="17">
        <f>VLOOKUP(DO400,'PAINEL E TARGET'!$S$10:$U$19,3,0)</f>
        <v>0</v>
      </c>
      <c r="DR400" s="16">
        <f t="shared" si="250"/>
        <v>0</v>
      </c>
      <c r="DS400" s="17">
        <f t="shared" si="236"/>
        <v>0.76300000000000001</v>
      </c>
      <c r="DT400" s="16">
        <f>IF(DS400&gt;=1,VLOOKUP(BO400,'PAINEL E TARGET'!$S$1:$W$8,5,0),0)</f>
        <v>0</v>
      </c>
      <c r="DU400" s="16">
        <f t="shared" si="251"/>
        <v>1065</v>
      </c>
    </row>
    <row r="401" spans="2:125" s="32" customFormat="1" x14ac:dyDescent="0.2">
      <c r="B401" s="44">
        <v>43541</v>
      </c>
      <c r="C401" s="65">
        <v>1210</v>
      </c>
      <c r="D401" s="66" t="s">
        <v>405</v>
      </c>
      <c r="E401" s="65">
        <v>318</v>
      </c>
      <c r="F401" s="65" t="s">
        <v>943</v>
      </c>
      <c r="G401" s="67">
        <v>6966847.0279237749</v>
      </c>
      <c r="H401" s="67">
        <v>4322523.2708400907</v>
      </c>
      <c r="I401" s="67">
        <v>4080365.79</v>
      </c>
      <c r="J401" s="68">
        <v>0.9439777496459778</v>
      </c>
      <c r="K401" s="67">
        <v>819925.36202202109</v>
      </c>
      <c r="L401" s="67">
        <v>3433367.4639342409</v>
      </c>
      <c r="M401" s="67">
        <v>783101.58</v>
      </c>
      <c r="N401" s="67">
        <v>3297264.21</v>
      </c>
      <c r="O401" s="67">
        <v>6862202.8375518005</v>
      </c>
      <c r="P401" s="67">
        <v>24368.558286493077</v>
      </c>
      <c r="Q401" s="67">
        <v>0</v>
      </c>
      <c r="R401" s="67">
        <v>0</v>
      </c>
      <c r="S401" s="67">
        <v>2678</v>
      </c>
      <c r="T401" s="68">
        <v>8.9055671410148057E-2</v>
      </c>
      <c r="U401" s="68">
        <v>8.1998891084713268E-2</v>
      </c>
      <c r="V401" s="68">
        <v>0.92075989980543049</v>
      </c>
      <c r="W401" s="67">
        <v>376609.68999999994</v>
      </c>
      <c r="X401" s="67">
        <v>334585.47000000003</v>
      </c>
      <c r="Y401" s="68">
        <v>0.88841439528547472</v>
      </c>
      <c r="Z401" s="68">
        <v>0.11489568200377306</v>
      </c>
      <c r="AA401" s="68">
        <v>0.12821371340827756</v>
      </c>
      <c r="AB401" s="68">
        <v>1.1159141159375088</v>
      </c>
      <c r="AC401" s="67">
        <v>488684.97999999992</v>
      </c>
      <c r="AD401" s="67">
        <v>523158.85000000003</v>
      </c>
      <c r="AE401" s="68">
        <v>1.0705441570968686</v>
      </c>
      <c r="AF401" s="43">
        <v>80</v>
      </c>
      <c r="AG401" s="43">
        <v>77</v>
      </c>
      <c r="AH401" s="43">
        <v>114</v>
      </c>
      <c r="AI401" s="43">
        <v>85</v>
      </c>
      <c r="AJ401" s="67">
        <v>180122.04</v>
      </c>
      <c r="AK401" s="67">
        <v>170046.31</v>
      </c>
      <c r="AL401" s="68">
        <v>0.94406164842459028</v>
      </c>
      <c r="AM401" s="67">
        <v>33169</v>
      </c>
      <c r="AN401" s="67">
        <v>25670.719999999998</v>
      </c>
      <c r="AO401" s="68">
        <v>0.77393710995206355</v>
      </c>
      <c r="AP401" s="67">
        <v>10046.119999999999</v>
      </c>
      <c r="AQ401" s="67">
        <v>11895.41</v>
      </c>
      <c r="AR401" s="68">
        <v>1.1840800229342274</v>
      </c>
      <c r="AS401" s="67">
        <v>153272.52999999997</v>
      </c>
      <c r="AT401" s="67">
        <v>126973.03000000001</v>
      </c>
      <c r="AU401" s="68">
        <v>0.82841348022375594</v>
      </c>
      <c r="AV401" s="43">
        <v>5372.23</v>
      </c>
      <c r="AW401" s="43">
        <v>4329.1799999999994</v>
      </c>
      <c r="AX401" s="69">
        <v>0.80584412804366157</v>
      </c>
      <c r="AY401" s="43">
        <v>819925.36202202109</v>
      </c>
      <c r="AZ401" s="43">
        <v>783101.58</v>
      </c>
      <c r="BA401" s="43">
        <v>167314.73919046309</v>
      </c>
      <c r="BB401" s="43">
        <v>194942.97999999998</v>
      </c>
      <c r="BC401" s="43">
        <v>1321524.733299484</v>
      </c>
      <c r="BD401" s="43">
        <v>271361.42440354504</v>
      </c>
      <c r="BE401" s="43">
        <v>610839.71</v>
      </c>
      <c r="BF401" s="43">
        <v>792825.71999999986</v>
      </c>
      <c r="BG401" s="43">
        <v>8726.67</v>
      </c>
      <c r="BH401" s="43">
        <v>200</v>
      </c>
      <c r="BI401" s="44">
        <v>43173</v>
      </c>
      <c r="BJ401" s="44">
        <v>43541</v>
      </c>
      <c r="BK401" s="44">
        <v>43172</v>
      </c>
      <c r="BL401" s="43">
        <f t="shared" si="237"/>
        <v>4083043.79</v>
      </c>
      <c r="BM401" s="43">
        <f t="shared" si="238"/>
        <v>4083043.79</v>
      </c>
      <c r="BO401" s="16" t="str">
        <f>IFERROR(VLOOKUP($C401,'PORTE LOJA'!A:B,2,0),"PORTE 1")</f>
        <v>PORTE 6</v>
      </c>
      <c r="BP401" s="16">
        <f>VLOOKUP(BO401,'PAINEL E TARGET'!$S$1:$W$8,3,0)</f>
        <v>4500</v>
      </c>
      <c r="BQ401" s="16">
        <f t="shared" si="216"/>
        <v>1</v>
      </c>
      <c r="BR401" s="16">
        <f t="shared" si="217"/>
        <v>1</v>
      </c>
      <c r="BS401" s="16">
        <f t="shared" si="218"/>
        <v>1</v>
      </c>
      <c r="BT401" s="16">
        <f t="shared" si="219"/>
        <v>1</v>
      </c>
      <c r="BU401" s="16">
        <f t="shared" si="220"/>
        <v>1</v>
      </c>
      <c r="BV401" s="16">
        <f t="shared" si="221"/>
        <v>1</v>
      </c>
      <c r="BW401" s="17" t="str">
        <f t="shared" si="239"/>
        <v>111111</v>
      </c>
      <c r="BY401" s="17">
        <f t="shared" si="222"/>
        <v>0.94499999999999995</v>
      </c>
      <c r="BZ401" s="17">
        <f t="shared" si="223"/>
        <v>0.96</v>
      </c>
      <c r="CA401" s="17" t="str">
        <f t="shared" si="240"/>
        <v>Sem Retira</v>
      </c>
      <c r="CB401" s="17">
        <f t="shared" si="241"/>
        <v>0.96</v>
      </c>
      <c r="CC401" s="33" t="str">
        <f>IF(CB401&gt;='PAINEL E TARGET'!$T$11,'PAINEL E TARGET'!$S$11,
IF(CB401&gt;='PAINEL E TARGET'!$T$12,'PAINEL E TARGET'!$S$12,
IF(CB401&gt;='PAINEL E TARGET'!$T$13,'PAINEL E TARGET'!$S$13,
IF(CB401&gt;='PAINEL E TARGET'!$T$14,'PAINEL E TARGET'!$S$14,
IF(CB401&gt;='PAINEL E TARGET'!$T$15,'PAINEL E TARGET'!$S$15,
IF(CB401&gt;='PAINEL E TARGET'!$T$16,'PAINEL E TARGET'!$S$16,
IF(CB401&gt;='PAINEL E TARGET'!$T$17,'PAINEL E TARGET'!$S$17,
IF(CB401&gt;='PAINEL E TARGET'!$T$18,'PAINEL E TARGET'!$S$18,'PAINEL E TARGET'!$S$19))))))))</f>
        <v>1. Fx de 90% a 99,9%</v>
      </c>
      <c r="CD401" s="17">
        <f>IFERROR(VLOOKUP($BW401,'PAINEL E TARGET'!$G$1:$Q$99,4,0),0)</f>
        <v>0.25</v>
      </c>
      <c r="CE401" s="17">
        <f>VLOOKUP(CC401,'PAINEL E TARGET'!$S$10:$U$19,3,0)</f>
        <v>0.5</v>
      </c>
      <c r="CF401" s="16">
        <f t="shared" si="242"/>
        <v>562.5</v>
      </c>
      <c r="CG401" s="17">
        <f t="shared" si="224"/>
        <v>0.94399999999999995</v>
      </c>
      <c r="CH401" s="17">
        <f t="shared" si="225"/>
        <v>0.77400000000000002</v>
      </c>
      <c r="CI401" s="17">
        <f t="shared" si="226"/>
        <v>1.1839999999999999</v>
      </c>
      <c r="CJ401" s="17">
        <f t="shared" si="227"/>
        <v>0.82799999999999996</v>
      </c>
      <c r="CK401" s="17">
        <f t="shared" si="228"/>
        <v>0.80600000000000005</v>
      </c>
      <c r="CL401" s="17">
        <f t="shared" si="229"/>
        <v>0.88800000000000001</v>
      </c>
      <c r="CM401" s="16">
        <f t="shared" si="230"/>
        <v>5</v>
      </c>
      <c r="CN401" s="17" t="str">
        <f t="shared" si="243"/>
        <v>ok</v>
      </c>
      <c r="CO401" s="17">
        <f t="shared" si="244"/>
        <v>0.88800000000000001</v>
      </c>
      <c r="CP401" s="33" t="str">
        <f>IF(CO401&gt;='PAINEL E TARGET'!$T$11,'PAINEL E TARGET'!$S$11,
IF(CO401&gt;='PAINEL E TARGET'!$T$12,'PAINEL E TARGET'!$S$12,
IF(CO401&gt;='PAINEL E TARGET'!$T$13,'PAINEL E TARGET'!$S$13,
IF(CO401&gt;='PAINEL E TARGET'!$T$14,'PAINEL E TARGET'!$S$14,
IF(CO401&gt;='PAINEL E TARGET'!$T$15,'PAINEL E TARGET'!$S$15,
IF(CO401&gt;='PAINEL E TARGET'!$T$16,'PAINEL E TARGET'!$S$16,
IF(CO401&gt;='PAINEL E TARGET'!$T$17,'PAINEL E TARGET'!$S$17,
IF(CO401&gt;='PAINEL E TARGET'!$T$18,'PAINEL E TARGET'!$S$18,'PAINEL E TARGET'!$S$19))))))))</f>
        <v>Não elegível</v>
      </c>
      <c r="CQ401" s="17">
        <f>IFERROR(VLOOKUP($BW401,'PAINEL E TARGET'!$G$1:$Q$99,5,0),0)</f>
        <v>0.25</v>
      </c>
      <c r="CR401" s="17">
        <f>VLOOKUP(CP401,'PAINEL E TARGET'!$S$10:$U$19,3,0)</f>
        <v>0</v>
      </c>
      <c r="CS401" s="16">
        <f t="shared" si="245"/>
        <v>0</v>
      </c>
      <c r="CT401" s="17">
        <f t="shared" si="231"/>
        <v>1.071</v>
      </c>
      <c r="CU401" s="33" t="str">
        <f>IF(CT401&gt;='PAINEL E TARGET'!$T$11,'PAINEL E TARGET'!$S$11,
IF(CT401&gt;='PAINEL E TARGET'!$T$12,'PAINEL E TARGET'!$S$12,
IF(CT401&gt;='PAINEL E TARGET'!$T$13,'PAINEL E TARGET'!$S$13,
IF(CT401&gt;='PAINEL E TARGET'!$T$14,'PAINEL E TARGET'!$S$14,
IF(CT401&gt;='PAINEL E TARGET'!$T$15,'PAINEL E TARGET'!$S$15,
IF(CT401&gt;='PAINEL E TARGET'!$T$16,'PAINEL E TARGET'!$S$16,
IF(CT401&gt;='PAINEL E TARGET'!$T$17,'PAINEL E TARGET'!$S$17,
IF(CT401&gt;='PAINEL E TARGET'!$T$18,'PAINEL E TARGET'!$S$18,'PAINEL E TARGET'!$S$19))))))))</f>
        <v>3. Fx de 105% a 109,9%</v>
      </c>
      <c r="CV401" s="17">
        <f>IFERROR(VLOOKUP($BW401,'PAINEL E TARGET'!$G$1:$Q$99,6,0),0)</f>
        <v>0.2</v>
      </c>
      <c r="CW401" s="17">
        <f>VLOOKUP(CU401,'PAINEL E TARGET'!$S$10:$U$19,3,0)</f>
        <v>1.1000000000000001</v>
      </c>
      <c r="CX401" s="16">
        <f t="shared" si="246"/>
        <v>990.00000000000011</v>
      </c>
      <c r="CY401" s="17">
        <f t="shared" si="232"/>
        <v>0.95499999999999996</v>
      </c>
      <c r="CZ401" s="33" t="str">
        <f>IF(CY401&gt;='PAINEL E TARGET'!$T$11,'PAINEL E TARGET'!$S$11,
IF(CY401&gt;='PAINEL E TARGET'!$T$12,'PAINEL E TARGET'!$S$12,
IF(CY401&gt;='PAINEL E TARGET'!$T$13,'PAINEL E TARGET'!$S$13,
IF(CY401&gt;='PAINEL E TARGET'!$T$14,'PAINEL E TARGET'!$S$14,
IF(CY401&gt;='PAINEL E TARGET'!$T$15,'PAINEL E TARGET'!$S$15,
IF(CY401&gt;='PAINEL E TARGET'!$T$16,'PAINEL E TARGET'!$S$16,
IF(CY401&gt;='PAINEL E TARGET'!$T$17,'PAINEL E TARGET'!$S$17,
IF(CY401&gt;='PAINEL E TARGET'!$T$18,'PAINEL E TARGET'!$S$18,'PAINEL E TARGET'!$S$19))))))))</f>
        <v>1. Fx de 90% a 99,9%</v>
      </c>
      <c r="DA401" s="17">
        <f>IFERROR(VLOOKUP($BW401,'PAINEL E TARGET'!$G$1:$Q$99,7,0),0)</f>
        <v>0.15</v>
      </c>
      <c r="DB401" s="17">
        <f>VLOOKUP(CZ401,'PAINEL E TARGET'!$S$10:$U$19,3,0)</f>
        <v>0.5</v>
      </c>
      <c r="DC401" s="16">
        <f t="shared" si="247"/>
        <v>337.5</v>
      </c>
      <c r="DD401" s="17">
        <f t="shared" si="233"/>
        <v>1.165</v>
      </c>
      <c r="DE401" s="33" t="str">
        <f>IF(DD401&gt;='PAINEL E TARGET'!$T$11,'PAINEL E TARGET'!$S$11,
IF(DD401&gt;='PAINEL E TARGET'!$T$12,'PAINEL E TARGET'!$S$12,
IF(DD401&gt;='PAINEL E TARGET'!$T$13,'PAINEL E TARGET'!$S$13,
IF(DD401&gt;='PAINEL E TARGET'!$T$14,'PAINEL E TARGET'!$S$14,
IF(DD401&gt;='PAINEL E TARGET'!$T$15,'PAINEL E TARGET'!$S$15,
IF(DD401&gt;='PAINEL E TARGET'!$T$16,'PAINEL E TARGET'!$S$16,
IF(DD401&gt;='PAINEL E TARGET'!$T$17,'PAINEL E TARGET'!$S$17,
IF(DD401&gt;='PAINEL E TARGET'!$T$18,'PAINEL E TARGET'!$S$18,'PAINEL E TARGET'!$S$19))))))))</f>
        <v>5. Fx de 115% a 119,9%</v>
      </c>
      <c r="DF401" s="17">
        <f>IFERROR(VLOOKUP($BW401,'PAINEL E TARGET'!$G$1:$Q$99,8,0),0)</f>
        <v>0.1</v>
      </c>
      <c r="DG401" s="17">
        <f>VLOOKUP(DE401,'PAINEL E TARGET'!$S$10:$U$19,3,0)</f>
        <v>1.3</v>
      </c>
      <c r="DH401" s="16">
        <f t="shared" si="248"/>
        <v>585</v>
      </c>
      <c r="DI401" s="17">
        <f t="shared" si="234"/>
        <v>0.746</v>
      </c>
      <c r="DJ401" s="33" t="str">
        <f>IF(DI401&gt;='PAINEL E TARGET'!$T$11,'PAINEL E TARGET'!$S$11,
IF(DI401&gt;='PAINEL E TARGET'!$T$12,'PAINEL E TARGET'!$S$12,
IF(DI401&gt;='PAINEL E TARGET'!$T$13,'PAINEL E TARGET'!$S$13,
IF(DI401&gt;='PAINEL E TARGET'!$T$14,'PAINEL E TARGET'!$S$14,
IF(DI401&gt;='PAINEL E TARGET'!$T$15,'PAINEL E TARGET'!$S$15,
IF(DI401&gt;='PAINEL E TARGET'!$T$16,'PAINEL E TARGET'!$S$16,
IF(DI401&gt;='PAINEL E TARGET'!$T$17,'PAINEL E TARGET'!$S$17,
IF(DI401&gt;='PAINEL E TARGET'!$T$18,'PAINEL E TARGET'!$S$18,'PAINEL E TARGET'!$S$19))))))))</f>
        <v>Não elegível</v>
      </c>
      <c r="DK401" s="17">
        <f>IFERROR(VLOOKUP($BW401,'PAINEL E TARGET'!$G$1:$Q$99,9,0),0)</f>
        <v>0.05</v>
      </c>
      <c r="DL401" s="17">
        <f>VLOOKUP(DJ401,'PAINEL E TARGET'!$S$10:$U$19,3,0)</f>
        <v>0</v>
      </c>
      <c r="DM401" s="16">
        <f t="shared" si="249"/>
        <v>0</v>
      </c>
      <c r="DN401" s="17">
        <f t="shared" si="235"/>
        <v>0.80600000000000005</v>
      </c>
      <c r="DO401" s="33" t="str">
        <f>IF(DN401&gt;='PAINEL E TARGET'!$T$11,'PAINEL E TARGET'!$S$11,
IF(DN401&gt;='PAINEL E TARGET'!$T$12,'PAINEL E TARGET'!$S$12,
IF(DN401&gt;='PAINEL E TARGET'!$T$13,'PAINEL E TARGET'!$S$13,
IF(DN401&gt;='PAINEL E TARGET'!$T$14,'PAINEL E TARGET'!$S$14,
IF(DN401&gt;='PAINEL E TARGET'!$T$15,'PAINEL E TARGET'!$S$15,
IF(DN401&gt;='PAINEL E TARGET'!$T$16,'PAINEL E TARGET'!$S$16,
IF(DN401&gt;='PAINEL E TARGET'!$T$17,'PAINEL E TARGET'!$S$17,
IF(DN401&gt;='PAINEL E TARGET'!$T$18,'PAINEL E TARGET'!$S$18,'PAINEL E TARGET'!$S$19))))))))</f>
        <v>Não elegível</v>
      </c>
      <c r="DP401" s="17">
        <f>IFERROR(VLOOKUP($BW401,'PAINEL E TARGET'!$G$1:$Q$99,10,0),0)</f>
        <v>0</v>
      </c>
      <c r="DQ401" s="17">
        <f>VLOOKUP(DO401,'PAINEL E TARGET'!$S$10:$U$19,3,0)</f>
        <v>0</v>
      </c>
      <c r="DR401" s="16">
        <f t="shared" si="250"/>
        <v>0</v>
      </c>
      <c r="DS401" s="17">
        <f t="shared" si="236"/>
        <v>0.96299999999999997</v>
      </c>
      <c r="DT401" s="16">
        <f>IF(DS401&gt;=1,VLOOKUP(BO401,'PAINEL E TARGET'!$S$1:$W$8,5,0),0)</f>
        <v>0</v>
      </c>
      <c r="DU401" s="16">
        <f t="shared" si="251"/>
        <v>2475</v>
      </c>
    </row>
    <row r="402" spans="2:125" s="32" customFormat="1" x14ac:dyDescent="0.2">
      <c r="B402" s="44">
        <v>43541</v>
      </c>
      <c r="C402" s="65">
        <v>1211</v>
      </c>
      <c r="D402" s="66" t="s">
        <v>406</v>
      </c>
      <c r="E402" s="65">
        <v>310</v>
      </c>
      <c r="F402" s="65" t="s">
        <v>943</v>
      </c>
      <c r="G402" s="67">
        <v>3700332.4302180302</v>
      </c>
      <c r="H402" s="67">
        <v>2330119.4515304971</v>
      </c>
      <c r="I402" s="67">
        <v>1758896.2099999997</v>
      </c>
      <c r="J402" s="68">
        <v>0.75485237842407626</v>
      </c>
      <c r="K402" s="67">
        <v>314415.32394599041</v>
      </c>
      <c r="L402" s="67">
        <v>1736539.0404693785</v>
      </c>
      <c r="M402" s="67">
        <v>232492.11</v>
      </c>
      <c r="N402" s="67">
        <v>1447174.0499999998</v>
      </c>
      <c r="O402" s="67">
        <v>3272836.7753161364</v>
      </c>
      <c r="P402" s="67" t="s">
        <v>1082</v>
      </c>
      <c r="Q402" s="67" t="s">
        <v>1082</v>
      </c>
      <c r="R402" s="67">
        <v>0</v>
      </c>
      <c r="S402" s="67">
        <v>0</v>
      </c>
      <c r="T402" s="68">
        <v>0.11062742493769538</v>
      </c>
      <c r="U402" s="68">
        <v>9.9366322888829239E-2</v>
      </c>
      <c r="V402" s="68">
        <v>0.89820695858004185</v>
      </c>
      <c r="W402" s="67">
        <v>226891.80000000005</v>
      </c>
      <c r="X402" s="67">
        <v>166902.24999999994</v>
      </c>
      <c r="Y402" s="68">
        <v>0.73560282918994824</v>
      </c>
      <c r="Z402" s="68">
        <v>0.17439810763510499</v>
      </c>
      <c r="AA402" s="68">
        <v>0.16423455837200412</v>
      </c>
      <c r="AB402" s="68">
        <v>0.94172213563024332</v>
      </c>
      <c r="AC402" s="67">
        <v>357682.56</v>
      </c>
      <c r="AD402" s="67">
        <v>275859.23000000004</v>
      </c>
      <c r="AE402" s="68">
        <v>0.77124037023219705</v>
      </c>
      <c r="AF402" s="43">
        <v>80</v>
      </c>
      <c r="AG402" s="43">
        <v>53</v>
      </c>
      <c r="AH402" s="43">
        <v>74</v>
      </c>
      <c r="AI402" s="43">
        <v>32</v>
      </c>
      <c r="AJ402" s="67">
        <v>143676.03</v>
      </c>
      <c r="AK402" s="67">
        <v>91431.5</v>
      </c>
      <c r="AL402" s="68">
        <v>0.6363726781704645</v>
      </c>
      <c r="AM402" s="67">
        <v>1151.9299999999998</v>
      </c>
      <c r="AN402" s="67">
        <v>9718.7999999999975</v>
      </c>
      <c r="AO402" s="68">
        <v>8.4369709965015218</v>
      </c>
      <c r="AP402" s="67">
        <v>0</v>
      </c>
      <c r="AQ402" s="67">
        <v>3601.8899999999994</v>
      </c>
      <c r="AR402" s="68">
        <v>0</v>
      </c>
      <c r="AS402" s="67">
        <v>82063.839999999997</v>
      </c>
      <c r="AT402" s="67">
        <v>62150.060000000012</v>
      </c>
      <c r="AU402" s="68">
        <v>0.7573379456774143</v>
      </c>
      <c r="AV402" s="43">
        <v>3594.85</v>
      </c>
      <c r="AW402" s="43">
        <v>2384.5099999999998</v>
      </c>
      <c r="AX402" s="69">
        <v>0.66331279469240711</v>
      </c>
      <c r="AY402" s="43">
        <v>314415.32394599041</v>
      </c>
      <c r="AZ402" s="43">
        <v>232492.11000000002</v>
      </c>
      <c r="BA402" s="43">
        <v>85439.697052644129</v>
      </c>
      <c r="BB402" s="43">
        <v>88220.28</v>
      </c>
      <c r="BC402" s="43">
        <v>500766.6359535674</v>
      </c>
      <c r="BD402" s="43">
        <v>136818.37041294927</v>
      </c>
      <c r="BE402" s="43">
        <v>363909.69000000006</v>
      </c>
      <c r="BF402" s="43">
        <v>573683.93000000005</v>
      </c>
      <c r="BG402" s="43">
        <v>5764.92</v>
      </c>
      <c r="BH402" s="43">
        <v>106</v>
      </c>
      <c r="BI402" s="44">
        <v>43173</v>
      </c>
      <c r="BJ402" s="44">
        <v>43541</v>
      </c>
      <c r="BK402" s="44">
        <v>43172</v>
      </c>
      <c r="BL402" s="43">
        <f t="shared" si="237"/>
        <v>1758896.2099999997</v>
      </c>
      <c r="BM402" s="43">
        <f t="shared" si="238"/>
        <v>1679666.1599999997</v>
      </c>
      <c r="BO402" s="16" t="str">
        <f>IFERROR(VLOOKUP($C402,'PORTE LOJA'!A:B,2,0),"PORTE 1")</f>
        <v>PORTE 4</v>
      </c>
      <c r="BP402" s="16">
        <f>VLOOKUP(BO402,'PAINEL E TARGET'!$S$1:$W$8,3,0)</f>
        <v>3000</v>
      </c>
      <c r="BQ402" s="16">
        <f t="shared" si="216"/>
        <v>1</v>
      </c>
      <c r="BR402" s="16">
        <f t="shared" si="217"/>
        <v>1</v>
      </c>
      <c r="BS402" s="16">
        <f t="shared" si="218"/>
        <v>1</v>
      </c>
      <c r="BT402" s="16">
        <f t="shared" si="219"/>
        <v>1</v>
      </c>
      <c r="BU402" s="16">
        <f t="shared" si="220"/>
        <v>1</v>
      </c>
      <c r="BV402" s="16">
        <f t="shared" si="221"/>
        <v>1</v>
      </c>
      <c r="BW402" s="17" t="str">
        <f t="shared" si="239"/>
        <v>111111</v>
      </c>
      <c r="BY402" s="17">
        <f t="shared" si="222"/>
        <v>0.755</v>
      </c>
      <c r="BZ402" s="17">
        <f t="shared" si="223"/>
        <v>0.81899999999999995</v>
      </c>
      <c r="CA402" s="17" t="str">
        <f t="shared" si="240"/>
        <v>Sem Retira</v>
      </c>
      <c r="CB402" s="17">
        <f t="shared" si="241"/>
        <v>0.81899999999999995</v>
      </c>
      <c r="CC402" s="33" t="str">
        <f>IF(CB402&gt;='PAINEL E TARGET'!$T$11,'PAINEL E TARGET'!$S$11,
IF(CB402&gt;='PAINEL E TARGET'!$T$12,'PAINEL E TARGET'!$S$12,
IF(CB402&gt;='PAINEL E TARGET'!$T$13,'PAINEL E TARGET'!$S$13,
IF(CB402&gt;='PAINEL E TARGET'!$T$14,'PAINEL E TARGET'!$S$14,
IF(CB402&gt;='PAINEL E TARGET'!$T$15,'PAINEL E TARGET'!$S$15,
IF(CB402&gt;='PAINEL E TARGET'!$T$16,'PAINEL E TARGET'!$S$16,
IF(CB402&gt;='PAINEL E TARGET'!$T$17,'PAINEL E TARGET'!$S$17,
IF(CB402&gt;='PAINEL E TARGET'!$T$18,'PAINEL E TARGET'!$S$18,'PAINEL E TARGET'!$S$19))))))))</f>
        <v>Não elegível</v>
      </c>
      <c r="CD402" s="17">
        <f>IFERROR(VLOOKUP($BW402,'PAINEL E TARGET'!$G$1:$Q$99,4,0),0)</f>
        <v>0.25</v>
      </c>
      <c r="CE402" s="17">
        <f>VLOOKUP(CC402,'PAINEL E TARGET'!$S$10:$U$19,3,0)</f>
        <v>0</v>
      </c>
      <c r="CF402" s="16">
        <f t="shared" si="242"/>
        <v>0</v>
      </c>
      <c r="CG402" s="17">
        <f t="shared" si="224"/>
        <v>0.63600000000000001</v>
      </c>
      <c r="CH402" s="17">
        <f t="shared" si="225"/>
        <v>8.4369999999999994</v>
      </c>
      <c r="CI402" s="17" t="str">
        <f t="shared" si="226"/>
        <v>sem meta</v>
      </c>
      <c r="CJ402" s="17">
        <f t="shared" si="227"/>
        <v>0.75700000000000001</v>
      </c>
      <c r="CK402" s="17">
        <f t="shared" si="228"/>
        <v>0.66300000000000003</v>
      </c>
      <c r="CL402" s="17">
        <f t="shared" si="229"/>
        <v>0.73599999999999999</v>
      </c>
      <c r="CM402" s="16">
        <f t="shared" si="230"/>
        <v>3</v>
      </c>
      <c r="CN402" s="17" t="str">
        <f t="shared" si="243"/>
        <v>não ok</v>
      </c>
      <c r="CO402" s="17">
        <f t="shared" si="244"/>
        <v>0</v>
      </c>
      <c r="CP402" s="33" t="str">
        <f>IF(CO402&gt;='PAINEL E TARGET'!$T$11,'PAINEL E TARGET'!$S$11,
IF(CO402&gt;='PAINEL E TARGET'!$T$12,'PAINEL E TARGET'!$S$12,
IF(CO402&gt;='PAINEL E TARGET'!$T$13,'PAINEL E TARGET'!$S$13,
IF(CO402&gt;='PAINEL E TARGET'!$T$14,'PAINEL E TARGET'!$S$14,
IF(CO402&gt;='PAINEL E TARGET'!$T$15,'PAINEL E TARGET'!$S$15,
IF(CO402&gt;='PAINEL E TARGET'!$T$16,'PAINEL E TARGET'!$S$16,
IF(CO402&gt;='PAINEL E TARGET'!$T$17,'PAINEL E TARGET'!$S$17,
IF(CO402&gt;='PAINEL E TARGET'!$T$18,'PAINEL E TARGET'!$S$18,'PAINEL E TARGET'!$S$19))))))))</f>
        <v>Não elegível</v>
      </c>
      <c r="CQ402" s="17">
        <f>IFERROR(VLOOKUP($BW402,'PAINEL E TARGET'!$G$1:$Q$99,5,0),0)</f>
        <v>0.25</v>
      </c>
      <c r="CR402" s="17">
        <f>VLOOKUP(CP402,'PAINEL E TARGET'!$S$10:$U$19,3,0)</f>
        <v>0</v>
      </c>
      <c r="CS402" s="16">
        <f t="shared" si="245"/>
        <v>0</v>
      </c>
      <c r="CT402" s="17">
        <f t="shared" si="231"/>
        <v>0.77100000000000002</v>
      </c>
      <c r="CU402" s="33" t="str">
        <f>IF(CT402&gt;='PAINEL E TARGET'!$T$11,'PAINEL E TARGET'!$S$11,
IF(CT402&gt;='PAINEL E TARGET'!$T$12,'PAINEL E TARGET'!$S$12,
IF(CT402&gt;='PAINEL E TARGET'!$T$13,'PAINEL E TARGET'!$S$13,
IF(CT402&gt;='PAINEL E TARGET'!$T$14,'PAINEL E TARGET'!$S$14,
IF(CT402&gt;='PAINEL E TARGET'!$T$15,'PAINEL E TARGET'!$S$15,
IF(CT402&gt;='PAINEL E TARGET'!$T$16,'PAINEL E TARGET'!$S$16,
IF(CT402&gt;='PAINEL E TARGET'!$T$17,'PAINEL E TARGET'!$S$17,
IF(CT402&gt;='PAINEL E TARGET'!$T$18,'PAINEL E TARGET'!$S$18,'PAINEL E TARGET'!$S$19))))))))</f>
        <v>Não elegível</v>
      </c>
      <c r="CV402" s="17">
        <f>IFERROR(VLOOKUP($BW402,'PAINEL E TARGET'!$G$1:$Q$99,6,0),0)</f>
        <v>0.2</v>
      </c>
      <c r="CW402" s="17">
        <f>VLOOKUP(CU402,'PAINEL E TARGET'!$S$10:$U$19,3,0)</f>
        <v>0</v>
      </c>
      <c r="CX402" s="16">
        <f t="shared" si="246"/>
        <v>0</v>
      </c>
      <c r="CY402" s="17">
        <f t="shared" si="232"/>
        <v>0.73899999999999999</v>
      </c>
      <c r="CZ402" s="33" t="str">
        <f>IF(CY402&gt;='PAINEL E TARGET'!$T$11,'PAINEL E TARGET'!$S$11,
IF(CY402&gt;='PAINEL E TARGET'!$T$12,'PAINEL E TARGET'!$S$12,
IF(CY402&gt;='PAINEL E TARGET'!$T$13,'PAINEL E TARGET'!$S$13,
IF(CY402&gt;='PAINEL E TARGET'!$T$14,'PAINEL E TARGET'!$S$14,
IF(CY402&gt;='PAINEL E TARGET'!$T$15,'PAINEL E TARGET'!$S$15,
IF(CY402&gt;='PAINEL E TARGET'!$T$16,'PAINEL E TARGET'!$S$16,
IF(CY402&gt;='PAINEL E TARGET'!$T$17,'PAINEL E TARGET'!$S$17,
IF(CY402&gt;='PAINEL E TARGET'!$T$18,'PAINEL E TARGET'!$S$18,'PAINEL E TARGET'!$S$19))))))))</f>
        <v>Não elegível</v>
      </c>
      <c r="DA402" s="17">
        <f>IFERROR(VLOOKUP($BW402,'PAINEL E TARGET'!$G$1:$Q$99,7,0),0)</f>
        <v>0.15</v>
      </c>
      <c r="DB402" s="17">
        <f>VLOOKUP(CZ402,'PAINEL E TARGET'!$S$10:$U$19,3,0)</f>
        <v>0</v>
      </c>
      <c r="DC402" s="16">
        <f t="shared" si="247"/>
        <v>0</v>
      </c>
      <c r="DD402" s="17">
        <f t="shared" si="233"/>
        <v>1.0329999999999999</v>
      </c>
      <c r="DE402" s="33" t="str">
        <f>IF(DD402&gt;='PAINEL E TARGET'!$T$11,'PAINEL E TARGET'!$S$11,
IF(DD402&gt;='PAINEL E TARGET'!$T$12,'PAINEL E TARGET'!$S$12,
IF(DD402&gt;='PAINEL E TARGET'!$T$13,'PAINEL E TARGET'!$S$13,
IF(DD402&gt;='PAINEL E TARGET'!$T$14,'PAINEL E TARGET'!$S$14,
IF(DD402&gt;='PAINEL E TARGET'!$T$15,'PAINEL E TARGET'!$S$15,
IF(DD402&gt;='PAINEL E TARGET'!$T$16,'PAINEL E TARGET'!$S$16,
IF(DD402&gt;='PAINEL E TARGET'!$T$17,'PAINEL E TARGET'!$S$17,
IF(DD402&gt;='PAINEL E TARGET'!$T$18,'PAINEL E TARGET'!$S$18,'PAINEL E TARGET'!$S$19))))))))</f>
        <v>2. Fx de 100% a 104,9%</v>
      </c>
      <c r="DF402" s="17">
        <f>IFERROR(VLOOKUP($BW402,'PAINEL E TARGET'!$G$1:$Q$99,8,0),0)</f>
        <v>0.1</v>
      </c>
      <c r="DG402" s="17">
        <f>VLOOKUP(DE402,'PAINEL E TARGET'!$S$10:$U$19,3,0)</f>
        <v>1</v>
      </c>
      <c r="DH402" s="16">
        <f t="shared" si="248"/>
        <v>300</v>
      </c>
      <c r="DI402" s="17">
        <f t="shared" si="234"/>
        <v>0.432</v>
      </c>
      <c r="DJ402" s="33" t="str">
        <f>IF(DI402&gt;='PAINEL E TARGET'!$T$11,'PAINEL E TARGET'!$S$11,
IF(DI402&gt;='PAINEL E TARGET'!$T$12,'PAINEL E TARGET'!$S$12,
IF(DI402&gt;='PAINEL E TARGET'!$T$13,'PAINEL E TARGET'!$S$13,
IF(DI402&gt;='PAINEL E TARGET'!$T$14,'PAINEL E TARGET'!$S$14,
IF(DI402&gt;='PAINEL E TARGET'!$T$15,'PAINEL E TARGET'!$S$15,
IF(DI402&gt;='PAINEL E TARGET'!$T$16,'PAINEL E TARGET'!$S$16,
IF(DI402&gt;='PAINEL E TARGET'!$T$17,'PAINEL E TARGET'!$S$17,
IF(DI402&gt;='PAINEL E TARGET'!$T$18,'PAINEL E TARGET'!$S$18,'PAINEL E TARGET'!$S$19))))))))</f>
        <v>Não elegível</v>
      </c>
      <c r="DK402" s="17">
        <f>IFERROR(VLOOKUP($BW402,'PAINEL E TARGET'!$G$1:$Q$99,9,0),0)</f>
        <v>0.05</v>
      </c>
      <c r="DL402" s="17">
        <f>VLOOKUP(DJ402,'PAINEL E TARGET'!$S$10:$U$19,3,0)</f>
        <v>0</v>
      </c>
      <c r="DM402" s="16">
        <f t="shared" si="249"/>
        <v>0</v>
      </c>
      <c r="DN402" s="17">
        <f t="shared" si="235"/>
        <v>0.66300000000000003</v>
      </c>
      <c r="DO402" s="33" t="str">
        <f>IF(DN402&gt;='PAINEL E TARGET'!$T$11,'PAINEL E TARGET'!$S$11,
IF(DN402&gt;='PAINEL E TARGET'!$T$12,'PAINEL E TARGET'!$S$12,
IF(DN402&gt;='PAINEL E TARGET'!$T$13,'PAINEL E TARGET'!$S$13,
IF(DN402&gt;='PAINEL E TARGET'!$T$14,'PAINEL E TARGET'!$S$14,
IF(DN402&gt;='PAINEL E TARGET'!$T$15,'PAINEL E TARGET'!$S$15,
IF(DN402&gt;='PAINEL E TARGET'!$T$16,'PAINEL E TARGET'!$S$16,
IF(DN402&gt;='PAINEL E TARGET'!$T$17,'PAINEL E TARGET'!$S$17,
IF(DN402&gt;='PAINEL E TARGET'!$T$18,'PAINEL E TARGET'!$S$18,'PAINEL E TARGET'!$S$19))))))))</f>
        <v>Não elegível</v>
      </c>
      <c r="DP402" s="17">
        <f>IFERROR(VLOOKUP($BW402,'PAINEL E TARGET'!$G$1:$Q$99,10,0),0)</f>
        <v>0</v>
      </c>
      <c r="DQ402" s="17">
        <f>VLOOKUP(DO402,'PAINEL E TARGET'!$S$10:$U$19,3,0)</f>
        <v>0</v>
      </c>
      <c r="DR402" s="16">
        <f t="shared" si="250"/>
        <v>0</v>
      </c>
      <c r="DS402" s="17">
        <f t="shared" si="236"/>
        <v>0.66300000000000003</v>
      </c>
      <c r="DT402" s="16">
        <f>IF(DS402&gt;=1,VLOOKUP(BO402,'PAINEL E TARGET'!$S$1:$W$8,5,0),0)</f>
        <v>0</v>
      </c>
      <c r="DU402" s="16">
        <f t="shared" si="251"/>
        <v>300</v>
      </c>
    </row>
    <row r="403" spans="2:125" s="32" customFormat="1" x14ac:dyDescent="0.2">
      <c r="B403" s="44">
        <v>43541</v>
      </c>
      <c r="C403" s="65">
        <v>1212</v>
      </c>
      <c r="D403" s="66" t="s">
        <v>407</v>
      </c>
      <c r="E403" s="65">
        <v>217</v>
      </c>
      <c r="F403" s="65" t="s">
        <v>1017</v>
      </c>
      <c r="G403" s="67">
        <v>3773265.4688477358</v>
      </c>
      <c r="H403" s="67">
        <v>2191247.8367377445</v>
      </c>
      <c r="I403" s="67">
        <v>2125857.08</v>
      </c>
      <c r="J403" s="68">
        <v>0.97015821047650364</v>
      </c>
      <c r="K403" s="67">
        <v>209838.38015165218</v>
      </c>
      <c r="L403" s="67">
        <v>1748290.3487778555</v>
      </c>
      <c r="M403" s="67">
        <v>218103.3</v>
      </c>
      <c r="N403" s="67">
        <v>1834577.9300000002</v>
      </c>
      <c r="O403" s="67">
        <v>3382275.1094778115</v>
      </c>
      <c r="P403" s="67" t="s">
        <v>1082</v>
      </c>
      <c r="Q403" s="67" t="s">
        <v>1082</v>
      </c>
      <c r="R403" s="67">
        <v>0</v>
      </c>
      <c r="S403" s="67">
        <v>0</v>
      </c>
      <c r="T403" s="68">
        <v>8.3021033090543289E-2</v>
      </c>
      <c r="U403" s="68">
        <v>9.7047469957135063E-2</v>
      </c>
      <c r="V403" s="68">
        <v>1.1689504014156804</v>
      </c>
      <c r="W403" s="67">
        <v>162565.87</v>
      </c>
      <c r="X403" s="67">
        <v>199207.52000000002</v>
      </c>
      <c r="Y403" s="68">
        <v>1.2253957119043501</v>
      </c>
      <c r="Z403" s="68">
        <v>0.10167858581434851</v>
      </c>
      <c r="AA403" s="68">
        <v>0.10482963786832114</v>
      </c>
      <c r="AB403" s="68">
        <v>1.0309903214008702</v>
      </c>
      <c r="AC403" s="67">
        <v>199099.75999999995</v>
      </c>
      <c r="AD403" s="67">
        <v>215181.83</v>
      </c>
      <c r="AE403" s="68">
        <v>1.0807739296119696</v>
      </c>
      <c r="AF403" s="43">
        <v>80</v>
      </c>
      <c r="AG403" s="43">
        <v>72</v>
      </c>
      <c r="AH403" s="43">
        <v>56</v>
      </c>
      <c r="AI403" s="43">
        <v>68</v>
      </c>
      <c r="AJ403" s="67">
        <v>65322.250000000007</v>
      </c>
      <c r="AK403" s="67">
        <v>83866.91</v>
      </c>
      <c r="AL403" s="68">
        <v>1.283894997493197</v>
      </c>
      <c r="AM403" s="67">
        <v>21149.839999999997</v>
      </c>
      <c r="AN403" s="67">
        <v>24957.330000000005</v>
      </c>
      <c r="AO403" s="68">
        <v>1.1800245297363956</v>
      </c>
      <c r="AP403" s="67">
        <v>16615.030000000002</v>
      </c>
      <c r="AQ403" s="67">
        <v>23334.719999999998</v>
      </c>
      <c r="AR403" s="68">
        <v>1.4044344187160658</v>
      </c>
      <c r="AS403" s="67">
        <v>59478.75</v>
      </c>
      <c r="AT403" s="67">
        <v>67048.56</v>
      </c>
      <c r="AU403" s="68">
        <v>1.1272691507471155</v>
      </c>
      <c r="AV403" s="43">
        <v>4762.7199999999993</v>
      </c>
      <c r="AW403" s="43">
        <v>8613.5399999999991</v>
      </c>
      <c r="AX403" s="69">
        <v>1.8085337790170324</v>
      </c>
      <c r="AY403" s="43">
        <v>209838.38015165218</v>
      </c>
      <c r="AZ403" s="43">
        <v>218103.3</v>
      </c>
      <c r="BA403" s="43">
        <v>54255.170503481691</v>
      </c>
      <c r="BB403" s="43">
        <v>65937.23</v>
      </c>
      <c r="BC403" s="43">
        <v>362136.28676857986</v>
      </c>
      <c r="BD403" s="43">
        <v>93963.872369688528</v>
      </c>
      <c r="BE403" s="43">
        <v>282834.66000000003</v>
      </c>
      <c r="BF403" s="43">
        <v>346396.97000000003</v>
      </c>
      <c r="BG403" s="43">
        <v>8255.5199999999986</v>
      </c>
      <c r="BH403" s="43">
        <v>101</v>
      </c>
      <c r="BI403" s="44">
        <v>43173</v>
      </c>
      <c r="BJ403" s="44">
        <v>43541</v>
      </c>
      <c r="BK403" s="44">
        <v>43172</v>
      </c>
      <c r="BL403" s="43">
        <f t="shared" si="237"/>
        <v>2125857.08</v>
      </c>
      <c r="BM403" s="43">
        <f t="shared" si="238"/>
        <v>2052681.2300000002</v>
      </c>
      <c r="BO403" s="16" t="str">
        <f>IFERROR(VLOOKUP($C403,'PORTE LOJA'!A:B,2,0),"PORTE 1")</f>
        <v>PORTE 5</v>
      </c>
      <c r="BP403" s="16">
        <f>VLOOKUP(BO403,'PAINEL E TARGET'!$S$1:$W$8,3,0)</f>
        <v>3750</v>
      </c>
      <c r="BQ403" s="16">
        <f t="shared" si="216"/>
        <v>1</v>
      </c>
      <c r="BR403" s="16">
        <f t="shared" si="217"/>
        <v>1</v>
      </c>
      <c r="BS403" s="16">
        <f t="shared" si="218"/>
        <v>1</v>
      </c>
      <c r="BT403" s="16">
        <f t="shared" si="219"/>
        <v>1</v>
      </c>
      <c r="BU403" s="16">
        <f t="shared" si="220"/>
        <v>1</v>
      </c>
      <c r="BV403" s="16">
        <f t="shared" si="221"/>
        <v>1</v>
      </c>
      <c r="BW403" s="17" t="str">
        <f t="shared" si="239"/>
        <v>111111</v>
      </c>
      <c r="BY403" s="17">
        <f t="shared" si="222"/>
        <v>0.97</v>
      </c>
      <c r="BZ403" s="17">
        <f t="shared" si="223"/>
        <v>1.048</v>
      </c>
      <c r="CA403" s="17" t="str">
        <f t="shared" si="240"/>
        <v>Sem Retira</v>
      </c>
      <c r="CB403" s="17">
        <f t="shared" si="241"/>
        <v>1.048</v>
      </c>
      <c r="CC403" s="33" t="str">
        <f>IF(CB403&gt;='PAINEL E TARGET'!$T$11,'PAINEL E TARGET'!$S$11,
IF(CB403&gt;='PAINEL E TARGET'!$T$12,'PAINEL E TARGET'!$S$12,
IF(CB403&gt;='PAINEL E TARGET'!$T$13,'PAINEL E TARGET'!$S$13,
IF(CB403&gt;='PAINEL E TARGET'!$T$14,'PAINEL E TARGET'!$S$14,
IF(CB403&gt;='PAINEL E TARGET'!$T$15,'PAINEL E TARGET'!$S$15,
IF(CB403&gt;='PAINEL E TARGET'!$T$16,'PAINEL E TARGET'!$S$16,
IF(CB403&gt;='PAINEL E TARGET'!$T$17,'PAINEL E TARGET'!$S$17,
IF(CB403&gt;='PAINEL E TARGET'!$T$18,'PAINEL E TARGET'!$S$18,'PAINEL E TARGET'!$S$19))))))))</f>
        <v>2. Fx de 100% a 104,9%</v>
      </c>
      <c r="CD403" s="17">
        <f>IFERROR(VLOOKUP($BW403,'PAINEL E TARGET'!$G$1:$Q$99,4,0),0)</f>
        <v>0.25</v>
      </c>
      <c r="CE403" s="17">
        <f>VLOOKUP(CC403,'PAINEL E TARGET'!$S$10:$U$19,3,0)</f>
        <v>1</v>
      </c>
      <c r="CF403" s="16">
        <f t="shared" si="242"/>
        <v>937.5</v>
      </c>
      <c r="CG403" s="17">
        <f t="shared" si="224"/>
        <v>1.284</v>
      </c>
      <c r="CH403" s="17">
        <f t="shared" si="225"/>
        <v>1.18</v>
      </c>
      <c r="CI403" s="17">
        <f t="shared" si="226"/>
        <v>1.4039999999999999</v>
      </c>
      <c r="CJ403" s="17">
        <f t="shared" si="227"/>
        <v>1.127</v>
      </c>
      <c r="CK403" s="17">
        <f t="shared" si="228"/>
        <v>1.8089999999999999</v>
      </c>
      <c r="CL403" s="17">
        <f t="shared" si="229"/>
        <v>1.2250000000000001</v>
      </c>
      <c r="CM403" s="16">
        <f t="shared" si="230"/>
        <v>5</v>
      </c>
      <c r="CN403" s="17" t="str">
        <f t="shared" si="243"/>
        <v>ok</v>
      </c>
      <c r="CO403" s="17">
        <f t="shared" si="244"/>
        <v>1.2250000000000001</v>
      </c>
      <c r="CP403" s="33" t="str">
        <f>IF(CO403&gt;='PAINEL E TARGET'!$T$11,'PAINEL E TARGET'!$S$11,
IF(CO403&gt;='PAINEL E TARGET'!$T$12,'PAINEL E TARGET'!$S$12,
IF(CO403&gt;='PAINEL E TARGET'!$T$13,'PAINEL E TARGET'!$S$13,
IF(CO403&gt;='PAINEL E TARGET'!$T$14,'PAINEL E TARGET'!$S$14,
IF(CO403&gt;='PAINEL E TARGET'!$T$15,'PAINEL E TARGET'!$S$15,
IF(CO403&gt;='PAINEL E TARGET'!$T$16,'PAINEL E TARGET'!$S$16,
IF(CO403&gt;='PAINEL E TARGET'!$T$17,'PAINEL E TARGET'!$S$17,
IF(CO403&gt;='PAINEL E TARGET'!$T$18,'PAINEL E TARGET'!$S$18,'PAINEL E TARGET'!$S$19))))))))</f>
        <v>6. Fx de 120% a 124,9%</v>
      </c>
      <c r="CQ403" s="17">
        <f>IFERROR(VLOOKUP($BW403,'PAINEL E TARGET'!$G$1:$Q$99,5,0),0)</f>
        <v>0.25</v>
      </c>
      <c r="CR403" s="17">
        <f>VLOOKUP(CP403,'PAINEL E TARGET'!$S$10:$U$19,3,0)</f>
        <v>1.4</v>
      </c>
      <c r="CS403" s="16">
        <f t="shared" si="245"/>
        <v>1312.5</v>
      </c>
      <c r="CT403" s="17">
        <f t="shared" si="231"/>
        <v>1.081</v>
      </c>
      <c r="CU403" s="33" t="str">
        <f>IF(CT403&gt;='PAINEL E TARGET'!$T$11,'PAINEL E TARGET'!$S$11,
IF(CT403&gt;='PAINEL E TARGET'!$T$12,'PAINEL E TARGET'!$S$12,
IF(CT403&gt;='PAINEL E TARGET'!$T$13,'PAINEL E TARGET'!$S$13,
IF(CT403&gt;='PAINEL E TARGET'!$T$14,'PAINEL E TARGET'!$S$14,
IF(CT403&gt;='PAINEL E TARGET'!$T$15,'PAINEL E TARGET'!$S$15,
IF(CT403&gt;='PAINEL E TARGET'!$T$16,'PAINEL E TARGET'!$S$16,
IF(CT403&gt;='PAINEL E TARGET'!$T$17,'PAINEL E TARGET'!$S$17,
IF(CT403&gt;='PAINEL E TARGET'!$T$18,'PAINEL E TARGET'!$S$18,'PAINEL E TARGET'!$S$19))))))))</f>
        <v>3. Fx de 105% a 109,9%</v>
      </c>
      <c r="CV403" s="17">
        <f>IFERROR(VLOOKUP($BW403,'PAINEL E TARGET'!$G$1:$Q$99,6,0),0)</f>
        <v>0.2</v>
      </c>
      <c r="CW403" s="17">
        <f>VLOOKUP(CU403,'PAINEL E TARGET'!$S$10:$U$19,3,0)</f>
        <v>1.1000000000000001</v>
      </c>
      <c r="CX403" s="16">
        <f t="shared" si="246"/>
        <v>825.00000000000011</v>
      </c>
      <c r="CY403" s="17">
        <f t="shared" si="232"/>
        <v>1.0389999999999999</v>
      </c>
      <c r="CZ403" s="33" t="str">
        <f>IF(CY403&gt;='PAINEL E TARGET'!$T$11,'PAINEL E TARGET'!$S$11,
IF(CY403&gt;='PAINEL E TARGET'!$T$12,'PAINEL E TARGET'!$S$12,
IF(CY403&gt;='PAINEL E TARGET'!$T$13,'PAINEL E TARGET'!$S$13,
IF(CY403&gt;='PAINEL E TARGET'!$T$14,'PAINEL E TARGET'!$S$14,
IF(CY403&gt;='PAINEL E TARGET'!$T$15,'PAINEL E TARGET'!$S$15,
IF(CY403&gt;='PAINEL E TARGET'!$T$16,'PAINEL E TARGET'!$S$16,
IF(CY403&gt;='PAINEL E TARGET'!$T$17,'PAINEL E TARGET'!$S$17,
IF(CY403&gt;='PAINEL E TARGET'!$T$18,'PAINEL E TARGET'!$S$18,'PAINEL E TARGET'!$S$19))))))))</f>
        <v>2. Fx de 100% a 104,9%</v>
      </c>
      <c r="DA403" s="17">
        <f>IFERROR(VLOOKUP($BW403,'PAINEL E TARGET'!$G$1:$Q$99,7,0),0)</f>
        <v>0.15</v>
      </c>
      <c r="DB403" s="17">
        <f>VLOOKUP(CZ403,'PAINEL E TARGET'!$S$10:$U$19,3,0)</f>
        <v>1</v>
      </c>
      <c r="DC403" s="16">
        <f t="shared" si="247"/>
        <v>562.5</v>
      </c>
      <c r="DD403" s="17">
        <f t="shared" si="233"/>
        <v>1.2150000000000001</v>
      </c>
      <c r="DE403" s="33" t="str">
        <f>IF(DD403&gt;='PAINEL E TARGET'!$T$11,'PAINEL E TARGET'!$S$11,
IF(DD403&gt;='PAINEL E TARGET'!$T$12,'PAINEL E TARGET'!$S$12,
IF(DD403&gt;='PAINEL E TARGET'!$T$13,'PAINEL E TARGET'!$S$13,
IF(DD403&gt;='PAINEL E TARGET'!$T$14,'PAINEL E TARGET'!$S$14,
IF(DD403&gt;='PAINEL E TARGET'!$T$15,'PAINEL E TARGET'!$S$15,
IF(DD403&gt;='PAINEL E TARGET'!$T$16,'PAINEL E TARGET'!$S$16,
IF(DD403&gt;='PAINEL E TARGET'!$T$17,'PAINEL E TARGET'!$S$17,
IF(DD403&gt;='PAINEL E TARGET'!$T$18,'PAINEL E TARGET'!$S$18,'PAINEL E TARGET'!$S$19))))))))</f>
        <v>6. Fx de 120% a 124,9%</v>
      </c>
      <c r="DF403" s="17">
        <f>IFERROR(VLOOKUP($BW403,'PAINEL E TARGET'!$G$1:$Q$99,8,0),0)</f>
        <v>0.1</v>
      </c>
      <c r="DG403" s="17">
        <f>VLOOKUP(DE403,'PAINEL E TARGET'!$S$10:$U$19,3,0)</f>
        <v>1.4</v>
      </c>
      <c r="DH403" s="16">
        <f t="shared" si="248"/>
        <v>525</v>
      </c>
      <c r="DI403" s="17">
        <f t="shared" si="234"/>
        <v>1.214</v>
      </c>
      <c r="DJ403" s="33" t="str">
        <f>IF(DI403&gt;='PAINEL E TARGET'!$T$11,'PAINEL E TARGET'!$S$11,
IF(DI403&gt;='PAINEL E TARGET'!$T$12,'PAINEL E TARGET'!$S$12,
IF(DI403&gt;='PAINEL E TARGET'!$T$13,'PAINEL E TARGET'!$S$13,
IF(DI403&gt;='PAINEL E TARGET'!$T$14,'PAINEL E TARGET'!$S$14,
IF(DI403&gt;='PAINEL E TARGET'!$T$15,'PAINEL E TARGET'!$S$15,
IF(DI403&gt;='PAINEL E TARGET'!$T$16,'PAINEL E TARGET'!$S$16,
IF(DI403&gt;='PAINEL E TARGET'!$T$17,'PAINEL E TARGET'!$S$17,
IF(DI403&gt;='PAINEL E TARGET'!$T$18,'PAINEL E TARGET'!$S$18,'PAINEL E TARGET'!$S$19))))))))</f>
        <v>6. Fx de 120% a 124,9%</v>
      </c>
      <c r="DK403" s="17">
        <f>IFERROR(VLOOKUP($BW403,'PAINEL E TARGET'!$G$1:$Q$99,9,0),0)</f>
        <v>0.05</v>
      </c>
      <c r="DL403" s="17">
        <f>VLOOKUP(DJ403,'PAINEL E TARGET'!$S$10:$U$19,3,0)</f>
        <v>1.4</v>
      </c>
      <c r="DM403" s="16">
        <f t="shared" si="249"/>
        <v>262.5</v>
      </c>
      <c r="DN403" s="17">
        <f t="shared" si="235"/>
        <v>1.8089999999999999</v>
      </c>
      <c r="DO403" s="33" t="str">
        <f>IF(DN403&gt;='PAINEL E TARGET'!$T$11,'PAINEL E TARGET'!$S$11,
IF(DN403&gt;='PAINEL E TARGET'!$T$12,'PAINEL E TARGET'!$S$12,
IF(DN403&gt;='PAINEL E TARGET'!$T$13,'PAINEL E TARGET'!$S$13,
IF(DN403&gt;='PAINEL E TARGET'!$T$14,'PAINEL E TARGET'!$S$14,
IF(DN403&gt;='PAINEL E TARGET'!$T$15,'PAINEL E TARGET'!$S$15,
IF(DN403&gt;='PAINEL E TARGET'!$T$16,'PAINEL E TARGET'!$S$16,
IF(DN403&gt;='PAINEL E TARGET'!$T$17,'PAINEL E TARGET'!$S$17,
IF(DN403&gt;='PAINEL E TARGET'!$T$18,'PAINEL E TARGET'!$S$18,'PAINEL E TARGET'!$S$19))))))))</f>
        <v>8. Fx de 130% ou mais</v>
      </c>
      <c r="DP403" s="17">
        <f>IFERROR(VLOOKUP($BW403,'PAINEL E TARGET'!$G$1:$Q$99,10,0),0)</f>
        <v>0</v>
      </c>
      <c r="DQ403" s="17">
        <f>VLOOKUP(DO403,'PAINEL E TARGET'!$S$10:$U$19,3,0)</f>
        <v>1.6</v>
      </c>
      <c r="DR403" s="16">
        <f t="shared" si="250"/>
        <v>0</v>
      </c>
      <c r="DS403" s="17">
        <f t="shared" si="236"/>
        <v>0.9</v>
      </c>
      <c r="DT403" s="16">
        <f>IF(DS403&gt;=1,VLOOKUP(BO403,'PAINEL E TARGET'!$S$1:$W$8,5,0),0)</f>
        <v>0</v>
      </c>
      <c r="DU403" s="16">
        <f t="shared" si="251"/>
        <v>4425</v>
      </c>
    </row>
    <row r="404" spans="2:125" s="32" customFormat="1" x14ac:dyDescent="0.2">
      <c r="B404" s="44">
        <v>43541</v>
      </c>
      <c r="C404" s="65">
        <v>1213</v>
      </c>
      <c r="D404" s="66" t="s">
        <v>408</v>
      </c>
      <c r="E404" s="65">
        <v>317</v>
      </c>
      <c r="F404" s="65" t="s">
        <v>943</v>
      </c>
      <c r="G404" s="67">
        <v>2314203.8069837959</v>
      </c>
      <c r="H404" s="67">
        <v>1435813.513195815</v>
      </c>
      <c r="I404" s="67">
        <v>1278040.1599999999</v>
      </c>
      <c r="J404" s="68">
        <v>0.89011570670856466</v>
      </c>
      <c r="K404" s="67">
        <v>261635.04158930518</v>
      </c>
      <c r="L404" s="67">
        <v>1015217.6976828219</v>
      </c>
      <c r="M404" s="67">
        <v>228143.22</v>
      </c>
      <c r="N404" s="67">
        <v>990545.3</v>
      </c>
      <c r="O404" s="67">
        <v>2066237.115505713</v>
      </c>
      <c r="P404" s="67" t="s">
        <v>1082</v>
      </c>
      <c r="Q404" s="67" t="s">
        <v>1082</v>
      </c>
      <c r="R404" s="67">
        <v>0</v>
      </c>
      <c r="S404" s="67">
        <v>0</v>
      </c>
      <c r="T404" s="68">
        <v>0.10927343123337553</v>
      </c>
      <c r="U404" s="68">
        <v>9.9670677130855367E-2</v>
      </c>
      <c r="V404" s="68">
        <v>0.91212178482790074</v>
      </c>
      <c r="W404" s="67">
        <v>139526.07999999999</v>
      </c>
      <c r="X404" s="67">
        <v>121467.50999999998</v>
      </c>
      <c r="Y404" s="68">
        <v>0.87057208229457883</v>
      </c>
      <c r="Z404" s="68">
        <v>0.20373527189070631</v>
      </c>
      <c r="AA404" s="68">
        <v>0.18266449248245978</v>
      </c>
      <c r="AB404" s="68">
        <v>0.89657765583393956</v>
      </c>
      <c r="AC404" s="67">
        <v>260139.94</v>
      </c>
      <c r="AD404" s="67">
        <v>222611.12000000002</v>
      </c>
      <c r="AE404" s="68">
        <v>0.85573603192189562</v>
      </c>
      <c r="AF404" s="43">
        <v>80</v>
      </c>
      <c r="AG404" s="43">
        <v>62</v>
      </c>
      <c r="AH404" s="43">
        <v>52</v>
      </c>
      <c r="AI404" s="43">
        <v>50</v>
      </c>
      <c r="AJ404" s="67">
        <v>64279.680000000008</v>
      </c>
      <c r="AK404" s="67">
        <v>50324.5</v>
      </c>
      <c r="AL404" s="68">
        <v>0.78289904367912211</v>
      </c>
      <c r="AM404" s="67">
        <v>21910.27</v>
      </c>
      <c r="AN404" s="67">
        <v>13298.690000000002</v>
      </c>
      <c r="AO404" s="68">
        <v>0.60696148427198759</v>
      </c>
      <c r="AP404" s="67">
        <v>16894.47</v>
      </c>
      <c r="AQ404" s="67">
        <v>9033.4999999999982</v>
      </c>
      <c r="AR404" s="68">
        <v>0.53470159170426756</v>
      </c>
      <c r="AS404" s="67">
        <v>36441.659999999996</v>
      </c>
      <c r="AT404" s="67">
        <v>48810.819999999992</v>
      </c>
      <c r="AU404" s="68">
        <v>1.3394236157189325</v>
      </c>
      <c r="AV404" s="43">
        <v>1995.0700000000002</v>
      </c>
      <c r="AW404" s="43">
        <v>1159.78</v>
      </c>
      <c r="AX404" s="69">
        <v>0.58132296109910919</v>
      </c>
      <c r="AY404" s="43">
        <v>261635.04158930518</v>
      </c>
      <c r="AZ404" s="43">
        <v>228143.22</v>
      </c>
      <c r="BA404" s="43">
        <v>56814.707057962427</v>
      </c>
      <c r="BB404" s="43">
        <v>66040.98000000001</v>
      </c>
      <c r="BC404" s="43">
        <v>422625.47348202975</v>
      </c>
      <c r="BD404" s="43">
        <v>92350.502666656685</v>
      </c>
      <c r="BE404" s="43">
        <v>227264.34</v>
      </c>
      <c r="BF404" s="43">
        <v>423724.13999999996</v>
      </c>
      <c r="BG404" s="43">
        <v>3248.96</v>
      </c>
      <c r="BH404" s="43">
        <v>119</v>
      </c>
      <c r="BI404" s="44">
        <v>43173</v>
      </c>
      <c r="BJ404" s="44">
        <v>43541</v>
      </c>
      <c r="BK404" s="44">
        <v>43172</v>
      </c>
      <c r="BL404" s="43">
        <f t="shared" si="237"/>
        <v>1278040.1599999999</v>
      </c>
      <c r="BM404" s="43">
        <f t="shared" si="238"/>
        <v>1218688.52</v>
      </c>
      <c r="BO404" s="16" t="str">
        <f>IFERROR(VLOOKUP($C404,'PORTE LOJA'!A:B,2,0),"PORTE 1")</f>
        <v>PORTE 4</v>
      </c>
      <c r="BP404" s="16">
        <f>VLOOKUP(BO404,'PAINEL E TARGET'!$S$1:$W$8,3,0)</f>
        <v>3000</v>
      </c>
      <c r="BQ404" s="16">
        <f t="shared" si="216"/>
        <v>1</v>
      </c>
      <c r="BR404" s="16">
        <f t="shared" si="217"/>
        <v>1</v>
      </c>
      <c r="BS404" s="16">
        <f t="shared" si="218"/>
        <v>1</v>
      </c>
      <c r="BT404" s="16">
        <f t="shared" si="219"/>
        <v>1</v>
      </c>
      <c r="BU404" s="16">
        <f t="shared" si="220"/>
        <v>1</v>
      </c>
      <c r="BV404" s="16">
        <f t="shared" si="221"/>
        <v>1</v>
      </c>
      <c r="BW404" s="17" t="str">
        <f t="shared" si="239"/>
        <v>111111</v>
      </c>
      <c r="BY404" s="17">
        <f t="shared" si="222"/>
        <v>0.89</v>
      </c>
      <c r="BZ404" s="17">
        <f t="shared" si="223"/>
        <v>0.95399999999999996</v>
      </c>
      <c r="CA404" s="17" t="str">
        <f t="shared" si="240"/>
        <v>Sem Retira</v>
      </c>
      <c r="CB404" s="17">
        <f t="shared" si="241"/>
        <v>0.95399999999999996</v>
      </c>
      <c r="CC404" s="33" t="str">
        <f>IF(CB404&gt;='PAINEL E TARGET'!$T$11,'PAINEL E TARGET'!$S$11,
IF(CB404&gt;='PAINEL E TARGET'!$T$12,'PAINEL E TARGET'!$S$12,
IF(CB404&gt;='PAINEL E TARGET'!$T$13,'PAINEL E TARGET'!$S$13,
IF(CB404&gt;='PAINEL E TARGET'!$T$14,'PAINEL E TARGET'!$S$14,
IF(CB404&gt;='PAINEL E TARGET'!$T$15,'PAINEL E TARGET'!$S$15,
IF(CB404&gt;='PAINEL E TARGET'!$T$16,'PAINEL E TARGET'!$S$16,
IF(CB404&gt;='PAINEL E TARGET'!$T$17,'PAINEL E TARGET'!$S$17,
IF(CB404&gt;='PAINEL E TARGET'!$T$18,'PAINEL E TARGET'!$S$18,'PAINEL E TARGET'!$S$19))))))))</f>
        <v>1. Fx de 90% a 99,9%</v>
      </c>
      <c r="CD404" s="17">
        <f>IFERROR(VLOOKUP($BW404,'PAINEL E TARGET'!$G$1:$Q$99,4,0),0)</f>
        <v>0.25</v>
      </c>
      <c r="CE404" s="17">
        <f>VLOOKUP(CC404,'PAINEL E TARGET'!$S$10:$U$19,3,0)</f>
        <v>0.5</v>
      </c>
      <c r="CF404" s="16">
        <f t="shared" si="242"/>
        <v>375</v>
      </c>
      <c r="CG404" s="17">
        <f t="shared" si="224"/>
        <v>0.78300000000000003</v>
      </c>
      <c r="CH404" s="17">
        <f t="shared" si="225"/>
        <v>0.60699999999999998</v>
      </c>
      <c r="CI404" s="17">
        <f t="shared" si="226"/>
        <v>0.53500000000000003</v>
      </c>
      <c r="CJ404" s="17">
        <f t="shared" si="227"/>
        <v>1.339</v>
      </c>
      <c r="CK404" s="17">
        <f t="shared" si="228"/>
        <v>0.58099999999999996</v>
      </c>
      <c r="CL404" s="17">
        <f t="shared" si="229"/>
        <v>0.871</v>
      </c>
      <c r="CM404" s="16">
        <f t="shared" si="230"/>
        <v>2</v>
      </c>
      <c r="CN404" s="17" t="str">
        <f t="shared" si="243"/>
        <v>não ok</v>
      </c>
      <c r="CO404" s="17">
        <f t="shared" si="244"/>
        <v>0</v>
      </c>
      <c r="CP404" s="33" t="str">
        <f>IF(CO404&gt;='PAINEL E TARGET'!$T$11,'PAINEL E TARGET'!$S$11,
IF(CO404&gt;='PAINEL E TARGET'!$T$12,'PAINEL E TARGET'!$S$12,
IF(CO404&gt;='PAINEL E TARGET'!$T$13,'PAINEL E TARGET'!$S$13,
IF(CO404&gt;='PAINEL E TARGET'!$T$14,'PAINEL E TARGET'!$S$14,
IF(CO404&gt;='PAINEL E TARGET'!$T$15,'PAINEL E TARGET'!$S$15,
IF(CO404&gt;='PAINEL E TARGET'!$T$16,'PAINEL E TARGET'!$S$16,
IF(CO404&gt;='PAINEL E TARGET'!$T$17,'PAINEL E TARGET'!$S$17,
IF(CO404&gt;='PAINEL E TARGET'!$T$18,'PAINEL E TARGET'!$S$18,'PAINEL E TARGET'!$S$19))))))))</f>
        <v>Não elegível</v>
      </c>
      <c r="CQ404" s="17">
        <f>IFERROR(VLOOKUP($BW404,'PAINEL E TARGET'!$G$1:$Q$99,5,0),0)</f>
        <v>0.25</v>
      </c>
      <c r="CR404" s="17">
        <f>VLOOKUP(CP404,'PAINEL E TARGET'!$S$10:$U$19,3,0)</f>
        <v>0</v>
      </c>
      <c r="CS404" s="16">
        <f t="shared" si="245"/>
        <v>0</v>
      </c>
      <c r="CT404" s="17">
        <f t="shared" si="231"/>
        <v>0.85599999999999998</v>
      </c>
      <c r="CU404" s="33" t="str">
        <f>IF(CT404&gt;='PAINEL E TARGET'!$T$11,'PAINEL E TARGET'!$S$11,
IF(CT404&gt;='PAINEL E TARGET'!$T$12,'PAINEL E TARGET'!$S$12,
IF(CT404&gt;='PAINEL E TARGET'!$T$13,'PAINEL E TARGET'!$S$13,
IF(CT404&gt;='PAINEL E TARGET'!$T$14,'PAINEL E TARGET'!$S$14,
IF(CT404&gt;='PAINEL E TARGET'!$T$15,'PAINEL E TARGET'!$S$15,
IF(CT404&gt;='PAINEL E TARGET'!$T$16,'PAINEL E TARGET'!$S$16,
IF(CT404&gt;='PAINEL E TARGET'!$T$17,'PAINEL E TARGET'!$S$17,
IF(CT404&gt;='PAINEL E TARGET'!$T$18,'PAINEL E TARGET'!$S$18,'PAINEL E TARGET'!$S$19))))))))</f>
        <v>Não elegível</v>
      </c>
      <c r="CV404" s="17">
        <f>IFERROR(VLOOKUP($BW404,'PAINEL E TARGET'!$G$1:$Q$99,6,0),0)</f>
        <v>0.2</v>
      </c>
      <c r="CW404" s="17">
        <f>VLOOKUP(CU404,'PAINEL E TARGET'!$S$10:$U$19,3,0)</f>
        <v>0</v>
      </c>
      <c r="CX404" s="16">
        <f t="shared" si="246"/>
        <v>0</v>
      </c>
      <c r="CY404" s="17">
        <f t="shared" si="232"/>
        <v>0.872</v>
      </c>
      <c r="CZ404" s="33" t="str">
        <f>IF(CY404&gt;='PAINEL E TARGET'!$T$11,'PAINEL E TARGET'!$S$11,
IF(CY404&gt;='PAINEL E TARGET'!$T$12,'PAINEL E TARGET'!$S$12,
IF(CY404&gt;='PAINEL E TARGET'!$T$13,'PAINEL E TARGET'!$S$13,
IF(CY404&gt;='PAINEL E TARGET'!$T$14,'PAINEL E TARGET'!$S$14,
IF(CY404&gt;='PAINEL E TARGET'!$T$15,'PAINEL E TARGET'!$S$15,
IF(CY404&gt;='PAINEL E TARGET'!$T$16,'PAINEL E TARGET'!$S$16,
IF(CY404&gt;='PAINEL E TARGET'!$T$17,'PAINEL E TARGET'!$S$17,
IF(CY404&gt;='PAINEL E TARGET'!$T$18,'PAINEL E TARGET'!$S$18,'PAINEL E TARGET'!$S$19))))))))</f>
        <v>Não elegível</v>
      </c>
      <c r="DA404" s="17">
        <f>IFERROR(VLOOKUP($BW404,'PAINEL E TARGET'!$G$1:$Q$99,7,0),0)</f>
        <v>0.15</v>
      </c>
      <c r="DB404" s="17">
        <f>VLOOKUP(CZ404,'PAINEL E TARGET'!$S$10:$U$19,3,0)</f>
        <v>0</v>
      </c>
      <c r="DC404" s="16">
        <f t="shared" si="247"/>
        <v>0</v>
      </c>
      <c r="DD404" s="17">
        <f t="shared" si="233"/>
        <v>1.1619999999999999</v>
      </c>
      <c r="DE404" s="33" t="str">
        <f>IF(DD404&gt;='PAINEL E TARGET'!$T$11,'PAINEL E TARGET'!$S$11,
IF(DD404&gt;='PAINEL E TARGET'!$T$12,'PAINEL E TARGET'!$S$12,
IF(DD404&gt;='PAINEL E TARGET'!$T$13,'PAINEL E TARGET'!$S$13,
IF(DD404&gt;='PAINEL E TARGET'!$T$14,'PAINEL E TARGET'!$S$14,
IF(DD404&gt;='PAINEL E TARGET'!$T$15,'PAINEL E TARGET'!$S$15,
IF(DD404&gt;='PAINEL E TARGET'!$T$16,'PAINEL E TARGET'!$S$16,
IF(DD404&gt;='PAINEL E TARGET'!$T$17,'PAINEL E TARGET'!$S$17,
IF(DD404&gt;='PAINEL E TARGET'!$T$18,'PAINEL E TARGET'!$S$18,'PAINEL E TARGET'!$S$19))))))))</f>
        <v>5. Fx de 115% a 119,9%</v>
      </c>
      <c r="DF404" s="17">
        <f>IFERROR(VLOOKUP($BW404,'PAINEL E TARGET'!$G$1:$Q$99,8,0),0)</f>
        <v>0.1</v>
      </c>
      <c r="DG404" s="17">
        <f>VLOOKUP(DE404,'PAINEL E TARGET'!$S$10:$U$19,3,0)</f>
        <v>1.3</v>
      </c>
      <c r="DH404" s="16">
        <f t="shared" si="248"/>
        <v>390</v>
      </c>
      <c r="DI404" s="17">
        <f t="shared" si="234"/>
        <v>0.96199999999999997</v>
      </c>
      <c r="DJ404" s="33" t="str">
        <f>IF(DI404&gt;='PAINEL E TARGET'!$T$11,'PAINEL E TARGET'!$S$11,
IF(DI404&gt;='PAINEL E TARGET'!$T$12,'PAINEL E TARGET'!$S$12,
IF(DI404&gt;='PAINEL E TARGET'!$T$13,'PAINEL E TARGET'!$S$13,
IF(DI404&gt;='PAINEL E TARGET'!$T$14,'PAINEL E TARGET'!$S$14,
IF(DI404&gt;='PAINEL E TARGET'!$T$15,'PAINEL E TARGET'!$S$15,
IF(DI404&gt;='PAINEL E TARGET'!$T$16,'PAINEL E TARGET'!$S$16,
IF(DI404&gt;='PAINEL E TARGET'!$T$17,'PAINEL E TARGET'!$S$17,
IF(DI404&gt;='PAINEL E TARGET'!$T$18,'PAINEL E TARGET'!$S$18,'PAINEL E TARGET'!$S$19))))))))</f>
        <v>1. Fx de 90% a 99,9%</v>
      </c>
      <c r="DK404" s="17">
        <f>IFERROR(VLOOKUP($BW404,'PAINEL E TARGET'!$G$1:$Q$99,9,0),0)</f>
        <v>0.05</v>
      </c>
      <c r="DL404" s="17">
        <f>VLOOKUP(DJ404,'PAINEL E TARGET'!$S$10:$U$19,3,0)</f>
        <v>0.5</v>
      </c>
      <c r="DM404" s="16">
        <f t="shared" si="249"/>
        <v>75</v>
      </c>
      <c r="DN404" s="17">
        <f t="shared" si="235"/>
        <v>0.58099999999999996</v>
      </c>
      <c r="DO404" s="33" t="str">
        <f>IF(DN404&gt;='PAINEL E TARGET'!$T$11,'PAINEL E TARGET'!$S$11,
IF(DN404&gt;='PAINEL E TARGET'!$T$12,'PAINEL E TARGET'!$S$12,
IF(DN404&gt;='PAINEL E TARGET'!$T$13,'PAINEL E TARGET'!$S$13,
IF(DN404&gt;='PAINEL E TARGET'!$T$14,'PAINEL E TARGET'!$S$14,
IF(DN404&gt;='PAINEL E TARGET'!$T$15,'PAINEL E TARGET'!$S$15,
IF(DN404&gt;='PAINEL E TARGET'!$T$16,'PAINEL E TARGET'!$S$16,
IF(DN404&gt;='PAINEL E TARGET'!$T$17,'PAINEL E TARGET'!$S$17,
IF(DN404&gt;='PAINEL E TARGET'!$T$18,'PAINEL E TARGET'!$S$18,'PAINEL E TARGET'!$S$19))))))))</f>
        <v>Não elegível</v>
      </c>
      <c r="DP404" s="17">
        <f>IFERROR(VLOOKUP($BW404,'PAINEL E TARGET'!$G$1:$Q$99,10,0),0)</f>
        <v>0</v>
      </c>
      <c r="DQ404" s="17">
        <f>VLOOKUP(DO404,'PAINEL E TARGET'!$S$10:$U$19,3,0)</f>
        <v>0</v>
      </c>
      <c r="DR404" s="16">
        <f t="shared" si="250"/>
        <v>0</v>
      </c>
      <c r="DS404" s="17">
        <f t="shared" si="236"/>
        <v>0.77500000000000002</v>
      </c>
      <c r="DT404" s="16">
        <f>IF(DS404&gt;=1,VLOOKUP(BO404,'PAINEL E TARGET'!$S$1:$W$8,5,0),0)</f>
        <v>0</v>
      </c>
      <c r="DU404" s="16">
        <f t="shared" si="251"/>
        <v>840</v>
      </c>
    </row>
    <row r="405" spans="2:125" s="32" customFormat="1" x14ac:dyDescent="0.2">
      <c r="B405" s="44">
        <v>43541</v>
      </c>
      <c r="C405" s="65">
        <v>1214</v>
      </c>
      <c r="D405" s="66" t="s">
        <v>409</v>
      </c>
      <c r="E405" s="65">
        <v>114</v>
      </c>
      <c r="F405" s="65" t="s">
        <v>1018</v>
      </c>
      <c r="G405" s="67">
        <v>4743863.0303049982</v>
      </c>
      <c r="H405" s="67">
        <v>2860682.3982928591</v>
      </c>
      <c r="I405" s="67">
        <v>2534426.3699999996</v>
      </c>
      <c r="J405" s="68">
        <v>0.88595167765301175</v>
      </c>
      <c r="K405" s="67">
        <v>515800.16456153884</v>
      </c>
      <c r="L405" s="67">
        <v>2161247.0689367075</v>
      </c>
      <c r="M405" s="67">
        <v>509903.07</v>
      </c>
      <c r="N405" s="67">
        <v>1966562.46</v>
      </c>
      <c r="O405" s="67">
        <v>4447638.0961615564</v>
      </c>
      <c r="P405" s="67">
        <v>9027.074832864464</v>
      </c>
      <c r="Q405" s="67">
        <v>0</v>
      </c>
      <c r="R405" s="67">
        <v>0</v>
      </c>
      <c r="S405" s="67">
        <v>89.9</v>
      </c>
      <c r="T405" s="68">
        <v>0.11272238293373371</v>
      </c>
      <c r="U405" s="68">
        <v>0.10483843076144088</v>
      </c>
      <c r="V405" s="68">
        <v>0.93005868074198195</v>
      </c>
      <c r="W405" s="67">
        <v>300745.59000000003</v>
      </c>
      <c r="X405" s="67">
        <v>259628.76</v>
      </c>
      <c r="Y405" s="68">
        <v>0.86328368106744302</v>
      </c>
      <c r="Z405" s="68">
        <v>0.23392186441988316</v>
      </c>
      <c r="AA405" s="68">
        <v>0.23875446794528971</v>
      </c>
      <c r="AB405" s="68">
        <v>1.020659050137922</v>
      </c>
      <c r="AC405" s="67">
        <v>626219.88</v>
      </c>
      <c r="AD405" s="67">
        <v>591267.21</v>
      </c>
      <c r="AE405" s="68">
        <v>0.94418466880993934</v>
      </c>
      <c r="AF405" s="43">
        <v>80</v>
      </c>
      <c r="AG405" s="43">
        <v>67</v>
      </c>
      <c r="AH405" s="43">
        <v>90</v>
      </c>
      <c r="AI405" s="43">
        <v>83</v>
      </c>
      <c r="AJ405" s="67">
        <v>157190.45000000001</v>
      </c>
      <c r="AK405" s="67">
        <v>137424.54999999999</v>
      </c>
      <c r="AL405" s="68">
        <v>0.87425508356264636</v>
      </c>
      <c r="AM405" s="67">
        <v>30097.559999999998</v>
      </c>
      <c r="AN405" s="67">
        <v>17256.349999999999</v>
      </c>
      <c r="AO405" s="68">
        <v>0.5733471417616578</v>
      </c>
      <c r="AP405" s="67">
        <v>24634.829999999998</v>
      </c>
      <c r="AQ405" s="67">
        <v>16414.379999999997</v>
      </c>
      <c r="AR405" s="68">
        <v>0.66630782514025866</v>
      </c>
      <c r="AS405" s="67">
        <v>88822.749999999985</v>
      </c>
      <c r="AT405" s="67">
        <v>88533.48000000001</v>
      </c>
      <c r="AU405" s="68">
        <v>0.99674328930369782</v>
      </c>
      <c r="AV405" s="43">
        <v>8262.15</v>
      </c>
      <c r="AW405" s="43">
        <v>6263.77</v>
      </c>
      <c r="AX405" s="69">
        <v>0.75812833221377007</v>
      </c>
      <c r="AY405" s="43">
        <v>515800.16456153884</v>
      </c>
      <c r="AZ405" s="43">
        <v>509903.06999999989</v>
      </c>
      <c r="BA405" s="43">
        <v>99706.882683353047</v>
      </c>
      <c r="BB405" s="43">
        <v>110758.03</v>
      </c>
      <c r="BC405" s="43">
        <v>856493.98424223636</v>
      </c>
      <c r="BD405" s="43">
        <v>166021.39818871595</v>
      </c>
      <c r="BE405" s="43">
        <v>501820.67</v>
      </c>
      <c r="BF405" s="43">
        <v>1044989.87</v>
      </c>
      <c r="BG405" s="43">
        <v>13771.56</v>
      </c>
      <c r="BH405" s="43">
        <v>146</v>
      </c>
      <c r="BI405" s="44">
        <v>43173</v>
      </c>
      <c r="BJ405" s="44">
        <v>43541</v>
      </c>
      <c r="BK405" s="44">
        <v>43172</v>
      </c>
      <c r="BL405" s="43">
        <f t="shared" si="237"/>
        <v>2534516.2699999996</v>
      </c>
      <c r="BM405" s="43">
        <f t="shared" si="238"/>
        <v>2476555.4299999997</v>
      </c>
      <c r="BO405" s="16" t="str">
        <f>IFERROR(VLOOKUP($C405,'PORTE LOJA'!A:B,2,0),"PORTE 1")</f>
        <v>PORTE 5</v>
      </c>
      <c r="BP405" s="16">
        <f>VLOOKUP(BO405,'PAINEL E TARGET'!$S$1:$W$8,3,0)</f>
        <v>3750</v>
      </c>
      <c r="BQ405" s="16">
        <f t="shared" si="216"/>
        <v>1</v>
      </c>
      <c r="BR405" s="16">
        <f t="shared" si="217"/>
        <v>1</v>
      </c>
      <c r="BS405" s="16">
        <f t="shared" si="218"/>
        <v>1</v>
      </c>
      <c r="BT405" s="16">
        <f t="shared" si="219"/>
        <v>1</v>
      </c>
      <c r="BU405" s="16">
        <f t="shared" si="220"/>
        <v>1</v>
      </c>
      <c r="BV405" s="16">
        <f t="shared" si="221"/>
        <v>1</v>
      </c>
      <c r="BW405" s="17" t="str">
        <f t="shared" si="239"/>
        <v>111111</v>
      </c>
      <c r="BY405" s="17">
        <f t="shared" si="222"/>
        <v>0.88600000000000001</v>
      </c>
      <c r="BZ405" s="17">
        <f t="shared" si="223"/>
        <v>0.92500000000000004</v>
      </c>
      <c r="CA405" s="17" t="str">
        <f t="shared" si="240"/>
        <v>Sem Retira</v>
      </c>
      <c r="CB405" s="17">
        <f t="shared" si="241"/>
        <v>0.92500000000000004</v>
      </c>
      <c r="CC405" s="33" t="str">
        <f>IF(CB405&gt;='PAINEL E TARGET'!$T$11,'PAINEL E TARGET'!$S$11,
IF(CB405&gt;='PAINEL E TARGET'!$T$12,'PAINEL E TARGET'!$S$12,
IF(CB405&gt;='PAINEL E TARGET'!$T$13,'PAINEL E TARGET'!$S$13,
IF(CB405&gt;='PAINEL E TARGET'!$T$14,'PAINEL E TARGET'!$S$14,
IF(CB405&gt;='PAINEL E TARGET'!$T$15,'PAINEL E TARGET'!$S$15,
IF(CB405&gt;='PAINEL E TARGET'!$T$16,'PAINEL E TARGET'!$S$16,
IF(CB405&gt;='PAINEL E TARGET'!$T$17,'PAINEL E TARGET'!$S$17,
IF(CB405&gt;='PAINEL E TARGET'!$T$18,'PAINEL E TARGET'!$S$18,'PAINEL E TARGET'!$S$19))))))))</f>
        <v>1. Fx de 90% a 99,9%</v>
      </c>
      <c r="CD405" s="17">
        <f>IFERROR(VLOOKUP($BW405,'PAINEL E TARGET'!$G$1:$Q$99,4,0),0)</f>
        <v>0.25</v>
      </c>
      <c r="CE405" s="17">
        <f>VLOOKUP(CC405,'PAINEL E TARGET'!$S$10:$U$19,3,0)</f>
        <v>0.5</v>
      </c>
      <c r="CF405" s="16">
        <f t="shared" si="242"/>
        <v>468.75</v>
      </c>
      <c r="CG405" s="17">
        <f t="shared" si="224"/>
        <v>0.874</v>
      </c>
      <c r="CH405" s="17">
        <f t="shared" si="225"/>
        <v>0.57299999999999995</v>
      </c>
      <c r="CI405" s="17">
        <f t="shared" si="226"/>
        <v>0.66600000000000004</v>
      </c>
      <c r="CJ405" s="17">
        <f t="shared" si="227"/>
        <v>0.997</v>
      </c>
      <c r="CK405" s="17">
        <f t="shared" si="228"/>
        <v>0.75800000000000001</v>
      </c>
      <c r="CL405" s="17">
        <f t="shared" si="229"/>
        <v>0.86299999999999999</v>
      </c>
      <c r="CM405" s="16">
        <f t="shared" si="230"/>
        <v>3</v>
      </c>
      <c r="CN405" s="17" t="str">
        <f t="shared" si="243"/>
        <v>não ok</v>
      </c>
      <c r="CO405" s="17">
        <f t="shared" si="244"/>
        <v>0</v>
      </c>
      <c r="CP405" s="33" t="str">
        <f>IF(CO405&gt;='PAINEL E TARGET'!$T$11,'PAINEL E TARGET'!$S$11,
IF(CO405&gt;='PAINEL E TARGET'!$T$12,'PAINEL E TARGET'!$S$12,
IF(CO405&gt;='PAINEL E TARGET'!$T$13,'PAINEL E TARGET'!$S$13,
IF(CO405&gt;='PAINEL E TARGET'!$T$14,'PAINEL E TARGET'!$S$14,
IF(CO405&gt;='PAINEL E TARGET'!$T$15,'PAINEL E TARGET'!$S$15,
IF(CO405&gt;='PAINEL E TARGET'!$T$16,'PAINEL E TARGET'!$S$16,
IF(CO405&gt;='PAINEL E TARGET'!$T$17,'PAINEL E TARGET'!$S$17,
IF(CO405&gt;='PAINEL E TARGET'!$T$18,'PAINEL E TARGET'!$S$18,'PAINEL E TARGET'!$S$19))))))))</f>
        <v>Não elegível</v>
      </c>
      <c r="CQ405" s="17">
        <f>IFERROR(VLOOKUP($BW405,'PAINEL E TARGET'!$G$1:$Q$99,5,0),0)</f>
        <v>0.25</v>
      </c>
      <c r="CR405" s="17">
        <f>VLOOKUP(CP405,'PAINEL E TARGET'!$S$10:$U$19,3,0)</f>
        <v>0</v>
      </c>
      <c r="CS405" s="16">
        <f t="shared" si="245"/>
        <v>0</v>
      </c>
      <c r="CT405" s="17">
        <f t="shared" si="231"/>
        <v>0.94399999999999995</v>
      </c>
      <c r="CU405" s="33" t="str">
        <f>IF(CT405&gt;='PAINEL E TARGET'!$T$11,'PAINEL E TARGET'!$S$11,
IF(CT405&gt;='PAINEL E TARGET'!$T$12,'PAINEL E TARGET'!$S$12,
IF(CT405&gt;='PAINEL E TARGET'!$T$13,'PAINEL E TARGET'!$S$13,
IF(CT405&gt;='PAINEL E TARGET'!$T$14,'PAINEL E TARGET'!$S$14,
IF(CT405&gt;='PAINEL E TARGET'!$T$15,'PAINEL E TARGET'!$S$15,
IF(CT405&gt;='PAINEL E TARGET'!$T$16,'PAINEL E TARGET'!$S$16,
IF(CT405&gt;='PAINEL E TARGET'!$T$17,'PAINEL E TARGET'!$S$17,
IF(CT405&gt;='PAINEL E TARGET'!$T$18,'PAINEL E TARGET'!$S$18,'PAINEL E TARGET'!$S$19))))))))</f>
        <v>1. Fx de 90% a 99,9%</v>
      </c>
      <c r="CV405" s="17">
        <f>IFERROR(VLOOKUP($BW405,'PAINEL E TARGET'!$G$1:$Q$99,6,0),0)</f>
        <v>0.2</v>
      </c>
      <c r="CW405" s="17">
        <f>VLOOKUP(CU405,'PAINEL E TARGET'!$S$10:$U$19,3,0)</f>
        <v>0.5</v>
      </c>
      <c r="CX405" s="16">
        <f t="shared" si="246"/>
        <v>375</v>
      </c>
      <c r="CY405" s="17">
        <f t="shared" si="232"/>
        <v>0.98899999999999999</v>
      </c>
      <c r="CZ405" s="33" t="str">
        <f>IF(CY405&gt;='PAINEL E TARGET'!$T$11,'PAINEL E TARGET'!$S$11,
IF(CY405&gt;='PAINEL E TARGET'!$T$12,'PAINEL E TARGET'!$S$12,
IF(CY405&gt;='PAINEL E TARGET'!$T$13,'PAINEL E TARGET'!$S$13,
IF(CY405&gt;='PAINEL E TARGET'!$T$14,'PAINEL E TARGET'!$S$14,
IF(CY405&gt;='PAINEL E TARGET'!$T$15,'PAINEL E TARGET'!$S$15,
IF(CY405&gt;='PAINEL E TARGET'!$T$16,'PAINEL E TARGET'!$S$16,
IF(CY405&gt;='PAINEL E TARGET'!$T$17,'PAINEL E TARGET'!$S$17,
IF(CY405&gt;='PAINEL E TARGET'!$T$18,'PAINEL E TARGET'!$S$18,'PAINEL E TARGET'!$S$19))))))))</f>
        <v>1. Fx de 90% a 99,9%</v>
      </c>
      <c r="DA405" s="17">
        <f>IFERROR(VLOOKUP($BW405,'PAINEL E TARGET'!$G$1:$Q$99,7,0),0)</f>
        <v>0.15</v>
      </c>
      <c r="DB405" s="17">
        <f>VLOOKUP(CZ405,'PAINEL E TARGET'!$S$10:$U$19,3,0)</f>
        <v>0.5</v>
      </c>
      <c r="DC405" s="16">
        <f t="shared" si="247"/>
        <v>281.25</v>
      </c>
      <c r="DD405" s="17">
        <f t="shared" si="233"/>
        <v>1.111</v>
      </c>
      <c r="DE405" s="33" t="str">
        <f>IF(DD405&gt;='PAINEL E TARGET'!$T$11,'PAINEL E TARGET'!$S$11,
IF(DD405&gt;='PAINEL E TARGET'!$T$12,'PAINEL E TARGET'!$S$12,
IF(DD405&gt;='PAINEL E TARGET'!$T$13,'PAINEL E TARGET'!$S$13,
IF(DD405&gt;='PAINEL E TARGET'!$T$14,'PAINEL E TARGET'!$S$14,
IF(DD405&gt;='PAINEL E TARGET'!$T$15,'PAINEL E TARGET'!$S$15,
IF(DD405&gt;='PAINEL E TARGET'!$T$16,'PAINEL E TARGET'!$S$16,
IF(DD405&gt;='PAINEL E TARGET'!$T$17,'PAINEL E TARGET'!$S$17,
IF(DD405&gt;='PAINEL E TARGET'!$T$18,'PAINEL E TARGET'!$S$18,'PAINEL E TARGET'!$S$19))))))))</f>
        <v>4. Fx de 110% a 114,9%</v>
      </c>
      <c r="DF405" s="17">
        <f>IFERROR(VLOOKUP($BW405,'PAINEL E TARGET'!$G$1:$Q$99,8,0),0)</f>
        <v>0.1</v>
      </c>
      <c r="DG405" s="17">
        <f>VLOOKUP(DE405,'PAINEL E TARGET'!$S$10:$U$19,3,0)</f>
        <v>1.2</v>
      </c>
      <c r="DH405" s="16">
        <f t="shared" si="248"/>
        <v>450</v>
      </c>
      <c r="DI405" s="17">
        <f t="shared" si="234"/>
        <v>0.92200000000000004</v>
      </c>
      <c r="DJ405" s="33" t="str">
        <f>IF(DI405&gt;='PAINEL E TARGET'!$T$11,'PAINEL E TARGET'!$S$11,
IF(DI405&gt;='PAINEL E TARGET'!$T$12,'PAINEL E TARGET'!$S$12,
IF(DI405&gt;='PAINEL E TARGET'!$T$13,'PAINEL E TARGET'!$S$13,
IF(DI405&gt;='PAINEL E TARGET'!$T$14,'PAINEL E TARGET'!$S$14,
IF(DI405&gt;='PAINEL E TARGET'!$T$15,'PAINEL E TARGET'!$S$15,
IF(DI405&gt;='PAINEL E TARGET'!$T$16,'PAINEL E TARGET'!$S$16,
IF(DI405&gt;='PAINEL E TARGET'!$T$17,'PAINEL E TARGET'!$S$17,
IF(DI405&gt;='PAINEL E TARGET'!$T$18,'PAINEL E TARGET'!$S$18,'PAINEL E TARGET'!$S$19))))))))</f>
        <v>1. Fx de 90% a 99,9%</v>
      </c>
      <c r="DK405" s="17">
        <f>IFERROR(VLOOKUP($BW405,'PAINEL E TARGET'!$G$1:$Q$99,9,0),0)</f>
        <v>0.05</v>
      </c>
      <c r="DL405" s="17">
        <f>VLOOKUP(DJ405,'PAINEL E TARGET'!$S$10:$U$19,3,0)</f>
        <v>0.5</v>
      </c>
      <c r="DM405" s="16">
        <f t="shared" si="249"/>
        <v>93.75</v>
      </c>
      <c r="DN405" s="17">
        <f t="shared" si="235"/>
        <v>0.75800000000000001</v>
      </c>
      <c r="DO405" s="33" t="str">
        <f>IF(DN405&gt;='PAINEL E TARGET'!$T$11,'PAINEL E TARGET'!$S$11,
IF(DN405&gt;='PAINEL E TARGET'!$T$12,'PAINEL E TARGET'!$S$12,
IF(DN405&gt;='PAINEL E TARGET'!$T$13,'PAINEL E TARGET'!$S$13,
IF(DN405&gt;='PAINEL E TARGET'!$T$14,'PAINEL E TARGET'!$S$14,
IF(DN405&gt;='PAINEL E TARGET'!$T$15,'PAINEL E TARGET'!$S$15,
IF(DN405&gt;='PAINEL E TARGET'!$T$16,'PAINEL E TARGET'!$S$16,
IF(DN405&gt;='PAINEL E TARGET'!$T$17,'PAINEL E TARGET'!$S$17,
IF(DN405&gt;='PAINEL E TARGET'!$T$18,'PAINEL E TARGET'!$S$18,'PAINEL E TARGET'!$S$19))))))))</f>
        <v>Não elegível</v>
      </c>
      <c r="DP405" s="17">
        <f>IFERROR(VLOOKUP($BW405,'PAINEL E TARGET'!$G$1:$Q$99,10,0),0)</f>
        <v>0</v>
      </c>
      <c r="DQ405" s="17">
        <f>VLOOKUP(DO405,'PAINEL E TARGET'!$S$10:$U$19,3,0)</f>
        <v>0</v>
      </c>
      <c r="DR405" s="16">
        <f t="shared" si="250"/>
        <v>0</v>
      </c>
      <c r="DS405" s="17">
        <f t="shared" si="236"/>
        <v>0.83799999999999997</v>
      </c>
      <c r="DT405" s="16">
        <f>IF(DS405&gt;=1,VLOOKUP(BO405,'PAINEL E TARGET'!$S$1:$W$8,5,0),0)</f>
        <v>0</v>
      </c>
      <c r="DU405" s="16">
        <f t="shared" si="251"/>
        <v>1668.75</v>
      </c>
    </row>
    <row r="406" spans="2:125" s="32" customFormat="1" x14ac:dyDescent="0.2">
      <c r="B406" s="44">
        <v>43541</v>
      </c>
      <c r="C406" s="65">
        <v>1215</v>
      </c>
      <c r="D406" s="66" t="s">
        <v>410</v>
      </c>
      <c r="E406" s="65">
        <v>414</v>
      </c>
      <c r="F406" s="65" t="s">
        <v>1020</v>
      </c>
      <c r="G406" s="67">
        <v>3568485.4886338012</v>
      </c>
      <c r="H406" s="67">
        <v>2050992.9360586249</v>
      </c>
      <c r="I406" s="67">
        <v>1778934.1299999997</v>
      </c>
      <c r="J406" s="68">
        <v>0.86735263623996761</v>
      </c>
      <c r="K406" s="67">
        <v>446942.90949597117</v>
      </c>
      <c r="L406" s="67">
        <v>1549841.6665810475</v>
      </c>
      <c r="M406" s="67">
        <v>381648.49</v>
      </c>
      <c r="N406" s="67">
        <v>1383128.17</v>
      </c>
      <c r="O406" s="67">
        <v>3475036.1835135636</v>
      </c>
      <c r="P406" s="67" t="s">
        <v>1082</v>
      </c>
      <c r="Q406" s="67" t="s">
        <v>1082</v>
      </c>
      <c r="R406" s="67">
        <v>0</v>
      </c>
      <c r="S406" s="67">
        <v>999</v>
      </c>
      <c r="T406" s="68">
        <v>0.10778310418584616</v>
      </c>
      <c r="U406" s="68">
        <v>8.9396858863715942E-2</v>
      </c>
      <c r="V406" s="68">
        <v>0.82941440162618119</v>
      </c>
      <c r="W406" s="67">
        <v>215219.63999999996</v>
      </c>
      <c r="X406" s="67">
        <v>157765.49</v>
      </c>
      <c r="Y406" s="68">
        <v>0.73304411251686896</v>
      </c>
      <c r="Z406" s="68">
        <v>0.17894895337283376</v>
      </c>
      <c r="AA406" s="68">
        <v>0.17613279178340907</v>
      </c>
      <c r="AB406" s="68">
        <v>0.98426276579803562</v>
      </c>
      <c r="AC406" s="67">
        <v>357322.51</v>
      </c>
      <c r="AD406" s="67">
        <v>310835.04000000004</v>
      </c>
      <c r="AE406" s="68">
        <v>0.86990052767736359</v>
      </c>
      <c r="AF406" s="43">
        <v>80</v>
      </c>
      <c r="AG406" s="43">
        <v>72</v>
      </c>
      <c r="AH406" s="43">
        <v>69</v>
      </c>
      <c r="AI406" s="43">
        <v>52</v>
      </c>
      <c r="AJ406" s="67">
        <v>85368.38</v>
      </c>
      <c r="AK406" s="67">
        <v>66817.7</v>
      </c>
      <c r="AL406" s="68">
        <v>0.7826984651694221</v>
      </c>
      <c r="AM406" s="67">
        <v>42292.26999999999</v>
      </c>
      <c r="AN406" s="67">
        <v>27726.59</v>
      </c>
      <c r="AO406" s="68">
        <v>0.65559474580106503</v>
      </c>
      <c r="AP406" s="67">
        <v>18688.579999999998</v>
      </c>
      <c r="AQ406" s="67">
        <v>13619.68</v>
      </c>
      <c r="AR406" s="68">
        <v>0.72877019013750655</v>
      </c>
      <c r="AS406" s="67">
        <v>68870.41</v>
      </c>
      <c r="AT406" s="67">
        <v>49601.520000000004</v>
      </c>
      <c r="AU406" s="68">
        <v>0.72021525645048434</v>
      </c>
      <c r="AV406" s="43">
        <v>5387</v>
      </c>
      <c r="AW406" s="43">
        <v>4084.2799999999993</v>
      </c>
      <c r="AX406" s="69">
        <v>0.75817338036012605</v>
      </c>
      <c r="AY406" s="43">
        <v>446942.90949597117</v>
      </c>
      <c r="AZ406" s="43">
        <v>381648.49</v>
      </c>
      <c r="BA406" s="43">
        <v>81908.195891178999</v>
      </c>
      <c r="BB406" s="43">
        <v>91845.360000000015</v>
      </c>
      <c r="BC406" s="43">
        <v>777483.6461601312</v>
      </c>
      <c r="BD406" s="43">
        <v>142635.16259193231</v>
      </c>
      <c r="BE406" s="43">
        <v>376659.68999999989</v>
      </c>
      <c r="BF406" s="43">
        <v>625356.68000000005</v>
      </c>
      <c r="BG406" s="43">
        <v>9388.27</v>
      </c>
      <c r="BH406" s="43">
        <v>155</v>
      </c>
      <c r="BI406" s="44">
        <v>43173</v>
      </c>
      <c r="BJ406" s="44">
        <v>43541</v>
      </c>
      <c r="BK406" s="44">
        <v>43172</v>
      </c>
      <c r="BL406" s="43">
        <f t="shared" si="237"/>
        <v>1779933.1299999997</v>
      </c>
      <c r="BM406" s="43">
        <f t="shared" si="238"/>
        <v>1765775.66</v>
      </c>
      <c r="BO406" s="16" t="str">
        <f>IFERROR(VLOOKUP($C406,'PORTE LOJA'!A:B,2,0),"PORTE 1")</f>
        <v>PORTE 5</v>
      </c>
      <c r="BP406" s="16">
        <f>VLOOKUP(BO406,'PAINEL E TARGET'!$S$1:$W$8,3,0)</f>
        <v>3750</v>
      </c>
      <c r="BQ406" s="16">
        <f t="shared" si="216"/>
        <v>1</v>
      </c>
      <c r="BR406" s="16">
        <f t="shared" si="217"/>
        <v>1</v>
      </c>
      <c r="BS406" s="16">
        <f t="shared" si="218"/>
        <v>1</v>
      </c>
      <c r="BT406" s="16">
        <f t="shared" si="219"/>
        <v>1</v>
      </c>
      <c r="BU406" s="16">
        <f t="shared" si="220"/>
        <v>1</v>
      </c>
      <c r="BV406" s="16">
        <f t="shared" si="221"/>
        <v>1</v>
      </c>
      <c r="BW406" s="17" t="str">
        <f t="shared" si="239"/>
        <v>111111</v>
      </c>
      <c r="BY406" s="17">
        <f t="shared" si="222"/>
        <v>0.86799999999999999</v>
      </c>
      <c r="BZ406" s="17">
        <f t="shared" si="223"/>
        <v>0.88400000000000001</v>
      </c>
      <c r="CA406" s="17" t="str">
        <f t="shared" si="240"/>
        <v>Sem Retira</v>
      </c>
      <c r="CB406" s="17">
        <f t="shared" si="241"/>
        <v>0.88400000000000001</v>
      </c>
      <c r="CC406" s="33" t="str">
        <f>IF(CB406&gt;='PAINEL E TARGET'!$T$11,'PAINEL E TARGET'!$S$11,
IF(CB406&gt;='PAINEL E TARGET'!$T$12,'PAINEL E TARGET'!$S$12,
IF(CB406&gt;='PAINEL E TARGET'!$T$13,'PAINEL E TARGET'!$S$13,
IF(CB406&gt;='PAINEL E TARGET'!$T$14,'PAINEL E TARGET'!$S$14,
IF(CB406&gt;='PAINEL E TARGET'!$T$15,'PAINEL E TARGET'!$S$15,
IF(CB406&gt;='PAINEL E TARGET'!$T$16,'PAINEL E TARGET'!$S$16,
IF(CB406&gt;='PAINEL E TARGET'!$T$17,'PAINEL E TARGET'!$S$17,
IF(CB406&gt;='PAINEL E TARGET'!$T$18,'PAINEL E TARGET'!$S$18,'PAINEL E TARGET'!$S$19))))))))</f>
        <v>Não elegível</v>
      </c>
      <c r="CD406" s="17">
        <f>IFERROR(VLOOKUP($BW406,'PAINEL E TARGET'!$G$1:$Q$99,4,0),0)</f>
        <v>0.25</v>
      </c>
      <c r="CE406" s="17">
        <f>VLOOKUP(CC406,'PAINEL E TARGET'!$S$10:$U$19,3,0)</f>
        <v>0</v>
      </c>
      <c r="CF406" s="16">
        <f t="shared" si="242"/>
        <v>0</v>
      </c>
      <c r="CG406" s="17">
        <f t="shared" si="224"/>
        <v>0.78300000000000003</v>
      </c>
      <c r="CH406" s="17">
        <f t="shared" si="225"/>
        <v>0.65600000000000003</v>
      </c>
      <c r="CI406" s="17">
        <f t="shared" si="226"/>
        <v>0.72899999999999998</v>
      </c>
      <c r="CJ406" s="17">
        <f t="shared" si="227"/>
        <v>0.72</v>
      </c>
      <c r="CK406" s="17">
        <f t="shared" si="228"/>
        <v>0.75800000000000001</v>
      </c>
      <c r="CL406" s="17">
        <f t="shared" si="229"/>
        <v>0.73299999999999998</v>
      </c>
      <c r="CM406" s="16">
        <f t="shared" si="230"/>
        <v>4</v>
      </c>
      <c r="CN406" s="17" t="str">
        <f t="shared" si="243"/>
        <v>não ok</v>
      </c>
      <c r="CO406" s="17">
        <f t="shared" si="244"/>
        <v>0</v>
      </c>
      <c r="CP406" s="33" t="str">
        <f>IF(CO406&gt;='PAINEL E TARGET'!$T$11,'PAINEL E TARGET'!$S$11,
IF(CO406&gt;='PAINEL E TARGET'!$T$12,'PAINEL E TARGET'!$S$12,
IF(CO406&gt;='PAINEL E TARGET'!$T$13,'PAINEL E TARGET'!$S$13,
IF(CO406&gt;='PAINEL E TARGET'!$T$14,'PAINEL E TARGET'!$S$14,
IF(CO406&gt;='PAINEL E TARGET'!$T$15,'PAINEL E TARGET'!$S$15,
IF(CO406&gt;='PAINEL E TARGET'!$T$16,'PAINEL E TARGET'!$S$16,
IF(CO406&gt;='PAINEL E TARGET'!$T$17,'PAINEL E TARGET'!$S$17,
IF(CO406&gt;='PAINEL E TARGET'!$T$18,'PAINEL E TARGET'!$S$18,'PAINEL E TARGET'!$S$19))))))))</f>
        <v>Não elegível</v>
      </c>
      <c r="CQ406" s="17">
        <f>IFERROR(VLOOKUP($BW406,'PAINEL E TARGET'!$G$1:$Q$99,5,0),0)</f>
        <v>0.25</v>
      </c>
      <c r="CR406" s="17">
        <f>VLOOKUP(CP406,'PAINEL E TARGET'!$S$10:$U$19,3,0)</f>
        <v>0</v>
      </c>
      <c r="CS406" s="16">
        <f t="shared" si="245"/>
        <v>0</v>
      </c>
      <c r="CT406" s="17">
        <f t="shared" si="231"/>
        <v>0.87</v>
      </c>
      <c r="CU406" s="33" t="str">
        <f>IF(CT406&gt;='PAINEL E TARGET'!$T$11,'PAINEL E TARGET'!$S$11,
IF(CT406&gt;='PAINEL E TARGET'!$T$12,'PAINEL E TARGET'!$S$12,
IF(CT406&gt;='PAINEL E TARGET'!$T$13,'PAINEL E TARGET'!$S$13,
IF(CT406&gt;='PAINEL E TARGET'!$T$14,'PAINEL E TARGET'!$S$14,
IF(CT406&gt;='PAINEL E TARGET'!$T$15,'PAINEL E TARGET'!$S$15,
IF(CT406&gt;='PAINEL E TARGET'!$T$16,'PAINEL E TARGET'!$S$16,
IF(CT406&gt;='PAINEL E TARGET'!$T$17,'PAINEL E TARGET'!$S$17,
IF(CT406&gt;='PAINEL E TARGET'!$T$18,'PAINEL E TARGET'!$S$18,'PAINEL E TARGET'!$S$19))))))))</f>
        <v>Não elegível</v>
      </c>
      <c r="CV406" s="17">
        <f>IFERROR(VLOOKUP($BW406,'PAINEL E TARGET'!$G$1:$Q$99,6,0),0)</f>
        <v>0.2</v>
      </c>
      <c r="CW406" s="17">
        <f>VLOOKUP(CU406,'PAINEL E TARGET'!$S$10:$U$19,3,0)</f>
        <v>0</v>
      </c>
      <c r="CX406" s="16">
        <f t="shared" si="246"/>
        <v>0</v>
      </c>
      <c r="CY406" s="17">
        <f t="shared" si="232"/>
        <v>0.85399999999999998</v>
      </c>
      <c r="CZ406" s="33" t="str">
        <f>IF(CY406&gt;='PAINEL E TARGET'!$T$11,'PAINEL E TARGET'!$S$11,
IF(CY406&gt;='PAINEL E TARGET'!$T$12,'PAINEL E TARGET'!$S$12,
IF(CY406&gt;='PAINEL E TARGET'!$T$13,'PAINEL E TARGET'!$S$13,
IF(CY406&gt;='PAINEL E TARGET'!$T$14,'PAINEL E TARGET'!$S$14,
IF(CY406&gt;='PAINEL E TARGET'!$T$15,'PAINEL E TARGET'!$S$15,
IF(CY406&gt;='PAINEL E TARGET'!$T$16,'PAINEL E TARGET'!$S$16,
IF(CY406&gt;='PAINEL E TARGET'!$T$17,'PAINEL E TARGET'!$S$17,
IF(CY406&gt;='PAINEL E TARGET'!$T$18,'PAINEL E TARGET'!$S$18,'PAINEL E TARGET'!$S$19))))))))</f>
        <v>Não elegível</v>
      </c>
      <c r="DA406" s="17">
        <f>IFERROR(VLOOKUP($BW406,'PAINEL E TARGET'!$G$1:$Q$99,7,0),0)</f>
        <v>0.15</v>
      </c>
      <c r="DB406" s="17">
        <f>VLOOKUP(CZ406,'PAINEL E TARGET'!$S$10:$U$19,3,0)</f>
        <v>0</v>
      </c>
      <c r="DC406" s="16">
        <f t="shared" si="247"/>
        <v>0</v>
      </c>
      <c r="DD406" s="17">
        <f t="shared" si="233"/>
        <v>1.121</v>
      </c>
      <c r="DE406" s="33" t="str">
        <f>IF(DD406&gt;='PAINEL E TARGET'!$T$11,'PAINEL E TARGET'!$S$11,
IF(DD406&gt;='PAINEL E TARGET'!$T$12,'PAINEL E TARGET'!$S$12,
IF(DD406&gt;='PAINEL E TARGET'!$T$13,'PAINEL E TARGET'!$S$13,
IF(DD406&gt;='PAINEL E TARGET'!$T$14,'PAINEL E TARGET'!$S$14,
IF(DD406&gt;='PAINEL E TARGET'!$T$15,'PAINEL E TARGET'!$S$15,
IF(DD406&gt;='PAINEL E TARGET'!$T$16,'PAINEL E TARGET'!$S$16,
IF(DD406&gt;='PAINEL E TARGET'!$T$17,'PAINEL E TARGET'!$S$17,
IF(DD406&gt;='PAINEL E TARGET'!$T$18,'PAINEL E TARGET'!$S$18,'PAINEL E TARGET'!$S$19))))))))</f>
        <v>4. Fx de 110% a 114,9%</v>
      </c>
      <c r="DF406" s="17">
        <f>IFERROR(VLOOKUP($BW406,'PAINEL E TARGET'!$G$1:$Q$99,8,0),0)</f>
        <v>0.1</v>
      </c>
      <c r="DG406" s="17">
        <f>VLOOKUP(DE406,'PAINEL E TARGET'!$S$10:$U$19,3,0)</f>
        <v>1.2</v>
      </c>
      <c r="DH406" s="16">
        <f t="shared" si="248"/>
        <v>450</v>
      </c>
      <c r="DI406" s="17">
        <f t="shared" si="234"/>
        <v>0.754</v>
      </c>
      <c r="DJ406" s="33" t="str">
        <f>IF(DI406&gt;='PAINEL E TARGET'!$T$11,'PAINEL E TARGET'!$S$11,
IF(DI406&gt;='PAINEL E TARGET'!$T$12,'PAINEL E TARGET'!$S$12,
IF(DI406&gt;='PAINEL E TARGET'!$T$13,'PAINEL E TARGET'!$S$13,
IF(DI406&gt;='PAINEL E TARGET'!$T$14,'PAINEL E TARGET'!$S$14,
IF(DI406&gt;='PAINEL E TARGET'!$T$15,'PAINEL E TARGET'!$S$15,
IF(DI406&gt;='PAINEL E TARGET'!$T$16,'PAINEL E TARGET'!$S$16,
IF(DI406&gt;='PAINEL E TARGET'!$T$17,'PAINEL E TARGET'!$S$17,
IF(DI406&gt;='PAINEL E TARGET'!$T$18,'PAINEL E TARGET'!$S$18,'PAINEL E TARGET'!$S$19))))))))</f>
        <v>Não elegível</v>
      </c>
      <c r="DK406" s="17">
        <f>IFERROR(VLOOKUP($BW406,'PAINEL E TARGET'!$G$1:$Q$99,9,0),0)</f>
        <v>0.05</v>
      </c>
      <c r="DL406" s="17">
        <f>VLOOKUP(DJ406,'PAINEL E TARGET'!$S$10:$U$19,3,0)</f>
        <v>0</v>
      </c>
      <c r="DM406" s="16">
        <f t="shared" si="249"/>
        <v>0</v>
      </c>
      <c r="DN406" s="17">
        <f t="shared" si="235"/>
        <v>0.75800000000000001</v>
      </c>
      <c r="DO406" s="33" t="str">
        <f>IF(DN406&gt;='PAINEL E TARGET'!$T$11,'PAINEL E TARGET'!$S$11,
IF(DN406&gt;='PAINEL E TARGET'!$T$12,'PAINEL E TARGET'!$S$12,
IF(DN406&gt;='PAINEL E TARGET'!$T$13,'PAINEL E TARGET'!$S$13,
IF(DN406&gt;='PAINEL E TARGET'!$T$14,'PAINEL E TARGET'!$S$14,
IF(DN406&gt;='PAINEL E TARGET'!$T$15,'PAINEL E TARGET'!$S$15,
IF(DN406&gt;='PAINEL E TARGET'!$T$16,'PAINEL E TARGET'!$S$16,
IF(DN406&gt;='PAINEL E TARGET'!$T$17,'PAINEL E TARGET'!$S$17,
IF(DN406&gt;='PAINEL E TARGET'!$T$18,'PAINEL E TARGET'!$S$18,'PAINEL E TARGET'!$S$19))))))))</f>
        <v>Não elegível</v>
      </c>
      <c r="DP406" s="17">
        <f>IFERROR(VLOOKUP($BW406,'PAINEL E TARGET'!$G$1:$Q$99,10,0),0)</f>
        <v>0</v>
      </c>
      <c r="DQ406" s="17">
        <f>VLOOKUP(DO406,'PAINEL E TARGET'!$S$10:$U$19,3,0)</f>
        <v>0</v>
      </c>
      <c r="DR406" s="16">
        <f t="shared" si="250"/>
        <v>0</v>
      </c>
      <c r="DS406" s="17">
        <f t="shared" si="236"/>
        <v>0.9</v>
      </c>
      <c r="DT406" s="16">
        <f>IF(DS406&gt;=1,VLOOKUP(BO406,'PAINEL E TARGET'!$S$1:$W$8,5,0),0)</f>
        <v>0</v>
      </c>
      <c r="DU406" s="16">
        <f t="shared" si="251"/>
        <v>450</v>
      </c>
    </row>
    <row r="407" spans="2:125" s="32" customFormat="1" x14ac:dyDescent="0.2">
      <c r="B407" s="44">
        <v>43541</v>
      </c>
      <c r="C407" s="65">
        <v>1216</v>
      </c>
      <c r="D407" s="66" t="s">
        <v>411</v>
      </c>
      <c r="E407" s="65">
        <v>311</v>
      </c>
      <c r="F407" s="65" t="s">
        <v>943</v>
      </c>
      <c r="G407" s="67">
        <v>1353066.4500077753</v>
      </c>
      <c r="H407" s="67">
        <v>795805.79737364233</v>
      </c>
      <c r="I407" s="67">
        <v>741551.73</v>
      </c>
      <c r="J407" s="68">
        <v>0.93182499103085914</v>
      </c>
      <c r="K407" s="67">
        <v>140185.55790085273</v>
      </c>
      <c r="L407" s="67">
        <v>538359.5575593469</v>
      </c>
      <c r="M407" s="67">
        <v>158294.69</v>
      </c>
      <c r="N407" s="67">
        <v>523742.94000000006</v>
      </c>
      <c r="O407" s="67">
        <v>1161559.7165563684</v>
      </c>
      <c r="P407" s="67">
        <v>14226.933613013383</v>
      </c>
      <c r="Q407" s="67">
        <v>0</v>
      </c>
      <c r="R407" s="67">
        <v>0</v>
      </c>
      <c r="S407" s="67">
        <v>0</v>
      </c>
      <c r="T407" s="68">
        <v>0.10550938076857158</v>
      </c>
      <c r="U407" s="68">
        <v>9.5983267081612478E-2</v>
      </c>
      <c r="V407" s="68">
        <v>0.90971311159664514</v>
      </c>
      <c r="W407" s="67">
        <v>70091.799999999988</v>
      </c>
      <c r="X407" s="67">
        <v>65464.199999999983</v>
      </c>
      <c r="Y407" s="68">
        <v>0.93397801169323647</v>
      </c>
      <c r="Z407" s="68">
        <v>0.17816636984853665</v>
      </c>
      <c r="AA407" s="68">
        <v>0.16639165495897934</v>
      </c>
      <c r="AB407" s="68">
        <v>0.93391168659064405</v>
      </c>
      <c r="AC407" s="67">
        <v>120893.91999999998</v>
      </c>
      <c r="AD407" s="67">
        <v>113485.37</v>
      </c>
      <c r="AE407" s="68">
        <v>0.93871858899107585</v>
      </c>
      <c r="AF407" s="43">
        <v>80</v>
      </c>
      <c r="AG407" s="43">
        <v>67</v>
      </c>
      <c r="AH407" s="43">
        <v>24</v>
      </c>
      <c r="AI407" s="43">
        <v>28</v>
      </c>
      <c r="AJ407" s="67">
        <v>26721.16</v>
      </c>
      <c r="AK407" s="67">
        <v>22386.239999999998</v>
      </c>
      <c r="AL407" s="68">
        <v>0.83777201289165582</v>
      </c>
      <c r="AM407" s="67">
        <v>13573.6</v>
      </c>
      <c r="AN407" s="67">
        <v>11336.179999999998</v>
      </c>
      <c r="AO407" s="68">
        <v>0.83516384746861538</v>
      </c>
      <c r="AP407" s="67">
        <v>6249.4400000000005</v>
      </c>
      <c r="AQ407" s="67">
        <v>6341.7599999999993</v>
      </c>
      <c r="AR407" s="68">
        <v>1.014772523618116</v>
      </c>
      <c r="AS407" s="67">
        <v>23547.599999999999</v>
      </c>
      <c r="AT407" s="67">
        <v>25400.020000000004</v>
      </c>
      <c r="AU407" s="68">
        <v>1.0786670403777883</v>
      </c>
      <c r="AV407" s="43">
        <v>910.86000000000013</v>
      </c>
      <c r="AW407" s="43">
        <v>1109.7</v>
      </c>
      <c r="AX407" s="69">
        <v>1.2182991897766944</v>
      </c>
      <c r="AY407" s="43">
        <v>140185.55790085273</v>
      </c>
      <c r="AZ407" s="43">
        <v>158294.69</v>
      </c>
      <c r="BA407" s="43">
        <v>37770.193111140747</v>
      </c>
      <c r="BB407" s="43">
        <v>36956.42</v>
      </c>
      <c r="BC407" s="43">
        <v>239932.83884034268</v>
      </c>
      <c r="BD407" s="43">
        <v>64782.676992353794</v>
      </c>
      <c r="BE407" s="43">
        <v>120860.72</v>
      </c>
      <c r="BF407" s="43">
        <v>208631.58</v>
      </c>
      <c r="BG407" s="43">
        <v>1569.1000000000001</v>
      </c>
      <c r="BH407" s="43">
        <v>37</v>
      </c>
      <c r="BI407" s="44">
        <v>43173</v>
      </c>
      <c r="BJ407" s="44">
        <v>43541</v>
      </c>
      <c r="BK407" s="44">
        <v>43172</v>
      </c>
      <c r="BL407" s="43">
        <f t="shared" si="237"/>
        <v>741551.73</v>
      </c>
      <c r="BM407" s="43">
        <f t="shared" si="238"/>
        <v>682037.63000000012</v>
      </c>
      <c r="BO407" s="16" t="str">
        <f>IFERROR(VLOOKUP($C407,'PORTE LOJA'!A:B,2,0),"PORTE 1")</f>
        <v>PORTE 2</v>
      </c>
      <c r="BP407" s="16">
        <f>VLOOKUP(BO407,'PAINEL E TARGET'!$S$1:$W$8,3,0)</f>
        <v>1875</v>
      </c>
      <c r="BQ407" s="16">
        <f t="shared" si="216"/>
        <v>1</v>
      </c>
      <c r="BR407" s="16">
        <f t="shared" si="217"/>
        <v>1</v>
      </c>
      <c r="BS407" s="16">
        <f t="shared" si="218"/>
        <v>1</v>
      </c>
      <c r="BT407" s="16">
        <f t="shared" si="219"/>
        <v>1</v>
      </c>
      <c r="BU407" s="16">
        <f t="shared" si="220"/>
        <v>1</v>
      </c>
      <c r="BV407" s="16">
        <f t="shared" si="221"/>
        <v>1</v>
      </c>
      <c r="BW407" s="17" t="str">
        <f t="shared" si="239"/>
        <v>111111</v>
      </c>
      <c r="BY407" s="17">
        <f t="shared" si="222"/>
        <v>0.93200000000000005</v>
      </c>
      <c r="BZ407" s="17">
        <f t="shared" si="223"/>
        <v>1.0049999999999999</v>
      </c>
      <c r="CA407" s="17" t="str">
        <f t="shared" si="240"/>
        <v>Sem Retira</v>
      </c>
      <c r="CB407" s="17">
        <f t="shared" si="241"/>
        <v>1.0049999999999999</v>
      </c>
      <c r="CC407" s="33" t="str">
        <f>IF(CB407&gt;='PAINEL E TARGET'!$T$11,'PAINEL E TARGET'!$S$11,
IF(CB407&gt;='PAINEL E TARGET'!$T$12,'PAINEL E TARGET'!$S$12,
IF(CB407&gt;='PAINEL E TARGET'!$T$13,'PAINEL E TARGET'!$S$13,
IF(CB407&gt;='PAINEL E TARGET'!$T$14,'PAINEL E TARGET'!$S$14,
IF(CB407&gt;='PAINEL E TARGET'!$T$15,'PAINEL E TARGET'!$S$15,
IF(CB407&gt;='PAINEL E TARGET'!$T$16,'PAINEL E TARGET'!$S$16,
IF(CB407&gt;='PAINEL E TARGET'!$T$17,'PAINEL E TARGET'!$S$17,
IF(CB407&gt;='PAINEL E TARGET'!$T$18,'PAINEL E TARGET'!$S$18,'PAINEL E TARGET'!$S$19))))))))</f>
        <v>2. Fx de 100% a 104,9%</v>
      </c>
      <c r="CD407" s="17">
        <f>IFERROR(VLOOKUP($BW407,'PAINEL E TARGET'!$G$1:$Q$99,4,0),0)</f>
        <v>0.25</v>
      </c>
      <c r="CE407" s="17">
        <f>VLOOKUP(CC407,'PAINEL E TARGET'!$S$10:$U$19,3,0)</f>
        <v>1</v>
      </c>
      <c r="CF407" s="16">
        <f t="shared" si="242"/>
        <v>468.75</v>
      </c>
      <c r="CG407" s="17">
        <f t="shared" si="224"/>
        <v>0.83799999999999997</v>
      </c>
      <c r="CH407" s="17">
        <f t="shared" si="225"/>
        <v>0.83499999999999996</v>
      </c>
      <c r="CI407" s="17">
        <f t="shared" si="226"/>
        <v>1.0149999999999999</v>
      </c>
      <c r="CJ407" s="17">
        <f t="shared" si="227"/>
        <v>1.079</v>
      </c>
      <c r="CK407" s="17">
        <f t="shared" si="228"/>
        <v>1.218</v>
      </c>
      <c r="CL407" s="17">
        <f t="shared" si="229"/>
        <v>0.93400000000000005</v>
      </c>
      <c r="CM407" s="16">
        <f t="shared" si="230"/>
        <v>5</v>
      </c>
      <c r="CN407" s="17" t="str">
        <f t="shared" si="243"/>
        <v>ok</v>
      </c>
      <c r="CO407" s="17">
        <f t="shared" si="244"/>
        <v>0.93400000000000005</v>
      </c>
      <c r="CP407" s="33" t="str">
        <f>IF(CO407&gt;='PAINEL E TARGET'!$T$11,'PAINEL E TARGET'!$S$11,
IF(CO407&gt;='PAINEL E TARGET'!$T$12,'PAINEL E TARGET'!$S$12,
IF(CO407&gt;='PAINEL E TARGET'!$T$13,'PAINEL E TARGET'!$S$13,
IF(CO407&gt;='PAINEL E TARGET'!$T$14,'PAINEL E TARGET'!$S$14,
IF(CO407&gt;='PAINEL E TARGET'!$T$15,'PAINEL E TARGET'!$S$15,
IF(CO407&gt;='PAINEL E TARGET'!$T$16,'PAINEL E TARGET'!$S$16,
IF(CO407&gt;='PAINEL E TARGET'!$T$17,'PAINEL E TARGET'!$S$17,
IF(CO407&gt;='PAINEL E TARGET'!$T$18,'PAINEL E TARGET'!$S$18,'PAINEL E TARGET'!$S$19))))))))</f>
        <v>1. Fx de 90% a 99,9%</v>
      </c>
      <c r="CQ407" s="17">
        <f>IFERROR(VLOOKUP($BW407,'PAINEL E TARGET'!$G$1:$Q$99,5,0),0)</f>
        <v>0.25</v>
      </c>
      <c r="CR407" s="17">
        <f>VLOOKUP(CP407,'PAINEL E TARGET'!$S$10:$U$19,3,0)</f>
        <v>0.5</v>
      </c>
      <c r="CS407" s="16">
        <f t="shared" si="245"/>
        <v>234.375</v>
      </c>
      <c r="CT407" s="17">
        <f t="shared" si="231"/>
        <v>0.93899999999999995</v>
      </c>
      <c r="CU407" s="33" t="str">
        <f>IF(CT407&gt;='PAINEL E TARGET'!$T$11,'PAINEL E TARGET'!$S$11,
IF(CT407&gt;='PAINEL E TARGET'!$T$12,'PAINEL E TARGET'!$S$12,
IF(CT407&gt;='PAINEL E TARGET'!$T$13,'PAINEL E TARGET'!$S$13,
IF(CT407&gt;='PAINEL E TARGET'!$T$14,'PAINEL E TARGET'!$S$14,
IF(CT407&gt;='PAINEL E TARGET'!$T$15,'PAINEL E TARGET'!$S$15,
IF(CT407&gt;='PAINEL E TARGET'!$T$16,'PAINEL E TARGET'!$S$16,
IF(CT407&gt;='PAINEL E TARGET'!$T$17,'PAINEL E TARGET'!$S$17,
IF(CT407&gt;='PAINEL E TARGET'!$T$18,'PAINEL E TARGET'!$S$18,'PAINEL E TARGET'!$S$19))))))))</f>
        <v>1. Fx de 90% a 99,9%</v>
      </c>
      <c r="CV407" s="17">
        <f>IFERROR(VLOOKUP($BW407,'PAINEL E TARGET'!$G$1:$Q$99,6,0),0)</f>
        <v>0.2</v>
      </c>
      <c r="CW407" s="17">
        <f>VLOOKUP(CU407,'PAINEL E TARGET'!$S$10:$U$19,3,0)</f>
        <v>0.5</v>
      </c>
      <c r="CX407" s="16">
        <f t="shared" si="246"/>
        <v>187.5</v>
      </c>
      <c r="CY407" s="17">
        <f t="shared" si="232"/>
        <v>1.129</v>
      </c>
      <c r="CZ407" s="33" t="str">
        <f>IF(CY407&gt;='PAINEL E TARGET'!$T$11,'PAINEL E TARGET'!$S$11,
IF(CY407&gt;='PAINEL E TARGET'!$T$12,'PAINEL E TARGET'!$S$12,
IF(CY407&gt;='PAINEL E TARGET'!$T$13,'PAINEL E TARGET'!$S$13,
IF(CY407&gt;='PAINEL E TARGET'!$T$14,'PAINEL E TARGET'!$S$14,
IF(CY407&gt;='PAINEL E TARGET'!$T$15,'PAINEL E TARGET'!$S$15,
IF(CY407&gt;='PAINEL E TARGET'!$T$16,'PAINEL E TARGET'!$S$16,
IF(CY407&gt;='PAINEL E TARGET'!$T$17,'PAINEL E TARGET'!$S$17,
IF(CY407&gt;='PAINEL E TARGET'!$T$18,'PAINEL E TARGET'!$S$18,'PAINEL E TARGET'!$S$19))))))))</f>
        <v>4. Fx de 110% a 114,9%</v>
      </c>
      <c r="DA407" s="17">
        <f>IFERROR(VLOOKUP($BW407,'PAINEL E TARGET'!$G$1:$Q$99,7,0),0)</f>
        <v>0.15</v>
      </c>
      <c r="DB407" s="17">
        <f>VLOOKUP(CZ407,'PAINEL E TARGET'!$S$10:$U$19,3,0)</f>
        <v>1.2</v>
      </c>
      <c r="DC407" s="16">
        <f t="shared" si="247"/>
        <v>337.5</v>
      </c>
      <c r="DD407" s="17">
        <f t="shared" si="233"/>
        <v>0.97799999999999998</v>
      </c>
      <c r="DE407" s="33" t="str">
        <f>IF(DD407&gt;='PAINEL E TARGET'!$T$11,'PAINEL E TARGET'!$S$11,
IF(DD407&gt;='PAINEL E TARGET'!$T$12,'PAINEL E TARGET'!$S$12,
IF(DD407&gt;='PAINEL E TARGET'!$T$13,'PAINEL E TARGET'!$S$13,
IF(DD407&gt;='PAINEL E TARGET'!$T$14,'PAINEL E TARGET'!$S$14,
IF(DD407&gt;='PAINEL E TARGET'!$T$15,'PAINEL E TARGET'!$S$15,
IF(DD407&gt;='PAINEL E TARGET'!$T$16,'PAINEL E TARGET'!$S$16,
IF(DD407&gt;='PAINEL E TARGET'!$T$17,'PAINEL E TARGET'!$S$17,
IF(DD407&gt;='PAINEL E TARGET'!$T$18,'PAINEL E TARGET'!$S$18,'PAINEL E TARGET'!$S$19))))))))</f>
        <v>1. Fx de 90% a 99,9%</v>
      </c>
      <c r="DF407" s="17">
        <f>IFERROR(VLOOKUP($BW407,'PAINEL E TARGET'!$G$1:$Q$99,8,0),0)</f>
        <v>0.1</v>
      </c>
      <c r="DG407" s="17">
        <f>VLOOKUP(DE407,'PAINEL E TARGET'!$S$10:$U$19,3,0)</f>
        <v>0.5</v>
      </c>
      <c r="DH407" s="16">
        <f t="shared" si="248"/>
        <v>93.75</v>
      </c>
      <c r="DI407" s="17">
        <f t="shared" si="234"/>
        <v>1.167</v>
      </c>
      <c r="DJ407" s="33" t="str">
        <f>IF(DI407&gt;='PAINEL E TARGET'!$T$11,'PAINEL E TARGET'!$S$11,
IF(DI407&gt;='PAINEL E TARGET'!$T$12,'PAINEL E TARGET'!$S$12,
IF(DI407&gt;='PAINEL E TARGET'!$T$13,'PAINEL E TARGET'!$S$13,
IF(DI407&gt;='PAINEL E TARGET'!$T$14,'PAINEL E TARGET'!$S$14,
IF(DI407&gt;='PAINEL E TARGET'!$T$15,'PAINEL E TARGET'!$S$15,
IF(DI407&gt;='PAINEL E TARGET'!$T$16,'PAINEL E TARGET'!$S$16,
IF(DI407&gt;='PAINEL E TARGET'!$T$17,'PAINEL E TARGET'!$S$17,
IF(DI407&gt;='PAINEL E TARGET'!$T$18,'PAINEL E TARGET'!$S$18,'PAINEL E TARGET'!$S$19))))))))</f>
        <v>5. Fx de 115% a 119,9%</v>
      </c>
      <c r="DK407" s="17">
        <f>IFERROR(VLOOKUP($BW407,'PAINEL E TARGET'!$G$1:$Q$99,9,0),0)</f>
        <v>0.05</v>
      </c>
      <c r="DL407" s="17">
        <f>VLOOKUP(DJ407,'PAINEL E TARGET'!$S$10:$U$19,3,0)</f>
        <v>1.3</v>
      </c>
      <c r="DM407" s="16">
        <f t="shared" si="249"/>
        <v>121.875</v>
      </c>
      <c r="DN407" s="17">
        <f t="shared" si="235"/>
        <v>1.218</v>
      </c>
      <c r="DO407" s="33" t="str">
        <f>IF(DN407&gt;='PAINEL E TARGET'!$T$11,'PAINEL E TARGET'!$S$11,
IF(DN407&gt;='PAINEL E TARGET'!$T$12,'PAINEL E TARGET'!$S$12,
IF(DN407&gt;='PAINEL E TARGET'!$T$13,'PAINEL E TARGET'!$S$13,
IF(DN407&gt;='PAINEL E TARGET'!$T$14,'PAINEL E TARGET'!$S$14,
IF(DN407&gt;='PAINEL E TARGET'!$T$15,'PAINEL E TARGET'!$S$15,
IF(DN407&gt;='PAINEL E TARGET'!$T$16,'PAINEL E TARGET'!$S$16,
IF(DN407&gt;='PAINEL E TARGET'!$T$17,'PAINEL E TARGET'!$S$17,
IF(DN407&gt;='PAINEL E TARGET'!$T$18,'PAINEL E TARGET'!$S$18,'PAINEL E TARGET'!$S$19))))))))</f>
        <v>6. Fx de 120% a 124,9%</v>
      </c>
      <c r="DP407" s="17">
        <f>IFERROR(VLOOKUP($BW407,'PAINEL E TARGET'!$G$1:$Q$99,10,0),0)</f>
        <v>0</v>
      </c>
      <c r="DQ407" s="17">
        <f>VLOOKUP(DO407,'PAINEL E TARGET'!$S$10:$U$19,3,0)</f>
        <v>1.4</v>
      </c>
      <c r="DR407" s="16">
        <f t="shared" si="250"/>
        <v>0</v>
      </c>
      <c r="DS407" s="17">
        <f t="shared" si="236"/>
        <v>0.83799999999999997</v>
      </c>
      <c r="DT407" s="16">
        <f>IF(DS407&gt;=1,VLOOKUP(BO407,'PAINEL E TARGET'!$S$1:$W$8,5,0),0)</f>
        <v>0</v>
      </c>
      <c r="DU407" s="16">
        <f t="shared" si="251"/>
        <v>1443.75</v>
      </c>
    </row>
    <row r="408" spans="2:125" s="32" customFormat="1" x14ac:dyDescent="0.2">
      <c r="B408" s="44">
        <v>43541</v>
      </c>
      <c r="C408" s="65">
        <v>1217</v>
      </c>
      <c r="D408" s="66" t="s">
        <v>412</v>
      </c>
      <c r="E408" s="65">
        <v>413</v>
      </c>
      <c r="F408" s="65" t="s">
        <v>1020</v>
      </c>
      <c r="G408" s="67">
        <v>3063002.7809767989</v>
      </c>
      <c r="H408" s="67">
        <v>1745169.731589875</v>
      </c>
      <c r="I408" s="67">
        <v>1394238.43</v>
      </c>
      <c r="J408" s="68">
        <v>0.79891279613807453</v>
      </c>
      <c r="K408" s="67">
        <v>268158.67299263936</v>
      </c>
      <c r="L408" s="67">
        <v>1395318.1020605471</v>
      </c>
      <c r="M408" s="67">
        <v>243480.34</v>
      </c>
      <c r="N408" s="67">
        <v>1114431.53</v>
      </c>
      <c r="O408" s="67">
        <v>2921397.5960826557</v>
      </c>
      <c r="P408" s="67" t="s">
        <v>1082</v>
      </c>
      <c r="Q408" s="67" t="s">
        <v>1082</v>
      </c>
      <c r="R408" s="67">
        <v>0</v>
      </c>
      <c r="S408" s="67">
        <v>437.8</v>
      </c>
      <c r="T408" s="68">
        <v>9.9644348803547542E-2</v>
      </c>
      <c r="U408" s="68">
        <v>8.3158253856341943E-2</v>
      </c>
      <c r="V408" s="68">
        <v>0.83455062785639222</v>
      </c>
      <c r="W408" s="67">
        <v>165756.06</v>
      </c>
      <c r="X408" s="67">
        <v>112921.58000000002</v>
      </c>
      <c r="Y408" s="68">
        <v>0.68125159345607045</v>
      </c>
      <c r="Z408" s="68">
        <v>0.1869743627710436</v>
      </c>
      <c r="AA408" s="68">
        <v>0.18260686534833809</v>
      </c>
      <c r="AB408" s="68">
        <v>0.97664119637592428</v>
      </c>
      <c r="AC408" s="67">
        <v>311027.50999999995</v>
      </c>
      <c r="AD408" s="67">
        <v>247964.03</v>
      </c>
      <c r="AE408" s="68">
        <v>0.7972414723057778</v>
      </c>
      <c r="AF408" s="43">
        <v>80</v>
      </c>
      <c r="AG408" s="43">
        <v>72</v>
      </c>
      <c r="AH408" s="43">
        <v>59</v>
      </c>
      <c r="AI408" s="43">
        <v>41</v>
      </c>
      <c r="AJ408" s="67">
        <v>79799.029999999984</v>
      </c>
      <c r="AK408" s="67">
        <v>58280.5</v>
      </c>
      <c r="AL408" s="68">
        <v>0.73034095777855956</v>
      </c>
      <c r="AM408" s="67">
        <v>28766.130000000005</v>
      </c>
      <c r="AN408" s="67">
        <v>16145.5</v>
      </c>
      <c r="AO408" s="68">
        <v>0.56126771310565571</v>
      </c>
      <c r="AP408" s="67">
        <v>11528.42</v>
      </c>
      <c r="AQ408" s="67">
        <v>9204.0999999999985</v>
      </c>
      <c r="AR408" s="68">
        <v>0.79838347319060188</v>
      </c>
      <c r="AS408" s="67">
        <v>45662.479999999996</v>
      </c>
      <c r="AT408" s="67">
        <v>29291.480000000003</v>
      </c>
      <c r="AU408" s="68">
        <v>0.64147808003419893</v>
      </c>
      <c r="AV408" s="43">
        <v>2598.27</v>
      </c>
      <c r="AW408" s="43">
        <v>1384.72</v>
      </c>
      <c r="AX408" s="69">
        <v>0.53293922494582935</v>
      </c>
      <c r="AY408" s="43">
        <v>268158.67299263936</v>
      </c>
      <c r="AZ408" s="43">
        <v>243480.34</v>
      </c>
      <c r="BA408" s="43">
        <v>76285.033516728538</v>
      </c>
      <c r="BB408" s="43">
        <v>61866.799999999996</v>
      </c>
      <c r="BC408" s="43">
        <v>470798.07076756575</v>
      </c>
      <c r="BD408" s="43">
        <v>134049.40186309852</v>
      </c>
      <c r="BE408" s="43">
        <v>292505.43000000005</v>
      </c>
      <c r="BF408" s="43">
        <v>548862.30999999994</v>
      </c>
      <c r="BG408" s="43">
        <v>4570.3599999999997</v>
      </c>
      <c r="BH408" s="43">
        <v>118</v>
      </c>
      <c r="BI408" s="44">
        <v>43173</v>
      </c>
      <c r="BJ408" s="44">
        <v>43541</v>
      </c>
      <c r="BK408" s="44">
        <v>43172</v>
      </c>
      <c r="BL408" s="43">
        <f t="shared" si="237"/>
        <v>1394676.23</v>
      </c>
      <c r="BM408" s="43">
        <f t="shared" si="238"/>
        <v>1358349.6700000002</v>
      </c>
      <c r="BO408" s="16" t="str">
        <f>IFERROR(VLOOKUP($C408,'PORTE LOJA'!A:B,2,0),"PORTE 1")</f>
        <v>PORTE 4</v>
      </c>
      <c r="BP408" s="16">
        <f>VLOOKUP(BO408,'PAINEL E TARGET'!$S$1:$W$8,3,0)</f>
        <v>3000</v>
      </c>
      <c r="BQ408" s="16">
        <f t="shared" si="216"/>
        <v>1</v>
      </c>
      <c r="BR408" s="16">
        <f t="shared" si="217"/>
        <v>1</v>
      </c>
      <c r="BS408" s="16">
        <f t="shared" si="218"/>
        <v>1</v>
      </c>
      <c r="BT408" s="16">
        <f t="shared" si="219"/>
        <v>1</v>
      </c>
      <c r="BU408" s="16">
        <f t="shared" si="220"/>
        <v>1</v>
      </c>
      <c r="BV408" s="16">
        <f t="shared" si="221"/>
        <v>1</v>
      </c>
      <c r="BW408" s="17" t="str">
        <f t="shared" si="239"/>
        <v>111111</v>
      </c>
      <c r="BY408" s="17">
        <f t="shared" si="222"/>
        <v>0.79900000000000004</v>
      </c>
      <c r="BZ408" s="17">
        <f t="shared" si="223"/>
        <v>0.81699999999999995</v>
      </c>
      <c r="CA408" s="17" t="str">
        <f t="shared" si="240"/>
        <v>Sem Retira</v>
      </c>
      <c r="CB408" s="17">
        <f t="shared" si="241"/>
        <v>0.81699999999999995</v>
      </c>
      <c r="CC408" s="33" t="str">
        <f>IF(CB408&gt;='PAINEL E TARGET'!$T$11,'PAINEL E TARGET'!$S$11,
IF(CB408&gt;='PAINEL E TARGET'!$T$12,'PAINEL E TARGET'!$S$12,
IF(CB408&gt;='PAINEL E TARGET'!$T$13,'PAINEL E TARGET'!$S$13,
IF(CB408&gt;='PAINEL E TARGET'!$T$14,'PAINEL E TARGET'!$S$14,
IF(CB408&gt;='PAINEL E TARGET'!$T$15,'PAINEL E TARGET'!$S$15,
IF(CB408&gt;='PAINEL E TARGET'!$T$16,'PAINEL E TARGET'!$S$16,
IF(CB408&gt;='PAINEL E TARGET'!$T$17,'PAINEL E TARGET'!$S$17,
IF(CB408&gt;='PAINEL E TARGET'!$T$18,'PAINEL E TARGET'!$S$18,'PAINEL E TARGET'!$S$19))))))))</f>
        <v>Não elegível</v>
      </c>
      <c r="CD408" s="17">
        <f>IFERROR(VLOOKUP($BW408,'PAINEL E TARGET'!$G$1:$Q$99,4,0),0)</f>
        <v>0.25</v>
      </c>
      <c r="CE408" s="17">
        <f>VLOOKUP(CC408,'PAINEL E TARGET'!$S$10:$U$19,3,0)</f>
        <v>0</v>
      </c>
      <c r="CF408" s="16">
        <f t="shared" si="242"/>
        <v>0</v>
      </c>
      <c r="CG408" s="17">
        <f t="shared" si="224"/>
        <v>0.73</v>
      </c>
      <c r="CH408" s="17">
        <f t="shared" si="225"/>
        <v>0.56100000000000005</v>
      </c>
      <c r="CI408" s="17">
        <f t="shared" si="226"/>
        <v>0.79800000000000004</v>
      </c>
      <c r="CJ408" s="17">
        <f t="shared" si="227"/>
        <v>0.64100000000000001</v>
      </c>
      <c r="CK408" s="17">
        <f t="shared" si="228"/>
        <v>0.53300000000000003</v>
      </c>
      <c r="CL408" s="17">
        <f t="shared" si="229"/>
        <v>0.68100000000000005</v>
      </c>
      <c r="CM408" s="16">
        <f t="shared" si="230"/>
        <v>2</v>
      </c>
      <c r="CN408" s="17" t="str">
        <f t="shared" si="243"/>
        <v>não ok</v>
      </c>
      <c r="CO408" s="17">
        <f t="shared" si="244"/>
        <v>0</v>
      </c>
      <c r="CP408" s="33" t="str">
        <f>IF(CO408&gt;='PAINEL E TARGET'!$T$11,'PAINEL E TARGET'!$S$11,
IF(CO408&gt;='PAINEL E TARGET'!$T$12,'PAINEL E TARGET'!$S$12,
IF(CO408&gt;='PAINEL E TARGET'!$T$13,'PAINEL E TARGET'!$S$13,
IF(CO408&gt;='PAINEL E TARGET'!$T$14,'PAINEL E TARGET'!$S$14,
IF(CO408&gt;='PAINEL E TARGET'!$T$15,'PAINEL E TARGET'!$S$15,
IF(CO408&gt;='PAINEL E TARGET'!$T$16,'PAINEL E TARGET'!$S$16,
IF(CO408&gt;='PAINEL E TARGET'!$T$17,'PAINEL E TARGET'!$S$17,
IF(CO408&gt;='PAINEL E TARGET'!$T$18,'PAINEL E TARGET'!$S$18,'PAINEL E TARGET'!$S$19))))))))</f>
        <v>Não elegível</v>
      </c>
      <c r="CQ408" s="17">
        <f>IFERROR(VLOOKUP($BW408,'PAINEL E TARGET'!$G$1:$Q$99,5,0),0)</f>
        <v>0.25</v>
      </c>
      <c r="CR408" s="17">
        <f>VLOOKUP(CP408,'PAINEL E TARGET'!$S$10:$U$19,3,0)</f>
        <v>0</v>
      </c>
      <c r="CS408" s="16">
        <f t="shared" si="245"/>
        <v>0</v>
      </c>
      <c r="CT408" s="17">
        <f t="shared" si="231"/>
        <v>0.79700000000000004</v>
      </c>
      <c r="CU408" s="33" t="str">
        <f>IF(CT408&gt;='PAINEL E TARGET'!$T$11,'PAINEL E TARGET'!$S$11,
IF(CT408&gt;='PAINEL E TARGET'!$T$12,'PAINEL E TARGET'!$S$12,
IF(CT408&gt;='PAINEL E TARGET'!$T$13,'PAINEL E TARGET'!$S$13,
IF(CT408&gt;='PAINEL E TARGET'!$T$14,'PAINEL E TARGET'!$S$14,
IF(CT408&gt;='PAINEL E TARGET'!$T$15,'PAINEL E TARGET'!$S$15,
IF(CT408&gt;='PAINEL E TARGET'!$T$16,'PAINEL E TARGET'!$S$16,
IF(CT408&gt;='PAINEL E TARGET'!$T$17,'PAINEL E TARGET'!$S$17,
IF(CT408&gt;='PAINEL E TARGET'!$T$18,'PAINEL E TARGET'!$S$18,'PAINEL E TARGET'!$S$19))))))))</f>
        <v>Não elegível</v>
      </c>
      <c r="CV408" s="17">
        <f>IFERROR(VLOOKUP($BW408,'PAINEL E TARGET'!$G$1:$Q$99,6,0),0)</f>
        <v>0.2</v>
      </c>
      <c r="CW408" s="17">
        <f>VLOOKUP(CU408,'PAINEL E TARGET'!$S$10:$U$19,3,0)</f>
        <v>0</v>
      </c>
      <c r="CX408" s="16">
        <f t="shared" si="246"/>
        <v>0</v>
      </c>
      <c r="CY408" s="17">
        <f t="shared" si="232"/>
        <v>0.90800000000000003</v>
      </c>
      <c r="CZ408" s="33" t="str">
        <f>IF(CY408&gt;='PAINEL E TARGET'!$T$11,'PAINEL E TARGET'!$S$11,
IF(CY408&gt;='PAINEL E TARGET'!$T$12,'PAINEL E TARGET'!$S$12,
IF(CY408&gt;='PAINEL E TARGET'!$T$13,'PAINEL E TARGET'!$S$13,
IF(CY408&gt;='PAINEL E TARGET'!$T$14,'PAINEL E TARGET'!$S$14,
IF(CY408&gt;='PAINEL E TARGET'!$T$15,'PAINEL E TARGET'!$S$15,
IF(CY408&gt;='PAINEL E TARGET'!$T$16,'PAINEL E TARGET'!$S$16,
IF(CY408&gt;='PAINEL E TARGET'!$T$17,'PAINEL E TARGET'!$S$17,
IF(CY408&gt;='PAINEL E TARGET'!$T$18,'PAINEL E TARGET'!$S$18,'PAINEL E TARGET'!$S$19))))))))</f>
        <v>1. Fx de 90% a 99,9%</v>
      </c>
      <c r="DA408" s="17">
        <f>IFERROR(VLOOKUP($BW408,'PAINEL E TARGET'!$G$1:$Q$99,7,0),0)</f>
        <v>0.15</v>
      </c>
      <c r="DB408" s="17">
        <f>VLOOKUP(CZ408,'PAINEL E TARGET'!$S$10:$U$19,3,0)</f>
        <v>0.5</v>
      </c>
      <c r="DC408" s="16">
        <f t="shared" si="247"/>
        <v>225</v>
      </c>
      <c r="DD408" s="17">
        <f t="shared" si="233"/>
        <v>0.81100000000000005</v>
      </c>
      <c r="DE408" s="33" t="str">
        <f>IF(DD408&gt;='PAINEL E TARGET'!$T$11,'PAINEL E TARGET'!$S$11,
IF(DD408&gt;='PAINEL E TARGET'!$T$12,'PAINEL E TARGET'!$S$12,
IF(DD408&gt;='PAINEL E TARGET'!$T$13,'PAINEL E TARGET'!$S$13,
IF(DD408&gt;='PAINEL E TARGET'!$T$14,'PAINEL E TARGET'!$S$14,
IF(DD408&gt;='PAINEL E TARGET'!$T$15,'PAINEL E TARGET'!$S$15,
IF(DD408&gt;='PAINEL E TARGET'!$T$16,'PAINEL E TARGET'!$S$16,
IF(DD408&gt;='PAINEL E TARGET'!$T$17,'PAINEL E TARGET'!$S$17,
IF(DD408&gt;='PAINEL E TARGET'!$T$18,'PAINEL E TARGET'!$S$18,'PAINEL E TARGET'!$S$19))))))))</f>
        <v>Não elegível</v>
      </c>
      <c r="DF408" s="17">
        <f>IFERROR(VLOOKUP($BW408,'PAINEL E TARGET'!$G$1:$Q$99,8,0),0)</f>
        <v>0.1</v>
      </c>
      <c r="DG408" s="17">
        <f>VLOOKUP(DE408,'PAINEL E TARGET'!$S$10:$U$19,3,0)</f>
        <v>0</v>
      </c>
      <c r="DH408" s="16">
        <f t="shared" si="248"/>
        <v>0</v>
      </c>
      <c r="DI408" s="17">
        <f t="shared" si="234"/>
        <v>0.69499999999999995</v>
      </c>
      <c r="DJ408" s="33" t="str">
        <f>IF(DI408&gt;='PAINEL E TARGET'!$T$11,'PAINEL E TARGET'!$S$11,
IF(DI408&gt;='PAINEL E TARGET'!$T$12,'PAINEL E TARGET'!$S$12,
IF(DI408&gt;='PAINEL E TARGET'!$T$13,'PAINEL E TARGET'!$S$13,
IF(DI408&gt;='PAINEL E TARGET'!$T$14,'PAINEL E TARGET'!$S$14,
IF(DI408&gt;='PAINEL E TARGET'!$T$15,'PAINEL E TARGET'!$S$15,
IF(DI408&gt;='PAINEL E TARGET'!$T$16,'PAINEL E TARGET'!$S$16,
IF(DI408&gt;='PAINEL E TARGET'!$T$17,'PAINEL E TARGET'!$S$17,
IF(DI408&gt;='PAINEL E TARGET'!$T$18,'PAINEL E TARGET'!$S$18,'PAINEL E TARGET'!$S$19))))))))</f>
        <v>Não elegível</v>
      </c>
      <c r="DK408" s="17">
        <f>IFERROR(VLOOKUP($BW408,'PAINEL E TARGET'!$G$1:$Q$99,9,0),0)</f>
        <v>0.05</v>
      </c>
      <c r="DL408" s="17">
        <f>VLOOKUP(DJ408,'PAINEL E TARGET'!$S$10:$U$19,3,0)</f>
        <v>0</v>
      </c>
      <c r="DM408" s="16">
        <f t="shared" si="249"/>
        <v>0</v>
      </c>
      <c r="DN408" s="17">
        <f t="shared" si="235"/>
        <v>0.53300000000000003</v>
      </c>
      <c r="DO408" s="33" t="str">
        <f>IF(DN408&gt;='PAINEL E TARGET'!$T$11,'PAINEL E TARGET'!$S$11,
IF(DN408&gt;='PAINEL E TARGET'!$T$12,'PAINEL E TARGET'!$S$12,
IF(DN408&gt;='PAINEL E TARGET'!$T$13,'PAINEL E TARGET'!$S$13,
IF(DN408&gt;='PAINEL E TARGET'!$T$14,'PAINEL E TARGET'!$S$14,
IF(DN408&gt;='PAINEL E TARGET'!$T$15,'PAINEL E TARGET'!$S$15,
IF(DN408&gt;='PAINEL E TARGET'!$T$16,'PAINEL E TARGET'!$S$16,
IF(DN408&gt;='PAINEL E TARGET'!$T$17,'PAINEL E TARGET'!$S$17,
IF(DN408&gt;='PAINEL E TARGET'!$T$18,'PAINEL E TARGET'!$S$18,'PAINEL E TARGET'!$S$19))))))))</f>
        <v>Não elegível</v>
      </c>
      <c r="DP408" s="17">
        <f>IFERROR(VLOOKUP($BW408,'PAINEL E TARGET'!$G$1:$Q$99,10,0),0)</f>
        <v>0</v>
      </c>
      <c r="DQ408" s="17">
        <f>VLOOKUP(DO408,'PAINEL E TARGET'!$S$10:$U$19,3,0)</f>
        <v>0</v>
      </c>
      <c r="DR408" s="16">
        <f t="shared" si="250"/>
        <v>0</v>
      </c>
      <c r="DS408" s="17">
        <f t="shared" si="236"/>
        <v>0.9</v>
      </c>
      <c r="DT408" s="16">
        <f>IF(DS408&gt;=1,VLOOKUP(BO408,'PAINEL E TARGET'!$S$1:$W$8,5,0),0)</f>
        <v>0</v>
      </c>
      <c r="DU408" s="16">
        <f t="shared" si="251"/>
        <v>225</v>
      </c>
    </row>
    <row r="409" spans="2:125" s="32" customFormat="1" x14ac:dyDescent="0.2">
      <c r="B409" s="44">
        <v>43541</v>
      </c>
      <c r="C409" s="65">
        <v>1218</v>
      </c>
      <c r="D409" s="66" t="s">
        <v>413</v>
      </c>
      <c r="E409" s="65">
        <v>312</v>
      </c>
      <c r="F409" s="65" t="s">
        <v>943</v>
      </c>
      <c r="G409" s="67">
        <v>2636160.7215330913</v>
      </c>
      <c r="H409" s="67">
        <v>1620800.8177109712</v>
      </c>
      <c r="I409" s="67">
        <v>1395644.4300000002</v>
      </c>
      <c r="J409" s="68">
        <v>0.86108324647259527</v>
      </c>
      <c r="K409" s="67">
        <v>289991.74657831778</v>
      </c>
      <c r="L409" s="67">
        <v>1074369.0335251689</v>
      </c>
      <c r="M409" s="67">
        <v>275826</v>
      </c>
      <c r="N409" s="67">
        <v>1035093.27</v>
      </c>
      <c r="O409" s="67">
        <v>2234482.6341339191</v>
      </c>
      <c r="P409" s="67">
        <v>5743.4087120507111</v>
      </c>
      <c r="Q409" s="67">
        <v>11000</v>
      </c>
      <c r="R409" s="67">
        <v>0</v>
      </c>
      <c r="S409" s="67">
        <v>0</v>
      </c>
      <c r="T409" s="68">
        <v>9.7952096596340368E-2</v>
      </c>
      <c r="U409" s="68">
        <v>8.7745949023434341E-2</v>
      </c>
      <c r="V409" s="68">
        <v>0.89580470528399758</v>
      </c>
      <c r="W409" s="67">
        <v>133079.41999999998</v>
      </c>
      <c r="X409" s="67">
        <v>114062.65000000001</v>
      </c>
      <c r="Y409" s="68">
        <v>0.85710209737914411</v>
      </c>
      <c r="Z409" s="68">
        <v>0.18350873438403092</v>
      </c>
      <c r="AA409" s="68">
        <v>0.16275558295820913</v>
      </c>
      <c r="AB409" s="68">
        <v>0.88690918993320822</v>
      </c>
      <c r="AC409" s="67">
        <v>250372.12000000002</v>
      </c>
      <c r="AD409" s="67">
        <v>213359.43</v>
      </c>
      <c r="AE409" s="68">
        <v>0.85216928306554252</v>
      </c>
      <c r="AF409" s="43">
        <v>80</v>
      </c>
      <c r="AG409" s="43">
        <v>61</v>
      </c>
      <c r="AH409" s="43">
        <v>47</v>
      </c>
      <c r="AI409" s="43">
        <v>43</v>
      </c>
      <c r="AJ409" s="67">
        <v>66702.92</v>
      </c>
      <c r="AK409" s="67">
        <v>53263.5</v>
      </c>
      <c r="AL409" s="68">
        <v>0.79851826576707585</v>
      </c>
      <c r="AM409" s="67">
        <v>16415.239999999998</v>
      </c>
      <c r="AN409" s="67">
        <v>13255.49</v>
      </c>
      <c r="AO409" s="68">
        <v>0.80751119082023781</v>
      </c>
      <c r="AP409" s="67">
        <v>6584.9699999999993</v>
      </c>
      <c r="AQ409" s="67">
        <v>4267.7599999999984</v>
      </c>
      <c r="AR409" s="68">
        <v>0.64810621764411969</v>
      </c>
      <c r="AS409" s="67">
        <v>43376.29</v>
      </c>
      <c r="AT409" s="67">
        <v>43275.899999999987</v>
      </c>
      <c r="AU409" s="68">
        <v>0.9976856019728747</v>
      </c>
      <c r="AV409" s="43">
        <v>2231.9899999999998</v>
      </c>
      <c r="AW409" s="43">
        <v>1089.82</v>
      </c>
      <c r="AX409" s="69">
        <v>0.48827279692113318</v>
      </c>
      <c r="AY409" s="43">
        <v>289991.74657831778</v>
      </c>
      <c r="AZ409" s="43">
        <v>275825.99999999994</v>
      </c>
      <c r="BA409" s="43">
        <v>71676.606995607362</v>
      </c>
      <c r="BB409" s="43">
        <v>77471</v>
      </c>
      <c r="BC409" s="43">
        <v>474383.00844638405</v>
      </c>
      <c r="BD409" s="43">
        <v>117854.92315566211</v>
      </c>
      <c r="BE409" s="43">
        <v>219060.99000000002</v>
      </c>
      <c r="BF409" s="43">
        <v>412190.19</v>
      </c>
      <c r="BG409" s="43">
        <v>3672.87</v>
      </c>
      <c r="BH409" s="43">
        <v>85</v>
      </c>
      <c r="BI409" s="44">
        <v>43173</v>
      </c>
      <c r="BJ409" s="44">
        <v>43541</v>
      </c>
      <c r="BK409" s="44">
        <v>43172</v>
      </c>
      <c r="BL409" s="43">
        <f t="shared" si="237"/>
        <v>1395644.4300000002</v>
      </c>
      <c r="BM409" s="43">
        <f t="shared" si="238"/>
        <v>1310919.27</v>
      </c>
      <c r="BO409" s="16" t="str">
        <f>IFERROR(VLOOKUP($C409,'PORTE LOJA'!A:B,2,0),"PORTE 1")</f>
        <v>PORTE 4</v>
      </c>
      <c r="BP409" s="16">
        <f>VLOOKUP(BO409,'PAINEL E TARGET'!$S$1:$W$8,3,0)</f>
        <v>3000</v>
      </c>
      <c r="BQ409" s="16">
        <f t="shared" si="216"/>
        <v>1</v>
      </c>
      <c r="BR409" s="16">
        <f t="shared" si="217"/>
        <v>1</v>
      </c>
      <c r="BS409" s="16">
        <f t="shared" si="218"/>
        <v>1</v>
      </c>
      <c r="BT409" s="16">
        <f t="shared" si="219"/>
        <v>1</v>
      </c>
      <c r="BU409" s="16">
        <f t="shared" si="220"/>
        <v>1</v>
      </c>
      <c r="BV409" s="16">
        <f t="shared" si="221"/>
        <v>1</v>
      </c>
      <c r="BW409" s="17" t="str">
        <f t="shared" si="239"/>
        <v>111111</v>
      </c>
      <c r="BY409" s="17">
        <f t="shared" si="222"/>
        <v>0.86099999999999999</v>
      </c>
      <c r="BZ409" s="17">
        <f t="shared" si="223"/>
        <v>0.96099999999999997</v>
      </c>
      <c r="CA409" s="17" t="str">
        <f t="shared" si="240"/>
        <v>Sem Retira</v>
      </c>
      <c r="CB409" s="17">
        <f t="shared" si="241"/>
        <v>0.96099999999999997</v>
      </c>
      <c r="CC409" s="33" t="str">
        <f>IF(CB409&gt;='PAINEL E TARGET'!$T$11,'PAINEL E TARGET'!$S$11,
IF(CB409&gt;='PAINEL E TARGET'!$T$12,'PAINEL E TARGET'!$S$12,
IF(CB409&gt;='PAINEL E TARGET'!$T$13,'PAINEL E TARGET'!$S$13,
IF(CB409&gt;='PAINEL E TARGET'!$T$14,'PAINEL E TARGET'!$S$14,
IF(CB409&gt;='PAINEL E TARGET'!$T$15,'PAINEL E TARGET'!$S$15,
IF(CB409&gt;='PAINEL E TARGET'!$T$16,'PAINEL E TARGET'!$S$16,
IF(CB409&gt;='PAINEL E TARGET'!$T$17,'PAINEL E TARGET'!$S$17,
IF(CB409&gt;='PAINEL E TARGET'!$T$18,'PAINEL E TARGET'!$S$18,'PAINEL E TARGET'!$S$19))))))))</f>
        <v>1. Fx de 90% a 99,9%</v>
      </c>
      <c r="CD409" s="17">
        <f>IFERROR(VLOOKUP($BW409,'PAINEL E TARGET'!$G$1:$Q$99,4,0),0)</f>
        <v>0.25</v>
      </c>
      <c r="CE409" s="17">
        <f>VLOOKUP(CC409,'PAINEL E TARGET'!$S$10:$U$19,3,0)</f>
        <v>0.5</v>
      </c>
      <c r="CF409" s="16">
        <f t="shared" si="242"/>
        <v>375</v>
      </c>
      <c r="CG409" s="17">
        <f t="shared" si="224"/>
        <v>0.79900000000000004</v>
      </c>
      <c r="CH409" s="17">
        <f t="shared" si="225"/>
        <v>0.80800000000000005</v>
      </c>
      <c r="CI409" s="17">
        <f t="shared" si="226"/>
        <v>0.64800000000000002</v>
      </c>
      <c r="CJ409" s="17">
        <f t="shared" si="227"/>
        <v>0.998</v>
      </c>
      <c r="CK409" s="17">
        <f t="shared" si="228"/>
        <v>0.48799999999999999</v>
      </c>
      <c r="CL409" s="17">
        <f t="shared" si="229"/>
        <v>0.85699999999999998</v>
      </c>
      <c r="CM409" s="16">
        <f t="shared" si="230"/>
        <v>3</v>
      </c>
      <c r="CN409" s="17" t="str">
        <f t="shared" si="243"/>
        <v>não ok</v>
      </c>
      <c r="CO409" s="17">
        <f t="shared" si="244"/>
        <v>0</v>
      </c>
      <c r="CP409" s="33" t="str">
        <f>IF(CO409&gt;='PAINEL E TARGET'!$T$11,'PAINEL E TARGET'!$S$11,
IF(CO409&gt;='PAINEL E TARGET'!$T$12,'PAINEL E TARGET'!$S$12,
IF(CO409&gt;='PAINEL E TARGET'!$T$13,'PAINEL E TARGET'!$S$13,
IF(CO409&gt;='PAINEL E TARGET'!$T$14,'PAINEL E TARGET'!$S$14,
IF(CO409&gt;='PAINEL E TARGET'!$T$15,'PAINEL E TARGET'!$S$15,
IF(CO409&gt;='PAINEL E TARGET'!$T$16,'PAINEL E TARGET'!$S$16,
IF(CO409&gt;='PAINEL E TARGET'!$T$17,'PAINEL E TARGET'!$S$17,
IF(CO409&gt;='PAINEL E TARGET'!$T$18,'PAINEL E TARGET'!$S$18,'PAINEL E TARGET'!$S$19))))))))</f>
        <v>Não elegível</v>
      </c>
      <c r="CQ409" s="17">
        <f>IFERROR(VLOOKUP($BW409,'PAINEL E TARGET'!$G$1:$Q$99,5,0),0)</f>
        <v>0.25</v>
      </c>
      <c r="CR409" s="17">
        <f>VLOOKUP(CP409,'PAINEL E TARGET'!$S$10:$U$19,3,0)</f>
        <v>0</v>
      </c>
      <c r="CS409" s="16">
        <f t="shared" si="245"/>
        <v>0</v>
      </c>
      <c r="CT409" s="17">
        <f t="shared" si="231"/>
        <v>0.85199999999999998</v>
      </c>
      <c r="CU409" s="33" t="str">
        <f>IF(CT409&gt;='PAINEL E TARGET'!$T$11,'PAINEL E TARGET'!$S$11,
IF(CT409&gt;='PAINEL E TARGET'!$T$12,'PAINEL E TARGET'!$S$12,
IF(CT409&gt;='PAINEL E TARGET'!$T$13,'PAINEL E TARGET'!$S$13,
IF(CT409&gt;='PAINEL E TARGET'!$T$14,'PAINEL E TARGET'!$S$14,
IF(CT409&gt;='PAINEL E TARGET'!$T$15,'PAINEL E TARGET'!$S$15,
IF(CT409&gt;='PAINEL E TARGET'!$T$16,'PAINEL E TARGET'!$S$16,
IF(CT409&gt;='PAINEL E TARGET'!$T$17,'PAINEL E TARGET'!$S$17,
IF(CT409&gt;='PAINEL E TARGET'!$T$18,'PAINEL E TARGET'!$S$18,'PAINEL E TARGET'!$S$19))))))))</f>
        <v>Não elegível</v>
      </c>
      <c r="CV409" s="17">
        <f>IFERROR(VLOOKUP($BW409,'PAINEL E TARGET'!$G$1:$Q$99,6,0),0)</f>
        <v>0.2</v>
      </c>
      <c r="CW409" s="17">
        <f>VLOOKUP(CU409,'PAINEL E TARGET'!$S$10:$U$19,3,0)</f>
        <v>0</v>
      </c>
      <c r="CX409" s="16">
        <f t="shared" si="246"/>
        <v>0</v>
      </c>
      <c r="CY409" s="17">
        <f t="shared" si="232"/>
        <v>0.95099999999999996</v>
      </c>
      <c r="CZ409" s="33" t="str">
        <f>IF(CY409&gt;='PAINEL E TARGET'!$T$11,'PAINEL E TARGET'!$S$11,
IF(CY409&gt;='PAINEL E TARGET'!$T$12,'PAINEL E TARGET'!$S$12,
IF(CY409&gt;='PAINEL E TARGET'!$T$13,'PAINEL E TARGET'!$S$13,
IF(CY409&gt;='PAINEL E TARGET'!$T$14,'PAINEL E TARGET'!$S$14,
IF(CY409&gt;='PAINEL E TARGET'!$T$15,'PAINEL E TARGET'!$S$15,
IF(CY409&gt;='PAINEL E TARGET'!$T$16,'PAINEL E TARGET'!$S$16,
IF(CY409&gt;='PAINEL E TARGET'!$T$17,'PAINEL E TARGET'!$S$17,
IF(CY409&gt;='PAINEL E TARGET'!$T$18,'PAINEL E TARGET'!$S$18,'PAINEL E TARGET'!$S$19))))))))</f>
        <v>1. Fx de 90% a 99,9%</v>
      </c>
      <c r="DA409" s="17">
        <f>IFERROR(VLOOKUP($BW409,'PAINEL E TARGET'!$G$1:$Q$99,7,0),0)</f>
        <v>0.15</v>
      </c>
      <c r="DB409" s="17">
        <f>VLOOKUP(CZ409,'PAINEL E TARGET'!$S$10:$U$19,3,0)</f>
        <v>0.5</v>
      </c>
      <c r="DC409" s="16">
        <f t="shared" si="247"/>
        <v>225</v>
      </c>
      <c r="DD409" s="17">
        <f t="shared" si="233"/>
        <v>1.081</v>
      </c>
      <c r="DE409" s="33" t="str">
        <f>IF(DD409&gt;='PAINEL E TARGET'!$T$11,'PAINEL E TARGET'!$S$11,
IF(DD409&gt;='PAINEL E TARGET'!$T$12,'PAINEL E TARGET'!$S$12,
IF(DD409&gt;='PAINEL E TARGET'!$T$13,'PAINEL E TARGET'!$S$13,
IF(DD409&gt;='PAINEL E TARGET'!$T$14,'PAINEL E TARGET'!$S$14,
IF(DD409&gt;='PAINEL E TARGET'!$T$15,'PAINEL E TARGET'!$S$15,
IF(DD409&gt;='PAINEL E TARGET'!$T$16,'PAINEL E TARGET'!$S$16,
IF(DD409&gt;='PAINEL E TARGET'!$T$17,'PAINEL E TARGET'!$S$17,
IF(DD409&gt;='PAINEL E TARGET'!$T$18,'PAINEL E TARGET'!$S$18,'PAINEL E TARGET'!$S$19))))))))</f>
        <v>3. Fx de 105% a 109,9%</v>
      </c>
      <c r="DF409" s="17">
        <f>IFERROR(VLOOKUP($BW409,'PAINEL E TARGET'!$G$1:$Q$99,8,0),0)</f>
        <v>0.1</v>
      </c>
      <c r="DG409" s="17">
        <f>VLOOKUP(DE409,'PAINEL E TARGET'!$S$10:$U$19,3,0)</f>
        <v>1.1000000000000001</v>
      </c>
      <c r="DH409" s="16">
        <f t="shared" si="248"/>
        <v>330.00000000000006</v>
      </c>
      <c r="DI409" s="17">
        <f t="shared" si="234"/>
        <v>0.91500000000000004</v>
      </c>
      <c r="DJ409" s="33" t="str">
        <f>IF(DI409&gt;='PAINEL E TARGET'!$T$11,'PAINEL E TARGET'!$S$11,
IF(DI409&gt;='PAINEL E TARGET'!$T$12,'PAINEL E TARGET'!$S$12,
IF(DI409&gt;='PAINEL E TARGET'!$T$13,'PAINEL E TARGET'!$S$13,
IF(DI409&gt;='PAINEL E TARGET'!$T$14,'PAINEL E TARGET'!$S$14,
IF(DI409&gt;='PAINEL E TARGET'!$T$15,'PAINEL E TARGET'!$S$15,
IF(DI409&gt;='PAINEL E TARGET'!$T$16,'PAINEL E TARGET'!$S$16,
IF(DI409&gt;='PAINEL E TARGET'!$T$17,'PAINEL E TARGET'!$S$17,
IF(DI409&gt;='PAINEL E TARGET'!$T$18,'PAINEL E TARGET'!$S$18,'PAINEL E TARGET'!$S$19))))))))</f>
        <v>1. Fx de 90% a 99,9%</v>
      </c>
      <c r="DK409" s="17">
        <f>IFERROR(VLOOKUP($BW409,'PAINEL E TARGET'!$G$1:$Q$99,9,0),0)</f>
        <v>0.05</v>
      </c>
      <c r="DL409" s="17">
        <f>VLOOKUP(DJ409,'PAINEL E TARGET'!$S$10:$U$19,3,0)</f>
        <v>0.5</v>
      </c>
      <c r="DM409" s="16">
        <f t="shared" si="249"/>
        <v>75</v>
      </c>
      <c r="DN409" s="17">
        <f t="shared" si="235"/>
        <v>0.48799999999999999</v>
      </c>
      <c r="DO409" s="33" t="str">
        <f>IF(DN409&gt;='PAINEL E TARGET'!$T$11,'PAINEL E TARGET'!$S$11,
IF(DN409&gt;='PAINEL E TARGET'!$T$12,'PAINEL E TARGET'!$S$12,
IF(DN409&gt;='PAINEL E TARGET'!$T$13,'PAINEL E TARGET'!$S$13,
IF(DN409&gt;='PAINEL E TARGET'!$T$14,'PAINEL E TARGET'!$S$14,
IF(DN409&gt;='PAINEL E TARGET'!$T$15,'PAINEL E TARGET'!$S$15,
IF(DN409&gt;='PAINEL E TARGET'!$T$16,'PAINEL E TARGET'!$S$16,
IF(DN409&gt;='PAINEL E TARGET'!$T$17,'PAINEL E TARGET'!$S$17,
IF(DN409&gt;='PAINEL E TARGET'!$T$18,'PAINEL E TARGET'!$S$18,'PAINEL E TARGET'!$S$19))))))))</f>
        <v>Não elegível</v>
      </c>
      <c r="DP409" s="17">
        <f>IFERROR(VLOOKUP($BW409,'PAINEL E TARGET'!$G$1:$Q$99,10,0),0)</f>
        <v>0</v>
      </c>
      <c r="DQ409" s="17">
        <f>VLOOKUP(DO409,'PAINEL E TARGET'!$S$10:$U$19,3,0)</f>
        <v>0</v>
      </c>
      <c r="DR409" s="16">
        <f t="shared" si="250"/>
        <v>0</v>
      </c>
      <c r="DS409" s="17">
        <f t="shared" si="236"/>
        <v>0.76300000000000001</v>
      </c>
      <c r="DT409" s="16">
        <f>IF(DS409&gt;=1,VLOOKUP(BO409,'PAINEL E TARGET'!$S$1:$W$8,5,0),0)</f>
        <v>0</v>
      </c>
      <c r="DU409" s="16">
        <f t="shared" si="251"/>
        <v>1005</v>
      </c>
    </row>
    <row r="410" spans="2:125" s="32" customFormat="1" x14ac:dyDescent="0.2">
      <c r="B410" s="44">
        <v>43541</v>
      </c>
      <c r="C410" s="65">
        <v>1219</v>
      </c>
      <c r="D410" s="66" t="s">
        <v>414</v>
      </c>
      <c r="E410" s="65">
        <v>313</v>
      </c>
      <c r="F410" s="65" t="s">
        <v>943</v>
      </c>
      <c r="G410" s="67">
        <v>2976471.7834151345</v>
      </c>
      <c r="H410" s="67">
        <v>1794140.88238665</v>
      </c>
      <c r="I410" s="67">
        <v>1732332.43</v>
      </c>
      <c r="J410" s="68">
        <v>0.96554983335286937</v>
      </c>
      <c r="K410" s="67">
        <v>316395.11690077127</v>
      </c>
      <c r="L410" s="67">
        <v>1297791.5812630644</v>
      </c>
      <c r="M410" s="67">
        <v>344047.56</v>
      </c>
      <c r="N410" s="67">
        <v>1334260.17</v>
      </c>
      <c r="O410" s="67">
        <v>2691386.3290740713</v>
      </c>
      <c r="P410" s="67" t="s">
        <v>1082</v>
      </c>
      <c r="Q410" s="67" t="s">
        <v>1082</v>
      </c>
      <c r="R410" s="67">
        <v>0</v>
      </c>
      <c r="S410" s="67">
        <v>0</v>
      </c>
      <c r="T410" s="68">
        <v>0.11740230557937932</v>
      </c>
      <c r="U410" s="68">
        <v>0.10958402128076956</v>
      </c>
      <c r="V410" s="68">
        <v>0.93340604121847015</v>
      </c>
      <c r="W410" s="67">
        <v>189509.24000000002</v>
      </c>
      <c r="X410" s="67">
        <v>183915.71000000005</v>
      </c>
      <c r="Y410" s="68">
        <v>0.97048413048355864</v>
      </c>
      <c r="Z410" s="68">
        <v>0.21673049988452558</v>
      </c>
      <c r="AA410" s="68">
        <v>0.19790524351574068</v>
      </c>
      <c r="AB410" s="68">
        <v>0.91313979168222725</v>
      </c>
      <c r="AC410" s="67">
        <v>349843.49</v>
      </c>
      <c r="AD410" s="67">
        <v>332145.89999999997</v>
      </c>
      <c r="AE410" s="68">
        <v>0.9494128360084676</v>
      </c>
      <c r="AF410" s="43">
        <v>80</v>
      </c>
      <c r="AG410" s="43">
        <v>61</v>
      </c>
      <c r="AH410" s="43">
        <v>55</v>
      </c>
      <c r="AI410" s="43">
        <v>55</v>
      </c>
      <c r="AJ410" s="67">
        <v>72789.820000000007</v>
      </c>
      <c r="AK410" s="67">
        <v>73671.5</v>
      </c>
      <c r="AL410" s="68">
        <v>1.0121126827899833</v>
      </c>
      <c r="AM410" s="67">
        <v>26794.639999999999</v>
      </c>
      <c r="AN410" s="67">
        <v>19331.289999999997</v>
      </c>
      <c r="AO410" s="68">
        <v>0.72146108326142833</v>
      </c>
      <c r="AP410" s="67">
        <v>14870.01</v>
      </c>
      <c r="AQ410" s="67">
        <v>11976.579999999998</v>
      </c>
      <c r="AR410" s="68">
        <v>0.80541842271794017</v>
      </c>
      <c r="AS410" s="67">
        <v>75054.77</v>
      </c>
      <c r="AT410" s="67">
        <v>78936.34</v>
      </c>
      <c r="AU410" s="68">
        <v>1.0517164998307236</v>
      </c>
      <c r="AV410" s="43">
        <v>4312.33</v>
      </c>
      <c r="AW410" s="43">
        <v>4179.1899999999996</v>
      </c>
      <c r="AX410" s="69">
        <v>0.96912573944943914</v>
      </c>
      <c r="AY410" s="43">
        <v>316395.11690077127</v>
      </c>
      <c r="AZ410" s="43">
        <v>344047.56000000006</v>
      </c>
      <c r="BA410" s="43">
        <v>65073.427347604134</v>
      </c>
      <c r="BB410" s="43">
        <v>99462.49</v>
      </c>
      <c r="BC410" s="43">
        <v>526924.98174364807</v>
      </c>
      <c r="BD410" s="43">
        <v>108962.65160416094</v>
      </c>
      <c r="BE410" s="43">
        <v>317772.26000000007</v>
      </c>
      <c r="BF410" s="43">
        <v>586623.60999999987</v>
      </c>
      <c r="BG410" s="43">
        <v>7223.4</v>
      </c>
      <c r="BH410" s="43">
        <v>112</v>
      </c>
      <c r="BI410" s="44">
        <v>43173</v>
      </c>
      <c r="BJ410" s="44">
        <v>43541</v>
      </c>
      <c r="BK410" s="44">
        <v>43172</v>
      </c>
      <c r="BL410" s="43">
        <f t="shared" si="237"/>
        <v>1732332.43</v>
      </c>
      <c r="BM410" s="43">
        <f t="shared" si="238"/>
        <v>1678307.73</v>
      </c>
      <c r="BO410" s="16" t="str">
        <f>IFERROR(VLOOKUP($C410,'PORTE LOJA'!A:B,2,0),"PORTE 1")</f>
        <v>PORTE 4</v>
      </c>
      <c r="BP410" s="16">
        <f>VLOOKUP(BO410,'PAINEL E TARGET'!$S$1:$W$8,3,0)</f>
        <v>3000</v>
      </c>
      <c r="BQ410" s="16">
        <f t="shared" si="216"/>
        <v>1</v>
      </c>
      <c r="BR410" s="16">
        <f t="shared" si="217"/>
        <v>1</v>
      </c>
      <c r="BS410" s="16">
        <f t="shared" si="218"/>
        <v>1</v>
      </c>
      <c r="BT410" s="16">
        <f t="shared" si="219"/>
        <v>1</v>
      </c>
      <c r="BU410" s="16">
        <f t="shared" si="220"/>
        <v>1</v>
      </c>
      <c r="BV410" s="16">
        <f t="shared" si="221"/>
        <v>1</v>
      </c>
      <c r="BW410" s="17" t="str">
        <f t="shared" si="239"/>
        <v>111111</v>
      </c>
      <c r="BY410" s="17">
        <f t="shared" si="222"/>
        <v>0.96599999999999997</v>
      </c>
      <c r="BZ410" s="17">
        <f t="shared" si="223"/>
        <v>1.04</v>
      </c>
      <c r="CA410" s="17" t="str">
        <f t="shared" si="240"/>
        <v>Sem Retira</v>
      </c>
      <c r="CB410" s="17">
        <f t="shared" si="241"/>
        <v>1.04</v>
      </c>
      <c r="CC410" s="33" t="str">
        <f>IF(CB410&gt;='PAINEL E TARGET'!$T$11,'PAINEL E TARGET'!$S$11,
IF(CB410&gt;='PAINEL E TARGET'!$T$12,'PAINEL E TARGET'!$S$12,
IF(CB410&gt;='PAINEL E TARGET'!$T$13,'PAINEL E TARGET'!$S$13,
IF(CB410&gt;='PAINEL E TARGET'!$T$14,'PAINEL E TARGET'!$S$14,
IF(CB410&gt;='PAINEL E TARGET'!$T$15,'PAINEL E TARGET'!$S$15,
IF(CB410&gt;='PAINEL E TARGET'!$T$16,'PAINEL E TARGET'!$S$16,
IF(CB410&gt;='PAINEL E TARGET'!$T$17,'PAINEL E TARGET'!$S$17,
IF(CB410&gt;='PAINEL E TARGET'!$T$18,'PAINEL E TARGET'!$S$18,'PAINEL E TARGET'!$S$19))))))))</f>
        <v>2. Fx de 100% a 104,9%</v>
      </c>
      <c r="CD410" s="17">
        <f>IFERROR(VLOOKUP($BW410,'PAINEL E TARGET'!$G$1:$Q$99,4,0),0)</f>
        <v>0.25</v>
      </c>
      <c r="CE410" s="17">
        <f>VLOOKUP(CC410,'PAINEL E TARGET'!$S$10:$U$19,3,0)</f>
        <v>1</v>
      </c>
      <c r="CF410" s="16">
        <f t="shared" si="242"/>
        <v>750</v>
      </c>
      <c r="CG410" s="17">
        <f t="shared" si="224"/>
        <v>1.012</v>
      </c>
      <c r="CH410" s="17">
        <f t="shared" si="225"/>
        <v>0.72099999999999997</v>
      </c>
      <c r="CI410" s="17">
        <f t="shared" si="226"/>
        <v>0.80500000000000005</v>
      </c>
      <c r="CJ410" s="17">
        <f t="shared" si="227"/>
        <v>1.052</v>
      </c>
      <c r="CK410" s="17">
        <f t="shared" si="228"/>
        <v>0.96899999999999997</v>
      </c>
      <c r="CL410" s="17">
        <f t="shared" si="229"/>
        <v>0.97</v>
      </c>
      <c r="CM410" s="16">
        <f t="shared" si="230"/>
        <v>5</v>
      </c>
      <c r="CN410" s="17" t="str">
        <f t="shared" si="243"/>
        <v>ok</v>
      </c>
      <c r="CO410" s="17">
        <f t="shared" si="244"/>
        <v>0.97</v>
      </c>
      <c r="CP410" s="33" t="str">
        <f>IF(CO410&gt;='PAINEL E TARGET'!$T$11,'PAINEL E TARGET'!$S$11,
IF(CO410&gt;='PAINEL E TARGET'!$T$12,'PAINEL E TARGET'!$S$12,
IF(CO410&gt;='PAINEL E TARGET'!$T$13,'PAINEL E TARGET'!$S$13,
IF(CO410&gt;='PAINEL E TARGET'!$T$14,'PAINEL E TARGET'!$S$14,
IF(CO410&gt;='PAINEL E TARGET'!$T$15,'PAINEL E TARGET'!$S$15,
IF(CO410&gt;='PAINEL E TARGET'!$T$16,'PAINEL E TARGET'!$S$16,
IF(CO410&gt;='PAINEL E TARGET'!$T$17,'PAINEL E TARGET'!$S$17,
IF(CO410&gt;='PAINEL E TARGET'!$T$18,'PAINEL E TARGET'!$S$18,'PAINEL E TARGET'!$S$19))))))))</f>
        <v>1. Fx de 90% a 99,9%</v>
      </c>
      <c r="CQ410" s="17">
        <f>IFERROR(VLOOKUP($BW410,'PAINEL E TARGET'!$G$1:$Q$99,5,0),0)</f>
        <v>0.25</v>
      </c>
      <c r="CR410" s="17">
        <f>VLOOKUP(CP410,'PAINEL E TARGET'!$S$10:$U$19,3,0)</f>
        <v>0.5</v>
      </c>
      <c r="CS410" s="16">
        <f t="shared" si="245"/>
        <v>375</v>
      </c>
      <c r="CT410" s="17">
        <f t="shared" si="231"/>
        <v>0.94899999999999995</v>
      </c>
      <c r="CU410" s="33" t="str">
        <f>IF(CT410&gt;='PAINEL E TARGET'!$T$11,'PAINEL E TARGET'!$S$11,
IF(CT410&gt;='PAINEL E TARGET'!$T$12,'PAINEL E TARGET'!$S$12,
IF(CT410&gt;='PAINEL E TARGET'!$T$13,'PAINEL E TARGET'!$S$13,
IF(CT410&gt;='PAINEL E TARGET'!$T$14,'PAINEL E TARGET'!$S$14,
IF(CT410&gt;='PAINEL E TARGET'!$T$15,'PAINEL E TARGET'!$S$15,
IF(CT410&gt;='PAINEL E TARGET'!$T$16,'PAINEL E TARGET'!$S$16,
IF(CT410&gt;='PAINEL E TARGET'!$T$17,'PAINEL E TARGET'!$S$17,
IF(CT410&gt;='PAINEL E TARGET'!$T$18,'PAINEL E TARGET'!$S$18,'PAINEL E TARGET'!$S$19))))))))</f>
        <v>1. Fx de 90% a 99,9%</v>
      </c>
      <c r="CV410" s="17">
        <f>IFERROR(VLOOKUP($BW410,'PAINEL E TARGET'!$G$1:$Q$99,6,0),0)</f>
        <v>0.2</v>
      </c>
      <c r="CW410" s="17">
        <f>VLOOKUP(CU410,'PAINEL E TARGET'!$S$10:$U$19,3,0)</f>
        <v>0.5</v>
      </c>
      <c r="CX410" s="16">
        <f t="shared" si="246"/>
        <v>300</v>
      </c>
      <c r="CY410" s="17">
        <f t="shared" si="232"/>
        <v>1.087</v>
      </c>
      <c r="CZ410" s="33" t="str">
        <f>IF(CY410&gt;='PAINEL E TARGET'!$T$11,'PAINEL E TARGET'!$S$11,
IF(CY410&gt;='PAINEL E TARGET'!$T$12,'PAINEL E TARGET'!$S$12,
IF(CY410&gt;='PAINEL E TARGET'!$T$13,'PAINEL E TARGET'!$S$13,
IF(CY410&gt;='PAINEL E TARGET'!$T$14,'PAINEL E TARGET'!$S$14,
IF(CY410&gt;='PAINEL E TARGET'!$T$15,'PAINEL E TARGET'!$S$15,
IF(CY410&gt;='PAINEL E TARGET'!$T$16,'PAINEL E TARGET'!$S$16,
IF(CY410&gt;='PAINEL E TARGET'!$T$17,'PAINEL E TARGET'!$S$17,
IF(CY410&gt;='PAINEL E TARGET'!$T$18,'PAINEL E TARGET'!$S$18,'PAINEL E TARGET'!$S$19))))))))</f>
        <v>3. Fx de 105% a 109,9%</v>
      </c>
      <c r="DA410" s="17">
        <f>IFERROR(VLOOKUP($BW410,'PAINEL E TARGET'!$G$1:$Q$99,7,0),0)</f>
        <v>0.15</v>
      </c>
      <c r="DB410" s="17">
        <f>VLOOKUP(CZ410,'PAINEL E TARGET'!$S$10:$U$19,3,0)</f>
        <v>1.1000000000000001</v>
      </c>
      <c r="DC410" s="16">
        <f t="shared" si="247"/>
        <v>495</v>
      </c>
      <c r="DD410" s="17">
        <f t="shared" si="233"/>
        <v>1.528</v>
      </c>
      <c r="DE410" s="33" t="str">
        <f>IF(DD410&gt;='PAINEL E TARGET'!$T$11,'PAINEL E TARGET'!$S$11,
IF(DD410&gt;='PAINEL E TARGET'!$T$12,'PAINEL E TARGET'!$S$12,
IF(DD410&gt;='PAINEL E TARGET'!$T$13,'PAINEL E TARGET'!$S$13,
IF(DD410&gt;='PAINEL E TARGET'!$T$14,'PAINEL E TARGET'!$S$14,
IF(DD410&gt;='PAINEL E TARGET'!$T$15,'PAINEL E TARGET'!$S$15,
IF(DD410&gt;='PAINEL E TARGET'!$T$16,'PAINEL E TARGET'!$S$16,
IF(DD410&gt;='PAINEL E TARGET'!$T$17,'PAINEL E TARGET'!$S$17,
IF(DD410&gt;='PAINEL E TARGET'!$T$18,'PAINEL E TARGET'!$S$18,'PAINEL E TARGET'!$S$19))))))))</f>
        <v>8. Fx de 130% ou mais</v>
      </c>
      <c r="DF410" s="17">
        <f>IFERROR(VLOOKUP($BW410,'PAINEL E TARGET'!$G$1:$Q$99,8,0),0)</f>
        <v>0.1</v>
      </c>
      <c r="DG410" s="17">
        <f>VLOOKUP(DE410,'PAINEL E TARGET'!$S$10:$U$19,3,0)</f>
        <v>1.6</v>
      </c>
      <c r="DH410" s="16">
        <f t="shared" si="248"/>
        <v>480.00000000000011</v>
      </c>
      <c r="DI410" s="17">
        <f t="shared" si="234"/>
        <v>1</v>
      </c>
      <c r="DJ410" s="33" t="str">
        <f>IF(DI410&gt;='PAINEL E TARGET'!$T$11,'PAINEL E TARGET'!$S$11,
IF(DI410&gt;='PAINEL E TARGET'!$T$12,'PAINEL E TARGET'!$S$12,
IF(DI410&gt;='PAINEL E TARGET'!$T$13,'PAINEL E TARGET'!$S$13,
IF(DI410&gt;='PAINEL E TARGET'!$T$14,'PAINEL E TARGET'!$S$14,
IF(DI410&gt;='PAINEL E TARGET'!$T$15,'PAINEL E TARGET'!$S$15,
IF(DI410&gt;='PAINEL E TARGET'!$T$16,'PAINEL E TARGET'!$S$16,
IF(DI410&gt;='PAINEL E TARGET'!$T$17,'PAINEL E TARGET'!$S$17,
IF(DI410&gt;='PAINEL E TARGET'!$T$18,'PAINEL E TARGET'!$S$18,'PAINEL E TARGET'!$S$19))))))))</f>
        <v>2. Fx de 100% a 104,9%</v>
      </c>
      <c r="DK410" s="17">
        <f>IFERROR(VLOOKUP($BW410,'PAINEL E TARGET'!$G$1:$Q$99,9,0),0)</f>
        <v>0.05</v>
      </c>
      <c r="DL410" s="17">
        <f>VLOOKUP(DJ410,'PAINEL E TARGET'!$S$10:$U$19,3,0)</f>
        <v>1</v>
      </c>
      <c r="DM410" s="16">
        <f t="shared" si="249"/>
        <v>150</v>
      </c>
      <c r="DN410" s="17">
        <f t="shared" si="235"/>
        <v>0.96899999999999997</v>
      </c>
      <c r="DO410" s="33" t="str">
        <f>IF(DN410&gt;='PAINEL E TARGET'!$T$11,'PAINEL E TARGET'!$S$11,
IF(DN410&gt;='PAINEL E TARGET'!$T$12,'PAINEL E TARGET'!$S$12,
IF(DN410&gt;='PAINEL E TARGET'!$T$13,'PAINEL E TARGET'!$S$13,
IF(DN410&gt;='PAINEL E TARGET'!$T$14,'PAINEL E TARGET'!$S$14,
IF(DN410&gt;='PAINEL E TARGET'!$T$15,'PAINEL E TARGET'!$S$15,
IF(DN410&gt;='PAINEL E TARGET'!$T$16,'PAINEL E TARGET'!$S$16,
IF(DN410&gt;='PAINEL E TARGET'!$T$17,'PAINEL E TARGET'!$S$17,
IF(DN410&gt;='PAINEL E TARGET'!$T$18,'PAINEL E TARGET'!$S$18,'PAINEL E TARGET'!$S$19))))))))</f>
        <v>1. Fx de 90% a 99,9%</v>
      </c>
      <c r="DP410" s="17">
        <f>IFERROR(VLOOKUP($BW410,'PAINEL E TARGET'!$G$1:$Q$99,10,0),0)</f>
        <v>0</v>
      </c>
      <c r="DQ410" s="17">
        <f>VLOOKUP(DO410,'PAINEL E TARGET'!$S$10:$U$19,3,0)</f>
        <v>0.5</v>
      </c>
      <c r="DR410" s="16">
        <f t="shared" si="250"/>
        <v>0</v>
      </c>
      <c r="DS410" s="17">
        <f t="shared" si="236"/>
        <v>0.76300000000000001</v>
      </c>
      <c r="DT410" s="16">
        <f>IF(DS410&gt;=1,VLOOKUP(BO410,'PAINEL E TARGET'!$S$1:$W$8,5,0),0)</f>
        <v>0</v>
      </c>
      <c r="DU410" s="16">
        <f t="shared" si="251"/>
        <v>2550</v>
      </c>
    </row>
    <row r="411" spans="2:125" s="32" customFormat="1" x14ac:dyDescent="0.2">
      <c r="B411" s="44">
        <v>43541</v>
      </c>
      <c r="C411" s="65">
        <v>1220</v>
      </c>
      <c r="D411" s="66" t="s">
        <v>415</v>
      </c>
      <c r="E411" s="65">
        <v>316</v>
      </c>
      <c r="F411" s="65" t="s">
        <v>943</v>
      </c>
      <c r="G411" s="67">
        <v>3384573.1641338691</v>
      </c>
      <c r="H411" s="67">
        <v>2083739.6994658075</v>
      </c>
      <c r="I411" s="67">
        <v>1950786.6399999997</v>
      </c>
      <c r="J411" s="68">
        <v>0.93619497699261955</v>
      </c>
      <c r="K411" s="67">
        <v>357128.25643934839</v>
      </c>
      <c r="L411" s="67">
        <v>1585727.4477806634</v>
      </c>
      <c r="M411" s="67">
        <v>371451.57</v>
      </c>
      <c r="N411" s="67">
        <v>1522031.48</v>
      </c>
      <c r="O411" s="67">
        <v>3165374.8376364191</v>
      </c>
      <c r="P411" s="67" t="s">
        <v>1082</v>
      </c>
      <c r="Q411" s="67" t="s">
        <v>1082</v>
      </c>
      <c r="R411" s="67">
        <v>0</v>
      </c>
      <c r="S411" s="67">
        <v>0</v>
      </c>
      <c r="T411" s="68">
        <v>0.10585553500102368</v>
      </c>
      <c r="U411" s="68">
        <v>9.1267439653077445E-2</v>
      </c>
      <c r="V411" s="68">
        <v>0.86218863899931952</v>
      </c>
      <c r="W411" s="67">
        <v>205662.02999999997</v>
      </c>
      <c r="X411" s="67">
        <v>172813.35</v>
      </c>
      <c r="Y411" s="68">
        <v>0.84027834403851809</v>
      </c>
      <c r="Z411" s="68">
        <v>0.14293862348953518</v>
      </c>
      <c r="AA411" s="68">
        <v>0.13009136258177753</v>
      </c>
      <c r="AB411" s="68">
        <v>0.91012043775069495</v>
      </c>
      <c r="AC411" s="67">
        <v>277709.12</v>
      </c>
      <c r="AD411" s="67">
        <v>246325.78999999998</v>
      </c>
      <c r="AE411" s="68">
        <v>0.88699208005844388</v>
      </c>
      <c r="AF411" s="43">
        <v>80</v>
      </c>
      <c r="AG411" s="43">
        <v>59</v>
      </c>
      <c r="AH411" s="43">
        <v>73</v>
      </c>
      <c r="AI411" s="43">
        <v>69</v>
      </c>
      <c r="AJ411" s="67">
        <v>92567.689999999988</v>
      </c>
      <c r="AK411" s="67">
        <v>82785.72</v>
      </c>
      <c r="AL411" s="68">
        <v>0.89432630327061213</v>
      </c>
      <c r="AM411" s="67">
        <v>27728.620000000003</v>
      </c>
      <c r="AN411" s="67">
        <v>19376.670000000002</v>
      </c>
      <c r="AO411" s="68">
        <v>0.6987967666620265</v>
      </c>
      <c r="AP411" s="67">
        <v>13113.560000000001</v>
      </c>
      <c r="AQ411" s="67">
        <v>12038.82</v>
      </c>
      <c r="AR411" s="68">
        <v>0.91804361287095182</v>
      </c>
      <c r="AS411" s="67">
        <v>72252.159999999989</v>
      </c>
      <c r="AT411" s="67">
        <v>58612.140000000007</v>
      </c>
      <c r="AU411" s="68">
        <v>0.81121643975764901</v>
      </c>
      <c r="AV411" s="43">
        <v>2760.7200000000003</v>
      </c>
      <c r="AW411" s="43">
        <v>2589.33</v>
      </c>
      <c r="AX411" s="69">
        <v>0.93791836912109872</v>
      </c>
      <c r="AY411" s="43">
        <v>357128.25643934839</v>
      </c>
      <c r="AZ411" s="43">
        <v>371451.57000000007</v>
      </c>
      <c r="BA411" s="43">
        <v>92331.691163873576</v>
      </c>
      <c r="BB411" s="43">
        <v>97621.7</v>
      </c>
      <c r="BC411" s="43">
        <v>580995.63866044895</v>
      </c>
      <c r="BD411" s="43">
        <v>151003.60327151557</v>
      </c>
      <c r="BE411" s="43">
        <v>336835.43</v>
      </c>
      <c r="BF411" s="43">
        <v>454835.08000000007</v>
      </c>
      <c r="BG411" s="43">
        <v>4520.4800000000014</v>
      </c>
      <c r="BH411" s="43">
        <v>119</v>
      </c>
      <c r="BI411" s="44">
        <v>43173</v>
      </c>
      <c r="BJ411" s="44">
        <v>43541</v>
      </c>
      <c r="BK411" s="44">
        <v>43172</v>
      </c>
      <c r="BL411" s="43">
        <f t="shared" si="237"/>
        <v>1950786.6399999997</v>
      </c>
      <c r="BM411" s="43">
        <f t="shared" si="238"/>
        <v>1893483.05</v>
      </c>
      <c r="BO411" s="16" t="str">
        <f>IFERROR(VLOOKUP($C411,'PORTE LOJA'!A:B,2,0),"PORTE 1")</f>
        <v>PORTE 5</v>
      </c>
      <c r="BP411" s="16">
        <f>VLOOKUP(BO411,'PAINEL E TARGET'!$S$1:$W$8,3,0)</f>
        <v>3750</v>
      </c>
      <c r="BQ411" s="16">
        <f t="shared" si="216"/>
        <v>1</v>
      </c>
      <c r="BR411" s="16">
        <f t="shared" si="217"/>
        <v>1</v>
      </c>
      <c r="BS411" s="16">
        <f t="shared" si="218"/>
        <v>1</v>
      </c>
      <c r="BT411" s="16">
        <f t="shared" si="219"/>
        <v>1</v>
      </c>
      <c r="BU411" s="16">
        <f t="shared" si="220"/>
        <v>1</v>
      </c>
      <c r="BV411" s="16">
        <f t="shared" si="221"/>
        <v>1</v>
      </c>
      <c r="BW411" s="17" t="str">
        <f t="shared" si="239"/>
        <v>111111</v>
      </c>
      <c r="BY411" s="17">
        <f t="shared" si="222"/>
        <v>0.93600000000000005</v>
      </c>
      <c r="BZ411" s="17">
        <f t="shared" si="223"/>
        <v>0.97499999999999998</v>
      </c>
      <c r="CA411" s="17" t="str">
        <f t="shared" si="240"/>
        <v>Sem Retira</v>
      </c>
      <c r="CB411" s="17">
        <f t="shared" si="241"/>
        <v>0.97499999999999998</v>
      </c>
      <c r="CC411" s="33" t="str">
        <f>IF(CB411&gt;='PAINEL E TARGET'!$T$11,'PAINEL E TARGET'!$S$11,
IF(CB411&gt;='PAINEL E TARGET'!$T$12,'PAINEL E TARGET'!$S$12,
IF(CB411&gt;='PAINEL E TARGET'!$T$13,'PAINEL E TARGET'!$S$13,
IF(CB411&gt;='PAINEL E TARGET'!$T$14,'PAINEL E TARGET'!$S$14,
IF(CB411&gt;='PAINEL E TARGET'!$T$15,'PAINEL E TARGET'!$S$15,
IF(CB411&gt;='PAINEL E TARGET'!$T$16,'PAINEL E TARGET'!$S$16,
IF(CB411&gt;='PAINEL E TARGET'!$T$17,'PAINEL E TARGET'!$S$17,
IF(CB411&gt;='PAINEL E TARGET'!$T$18,'PAINEL E TARGET'!$S$18,'PAINEL E TARGET'!$S$19))))))))</f>
        <v>1. Fx de 90% a 99,9%</v>
      </c>
      <c r="CD411" s="17">
        <f>IFERROR(VLOOKUP($BW411,'PAINEL E TARGET'!$G$1:$Q$99,4,0),0)</f>
        <v>0.25</v>
      </c>
      <c r="CE411" s="17">
        <f>VLOOKUP(CC411,'PAINEL E TARGET'!$S$10:$U$19,3,0)</f>
        <v>0.5</v>
      </c>
      <c r="CF411" s="16">
        <f t="shared" si="242"/>
        <v>468.75</v>
      </c>
      <c r="CG411" s="17">
        <f t="shared" si="224"/>
        <v>0.89400000000000002</v>
      </c>
      <c r="CH411" s="17">
        <f t="shared" si="225"/>
        <v>0.69899999999999995</v>
      </c>
      <c r="CI411" s="17">
        <f t="shared" si="226"/>
        <v>0.91800000000000004</v>
      </c>
      <c r="CJ411" s="17">
        <f t="shared" si="227"/>
        <v>0.81100000000000005</v>
      </c>
      <c r="CK411" s="17">
        <f t="shared" si="228"/>
        <v>0.93799999999999994</v>
      </c>
      <c r="CL411" s="17">
        <f t="shared" si="229"/>
        <v>0.84</v>
      </c>
      <c r="CM411" s="16">
        <f t="shared" si="230"/>
        <v>4</v>
      </c>
      <c r="CN411" s="17" t="str">
        <f t="shared" si="243"/>
        <v>não ok</v>
      </c>
      <c r="CO411" s="17">
        <f t="shared" si="244"/>
        <v>0</v>
      </c>
      <c r="CP411" s="33" t="str">
        <f>IF(CO411&gt;='PAINEL E TARGET'!$T$11,'PAINEL E TARGET'!$S$11,
IF(CO411&gt;='PAINEL E TARGET'!$T$12,'PAINEL E TARGET'!$S$12,
IF(CO411&gt;='PAINEL E TARGET'!$T$13,'PAINEL E TARGET'!$S$13,
IF(CO411&gt;='PAINEL E TARGET'!$T$14,'PAINEL E TARGET'!$S$14,
IF(CO411&gt;='PAINEL E TARGET'!$T$15,'PAINEL E TARGET'!$S$15,
IF(CO411&gt;='PAINEL E TARGET'!$T$16,'PAINEL E TARGET'!$S$16,
IF(CO411&gt;='PAINEL E TARGET'!$T$17,'PAINEL E TARGET'!$S$17,
IF(CO411&gt;='PAINEL E TARGET'!$T$18,'PAINEL E TARGET'!$S$18,'PAINEL E TARGET'!$S$19))))))))</f>
        <v>Não elegível</v>
      </c>
      <c r="CQ411" s="17">
        <f>IFERROR(VLOOKUP($BW411,'PAINEL E TARGET'!$G$1:$Q$99,5,0),0)</f>
        <v>0.25</v>
      </c>
      <c r="CR411" s="17">
        <f>VLOOKUP(CP411,'PAINEL E TARGET'!$S$10:$U$19,3,0)</f>
        <v>0</v>
      </c>
      <c r="CS411" s="16">
        <f t="shared" si="245"/>
        <v>0</v>
      </c>
      <c r="CT411" s="17">
        <f t="shared" si="231"/>
        <v>0.88700000000000001</v>
      </c>
      <c r="CU411" s="33" t="str">
        <f>IF(CT411&gt;='PAINEL E TARGET'!$T$11,'PAINEL E TARGET'!$S$11,
IF(CT411&gt;='PAINEL E TARGET'!$T$12,'PAINEL E TARGET'!$S$12,
IF(CT411&gt;='PAINEL E TARGET'!$T$13,'PAINEL E TARGET'!$S$13,
IF(CT411&gt;='PAINEL E TARGET'!$T$14,'PAINEL E TARGET'!$S$14,
IF(CT411&gt;='PAINEL E TARGET'!$T$15,'PAINEL E TARGET'!$S$15,
IF(CT411&gt;='PAINEL E TARGET'!$T$16,'PAINEL E TARGET'!$S$16,
IF(CT411&gt;='PAINEL E TARGET'!$T$17,'PAINEL E TARGET'!$S$17,
IF(CT411&gt;='PAINEL E TARGET'!$T$18,'PAINEL E TARGET'!$S$18,'PAINEL E TARGET'!$S$19))))))))</f>
        <v>Não elegível</v>
      </c>
      <c r="CV411" s="17">
        <f>IFERROR(VLOOKUP($BW411,'PAINEL E TARGET'!$G$1:$Q$99,6,0),0)</f>
        <v>0.2</v>
      </c>
      <c r="CW411" s="17">
        <f>VLOOKUP(CU411,'PAINEL E TARGET'!$S$10:$U$19,3,0)</f>
        <v>0</v>
      </c>
      <c r="CX411" s="16">
        <f t="shared" si="246"/>
        <v>0</v>
      </c>
      <c r="CY411" s="17">
        <f t="shared" si="232"/>
        <v>1.04</v>
      </c>
      <c r="CZ411" s="33" t="str">
        <f>IF(CY411&gt;='PAINEL E TARGET'!$T$11,'PAINEL E TARGET'!$S$11,
IF(CY411&gt;='PAINEL E TARGET'!$T$12,'PAINEL E TARGET'!$S$12,
IF(CY411&gt;='PAINEL E TARGET'!$T$13,'PAINEL E TARGET'!$S$13,
IF(CY411&gt;='PAINEL E TARGET'!$T$14,'PAINEL E TARGET'!$S$14,
IF(CY411&gt;='PAINEL E TARGET'!$T$15,'PAINEL E TARGET'!$S$15,
IF(CY411&gt;='PAINEL E TARGET'!$T$16,'PAINEL E TARGET'!$S$16,
IF(CY411&gt;='PAINEL E TARGET'!$T$17,'PAINEL E TARGET'!$S$17,
IF(CY411&gt;='PAINEL E TARGET'!$T$18,'PAINEL E TARGET'!$S$18,'PAINEL E TARGET'!$S$19))))))))</f>
        <v>2. Fx de 100% a 104,9%</v>
      </c>
      <c r="DA411" s="17">
        <f>IFERROR(VLOOKUP($BW411,'PAINEL E TARGET'!$G$1:$Q$99,7,0),0)</f>
        <v>0.15</v>
      </c>
      <c r="DB411" s="17">
        <f>VLOOKUP(CZ411,'PAINEL E TARGET'!$S$10:$U$19,3,0)</f>
        <v>1</v>
      </c>
      <c r="DC411" s="16">
        <f t="shared" si="247"/>
        <v>562.5</v>
      </c>
      <c r="DD411" s="17">
        <f t="shared" si="233"/>
        <v>1.0569999999999999</v>
      </c>
      <c r="DE411" s="33" t="str">
        <f>IF(DD411&gt;='PAINEL E TARGET'!$T$11,'PAINEL E TARGET'!$S$11,
IF(DD411&gt;='PAINEL E TARGET'!$T$12,'PAINEL E TARGET'!$S$12,
IF(DD411&gt;='PAINEL E TARGET'!$T$13,'PAINEL E TARGET'!$S$13,
IF(DD411&gt;='PAINEL E TARGET'!$T$14,'PAINEL E TARGET'!$S$14,
IF(DD411&gt;='PAINEL E TARGET'!$T$15,'PAINEL E TARGET'!$S$15,
IF(DD411&gt;='PAINEL E TARGET'!$T$16,'PAINEL E TARGET'!$S$16,
IF(DD411&gt;='PAINEL E TARGET'!$T$17,'PAINEL E TARGET'!$S$17,
IF(DD411&gt;='PAINEL E TARGET'!$T$18,'PAINEL E TARGET'!$S$18,'PAINEL E TARGET'!$S$19))))))))</f>
        <v>3. Fx de 105% a 109,9%</v>
      </c>
      <c r="DF411" s="17">
        <f>IFERROR(VLOOKUP($BW411,'PAINEL E TARGET'!$G$1:$Q$99,8,0),0)</f>
        <v>0.1</v>
      </c>
      <c r="DG411" s="17">
        <f>VLOOKUP(DE411,'PAINEL E TARGET'!$S$10:$U$19,3,0)</f>
        <v>1.1000000000000001</v>
      </c>
      <c r="DH411" s="16">
        <f t="shared" si="248"/>
        <v>412.50000000000006</v>
      </c>
      <c r="DI411" s="17">
        <f t="shared" si="234"/>
        <v>0.94499999999999995</v>
      </c>
      <c r="DJ411" s="33" t="str">
        <f>IF(DI411&gt;='PAINEL E TARGET'!$T$11,'PAINEL E TARGET'!$S$11,
IF(DI411&gt;='PAINEL E TARGET'!$T$12,'PAINEL E TARGET'!$S$12,
IF(DI411&gt;='PAINEL E TARGET'!$T$13,'PAINEL E TARGET'!$S$13,
IF(DI411&gt;='PAINEL E TARGET'!$T$14,'PAINEL E TARGET'!$S$14,
IF(DI411&gt;='PAINEL E TARGET'!$T$15,'PAINEL E TARGET'!$S$15,
IF(DI411&gt;='PAINEL E TARGET'!$T$16,'PAINEL E TARGET'!$S$16,
IF(DI411&gt;='PAINEL E TARGET'!$T$17,'PAINEL E TARGET'!$S$17,
IF(DI411&gt;='PAINEL E TARGET'!$T$18,'PAINEL E TARGET'!$S$18,'PAINEL E TARGET'!$S$19))))))))</f>
        <v>1. Fx de 90% a 99,9%</v>
      </c>
      <c r="DK411" s="17">
        <f>IFERROR(VLOOKUP($BW411,'PAINEL E TARGET'!$G$1:$Q$99,9,0),0)</f>
        <v>0.05</v>
      </c>
      <c r="DL411" s="17">
        <f>VLOOKUP(DJ411,'PAINEL E TARGET'!$S$10:$U$19,3,0)</f>
        <v>0.5</v>
      </c>
      <c r="DM411" s="16">
        <f t="shared" si="249"/>
        <v>93.75</v>
      </c>
      <c r="DN411" s="17">
        <f t="shared" si="235"/>
        <v>0.93799999999999994</v>
      </c>
      <c r="DO411" s="33" t="str">
        <f>IF(DN411&gt;='PAINEL E TARGET'!$T$11,'PAINEL E TARGET'!$S$11,
IF(DN411&gt;='PAINEL E TARGET'!$T$12,'PAINEL E TARGET'!$S$12,
IF(DN411&gt;='PAINEL E TARGET'!$T$13,'PAINEL E TARGET'!$S$13,
IF(DN411&gt;='PAINEL E TARGET'!$T$14,'PAINEL E TARGET'!$S$14,
IF(DN411&gt;='PAINEL E TARGET'!$T$15,'PAINEL E TARGET'!$S$15,
IF(DN411&gt;='PAINEL E TARGET'!$T$16,'PAINEL E TARGET'!$S$16,
IF(DN411&gt;='PAINEL E TARGET'!$T$17,'PAINEL E TARGET'!$S$17,
IF(DN411&gt;='PAINEL E TARGET'!$T$18,'PAINEL E TARGET'!$S$18,'PAINEL E TARGET'!$S$19))))))))</f>
        <v>1. Fx de 90% a 99,9%</v>
      </c>
      <c r="DP411" s="17">
        <f>IFERROR(VLOOKUP($BW411,'PAINEL E TARGET'!$G$1:$Q$99,10,0),0)</f>
        <v>0</v>
      </c>
      <c r="DQ411" s="17">
        <f>VLOOKUP(DO411,'PAINEL E TARGET'!$S$10:$U$19,3,0)</f>
        <v>0.5</v>
      </c>
      <c r="DR411" s="16">
        <f t="shared" si="250"/>
        <v>0</v>
      </c>
      <c r="DS411" s="17">
        <f t="shared" si="236"/>
        <v>0.73799999999999999</v>
      </c>
      <c r="DT411" s="16">
        <f>IF(DS411&gt;=1,VLOOKUP(BO411,'PAINEL E TARGET'!$S$1:$W$8,5,0),0)</f>
        <v>0</v>
      </c>
      <c r="DU411" s="16">
        <f t="shared" si="251"/>
        <v>1537.5</v>
      </c>
    </row>
    <row r="412" spans="2:125" s="32" customFormat="1" x14ac:dyDescent="0.2">
      <c r="B412" s="44">
        <v>43541</v>
      </c>
      <c r="C412" s="65">
        <v>1221</v>
      </c>
      <c r="D412" s="66" t="s">
        <v>416</v>
      </c>
      <c r="E412" s="65">
        <v>113</v>
      </c>
      <c r="F412" s="65" t="s">
        <v>1018</v>
      </c>
      <c r="G412" s="67">
        <v>4040939.0023952345</v>
      </c>
      <c r="H412" s="67">
        <v>2260052.2603674564</v>
      </c>
      <c r="I412" s="67">
        <v>1765156.9600000002</v>
      </c>
      <c r="J412" s="68">
        <v>0.78102484219236934</v>
      </c>
      <c r="K412" s="67">
        <v>391756.50484312535</v>
      </c>
      <c r="L412" s="67">
        <v>1683026.4742995487</v>
      </c>
      <c r="M412" s="67">
        <v>347760.49</v>
      </c>
      <c r="N412" s="67">
        <v>1354246.02</v>
      </c>
      <c r="O412" s="67">
        <v>3723476.536140976</v>
      </c>
      <c r="P412" s="67">
        <v>5631.5044821635638</v>
      </c>
      <c r="Q412" s="67">
        <v>0</v>
      </c>
      <c r="R412" s="67">
        <v>0</v>
      </c>
      <c r="S412" s="67">
        <v>0</v>
      </c>
      <c r="T412" s="68">
        <v>0.10789872695841686</v>
      </c>
      <c r="U412" s="68">
        <v>8.0681865312019249E-2</v>
      </c>
      <c r="V412" s="68">
        <v>0.74775548874745545</v>
      </c>
      <c r="W412" s="67">
        <v>223258.81000000006</v>
      </c>
      <c r="X412" s="67">
        <v>137321.05999999997</v>
      </c>
      <c r="Y412" s="68">
        <v>0.61507566039611128</v>
      </c>
      <c r="Z412" s="68">
        <v>0.18071204254573606</v>
      </c>
      <c r="AA412" s="68">
        <v>0.13742205369120472</v>
      </c>
      <c r="AB412" s="68">
        <v>0.7604476810471823</v>
      </c>
      <c r="AC412" s="67">
        <v>374938.27</v>
      </c>
      <c r="AD412" s="67">
        <v>233893.23</v>
      </c>
      <c r="AE412" s="68">
        <v>0.62381796875522999</v>
      </c>
      <c r="AF412" s="43">
        <v>80</v>
      </c>
      <c r="AG412" s="43">
        <v>77</v>
      </c>
      <c r="AH412" s="43">
        <v>43</v>
      </c>
      <c r="AI412" s="43">
        <v>2</v>
      </c>
      <c r="AJ412" s="67">
        <v>142757.76999999999</v>
      </c>
      <c r="AK412" s="67">
        <v>99956.5</v>
      </c>
      <c r="AL412" s="68">
        <v>0.70018255398637852</v>
      </c>
      <c r="AM412" s="67">
        <v>25433.759999999998</v>
      </c>
      <c r="AN412" s="67">
        <v>13823.349999999997</v>
      </c>
      <c r="AO412" s="68">
        <v>0.54350398839967029</v>
      </c>
      <c r="AP412" s="67">
        <v>12491.859999999997</v>
      </c>
      <c r="AQ412" s="67">
        <v>1805.87</v>
      </c>
      <c r="AR412" s="68">
        <v>0.14456373990742774</v>
      </c>
      <c r="AS412" s="67">
        <v>42575.419999999991</v>
      </c>
      <c r="AT412" s="67">
        <v>21735.339999999997</v>
      </c>
      <c r="AU412" s="68">
        <v>0.51051381289955566</v>
      </c>
      <c r="AV412" s="43">
        <v>2359.12</v>
      </c>
      <c r="AW412" s="43">
        <v>1819.65</v>
      </c>
      <c r="AX412" s="69">
        <v>0.77132574858421787</v>
      </c>
      <c r="AY412" s="43">
        <v>391756.50484312535</v>
      </c>
      <c r="AZ412" s="43">
        <v>347760.48999999993</v>
      </c>
      <c r="BA412" s="43">
        <v>58345.562352849833</v>
      </c>
      <c r="BB412" s="43">
        <v>83537.290000000008</v>
      </c>
      <c r="BC412" s="43">
        <v>704050.90928658587</v>
      </c>
      <c r="BD412" s="43">
        <v>105465.11904292641</v>
      </c>
      <c r="BE412" s="43">
        <v>403365.61000000004</v>
      </c>
      <c r="BF412" s="43">
        <v>677494.3600000001</v>
      </c>
      <c r="BG412" s="43">
        <v>4277.1299999999992</v>
      </c>
      <c r="BH412" s="43">
        <v>76</v>
      </c>
      <c r="BI412" s="44">
        <v>43173</v>
      </c>
      <c r="BJ412" s="44">
        <v>43541</v>
      </c>
      <c r="BK412" s="44">
        <v>43172</v>
      </c>
      <c r="BL412" s="43">
        <f t="shared" si="237"/>
        <v>1765156.9600000002</v>
      </c>
      <c r="BM412" s="43">
        <f t="shared" si="238"/>
        <v>1702006.51</v>
      </c>
      <c r="BO412" s="16" t="str">
        <f>IFERROR(VLOOKUP($C412,'PORTE LOJA'!A:B,2,0),"PORTE 1")</f>
        <v>PORTE 5</v>
      </c>
      <c r="BP412" s="16">
        <f>VLOOKUP(BO412,'PAINEL E TARGET'!$S$1:$W$8,3,0)</f>
        <v>3750</v>
      </c>
      <c r="BQ412" s="16">
        <f t="shared" si="216"/>
        <v>1</v>
      </c>
      <c r="BR412" s="16">
        <f t="shared" si="217"/>
        <v>1</v>
      </c>
      <c r="BS412" s="16">
        <f t="shared" si="218"/>
        <v>1</v>
      </c>
      <c r="BT412" s="16">
        <f t="shared" si="219"/>
        <v>1</v>
      </c>
      <c r="BU412" s="16">
        <f t="shared" si="220"/>
        <v>1</v>
      </c>
      <c r="BV412" s="16">
        <f t="shared" si="221"/>
        <v>1</v>
      </c>
      <c r="BW412" s="17" t="str">
        <f t="shared" si="239"/>
        <v>111111</v>
      </c>
      <c r="BY412" s="17">
        <f t="shared" si="222"/>
        <v>0.78100000000000003</v>
      </c>
      <c r="BZ412" s="17">
        <f t="shared" si="223"/>
        <v>0.82</v>
      </c>
      <c r="CA412" s="17" t="str">
        <f t="shared" si="240"/>
        <v>Sem Retira</v>
      </c>
      <c r="CB412" s="17">
        <f t="shared" si="241"/>
        <v>0.82</v>
      </c>
      <c r="CC412" s="33" t="str">
        <f>IF(CB412&gt;='PAINEL E TARGET'!$T$11,'PAINEL E TARGET'!$S$11,
IF(CB412&gt;='PAINEL E TARGET'!$T$12,'PAINEL E TARGET'!$S$12,
IF(CB412&gt;='PAINEL E TARGET'!$T$13,'PAINEL E TARGET'!$S$13,
IF(CB412&gt;='PAINEL E TARGET'!$T$14,'PAINEL E TARGET'!$S$14,
IF(CB412&gt;='PAINEL E TARGET'!$T$15,'PAINEL E TARGET'!$S$15,
IF(CB412&gt;='PAINEL E TARGET'!$T$16,'PAINEL E TARGET'!$S$16,
IF(CB412&gt;='PAINEL E TARGET'!$T$17,'PAINEL E TARGET'!$S$17,
IF(CB412&gt;='PAINEL E TARGET'!$T$18,'PAINEL E TARGET'!$S$18,'PAINEL E TARGET'!$S$19))))))))</f>
        <v>Não elegível</v>
      </c>
      <c r="CD412" s="17">
        <f>IFERROR(VLOOKUP($BW412,'PAINEL E TARGET'!$G$1:$Q$99,4,0),0)</f>
        <v>0.25</v>
      </c>
      <c r="CE412" s="17">
        <f>VLOOKUP(CC412,'PAINEL E TARGET'!$S$10:$U$19,3,0)</f>
        <v>0</v>
      </c>
      <c r="CF412" s="16">
        <f t="shared" si="242"/>
        <v>0</v>
      </c>
      <c r="CG412" s="17">
        <f t="shared" si="224"/>
        <v>0.7</v>
      </c>
      <c r="CH412" s="17">
        <f t="shared" si="225"/>
        <v>0.54400000000000004</v>
      </c>
      <c r="CI412" s="17">
        <f t="shared" si="226"/>
        <v>0.14499999999999999</v>
      </c>
      <c r="CJ412" s="17">
        <f t="shared" si="227"/>
        <v>0.51100000000000001</v>
      </c>
      <c r="CK412" s="17">
        <f t="shared" si="228"/>
        <v>0.77100000000000002</v>
      </c>
      <c r="CL412" s="17">
        <f t="shared" si="229"/>
        <v>0.61499999999999999</v>
      </c>
      <c r="CM412" s="16">
        <f t="shared" si="230"/>
        <v>2</v>
      </c>
      <c r="CN412" s="17" t="str">
        <f t="shared" si="243"/>
        <v>não ok</v>
      </c>
      <c r="CO412" s="17">
        <f t="shared" si="244"/>
        <v>0</v>
      </c>
      <c r="CP412" s="33" t="str">
        <f>IF(CO412&gt;='PAINEL E TARGET'!$T$11,'PAINEL E TARGET'!$S$11,
IF(CO412&gt;='PAINEL E TARGET'!$T$12,'PAINEL E TARGET'!$S$12,
IF(CO412&gt;='PAINEL E TARGET'!$T$13,'PAINEL E TARGET'!$S$13,
IF(CO412&gt;='PAINEL E TARGET'!$T$14,'PAINEL E TARGET'!$S$14,
IF(CO412&gt;='PAINEL E TARGET'!$T$15,'PAINEL E TARGET'!$S$15,
IF(CO412&gt;='PAINEL E TARGET'!$T$16,'PAINEL E TARGET'!$S$16,
IF(CO412&gt;='PAINEL E TARGET'!$T$17,'PAINEL E TARGET'!$S$17,
IF(CO412&gt;='PAINEL E TARGET'!$T$18,'PAINEL E TARGET'!$S$18,'PAINEL E TARGET'!$S$19))))))))</f>
        <v>Não elegível</v>
      </c>
      <c r="CQ412" s="17">
        <f>IFERROR(VLOOKUP($BW412,'PAINEL E TARGET'!$G$1:$Q$99,5,0),0)</f>
        <v>0.25</v>
      </c>
      <c r="CR412" s="17">
        <f>VLOOKUP(CP412,'PAINEL E TARGET'!$S$10:$U$19,3,0)</f>
        <v>0</v>
      </c>
      <c r="CS412" s="16">
        <f t="shared" si="245"/>
        <v>0</v>
      </c>
      <c r="CT412" s="17">
        <f t="shared" si="231"/>
        <v>0.624</v>
      </c>
      <c r="CU412" s="33" t="str">
        <f>IF(CT412&gt;='PAINEL E TARGET'!$T$11,'PAINEL E TARGET'!$S$11,
IF(CT412&gt;='PAINEL E TARGET'!$T$12,'PAINEL E TARGET'!$S$12,
IF(CT412&gt;='PAINEL E TARGET'!$T$13,'PAINEL E TARGET'!$S$13,
IF(CT412&gt;='PAINEL E TARGET'!$T$14,'PAINEL E TARGET'!$S$14,
IF(CT412&gt;='PAINEL E TARGET'!$T$15,'PAINEL E TARGET'!$S$15,
IF(CT412&gt;='PAINEL E TARGET'!$T$16,'PAINEL E TARGET'!$S$16,
IF(CT412&gt;='PAINEL E TARGET'!$T$17,'PAINEL E TARGET'!$S$17,
IF(CT412&gt;='PAINEL E TARGET'!$T$18,'PAINEL E TARGET'!$S$18,'PAINEL E TARGET'!$S$19))))))))</f>
        <v>Não elegível</v>
      </c>
      <c r="CV412" s="17">
        <f>IFERROR(VLOOKUP($BW412,'PAINEL E TARGET'!$G$1:$Q$99,6,0),0)</f>
        <v>0.2</v>
      </c>
      <c r="CW412" s="17">
        <f>VLOOKUP(CU412,'PAINEL E TARGET'!$S$10:$U$19,3,0)</f>
        <v>0</v>
      </c>
      <c r="CX412" s="16">
        <f t="shared" si="246"/>
        <v>0</v>
      </c>
      <c r="CY412" s="17">
        <f t="shared" si="232"/>
        <v>0.88800000000000001</v>
      </c>
      <c r="CZ412" s="33" t="str">
        <f>IF(CY412&gt;='PAINEL E TARGET'!$T$11,'PAINEL E TARGET'!$S$11,
IF(CY412&gt;='PAINEL E TARGET'!$T$12,'PAINEL E TARGET'!$S$12,
IF(CY412&gt;='PAINEL E TARGET'!$T$13,'PAINEL E TARGET'!$S$13,
IF(CY412&gt;='PAINEL E TARGET'!$T$14,'PAINEL E TARGET'!$S$14,
IF(CY412&gt;='PAINEL E TARGET'!$T$15,'PAINEL E TARGET'!$S$15,
IF(CY412&gt;='PAINEL E TARGET'!$T$16,'PAINEL E TARGET'!$S$16,
IF(CY412&gt;='PAINEL E TARGET'!$T$17,'PAINEL E TARGET'!$S$17,
IF(CY412&gt;='PAINEL E TARGET'!$T$18,'PAINEL E TARGET'!$S$18,'PAINEL E TARGET'!$S$19))))))))</f>
        <v>Não elegível</v>
      </c>
      <c r="DA412" s="17">
        <f>IFERROR(VLOOKUP($BW412,'PAINEL E TARGET'!$G$1:$Q$99,7,0),0)</f>
        <v>0.15</v>
      </c>
      <c r="DB412" s="17">
        <f>VLOOKUP(CZ412,'PAINEL E TARGET'!$S$10:$U$19,3,0)</f>
        <v>0</v>
      </c>
      <c r="DC412" s="16">
        <f t="shared" si="247"/>
        <v>0</v>
      </c>
      <c r="DD412" s="17">
        <f t="shared" si="233"/>
        <v>1.4319999999999999</v>
      </c>
      <c r="DE412" s="33" t="str">
        <f>IF(DD412&gt;='PAINEL E TARGET'!$T$11,'PAINEL E TARGET'!$S$11,
IF(DD412&gt;='PAINEL E TARGET'!$T$12,'PAINEL E TARGET'!$S$12,
IF(DD412&gt;='PAINEL E TARGET'!$T$13,'PAINEL E TARGET'!$S$13,
IF(DD412&gt;='PAINEL E TARGET'!$T$14,'PAINEL E TARGET'!$S$14,
IF(DD412&gt;='PAINEL E TARGET'!$T$15,'PAINEL E TARGET'!$S$15,
IF(DD412&gt;='PAINEL E TARGET'!$T$16,'PAINEL E TARGET'!$S$16,
IF(DD412&gt;='PAINEL E TARGET'!$T$17,'PAINEL E TARGET'!$S$17,
IF(DD412&gt;='PAINEL E TARGET'!$T$18,'PAINEL E TARGET'!$S$18,'PAINEL E TARGET'!$S$19))))))))</f>
        <v>8. Fx de 130% ou mais</v>
      </c>
      <c r="DF412" s="17">
        <f>IFERROR(VLOOKUP($BW412,'PAINEL E TARGET'!$G$1:$Q$99,8,0),0)</f>
        <v>0.1</v>
      </c>
      <c r="DG412" s="17">
        <f>VLOOKUP(DE412,'PAINEL E TARGET'!$S$10:$U$19,3,0)</f>
        <v>1.6</v>
      </c>
      <c r="DH412" s="16">
        <f t="shared" si="248"/>
        <v>600.00000000000011</v>
      </c>
      <c r="DI412" s="17">
        <f t="shared" si="234"/>
        <v>4.7E-2</v>
      </c>
      <c r="DJ412" s="33" t="str">
        <f>IF(DI412&gt;='PAINEL E TARGET'!$T$11,'PAINEL E TARGET'!$S$11,
IF(DI412&gt;='PAINEL E TARGET'!$T$12,'PAINEL E TARGET'!$S$12,
IF(DI412&gt;='PAINEL E TARGET'!$T$13,'PAINEL E TARGET'!$S$13,
IF(DI412&gt;='PAINEL E TARGET'!$T$14,'PAINEL E TARGET'!$S$14,
IF(DI412&gt;='PAINEL E TARGET'!$T$15,'PAINEL E TARGET'!$S$15,
IF(DI412&gt;='PAINEL E TARGET'!$T$16,'PAINEL E TARGET'!$S$16,
IF(DI412&gt;='PAINEL E TARGET'!$T$17,'PAINEL E TARGET'!$S$17,
IF(DI412&gt;='PAINEL E TARGET'!$T$18,'PAINEL E TARGET'!$S$18,'PAINEL E TARGET'!$S$19))))))))</f>
        <v>Não elegível</v>
      </c>
      <c r="DK412" s="17">
        <f>IFERROR(VLOOKUP($BW412,'PAINEL E TARGET'!$G$1:$Q$99,9,0),0)</f>
        <v>0.05</v>
      </c>
      <c r="DL412" s="17">
        <f>VLOOKUP(DJ412,'PAINEL E TARGET'!$S$10:$U$19,3,0)</f>
        <v>0</v>
      </c>
      <c r="DM412" s="16">
        <f t="shared" si="249"/>
        <v>0</v>
      </c>
      <c r="DN412" s="17">
        <f t="shared" si="235"/>
        <v>0.77100000000000002</v>
      </c>
      <c r="DO412" s="33" t="str">
        <f>IF(DN412&gt;='PAINEL E TARGET'!$T$11,'PAINEL E TARGET'!$S$11,
IF(DN412&gt;='PAINEL E TARGET'!$T$12,'PAINEL E TARGET'!$S$12,
IF(DN412&gt;='PAINEL E TARGET'!$T$13,'PAINEL E TARGET'!$S$13,
IF(DN412&gt;='PAINEL E TARGET'!$T$14,'PAINEL E TARGET'!$S$14,
IF(DN412&gt;='PAINEL E TARGET'!$T$15,'PAINEL E TARGET'!$S$15,
IF(DN412&gt;='PAINEL E TARGET'!$T$16,'PAINEL E TARGET'!$S$16,
IF(DN412&gt;='PAINEL E TARGET'!$T$17,'PAINEL E TARGET'!$S$17,
IF(DN412&gt;='PAINEL E TARGET'!$T$18,'PAINEL E TARGET'!$S$18,'PAINEL E TARGET'!$S$19))))))))</f>
        <v>Não elegível</v>
      </c>
      <c r="DP412" s="17">
        <f>IFERROR(VLOOKUP($BW412,'PAINEL E TARGET'!$G$1:$Q$99,10,0),0)</f>
        <v>0</v>
      </c>
      <c r="DQ412" s="17">
        <f>VLOOKUP(DO412,'PAINEL E TARGET'!$S$10:$U$19,3,0)</f>
        <v>0</v>
      </c>
      <c r="DR412" s="16">
        <f t="shared" si="250"/>
        <v>0</v>
      </c>
      <c r="DS412" s="17">
        <f t="shared" si="236"/>
        <v>0.96299999999999997</v>
      </c>
      <c r="DT412" s="16">
        <f>IF(DS412&gt;=1,VLOOKUP(BO412,'PAINEL E TARGET'!$S$1:$W$8,5,0),0)</f>
        <v>0</v>
      </c>
      <c r="DU412" s="16">
        <f t="shared" si="251"/>
        <v>600.00000000000011</v>
      </c>
    </row>
    <row r="413" spans="2:125" s="32" customFormat="1" x14ac:dyDescent="0.2">
      <c r="B413" s="44">
        <v>43541</v>
      </c>
      <c r="C413" s="65">
        <v>1223</v>
      </c>
      <c r="D413" s="66" t="s">
        <v>417</v>
      </c>
      <c r="E413" s="65">
        <v>216</v>
      </c>
      <c r="F413" s="65" t="s">
        <v>1017</v>
      </c>
      <c r="G413" s="67">
        <v>3670082.8612045012</v>
      </c>
      <c r="H413" s="67">
        <v>2002158.6002921956</v>
      </c>
      <c r="I413" s="67">
        <v>2028148.9</v>
      </c>
      <c r="J413" s="68">
        <v>1.0129811393083501</v>
      </c>
      <c r="K413" s="67">
        <v>311755.11048363108</v>
      </c>
      <c r="L413" s="67">
        <v>1473196.4688226052</v>
      </c>
      <c r="M413" s="67">
        <v>307822.89</v>
      </c>
      <c r="N413" s="67">
        <v>1649090.95</v>
      </c>
      <c r="O413" s="67">
        <v>3275051.6707354565</v>
      </c>
      <c r="P413" s="67" t="s">
        <v>1082</v>
      </c>
      <c r="Q413" s="67" t="s">
        <v>1082</v>
      </c>
      <c r="R413" s="67">
        <v>0</v>
      </c>
      <c r="S413" s="67">
        <v>0</v>
      </c>
      <c r="T413" s="68">
        <v>0.10535406796474045</v>
      </c>
      <c r="U413" s="68">
        <v>0.10903369664961847</v>
      </c>
      <c r="V413" s="68">
        <v>1.0349263085513651</v>
      </c>
      <c r="W413" s="67">
        <v>188051.90999999997</v>
      </c>
      <c r="X413" s="67">
        <v>213369.55</v>
      </c>
      <c r="Y413" s="68">
        <v>1.1346311239274305</v>
      </c>
      <c r="Z413" s="68">
        <v>0.20585931532261384</v>
      </c>
      <c r="AA413" s="68">
        <v>0.2564208856532999</v>
      </c>
      <c r="AB413" s="68">
        <v>1.2456122534530349</v>
      </c>
      <c r="AC413" s="67">
        <v>367448.91</v>
      </c>
      <c r="AD413" s="67">
        <v>501793.58</v>
      </c>
      <c r="AE413" s="68">
        <v>1.3656145557759309</v>
      </c>
      <c r="AF413" s="43">
        <v>80</v>
      </c>
      <c r="AG413" s="43">
        <v>69</v>
      </c>
      <c r="AH413" s="43">
        <v>74</v>
      </c>
      <c r="AI413" s="43">
        <v>33</v>
      </c>
      <c r="AJ413" s="67">
        <v>125802.04999999999</v>
      </c>
      <c r="AK413" s="67">
        <v>107310.68000000001</v>
      </c>
      <c r="AL413" s="68">
        <v>0.8530121726951192</v>
      </c>
      <c r="AM413" s="67">
        <v>30886.749999999996</v>
      </c>
      <c r="AN413" s="67">
        <v>23634.79</v>
      </c>
      <c r="AO413" s="68">
        <v>0.76520805847167483</v>
      </c>
      <c r="AP413" s="67">
        <v>22251.87</v>
      </c>
      <c r="AQ413" s="67">
        <v>15707.26</v>
      </c>
      <c r="AR413" s="68">
        <v>0.70588494360249276</v>
      </c>
      <c r="AS413" s="67">
        <v>56946.849999999991</v>
      </c>
      <c r="AT413" s="67">
        <v>66716.820000000007</v>
      </c>
      <c r="AU413" s="68">
        <v>1.171562957389215</v>
      </c>
      <c r="AV413" s="43">
        <v>5945.5099999999984</v>
      </c>
      <c r="AW413" s="43">
        <v>2784.46</v>
      </c>
      <c r="AX413" s="69">
        <v>0.46832988255002528</v>
      </c>
      <c r="AY413" s="43">
        <v>311755.11048363108</v>
      </c>
      <c r="AZ413" s="43">
        <v>307822.89</v>
      </c>
      <c r="BA413" s="43">
        <v>42779.751268930588</v>
      </c>
      <c r="BB413" s="43">
        <v>59059.7</v>
      </c>
      <c r="BC413" s="43">
        <v>571584.97068827436</v>
      </c>
      <c r="BD413" s="43">
        <v>78599.164860198449</v>
      </c>
      <c r="BE413" s="43">
        <v>347971.54000000004</v>
      </c>
      <c r="BF413" s="43">
        <v>679928.16999999981</v>
      </c>
      <c r="BG413" s="43">
        <v>10940.739999999996</v>
      </c>
      <c r="BH413" s="43">
        <v>142</v>
      </c>
      <c r="BI413" s="44">
        <v>43173</v>
      </c>
      <c r="BJ413" s="44">
        <v>43541</v>
      </c>
      <c r="BK413" s="44">
        <v>43172</v>
      </c>
      <c r="BL413" s="43">
        <f t="shared" si="237"/>
        <v>2028148.9</v>
      </c>
      <c r="BM413" s="43">
        <f t="shared" si="238"/>
        <v>1956913.8399999999</v>
      </c>
      <c r="BO413" s="16" t="str">
        <f>IFERROR(VLOOKUP($C413,'PORTE LOJA'!A:B,2,0),"PORTE 1")</f>
        <v>PORTE 5</v>
      </c>
      <c r="BP413" s="16">
        <f>VLOOKUP(BO413,'PAINEL E TARGET'!$S$1:$W$8,3,0)</f>
        <v>3750</v>
      </c>
      <c r="BQ413" s="16">
        <f t="shared" si="216"/>
        <v>1</v>
      </c>
      <c r="BR413" s="16">
        <f t="shared" si="217"/>
        <v>1</v>
      </c>
      <c r="BS413" s="16">
        <f t="shared" si="218"/>
        <v>1</v>
      </c>
      <c r="BT413" s="16">
        <f t="shared" si="219"/>
        <v>1</v>
      </c>
      <c r="BU413" s="16">
        <f t="shared" si="220"/>
        <v>1</v>
      </c>
      <c r="BV413" s="16">
        <f t="shared" si="221"/>
        <v>1</v>
      </c>
      <c r="BW413" s="17" t="str">
        <f t="shared" si="239"/>
        <v>111111</v>
      </c>
      <c r="BY413" s="17">
        <f t="shared" si="222"/>
        <v>1.0129999999999999</v>
      </c>
      <c r="BZ413" s="17">
        <f t="shared" si="223"/>
        <v>1.0960000000000001</v>
      </c>
      <c r="CA413" s="17" t="str">
        <f t="shared" si="240"/>
        <v>Sem Retira</v>
      </c>
      <c r="CB413" s="17">
        <f t="shared" si="241"/>
        <v>1.0960000000000001</v>
      </c>
      <c r="CC413" s="33" t="str">
        <f>IF(CB413&gt;='PAINEL E TARGET'!$T$11,'PAINEL E TARGET'!$S$11,
IF(CB413&gt;='PAINEL E TARGET'!$T$12,'PAINEL E TARGET'!$S$12,
IF(CB413&gt;='PAINEL E TARGET'!$T$13,'PAINEL E TARGET'!$S$13,
IF(CB413&gt;='PAINEL E TARGET'!$T$14,'PAINEL E TARGET'!$S$14,
IF(CB413&gt;='PAINEL E TARGET'!$T$15,'PAINEL E TARGET'!$S$15,
IF(CB413&gt;='PAINEL E TARGET'!$T$16,'PAINEL E TARGET'!$S$16,
IF(CB413&gt;='PAINEL E TARGET'!$T$17,'PAINEL E TARGET'!$S$17,
IF(CB413&gt;='PAINEL E TARGET'!$T$18,'PAINEL E TARGET'!$S$18,'PAINEL E TARGET'!$S$19))))))))</f>
        <v>3. Fx de 105% a 109,9%</v>
      </c>
      <c r="CD413" s="17">
        <f>IFERROR(VLOOKUP($BW413,'PAINEL E TARGET'!$G$1:$Q$99,4,0),0)</f>
        <v>0.25</v>
      </c>
      <c r="CE413" s="17">
        <f>VLOOKUP(CC413,'PAINEL E TARGET'!$S$10:$U$19,3,0)</f>
        <v>1.1000000000000001</v>
      </c>
      <c r="CF413" s="16">
        <f t="shared" si="242"/>
        <v>1031.25</v>
      </c>
      <c r="CG413" s="17">
        <f t="shared" si="224"/>
        <v>0.85299999999999998</v>
      </c>
      <c r="CH413" s="17">
        <f t="shared" si="225"/>
        <v>0.76500000000000001</v>
      </c>
      <c r="CI413" s="17">
        <f t="shared" si="226"/>
        <v>0.70599999999999996</v>
      </c>
      <c r="CJ413" s="17">
        <f t="shared" si="227"/>
        <v>1.1719999999999999</v>
      </c>
      <c r="CK413" s="17">
        <f t="shared" si="228"/>
        <v>0.46800000000000003</v>
      </c>
      <c r="CL413" s="17">
        <f t="shared" si="229"/>
        <v>1.135</v>
      </c>
      <c r="CM413" s="16">
        <f t="shared" si="230"/>
        <v>4</v>
      </c>
      <c r="CN413" s="17" t="str">
        <f t="shared" si="243"/>
        <v>não ok</v>
      </c>
      <c r="CO413" s="17">
        <f t="shared" si="244"/>
        <v>0</v>
      </c>
      <c r="CP413" s="33" t="str">
        <f>IF(CO413&gt;='PAINEL E TARGET'!$T$11,'PAINEL E TARGET'!$S$11,
IF(CO413&gt;='PAINEL E TARGET'!$T$12,'PAINEL E TARGET'!$S$12,
IF(CO413&gt;='PAINEL E TARGET'!$T$13,'PAINEL E TARGET'!$S$13,
IF(CO413&gt;='PAINEL E TARGET'!$T$14,'PAINEL E TARGET'!$S$14,
IF(CO413&gt;='PAINEL E TARGET'!$T$15,'PAINEL E TARGET'!$S$15,
IF(CO413&gt;='PAINEL E TARGET'!$T$16,'PAINEL E TARGET'!$S$16,
IF(CO413&gt;='PAINEL E TARGET'!$T$17,'PAINEL E TARGET'!$S$17,
IF(CO413&gt;='PAINEL E TARGET'!$T$18,'PAINEL E TARGET'!$S$18,'PAINEL E TARGET'!$S$19))))))))</f>
        <v>Não elegível</v>
      </c>
      <c r="CQ413" s="17">
        <f>IFERROR(VLOOKUP($BW413,'PAINEL E TARGET'!$G$1:$Q$99,5,0),0)</f>
        <v>0.25</v>
      </c>
      <c r="CR413" s="17">
        <f>VLOOKUP(CP413,'PAINEL E TARGET'!$S$10:$U$19,3,0)</f>
        <v>0</v>
      </c>
      <c r="CS413" s="16">
        <f t="shared" si="245"/>
        <v>0</v>
      </c>
      <c r="CT413" s="17">
        <f t="shared" si="231"/>
        <v>1.3660000000000001</v>
      </c>
      <c r="CU413" s="33" t="str">
        <f>IF(CT413&gt;='PAINEL E TARGET'!$T$11,'PAINEL E TARGET'!$S$11,
IF(CT413&gt;='PAINEL E TARGET'!$T$12,'PAINEL E TARGET'!$S$12,
IF(CT413&gt;='PAINEL E TARGET'!$T$13,'PAINEL E TARGET'!$S$13,
IF(CT413&gt;='PAINEL E TARGET'!$T$14,'PAINEL E TARGET'!$S$14,
IF(CT413&gt;='PAINEL E TARGET'!$T$15,'PAINEL E TARGET'!$S$15,
IF(CT413&gt;='PAINEL E TARGET'!$T$16,'PAINEL E TARGET'!$S$16,
IF(CT413&gt;='PAINEL E TARGET'!$T$17,'PAINEL E TARGET'!$S$17,
IF(CT413&gt;='PAINEL E TARGET'!$T$18,'PAINEL E TARGET'!$S$18,'PAINEL E TARGET'!$S$19))))))))</f>
        <v>8. Fx de 130% ou mais</v>
      </c>
      <c r="CV413" s="17">
        <f>IFERROR(VLOOKUP($BW413,'PAINEL E TARGET'!$G$1:$Q$99,6,0),0)</f>
        <v>0.2</v>
      </c>
      <c r="CW413" s="17">
        <f>VLOOKUP(CU413,'PAINEL E TARGET'!$S$10:$U$19,3,0)</f>
        <v>1.6</v>
      </c>
      <c r="CX413" s="16">
        <f t="shared" si="246"/>
        <v>1200.0000000000002</v>
      </c>
      <c r="CY413" s="17">
        <f t="shared" si="232"/>
        <v>0.98699999999999999</v>
      </c>
      <c r="CZ413" s="33" t="str">
        <f>IF(CY413&gt;='PAINEL E TARGET'!$T$11,'PAINEL E TARGET'!$S$11,
IF(CY413&gt;='PAINEL E TARGET'!$T$12,'PAINEL E TARGET'!$S$12,
IF(CY413&gt;='PAINEL E TARGET'!$T$13,'PAINEL E TARGET'!$S$13,
IF(CY413&gt;='PAINEL E TARGET'!$T$14,'PAINEL E TARGET'!$S$14,
IF(CY413&gt;='PAINEL E TARGET'!$T$15,'PAINEL E TARGET'!$S$15,
IF(CY413&gt;='PAINEL E TARGET'!$T$16,'PAINEL E TARGET'!$S$16,
IF(CY413&gt;='PAINEL E TARGET'!$T$17,'PAINEL E TARGET'!$S$17,
IF(CY413&gt;='PAINEL E TARGET'!$T$18,'PAINEL E TARGET'!$S$18,'PAINEL E TARGET'!$S$19))))))))</f>
        <v>1. Fx de 90% a 99,9%</v>
      </c>
      <c r="DA413" s="17">
        <f>IFERROR(VLOOKUP($BW413,'PAINEL E TARGET'!$G$1:$Q$99,7,0),0)</f>
        <v>0.15</v>
      </c>
      <c r="DB413" s="17">
        <f>VLOOKUP(CZ413,'PAINEL E TARGET'!$S$10:$U$19,3,0)</f>
        <v>0.5</v>
      </c>
      <c r="DC413" s="16">
        <f t="shared" si="247"/>
        <v>281.25</v>
      </c>
      <c r="DD413" s="17">
        <f t="shared" si="233"/>
        <v>1.381</v>
      </c>
      <c r="DE413" s="33" t="str">
        <f>IF(DD413&gt;='PAINEL E TARGET'!$T$11,'PAINEL E TARGET'!$S$11,
IF(DD413&gt;='PAINEL E TARGET'!$T$12,'PAINEL E TARGET'!$S$12,
IF(DD413&gt;='PAINEL E TARGET'!$T$13,'PAINEL E TARGET'!$S$13,
IF(DD413&gt;='PAINEL E TARGET'!$T$14,'PAINEL E TARGET'!$S$14,
IF(DD413&gt;='PAINEL E TARGET'!$T$15,'PAINEL E TARGET'!$S$15,
IF(DD413&gt;='PAINEL E TARGET'!$T$16,'PAINEL E TARGET'!$S$16,
IF(DD413&gt;='PAINEL E TARGET'!$T$17,'PAINEL E TARGET'!$S$17,
IF(DD413&gt;='PAINEL E TARGET'!$T$18,'PAINEL E TARGET'!$S$18,'PAINEL E TARGET'!$S$19))))))))</f>
        <v>8. Fx de 130% ou mais</v>
      </c>
      <c r="DF413" s="17">
        <f>IFERROR(VLOOKUP($BW413,'PAINEL E TARGET'!$G$1:$Q$99,8,0),0)</f>
        <v>0.1</v>
      </c>
      <c r="DG413" s="17">
        <f>VLOOKUP(DE413,'PAINEL E TARGET'!$S$10:$U$19,3,0)</f>
        <v>1.6</v>
      </c>
      <c r="DH413" s="16">
        <f t="shared" si="248"/>
        <v>600.00000000000011</v>
      </c>
      <c r="DI413" s="17">
        <f t="shared" si="234"/>
        <v>0.44600000000000001</v>
      </c>
      <c r="DJ413" s="33" t="str">
        <f>IF(DI413&gt;='PAINEL E TARGET'!$T$11,'PAINEL E TARGET'!$S$11,
IF(DI413&gt;='PAINEL E TARGET'!$T$12,'PAINEL E TARGET'!$S$12,
IF(DI413&gt;='PAINEL E TARGET'!$T$13,'PAINEL E TARGET'!$S$13,
IF(DI413&gt;='PAINEL E TARGET'!$T$14,'PAINEL E TARGET'!$S$14,
IF(DI413&gt;='PAINEL E TARGET'!$T$15,'PAINEL E TARGET'!$S$15,
IF(DI413&gt;='PAINEL E TARGET'!$T$16,'PAINEL E TARGET'!$S$16,
IF(DI413&gt;='PAINEL E TARGET'!$T$17,'PAINEL E TARGET'!$S$17,
IF(DI413&gt;='PAINEL E TARGET'!$T$18,'PAINEL E TARGET'!$S$18,'PAINEL E TARGET'!$S$19))))))))</f>
        <v>Não elegível</v>
      </c>
      <c r="DK413" s="17">
        <f>IFERROR(VLOOKUP($BW413,'PAINEL E TARGET'!$G$1:$Q$99,9,0),0)</f>
        <v>0.05</v>
      </c>
      <c r="DL413" s="17">
        <f>VLOOKUP(DJ413,'PAINEL E TARGET'!$S$10:$U$19,3,0)</f>
        <v>0</v>
      </c>
      <c r="DM413" s="16">
        <f t="shared" si="249"/>
        <v>0</v>
      </c>
      <c r="DN413" s="17">
        <f t="shared" si="235"/>
        <v>0.46800000000000003</v>
      </c>
      <c r="DO413" s="33" t="str">
        <f>IF(DN413&gt;='PAINEL E TARGET'!$T$11,'PAINEL E TARGET'!$S$11,
IF(DN413&gt;='PAINEL E TARGET'!$T$12,'PAINEL E TARGET'!$S$12,
IF(DN413&gt;='PAINEL E TARGET'!$T$13,'PAINEL E TARGET'!$S$13,
IF(DN413&gt;='PAINEL E TARGET'!$T$14,'PAINEL E TARGET'!$S$14,
IF(DN413&gt;='PAINEL E TARGET'!$T$15,'PAINEL E TARGET'!$S$15,
IF(DN413&gt;='PAINEL E TARGET'!$T$16,'PAINEL E TARGET'!$S$16,
IF(DN413&gt;='PAINEL E TARGET'!$T$17,'PAINEL E TARGET'!$S$17,
IF(DN413&gt;='PAINEL E TARGET'!$T$18,'PAINEL E TARGET'!$S$18,'PAINEL E TARGET'!$S$19))))))))</f>
        <v>Não elegível</v>
      </c>
      <c r="DP413" s="17">
        <f>IFERROR(VLOOKUP($BW413,'PAINEL E TARGET'!$G$1:$Q$99,10,0),0)</f>
        <v>0</v>
      </c>
      <c r="DQ413" s="17">
        <f>VLOOKUP(DO413,'PAINEL E TARGET'!$S$10:$U$19,3,0)</f>
        <v>0</v>
      </c>
      <c r="DR413" s="16">
        <f t="shared" si="250"/>
        <v>0</v>
      </c>
      <c r="DS413" s="17">
        <f t="shared" si="236"/>
        <v>0.86299999999999999</v>
      </c>
      <c r="DT413" s="16">
        <f>IF(DS413&gt;=1,VLOOKUP(BO413,'PAINEL E TARGET'!$S$1:$W$8,5,0),0)</f>
        <v>0</v>
      </c>
      <c r="DU413" s="16">
        <f t="shared" si="251"/>
        <v>3112.5</v>
      </c>
    </row>
    <row r="414" spans="2:125" s="32" customFormat="1" x14ac:dyDescent="0.2">
      <c r="B414" s="44">
        <v>43541</v>
      </c>
      <c r="C414" s="65">
        <v>1224</v>
      </c>
      <c r="D414" s="66" t="s">
        <v>418</v>
      </c>
      <c r="E414" s="65">
        <v>316</v>
      </c>
      <c r="F414" s="65" t="s">
        <v>943</v>
      </c>
      <c r="G414" s="67">
        <v>1860624.515687213</v>
      </c>
      <c r="H414" s="67">
        <v>1128639.0560039505</v>
      </c>
      <c r="I414" s="67">
        <v>976167.02</v>
      </c>
      <c r="J414" s="68">
        <v>0.86490629117178375</v>
      </c>
      <c r="K414" s="67">
        <v>169019.04532401025</v>
      </c>
      <c r="L414" s="67">
        <v>819765.5573848231</v>
      </c>
      <c r="M414" s="67">
        <v>160578.01999999999</v>
      </c>
      <c r="N414" s="67">
        <v>767245.53</v>
      </c>
      <c r="O414" s="67">
        <v>1639351.5655935833</v>
      </c>
      <c r="P414" s="67">
        <v>5649.9334043485669</v>
      </c>
      <c r="Q414" s="67">
        <v>0</v>
      </c>
      <c r="R414" s="67">
        <v>0</v>
      </c>
      <c r="S414" s="67">
        <v>0</v>
      </c>
      <c r="T414" s="68">
        <v>0.11123830072778121</v>
      </c>
      <c r="U414" s="68">
        <v>9.3803697912173051E-2</v>
      </c>
      <c r="V414" s="68">
        <v>0.84326798682161141</v>
      </c>
      <c r="W414" s="67">
        <v>109362.23000000003</v>
      </c>
      <c r="X414" s="67">
        <v>87033.279999999999</v>
      </c>
      <c r="Y414" s="68">
        <v>0.79582576178265552</v>
      </c>
      <c r="Z414" s="68">
        <v>0.20664461141509913</v>
      </c>
      <c r="AA414" s="68">
        <v>0.2019219063797206</v>
      </c>
      <c r="AB414" s="68">
        <v>0.97714576246127338</v>
      </c>
      <c r="AC414" s="67">
        <v>204327.01000000007</v>
      </c>
      <c r="AD414" s="67">
        <v>187347.90000000002</v>
      </c>
      <c r="AE414" s="68">
        <v>0.91690227346839737</v>
      </c>
      <c r="AF414" s="43">
        <v>80</v>
      </c>
      <c r="AG414" s="43">
        <v>63</v>
      </c>
      <c r="AH414" s="43">
        <v>44</v>
      </c>
      <c r="AI414" s="43">
        <v>29</v>
      </c>
      <c r="AJ414" s="67">
        <v>59077.659999999996</v>
      </c>
      <c r="AK414" s="67">
        <v>46861.5</v>
      </c>
      <c r="AL414" s="68">
        <v>0.79321862104897189</v>
      </c>
      <c r="AM414" s="67">
        <v>8195.36</v>
      </c>
      <c r="AN414" s="67">
        <v>5091.9999999999991</v>
      </c>
      <c r="AO414" s="68">
        <v>0.62132719001971837</v>
      </c>
      <c r="AP414" s="67">
        <v>8698.34</v>
      </c>
      <c r="AQ414" s="67">
        <v>6928.42</v>
      </c>
      <c r="AR414" s="68">
        <v>0.79652209502042914</v>
      </c>
      <c r="AS414" s="67">
        <v>33390.870000000003</v>
      </c>
      <c r="AT414" s="67">
        <v>28151.360000000004</v>
      </c>
      <c r="AU414" s="68">
        <v>0.84308555003208963</v>
      </c>
      <c r="AV414" s="43">
        <v>1996.44</v>
      </c>
      <c r="AW414" s="43">
        <v>639.78000000000009</v>
      </c>
      <c r="AX414" s="69">
        <v>0.32046041954679333</v>
      </c>
      <c r="AY414" s="43">
        <v>169019.04532401025</v>
      </c>
      <c r="AZ414" s="43">
        <v>160578.02000000002</v>
      </c>
      <c r="BA414" s="43">
        <v>49297.946206234708</v>
      </c>
      <c r="BB414" s="43">
        <v>57971.969999999994</v>
      </c>
      <c r="BC414" s="43">
        <v>280376.49205932638</v>
      </c>
      <c r="BD414" s="43">
        <v>82046.371257707156</v>
      </c>
      <c r="BE414" s="43">
        <v>182270.51</v>
      </c>
      <c r="BF414" s="43">
        <v>340606.50000000006</v>
      </c>
      <c r="BG414" s="43">
        <v>3321.809999999999</v>
      </c>
      <c r="BH414" s="43">
        <v>70</v>
      </c>
      <c r="BI414" s="44">
        <v>43173</v>
      </c>
      <c r="BJ414" s="44">
        <v>43541</v>
      </c>
      <c r="BK414" s="44">
        <v>43172</v>
      </c>
      <c r="BL414" s="43">
        <f t="shared" si="237"/>
        <v>976167.02</v>
      </c>
      <c r="BM414" s="43">
        <f t="shared" si="238"/>
        <v>927823.55</v>
      </c>
      <c r="BO414" s="16" t="str">
        <f>IFERROR(VLOOKUP($C414,'PORTE LOJA'!A:B,2,0),"PORTE 1")</f>
        <v>PORTE 3</v>
      </c>
      <c r="BP414" s="16">
        <f>VLOOKUP(BO414,'PAINEL E TARGET'!$S$1:$W$8,3,0)</f>
        <v>2400</v>
      </c>
      <c r="BQ414" s="16">
        <f t="shared" si="216"/>
        <v>1</v>
      </c>
      <c r="BR414" s="16">
        <f t="shared" si="217"/>
        <v>1</v>
      </c>
      <c r="BS414" s="16">
        <f t="shared" si="218"/>
        <v>1</v>
      </c>
      <c r="BT414" s="16">
        <f t="shared" si="219"/>
        <v>1</v>
      </c>
      <c r="BU414" s="16">
        <f t="shared" si="220"/>
        <v>1</v>
      </c>
      <c r="BV414" s="16">
        <f t="shared" si="221"/>
        <v>1</v>
      </c>
      <c r="BW414" s="17" t="str">
        <f t="shared" si="239"/>
        <v>111111</v>
      </c>
      <c r="BY414" s="17">
        <f t="shared" si="222"/>
        <v>0.86499999999999999</v>
      </c>
      <c r="BZ414" s="17">
        <f t="shared" si="223"/>
        <v>0.93799999999999994</v>
      </c>
      <c r="CA414" s="17" t="str">
        <f t="shared" si="240"/>
        <v>Sem Retira</v>
      </c>
      <c r="CB414" s="17">
        <f t="shared" si="241"/>
        <v>0.93799999999999994</v>
      </c>
      <c r="CC414" s="33" t="str">
        <f>IF(CB414&gt;='PAINEL E TARGET'!$T$11,'PAINEL E TARGET'!$S$11,
IF(CB414&gt;='PAINEL E TARGET'!$T$12,'PAINEL E TARGET'!$S$12,
IF(CB414&gt;='PAINEL E TARGET'!$T$13,'PAINEL E TARGET'!$S$13,
IF(CB414&gt;='PAINEL E TARGET'!$T$14,'PAINEL E TARGET'!$S$14,
IF(CB414&gt;='PAINEL E TARGET'!$T$15,'PAINEL E TARGET'!$S$15,
IF(CB414&gt;='PAINEL E TARGET'!$T$16,'PAINEL E TARGET'!$S$16,
IF(CB414&gt;='PAINEL E TARGET'!$T$17,'PAINEL E TARGET'!$S$17,
IF(CB414&gt;='PAINEL E TARGET'!$T$18,'PAINEL E TARGET'!$S$18,'PAINEL E TARGET'!$S$19))))))))</f>
        <v>1. Fx de 90% a 99,9%</v>
      </c>
      <c r="CD414" s="17">
        <f>IFERROR(VLOOKUP($BW414,'PAINEL E TARGET'!$G$1:$Q$99,4,0),0)</f>
        <v>0.25</v>
      </c>
      <c r="CE414" s="17">
        <f>VLOOKUP(CC414,'PAINEL E TARGET'!$S$10:$U$19,3,0)</f>
        <v>0.5</v>
      </c>
      <c r="CF414" s="16">
        <f t="shared" si="242"/>
        <v>300</v>
      </c>
      <c r="CG414" s="17">
        <f t="shared" si="224"/>
        <v>0.79300000000000004</v>
      </c>
      <c r="CH414" s="17">
        <f t="shared" si="225"/>
        <v>0.621</v>
      </c>
      <c r="CI414" s="17">
        <f t="shared" si="226"/>
        <v>0.79700000000000004</v>
      </c>
      <c r="CJ414" s="17">
        <f t="shared" si="227"/>
        <v>0.84299999999999997</v>
      </c>
      <c r="CK414" s="17">
        <f t="shared" si="228"/>
        <v>0.32</v>
      </c>
      <c r="CL414" s="17">
        <f t="shared" si="229"/>
        <v>0.79600000000000004</v>
      </c>
      <c r="CM414" s="16">
        <f t="shared" si="230"/>
        <v>3</v>
      </c>
      <c r="CN414" s="17" t="str">
        <f t="shared" si="243"/>
        <v>não ok</v>
      </c>
      <c r="CO414" s="17">
        <f t="shared" si="244"/>
        <v>0</v>
      </c>
      <c r="CP414" s="33" t="str">
        <f>IF(CO414&gt;='PAINEL E TARGET'!$T$11,'PAINEL E TARGET'!$S$11,
IF(CO414&gt;='PAINEL E TARGET'!$T$12,'PAINEL E TARGET'!$S$12,
IF(CO414&gt;='PAINEL E TARGET'!$T$13,'PAINEL E TARGET'!$S$13,
IF(CO414&gt;='PAINEL E TARGET'!$T$14,'PAINEL E TARGET'!$S$14,
IF(CO414&gt;='PAINEL E TARGET'!$T$15,'PAINEL E TARGET'!$S$15,
IF(CO414&gt;='PAINEL E TARGET'!$T$16,'PAINEL E TARGET'!$S$16,
IF(CO414&gt;='PAINEL E TARGET'!$T$17,'PAINEL E TARGET'!$S$17,
IF(CO414&gt;='PAINEL E TARGET'!$T$18,'PAINEL E TARGET'!$S$18,'PAINEL E TARGET'!$S$19))))))))</f>
        <v>Não elegível</v>
      </c>
      <c r="CQ414" s="17">
        <f>IFERROR(VLOOKUP($BW414,'PAINEL E TARGET'!$G$1:$Q$99,5,0),0)</f>
        <v>0.25</v>
      </c>
      <c r="CR414" s="17">
        <f>VLOOKUP(CP414,'PAINEL E TARGET'!$S$10:$U$19,3,0)</f>
        <v>0</v>
      </c>
      <c r="CS414" s="16">
        <f t="shared" si="245"/>
        <v>0</v>
      </c>
      <c r="CT414" s="17">
        <f t="shared" si="231"/>
        <v>0.91700000000000004</v>
      </c>
      <c r="CU414" s="33" t="str">
        <f>IF(CT414&gt;='PAINEL E TARGET'!$T$11,'PAINEL E TARGET'!$S$11,
IF(CT414&gt;='PAINEL E TARGET'!$T$12,'PAINEL E TARGET'!$S$12,
IF(CT414&gt;='PAINEL E TARGET'!$T$13,'PAINEL E TARGET'!$S$13,
IF(CT414&gt;='PAINEL E TARGET'!$T$14,'PAINEL E TARGET'!$S$14,
IF(CT414&gt;='PAINEL E TARGET'!$T$15,'PAINEL E TARGET'!$S$15,
IF(CT414&gt;='PAINEL E TARGET'!$T$16,'PAINEL E TARGET'!$S$16,
IF(CT414&gt;='PAINEL E TARGET'!$T$17,'PAINEL E TARGET'!$S$17,
IF(CT414&gt;='PAINEL E TARGET'!$T$18,'PAINEL E TARGET'!$S$18,'PAINEL E TARGET'!$S$19))))))))</f>
        <v>1. Fx de 90% a 99,9%</v>
      </c>
      <c r="CV414" s="17">
        <f>IFERROR(VLOOKUP($BW414,'PAINEL E TARGET'!$G$1:$Q$99,6,0),0)</f>
        <v>0.2</v>
      </c>
      <c r="CW414" s="17">
        <f>VLOOKUP(CU414,'PAINEL E TARGET'!$S$10:$U$19,3,0)</f>
        <v>0.5</v>
      </c>
      <c r="CX414" s="16">
        <f t="shared" si="246"/>
        <v>240</v>
      </c>
      <c r="CY414" s="17">
        <f t="shared" si="232"/>
        <v>0.95</v>
      </c>
      <c r="CZ414" s="33" t="str">
        <f>IF(CY414&gt;='PAINEL E TARGET'!$T$11,'PAINEL E TARGET'!$S$11,
IF(CY414&gt;='PAINEL E TARGET'!$T$12,'PAINEL E TARGET'!$S$12,
IF(CY414&gt;='PAINEL E TARGET'!$T$13,'PAINEL E TARGET'!$S$13,
IF(CY414&gt;='PAINEL E TARGET'!$T$14,'PAINEL E TARGET'!$S$14,
IF(CY414&gt;='PAINEL E TARGET'!$T$15,'PAINEL E TARGET'!$S$15,
IF(CY414&gt;='PAINEL E TARGET'!$T$16,'PAINEL E TARGET'!$S$16,
IF(CY414&gt;='PAINEL E TARGET'!$T$17,'PAINEL E TARGET'!$S$17,
IF(CY414&gt;='PAINEL E TARGET'!$T$18,'PAINEL E TARGET'!$S$18,'PAINEL E TARGET'!$S$19))))))))</f>
        <v>1. Fx de 90% a 99,9%</v>
      </c>
      <c r="DA414" s="17">
        <f>IFERROR(VLOOKUP($BW414,'PAINEL E TARGET'!$G$1:$Q$99,7,0),0)</f>
        <v>0.15</v>
      </c>
      <c r="DB414" s="17">
        <f>VLOOKUP(CZ414,'PAINEL E TARGET'!$S$10:$U$19,3,0)</f>
        <v>0.5</v>
      </c>
      <c r="DC414" s="16">
        <f t="shared" si="247"/>
        <v>180</v>
      </c>
      <c r="DD414" s="17">
        <f t="shared" si="233"/>
        <v>1.1759999999999999</v>
      </c>
      <c r="DE414" s="33" t="str">
        <f>IF(DD414&gt;='PAINEL E TARGET'!$T$11,'PAINEL E TARGET'!$S$11,
IF(DD414&gt;='PAINEL E TARGET'!$T$12,'PAINEL E TARGET'!$S$12,
IF(DD414&gt;='PAINEL E TARGET'!$T$13,'PAINEL E TARGET'!$S$13,
IF(DD414&gt;='PAINEL E TARGET'!$T$14,'PAINEL E TARGET'!$S$14,
IF(DD414&gt;='PAINEL E TARGET'!$T$15,'PAINEL E TARGET'!$S$15,
IF(DD414&gt;='PAINEL E TARGET'!$T$16,'PAINEL E TARGET'!$S$16,
IF(DD414&gt;='PAINEL E TARGET'!$T$17,'PAINEL E TARGET'!$S$17,
IF(DD414&gt;='PAINEL E TARGET'!$T$18,'PAINEL E TARGET'!$S$18,'PAINEL E TARGET'!$S$19))))))))</f>
        <v>5. Fx de 115% a 119,9%</v>
      </c>
      <c r="DF414" s="17">
        <f>IFERROR(VLOOKUP($BW414,'PAINEL E TARGET'!$G$1:$Q$99,8,0),0)</f>
        <v>0.1</v>
      </c>
      <c r="DG414" s="17">
        <f>VLOOKUP(DE414,'PAINEL E TARGET'!$S$10:$U$19,3,0)</f>
        <v>1.3</v>
      </c>
      <c r="DH414" s="16">
        <f t="shared" si="248"/>
        <v>312</v>
      </c>
      <c r="DI414" s="17">
        <f t="shared" si="234"/>
        <v>0.65900000000000003</v>
      </c>
      <c r="DJ414" s="33" t="str">
        <f>IF(DI414&gt;='PAINEL E TARGET'!$T$11,'PAINEL E TARGET'!$S$11,
IF(DI414&gt;='PAINEL E TARGET'!$T$12,'PAINEL E TARGET'!$S$12,
IF(DI414&gt;='PAINEL E TARGET'!$T$13,'PAINEL E TARGET'!$S$13,
IF(DI414&gt;='PAINEL E TARGET'!$T$14,'PAINEL E TARGET'!$S$14,
IF(DI414&gt;='PAINEL E TARGET'!$T$15,'PAINEL E TARGET'!$S$15,
IF(DI414&gt;='PAINEL E TARGET'!$T$16,'PAINEL E TARGET'!$S$16,
IF(DI414&gt;='PAINEL E TARGET'!$T$17,'PAINEL E TARGET'!$S$17,
IF(DI414&gt;='PAINEL E TARGET'!$T$18,'PAINEL E TARGET'!$S$18,'PAINEL E TARGET'!$S$19))))))))</f>
        <v>Não elegível</v>
      </c>
      <c r="DK414" s="17">
        <f>IFERROR(VLOOKUP($BW414,'PAINEL E TARGET'!$G$1:$Q$99,9,0),0)</f>
        <v>0.05</v>
      </c>
      <c r="DL414" s="17">
        <f>VLOOKUP(DJ414,'PAINEL E TARGET'!$S$10:$U$19,3,0)</f>
        <v>0</v>
      </c>
      <c r="DM414" s="16">
        <f t="shared" si="249"/>
        <v>0</v>
      </c>
      <c r="DN414" s="17">
        <f t="shared" si="235"/>
        <v>0.32</v>
      </c>
      <c r="DO414" s="33" t="str">
        <f>IF(DN414&gt;='PAINEL E TARGET'!$T$11,'PAINEL E TARGET'!$S$11,
IF(DN414&gt;='PAINEL E TARGET'!$T$12,'PAINEL E TARGET'!$S$12,
IF(DN414&gt;='PAINEL E TARGET'!$T$13,'PAINEL E TARGET'!$S$13,
IF(DN414&gt;='PAINEL E TARGET'!$T$14,'PAINEL E TARGET'!$S$14,
IF(DN414&gt;='PAINEL E TARGET'!$T$15,'PAINEL E TARGET'!$S$15,
IF(DN414&gt;='PAINEL E TARGET'!$T$16,'PAINEL E TARGET'!$S$16,
IF(DN414&gt;='PAINEL E TARGET'!$T$17,'PAINEL E TARGET'!$S$17,
IF(DN414&gt;='PAINEL E TARGET'!$T$18,'PAINEL E TARGET'!$S$18,'PAINEL E TARGET'!$S$19))))))))</f>
        <v>Não elegível</v>
      </c>
      <c r="DP414" s="17">
        <f>IFERROR(VLOOKUP($BW414,'PAINEL E TARGET'!$G$1:$Q$99,10,0),0)</f>
        <v>0</v>
      </c>
      <c r="DQ414" s="17">
        <f>VLOOKUP(DO414,'PAINEL E TARGET'!$S$10:$U$19,3,0)</f>
        <v>0</v>
      </c>
      <c r="DR414" s="16">
        <f t="shared" si="250"/>
        <v>0</v>
      </c>
      <c r="DS414" s="17">
        <f t="shared" si="236"/>
        <v>0.78800000000000003</v>
      </c>
      <c r="DT414" s="16">
        <f>IF(DS414&gt;=1,VLOOKUP(BO414,'PAINEL E TARGET'!$S$1:$W$8,5,0),0)</f>
        <v>0</v>
      </c>
      <c r="DU414" s="16">
        <f t="shared" si="251"/>
        <v>1032</v>
      </c>
    </row>
    <row r="415" spans="2:125" s="32" customFormat="1" x14ac:dyDescent="0.2">
      <c r="B415" s="44">
        <v>43541</v>
      </c>
      <c r="C415" s="65">
        <v>1226</v>
      </c>
      <c r="D415" s="66" t="s">
        <v>419</v>
      </c>
      <c r="E415" s="65">
        <v>317</v>
      </c>
      <c r="F415" s="65" t="s">
        <v>943</v>
      </c>
      <c r="G415" s="67">
        <v>1579791.0883068745</v>
      </c>
      <c r="H415" s="67">
        <v>926748.66239223618</v>
      </c>
      <c r="I415" s="67">
        <v>763296.35000000009</v>
      </c>
      <c r="J415" s="68">
        <v>0.82362821871216607</v>
      </c>
      <c r="K415" s="67">
        <v>151042.74418877874</v>
      </c>
      <c r="L415" s="67">
        <v>672268.27360049298</v>
      </c>
      <c r="M415" s="67">
        <v>128996.45</v>
      </c>
      <c r="N415" s="67">
        <v>604906.67000000004</v>
      </c>
      <c r="O415" s="67">
        <v>1411717.9356241568</v>
      </c>
      <c r="P415" s="67" t="s">
        <v>1082</v>
      </c>
      <c r="Q415" s="67" t="s">
        <v>1082</v>
      </c>
      <c r="R415" s="67">
        <v>0</v>
      </c>
      <c r="S415" s="67">
        <v>89.9</v>
      </c>
      <c r="T415" s="68">
        <v>0.10781683723649629</v>
      </c>
      <c r="U415" s="68">
        <v>0.11530134931160942</v>
      </c>
      <c r="V415" s="68">
        <v>1.0694187685982277</v>
      </c>
      <c r="W415" s="67">
        <v>88766.79</v>
      </c>
      <c r="X415" s="67">
        <v>84620.01999999999</v>
      </c>
      <c r="Y415" s="68">
        <v>0.95328466873703555</v>
      </c>
      <c r="Z415" s="68">
        <v>0.19219226584005267</v>
      </c>
      <c r="AA415" s="68">
        <v>0.21500565360724999</v>
      </c>
      <c r="AB415" s="68">
        <v>1.1187008627401438</v>
      </c>
      <c r="AC415" s="67">
        <v>158234.01</v>
      </c>
      <c r="AD415" s="67">
        <v>157793.32</v>
      </c>
      <c r="AE415" s="68">
        <v>0.99721494765885033</v>
      </c>
      <c r="AF415" s="43">
        <v>80</v>
      </c>
      <c r="AG415" s="43">
        <v>67</v>
      </c>
      <c r="AH415" s="43">
        <v>34</v>
      </c>
      <c r="AI415" s="43">
        <v>23</v>
      </c>
      <c r="AJ415" s="67">
        <v>42425.22</v>
      </c>
      <c r="AK415" s="67">
        <v>40321.5</v>
      </c>
      <c r="AL415" s="68">
        <v>0.95041345690134305</v>
      </c>
      <c r="AM415" s="67">
        <v>9899.4399999999987</v>
      </c>
      <c r="AN415" s="67">
        <v>9195.1400000000012</v>
      </c>
      <c r="AO415" s="68">
        <v>0.928854561470144</v>
      </c>
      <c r="AP415" s="67">
        <v>9079.9999999999982</v>
      </c>
      <c r="AQ415" s="67">
        <v>7936.9299999999994</v>
      </c>
      <c r="AR415" s="68">
        <v>0.87411123348017628</v>
      </c>
      <c r="AS415" s="67">
        <v>27362.13</v>
      </c>
      <c r="AT415" s="67">
        <v>27166.449999999997</v>
      </c>
      <c r="AU415" s="68">
        <v>0.99284850996614649</v>
      </c>
      <c r="AV415" s="43">
        <v>1423.1899999999996</v>
      </c>
      <c r="AW415" s="43">
        <v>1699.5000000000002</v>
      </c>
      <c r="AX415" s="69">
        <v>1.1941483568602933</v>
      </c>
      <c r="AY415" s="43">
        <v>151042.74418877874</v>
      </c>
      <c r="AZ415" s="43">
        <v>128996.45000000001</v>
      </c>
      <c r="BA415" s="43">
        <v>39643.5489527842</v>
      </c>
      <c r="BB415" s="43">
        <v>47401.81</v>
      </c>
      <c r="BC415" s="43">
        <v>258619.18434325923</v>
      </c>
      <c r="BD415" s="43">
        <v>68193.648623157584</v>
      </c>
      <c r="BE415" s="43">
        <v>152914.09</v>
      </c>
      <c r="BF415" s="43">
        <v>272581.86000000004</v>
      </c>
      <c r="BG415" s="43">
        <v>2452.4999999999995</v>
      </c>
      <c r="BH415" s="43">
        <v>59</v>
      </c>
      <c r="BI415" s="44">
        <v>43173</v>
      </c>
      <c r="BJ415" s="44">
        <v>43541</v>
      </c>
      <c r="BK415" s="44">
        <v>43172</v>
      </c>
      <c r="BL415" s="43">
        <f t="shared" si="237"/>
        <v>763386.25000000012</v>
      </c>
      <c r="BM415" s="43">
        <f t="shared" si="238"/>
        <v>733993.02</v>
      </c>
      <c r="BO415" s="16" t="str">
        <f>IFERROR(VLOOKUP($C415,'PORTE LOJA'!A:B,2,0),"PORTE 1")</f>
        <v>PORTE 3</v>
      </c>
      <c r="BP415" s="16">
        <f>VLOOKUP(BO415,'PAINEL E TARGET'!$S$1:$W$8,3,0)</f>
        <v>2400</v>
      </c>
      <c r="BQ415" s="16">
        <f t="shared" si="216"/>
        <v>1</v>
      </c>
      <c r="BR415" s="16">
        <f t="shared" si="217"/>
        <v>1</v>
      </c>
      <c r="BS415" s="16">
        <f t="shared" si="218"/>
        <v>1</v>
      </c>
      <c r="BT415" s="16">
        <f t="shared" si="219"/>
        <v>1</v>
      </c>
      <c r="BU415" s="16">
        <f t="shared" si="220"/>
        <v>1</v>
      </c>
      <c r="BV415" s="16">
        <f t="shared" si="221"/>
        <v>1</v>
      </c>
      <c r="BW415" s="17" t="str">
        <f t="shared" si="239"/>
        <v>111111</v>
      </c>
      <c r="BY415" s="17">
        <f t="shared" si="222"/>
        <v>0.82399999999999995</v>
      </c>
      <c r="BZ415" s="17">
        <f t="shared" si="223"/>
        <v>0.89200000000000002</v>
      </c>
      <c r="CA415" s="17" t="str">
        <f t="shared" si="240"/>
        <v>Sem Retira</v>
      </c>
      <c r="CB415" s="17">
        <f t="shared" si="241"/>
        <v>0.89200000000000002</v>
      </c>
      <c r="CC415" s="33" t="str">
        <f>IF(CB415&gt;='PAINEL E TARGET'!$T$11,'PAINEL E TARGET'!$S$11,
IF(CB415&gt;='PAINEL E TARGET'!$T$12,'PAINEL E TARGET'!$S$12,
IF(CB415&gt;='PAINEL E TARGET'!$T$13,'PAINEL E TARGET'!$S$13,
IF(CB415&gt;='PAINEL E TARGET'!$T$14,'PAINEL E TARGET'!$S$14,
IF(CB415&gt;='PAINEL E TARGET'!$T$15,'PAINEL E TARGET'!$S$15,
IF(CB415&gt;='PAINEL E TARGET'!$T$16,'PAINEL E TARGET'!$S$16,
IF(CB415&gt;='PAINEL E TARGET'!$T$17,'PAINEL E TARGET'!$S$17,
IF(CB415&gt;='PAINEL E TARGET'!$T$18,'PAINEL E TARGET'!$S$18,'PAINEL E TARGET'!$S$19))))))))</f>
        <v>Não elegível</v>
      </c>
      <c r="CD415" s="17">
        <f>IFERROR(VLOOKUP($BW415,'PAINEL E TARGET'!$G$1:$Q$99,4,0),0)</f>
        <v>0.25</v>
      </c>
      <c r="CE415" s="17">
        <f>VLOOKUP(CC415,'PAINEL E TARGET'!$S$10:$U$19,3,0)</f>
        <v>0</v>
      </c>
      <c r="CF415" s="16">
        <f t="shared" si="242"/>
        <v>0</v>
      </c>
      <c r="CG415" s="17">
        <f t="shared" si="224"/>
        <v>0.95</v>
      </c>
      <c r="CH415" s="17">
        <f t="shared" si="225"/>
        <v>0.92900000000000005</v>
      </c>
      <c r="CI415" s="17">
        <f t="shared" si="226"/>
        <v>0.874</v>
      </c>
      <c r="CJ415" s="17">
        <f t="shared" si="227"/>
        <v>0.99299999999999999</v>
      </c>
      <c r="CK415" s="17">
        <f t="shared" si="228"/>
        <v>1.194</v>
      </c>
      <c r="CL415" s="17">
        <f t="shared" si="229"/>
        <v>0.95299999999999996</v>
      </c>
      <c r="CM415" s="16">
        <f t="shared" si="230"/>
        <v>5</v>
      </c>
      <c r="CN415" s="17" t="str">
        <f t="shared" si="243"/>
        <v>ok</v>
      </c>
      <c r="CO415" s="17">
        <f t="shared" si="244"/>
        <v>0.95299999999999996</v>
      </c>
      <c r="CP415" s="33" t="str">
        <f>IF(CO415&gt;='PAINEL E TARGET'!$T$11,'PAINEL E TARGET'!$S$11,
IF(CO415&gt;='PAINEL E TARGET'!$T$12,'PAINEL E TARGET'!$S$12,
IF(CO415&gt;='PAINEL E TARGET'!$T$13,'PAINEL E TARGET'!$S$13,
IF(CO415&gt;='PAINEL E TARGET'!$T$14,'PAINEL E TARGET'!$S$14,
IF(CO415&gt;='PAINEL E TARGET'!$T$15,'PAINEL E TARGET'!$S$15,
IF(CO415&gt;='PAINEL E TARGET'!$T$16,'PAINEL E TARGET'!$S$16,
IF(CO415&gt;='PAINEL E TARGET'!$T$17,'PAINEL E TARGET'!$S$17,
IF(CO415&gt;='PAINEL E TARGET'!$T$18,'PAINEL E TARGET'!$S$18,'PAINEL E TARGET'!$S$19))))))))</f>
        <v>1. Fx de 90% a 99,9%</v>
      </c>
      <c r="CQ415" s="17">
        <f>IFERROR(VLOOKUP($BW415,'PAINEL E TARGET'!$G$1:$Q$99,5,0),0)</f>
        <v>0.25</v>
      </c>
      <c r="CR415" s="17">
        <f>VLOOKUP(CP415,'PAINEL E TARGET'!$S$10:$U$19,3,0)</f>
        <v>0.5</v>
      </c>
      <c r="CS415" s="16">
        <f t="shared" si="245"/>
        <v>300</v>
      </c>
      <c r="CT415" s="17">
        <f t="shared" si="231"/>
        <v>0.997</v>
      </c>
      <c r="CU415" s="33" t="str">
        <f>IF(CT415&gt;='PAINEL E TARGET'!$T$11,'PAINEL E TARGET'!$S$11,
IF(CT415&gt;='PAINEL E TARGET'!$T$12,'PAINEL E TARGET'!$S$12,
IF(CT415&gt;='PAINEL E TARGET'!$T$13,'PAINEL E TARGET'!$S$13,
IF(CT415&gt;='PAINEL E TARGET'!$T$14,'PAINEL E TARGET'!$S$14,
IF(CT415&gt;='PAINEL E TARGET'!$T$15,'PAINEL E TARGET'!$S$15,
IF(CT415&gt;='PAINEL E TARGET'!$T$16,'PAINEL E TARGET'!$S$16,
IF(CT415&gt;='PAINEL E TARGET'!$T$17,'PAINEL E TARGET'!$S$17,
IF(CT415&gt;='PAINEL E TARGET'!$T$18,'PAINEL E TARGET'!$S$18,'PAINEL E TARGET'!$S$19))))))))</f>
        <v>1. Fx de 90% a 99,9%</v>
      </c>
      <c r="CV415" s="17">
        <f>IFERROR(VLOOKUP($BW415,'PAINEL E TARGET'!$G$1:$Q$99,6,0),0)</f>
        <v>0.2</v>
      </c>
      <c r="CW415" s="17">
        <f>VLOOKUP(CU415,'PAINEL E TARGET'!$S$10:$U$19,3,0)</f>
        <v>0.5</v>
      </c>
      <c r="CX415" s="16">
        <f t="shared" si="246"/>
        <v>240</v>
      </c>
      <c r="CY415" s="17">
        <f t="shared" si="232"/>
        <v>0.85399999999999998</v>
      </c>
      <c r="CZ415" s="33" t="str">
        <f>IF(CY415&gt;='PAINEL E TARGET'!$T$11,'PAINEL E TARGET'!$S$11,
IF(CY415&gt;='PAINEL E TARGET'!$T$12,'PAINEL E TARGET'!$S$12,
IF(CY415&gt;='PAINEL E TARGET'!$T$13,'PAINEL E TARGET'!$S$13,
IF(CY415&gt;='PAINEL E TARGET'!$T$14,'PAINEL E TARGET'!$S$14,
IF(CY415&gt;='PAINEL E TARGET'!$T$15,'PAINEL E TARGET'!$S$15,
IF(CY415&gt;='PAINEL E TARGET'!$T$16,'PAINEL E TARGET'!$S$16,
IF(CY415&gt;='PAINEL E TARGET'!$T$17,'PAINEL E TARGET'!$S$17,
IF(CY415&gt;='PAINEL E TARGET'!$T$18,'PAINEL E TARGET'!$S$18,'PAINEL E TARGET'!$S$19))))))))</f>
        <v>Não elegível</v>
      </c>
      <c r="DA415" s="17">
        <f>IFERROR(VLOOKUP($BW415,'PAINEL E TARGET'!$G$1:$Q$99,7,0),0)</f>
        <v>0.15</v>
      </c>
      <c r="DB415" s="17">
        <f>VLOOKUP(CZ415,'PAINEL E TARGET'!$S$10:$U$19,3,0)</f>
        <v>0</v>
      </c>
      <c r="DC415" s="16">
        <f t="shared" si="247"/>
        <v>0</v>
      </c>
      <c r="DD415" s="17">
        <f t="shared" si="233"/>
        <v>1.196</v>
      </c>
      <c r="DE415" s="33" t="str">
        <f>IF(DD415&gt;='PAINEL E TARGET'!$T$11,'PAINEL E TARGET'!$S$11,
IF(DD415&gt;='PAINEL E TARGET'!$T$12,'PAINEL E TARGET'!$S$12,
IF(DD415&gt;='PAINEL E TARGET'!$T$13,'PAINEL E TARGET'!$S$13,
IF(DD415&gt;='PAINEL E TARGET'!$T$14,'PAINEL E TARGET'!$S$14,
IF(DD415&gt;='PAINEL E TARGET'!$T$15,'PAINEL E TARGET'!$S$15,
IF(DD415&gt;='PAINEL E TARGET'!$T$16,'PAINEL E TARGET'!$S$16,
IF(DD415&gt;='PAINEL E TARGET'!$T$17,'PAINEL E TARGET'!$S$17,
IF(DD415&gt;='PAINEL E TARGET'!$T$18,'PAINEL E TARGET'!$S$18,'PAINEL E TARGET'!$S$19))))))))</f>
        <v>5. Fx de 115% a 119,9%</v>
      </c>
      <c r="DF415" s="17">
        <f>IFERROR(VLOOKUP($BW415,'PAINEL E TARGET'!$G$1:$Q$99,8,0),0)</f>
        <v>0.1</v>
      </c>
      <c r="DG415" s="17">
        <f>VLOOKUP(DE415,'PAINEL E TARGET'!$S$10:$U$19,3,0)</f>
        <v>1.3</v>
      </c>
      <c r="DH415" s="16">
        <f t="shared" si="248"/>
        <v>312</v>
      </c>
      <c r="DI415" s="17">
        <f t="shared" si="234"/>
        <v>0.67600000000000005</v>
      </c>
      <c r="DJ415" s="33" t="str">
        <f>IF(DI415&gt;='PAINEL E TARGET'!$T$11,'PAINEL E TARGET'!$S$11,
IF(DI415&gt;='PAINEL E TARGET'!$T$12,'PAINEL E TARGET'!$S$12,
IF(DI415&gt;='PAINEL E TARGET'!$T$13,'PAINEL E TARGET'!$S$13,
IF(DI415&gt;='PAINEL E TARGET'!$T$14,'PAINEL E TARGET'!$S$14,
IF(DI415&gt;='PAINEL E TARGET'!$T$15,'PAINEL E TARGET'!$S$15,
IF(DI415&gt;='PAINEL E TARGET'!$T$16,'PAINEL E TARGET'!$S$16,
IF(DI415&gt;='PAINEL E TARGET'!$T$17,'PAINEL E TARGET'!$S$17,
IF(DI415&gt;='PAINEL E TARGET'!$T$18,'PAINEL E TARGET'!$S$18,'PAINEL E TARGET'!$S$19))))))))</f>
        <v>Não elegível</v>
      </c>
      <c r="DK415" s="17">
        <f>IFERROR(VLOOKUP($BW415,'PAINEL E TARGET'!$G$1:$Q$99,9,0),0)</f>
        <v>0.05</v>
      </c>
      <c r="DL415" s="17">
        <f>VLOOKUP(DJ415,'PAINEL E TARGET'!$S$10:$U$19,3,0)</f>
        <v>0</v>
      </c>
      <c r="DM415" s="16">
        <f t="shared" si="249"/>
        <v>0</v>
      </c>
      <c r="DN415" s="17">
        <f t="shared" si="235"/>
        <v>1.194</v>
      </c>
      <c r="DO415" s="33" t="str">
        <f>IF(DN415&gt;='PAINEL E TARGET'!$T$11,'PAINEL E TARGET'!$S$11,
IF(DN415&gt;='PAINEL E TARGET'!$T$12,'PAINEL E TARGET'!$S$12,
IF(DN415&gt;='PAINEL E TARGET'!$T$13,'PAINEL E TARGET'!$S$13,
IF(DN415&gt;='PAINEL E TARGET'!$T$14,'PAINEL E TARGET'!$S$14,
IF(DN415&gt;='PAINEL E TARGET'!$T$15,'PAINEL E TARGET'!$S$15,
IF(DN415&gt;='PAINEL E TARGET'!$T$16,'PAINEL E TARGET'!$S$16,
IF(DN415&gt;='PAINEL E TARGET'!$T$17,'PAINEL E TARGET'!$S$17,
IF(DN415&gt;='PAINEL E TARGET'!$T$18,'PAINEL E TARGET'!$S$18,'PAINEL E TARGET'!$S$19))))))))</f>
        <v>5. Fx de 115% a 119,9%</v>
      </c>
      <c r="DP415" s="17">
        <f>IFERROR(VLOOKUP($BW415,'PAINEL E TARGET'!$G$1:$Q$99,10,0),0)</f>
        <v>0</v>
      </c>
      <c r="DQ415" s="17">
        <f>VLOOKUP(DO415,'PAINEL E TARGET'!$S$10:$U$19,3,0)</f>
        <v>1.3</v>
      </c>
      <c r="DR415" s="16">
        <f t="shared" si="250"/>
        <v>0</v>
      </c>
      <c r="DS415" s="17">
        <f t="shared" si="236"/>
        <v>0.83799999999999997</v>
      </c>
      <c r="DT415" s="16">
        <f>IF(DS415&gt;=1,VLOOKUP(BO415,'PAINEL E TARGET'!$S$1:$W$8,5,0),0)</f>
        <v>0</v>
      </c>
      <c r="DU415" s="16">
        <f t="shared" si="251"/>
        <v>852</v>
      </c>
    </row>
    <row r="416" spans="2:125" s="32" customFormat="1" x14ac:dyDescent="0.2">
      <c r="B416" s="44">
        <v>43541</v>
      </c>
      <c r="C416" s="65">
        <v>1228</v>
      </c>
      <c r="D416" s="66" t="s">
        <v>420</v>
      </c>
      <c r="E416" s="65">
        <v>111</v>
      </c>
      <c r="F416" s="65" t="s">
        <v>1018</v>
      </c>
      <c r="G416" s="67">
        <v>968226.79392041545</v>
      </c>
      <c r="H416" s="67">
        <v>572822.40593550017</v>
      </c>
      <c r="I416" s="67">
        <v>457875.31999999995</v>
      </c>
      <c r="J416" s="68">
        <v>0.79933207090987413</v>
      </c>
      <c r="K416" s="67">
        <v>35580.97399643332</v>
      </c>
      <c r="L416" s="67">
        <v>511493.71799920592</v>
      </c>
      <c r="M416" s="67">
        <v>48490.65</v>
      </c>
      <c r="N416" s="67">
        <v>398508.04000000004</v>
      </c>
      <c r="O416" s="67">
        <v>925642.92851119291</v>
      </c>
      <c r="P416" s="67" t="s">
        <v>1082</v>
      </c>
      <c r="Q416" s="67" t="s">
        <v>1082</v>
      </c>
      <c r="R416" s="67">
        <v>0</v>
      </c>
      <c r="S416" s="67">
        <v>0</v>
      </c>
      <c r="T416" s="68">
        <v>0.1106904978168551</v>
      </c>
      <c r="U416" s="68">
        <v>9.336801412102573E-2</v>
      </c>
      <c r="V416" s="68">
        <v>0.84350523272114486</v>
      </c>
      <c r="W416" s="67">
        <v>60555.969999999994</v>
      </c>
      <c r="X416" s="67">
        <v>41735.380000000005</v>
      </c>
      <c r="Y416" s="68">
        <v>0.6892033931584286</v>
      </c>
      <c r="Z416" s="68">
        <v>0.19791584510157351</v>
      </c>
      <c r="AA416" s="68">
        <v>0.19245432240528484</v>
      </c>
      <c r="AB416" s="68">
        <v>0.97240482340620216</v>
      </c>
      <c r="AC416" s="67">
        <v>108274.75</v>
      </c>
      <c r="AD416" s="67">
        <v>86026.829999999973</v>
      </c>
      <c r="AE416" s="68">
        <v>0.79452346922989869</v>
      </c>
      <c r="AF416" s="43">
        <v>80</v>
      </c>
      <c r="AG416" s="43">
        <v>70</v>
      </c>
      <c r="AH416" s="43">
        <v>24</v>
      </c>
      <c r="AI416" s="43">
        <v>27</v>
      </c>
      <c r="AJ416" s="67">
        <v>26300.010000000002</v>
      </c>
      <c r="AK416" s="67">
        <v>19399</v>
      </c>
      <c r="AL416" s="68">
        <v>0.73760428227974051</v>
      </c>
      <c r="AM416" s="67">
        <v>8959.24</v>
      </c>
      <c r="AN416" s="67">
        <v>5182.4000000000005</v>
      </c>
      <c r="AO416" s="68">
        <v>0.57844192141297712</v>
      </c>
      <c r="AP416" s="67">
        <v>2427.86</v>
      </c>
      <c r="AQ416" s="67">
        <v>3283.8300000000004</v>
      </c>
      <c r="AR416" s="68">
        <v>1.3525615150791233</v>
      </c>
      <c r="AS416" s="67">
        <v>22868.860000000004</v>
      </c>
      <c r="AT416" s="67">
        <v>13870.15</v>
      </c>
      <c r="AU416" s="68">
        <v>0.60650815125896074</v>
      </c>
      <c r="AV416" s="43">
        <v>744.3900000000001</v>
      </c>
      <c r="AW416" s="43">
        <v>399.92</v>
      </c>
      <c r="AX416" s="69">
        <v>0.53724526122059668</v>
      </c>
      <c r="AY416" s="43">
        <v>35580.97399643332</v>
      </c>
      <c r="AZ416" s="43">
        <v>48490.65</v>
      </c>
      <c r="BA416" s="43">
        <v>31985.648675135879</v>
      </c>
      <c r="BB416" s="43">
        <v>32737.67</v>
      </c>
      <c r="BC416" s="43">
        <v>60185.903036166404</v>
      </c>
      <c r="BD416" s="43">
        <v>54253.148768413739</v>
      </c>
      <c r="BE416" s="43">
        <v>103037.04999999999</v>
      </c>
      <c r="BF416" s="43">
        <v>184231.6</v>
      </c>
      <c r="BG416" s="43">
        <v>1264.27</v>
      </c>
      <c r="BH416" s="43">
        <v>49</v>
      </c>
      <c r="BI416" s="44">
        <v>43173</v>
      </c>
      <c r="BJ416" s="44">
        <v>43541</v>
      </c>
      <c r="BK416" s="44">
        <v>43172</v>
      </c>
      <c r="BL416" s="43">
        <f t="shared" si="237"/>
        <v>457875.31999999995</v>
      </c>
      <c r="BM416" s="43">
        <f t="shared" si="238"/>
        <v>446998.69000000006</v>
      </c>
      <c r="BO416" s="16" t="str">
        <f>IFERROR(VLOOKUP($C416,'PORTE LOJA'!A:B,2,0),"PORTE 1")</f>
        <v>PORTE 2</v>
      </c>
      <c r="BP416" s="16">
        <f>VLOOKUP(BO416,'PAINEL E TARGET'!$S$1:$W$8,3,0)</f>
        <v>1875</v>
      </c>
      <c r="BQ416" s="16">
        <f t="shared" si="216"/>
        <v>1</v>
      </c>
      <c r="BR416" s="16">
        <f t="shared" si="217"/>
        <v>1</v>
      </c>
      <c r="BS416" s="16">
        <f t="shared" si="218"/>
        <v>1</v>
      </c>
      <c r="BT416" s="16">
        <f t="shared" si="219"/>
        <v>1</v>
      </c>
      <c r="BU416" s="16">
        <f t="shared" si="220"/>
        <v>1</v>
      </c>
      <c r="BV416" s="16">
        <f t="shared" si="221"/>
        <v>1</v>
      </c>
      <c r="BW416" s="17" t="str">
        <f t="shared" si="239"/>
        <v>111111</v>
      </c>
      <c r="BY416" s="17">
        <f t="shared" si="222"/>
        <v>0.79900000000000004</v>
      </c>
      <c r="BZ416" s="17">
        <f t="shared" si="223"/>
        <v>0.81699999999999995</v>
      </c>
      <c r="CA416" s="17" t="str">
        <f t="shared" si="240"/>
        <v>Sem Retira</v>
      </c>
      <c r="CB416" s="17">
        <f t="shared" si="241"/>
        <v>0.81699999999999995</v>
      </c>
      <c r="CC416" s="33" t="str">
        <f>IF(CB416&gt;='PAINEL E TARGET'!$T$11,'PAINEL E TARGET'!$S$11,
IF(CB416&gt;='PAINEL E TARGET'!$T$12,'PAINEL E TARGET'!$S$12,
IF(CB416&gt;='PAINEL E TARGET'!$T$13,'PAINEL E TARGET'!$S$13,
IF(CB416&gt;='PAINEL E TARGET'!$T$14,'PAINEL E TARGET'!$S$14,
IF(CB416&gt;='PAINEL E TARGET'!$T$15,'PAINEL E TARGET'!$S$15,
IF(CB416&gt;='PAINEL E TARGET'!$T$16,'PAINEL E TARGET'!$S$16,
IF(CB416&gt;='PAINEL E TARGET'!$T$17,'PAINEL E TARGET'!$S$17,
IF(CB416&gt;='PAINEL E TARGET'!$T$18,'PAINEL E TARGET'!$S$18,'PAINEL E TARGET'!$S$19))))))))</f>
        <v>Não elegível</v>
      </c>
      <c r="CD416" s="17">
        <f>IFERROR(VLOOKUP($BW416,'PAINEL E TARGET'!$G$1:$Q$99,4,0),0)</f>
        <v>0.25</v>
      </c>
      <c r="CE416" s="17">
        <f>VLOOKUP(CC416,'PAINEL E TARGET'!$S$10:$U$19,3,0)</f>
        <v>0</v>
      </c>
      <c r="CF416" s="16">
        <f t="shared" si="242"/>
        <v>0</v>
      </c>
      <c r="CG416" s="17">
        <f t="shared" si="224"/>
        <v>0.73799999999999999</v>
      </c>
      <c r="CH416" s="17">
        <f t="shared" si="225"/>
        <v>0.57799999999999996</v>
      </c>
      <c r="CI416" s="17">
        <f t="shared" si="226"/>
        <v>1.353</v>
      </c>
      <c r="CJ416" s="17">
        <f t="shared" si="227"/>
        <v>0.60699999999999998</v>
      </c>
      <c r="CK416" s="17">
        <f t="shared" si="228"/>
        <v>0.53700000000000003</v>
      </c>
      <c r="CL416" s="17">
        <f t="shared" si="229"/>
        <v>0.68899999999999995</v>
      </c>
      <c r="CM416" s="16">
        <f t="shared" si="230"/>
        <v>2</v>
      </c>
      <c r="CN416" s="17" t="str">
        <f t="shared" si="243"/>
        <v>não ok</v>
      </c>
      <c r="CO416" s="17">
        <f t="shared" si="244"/>
        <v>0</v>
      </c>
      <c r="CP416" s="33" t="str">
        <f>IF(CO416&gt;='PAINEL E TARGET'!$T$11,'PAINEL E TARGET'!$S$11,
IF(CO416&gt;='PAINEL E TARGET'!$T$12,'PAINEL E TARGET'!$S$12,
IF(CO416&gt;='PAINEL E TARGET'!$T$13,'PAINEL E TARGET'!$S$13,
IF(CO416&gt;='PAINEL E TARGET'!$T$14,'PAINEL E TARGET'!$S$14,
IF(CO416&gt;='PAINEL E TARGET'!$T$15,'PAINEL E TARGET'!$S$15,
IF(CO416&gt;='PAINEL E TARGET'!$T$16,'PAINEL E TARGET'!$S$16,
IF(CO416&gt;='PAINEL E TARGET'!$T$17,'PAINEL E TARGET'!$S$17,
IF(CO416&gt;='PAINEL E TARGET'!$T$18,'PAINEL E TARGET'!$S$18,'PAINEL E TARGET'!$S$19))))))))</f>
        <v>Não elegível</v>
      </c>
      <c r="CQ416" s="17">
        <f>IFERROR(VLOOKUP($BW416,'PAINEL E TARGET'!$G$1:$Q$99,5,0),0)</f>
        <v>0.25</v>
      </c>
      <c r="CR416" s="17">
        <f>VLOOKUP(CP416,'PAINEL E TARGET'!$S$10:$U$19,3,0)</f>
        <v>0</v>
      </c>
      <c r="CS416" s="16">
        <f t="shared" si="245"/>
        <v>0</v>
      </c>
      <c r="CT416" s="17">
        <f t="shared" si="231"/>
        <v>0.79500000000000004</v>
      </c>
      <c r="CU416" s="33" t="str">
        <f>IF(CT416&gt;='PAINEL E TARGET'!$T$11,'PAINEL E TARGET'!$S$11,
IF(CT416&gt;='PAINEL E TARGET'!$T$12,'PAINEL E TARGET'!$S$12,
IF(CT416&gt;='PAINEL E TARGET'!$T$13,'PAINEL E TARGET'!$S$13,
IF(CT416&gt;='PAINEL E TARGET'!$T$14,'PAINEL E TARGET'!$S$14,
IF(CT416&gt;='PAINEL E TARGET'!$T$15,'PAINEL E TARGET'!$S$15,
IF(CT416&gt;='PAINEL E TARGET'!$T$16,'PAINEL E TARGET'!$S$16,
IF(CT416&gt;='PAINEL E TARGET'!$T$17,'PAINEL E TARGET'!$S$17,
IF(CT416&gt;='PAINEL E TARGET'!$T$18,'PAINEL E TARGET'!$S$18,'PAINEL E TARGET'!$S$19))))))))</f>
        <v>Não elegível</v>
      </c>
      <c r="CV416" s="17">
        <f>IFERROR(VLOOKUP($BW416,'PAINEL E TARGET'!$G$1:$Q$99,6,0),0)</f>
        <v>0.2</v>
      </c>
      <c r="CW416" s="17">
        <f>VLOOKUP(CU416,'PAINEL E TARGET'!$S$10:$U$19,3,0)</f>
        <v>0</v>
      </c>
      <c r="CX416" s="16">
        <f t="shared" si="246"/>
        <v>0</v>
      </c>
      <c r="CY416" s="17">
        <f t="shared" si="232"/>
        <v>1.363</v>
      </c>
      <c r="CZ416" s="33" t="str">
        <f>IF(CY416&gt;='PAINEL E TARGET'!$T$11,'PAINEL E TARGET'!$S$11,
IF(CY416&gt;='PAINEL E TARGET'!$T$12,'PAINEL E TARGET'!$S$12,
IF(CY416&gt;='PAINEL E TARGET'!$T$13,'PAINEL E TARGET'!$S$13,
IF(CY416&gt;='PAINEL E TARGET'!$T$14,'PAINEL E TARGET'!$S$14,
IF(CY416&gt;='PAINEL E TARGET'!$T$15,'PAINEL E TARGET'!$S$15,
IF(CY416&gt;='PAINEL E TARGET'!$T$16,'PAINEL E TARGET'!$S$16,
IF(CY416&gt;='PAINEL E TARGET'!$T$17,'PAINEL E TARGET'!$S$17,
IF(CY416&gt;='PAINEL E TARGET'!$T$18,'PAINEL E TARGET'!$S$18,'PAINEL E TARGET'!$S$19))))))))</f>
        <v>8. Fx de 130% ou mais</v>
      </c>
      <c r="DA416" s="17">
        <f>IFERROR(VLOOKUP($BW416,'PAINEL E TARGET'!$G$1:$Q$99,7,0),0)</f>
        <v>0.15</v>
      </c>
      <c r="DB416" s="17">
        <f>VLOOKUP(CZ416,'PAINEL E TARGET'!$S$10:$U$19,3,0)</f>
        <v>1.6</v>
      </c>
      <c r="DC416" s="16">
        <f t="shared" si="247"/>
        <v>450</v>
      </c>
      <c r="DD416" s="17">
        <f t="shared" si="233"/>
        <v>1.024</v>
      </c>
      <c r="DE416" s="33" t="str">
        <f>IF(DD416&gt;='PAINEL E TARGET'!$T$11,'PAINEL E TARGET'!$S$11,
IF(DD416&gt;='PAINEL E TARGET'!$T$12,'PAINEL E TARGET'!$S$12,
IF(DD416&gt;='PAINEL E TARGET'!$T$13,'PAINEL E TARGET'!$S$13,
IF(DD416&gt;='PAINEL E TARGET'!$T$14,'PAINEL E TARGET'!$S$14,
IF(DD416&gt;='PAINEL E TARGET'!$T$15,'PAINEL E TARGET'!$S$15,
IF(DD416&gt;='PAINEL E TARGET'!$T$16,'PAINEL E TARGET'!$S$16,
IF(DD416&gt;='PAINEL E TARGET'!$T$17,'PAINEL E TARGET'!$S$17,
IF(DD416&gt;='PAINEL E TARGET'!$T$18,'PAINEL E TARGET'!$S$18,'PAINEL E TARGET'!$S$19))))))))</f>
        <v>2. Fx de 100% a 104,9%</v>
      </c>
      <c r="DF416" s="17">
        <f>IFERROR(VLOOKUP($BW416,'PAINEL E TARGET'!$G$1:$Q$99,8,0),0)</f>
        <v>0.1</v>
      </c>
      <c r="DG416" s="17">
        <f>VLOOKUP(DE416,'PAINEL E TARGET'!$S$10:$U$19,3,0)</f>
        <v>1</v>
      </c>
      <c r="DH416" s="16">
        <f t="shared" si="248"/>
        <v>187.5</v>
      </c>
      <c r="DI416" s="17">
        <f t="shared" si="234"/>
        <v>1.125</v>
      </c>
      <c r="DJ416" s="33" t="str">
        <f>IF(DI416&gt;='PAINEL E TARGET'!$T$11,'PAINEL E TARGET'!$S$11,
IF(DI416&gt;='PAINEL E TARGET'!$T$12,'PAINEL E TARGET'!$S$12,
IF(DI416&gt;='PAINEL E TARGET'!$T$13,'PAINEL E TARGET'!$S$13,
IF(DI416&gt;='PAINEL E TARGET'!$T$14,'PAINEL E TARGET'!$S$14,
IF(DI416&gt;='PAINEL E TARGET'!$T$15,'PAINEL E TARGET'!$S$15,
IF(DI416&gt;='PAINEL E TARGET'!$T$16,'PAINEL E TARGET'!$S$16,
IF(DI416&gt;='PAINEL E TARGET'!$T$17,'PAINEL E TARGET'!$S$17,
IF(DI416&gt;='PAINEL E TARGET'!$T$18,'PAINEL E TARGET'!$S$18,'PAINEL E TARGET'!$S$19))))))))</f>
        <v>4. Fx de 110% a 114,9%</v>
      </c>
      <c r="DK416" s="17">
        <f>IFERROR(VLOOKUP($BW416,'PAINEL E TARGET'!$G$1:$Q$99,9,0),0)</f>
        <v>0.05</v>
      </c>
      <c r="DL416" s="17">
        <f>VLOOKUP(DJ416,'PAINEL E TARGET'!$S$10:$U$19,3,0)</f>
        <v>1.2</v>
      </c>
      <c r="DM416" s="16">
        <f t="shared" si="249"/>
        <v>112.5</v>
      </c>
      <c r="DN416" s="17">
        <f t="shared" si="235"/>
        <v>0.53700000000000003</v>
      </c>
      <c r="DO416" s="33" t="str">
        <f>IF(DN416&gt;='PAINEL E TARGET'!$T$11,'PAINEL E TARGET'!$S$11,
IF(DN416&gt;='PAINEL E TARGET'!$T$12,'PAINEL E TARGET'!$S$12,
IF(DN416&gt;='PAINEL E TARGET'!$T$13,'PAINEL E TARGET'!$S$13,
IF(DN416&gt;='PAINEL E TARGET'!$T$14,'PAINEL E TARGET'!$S$14,
IF(DN416&gt;='PAINEL E TARGET'!$T$15,'PAINEL E TARGET'!$S$15,
IF(DN416&gt;='PAINEL E TARGET'!$T$16,'PAINEL E TARGET'!$S$16,
IF(DN416&gt;='PAINEL E TARGET'!$T$17,'PAINEL E TARGET'!$S$17,
IF(DN416&gt;='PAINEL E TARGET'!$T$18,'PAINEL E TARGET'!$S$18,'PAINEL E TARGET'!$S$19))))))))</f>
        <v>Não elegível</v>
      </c>
      <c r="DP416" s="17">
        <f>IFERROR(VLOOKUP($BW416,'PAINEL E TARGET'!$G$1:$Q$99,10,0),0)</f>
        <v>0</v>
      </c>
      <c r="DQ416" s="17">
        <f>VLOOKUP(DO416,'PAINEL E TARGET'!$S$10:$U$19,3,0)</f>
        <v>0</v>
      </c>
      <c r="DR416" s="16">
        <f t="shared" si="250"/>
        <v>0</v>
      </c>
      <c r="DS416" s="17">
        <f t="shared" si="236"/>
        <v>0.875</v>
      </c>
      <c r="DT416" s="16">
        <f>IF(DS416&gt;=1,VLOOKUP(BO416,'PAINEL E TARGET'!$S$1:$W$8,5,0),0)</f>
        <v>0</v>
      </c>
      <c r="DU416" s="16">
        <f t="shared" si="251"/>
        <v>750</v>
      </c>
    </row>
    <row r="417" spans="2:125" s="32" customFormat="1" x14ac:dyDescent="0.2">
      <c r="B417" s="44">
        <v>43541</v>
      </c>
      <c r="C417" s="65">
        <v>1229</v>
      </c>
      <c r="D417" s="66" t="s">
        <v>421</v>
      </c>
      <c r="E417" s="65">
        <v>115</v>
      </c>
      <c r="F417" s="65" t="s">
        <v>1018</v>
      </c>
      <c r="G417" s="67">
        <v>1218526.5255166113</v>
      </c>
      <c r="H417" s="67">
        <v>775910.63405212574</v>
      </c>
      <c r="I417" s="67">
        <v>599241.55000000005</v>
      </c>
      <c r="J417" s="68">
        <v>0.77230743297138904</v>
      </c>
      <c r="K417" s="67">
        <v>75954.517497569133</v>
      </c>
      <c r="L417" s="67">
        <v>618527.73906513152</v>
      </c>
      <c r="M417" s="67">
        <v>71439.149999999994</v>
      </c>
      <c r="N417" s="67">
        <v>495197.81</v>
      </c>
      <c r="O417" s="67">
        <v>1093278.3795103319</v>
      </c>
      <c r="P417" s="67" t="s">
        <v>1082</v>
      </c>
      <c r="Q417" s="67" t="s">
        <v>1082</v>
      </c>
      <c r="R417" s="67">
        <v>0</v>
      </c>
      <c r="S417" s="67">
        <v>0</v>
      </c>
      <c r="T417" s="68">
        <v>0.10790566539583615</v>
      </c>
      <c r="U417" s="68">
        <v>8.9852275079267685E-2</v>
      </c>
      <c r="V417" s="68">
        <v>0.83269284100753893</v>
      </c>
      <c r="W417" s="67">
        <v>74938.569999999992</v>
      </c>
      <c r="X417" s="67">
        <v>50913.619999999995</v>
      </c>
      <c r="Y417" s="68">
        <v>0.67940474444601762</v>
      </c>
      <c r="Z417" s="68">
        <v>0.20300461051055169</v>
      </c>
      <c r="AA417" s="68">
        <v>0.19937741089109334</v>
      </c>
      <c r="AB417" s="68">
        <v>0.98213242738509232</v>
      </c>
      <c r="AC417" s="67">
        <v>140983.10000000003</v>
      </c>
      <c r="AD417" s="67">
        <v>112974.61000000002</v>
      </c>
      <c r="AE417" s="68">
        <v>0.80133441525970128</v>
      </c>
      <c r="AF417" s="43">
        <v>80</v>
      </c>
      <c r="AG417" s="43">
        <v>60</v>
      </c>
      <c r="AH417" s="43">
        <v>27</v>
      </c>
      <c r="AI417" s="43">
        <v>12</v>
      </c>
      <c r="AJ417" s="67">
        <v>37256.560000000005</v>
      </c>
      <c r="AK417" s="67">
        <v>29166</v>
      </c>
      <c r="AL417" s="68">
        <v>0.78284200151597449</v>
      </c>
      <c r="AM417" s="67">
        <v>8300.4499999999989</v>
      </c>
      <c r="AN417" s="67">
        <v>5435.5000000000009</v>
      </c>
      <c r="AO417" s="68">
        <v>0.65484401448114282</v>
      </c>
      <c r="AP417" s="67">
        <v>8236.49</v>
      </c>
      <c r="AQ417" s="67">
        <v>5929.7499999999982</v>
      </c>
      <c r="AR417" s="68">
        <v>0.71993652636013616</v>
      </c>
      <c r="AS417" s="67">
        <v>21145.07</v>
      </c>
      <c r="AT417" s="67">
        <v>10382.369999999997</v>
      </c>
      <c r="AU417" s="68">
        <v>0.49100665072283978</v>
      </c>
      <c r="AV417" s="43">
        <v>1520.2399999999998</v>
      </c>
      <c r="AW417" s="43">
        <v>649.88</v>
      </c>
      <c r="AX417" s="69">
        <v>0.42748513392622223</v>
      </c>
      <c r="AY417" s="43">
        <v>75954.517497569133</v>
      </c>
      <c r="AZ417" s="43">
        <v>71439.149999999994</v>
      </c>
      <c r="BA417" s="43">
        <v>37404.729437487673</v>
      </c>
      <c r="BB417" s="43">
        <v>33789.07</v>
      </c>
      <c r="BC417" s="43">
        <v>119452.65422532376</v>
      </c>
      <c r="BD417" s="43">
        <v>59078.551002965127</v>
      </c>
      <c r="BE417" s="43">
        <v>118482.59</v>
      </c>
      <c r="BF417" s="43">
        <v>222903.52000000005</v>
      </c>
      <c r="BG417" s="43">
        <v>2403.91</v>
      </c>
      <c r="BH417" s="43">
        <v>41</v>
      </c>
      <c r="BI417" s="44">
        <v>43173</v>
      </c>
      <c r="BJ417" s="44">
        <v>43541</v>
      </c>
      <c r="BK417" s="44">
        <v>43172</v>
      </c>
      <c r="BL417" s="43">
        <f t="shared" si="237"/>
        <v>599241.55000000005</v>
      </c>
      <c r="BM417" s="43">
        <f t="shared" si="238"/>
        <v>566636.96</v>
      </c>
      <c r="BO417" s="16" t="str">
        <f>IFERROR(VLOOKUP($C417,'PORTE LOJA'!A:B,2,0),"PORTE 1")</f>
        <v>PORTE 2</v>
      </c>
      <c r="BP417" s="16">
        <f>VLOOKUP(BO417,'PAINEL E TARGET'!$S$1:$W$8,3,0)</f>
        <v>1875</v>
      </c>
      <c r="BQ417" s="16">
        <f t="shared" si="216"/>
        <v>1</v>
      </c>
      <c r="BR417" s="16">
        <f t="shared" si="217"/>
        <v>1</v>
      </c>
      <c r="BS417" s="16">
        <f t="shared" si="218"/>
        <v>1</v>
      </c>
      <c r="BT417" s="16">
        <f t="shared" si="219"/>
        <v>1</v>
      </c>
      <c r="BU417" s="16">
        <f t="shared" si="220"/>
        <v>1</v>
      </c>
      <c r="BV417" s="16">
        <f t="shared" si="221"/>
        <v>1</v>
      </c>
      <c r="BW417" s="17" t="str">
        <f t="shared" si="239"/>
        <v>111111</v>
      </c>
      <c r="BY417" s="17">
        <f t="shared" si="222"/>
        <v>0.77200000000000002</v>
      </c>
      <c r="BZ417" s="17">
        <f t="shared" si="223"/>
        <v>0.81599999999999995</v>
      </c>
      <c r="CA417" s="17" t="str">
        <f t="shared" si="240"/>
        <v>Sem Retira</v>
      </c>
      <c r="CB417" s="17">
        <f t="shared" si="241"/>
        <v>0.81599999999999995</v>
      </c>
      <c r="CC417" s="33" t="str">
        <f>IF(CB417&gt;='PAINEL E TARGET'!$T$11,'PAINEL E TARGET'!$S$11,
IF(CB417&gt;='PAINEL E TARGET'!$T$12,'PAINEL E TARGET'!$S$12,
IF(CB417&gt;='PAINEL E TARGET'!$T$13,'PAINEL E TARGET'!$S$13,
IF(CB417&gt;='PAINEL E TARGET'!$T$14,'PAINEL E TARGET'!$S$14,
IF(CB417&gt;='PAINEL E TARGET'!$T$15,'PAINEL E TARGET'!$S$15,
IF(CB417&gt;='PAINEL E TARGET'!$T$16,'PAINEL E TARGET'!$S$16,
IF(CB417&gt;='PAINEL E TARGET'!$T$17,'PAINEL E TARGET'!$S$17,
IF(CB417&gt;='PAINEL E TARGET'!$T$18,'PAINEL E TARGET'!$S$18,'PAINEL E TARGET'!$S$19))))))))</f>
        <v>Não elegível</v>
      </c>
      <c r="CD417" s="17">
        <f>IFERROR(VLOOKUP($BW417,'PAINEL E TARGET'!$G$1:$Q$99,4,0),0)</f>
        <v>0.25</v>
      </c>
      <c r="CE417" s="17">
        <f>VLOOKUP(CC417,'PAINEL E TARGET'!$S$10:$U$19,3,0)</f>
        <v>0</v>
      </c>
      <c r="CF417" s="16">
        <f t="shared" si="242"/>
        <v>0</v>
      </c>
      <c r="CG417" s="17">
        <f t="shared" si="224"/>
        <v>0.78300000000000003</v>
      </c>
      <c r="CH417" s="17">
        <f t="shared" si="225"/>
        <v>0.65500000000000003</v>
      </c>
      <c r="CI417" s="17">
        <f t="shared" si="226"/>
        <v>0.72</v>
      </c>
      <c r="CJ417" s="17">
        <f t="shared" si="227"/>
        <v>0.49099999999999999</v>
      </c>
      <c r="CK417" s="17">
        <f t="shared" si="228"/>
        <v>0.42699999999999999</v>
      </c>
      <c r="CL417" s="17">
        <f t="shared" si="229"/>
        <v>0.67900000000000005</v>
      </c>
      <c r="CM417" s="16">
        <f t="shared" si="230"/>
        <v>2</v>
      </c>
      <c r="CN417" s="17" t="str">
        <f t="shared" si="243"/>
        <v>não ok</v>
      </c>
      <c r="CO417" s="17">
        <f t="shared" si="244"/>
        <v>0</v>
      </c>
      <c r="CP417" s="33" t="str">
        <f>IF(CO417&gt;='PAINEL E TARGET'!$T$11,'PAINEL E TARGET'!$S$11,
IF(CO417&gt;='PAINEL E TARGET'!$T$12,'PAINEL E TARGET'!$S$12,
IF(CO417&gt;='PAINEL E TARGET'!$T$13,'PAINEL E TARGET'!$S$13,
IF(CO417&gt;='PAINEL E TARGET'!$T$14,'PAINEL E TARGET'!$S$14,
IF(CO417&gt;='PAINEL E TARGET'!$T$15,'PAINEL E TARGET'!$S$15,
IF(CO417&gt;='PAINEL E TARGET'!$T$16,'PAINEL E TARGET'!$S$16,
IF(CO417&gt;='PAINEL E TARGET'!$T$17,'PAINEL E TARGET'!$S$17,
IF(CO417&gt;='PAINEL E TARGET'!$T$18,'PAINEL E TARGET'!$S$18,'PAINEL E TARGET'!$S$19))))))))</f>
        <v>Não elegível</v>
      </c>
      <c r="CQ417" s="17">
        <f>IFERROR(VLOOKUP($BW417,'PAINEL E TARGET'!$G$1:$Q$99,5,0),0)</f>
        <v>0.25</v>
      </c>
      <c r="CR417" s="17">
        <f>VLOOKUP(CP417,'PAINEL E TARGET'!$S$10:$U$19,3,0)</f>
        <v>0</v>
      </c>
      <c r="CS417" s="16">
        <f t="shared" si="245"/>
        <v>0</v>
      </c>
      <c r="CT417" s="17">
        <f t="shared" si="231"/>
        <v>0.80100000000000005</v>
      </c>
      <c r="CU417" s="33" t="str">
        <f>IF(CT417&gt;='PAINEL E TARGET'!$T$11,'PAINEL E TARGET'!$S$11,
IF(CT417&gt;='PAINEL E TARGET'!$T$12,'PAINEL E TARGET'!$S$12,
IF(CT417&gt;='PAINEL E TARGET'!$T$13,'PAINEL E TARGET'!$S$13,
IF(CT417&gt;='PAINEL E TARGET'!$T$14,'PAINEL E TARGET'!$S$14,
IF(CT417&gt;='PAINEL E TARGET'!$T$15,'PAINEL E TARGET'!$S$15,
IF(CT417&gt;='PAINEL E TARGET'!$T$16,'PAINEL E TARGET'!$S$16,
IF(CT417&gt;='PAINEL E TARGET'!$T$17,'PAINEL E TARGET'!$S$17,
IF(CT417&gt;='PAINEL E TARGET'!$T$18,'PAINEL E TARGET'!$S$18,'PAINEL E TARGET'!$S$19))))))))</f>
        <v>Não elegível</v>
      </c>
      <c r="CV417" s="17">
        <f>IFERROR(VLOOKUP($BW417,'PAINEL E TARGET'!$G$1:$Q$99,6,0),0)</f>
        <v>0.2</v>
      </c>
      <c r="CW417" s="17">
        <f>VLOOKUP(CU417,'PAINEL E TARGET'!$S$10:$U$19,3,0)</f>
        <v>0</v>
      </c>
      <c r="CX417" s="16">
        <f t="shared" si="246"/>
        <v>0</v>
      </c>
      <c r="CY417" s="17">
        <f t="shared" si="232"/>
        <v>0.94099999999999995</v>
      </c>
      <c r="CZ417" s="33" t="str">
        <f>IF(CY417&gt;='PAINEL E TARGET'!$T$11,'PAINEL E TARGET'!$S$11,
IF(CY417&gt;='PAINEL E TARGET'!$T$12,'PAINEL E TARGET'!$S$12,
IF(CY417&gt;='PAINEL E TARGET'!$T$13,'PAINEL E TARGET'!$S$13,
IF(CY417&gt;='PAINEL E TARGET'!$T$14,'PAINEL E TARGET'!$S$14,
IF(CY417&gt;='PAINEL E TARGET'!$T$15,'PAINEL E TARGET'!$S$15,
IF(CY417&gt;='PAINEL E TARGET'!$T$16,'PAINEL E TARGET'!$S$16,
IF(CY417&gt;='PAINEL E TARGET'!$T$17,'PAINEL E TARGET'!$S$17,
IF(CY417&gt;='PAINEL E TARGET'!$T$18,'PAINEL E TARGET'!$S$18,'PAINEL E TARGET'!$S$19))))))))</f>
        <v>1. Fx de 90% a 99,9%</v>
      </c>
      <c r="DA417" s="17">
        <f>IFERROR(VLOOKUP($BW417,'PAINEL E TARGET'!$G$1:$Q$99,7,0),0)</f>
        <v>0.15</v>
      </c>
      <c r="DB417" s="17">
        <f>VLOOKUP(CZ417,'PAINEL E TARGET'!$S$10:$U$19,3,0)</f>
        <v>0.5</v>
      </c>
      <c r="DC417" s="16">
        <f t="shared" si="247"/>
        <v>140.625</v>
      </c>
      <c r="DD417" s="17">
        <f t="shared" si="233"/>
        <v>0.90300000000000002</v>
      </c>
      <c r="DE417" s="33" t="str">
        <f>IF(DD417&gt;='PAINEL E TARGET'!$T$11,'PAINEL E TARGET'!$S$11,
IF(DD417&gt;='PAINEL E TARGET'!$T$12,'PAINEL E TARGET'!$S$12,
IF(DD417&gt;='PAINEL E TARGET'!$T$13,'PAINEL E TARGET'!$S$13,
IF(DD417&gt;='PAINEL E TARGET'!$T$14,'PAINEL E TARGET'!$S$14,
IF(DD417&gt;='PAINEL E TARGET'!$T$15,'PAINEL E TARGET'!$S$15,
IF(DD417&gt;='PAINEL E TARGET'!$T$16,'PAINEL E TARGET'!$S$16,
IF(DD417&gt;='PAINEL E TARGET'!$T$17,'PAINEL E TARGET'!$S$17,
IF(DD417&gt;='PAINEL E TARGET'!$T$18,'PAINEL E TARGET'!$S$18,'PAINEL E TARGET'!$S$19))))))))</f>
        <v>1. Fx de 90% a 99,9%</v>
      </c>
      <c r="DF417" s="17">
        <f>IFERROR(VLOOKUP($BW417,'PAINEL E TARGET'!$G$1:$Q$99,8,0),0)</f>
        <v>0.1</v>
      </c>
      <c r="DG417" s="17">
        <f>VLOOKUP(DE417,'PAINEL E TARGET'!$S$10:$U$19,3,0)</f>
        <v>0.5</v>
      </c>
      <c r="DH417" s="16">
        <f t="shared" si="248"/>
        <v>93.75</v>
      </c>
      <c r="DI417" s="17">
        <f t="shared" si="234"/>
        <v>0.44400000000000001</v>
      </c>
      <c r="DJ417" s="33" t="str">
        <f>IF(DI417&gt;='PAINEL E TARGET'!$T$11,'PAINEL E TARGET'!$S$11,
IF(DI417&gt;='PAINEL E TARGET'!$T$12,'PAINEL E TARGET'!$S$12,
IF(DI417&gt;='PAINEL E TARGET'!$T$13,'PAINEL E TARGET'!$S$13,
IF(DI417&gt;='PAINEL E TARGET'!$T$14,'PAINEL E TARGET'!$S$14,
IF(DI417&gt;='PAINEL E TARGET'!$T$15,'PAINEL E TARGET'!$S$15,
IF(DI417&gt;='PAINEL E TARGET'!$T$16,'PAINEL E TARGET'!$S$16,
IF(DI417&gt;='PAINEL E TARGET'!$T$17,'PAINEL E TARGET'!$S$17,
IF(DI417&gt;='PAINEL E TARGET'!$T$18,'PAINEL E TARGET'!$S$18,'PAINEL E TARGET'!$S$19))))))))</f>
        <v>Não elegível</v>
      </c>
      <c r="DK417" s="17">
        <f>IFERROR(VLOOKUP($BW417,'PAINEL E TARGET'!$G$1:$Q$99,9,0),0)</f>
        <v>0.05</v>
      </c>
      <c r="DL417" s="17">
        <f>VLOOKUP(DJ417,'PAINEL E TARGET'!$S$10:$U$19,3,0)</f>
        <v>0</v>
      </c>
      <c r="DM417" s="16">
        <f t="shared" si="249"/>
        <v>0</v>
      </c>
      <c r="DN417" s="17">
        <f t="shared" si="235"/>
        <v>0.42699999999999999</v>
      </c>
      <c r="DO417" s="33" t="str">
        <f>IF(DN417&gt;='PAINEL E TARGET'!$T$11,'PAINEL E TARGET'!$S$11,
IF(DN417&gt;='PAINEL E TARGET'!$T$12,'PAINEL E TARGET'!$S$12,
IF(DN417&gt;='PAINEL E TARGET'!$T$13,'PAINEL E TARGET'!$S$13,
IF(DN417&gt;='PAINEL E TARGET'!$T$14,'PAINEL E TARGET'!$S$14,
IF(DN417&gt;='PAINEL E TARGET'!$T$15,'PAINEL E TARGET'!$S$15,
IF(DN417&gt;='PAINEL E TARGET'!$T$16,'PAINEL E TARGET'!$S$16,
IF(DN417&gt;='PAINEL E TARGET'!$T$17,'PAINEL E TARGET'!$S$17,
IF(DN417&gt;='PAINEL E TARGET'!$T$18,'PAINEL E TARGET'!$S$18,'PAINEL E TARGET'!$S$19))))))))</f>
        <v>Não elegível</v>
      </c>
      <c r="DP417" s="17">
        <f>IFERROR(VLOOKUP($BW417,'PAINEL E TARGET'!$G$1:$Q$99,10,0),0)</f>
        <v>0</v>
      </c>
      <c r="DQ417" s="17">
        <f>VLOOKUP(DO417,'PAINEL E TARGET'!$S$10:$U$19,3,0)</f>
        <v>0</v>
      </c>
      <c r="DR417" s="16">
        <f t="shared" si="250"/>
        <v>0</v>
      </c>
      <c r="DS417" s="17">
        <f t="shared" si="236"/>
        <v>0.75</v>
      </c>
      <c r="DT417" s="16">
        <f>IF(DS417&gt;=1,VLOOKUP(BO417,'PAINEL E TARGET'!$S$1:$W$8,5,0),0)</f>
        <v>0</v>
      </c>
      <c r="DU417" s="16">
        <f t="shared" si="251"/>
        <v>234.375</v>
      </c>
    </row>
    <row r="418" spans="2:125" s="32" customFormat="1" x14ac:dyDescent="0.2">
      <c r="B418" s="44">
        <v>43541</v>
      </c>
      <c r="C418" s="65">
        <v>1230</v>
      </c>
      <c r="D418" s="66" t="s">
        <v>422</v>
      </c>
      <c r="E418" s="65">
        <v>112</v>
      </c>
      <c r="F418" s="65" t="s">
        <v>1018</v>
      </c>
      <c r="G418" s="67">
        <v>1389026.8668871894</v>
      </c>
      <c r="H418" s="67">
        <v>753399.32376340835</v>
      </c>
      <c r="I418" s="67">
        <v>713005.04</v>
      </c>
      <c r="J418" s="68">
        <v>0.94638396599345309</v>
      </c>
      <c r="K418" s="67">
        <v>139645.57496140685</v>
      </c>
      <c r="L418" s="67">
        <v>583911.18243644503</v>
      </c>
      <c r="M418" s="67">
        <v>144883.5</v>
      </c>
      <c r="N418" s="67">
        <v>555594.89</v>
      </c>
      <c r="O418" s="67">
        <v>1334265.752577961</v>
      </c>
      <c r="P418" s="67" t="s">
        <v>1082</v>
      </c>
      <c r="Q418" s="67" t="s">
        <v>1082</v>
      </c>
      <c r="R418" s="67">
        <v>0</v>
      </c>
      <c r="S418" s="67">
        <v>899</v>
      </c>
      <c r="T418" s="68">
        <v>0.10748532054305281</v>
      </c>
      <c r="U418" s="68">
        <v>0.10579182892422992</v>
      </c>
      <c r="V418" s="68">
        <v>0.98424443812171947</v>
      </c>
      <c r="W418" s="67">
        <v>77771.73</v>
      </c>
      <c r="X418" s="67">
        <v>74104.89</v>
      </c>
      <c r="Y418" s="68">
        <v>0.95285124813347988</v>
      </c>
      <c r="Z418" s="68">
        <v>0.18791012399493029</v>
      </c>
      <c r="AA418" s="68">
        <v>0.20386620349558537</v>
      </c>
      <c r="AB418" s="68">
        <v>1.0849133573084415</v>
      </c>
      <c r="AC418" s="67">
        <v>135963.64000000001</v>
      </c>
      <c r="AD418" s="67">
        <v>142803.87</v>
      </c>
      <c r="AE418" s="68">
        <v>1.0503092591519319</v>
      </c>
      <c r="AF418" s="43">
        <v>80</v>
      </c>
      <c r="AG418" s="43">
        <v>65</v>
      </c>
      <c r="AH418" s="43">
        <v>28</v>
      </c>
      <c r="AI418" s="43">
        <v>31</v>
      </c>
      <c r="AJ418" s="67">
        <v>43393.54</v>
      </c>
      <c r="AK418" s="67">
        <v>41577.5</v>
      </c>
      <c r="AL418" s="68">
        <v>0.9581495310131416</v>
      </c>
      <c r="AM418" s="67">
        <v>9072.44</v>
      </c>
      <c r="AN418" s="67">
        <v>8468.26</v>
      </c>
      <c r="AO418" s="68">
        <v>0.93340490540582244</v>
      </c>
      <c r="AP418" s="67">
        <v>6600.3899999999985</v>
      </c>
      <c r="AQ418" s="67">
        <v>6175.8099999999995</v>
      </c>
      <c r="AR418" s="68">
        <v>0.93567349808117417</v>
      </c>
      <c r="AS418" s="67">
        <v>18705.36</v>
      </c>
      <c r="AT418" s="67">
        <v>17883.32</v>
      </c>
      <c r="AU418" s="68">
        <v>0.9560532382162118</v>
      </c>
      <c r="AV418" s="43">
        <v>3261.65</v>
      </c>
      <c r="AW418" s="43">
        <v>2794.48</v>
      </c>
      <c r="AX418" s="69">
        <v>0.85676881333067623</v>
      </c>
      <c r="AY418" s="43">
        <v>139645.57496140685</v>
      </c>
      <c r="AZ418" s="43">
        <v>144883.5</v>
      </c>
      <c r="BA418" s="43">
        <v>40020.396841651171</v>
      </c>
      <c r="BB418" s="43">
        <v>46976.350000000006</v>
      </c>
      <c r="BC418" s="43">
        <v>257479.61653804229</v>
      </c>
      <c r="BD418" s="43">
        <v>73907.261176909436</v>
      </c>
      <c r="BE418" s="43">
        <v>144491.62</v>
      </c>
      <c r="BF418" s="43">
        <v>252606.16000000006</v>
      </c>
      <c r="BG418" s="43">
        <v>6027.79</v>
      </c>
      <c r="BH418" s="43">
        <v>53</v>
      </c>
      <c r="BI418" s="44">
        <v>43173</v>
      </c>
      <c r="BJ418" s="44">
        <v>43541</v>
      </c>
      <c r="BK418" s="44">
        <v>43172</v>
      </c>
      <c r="BL418" s="43">
        <f t="shared" si="237"/>
        <v>713904.04</v>
      </c>
      <c r="BM418" s="43">
        <f t="shared" si="238"/>
        <v>701377.39</v>
      </c>
      <c r="BO418" s="16" t="str">
        <f>IFERROR(VLOOKUP($C418,'PORTE LOJA'!A:B,2,0),"PORTE 1")</f>
        <v>PORTE 2</v>
      </c>
      <c r="BP418" s="16">
        <f>VLOOKUP(BO418,'PAINEL E TARGET'!$S$1:$W$8,3,0)</f>
        <v>1875</v>
      </c>
      <c r="BQ418" s="16">
        <f t="shared" si="216"/>
        <v>1</v>
      </c>
      <c r="BR418" s="16">
        <f t="shared" si="217"/>
        <v>1</v>
      </c>
      <c r="BS418" s="16">
        <f t="shared" si="218"/>
        <v>1</v>
      </c>
      <c r="BT418" s="16">
        <f t="shared" si="219"/>
        <v>1</v>
      </c>
      <c r="BU418" s="16">
        <f t="shared" si="220"/>
        <v>1</v>
      </c>
      <c r="BV418" s="16">
        <f t="shared" si="221"/>
        <v>1</v>
      </c>
      <c r="BW418" s="17" t="str">
        <f t="shared" si="239"/>
        <v>111111</v>
      </c>
      <c r="BY418" s="17">
        <f t="shared" si="222"/>
        <v>0.94799999999999995</v>
      </c>
      <c r="BZ418" s="17">
        <f t="shared" si="223"/>
        <v>0.96899999999999997</v>
      </c>
      <c r="CA418" s="17" t="str">
        <f t="shared" si="240"/>
        <v>Sem Retira</v>
      </c>
      <c r="CB418" s="17">
        <f t="shared" si="241"/>
        <v>0.96899999999999997</v>
      </c>
      <c r="CC418" s="33" t="str">
        <f>IF(CB418&gt;='PAINEL E TARGET'!$T$11,'PAINEL E TARGET'!$S$11,
IF(CB418&gt;='PAINEL E TARGET'!$T$12,'PAINEL E TARGET'!$S$12,
IF(CB418&gt;='PAINEL E TARGET'!$T$13,'PAINEL E TARGET'!$S$13,
IF(CB418&gt;='PAINEL E TARGET'!$T$14,'PAINEL E TARGET'!$S$14,
IF(CB418&gt;='PAINEL E TARGET'!$T$15,'PAINEL E TARGET'!$S$15,
IF(CB418&gt;='PAINEL E TARGET'!$T$16,'PAINEL E TARGET'!$S$16,
IF(CB418&gt;='PAINEL E TARGET'!$T$17,'PAINEL E TARGET'!$S$17,
IF(CB418&gt;='PAINEL E TARGET'!$T$18,'PAINEL E TARGET'!$S$18,'PAINEL E TARGET'!$S$19))))))))</f>
        <v>1. Fx de 90% a 99,9%</v>
      </c>
      <c r="CD418" s="17">
        <f>IFERROR(VLOOKUP($BW418,'PAINEL E TARGET'!$G$1:$Q$99,4,0),0)</f>
        <v>0.25</v>
      </c>
      <c r="CE418" s="17">
        <f>VLOOKUP(CC418,'PAINEL E TARGET'!$S$10:$U$19,3,0)</f>
        <v>0.5</v>
      </c>
      <c r="CF418" s="16">
        <f t="shared" si="242"/>
        <v>234.375</v>
      </c>
      <c r="CG418" s="17">
        <f t="shared" si="224"/>
        <v>0.95799999999999996</v>
      </c>
      <c r="CH418" s="17">
        <f t="shared" si="225"/>
        <v>0.93300000000000005</v>
      </c>
      <c r="CI418" s="17">
        <f t="shared" si="226"/>
        <v>0.93600000000000005</v>
      </c>
      <c r="CJ418" s="17">
        <f t="shared" si="227"/>
        <v>0.95599999999999996</v>
      </c>
      <c r="CK418" s="17">
        <f t="shared" si="228"/>
        <v>0.85699999999999998</v>
      </c>
      <c r="CL418" s="17">
        <f t="shared" si="229"/>
        <v>0.95299999999999996</v>
      </c>
      <c r="CM418" s="16">
        <f t="shared" si="230"/>
        <v>5</v>
      </c>
      <c r="CN418" s="17" t="str">
        <f t="shared" si="243"/>
        <v>ok</v>
      </c>
      <c r="CO418" s="17">
        <f t="shared" si="244"/>
        <v>0.95299999999999996</v>
      </c>
      <c r="CP418" s="33" t="str">
        <f>IF(CO418&gt;='PAINEL E TARGET'!$T$11,'PAINEL E TARGET'!$S$11,
IF(CO418&gt;='PAINEL E TARGET'!$T$12,'PAINEL E TARGET'!$S$12,
IF(CO418&gt;='PAINEL E TARGET'!$T$13,'PAINEL E TARGET'!$S$13,
IF(CO418&gt;='PAINEL E TARGET'!$T$14,'PAINEL E TARGET'!$S$14,
IF(CO418&gt;='PAINEL E TARGET'!$T$15,'PAINEL E TARGET'!$S$15,
IF(CO418&gt;='PAINEL E TARGET'!$T$16,'PAINEL E TARGET'!$S$16,
IF(CO418&gt;='PAINEL E TARGET'!$T$17,'PAINEL E TARGET'!$S$17,
IF(CO418&gt;='PAINEL E TARGET'!$T$18,'PAINEL E TARGET'!$S$18,'PAINEL E TARGET'!$S$19))))))))</f>
        <v>1. Fx de 90% a 99,9%</v>
      </c>
      <c r="CQ418" s="17">
        <f>IFERROR(VLOOKUP($BW418,'PAINEL E TARGET'!$G$1:$Q$99,5,0),0)</f>
        <v>0.25</v>
      </c>
      <c r="CR418" s="17">
        <f>VLOOKUP(CP418,'PAINEL E TARGET'!$S$10:$U$19,3,0)</f>
        <v>0.5</v>
      </c>
      <c r="CS418" s="16">
        <f t="shared" si="245"/>
        <v>234.375</v>
      </c>
      <c r="CT418" s="17">
        <f t="shared" si="231"/>
        <v>1.05</v>
      </c>
      <c r="CU418" s="33" t="str">
        <f>IF(CT418&gt;='PAINEL E TARGET'!$T$11,'PAINEL E TARGET'!$S$11,
IF(CT418&gt;='PAINEL E TARGET'!$T$12,'PAINEL E TARGET'!$S$12,
IF(CT418&gt;='PAINEL E TARGET'!$T$13,'PAINEL E TARGET'!$S$13,
IF(CT418&gt;='PAINEL E TARGET'!$T$14,'PAINEL E TARGET'!$S$14,
IF(CT418&gt;='PAINEL E TARGET'!$T$15,'PAINEL E TARGET'!$S$15,
IF(CT418&gt;='PAINEL E TARGET'!$T$16,'PAINEL E TARGET'!$S$16,
IF(CT418&gt;='PAINEL E TARGET'!$T$17,'PAINEL E TARGET'!$S$17,
IF(CT418&gt;='PAINEL E TARGET'!$T$18,'PAINEL E TARGET'!$S$18,'PAINEL E TARGET'!$S$19))))))))</f>
        <v>3. Fx de 105% a 109,9%</v>
      </c>
      <c r="CV418" s="17">
        <f>IFERROR(VLOOKUP($BW418,'PAINEL E TARGET'!$G$1:$Q$99,6,0),0)</f>
        <v>0.2</v>
      </c>
      <c r="CW418" s="17">
        <f>VLOOKUP(CU418,'PAINEL E TARGET'!$S$10:$U$19,3,0)</f>
        <v>1.1000000000000001</v>
      </c>
      <c r="CX418" s="16">
        <f t="shared" si="246"/>
        <v>412.50000000000006</v>
      </c>
      <c r="CY418" s="17">
        <f t="shared" si="232"/>
        <v>1.038</v>
      </c>
      <c r="CZ418" s="33" t="str">
        <f>IF(CY418&gt;='PAINEL E TARGET'!$T$11,'PAINEL E TARGET'!$S$11,
IF(CY418&gt;='PAINEL E TARGET'!$T$12,'PAINEL E TARGET'!$S$12,
IF(CY418&gt;='PAINEL E TARGET'!$T$13,'PAINEL E TARGET'!$S$13,
IF(CY418&gt;='PAINEL E TARGET'!$T$14,'PAINEL E TARGET'!$S$14,
IF(CY418&gt;='PAINEL E TARGET'!$T$15,'PAINEL E TARGET'!$S$15,
IF(CY418&gt;='PAINEL E TARGET'!$T$16,'PAINEL E TARGET'!$S$16,
IF(CY418&gt;='PAINEL E TARGET'!$T$17,'PAINEL E TARGET'!$S$17,
IF(CY418&gt;='PAINEL E TARGET'!$T$18,'PAINEL E TARGET'!$S$18,'PAINEL E TARGET'!$S$19))))))))</f>
        <v>2. Fx de 100% a 104,9%</v>
      </c>
      <c r="DA418" s="17">
        <f>IFERROR(VLOOKUP($BW418,'PAINEL E TARGET'!$G$1:$Q$99,7,0),0)</f>
        <v>0.15</v>
      </c>
      <c r="DB418" s="17">
        <f>VLOOKUP(CZ418,'PAINEL E TARGET'!$S$10:$U$19,3,0)</f>
        <v>1</v>
      </c>
      <c r="DC418" s="16">
        <f t="shared" si="247"/>
        <v>281.25</v>
      </c>
      <c r="DD418" s="17">
        <f t="shared" si="233"/>
        <v>1.1739999999999999</v>
      </c>
      <c r="DE418" s="33" t="str">
        <f>IF(DD418&gt;='PAINEL E TARGET'!$T$11,'PAINEL E TARGET'!$S$11,
IF(DD418&gt;='PAINEL E TARGET'!$T$12,'PAINEL E TARGET'!$S$12,
IF(DD418&gt;='PAINEL E TARGET'!$T$13,'PAINEL E TARGET'!$S$13,
IF(DD418&gt;='PAINEL E TARGET'!$T$14,'PAINEL E TARGET'!$S$14,
IF(DD418&gt;='PAINEL E TARGET'!$T$15,'PAINEL E TARGET'!$S$15,
IF(DD418&gt;='PAINEL E TARGET'!$T$16,'PAINEL E TARGET'!$S$16,
IF(DD418&gt;='PAINEL E TARGET'!$T$17,'PAINEL E TARGET'!$S$17,
IF(DD418&gt;='PAINEL E TARGET'!$T$18,'PAINEL E TARGET'!$S$18,'PAINEL E TARGET'!$S$19))))))))</f>
        <v>5. Fx de 115% a 119,9%</v>
      </c>
      <c r="DF418" s="17">
        <f>IFERROR(VLOOKUP($BW418,'PAINEL E TARGET'!$G$1:$Q$99,8,0),0)</f>
        <v>0.1</v>
      </c>
      <c r="DG418" s="17">
        <f>VLOOKUP(DE418,'PAINEL E TARGET'!$S$10:$U$19,3,0)</f>
        <v>1.3</v>
      </c>
      <c r="DH418" s="16">
        <f t="shared" si="248"/>
        <v>243.75</v>
      </c>
      <c r="DI418" s="17">
        <f t="shared" si="234"/>
        <v>1.107</v>
      </c>
      <c r="DJ418" s="33" t="str">
        <f>IF(DI418&gt;='PAINEL E TARGET'!$T$11,'PAINEL E TARGET'!$S$11,
IF(DI418&gt;='PAINEL E TARGET'!$T$12,'PAINEL E TARGET'!$S$12,
IF(DI418&gt;='PAINEL E TARGET'!$T$13,'PAINEL E TARGET'!$S$13,
IF(DI418&gt;='PAINEL E TARGET'!$T$14,'PAINEL E TARGET'!$S$14,
IF(DI418&gt;='PAINEL E TARGET'!$T$15,'PAINEL E TARGET'!$S$15,
IF(DI418&gt;='PAINEL E TARGET'!$T$16,'PAINEL E TARGET'!$S$16,
IF(DI418&gt;='PAINEL E TARGET'!$T$17,'PAINEL E TARGET'!$S$17,
IF(DI418&gt;='PAINEL E TARGET'!$T$18,'PAINEL E TARGET'!$S$18,'PAINEL E TARGET'!$S$19))))))))</f>
        <v>4. Fx de 110% a 114,9%</v>
      </c>
      <c r="DK418" s="17">
        <f>IFERROR(VLOOKUP($BW418,'PAINEL E TARGET'!$G$1:$Q$99,9,0),0)</f>
        <v>0.05</v>
      </c>
      <c r="DL418" s="17">
        <f>VLOOKUP(DJ418,'PAINEL E TARGET'!$S$10:$U$19,3,0)</f>
        <v>1.2</v>
      </c>
      <c r="DM418" s="16">
        <f t="shared" si="249"/>
        <v>112.5</v>
      </c>
      <c r="DN418" s="17">
        <f t="shared" si="235"/>
        <v>0.85699999999999998</v>
      </c>
      <c r="DO418" s="33" t="str">
        <f>IF(DN418&gt;='PAINEL E TARGET'!$T$11,'PAINEL E TARGET'!$S$11,
IF(DN418&gt;='PAINEL E TARGET'!$T$12,'PAINEL E TARGET'!$S$12,
IF(DN418&gt;='PAINEL E TARGET'!$T$13,'PAINEL E TARGET'!$S$13,
IF(DN418&gt;='PAINEL E TARGET'!$T$14,'PAINEL E TARGET'!$S$14,
IF(DN418&gt;='PAINEL E TARGET'!$T$15,'PAINEL E TARGET'!$S$15,
IF(DN418&gt;='PAINEL E TARGET'!$T$16,'PAINEL E TARGET'!$S$16,
IF(DN418&gt;='PAINEL E TARGET'!$T$17,'PAINEL E TARGET'!$S$17,
IF(DN418&gt;='PAINEL E TARGET'!$T$18,'PAINEL E TARGET'!$S$18,'PAINEL E TARGET'!$S$19))))))))</f>
        <v>Não elegível</v>
      </c>
      <c r="DP418" s="17">
        <f>IFERROR(VLOOKUP($BW418,'PAINEL E TARGET'!$G$1:$Q$99,10,0),0)</f>
        <v>0</v>
      </c>
      <c r="DQ418" s="17">
        <f>VLOOKUP(DO418,'PAINEL E TARGET'!$S$10:$U$19,3,0)</f>
        <v>0</v>
      </c>
      <c r="DR418" s="16">
        <f t="shared" si="250"/>
        <v>0</v>
      </c>
      <c r="DS418" s="17">
        <f t="shared" si="236"/>
        <v>0.81299999999999994</v>
      </c>
      <c r="DT418" s="16">
        <f>IF(DS418&gt;=1,VLOOKUP(BO418,'PAINEL E TARGET'!$S$1:$W$8,5,0),0)</f>
        <v>0</v>
      </c>
      <c r="DU418" s="16">
        <f t="shared" si="251"/>
        <v>1518.75</v>
      </c>
    </row>
    <row r="419" spans="2:125" s="32" customFormat="1" x14ac:dyDescent="0.2">
      <c r="B419" s="44">
        <v>43541</v>
      </c>
      <c r="C419" s="65">
        <v>1231</v>
      </c>
      <c r="D419" s="66" t="s">
        <v>423</v>
      </c>
      <c r="E419" s="65">
        <v>319</v>
      </c>
      <c r="F419" s="65" t="s">
        <v>943</v>
      </c>
      <c r="G419" s="67">
        <v>2628887.9117357628</v>
      </c>
      <c r="H419" s="67">
        <v>1508562.1952874372</v>
      </c>
      <c r="I419" s="67">
        <v>1395814.6300000001</v>
      </c>
      <c r="J419" s="68">
        <v>0.92526157314584268</v>
      </c>
      <c r="K419" s="67">
        <v>242301.25605083234</v>
      </c>
      <c r="L419" s="67">
        <v>1149548.3523356311</v>
      </c>
      <c r="M419" s="67">
        <v>187309.17</v>
      </c>
      <c r="N419" s="67">
        <v>1103241.1199999999</v>
      </c>
      <c r="O419" s="67">
        <v>2433673.2010783339</v>
      </c>
      <c r="P419" s="67">
        <v>5367.541141977762</v>
      </c>
      <c r="Q419" s="67">
        <v>0</v>
      </c>
      <c r="R419" s="67">
        <v>0</v>
      </c>
      <c r="S419" s="67">
        <v>2198.9</v>
      </c>
      <c r="T419" s="68">
        <v>9.5855924241510265E-2</v>
      </c>
      <c r="U419" s="68">
        <v>9.0174897407523727E-2</v>
      </c>
      <c r="V419" s="68">
        <v>0.94073369091227876</v>
      </c>
      <c r="W419" s="67">
        <v>132902.51999999999</v>
      </c>
      <c r="X419" s="67">
        <v>116375.23999999999</v>
      </c>
      <c r="Y419" s="68">
        <v>0.87564359201014397</v>
      </c>
      <c r="Z419" s="68">
        <v>0.12533356976852564</v>
      </c>
      <c r="AA419" s="68">
        <v>0.12641015329979893</v>
      </c>
      <c r="AB419" s="68">
        <v>1.0085897460134712</v>
      </c>
      <c r="AC419" s="67">
        <v>174445.47999999998</v>
      </c>
      <c r="AD419" s="67">
        <v>163138.65999999997</v>
      </c>
      <c r="AE419" s="68">
        <v>0.93518421916119576</v>
      </c>
      <c r="AF419" s="43">
        <v>80</v>
      </c>
      <c r="AG419" s="43">
        <v>66</v>
      </c>
      <c r="AH419" s="43">
        <v>29</v>
      </c>
      <c r="AI419" s="43">
        <v>25</v>
      </c>
      <c r="AJ419" s="67">
        <v>42602.689999999988</v>
      </c>
      <c r="AK419" s="67">
        <v>33772.57</v>
      </c>
      <c r="AL419" s="68">
        <v>0.79273327576263397</v>
      </c>
      <c r="AM419" s="67">
        <v>25571.960000000003</v>
      </c>
      <c r="AN419" s="67">
        <v>15399.159999999996</v>
      </c>
      <c r="AO419" s="68">
        <v>0.60218927293801472</v>
      </c>
      <c r="AP419" s="67">
        <v>8088.6500000000005</v>
      </c>
      <c r="AQ419" s="67">
        <v>7677.8499999999985</v>
      </c>
      <c r="AR419" s="68">
        <v>0.94921278581716328</v>
      </c>
      <c r="AS419" s="67">
        <v>56639.219999999994</v>
      </c>
      <c r="AT419" s="67">
        <v>59525.66</v>
      </c>
      <c r="AU419" s="68">
        <v>1.050961859997366</v>
      </c>
      <c r="AV419" s="43">
        <v>2235.79</v>
      </c>
      <c r="AW419" s="43">
        <v>954.81000000000006</v>
      </c>
      <c r="AX419" s="69">
        <v>0.42705710285849746</v>
      </c>
      <c r="AY419" s="43">
        <v>242301.25605083234</v>
      </c>
      <c r="AZ419" s="43">
        <v>187309.16999999998</v>
      </c>
      <c r="BA419" s="43">
        <v>67188.562544889923</v>
      </c>
      <c r="BB419" s="43">
        <v>71702.84</v>
      </c>
      <c r="BC419" s="43">
        <v>423554.7815830594</v>
      </c>
      <c r="BD419" s="43">
        <v>117927.049134509</v>
      </c>
      <c r="BE419" s="43">
        <v>233631.84</v>
      </c>
      <c r="BF419" s="43">
        <v>306693.02999999991</v>
      </c>
      <c r="BG419" s="43">
        <v>3925.1999999999989</v>
      </c>
      <c r="BH419" s="43">
        <v>53</v>
      </c>
      <c r="BI419" s="44">
        <v>43173</v>
      </c>
      <c r="BJ419" s="44">
        <v>43541</v>
      </c>
      <c r="BK419" s="44">
        <v>43172</v>
      </c>
      <c r="BL419" s="43">
        <f t="shared" si="237"/>
        <v>1398013.53</v>
      </c>
      <c r="BM419" s="43">
        <f t="shared" si="238"/>
        <v>1292749.1899999997</v>
      </c>
      <c r="BO419" s="16" t="str">
        <f>IFERROR(VLOOKUP($C419,'PORTE LOJA'!A:B,2,0),"PORTE 1")</f>
        <v>PORTE 4</v>
      </c>
      <c r="BP419" s="16">
        <f>VLOOKUP(BO419,'PAINEL E TARGET'!$S$1:$W$8,3,0)</f>
        <v>3000</v>
      </c>
      <c r="BQ419" s="16">
        <f t="shared" si="216"/>
        <v>1</v>
      </c>
      <c r="BR419" s="16">
        <f t="shared" si="217"/>
        <v>1</v>
      </c>
      <c r="BS419" s="16">
        <f t="shared" si="218"/>
        <v>1</v>
      </c>
      <c r="BT419" s="16">
        <f t="shared" si="219"/>
        <v>1</v>
      </c>
      <c r="BU419" s="16">
        <f t="shared" si="220"/>
        <v>1</v>
      </c>
      <c r="BV419" s="16">
        <f t="shared" si="221"/>
        <v>1</v>
      </c>
      <c r="BW419" s="17" t="str">
        <f t="shared" si="239"/>
        <v>111111</v>
      </c>
      <c r="BY419" s="17">
        <f t="shared" si="222"/>
        <v>0.92700000000000005</v>
      </c>
      <c r="BZ419" s="17">
        <f t="shared" si="223"/>
        <v>0.92900000000000005</v>
      </c>
      <c r="CA419" s="17" t="str">
        <f t="shared" si="240"/>
        <v>Sem Retira</v>
      </c>
      <c r="CB419" s="17">
        <f t="shared" si="241"/>
        <v>0.92900000000000005</v>
      </c>
      <c r="CC419" s="33" t="str">
        <f>IF(CB419&gt;='PAINEL E TARGET'!$T$11,'PAINEL E TARGET'!$S$11,
IF(CB419&gt;='PAINEL E TARGET'!$T$12,'PAINEL E TARGET'!$S$12,
IF(CB419&gt;='PAINEL E TARGET'!$T$13,'PAINEL E TARGET'!$S$13,
IF(CB419&gt;='PAINEL E TARGET'!$T$14,'PAINEL E TARGET'!$S$14,
IF(CB419&gt;='PAINEL E TARGET'!$T$15,'PAINEL E TARGET'!$S$15,
IF(CB419&gt;='PAINEL E TARGET'!$T$16,'PAINEL E TARGET'!$S$16,
IF(CB419&gt;='PAINEL E TARGET'!$T$17,'PAINEL E TARGET'!$S$17,
IF(CB419&gt;='PAINEL E TARGET'!$T$18,'PAINEL E TARGET'!$S$18,'PAINEL E TARGET'!$S$19))))))))</f>
        <v>1. Fx de 90% a 99,9%</v>
      </c>
      <c r="CD419" s="17">
        <f>IFERROR(VLOOKUP($BW419,'PAINEL E TARGET'!$G$1:$Q$99,4,0),0)</f>
        <v>0.25</v>
      </c>
      <c r="CE419" s="17">
        <f>VLOOKUP(CC419,'PAINEL E TARGET'!$S$10:$U$19,3,0)</f>
        <v>0.5</v>
      </c>
      <c r="CF419" s="16">
        <f t="shared" si="242"/>
        <v>375</v>
      </c>
      <c r="CG419" s="17">
        <f t="shared" si="224"/>
        <v>0.79300000000000004</v>
      </c>
      <c r="CH419" s="17">
        <f t="shared" si="225"/>
        <v>0.60199999999999998</v>
      </c>
      <c r="CI419" s="17">
        <f t="shared" si="226"/>
        <v>0.94899999999999995</v>
      </c>
      <c r="CJ419" s="17">
        <f t="shared" si="227"/>
        <v>1.0509999999999999</v>
      </c>
      <c r="CK419" s="17">
        <f t="shared" si="228"/>
        <v>0.42699999999999999</v>
      </c>
      <c r="CL419" s="17">
        <f t="shared" si="229"/>
        <v>0.876</v>
      </c>
      <c r="CM419" s="16">
        <f t="shared" si="230"/>
        <v>3</v>
      </c>
      <c r="CN419" s="17" t="str">
        <f t="shared" si="243"/>
        <v>não ok</v>
      </c>
      <c r="CO419" s="17">
        <f t="shared" si="244"/>
        <v>0</v>
      </c>
      <c r="CP419" s="33" t="str">
        <f>IF(CO419&gt;='PAINEL E TARGET'!$T$11,'PAINEL E TARGET'!$S$11,
IF(CO419&gt;='PAINEL E TARGET'!$T$12,'PAINEL E TARGET'!$S$12,
IF(CO419&gt;='PAINEL E TARGET'!$T$13,'PAINEL E TARGET'!$S$13,
IF(CO419&gt;='PAINEL E TARGET'!$T$14,'PAINEL E TARGET'!$S$14,
IF(CO419&gt;='PAINEL E TARGET'!$T$15,'PAINEL E TARGET'!$S$15,
IF(CO419&gt;='PAINEL E TARGET'!$T$16,'PAINEL E TARGET'!$S$16,
IF(CO419&gt;='PAINEL E TARGET'!$T$17,'PAINEL E TARGET'!$S$17,
IF(CO419&gt;='PAINEL E TARGET'!$T$18,'PAINEL E TARGET'!$S$18,'PAINEL E TARGET'!$S$19))))))))</f>
        <v>Não elegível</v>
      </c>
      <c r="CQ419" s="17">
        <f>IFERROR(VLOOKUP($BW419,'PAINEL E TARGET'!$G$1:$Q$99,5,0),0)</f>
        <v>0.25</v>
      </c>
      <c r="CR419" s="17">
        <f>VLOOKUP(CP419,'PAINEL E TARGET'!$S$10:$U$19,3,0)</f>
        <v>0</v>
      </c>
      <c r="CS419" s="16">
        <f t="shared" si="245"/>
        <v>0</v>
      </c>
      <c r="CT419" s="17">
        <f t="shared" si="231"/>
        <v>0.93500000000000005</v>
      </c>
      <c r="CU419" s="33" t="str">
        <f>IF(CT419&gt;='PAINEL E TARGET'!$T$11,'PAINEL E TARGET'!$S$11,
IF(CT419&gt;='PAINEL E TARGET'!$T$12,'PAINEL E TARGET'!$S$12,
IF(CT419&gt;='PAINEL E TARGET'!$T$13,'PAINEL E TARGET'!$S$13,
IF(CT419&gt;='PAINEL E TARGET'!$T$14,'PAINEL E TARGET'!$S$14,
IF(CT419&gt;='PAINEL E TARGET'!$T$15,'PAINEL E TARGET'!$S$15,
IF(CT419&gt;='PAINEL E TARGET'!$T$16,'PAINEL E TARGET'!$S$16,
IF(CT419&gt;='PAINEL E TARGET'!$T$17,'PAINEL E TARGET'!$S$17,
IF(CT419&gt;='PAINEL E TARGET'!$T$18,'PAINEL E TARGET'!$S$18,'PAINEL E TARGET'!$S$19))))))))</f>
        <v>1. Fx de 90% a 99,9%</v>
      </c>
      <c r="CV419" s="17">
        <f>IFERROR(VLOOKUP($BW419,'PAINEL E TARGET'!$G$1:$Q$99,6,0),0)</f>
        <v>0.2</v>
      </c>
      <c r="CW419" s="17">
        <f>VLOOKUP(CU419,'PAINEL E TARGET'!$S$10:$U$19,3,0)</f>
        <v>0.5</v>
      </c>
      <c r="CX419" s="16">
        <f t="shared" si="246"/>
        <v>300</v>
      </c>
      <c r="CY419" s="17">
        <f t="shared" si="232"/>
        <v>0.77300000000000002</v>
      </c>
      <c r="CZ419" s="33" t="str">
        <f>IF(CY419&gt;='PAINEL E TARGET'!$T$11,'PAINEL E TARGET'!$S$11,
IF(CY419&gt;='PAINEL E TARGET'!$T$12,'PAINEL E TARGET'!$S$12,
IF(CY419&gt;='PAINEL E TARGET'!$T$13,'PAINEL E TARGET'!$S$13,
IF(CY419&gt;='PAINEL E TARGET'!$T$14,'PAINEL E TARGET'!$S$14,
IF(CY419&gt;='PAINEL E TARGET'!$T$15,'PAINEL E TARGET'!$S$15,
IF(CY419&gt;='PAINEL E TARGET'!$T$16,'PAINEL E TARGET'!$S$16,
IF(CY419&gt;='PAINEL E TARGET'!$T$17,'PAINEL E TARGET'!$S$17,
IF(CY419&gt;='PAINEL E TARGET'!$T$18,'PAINEL E TARGET'!$S$18,'PAINEL E TARGET'!$S$19))))))))</f>
        <v>Não elegível</v>
      </c>
      <c r="DA419" s="17">
        <f>IFERROR(VLOOKUP($BW419,'PAINEL E TARGET'!$G$1:$Q$99,7,0),0)</f>
        <v>0.15</v>
      </c>
      <c r="DB419" s="17">
        <f>VLOOKUP(CZ419,'PAINEL E TARGET'!$S$10:$U$19,3,0)</f>
        <v>0</v>
      </c>
      <c r="DC419" s="16">
        <f t="shared" si="247"/>
        <v>0</v>
      </c>
      <c r="DD419" s="17">
        <f t="shared" si="233"/>
        <v>1.0669999999999999</v>
      </c>
      <c r="DE419" s="33" t="str">
        <f>IF(DD419&gt;='PAINEL E TARGET'!$T$11,'PAINEL E TARGET'!$S$11,
IF(DD419&gt;='PAINEL E TARGET'!$T$12,'PAINEL E TARGET'!$S$12,
IF(DD419&gt;='PAINEL E TARGET'!$T$13,'PAINEL E TARGET'!$S$13,
IF(DD419&gt;='PAINEL E TARGET'!$T$14,'PAINEL E TARGET'!$S$14,
IF(DD419&gt;='PAINEL E TARGET'!$T$15,'PAINEL E TARGET'!$S$15,
IF(DD419&gt;='PAINEL E TARGET'!$T$16,'PAINEL E TARGET'!$S$16,
IF(DD419&gt;='PAINEL E TARGET'!$T$17,'PAINEL E TARGET'!$S$17,
IF(DD419&gt;='PAINEL E TARGET'!$T$18,'PAINEL E TARGET'!$S$18,'PAINEL E TARGET'!$S$19))))))))</f>
        <v>3. Fx de 105% a 109,9%</v>
      </c>
      <c r="DF419" s="17">
        <f>IFERROR(VLOOKUP($BW419,'PAINEL E TARGET'!$G$1:$Q$99,8,0),0)</f>
        <v>0.1</v>
      </c>
      <c r="DG419" s="17">
        <f>VLOOKUP(DE419,'PAINEL E TARGET'!$S$10:$U$19,3,0)</f>
        <v>1.1000000000000001</v>
      </c>
      <c r="DH419" s="16">
        <f t="shared" si="248"/>
        <v>330.00000000000006</v>
      </c>
      <c r="DI419" s="17">
        <f t="shared" si="234"/>
        <v>0.86199999999999999</v>
      </c>
      <c r="DJ419" s="33" t="str">
        <f>IF(DI419&gt;='PAINEL E TARGET'!$T$11,'PAINEL E TARGET'!$S$11,
IF(DI419&gt;='PAINEL E TARGET'!$T$12,'PAINEL E TARGET'!$S$12,
IF(DI419&gt;='PAINEL E TARGET'!$T$13,'PAINEL E TARGET'!$S$13,
IF(DI419&gt;='PAINEL E TARGET'!$T$14,'PAINEL E TARGET'!$S$14,
IF(DI419&gt;='PAINEL E TARGET'!$T$15,'PAINEL E TARGET'!$S$15,
IF(DI419&gt;='PAINEL E TARGET'!$T$16,'PAINEL E TARGET'!$S$16,
IF(DI419&gt;='PAINEL E TARGET'!$T$17,'PAINEL E TARGET'!$S$17,
IF(DI419&gt;='PAINEL E TARGET'!$T$18,'PAINEL E TARGET'!$S$18,'PAINEL E TARGET'!$S$19))))))))</f>
        <v>Não elegível</v>
      </c>
      <c r="DK419" s="17">
        <f>IFERROR(VLOOKUP($BW419,'PAINEL E TARGET'!$G$1:$Q$99,9,0),0)</f>
        <v>0.05</v>
      </c>
      <c r="DL419" s="17">
        <f>VLOOKUP(DJ419,'PAINEL E TARGET'!$S$10:$U$19,3,0)</f>
        <v>0</v>
      </c>
      <c r="DM419" s="16">
        <f t="shared" si="249"/>
        <v>0</v>
      </c>
      <c r="DN419" s="17">
        <f t="shared" si="235"/>
        <v>0.42699999999999999</v>
      </c>
      <c r="DO419" s="33" t="str">
        <f>IF(DN419&gt;='PAINEL E TARGET'!$T$11,'PAINEL E TARGET'!$S$11,
IF(DN419&gt;='PAINEL E TARGET'!$T$12,'PAINEL E TARGET'!$S$12,
IF(DN419&gt;='PAINEL E TARGET'!$T$13,'PAINEL E TARGET'!$S$13,
IF(DN419&gt;='PAINEL E TARGET'!$T$14,'PAINEL E TARGET'!$S$14,
IF(DN419&gt;='PAINEL E TARGET'!$T$15,'PAINEL E TARGET'!$S$15,
IF(DN419&gt;='PAINEL E TARGET'!$T$16,'PAINEL E TARGET'!$S$16,
IF(DN419&gt;='PAINEL E TARGET'!$T$17,'PAINEL E TARGET'!$S$17,
IF(DN419&gt;='PAINEL E TARGET'!$T$18,'PAINEL E TARGET'!$S$18,'PAINEL E TARGET'!$S$19))))))))</f>
        <v>Não elegível</v>
      </c>
      <c r="DP419" s="17">
        <f>IFERROR(VLOOKUP($BW419,'PAINEL E TARGET'!$G$1:$Q$99,10,0),0)</f>
        <v>0</v>
      </c>
      <c r="DQ419" s="17">
        <f>VLOOKUP(DO419,'PAINEL E TARGET'!$S$10:$U$19,3,0)</f>
        <v>0</v>
      </c>
      <c r="DR419" s="16">
        <f t="shared" si="250"/>
        <v>0</v>
      </c>
      <c r="DS419" s="17">
        <f t="shared" si="236"/>
        <v>0.82499999999999996</v>
      </c>
      <c r="DT419" s="16">
        <f>IF(DS419&gt;=1,VLOOKUP(BO419,'PAINEL E TARGET'!$S$1:$W$8,5,0),0)</f>
        <v>0</v>
      </c>
      <c r="DU419" s="16">
        <f t="shared" si="251"/>
        <v>1005</v>
      </c>
    </row>
    <row r="420" spans="2:125" s="32" customFormat="1" x14ac:dyDescent="0.2">
      <c r="B420" s="44">
        <v>43541</v>
      </c>
      <c r="C420" s="65">
        <v>1233</v>
      </c>
      <c r="D420" s="66" t="s">
        <v>424</v>
      </c>
      <c r="E420" s="65">
        <v>516</v>
      </c>
      <c r="F420" s="65" t="s">
        <v>944</v>
      </c>
      <c r="G420" s="67">
        <v>2809893.9214758212</v>
      </c>
      <c r="H420" s="67">
        <v>1578265.0118577802</v>
      </c>
      <c r="I420" s="67">
        <v>1341222.54</v>
      </c>
      <c r="J420" s="68">
        <v>0.84980819439267885</v>
      </c>
      <c r="K420" s="67">
        <v>257983.75261873574</v>
      </c>
      <c r="L420" s="67">
        <v>1215781.5410701963</v>
      </c>
      <c r="M420" s="67">
        <v>269606.13</v>
      </c>
      <c r="N420" s="67">
        <v>1033501.7100000001</v>
      </c>
      <c r="O420" s="67">
        <v>2630361.7449210403</v>
      </c>
      <c r="P420" s="67" t="s">
        <v>1082</v>
      </c>
      <c r="Q420" s="67" t="s">
        <v>1082</v>
      </c>
      <c r="R420" s="67">
        <v>0</v>
      </c>
      <c r="S420" s="67">
        <v>0</v>
      </c>
      <c r="T420" s="68">
        <v>0.11240753918511424</v>
      </c>
      <c r="U420" s="68">
        <v>0.10912754542248781</v>
      </c>
      <c r="V420" s="68">
        <v>0.9708205180328261</v>
      </c>
      <c r="W420" s="67">
        <v>165662.33000000002</v>
      </c>
      <c r="X420" s="67">
        <v>142204.96</v>
      </c>
      <c r="Y420" s="68">
        <v>0.85840251069751328</v>
      </c>
      <c r="Z420" s="68">
        <v>0.20877855606833437</v>
      </c>
      <c r="AA420" s="68">
        <v>0.21551066717548104</v>
      </c>
      <c r="AB420" s="68">
        <v>1.0322452230436119</v>
      </c>
      <c r="AC420" s="67">
        <v>307690.58999999997</v>
      </c>
      <c r="AD420" s="67">
        <v>280833.64</v>
      </c>
      <c r="AE420" s="68">
        <v>0.91271442522827895</v>
      </c>
      <c r="AF420" s="43">
        <v>80</v>
      </c>
      <c r="AG420" s="43">
        <v>73</v>
      </c>
      <c r="AH420" s="43">
        <v>35</v>
      </c>
      <c r="AI420" s="43">
        <v>23</v>
      </c>
      <c r="AJ420" s="67">
        <v>76970.989999999991</v>
      </c>
      <c r="AK420" s="67">
        <v>69442.850000000006</v>
      </c>
      <c r="AL420" s="68">
        <v>0.9021950997382262</v>
      </c>
      <c r="AM420" s="67">
        <v>28455</v>
      </c>
      <c r="AN420" s="67">
        <v>17902.46</v>
      </c>
      <c r="AO420" s="68">
        <v>0.62914988578457209</v>
      </c>
      <c r="AP420" s="67">
        <v>10615.83</v>
      </c>
      <c r="AQ420" s="67">
        <v>8885.5</v>
      </c>
      <c r="AR420" s="68">
        <v>0.83700473726500901</v>
      </c>
      <c r="AS420" s="67">
        <v>49620.509999999987</v>
      </c>
      <c r="AT420" s="67">
        <v>45974.149999999994</v>
      </c>
      <c r="AU420" s="68">
        <v>0.92651506403299777</v>
      </c>
      <c r="AV420" s="43">
        <v>2359.9299999999998</v>
      </c>
      <c r="AW420" s="43">
        <v>1674.7</v>
      </c>
      <c r="AX420" s="69">
        <v>0.70963969270274974</v>
      </c>
      <c r="AY420" s="43">
        <v>257983.75261873574</v>
      </c>
      <c r="AZ420" s="43">
        <v>269606.13</v>
      </c>
      <c r="BA420" s="43">
        <v>51448.60571148005</v>
      </c>
      <c r="BB420" s="43">
        <v>54828.890000000007</v>
      </c>
      <c r="BC420" s="43">
        <v>460765.20470097323</v>
      </c>
      <c r="BD420" s="43">
        <v>92092.757334188398</v>
      </c>
      <c r="BE420" s="43">
        <v>297350.42</v>
      </c>
      <c r="BF420" s="43">
        <v>552279.85999999987</v>
      </c>
      <c r="BG420" s="43">
        <v>4230.0899999999992</v>
      </c>
      <c r="BH420" s="43">
        <v>63</v>
      </c>
      <c r="BI420" s="44">
        <v>43173</v>
      </c>
      <c r="BJ420" s="44">
        <v>43541</v>
      </c>
      <c r="BK420" s="44">
        <v>43172</v>
      </c>
      <c r="BL420" s="43">
        <f t="shared" si="237"/>
        <v>1341222.54</v>
      </c>
      <c r="BM420" s="43">
        <f t="shared" si="238"/>
        <v>1303107.8400000001</v>
      </c>
      <c r="BO420" s="16" t="str">
        <f>IFERROR(VLOOKUP($C420,'PORTE LOJA'!A:B,2,0),"PORTE 1")</f>
        <v>PORTE 4</v>
      </c>
      <c r="BP420" s="16">
        <f>VLOOKUP(BO420,'PAINEL E TARGET'!$S$1:$W$8,3,0)</f>
        <v>3000</v>
      </c>
      <c r="BQ420" s="16">
        <f t="shared" si="216"/>
        <v>1</v>
      </c>
      <c r="BR420" s="16">
        <f t="shared" si="217"/>
        <v>1</v>
      </c>
      <c r="BS420" s="16">
        <f t="shared" si="218"/>
        <v>1</v>
      </c>
      <c r="BT420" s="16">
        <f t="shared" si="219"/>
        <v>1</v>
      </c>
      <c r="BU420" s="16">
        <f t="shared" si="220"/>
        <v>1</v>
      </c>
      <c r="BV420" s="16">
        <f t="shared" si="221"/>
        <v>1</v>
      </c>
      <c r="BW420" s="17" t="str">
        <f t="shared" si="239"/>
        <v>111111</v>
      </c>
      <c r="BY420" s="17">
        <f t="shared" si="222"/>
        <v>0.85</v>
      </c>
      <c r="BZ420" s="17">
        <f t="shared" si="223"/>
        <v>0.88400000000000001</v>
      </c>
      <c r="CA420" s="17" t="str">
        <f t="shared" si="240"/>
        <v>Sem Retira</v>
      </c>
      <c r="CB420" s="17">
        <f t="shared" si="241"/>
        <v>0.88400000000000001</v>
      </c>
      <c r="CC420" s="33" t="str">
        <f>IF(CB420&gt;='PAINEL E TARGET'!$T$11,'PAINEL E TARGET'!$S$11,
IF(CB420&gt;='PAINEL E TARGET'!$T$12,'PAINEL E TARGET'!$S$12,
IF(CB420&gt;='PAINEL E TARGET'!$T$13,'PAINEL E TARGET'!$S$13,
IF(CB420&gt;='PAINEL E TARGET'!$T$14,'PAINEL E TARGET'!$S$14,
IF(CB420&gt;='PAINEL E TARGET'!$T$15,'PAINEL E TARGET'!$S$15,
IF(CB420&gt;='PAINEL E TARGET'!$T$16,'PAINEL E TARGET'!$S$16,
IF(CB420&gt;='PAINEL E TARGET'!$T$17,'PAINEL E TARGET'!$S$17,
IF(CB420&gt;='PAINEL E TARGET'!$T$18,'PAINEL E TARGET'!$S$18,'PAINEL E TARGET'!$S$19))))))))</f>
        <v>Não elegível</v>
      </c>
      <c r="CD420" s="17">
        <f>IFERROR(VLOOKUP($BW420,'PAINEL E TARGET'!$G$1:$Q$99,4,0),0)</f>
        <v>0.25</v>
      </c>
      <c r="CE420" s="17">
        <f>VLOOKUP(CC420,'PAINEL E TARGET'!$S$10:$U$19,3,0)</f>
        <v>0</v>
      </c>
      <c r="CF420" s="16">
        <f t="shared" si="242"/>
        <v>0</v>
      </c>
      <c r="CG420" s="17">
        <f t="shared" si="224"/>
        <v>0.90200000000000002</v>
      </c>
      <c r="CH420" s="17">
        <f t="shared" si="225"/>
        <v>0.629</v>
      </c>
      <c r="CI420" s="17">
        <f t="shared" si="226"/>
        <v>0.83699999999999997</v>
      </c>
      <c r="CJ420" s="17">
        <f t="shared" si="227"/>
        <v>0.92700000000000005</v>
      </c>
      <c r="CK420" s="17">
        <f t="shared" si="228"/>
        <v>0.71</v>
      </c>
      <c r="CL420" s="17">
        <f t="shared" si="229"/>
        <v>0.85799999999999998</v>
      </c>
      <c r="CM420" s="16">
        <f t="shared" si="230"/>
        <v>4</v>
      </c>
      <c r="CN420" s="17" t="str">
        <f t="shared" si="243"/>
        <v>não ok</v>
      </c>
      <c r="CO420" s="17">
        <f t="shared" si="244"/>
        <v>0</v>
      </c>
      <c r="CP420" s="33" t="str">
        <f>IF(CO420&gt;='PAINEL E TARGET'!$T$11,'PAINEL E TARGET'!$S$11,
IF(CO420&gt;='PAINEL E TARGET'!$T$12,'PAINEL E TARGET'!$S$12,
IF(CO420&gt;='PAINEL E TARGET'!$T$13,'PAINEL E TARGET'!$S$13,
IF(CO420&gt;='PAINEL E TARGET'!$T$14,'PAINEL E TARGET'!$S$14,
IF(CO420&gt;='PAINEL E TARGET'!$T$15,'PAINEL E TARGET'!$S$15,
IF(CO420&gt;='PAINEL E TARGET'!$T$16,'PAINEL E TARGET'!$S$16,
IF(CO420&gt;='PAINEL E TARGET'!$T$17,'PAINEL E TARGET'!$S$17,
IF(CO420&gt;='PAINEL E TARGET'!$T$18,'PAINEL E TARGET'!$S$18,'PAINEL E TARGET'!$S$19))))))))</f>
        <v>Não elegível</v>
      </c>
      <c r="CQ420" s="17">
        <f>IFERROR(VLOOKUP($BW420,'PAINEL E TARGET'!$G$1:$Q$99,5,0),0)</f>
        <v>0.25</v>
      </c>
      <c r="CR420" s="17">
        <f>VLOOKUP(CP420,'PAINEL E TARGET'!$S$10:$U$19,3,0)</f>
        <v>0</v>
      </c>
      <c r="CS420" s="16">
        <f t="shared" si="245"/>
        <v>0</v>
      </c>
      <c r="CT420" s="17">
        <f t="shared" si="231"/>
        <v>0.91300000000000003</v>
      </c>
      <c r="CU420" s="33" t="str">
        <f>IF(CT420&gt;='PAINEL E TARGET'!$T$11,'PAINEL E TARGET'!$S$11,
IF(CT420&gt;='PAINEL E TARGET'!$T$12,'PAINEL E TARGET'!$S$12,
IF(CT420&gt;='PAINEL E TARGET'!$T$13,'PAINEL E TARGET'!$S$13,
IF(CT420&gt;='PAINEL E TARGET'!$T$14,'PAINEL E TARGET'!$S$14,
IF(CT420&gt;='PAINEL E TARGET'!$T$15,'PAINEL E TARGET'!$S$15,
IF(CT420&gt;='PAINEL E TARGET'!$T$16,'PAINEL E TARGET'!$S$16,
IF(CT420&gt;='PAINEL E TARGET'!$T$17,'PAINEL E TARGET'!$S$17,
IF(CT420&gt;='PAINEL E TARGET'!$T$18,'PAINEL E TARGET'!$S$18,'PAINEL E TARGET'!$S$19))))))))</f>
        <v>1. Fx de 90% a 99,9%</v>
      </c>
      <c r="CV420" s="17">
        <f>IFERROR(VLOOKUP($BW420,'PAINEL E TARGET'!$G$1:$Q$99,6,0),0)</f>
        <v>0.2</v>
      </c>
      <c r="CW420" s="17">
        <f>VLOOKUP(CU420,'PAINEL E TARGET'!$S$10:$U$19,3,0)</f>
        <v>0.5</v>
      </c>
      <c r="CX420" s="16">
        <f t="shared" si="246"/>
        <v>300</v>
      </c>
      <c r="CY420" s="17">
        <f t="shared" si="232"/>
        <v>1.0449999999999999</v>
      </c>
      <c r="CZ420" s="33" t="str">
        <f>IF(CY420&gt;='PAINEL E TARGET'!$T$11,'PAINEL E TARGET'!$S$11,
IF(CY420&gt;='PAINEL E TARGET'!$T$12,'PAINEL E TARGET'!$S$12,
IF(CY420&gt;='PAINEL E TARGET'!$T$13,'PAINEL E TARGET'!$S$13,
IF(CY420&gt;='PAINEL E TARGET'!$T$14,'PAINEL E TARGET'!$S$14,
IF(CY420&gt;='PAINEL E TARGET'!$T$15,'PAINEL E TARGET'!$S$15,
IF(CY420&gt;='PAINEL E TARGET'!$T$16,'PAINEL E TARGET'!$S$16,
IF(CY420&gt;='PAINEL E TARGET'!$T$17,'PAINEL E TARGET'!$S$17,
IF(CY420&gt;='PAINEL E TARGET'!$T$18,'PAINEL E TARGET'!$S$18,'PAINEL E TARGET'!$S$19))))))))</f>
        <v>2. Fx de 100% a 104,9%</v>
      </c>
      <c r="DA420" s="17">
        <f>IFERROR(VLOOKUP($BW420,'PAINEL E TARGET'!$G$1:$Q$99,7,0),0)</f>
        <v>0.15</v>
      </c>
      <c r="DB420" s="17">
        <f>VLOOKUP(CZ420,'PAINEL E TARGET'!$S$10:$U$19,3,0)</f>
        <v>1</v>
      </c>
      <c r="DC420" s="16">
        <f t="shared" si="247"/>
        <v>450</v>
      </c>
      <c r="DD420" s="17">
        <f t="shared" si="233"/>
        <v>1.0660000000000001</v>
      </c>
      <c r="DE420" s="33" t="str">
        <f>IF(DD420&gt;='PAINEL E TARGET'!$T$11,'PAINEL E TARGET'!$S$11,
IF(DD420&gt;='PAINEL E TARGET'!$T$12,'PAINEL E TARGET'!$S$12,
IF(DD420&gt;='PAINEL E TARGET'!$T$13,'PAINEL E TARGET'!$S$13,
IF(DD420&gt;='PAINEL E TARGET'!$T$14,'PAINEL E TARGET'!$S$14,
IF(DD420&gt;='PAINEL E TARGET'!$T$15,'PAINEL E TARGET'!$S$15,
IF(DD420&gt;='PAINEL E TARGET'!$T$16,'PAINEL E TARGET'!$S$16,
IF(DD420&gt;='PAINEL E TARGET'!$T$17,'PAINEL E TARGET'!$S$17,
IF(DD420&gt;='PAINEL E TARGET'!$T$18,'PAINEL E TARGET'!$S$18,'PAINEL E TARGET'!$S$19))))))))</f>
        <v>3. Fx de 105% a 109,9%</v>
      </c>
      <c r="DF420" s="17">
        <f>IFERROR(VLOOKUP($BW420,'PAINEL E TARGET'!$G$1:$Q$99,8,0),0)</f>
        <v>0.1</v>
      </c>
      <c r="DG420" s="17">
        <f>VLOOKUP(DE420,'PAINEL E TARGET'!$S$10:$U$19,3,0)</f>
        <v>1.1000000000000001</v>
      </c>
      <c r="DH420" s="16">
        <f t="shared" si="248"/>
        <v>330.00000000000006</v>
      </c>
      <c r="DI420" s="17">
        <f t="shared" si="234"/>
        <v>0.65700000000000003</v>
      </c>
      <c r="DJ420" s="33" t="str">
        <f>IF(DI420&gt;='PAINEL E TARGET'!$T$11,'PAINEL E TARGET'!$S$11,
IF(DI420&gt;='PAINEL E TARGET'!$T$12,'PAINEL E TARGET'!$S$12,
IF(DI420&gt;='PAINEL E TARGET'!$T$13,'PAINEL E TARGET'!$S$13,
IF(DI420&gt;='PAINEL E TARGET'!$T$14,'PAINEL E TARGET'!$S$14,
IF(DI420&gt;='PAINEL E TARGET'!$T$15,'PAINEL E TARGET'!$S$15,
IF(DI420&gt;='PAINEL E TARGET'!$T$16,'PAINEL E TARGET'!$S$16,
IF(DI420&gt;='PAINEL E TARGET'!$T$17,'PAINEL E TARGET'!$S$17,
IF(DI420&gt;='PAINEL E TARGET'!$T$18,'PAINEL E TARGET'!$S$18,'PAINEL E TARGET'!$S$19))))))))</f>
        <v>Não elegível</v>
      </c>
      <c r="DK420" s="17">
        <f>IFERROR(VLOOKUP($BW420,'PAINEL E TARGET'!$G$1:$Q$99,9,0),0)</f>
        <v>0.05</v>
      </c>
      <c r="DL420" s="17">
        <f>VLOOKUP(DJ420,'PAINEL E TARGET'!$S$10:$U$19,3,0)</f>
        <v>0</v>
      </c>
      <c r="DM420" s="16">
        <f t="shared" si="249"/>
        <v>0</v>
      </c>
      <c r="DN420" s="17">
        <f t="shared" si="235"/>
        <v>0.71</v>
      </c>
      <c r="DO420" s="33" t="str">
        <f>IF(DN420&gt;='PAINEL E TARGET'!$T$11,'PAINEL E TARGET'!$S$11,
IF(DN420&gt;='PAINEL E TARGET'!$T$12,'PAINEL E TARGET'!$S$12,
IF(DN420&gt;='PAINEL E TARGET'!$T$13,'PAINEL E TARGET'!$S$13,
IF(DN420&gt;='PAINEL E TARGET'!$T$14,'PAINEL E TARGET'!$S$14,
IF(DN420&gt;='PAINEL E TARGET'!$T$15,'PAINEL E TARGET'!$S$15,
IF(DN420&gt;='PAINEL E TARGET'!$T$16,'PAINEL E TARGET'!$S$16,
IF(DN420&gt;='PAINEL E TARGET'!$T$17,'PAINEL E TARGET'!$S$17,
IF(DN420&gt;='PAINEL E TARGET'!$T$18,'PAINEL E TARGET'!$S$18,'PAINEL E TARGET'!$S$19))))))))</f>
        <v>Não elegível</v>
      </c>
      <c r="DP420" s="17">
        <f>IFERROR(VLOOKUP($BW420,'PAINEL E TARGET'!$G$1:$Q$99,10,0),0)</f>
        <v>0</v>
      </c>
      <c r="DQ420" s="17">
        <f>VLOOKUP(DO420,'PAINEL E TARGET'!$S$10:$U$19,3,0)</f>
        <v>0</v>
      </c>
      <c r="DR420" s="16">
        <f t="shared" si="250"/>
        <v>0</v>
      </c>
      <c r="DS420" s="17">
        <f t="shared" si="236"/>
        <v>0.91300000000000003</v>
      </c>
      <c r="DT420" s="16">
        <f>IF(DS420&gt;=1,VLOOKUP(BO420,'PAINEL E TARGET'!$S$1:$W$8,5,0),0)</f>
        <v>0</v>
      </c>
      <c r="DU420" s="16">
        <f t="shared" si="251"/>
        <v>1080</v>
      </c>
    </row>
    <row r="421" spans="2:125" s="32" customFormat="1" x14ac:dyDescent="0.2">
      <c r="B421" s="44">
        <v>43541</v>
      </c>
      <c r="C421" s="65">
        <v>1234</v>
      </c>
      <c r="D421" s="66" t="s">
        <v>425</v>
      </c>
      <c r="E421" s="65">
        <v>213</v>
      </c>
      <c r="F421" s="65" t="s">
        <v>1017</v>
      </c>
      <c r="G421" s="67">
        <v>2704737.0253651515</v>
      </c>
      <c r="H421" s="67">
        <v>1527061.8003311441</v>
      </c>
      <c r="I421" s="67">
        <v>1504694.0999999999</v>
      </c>
      <c r="J421" s="68">
        <v>0.9853524589991749</v>
      </c>
      <c r="K421" s="67">
        <v>282034.29447923217</v>
      </c>
      <c r="L421" s="67">
        <v>1158770.6923494597</v>
      </c>
      <c r="M421" s="67">
        <v>306627</v>
      </c>
      <c r="N421" s="67">
        <v>1169805.32</v>
      </c>
      <c r="O421" s="67">
        <v>2552781.1903384915</v>
      </c>
      <c r="P421" s="67" t="s">
        <v>1082</v>
      </c>
      <c r="Q421" s="67" t="s">
        <v>1082</v>
      </c>
      <c r="R421" s="67">
        <v>0</v>
      </c>
      <c r="S421" s="67">
        <v>0</v>
      </c>
      <c r="T421" s="68">
        <v>0.10602052421835635</v>
      </c>
      <c r="U421" s="68">
        <v>0.10574922255833577</v>
      </c>
      <c r="V421" s="68">
        <v>0.99744104585389692</v>
      </c>
      <c r="W421" s="67">
        <v>152754.90000000002</v>
      </c>
      <c r="X421" s="67">
        <v>156131.57</v>
      </c>
      <c r="Y421" s="68">
        <v>1.0221051501457563</v>
      </c>
      <c r="Z421" s="68">
        <v>0.1811849225859449</v>
      </c>
      <c r="AA421" s="68">
        <v>0.1841697694615626</v>
      </c>
      <c r="AB421" s="68">
        <v>1.0164740356593516</v>
      </c>
      <c r="AC421" s="67">
        <v>261052.14000000004</v>
      </c>
      <c r="AD421" s="67">
        <v>271914.2</v>
      </c>
      <c r="AE421" s="68">
        <v>1.0416087759326547</v>
      </c>
      <c r="AF421" s="43">
        <v>80</v>
      </c>
      <c r="AG421" s="43">
        <v>72</v>
      </c>
      <c r="AH421" s="43">
        <v>47</v>
      </c>
      <c r="AI421" s="43">
        <v>33</v>
      </c>
      <c r="AJ421" s="67">
        <v>94974.52</v>
      </c>
      <c r="AK421" s="67">
        <v>91968</v>
      </c>
      <c r="AL421" s="68">
        <v>0.96834393056158641</v>
      </c>
      <c r="AM421" s="67">
        <v>30231.210000000003</v>
      </c>
      <c r="AN421" s="67">
        <v>33149.700000000004</v>
      </c>
      <c r="AO421" s="68">
        <v>1.0965389741264078</v>
      </c>
      <c r="AP421" s="67">
        <v>11743.04</v>
      </c>
      <c r="AQ421" s="67">
        <v>12661.469999999998</v>
      </c>
      <c r="AR421" s="68">
        <v>1.0782105826089323</v>
      </c>
      <c r="AS421" s="67">
        <v>15806.129999999997</v>
      </c>
      <c r="AT421" s="67">
        <v>18352.400000000001</v>
      </c>
      <c r="AU421" s="68">
        <v>1.1610938287866799</v>
      </c>
      <c r="AV421" s="43">
        <v>1611.4699999999996</v>
      </c>
      <c r="AW421" s="43">
        <v>1699.63</v>
      </c>
      <c r="AX421" s="69">
        <v>1.0547078133629546</v>
      </c>
      <c r="AY421" s="43">
        <v>282034.29447923217</v>
      </c>
      <c r="AZ421" s="43">
        <v>306627</v>
      </c>
      <c r="BA421" s="43">
        <v>55765.107917996691</v>
      </c>
      <c r="BB421" s="43">
        <v>70763.290000000008</v>
      </c>
      <c r="BC421" s="43">
        <v>499612.02055756014</v>
      </c>
      <c r="BD421" s="43">
        <v>98919.908855348272</v>
      </c>
      <c r="BE421" s="43">
        <v>272170.50000000006</v>
      </c>
      <c r="BF421" s="43">
        <v>465128.67000000004</v>
      </c>
      <c r="BG421" s="43">
        <v>2861.4100000000003</v>
      </c>
      <c r="BH421" s="43">
        <v>83</v>
      </c>
      <c r="BI421" s="44">
        <v>43173</v>
      </c>
      <c r="BJ421" s="44">
        <v>43541</v>
      </c>
      <c r="BK421" s="44">
        <v>43172</v>
      </c>
      <c r="BL421" s="43">
        <f t="shared" si="237"/>
        <v>1504694.0999999999</v>
      </c>
      <c r="BM421" s="43">
        <f t="shared" si="238"/>
        <v>1476432.32</v>
      </c>
      <c r="BO421" s="16" t="str">
        <f>IFERROR(VLOOKUP($C421,'PORTE LOJA'!A:B,2,0),"PORTE 1")</f>
        <v>PORTE 4</v>
      </c>
      <c r="BP421" s="16">
        <f>VLOOKUP(BO421,'PAINEL E TARGET'!$S$1:$W$8,3,0)</f>
        <v>3000</v>
      </c>
      <c r="BQ421" s="16">
        <f t="shared" si="216"/>
        <v>1</v>
      </c>
      <c r="BR421" s="16">
        <f t="shared" si="217"/>
        <v>1</v>
      </c>
      <c r="BS421" s="16">
        <f t="shared" si="218"/>
        <v>1</v>
      </c>
      <c r="BT421" s="16">
        <f t="shared" si="219"/>
        <v>1</v>
      </c>
      <c r="BU421" s="16">
        <f t="shared" si="220"/>
        <v>1</v>
      </c>
      <c r="BV421" s="16">
        <f t="shared" si="221"/>
        <v>1</v>
      </c>
      <c r="BW421" s="17" t="str">
        <f t="shared" si="239"/>
        <v>111111</v>
      </c>
      <c r="BY421" s="17">
        <f t="shared" si="222"/>
        <v>0.98499999999999999</v>
      </c>
      <c r="BZ421" s="17">
        <f t="shared" si="223"/>
        <v>1.0249999999999999</v>
      </c>
      <c r="CA421" s="17" t="str">
        <f t="shared" si="240"/>
        <v>Sem Retira</v>
      </c>
      <c r="CB421" s="17">
        <f t="shared" si="241"/>
        <v>1.0249999999999999</v>
      </c>
      <c r="CC421" s="33" t="str">
        <f>IF(CB421&gt;='PAINEL E TARGET'!$T$11,'PAINEL E TARGET'!$S$11,
IF(CB421&gt;='PAINEL E TARGET'!$T$12,'PAINEL E TARGET'!$S$12,
IF(CB421&gt;='PAINEL E TARGET'!$T$13,'PAINEL E TARGET'!$S$13,
IF(CB421&gt;='PAINEL E TARGET'!$T$14,'PAINEL E TARGET'!$S$14,
IF(CB421&gt;='PAINEL E TARGET'!$T$15,'PAINEL E TARGET'!$S$15,
IF(CB421&gt;='PAINEL E TARGET'!$T$16,'PAINEL E TARGET'!$S$16,
IF(CB421&gt;='PAINEL E TARGET'!$T$17,'PAINEL E TARGET'!$S$17,
IF(CB421&gt;='PAINEL E TARGET'!$T$18,'PAINEL E TARGET'!$S$18,'PAINEL E TARGET'!$S$19))))))))</f>
        <v>2. Fx de 100% a 104,9%</v>
      </c>
      <c r="CD421" s="17">
        <f>IFERROR(VLOOKUP($BW421,'PAINEL E TARGET'!$G$1:$Q$99,4,0),0)</f>
        <v>0.25</v>
      </c>
      <c r="CE421" s="17">
        <f>VLOOKUP(CC421,'PAINEL E TARGET'!$S$10:$U$19,3,0)</f>
        <v>1</v>
      </c>
      <c r="CF421" s="16">
        <f t="shared" si="242"/>
        <v>750</v>
      </c>
      <c r="CG421" s="17">
        <f t="shared" si="224"/>
        <v>0.96799999999999997</v>
      </c>
      <c r="CH421" s="17">
        <f t="shared" si="225"/>
        <v>1.097</v>
      </c>
      <c r="CI421" s="17">
        <f t="shared" si="226"/>
        <v>1.0780000000000001</v>
      </c>
      <c r="CJ421" s="17">
        <f t="shared" si="227"/>
        <v>1.161</v>
      </c>
      <c r="CK421" s="17">
        <f t="shared" si="228"/>
        <v>1.0549999999999999</v>
      </c>
      <c r="CL421" s="17">
        <f t="shared" si="229"/>
        <v>1.022</v>
      </c>
      <c r="CM421" s="16">
        <f t="shared" si="230"/>
        <v>5</v>
      </c>
      <c r="CN421" s="17" t="str">
        <f t="shared" si="243"/>
        <v>ok</v>
      </c>
      <c r="CO421" s="17">
        <f t="shared" si="244"/>
        <v>1.022</v>
      </c>
      <c r="CP421" s="33" t="str">
        <f>IF(CO421&gt;='PAINEL E TARGET'!$T$11,'PAINEL E TARGET'!$S$11,
IF(CO421&gt;='PAINEL E TARGET'!$T$12,'PAINEL E TARGET'!$S$12,
IF(CO421&gt;='PAINEL E TARGET'!$T$13,'PAINEL E TARGET'!$S$13,
IF(CO421&gt;='PAINEL E TARGET'!$T$14,'PAINEL E TARGET'!$S$14,
IF(CO421&gt;='PAINEL E TARGET'!$T$15,'PAINEL E TARGET'!$S$15,
IF(CO421&gt;='PAINEL E TARGET'!$T$16,'PAINEL E TARGET'!$S$16,
IF(CO421&gt;='PAINEL E TARGET'!$T$17,'PAINEL E TARGET'!$S$17,
IF(CO421&gt;='PAINEL E TARGET'!$T$18,'PAINEL E TARGET'!$S$18,'PAINEL E TARGET'!$S$19))))))))</f>
        <v>2. Fx de 100% a 104,9%</v>
      </c>
      <c r="CQ421" s="17">
        <f>IFERROR(VLOOKUP($BW421,'PAINEL E TARGET'!$G$1:$Q$99,5,0),0)</f>
        <v>0.25</v>
      </c>
      <c r="CR421" s="17">
        <f>VLOOKUP(CP421,'PAINEL E TARGET'!$S$10:$U$19,3,0)</f>
        <v>1</v>
      </c>
      <c r="CS421" s="16">
        <f t="shared" si="245"/>
        <v>750</v>
      </c>
      <c r="CT421" s="17">
        <f t="shared" si="231"/>
        <v>1.042</v>
      </c>
      <c r="CU421" s="33" t="str">
        <f>IF(CT421&gt;='PAINEL E TARGET'!$T$11,'PAINEL E TARGET'!$S$11,
IF(CT421&gt;='PAINEL E TARGET'!$T$12,'PAINEL E TARGET'!$S$12,
IF(CT421&gt;='PAINEL E TARGET'!$T$13,'PAINEL E TARGET'!$S$13,
IF(CT421&gt;='PAINEL E TARGET'!$T$14,'PAINEL E TARGET'!$S$14,
IF(CT421&gt;='PAINEL E TARGET'!$T$15,'PAINEL E TARGET'!$S$15,
IF(CT421&gt;='PAINEL E TARGET'!$T$16,'PAINEL E TARGET'!$S$16,
IF(CT421&gt;='PAINEL E TARGET'!$T$17,'PAINEL E TARGET'!$S$17,
IF(CT421&gt;='PAINEL E TARGET'!$T$18,'PAINEL E TARGET'!$S$18,'PAINEL E TARGET'!$S$19))))))))</f>
        <v>2. Fx de 100% a 104,9%</v>
      </c>
      <c r="CV421" s="17">
        <f>IFERROR(VLOOKUP($BW421,'PAINEL E TARGET'!$G$1:$Q$99,6,0),0)</f>
        <v>0.2</v>
      </c>
      <c r="CW421" s="17">
        <f>VLOOKUP(CU421,'PAINEL E TARGET'!$S$10:$U$19,3,0)</f>
        <v>1</v>
      </c>
      <c r="CX421" s="16">
        <f t="shared" si="246"/>
        <v>600</v>
      </c>
      <c r="CY421" s="17">
        <f t="shared" si="232"/>
        <v>1.087</v>
      </c>
      <c r="CZ421" s="33" t="str">
        <f>IF(CY421&gt;='PAINEL E TARGET'!$T$11,'PAINEL E TARGET'!$S$11,
IF(CY421&gt;='PAINEL E TARGET'!$T$12,'PAINEL E TARGET'!$S$12,
IF(CY421&gt;='PAINEL E TARGET'!$T$13,'PAINEL E TARGET'!$S$13,
IF(CY421&gt;='PAINEL E TARGET'!$T$14,'PAINEL E TARGET'!$S$14,
IF(CY421&gt;='PAINEL E TARGET'!$T$15,'PAINEL E TARGET'!$S$15,
IF(CY421&gt;='PAINEL E TARGET'!$T$16,'PAINEL E TARGET'!$S$16,
IF(CY421&gt;='PAINEL E TARGET'!$T$17,'PAINEL E TARGET'!$S$17,
IF(CY421&gt;='PAINEL E TARGET'!$T$18,'PAINEL E TARGET'!$S$18,'PAINEL E TARGET'!$S$19))))))))</f>
        <v>3. Fx de 105% a 109,9%</v>
      </c>
      <c r="DA421" s="17">
        <f>IFERROR(VLOOKUP($BW421,'PAINEL E TARGET'!$G$1:$Q$99,7,0),0)</f>
        <v>0.15</v>
      </c>
      <c r="DB421" s="17">
        <f>VLOOKUP(CZ421,'PAINEL E TARGET'!$S$10:$U$19,3,0)</f>
        <v>1.1000000000000001</v>
      </c>
      <c r="DC421" s="16">
        <f t="shared" si="247"/>
        <v>495</v>
      </c>
      <c r="DD421" s="17">
        <f t="shared" si="233"/>
        <v>1.2689999999999999</v>
      </c>
      <c r="DE421" s="33" t="str">
        <f>IF(DD421&gt;='PAINEL E TARGET'!$T$11,'PAINEL E TARGET'!$S$11,
IF(DD421&gt;='PAINEL E TARGET'!$T$12,'PAINEL E TARGET'!$S$12,
IF(DD421&gt;='PAINEL E TARGET'!$T$13,'PAINEL E TARGET'!$S$13,
IF(DD421&gt;='PAINEL E TARGET'!$T$14,'PAINEL E TARGET'!$S$14,
IF(DD421&gt;='PAINEL E TARGET'!$T$15,'PAINEL E TARGET'!$S$15,
IF(DD421&gt;='PAINEL E TARGET'!$T$16,'PAINEL E TARGET'!$S$16,
IF(DD421&gt;='PAINEL E TARGET'!$T$17,'PAINEL E TARGET'!$S$17,
IF(DD421&gt;='PAINEL E TARGET'!$T$18,'PAINEL E TARGET'!$S$18,'PAINEL E TARGET'!$S$19))))))))</f>
        <v>7. Fx de 125% a 129,9%</v>
      </c>
      <c r="DF421" s="17">
        <f>IFERROR(VLOOKUP($BW421,'PAINEL E TARGET'!$G$1:$Q$99,8,0),0)</f>
        <v>0.1</v>
      </c>
      <c r="DG421" s="17">
        <f>VLOOKUP(DE421,'PAINEL E TARGET'!$S$10:$U$19,3,0)</f>
        <v>1.5</v>
      </c>
      <c r="DH421" s="16">
        <f t="shared" si="248"/>
        <v>450.00000000000006</v>
      </c>
      <c r="DI421" s="17">
        <f t="shared" si="234"/>
        <v>0.70199999999999996</v>
      </c>
      <c r="DJ421" s="33" t="str">
        <f>IF(DI421&gt;='PAINEL E TARGET'!$T$11,'PAINEL E TARGET'!$S$11,
IF(DI421&gt;='PAINEL E TARGET'!$T$12,'PAINEL E TARGET'!$S$12,
IF(DI421&gt;='PAINEL E TARGET'!$T$13,'PAINEL E TARGET'!$S$13,
IF(DI421&gt;='PAINEL E TARGET'!$T$14,'PAINEL E TARGET'!$S$14,
IF(DI421&gt;='PAINEL E TARGET'!$T$15,'PAINEL E TARGET'!$S$15,
IF(DI421&gt;='PAINEL E TARGET'!$T$16,'PAINEL E TARGET'!$S$16,
IF(DI421&gt;='PAINEL E TARGET'!$T$17,'PAINEL E TARGET'!$S$17,
IF(DI421&gt;='PAINEL E TARGET'!$T$18,'PAINEL E TARGET'!$S$18,'PAINEL E TARGET'!$S$19))))))))</f>
        <v>Não elegível</v>
      </c>
      <c r="DK421" s="17">
        <f>IFERROR(VLOOKUP($BW421,'PAINEL E TARGET'!$G$1:$Q$99,9,0),0)</f>
        <v>0.05</v>
      </c>
      <c r="DL421" s="17">
        <f>VLOOKUP(DJ421,'PAINEL E TARGET'!$S$10:$U$19,3,0)</f>
        <v>0</v>
      </c>
      <c r="DM421" s="16">
        <f t="shared" si="249"/>
        <v>0</v>
      </c>
      <c r="DN421" s="17">
        <f t="shared" si="235"/>
        <v>1.0549999999999999</v>
      </c>
      <c r="DO421" s="33" t="str">
        <f>IF(DN421&gt;='PAINEL E TARGET'!$T$11,'PAINEL E TARGET'!$S$11,
IF(DN421&gt;='PAINEL E TARGET'!$T$12,'PAINEL E TARGET'!$S$12,
IF(DN421&gt;='PAINEL E TARGET'!$T$13,'PAINEL E TARGET'!$S$13,
IF(DN421&gt;='PAINEL E TARGET'!$T$14,'PAINEL E TARGET'!$S$14,
IF(DN421&gt;='PAINEL E TARGET'!$T$15,'PAINEL E TARGET'!$S$15,
IF(DN421&gt;='PAINEL E TARGET'!$T$16,'PAINEL E TARGET'!$S$16,
IF(DN421&gt;='PAINEL E TARGET'!$T$17,'PAINEL E TARGET'!$S$17,
IF(DN421&gt;='PAINEL E TARGET'!$T$18,'PAINEL E TARGET'!$S$18,'PAINEL E TARGET'!$S$19))))))))</f>
        <v>3. Fx de 105% a 109,9%</v>
      </c>
      <c r="DP421" s="17">
        <f>IFERROR(VLOOKUP($BW421,'PAINEL E TARGET'!$G$1:$Q$99,10,0),0)</f>
        <v>0</v>
      </c>
      <c r="DQ421" s="17">
        <f>VLOOKUP(DO421,'PAINEL E TARGET'!$S$10:$U$19,3,0)</f>
        <v>1.1000000000000001</v>
      </c>
      <c r="DR421" s="16">
        <f t="shared" si="250"/>
        <v>0</v>
      </c>
      <c r="DS421" s="17">
        <f t="shared" si="236"/>
        <v>0.9</v>
      </c>
      <c r="DT421" s="16">
        <f>IF(DS421&gt;=1,VLOOKUP(BO421,'PAINEL E TARGET'!$S$1:$W$8,5,0),0)</f>
        <v>0</v>
      </c>
      <c r="DU421" s="16">
        <f t="shared" si="251"/>
        <v>3045</v>
      </c>
    </row>
    <row r="422" spans="2:125" s="32" customFormat="1" x14ac:dyDescent="0.2">
      <c r="B422" s="44">
        <v>43541</v>
      </c>
      <c r="C422" s="65">
        <v>1235</v>
      </c>
      <c r="D422" s="66" t="s">
        <v>426</v>
      </c>
      <c r="E422" s="65">
        <v>317</v>
      </c>
      <c r="F422" s="65" t="s">
        <v>943</v>
      </c>
      <c r="G422" s="67">
        <v>2703297.9678178262</v>
      </c>
      <c r="H422" s="67">
        <v>1596297.1862898357</v>
      </c>
      <c r="I422" s="67">
        <v>1501972.8399999999</v>
      </c>
      <c r="J422" s="68">
        <v>0.94091053526876944</v>
      </c>
      <c r="K422" s="67">
        <v>314938.27380262048</v>
      </c>
      <c r="L422" s="67">
        <v>1098722.7728107788</v>
      </c>
      <c r="M422" s="67">
        <v>293615.73</v>
      </c>
      <c r="N422" s="67">
        <v>1129123.76</v>
      </c>
      <c r="O422" s="67">
        <v>2407812.5110966731</v>
      </c>
      <c r="P422" s="67" t="s">
        <v>1082</v>
      </c>
      <c r="Q422" s="67" t="s">
        <v>1082</v>
      </c>
      <c r="R422" s="67">
        <v>0</v>
      </c>
      <c r="S422" s="67">
        <v>1199.9000000000001</v>
      </c>
      <c r="T422" s="68">
        <v>0.10955713915370757</v>
      </c>
      <c r="U422" s="68">
        <v>9.4013873193327949E-2</v>
      </c>
      <c r="V422" s="68">
        <v>0.85812639796506029</v>
      </c>
      <c r="W422" s="67">
        <v>154876.66</v>
      </c>
      <c r="X422" s="67">
        <v>133757.25000000003</v>
      </c>
      <c r="Y422" s="68">
        <v>0.86363723236283652</v>
      </c>
      <c r="Z422" s="68">
        <v>0.21069108518872096</v>
      </c>
      <c r="AA422" s="68">
        <v>0.21760406748813874</v>
      </c>
      <c r="AB422" s="68">
        <v>1.032810986251391</v>
      </c>
      <c r="AC422" s="67">
        <v>297845.78000000003</v>
      </c>
      <c r="AD422" s="67">
        <v>309593.89999999997</v>
      </c>
      <c r="AE422" s="68">
        <v>1.0394436342190241</v>
      </c>
      <c r="AF422" s="43">
        <v>80</v>
      </c>
      <c r="AG422" s="43">
        <v>68</v>
      </c>
      <c r="AH422" s="43">
        <v>46</v>
      </c>
      <c r="AI422" s="43">
        <v>30</v>
      </c>
      <c r="AJ422" s="67">
        <v>84931.26</v>
      </c>
      <c r="AK422" s="67">
        <v>69115.320000000007</v>
      </c>
      <c r="AL422" s="68">
        <v>0.81377952004950838</v>
      </c>
      <c r="AM422" s="67">
        <v>16960.069999999996</v>
      </c>
      <c r="AN422" s="67">
        <v>16346.87</v>
      </c>
      <c r="AO422" s="68">
        <v>0.96384448884939766</v>
      </c>
      <c r="AP422" s="67">
        <v>16344.779999999999</v>
      </c>
      <c r="AQ422" s="67">
        <v>13780.789999999995</v>
      </c>
      <c r="AR422" s="68">
        <v>0.84313095679476846</v>
      </c>
      <c r="AS422" s="67">
        <v>36640.550000000003</v>
      </c>
      <c r="AT422" s="67">
        <v>34514.269999999997</v>
      </c>
      <c r="AU422" s="68">
        <v>0.94196921170670189</v>
      </c>
      <c r="AV422" s="43">
        <v>1634.3300000000002</v>
      </c>
      <c r="AW422" s="43">
        <v>1994.63</v>
      </c>
      <c r="AX422" s="69">
        <v>1.2204573127826082</v>
      </c>
      <c r="AY422" s="43">
        <v>314938.27380262048</v>
      </c>
      <c r="AZ422" s="43">
        <v>293615.73000000004</v>
      </c>
      <c r="BA422" s="43">
        <v>51317.934436794312</v>
      </c>
      <c r="BB422" s="43">
        <v>55572.680000000008</v>
      </c>
      <c r="BC422" s="43">
        <v>536255.84775788069</v>
      </c>
      <c r="BD422" s="43">
        <v>87853.054447723291</v>
      </c>
      <c r="BE422" s="43">
        <v>265489.01</v>
      </c>
      <c r="BF422" s="43">
        <v>510566.15</v>
      </c>
      <c r="BG422" s="43">
        <v>2801.0399999999995</v>
      </c>
      <c r="BH422" s="43">
        <v>78</v>
      </c>
      <c r="BI422" s="44">
        <v>43173</v>
      </c>
      <c r="BJ422" s="44">
        <v>43541</v>
      </c>
      <c r="BK422" s="44">
        <v>43172</v>
      </c>
      <c r="BL422" s="43">
        <f t="shared" si="237"/>
        <v>1503172.7399999998</v>
      </c>
      <c r="BM422" s="43">
        <f t="shared" si="238"/>
        <v>1423939.39</v>
      </c>
      <c r="BO422" s="16" t="str">
        <f>IFERROR(VLOOKUP($C422,'PORTE LOJA'!A:B,2,0),"PORTE 1")</f>
        <v>PORTE 4</v>
      </c>
      <c r="BP422" s="16">
        <f>VLOOKUP(BO422,'PAINEL E TARGET'!$S$1:$W$8,3,0)</f>
        <v>3000</v>
      </c>
      <c r="BQ422" s="16">
        <f t="shared" si="216"/>
        <v>1</v>
      </c>
      <c r="BR422" s="16">
        <f t="shared" si="217"/>
        <v>1</v>
      </c>
      <c r="BS422" s="16">
        <f t="shared" si="218"/>
        <v>1</v>
      </c>
      <c r="BT422" s="16">
        <f t="shared" si="219"/>
        <v>1</v>
      </c>
      <c r="BU422" s="16">
        <f t="shared" si="220"/>
        <v>1</v>
      </c>
      <c r="BV422" s="16">
        <f t="shared" si="221"/>
        <v>1</v>
      </c>
      <c r="BW422" s="17" t="str">
        <f t="shared" si="239"/>
        <v>111111</v>
      </c>
      <c r="BY422" s="17">
        <f t="shared" si="222"/>
        <v>0.94199999999999995</v>
      </c>
      <c r="BZ422" s="17">
        <f t="shared" si="223"/>
        <v>1.0069999999999999</v>
      </c>
      <c r="CA422" s="17" t="str">
        <f t="shared" si="240"/>
        <v>Sem Retira</v>
      </c>
      <c r="CB422" s="17">
        <f t="shared" si="241"/>
        <v>1.0069999999999999</v>
      </c>
      <c r="CC422" s="33" t="str">
        <f>IF(CB422&gt;='PAINEL E TARGET'!$T$11,'PAINEL E TARGET'!$S$11,
IF(CB422&gt;='PAINEL E TARGET'!$T$12,'PAINEL E TARGET'!$S$12,
IF(CB422&gt;='PAINEL E TARGET'!$T$13,'PAINEL E TARGET'!$S$13,
IF(CB422&gt;='PAINEL E TARGET'!$T$14,'PAINEL E TARGET'!$S$14,
IF(CB422&gt;='PAINEL E TARGET'!$T$15,'PAINEL E TARGET'!$S$15,
IF(CB422&gt;='PAINEL E TARGET'!$T$16,'PAINEL E TARGET'!$S$16,
IF(CB422&gt;='PAINEL E TARGET'!$T$17,'PAINEL E TARGET'!$S$17,
IF(CB422&gt;='PAINEL E TARGET'!$T$18,'PAINEL E TARGET'!$S$18,'PAINEL E TARGET'!$S$19))))))))</f>
        <v>2. Fx de 100% a 104,9%</v>
      </c>
      <c r="CD422" s="17">
        <f>IFERROR(VLOOKUP($BW422,'PAINEL E TARGET'!$G$1:$Q$99,4,0),0)</f>
        <v>0.25</v>
      </c>
      <c r="CE422" s="17">
        <f>VLOOKUP(CC422,'PAINEL E TARGET'!$S$10:$U$19,3,0)</f>
        <v>1</v>
      </c>
      <c r="CF422" s="16">
        <f t="shared" si="242"/>
        <v>750</v>
      </c>
      <c r="CG422" s="17">
        <f t="shared" si="224"/>
        <v>0.81399999999999995</v>
      </c>
      <c r="CH422" s="17">
        <f t="shared" si="225"/>
        <v>0.96399999999999997</v>
      </c>
      <c r="CI422" s="17">
        <f t="shared" si="226"/>
        <v>0.84299999999999997</v>
      </c>
      <c r="CJ422" s="17">
        <f t="shared" si="227"/>
        <v>0.94199999999999995</v>
      </c>
      <c r="CK422" s="17">
        <f t="shared" si="228"/>
        <v>1.22</v>
      </c>
      <c r="CL422" s="17">
        <f t="shared" si="229"/>
        <v>0.86399999999999999</v>
      </c>
      <c r="CM422" s="16">
        <f t="shared" si="230"/>
        <v>5</v>
      </c>
      <c r="CN422" s="17" t="str">
        <f t="shared" si="243"/>
        <v>ok</v>
      </c>
      <c r="CO422" s="17">
        <f t="shared" si="244"/>
        <v>0.86399999999999999</v>
      </c>
      <c r="CP422" s="33" t="str">
        <f>IF(CO422&gt;='PAINEL E TARGET'!$T$11,'PAINEL E TARGET'!$S$11,
IF(CO422&gt;='PAINEL E TARGET'!$T$12,'PAINEL E TARGET'!$S$12,
IF(CO422&gt;='PAINEL E TARGET'!$T$13,'PAINEL E TARGET'!$S$13,
IF(CO422&gt;='PAINEL E TARGET'!$T$14,'PAINEL E TARGET'!$S$14,
IF(CO422&gt;='PAINEL E TARGET'!$T$15,'PAINEL E TARGET'!$S$15,
IF(CO422&gt;='PAINEL E TARGET'!$T$16,'PAINEL E TARGET'!$S$16,
IF(CO422&gt;='PAINEL E TARGET'!$T$17,'PAINEL E TARGET'!$S$17,
IF(CO422&gt;='PAINEL E TARGET'!$T$18,'PAINEL E TARGET'!$S$18,'PAINEL E TARGET'!$S$19))))))))</f>
        <v>Não elegível</v>
      </c>
      <c r="CQ422" s="17">
        <f>IFERROR(VLOOKUP($BW422,'PAINEL E TARGET'!$G$1:$Q$99,5,0),0)</f>
        <v>0.25</v>
      </c>
      <c r="CR422" s="17">
        <f>VLOOKUP(CP422,'PAINEL E TARGET'!$S$10:$U$19,3,0)</f>
        <v>0</v>
      </c>
      <c r="CS422" s="16">
        <f t="shared" si="245"/>
        <v>0</v>
      </c>
      <c r="CT422" s="17">
        <f t="shared" si="231"/>
        <v>1.0389999999999999</v>
      </c>
      <c r="CU422" s="33" t="str">
        <f>IF(CT422&gt;='PAINEL E TARGET'!$T$11,'PAINEL E TARGET'!$S$11,
IF(CT422&gt;='PAINEL E TARGET'!$T$12,'PAINEL E TARGET'!$S$12,
IF(CT422&gt;='PAINEL E TARGET'!$T$13,'PAINEL E TARGET'!$S$13,
IF(CT422&gt;='PAINEL E TARGET'!$T$14,'PAINEL E TARGET'!$S$14,
IF(CT422&gt;='PAINEL E TARGET'!$T$15,'PAINEL E TARGET'!$S$15,
IF(CT422&gt;='PAINEL E TARGET'!$T$16,'PAINEL E TARGET'!$S$16,
IF(CT422&gt;='PAINEL E TARGET'!$T$17,'PAINEL E TARGET'!$S$17,
IF(CT422&gt;='PAINEL E TARGET'!$T$18,'PAINEL E TARGET'!$S$18,'PAINEL E TARGET'!$S$19))))))))</f>
        <v>2. Fx de 100% a 104,9%</v>
      </c>
      <c r="CV422" s="17">
        <f>IFERROR(VLOOKUP($BW422,'PAINEL E TARGET'!$G$1:$Q$99,6,0),0)</f>
        <v>0.2</v>
      </c>
      <c r="CW422" s="17">
        <f>VLOOKUP(CU422,'PAINEL E TARGET'!$S$10:$U$19,3,0)</f>
        <v>1</v>
      </c>
      <c r="CX422" s="16">
        <f t="shared" si="246"/>
        <v>600</v>
      </c>
      <c r="CY422" s="17">
        <f t="shared" si="232"/>
        <v>0.93200000000000005</v>
      </c>
      <c r="CZ422" s="33" t="str">
        <f>IF(CY422&gt;='PAINEL E TARGET'!$T$11,'PAINEL E TARGET'!$S$11,
IF(CY422&gt;='PAINEL E TARGET'!$T$12,'PAINEL E TARGET'!$S$12,
IF(CY422&gt;='PAINEL E TARGET'!$T$13,'PAINEL E TARGET'!$S$13,
IF(CY422&gt;='PAINEL E TARGET'!$T$14,'PAINEL E TARGET'!$S$14,
IF(CY422&gt;='PAINEL E TARGET'!$T$15,'PAINEL E TARGET'!$S$15,
IF(CY422&gt;='PAINEL E TARGET'!$T$16,'PAINEL E TARGET'!$S$16,
IF(CY422&gt;='PAINEL E TARGET'!$T$17,'PAINEL E TARGET'!$S$17,
IF(CY422&gt;='PAINEL E TARGET'!$T$18,'PAINEL E TARGET'!$S$18,'PAINEL E TARGET'!$S$19))))))))</f>
        <v>1. Fx de 90% a 99,9%</v>
      </c>
      <c r="DA422" s="17">
        <f>IFERROR(VLOOKUP($BW422,'PAINEL E TARGET'!$G$1:$Q$99,7,0),0)</f>
        <v>0.15</v>
      </c>
      <c r="DB422" s="17">
        <f>VLOOKUP(CZ422,'PAINEL E TARGET'!$S$10:$U$19,3,0)</f>
        <v>0.5</v>
      </c>
      <c r="DC422" s="16">
        <f t="shared" si="247"/>
        <v>225</v>
      </c>
      <c r="DD422" s="17">
        <f t="shared" si="233"/>
        <v>1.083</v>
      </c>
      <c r="DE422" s="33" t="str">
        <f>IF(DD422&gt;='PAINEL E TARGET'!$T$11,'PAINEL E TARGET'!$S$11,
IF(DD422&gt;='PAINEL E TARGET'!$T$12,'PAINEL E TARGET'!$S$12,
IF(DD422&gt;='PAINEL E TARGET'!$T$13,'PAINEL E TARGET'!$S$13,
IF(DD422&gt;='PAINEL E TARGET'!$T$14,'PAINEL E TARGET'!$S$14,
IF(DD422&gt;='PAINEL E TARGET'!$T$15,'PAINEL E TARGET'!$S$15,
IF(DD422&gt;='PAINEL E TARGET'!$T$16,'PAINEL E TARGET'!$S$16,
IF(DD422&gt;='PAINEL E TARGET'!$T$17,'PAINEL E TARGET'!$S$17,
IF(DD422&gt;='PAINEL E TARGET'!$T$18,'PAINEL E TARGET'!$S$18,'PAINEL E TARGET'!$S$19))))))))</f>
        <v>3. Fx de 105% a 109,9%</v>
      </c>
      <c r="DF422" s="17">
        <f>IFERROR(VLOOKUP($BW422,'PAINEL E TARGET'!$G$1:$Q$99,8,0),0)</f>
        <v>0.1</v>
      </c>
      <c r="DG422" s="17">
        <f>VLOOKUP(DE422,'PAINEL E TARGET'!$S$10:$U$19,3,0)</f>
        <v>1.1000000000000001</v>
      </c>
      <c r="DH422" s="16">
        <f t="shared" si="248"/>
        <v>330.00000000000006</v>
      </c>
      <c r="DI422" s="17">
        <f t="shared" si="234"/>
        <v>0.65200000000000002</v>
      </c>
      <c r="DJ422" s="33" t="str">
        <f>IF(DI422&gt;='PAINEL E TARGET'!$T$11,'PAINEL E TARGET'!$S$11,
IF(DI422&gt;='PAINEL E TARGET'!$T$12,'PAINEL E TARGET'!$S$12,
IF(DI422&gt;='PAINEL E TARGET'!$T$13,'PAINEL E TARGET'!$S$13,
IF(DI422&gt;='PAINEL E TARGET'!$T$14,'PAINEL E TARGET'!$S$14,
IF(DI422&gt;='PAINEL E TARGET'!$T$15,'PAINEL E TARGET'!$S$15,
IF(DI422&gt;='PAINEL E TARGET'!$T$16,'PAINEL E TARGET'!$S$16,
IF(DI422&gt;='PAINEL E TARGET'!$T$17,'PAINEL E TARGET'!$S$17,
IF(DI422&gt;='PAINEL E TARGET'!$T$18,'PAINEL E TARGET'!$S$18,'PAINEL E TARGET'!$S$19))))))))</f>
        <v>Não elegível</v>
      </c>
      <c r="DK422" s="17">
        <f>IFERROR(VLOOKUP($BW422,'PAINEL E TARGET'!$G$1:$Q$99,9,0),0)</f>
        <v>0.05</v>
      </c>
      <c r="DL422" s="17">
        <f>VLOOKUP(DJ422,'PAINEL E TARGET'!$S$10:$U$19,3,0)</f>
        <v>0</v>
      </c>
      <c r="DM422" s="16">
        <f t="shared" si="249"/>
        <v>0</v>
      </c>
      <c r="DN422" s="17">
        <f t="shared" si="235"/>
        <v>1.22</v>
      </c>
      <c r="DO422" s="33" t="str">
        <f>IF(DN422&gt;='PAINEL E TARGET'!$T$11,'PAINEL E TARGET'!$S$11,
IF(DN422&gt;='PAINEL E TARGET'!$T$12,'PAINEL E TARGET'!$S$12,
IF(DN422&gt;='PAINEL E TARGET'!$T$13,'PAINEL E TARGET'!$S$13,
IF(DN422&gt;='PAINEL E TARGET'!$T$14,'PAINEL E TARGET'!$S$14,
IF(DN422&gt;='PAINEL E TARGET'!$T$15,'PAINEL E TARGET'!$S$15,
IF(DN422&gt;='PAINEL E TARGET'!$T$16,'PAINEL E TARGET'!$S$16,
IF(DN422&gt;='PAINEL E TARGET'!$T$17,'PAINEL E TARGET'!$S$17,
IF(DN422&gt;='PAINEL E TARGET'!$T$18,'PAINEL E TARGET'!$S$18,'PAINEL E TARGET'!$S$19))))))))</f>
        <v>6. Fx de 120% a 124,9%</v>
      </c>
      <c r="DP422" s="17">
        <f>IFERROR(VLOOKUP($BW422,'PAINEL E TARGET'!$G$1:$Q$99,10,0),0)</f>
        <v>0</v>
      </c>
      <c r="DQ422" s="17">
        <f>VLOOKUP(DO422,'PAINEL E TARGET'!$S$10:$U$19,3,0)</f>
        <v>1.4</v>
      </c>
      <c r="DR422" s="16">
        <f t="shared" si="250"/>
        <v>0</v>
      </c>
      <c r="DS422" s="17">
        <f t="shared" si="236"/>
        <v>0.85</v>
      </c>
      <c r="DT422" s="16">
        <f>IF(DS422&gt;=1,VLOOKUP(BO422,'PAINEL E TARGET'!$S$1:$W$8,5,0),0)</f>
        <v>0</v>
      </c>
      <c r="DU422" s="16">
        <f t="shared" si="251"/>
        <v>1905</v>
      </c>
    </row>
    <row r="423" spans="2:125" s="32" customFormat="1" x14ac:dyDescent="0.2">
      <c r="B423" s="44">
        <v>43541</v>
      </c>
      <c r="C423" s="65">
        <v>1236</v>
      </c>
      <c r="D423" s="66" t="s">
        <v>427</v>
      </c>
      <c r="E423" s="65">
        <v>318</v>
      </c>
      <c r="F423" s="65" t="s">
        <v>943</v>
      </c>
      <c r="G423" s="67">
        <v>2786543.5495809386</v>
      </c>
      <c r="H423" s="67">
        <v>1696134.2362941834</v>
      </c>
      <c r="I423" s="67">
        <v>1404034.0699999998</v>
      </c>
      <c r="J423" s="68">
        <v>0.82778475898677595</v>
      </c>
      <c r="K423" s="67">
        <v>277695.22765648912</v>
      </c>
      <c r="L423" s="67">
        <v>1264296.5063339078</v>
      </c>
      <c r="M423" s="67">
        <v>263728.81</v>
      </c>
      <c r="N423" s="67">
        <v>1086897.33</v>
      </c>
      <c r="O423" s="67">
        <v>2543879.7035522894</v>
      </c>
      <c r="P423" s="67">
        <v>5622.4562974396786</v>
      </c>
      <c r="Q423" s="67">
        <v>0</v>
      </c>
      <c r="R423" s="67">
        <v>0</v>
      </c>
      <c r="S423" s="67">
        <v>763.7</v>
      </c>
      <c r="T423" s="68">
        <v>0.11645702800609976</v>
      </c>
      <c r="U423" s="68">
        <v>0.11439186272523942</v>
      </c>
      <c r="V423" s="68">
        <v>0.98226671832332713</v>
      </c>
      <c r="W423" s="67">
        <v>178921</v>
      </c>
      <c r="X423" s="67">
        <v>154500.63999999998</v>
      </c>
      <c r="Y423" s="68">
        <v>0.86351317061719968</v>
      </c>
      <c r="Z423" s="68">
        <v>0.21520112117674067</v>
      </c>
      <c r="AA423" s="68">
        <v>0.21504261719679141</v>
      </c>
      <c r="AB423" s="68">
        <v>0.99926346117955822</v>
      </c>
      <c r="AC423" s="67">
        <v>331838.34999999998</v>
      </c>
      <c r="AD423" s="67">
        <v>290442.18</v>
      </c>
      <c r="AE423" s="68">
        <v>0.87525200146396587</v>
      </c>
      <c r="AF423" s="43">
        <v>80</v>
      </c>
      <c r="AG423" s="43">
        <v>75</v>
      </c>
      <c r="AH423" s="43">
        <v>62</v>
      </c>
      <c r="AI423" s="43">
        <v>57</v>
      </c>
      <c r="AJ423" s="67">
        <v>74886.509999999995</v>
      </c>
      <c r="AK423" s="67">
        <v>64102</v>
      </c>
      <c r="AL423" s="68">
        <v>0.85598861530601444</v>
      </c>
      <c r="AM423" s="67">
        <v>24075.960000000003</v>
      </c>
      <c r="AN423" s="67">
        <v>21232.58</v>
      </c>
      <c r="AO423" s="68">
        <v>0.88189962103276465</v>
      </c>
      <c r="AP423" s="67">
        <v>19624.45</v>
      </c>
      <c r="AQ423" s="67">
        <v>13293.829999999998</v>
      </c>
      <c r="AR423" s="68">
        <v>0.67741159624855718</v>
      </c>
      <c r="AS423" s="67">
        <v>60334.079999999994</v>
      </c>
      <c r="AT423" s="67">
        <v>55872.23</v>
      </c>
      <c r="AU423" s="68">
        <v>0.92604760029489153</v>
      </c>
      <c r="AV423" s="43">
        <v>3217.0199999999995</v>
      </c>
      <c r="AW423" s="43">
        <v>2444.5300000000002</v>
      </c>
      <c r="AX423" s="69">
        <v>0.75987404492356292</v>
      </c>
      <c r="AY423" s="43">
        <v>277695.22765648912</v>
      </c>
      <c r="AZ423" s="43">
        <v>263728.81</v>
      </c>
      <c r="BA423" s="43">
        <v>71328.866895604398</v>
      </c>
      <c r="BB423" s="43">
        <v>84577.25</v>
      </c>
      <c r="BC423" s="43">
        <v>457513.05451619823</v>
      </c>
      <c r="BD423" s="43">
        <v>118155.53670802274</v>
      </c>
      <c r="BE423" s="43">
        <v>296925.23</v>
      </c>
      <c r="BF423" s="43">
        <v>550767.84</v>
      </c>
      <c r="BG423" s="43">
        <v>5333.8099999999986</v>
      </c>
      <c r="BH423" s="43">
        <v>104</v>
      </c>
      <c r="BI423" s="44">
        <v>43173</v>
      </c>
      <c r="BJ423" s="44">
        <v>43541</v>
      </c>
      <c r="BK423" s="44">
        <v>43172</v>
      </c>
      <c r="BL423" s="43">
        <f t="shared" si="237"/>
        <v>1404797.7699999998</v>
      </c>
      <c r="BM423" s="43">
        <f t="shared" si="238"/>
        <v>1351389.84</v>
      </c>
      <c r="BO423" s="16" t="str">
        <f>IFERROR(VLOOKUP($C423,'PORTE LOJA'!A:B,2,0),"PORTE 1")</f>
        <v>PORTE 4</v>
      </c>
      <c r="BP423" s="16">
        <f>VLOOKUP(BO423,'PAINEL E TARGET'!$S$1:$W$8,3,0)</f>
        <v>3000</v>
      </c>
      <c r="BQ423" s="16">
        <f t="shared" si="216"/>
        <v>1</v>
      </c>
      <c r="BR423" s="16">
        <f t="shared" si="217"/>
        <v>1</v>
      </c>
      <c r="BS423" s="16">
        <f t="shared" si="218"/>
        <v>1</v>
      </c>
      <c r="BT423" s="16">
        <f t="shared" si="219"/>
        <v>1</v>
      </c>
      <c r="BU423" s="16">
        <f t="shared" si="220"/>
        <v>1</v>
      </c>
      <c r="BV423" s="16">
        <f t="shared" si="221"/>
        <v>1</v>
      </c>
      <c r="BW423" s="17" t="str">
        <f t="shared" si="239"/>
        <v>111111</v>
      </c>
      <c r="BY423" s="17">
        <f t="shared" si="222"/>
        <v>0.82799999999999996</v>
      </c>
      <c r="BZ423" s="17">
        <f t="shared" si="223"/>
        <v>0.876</v>
      </c>
      <c r="CA423" s="17" t="str">
        <f t="shared" si="240"/>
        <v>Sem Retira</v>
      </c>
      <c r="CB423" s="17">
        <f t="shared" si="241"/>
        <v>0.876</v>
      </c>
      <c r="CC423" s="33" t="str">
        <f>IF(CB423&gt;='PAINEL E TARGET'!$T$11,'PAINEL E TARGET'!$S$11,
IF(CB423&gt;='PAINEL E TARGET'!$T$12,'PAINEL E TARGET'!$S$12,
IF(CB423&gt;='PAINEL E TARGET'!$T$13,'PAINEL E TARGET'!$S$13,
IF(CB423&gt;='PAINEL E TARGET'!$T$14,'PAINEL E TARGET'!$S$14,
IF(CB423&gt;='PAINEL E TARGET'!$T$15,'PAINEL E TARGET'!$S$15,
IF(CB423&gt;='PAINEL E TARGET'!$T$16,'PAINEL E TARGET'!$S$16,
IF(CB423&gt;='PAINEL E TARGET'!$T$17,'PAINEL E TARGET'!$S$17,
IF(CB423&gt;='PAINEL E TARGET'!$T$18,'PAINEL E TARGET'!$S$18,'PAINEL E TARGET'!$S$19))))))))</f>
        <v>Não elegível</v>
      </c>
      <c r="CD423" s="17">
        <f>IFERROR(VLOOKUP($BW423,'PAINEL E TARGET'!$G$1:$Q$99,4,0),0)</f>
        <v>0.25</v>
      </c>
      <c r="CE423" s="17">
        <f>VLOOKUP(CC423,'PAINEL E TARGET'!$S$10:$U$19,3,0)</f>
        <v>0</v>
      </c>
      <c r="CF423" s="16">
        <f t="shared" si="242"/>
        <v>0</v>
      </c>
      <c r="CG423" s="17">
        <f t="shared" si="224"/>
        <v>0.85599999999999998</v>
      </c>
      <c r="CH423" s="17">
        <f t="shared" si="225"/>
        <v>0.88200000000000001</v>
      </c>
      <c r="CI423" s="17">
        <f t="shared" si="226"/>
        <v>0.67700000000000005</v>
      </c>
      <c r="CJ423" s="17">
        <f t="shared" si="227"/>
        <v>0.92600000000000005</v>
      </c>
      <c r="CK423" s="17">
        <f t="shared" si="228"/>
        <v>0.76</v>
      </c>
      <c r="CL423" s="17">
        <f t="shared" si="229"/>
        <v>0.86399999999999999</v>
      </c>
      <c r="CM423" s="16">
        <f t="shared" si="230"/>
        <v>4</v>
      </c>
      <c r="CN423" s="17" t="str">
        <f t="shared" si="243"/>
        <v>não ok</v>
      </c>
      <c r="CO423" s="17">
        <f t="shared" si="244"/>
        <v>0</v>
      </c>
      <c r="CP423" s="33" t="str">
        <f>IF(CO423&gt;='PAINEL E TARGET'!$T$11,'PAINEL E TARGET'!$S$11,
IF(CO423&gt;='PAINEL E TARGET'!$T$12,'PAINEL E TARGET'!$S$12,
IF(CO423&gt;='PAINEL E TARGET'!$T$13,'PAINEL E TARGET'!$S$13,
IF(CO423&gt;='PAINEL E TARGET'!$T$14,'PAINEL E TARGET'!$S$14,
IF(CO423&gt;='PAINEL E TARGET'!$T$15,'PAINEL E TARGET'!$S$15,
IF(CO423&gt;='PAINEL E TARGET'!$T$16,'PAINEL E TARGET'!$S$16,
IF(CO423&gt;='PAINEL E TARGET'!$T$17,'PAINEL E TARGET'!$S$17,
IF(CO423&gt;='PAINEL E TARGET'!$T$18,'PAINEL E TARGET'!$S$18,'PAINEL E TARGET'!$S$19))))))))</f>
        <v>Não elegível</v>
      </c>
      <c r="CQ423" s="17">
        <f>IFERROR(VLOOKUP($BW423,'PAINEL E TARGET'!$G$1:$Q$99,5,0),0)</f>
        <v>0.25</v>
      </c>
      <c r="CR423" s="17">
        <f>VLOOKUP(CP423,'PAINEL E TARGET'!$S$10:$U$19,3,0)</f>
        <v>0</v>
      </c>
      <c r="CS423" s="16">
        <f t="shared" si="245"/>
        <v>0</v>
      </c>
      <c r="CT423" s="17">
        <f t="shared" si="231"/>
        <v>0.875</v>
      </c>
      <c r="CU423" s="33" t="str">
        <f>IF(CT423&gt;='PAINEL E TARGET'!$T$11,'PAINEL E TARGET'!$S$11,
IF(CT423&gt;='PAINEL E TARGET'!$T$12,'PAINEL E TARGET'!$S$12,
IF(CT423&gt;='PAINEL E TARGET'!$T$13,'PAINEL E TARGET'!$S$13,
IF(CT423&gt;='PAINEL E TARGET'!$T$14,'PAINEL E TARGET'!$S$14,
IF(CT423&gt;='PAINEL E TARGET'!$T$15,'PAINEL E TARGET'!$S$15,
IF(CT423&gt;='PAINEL E TARGET'!$T$16,'PAINEL E TARGET'!$S$16,
IF(CT423&gt;='PAINEL E TARGET'!$T$17,'PAINEL E TARGET'!$S$17,
IF(CT423&gt;='PAINEL E TARGET'!$T$18,'PAINEL E TARGET'!$S$18,'PAINEL E TARGET'!$S$19))))))))</f>
        <v>Não elegível</v>
      </c>
      <c r="CV423" s="17">
        <f>IFERROR(VLOOKUP($BW423,'PAINEL E TARGET'!$G$1:$Q$99,6,0),0)</f>
        <v>0.2</v>
      </c>
      <c r="CW423" s="17">
        <f>VLOOKUP(CU423,'PAINEL E TARGET'!$S$10:$U$19,3,0)</f>
        <v>0</v>
      </c>
      <c r="CX423" s="16">
        <f t="shared" si="246"/>
        <v>0</v>
      </c>
      <c r="CY423" s="17">
        <f t="shared" si="232"/>
        <v>0.95</v>
      </c>
      <c r="CZ423" s="33" t="str">
        <f>IF(CY423&gt;='PAINEL E TARGET'!$T$11,'PAINEL E TARGET'!$S$11,
IF(CY423&gt;='PAINEL E TARGET'!$T$12,'PAINEL E TARGET'!$S$12,
IF(CY423&gt;='PAINEL E TARGET'!$T$13,'PAINEL E TARGET'!$S$13,
IF(CY423&gt;='PAINEL E TARGET'!$T$14,'PAINEL E TARGET'!$S$14,
IF(CY423&gt;='PAINEL E TARGET'!$T$15,'PAINEL E TARGET'!$S$15,
IF(CY423&gt;='PAINEL E TARGET'!$T$16,'PAINEL E TARGET'!$S$16,
IF(CY423&gt;='PAINEL E TARGET'!$T$17,'PAINEL E TARGET'!$S$17,
IF(CY423&gt;='PAINEL E TARGET'!$T$18,'PAINEL E TARGET'!$S$18,'PAINEL E TARGET'!$S$19))))))))</f>
        <v>1. Fx de 90% a 99,9%</v>
      </c>
      <c r="DA423" s="17">
        <f>IFERROR(VLOOKUP($BW423,'PAINEL E TARGET'!$G$1:$Q$99,7,0),0)</f>
        <v>0.15</v>
      </c>
      <c r="DB423" s="17">
        <f>VLOOKUP(CZ423,'PAINEL E TARGET'!$S$10:$U$19,3,0)</f>
        <v>0.5</v>
      </c>
      <c r="DC423" s="16">
        <f t="shared" si="247"/>
        <v>225</v>
      </c>
      <c r="DD423" s="17">
        <f t="shared" si="233"/>
        <v>1.1859999999999999</v>
      </c>
      <c r="DE423" s="33" t="str">
        <f>IF(DD423&gt;='PAINEL E TARGET'!$T$11,'PAINEL E TARGET'!$S$11,
IF(DD423&gt;='PAINEL E TARGET'!$T$12,'PAINEL E TARGET'!$S$12,
IF(DD423&gt;='PAINEL E TARGET'!$T$13,'PAINEL E TARGET'!$S$13,
IF(DD423&gt;='PAINEL E TARGET'!$T$14,'PAINEL E TARGET'!$S$14,
IF(DD423&gt;='PAINEL E TARGET'!$T$15,'PAINEL E TARGET'!$S$15,
IF(DD423&gt;='PAINEL E TARGET'!$T$16,'PAINEL E TARGET'!$S$16,
IF(DD423&gt;='PAINEL E TARGET'!$T$17,'PAINEL E TARGET'!$S$17,
IF(DD423&gt;='PAINEL E TARGET'!$T$18,'PAINEL E TARGET'!$S$18,'PAINEL E TARGET'!$S$19))))))))</f>
        <v>5. Fx de 115% a 119,9%</v>
      </c>
      <c r="DF423" s="17">
        <f>IFERROR(VLOOKUP($BW423,'PAINEL E TARGET'!$G$1:$Q$99,8,0),0)</f>
        <v>0.1</v>
      </c>
      <c r="DG423" s="17">
        <f>VLOOKUP(DE423,'PAINEL E TARGET'!$S$10:$U$19,3,0)</f>
        <v>1.3</v>
      </c>
      <c r="DH423" s="16">
        <f t="shared" si="248"/>
        <v>390</v>
      </c>
      <c r="DI423" s="17">
        <f t="shared" si="234"/>
        <v>0.91900000000000004</v>
      </c>
      <c r="DJ423" s="33" t="str">
        <f>IF(DI423&gt;='PAINEL E TARGET'!$T$11,'PAINEL E TARGET'!$S$11,
IF(DI423&gt;='PAINEL E TARGET'!$T$12,'PAINEL E TARGET'!$S$12,
IF(DI423&gt;='PAINEL E TARGET'!$T$13,'PAINEL E TARGET'!$S$13,
IF(DI423&gt;='PAINEL E TARGET'!$T$14,'PAINEL E TARGET'!$S$14,
IF(DI423&gt;='PAINEL E TARGET'!$T$15,'PAINEL E TARGET'!$S$15,
IF(DI423&gt;='PAINEL E TARGET'!$T$16,'PAINEL E TARGET'!$S$16,
IF(DI423&gt;='PAINEL E TARGET'!$T$17,'PAINEL E TARGET'!$S$17,
IF(DI423&gt;='PAINEL E TARGET'!$T$18,'PAINEL E TARGET'!$S$18,'PAINEL E TARGET'!$S$19))))))))</f>
        <v>1. Fx de 90% a 99,9%</v>
      </c>
      <c r="DK423" s="17">
        <f>IFERROR(VLOOKUP($BW423,'PAINEL E TARGET'!$G$1:$Q$99,9,0),0)</f>
        <v>0.05</v>
      </c>
      <c r="DL423" s="17">
        <f>VLOOKUP(DJ423,'PAINEL E TARGET'!$S$10:$U$19,3,0)</f>
        <v>0.5</v>
      </c>
      <c r="DM423" s="16">
        <f t="shared" si="249"/>
        <v>75</v>
      </c>
      <c r="DN423" s="17">
        <f t="shared" si="235"/>
        <v>0.76</v>
      </c>
      <c r="DO423" s="33" t="str">
        <f>IF(DN423&gt;='PAINEL E TARGET'!$T$11,'PAINEL E TARGET'!$S$11,
IF(DN423&gt;='PAINEL E TARGET'!$T$12,'PAINEL E TARGET'!$S$12,
IF(DN423&gt;='PAINEL E TARGET'!$T$13,'PAINEL E TARGET'!$S$13,
IF(DN423&gt;='PAINEL E TARGET'!$T$14,'PAINEL E TARGET'!$S$14,
IF(DN423&gt;='PAINEL E TARGET'!$T$15,'PAINEL E TARGET'!$S$15,
IF(DN423&gt;='PAINEL E TARGET'!$T$16,'PAINEL E TARGET'!$S$16,
IF(DN423&gt;='PAINEL E TARGET'!$T$17,'PAINEL E TARGET'!$S$17,
IF(DN423&gt;='PAINEL E TARGET'!$T$18,'PAINEL E TARGET'!$S$18,'PAINEL E TARGET'!$S$19))))))))</f>
        <v>Não elegível</v>
      </c>
      <c r="DP423" s="17">
        <f>IFERROR(VLOOKUP($BW423,'PAINEL E TARGET'!$G$1:$Q$99,10,0),0)</f>
        <v>0</v>
      </c>
      <c r="DQ423" s="17">
        <f>VLOOKUP(DO423,'PAINEL E TARGET'!$S$10:$U$19,3,0)</f>
        <v>0</v>
      </c>
      <c r="DR423" s="16">
        <f t="shared" si="250"/>
        <v>0</v>
      </c>
      <c r="DS423" s="17">
        <f t="shared" si="236"/>
        <v>0.93799999999999994</v>
      </c>
      <c r="DT423" s="16">
        <f>IF(DS423&gt;=1,VLOOKUP(BO423,'PAINEL E TARGET'!$S$1:$W$8,5,0),0)</f>
        <v>0</v>
      </c>
      <c r="DU423" s="16">
        <f t="shared" si="251"/>
        <v>690</v>
      </c>
    </row>
    <row r="424" spans="2:125" s="32" customFormat="1" x14ac:dyDescent="0.2">
      <c r="B424" s="44">
        <v>43541</v>
      </c>
      <c r="C424" s="65">
        <v>1237</v>
      </c>
      <c r="D424" s="66" t="s">
        <v>428</v>
      </c>
      <c r="E424" s="65">
        <v>111</v>
      </c>
      <c r="F424" s="65" t="s">
        <v>1018</v>
      </c>
      <c r="G424" s="67">
        <v>3248583.6645644973</v>
      </c>
      <c r="H424" s="67">
        <v>1893161.4005571017</v>
      </c>
      <c r="I424" s="67">
        <v>1537054.4000000001</v>
      </c>
      <c r="J424" s="68">
        <v>0.81189823516774129</v>
      </c>
      <c r="K424" s="67">
        <v>427394.83688324026</v>
      </c>
      <c r="L424" s="67">
        <v>1328322.5759660914</v>
      </c>
      <c r="M424" s="67">
        <v>364951.11</v>
      </c>
      <c r="N424" s="67">
        <v>1138558.97</v>
      </c>
      <c r="O424" s="67">
        <v>3017611.439394271</v>
      </c>
      <c r="P424" s="67">
        <v>6001.6200902784112</v>
      </c>
      <c r="Q424" s="67">
        <v>2723.36</v>
      </c>
      <c r="R424" s="67">
        <v>0</v>
      </c>
      <c r="S424" s="67">
        <v>269</v>
      </c>
      <c r="T424" s="68">
        <v>0.10867272318561307</v>
      </c>
      <c r="U424" s="68">
        <v>0.10015495739461235</v>
      </c>
      <c r="V424" s="68">
        <v>0.92162002072541815</v>
      </c>
      <c r="W424" s="67">
        <v>190146.38</v>
      </c>
      <c r="X424" s="67">
        <v>150311.23000000001</v>
      </c>
      <c r="Y424" s="68">
        <v>0.79050271690683782</v>
      </c>
      <c r="Z424" s="68">
        <v>0.20274098633123641</v>
      </c>
      <c r="AA424" s="68">
        <v>0.22580117986305751</v>
      </c>
      <c r="AB424" s="68">
        <v>1.1137421394120355</v>
      </c>
      <c r="AC424" s="67">
        <v>355955.87999999995</v>
      </c>
      <c r="AD424" s="67">
        <v>339494.35</v>
      </c>
      <c r="AE424" s="68">
        <v>0.95375401580667818</v>
      </c>
      <c r="AF424" s="43">
        <v>80</v>
      </c>
      <c r="AG424" s="43">
        <v>78</v>
      </c>
      <c r="AH424" s="43">
        <v>64</v>
      </c>
      <c r="AI424" s="43">
        <v>46</v>
      </c>
      <c r="AJ424" s="67">
        <v>100114.3</v>
      </c>
      <c r="AK424" s="67">
        <v>80491.790000000008</v>
      </c>
      <c r="AL424" s="68">
        <v>0.80399892922389715</v>
      </c>
      <c r="AM424" s="67">
        <v>32329.469999999998</v>
      </c>
      <c r="AN424" s="67">
        <v>20140.350000000006</v>
      </c>
      <c r="AO424" s="68">
        <v>0.62297185818388012</v>
      </c>
      <c r="AP424" s="67">
        <v>12893.400000000003</v>
      </c>
      <c r="AQ424" s="67">
        <v>9614.0300000000025</v>
      </c>
      <c r="AR424" s="68">
        <v>0.74565514139016864</v>
      </c>
      <c r="AS424" s="67">
        <v>44809.21</v>
      </c>
      <c r="AT424" s="67">
        <v>40065.06</v>
      </c>
      <c r="AU424" s="68">
        <v>0.89412556034797308</v>
      </c>
      <c r="AV424" s="43">
        <v>3294.8599999999997</v>
      </c>
      <c r="AW424" s="43">
        <v>3589.389999999999</v>
      </c>
      <c r="AX424" s="69">
        <v>1.0893907480135725</v>
      </c>
      <c r="AY424" s="43">
        <v>427394.83688324026</v>
      </c>
      <c r="AZ424" s="43">
        <v>364951.11000000004</v>
      </c>
      <c r="BA424" s="43">
        <v>53702.953399671307</v>
      </c>
      <c r="BB424" s="43">
        <v>58068.05</v>
      </c>
      <c r="BC424" s="43">
        <v>734575.01759810385</v>
      </c>
      <c r="BD424" s="43">
        <v>92539.017412387562</v>
      </c>
      <c r="BE424" s="43">
        <v>328628.93</v>
      </c>
      <c r="BF424" s="43">
        <v>615247.49</v>
      </c>
      <c r="BG424" s="43">
        <v>5683.670000000001</v>
      </c>
      <c r="BH424" s="43">
        <v>127</v>
      </c>
      <c r="BI424" s="44">
        <v>43173</v>
      </c>
      <c r="BJ424" s="44">
        <v>43541</v>
      </c>
      <c r="BK424" s="44">
        <v>43172</v>
      </c>
      <c r="BL424" s="43">
        <f t="shared" si="237"/>
        <v>1537323.4000000001</v>
      </c>
      <c r="BM424" s="43">
        <f t="shared" si="238"/>
        <v>1503779.08</v>
      </c>
      <c r="BO424" s="16" t="str">
        <f>IFERROR(VLOOKUP($C424,'PORTE LOJA'!A:B,2,0),"PORTE 1")</f>
        <v>PORTE 4</v>
      </c>
      <c r="BP424" s="16">
        <f>VLOOKUP(BO424,'PAINEL E TARGET'!$S$1:$W$8,3,0)</f>
        <v>3000</v>
      </c>
      <c r="BQ424" s="16">
        <f t="shared" si="216"/>
        <v>1</v>
      </c>
      <c r="BR424" s="16">
        <f t="shared" si="217"/>
        <v>1</v>
      </c>
      <c r="BS424" s="16">
        <f t="shared" si="218"/>
        <v>1</v>
      </c>
      <c r="BT424" s="16">
        <f t="shared" si="219"/>
        <v>1</v>
      </c>
      <c r="BU424" s="16">
        <f t="shared" si="220"/>
        <v>1</v>
      </c>
      <c r="BV424" s="16">
        <f t="shared" si="221"/>
        <v>1</v>
      </c>
      <c r="BW424" s="17" t="str">
        <f t="shared" si="239"/>
        <v>111111</v>
      </c>
      <c r="BY424" s="17">
        <f t="shared" si="222"/>
        <v>0.81200000000000006</v>
      </c>
      <c r="BZ424" s="17">
        <f t="shared" si="223"/>
        <v>0.85699999999999998</v>
      </c>
      <c r="CA424" s="17" t="str">
        <f t="shared" si="240"/>
        <v>Sem Retira</v>
      </c>
      <c r="CB424" s="17">
        <f t="shared" si="241"/>
        <v>0.85699999999999998</v>
      </c>
      <c r="CC424" s="33" t="str">
        <f>IF(CB424&gt;='PAINEL E TARGET'!$T$11,'PAINEL E TARGET'!$S$11,
IF(CB424&gt;='PAINEL E TARGET'!$T$12,'PAINEL E TARGET'!$S$12,
IF(CB424&gt;='PAINEL E TARGET'!$T$13,'PAINEL E TARGET'!$S$13,
IF(CB424&gt;='PAINEL E TARGET'!$T$14,'PAINEL E TARGET'!$S$14,
IF(CB424&gt;='PAINEL E TARGET'!$T$15,'PAINEL E TARGET'!$S$15,
IF(CB424&gt;='PAINEL E TARGET'!$T$16,'PAINEL E TARGET'!$S$16,
IF(CB424&gt;='PAINEL E TARGET'!$T$17,'PAINEL E TARGET'!$S$17,
IF(CB424&gt;='PAINEL E TARGET'!$T$18,'PAINEL E TARGET'!$S$18,'PAINEL E TARGET'!$S$19))))))))</f>
        <v>Não elegível</v>
      </c>
      <c r="CD424" s="17">
        <f>IFERROR(VLOOKUP($BW424,'PAINEL E TARGET'!$G$1:$Q$99,4,0),0)</f>
        <v>0.25</v>
      </c>
      <c r="CE424" s="17">
        <f>VLOOKUP(CC424,'PAINEL E TARGET'!$S$10:$U$19,3,0)</f>
        <v>0</v>
      </c>
      <c r="CF424" s="16">
        <f t="shared" si="242"/>
        <v>0</v>
      </c>
      <c r="CG424" s="17">
        <f t="shared" si="224"/>
        <v>0.80400000000000005</v>
      </c>
      <c r="CH424" s="17">
        <f t="shared" si="225"/>
        <v>0.623</v>
      </c>
      <c r="CI424" s="17">
        <f t="shared" si="226"/>
        <v>0.746</v>
      </c>
      <c r="CJ424" s="17">
        <f t="shared" si="227"/>
        <v>0.89400000000000002</v>
      </c>
      <c r="CK424" s="17">
        <f t="shared" si="228"/>
        <v>1.089</v>
      </c>
      <c r="CL424" s="17">
        <f t="shared" si="229"/>
        <v>0.79100000000000004</v>
      </c>
      <c r="CM424" s="16">
        <f t="shared" si="230"/>
        <v>4</v>
      </c>
      <c r="CN424" s="17" t="str">
        <f t="shared" si="243"/>
        <v>não ok</v>
      </c>
      <c r="CO424" s="17">
        <f t="shared" si="244"/>
        <v>0</v>
      </c>
      <c r="CP424" s="33" t="str">
        <f>IF(CO424&gt;='PAINEL E TARGET'!$T$11,'PAINEL E TARGET'!$S$11,
IF(CO424&gt;='PAINEL E TARGET'!$T$12,'PAINEL E TARGET'!$S$12,
IF(CO424&gt;='PAINEL E TARGET'!$T$13,'PAINEL E TARGET'!$S$13,
IF(CO424&gt;='PAINEL E TARGET'!$T$14,'PAINEL E TARGET'!$S$14,
IF(CO424&gt;='PAINEL E TARGET'!$T$15,'PAINEL E TARGET'!$S$15,
IF(CO424&gt;='PAINEL E TARGET'!$T$16,'PAINEL E TARGET'!$S$16,
IF(CO424&gt;='PAINEL E TARGET'!$T$17,'PAINEL E TARGET'!$S$17,
IF(CO424&gt;='PAINEL E TARGET'!$T$18,'PAINEL E TARGET'!$S$18,'PAINEL E TARGET'!$S$19))))))))</f>
        <v>Não elegível</v>
      </c>
      <c r="CQ424" s="17">
        <f>IFERROR(VLOOKUP($BW424,'PAINEL E TARGET'!$G$1:$Q$99,5,0),0)</f>
        <v>0.25</v>
      </c>
      <c r="CR424" s="17">
        <f>VLOOKUP(CP424,'PAINEL E TARGET'!$S$10:$U$19,3,0)</f>
        <v>0</v>
      </c>
      <c r="CS424" s="16">
        <f t="shared" si="245"/>
        <v>0</v>
      </c>
      <c r="CT424" s="17">
        <f t="shared" si="231"/>
        <v>0.95399999999999996</v>
      </c>
      <c r="CU424" s="33" t="str">
        <f>IF(CT424&gt;='PAINEL E TARGET'!$T$11,'PAINEL E TARGET'!$S$11,
IF(CT424&gt;='PAINEL E TARGET'!$T$12,'PAINEL E TARGET'!$S$12,
IF(CT424&gt;='PAINEL E TARGET'!$T$13,'PAINEL E TARGET'!$S$13,
IF(CT424&gt;='PAINEL E TARGET'!$T$14,'PAINEL E TARGET'!$S$14,
IF(CT424&gt;='PAINEL E TARGET'!$T$15,'PAINEL E TARGET'!$S$15,
IF(CT424&gt;='PAINEL E TARGET'!$T$16,'PAINEL E TARGET'!$S$16,
IF(CT424&gt;='PAINEL E TARGET'!$T$17,'PAINEL E TARGET'!$S$17,
IF(CT424&gt;='PAINEL E TARGET'!$T$18,'PAINEL E TARGET'!$S$18,'PAINEL E TARGET'!$S$19))))))))</f>
        <v>1. Fx de 90% a 99,9%</v>
      </c>
      <c r="CV424" s="17">
        <f>IFERROR(VLOOKUP($BW424,'PAINEL E TARGET'!$G$1:$Q$99,6,0),0)</f>
        <v>0.2</v>
      </c>
      <c r="CW424" s="17">
        <f>VLOOKUP(CU424,'PAINEL E TARGET'!$S$10:$U$19,3,0)</f>
        <v>0.5</v>
      </c>
      <c r="CX424" s="16">
        <f t="shared" si="246"/>
        <v>300</v>
      </c>
      <c r="CY424" s="17">
        <f t="shared" si="232"/>
        <v>0.85399999999999998</v>
      </c>
      <c r="CZ424" s="33" t="str">
        <f>IF(CY424&gt;='PAINEL E TARGET'!$T$11,'PAINEL E TARGET'!$S$11,
IF(CY424&gt;='PAINEL E TARGET'!$T$12,'PAINEL E TARGET'!$S$12,
IF(CY424&gt;='PAINEL E TARGET'!$T$13,'PAINEL E TARGET'!$S$13,
IF(CY424&gt;='PAINEL E TARGET'!$T$14,'PAINEL E TARGET'!$S$14,
IF(CY424&gt;='PAINEL E TARGET'!$T$15,'PAINEL E TARGET'!$S$15,
IF(CY424&gt;='PAINEL E TARGET'!$T$16,'PAINEL E TARGET'!$S$16,
IF(CY424&gt;='PAINEL E TARGET'!$T$17,'PAINEL E TARGET'!$S$17,
IF(CY424&gt;='PAINEL E TARGET'!$T$18,'PAINEL E TARGET'!$S$18,'PAINEL E TARGET'!$S$19))))))))</f>
        <v>Não elegível</v>
      </c>
      <c r="DA424" s="17">
        <f>IFERROR(VLOOKUP($BW424,'PAINEL E TARGET'!$G$1:$Q$99,7,0),0)</f>
        <v>0.15</v>
      </c>
      <c r="DB424" s="17">
        <f>VLOOKUP(CZ424,'PAINEL E TARGET'!$S$10:$U$19,3,0)</f>
        <v>0</v>
      </c>
      <c r="DC424" s="16">
        <f t="shared" si="247"/>
        <v>0</v>
      </c>
      <c r="DD424" s="17">
        <f t="shared" si="233"/>
        <v>1.081</v>
      </c>
      <c r="DE424" s="33" t="str">
        <f>IF(DD424&gt;='PAINEL E TARGET'!$T$11,'PAINEL E TARGET'!$S$11,
IF(DD424&gt;='PAINEL E TARGET'!$T$12,'PAINEL E TARGET'!$S$12,
IF(DD424&gt;='PAINEL E TARGET'!$T$13,'PAINEL E TARGET'!$S$13,
IF(DD424&gt;='PAINEL E TARGET'!$T$14,'PAINEL E TARGET'!$S$14,
IF(DD424&gt;='PAINEL E TARGET'!$T$15,'PAINEL E TARGET'!$S$15,
IF(DD424&gt;='PAINEL E TARGET'!$T$16,'PAINEL E TARGET'!$S$16,
IF(DD424&gt;='PAINEL E TARGET'!$T$17,'PAINEL E TARGET'!$S$17,
IF(DD424&gt;='PAINEL E TARGET'!$T$18,'PAINEL E TARGET'!$S$18,'PAINEL E TARGET'!$S$19))))))))</f>
        <v>3. Fx de 105% a 109,9%</v>
      </c>
      <c r="DF424" s="17">
        <f>IFERROR(VLOOKUP($BW424,'PAINEL E TARGET'!$G$1:$Q$99,8,0),0)</f>
        <v>0.1</v>
      </c>
      <c r="DG424" s="17">
        <f>VLOOKUP(DE424,'PAINEL E TARGET'!$S$10:$U$19,3,0)</f>
        <v>1.1000000000000001</v>
      </c>
      <c r="DH424" s="16">
        <f t="shared" si="248"/>
        <v>330.00000000000006</v>
      </c>
      <c r="DI424" s="17">
        <f t="shared" si="234"/>
        <v>0.71899999999999997</v>
      </c>
      <c r="DJ424" s="33" t="str">
        <f>IF(DI424&gt;='PAINEL E TARGET'!$T$11,'PAINEL E TARGET'!$S$11,
IF(DI424&gt;='PAINEL E TARGET'!$T$12,'PAINEL E TARGET'!$S$12,
IF(DI424&gt;='PAINEL E TARGET'!$T$13,'PAINEL E TARGET'!$S$13,
IF(DI424&gt;='PAINEL E TARGET'!$T$14,'PAINEL E TARGET'!$S$14,
IF(DI424&gt;='PAINEL E TARGET'!$T$15,'PAINEL E TARGET'!$S$15,
IF(DI424&gt;='PAINEL E TARGET'!$T$16,'PAINEL E TARGET'!$S$16,
IF(DI424&gt;='PAINEL E TARGET'!$T$17,'PAINEL E TARGET'!$S$17,
IF(DI424&gt;='PAINEL E TARGET'!$T$18,'PAINEL E TARGET'!$S$18,'PAINEL E TARGET'!$S$19))))))))</f>
        <v>Não elegível</v>
      </c>
      <c r="DK424" s="17">
        <f>IFERROR(VLOOKUP($BW424,'PAINEL E TARGET'!$G$1:$Q$99,9,0),0)</f>
        <v>0.05</v>
      </c>
      <c r="DL424" s="17">
        <f>VLOOKUP(DJ424,'PAINEL E TARGET'!$S$10:$U$19,3,0)</f>
        <v>0</v>
      </c>
      <c r="DM424" s="16">
        <f t="shared" si="249"/>
        <v>0</v>
      </c>
      <c r="DN424" s="17">
        <f t="shared" si="235"/>
        <v>1.089</v>
      </c>
      <c r="DO424" s="33" t="str">
        <f>IF(DN424&gt;='PAINEL E TARGET'!$T$11,'PAINEL E TARGET'!$S$11,
IF(DN424&gt;='PAINEL E TARGET'!$T$12,'PAINEL E TARGET'!$S$12,
IF(DN424&gt;='PAINEL E TARGET'!$T$13,'PAINEL E TARGET'!$S$13,
IF(DN424&gt;='PAINEL E TARGET'!$T$14,'PAINEL E TARGET'!$S$14,
IF(DN424&gt;='PAINEL E TARGET'!$T$15,'PAINEL E TARGET'!$S$15,
IF(DN424&gt;='PAINEL E TARGET'!$T$16,'PAINEL E TARGET'!$S$16,
IF(DN424&gt;='PAINEL E TARGET'!$T$17,'PAINEL E TARGET'!$S$17,
IF(DN424&gt;='PAINEL E TARGET'!$T$18,'PAINEL E TARGET'!$S$18,'PAINEL E TARGET'!$S$19))))))))</f>
        <v>3. Fx de 105% a 109,9%</v>
      </c>
      <c r="DP424" s="17">
        <f>IFERROR(VLOOKUP($BW424,'PAINEL E TARGET'!$G$1:$Q$99,10,0),0)</f>
        <v>0</v>
      </c>
      <c r="DQ424" s="17">
        <f>VLOOKUP(DO424,'PAINEL E TARGET'!$S$10:$U$19,3,0)</f>
        <v>1.1000000000000001</v>
      </c>
      <c r="DR424" s="16">
        <f t="shared" si="250"/>
        <v>0</v>
      </c>
      <c r="DS424" s="17">
        <f t="shared" si="236"/>
        <v>0.97499999999999998</v>
      </c>
      <c r="DT424" s="16">
        <f>IF(DS424&gt;=1,VLOOKUP(BO424,'PAINEL E TARGET'!$S$1:$W$8,5,0),0)</f>
        <v>0</v>
      </c>
      <c r="DU424" s="16">
        <f t="shared" si="251"/>
        <v>630</v>
      </c>
    </row>
    <row r="425" spans="2:125" s="32" customFormat="1" x14ac:dyDescent="0.2">
      <c r="B425" s="44">
        <v>43541</v>
      </c>
      <c r="C425" s="65">
        <v>1238</v>
      </c>
      <c r="D425" s="66" t="s">
        <v>429</v>
      </c>
      <c r="E425" s="65">
        <v>414</v>
      </c>
      <c r="F425" s="65" t="s">
        <v>1020</v>
      </c>
      <c r="G425" s="67">
        <v>2487663.2274341146</v>
      </c>
      <c r="H425" s="67">
        <v>1341331.3358837967</v>
      </c>
      <c r="I425" s="67">
        <v>1034131.1</v>
      </c>
      <c r="J425" s="68">
        <v>0.77097363815676168</v>
      </c>
      <c r="K425" s="67">
        <v>222832.20482731945</v>
      </c>
      <c r="L425" s="67">
        <v>1057371.2646016446</v>
      </c>
      <c r="M425" s="67">
        <v>208451.65</v>
      </c>
      <c r="N425" s="67">
        <v>798208.97999999986</v>
      </c>
      <c r="O425" s="67">
        <v>2376609.1175665883</v>
      </c>
      <c r="P425" s="67" t="s">
        <v>1082</v>
      </c>
      <c r="Q425" s="67" t="s">
        <v>1082</v>
      </c>
      <c r="R425" s="67">
        <v>0</v>
      </c>
      <c r="S425" s="67">
        <v>0</v>
      </c>
      <c r="T425" s="68">
        <v>0.10940000034718811</v>
      </c>
      <c r="U425" s="68">
        <v>0.10103306612875083</v>
      </c>
      <c r="V425" s="68">
        <v>0.92351979714913845</v>
      </c>
      <c r="W425" s="67">
        <v>140054.26</v>
      </c>
      <c r="X425" s="67">
        <v>101706.01</v>
      </c>
      <c r="Y425" s="68">
        <v>0.72619004948510657</v>
      </c>
      <c r="Z425" s="68">
        <v>0.20471934833679392</v>
      </c>
      <c r="AA425" s="68">
        <v>0.21999134902097039</v>
      </c>
      <c r="AB425" s="68">
        <v>1.0745996937185036</v>
      </c>
      <c r="AC425" s="67">
        <v>262082.42000000004</v>
      </c>
      <c r="AD425" s="67">
        <v>221456.62999999998</v>
      </c>
      <c r="AE425" s="68">
        <v>0.84498849636690598</v>
      </c>
      <c r="AF425" s="43">
        <v>80</v>
      </c>
      <c r="AG425" s="43">
        <v>68</v>
      </c>
      <c r="AH425" s="43">
        <v>41</v>
      </c>
      <c r="AI425" s="43">
        <v>28</v>
      </c>
      <c r="AJ425" s="67">
        <v>76351.14</v>
      </c>
      <c r="AK425" s="67">
        <v>59830.18</v>
      </c>
      <c r="AL425" s="68">
        <v>0.78361868598163698</v>
      </c>
      <c r="AM425" s="67">
        <v>12825</v>
      </c>
      <c r="AN425" s="67">
        <v>13609.21</v>
      </c>
      <c r="AO425" s="68">
        <v>1.0611469785575047</v>
      </c>
      <c r="AP425" s="67">
        <v>0</v>
      </c>
      <c r="AQ425" s="67">
        <v>1941.17</v>
      </c>
      <c r="AR425" s="68">
        <v>0</v>
      </c>
      <c r="AS425" s="67">
        <v>50878.12000000001</v>
      </c>
      <c r="AT425" s="67">
        <v>26325.45</v>
      </c>
      <c r="AU425" s="68">
        <v>0.51742183083808901</v>
      </c>
      <c r="AV425" s="43">
        <v>3120.0599999999995</v>
      </c>
      <c r="AW425" s="43">
        <v>899.85</v>
      </c>
      <c r="AX425" s="69">
        <v>0.28840791523239945</v>
      </c>
      <c r="AY425" s="43">
        <v>222832.20482731945</v>
      </c>
      <c r="AZ425" s="43">
        <v>208451.64999999997</v>
      </c>
      <c r="BA425" s="43">
        <v>49490.944460456914</v>
      </c>
      <c r="BB425" s="43">
        <v>40210.61</v>
      </c>
      <c r="BC425" s="43">
        <v>413571.5676649565</v>
      </c>
      <c r="BD425" s="43">
        <v>91896.985347479276</v>
      </c>
      <c r="BE425" s="43">
        <v>261454.37</v>
      </c>
      <c r="BF425" s="43">
        <v>489257.5500000001</v>
      </c>
      <c r="BG425" s="43">
        <v>5800.0699999999988</v>
      </c>
      <c r="BH425" s="43">
        <v>93</v>
      </c>
      <c r="BI425" s="44">
        <v>43173</v>
      </c>
      <c r="BJ425" s="44">
        <v>43541</v>
      </c>
      <c r="BK425" s="44">
        <v>43172</v>
      </c>
      <c r="BL425" s="43">
        <f t="shared" si="237"/>
        <v>1034131.1</v>
      </c>
      <c r="BM425" s="43">
        <f t="shared" si="238"/>
        <v>1006660.6299999999</v>
      </c>
      <c r="BO425" s="16" t="str">
        <f>IFERROR(VLOOKUP($C425,'PORTE LOJA'!A:B,2,0),"PORTE 1")</f>
        <v>PORTE 3</v>
      </c>
      <c r="BP425" s="16">
        <f>VLOOKUP(BO425,'PAINEL E TARGET'!$S$1:$W$8,3,0)</f>
        <v>2400</v>
      </c>
      <c r="BQ425" s="16">
        <f t="shared" si="216"/>
        <v>1</v>
      </c>
      <c r="BR425" s="16">
        <f t="shared" si="217"/>
        <v>1</v>
      </c>
      <c r="BS425" s="16">
        <f t="shared" si="218"/>
        <v>1</v>
      </c>
      <c r="BT425" s="16">
        <f t="shared" si="219"/>
        <v>1</v>
      </c>
      <c r="BU425" s="16">
        <f t="shared" si="220"/>
        <v>1</v>
      </c>
      <c r="BV425" s="16">
        <f t="shared" si="221"/>
        <v>1</v>
      </c>
      <c r="BW425" s="17" t="str">
        <f t="shared" si="239"/>
        <v>111111</v>
      </c>
      <c r="BY425" s="17">
        <f t="shared" si="222"/>
        <v>0.77100000000000002</v>
      </c>
      <c r="BZ425" s="17">
        <f t="shared" si="223"/>
        <v>0.78600000000000003</v>
      </c>
      <c r="CA425" s="17" t="str">
        <f t="shared" si="240"/>
        <v>Sem Retira</v>
      </c>
      <c r="CB425" s="17">
        <f t="shared" si="241"/>
        <v>0.78600000000000003</v>
      </c>
      <c r="CC425" s="33" t="str">
        <f>IF(CB425&gt;='PAINEL E TARGET'!$T$11,'PAINEL E TARGET'!$S$11,
IF(CB425&gt;='PAINEL E TARGET'!$T$12,'PAINEL E TARGET'!$S$12,
IF(CB425&gt;='PAINEL E TARGET'!$T$13,'PAINEL E TARGET'!$S$13,
IF(CB425&gt;='PAINEL E TARGET'!$T$14,'PAINEL E TARGET'!$S$14,
IF(CB425&gt;='PAINEL E TARGET'!$T$15,'PAINEL E TARGET'!$S$15,
IF(CB425&gt;='PAINEL E TARGET'!$T$16,'PAINEL E TARGET'!$S$16,
IF(CB425&gt;='PAINEL E TARGET'!$T$17,'PAINEL E TARGET'!$S$17,
IF(CB425&gt;='PAINEL E TARGET'!$T$18,'PAINEL E TARGET'!$S$18,'PAINEL E TARGET'!$S$19))))))))</f>
        <v>Não elegível</v>
      </c>
      <c r="CD425" s="17">
        <f>IFERROR(VLOOKUP($BW425,'PAINEL E TARGET'!$G$1:$Q$99,4,0),0)</f>
        <v>0.25</v>
      </c>
      <c r="CE425" s="17">
        <f>VLOOKUP(CC425,'PAINEL E TARGET'!$S$10:$U$19,3,0)</f>
        <v>0</v>
      </c>
      <c r="CF425" s="16">
        <f t="shared" si="242"/>
        <v>0</v>
      </c>
      <c r="CG425" s="17">
        <f t="shared" si="224"/>
        <v>0.78400000000000003</v>
      </c>
      <c r="CH425" s="17">
        <f t="shared" si="225"/>
        <v>1.0609999999999999</v>
      </c>
      <c r="CI425" s="17" t="str">
        <f t="shared" si="226"/>
        <v>sem meta</v>
      </c>
      <c r="CJ425" s="17">
        <f t="shared" si="227"/>
        <v>0.51700000000000002</v>
      </c>
      <c r="CK425" s="17">
        <f t="shared" si="228"/>
        <v>0.28799999999999998</v>
      </c>
      <c r="CL425" s="17">
        <f t="shared" si="229"/>
        <v>0.72599999999999998</v>
      </c>
      <c r="CM425" s="16">
        <f t="shared" si="230"/>
        <v>3</v>
      </c>
      <c r="CN425" s="17" t="str">
        <f t="shared" si="243"/>
        <v>não ok</v>
      </c>
      <c r="CO425" s="17">
        <f t="shared" si="244"/>
        <v>0</v>
      </c>
      <c r="CP425" s="33" t="str">
        <f>IF(CO425&gt;='PAINEL E TARGET'!$T$11,'PAINEL E TARGET'!$S$11,
IF(CO425&gt;='PAINEL E TARGET'!$T$12,'PAINEL E TARGET'!$S$12,
IF(CO425&gt;='PAINEL E TARGET'!$T$13,'PAINEL E TARGET'!$S$13,
IF(CO425&gt;='PAINEL E TARGET'!$T$14,'PAINEL E TARGET'!$S$14,
IF(CO425&gt;='PAINEL E TARGET'!$T$15,'PAINEL E TARGET'!$S$15,
IF(CO425&gt;='PAINEL E TARGET'!$T$16,'PAINEL E TARGET'!$S$16,
IF(CO425&gt;='PAINEL E TARGET'!$T$17,'PAINEL E TARGET'!$S$17,
IF(CO425&gt;='PAINEL E TARGET'!$T$18,'PAINEL E TARGET'!$S$18,'PAINEL E TARGET'!$S$19))))))))</f>
        <v>Não elegível</v>
      </c>
      <c r="CQ425" s="17">
        <f>IFERROR(VLOOKUP($BW425,'PAINEL E TARGET'!$G$1:$Q$99,5,0),0)</f>
        <v>0.25</v>
      </c>
      <c r="CR425" s="17">
        <f>VLOOKUP(CP425,'PAINEL E TARGET'!$S$10:$U$19,3,0)</f>
        <v>0</v>
      </c>
      <c r="CS425" s="16">
        <f t="shared" si="245"/>
        <v>0</v>
      </c>
      <c r="CT425" s="17">
        <f t="shared" si="231"/>
        <v>0.84499999999999997</v>
      </c>
      <c r="CU425" s="33" t="str">
        <f>IF(CT425&gt;='PAINEL E TARGET'!$T$11,'PAINEL E TARGET'!$S$11,
IF(CT425&gt;='PAINEL E TARGET'!$T$12,'PAINEL E TARGET'!$S$12,
IF(CT425&gt;='PAINEL E TARGET'!$T$13,'PAINEL E TARGET'!$S$13,
IF(CT425&gt;='PAINEL E TARGET'!$T$14,'PAINEL E TARGET'!$S$14,
IF(CT425&gt;='PAINEL E TARGET'!$T$15,'PAINEL E TARGET'!$S$15,
IF(CT425&gt;='PAINEL E TARGET'!$T$16,'PAINEL E TARGET'!$S$16,
IF(CT425&gt;='PAINEL E TARGET'!$T$17,'PAINEL E TARGET'!$S$17,
IF(CT425&gt;='PAINEL E TARGET'!$T$18,'PAINEL E TARGET'!$S$18,'PAINEL E TARGET'!$S$19))))))))</f>
        <v>Não elegível</v>
      </c>
      <c r="CV425" s="17">
        <f>IFERROR(VLOOKUP($BW425,'PAINEL E TARGET'!$G$1:$Q$99,6,0),0)</f>
        <v>0.2</v>
      </c>
      <c r="CW425" s="17">
        <f>VLOOKUP(CU425,'PAINEL E TARGET'!$S$10:$U$19,3,0)</f>
        <v>0</v>
      </c>
      <c r="CX425" s="16">
        <f t="shared" si="246"/>
        <v>0</v>
      </c>
      <c r="CY425" s="17">
        <f t="shared" si="232"/>
        <v>0.93500000000000005</v>
      </c>
      <c r="CZ425" s="33" t="str">
        <f>IF(CY425&gt;='PAINEL E TARGET'!$T$11,'PAINEL E TARGET'!$S$11,
IF(CY425&gt;='PAINEL E TARGET'!$T$12,'PAINEL E TARGET'!$S$12,
IF(CY425&gt;='PAINEL E TARGET'!$T$13,'PAINEL E TARGET'!$S$13,
IF(CY425&gt;='PAINEL E TARGET'!$T$14,'PAINEL E TARGET'!$S$14,
IF(CY425&gt;='PAINEL E TARGET'!$T$15,'PAINEL E TARGET'!$S$15,
IF(CY425&gt;='PAINEL E TARGET'!$T$16,'PAINEL E TARGET'!$S$16,
IF(CY425&gt;='PAINEL E TARGET'!$T$17,'PAINEL E TARGET'!$S$17,
IF(CY425&gt;='PAINEL E TARGET'!$T$18,'PAINEL E TARGET'!$S$18,'PAINEL E TARGET'!$S$19))))))))</f>
        <v>1. Fx de 90% a 99,9%</v>
      </c>
      <c r="DA425" s="17">
        <f>IFERROR(VLOOKUP($BW425,'PAINEL E TARGET'!$G$1:$Q$99,7,0),0)</f>
        <v>0.15</v>
      </c>
      <c r="DB425" s="17">
        <f>VLOOKUP(CZ425,'PAINEL E TARGET'!$S$10:$U$19,3,0)</f>
        <v>0.5</v>
      </c>
      <c r="DC425" s="16">
        <f t="shared" si="247"/>
        <v>180</v>
      </c>
      <c r="DD425" s="17">
        <f t="shared" si="233"/>
        <v>0.81200000000000006</v>
      </c>
      <c r="DE425" s="33" t="str">
        <f>IF(DD425&gt;='PAINEL E TARGET'!$T$11,'PAINEL E TARGET'!$S$11,
IF(DD425&gt;='PAINEL E TARGET'!$T$12,'PAINEL E TARGET'!$S$12,
IF(DD425&gt;='PAINEL E TARGET'!$T$13,'PAINEL E TARGET'!$S$13,
IF(DD425&gt;='PAINEL E TARGET'!$T$14,'PAINEL E TARGET'!$S$14,
IF(DD425&gt;='PAINEL E TARGET'!$T$15,'PAINEL E TARGET'!$S$15,
IF(DD425&gt;='PAINEL E TARGET'!$T$16,'PAINEL E TARGET'!$S$16,
IF(DD425&gt;='PAINEL E TARGET'!$T$17,'PAINEL E TARGET'!$S$17,
IF(DD425&gt;='PAINEL E TARGET'!$T$18,'PAINEL E TARGET'!$S$18,'PAINEL E TARGET'!$S$19))))))))</f>
        <v>Não elegível</v>
      </c>
      <c r="DF425" s="17">
        <f>IFERROR(VLOOKUP($BW425,'PAINEL E TARGET'!$G$1:$Q$99,8,0),0)</f>
        <v>0.1</v>
      </c>
      <c r="DG425" s="17">
        <f>VLOOKUP(DE425,'PAINEL E TARGET'!$S$10:$U$19,3,0)</f>
        <v>0</v>
      </c>
      <c r="DH425" s="16">
        <f t="shared" si="248"/>
        <v>0</v>
      </c>
      <c r="DI425" s="17">
        <f t="shared" si="234"/>
        <v>0.68300000000000005</v>
      </c>
      <c r="DJ425" s="33" t="str">
        <f>IF(DI425&gt;='PAINEL E TARGET'!$T$11,'PAINEL E TARGET'!$S$11,
IF(DI425&gt;='PAINEL E TARGET'!$T$12,'PAINEL E TARGET'!$S$12,
IF(DI425&gt;='PAINEL E TARGET'!$T$13,'PAINEL E TARGET'!$S$13,
IF(DI425&gt;='PAINEL E TARGET'!$T$14,'PAINEL E TARGET'!$S$14,
IF(DI425&gt;='PAINEL E TARGET'!$T$15,'PAINEL E TARGET'!$S$15,
IF(DI425&gt;='PAINEL E TARGET'!$T$16,'PAINEL E TARGET'!$S$16,
IF(DI425&gt;='PAINEL E TARGET'!$T$17,'PAINEL E TARGET'!$S$17,
IF(DI425&gt;='PAINEL E TARGET'!$T$18,'PAINEL E TARGET'!$S$18,'PAINEL E TARGET'!$S$19))))))))</f>
        <v>Não elegível</v>
      </c>
      <c r="DK425" s="17">
        <f>IFERROR(VLOOKUP($BW425,'PAINEL E TARGET'!$G$1:$Q$99,9,0),0)</f>
        <v>0.05</v>
      </c>
      <c r="DL425" s="17">
        <f>VLOOKUP(DJ425,'PAINEL E TARGET'!$S$10:$U$19,3,0)</f>
        <v>0</v>
      </c>
      <c r="DM425" s="16">
        <f t="shared" si="249"/>
        <v>0</v>
      </c>
      <c r="DN425" s="17">
        <f t="shared" si="235"/>
        <v>0.28799999999999998</v>
      </c>
      <c r="DO425" s="33" t="str">
        <f>IF(DN425&gt;='PAINEL E TARGET'!$T$11,'PAINEL E TARGET'!$S$11,
IF(DN425&gt;='PAINEL E TARGET'!$T$12,'PAINEL E TARGET'!$S$12,
IF(DN425&gt;='PAINEL E TARGET'!$T$13,'PAINEL E TARGET'!$S$13,
IF(DN425&gt;='PAINEL E TARGET'!$T$14,'PAINEL E TARGET'!$S$14,
IF(DN425&gt;='PAINEL E TARGET'!$T$15,'PAINEL E TARGET'!$S$15,
IF(DN425&gt;='PAINEL E TARGET'!$T$16,'PAINEL E TARGET'!$S$16,
IF(DN425&gt;='PAINEL E TARGET'!$T$17,'PAINEL E TARGET'!$S$17,
IF(DN425&gt;='PAINEL E TARGET'!$T$18,'PAINEL E TARGET'!$S$18,'PAINEL E TARGET'!$S$19))))))))</f>
        <v>Não elegível</v>
      </c>
      <c r="DP425" s="17">
        <f>IFERROR(VLOOKUP($BW425,'PAINEL E TARGET'!$G$1:$Q$99,10,0),0)</f>
        <v>0</v>
      </c>
      <c r="DQ425" s="17">
        <f>VLOOKUP(DO425,'PAINEL E TARGET'!$S$10:$U$19,3,0)</f>
        <v>0</v>
      </c>
      <c r="DR425" s="16">
        <f t="shared" si="250"/>
        <v>0</v>
      </c>
      <c r="DS425" s="17">
        <f t="shared" si="236"/>
        <v>0.85</v>
      </c>
      <c r="DT425" s="16">
        <f>IF(DS425&gt;=1,VLOOKUP(BO425,'PAINEL E TARGET'!$S$1:$W$8,5,0),0)</f>
        <v>0</v>
      </c>
      <c r="DU425" s="16">
        <f t="shared" si="251"/>
        <v>180</v>
      </c>
    </row>
    <row r="426" spans="2:125" s="32" customFormat="1" x14ac:dyDescent="0.2">
      <c r="B426" s="44">
        <v>43541</v>
      </c>
      <c r="C426" s="65">
        <v>1239</v>
      </c>
      <c r="D426" s="66" t="s">
        <v>430</v>
      </c>
      <c r="E426" s="65">
        <v>311</v>
      </c>
      <c r="F426" s="65" t="s">
        <v>943</v>
      </c>
      <c r="G426" s="67">
        <v>2581534.9608441307</v>
      </c>
      <c r="H426" s="67">
        <v>1584909.4142488348</v>
      </c>
      <c r="I426" s="67">
        <v>1507760.77</v>
      </c>
      <c r="J426" s="68">
        <v>0.95132299451612556</v>
      </c>
      <c r="K426" s="67">
        <v>103765.58834209497</v>
      </c>
      <c r="L426" s="67">
        <v>1325054.5069536681</v>
      </c>
      <c r="M426" s="67">
        <v>160938.99</v>
      </c>
      <c r="N426" s="67">
        <v>1295377.9599999997</v>
      </c>
      <c r="O426" s="67">
        <v>2340585.9640167775</v>
      </c>
      <c r="P426" s="67">
        <v>13374.463239535404</v>
      </c>
      <c r="Q426" s="67">
        <v>29640</v>
      </c>
      <c r="R426" s="67">
        <v>0</v>
      </c>
      <c r="S426" s="67">
        <v>829.9</v>
      </c>
      <c r="T426" s="68">
        <v>9.4910907884778045E-2</v>
      </c>
      <c r="U426" s="68">
        <v>8.6544119185496024E-2</v>
      </c>
      <c r="V426" s="68">
        <v>0.91184586802773704</v>
      </c>
      <c r="W426" s="67">
        <v>134341.22999999998</v>
      </c>
      <c r="X426" s="67">
        <v>123470.49999999997</v>
      </c>
      <c r="Y426" s="68">
        <v>0.91908120835278928</v>
      </c>
      <c r="Z426" s="68">
        <v>0.11860404298479678</v>
      </c>
      <c r="AA426" s="68">
        <v>9.7324480086563553E-2</v>
      </c>
      <c r="AB426" s="68">
        <v>0.82058315751545718</v>
      </c>
      <c r="AC426" s="67">
        <v>169463.84000000003</v>
      </c>
      <c r="AD426" s="67">
        <v>141735.28999999998</v>
      </c>
      <c r="AE426" s="68">
        <v>0.83637482780987349</v>
      </c>
      <c r="AF426" s="43">
        <v>80</v>
      </c>
      <c r="AG426" s="43">
        <v>72</v>
      </c>
      <c r="AH426" s="43">
        <v>41</v>
      </c>
      <c r="AI426" s="43">
        <v>52</v>
      </c>
      <c r="AJ426" s="67">
        <v>39877.099999999991</v>
      </c>
      <c r="AK426" s="67">
        <v>38255.5</v>
      </c>
      <c r="AL426" s="68">
        <v>0.95933505696251753</v>
      </c>
      <c r="AM426" s="67">
        <v>13819.529999999999</v>
      </c>
      <c r="AN426" s="67">
        <v>10001.399999999998</v>
      </c>
      <c r="AO426" s="68">
        <v>0.72371491649860731</v>
      </c>
      <c r="AP426" s="67">
        <v>6068.6999999999989</v>
      </c>
      <c r="AQ426" s="67">
        <v>4198.28</v>
      </c>
      <c r="AR426" s="68">
        <v>0.69179231136816788</v>
      </c>
      <c r="AS426" s="67">
        <v>74575.899999999994</v>
      </c>
      <c r="AT426" s="67">
        <v>71015.319999999992</v>
      </c>
      <c r="AU426" s="68">
        <v>0.9522556214541158</v>
      </c>
      <c r="AV426" s="43">
        <v>1929.41</v>
      </c>
      <c r="AW426" s="43">
        <v>1459.76</v>
      </c>
      <c r="AX426" s="69">
        <v>0.75658361882648062</v>
      </c>
      <c r="AY426" s="43">
        <v>103765.58834209497</v>
      </c>
      <c r="AZ426" s="43">
        <v>160938.99</v>
      </c>
      <c r="BA426" s="43">
        <v>53061.901092098495</v>
      </c>
      <c r="BB426" s="43">
        <v>53245.289999999994</v>
      </c>
      <c r="BC426" s="43">
        <v>170440.39373791061</v>
      </c>
      <c r="BD426" s="43">
        <v>87163.830524245481</v>
      </c>
      <c r="BE426" s="43">
        <v>221487.16999999993</v>
      </c>
      <c r="BF426" s="43">
        <v>279509.51999999996</v>
      </c>
      <c r="BG426" s="43">
        <v>3176.51</v>
      </c>
      <c r="BH426" s="43">
        <v>71</v>
      </c>
      <c r="BI426" s="44">
        <v>43173</v>
      </c>
      <c r="BJ426" s="44">
        <v>43541</v>
      </c>
      <c r="BK426" s="44">
        <v>43172</v>
      </c>
      <c r="BL426" s="43">
        <f t="shared" si="237"/>
        <v>1508590.67</v>
      </c>
      <c r="BM426" s="43">
        <f t="shared" si="238"/>
        <v>1457146.8499999996</v>
      </c>
      <c r="BO426" s="16" t="str">
        <f>IFERROR(VLOOKUP($C426,'PORTE LOJA'!A:B,2,0),"PORTE 1")</f>
        <v>PORTE 3</v>
      </c>
      <c r="BP426" s="16">
        <f>VLOOKUP(BO426,'PAINEL E TARGET'!$S$1:$W$8,3,0)</f>
        <v>2400</v>
      </c>
      <c r="BQ426" s="16">
        <f t="shared" si="216"/>
        <v>1</v>
      </c>
      <c r="BR426" s="16">
        <f t="shared" si="217"/>
        <v>1</v>
      </c>
      <c r="BS426" s="16">
        <f t="shared" si="218"/>
        <v>1</v>
      </c>
      <c r="BT426" s="16">
        <f t="shared" si="219"/>
        <v>1</v>
      </c>
      <c r="BU426" s="16">
        <f t="shared" si="220"/>
        <v>1</v>
      </c>
      <c r="BV426" s="16">
        <f t="shared" si="221"/>
        <v>1</v>
      </c>
      <c r="BW426" s="17" t="str">
        <f t="shared" si="239"/>
        <v>111111</v>
      </c>
      <c r="BY426" s="17">
        <f t="shared" si="222"/>
        <v>0.95199999999999996</v>
      </c>
      <c r="BZ426" s="17">
        <f t="shared" si="223"/>
        <v>1.02</v>
      </c>
      <c r="CA426" s="17" t="str">
        <f t="shared" si="240"/>
        <v>Sem Retira</v>
      </c>
      <c r="CB426" s="17">
        <f t="shared" si="241"/>
        <v>1.02</v>
      </c>
      <c r="CC426" s="33" t="str">
        <f>IF(CB426&gt;='PAINEL E TARGET'!$T$11,'PAINEL E TARGET'!$S$11,
IF(CB426&gt;='PAINEL E TARGET'!$T$12,'PAINEL E TARGET'!$S$12,
IF(CB426&gt;='PAINEL E TARGET'!$T$13,'PAINEL E TARGET'!$S$13,
IF(CB426&gt;='PAINEL E TARGET'!$T$14,'PAINEL E TARGET'!$S$14,
IF(CB426&gt;='PAINEL E TARGET'!$T$15,'PAINEL E TARGET'!$S$15,
IF(CB426&gt;='PAINEL E TARGET'!$T$16,'PAINEL E TARGET'!$S$16,
IF(CB426&gt;='PAINEL E TARGET'!$T$17,'PAINEL E TARGET'!$S$17,
IF(CB426&gt;='PAINEL E TARGET'!$T$18,'PAINEL E TARGET'!$S$18,'PAINEL E TARGET'!$S$19))))))))</f>
        <v>2. Fx de 100% a 104,9%</v>
      </c>
      <c r="CD426" s="17">
        <f>IFERROR(VLOOKUP($BW426,'PAINEL E TARGET'!$G$1:$Q$99,4,0),0)</f>
        <v>0.25</v>
      </c>
      <c r="CE426" s="17">
        <f>VLOOKUP(CC426,'PAINEL E TARGET'!$S$10:$U$19,3,0)</f>
        <v>1</v>
      </c>
      <c r="CF426" s="16">
        <f t="shared" si="242"/>
        <v>600</v>
      </c>
      <c r="CG426" s="17">
        <f t="shared" si="224"/>
        <v>0.95899999999999996</v>
      </c>
      <c r="CH426" s="17">
        <f t="shared" si="225"/>
        <v>0.72399999999999998</v>
      </c>
      <c r="CI426" s="17">
        <f t="shared" si="226"/>
        <v>0.69199999999999995</v>
      </c>
      <c r="CJ426" s="17">
        <f t="shared" si="227"/>
        <v>0.95199999999999996</v>
      </c>
      <c r="CK426" s="17">
        <f t="shared" si="228"/>
        <v>0.75700000000000001</v>
      </c>
      <c r="CL426" s="17">
        <f t="shared" si="229"/>
        <v>0.91900000000000004</v>
      </c>
      <c r="CM426" s="16">
        <f t="shared" si="230"/>
        <v>4</v>
      </c>
      <c r="CN426" s="17" t="str">
        <f t="shared" si="243"/>
        <v>não ok</v>
      </c>
      <c r="CO426" s="17">
        <f t="shared" si="244"/>
        <v>0</v>
      </c>
      <c r="CP426" s="33" t="str">
        <f>IF(CO426&gt;='PAINEL E TARGET'!$T$11,'PAINEL E TARGET'!$S$11,
IF(CO426&gt;='PAINEL E TARGET'!$T$12,'PAINEL E TARGET'!$S$12,
IF(CO426&gt;='PAINEL E TARGET'!$T$13,'PAINEL E TARGET'!$S$13,
IF(CO426&gt;='PAINEL E TARGET'!$T$14,'PAINEL E TARGET'!$S$14,
IF(CO426&gt;='PAINEL E TARGET'!$T$15,'PAINEL E TARGET'!$S$15,
IF(CO426&gt;='PAINEL E TARGET'!$T$16,'PAINEL E TARGET'!$S$16,
IF(CO426&gt;='PAINEL E TARGET'!$T$17,'PAINEL E TARGET'!$S$17,
IF(CO426&gt;='PAINEL E TARGET'!$T$18,'PAINEL E TARGET'!$S$18,'PAINEL E TARGET'!$S$19))))))))</f>
        <v>Não elegível</v>
      </c>
      <c r="CQ426" s="17">
        <f>IFERROR(VLOOKUP($BW426,'PAINEL E TARGET'!$G$1:$Q$99,5,0),0)</f>
        <v>0.25</v>
      </c>
      <c r="CR426" s="17">
        <f>VLOOKUP(CP426,'PAINEL E TARGET'!$S$10:$U$19,3,0)</f>
        <v>0</v>
      </c>
      <c r="CS426" s="16">
        <f t="shared" si="245"/>
        <v>0</v>
      </c>
      <c r="CT426" s="17">
        <f t="shared" si="231"/>
        <v>0.83599999999999997</v>
      </c>
      <c r="CU426" s="33" t="str">
        <f>IF(CT426&gt;='PAINEL E TARGET'!$T$11,'PAINEL E TARGET'!$S$11,
IF(CT426&gt;='PAINEL E TARGET'!$T$12,'PAINEL E TARGET'!$S$12,
IF(CT426&gt;='PAINEL E TARGET'!$T$13,'PAINEL E TARGET'!$S$13,
IF(CT426&gt;='PAINEL E TARGET'!$T$14,'PAINEL E TARGET'!$S$14,
IF(CT426&gt;='PAINEL E TARGET'!$T$15,'PAINEL E TARGET'!$S$15,
IF(CT426&gt;='PAINEL E TARGET'!$T$16,'PAINEL E TARGET'!$S$16,
IF(CT426&gt;='PAINEL E TARGET'!$T$17,'PAINEL E TARGET'!$S$17,
IF(CT426&gt;='PAINEL E TARGET'!$T$18,'PAINEL E TARGET'!$S$18,'PAINEL E TARGET'!$S$19))))))))</f>
        <v>Não elegível</v>
      </c>
      <c r="CV426" s="17">
        <f>IFERROR(VLOOKUP($BW426,'PAINEL E TARGET'!$G$1:$Q$99,6,0),0)</f>
        <v>0.2</v>
      </c>
      <c r="CW426" s="17">
        <f>VLOOKUP(CU426,'PAINEL E TARGET'!$S$10:$U$19,3,0)</f>
        <v>0</v>
      </c>
      <c r="CX426" s="16">
        <f t="shared" si="246"/>
        <v>0</v>
      </c>
      <c r="CY426" s="17">
        <f t="shared" si="232"/>
        <v>1.5509999999999999</v>
      </c>
      <c r="CZ426" s="33" t="str">
        <f>IF(CY426&gt;='PAINEL E TARGET'!$T$11,'PAINEL E TARGET'!$S$11,
IF(CY426&gt;='PAINEL E TARGET'!$T$12,'PAINEL E TARGET'!$S$12,
IF(CY426&gt;='PAINEL E TARGET'!$T$13,'PAINEL E TARGET'!$S$13,
IF(CY426&gt;='PAINEL E TARGET'!$T$14,'PAINEL E TARGET'!$S$14,
IF(CY426&gt;='PAINEL E TARGET'!$T$15,'PAINEL E TARGET'!$S$15,
IF(CY426&gt;='PAINEL E TARGET'!$T$16,'PAINEL E TARGET'!$S$16,
IF(CY426&gt;='PAINEL E TARGET'!$T$17,'PAINEL E TARGET'!$S$17,
IF(CY426&gt;='PAINEL E TARGET'!$T$18,'PAINEL E TARGET'!$S$18,'PAINEL E TARGET'!$S$19))))))))</f>
        <v>8. Fx de 130% ou mais</v>
      </c>
      <c r="DA426" s="17">
        <f>IFERROR(VLOOKUP($BW426,'PAINEL E TARGET'!$G$1:$Q$99,7,0),0)</f>
        <v>0.15</v>
      </c>
      <c r="DB426" s="17">
        <f>VLOOKUP(CZ426,'PAINEL E TARGET'!$S$10:$U$19,3,0)</f>
        <v>1.6</v>
      </c>
      <c r="DC426" s="16">
        <f t="shared" si="247"/>
        <v>576</v>
      </c>
      <c r="DD426" s="17">
        <f t="shared" si="233"/>
        <v>1.0029999999999999</v>
      </c>
      <c r="DE426" s="33" t="str">
        <f>IF(DD426&gt;='PAINEL E TARGET'!$T$11,'PAINEL E TARGET'!$S$11,
IF(DD426&gt;='PAINEL E TARGET'!$T$12,'PAINEL E TARGET'!$S$12,
IF(DD426&gt;='PAINEL E TARGET'!$T$13,'PAINEL E TARGET'!$S$13,
IF(DD426&gt;='PAINEL E TARGET'!$T$14,'PAINEL E TARGET'!$S$14,
IF(DD426&gt;='PAINEL E TARGET'!$T$15,'PAINEL E TARGET'!$S$15,
IF(DD426&gt;='PAINEL E TARGET'!$T$16,'PAINEL E TARGET'!$S$16,
IF(DD426&gt;='PAINEL E TARGET'!$T$17,'PAINEL E TARGET'!$S$17,
IF(DD426&gt;='PAINEL E TARGET'!$T$18,'PAINEL E TARGET'!$S$18,'PAINEL E TARGET'!$S$19))))))))</f>
        <v>2. Fx de 100% a 104,9%</v>
      </c>
      <c r="DF426" s="17">
        <f>IFERROR(VLOOKUP($BW426,'PAINEL E TARGET'!$G$1:$Q$99,8,0),0)</f>
        <v>0.1</v>
      </c>
      <c r="DG426" s="17">
        <f>VLOOKUP(DE426,'PAINEL E TARGET'!$S$10:$U$19,3,0)</f>
        <v>1</v>
      </c>
      <c r="DH426" s="16">
        <f t="shared" si="248"/>
        <v>240</v>
      </c>
      <c r="DI426" s="17">
        <f t="shared" si="234"/>
        <v>1.268</v>
      </c>
      <c r="DJ426" s="33" t="str">
        <f>IF(DI426&gt;='PAINEL E TARGET'!$T$11,'PAINEL E TARGET'!$S$11,
IF(DI426&gt;='PAINEL E TARGET'!$T$12,'PAINEL E TARGET'!$S$12,
IF(DI426&gt;='PAINEL E TARGET'!$T$13,'PAINEL E TARGET'!$S$13,
IF(DI426&gt;='PAINEL E TARGET'!$T$14,'PAINEL E TARGET'!$S$14,
IF(DI426&gt;='PAINEL E TARGET'!$T$15,'PAINEL E TARGET'!$S$15,
IF(DI426&gt;='PAINEL E TARGET'!$T$16,'PAINEL E TARGET'!$S$16,
IF(DI426&gt;='PAINEL E TARGET'!$T$17,'PAINEL E TARGET'!$S$17,
IF(DI426&gt;='PAINEL E TARGET'!$T$18,'PAINEL E TARGET'!$S$18,'PAINEL E TARGET'!$S$19))))))))</f>
        <v>7. Fx de 125% a 129,9%</v>
      </c>
      <c r="DK426" s="17">
        <f>IFERROR(VLOOKUP($BW426,'PAINEL E TARGET'!$G$1:$Q$99,9,0),0)</f>
        <v>0.05</v>
      </c>
      <c r="DL426" s="17">
        <f>VLOOKUP(DJ426,'PAINEL E TARGET'!$S$10:$U$19,3,0)</f>
        <v>1.5</v>
      </c>
      <c r="DM426" s="16">
        <f t="shared" si="249"/>
        <v>180.00000000000003</v>
      </c>
      <c r="DN426" s="17">
        <f t="shared" si="235"/>
        <v>0.75700000000000001</v>
      </c>
      <c r="DO426" s="33" t="str">
        <f>IF(DN426&gt;='PAINEL E TARGET'!$T$11,'PAINEL E TARGET'!$S$11,
IF(DN426&gt;='PAINEL E TARGET'!$T$12,'PAINEL E TARGET'!$S$12,
IF(DN426&gt;='PAINEL E TARGET'!$T$13,'PAINEL E TARGET'!$S$13,
IF(DN426&gt;='PAINEL E TARGET'!$T$14,'PAINEL E TARGET'!$S$14,
IF(DN426&gt;='PAINEL E TARGET'!$T$15,'PAINEL E TARGET'!$S$15,
IF(DN426&gt;='PAINEL E TARGET'!$T$16,'PAINEL E TARGET'!$S$16,
IF(DN426&gt;='PAINEL E TARGET'!$T$17,'PAINEL E TARGET'!$S$17,
IF(DN426&gt;='PAINEL E TARGET'!$T$18,'PAINEL E TARGET'!$S$18,'PAINEL E TARGET'!$S$19))))))))</f>
        <v>Não elegível</v>
      </c>
      <c r="DP426" s="17">
        <f>IFERROR(VLOOKUP($BW426,'PAINEL E TARGET'!$G$1:$Q$99,10,0),0)</f>
        <v>0</v>
      </c>
      <c r="DQ426" s="17">
        <f>VLOOKUP(DO426,'PAINEL E TARGET'!$S$10:$U$19,3,0)</f>
        <v>0</v>
      </c>
      <c r="DR426" s="16">
        <f t="shared" si="250"/>
        <v>0</v>
      </c>
      <c r="DS426" s="17">
        <f t="shared" si="236"/>
        <v>0.9</v>
      </c>
      <c r="DT426" s="16">
        <f>IF(DS426&gt;=1,VLOOKUP(BO426,'PAINEL E TARGET'!$S$1:$W$8,5,0),0)</f>
        <v>0</v>
      </c>
      <c r="DU426" s="16">
        <f t="shared" si="251"/>
        <v>1596</v>
      </c>
    </row>
    <row r="427" spans="2:125" s="32" customFormat="1" x14ac:dyDescent="0.2">
      <c r="B427" s="44">
        <v>43541</v>
      </c>
      <c r="C427" s="65">
        <v>1240</v>
      </c>
      <c r="D427" s="66" t="s">
        <v>431</v>
      </c>
      <c r="E427" s="65">
        <v>213</v>
      </c>
      <c r="F427" s="65" t="s">
        <v>1017</v>
      </c>
      <c r="G427" s="67">
        <v>2678139.8370020194</v>
      </c>
      <c r="H427" s="67">
        <v>1512751.9681156033</v>
      </c>
      <c r="I427" s="67">
        <v>1175632.69</v>
      </c>
      <c r="J427" s="68">
        <v>0.77714834604674532</v>
      </c>
      <c r="K427" s="67">
        <v>234391.02818776327</v>
      </c>
      <c r="L427" s="67">
        <v>1148596.9803131097</v>
      </c>
      <c r="M427" s="67">
        <v>198387.07</v>
      </c>
      <c r="N427" s="67">
        <v>923561.62</v>
      </c>
      <c r="O427" s="67">
        <v>2452467.147876671</v>
      </c>
      <c r="P427" s="67" t="s">
        <v>1082</v>
      </c>
      <c r="Q427" s="67" t="s">
        <v>1082</v>
      </c>
      <c r="R427" s="67">
        <v>0</v>
      </c>
      <c r="S427" s="67">
        <v>0</v>
      </c>
      <c r="T427" s="68">
        <v>9.7719509619243874E-2</v>
      </c>
      <c r="U427" s="68">
        <v>9.6457414643445052E-2</v>
      </c>
      <c r="V427" s="68">
        <v>0.98708451382209683</v>
      </c>
      <c r="W427" s="67">
        <v>135144.91</v>
      </c>
      <c r="X427" s="67">
        <v>108220.27</v>
      </c>
      <c r="Y427" s="68">
        <v>0.80077207495273039</v>
      </c>
      <c r="Z427" s="68">
        <v>0.16831842978329992</v>
      </c>
      <c r="AA427" s="68">
        <v>0.19926733904382021</v>
      </c>
      <c r="AB427" s="68">
        <v>1.1838711857065516</v>
      </c>
      <c r="AC427" s="67">
        <v>232782.37</v>
      </c>
      <c r="AD427" s="67">
        <v>223567.72999999998</v>
      </c>
      <c r="AE427" s="68">
        <v>0.96041521529315121</v>
      </c>
      <c r="AF427" s="43">
        <v>80</v>
      </c>
      <c r="AG427" s="43">
        <v>72</v>
      </c>
      <c r="AH427" s="43">
        <v>31</v>
      </c>
      <c r="AI427" s="43">
        <v>33</v>
      </c>
      <c r="AJ427" s="67">
        <v>83943.819999999992</v>
      </c>
      <c r="AK427" s="67">
        <v>75593</v>
      </c>
      <c r="AL427" s="68">
        <v>0.90051894231165563</v>
      </c>
      <c r="AM427" s="67">
        <v>12375.73</v>
      </c>
      <c r="AN427" s="67">
        <v>7085.1799999999985</v>
      </c>
      <c r="AO427" s="68">
        <v>0.57250602590715849</v>
      </c>
      <c r="AP427" s="67">
        <v>7523.45</v>
      </c>
      <c r="AQ427" s="67">
        <v>4509.76</v>
      </c>
      <c r="AR427" s="68">
        <v>0.59942712452398839</v>
      </c>
      <c r="AS427" s="67">
        <v>31301.91</v>
      </c>
      <c r="AT427" s="67">
        <v>21032.329999999998</v>
      </c>
      <c r="AU427" s="68">
        <v>0.67191842286940306</v>
      </c>
      <c r="AV427" s="43">
        <v>2269.0100000000002</v>
      </c>
      <c r="AW427" s="43">
        <v>1889.6000000000001</v>
      </c>
      <c r="AX427" s="69">
        <v>0.83278610495326155</v>
      </c>
      <c r="AY427" s="43">
        <v>234391.02818776327</v>
      </c>
      <c r="AZ427" s="43">
        <v>198387.07</v>
      </c>
      <c r="BA427" s="43">
        <v>32522.180992640671</v>
      </c>
      <c r="BB427" s="43">
        <v>36566.65</v>
      </c>
      <c r="BC427" s="43">
        <v>415446.50760128512</v>
      </c>
      <c r="BD427" s="43">
        <v>57730.439527029717</v>
      </c>
      <c r="BE427" s="43">
        <v>240911.72999999998</v>
      </c>
      <c r="BF427" s="43">
        <v>414962.14999999991</v>
      </c>
      <c r="BG427" s="43">
        <v>4030.1299999999997</v>
      </c>
      <c r="BH427" s="43">
        <v>57</v>
      </c>
      <c r="BI427" s="44">
        <v>43173</v>
      </c>
      <c r="BJ427" s="44">
        <v>43541</v>
      </c>
      <c r="BK427" s="44">
        <v>43172</v>
      </c>
      <c r="BL427" s="43">
        <f t="shared" si="237"/>
        <v>1175632.69</v>
      </c>
      <c r="BM427" s="43">
        <f t="shared" si="238"/>
        <v>1121948.69</v>
      </c>
      <c r="BO427" s="16" t="str">
        <f>IFERROR(VLOOKUP($C427,'PORTE LOJA'!A:B,2,0),"PORTE 1")</f>
        <v>PORTE 4</v>
      </c>
      <c r="BP427" s="16">
        <f>VLOOKUP(BO427,'PAINEL E TARGET'!$S$1:$W$8,3,0)</f>
        <v>3000</v>
      </c>
      <c r="BQ427" s="16">
        <f t="shared" si="216"/>
        <v>1</v>
      </c>
      <c r="BR427" s="16">
        <f t="shared" si="217"/>
        <v>1</v>
      </c>
      <c r="BS427" s="16">
        <f t="shared" si="218"/>
        <v>1</v>
      </c>
      <c r="BT427" s="16">
        <f t="shared" si="219"/>
        <v>1</v>
      </c>
      <c r="BU427" s="16">
        <f t="shared" si="220"/>
        <v>1</v>
      </c>
      <c r="BV427" s="16">
        <f t="shared" si="221"/>
        <v>1</v>
      </c>
      <c r="BW427" s="17" t="str">
        <f t="shared" si="239"/>
        <v>111111</v>
      </c>
      <c r="BY427" s="17">
        <f t="shared" si="222"/>
        <v>0.77700000000000002</v>
      </c>
      <c r="BZ427" s="17">
        <f t="shared" si="223"/>
        <v>0.81100000000000005</v>
      </c>
      <c r="CA427" s="17" t="str">
        <f t="shared" si="240"/>
        <v>Sem Retira</v>
      </c>
      <c r="CB427" s="17">
        <f t="shared" si="241"/>
        <v>0.81100000000000005</v>
      </c>
      <c r="CC427" s="33" t="str">
        <f>IF(CB427&gt;='PAINEL E TARGET'!$T$11,'PAINEL E TARGET'!$S$11,
IF(CB427&gt;='PAINEL E TARGET'!$T$12,'PAINEL E TARGET'!$S$12,
IF(CB427&gt;='PAINEL E TARGET'!$T$13,'PAINEL E TARGET'!$S$13,
IF(CB427&gt;='PAINEL E TARGET'!$T$14,'PAINEL E TARGET'!$S$14,
IF(CB427&gt;='PAINEL E TARGET'!$T$15,'PAINEL E TARGET'!$S$15,
IF(CB427&gt;='PAINEL E TARGET'!$T$16,'PAINEL E TARGET'!$S$16,
IF(CB427&gt;='PAINEL E TARGET'!$T$17,'PAINEL E TARGET'!$S$17,
IF(CB427&gt;='PAINEL E TARGET'!$T$18,'PAINEL E TARGET'!$S$18,'PAINEL E TARGET'!$S$19))))))))</f>
        <v>Não elegível</v>
      </c>
      <c r="CD427" s="17">
        <f>IFERROR(VLOOKUP($BW427,'PAINEL E TARGET'!$G$1:$Q$99,4,0),0)</f>
        <v>0.25</v>
      </c>
      <c r="CE427" s="17">
        <f>VLOOKUP(CC427,'PAINEL E TARGET'!$S$10:$U$19,3,0)</f>
        <v>0</v>
      </c>
      <c r="CF427" s="16">
        <f t="shared" si="242"/>
        <v>0</v>
      </c>
      <c r="CG427" s="17">
        <f t="shared" si="224"/>
        <v>0.90100000000000002</v>
      </c>
      <c r="CH427" s="17">
        <f t="shared" si="225"/>
        <v>0.57299999999999995</v>
      </c>
      <c r="CI427" s="17">
        <f t="shared" si="226"/>
        <v>0.59899999999999998</v>
      </c>
      <c r="CJ427" s="17">
        <f t="shared" si="227"/>
        <v>0.67200000000000004</v>
      </c>
      <c r="CK427" s="17">
        <f t="shared" si="228"/>
        <v>0.83299999999999996</v>
      </c>
      <c r="CL427" s="17">
        <f t="shared" si="229"/>
        <v>0.80100000000000005</v>
      </c>
      <c r="CM427" s="16">
        <f t="shared" si="230"/>
        <v>2</v>
      </c>
      <c r="CN427" s="17" t="str">
        <f t="shared" si="243"/>
        <v>não ok</v>
      </c>
      <c r="CO427" s="17">
        <f t="shared" si="244"/>
        <v>0</v>
      </c>
      <c r="CP427" s="33" t="str">
        <f>IF(CO427&gt;='PAINEL E TARGET'!$T$11,'PAINEL E TARGET'!$S$11,
IF(CO427&gt;='PAINEL E TARGET'!$T$12,'PAINEL E TARGET'!$S$12,
IF(CO427&gt;='PAINEL E TARGET'!$T$13,'PAINEL E TARGET'!$S$13,
IF(CO427&gt;='PAINEL E TARGET'!$T$14,'PAINEL E TARGET'!$S$14,
IF(CO427&gt;='PAINEL E TARGET'!$T$15,'PAINEL E TARGET'!$S$15,
IF(CO427&gt;='PAINEL E TARGET'!$T$16,'PAINEL E TARGET'!$S$16,
IF(CO427&gt;='PAINEL E TARGET'!$T$17,'PAINEL E TARGET'!$S$17,
IF(CO427&gt;='PAINEL E TARGET'!$T$18,'PAINEL E TARGET'!$S$18,'PAINEL E TARGET'!$S$19))))))))</f>
        <v>Não elegível</v>
      </c>
      <c r="CQ427" s="17">
        <f>IFERROR(VLOOKUP($BW427,'PAINEL E TARGET'!$G$1:$Q$99,5,0),0)</f>
        <v>0.25</v>
      </c>
      <c r="CR427" s="17">
        <f>VLOOKUP(CP427,'PAINEL E TARGET'!$S$10:$U$19,3,0)</f>
        <v>0</v>
      </c>
      <c r="CS427" s="16">
        <f t="shared" si="245"/>
        <v>0</v>
      </c>
      <c r="CT427" s="17">
        <f t="shared" si="231"/>
        <v>0.96</v>
      </c>
      <c r="CU427" s="33" t="str">
        <f>IF(CT427&gt;='PAINEL E TARGET'!$T$11,'PAINEL E TARGET'!$S$11,
IF(CT427&gt;='PAINEL E TARGET'!$T$12,'PAINEL E TARGET'!$S$12,
IF(CT427&gt;='PAINEL E TARGET'!$T$13,'PAINEL E TARGET'!$S$13,
IF(CT427&gt;='PAINEL E TARGET'!$T$14,'PAINEL E TARGET'!$S$14,
IF(CT427&gt;='PAINEL E TARGET'!$T$15,'PAINEL E TARGET'!$S$15,
IF(CT427&gt;='PAINEL E TARGET'!$T$16,'PAINEL E TARGET'!$S$16,
IF(CT427&gt;='PAINEL E TARGET'!$T$17,'PAINEL E TARGET'!$S$17,
IF(CT427&gt;='PAINEL E TARGET'!$T$18,'PAINEL E TARGET'!$S$18,'PAINEL E TARGET'!$S$19))))))))</f>
        <v>1. Fx de 90% a 99,9%</v>
      </c>
      <c r="CV427" s="17">
        <f>IFERROR(VLOOKUP($BW427,'PAINEL E TARGET'!$G$1:$Q$99,6,0),0)</f>
        <v>0.2</v>
      </c>
      <c r="CW427" s="17">
        <f>VLOOKUP(CU427,'PAINEL E TARGET'!$S$10:$U$19,3,0)</f>
        <v>0.5</v>
      </c>
      <c r="CX427" s="16">
        <f t="shared" si="246"/>
        <v>300</v>
      </c>
      <c r="CY427" s="17">
        <f t="shared" si="232"/>
        <v>0.84599999999999997</v>
      </c>
      <c r="CZ427" s="33" t="str">
        <f>IF(CY427&gt;='PAINEL E TARGET'!$T$11,'PAINEL E TARGET'!$S$11,
IF(CY427&gt;='PAINEL E TARGET'!$T$12,'PAINEL E TARGET'!$S$12,
IF(CY427&gt;='PAINEL E TARGET'!$T$13,'PAINEL E TARGET'!$S$13,
IF(CY427&gt;='PAINEL E TARGET'!$T$14,'PAINEL E TARGET'!$S$14,
IF(CY427&gt;='PAINEL E TARGET'!$T$15,'PAINEL E TARGET'!$S$15,
IF(CY427&gt;='PAINEL E TARGET'!$T$16,'PAINEL E TARGET'!$S$16,
IF(CY427&gt;='PAINEL E TARGET'!$T$17,'PAINEL E TARGET'!$S$17,
IF(CY427&gt;='PAINEL E TARGET'!$T$18,'PAINEL E TARGET'!$S$18,'PAINEL E TARGET'!$S$19))))))))</f>
        <v>Não elegível</v>
      </c>
      <c r="DA427" s="17">
        <f>IFERROR(VLOOKUP($BW427,'PAINEL E TARGET'!$G$1:$Q$99,7,0),0)</f>
        <v>0.15</v>
      </c>
      <c r="DB427" s="17">
        <f>VLOOKUP(CZ427,'PAINEL E TARGET'!$S$10:$U$19,3,0)</f>
        <v>0</v>
      </c>
      <c r="DC427" s="16">
        <f t="shared" si="247"/>
        <v>0</v>
      </c>
      <c r="DD427" s="17">
        <f t="shared" si="233"/>
        <v>1.1240000000000001</v>
      </c>
      <c r="DE427" s="33" t="str">
        <f>IF(DD427&gt;='PAINEL E TARGET'!$T$11,'PAINEL E TARGET'!$S$11,
IF(DD427&gt;='PAINEL E TARGET'!$T$12,'PAINEL E TARGET'!$S$12,
IF(DD427&gt;='PAINEL E TARGET'!$T$13,'PAINEL E TARGET'!$S$13,
IF(DD427&gt;='PAINEL E TARGET'!$T$14,'PAINEL E TARGET'!$S$14,
IF(DD427&gt;='PAINEL E TARGET'!$T$15,'PAINEL E TARGET'!$S$15,
IF(DD427&gt;='PAINEL E TARGET'!$T$16,'PAINEL E TARGET'!$S$16,
IF(DD427&gt;='PAINEL E TARGET'!$T$17,'PAINEL E TARGET'!$S$17,
IF(DD427&gt;='PAINEL E TARGET'!$T$18,'PAINEL E TARGET'!$S$18,'PAINEL E TARGET'!$S$19))))))))</f>
        <v>4. Fx de 110% a 114,9%</v>
      </c>
      <c r="DF427" s="17">
        <f>IFERROR(VLOOKUP($BW427,'PAINEL E TARGET'!$G$1:$Q$99,8,0),0)</f>
        <v>0.1</v>
      </c>
      <c r="DG427" s="17">
        <f>VLOOKUP(DE427,'PAINEL E TARGET'!$S$10:$U$19,3,0)</f>
        <v>1.2</v>
      </c>
      <c r="DH427" s="16">
        <f t="shared" si="248"/>
        <v>360</v>
      </c>
      <c r="DI427" s="17">
        <f t="shared" si="234"/>
        <v>1.0649999999999999</v>
      </c>
      <c r="DJ427" s="33" t="str">
        <f>IF(DI427&gt;='PAINEL E TARGET'!$T$11,'PAINEL E TARGET'!$S$11,
IF(DI427&gt;='PAINEL E TARGET'!$T$12,'PAINEL E TARGET'!$S$12,
IF(DI427&gt;='PAINEL E TARGET'!$T$13,'PAINEL E TARGET'!$S$13,
IF(DI427&gt;='PAINEL E TARGET'!$T$14,'PAINEL E TARGET'!$S$14,
IF(DI427&gt;='PAINEL E TARGET'!$T$15,'PAINEL E TARGET'!$S$15,
IF(DI427&gt;='PAINEL E TARGET'!$T$16,'PAINEL E TARGET'!$S$16,
IF(DI427&gt;='PAINEL E TARGET'!$T$17,'PAINEL E TARGET'!$S$17,
IF(DI427&gt;='PAINEL E TARGET'!$T$18,'PAINEL E TARGET'!$S$18,'PAINEL E TARGET'!$S$19))))))))</f>
        <v>3. Fx de 105% a 109,9%</v>
      </c>
      <c r="DK427" s="17">
        <f>IFERROR(VLOOKUP($BW427,'PAINEL E TARGET'!$G$1:$Q$99,9,0),0)</f>
        <v>0.05</v>
      </c>
      <c r="DL427" s="17">
        <f>VLOOKUP(DJ427,'PAINEL E TARGET'!$S$10:$U$19,3,0)</f>
        <v>1.1000000000000001</v>
      </c>
      <c r="DM427" s="16">
        <f t="shared" si="249"/>
        <v>165.00000000000003</v>
      </c>
      <c r="DN427" s="17">
        <f t="shared" si="235"/>
        <v>0.83299999999999996</v>
      </c>
      <c r="DO427" s="33" t="str">
        <f>IF(DN427&gt;='PAINEL E TARGET'!$T$11,'PAINEL E TARGET'!$S$11,
IF(DN427&gt;='PAINEL E TARGET'!$T$12,'PAINEL E TARGET'!$S$12,
IF(DN427&gt;='PAINEL E TARGET'!$T$13,'PAINEL E TARGET'!$S$13,
IF(DN427&gt;='PAINEL E TARGET'!$T$14,'PAINEL E TARGET'!$S$14,
IF(DN427&gt;='PAINEL E TARGET'!$T$15,'PAINEL E TARGET'!$S$15,
IF(DN427&gt;='PAINEL E TARGET'!$T$16,'PAINEL E TARGET'!$S$16,
IF(DN427&gt;='PAINEL E TARGET'!$T$17,'PAINEL E TARGET'!$S$17,
IF(DN427&gt;='PAINEL E TARGET'!$T$18,'PAINEL E TARGET'!$S$18,'PAINEL E TARGET'!$S$19))))))))</f>
        <v>Não elegível</v>
      </c>
      <c r="DP427" s="17">
        <f>IFERROR(VLOOKUP($BW427,'PAINEL E TARGET'!$G$1:$Q$99,10,0),0)</f>
        <v>0</v>
      </c>
      <c r="DQ427" s="17">
        <f>VLOOKUP(DO427,'PAINEL E TARGET'!$S$10:$U$19,3,0)</f>
        <v>0</v>
      </c>
      <c r="DR427" s="16">
        <f t="shared" si="250"/>
        <v>0</v>
      </c>
      <c r="DS427" s="17">
        <f t="shared" si="236"/>
        <v>0.9</v>
      </c>
      <c r="DT427" s="16">
        <f>IF(DS427&gt;=1,VLOOKUP(BO427,'PAINEL E TARGET'!$S$1:$W$8,5,0),0)</f>
        <v>0</v>
      </c>
      <c r="DU427" s="16">
        <f t="shared" si="251"/>
        <v>825</v>
      </c>
    </row>
    <row r="428" spans="2:125" s="32" customFormat="1" x14ac:dyDescent="0.2">
      <c r="B428" s="44">
        <v>43541</v>
      </c>
      <c r="C428" s="65">
        <v>1241</v>
      </c>
      <c r="D428" s="66" t="s">
        <v>432</v>
      </c>
      <c r="E428" s="65">
        <v>314</v>
      </c>
      <c r="F428" s="65" t="s">
        <v>943</v>
      </c>
      <c r="G428" s="67">
        <v>878329.98764677881</v>
      </c>
      <c r="H428" s="67">
        <v>510508.71760926058</v>
      </c>
      <c r="I428" s="67">
        <v>367213.13</v>
      </c>
      <c r="J428" s="68">
        <v>0.7193082455470664</v>
      </c>
      <c r="K428" s="67">
        <v>58080.240242806656</v>
      </c>
      <c r="L428" s="67">
        <v>360930.38195038162</v>
      </c>
      <c r="M428" s="67">
        <v>58930.45</v>
      </c>
      <c r="N428" s="67">
        <v>274209.31</v>
      </c>
      <c r="O428" s="67">
        <v>726966.7767195307</v>
      </c>
      <c r="P428" s="67" t="s">
        <v>1082</v>
      </c>
      <c r="Q428" s="67" t="s">
        <v>1082</v>
      </c>
      <c r="R428" s="67">
        <v>0</v>
      </c>
      <c r="S428" s="67">
        <v>0</v>
      </c>
      <c r="T428" s="68">
        <v>0.11038870508317129</v>
      </c>
      <c r="U428" s="68">
        <v>0.11271704704355914</v>
      </c>
      <c r="V428" s="68">
        <v>1.0210922119127459</v>
      </c>
      <c r="W428" s="67">
        <v>46254.039999999994</v>
      </c>
      <c r="X428" s="67">
        <v>37550.53</v>
      </c>
      <c r="Y428" s="68">
        <v>0.81183243669093563</v>
      </c>
      <c r="Z428" s="68">
        <v>0.1449937227891776</v>
      </c>
      <c r="AA428" s="68">
        <v>0.23486896310425395</v>
      </c>
      <c r="AB428" s="68">
        <v>1.6198560778093538</v>
      </c>
      <c r="AC428" s="67">
        <v>60753.91</v>
      </c>
      <c r="AD428" s="67">
        <v>78244.19</v>
      </c>
      <c r="AE428" s="68">
        <v>1.2878873145777778</v>
      </c>
      <c r="AF428" s="43">
        <v>80</v>
      </c>
      <c r="AG428" s="43">
        <v>62</v>
      </c>
      <c r="AH428" s="43">
        <v>16</v>
      </c>
      <c r="AI428" s="43">
        <v>4</v>
      </c>
      <c r="AJ428" s="67">
        <v>21304.1</v>
      </c>
      <c r="AK428" s="67">
        <v>17077</v>
      </c>
      <c r="AL428" s="68">
        <v>0.8015827939222967</v>
      </c>
      <c r="AM428" s="67">
        <v>9249.9600000000009</v>
      </c>
      <c r="AN428" s="67">
        <v>8221.8000000000011</v>
      </c>
      <c r="AO428" s="68">
        <v>0.88884708690632175</v>
      </c>
      <c r="AP428" s="67">
        <v>3716.17</v>
      </c>
      <c r="AQ428" s="67">
        <v>4217.75</v>
      </c>
      <c r="AR428" s="68">
        <v>1.1349722967463813</v>
      </c>
      <c r="AS428" s="67">
        <v>11983.810000000001</v>
      </c>
      <c r="AT428" s="67">
        <v>8033.9799999999987</v>
      </c>
      <c r="AU428" s="68">
        <v>0.6704028184692512</v>
      </c>
      <c r="AV428" s="43">
        <v>495.7299999999999</v>
      </c>
      <c r="AW428" s="43">
        <v>414.92</v>
      </c>
      <c r="AX428" s="69">
        <v>0.83698787646501138</v>
      </c>
      <c r="AY428" s="43">
        <v>58080.240242806656</v>
      </c>
      <c r="AZ428" s="43">
        <v>58930.450000000012</v>
      </c>
      <c r="BA428" s="43">
        <v>26020.532095739785</v>
      </c>
      <c r="BB428" s="43">
        <v>27739.899999999994</v>
      </c>
      <c r="BC428" s="43">
        <v>100534.50036567195</v>
      </c>
      <c r="BD428" s="43">
        <v>45322.22266875986</v>
      </c>
      <c r="BE428" s="43">
        <v>80817.140000000014</v>
      </c>
      <c r="BF428" s="43">
        <v>106152.09000000001</v>
      </c>
      <c r="BG428" s="43">
        <v>864.78999999999985</v>
      </c>
      <c r="BH428" s="43">
        <v>31</v>
      </c>
      <c r="BI428" s="44">
        <v>43173</v>
      </c>
      <c r="BJ428" s="44">
        <v>43541</v>
      </c>
      <c r="BK428" s="44">
        <v>43172</v>
      </c>
      <c r="BL428" s="43">
        <f t="shared" si="237"/>
        <v>367213.13</v>
      </c>
      <c r="BM428" s="43">
        <f t="shared" si="238"/>
        <v>333139.76</v>
      </c>
      <c r="BO428" s="16" t="str">
        <f>IFERROR(VLOOKUP($C428,'PORTE LOJA'!A:B,2,0),"PORTE 1")</f>
        <v>PORTE 1</v>
      </c>
      <c r="BP428" s="16">
        <f>VLOOKUP(BO428,'PAINEL E TARGET'!$S$1:$W$8,3,0)</f>
        <v>1650</v>
      </c>
      <c r="BQ428" s="16">
        <f t="shared" si="216"/>
        <v>1</v>
      </c>
      <c r="BR428" s="16">
        <f t="shared" si="217"/>
        <v>1</v>
      </c>
      <c r="BS428" s="16">
        <f t="shared" si="218"/>
        <v>1</v>
      </c>
      <c r="BT428" s="16">
        <f t="shared" si="219"/>
        <v>1</v>
      </c>
      <c r="BU428" s="16">
        <f t="shared" si="220"/>
        <v>1</v>
      </c>
      <c r="BV428" s="16">
        <f t="shared" si="221"/>
        <v>1</v>
      </c>
      <c r="BW428" s="17" t="str">
        <f t="shared" si="239"/>
        <v>111111</v>
      </c>
      <c r="BY428" s="17">
        <f t="shared" si="222"/>
        <v>0.71899999999999997</v>
      </c>
      <c r="BZ428" s="17">
        <f t="shared" si="223"/>
        <v>0.79500000000000004</v>
      </c>
      <c r="CA428" s="17" t="str">
        <f t="shared" si="240"/>
        <v>Sem Retira</v>
      </c>
      <c r="CB428" s="17">
        <f t="shared" si="241"/>
        <v>0.79500000000000004</v>
      </c>
      <c r="CC428" s="33" t="str">
        <f>IF(CB428&gt;='PAINEL E TARGET'!$T$11,'PAINEL E TARGET'!$S$11,
IF(CB428&gt;='PAINEL E TARGET'!$T$12,'PAINEL E TARGET'!$S$12,
IF(CB428&gt;='PAINEL E TARGET'!$T$13,'PAINEL E TARGET'!$S$13,
IF(CB428&gt;='PAINEL E TARGET'!$T$14,'PAINEL E TARGET'!$S$14,
IF(CB428&gt;='PAINEL E TARGET'!$T$15,'PAINEL E TARGET'!$S$15,
IF(CB428&gt;='PAINEL E TARGET'!$T$16,'PAINEL E TARGET'!$S$16,
IF(CB428&gt;='PAINEL E TARGET'!$T$17,'PAINEL E TARGET'!$S$17,
IF(CB428&gt;='PAINEL E TARGET'!$T$18,'PAINEL E TARGET'!$S$18,'PAINEL E TARGET'!$S$19))))))))</f>
        <v>Não elegível</v>
      </c>
      <c r="CD428" s="17">
        <f>IFERROR(VLOOKUP($BW428,'PAINEL E TARGET'!$G$1:$Q$99,4,0),0)</f>
        <v>0.25</v>
      </c>
      <c r="CE428" s="17">
        <f>VLOOKUP(CC428,'PAINEL E TARGET'!$S$10:$U$19,3,0)</f>
        <v>0</v>
      </c>
      <c r="CF428" s="16">
        <f t="shared" si="242"/>
        <v>0</v>
      </c>
      <c r="CG428" s="17">
        <f t="shared" si="224"/>
        <v>0.80200000000000005</v>
      </c>
      <c r="CH428" s="17">
        <f t="shared" si="225"/>
        <v>0.88900000000000001</v>
      </c>
      <c r="CI428" s="17">
        <f t="shared" si="226"/>
        <v>1.135</v>
      </c>
      <c r="CJ428" s="17">
        <f t="shared" si="227"/>
        <v>0.67</v>
      </c>
      <c r="CK428" s="17">
        <f t="shared" si="228"/>
        <v>0.83699999999999997</v>
      </c>
      <c r="CL428" s="17">
        <f t="shared" si="229"/>
        <v>0.81200000000000006</v>
      </c>
      <c r="CM428" s="16">
        <f t="shared" si="230"/>
        <v>4</v>
      </c>
      <c r="CN428" s="17" t="str">
        <f t="shared" si="243"/>
        <v>não ok</v>
      </c>
      <c r="CO428" s="17">
        <f t="shared" si="244"/>
        <v>0</v>
      </c>
      <c r="CP428" s="33" t="str">
        <f>IF(CO428&gt;='PAINEL E TARGET'!$T$11,'PAINEL E TARGET'!$S$11,
IF(CO428&gt;='PAINEL E TARGET'!$T$12,'PAINEL E TARGET'!$S$12,
IF(CO428&gt;='PAINEL E TARGET'!$T$13,'PAINEL E TARGET'!$S$13,
IF(CO428&gt;='PAINEL E TARGET'!$T$14,'PAINEL E TARGET'!$S$14,
IF(CO428&gt;='PAINEL E TARGET'!$T$15,'PAINEL E TARGET'!$S$15,
IF(CO428&gt;='PAINEL E TARGET'!$T$16,'PAINEL E TARGET'!$S$16,
IF(CO428&gt;='PAINEL E TARGET'!$T$17,'PAINEL E TARGET'!$S$17,
IF(CO428&gt;='PAINEL E TARGET'!$T$18,'PAINEL E TARGET'!$S$18,'PAINEL E TARGET'!$S$19))))))))</f>
        <v>Não elegível</v>
      </c>
      <c r="CQ428" s="17">
        <f>IFERROR(VLOOKUP($BW428,'PAINEL E TARGET'!$G$1:$Q$99,5,0),0)</f>
        <v>0.25</v>
      </c>
      <c r="CR428" s="17">
        <f>VLOOKUP(CP428,'PAINEL E TARGET'!$S$10:$U$19,3,0)</f>
        <v>0</v>
      </c>
      <c r="CS428" s="16">
        <f t="shared" si="245"/>
        <v>0</v>
      </c>
      <c r="CT428" s="17">
        <f t="shared" si="231"/>
        <v>1.288</v>
      </c>
      <c r="CU428" s="33" t="str">
        <f>IF(CT428&gt;='PAINEL E TARGET'!$T$11,'PAINEL E TARGET'!$S$11,
IF(CT428&gt;='PAINEL E TARGET'!$T$12,'PAINEL E TARGET'!$S$12,
IF(CT428&gt;='PAINEL E TARGET'!$T$13,'PAINEL E TARGET'!$S$13,
IF(CT428&gt;='PAINEL E TARGET'!$T$14,'PAINEL E TARGET'!$S$14,
IF(CT428&gt;='PAINEL E TARGET'!$T$15,'PAINEL E TARGET'!$S$15,
IF(CT428&gt;='PAINEL E TARGET'!$T$16,'PAINEL E TARGET'!$S$16,
IF(CT428&gt;='PAINEL E TARGET'!$T$17,'PAINEL E TARGET'!$S$17,
IF(CT428&gt;='PAINEL E TARGET'!$T$18,'PAINEL E TARGET'!$S$18,'PAINEL E TARGET'!$S$19))))))))</f>
        <v>7. Fx de 125% a 129,9%</v>
      </c>
      <c r="CV428" s="17">
        <f>IFERROR(VLOOKUP($BW428,'PAINEL E TARGET'!$G$1:$Q$99,6,0),0)</f>
        <v>0.2</v>
      </c>
      <c r="CW428" s="17">
        <f>VLOOKUP(CU428,'PAINEL E TARGET'!$S$10:$U$19,3,0)</f>
        <v>1.5</v>
      </c>
      <c r="CX428" s="16">
        <f t="shared" si="246"/>
        <v>495.00000000000006</v>
      </c>
      <c r="CY428" s="17">
        <f t="shared" si="232"/>
        <v>1.0149999999999999</v>
      </c>
      <c r="CZ428" s="33" t="str">
        <f>IF(CY428&gt;='PAINEL E TARGET'!$T$11,'PAINEL E TARGET'!$S$11,
IF(CY428&gt;='PAINEL E TARGET'!$T$12,'PAINEL E TARGET'!$S$12,
IF(CY428&gt;='PAINEL E TARGET'!$T$13,'PAINEL E TARGET'!$S$13,
IF(CY428&gt;='PAINEL E TARGET'!$T$14,'PAINEL E TARGET'!$S$14,
IF(CY428&gt;='PAINEL E TARGET'!$T$15,'PAINEL E TARGET'!$S$15,
IF(CY428&gt;='PAINEL E TARGET'!$T$16,'PAINEL E TARGET'!$S$16,
IF(CY428&gt;='PAINEL E TARGET'!$T$17,'PAINEL E TARGET'!$S$17,
IF(CY428&gt;='PAINEL E TARGET'!$T$18,'PAINEL E TARGET'!$S$18,'PAINEL E TARGET'!$S$19))))))))</f>
        <v>2. Fx de 100% a 104,9%</v>
      </c>
      <c r="DA428" s="17">
        <f>IFERROR(VLOOKUP($BW428,'PAINEL E TARGET'!$G$1:$Q$99,7,0),0)</f>
        <v>0.15</v>
      </c>
      <c r="DB428" s="17">
        <f>VLOOKUP(CZ428,'PAINEL E TARGET'!$S$10:$U$19,3,0)</f>
        <v>1</v>
      </c>
      <c r="DC428" s="16">
        <f t="shared" si="247"/>
        <v>247.5</v>
      </c>
      <c r="DD428" s="17">
        <f t="shared" si="233"/>
        <v>1.0660000000000001</v>
      </c>
      <c r="DE428" s="33" t="str">
        <f>IF(DD428&gt;='PAINEL E TARGET'!$T$11,'PAINEL E TARGET'!$S$11,
IF(DD428&gt;='PAINEL E TARGET'!$T$12,'PAINEL E TARGET'!$S$12,
IF(DD428&gt;='PAINEL E TARGET'!$T$13,'PAINEL E TARGET'!$S$13,
IF(DD428&gt;='PAINEL E TARGET'!$T$14,'PAINEL E TARGET'!$S$14,
IF(DD428&gt;='PAINEL E TARGET'!$T$15,'PAINEL E TARGET'!$S$15,
IF(DD428&gt;='PAINEL E TARGET'!$T$16,'PAINEL E TARGET'!$S$16,
IF(DD428&gt;='PAINEL E TARGET'!$T$17,'PAINEL E TARGET'!$S$17,
IF(DD428&gt;='PAINEL E TARGET'!$T$18,'PAINEL E TARGET'!$S$18,'PAINEL E TARGET'!$S$19))))))))</f>
        <v>3. Fx de 105% a 109,9%</v>
      </c>
      <c r="DF428" s="17">
        <f>IFERROR(VLOOKUP($BW428,'PAINEL E TARGET'!$G$1:$Q$99,8,0),0)</f>
        <v>0.1</v>
      </c>
      <c r="DG428" s="17">
        <f>VLOOKUP(DE428,'PAINEL E TARGET'!$S$10:$U$19,3,0)</f>
        <v>1.1000000000000001</v>
      </c>
      <c r="DH428" s="16">
        <f t="shared" si="248"/>
        <v>181.50000000000003</v>
      </c>
      <c r="DI428" s="17">
        <f t="shared" si="234"/>
        <v>0.25</v>
      </c>
      <c r="DJ428" s="33" t="str">
        <f>IF(DI428&gt;='PAINEL E TARGET'!$T$11,'PAINEL E TARGET'!$S$11,
IF(DI428&gt;='PAINEL E TARGET'!$T$12,'PAINEL E TARGET'!$S$12,
IF(DI428&gt;='PAINEL E TARGET'!$T$13,'PAINEL E TARGET'!$S$13,
IF(DI428&gt;='PAINEL E TARGET'!$T$14,'PAINEL E TARGET'!$S$14,
IF(DI428&gt;='PAINEL E TARGET'!$T$15,'PAINEL E TARGET'!$S$15,
IF(DI428&gt;='PAINEL E TARGET'!$T$16,'PAINEL E TARGET'!$S$16,
IF(DI428&gt;='PAINEL E TARGET'!$T$17,'PAINEL E TARGET'!$S$17,
IF(DI428&gt;='PAINEL E TARGET'!$T$18,'PAINEL E TARGET'!$S$18,'PAINEL E TARGET'!$S$19))))))))</f>
        <v>Não elegível</v>
      </c>
      <c r="DK428" s="17">
        <f>IFERROR(VLOOKUP($BW428,'PAINEL E TARGET'!$G$1:$Q$99,9,0),0)</f>
        <v>0.05</v>
      </c>
      <c r="DL428" s="17">
        <f>VLOOKUP(DJ428,'PAINEL E TARGET'!$S$10:$U$19,3,0)</f>
        <v>0</v>
      </c>
      <c r="DM428" s="16">
        <f t="shared" si="249"/>
        <v>0</v>
      </c>
      <c r="DN428" s="17">
        <f t="shared" si="235"/>
        <v>0.83699999999999997</v>
      </c>
      <c r="DO428" s="33" t="str">
        <f>IF(DN428&gt;='PAINEL E TARGET'!$T$11,'PAINEL E TARGET'!$S$11,
IF(DN428&gt;='PAINEL E TARGET'!$T$12,'PAINEL E TARGET'!$S$12,
IF(DN428&gt;='PAINEL E TARGET'!$T$13,'PAINEL E TARGET'!$S$13,
IF(DN428&gt;='PAINEL E TARGET'!$T$14,'PAINEL E TARGET'!$S$14,
IF(DN428&gt;='PAINEL E TARGET'!$T$15,'PAINEL E TARGET'!$S$15,
IF(DN428&gt;='PAINEL E TARGET'!$T$16,'PAINEL E TARGET'!$S$16,
IF(DN428&gt;='PAINEL E TARGET'!$T$17,'PAINEL E TARGET'!$S$17,
IF(DN428&gt;='PAINEL E TARGET'!$T$18,'PAINEL E TARGET'!$S$18,'PAINEL E TARGET'!$S$19))))))))</f>
        <v>Não elegível</v>
      </c>
      <c r="DP428" s="17">
        <f>IFERROR(VLOOKUP($BW428,'PAINEL E TARGET'!$G$1:$Q$99,10,0),0)</f>
        <v>0</v>
      </c>
      <c r="DQ428" s="17">
        <f>VLOOKUP(DO428,'PAINEL E TARGET'!$S$10:$U$19,3,0)</f>
        <v>0</v>
      </c>
      <c r="DR428" s="16">
        <f t="shared" si="250"/>
        <v>0</v>
      </c>
      <c r="DS428" s="17">
        <f t="shared" si="236"/>
        <v>0.77500000000000002</v>
      </c>
      <c r="DT428" s="16">
        <f>IF(DS428&gt;=1,VLOOKUP(BO428,'PAINEL E TARGET'!$S$1:$W$8,5,0),0)</f>
        <v>0</v>
      </c>
      <c r="DU428" s="16">
        <f t="shared" si="251"/>
        <v>924</v>
      </c>
    </row>
    <row r="429" spans="2:125" s="32" customFormat="1" x14ac:dyDescent="0.2">
      <c r="B429" s="44">
        <v>43541</v>
      </c>
      <c r="C429" s="65">
        <v>1242</v>
      </c>
      <c r="D429" s="66" t="s">
        <v>433</v>
      </c>
      <c r="E429" s="65">
        <v>512</v>
      </c>
      <c r="F429" s="65" t="s">
        <v>944</v>
      </c>
      <c r="G429" s="67">
        <v>2218187.0739020216</v>
      </c>
      <c r="H429" s="67">
        <v>1265656.5538064768</v>
      </c>
      <c r="I429" s="67">
        <v>1117227.32</v>
      </c>
      <c r="J429" s="68">
        <v>0.88272550451378451</v>
      </c>
      <c r="K429" s="67">
        <v>281264.35360408347</v>
      </c>
      <c r="L429" s="67">
        <v>860401.07064631011</v>
      </c>
      <c r="M429" s="67">
        <v>245205.42</v>
      </c>
      <c r="N429" s="67">
        <v>813795.88000000012</v>
      </c>
      <c r="O429" s="67">
        <v>2001368.9674345104</v>
      </c>
      <c r="P429" s="67" t="s">
        <v>1082</v>
      </c>
      <c r="Q429" s="67" t="s">
        <v>1082</v>
      </c>
      <c r="R429" s="67">
        <v>0</v>
      </c>
      <c r="S429" s="67">
        <v>0</v>
      </c>
      <c r="T429" s="68">
        <v>0.1003805647133844</v>
      </c>
      <c r="U429" s="68">
        <v>9.1987979618155316E-2</v>
      </c>
      <c r="V429" s="68">
        <v>0.91639233033613288</v>
      </c>
      <c r="W429" s="67">
        <v>114601.02</v>
      </c>
      <c r="X429" s="67">
        <v>97415.389999999985</v>
      </c>
      <c r="Y429" s="68">
        <v>0.85003946736250668</v>
      </c>
      <c r="Z429" s="68">
        <v>0.19058952419695749</v>
      </c>
      <c r="AA429" s="68">
        <v>0.17735908350631863</v>
      </c>
      <c r="AB429" s="68">
        <v>0.9305814905284806</v>
      </c>
      <c r="AC429" s="67">
        <v>217589.46999999997</v>
      </c>
      <c r="AD429" s="67">
        <v>187823.5</v>
      </c>
      <c r="AE429" s="68">
        <v>0.86320123855258268</v>
      </c>
      <c r="AF429" s="43">
        <v>80</v>
      </c>
      <c r="AG429" s="43">
        <v>73</v>
      </c>
      <c r="AH429" s="43">
        <v>35</v>
      </c>
      <c r="AI429" s="43">
        <v>27</v>
      </c>
      <c r="AJ429" s="67">
        <v>54233.13</v>
      </c>
      <c r="AK429" s="67">
        <v>45957.55</v>
      </c>
      <c r="AL429" s="68">
        <v>0.8474072951349112</v>
      </c>
      <c r="AM429" s="67">
        <v>16487.36</v>
      </c>
      <c r="AN429" s="67">
        <v>12137.779999999999</v>
      </c>
      <c r="AO429" s="68">
        <v>0.73618699415794875</v>
      </c>
      <c r="AP429" s="67">
        <v>7039.9199999999992</v>
      </c>
      <c r="AQ429" s="67">
        <v>6193.7000000000007</v>
      </c>
      <c r="AR429" s="68">
        <v>0.87979692951056288</v>
      </c>
      <c r="AS429" s="67">
        <v>36840.61</v>
      </c>
      <c r="AT429" s="67">
        <v>33126.36</v>
      </c>
      <c r="AU429" s="68">
        <v>0.89918055102779237</v>
      </c>
      <c r="AV429" s="43">
        <v>1934.9799999999998</v>
      </c>
      <c r="AW429" s="43">
        <v>319.94</v>
      </c>
      <c r="AX429" s="69">
        <v>0.16534537824680359</v>
      </c>
      <c r="AY429" s="43">
        <v>281264.35360408347</v>
      </c>
      <c r="AZ429" s="43">
        <v>245205.41999999998</v>
      </c>
      <c r="BA429" s="43">
        <v>36144.194369732257</v>
      </c>
      <c r="BB429" s="43">
        <v>46159.859999999993</v>
      </c>
      <c r="BC429" s="43">
        <v>492849.2761366542</v>
      </c>
      <c r="BD429" s="43">
        <v>63443.112855381194</v>
      </c>
      <c r="BE429" s="43">
        <v>202342.21000000002</v>
      </c>
      <c r="BF429" s="43">
        <v>384181.18</v>
      </c>
      <c r="BG429" s="43">
        <v>3397.9700000000003</v>
      </c>
      <c r="BH429" s="43">
        <v>72</v>
      </c>
      <c r="BI429" s="44">
        <v>43173</v>
      </c>
      <c r="BJ429" s="44">
        <v>43541</v>
      </c>
      <c r="BK429" s="44">
        <v>43172</v>
      </c>
      <c r="BL429" s="43">
        <f t="shared" si="237"/>
        <v>1117227.32</v>
      </c>
      <c r="BM429" s="43">
        <f t="shared" si="238"/>
        <v>1059001.3</v>
      </c>
      <c r="BO429" s="16" t="str">
        <f>IFERROR(VLOOKUP($C429,'PORTE LOJA'!A:B,2,0),"PORTE 1")</f>
        <v>PORTE 4</v>
      </c>
      <c r="BP429" s="16">
        <f>VLOOKUP(BO429,'PAINEL E TARGET'!$S$1:$W$8,3,0)</f>
        <v>3000</v>
      </c>
      <c r="BQ429" s="16">
        <f t="shared" si="216"/>
        <v>1</v>
      </c>
      <c r="BR429" s="16">
        <f t="shared" si="217"/>
        <v>1</v>
      </c>
      <c r="BS429" s="16">
        <f t="shared" si="218"/>
        <v>1</v>
      </c>
      <c r="BT429" s="16">
        <f t="shared" si="219"/>
        <v>1</v>
      </c>
      <c r="BU429" s="16">
        <f t="shared" si="220"/>
        <v>1</v>
      </c>
      <c r="BV429" s="16">
        <f t="shared" si="221"/>
        <v>1</v>
      </c>
      <c r="BW429" s="17" t="str">
        <f t="shared" si="239"/>
        <v>111111</v>
      </c>
      <c r="BY429" s="17">
        <f t="shared" si="222"/>
        <v>0.88300000000000001</v>
      </c>
      <c r="BZ429" s="17">
        <f t="shared" si="223"/>
        <v>0.92800000000000005</v>
      </c>
      <c r="CA429" s="17" t="str">
        <f t="shared" si="240"/>
        <v>Sem Retira</v>
      </c>
      <c r="CB429" s="17">
        <f t="shared" si="241"/>
        <v>0.92800000000000005</v>
      </c>
      <c r="CC429" s="33" t="str">
        <f>IF(CB429&gt;='PAINEL E TARGET'!$T$11,'PAINEL E TARGET'!$S$11,
IF(CB429&gt;='PAINEL E TARGET'!$T$12,'PAINEL E TARGET'!$S$12,
IF(CB429&gt;='PAINEL E TARGET'!$T$13,'PAINEL E TARGET'!$S$13,
IF(CB429&gt;='PAINEL E TARGET'!$T$14,'PAINEL E TARGET'!$S$14,
IF(CB429&gt;='PAINEL E TARGET'!$T$15,'PAINEL E TARGET'!$S$15,
IF(CB429&gt;='PAINEL E TARGET'!$T$16,'PAINEL E TARGET'!$S$16,
IF(CB429&gt;='PAINEL E TARGET'!$T$17,'PAINEL E TARGET'!$S$17,
IF(CB429&gt;='PAINEL E TARGET'!$T$18,'PAINEL E TARGET'!$S$18,'PAINEL E TARGET'!$S$19))))))))</f>
        <v>1. Fx de 90% a 99,9%</v>
      </c>
      <c r="CD429" s="17">
        <f>IFERROR(VLOOKUP($BW429,'PAINEL E TARGET'!$G$1:$Q$99,4,0),0)</f>
        <v>0.25</v>
      </c>
      <c r="CE429" s="17">
        <f>VLOOKUP(CC429,'PAINEL E TARGET'!$S$10:$U$19,3,0)</f>
        <v>0.5</v>
      </c>
      <c r="CF429" s="16">
        <f t="shared" si="242"/>
        <v>375</v>
      </c>
      <c r="CG429" s="17">
        <f t="shared" si="224"/>
        <v>0.84699999999999998</v>
      </c>
      <c r="CH429" s="17">
        <f t="shared" si="225"/>
        <v>0.73599999999999999</v>
      </c>
      <c r="CI429" s="17">
        <f t="shared" si="226"/>
        <v>0.88</v>
      </c>
      <c r="CJ429" s="17">
        <f t="shared" si="227"/>
        <v>0.89900000000000002</v>
      </c>
      <c r="CK429" s="17">
        <f t="shared" si="228"/>
        <v>0.16500000000000001</v>
      </c>
      <c r="CL429" s="17">
        <f t="shared" si="229"/>
        <v>0.85</v>
      </c>
      <c r="CM429" s="16">
        <f t="shared" si="230"/>
        <v>4</v>
      </c>
      <c r="CN429" s="17" t="str">
        <f t="shared" si="243"/>
        <v>não ok</v>
      </c>
      <c r="CO429" s="17">
        <f t="shared" si="244"/>
        <v>0</v>
      </c>
      <c r="CP429" s="33" t="str">
        <f>IF(CO429&gt;='PAINEL E TARGET'!$T$11,'PAINEL E TARGET'!$S$11,
IF(CO429&gt;='PAINEL E TARGET'!$T$12,'PAINEL E TARGET'!$S$12,
IF(CO429&gt;='PAINEL E TARGET'!$T$13,'PAINEL E TARGET'!$S$13,
IF(CO429&gt;='PAINEL E TARGET'!$T$14,'PAINEL E TARGET'!$S$14,
IF(CO429&gt;='PAINEL E TARGET'!$T$15,'PAINEL E TARGET'!$S$15,
IF(CO429&gt;='PAINEL E TARGET'!$T$16,'PAINEL E TARGET'!$S$16,
IF(CO429&gt;='PAINEL E TARGET'!$T$17,'PAINEL E TARGET'!$S$17,
IF(CO429&gt;='PAINEL E TARGET'!$T$18,'PAINEL E TARGET'!$S$18,'PAINEL E TARGET'!$S$19))))))))</f>
        <v>Não elegível</v>
      </c>
      <c r="CQ429" s="17">
        <f>IFERROR(VLOOKUP($BW429,'PAINEL E TARGET'!$G$1:$Q$99,5,0),0)</f>
        <v>0.25</v>
      </c>
      <c r="CR429" s="17">
        <f>VLOOKUP(CP429,'PAINEL E TARGET'!$S$10:$U$19,3,0)</f>
        <v>0</v>
      </c>
      <c r="CS429" s="16">
        <f t="shared" si="245"/>
        <v>0</v>
      </c>
      <c r="CT429" s="17">
        <f t="shared" si="231"/>
        <v>0.86299999999999999</v>
      </c>
      <c r="CU429" s="33" t="str">
        <f>IF(CT429&gt;='PAINEL E TARGET'!$T$11,'PAINEL E TARGET'!$S$11,
IF(CT429&gt;='PAINEL E TARGET'!$T$12,'PAINEL E TARGET'!$S$12,
IF(CT429&gt;='PAINEL E TARGET'!$T$13,'PAINEL E TARGET'!$S$13,
IF(CT429&gt;='PAINEL E TARGET'!$T$14,'PAINEL E TARGET'!$S$14,
IF(CT429&gt;='PAINEL E TARGET'!$T$15,'PAINEL E TARGET'!$S$15,
IF(CT429&gt;='PAINEL E TARGET'!$T$16,'PAINEL E TARGET'!$S$16,
IF(CT429&gt;='PAINEL E TARGET'!$T$17,'PAINEL E TARGET'!$S$17,
IF(CT429&gt;='PAINEL E TARGET'!$T$18,'PAINEL E TARGET'!$S$18,'PAINEL E TARGET'!$S$19))))))))</f>
        <v>Não elegível</v>
      </c>
      <c r="CV429" s="17">
        <f>IFERROR(VLOOKUP($BW429,'PAINEL E TARGET'!$G$1:$Q$99,6,0),0)</f>
        <v>0.2</v>
      </c>
      <c r="CW429" s="17">
        <f>VLOOKUP(CU429,'PAINEL E TARGET'!$S$10:$U$19,3,0)</f>
        <v>0</v>
      </c>
      <c r="CX429" s="16">
        <f t="shared" si="246"/>
        <v>0</v>
      </c>
      <c r="CY429" s="17">
        <f t="shared" si="232"/>
        <v>0.872</v>
      </c>
      <c r="CZ429" s="33" t="str">
        <f>IF(CY429&gt;='PAINEL E TARGET'!$T$11,'PAINEL E TARGET'!$S$11,
IF(CY429&gt;='PAINEL E TARGET'!$T$12,'PAINEL E TARGET'!$S$12,
IF(CY429&gt;='PAINEL E TARGET'!$T$13,'PAINEL E TARGET'!$S$13,
IF(CY429&gt;='PAINEL E TARGET'!$T$14,'PAINEL E TARGET'!$S$14,
IF(CY429&gt;='PAINEL E TARGET'!$T$15,'PAINEL E TARGET'!$S$15,
IF(CY429&gt;='PAINEL E TARGET'!$T$16,'PAINEL E TARGET'!$S$16,
IF(CY429&gt;='PAINEL E TARGET'!$T$17,'PAINEL E TARGET'!$S$17,
IF(CY429&gt;='PAINEL E TARGET'!$T$18,'PAINEL E TARGET'!$S$18,'PAINEL E TARGET'!$S$19))))))))</f>
        <v>Não elegível</v>
      </c>
      <c r="DA429" s="17">
        <f>IFERROR(VLOOKUP($BW429,'PAINEL E TARGET'!$G$1:$Q$99,7,0),0)</f>
        <v>0.15</v>
      </c>
      <c r="DB429" s="17">
        <f>VLOOKUP(CZ429,'PAINEL E TARGET'!$S$10:$U$19,3,0)</f>
        <v>0</v>
      </c>
      <c r="DC429" s="16">
        <f t="shared" si="247"/>
        <v>0</v>
      </c>
      <c r="DD429" s="17">
        <f t="shared" si="233"/>
        <v>1.2769999999999999</v>
      </c>
      <c r="DE429" s="33" t="str">
        <f>IF(DD429&gt;='PAINEL E TARGET'!$T$11,'PAINEL E TARGET'!$S$11,
IF(DD429&gt;='PAINEL E TARGET'!$T$12,'PAINEL E TARGET'!$S$12,
IF(DD429&gt;='PAINEL E TARGET'!$T$13,'PAINEL E TARGET'!$S$13,
IF(DD429&gt;='PAINEL E TARGET'!$T$14,'PAINEL E TARGET'!$S$14,
IF(DD429&gt;='PAINEL E TARGET'!$T$15,'PAINEL E TARGET'!$S$15,
IF(DD429&gt;='PAINEL E TARGET'!$T$16,'PAINEL E TARGET'!$S$16,
IF(DD429&gt;='PAINEL E TARGET'!$T$17,'PAINEL E TARGET'!$S$17,
IF(DD429&gt;='PAINEL E TARGET'!$T$18,'PAINEL E TARGET'!$S$18,'PAINEL E TARGET'!$S$19))))))))</f>
        <v>7. Fx de 125% a 129,9%</v>
      </c>
      <c r="DF429" s="17">
        <f>IFERROR(VLOOKUP($BW429,'PAINEL E TARGET'!$G$1:$Q$99,8,0),0)</f>
        <v>0.1</v>
      </c>
      <c r="DG429" s="17">
        <f>VLOOKUP(DE429,'PAINEL E TARGET'!$S$10:$U$19,3,0)</f>
        <v>1.5</v>
      </c>
      <c r="DH429" s="16">
        <f t="shared" si="248"/>
        <v>450.00000000000006</v>
      </c>
      <c r="DI429" s="17">
        <f t="shared" si="234"/>
        <v>0.77100000000000002</v>
      </c>
      <c r="DJ429" s="33" t="str">
        <f>IF(DI429&gt;='PAINEL E TARGET'!$T$11,'PAINEL E TARGET'!$S$11,
IF(DI429&gt;='PAINEL E TARGET'!$T$12,'PAINEL E TARGET'!$S$12,
IF(DI429&gt;='PAINEL E TARGET'!$T$13,'PAINEL E TARGET'!$S$13,
IF(DI429&gt;='PAINEL E TARGET'!$T$14,'PAINEL E TARGET'!$S$14,
IF(DI429&gt;='PAINEL E TARGET'!$T$15,'PAINEL E TARGET'!$S$15,
IF(DI429&gt;='PAINEL E TARGET'!$T$16,'PAINEL E TARGET'!$S$16,
IF(DI429&gt;='PAINEL E TARGET'!$T$17,'PAINEL E TARGET'!$S$17,
IF(DI429&gt;='PAINEL E TARGET'!$T$18,'PAINEL E TARGET'!$S$18,'PAINEL E TARGET'!$S$19))))))))</f>
        <v>Não elegível</v>
      </c>
      <c r="DK429" s="17">
        <f>IFERROR(VLOOKUP($BW429,'PAINEL E TARGET'!$G$1:$Q$99,9,0),0)</f>
        <v>0.05</v>
      </c>
      <c r="DL429" s="17">
        <f>VLOOKUP(DJ429,'PAINEL E TARGET'!$S$10:$U$19,3,0)</f>
        <v>0</v>
      </c>
      <c r="DM429" s="16">
        <f t="shared" si="249"/>
        <v>0</v>
      </c>
      <c r="DN429" s="17">
        <f t="shared" si="235"/>
        <v>0.16500000000000001</v>
      </c>
      <c r="DO429" s="33" t="str">
        <f>IF(DN429&gt;='PAINEL E TARGET'!$T$11,'PAINEL E TARGET'!$S$11,
IF(DN429&gt;='PAINEL E TARGET'!$T$12,'PAINEL E TARGET'!$S$12,
IF(DN429&gt;='PAINEL E TARGET'!$T$13,'PAINEL E TARGET'!$S$13,
IF(DN429&gt;='PAINEL E TARGET'!$T$14,'PAINEL E TARGET'!$S$14,
IF(DN429&gt;='PAINEL E TARGET'!$T$15,'PAINEL E TARGET'!$S$15,
IF(DN429&gt;='PAINEL E TARGET'!$T$16,'PAINEL E TARGET'!$S$16,
IF(DN429&gt;='PAINEL E TARGET'!$T$17,'PAINEL E TARGET'!$S$17,
IF(DN429&gt;='PAINEL E TARGET'!$T$18,'PAINEL E TARGET'!$S$18,'PAINEL E TARGET'!$S$19))))))))</f>
        <v>Não elegível</v>
      </c>
      <c r="DP429" s="17">
        <f>IFERROR(VLOOKUP($BW429,'PAINEL E TARGET'!$G$1:$Q$99,10,0),0)</f>
        <v>0</v>
      </c>
      <c r="DQ429" s="17">
        <f>VLOOKUP(DO429,'PAINEL E TARGET'!$S$10:$U$19,3,0)</f>
        <v>0</v>
      </c>
      <c r="DR429" s="16">
        <f t="shared" si="250"/>
        <v>0</v>
      </c>
      <c r="DS429" s="17">
        <f t="shared" si="236"/>
        <v>0.91300000000000003</v>
      </c>
      <c r="DT429" s="16">
        <f>IF(DS429&gt;=1,VLOOKUP(BO429,'PAINEL E TARGET'!$S$1:$W$8,5,0),0)</f>
        <v>0</v>
      </c>
      <c r="DU429" s="16">
        <f t="shared" si="251"/>
        <v>825</v>
      </c>
    </row>
    <row r="430" spans="2:125" s="32" customFormat="1" x14ac:dyDescent="0.2">
      <c r="B430" s="44">
        <v>43541</v>
      </c>
      <c r="C430" s="65">
        <v>1244</v>
      </c>
      <c r="D430" s="66" t="s">
        <v>434</v>
      </c>
      <c r="E430" s="65">
        <v>114</v>
      </c>
      <c r="F430" s="65" t="s">
        <v>1018</v>
      </c>
      <c r="G430" s="67">
        <v>1994343.0229727086</v>
      </c>
      <c r="H430" s="67">
        <v>1208352.5215360541</v>
      </c>
      <c r="I430" s="67">
        <v>1050578.3399999999</v>
      </c>
      <c r="J430" s="68">
        <v>0.8694303369885038</v>
      </c>
      <c r="K430" s="67">
        <v>344987.82030268636</v>
      </c>
      <c r="L430" s="67">
        <v>802423.05517977232</v>
      </c>
      <c r="M430" s="67">
        <v>311949.09999999998</v>
      </c>
      <c r="N430" s="67">
        <v>712878.84000000008</v>
      </c>
      <c r="O430" s="67">
        <v>1895659.9005649686</v>
      </c>
      <c r="P430" s="67">
        <v>9259.0875205802313</v>
      </c>
      <c r="Q430" s="67">
        <v>0</v>
      </c>
      <c r="R430" s="67">
        <v>0</v>
      </c>
      <c r="S430" s="67">
        <v>0</v>
      </c>
      <c r="T430" s="68">
        <v>0.10881146197711554</v>
      </c>
      <c r="U430" s="68">
        <v>0.11665375750782125</v>
      </c>
      <c r="V430" s="68">
        <v>1.0720723294054724</v>
      </c>
      <c r="W430" s="67">
        <v>123843.95999999999</v>
      </c>
      <c r="X430" s="67">
        <v>119550.03</v>
      </c>
      <c r="Y430" s="68">
        <v>0.96532790133648827</v>
      </c>
      <c r="Z430" s="68">
        <v>0.2179136134602748</v>
      </c>
      <c r="AA430" s="68">
        <v>0.28289001371293598</v>
      </c>
      <c r="AB430" s="68">
        <v>1.2981750392776918</v>
      </c>
      <c r="AC430" s="67">
        <v>250036.45000000004</v>
      </c>
      <c r="AD430" s="67">
        <v>289913.58999999997</v>
      </c>
      <c r="AE430" s="68">
        <v>1.1594853070422328</v>
      </c>
      <c r="AF430" s="43">
        <v>80</v>
      </c>
      <c r="AG430" s="43">
        <v>67</v>
      </c>
      <c r="AH430" s="43">
        <v>45</v>
      </c>
      <c r="AI430" s="43">
        <v>29</v>
      </c>
      <c r="AJ430" s="67">
        <v>69232.34</v>
      </c>
      <c r="AK430" s="67">
        <v>64186</v>
      </c>
      <c r="AL430" s="68">
        <v>0.92711007601360873</v>
      </c>
      <c r="AM430" s="67">
        <v>12135.880000000001</v>
      </c>
      <c r="AN430" s="67">
        <v>10707.3</v>
      </c>
      <c r="AO430" s="68">
        <v>0.8822845974086756</v>
      </c>
      <c r="AP430" s="67">
        <v>10999.290000000003</v>
      </c>
      <c r="AQ430" s="67">
        <v>8259.7800000000007</v>
      </c>
      <c r="AR430" s="68">
        <v>0.7509375605152695</v>
      </c>
      <c r="AS430" s="67">
        <v>31476.449999999997</v>
      </c>
      <c r="AT430" s="67">
        <v>36396.949999999997</v>
      </c>
      <c r="AU430" s="68">
        <v>1.1563232194227748</v>
      </c>
      <c r="AV430" s="43">
        <v>5053.8099999999995</v>
      </c>
      <c r="AW430" s="43">
        <v>2964.4599999999996</v>
      </c>
      <c r="AX430" s="69">
        <v>0.58657923428067138</v>
      </c>
      <c r="AY430" s="43">
        <v>344987.82030268636</v>
      </c>
      <c r="AZ430" s="43">
        <v>311949.09999999998</v>
      </c>
      <c r="BA430" s="43">
        <v>39106.346304316889</v>
      </c>
      <c r="BB430" s="43">
        <v>37161.479999999996</v>
      </c>
      <c r="BC430" s="43">
        <v>569748.5521917392</v>
      </c>
      <c r="BD430" s="43">
        <v>64764.73778048544</v>
      </c>
      <c r="BE430" s="43">
        <v>205487.97</v>
      </c>
      <c r="BF430" s="43">
        <v>414952.36</v>
      </c>
      <c r="BG430" s="43">
        <v>8375.82</v>
      </c>
      <c r="BH430" s="43">
        <v>72</v>
      </c>
      <c r="BI430" s="44">
        <v>43173</v>
      </c>
      <c r="BJ430" s="44">
        <v>43541</v>
      </c>
      <c r="BK430" s="44">
        <v>43172</v>
      </c>
      <c r="BL430" s="43">
        <f t="shared" si="237"/>
        <v>1050578.3399999999</v>
      </c>
      <c r="BM430" s="43">
        <f t="shared" si="238"/>
        <v>1024827.9400000001</v>
      </c>
      <c r="BO430" s="16" t="str">
        <f>IFERROR(VLOOKUP($C430,'PORTE LOJA'!A:B,2,0),"PORTE 1")</f>
        <v>PORTE 4</v>
      </c>
      <c r="BP430" s="16">
        <f>VLOOKUP(BO430,'PAINEL E TARGET'!$S$1:$W$8,3,0)</f>
        <v>3000</v>
      </c>
      <c r="BQ430" s="16">
        <f t="shared" si="216"/>
        <v>1</v>
      </c>
      <c r="BR430" s="16">
        <f t="shared" si="217"/>
        <v>1</v>
      </c>
      <c r="BS430" s="16">
        <f t="shared" si="218"/>
        <v>1</v>
      </c>
      <c r="BT430" s="16">
        <f t="shared" si="219"/>
        <v>1</v>
      </c>
      <c r="BU430" s="16">
        <f t="shared" si="220"/>
        <v>1</v>
      </c>
      <c r="BV430" s="16">
        <f t="shared" si="221"/>
        <v>1</v>
      </c>
      <c r="BW430" s="17" t="str">
        <f t="shared" si="239"/>
        <v>111111</v>
      </c>
      <c r="BY430" s="17">
        <f t="shared" si="222"/>
        <v>0.86899999999999999</v>
      </c>
      <c r="BZ430" s="17">
        <f t="shared" si="223"/>
        <v>0.89300000000000002</v>
      </c>
      <c r="CA430" s="17" t="str">
        <f t="shared" si="240"/>
        <v>Sem Retira</v>
      </c>
      <c r="CB430" s="17">
        <f t="shared" si="241"/>
        <v>0.89300000000000002</v>
      </c>
      <c r="CC430" s="33" t="str">
        <f>IF(CB430&gt;='PAINEL E TARGET'!$T$11,'PAINEL E TARGET'!$S$11,
IF(CB430&gt;='PAINEL E TARGET'!$T$12,'PAINEL E TARGET'!$S$12,
IF(CB430&gt;='PAINEL E TARGET'!$T$13,'PAINEL E TARGET'!$S$13,
IF(CB430&gt;='PAINEL E TARGET'!$T$14,'PAINEL E TARGET'!$S$14,
IF(CB430&gt;='PAINEL E TARGET'!$T$15,'PAINEL E TARGET'!$S$15,
IF(CB430&gt;='PAINEL E TARGET'!$T$16,'PAINEL E TARGET'!$S$16,
IF(CB430&gt;='PAINEL E TARGET'!$T$17,'PAINEL E TARGET'!$S$17,
IF(CB430&gt;='PAINEL E TARGET'!$T$18,'PAINEL E TARGET'!$S$18,'PAINEL E TARGET'!$S$19))))))))</f>
        <v>Não elegível</v>
      </c>
      <c r="CD430" s="17">
        <f>IFERROR(VLOOKUP($BW430,'PAINEL E TARGET'!$G$1:$Q$99,4,0),0)</f>
        <v>0.25</v>
      </c>
      <c r="CE430" s="17">
        <f>VLOOKUP(CC430,'PAINEL E TARGET'!$S$10:$U$19,3,0)</f>
        <v>0</v>
      </c>
      <c r="CF430" s="16">
        <f t="shared" si="242"/>
        <v>0</v>
      </c>
      <c r="CG430" s="17">
        <f t="shared" si="224"/>
        <v>0.92700000000000005</v>
      </c>
      <c r="CH430" s="17">
        <f t="shared" si="225"/>
        <v>0.88200000000000001</v>
      </c>
      <c r="CI430" s="17">
        <f t="shared" si="226"/>
        <v>0.751</v>
      </c>
      <c r="CJ430" s="17">
        <f t="shared" si="227"/>
        <v>1.1559999999999999</v>
      </c>
      <c r="CK430" s="17">
        <f t="shared" si="228"/>
        <v>0.58699999999999997</v>
      </c>
      <c r="CL430" s="17">
        <f t="shared" si="229"/>
        <v>0.96499999999999997</v>
      </c>
      <c r="CM430" s="16">
        <f t="shared" si="230"/>
        <v>4</v>
      </c>
      <c r="CN430" s="17" t="str">
        <f t="shared" si="243"/>
        <v>não ok</v>
      </c>
      <c r="CO430" s="17">
        <f t="shared" si="244"/>
        <v>0</v>
      </c>
      <c r="CP430" s="33" t="str">
        <f>IF(CO430&gt;='PAINEL E TARGET'!$T$11,'PAINEL E TARGET'!$S$11,
IF(CO430&gt;='PAINEL E TARGET'!$T$12,'PAINEL E TARGET'!$S$12,
IF(CO430&gt;='PAINEL E TARGET'!$T$13,'PAINEL E TARGET'!$S$13,
IF(CO430&gt;='PAINEL E TARGET'!$T$14,'PAINEL E TARGET'!$S$14,
IF(CO430&gt;='PAINEL E TARGET'!$T$15,'PAINEL E TARGET'!$S$15,
IF(CO430&gt;='PAINEL E TARGET'!$T$16,'PAINEL E TARGET'!$S$16,
IF(CO430&gt;='PAINEL E TARGET'!$T$17,'PAINEL E TARGET'!$S$17,
IF(CO430&gt;='PAINEL E TARGET'!$T$18,'PAINEL E TARGET'!$S$18,'PAINEL E TARGET'!$S$19))))))))</f>
        <v>Não elegível</v>
      </c>
      <c r="CQ430" s="17">
        <f>IFERROR(VLOOKUP($BW430,'PAINEL E TARGET'!$G$1:$Q$99,5,0),0)</f>
        <v>0.25</v>
      </c>
      <c r="CR430" s="17">
        <f>VLOOKUP(CP430,'PAINEL E TARGET'!$S$10:$U$19,3,0)</f>
        <v>0</v>
      </c>
      <c r="CS430" s="16">
        <f t="shared" si="245"/>
        <v>0</v>
      </c>
      <c r="CT430" s="17">
        <f t="shared" si="231"/>
        <v>1.159</v>
      </c>
      <c r="CU430" s="33" t="str">
        <f>IF(CT430&gt;='PAINEL E TARGET'!$T$11,'PAINEL E TARGET'!$S$11,
IF(CT430&gt;='PAINEL E TARGET'!$T$12,'PAINEL E TARGET'!$S$12,
IF(CT430&gt;='PAINEL E TARGET'!$T$13,'PAINEL E TARGET'!$S$13,
IF(CT430&gt;='PAINEL E TARGET'!$T$14,'PAINEL E TARGET'!$S$14,
IF(CT430&gt;='PAINEL E TARGET'!$T$15,'PAINEL E TARGET'!$S$15,
IF(CT430&gt;='PAINEL E TARGET'!$T$16,'PAINEL E TARGET'!$S$16,
IF(CT430&gt;='PAINEL E TARGET'!$T$17,'PAINEL E TARGET'!$S$17,
IF(CT430&gt;='PAINEL E TARGET'!$T$18,'PAINEL E TARGET'!$S$18,'PAINEL E TARGET'!$S$19))))))))</f>
        <v>5. Fx de 115% a 119,9%</v>
      </c>
      <c r="CV430" s="17">
        <f>IFERROR(VLOOKUP($BW430,'PAINEL E TARGET'!$G$1:$Q$99,6,0),0)</f>
        <v>0.2</v>
      </c>
      <c r="CW430" s="17">
        <f>VLOOKUP(CU430,'PAINEL E TARGET'!$S$10:$U$19,3,0)</f>
        <v>1.3</v>
      </c>
      <c r="CX430" s="16">
        <f t="shared" si="246"/>
        <v>780</v>
      </c>
      <c r="CY430" s="17">
        <f t="shared" si="232"/>
        <v>0.90400000000000003</v>
      </c>
      <c r="CZ430" s="33" t="str">
        <f>IF(CY430&gt;='PAINEL E TARGET'!$T$11,'PAINEL E TARGET'!$S$11,
IF(CY430&gt;='PAINEL E TARGET'!$T$12,'PAINEL E TARGET'!$S$12,
IF(CY430&gt;='PAINEL E TARGET'!$T$13,'PAINEL E TARGET'!$S$13,
IF(CY430&gt;='PAINEL E TARGET'!$T$14,'PAINEL E TARGET'!$S$14,
IF(CY430&gt;='PAINEL E TARGET'!$T$15,'PAINEL E TARGET'!$S$15,
IF(CY430&gt;='PAINEL E TARGET'!$T$16,'PAINEL E TARGET'!$S$16,
IF(CY430&gt;='PAINEL E TARGET'!$T$17,'PAINEL E TARGET'!$S$17,
IF(CY430&gt;='PAINEL E TARGET'!$T$18,'PAINEL E TARGET'!$S$18,'PAINEL E TARGET'!$S$19))))))))</f>
        <v>1. Fx de 90% a 99,9%</v>
      </c>
      <c r="DA430" s="17">
        <f>IFERROR(VLOOKUP($BW430,'PAINEL E TARGET'!$G$1:$Q$99,7,0),0)</f>
        <v>0.15</v>
      </c>
      <c r="DB430" s="17">
        <f>VLOOKUP(CZ430,'PAINEL E TARGET'!$S$10:$U$19,3,0)</f>
        <v>0.5</v>
      </c>
      <c r="DC430" s="16">
        <f t="shared" si="247"/>
        <v>225</v>
      </c>
      <c r="DD430" s="17">
        <f t="shared" si="233"/>
        <v>0.95</v>
      </c>
      <c r="DE430" s="33" t="str">
        <f>IF(DD430&gt;='PAINEL E TARGET'!$T$11,'PAINEL E TARGET'!$S$11,
IF(DD430&gt;='PAINEL E TARGET'!$T$12,'PAINEL E TARGET'!$S$12,
IF(DD430&gt;='PAINEL E TARGET'!$T$13,'PAINEL E TARGET'!$S$13,
IF(DD430&gt;='PAINEL E TARGET'!$T$14,'PAINEL E TARGET'!$S$14,
IF(DD430&gt;='PAINEL E TARGET'!$T$15,'PAINEL E TARGET'!$S$15,
IF(DD430&gt;='PAINEL E TARGET'!$T$16,'PAINEL E TARGET'!$S$16,
IF(DD430&gt;='PAINEL E TARGET'!$T$17,'PAINEL E TARGET'!$S$17,
IF(DD430&gt;='PAINEL E TARGET'!$T$18,'PAINEL E TARGET'!$S$18,'PAINEL E TARGET'!$S$19))))))))</f>
        <v>1. Fx de 90% a 99,9%</v>
      </c>
      <c r="DF430" s="17">
        <f>IFERROR(VLOOKUP($BW430,'PAINEL E TARGET'!$G$1:$Q$99,8,0),0)</f>
        <v>0.1</v>
      </c>
      <c r="DG430" s="17">
        <f>VLOOKUP(DE430,'PAINEL E TARGET'!$S$10:$U$19,3,0)</f>
        <v>0.5</v>
      </c>
      <c r="DH430" s="16">
        <f t="shared" si="248"/>
        <v>150</v>
      </c>
      <c r="DI430" s="17">
        <f t="shared" si="234"/>
        <v>0.64400000000000002</v>
      </c>
      <c r="DJ430" s="33" t="str">
        <f>IF(DI430&gt;='PAINEL E TARGET'!$T$11,'PAINEL E TARGET'!$S$11,
IF(DI430&gt;='PAINEL E TARGET'!$T$12,'PAINEL E TARGET'!$S$12,
IF(DI430&gt;='PAINEL E TARGET'!$T$13,'PAINEL E TARGET'!$S$13,
IF(DI430&gt;='PAINEL E TARGET'!$T$14,'PAINEL E TARGET'!$S$14,
IF(DI430&gt;='PAINEL E TARGET'!$T$15,'PAINEL E TARGET'!$S$15,
IF(DI430&gt;='PAINEL E TARGET'!$T$16,'PAINEL E TARGET'!$S$16,
IF(DI430&gt;='PAINEL E TARGET'!$T$17,'PAINEL E TARGET'!$S$17,
IF(DI430&gt;='PAINEL E TARGET'!$T$18,'PAINEL E TARGET'!$S$18,'PAINEL E TARGET'!$S$19))))))))</f>
        <v>Não elegível</v>
      </c>
      <c r="DK430" s="17">
        <f>IFERROR(VLOOKUP($BW430,'PAINEL E TARGET'!$G$1:$Q$99,9,0),0)</f>
        <v>0.05</v>
      </c>
      <c r="DL430" s="17">
        <f>VLOOKUP(DJ430,'PAINEL E TARGET'!$S$10:$U$19,3,0)</f>
        <v>0</v>
      </c>
      <c r="DM430" s="16">
        <f t="shared" si="249"/>
        <v>0</v>
      </c>
      <c r="DN430" s="17">
        <f t="shared" si="235"/>
        <v>0.58699999999999997</v>
      </c>
      <c r="DO430" s="33" t="str">
        <f>IF(DN430&gt;='PAINEL E TARGET'!$T$11,'PAINEL E TARGET'!$S$11,
IF(DN430&gt;='PAINEL E TARGET'!$T$12,'PAINEL E TARGET'!$S$12,
IF(DN430&gt;='PAINEL E TARGET'!$T$13,'PAINEL E TARGET'!$S$13,
IF(DN430&gt;='PAINEL E TARGET'!$T$14,'PAINEL E TARGET'!$S$14,
IF(DN430&gt;='PAINEL E TARGET'!$T$15,'PAINEL E TARGET'!$S$15,
IF(DN430&gt;='PAINEL E TARGET'!$T$16,'PAINEL E TARGET'!$S$16,
IF(DN430&gt;='PAINEL E TARGET'!$T$17,'PAINEL E TARGET'!$S$17,
IF(DN430&gt;='PAINEL E TARGET'!$T$18,'PAINEL E TARGET'!$S$18,'PAINEL E TARGET'!$S$19))))))))</f>
        <v>Não elegível</v>
      </c>
      <c r="DP430" s="17">
        <f>IFERROR(VLOOKUP($BW430,'PAINEL E TARGET'!$G$1:$Q$99,10,0),0)</f>
        <v>0</v>
      </c>
      <c r="DQ430" s="17">
        <f>VLOOKUP(DO430,'PAINEL E TARGET'!$S$10:$U$19,3,0)</f>
        <v>0</v>
      </c>
      <c r="DR430" s="16">
        <f t="shared" si="250"/>
        <v>0</v>
      </c>
      <c r="DS430" s="17">
        <f t="shared" si="236"/>
        <v>0.83799999999999997</v>
      </c>
      <c r="DT430" s="16">
        <f>IF(DS430&gt;=1,VLOOKUP(BO430,'PAINEL E TARGET'!$S$1:$W$8,5,0),0)</f>
        <v>0</v>
      </c>
      <c r="DU430" s="16">
        <f t="shared" si="251"/>
        <v>1155</v>
      </c>
    </row>
    <row r="431" spans="2:125" s="32" customFormat="1" x14ac:dyDescent="0.2">
      <c r="B431" s="44">
        <v>43541</v>
      </c>
      <c r="C431" s="65">
        <v>1245</v>
      </c>
      <c r="D431" s="66" t="s">
        <v>435</v>
      </c>
      <c r="E431" s="65">
        <v>511</v>
      </c>
      <c r="F431" s="65" t="s">
        <v>944</v>
      </c>
      <c r="G431" s="67">
        <v>1627901.6410773506</v>
      </c>
      <c r="H431" s="67">
        <v>1005313.7462728705</v>
      </c>
      <c r="I431" s="67">
        <v>753126.16</v>
      </c>
      <c r="J431" s="68">
        <v>0.74914539146824755</v>
      </c>
      <c r="K431" s="67">
        <v>272009.54349995684</v>
      </c>
      <c r="L431" s="67">
        <v>651590.08326753264</v>
      </c>
      <c r="M431" s="67">
        <v>226002.18</v>
      </c>
      <c r="N431" s="67">
        <v>510911.07999999996</v>
      </c>
      <c r="O431" s="67">
        <v>1498875.8157880099</v>
      </c>
      <c r="P431" s="67" t="s">
        <v>1082</v>
      </c>
      <c r="Q431" s="67" t="s">
        <v>1082</v>
      </c>
      <c r="R431" s="67">
        <v>0</v>
      </c>
      <c r="S431" s="67">
        <v>0</v>
      </c>
      <c r="T431" s="68">
        <v>0.10768538349034872</v>
      </c>
      <c r="U431" s="68">
        <v>8.4402715185230889E-2</v>
      </c>
      <c r="V431" s="68">
        <v>0.78378989282974942</v>
      </c>
      <c r="W431" s="67">
        <v>99458.180000000008</v>
      </c>
      <c r="X431" s="67">
        <v>62197.479999999996</v>
      </c>
      <c r="Y431" s="68">
        <v>0.62536314257912207</v>
      </c>
      <c r="Z431" s="68">
        <v>0.19365120428424126</v>
      </c>
      <c r="AA431" s="68">
        <v>0.22438334194176393</v>
      </c>
      <c r="AB431" s="68">
        <v>1.1586984071238413</v>
      </c>
      <c r="AC431" s="67">
        <v>178856.18000000002</v>
      </c>
      <c r="AD431" s="67">
        <v>165351.06</v>
      </c>
      <c r="AE431" s="68">
        <v>0.92449173408489427</v>
      </c>
      <c r="AF431" s="43">
        <v>80</v>
      </c>
      <c r="AG431" s="43">
        <v>75</v>
      </c>
      <c r="AH431" s="43">
        <v>20</v>
      </c>
      <c r="AI431" s="43">
        <v>17</v>
      </c>
      <c r="AJ431" s="67">
        <v>45492.27</v>
      </c>
      <c r="AK431" s="67">
        <v>33204</v>
      </c>
      <c r="AL431" s="68">
        <v>0.72988224153246262</v>
      </c>
      <c r="AM431" s="67">
        <v>12717.93</v>
      </c>
      <c r="AN431" s="67">
        <v>5648.58</v>
      </c>
      <c r="AO431" s="68">
        <v>0.44414303271051181</v>
      </c>
      <c r="AP431" s="67">
        <v>8019.3400000000011</v>
      </c>
      <c r="AQ431" s="67">
        <v>4123.82</v>
      </c>
      <c r="AR431" s="68">
        <v>0.5142343384867083</v>
      </c>
      <c r="AS431" s="67">
        <v>33228.639999999999</v>
      </c>
      <c r="AT431" s="67">
        <v>19221.079999999998</v>
      </c>
      <c r="AU431" s="68">
        <v>0.57844919322608446</v>
      </c>
      <c r="AV431" s="43">
        <v>305.80999999999995</v>
      </c>
      <c r="AW431" s="43">
        <v>0</v>
      </c>
      <c r="AX431" s="69">
        <v>0</v>
      </c>
      <c r="AY431" s="43">
        <v>272009.54349995684</v>
      </c>
      <c r="AZ431" s="43">
        <v>226002.18000000002</v>
      </c>
      <c r="BA431" s="43">
        <v>22513.868106594193</v>
      </c>
      <c r="BB431" s="43">
        <v>22600.260000000002</v>
      </c>
      <c r="BC431" s="43">
        <v>441551.8116440766</v>
      </c>
      <c r="BD431" s="43">
        <v>36742.43199871383</v>
      </c>
      <c r="BE431" s="43">
        <v>162216.84999999998</v>
      </c>
      <c r="BF431" s="43">
        <v>291715.65000000008</v>
      </c>
      <c r="BG431" s="43">
        <v>499.87999999999988</v>
      </c>
      <c r="BH431" s="43">
        <v>30</v>
      </c>
      <c r="BI431" s="44">
        <v>43173</v>
      </c>
      <c r="BJ431" s="44">
        <v>43541</v>
      </c>
      <c r="BK431" s="44">
        <v>43172</v>
      </c>
      <c r="BL431" s="43">
        <f t="shared" si="237"/>
        <v>753126.16</v>
      </c>
      <c r="BM431" s="43">
        <f t="shared" si="238"/>
        <v>736913.26</v>
      </c>
      <c r="BO431" s="16" t="str">
        <f>IFERROR(VLOOKUP($C431,'PORTE LOJA'!A:B,2,0),"PORTE 1")</f>
        <v>PORTE 2</v>
      </c>
      <c r="BP431" s="16">
        <f>VLOOKUP(BO431,'PAINEL E TARGET'!$S$1:$W$8,3,0)</f>
        <v>1875</v>
      </c>
      <c r="BQ431" s="16">
        <f t="shared" si="216"/>
        <v>1</v>
      </c>
      <c r="BR431" s="16">
        <f t="shared" si="217"/>
        <v>1</v>
      </c>
      <c r="BS431" s="16">
        <f t="shared" si="218"/>
        <v>1</v>
      </c>
      <c r="BT431" s="16">
        <f t="shared" si="219"/>
        <v>1</v>
      </c>
      <c r="BU431" s="16">
        <f t="shared" si="220"/>
        <v>1</v>
      </c>
      <c r="BV431" s="16">
        <f t="shared" si="221"/>
        <v>1</v>
      </c>
      <c r="BW431" s="17" t="str">
        <f t="shared" si="239"/>
        <v>111111</v>
      </c>
      <c r="BY431" s="17">
        <f t="shared" si="222"/>
        <v>0.749</v>
      </c>
      <c r="BZ431" s="17">
        <f t="shared" si="223"/>
        <v>0.79800000000000004</v>
      </c>
      <c r="CA431" s="17" t="str">
        <f t="shared" si="240"/>
        <v>Sem Retira</v>
      </c>
      <c r="CB431" s="17">
        <f t="shared" si="241"/>
        <v>0.79800000000000004</v>
      </c>
      <c r="CC431" s="33" t="str">
        <f>IF(CB431&gt;='PAINEL E TARGET'!$T$11,'PAINEL E TARGET'!$S$11,
IF(CB431&gt;='PAINEL E TARGET'!$T$12,'PAINEL E TARGET'!$S$12,
IF(CB431&gt;='PAINEL E TARGET'!$T$13,'PAINEL E TARGET'!$S$13,
IF(CB431&gt;='PAINEL E TARGET'!$T$14,'PAINEL E TARGET'!$S$14,
IF(CB431&gt;='PAINEL E TARGET'!$T$15,'PAINEL E TARGET'!$S$15,
IF(CB431&gt;='PAINEL E TARGET'!$T$16,'PAINEL E TARGET'!$S$16,
IF(CB431&gt;='PAINEL E TARGET'!$T$17,'PAINEL E TARGET'!$S$17,
IF(CB431&gt;='PAINEL E TARGET'!$T$18,'PAINEL E TARGET'!$S$18,'PAINEL E TARGET'!$S$19))))))))</f>
        <v>Não elegível</v>
      </c>
      <c r="CD431" s="17">
        <f>IFERROR(VLOOKUP($BW431,'PAINEL E TARGET'!$G$1:$Q$99,4,0),0)</f>
        <v>0.25</v>
      </c>
      <c r="CE431" s="17">
        <f>VLOOKUP(CC431,'PAINEL E TARGET'!$S$10:$U$19,3,0)</f>
        <v>0</v>
      </c>
      <c r="CF431" s="16">
        <f t="shared" si="242"/>
        <v>0</v>
      </c>
      <c r="CG431" s="17">
        <f t="shared" si="224"/>
        <v>0.73</v>
      </c>
      <c r="CH431" s="17">
        <f t="shared" si="225"/>
        <v>0.44400000000000001</v>
      </c>
      <c r="CI431" s="17">
        <f t="shared" si="226"/>
        <v>0.51400000000000001</v>
      </c>
      <c r="CJ431" s="17">
        <f t="shared" si="227"/>
        <v>0.57799999999999996</v>
      </c>
      <c r="CK431" s="17">
        <f t="shared" si="228"/>
        <v>0</v>
      </c>
      <c r="CL431" s="17">
        <f t="shared" si="229"/>
        <v>0.625</v>
      </c>
      <c r="CM431" s="16">
        <f t="shared" si="230"/>
        <v>1</v>
      </c>
      <c r="CN431" s="17" t="str">
        <f t="shared" si="243"/>
        <v>não ok</v>
      </c>
      <c r="CO431" s="17">
        <f t="shared" si="244"/>
        <v>0</v>
      </c>
      <c r="CP431" s="33" t="str">
        <f>IF(CO431&gt;='PAINEL E TARGET'!$T$11,'PAINEL E TARGET'!$S$11,
IF(CO431&gt;='PAINEL E TARGET'!$T$12,'PAINEL E TARGET'!$S$12,
IF(CO431&gt;='PAINEL E TARGET'!$T$13,'PAINEL E TARGET'!$S$13,
IF(CO431&gt;='PAINEL E TARGET'!$T$14,'PAINEL E TARGET'!$S$14,
IF(CO431&gt;='PAINEL E TARGET'!$T$15,'PAINEL E TARGET'!$S$15,
IF(CO431&gt;='PAINEL E TARGET'!$T$16,'PAINEL E TARGET'!$S$16,
IF(CO431&gt;='PAINEL E TARGET'!$T$17,'PAINEL E TARGET'!$S$17,
IF(CO431&gt;='PAINEL E TARGET'!$T$18,'PAINEL E TARGET'!$S$18,'PAINEL E TARGET'!$S$19))))))))</f>
        <v>Não elegível</v>
      </c>
      <c r="CQ431" s="17">
        <f>IFERROR(VLOOKUP($BW431,'PAINEL E TARGET'!$G$1:$Q$99,5,0),0)</f>
        <v>0.25</v>
      </c>
      <c r="CR431" s="17">
        <f>VLOOKUP(CP431,'PAINEL E TARGET'!$S$10:$U$19,3,0)</f>
        <v>0</v>
      </c>
      <c r="CS431" s="16">
        <f t="shared" si="245"/>
        <v>0</v>
      </c>
      <c r="CT431" s="17">
        <f t="shared" si="231"/>
        <v>0.92400000000000004</v>
      </c>
      <c r="CU431" s="33" t="str">
        <f>IF(CT431&gt;='PAINEL E TARGET'!$T$11,'PAINEL E TARGET'!$S$11,
IF(CT431&gt;='PAINEL E TARGET'!$T$12,'PAINEL E TARGET'!$S$12,
IF(CT431&gt;='PAINEL E TARGET'!$T$13,'PAINEL E TARGET'!$S$13,
IF(CT431&gt;='PAINEL E TARGET'!$T$14,'PAINEL E TARGET'!$S$14,
IF(CT431&gt;='PAINEL E TARGET'!$T$15,'PAINEL E TARGET'!$S$15,
IF(CT431&gt;='PAINEL E TARGET'!$T$16,'PAINEL E TARGET'!$S$16,
IF(CT431&gt;='PAINEL E TARGET'!$T$17,'PAINEL E TARGET'!$S$17,
IF(CT431&gt;='PAINEL E TARGET'!$T$18,'PAINEL E TARGET'!$S$18,'PAINEL E TARGET'!$S$19))))))))</f>
        <v>1. Fx de 90% a 99,9%</v>
      </c>
      <c r="CV431" s="17">
        <f>IFERROR(VLOOKUP($BW431,'PAINEL E TARGET'!$G$1:$Q$99,6,0),0)</f>
        <v>0.2</v>
      </c>
      <c r="CW431" s="17">
        <f>VLOOKUP(CU431,'PAINEL E TARGET'!$S$10:$U$19,3,0)</f>
        <v>0.5</v>
      </c>
      <c r="CX431" s="16">
        <f t="shared" si="246"/>
        <v>187.5</v>
      </c>
      <c r="CY431" s="17">
        <f t="shared" si="232"/>
        <v>0.83099999999999996</v>
      </c>
      <c r="CZ431" s="33" t="str">
        <f>IF(CY431&gt;='PAINEL E TARGET'!$T$11,'PAINEL E TARGET'!$S$11,
IF(CY431&gt;='PAINEL E TARGET'!$T$12,'PAINEL E TARGET'!$S$12,
IF(CY431&gt;='PAINEL E TARGET'!$T$13,'PAINEL E TARGET'!$S$13,
IF(CY431&gt;='PAINEL E TARGET'!$T$14,'PAINEL E TARGET'!$S$14,
IF(CY431&gt;='PAINEL E TARGET'!$T$15,'PAINEL E TARGET'!$S$15,
IF(CY431&gt;='PAINEL E TARGET'!$T$16,'PAINEL E TARGET'!$S$16,
IF(CY431&gt;='PAINEL E TARGET'!$T$17,'PAINEL E TARGET'!$S$17,
IF(CY431&gt;='PAINEL E TARGET'!$T$18,'PAINEL E TARGET'!$S$18,'PAINEL E TARGET'!$S$19))))))))</f>
        <v>Não elegível</v>
      </c>
      <c r="DA431" s="17">
        <f>IFERROR(VLOOKUP($BW431,'PAINEL E TARGET'!$G$1:$Q$99,7,0),0)</f>
        <v>0.15</v>
      </c>
      <c r="DB431" s="17">
        <f>VLOOKUP(CZ431,'PAINEL E TARGET'!$S$10:$U$19,3,0)</f>
        <v>0</v>
      </c>
      <c r="DC431" s="16">
        <f t="shared" si="247"/>
        <v>0</v>
      </c>
      <c r="DD431" s="17">
        <f t="shared" si="233"/>
        <v>1.004</v>
      </c>
      <c r="DE431" s="33" t="str">
        <f>IF(DD431&gt;='PAINEL E TARGET'!$T$11,'PAINEL E TARGET'!$S$11,
IF(DD431&gt;='PAINEL E TARGET'!$T$12,'PAINEL E TARGET'!$S$12,
IF(DD431&gt;='PAINEL E TARGET'!$T$13,'PAINEL E TARGET'!$S$13,
IF(DD431&gt;='PAINEL E TARGET'!$T$14,'PAINEL E TARGET'!$S$14,
IF(DD431&gt;='PAINEL E TARGET'!$T$15,'PAINEL E TARGET'!$S$15,
IF(DD431&gt;='PAINEL E TARGET'!$T$16,'PAINEL E TARGET'!$S$16,
IF(DD431&gt;='PAINEL E TARGET'!$T$17,'PAINEL E TARGET'!$S$17,
IF(DD431&gt;='PAINEL E TARGET'!$T$18,'PAINEL E TARGET'!$S$18,'PAINEL E TARGET'!$S$19))))))))</f>
        <v>2. Fx de 100% a 104,9%</v>
      </c>
      <c r="DF431" s="17">
        <f>IFERROR(VLOOKUP($BW431,'PAINEL E TARGET'!$G$1:$Q$99,8,0),0)</f>
        <v>0.1</v>
      </c>
      <c r="DG431" s="17">
        <f>VLOOKUP(DE431,'PAINEL E TARGET'!$S$10:$U$19,3,0)</f>
        <v>1</v>
      </c>
      <c r="DH431" s="16">
        <f t="shared" si="248"/>
        <v>187.5</v>
      </c>
      <c r="DI431" s="17">
        <f t="shared" si="234"/>
        <v>0.85</v>
      </c>
      <c r="DJ431" s="33" t="str">
        <f>IF(DI431&gt;='PAINEL E TARGET'!$T$11,'PAINEL E TARGET'!$S$11,
IF(DI431&gt;='PAINEL E TARGET'!$T$12,'PAINEL E TARGET'!$S$12,
IF(DI431&gt;='PAINEL E TARGET'!$T$13,'PAINEL E TARGET'!$S$13,
IF(DI431&gt;='PAINEL E TARGET'!$T$14,'PAINEL E TARGET'!$S$14,
IF(DI431&gt;='PAINEL E TARGET'!$T$15,'PAINEL E TARGET'!$S$15,
IF(DI431&gt;='PAINEL E TARGET'!$T$16,'PAINEL E TARGET'!$S$16,
IF(DI431&gt;='PAINEL E TARGET'!$T$17,'PAINEL E TARGET'!$S$17,
IF(DI431&gt;='PAINEL E TARGET'!$T$18,'PAINEL E TARGET'!$S$18,'PAINEL E TARGET'!$S$19))))))))</f>
        <v>Não elegível</v>
      </c>
      <c r="DK431" s="17">
        <f>IFERROR(VLOOKUP($BW431,'PAINEL E TARGET'!$G$1:$Q$99,9,0),0)</f>
        <v>0.05</v>
      </c>
      <c r="DL431" s="17">
        <f>VLOOKUP(DJ431,'PAINEL E TARGET'!$S$10:$U$19,3,0)</f>
        <v>0</v>
      </c>
      <c r="DM431" s="16">
        <f t="shared" si="249"/>
        <v>0</v>
      </c>
      <c r="DN431" s="17">
        <f t="shared" si="235"/>
        <v>0</v>
      </c>
      <c r="DO431" s="33" t="str">
        <f>IF(DN431&gt;='PAINEL E TARGET'!$T$11,'PAINEL E TARGET'!$S$11,
IF(DN431&gt;='PAINEL E TARGET'!$T$12,'PAINEL E TARGET'!$S$12,
IF(DN431&gt;='PAINEL E TARGET'!$T$13,'PAINEL E TARGET'!$S$13,
IF(DN431&gt;='PAINEL E TARGET'!$T$14,'PAINEL E TARGET'!$S$14,
IF(DN431&gt;='PAINEL E TARGET'!$T$15,'PAINEL E TARGET'!$S$15,
IF(DN431&gt;='PAINEL E TARGET'!$T$16,'PAINEL E TARGET'!$S$16,
IF(DN431&gt;='PAINEL E TARGET'!$T$17,'PAINEL E TARGET'!$S$17,
IF(DN431&gt;='PAINEL E TARGET'!$T$18,'PAINEL E TARGET'!$S$18,'PAINEL E TARGET'!$S$19))))))))</f>
        <v>Não elegível</v>
      </c>
      <c r="DP431" s="17">
        <f>IFERROR(VLOOKUP($BW431,'PAINEL E TARGET'!$G$1:$Q$99,10,0),0)</f>
        <v>0</v>
      </c>
      <c r="DQ431" s="17">
        <f>VLOOKUP(DO431,'PAINEL E TARGET'!$S$10:$U$19,3,0)</f>
        <v>0</v>
      </c>
      <c r="DR431" s="16">
        <f t="shared" si="250"/>
        <v>0</v>
      </c>
      <c r="DS431" s="17">
        <f t="shared" si="236"/>
        <v>0.93799999999999994</v>
      </c>
      <c r="DT431" s="16">
        <f>IF(DS431&gt;=1,VLOOKUP(BO431,'PAINEL E TARGET'!$S$1:$W$8,5,0),0)</f>
        <v>0</v>
      </c>
      <c r="DU431" s="16">
        <f t="shared" si="251"/>
        <v>375</v>
      </c>
    </row>
    <row r="432" spans="2:125" s="32" customFormat="1" x14ac:dyDescent="0.2">
      <c r="B432" s="44">
        <v>43541</v>
      </c>
      <c r="C432" s="65">
        <v>1246</v>
      </c>
      <c r="D432" s="66" t="s">
        <v>436</v>
      </c>
      <c r="E432" s="65">
        <v>414</v>
      </c>
      <c r="F432" s="65" t="s">
        <v>1020</v>
      </c>
      <c r="G432" s="67">
        <v>4792561.4295195416</v>
      </c>
      <c r="H432" s="67">
        <v>2866439.3845707653</v>
      </c>
      <c r="I432" s="67">
        <v>1968965.2000000002</v>
      </c>
      <c r="J432" s="68">
        <v>0.68690278629242418</v>
      </c>
      <c r="K432" s="67">
        <v>345556.9342877309</v>
      </c>
      <c r="L432" s="67">
        <v>2235499.6597871752</v>
      </c>
      <c r="M432" s="67">
        <v>308849.03000000003</v>
      </c>
      <c r="N432" s="67">
        <v>1595646.0700000003</v>
      </c>
      <c r="O432" s="67">
        <v>4326233.6788623622</v>
      </c>
      <c r="P432" s="67" t="s">
        <v>1082</v>
      </c>
      <c r="Q432" s="67" t="s">
        <v>1082</v>
      </c>
      <c r="R432" s="67">
        <v>0</v>
      </c>
      <c r="S432" s="67">
        <v>0</v>
      </c>
      <c r="T432" s="68">
        <v>8.7959884537662014E-2</v>
      </c>
      <c r="U432" s="68">
        <v>9.4023507857804417E-2</v>
      </c>
      <c r="V432" s="68">
        <v>1.0689362355579961</v>
      </c>
      <c r="W432" s="67">
        <v>227029.44000000003</v>
      </c>
      <c r="X432" s="67">
        <v>179067.31</v>
      </c>
      <c r="Y432" s="68">
        <v>0.78874048229163574</v>
      </c>
      <c r="Z432" s="68">
        <v>0.1141852955400352</v>
      </c>
      <c r="AA432" s="68">
        <v>0.11913465148847061</v>
      </c>
      <c r="AB432" s="68">
        <v>1.0433449501972001</v>
      </c>
      <c r="AC432" s="67">
        <v>294718.70999999996</v>
      </c>
      <c r="AD432" s="67">
        <v>226891.35999999996</v>
      </c>
      <c r="AE432" s="68">
        <v>0.76985733277673474</v>
      </c>
      <c r="AF432" s="43">
        <v>80</v>
      </c>
      <c r="AG432" s="43">
        <v>75</v>
      </c>
      <c r="AH432" s="43">
        <v>69</v>
      </c>
      <c r="AI432" s="43">
        <v>45</v>
      </c>
      <c r="AJ432" s="67">
        <v>97190.38</v>
      </c>
      <c r="AK432" s="67">
        <v>83145</v>
      </c>
      <c r="AL432" s="68">
        <v>0.85548590302867422</v>
      </c>
      <c r="AM432" s="67">
        <v>24365.24</v>
      </c>
      <c r="AN432" s="67">
        <v>20399.400000000005</v>
      </c>
      <c r="AO432" s="68">
        <v>0.83723369849835272</v>
      </c>
      <c r="AP432" s="67">
        <v>6492.47</v>
      </c>
      <c r="AQ432" s="67">
        <v>5351.75</v>
      </c>
      <c r="AR432" s="68">
        <v>0.82430107493758153</v>
      </c>
      <c r="AS432" s="67">
        <v>98981.35</v>
      </c>
      <c r="AT432" s="67">
        <v>70171.16</v>
      </c>
      <c r="AU432" s="68">
        <v>0.70893314750708092</v>
      </c>
      <c r="AV432" s="43">
        <v>4630.8499999999995</v>
      </c>
      <c r="AW432" s="43">
        <v>3274.38</v>
      </c>
      <c r="AX432" s="69">
        <v>0.7070796937927164</v>
      </c>
      <c r="AY432" s="43">
        <v>345556.9342877309</v>
      </c>
      <c r="AZ432" s="43">
        <v>308849.03000000003</v>
      </c>
      <c r="BA432" s="43">
        <v>79176.041568473636</v>
      </c>
      <c r="BB432" s="43">
        <v>77785.549999999988</v>
      </c>
      <c r="BC432" s="43">
        <v>578666.78257588565</v>
      </c>
      <c r="BD432" s="43">
        <v>132982.38051350819</v>
      </c>
      <c r="BE432" s="43">
        <v>383333</v>
      </c>
      <c r="BF432" s="43">
        <v>497624.75999999995</v>
      </c>
      <c r="BG432" s="43">
        <v>7786.3499999999995</v>
      </c>
      <c r="BH432" s="43">
        <v>133</v>
      </c>
      <c r="BI432" s="44">
        <v>43173</v>
      </c>
      <c r="BJ432" s="44">
        <v>43541</v>
      </c>
      <c r="BK432" s="44">
        <v>43172</v>
      </c>
      <c r="BL432" s="43">
        <f t="shared" si="237"/>
        <v>1968965.2000000002</v>
      </c>
      <c r="BM432" s="43">
        <f t="shared" si="238"/>
        <v>1904495.1000000003</v>
      </c>
      <c r="BO432" s="16" t="str">
        <f>IFERROR(VLOOKUP($C432,'PORTE LOJA'!A:B,2,0),"PORTE 1")</f>
        <v>PORTE 5</v>
      </c>
      <c r="BP432" s="16">
        <f>VLOOKUP(BO432,'PAINEL E TARGET'!$S$1:$W$8,3,0)</f>
        <v>3750</v>
      </c>
      <c r="BQ432" s="16">
        <f t="shared" si="216"/>
        <v>1</v>
      </c>
      <c r="BR432" s="16">
        <f t="shared" si="217"/>
        <v>1</v>
      </c>
      <c r="BS432" s="16">
        <f t="shared" si="218"/>
        <v>1</v>
      </c>
      <c r="BT432" s="16">
        <f t="shared" si="219"/>
        <v>1</v>
      </c>
      <c r="BU432" s="16">
        <f t="shared" si="220"/>
        <v>1</v>
      </c>
      <c r="BV432" s="16">
        <f t="shared" si="221"/>
        <v>1</v>
      </c>
      <c r="BW432" s="17" t="str">
        <f t="shared" si="239"/>
        <v>111111</v>
      </c>
      <c r="BY432" s="17">
        <f t="shared" si="222"/>
        <v>0.68700000000000006</v>
      </c>
      <c r="BZ432" s="17">
        <f t="shared" si="223"/>
        <v>0.73799999999999999</v>
      </c>
      <c r="CA432" s="17" t="str">
        <f t="shared" si="240"/>
        <v>Sem Retira</v>
      </c>
      <c r="CB432" s="17">
        <f t="shared" si="241"/>
        <v>0.73799999999999999</v>
      </c>
      <c r="CC432" s="33" t="str">
        <f>IF(CB432&gt;='PAINEL E TARGET'!$T$11,'PAINEL E TARGET'!$S$11,
IF(CB432&gt;='PAINEL E TARGET'!$T$12,'PAINEL E TARGET'!$S$12,
IF(CB432&gt;='PAINEL E TARGET'!$T$13,'PAINEL E TARGET'!$S$13,
IF(CB432&gt;='PAINEL E TARGET'!$T$14,'PAINEL E TARGET'!$S$14,
IF(CB432&gt;='PAINEL E TARGET'!$T$15,'PAINEL E TARGET'!$S$15,
IF(CB432&gt;='PAINEL E TARGET'!$T$16,'PAINEL E TARGET'!$S$16,
IF(CB432&gt;='PAINEL E TARGET'!$T$17,'PAINEL E TARGET'!$S$17,
IF(CB432&gt;='PAINEL E TARGET'!$T$18,'PAINEL E TARGET'!$S$18,'PAINEL E TARGET'!$S$19))))))))</f>
        <v>Não elegível</v>
      </c>
      <c r="CD432" s="17">
        <f>IFERROR(VLOOKUP($BW432,'PAINEL E TARGET'!$G$1:$Q$99,4,0),0)</f>
        <v>0.25</v>
      </c>
      <c r="CE432" s="17">
        <f>VLOOKUP(CC432,'PAINEL E TARGET'!$S$10:$U$19,3,0)</f>
        <v>0</v>
      </c>
      <c r="CF432" s="16">
        <f t="shared" si="242"/>
        <v>0</v>
      </c>
      <c r="CG432" s="17">
        <f t="shared" si="224"/>
        <v>0.85499999999999998</v>
      </c>
      <c r="CH432" s="17">
        <f t="shared" si="225"/>
        <v>0.83699999999999997</v>
      </c>
      <c r="CI432" s="17">
        <f t="shared" si="226"/>
        <v>0.82399999999999995</v>
      </c>
      <c r="CJ432" s="17">
        <f t="shared" si="227"/>
        <v>0.70899999999999996</v>
      </c>
      <c r="CK432" s="17">
        <f t="shared" si="228"/>
        <v>0.70699999999999996</v>
      </c>
      <c r="CL432" s="17">
        <f t="shared" si="229"/>
        <v>0.78900000000000003</v>
      </c>
      <c r="CM432" s="16">
        <f t="shared" si="230"/>
        <v>5</v>
      </c>
      <c r="CN432" s="17" t="str">
        <f t="shared" si="243"/>
        <v>ok</v>
      </c>
      <c r="CO432" s="17">
        <f t="shared" si="244"/>
        <v>0.78900000000000003</v>
      </c>
      <c r="CP432" s="33" t="str">
        <f>IF(CO432&gt;='PAINEL E TARGET'!$T$11,'PAINEL E TARGET'!$S$11,
IF(CO432&gt;='PAINEL E TARGET'!$T$12,'PAINEL E TARGET'!$S$12,
IF(CO432&gt;='PAINEL E TARGET'!$T$13,'PAINEL E TARGET'!$S$13,
IF(CO432&gt;='PAINEL E TARGET'!$T$14,'PAINEL E TARGET'!$S$14,
IF(CO432&gt;='PAINEL E TARGET'!$T$15,'PAINEL E TARGET'!$S$15,
IF(CO432&gt;='PAINEL E TARGET'!$T$16,'PAINEL E TARGET'!$S$16,
IF(CO432&gt;='PAINEL E TARGET'!$T$17,'PAINEL E TARGET'!$S$17,
IF(CO432&gt;='PAINEL E TARGET'!$T$18,'PAINEL E TARGET'!$S$18,'PAINEL E TARGET'!$S$19))))))))</f>
        <v>Não elegível</v>
      </c>
      <c r="CQ432" s="17">
        <f>IFERROR(VLOOKUP($BW432,'PAINEL E TARGET'!$G$1:$Q$99,5,0),0)</f>
        <v>0.25</v>
      </c>
      <c r="CR432" s="17">
        <f>VLOOKUP(CP432,'PAINEL E TARGET'!$S$10:$U$19,3,0)</f>
        <v>0</v>
      </c>
      <c r="CS432" s="16">
        <f t="shared" si="245"/>
        <v>0</v>
      </c>
      <c r="CT432" s="17">
        <f t="shared" si="231"/>
        <v>0.77</v>
      </c>
      <c r="CU432" s="33" t="str">
        <f>IF(CT432&gt;='PAINEL E TARGET'!$T$11,'PAINEL E TARGET'!$S$11,
IF(CT432&gt;='PAINEL E TARGET'!$T$12,'PAINEL E TARGET'!$S$12,
IF(CT432&gt;='PAINEL E TARGET'!$T$13,'PAINEL E TARGET'!$S$13,
IF(CT432&gt;='PAINEL E TARGET'!$T$14,'PAINEL E TARGET'!$S$14,
IF(CT432&gt;='PAINEL E TARGET'!$T$15,'PAINEL E TARGET'!$S$15,
IF(CT432&gt;='PAINEL E TARGET'!$T$16,'PAINEL E TARGET'!$S$16,
IF(CT432&gt;='PAINEL E TARGET'!$T$17,'PAINEL E TARGET'!$S$17,
IF(CT432&gt;='PAINEL E TARGET'!$T$18,'PAINEL E TARGET'!$S$18,'PAINEL E TARGET'!$S$19))))))))</f>
        <v>Não elegível</v>
      </c>
      <c r="CV432" s="17">
        <f>IFERROR(VLOOKUP($BW432,'PAINEL E TARGET'!$G$1:$Q$99,6,0),0)</f>
        <v>0.2</v>
      </c>
      <c r="CW432" s="17">
        <f>VLOOKUP(CU432,'PAINEL E TARGET'!$S$10:$U$19,3,0)</f>
        <v>0</v>
      </c>
      <c r="CX432" s="16">
        <f t="shared" si="246"/>
        <v>0</v>
      </c>
      <c r="CY432" s="17">
        <f t="shared" si="232"/>
        <v>0.89400000000000002</v>
      </c>
      <c r="CZ432" s="33" t="str">
        <f>IF(CY432&gt;='PAINEL E TARGET'!$T$11,'PAINEL E TARGET'!$S$11,
IF(CY432&gt;='PAINEL E TARGET'!$T$12,'PAINEL E TARGET'!$S$12,
IF(CY432&gt;='PAINEL E TARGET'!$T$13,'PAINEL E TARGET'!$S$13,
IF(CY432&gt;='PAINEL E TARGET'!$T$14,'PAINEL E TARGET'!$S$14,
IF(CY432&gt;='PAINEL E TARGET'!$T$15,'PAINEL E TARGET'!$S$15,
IF(CY432&gt;='PAINEL E TARGET'!$T$16,'PAINEL E TARGET'!$S$16,
IF(CY432&gt;='PAINEL E TARGET'!$T$17,'PAINEL E TARGET'!$S$17,
IF(CY432&gt;='PAINEL E TARGET'!$T$18,'PAINEL E TARGET'!$S$18,'PAINEL E TARGET'!$S$19))))))))</f>
        <v>Não elegível</v>
      </c>
      <c r="DA432" s="17">
        <f>IFERROR(VLOOKUP($BW432,'PAINEL E TARGET'!$G$1:$Q$99,7,0),0)</f>
        <v>0.15</v>
      </c>
      <c r="DB432" s="17">
        <f>VLOOKUP(CZ432,'PAINEL E TARGET'!$S$10:$U$19,3,0)</f>
        <v>0</v>
      </c>
      <c r="DC432" s="16">
        <f t="shared" si="247"/>
        <v>0</v>
      </c>
      <c r="DD432" s="17">
        <f t="shared" si="233"/>
        <v>0.98199999999999998</v>
      </c>
      <c r="DE432" s="33" t="str">
        <f>IF(DD432&gt;='PAINEL E TARGET'!$T$11,'PAINEL E TARGET'!$S$11,
IF(DD432&gt;='PAINEL E TARGET'!$T$12,'PAINEL E TARGET'!$S$12,
IF(DD432&gt;='PAINEL E TARGET'!$T$13,'PAINEL E TARGET'!$S$13,
IF(DD432&gt;='PAINEL E TARGET'!$T$14,'PAINEL E TARGET'!$S$14,
IF(DD432&gt;='PAINEL E TARGET'!$T$15,'PAINEL E TARGET'!$S$15,
IF(DD432&gt;='PAINEL E TARGET'!$T$16,'PAINEL E TARGET'!$S$16,
IF(DD432&gt;='PAINEL E TARGET'!$T$17,'PAINEL E TARGET'!$S$17,
IF(DD432&gt;='PAINEL E TARGET'!$T$18,'PAINEL E TARGET'!$S$18,'PAINEL E TARGET'!$S$19))))))))</f>
        <v>1. Fx de 90% a 99,9%</v>
      </c>
      <c r="DF432" s="17">
        <f>IFERROR(VLOOKUP($BW432,'PAINEL E TARGET'!$G$1:$Q$99,8,0),0)</f>
        <v>0.1</v>
      </c>
      <c r="DG432" s="17">
        <f>VLOOKUP(DE432,'PAINEL E TARGET'!$S$10:$U$19,3,0)</f>
        <v>0.5</v>
      </c>
      <c r="DH432" s="16">
        <f t="shared" si="248"/>
        <v>187.5</v>
      </c>
      <c r="DI432" s="17">
        <f t="shared" si="234"/>
        <v>0.65200000000000002</v>
      </c>
      <c r="DJ432" s="33" t="str">
        <f>IF(DI432&gt;='PAINEL E TARGET'!$T$11,'PAINEL E TARGET'!$S$11,
IF(DI432&gt;='PAINEL E TARGET'!$T$12,'PAINEL E TARGET'!$S$12,
IF(DI432&gt;='PAINEL E TARGET'!$T$13,'PAINEL E TARGET'!$S$13,
IF(DI432&gt;='PAINEL E TARGET'!$T$14,'PAINEL E TARGET'!$S$14,
IF(DI432&gt;='PAINEL E TARGET'!$T$15,'PAINEL E TARGET'!$S$15,
IF(DI432&gt;='PAINEL E TARGET'!$T$16,'PAINEL E TARGET'!$S$16,
IF(DI432&gt;='PAINEL E TARGET'!$T$17,'PAINEL E TARGET'!$S$17,
IF(DI432&gt;='PAINEL E TARGET'!$T$18,'PAINEL E TARGET'!$S$18,'PAINEL E TARGET'!$S$19))))))))</f>
        <v>Não elegível</v>
      </c>
      <c r="DK432" s="17">
        <f>IFERROR(VLOOKUP($BW432,'PAINEL E TARGET'!$G$1:$Q$99,9,0),0)</f>
        <v>0.05</v>
      </c>
      <c r="DL432" s="17">
        <f>VLOOKUP(DJ432,'PAINEL E TARGET'!$S$10:$U$19,3,0)</f>
        <v>0</v>
      </c>
      <c r="DM432" s="16">
        <f t="shared" si="249"/>
        <v>0</v>
      </c>
      <c r="DN432" s="17">
        <f t="shared" si="235"/>
        <v>0.70699999999999996</v>
      </c>
      <c r="DO432" s="33" t="str">
        <f>IF(DN432&gt;='PAINEL E TARGET'!$T$11,'PAINEL E TARGET'!$S$11,
IF(DN432&gt;='PAINEL E TARGET'!$T$12,'PAINEL E TARGET'!$S$12,
IF(DN432&gt;='PAINEL E TARGET'!$T$13,'PAINEL E TARGET'!$S$13,
IF(DN432&gt;='PAINEL E TARGET'!$T$14,'PAINEL E TARGET'!$S$14,
IF(DN432&gt;='PAINEL E TARGET'!$T$15,'PAINEL E TARGET'!$S$15,
IF(DN432&gt;='PAINEL E TARGET'!$T$16,'PAINEL E TARGET'!$S$16,
IF(DN432&gt;='PAINEL E TARGET'!$T$17,'PAINEL E TARGET'!$S$17,
IF(DN432&gt;='PAINEL E TARGET'!$T$18,'PAINEL E TARGET'!$S$18,'PAINEL E TARGET'!$S$19))))))))</f>
        <v>Não elegível</v>
      </c>
      <c r="DP432" s="17">
        <f>IFERROR(VLOOKUP($BW432,'PAINEL E TARGET'!$G$1:$Q$99,10,0),0)</f>
        <v>0</v>
      </c>
      <c r="DQ432" s="17">
        <f>VLOOKUP(DO432,'PAINEL E TARGET'!$S$10:$U$19,3,0)</f>
        <v>0</v>
      </c>
      <c r="DR432" s="16">
        <f t="shared" si="250"/>
        <v>0</v>
      </c>
      <c r="DS432" s="17">
        <f t="shared" si="236"/>
        <v>0.93799999999999994</v>
      </c>
      <c r="DT432" s="16">
        <f>IF(DS432&gt;=1,VLOOKUP(BO432,'PAINEL E TARGET'!$S$1:$W$8,5,0),0)</f>
        <v>0</v>
      </c>
      <c r="DU432" s="16">
        <f t="shared" si="251"/>
        <v>187.5</v>
      </c>
    </row>
    <row r="433" spans="2:125" s="32" customFormat="1" x14ac:dyDescent="0.2">
      <c r="B433" s="44">
        <v>43541</v>
      </c>
      <c r="C433" s="65">
        <v>1247</v>
      </c>
      <c r="D433" s="66" t="s">
        <v>437</v>
      </c>
      <c r="E433" s="65">
        <v>217</v>
      </c>
      <c r="F433" s="65" t="s">
        <v>1017</v>
      </c>
      <c r="G433" s="67">
        <v>4900442.4073043661</v>
      </c>
      <c r="H433" s="67">
        <v>2851924.8825647621</v>
      </c>
      <c r="I433" s="67">
        <v>2416947.6199999996</v>
      </c>
      <c r="J433" s="68">
        <v>0.84747941110791691</v>
      </c>
      <c r="K433" s="67">
        <v>502375.1798769806</v>
      </c>
      <c r="L433" s="67">
        <v>2132310.4543252229</v>
      </c>
      <c r="M433" s="67">
        <v>454278.04</v>
      </c>
      <c r="N433" s="67">
        <v>1885814.35</v>
      </c>
      <c r="O433" s="67">
        <v>4534195.2262738543</v>
      </c>
      <c r="P433" s="67" t="s">
        <v>1082</v>
      </c>
      <c r="Q433" s="67" t="s">
        <v>1082</v>
      </c>
      <c r="R433" s="67">
        <v>0</v>
      </c>
      <c r="S433" s="67">
        <v>0</v>
      </c>
      <c r="T433" s="68">
        <v>0.1076653268676948</v>
      </c>
      <c r="U433" s="68">
        <v>0.10659328284042666</v>
      </c>
      <c r="V433" s="68">
        <v>0.99004281082445855</v>
      </c>
      <c r="W433" s="67">
        <v>283664.28999999998</v>
      </c>
      <c r="X433" s="67">
        <v>249438.13</v>
      </c>
      <c r="Y433" s="68">
        <v>0.87934272586796181</v>
      </c>
      <c r="Z433" s="68">
        <v>0.18997161691799286</v>
      </c>
      <c r="AA433" s="68">
        <v>0.18052615862743776</v>
      </c>
      <c r="AB433" s="68">
        <v>0.9502796341696006</v>
      </c>
      <c r="AC433" s="67">
        <v>500515.49</v>
      </c>
      <c r="AD433" s="67">
        <v>422447.88999999996</v>
      </c>
      <c r="AE433" s="68">
        <v>0.84402560648023095</v>
      </c>
      <c r="AF433" s="43">
        <v>80</v>
      </c>
      <c r="AG433" s="43">
        <v>78</v>
      </c>
      <c r="AH433" s="43">
        <v>80</v>
      </c>
      <c r="AI433" s="43">
        <v>78</v>
      </c>
      <c r="AJ433" s="67">
        <v>141706.22</v>
      </c>
      <c r="AK433" s="67">
        <v>114948.95</v>
      </c>
      <c r="AL433" s="68">
        <v>0.81117787207929193</v>
      </c>
      <c r="AM433" s="67">
        <v>52861.950000000004</v>
      </c>
      <c r="AN433" s="67">
        <v>46002.749999999993</v>
      </c>
      <c r="AO433" s="68">
        <v>0.87024315221061632</v>
      </c>
      <c r="AP433" s="67">
        <v>27314.799999999999</v>
      </c>
      <c r="AQ433" s="67">
        <v>30007.24</v>
      </c>
      <c r="AR433" s="68">
        <v>1.098570738207858</v>
      </c>
      <c r="AS433" s="67">
        <v>61781.319999999992</v>
      </c>
      <c r="AT433" s="67">
        <v>58479.19</v>
      </c>
      <c r="AU433" s="68">
        <v>0.94655132004301634</v>
      </c>
      <c r="AV433" s="43">
        <v>7288.98</v>
      </c>
      <c r="AW433" s="43">
        <v>2789.4399999999996</v>
      </c>
      <c r="AX433" s="69">
        <v>0.3826927773158933</v>
      </c>
      <c r="AY433" s="43">
        <v>502375.1798769806</v>
      </c>
      <c r="AZ433" s="43">
        <v>454278.0400000001</v>
      </c>
      <c r="BA433" s="43">
        <v>60617.020042312033</v>
      </c>
      <c r="BB433" s="43">
        <v>72379.95</v>
      </c>
      <c r="BC433" s="43">
        <v>863909.9867837833</v>
      </c>
      <c r="BD433" s="43">
        <v>104495.29951726955</v>
      </c>
      <c r="BE433" s="43">
        <v>490680.24</v>
      </c>
      <c r="BF433" s="43">
        <v>865787.91999999993</v>
      </c>
      <c r="BG433" s="43">
        <v>12576.64</v>
      </c>
      <c r="BH433" s="43">
        <v>146</v>
      </c>
      <c r="BI433" s="44">
        <v>43173</v>
      </c>
      <c r="BJ433" s="44">
        <v>43541</v>
      </c>
      <c r="BK433" s="44">
        <v>43172</v>
      </c>
      <c r="BL433" s="43">
        <f t="shared" si="237"/>
        <v>2416947.6199999996</v>
      </c>
      <c r="BM433" s="43">
        <f t="shared" si="238"/>
        <v>2340092.39</v>
      </c>
      <c r="BO433" s="16" t="str">
        <f>IFERROR(VLOOKUP($C433,'PORTE LOJA'!A:B,2,0),"PORTE 1")</f>
        <v>PORTE 5</v>
      </c>
      <c r="BP433" s="16">
        <f>VLOOKUP(BO433,'PAINEL E TARGET'!$S$1:$W$8,3,0)</f>
        <v>3750</v>
      </c>
      <c r="BQ433" s="16">
        <f t="shared" si="216"/>
        <v>1</v>
      </c>
      <c r="BR433" s="16">
        <f t="shared" si="217"/>
        <v>1</v>
      </c>
      <c r="BS433" s="16">
        <f t="shared" si="218"/>
        <v>1</v>
      </c>
      <c r="BT433" s="16">
        <f t="shared" si="219"/>
        <v>1</v>
      </c>
      <c r="BU433" s="16">
        <f t="shared" si="220"/>
        <v>1</v>
      </c>
      <c r="BV433" s="16">
        <f t="shared" si="221"/>
        <v>1</v>
      </c>
      <c r="BW433" s="17" t="str">
        <f t="shared" si="239"/>
        <v>111111</v>
      </c>
      <c r="BY433" s="17">
        <f t="shared" si="222"/>
        <v>0.84699999999999998</v>
      </c>
      <c r="BZ433" s="17">
        <f t="shared" si="223"/>
        <v>0.88800000000000001</v>
      </c>
      <c r="CA433" s="17" t="str">
        <f t="shared" si="240"/>
        <v>Sem Retira</v>
      </c>
      <c r="CB433" s="17">
        <f t="shared" si="241"/>
        <v>0.88800000000000001</v>
      </c>
      <c r="CC433" s="33" t="str">
        <f>IF(CB433&gt;='PAINEL E TARGET'!$T$11,'PAINEL E TARGET'!$S$11,
IF(CB433&gt;='PAINEL E TARGET'!$T$12,'PAINEL E TARGET'!$S$12,
IF(CB433&gt;='PAINEL E TARGET'!$T$13,'PAINEL E TARGET'!$S$13,
IF(CB433&gt;='PAINEL E TARGET'!$T$14,'PAINEL E TARGET'!$S$14,
IF(CB433&gt;='PAINEL E TARGET'!$T$15,'PAINEL E TARGET'!$S$15,
IF(CB433&gt;='PAINEL E TARGET'!$T$16,'PAINEL E TARGET'!$S$16,
IF(CB433&gt;='PAINEL E TARGET'!$T$17,'PAINEL E TARGET'!$S$17,
IF(CB433&gt;='PAINEL E TARGET'!$T$18,'PAINEL E TARGET'!$S$18,'PAINEL E TARGET'!$S$19))))))))</f>
        <v>Não elegível</v>
      </c>
      <c r="CD433" s="17">
        <f>IFERROR(VLOOKUP($BW433,'PAINEL E TARGET'!$G$1:$Q$99,4,0),0)</f>
        <v>0.25</v>
      </c>
      <c r="CE433" s="17">
        <f>VLOOKUP(CC433,'PAINEL E TARGET'!$S$10:$U$19,3,0)</f>
        <v>0</v>
      </c>
      <c r="CF433" s="16">
        <f t="shared" si="242"/>
        <v>0</v>
      </c>
      <c r="CG433" s="17">
        <f t="shared" si="224"/>
        <v>0.81100000000000005</v>
      </c>
      <c r="CH433" s="17">
        <f t="shared" si="225"/>
        <v>0.87</v>
      </c>
      <c r="CI433" s="17">
        <f t="shared" si="226"/>
        <v>1.099</v>
      </c>
      <c r="CJ433" s="17">
        <f t="shared" si="227"/>
        <v>0.94699999999999995</v>
      </c>
      <c r="CK433" s="17">
        <f t="shared" si="228"/>
        <v>0.38300000000000001</v>
      </c>
      <c r="CL433" s="17">
        <f t="shared" si="229"/>
        <v>0.879</v>
      </c>
      <c r="CM433" s="16">
        <f t="shared" si="230"/>
        <v>4</v>
      </c>
      <c r="CN433" s="17" t="str">
        <f t="shared" si="243"/>
        <v>não ok</v>
      </c>
      <c r="CO433" s="17">
        <f t="shared" si="244"/>
        <v>0</v>
      </c>
      <c r="CP433" s="33" t="str">
        <f>IF(CO433&gt;='PAINEL E TARGET'!$T$11,'PAINEL E TARGET'!$S$11,
IF(CO433&gt;='PAINEL E TARGET'!$T$12,'PAINEL E TARGET'!$S$12,
IF(CO433&gt;='PAINEL E TARGET'!$T$13,'PAINEL E TARGET'!$S$13,
IF(CO433&gt;='PAINEL E TARGET'!$T$14,'PAINEL E TARGET'!$S$14,
IF(CO433&gt;='PAINEL E TARGET'!$T$15,'PAINEL E TARGET'!$S$15,
IF(CO433&gt;='PAINEL E TARGET'!$T$16,'PAINEL E TARGET'!$S$16,
IF(CO433&gt;='PAINEL E TARGET'!$T$17,'PAINEL E TARGET'!$S$17,
IF(CO433&gt;='PAINEL E TARGET'!$T$18,'PAINEL E TARGET'!$S$18,'PAINEL E TARGET'!$S$19))))))))</f>
        <v>Não elegível</v>
      </c>
      <c r="CQ433" s="17">
        <f>IFERROR(VLOOKUP($BW433,'PAINEL E TARGET'!$G$1:$Q$99,5,0),0)</f>
        <v>0.25</v>
      </c>
      <c r="CR433" s="17">
        <f>VLOOKUP(CP433,'PAINEL E TARGET'!$S$10:$U$19,3,0)</f>
        <v>0</v>
      </c>
      <c r="CS433" s="16">
        <f t="shared" si="245"/>
        <v>0</v>
      </c>
      <c r="CT433" s="17">
        <f t="shared" si="231"/>
        <v>0.84399999999999997</v>
      </c>
      <c r="CU433" s="33" t="str">
        <f>IF(CT433&gt;='PAINEL E TARGET'!$T$11,'PAINEL E TARGET'!$S$11,
IF(CT433&gt;='PAINEL E TARGET'!$T$12,'PAINEL E TARGET'!$S$12,
IF(CT433&gt;='PAINEL E TARGET'!$T$13,'PAINEL E TARGET'!$S$13,
IF(CT433&gt;='PAINEL E TARGET'!$T$14,'PAINEL E TARGET'!$S$14,
IF(CT433&gt;='PAINEL E TARGET'!$T$15,'PAINEL E TARGET'!$S$15,
IF(CT433&gt;='PAINEL E TARGET'!$T$16,'PAINEL E TARGET'!$S$16,
IF(CT433&gt;='PAINEL E TARGET'!$T$17,'PAINEL E TARGET'!$S$17,
IF(CT433&gt;='PAINEL E TARGET'!$T$18,'PAINEL E TARGET'!$S$18,'PAINEL E TARGET'!$S$19))))))))</f>
        <v>Não elegível</v>
      </c>
      <c r="CV433" s="17">
        <f>IFERROR(VLOOKUP($BW433,'PAINEL E TARGET'!$G$1:$Q$99,6,0),0)</f>
        <v>0.2</v>
      </c>
      <c r="CW433" s="17">
        <f>VLOOKUP(CU433,'PAINEL E TARGET'!$S$10:$U$19,3,0)</f>
        <v>0</v>
      </c>
      <c r="CX433" s="16">
        <f t="shared" si="246"/>
        <v>0</v>
      </c>
      <c r="CY433" s="17">
        <f t="shared" si="232"/>
        <v>0.90400000000000003</v>
      </c>
      <c r="CZ433" s="33" t="str">
        <f>IF(CY433&gt;='PAINEL E TARGET'!$T$11,'PAINEL E TARGET'!$S$11,
IF(CY433&gt;='PAINEL E TARGET'!$T$12,'PAINEL E TARGET'!$S$12,
IF(CY433&gt;='PAINEL E TARGET'!$T$13,'PAINEL E TARGET'!$S$13,
IF(CY433&gt;='PAINEL E TARGET'!$T$14,'PAINEL E TARGET'!$S$14,
IF(CY433&gt;='PAINEL E TARGET'!$T$15,'PAINEL E TARGET'!$S$15,
IF(CY433&gt;='PAINEL E TARGET'!$T$16,'PAINEL E TARGET'!$S$16,
IF(CY433&gt;='PAINEL E TARGET'!$T$17,'PAINEL E TARGET'!$S$17,
IF(CY433&gt;='PAINEL E TARGET'!$T$18,'PAINEL E TARGET'!$S$18,'PAINEL E TARGET'!$S$19))))))))</f>
        <v>1. Fx de 90% a 99,9%</v>
      </c>
      <c r="DA433" s="17">
        <f>IFERROR(VLOOKUP($BW433,'PAINEL E TARGET'!$G$1:$Q$99,7,0),0)</f>
        <v>0.15</v>
      </c>
      <c r="DB433" s="17">
        <f>VLOOKUP(CZ433,'PAINEL E TARGET'!$S$10:$U$19,3,0)</f>
        <v>0.5</v>
      </c>
      <c r="DC433" s="16">
        <f t="shared" si="247"/>
        <v>281.25</v>
      </c>
      <c r="DD433" s="17">
        <f t="shared" si="233"/>
        <v>1.194</v>
      </c>
      <c r="DE433" s="33" t="str">
        <f>IF(DD433&gt;='PAINEL E TARGET'!$T$11,'PAINEL E TARGET'!$S$11,
IF(DD433&gt;='PAINEL E TARGET'!$T$12,'PAINEL E TARGET'!$S$12,
IF(DD433&gt;='PAINEL E TARGET'!$T$13,'PAINEL E TARGET'!$S$13,
IF(DD433&gt;='PAINEL E TARGET'!$T$14,'PAINEL E TARGET'!$S$14,
IF(DD433&gt;='PAINEL E TARGET'!$T$15,'PAINEL E TARGET'!$S$15,
IF(DD433&gt;='PAINEL E TARGET'!$T$16,'PAINEL E TARGET'!$S$16,
IF(DD433&gt;='PAINEL E TARGET'!$T$17,'PAINEL E TARGET'!$S$17,
IF(DD433&gt;='PAINEL E TARGET'!$T$18,'PAINEL E TARGET'!$S$18,'PAINEL E TARGET'!$S$19))))))))</f>
        <v>5. Fx de 115% a 119,9%</v>
      </c>
      <c r="DF433" s="17">
        <f>IFERROR(VLOOKUP($BW433,'PAINEL E TARGET'!$G$1:$Q$99,8,0),0)</f>
        <v>0.1</v>
      </c>
      <c r="DG433" s="17">
        <f>VLOOKUP(DE433,'PAINEL E TARGET'!$S$10:$U$19,3,0)</f>
        <v>1.3</v>
      </c>
      <c r="DH433" s="16">
        <f t="shared" si="248"/>
        <v>487.5</v>
      </c>
      <c r="DI433" s="17">
        <f t="shared" si="234"/>
        <v>0.97499999999999998</v>
      </c>
      <c r="DJ433" s="33" t="str">
        <f>IF(DI433&gt;='PAINEL E TARGET'!$T$11,'PAINEL E TARGET'!$S$11,
IF(DI433&gt;='PAINEL E TARGET'!$T$12,'PAINEL E TARGET'!$S$12,
IF(DI433&gt;='PAINEL E TARGET'!$T$13,'PAINEL E TARGET'!$S$13,
IF(DI433&gt;='PAINEL E TARGET'!$T$14,'PAINEL E TARGET'!$S$14,
IF(DI433&gt;='PAINEL E TARGET'!$T$15,'PAINEL E TARGET'!$S$15,
IF(DI433&gt;='PAINEL E TARGET'!$T$16,'PAINEL E TARGET'!$S$16,
IF(DI433&gt;='PAINEL E TARGET'!$T$17,'PAINEL E TARGET'!$S$17,
IF(DI433&gt;='PAINEL E TARGET'!$T$18,'PAINEL E TARGET'!$S$18,'PAINEL E TARGET'!$S$19))))))))</f>
        <v>1. Fx de 90% a 99,9%</v>
      </c>
      <c r="DK433" s="17">
        <f>IFERROR(VLOOKUP($BW433,'PAINEL E TARGET'!$G$1:$Q$99,9,0),0)</f>
        <v>0.05</v>
      </c>
      <c r="DL433" s="17">
        <f>VLOOKUP(DJ433,'PAINEL E TARGET'!$S$10:$U$19,3,0)</f>
        <v>0.5</v>
      </c>
      <c r="DM433" s="16">
        <f t="shared" si="249"/>
        <v>93.75</v>
      </c>
      <c r="DN433" s="17">
        <f t="shared" si="235"/>
        <v>0.38300000000000001</v>
      </c>
      <c r="DO433" s="33" t="str">
        <f>IF(DN433&gt;='PAINEL E TARGET'!$T$11,'PAINEL E TARGET'!$S$11,
IF(DN433&gt;='PAINEL E TARGET'!$T$12,'PAINEL E TARGET'!$S$12,
IF(DN433&gt;='PAINEL E TARGET'!$T$13,'PAINEL E TARGET'!$S$13,
IF(DN433&gt;='PAINEL E TARGET'!$T$14,'PAINEL E TARGET'!$S$14,
IF(DN433&gt;='PAINEL E TARGET'!$T$15,'PAINEL E TARGET'!$S$15,
IF(DN433&gt;='PAINEL E TARGET'!$T$16,'PAINEL E TARGET'!$S$16,
IF(DN433&gt;='PAINEL E TARGET'!$T$17,'PAINEL E TARGET'!$S$17,
IF(DN433&gt;='PAINEL E TARGET'!$T$18,'PAINEL E TARGET'!$S$18,'PAINEL E TARGET'!$S$19))))))))</f>
        <v>Não elegível</v>
      </c>
      <c r="DP433" s="17">
        <f>IFERROR(VLOOKUP($BW433,'PAINEL E TARGET'!$G$1:$Q$99,10,0),0)</f>
        <v>0</v>
      </c>
      <c r="DQ433" s="17">
        <f>VLOOKUP(DO433,'PAINEL E TARGET'!$S$10:$U$19,3,0)</f>
        <v>0</v>
      </c>
      <c r="DR433" s="16">
        <f t="shared" si="250"/>
        <v>0</v>
      </c>
      <c r="DS433" s="17">
        <f t="shared" si="236"/>
        <v>0.97499999999999998</v>
      </c>
      <c r="DT433" s="16">
        <f>IF(DS433&gt;=1,VLOOKUP(BO433,'PAINEL E TARGET'!$S$1:$W$8,5,0),0)</f>
        <v>0</v>
      </c>
      <c r="DU433" s="16">
        <f t="shared" si="251"/>
        <v>862.5</v>
      </c>
    </row>
    <row r="434" spans="2:125" s="32" customFormat="1" x14ac:dyDescent="0.2">
      <c r="B434" s="44">
        <v>43541</v>
      </c>
      <c r="C434" s="65">
        <v>1248</v>
      </c>
      <c r="D434" s="66" t="s">
        <v>438</v>
      </c>
      <c r="E434" s="65">
        <v>514</v>
      </c>
      <c r="F434" s="65" t="s">
        <v>944</v>
      </c>
      <c r="G434" s="67">
        <v>1736215.4875358383</v>
      </c>
      <c r="H434" s="67">
        <v>1067403.4165027803</v>
      </c>
      <c r="I434" s="67">
        <v>878566.66999999993</v>
      </c>
      <c r="J434" s="68">
        <v>0.82308774397454953</v>
      </c>
      <c r="K434" s="67">
        <v>105841.81539895858</v>
      </c>
      <c r="L434" s="67">
        <v>867536.52724113571</v>
      </c>
      <c r="M434" s="67">
        <v>113165.83</v>
      </c>
      <c r="N434" s="67">
        <v>733580.78</v>
      </c>
      <c r="O434" s="67">
        <v>1585236.9136573332</v>
      </c>
      <c r="P434" s="67" t="s">
        <v>1082</v>
      </c>
      <c r="Q434" s="67" t="s">
        <v>1082</v>
      </c>
      <c r="R434" s="67">
        <v>0</v>
      </c>
      <c r="S434" s="67">
        <v>149.99</v>
      </c>
      <c r="T434" s="68">
        <v>0.10518859472699192</v>
      </c>
      <c r="U434" s="68">
        <v>9.9531121831122532E-2</v>
      </c>
      <c r="V434" s="68">
        <v>0.94621590952371903</v>
      </c>
      <c r="W434" s="67">
        <v>102388.30000000002</v>
      </c>
      <c r="X434" s="67">
        <v>84277.64</v>
      </c>
      <c r="Y434" s="68">
        <v>0.82311787577291529</v>
      </c>
      <c r="Z434" s="68">
        <v>0.18065860138519638</v>
      </c>
      <c r="AA434" s="68">
        <v>0.21305994954027629</v>
      </c>
      <c r="AB434" s="68">
        <v>1.1793512620303888</v>
      </c>
      <c r="AC434" s="67">
        <v>175849.16999999998</v>
      </c>
      <c r="AD434" s="67">
        <v>180407.79</v>
      </c>
      <c r="AE434" s="68">
        <v>1.0259234661158767</v>
      </c>
      <c r="AF434" s="43">
        <v>80</v>
      </c>
      <c r="AG434" s="43">
        <v>87</v>
      </c>
      <c r="AH434" s="43">
        <v>29</v>
      </c>
      <c r="AI434" s="43">
        <v>21</v>
      </c>
      <c r="AJ434" s="67">
        <v>60559.539999999994</v>
      </c>
      <c r="AK434" s="67">
        <v>48483.909999999996</v>
      </c>
      <c r="AL434" s="68">
        <v>0.80059904682235039</v>
      </c>
      <c r="AM434" s="67">
        <v>6802.9299999999985</v>
      </c>
      <c r="AN434" s="67">
        <v>5348.4699999999993</v>
      </c>
      <c r="AO434" s="68">
        <v>0.78620094576895549</v>
      </c>
      <c r="AP434" s="67">
        <v>1988.45</v>
      </c>
      <c r="AQ434" s="67">
        <v>399.97</v>
      </c>
      <c r="AR434" s="68">
        <v>0.2011466217405517</v>
      </c>
      <c r="AS434" s="67">
        <v>33037.380000000005</v>
      </c>
      <c r="AT434" s="67">
        <v>30045.289999999997</v>
      </c>
      <c r="AU434" s="68">
        <v>0.90943319355227303</v>
      </c>
      <c r="AV434" s="43">
        <v>1148.9100000000001</v>
      </c>
      <c r="AW434" s="43">
        <v>729.86</v>
      </c>
      <c r="AX434" s="69">
        <v>0.63526298839769868</v>
      </c>
      <c r="AY434" s="43">
        <v>105841.81539895858</v>
      </c>
      <c r="AZ434" s="43">
        <v>113165.83000000002</v>
      </c>
      <c r="BA434" s="43">
        <v>42510.338529142253</v>
      </c>
      <c r="BB434" s="43">
        <v>43226.31</v>
      </c>
      <c r="BC434" s="43">
        <v>172326.77904799135</v>
      </c>
      <c r="BD434" s="43">
        <v>69439.557165364997</v>
      </c>
      <c r="BE434" s="43">
        <v>167756.71000000002</v>
      </c>
      <c r="BF434" s="43">
        <v>288117.92999999993</v>
      </c>
      <c r="BG434" s="43">
        <v>1877.6599999999999</v>
      </c>
      <c r="BH434" s="43">
        <v>54</v>
      </c>
      <c r="BI434" s="44">
        <v>43173</v>
      </c>
      <c r="BJ434" s="44">
        <v>43541</v>
      </c>
      <c r="BK434" s="44">
        <v>43172</v>
      </c>
      <c r="BL434" s="43">
        <f t="shared" si="237"/>
        <v>878716.65999999992</v>
      </c>
      <c r="BM434" s="43">
        <f t="shared" si="238"/>
        <v>846896.6</v>
      </c>
      <c r="BO434" s="16" t="str">
        <f>IFERROR(VLOOKUP($C434,'PORTE LOJA'!A:B,2,0),"PORTE 1")</f>
        <v>PORTE 3</v>
      </c>
      <c r="BP434" s="16">
        <f>VLOOKUP(BO434,'PAINEL E TARGET'!$S$1:$W$8,3,0)</f>
        <v>2400</v>
      </c>
      <c r="BQ434" s="16">
        <f t="shared" si="216"/>
        <v>1</v>
      </c>
      <c r="BR434" s="16">
        <f t="shared" si="217"/>
        <v>1</v>
      </c>
      <c r="BS434" s="16">
        <f t="shared" si="218"/>
        <v>1</v>
      </c>
      <c r="BT434" s="16">
        <f t="shared" si="219"/>
        <v>1</v>
      </c>
      <c r="BU434" s="16">
        <f t="shared" si="220"/>
        <v>1</v>
      </c>
      <c r="BV434" s="16">
        <f t="shared" si="221"/>
        <v>1</v>
      </c>
      <c r="BW434" s="17" t="str">
        <f t="shared" si="239"/>
        <v>111111</v>
      </c>
      <c r="BY434" s="17">
        <f t="shared" si="222"/>
        <v>0.82299999999999995</v>
      </c>
      <c r="BZ434" s="17">
        <f t="shared" si="223"/>
        <v>0.87</v>
      </c>
      <c r="CA434" s="17" t="str">
        <f t="shared" si="240"/>
        <v>Sem Retira</v>
      </c>
      <c r="CB434" s="17">
        <f t="shared" si="241"/>
        <v>0.87</v>
      </c>
      <c r="CC434" s="33" t="str">
        <f>IF(CB434&gt;='PAINEL E TARGET'!$T$11,'PAINEL E TARGET'!$S$11,
IF(CB434&gt;='PAINEL E TARGET'!$T$12,'PAINEL E TARGET'!$S$12,
IF(CB434&gt;='PAINEL E TARGET'!$T$13,'PAINEL E TARGET'!$S$13,
IF(CB434&gt;='PAINEL E TARGET'!$T$14,'PAINEL E TARGET'!$S$14,
IF(CB434&gt;='PAINEL E TARGET'!$T$15,'PAINEL E TARGET'!$S$15,
IF(CB434&gt;='PAINEL E TARGET'!$T$16,'PAINEL E TARGET'!$S$16,
IF(CB434&gt;='PAINEL E TARGET'!$T$17,'PAINEL E TARGET'!$S$17,
IF(CB434&gt;='PAINEL E TARGET'!$T$18,'PAINEL E TARGET'!$S$18,'PAINEL E TARGET'!$S$19))))))))</f>
        <v>Não elegível</v>
      </c>
      <c r="CD434" s="17">
        <f>IFERROR(VLOOKUP($BW434,'PAINEL E TARGET'!$G$1:$Q$99,4,0),0)</f>
        <v>0.25</v>
      </c>
      <c r="CE434" s="17">
        <f>VLOOKUP(CC434,'PAINEL E TARGET'!$S$10:$U$19,3,0)</f>
        <v>0</v>
      </c>
      <c r="CF434" s="16">
        <f t="shared" si="242"/>
        <v>0</v>
      </c>
      <c r="CG434" s="17">
        <f t="shared" si="224"/>
        <v>0.80100000000000005</v>
      </c>
      <c r="CH434" s="17">
        <f t="shared" si="225"/>
        <v>0.78600000000000003</v>
      </c>
      <c r="CI434" s="17">
        <f t="shared" si="226"/>
        <v>0.20100000000000001</v>
      </c>
      <c r="CJ434" s="17">
        <f t="shared" si="227"/>
        <v>0.90900000000000003</v>
      </c>
      <c r="CK434" s="17">
        <f t="shared" si="228"/>
        <v>0.63500000000000001</v>
      </c>
      <c r="CL434" s="17">
        <f t="shared" si="229"/>
        <v>0.82299999999999995</v>
      </c>
      <c r="CM434" s="16">
        <f t="shared" si="230"/>
        <v>3</v>
      </c>
      <c r="CN434" s="17" t="str">
        <f t="shared" si="243"/>
        <v>não ok</v>
      </c>
      <c r="CO434" s="17">
        <f t="shared" si="244"/>
        <v>0</v>
      </c>
      <c r="CP434" s="33" t="str">
        <f>IF(CO434&gt;='PAINEL E TARGET'!$T$11,'PAINEL E TARGET'!$S$11,
IF(CO434&gt;='PAINEL E TARGET'!$T$12,'PAINEL E TARGET'!$S$12,
IF(CO434&gt;='PAINEL E TARGET'!$T$13,'PAINEL E TARGET'!$S$13,
IF(CO434&gt;='PAINEL E TARGET'!$T$14,'PAINEL E TARGET'!$S$14,
IF(CO434&gt;='PAINEL E TARGET'!$T$15,'PAINEL E TARGET'!$S$15,
IF(CO434&gt;='PAINEL E TARGET'!$T$16,'PAINEL E TARGET'!$S$16,
IF(CO434&gt;='PAINEL E TARGET'!$T$17,'PAINEL E TARGET'!$S$17,
IF(CO434&gt;='PAINEL E TARGET'!$T$18,'PAINEL E TARGET'!$S$18,'PAINEL E TARGET'!$S$19))))))))</f>
        <v>Não elegível</v>
      </c>
      <c r="CQ434" s="17">
        <f>IFERROR(VLOOKUP($BW434,'PAINEL E TARGET'!$G$1:$Q$99,5,0),0)</f>
        <v>0.25</v>
      </c>
      <c r="CR434" s="17">
        <f>VLOOKUP(CP434,'PAINEL E TARGET'!$S$10:$U$19,3,0)</f>
        <v>0</v>
      </c>
      <c r="CS434" s="16">
        <f t="shared" si="245"/>
        <v>0</v>
      </c>
      <c r="CT434" s="17">
        <f t="shared" si="231"/>
        <v>1.026</v>
      </c>
      <c r="CU434" s="33" t="str">
        <f>IF(CT434&gt;='PAINEL E TARGET'!$T$11,'PAINEL E TARGET'!$S$11,
IF(CT434&gt;='PAINEL E TARGET'!$T$12,'PAINEL E TARGET'!$S$12,
IF(CT434&gt;='PAINEL E TARGET'!$T$13,'PAINEL E TARGET'!$S$13,
IF(CT434&gt;='PAINEL E TARGET'!$T$14,'PAINEL E TARGET'!$S$14,
IF(CT434&gt;='PAINEL E TARGET'!$T$15,'PAINEL E TARGET'!$S$15,
IF(CT434&gt;='PAINEL E TARGET'!$T$16,'PAINEL E TARGET'!$S$16,
IF(CT434&gt;='PAINEL E TARGET'!$T$17,'PAINEL E TARGET'!$S$17,
IF(CT434&gt;='PAINEL E TARGET'!$T$18,'PAINEL E TARGET'!$S$18,'PAINEL E TARGET'!$S$19))))))))</f>
        <v>2. Fx de 100% a 104,9%</v>
      </c>
      <c r="CV434" s="17">
        <f>IFERROR(VLOOKUP($BW434,'PAINEL E TARGET'!$G$1:$Q$99,6,0),0)</f>
        <v>0.2</v>
      </c>
      <c r="CW434" s="17">
        <f>VLOOKUP(CU434,'PAINEL E TARGET'!$S$10:$U$19,3,0)</f>
        <v>1</v>
      </c>
      <c r="CX434" s="16">
        <f t="shared" si="246"/>
        <v>480</v>
      </c>
      <c r="CY434" s="17">
        <f t="shared" si="232"/>
        <v>1.069</v>
      </c>
      <c r="CZ434" s="33" t="str">
        <f>IF(CY434&gt;='PAINEL E TARGET'!$T$11,'PAINEL E TARGET'!$S$11,
IF(CY434&gt;='PAINEL E TARGET'!$T$12,'PAINEL E TARGET'!$S$12,
IF(CY434&gt;='PAINEL E TARGET'!$T$13,'PAINEL E TARGET'!$S$13,
IF(CY434&gt;='PAINEL E TARGET'!$T$14,'PAINEL E TARGET'!$S$14,
IF(CY434&gt;='PAINEL E TARGET'!$T$15,'PAINEL E TARGET'!$S$15,
IF(CY434&gt;='PAINEL E TARGET'!$T$16,'PAINEL E TARGET'!$S$16,
IF(CY434&gt;='PAINEL E TARGET'!$T$17,'PAINEL E TARGET'!$S$17,
IF(CY434&gt;='PAINEL E TARGET'!$T$18,'PAINEL E TARGET'!$S$18,'PAINEL E TARGET'!$S$19))))))))</f>
        <v>3. Fx de 105% a 109,9%</v>
      </c>
      <c r="DA434" s="17">
        <f>IFERROR(VLOOKUP($BW434,'PAINEL E TARGET'!$G$1:$Q$99,7,0),0)</f>
        <v>0.15</v>
      </c>
      <c r="DB434" s="17">
        <f>VLOOKUP(CZ434,'PAINEL E TARGET'!$S$10:$U$19,3,0)</f>
        <v>1.1000000000000001</v>
      </c>
      <c r="DC434" s="16">
        <f t="shared" si="247"/>
        <v>396</v>
      </c>
      <c r="DD434" s="17">
        <f t="shared" si="233"/>
        <v>1.0169999999999999</v>
      </c>
      <c r="DE434" s="33" t="str">
        <f>IF(DD434&gt;='PAINEL E TARGET'!$T$11,'PAINEL E TARGET'!$S$11,
IF(DD434&gt;='PAINEL E TARGET'!$T$12,'PAINEL E TARGET'!$S$12,
IF(DD434&gt;='PAINEL E TARGET'!$T$13,'PAINEL E TARGET'!$S$13,
IF(DD434&gt;='PAINEL E TARGET'!$T$14,'PAINEL E TARGET'!$S$14,
IF(DD434&gt;='PAINEL E TARGET'!$T$15,'PAINEL E TARGET'!$S$15,
IF(DD434&gt;='PAINEL E TARGET'!$T$16,'PAINEL E TARGET'!$S$16,
IF(DD434&gt;='PAINEL E TARGET'!$T$17,'PAINEL E TARGET'!$S$17,
IF(DD434&gt;='PAINEL E TARGET'!$T$18,'PAINEL E TARGET'!$S$18,'PAINEL E TARGET'!$S$19))))))))</f>
        <v>2. Fx de 100% a 104,9%</v>
      </c>
      <c r="DF434" s="17">
        <f>IFERROR(VLOOKUP($BW434,'PAINEL E TARGET'!$G$1:$Q$99,8,0),0)</f>
        <v>0.1</v>
      </c>
      <c r="DG434" s="17">
        <f>VLOOKUP(DE434,'PAINEL E TARGET'!$S$10:$U$19,3,0)</f>
        <v>1</v>
      </c>
      <c r="DH434" s="16">
        <f t="shared" si="248"/>
        <v>240</v>
      </c>
      <c r="DI434" s="17">
        <f t="shared" si="234"/>
        <v>0.72399999999999998</v>
      </c>
      <c r="DJ434" s="33" t="str">
        <f>IF(DI434&gt;='PAINEL E TARGET'!$T$11,'PAINEL E TARGET'!$S$11,
IF(DI434&gt;='PAINEL E TARGET'!$T$12,'PAINEL E TARGET'!$S$12,
IF(DI434&gt;='PAINEL E TARGET'!$T$13,'PAINEL E TARGET'!$S$13,
IF(DI434&gt;='PAINEL E TARGET'!$T$14,'PAINEL E TARGET'!$S$14,
IF(DI434&gt;='PAINEL E TARGET'!$T$15,'PAINEL E TARGET'!$S$15,
IF(DI434&gt;='PAINEL E TARGET'!$T$16,'PAINEL E TARGET'!$S$16,
IF(DI434&gt;='PAINEL E TARGET'!$T$17,'PAINEL E TARGET'!$S$17,
IF(DI434&gt;='PAINEL E TARGET'!$T$18,'PAINEL E TARGET'!$S$18,'PAINEL E TARGET'!$S$19))))))))</f>
        <v>Não elegível</v>
      </c>
      <c r="DK434" s="17">
        <f>IFERROR(VLOOKUP($BW434,'PAINEL E TARGET'!$G$1:$Q$99,9,0),0)</f>
        <v>0.05</v>
      </c>
      <c r="DL434" s="17">
        <f>VLOOKUP(DJ434,'PAINEL E TARGET'!$S$10:$U$19,3,0)</f>
        <v>0</v>
      </c>
      <c r="DM434" s="16">
        <f t="shared" si="249"/>
        <v>0</v>
      </c>
      <c r="DN434" s="17">
        <f t="shared" si="235"/>
        <v>0.63500000000000001</v>
      </c>
      <c r="DO434" s="33" t="str">
        <f>IF(DN434&gt;='PAINEL E TARGET'!$T$11,'PAINEL E TARGET'!$S$11,
IF(DN434&gt;='PAINEL E TARGET'!$T$12,'PAINEL E TARGET'!$S$12,
IF(DN434&gt;='PAINEL E TARGET'!$T$13,'PAINEL E TARGET'!$S$13,
IF(DN434&gt;='PAINEL E TARGET'!$T$14,'PAINEL E TARGET'!$S$14,
IF(DN434&gt;='PAINEL E TARGET'!$T$15,'PAINEL E TARGET'!$S$15,
IF(DN434&gt;='PAINEL E TARGET'!$T$16,'PAINEL E TARGET'!$S$16,
IF(DN434&gt;='PAINEL E TARGET'!$T$17,'PAINEL E TARGET'!$S$17,
IF(DN434&gt;='PAINEL E TARGET'!$T$18,'PAINEL E TARGET'!$S$18,'PAINEL E TARGET'!$S$19))))))))</f>
        <v>Não elegível</v>
      </c>
      <c r="DP434" s="17">
        <f>IFERROR(VLOOKUP($BW434,'PAINEL E TARGET'!$G$1:$Q$99,10,0),0)</f>
        <v>0</v>
      </c>
      <c r="DQ434" s="17">
        <f>VLOOKUP(DO434,'PAINEL E TARGET'!$S$10:$U$19,3,0)</f>
        <v>0</v>
      </c>
      <c r="DR434" s="16">
        <f t="shared" si="250"/>
        <v>0</v>
      </c>
      <c r="DS434" s="17">
        <f t="shared" si="236"/>
        <v>1.0880000000000001</v>
      </c>
      <c r="DT434" s="16">
        <f>IF(DS434&gt;=1,VLOOKUP(BO434,'PAINEL E TARGET'!$S$1:$W$8,5,0),0)</f>
        <v>240</v>
      </c>
      <c r="DU434" s="16">
        <f t="shared" si="251"/>
        <v>1356</v>
      </c>
    </row>
    <row r="435" spans="2:125" s="32" customFormat="1" x14ac:dyDescent="0.2">
      <c r="B435" s="44">
        <v>43541</v>
      </c>
      <c r="C435" s="65">
        <v>1249</v>
      </c>
      <c r="D435" s="66" t="s">
        <v>439</v>
      </c>
      <c r="E435" s="65">
        <v>213</v>
      </c>
      <c r="F435" s="65" t="s">
        <v>1017</v>
      </c>
      <c r="G435" s="67">
        <v>5984714.7314737272</v>
      </c>
      <c r="H435" s="67">
        <v>3626014.9808749137</v>
      </c>
      <c r="I435" s="67">
        <v>2886311.16</v>
      </c>
      <c r="J435" s="68">
        <v>0.79600089222564874</v>
      </c>
      <c r="K435" s="67">
        <v>724862.7709664522</v>
      </c>
      <c r="L435" s="67">
        <v>2689249.8601362589</v>
      </c>
      <c r="M435" s="67">
        <v>627273.32999999996</v>
      </c>
      <c r="N435" s="67">
        <v>2196591.4900000002</v>
      </c>
      <c r="O435" s="67">
        <v>5639827.5064541921</v>
      </c>
      <c r="P435" s="67" t="s">
        <v>1082</v>
      </c>
      <c r="Q435" s="67" t="s">
        <v>1082</v>
      </c>
      <c r="R435" s="67">
        <v>0</v>
      </c>
      <c r="S435" s="67">
        <v>0</v>
      </c>
      <c r="T435" s="68">
        <v>0.11863944566737239</v>
      </c>
      <c r="U435" s="68">
        <v>0.12348137117980028</v>
      </c>
      <c r="V435" s="68">
        <v>1.0408121049891208</v>
      </c>
      <c r="W435" s="67">
        <v>405048.43</v>
      </c>
      <c r="X435" s="67">
        <v>348694.7</v>
      </c>
      <c r="Y435" s="68">
        <v>0.86087162465979694</v>
      </c>
      <c r="Z435" s="68">
        <v>0.16969382753283002</v>
      </c>
      <c r="AA435" s="68">
        <v>0.1951065348800938</v>
      </c>
      <c r="AB435" s="68">
        <v>1.1497562269455397</v>
      </c>
      <c r="AC435" s="67">
        <v>579353.84000000008</v>
      </c>
      <c r="AD435" s="67">
        <v>550954.48</v>
      </c>
      <c r="AE435" s="68">
        <v>0.95098097563312933</v>
      </c>
      <c r="AF435" s="43">
        <v>80</v>
      </c>
      <c r="AG435" s="43">
        <v>79</v>
      </c>
      <c r="AH435" s="43">
        <v>90</v>
      </c>
      <c r="AI435" s="43">
        <v>79</v>
      </c>
      <c r="AJ435" s="67">
        <v>204643.22</v>
      </c>
      <c r="AK435" s="67">
        <v>185072.5</v>
      </c>
      <c r="AL435" s="68">
        <v>0.90436663379319382</v>
      </c>
      <c r="AM435" s="67">
        <v>47732.570000000007</v>
      </c>
      <c r="AN435" s="67">
        <v>35727.380000000005</v>
      </c>
      <c r="AO435" s="68">
        <v>0.74849060086226238</v>
      </c>
      <c r="AP435" s="67">
        <v>58025.340000000004</v>
      </c>
      <c r="AQ435" s="67">
        <v>49039.86</v>
      </c>
      <c r="AR435" s="68">
        <v>0.84514558639380655</v>
      </c>
      <c r="AS435" s="67">
        <v>94647.299999999988</v>
      </c>
      <c r="AT435" s="67">
        <v>78854.959999999992</v>
      </c>
      <c r="AU435" s="68">
        <v>0.83314537234553976</v>
      </c>
      <c r="AV435" s="43">
        <v>5315.5599999999995</v>
      </c>
      <c r="AW435" s="43">
        <v>4984.03</v>
      </c>
      <c r="AX435" s="69">
        <v>0.93763027790110542</v>
      </c>
      <c r="AY435" s="43">
        <v>724862.7709664522</v>
      </c>
      <c r="AZ435" s="43">
        <v>627273.33000000007</v>
      </c>
      <c r="BA435" s="43">
        <v>57671.159659902587</v>
      </c>
      <c r="BB435" s="43">
        <v>61241.549999999996</v>
      </c>
      <c r="BC435" s="43">
        <v>1195784.8347970326</v>
      </c>
      <c r="BD435" s="43">
        <v>95415.748063423744</v>
      </c>
      <c r="BE435" s="43">
        <v>673296.36999999988</v>
      </c>
      <c r="BF435" s="43">
        <v>963037.64</v>
      </c>
      <c r="BG435" s="43">
        <v>8823.17</v>
      </c>
      <c r="BH435" s="43">
        <v>170</v>
      </c>
      <c r="BI435" s="44">
        <v>43173</v>
      </c>
      <c r="BJ435" s="44">
        <v>43541</v>
      </c>
      <c r="BK435" s="44">
        <v>43172</v>
      </c>
      <c r="BL435" s="43">
        <f t="shared" si="237"/>
        <v>2886311.16</v>
      </c>
      <c r="BM435" s="43">
        <f t="shared" si="238"/>
        <v>2823864.8200000003</v>
      </c>
      <c r="BO435" s="16" t="str">
        <f>IFERROR(VLOOKUP($C435,'PORTE LOJA'!A:B,2,0),"PORTE 1")</f>
        <v>PORTE 6</v>
      </c>
      <c r="BP435" s="16">
        <f>VLOOKUP(BO435,'PAINEL E TARGET'!$S$1:$W$8,3,0)</f>
        <v>4500</v>
      </c>
      <c r="BQ435" s="16">
        <f t="shared" si="216"/>
        <v>1</v>
      </c>
      <c r="BR435" s="16">
        <f t="shared" si="217"/>
        <v>1</v>
      </c>
      <c r="BS435" s="16">
        <f t="shared" si="218"/>
        <v>1</v>
      </c>
      <c r="BT435" s="16">
        <f t="shared" si="219"/>
        <v>1</v>
      </c>
      <c r="BU435" s="16">
        <f t="shared" si="220"/>
        <v>1</v>
      </c>
      <c r="BV435" s="16">
        <f t="shared" si="221"/>
        <v>1</v>
      </c>
      <c r="BW435" s="17" t="str">
        <f t="shared" si="239"/>
        <v>111111</v>
      </c>
      <c r="BY435" s="17">
        <f t="shared" si="222"/>
        <v>0.79600000000000004</v>
      </c>
      <c r="BZ435" s="17">
        <f t="shared" si="223"/>
        <v>0.82699999999999996</v>
      </c>
      <c r="CA435" s="17" t="str">
        <f t="shared" si="240"/>
        <v>Sem Retira</v>
      </c>
      <c r="CB435" s="17">
        <f t="shared" si="241"/>
        <v>0.82699999999999996</v>
      </c>
      <c r="CC435" s="33" t="str">
        <f>IF(CB435&gt;='PAINEL E TARGET'!$T$11,'PAINEL E TARGET'!$S$11,
IF(CB435&gt;='PAINEL E TARGET'!$T$12,'PAINEL E TARGET'!$S$12,
IF(CB435&gt;='PAINEL E TARGET'!$T$13,'PAINEL E TARGET'!$S$13,
IF(CB435&gt;='PAINEL E TARGET'!$T$14,'PAINEL E TARGET'!$S$14,
IF(CB435&gt;='PAINEL E TARGET'!$T$15,'PAINEL E TARGET'!$S$15,
IF(CB435&gt;='PAINEL E TARGET'!$T$16,'PAINEL E TARGET'!$S$16,
IF(CB435&gt;='PAINEL E TARGET'!$T$17,'PAINEL E TARGET'!$S$17,
IF(CB435&gt;='PAINEL E TARGET'!$T$18,'PAINEL E TARGET'!$S$18,'PAINEL E TARGET'!$S$19))))))))</f>
        <v>Não elegível</v>
      </c>
      <c r="CD435" s="17">
        <f>IFERROR(VLOOKUP($BW435,'PAINEL E TARGET'!$G$1:$Q$99,4,0),0)</f>
        <v>0.25</v>
      </c>
      <c r="CE435" s="17">
        <f>VLOOKUP(CC435,'PAINEL E TARGET'!$S$10:$U$19,3,0)</f>
        <v>0</v>
      </c>
      <c r="CF435" s="16">
        <f t="shared" si="242"/>
        <v>0</v>
      </c>
      <c r="CG435" s="17">
        <f t="shared" si="224"/>
        <v>0.90400000000000003</v>
      </c>
      <c r="CH435" s="17">
        <f t="shared" si="225"/>
        <v>0.748</v>
      </c>
      <c r="CI435" s="17">
        <f t="shared" si="226"/>
        <v>0.84499999999999997</v>
      </c>
      <c r="CJ435" s="17">
        <f t="shared" si="227"/>
        <v>0.83299999999999996</v>
      </c>
      <c r="CK435" s="17">
        <f t="shared" si="228"/>
        <v>0.93799999999999994</v>
      </c>
      <c r="CL435" s="17">
        <f t="shared" si="229"/>
        <v>0.86099999999999999</v>
      </c>
      <c r="CM435" s="16">
        <f t="shared" si="230"/>
        <v>5</v>
      </c>
      <c r="CN435" s="17" t="str">
        <f t="shared" si="243"/>
        <v>ok</v>
      </c>
      <c r="CO435" s="17">
        <f t="shared" si="244"/>
        <v>0.86099999999999999</v>
      </c>
      <c r="CP435" s="33" t="str">
        <f>IF(CO435&gt;='PAINEL E TARGET'!$T$11,'PAINEL E TARGET'!$S$11,
IF(CO435&gt;='PAINEL E TARGET'!$T$12,'PAINEL E TARGET'!$S$12,
IF(CO435&gt;='PAINEL E TARGET'!$T$13,'PAINEL E TARGET'!$S$13,
IF(CO435&gt;='PAINEL E TARGET'!$T$14,'PAINEL E TARGET'!$S$14,
IF(CO435&gt;='PAINEL E TARGET'!$T$15,'PAINEL E TARGET'!$S$15,
IF(CO435&gt;='PAINEL E TARGET'!$T$16,'PAINEL E TARGET'!$S$16,
IF(CO435&gt;='PAINEL E TARGET'!$T$17,'PAINEL E TARGET'!$S$17,
IF(CO435&gt;='PAINEL E TARGET'!$T$18,'PAINEL E TARGET'!$S$18,'PAINEL E TARGET'!$S$19))))))))</f>
        <v>Não elegível</v>
      </c>
      <c r="CQ435" s="17">
        <f>IFERROR(VLOOKUP($BW435,'PAINEL E TARGET'!$G$1:$Q$99,5,0),0)</f>
        <v>0.25</v>
      </c>
      <c r="CR435" s="17">
        <f>VLOOKUP(CP435,'PAINEL E TARGET'!$S$10:$U$19,3,0)</f>
        <v>0</v>
      </c>
      <c r="CS435" s="16">
        <f t="shared" si="245"/>
        <v>0</v>
      </c>
      <c r="CT435" s="17">
        <f t="shared" si="231"/>
        <v>0.95099999999999996</v>
      </c>
      <c r="CU435" s="33" t="str">
        <f>IF(CT435&gt;='PAINEL E TARGET'!$T$11,'PAINEL E TARGET'!$S$11,
IF(CT435&gt;='PAINEL E TARGET'!$T$12,'PAINEL E TARGET'!$S$12,
IF(CT435&gt;='PAINEL E TARGET'!$T$13,'PAINEL E TARGET'!$S$13,
IF(CT435&gt;='PAINEL E TARGET'!$T$14,'PAINEL E TARGET'!$S$14,
IF(CT435&gt;='PAINEL E TARGET'!$T$15,'PAINEL E TARGET'!$S$15,
IF(CT435&gt;='PAINEL E TARGET'!$T$16,'PAINEL E TARGET'!$S$16,
IF(CT435&gt;='PAINEL E TARGET'!$T$17,'PAINEL E TARGET'!$S$17,
IF(CT435&gt;='PAINEL E TARGET'!$T$18,'PAINEL E TARGET'!$S$18,'PAINEL E TARGET'!$S$19))))))))</f>
        <v>1. Fx de 90% a 99,9%</v>
      </c>
      <c r="CV435" s="17">
        <f>IFERROR(VLOOKUP($BW435,'PAINEL E TARGET'!$G$1:$Q$99,6,0),0)</f>
        <v>0.2</v>
      </c>
      <c r="CW435" s="17">
        <f>VLOOKUP(CU435,'PAINEL E TARGET'!$S$10:$U$19,3,0)</f>
        <v>0.5</v>
      </c>
      <c r="CX435" s="16">
        <f t="shared" si="246"/>
        <v>450</v>
      </c>
      <c r="CY435" s="17">
        <f t="shared" si="232"/>
        <v>0.86499999999999999</v>
      </c>
      <c r="CZ435" s="33" t="str">
        <f>IF(CY435&gt;='PAINEL E TARGET'!$T$11,'PAINEL E TARGET'!$S$11,
IF(CY435&gt;='PAINEL E TARGET'!$T$12,'PAINEL E TARGET'!$S$12,
IF(CY435&gt;='PAINEL E TARGET'!$T$13,'PAINEL E TARGET'!$S$13,
IF(CY435&gt;='PAINEL E TARGET'!$T$14,'PAINEL E TARGET'!$S$14,
IF(CY435&gt;='PAINEL E TARGET'!$T$15,'PAINEL E TARGET'!$S$15,
IF(CY435&gt;='PAINEL E TARGET'!$T$16,'PAINEL E TARGET'!$S$16,
IF(CY435&gt;='PAINEL E TARGET'!$T$17,'PAINEL E TARGET'!$S$17,
IF(CY435&gt;='PAINEL E TARGET'!$T$18,'PAINEL E TARGET'!$S$18,'PAINEL E TARGET'!$S$19))))))))</f>
        <v>Não elegível</v>
      </c>
      <c r="DA435" s="17">
        <f>IFERROR(VLOOKUP($BW435,'PAINEL E TARGET'!$G$1:$Q$99,7,0),0)</f>
        <v>0.15</v>
      </c>
      <c r="DB435" s="17">
        <f>VLOOKUP(CZ435,'PAINEL E TARGET'!$S$10:$U$19,3,0)</f>
        <v>0</v>
      </c>
      <c r="DC435" s="16">
        <f t="shared" si="247"/>
        <v>0</v>
      </c>
      <c r="DD435" s="17">
        <f t="shared" si="233"/>
        <v>1.0620000000000001</v>
      </c>
      <c r="DE435" s="33" t="str">
        <f>IF(DD435&gt;='PAINEL E TARGET'!$T$11,'PAINEL E TARGET'!$S$11,
IF(DD435&gt;='PAINEL E TARGET'!$T$12,'PAINEL E TARGET'!$S$12,
IF(DD435&gt;='PAINEL E TARGET'!$T$13,'PAINEL E TARGET'!$S$13,
IF(DD435&gt;='PAINEL E TARGET'!$T$14,'PAINEL E TARGET'!$S$14,
IF(DD435&gt;='PAINEL E TARGET'!$T$15,'PAINEL E TARGET'!$S$15,
IF(DD435&gt;='PAINEL E TARGET'!$T$16,'PAINEL E TARGET'!$S$16,
IF(DD435&gt;='PAINEL E TARGET'!$T$17,'PAINEL E TARGET'!$S$17,
IF(DD435&gt;='PAINEL E TARGET'!$T$18,'PAINEL E TARGET'!$S$18,'PAINEL E TARGET'!$S$19))))))))</f>
        <v>3. Fx de 105% a 109,9%</v>
      </c>
      <c r="DF435" s="17">
        <f>IFERROR(VLOOKUP($BW435,'PAINEL E TARGET'!$G$1:$Q$99,8,0),0)</f>
        <v>0.1</v>
      </c>
      <c r="DG435" s="17">
        <f>VLOOKUP(DE435,'PAINEL E TARGET'!$S$10:$U$19,3,0)</f>
        <v>1.1000000000000001</v>
      </c>
      <c r="DH435" s="16">
        <f t="shared" si="248"/>
        <v>495.00000000000006</v>
      </c>
      <c r="DI435" s="17">
        <f t="shared" si="234"/>
        <v>0.878</v>
      </c>
      <c r="DJ435" s="33" t="str">
        <f>IF(DI435&gt;='PAINEL E TARGET'!$T$11,'PAINEL E TARGET'!$S$11,
IF(DI435&gt;='PAINEL E TARGET'!$T$12,'PAINEL E TARGET'!$S$12,
IF(DI435&gt;='PAINEL E TARGET'!$T$13,'PAINEL E TARGET'!$S$13,
IF(DI435&gt;='PAINEL E TARGET'!$T$14,'PAINEL E TARGET'!$S$14,
IF(DI435&gt;='PAINEL E TARGET'!$T$15,'PAINEL E TARGET'!$S$15,
IF(DI435&gt;='PAINEL E TARGET'!$T$16,'PAINEL E TARGET'!$S$16,
IF(DI435&gt;='PAINEL E TARGET'!$T$17,'PAINEL E TARGET'!$S$17,
IF(DI435&gt;='PAINEL E TARGET'!$T$18,'PAINEL E TARGET'!$S$18,'PAINEL E TARGET'!$S$19))))))))</f>
        <v>Não elegível</v>
      </c>
      <c r="DK435" s="17">
        <f>IFERROR(VLOOKUP($BW435,'PAINEL E TARGET'!$G$1:$Q$99,9,0),0)</f>
        <v>0.05</v>
      </c>
      <c r="DL435" s="17">
        <f>VLOOKUP(DJ435,'PAINEL E TARGET'!$S$10:$U$19,3,0)</f>
        <v>0</v>
      </c>
      <c r="DM435" s="16">
        <f t="shared" si="249"/>
        <v>0</v>
      </c>
      <c r="DN435" s="17">
        <f t="shared" si="235"/>
        <v>0.93799999999999994</v>
      </c>
      <c r="DO435" s="33" t="str">
        <f>IF(DN435&gt;='PAINEL E TARGET'!$T$11,'PAINEL E TARGET'!$S$11,
IF(DN435&gt;='PAINEL E TARGET'!$T$12,'PAINEL E TARGET'!$S$12,
IF(DN435&gt;='PAINEL E TARGET'!$T$13,'PAINEL E TARGET'!$S$13,
IF(DN435&gt;='PAINEL E TARGET'!$T$14,'PAINEL E TARGET'!$S$14,
IF(DN435&gt;='PAINEL E TARGET'!$T$15,'PAINEL E TARGET'!$S$15,
IF(DN435&gt;='PAINEL E TARGET'!$T$16,'PAINEL E TARGET'!$S$16,
IF(DN435&gt;='PAINEL E TARGET'!$T$17,'PAINEL E TARGET'!$S$17,
IF(DN435&gt;='PAINEL E TARGET'!$T$18,'PAINEL E TARGET'!$S$18,'PAINEL E TARGET'!$S$19))))))))</f>
        <v>1. Fx de 90% a 99,9%</v>
      </c>
      <c r="DP435" s="17">
        <f>IFERROR(VLOOKUP($BW435,'PAINEL E TARGET'!$G$1:$Q$99,10,0),0)</f>
        <v>0</v>
      </c>
      <c r="DQ435" s="17">
        <f>VLOOKUP(DO435,'PAINEL E TARGET'!$S$10:$U$19,3,0)</f>
        <v>0.5</v>
      </c>
      <c r="DR435" s="16">
        <f t="shared" si="250"/>
        <v>0</v>
      </c>
      <c r="DS435" s="17">
        <f t="shared" si="236"/>
        <v>0.98799999999999999</v>
      </c>
      <c r="DT435" s="16">
        <f>IF(DS435&gt;=1,VLOOKUP(BO435,'PAINEL E TARGET'!$S$1:$W$8,5,0),0)</f>
        <v>0</v>
      </c>
      <c r="DU435" s="16">
        <f t="shared" si="251"/>
        <v>945</v>
      </c>
    </row>
    <row r="436" spans="2:125" s="32" customFormat="1" x14ac:dyDescent="0.2">
      <c r="B436" s="44">
        <v>43541</v>
      </c>
      <c r="C436" s="65">
        <v>1250</v>
      </c>
      <c r="D436" s="66" t="s">
        <v>440</v>
      </c>
      <c r="E436" s="65">
        <v>116</v>
      </c>
      <c r="F436" s="65" t="s">
        <v>1018</v>
      </c>
      <c r="G436" s="67">
        <v>2903575.3735950775</v>
      </c>
      <c r="H436" s="67">
        <v>1752139.2675540789</v>
      </c>
      <c r="I436" s="67">
        <v>1465513.9600000002</v>
      </c>
      <c r="J436" s="68">
        <v>0.83641408370797088</v>
      </c>
      <c r="K436" s="67">
        <v>194107.24427046563</v>
      </c>
      <c r="L436" s="67">
        <v>1323062.623828572</v>
      </c>
      <c r="M436" s="67">
        <v>212826.97</v>
      </c>
      <c r="N436" s="67">
        <v>1164866.1000000001</v>
      </c>
      <c r="O436" s="67">
        <v>2532590.4730712371</v>
      </c>
      <c r="P436" s="67" t="s">
        <v>1082</v>
      </c>
      <c r="Q436" s="67" t="s">
        <v>1082</v>
      </c>
      <c r="R436" s="67">
        <v>0</v>
      </c>
      <c r="S436" s="67">
        <v>0</v>
      </c>
      <c r="T436" s="68">
        <v>0.10211501906119241</v>
      </c>
      <c r="U436" s="68">
        <v>0.10258416992690543</v>
      </c>
      <c r="V436" s="68">
        <v>1.0045943375423734</v>
      </c>
      <c r="W436" s="67">
        <v>154925.83000000002</v>
      </c>
      <c r="X436" s="67">
        <v>141329.50000000003</v>
      </c>
      <c r="Y436" s="68">
        <v>0.91223974723904988</v>
      </c>
      <c r="Z436" s="68">
        <v>0.19837847846076065</v>
      </c>
      <c r="AA436" s="68">
        <v>0.19647020507985857</v>
      </c>
      <c r="AB436" s="68">
        <v>0.99038064312364649</v>
      </c>
      <c r="AC436" s="67">
        <v>300973.85000000003</v>
      </c>
      <c r="AD436" s="67">
        <v>270675.63999999996</v>
      </c>
      <c r="AE436" s="68">
        <v>0.89933274934018326</v>
      </c>
      <c r="AF436" s="43">
        <v>80</v>
      </c>
      <c r="AG436" s="43">
        <v>56</v>
      </c>
      <c r="AH436" s="43">
        <v>50</v>
      </c>
      <c r="AI436" s="43">
        <v>52</v>
      </c>
      <c r="AJ436" s="67">
        <v>65764.500000000015</v>
      </c>
      <c r="AK436" s="67">
        <v>61819</v>
      </c>
      <c r="AL436" s="68">
        <v>0.94000562613568095</v>
      </c>
      <c r="AM436" s="67">
        <v>20219.059999999998</v>
      </c>
      <c r="AN436" s="67">
        <v>14020.900000000001</v>
      </c>
      <c r="AO436" s="68">
        <v>0.69344964602706571</v>
      </c>
      <c r="AP436" s="67">
        <v>10528.45</v>
      </c>
      <c r="AQ436" s="67">
        <v>5159.79</v>
      </c>
      <c r="AR436" s="68">
        <v>0.4900806861408849</v>
      </c>
      <c r="AS436" s="67">
        <v>58413.82</v>
      </c>
      <c r="AT436" s="67">
        <v>60329.810000000005</v>
      </c>
      <c r="AU436" s="68">
        <v>1.0328002859597267</v>
      </c>
      <c r="AV436" s="43">
        <v>4762.9400000000014</v>
      </c>
      <c r="AW436" s="43">
        <v>2489.58</v>
      </c>
      <c r="AX436" s="69">
        <v>0.52269816541883773</v>
      </c>
      <c r="AY436" s="43">
        <v>194107.24427046563</v>
      </c>
      <c r="AZ436" s="43">
        <v>212826.97</v>
      </c>
      <c r="BA436" s="43">
        <v>50990.257089620922</v>
      </c>
      <c r="BB436" s="43">
        <v>79668.729999999981</v>
      </c>
      <c r="BC436" s="43">
        <v>323783.18385591696</v>
      </c>
      <c r="BD436" s="43">
        <v>85454.648788338454</v>
      </c>
      <c r="BE436" s="43">
        <v>259982.31999999998</v>
      </c>
      <c r="BF436" s="43">
        <v>505066.9</v>
      </c>
      <c r="BG436" s="43">
        <v>7984.7400000000016</v>
      </c>
      <c r="BH436" s="43">
        <v>84</v>
      </c>
      <c r="BI436" s="44">
        <v>43173</v>
      </c>
      <c r="BJ436" s="44">
        <v>43541</v>
      </c>
      <c r="BK436" s="44">
        <v>43172</v>
      </c>
      <c r="BL436" s="43">
        <f t="shared" si="237"/>
        <v>1465513.9600000002</v>
      </c>
      <c r="BM436" s="43">
        <f t="shared" si="238"/>
        <v>1377693.07</v>
      </c>
      <c r="BO436" s="16" t="str">
        <f>IFERROR(VLOOKUP($C436,'PORTE LOJA'!A:B,2,0),"PORTE 1")</f>
        <v>PORTE 4</v>
      </c>
      <c r="BP436" s="16">
        <f>VLOOKUP(BO436,'PAINEL E TARGET'!$S$1:$W$8,3,0)</f>
        <v>3000</v>
      </c>
      <c r="BQ436" s="16">
        <f t="shared" si="216"/>
        <v>1</v>
      </c>
      <c r="BR436" s="16">
        <f t="shared" si="217"/>
        <v>1</v>
      </c>
      <c r="BS436" s="16">
        <f t="shared" si="218"/>
        <v>1</v>
      </c>
      <c r="BT436" s="16">
        <f t="shared" si="219"/>
        <v>1</v>
      </c>
      <c r="BU436" s="16">
        <f t="shared" si="220"/>
        <v>1</v>
      </c>
      <c r="BV436" s="16">
        <f t="shared" si="221"/>
        <v>1</v>
      </c>
      <c r="BW436" s="17" t="str">
        <f t="shared" si="239"/>
        <v>111111</v>
      </c>
      <c r="BY436" s="17">
        <f t="shared" si="222"/>
        <v>0.83599999999999997</v>
      </c>
      <c r="BZ436" s="17">
        <f t="shared" si="223"/>
        <v>0.90800000000000003</v>
      </c>
      <c r="CA436" s="17" t="str">
        <f t="shared" si="240"/>
        <v>Sem Retira</v>
      </c>
      <c r="CB436" s="17">
        <f t="shared" si="241"/>
        <v>0.90800000000000003</v>
      </c>
      <c r="CC436" s="33" t="str">
        <f>IF(CB436&gt;='PAINEL E TARGET'!$T$11,'PAINEL E TARGET'!$S$11,
IF(CB436&gt;='PAINEL E TARGET'!$T$12,'PAINEL E TARGET'!$S$12,
IF(CB436&gt;='PAINEL E TARGET'!$T$13,'PAINEL E TARGET'!$S$13,
IF(CB436&gt;='PAINEL E TARGET'!$T$14,'PAINEL E TARGET'!$S$14,
IF(CB436&gt;='PAINEL E TARGET'!$T$15,'PAINEL E TARGET'!$S$15,
IF(CB436&gt;='PAINEL E TARGET'!$T$16,'PAINEL E TARGET'!$S$16,
IF(CB436&gt;='PAINEL E TARGET'!$T$17,'PAINEL E TARGET'!$S$17,
IF(CB436&gt;='PAINEL E TARGET'!$T$18,'PAINEL E TARGET'!$S$18,'PAINEL E TARGET'!$S$19))))))))</f>
        <v>1. Fx de 90% a 99,9%</v>
      </c>
      <c r="CD436" s="17">
        <f>IFERROR(VLOOKUP($BW436,'PAINEL E TARGET'!$G$1:$Q$99,4,0),0)</f>
        <v>0.25</v>
      </c>
      <c r="CE436" s="17">
        <f>VLOOKUP(CC436,'PAINEL E TARGET'!$S$10:$U$19,3,0)</f>
        <v>0.5</v>
      </c>
      <c r="CF436" s="16">
        <f t="shared" si="242"/>
        <v>375</v>
      </c>
      <c r="CG436" s="17">
        <f t="shared" si="224"/>
        <v>0.94</v>
      </c>
      <c r="CH436" s="17">
        <f t="shared" si="225"/>
        <v>0.69299999999999995</v>
      </c>
      <c r="CI436" s="17">
        <f t="shared" si="226"/>
        <v>0.49</v>
      </c>
      <c r="CJ436" s="17">
        <f t="shared" si="227"/>
        <v>1.0329999999999999</v>
      </c>
      <c r="CK436" s="17">
        <f t="shared" si="228"/>
        <v>0.52300000000000002</v>
      </c>
      <c r="CL436" s="17">
        <f t="shared" si="229"/>
        <v>0.91200000000000003</v>
      </c>
      <c r="CM436" s="16">
        <f t="shared" si="230"/>
        <v>2</v>
      </c>
      <c r="CN436" s="17" t="str">
        <f t="shared" si="243"/>
        <v>não ok</v>
      </c>
      <c r="CO436" s="17">
        <f t="shared" si="244"/>
        <v>0</v>
      </c>
      <c r="CP436" s="33" t="str">
        <f>IF(CO436&gt;='PAINEL E TARGET'!$T$11,'PAINEL E TARGET'!$S$11,
IF(CO436&gt;='PAINEL E TARGET'!$T$12,'PAINEL E TARGET'!$S$12,
IF(CO436&gt;='PAINEL E TARGET'!$T$13,'PAINEL E TARGET'!$S$13,
IF(CO436&gt;='PAINEL E TARGET'!$T$14,'PAINEL E TARGET'!$S$14,
IF(CO436&gt;='PAINEL E TARGET'!$T$15,'PAINEL E TARGET'!$S$15,
IF(CO436&gt;='PAINEL E TARGET'!$T$16,'PAINEL E TARGET'!$S$16,
IF(CO436&gt;='PAINEL E TARGET'!$T$17,'PAINEL E TARGET'!$S$17,
IF(CO436&gt;='PAINEL E TARGET'!$T$18,'PAINEL E TARGET'!$S$18,'PAINEL E TARGET'!$S$19))))))))</f>
        <v>Não elegível</v>
      </c>
      <c r="CQ436" s="17">
        <f>IFERROR(VLOOKUP($BW436,'PAINEL E TARGET'!$G$1:$Q$99,5,0),0)</f>
        <v>0.25</v>
      </c>
      <c r="CR436" s="17">
        <f>VLOOKUP(CP436,'PAINEL E TARGET'!$S$10:$U$19,3,0)</f>
        <v>0</v>
      </c>
      <c r="CS436" s="16">
        <f t="shared" si="245"/>
        <v>0</v>
      </c>
      <c r="CT436" s="17">
        <f t="shared" si="231"/>
        <v>0.89900000000000002</v>
      </c>
      <c r="CU436" s="33" t="str">
        <f>IF(CT436&gt;='PAINEL E TARGET'!$T$11,'PAINEL E TARGET'!$S$11,
IF(CT436&gt;='PAINEL E TARGET'!$T$12,'PAINEL E TARGET'!$S$12,
IF(CT436&gt;='PAINEL E TARGET'!$T$13,'PAINEL E TARGET'!$S$13,
IF(CT436&gt;='PAINEL E TARGET'!$T$14,'PAINEL E TARGET'!$S$14,
IF(CT436&gt;='PAINEL E TARGET'!$T$15,'PAINEL E TARGET'!$S$15,
IF(CT436&gt;='PAINEL E TARGET'!$T$16,'PAINEL E TARGET'!$S$16,
IF(CT436&gt;='PAINEL E TARGET'!$T$17,'PAINEL E TARGET'!$S$17,
IF(CT436&gt;='PAINEL E TARGET'!$T$18,'PAINEL E TARGET'!$S$18,'PAINEL E TARGET'!$S$19))))))))</f>
        <v>Não elegível</v>
      </c>
      <c r="CV436" s="17">
        <f>IFERROR(VLOOKUP($BW436,'PAINEL E TARGET'!$G$1:$Q$99,6,0),0)</f>
        <v>0.2</v>
      </c>
      <c r="CW436" s="17">
        <f>VLOOKUP(CU436,'PAINEL E TARGET'!$S$10:$U$19,3,0)</f>
        <v>0</v>
      </c>
      <c r="CX436" s="16">
        <f t="shared" si="246"/>
        <v>0</v>
      </c>
      <c r="CY436" s="17">
        <f t="shared" si="232"/>
        <v>1.0960000000000001</v>
      </c>
      <c r="CZ436" s="33" t="str">
        <f>IF(CY436&gt;='PAINEL E TARGET'!$T$11,'PAINEL E TARGET'!$S$11,
IF(CY436&gt;='PAINEL E TARGET'!$T$12,'PAINEL E TARGET'!$S$12,
IF(CY436&gt;='PAINEL E TARGET'!$T$13,'PAINEL E TARGET'!$S$13,
IF(CY436&gt;='PAINEL E TARGET'!$T$14,'PAINEL E TARGET'!$S$14,
IF(CY436&gt;='PAINEL E TARGET'!$T$15,'PAINEL E TARGET'!$S$15,
IF(CY436&gt;='PAINEL E TARGET'!$T$16,'PAINEL E TARGET'!$S$16,
IF(CY436&gt;='PAINEL E TARGET'!$T$17,'PAINEL E TARGET'!$S$17,
IF(CY436&gt;='PAINEL E TARGET'!$T$18,'PAINEL E TARGET'!$S$18,'PAINEL E TARGET'!$S$19))))))))</f>
        <v>3. Fx de 105% a 109,9%</v>
      </c>
      <c r="DA436" s="17">
        <f>IFERROR(VLOOKUP($BW436,'PAINEL E TARGET'!$G$1:$Q$99,7,0),0)</f>
        <v>0.15</v>
      </c>
      <c r="DB436" s="17">
        <f>VLOOKUP(CZ436,'PAINEL E TARGET'!$S$10:$U$19,3,0)</f>
        <v>1.1000000000000001</v>
      </c>
      <c r="DC436" s="16">
        <f t="shared" si="247"/>
        <v>495</v>
      </c>
      <c r="DD436" s="17">
        <f t="shared" si="233"/>
        <v>1.5620000000000001</v>
      </c>
      <c r="DE436" s="33" t="str">
        <f>IF(DD436&gt;='PAINEL E TARGET'!$T$11,'PAINEL E TARGET'!$S$11,
IF(DD436&gt;='PAINEL E TARGET'!$T$12,'PAINEL E TARGET'!$S$12,
IF(DD436&gt;='PAINEL E TARGET'!$T$13,'PAINEL E TARGET'!$S$13,
IF(DD436&gt;='PAINEL E TARGET'!$T$14,'PAINEL E TARGET'!$S$14,
IF(DD436&gt;='PAINEL E TARGET'!$T$15,'PAINEL E TARGET'!$S$15,
IF(DD436&gt;='PAINEL E TARGET'!$T$16,'PAINEL E TARGET'!$S$16,
IF(DD436&gt;='PAINEL E TARGET'!$T$17,'PAINEL E TARGET'!$S$17,
IF(DD436&gt;='PAINEL E TARGET'!$T$18,'PAINEL E TARGET'!$S$18,'PAINEL E TARGET'!$S$19))))))))</f>
        <v>8. Fx de 130% ou mais</v>
      </c>
      <c r="DF436" s="17">
        <f>IFERROR(VLOOKUP($BW436,'PAINEL E TARGET'!$G$1:$Q$99,8,0),0)</f>
        <v>0.1</v>
      </c>
      <c r="DG436" s="17">
        <f>VLOOKUP(DE436,'PAINEL E TARGET'!$S$10:$U$19,3,0)</f>
        <v>1.6</v>
      </c>
      <c r="DH436" s="16">
        <f t="shared" si="248"/>
        <v>480.00000000000011</v>
      </c>
      <c r="DI436" s="17">
        <f t="shared" si="234"/>
        <v>1.04</v>
      </c>
      <c r="DJ436" s="33" t="str">
        <f>IF(DI436&gt;='PAINEL E TARGET'!$T$11,'PAINEL E TARGET'!$S$11,
IF(DI436&gt;='PAINEL E TARGET'!$T$12,'PAINEL E TARGET'!$S$12,
IF(DI436&gt;='PAINEL E TARGET'!$T$13,'PAINEL E TARGET'!$S$13,
IF(DI436&gt;='PAINEL E TARGET'!$T$14,'PAINEL E TARGET'!$S$14,
IF(DI436&gt;='PAINEL E TARGET'!$T$15,'PAINEL E TARGET'!$S$15,
IF(DI436&gt;='PAINEL E TARGET'!$T$16,'PAINEL E TARGET'!$S$16,
IF(DI436&gt;='PAINEL E TARGET'!$T$17,'PAINEL E TARGET'!$S$17,
IF(DI436&gt;='PAINEL E TARGET'!$T$18,'PAINEL E TARGET'!$S$18,'PAINEL E TARGET'!$S$19))))))))</f>
        <v>2. Fx de 100% a 104,9%</v>
      </c>
      <c r="DK436" s="17">
        <f>IFERROR(VLOOKUP($BW436,'PAINEL E TARGET'!$G$1:$Q$99,9,0),0)</f>
        <v>0.05</v>
      </c>
      <c r="DL436" s="17">
        <f>VLOOKUP(DJ436,'PAINEL E TARGET'!$S$10:$U$19,3,0)</f>
        <v>1</v>
      </c>
      <c r="DM436" s="16">
        <f t="shared" si="249"/>
        <v>150</v>
      </c>
      <c r="DN436" s="17">
        <f t="shared" si="235"/>
        <v>0.52300000000000002</v>
      </c>
      <c r="DO436" s="33" t="str">
        <f>IF(DN436&gt;='PAINEL E TARGET'!$T$11,'PAINEL E TARGET'!$S$11,
IF(DN436&gt;='PAINEL E TARGET'!$T$12,'PAINEL E TARGET'!$S$12,
IF(DN436&gt;='PAINEL E TARGET'!$T$13,'PAINEL E TARGET'!$S$13,
IF(DN436&gt;='PAINEL E TARGET'!$T$14,'PAINEL E TARGET'!$S$14,
IF(DN436&gt;='PAINEL E TARGET'!$T$15,'PAINEL E TARGET'!$S$15,
IF(DN436&gt;='PAINEL E TARGET'!$T$16,'PAINEL E TARGET'!$S$16,
IF(DN436&gt;='PAINEL E TARGET'!$T$17,'PAINEL E TARGET'!$S$17,
IF(DN436&gt;='PAINEL E TARGET'!$T$18,'PAINEL E TARGET'!$S$18,'PAINEL E TARGET'!$S$19))))))))</f>
        <v>Não elegível</v>
      </c>
      <c r="DP436" s="17">
        <f>IFERROR(VLOOKUP($BW436,'PAINEL E TARGET'!$G$1:$Q$99,10,0),0)</f>
        <v>0</v>
      </c>
      <c r="DQ436" s="17">
        <f>VLOOKUP(DO436,'PAINEL E TARGET'!$S$10:$U$19,3,0)</f>
        <v>0</v>
      </c>
      <c r="DR436" s="16">
        <f t="shared" si="250"/>
        <v>0</v>
      </c>
      <c r="DS436" s="17">
        <f t="shared" si="236"/>
        <v>0.7</v>
      </c>
      <c r="DT436" s="16">
        <f>IF(DS436&gt;=1,VLOOKUP(BO436,'PAINEL E TARGET'!$S$1:$W$8,5,0),0)</f>
        <v>0</v>
      </c>
      <c r="DU436" s="16">
        <f t="shared" si="251"/>
        <v>1500</v>
      </c>
    </row>
    <row r="437" spans="2:125" s="32" customFormat="1" x14ac:dyDescent="0.2">
      <c r="B437" s="44">
        <v>43541</v>
      </c>
      <c r="C437" s="65">
        <v>1251</v>
      </c>
      <c r="D437" s="66" t="s">
        <v>441</v>
      </c>
      <c r="E437" s="65">
        <v>113</v>
      </c>
      <c r="F437" s="65" t="s">
        <v>1018</v>
      </c>
      <c r="G437" s="67">
        <v>1610446.7389224034</v>
      </c>
      <c r="H437" s="67">
        <v>903513.87576837174</v>
      </c>
      <c r="I437" s="67">
        <v>889961.70000000019</v>
      </c>
      <c r="J437" s="68">
        <v>0.98500058921967693</v>
      </c>
      <c r="K437" s="67">
        <v>79770.050128619245</v>
      </c>
      <c r="L437" s="67">
        <v>773851.03248177783</v>
      </c>
      <c r="M437" s="67">
        <v>90138.45</v>
      </c>
      <c r="N437" s="67">
        <v>782995.04</v>
      </c>
      <c r="O437" s="67">
        <v>1525649.5290379971</v>
      </c>
      <c r="P437" s="67" t="s">
        <v>1082</v>
      </c>
      <c r="Q437" s="67" t="s">
        <v>1082</v>
      </c>
      <c r="R437" s="67">
        <v>0</v>
      </c>
      <c r="S437" s="67">
        <v>0</v>
      </c>
      <c r="T437" s="68">
        <v>0.11941964892463448</v>
      </c>
      <c r="U437" s="68">
        <v>0.1165367737755655</v>
      </c>
      <c r="V437" s="68">
        <v>0.97585928969789248</v>
      </c>
      <c r="W437" s="67">
        <v>101939.13</v>
      </c>
      <c r="X437" s="67">
        <v>101752.15999999999</v>
      </c>
      <c r="Y437" s="68">
        <v>0.99816586623801851</v>
      </c>
      <c r="Z437" s="68">
        <v>0.18787620557539245</v>
      </c>
      <c r="AA437" s="68">
        <v>0.18153066147995306</v>
      </c>
      <c r="AB437" s="68">
        <v>0.96622486559165155</v>
      </c>
      <c r="AC437" s="67">
        <v>160375.09</v>
      </c>
      <c r="AD437" s="67">
        <v>158500.5</v>
      </c>
      <c r="AE437" s="68">
        <v>0.98831121466556937</v>
      </c>
      <c r="AF437" s="43">
        <v>80</v>
      </c>
      <c r="AG437" s="43">
        <v>70</v>
      </c>
      <c r="AH437" s="43">
        <v>25</v>
      </c>
      <c r="AI437" s="43">
        <v>27</v>
      </c>
      <c r="AJ437" s="67">
        <v>58427.25</v>
      </c>
      <c r="AK437" s="67">
        <v>57481.799999999996</v>
      </c>
      <c r="AL437" s="68">
        <v>0.98381833818980002</v>
      </c>
      <c r="AM437" s="67">
        <v>10407.08</v>
      </c>
      <c r="AN437" s="67">
        <v>6985.7500000000018</v>
      </c>
      <c r="AO437" s="68">
        <v>0.67124976458334151</v>
      </c>
      <c r="AP437" s="67">
        <v>11827.739999999998</v>
      </c>
      <c r="AQ437" s="67">
        <v>9102.75</v>
      </c>
      <c r="AR437" s="68">
        <v>0.76961025521359128</v>
      </c>
      <c r="AS437" s="67">
        <v>21277.059999999998</v>
      </c>
      <c r="AT437" s="67">
        <v>28181.86</v>
      </c>
      <c r="AU437" s="68">
        <v>1.3245185190059154</v>
      </c>
      <c r="AV437" s="43">
        <v>2993.5</v>
      </c>
      <c r="AW437" s="43">
        <v>1519.7</v>
      </c>
      <c r="AX437" s="69">
        <v>0.50766661099047938</v>
      </c>
      <c r="AY437" s="43">
        <v>79770.050128619245</v>
      </c>
      <c r="AZ437" s="43">
        <v>90138.45</v>
      </c>
      <c r="BA437" s="43">
        <v>26351.410574602269</v>
      </c>
      <c r="BB437" s="43">
        <v>37248.350000000006</v>
      </c>
      <c r="BC437" s="43">
        <v>142518.58391804999</v>
      </c>
      <c r="BD437" s="43">
        <v>47330.037795205535</v>
      </c>
      <c r="BE437" s="43">
        <v>183133.21000000005</v>
      </c>
      <c r="BF437" s="43">
        <v>288113.34000000003</v>
      </c>
      <c r="BG437" s="43">
        <v>5382.88</v>
      </c>
      <c r="BH437" s="43">
        <v>56</v>
      </c>
      <c r="BI437" s="44">
        <v>43173</v>
      </c>
      <c r="BJ437" s="44">
        <v>43541</v>
      </c>
      <c r="BK437" s="44">
        <v>43172</v>
      </c>
      <c r="BL437" s="43">
        <f t="shared" si="237"/>
        <v>889961.70000000019</v>
      </c>
      <c r="BM437" s="43">
        <f t="shared" si="238"/>
        <v>873133.49</v>
      </c>
      <c r="BO437" s="16" t="str">
        <f>IFERROR(VLOOKUP($C437,'PORTE LOJA'!A:B,2,0),"PORTE 1")</f>
        <v>PORTE 3</v>
      </c>
      <c r="BP437" s="16">
        <f>VLOOKUP(BO437,'PAINEL E TARGET'!$S$1:$W$8,3,0)</f>
        <v>2400</v>
      </c>
      <c r="BQ437" s="16">
        <f t="shared" si="216"/>
        <v>1</v>
      </c>
      <c r="BR437" s="16">
        <f t="shared" si="217"/>
        <v>1</v>
      </c>
      <c r="BS437" s="16">
        <f t="shared" si="218"/>
        <v>1</v>
      </c>
      <c r="BT437" s="16">
        <f t="shared" si="219"/>
        <v>1</v>
      </c>
      <c r="BU437" s="16">
        <f t="shared" si="220"/>
        <v>1</v>
      </c>
      <c r="BV437" s="16">
        <f t="shared" si="221"/>
        <v>1</v>
      </c>
      <c r="BW437" s="17" t="str">
        <f t="shared" si="239"/>
        <v>111111</v>
      </c>
      <c r="BY437" s="17">
        <f t="shared" si="222"/>
        <v>0.98499999999999999</v>
      </c>
      <c r="BZ437" s="17">
        <f t="shared" si="223"/>
        <v>1.0229999999999999</v>
      </c>
      <c r="CA437" s="17" t="str">
        <f t="shared" si="240"/>
        <v>Sem Retira</v>
      </c>
      <c r="CB437" s="17">
        <f t="shared" si="241"/>
        <v>1.0229999999999999</v>
      </c>
      <c r="CC437" s="33" t="str">
        <f>IF(CB437&gt;='PAINEL E TARGET'!$T$11,'PAINEL E TARGET'!$S$11,
IF(CB437&gt;='PAINEL E TARGET'!$T$12,'PAINEL E TARGET'!$S$12,
IF(CB437&gt;='PAINEL E TARGET'!$T$13,'PAINEL E TARGET'!$S$13,
IF(CB437&gt;='PAINEL E TARGET'!$T$14,'PAINEL E TARGET'!$S$14,
IF(CB437&gt;='PAINEL E TARGET'!$T$15,'PAINEL E TARGET'!$S$15,
IF(CB437&gt;='PAINEL E TARGET'!$T$16,'PAINEL E TARGET'!$S$16,
IF(CB437&gt;='PAINEL E TARGET'!$T$17,'PAINEL E TARGET'!$S$17,
IF(CB437&gt;='PAINEL E TARGET'!$T$18,'PAINEL E TARGET'!$S$18,'PAINEL E TARGET'!$S$19))))))))</f>
        <v>2. Fx de 100% a 104,9%</v>
      </c>
      <c r="CD437" s="17">
        <f>IFERROR(VLOOKUP($BW437,'PAINEL E TARGET'!$G$1:$Q$99,4,0),0)</f>
        <v>0.25</v>
      </c>
      <c r="CE437" s="17">
        <f>VLOOKUP(CC437,'PAINEL E TARGET'!$S$10:$U$19,3,0)</f>
        <v>1</v>
      </c>
      <c r="CF437" s="16">
        <f t="shared" si="242"/>
        <v>600</v>
      </c>
      <c r="CG437" s="17">
        <f t="shared" si="224"/>
        <v>0.98399999999999999</v>
      </c>
      <c r="CH437" s="17">
        <f t="shared" si="225"/>
        <v>0.67100000000000004</v>
      </c>
      <c r="CI437" s="17">
        <f t="shared" si="226"/>
        <v>0.77</v>
      </c>
      <c r="CJ437" s="17">
        <f t="shared" si="227"/>
        <v>1.325</v>
      </c>
      <c r="CK437" s="17">
        <f t="shared" si="228"/>
        <v>0.50800000000000001</v>
      </c>
      <c r="CL437" s="17">
        <f t="shared" si="229"/>
        <v>0.998</v>
      </c>
      <c r="CM437" s="16">
        <f t="shared" si="230"/>
        <v>3</v>
      </c>
      <c r="CN437" s="17" t="str">
        <f t="shared" si="243"/>
        <v>não ok</v>
      </c>
      <c r="CO437" s="17">
        <f t="shared" si="244"/>
        <v>0</v>
      </c>
      <c r="CP437" s="33" t="str">
        <f>IF(CO437&gt;='PAINEL E TARGET'!$T$11,'PAINEL E TARGET'!$S$11,
IF(CO437&gt;='PAINEL E TARGET'!$T$12,'PAINEL E TARGET'!$S$12,
IF(CO437&gt;='PAINEL E TARGET'!$T$13,'PAINEL E TARGET'!$S$13,
IF(CO437&gt;='PAINEL E TARGET'!$T$14,'PAINEL E TARGET'!$S$14,
IF(CO437&gt;='PAINEL E TARGET'!$T$15,'PAINEL E TARGET'!$S$15,
IF(CO437&gt;='PAINEL E TARGET'!$T$16,'PAINEL E TARGET'!$S$16,
IF(CO437&gt;='PAINEL E TARGET'!$T$17,'PAINEL E TARGET'!$S$17,
IF(CO437&gt;='PAINEL E TARGET'!$T$18,'PAINEL E TARGET'!$S$18,'PAINEL E TARGET'!$S$19))))))))</f>
        <v>Não elegível</v>
      </c>
      <c r="CQ437" s="17">
        <f>IFERROR(VLOOKUP($BW437,'PAINEL E TARGET'!$G$1:$Q$99,5,0),0)</f>
        <v>0.25</v>
      </c>
      <c r="CR437" s="17">
        <f>VLOOKUP(CP437,'PAINEL E TARGET'!$S$10:$U$19,3,0)</f>
        <v>0</v>
      </c>
      <c r="CS437" s="16">
        <f t="shared" si="245"/>
        <v>0</v>
      </c>
      <c r="CT437" s="17">
        <f t="shared" si="231"/>
        <v>0.98799999999999999</v>
      </c>
      <c r="CU437" s="33" t="str">
        <f>IF(CT437&gt;='PAINEL E TARGET'!$T$11,'PAINEL E TARGET'!$S$11,
IF(CT437&gt;='PAINEL E TARGET'!$T$12,'PAINEL E TARGET'!$S$12,
IF(CT437&gt;='PAINEL E TARGET'!$T$13,'PAINEL E TARGET'!$S$13,
IF(CT437&gt;='PAINEL E TARGET'!$T$14,'PAINEL E TARGET'!$S$14,
IF(CT437&gt;='PAINEL E TARGET'!$T$15,'PAINEL E TARGET'!$S$15,
IF(CT437&gt;='PAINEL E TARGET'!$T$16,'PAINEL E TARGET'!$S$16,
IF(CT437&gt;='PAINEL E TARGET'!$T$17,'PAINEL E TARGET'!$S$17,
IF(CT437&gt;='PAINEL E TARGET'!$T$18,'PAINEL E TARGET'!$S$18,'PAINEL E TARGET'!$S$19))))))))</f>
        <v>1. Fx de 90% a 99,9%</v>
      </c>
      <c r="CV437" s="17">
        <f>IFERROR(VLOOKUP($BW437,'PAINEL E TARGET'!$G$1:$Q$99,6,0),0)</f>
        <v>0.2</v>
      </c>
      <c r="CW437" s="17">
        <f>VLOOKUP(CU437,'PAINEL E TARGET'!$S$10:$U$19,3,0)</f>
        <v>0.5</v>
      </c>
      <c r="CX437" s="16">
        <f t="shared" si="246"/>
        <v>240</v>
      </c>
      <c r="CY437" s="17">
        <f t="shared" si="232"/>
        <v>1.1299999999999999</v>
      </c>
      <c r="CZ437" s="33" t="str">
        <f>IF(CY437&gt;='PAINEL E TARGET'!$T$11,'PAINEL E TARGET'!$S$11,
IF(CY437&gt;='PAINEL E TARGET'!$T$12,'PAINEL E TARGET'!$S$12,
IF(CY437&gt;='PAINEL E TARGET'!$T$13,'PAINEL E TARGET'!$S$13,
IF(CY437&gt;='PAINEL E TARGET'!$T$14,'PAINEL E TARGET'!$S$14,
IF(CY437&gt;='PAINEL E TARGET'!$T$15,'PAINEL E TARGET'!$S$15,
IF(CY437&gt;='PAINEL E TARGET'!$T$16,'PAINEL E TARGET'!$S$16,
IF(CY437&gt;='PAINEL E TARGET'!$T$17,'PAINEL E TARGET'!$S$17,
IF(CY437&gt;='PAINEL E TARGET'!$T$18,'PAINEL E TARGET'!$S$18,'PAINEL E TARGET'!$S$19))))))))</f>
        <v>4. Fx de 110% a 114,9%</v>
      </c>
      <c r="DA437" s="17">
        <f>IFERROR(VLOOKUP($BW437,'PAINEL E TARGET'!$G$1:$Q$99,7,0),0)</f>
        <v>0.15</v>
      </c>
      <c r="DB437" s="17">
        <f>VLOOKUP(CZ437,'PAINEL E TARGET'!$S$10:$U$19,3,0)</f>
        <v>1.2</v>
      </c>
      <c r="DC437" s="16">
        <f t="shared" si="247"/>
        <v>432</v>
      </c>
      <c r="DD437" s="17">
        <f t="shared" si="233"/>
        <v>1.4139999999999999</v>
      </c>
      <c r="DE437" s="33" t="str">
        <f>IF(DD437&gt;='PAINEL E TARGET'!$T$11,'PAINEL E TARGET'!$S$11,
IF(DD437&gt;='PAINEL E TARGET'!$T$12,'PAINEL E TARGET'!$S$12,
IF(DD437&gt;='PAINEL E TARGET'!$T$13,'PAINEL E TARGET'!$S$13,
IF(DD437&gt;='PAINEL E TARGET'!$T$14,'PAINEL E TARGET'!$S$14,
IF(DD437&gt;='PAINEL E TARGET'!$T$15,'PAINEL E TARGET'!$S$15,
IF(DD437&gt;='PAINEL E TARGET'!$T$16,'PAINEL E TARGET'!$S$16,
IF(DD437&gt;='PAINEL E TARGET'!$T$17,'PAINEL E TARGET'!$S$17,
IF(DD437&gt;='PAINEL E TARGET'!$T$18,'PAINEL E TARGET'!$S$18,'PAINEL E TARGET'!$S$19))))))))</f>
        <v>8. Fx de 130% ou mais</v>
      </c>
      <c r="DF437" s="17">
        <f>IFERROR(VLOOKUP($BW437,'PAINEL E TARGET'!$G$1:$Q$99,8,0),0)</f>
        <v>0.1</v>
      </c>
      <c r="DG437" s="17">
        <f>VLOOKUP(DE437,'PAINEL E TARGET'!$S$10:$U$19,3,0)</f>
        <v>1.6</v>
      </c>
      <c r="DH437" s="16">
        <f t="shared" si="248"/>
        <v>384.00000000000006</v>
      </c>
      <c r="DI437" s="17">
        <f t="shared" si="234"/>
        <v>1.08</v>
      </c>
      <c r="DJ437" s="33" t="str">
        <f>IF(DI437&gt;='PAINEL E TARGET'!$T$11,'PAINEL E TARGET'!$S$11,
IF(DI437&gt;='PAINEL E TARGET'!$T$12,'PAINEL E TARGET'!$S$12,
IF(DI437&gt;='PAINEL E TARGET'!$T$13,'PAINEL E TARGET'!$S$13,
IF(DI437&gt;='PAINEL E TARGET'!$T$14,'PAINEL E TARGET'!$S$14,
IF(DI437&gt;='PAINEL E TARGET'!$T$15,'PAINEL E TARGET'!$S$15,
IF(DI437&gt;='PAINEL E TARGET'!$T$16,'PAINEL E TARGET'!$S$16,
IF(DI437&gt;='PAINEL E TARGET'!$T$17,'PAINEL E TARGET'!$S$17,
IF(DI437&gt;='PAINEL E TARGET'!$T$18,'PAINEL E TARGET'!$S$18,'PAINEL E TARGET'!$S$19))))))))</f>
        <v>3. Fx de 105% a 109,9%</v>
      </c>
      <c r="DK437" s="17">
        <f>IFERROR(VLOOKUP($BW437,'PAINEL E TARGET'!$G$1:$Q$99,9,0),0)</f>
        <v>0.05</v>
      </c>
      <c r="DL437" s="17">
        <f>VLOOKUP(DJ437,'PAINEL E TARGET'!$S$10:$U$19,3,0)</f>
        <v>1.1000000000000001</v>
      </c>
      <c r="DM437" s="16">
        <f t="shared" si="249"/>
        <v>132.00000000000003</v>
      </c>
      <c r="DN437" s="17">
        <f t="shared" si="235"/>
        <v>0.50800000000000001</v>
      </c>
      <c r="DO437" s="33" t="str">
        <f>IF(DN437&gt;='PAINEL E TARGET'!$T$11,'PAINEL E TARGET'!$S$11,
IF(DN437&gt;='PAINEL E TARGET'!$T$12,'PAINEL E TARGET'!$S$12,
IF(DN437&gt;='PAINEL E TARGET'!$T$13,'PAINEL E TARGET'!$S$13,
IF(DN437&gt;='PAINEL E TARGET'!$T$14,'PAINEL E TARGET'!$S$14,
IF(DN437&gt;='PAINEL E TARGET'!$T$15,'PAINEL E TARGET'!$S$15,
IF(DN437&gt;='PAINEL E TARGET'!$T$16,'PAINEL E TARGET'!$S$16,
IF(DN437&gt;='PAINEL E TARGET'!$T$17,'PAINEL E TARGET'!$S$17,
IF(DN437&gt;='PAINEL E TARGET'!$T$18,'PAINEL E TARGET'!$S$18,'PAINEL E TARGET'!$S$19))))))))</f>
        <v>Não elegível</v>
      </c>
      <c r="DP437" s="17">
        <f>IFERROR(VLOOKUP($BW437,'PAINEL E TARGET'!$G$1:$Q$99,10,0),0)</f>
        <v>0</v>
      </c>
      <c r="DQ437" s="17">
        <f>VLOOKUP(DO437,'PAINEL E TARGET'!$S$10:$U$19,3,0)</f>
        <v>0</v>
      </c>
      <c r="DR437" s="16">
        <f t="shared" si="250"/>
        <v>0</v>
      </c>
      <c r="DS437" s="17">
        <f t="shared" si="236"/>
        <v>0.875</v>
      </c>
      <c r="DT437" s="16">
        <f>IF(DS437&gt;=1,VLOOKUP(BO437,'PAINEL E TARGET'!$S$1:$W$8,5,0),0)</f>
        <v>0</v>
      </c>
      <c r="DU437" s="16">
        <f t="shared" si="251"/>
        <v>1788</v>
      </c>
    </row>
    <row r="438" spans="2:125" s="32" customFormat="1" x14ac:dyDescent="0.2">
      <c r="B438" s="44">
        <v>43541</v>
      </c>
      <c r="C438" s="65">
        <v>1252</v>
      </c>
      <c r="D438" s="66" t="s">
        <v>442</v>
      </c>
      <c r="E438" s="65">
        <v>313</v>
      </c>
      <c r="F438" s="65" t="s">
        <v>943</v>
      </c>
      <c r="G438" s="67">
        <v>5254511.6042180117</v>
      </c>
      <c r="H438" s="67">
        <v>3185991.9102130253</v>
      </c>
      <c r="I438" s="67">
        <v>2881437.15</v>
      </c>
      <c r="J438" s="68">
        <v>0.90440818156607872</v>
      </c>
      <c r="K438" s="67">
        <v>583041.51620218041</v>
      </c>
      <c r="L438" s="67">
        <v>2376500.3136892896</v>
      </c>
      <c r="M438" s="67">
        <v>558728.22</v>
      </c>
      <c r="N438" s="67">
        <v>2251648.08</v>
      </c>
      <c r="O438" s="67">
        <v>4898493.8167371023</v>
      </c>
      <c r="P438" s="67" t="s">
        <v>1082</v>
      </c>
      <c r="Q438" s="67" t="s">
        <v>1082</v>
      </c>
      <c r="R438" s="67">
        <v>0</v>
      </c>
      <c r="S438" s="67">
        <v>0</v>
      </c>
      <c r="T438" s="68">
        <v>0.11057384514548345</v>
      </c>
      <c r="U438" s="68">
        <v>9.2722750330622966E-2</v>
      </c>
      <c r="V438" s="68">
        <v>0.83855951838001508</v>
      </c>
      <c r="W438" s="67">
        <v>327247.92</v>
      </c>
      <c r="X438" s="67">
        <v>260585.82</v>
      </c>
      <c r="Y438" s="68">
        <v>0.79629480914653339</v>
      </c>
      <c r="Z438" s="68">
        <v>0.16997848279050948</v>
      </c>
      <c r="AA438" s="68">
        <v>0.14393882413540129</v>
      </c>
      <c r="AB438" s="68">
        <v>0.84680614729806214</v>
      </c>
      <c r="AC438" s="67">
        <v>503058.43</v>
      </c>
      <c r="AD438" s="67">
        <v>404522.25999999989</v>
      </c>
      <c r="AE438" s="68">
        <v>0.80412579508905135</v>
      </c>
      <c r="AF438" s="43">
        <v>80</v>
      </c>
      <c r="AG438" s="43">
        <v>64</v>
      </c>
      <c r="AH438" s="43">
        <v>77</v>
      </c>
      <c r="AI438" s="43">
        <v>64</v>
      </c>
      <c r="AJ438" s="67">
        <v>154039.76999999999</v>
      </c>
      <c r="AK438" s="67">
        <v>112049</v>
      </c>
      <c r="AL438" s="68">
        <v>0.72740305961246243</v>
      </c>
      <c r="AM438" s="67">
        <v>29101.11</v>
      </c>
      <c r="AN438" s="67">
        <v>37555.83</v>
      </c>
      <c r="AO438" s="68">
        <v>1.2905291241468109</v>
      </c>
      <c r="AP438" s="67">
        <v>20987.679999999997</v>
      </c>
      <c r="AQ438" s="67">
        <v>18875.779999999995</v>
      </c>
      <c r="AR438" s="68">
        <v>0.89937429958909221</v>
      </c>
      <c r="AS438" s="67">
        <v>123119.36</v>
      </c>
      <c r="AT438" s="67">
        <v>92105.209999999992</v>
      </c>
      <c r="AU438" s="68">
        <v>0.74809688744320946</v>
      </c>
      <c r="AV438" s="43">
        <v>5261.7900000000009</v>
      </c>
      <c r="AW438" s="43">
        <v>3299.3199999999997</v>
      </c>
      <c r="AX438" s="69">
        <v>0.62703376607580297</v>
      </c>
      <c r="AY438" s="43">
        <v>583041.51620218041</v>
      </c>
      <c r="AZ438" s="43">
        <v>558728.22</v>
      </c>
      <c r="BA438" s="43">
        <v>96305.230690366225</v>
      </c>
      <c r="BB438" s="43">
        <v>123413.27</v>
      </c>
      <c r="BC438" s="43">
        <v>964420.79216367169</v>
      </c>
      <c r="BD438" s="43">
        <v>160137.71141501283</v>
      </c>
      <c r="BE438" s="43">
        <v>544561.17999999993</v>
      </c>
      <c r="BF438" s="43">
        <v>837121.00000000012</v>
      </c>
      <c r="BG438" s="43">
        <v>8749.1600000000017</v>
      </c>
      <c r="BH438" s="43">
        <v>130</v>
      </c>
      <c r="BI438" s="44">
        <v>43173</v>
      </c>
      <c r="BJ438" s="44">
        <v>43541</v>
      </c>
      <c r="BK438" s="44">
        <v>43172</v>
      </c>
      <c r="BL438" s="43">
        <f t="shared" si="237"/>
        <v>2881437.15</v>
      </c>
      <c r="BM438" s="43">
        <f t="shared" si="238"/>
        <v>2810376.3</v>
      </c>
      <c r="BO438" s="16" t="str">
        <f>IFERROR(VLOOKUP($C438,'PORTE LOJA'!A:B,2,0),"PORTE 1")</f>
        <v>PORTE 6</v>
      </c>
      <c r="BP438" s="16">
        <f>VLOOKUP(BO438,'PAINEL E TARGET'!$S$1:$W$8,3,0)</f>
        <v>4500</v>
      </c>
      <c r="BQ438" s="16">
        <f t="shared" si="216"/>
        <v>1</v>
      </c>
      <c r="BR438" s="16">
        <f t="shared" si="217"/>
        <v>1</v>
      </c>
      <c r="BS438" s="16">
        <f t="shared" si="218"/>
        <v>1</v>
      </c>
      <c r="BT438" s="16">
        <f t="shared" si="219"/>
        <v>1</v>
      </c>
      <c r="BU438" s="16">
        <f t="shared" si="220"/>
        <v>1</v>
      </c>
      <c r="BV438" s="16">
        <f t="shared" si="221"/>
        <v>1</v>
      </c>
      <c r="BW438" s="17" t="str">
        <f t="shared" si="239"/>
        <v>111111</v>
      </c>
      <c r="BY438" s="17">
        <f t="shared" si="222"/>
        <v>0.90400000000000003</v>
      </c>
      <c r="BZ438" s="17">
        <f t="shared" si="223"/>
        <v>0.95</v>
      </c>
      <c r="CA438" s="17" t="str">
        <f t="shared" si="240"/>
        <v>Sem Retira</v>
      </c>
      <c r="CB438" s="17">
        <f t="shared" si="241"/>
        <v>0.95</v>
      </c>
      <c r="CC438" s="33" t="str">
        <f>IF(CB438&gt;='PAINEL E TARGET'!$T$11,'PAINEL E TARGET'!$S$11,
IF(CB438&gt;='PAINEL E TARGET'!$T$12,'PAINEL E TARGET'!$S$12,
IF(CB438&gt;='PAINEL E TARGET'!$T$13,'PAINEL E TARGET'!$S$13,
IF(CB438&gt;='PAINEL E TARGET'!$T$14,'PAINEL E TARGET'!$S$14,
IF(CB438&gt;='PAINEL E TARGET'!$T$15,'PAINEL E TARGET'!$S$15,
IF(CB438&gt;='PAINEL E TARGET'!$T$16,'PAINEL E TARGET'!$S$16,
IF(CB438&gt;='PAINEL E TARGET'!$T$17,'PAINEL E TARGET'!$S$17,
IF(CB438&gt;='PAINEL E TARGET'!$T$18,'PAINEL E TARGET'!$S$18,'PAINEL E TARGET'!$S$19))))))))</f>
        <v>1. Fx de 90% a 99,9%</v>
      </c>
      <c r="CD438" s="17">
        <f>IFERROR(VLOOKUP($BW438,'PAINEL E TARGET'!$G$1:$Q$99,4,0),0)</f>
        <v>0.25</v>
      </c>
      <c r="CE438" s="17">
        <f>VLOOKUP(CC438,'PAINEL E TARGET'!$S$10:$U$19,3,0)</f>
        <v>0.5</v>
      </c>
      <c r="CF438" s="16">
        <f t="shared" si="242"/>
        <v>562.5</v>
      </c>
      <c r="CG438" s="17">
        <f t="shared" si="224"/>
        <v>0.72699999999999998</v>
      </c>
      <c r="CH438" s="17">
        <f t="shared" si="225"/>
        <v>1.2909999999999999</v>
      </c>
      <c r="CI438" s="17">
        <f t="shared" si="226"/>
        <v>0.89900000000000002</v>
      </c>
      <c r="CJ438" s="17">
        <f t="shared" si="227"/>
        <v>0.748</v>
      </c>
      <c r="CK438" s="17">
        <f t="shared" si="228"/>
        <v>0.627</v>
      </c>
      <c r="CL438" s="17">
        <f t="shared" si="229"/>
        <v>0.79600000000000004</v>
      </c>
      <c r="CM438" s="16">
        <f t="shared" si="230"/>
        <v>4</v>
      </c>
      <c r="CN438" s="17" t="str">
        <f t="shared" si="243"/>
        <v>não ok</v>
      </c>
      <c r="CO438" s="17">
        <f t="shared" si="244"/>
        <v>0</v>
      </c>
      <c r="CP438" s="33" t="str">
        <f>IF(CO438&gt;='PAINEL E TARGET'!$T$11,'PAINEL E TARGET'!$S$11,
IF(CO438&gt;='PAINEL E TARGET'!$T$12,'PAINEL E TARGET'!$S$12,
IF(CO438&gt;='PAINEL E TARGET'!$T$13,'PAINEL E TARGET'!$S$13,
IF(CO438&gt;='PAINEL E TARGET'!$T$14,'PAINEL E TARGET'!$S$14,
IF(CO438&gt;='PAINEL E TARGET'!$T$15,'PAINEL E TARGET'!$S$15,
IF(CO438&gt;='PAINEL E TARGET'!$T$16,'PAINEL E TARGET'!$S$16,
IF(CO438&gt;='PAINEL E TARGET'!$T$17,'PAINEL E TARGET'!$S$17,
IF(CO438&gt;='PAINEL E TARGET'!$T$18,'PAINEL E TARGET'!$S$18,'PAINEL E TARGET'!$S$19))))))))</f>
        <v>Não elegível</v>
      </c>
      <c r="CQ438" s="17">
        <f>IFERROR(VLOOKUP($BW438,'PAINEL E TARGET'!$G$1:$Q$99,5,0),0)</f>
        <v>0.25</v>
      </c>
      <c r="CR438" s="17">
        <f>VLOOKUP(CP438,'PAINEL E TARGET'!$S$10:$U$19,3,0)</f>
        <v>0</v>
      </c>
      <c r="CS438" s="16">
        <f t="shared" si="245"/>
        <v>0</v>
      </c>
      <c r="CT438" s="17">
        <f t="shared" si="231"/>
        <v>0.80400000000000005</v>
      </c>
      <c r="CU438" s="33" t="str">
        <f>IF(CT438&gt;='PAINEL E TARGET'!$T$11,'PAINEL E TARGET'!$S$11,
IF(CT438&gt;='PAINEL E TARGET'!$T$12,'PAINEL E TARGET'!$S$12,
IF(CT438&gt;='PAINEL E TARGET'!$T$13,'PAINEL E TARGET'!$S$13,
IF(CT438&gt;='PAINEL E TARGET'!$T$14,'PAINEL E TARGET'!$S$14,
IF(CT438&gt;='PAINEL E TARGET'!$T$15,'PAINEL E TARGET'!$S$15,
IF(CT438&gt;='PAINEL E TARGET'!$T$16,'PAINEL E TARGET'!$S$16,
IF(CT438&gt;='PAINEL E TARGET'!$T$17,'PAINEL E TARGET'!$S$17,
IF(CT438&gt;='PAINEL E TARGET'!$T$18,'PAINEL E TARGET'!$S$18,'PAINEL E TARGET'!$S$19))))))))</f>
        <v>Não elegível</v>
      </c>
      <c r="CV438" s="17">
        <f>IFERROR(VLOOKUP($BW438,'PAINEL E TARGET'!$G$1:$Q$99,6,0),0)</f>
        <v>0.2</v>
      </c>
      <c r="CW438" s="17">
        <f>VLOOKUP(CU438,'PAINEL E TARGET'!$S$10:$U$19,3,0)</f>
        <v>0</v>
      </c>
      <c r="CX438" s="16">
        <f t="shared" si="246"/>
        <v>0</v>
      </c>
      <c r="CY438" s="17">
        <f t="shared" si="232"/>
        <v>0.95799999999999996</v>
      </c>
      <c r="CZ438" s="33" t="str">
        <f>IF(CY438&gt;='PAINEL E TARGET'!$T$11,'PAINEL E TARGET'!$S$11,
IF(CY438&gt;='PAINEL E TARGET'!$T$12,'PAINEL E TARGET'!$S$12,
IF(CY438&gt;='PAINEL E TARGET'!$T$13,'PAINEL E TARGET'!$S$13,
IF(CY438&gt;='PAINEL E TARGET'!$T$14,'PAINEL E TARGET'!$S$14,
IF(CY438&gt;='PAINEL E TARGET'!$T$15,'PAINEL E TARGET'!$S$15,
IF(CY438&gt;='PAINEL E TARGET'!$T$16,'PAINEL E TARGET'!$S$16,
IF(CY438&gt;='PAINEL E TARGET'!$T$17,'PAINEL E TARGET'!$S$17,
IF(CY438&gt;='PAINEL E TARGET'!$T$18,'PAINEL E TARGET'!$S$18,'PAINEL E TARGET'!$S$19))))))))</f>
        <v>1. Fx de 90% a 99,9%</v>
      </c>
      <c r="DA438" s="17">
        <f>IFERROR(VLOOKUP($BW438,'PAINEL E TARGET'!$G$1:$Q$99,7,0),0)</f>
        <v>0.15</v>
      </c>
      <c r="DB438" s="17">
        <f>VLOOKUP(CZ438,'PAINEL E TARGET'!$S$10:$U$19,3,0)</f>
        <v>0.5</v>
      </c>
      <c r="DC438" s="16">
        <f t="shared" si="247"/>
        <v>337.5</v>
      </c>
      <c r="DD438" s="17">
        <f t="shared" si="233"/>
        <v>1.2809999999999999</v>
      </c>
      <c r="DE438" s="33" t="str">
        <f>IF(DD438&gt;='PAINEL E TARGET'!$T$11,'PAINEL E TARGET'!$S$11,
IF(DD438&gt;='PAINEL E TARGET'!$T$12,'PAINEL E TARGET'!$S$12,
IF(DD438&gt;='PAINEL E TARGET'!$T$13,'PAINEL E TARGET'!$S$13,
IF(DD438&gt;='PAINEL E TARGET'!$T$14,'PAINEL E TARGET'!$S$14,
IF(DD438&gt;='PAINEL E TARGET'!$T$15,'PAINEL E TARGET'!$S$15,
IF(DD438&gt;='PAINEL E TARGET'!$T$16,'PAINEL E TARGET'!$S$16,
IF(DD438&gt;='PAINEL E TARGET'!$T$17,'PAINEL E TARGET'!$S$17,
IF(DD438&gt;='PAINEL E TARGET'!$T$18,'PAINEL E TARGET'!$S$18,'PAINEL E TARGET'!$S$19))))))))</f>
        <v>7. Fx de 125% a 129,9%</v>
      </c>
      <c r="DF438" s="17">
        <f>IFERROR(VLOOKUP($BW438,'PAINEL E TARGET'!$G$1:$Q$99,8,0),0)</f>
        <v>0.1</v>
      </c>
      <c r="DG438" s="17">
        <f>VLOOKUP(DE438,'PAINEL E TARGET'!$S$10:$U$19,3,0)</f>
        <v>1.5</v>
      </c>
      <c r="DH438" s="16">
        <f t="shared" si="248"/>
        <v>675.00000000000011</v>
      </c>
      <c r="DI438" s="17">
        <f t="shared" si="234"/>
        <v>0.83099999999999996</v>
      </c>
      <c r="DJ438" s="33" t="str">
        <f>IF(DI438&gt;='PAINEL E TARGET'!$T$11,'PAINEL E TARGET'!$S$11,
IF(DI438&gt;='PAINEL E TARGET'!$T$12,'PAINEL E TARGET'!$S$12,
IF(DI438&gt;='PAINEL E TARGET'!$T$13,'PAINEL E TARGET'!$S$13,
IF(DI438&gt;='PAINEL E TARGET'!$T$14,'PAINEL E TARGET'!$S$14,
IF(DI438&gt;='PAINEL E TARGET'!$T$15,'PAINEL E TARGET'!$S$15,
IF(DI438&gt;='PAINEL E TARGET'!$T$16,'PAINEL E TARGET'!$S$16,
IF(DI438&gt;='PAINEL E TARGET'!$T$17,'PAINEL E TARGET'!$S$17,
IF(DI438&gt;='PAINEL E TARGET'!$T$18,'PAINEL E TARGET'!$S$18,'PAINEL E TARGET'!$S$19))))))))</f>
        <v>Não elegível</v>
      </c>
      <c r="DK438" s="17">
        <f>IFERROR(VLOOKUP($BW438,'PAINEL E TARGET'!$G$1:$Q$99,9,0),0)</f>
        <v>0.05</v>
      </c>
      <c r="DL438" s="17">
        <f>VLOOKUP(DJ438,'PAINEL E TARGET'!$S$10:$U$19,3,0)</f>
        <v>0</v>
      </c>
      <c r="DM438" s="16">
        <f t="shared" si="249"/>
        <v>0</v>
      </c>
      <c r="DN438" s="17">
        <f t="shared" si="235"/>
        <v>0.627</v>
      </c>
      <c r="DO438" s="33" t="str">
        <f>IF(DN438&gt;='PAINEL E TARGET'!$T$11,'PAINEL E TARGET'!$S$11,
IF(DN438&gt;='PAINEL E TARGET'!$T$12,'PAINEL E TARGET'!$S$12,
IF(DN438&gt;='PAINEL E TARGET'!$T$13,'PAINEL E TARGET'!$S$13,
IF(DN438&gt;='PAINEL E TARGET'!$T$14,'PAINEL E TARGET'!$S$14,
IF(DN438&gt;='PAINEL E TARGET'!$T$15,'PAINEL E TARGET'!$S$15,
IF(DN438&gt;='PAINEL E TARGET'!$T$16,'PAINEL E TARGET'!$S$16,
IF(DN438&gt;='PAINEL E TARGET'!$T$17,'PAINEL E TARGET'!$S$17,
IF(DN438&gt;='PAINEL E TARGET'!$T$18,'PAINEL E TARGET'!$S$18,'PAINEL E TARGET'!$S$19))))))))</f>
        <v>Não elegível</v>
      </c>
      <c r="DP438" s="17">
        <f>IFERROR(VLOOKUP($BW438,'PAINEL E TARGET'!$G$1:$Q$99,10,0),0)</f>
        <v>0</v>
      </c>
      <c r="DQ438" s="17">
        <f>VLOOKUP(DO438,'PAINEL E TARGET'!$S$10:$U$19,3,0)</f>
        <v>0</v>
      </c>
      <c r="DR438" s="16">
        <f t="shared" si="250"/>
        <v>0</v>
      </c>
      <c r="DS438" s="17">
        <f t="shared" si="236"/>
        <v>0.8</v>
      </c>
      <c r="DT438" s="16">
        <f>IF(DS438&gt;=1,VLOOKUP(BO438,'PAINEL E TARGET'!$S$1:$W$8,5,0),0)</f>
        <v>0</v>
      </c>
      <c r="DU438" s="16">
        <f t="shared" si="251"/>
        <v>1575</v>
      </c>
    </row>
    <row r="439" spans="2:125" s="32" customFormat="1" x14ac:dyDescent="0.2">
      <c r="B439" s="44">
        <v>43541</v>
      </c>
      <c r="C439" s="65">
        <v>1253</v>
      </c>
      <c r="D439" s="66" t="s">
        <v>443</v>
      </c>
      <c r="E439" s="65">
        <v>213</v>
      </c>
      <c r="F439" s="65" t="s">
        <v>1017</v>
      </c>
      <c r="G439" s="67">
        <v>2537766.2611218658</v>
      </c>
      <c r="H439" s="67">
        <v>1417611.0494771416</v>
      </c>
      <c r="I439" s="67">
        <v>1393368.92</v>
      </c>
      <c r="J439" s="68">
        <v>0.98289930832150119</v>
      </c>
      <c r="K439" s="67">
        <v>233267.8001736732</v>
      </c>
      <c r="L439" s="67">
        <v>1067478.4257986718</v>
      </c>
      <c r="M439" s="67">
        <v>229228.5</v>
      </c>
      <c r="N439" s="67">
        <v>1109268.1000000001</v>
      </c>
      <c r="O439" s="67">
        <v>2333913.8962666667</v>
      </c>
      <c r="P439" s="67" t="s">
        <v>1082</v>
      </c>
      <c r="Q439" s="67" t="s">
        <v>1082</v>
      </c>
      <c r="R439" s="67">
        <v>0</v>
      </c>
      <c r="S439" s="67">
        <v>0</v>
      </c>
      <c r="T439" s="68">
        <v>0.1140121854969372</v>
      </c>
      <c r="U439" s="68">
        <v>0.11440405601329133</v>
      </c>
      <c r="V439" s="68">
        <v>1.003437093277759</v>
      </c>
      <c r="W439" s="67">
        <v>148300.91999999998</v>
      </c>
      <c r="X439" s="67">
        <v>153129.44</v>
      </c>
      <c r="Y439" s="68">
        <v>1.0325589349007411</v>
      </c>
      <c r="Z439" s="68">
        <v>0.20130826042125086</v>
      </c>
      <c r="AA439" s="68">
        <v>0.21604281998176159</v>
      </c>
      <c r="AB439" s="68">
        <v>1.0731940136469198</v>
      </c>
      <c r="AC439" s="67">
        <v>261850.96000000002</v>
      </c>
      <c r="AD439" s="67">
        <v>289172.57999999996</v>
      </c>
      <c r="AE439" s="68">
        <v>1.1043403468904598</v>
      </c>
      <c r="AF439" s="43">
        <v>80</v>
      </c>
      <c r="AG439" s="43">
        <v>80</v>
      </c>
      <c r="AH439" s="43">
        <v>47</v>
      </c>
      <c r="AI439" s="43">
        <v>37</v>
      </c>
      <c r="AJ439" s="67">
        <v>83302.710000000006</v>
      </c>
      <c r="AK439" s="67">
        <v>78134.7</v>
      </c>
      <c r="AL439" s="68">
        <v>0.93796108193839056</v>
      </c>
      <c r="AM439" s="67">
        <v>24597.489999999998</v>
      </c>
      <c r="AN439" s="67">
        <v>18760.22</v>
      </c>
      <c r="AO439" s="68">
        <v>0.76268838812415429</v>
      </c>
      <c r="AP439" s="67">
        <v>18896.189999999999</v>
      </c>
      <c r="AQ439" s="67">
        <v>17510.840000000004</v>
      </c>
      <c r="AR439" s="68">
        <v>0.92668627908589007</v>
      </c>
      <c r="AS439" s="67">
        <v>21504.53</v>
      </c>
      <c r="AT439" s="67">
        <v>38723.68</v>
      </c>
      <c r="AU439" s="68">
        <v>1.8007219874138147</v>
      </c>
      <c r="AV439" s="43">
        <v>3132.0299999999997</v>
      </c>
      <c r="AW439" s="43">
        <v>2149.5700000000002</v>
      </c>
      <c r="AX439" s="69">
        <v>0.68631845799689029</v>
      </c>
      <c r="AY439" s="43">
        <v>233267.8001736732</v>
      </c>
      <c r="AZ439" s="43">
        <v>229228.50000000003</v>
      </c>
      <c r="BA439" s="43">
        <v>51568.858503507123</v>
      </c>
      <c r="BB439" s="43">
        <v>80140.3</v>
      </c>
      <c r="BC439" s="43">
        <v>418358.36951142841</v>
      </c>
      <c r="BD439" s="43">
        <v>92657.161329536524</v>
      </c>
      <c r="BE439" s="43">
        <v>267632.64999999997</v>
      </c>
      <c r="BF439" s="43">
        <v>472551.99000000005</v>
      </c>
      <c r="BG439" s="43">
        <v>5633.3899999999994</v>
      </c>
      <c r="BH439" s="43">
        <v>91</v>
      </c>
      <c r="BI439" s="44">
        <v>43173</v>
      </c>
      <c r="BJ439" s="44">
        <v>43541</v>
      </c>
      <c r="BK439" s="44">
        <v>43172</v>
      </c>
      <c r="BL439" s="43">
        <f t="shared" si="237"/>
        <v>1393368.92</v>
      </c>
      <c r="BM439" s="43">
        <f t="shared" si="238"/>
        <v>1338496.6000000001</v>
      </c>
      <c r="BO439" s="16" t="str">
        <f>IFERROR(VLOOKUP($C439,'PORTE LOJA'!A:B,2,0),"PORTE 1")</f>
        <v>PORTE 4</v>
      </c>
      <c r="BP439" s="16">
        <f>VLOOKUP(BO439,'PAINEL E TARGET'!$S$1:$W$8,3,0)</f>
        <v>3000</v>
      </c>
      <c r="BQ439" s="16">
        <f t="shared" si="216"/>
        <v>1</v>
      </c>
      <c r="BR439" s="16">
        <f t="shared" si="217"/>
        <v>1</v>
      </c>
      <c r="BS439" s="16">
        <f t="shared" si="218"/>
        <v>1</v>
      </c>
      <c r="BT439" s="16">
        <f t="shared" si="219"/>
        <v>1</v>
      </c>
      <c r="BU439" s="16">
        <f t="shared" si="220"/>
        <v>1</v>
      </c>
      <c r="BV439" s="16">
        <f t="shared" si="221"/>
        <v>1</v>
      </c>
      <c r="BW439" s="17" t="str">
        <f t="shared" si="239"/>
        <v>111111</v>
      </c>
      <c r="BY439" s="17">
        <f t="shared" si="222"/>
        <v>0.98299999999999998</v>
      </c>
      <c r="BZ439" s="17">
        <f t="shared" si="223"/>
        <v>1.0289999999999999</v>
      </c>
      <c r="CA439" s="17" t="str">
        <f t="shared" si="240"/>
        <v>Sem Retira</v>
      </c>
      <c r="CB439" s="17">
        <f t="shared" si="241"/>
        <v>1.0289999999999999</v>
      </c>
      <c r="CC439" s="33" t="str">
        <f>IF(CB439&gt;='PAINEL E TARGET'!$T$11,'PAINEL E TARGET'!$S$11,
IF(CB439&gt;='PAINEL E TARGET'!$T$12,'PAINEL E TARGET'!$S$12,
IF(CB439&gt;='PAINEL E TARGET'!$T$13,'PAINEL E TARGET'!$S$13,
IF(CB439&gt;='PAINEL E TARGET'!$T$14,'PAINEL E TARGET'!$S$14,
IF(CB439&gt;='PAINEL E TARGET'!$T$15,'PAINEL E TARGET'!$S$15,
IF(CB439&gt;='PAINEL E TARGET'!$T$16,'PAINEL E TARGET'!$S$16,
IF(CB439&gt;='PAINEL E TARGET'!$T$17,'PAINEL E TARGET'!$S$17,
IF(CB439&gt;='PAINEL E TARGET'!$T$18,'PAINEL E TARGET'!$S$18,'PAINEL E TARGET'!$S$19))))))))</f>
        <v>2. Fx de 100% a 104,9%</v>
      </c>
      <c r="CD439" s="17">
        <f>IFERROR(VLOOKUP($BW439,'PAINEL E TARGET'!$G$1:$Q$99,4,0),0)</f>
        <v>0.25</v>
      </c>
      <c r="CE439" s="17">
        <f>VLOOKUP(CC439,'PAINEL E TARGET'!$S$10:$U$19,3,0)</f>
        <v>1</v>
      </c>
      <c r="CF439" s="16">
        <f t="shared" si="242"/>
        <v>750</v>
      </c>
      <c r="CG439" s="17">
        <f t="shared" si="224"/>
        <v>0.93799999999999994</v>
      </c>
      <c r="CH439" s="17">
        <f t="shared" si="225"/>
        <v>0.76300000000000001</v>
      </c>
      <c r="CI439" s="17">
        <f t="shared" si="226"/>
        <v>0.92700000000000005</v>
      </c>
      <c r="CJ439" s="17">
        <f t="shared" si="227"/>
        <v>1.8009999999999999</v>
      </c>
      <c r="CK439" s="17">
        <f t="shared" si="228"/>
        <v>0.68600000000000005</v>
      </c>
      <c r="CL439" s="17">
        <f t="shared" si="229"/>
        <v>1.0329999999999999</v>
      </c>
      <c r="CM439" s="16">
        <f t="shared" si="230"/>
        <v>4</v>
      </c>
      <c r="CN439" s="17" t="str">
        <f t="shared" si="243"/>
        <v>não ok</v>
      </c>
      <c r="CO439" s="17">
        <f t="shared" si="244"/>
        <v>0</v>
      </c>
      <c r="CP439" s="33" t="str">
        <f>IF(CO439&gt;='PAINEL E TARGET'!$T$11,'PAINEL E TARGET'!$S$11,
IF(CO439&gt;='PAINEL E TARGET'!$T$12,'PAINEL E TARGET'!$S$12,
IF(CO439&gt;='PAINEL E TARGET'!$T$13,'PAINEL E TARGET'!$S$13,
IF(CO439&gt;='PAINEL E TARGET'!$T$14,'PAINEL E TARGET'!$S$14,
IF(CO439&gt;='PAINEL E TARGET'!$T$15,'PAINEL E TARGET'!$S$15,
IF(CO439&gt;='PAINEL E TARGET'!$T$16,'PAINEL E TARGET'!$S$16,
IF(CO439&gt;='PAINEL E TARGET'!$T$17,'PAINEL E TARGET'!$S$17,
IF(CO439&gt;='PAINEL E TARGET'!$T$18,'PAINEL E TARGET'!$S$18,'PAINEL E TARGET'!$S$19))))))))</f>
        <v>Não elegível</v>
      </c>
      <c r="CQ439" s="17">
        <f>IFERROR(VLOOKUP($BW439,'PAINEL E TARGET'!$G$1:$Q$99,5,0),0)</f>
        <v>0.25</v>
      </c>
      <c r="CR439" s="17">
        <f>VLOOKUP(CP439,'PAINEL E TARGET'!$S$10:$U$19,3,0)</f>
        <v>0</v>
      </c>
      <c r="CS439" s="16">
        <f t="shared" si="245"/>
        <v>0</v>
      </c>
      <c r="CT439" s="17">
        <f t="shared" si="231"/>
        <v>1.1040000000000001</v>
      </c>
      <c r="CU439" s="33" t="str">
        <f>IF(CT439&gt;='PAINEL E TARGET'!$T$11,'PAINEL E TARGET'!$S$11,
IF(CT439&gt;='PAINEL E TARGET'!$T$12,'PAINEL E TARGET'!$S$12,
IF(CT439&gt;='PAINEL E TARGET'!$T$13,'PAINEL E TARGET'!$S$13,
IF(CT439&gt;='PAINEL E TARGET'!$T$14,'PAINEL E TARGET'!$S$14,
IF(CT439&gt;='PAINEL E TARGET'!$T$15,'PAINEL E TARGET'!$S$15,
IF(CT439&gt;='PAINEL E TARGET'!$T$16,'PAINEL E TARGET'!$S$16,
IF(CT439&gt;='PAINEL E TARGET'!$T$17,'PAINEL E TARGET'!$S$17,
IF(CT439&gt;='PAINEL E TARGET'!$T$18,'PAINEL E TARGET'!$S$18,'PAINEL E TARGET'!$S$19))))))))</f>
        <v>4. Fx de 110% a 114,9%</v>
      </c>
      <c r="CV439" s="17">
        <f>IFERROR(VLOOKUP($BW439,'PAINEL E TARGET'!$G$1:$Q$99,6,0),0)</f>
        <v>0.2</v>
      </c>
      <c r="CW439" s="17">
        <f>VLOOKUP(CU439,'PAINEL E TARGET'!$S$10:$U$19,3,0)</f>
        <v>1.2</v>
      </c>
      <c r="CX439" s="16">
        <f t="shared" si="246"/>
        <v>720</v>
      </c>
      <c r="CY439" s="17">
        <f t="shared" si="232"/>
        <v>0.98299999999999998</v>
      </c>
      <c r="CZ439" s="33" t="str">
        <f>IF(CY439&gt;='PAINEL E TARGET'!$T$11,'PAINEL E TARGET'!$S$11,
IF(CY439&gt;='PAINEL E TARGET'!$T$12,'PAINEL E TARGET'!$S$12,
IF(CY439&gt;='PAINEL E TARGET'!$T$13,'PAINEL E TARGET'!$S$13,
IF(CY439&gt;='PAINEL E TARGET'!$T$14,'PAINEL E TARGET'!$S$14,
IF(CY439&gt;='PAINEL E TARGET'!$T$15,'PAINEL E TARGET'!$S$15,
IF(CY439&gt;='PAINEL E TARGET'!$T$16,'PAINEL E TARGET'!$S$16,
IF(CY439&gt;='PAINEL E TARGET'!$T$17,'PAINEL E TARGET'!$S$17,
IF(CY439&gt;='PAINEL E TARGET'!$T$18,'PAINEL E TARGET'!$S$18,'PAINEL E TARGET'!$S$19))))))))</f>
        <v>1. Fx de 90% a 99,9%</v>
      </c>
      <c r="DA439" s="17">
        <f>IFERROR(VLOOKUP($BW439,'PAINEL E TARGET'!$G$1:$Q$99,7,0),0)</f>
        <v>0.15</v>
      </c>
      <c r="DB439" s="17">
        <f>VLOOKUP(CZ439,'PAINEL E TARGET'!$S$10:$U$19,3,0)</f>
        <v>0.5</v>
      </c>
      <c r="DC439" s="16">
        <f t="shared" si="247"/>
        <v>225</v>
      </c>
      <c r="DD439" s="17">
        <f t="shared" si="233"/>
        <v>1.554</v>
      </c>
      <c r="DE439" s="33" t="str">
        <f>IF(DD439&gt;='PAINEL E TARGET'!$T$11,'PAINEL E TARGET'!$S$11,
IF(DD439&gt;='PAINEL E TARGET'!$T$12,'PAINEL E TARGET'!$S$12,
IF(DD439&gt;='PAINEL E TARGET'!$T$13,'PAINEL E TARGET'!$S$13,
IF(DD439&gt;='PAINEL E TARGET'!$T$14,'PAINEL E TARGET'!$S$14,
IF(DD439&gt;='PAINEL E TARGET'!$T$15,'PAINEL E TARGET'!$S$15,
IF(DD439&gt;='PAINEL E TARGET'!$T$16,'PAINEL E TARGET'!$S$16,
IF(DD439&gt;='PAINEL E TARGET'!$T$17,'PAINEL E TARGET'!$S$17,
IF(DD439&gt;='PAINEL E TARGET'!$T$18,'PAINEL E TARGET'!$S$18,'PAINEL E TARGET'!$S$19))))))))</f>
        <v>8. Fx de 130% ou mais</v>
      </c>
      <c r="DF439" s="17">
        <f>IFERROR(VLOOKUP($BW439,'PAINEL E TARGET'!$G$1:$Q$99,8,0),0)</f>
        <v>0.1</v>
      </c>
      <c r="DG439" s="17">
        <f>VLOOKUP(DE439,'PAINEL E TARGET'!$S$10:$U$19,3,0)</f>
        <v>1.6</v>
      </c>
      <c r="DH439" s="16">
        <f t="shared" si="248"/>
        <v>480.00000000000011</v>
      </c>
      <c r="DI439" s="17">
        <f t="shared" si="234"/>
        <v>0.78700000000000003</v>
      </c>
      <c r="DJ439" s="33" t="str">
        <f>IF(DI439&gt;='PAINEL E TARGET'!$T$11,'PAINEL E TARGET'!$S$11,
IF(DI439&gt;='PAINEL E TARGET'!$T$12,'PAINEL E TARGET'!$S$12,
IF(DI439&gt;='PAINEL E TARGET'!$T$13,'PAINEL E TARGET'!$S$13,
IF(DI439&gt;='PAINEL E TARGET'!$T$14,'PAINEL E TARGET'!$S$14,
IF(DI439&gt;='PAINEL E TARGET'!$T$15,'PAINEL E TARGET'!$S$15,
IF(DI439&gt;='PAINEL E TARGET'!$T$16,'PAINEL E TARGET'!$S$16,
IF(DI439&gt;='PAINEL E TARGET'!$T$17,'PAINEL E TARGET'!$S$17,
IF(DI439&gt;='PAINEL E TARGET'!$T$18,'PAINEL E TARGET'!$S$18,'PAINEL E TARGET'!$S$19))))))))</f>
        <v>Não elegível</v>
      </c>
      <c r="DK439" s="17">
        <f>IFERROR(VLOOKUP($BW439,'PAINEL E TARGET'!$G$1:$Q$99,9,0),0)</f>
        <v>0.05</v>
      </c>
      <c r="DL439" s="17">
        <f>VLOOKUP(DJ439,'PAINEL E TARGET'!$S$10:$U$19,3,0)</f>
        <v>0</v>
      </c>
      <c r="DM439" s="16">
        <f t="shared" si="249"/>
        <v>0</v>
      </c>
      <c r="DN439" s="17">
        <f t="shared" si="235"/>
        <v>0.68600000000000005</v>
      </c>
      <c r="DO439" s="33" t="str">
        <f>IF(DN439&gt;='PAINEL E TARGET'!$T$11,'PAINEL E TARGET'!$S$11,
IF(DN439&gt;='PAINEL E TARGET'!$T$12,'PAINEL E TARGET'!$S$12,
IF(DN439&gt;='PAINEL E TARGET'!$T$13,'PAINEL E TARGET'!$S$13,
IF(DN439&gt;='PAINEL E TARGET'!$T$14,'PAINEL E TARGET'!$S$14,
IF(DN439&gt;='PAINEL E TARGET'!$T$15,'PAINEL E TARGET'!$S$15,
IF(DN439&gt;='PAINEL E TARGET'!$T$16,'PAINEL E TARGET'!$S$16,
IF(DN439&gt;='PAINEL E TARGET'!$T$17,'PAINEL E TARGET'!$S$17,
IF(DN439&gt;='PAINEL E TARGET'!$T$18,'PAINEL E TARGET'!$S$18,'PAINEL E TARGET'!$S$19))))))))</f>
        <v>Não elegível</v>
      </c>
      <c r="DP439" s="17">
        <f>IFERROR(VLOOKUP($BW439,'PAINEL E TARGET'!$G$1:$Q$99,10,0),0)</f>
        <v>0</v>
      </c>
      <c r="DQ439" s="17">
        <f>VLOOKUP(DO439,'PAINEL E TARGET'!$S$10:$U$19,3,0)</f>
        <v>0</v>
      </c>
      <c r="DR439" s="16">
        <f t="shared" si="250"/>
        <v>0</v>
      </c>
      <c r="DS439" s="17">
        <f t="shared" si="236"/>
        <v>1</v>
      </c>
      <c r="DT439" s="16">
        <f>IF(DS439&gt;=1,VLOOKUP(BO439,'PAINEL E TARGET'!$S$1:$W$8,5,0),0)</f>
        <v>300</v>
      </c>
      <c r="DU439" s="16">
        <f t="shared" si="251"/>
        <v>2475</v>
      </c>
    </row>
    <row r="440" spans="2:125" s="32" customFormat="1" x14ac:dyDescent="0.2">
      <c r="B440" s="44">
        <v>43541</v>
      </c>
      <c r="C440" s="65">
        <v>1254</v>
      </c>
      <c r="D440" s="66" t="s">
        <v>444</v>
      </c>
      <c r="E440" s="65">
        <v>214</v>
      </c>
      <c r="F440" s="65" t="s">
        <v>1017</v>
      </c>
      <c r="G440" s="67">
        <v>1389137.2515831878</v>
      </c>
      <c r="H440" s="67">
        <v>760348.20043172745</v>
      </c>
      <c r="I440" s="67">
        <v>620240.41</v>
      </c>
      <c r="J440" s="68">
        <v>0.81573206808121079</v>
      </c>
      <c r="K440" s="67">
        <v>133797.66650934788</v>
      </c>
      <c r="L440" s="67">
        <v>529652.01729660365</v>
      </c>
      <c r="M440" s="67">
        <v>117932.1</v>
      </c>
      <c r="N440" s="67">
        <v>473595.85000000003</v>
      </c>
      <c r="O440" s="67">
        <v>1214109.7161674381</v>
      </c>
      <c r="P440" s="67" t="s">
        <v>1082</v>
      </c>
      <c r="Q440" s="67" t="s">
        <v>1082</v>
      </c>
      <c r="R440" s="67">
        <v>0</v>
      </c>
      <c r="S440" s="67">
        <v>0</v>
      </c>
      <c r="T440" s="68">
        <v>0.10563901334302102</v>
      </c>
      <c r="U440" s="68">
        <v>0.11187356404714265</v>
      </c>
      <c r="V440" s="68">
        <v>1.0590175022165096</v>
      </c>
      <c r="W440" s="67">
        <v>70086.17</v>
      </c>
      <c r="X440" s="67">
        <v>66176.34</v>
      </c>
      <c r="Y440" s="68">
        <v>0.94421395833157951</v>
      </c>
      <c r="Z440" s="68">
        <v>0.21448010824829863</v>
      </c>
      <c r="AA440" s="68">
        <v>0.22047646269292934</v>
      </c>
      <c r="AB440" s="68">
        <v>1.0279576250385367</v>
      </c>
      <c r="AC440" s="67">
        <v>142296.76</v>
      </c>
      <c r="AD440" s="67">
        <v>130417.98999999999</v>
      </c>
      <c r="AE440" s="68">
        <v>0.9165211491814711</v>
      </c>
      <c r="AF440" s="43">
        <v>80</v>
      </c>
      <c r="AG440" s="43">
        <v>76</v>
      </c>
      <c r="AH440" s="43">
        <v>18</v>
      </c>
      <c r="AI440" s="43">
        <v>19</v>
      </c>
      <c r="AJ440" s="67">
        <v>39223.339999999997</v>
      </c>
      <c r="AK440" s="67">
        <v>38225</v>
      </c>
      <c r="AL440" s="68">
        <v>0.97454729760392678</v>
      </c>
      <c r="AM440" s="67">
        <v>11735.7</v>
      </c>
      <c r="AN440" s="67">
        <v>8667.7000000000007</v>
      </c>
      <c r="AO440" s="68">
        <v>0.73857545779118416</v>
      </c>
      <c r="AP440" s="67">
        <v>9554.2999999999993</v>
      </c>
      <c r="AQ440" s="67">
        <v>7039.7199999999993</v>
      </c>
      <c r="AR440" s="68">
        <v>0.73681169735093099</v>
      </c>
      <c r="AS440" s="67">
        <v>9572.8299999999981</v>
      </c>
      <c r="AT440" s="67">
        <v>12243.920000000002</v>
      </c>
      <c r="AU440" s="68">
        <v>1.2790282497443288</v>
      </c>
      <c r="AV440" s="43">
        <v>1476.08</v>
      </c>
      <c r="AW440" s="43">
        <v>1274.74</v>
      </c>
      <c r="AX440" s="69">
        <v>0.86359817896048996</v>
      </c>
      <c r="AY440" s="43">
        <v>133797.66650934788</v>
      </c>
      <c r="AZ440" s="43">
        <v>117932.09999999999</v>
      </c>
      <c r="BA440" s="43">
        <v>22465.748391948149</v>
      </c>
      <c r="BB440" s="43">
        <v>26602.14</v>
      </c>
      <c r="BC440" s="43">
        <v>244793.02422328925</v>
      </c>
      <c r="BD440" s="43">
        <v>41176.27676991831</v>
      </c>
      <c r="BE440" s="43">
        <v>129075.68</v>
      </c>
      <c r="BF440" s="43">
        <v>262063.85000000003</v>
      </c>
      <c r="BG440" s="43">
        <v>2707.36</v>
      </c>
      <c r="BH440" s="43">
        <v>31</v>
      </c>
      <c r="BI440" s="44">
        <v>43173</v>
      </c>
      <c r="BJ440" s="44">
        <v>43541</v>
      </c>
      <c r="BK440" s="44">
        <v>43172</v>
      </c>
      <c r="BL440" s="43">
        <f t="shared" si="237"/>
        <v>620240.41</v>
      </c>
      <c r="BM440" s="43">
        <f t="shared" si="238"/>
        <v>591527.95000000007</v>
      </c>
      <c r="BO440" s="16" t="str">
        <f>IFERROR(VLOOKUP($C440,'PORTE LOJA'!A:B,2,0),"PORTE 1")</f>
        <v>PORTE 2</v>
      </c>
      <c r="BP440" s="16">
        <f>VLOOKUP(BO440,'PAINEL E TARGET'!$S$1:$W$8,3,0)</f>
        <v>1875</v>
      </c>
      <c r="BQ440" s="16">
        <f t="shared" si="216"/>
        <v>1</v>
      </c>
      <c r="BR440" s="16">
        <f t="shared" si="217"/>
        <v>1</v>
      </c>
      <c r="BS440" s="16">
        <f t="shared" si="218"/>
        <v>1</v>
      </c>
      <c r="BT440" s="16">
        <f t="shared" si="219"/>
        <v>1</v>
      </c>
      <c r="BU440" s="16">
        <f t="shared" si="220"/>
        <v>1</v>
      </c>
      <c r="BV440" s="16">
        <f t="shared" si="221"/>
        <v>1</v>
      </c>
      <c r="BW440" s="17" t="str">
        <f t="shared" si="239"/>
        <v>111111</v>
      </c>
      <c r="BY440" s="17">
        <f t="shared" si="222"/>
        <v>0.81599999999999995</v>
      </c>
      <c r="BZ440" s="17">
        <f t="shared" si="223"/>
        <v>0.89200000000000002</v>
      </c>
      <c r="CA440" s="17" t="str">
        <f t="shared" si="240"/>
        <v>Sem Retira</v>
      </c>
      <c r="CB440" s="17">
        <f t="shared" si="241"/>
        <v>0.89200000000000002</v>
      </c>
      <c r="CC440" s="33" t="str">
        <f>IF(CB440&gt;='PAINEL E TARGET'!$T$11,'PAINEL E TARGET'!$S$11,
IF(CB440&gt;='PAINEL E TARGET'!$T$12,'PAINEL E TARGET'!$S$12,
IF(CB440&gt;='PAINEL E TARGET'!$T$13,'PAINEL E TARGET'!$S$13,
IF(CB440&gt;='PAINEL E TARGET'!$T$14,'PAINEL E TARGET'!$S$14,
IF(CB440&gt;='PAINEL E TARGET'!$T$15,'PAINEL E TARGET'!$S$15,
IF(CB440&gt;='PAINEL E TARGET'!$T$16,'PAINEL E TARGET'!$S$16,
IF(CB440&gt;='PAINEL E TARGET'!$T$17,'PAINEL E TARGET'!$S$17,
IF(CB440&gt;='PAINEL E TARGET'!$T$18,'PAINEL E TARGET'!$S$18,'PAINEL E TARGET'!$S$19))))))))</f>
        <v>Não elegível</v>
      </c>
      <c r="CD440" s="17">
        <f>IFERROR(VLOOKUP($BW440,'PAINEL E TARGET'!$G$1:$Q$99,4,0),0)</f>
        <v>0.25</v>
      </c>
      <c r="CE440" s="17">
        <f>VLOOKUP(CC440,'PAINEL E TARGET'!$S$10:$U$19,3,0)</f>
        <v>0</v>
      </c>
      <c r="CF440" s="16">
        <f t="shared" si="242"/>
        <v>0</v>
      </c>
      <c r="CG440" s="17">
        <f t="shared" si="224"/>
        <v>0.97499999999999998</v>
      </c>
      <c r="CH440" s="17">
        <f t="shared" si="225"/>
        <v>0.73899999999999999</v>
      </c>
      <c r="CI440" s="17">
        <f t="shared" si="226"/>
        <v>0.73699999999999999</v>
      </c>
      <c r="CJ440" s="17">
        <f t="shared" si="227"/>
        <v>1.2789999999999999</v>
      </c>
      <c r="CK440" s="17">
        <f t="shared" si="228"/>
        <v>0.86399999999999999</v>
      </c>
      <c r="CL440" s="17">
        <f t="shared" si="229"/>
        <v>0.94399999999999995</v>
      </c>
      <c r="CM440" s="16">
        <f t="shared" si="230"/>
        <v>5</v>
      </c>
      <c r="CN440" s="17" t="str">
        <f t="shared" si="243"/>
        <v>ok</v>
      </c>
      <c r="CO440" s="17">
        <f t="shared" si="244"/>
        <v>0.94399999999999995</v>
      </c>
      <c r="CP440" s="33" t="str">
        <f>IF(CO440&gt;='PAINEL E TARGET'!$T$11,'PAINEL E TARGET'!$S$11,
IF(CO440&gt;='PAINEL E TARGET'!$T$12,'PAINEL E TARGET'!$S$12,
IF(CO440&gt;='PAINEL E TARGET'!$T$13,'PAINEL E TARGET'!$S$13,
IF(CO440&gt;='PAINEL E TARGET'!$T$14,'PAINEL E TARGET'!$S$14,
IF(CO440&gt;='PAINEL E TARGET'!$T$15,'PAINEL E TARGET'!$S$15,
IF(CO440&gt;='PAINEL E TARGET'!$T$16,'PAINEL E TARGET'!$S$16,
IF(CO440&gt;='PAINEL E TARGET'!$T$17,'PAINEL E TARGET'!$S$17,
IF(CO440&gt;='PAINEL E TARGET'!$T$18,'PAINEL E TARGET'!$S$18,'PAINEL E TARGET'!$S$19))))))))</f>
        <v>1. Fx de 90% a 99,9%</v>
      </c>
      <c r="CQ440" s="17">
        <f>IFERROR(VLOOKUP($BW440,'PAINEL E TARGET'!$G$1:$Q$99,5,0),0)</f>
        <v>0.25</v>
      </c>
      <c r="CR440" s="17">
        <f>VLOOKUP(CP440,'PAINEL E TARGET'!$S$10:$U$19,3,0)</f>
        <v>0.5</v>
      </c>
      <c r="CS440" s="16">
        <f t="shared" si="245"/>
        <v>234.375</v>
      </c>
      <c r="CT440" s="17">
        <f t="shared" si="231"/>
        <v>0.91700000000000004</v>
      </c>
      <c r="CU440" s="33" t="str">
        <f>IF(CT440&gt;='PAINEL E TARGET'!$T$11,'PAINEL E TARGET'!$S$11,
IF(CT440&gt;='PAINEL E TARGET'!$T$12,'PAINEL E TARGET'!$S$12,
IF(CT440&gt;='PAINEL E TARGET'!$T$13,'PAINEL E TARGET'!$S$13,
IF(CT440&gt;='PAINEL E TARGET'!$T$14,'PAINEL E TARGET'!$S$14,
IF(CT440&gt;='PAINEL E TARGET'!$T$15,'PAINEL E TARGET'!$S$15,
IF(CT440&gt;='PAINEL E TARGET'!$T$16,'PAINEL E TARGET'!$S$16,
IF(CT440&gt;='PAINEL E TARGET'!$T$17,'PAINEL E TARGET'!$S$17,
IF(CT440&gt;='PAINEL E TARGET'!$T$18,'PAINEL E TARGET'!$S$18,'PAINEL E TARGET'!$S$19))))))))</f>
        <v>1. Fx de 90% a 99,9%</v>
      </c>
      <c r="CV440" s="17">
        <f>IFERROR(VLOOKUP($BW440,'PAINEL E TARGET'!$G$1:$Q$99,6,0),0)</f>
        <v>0.2</v>
      </c>
      <c r="CW440" s="17">
        <f>VLOOKUP(CU440,'PAINEL E TARGET'!$S$10:$U$19,3,0)</f>
        <v>0.5</v>
      </c>
      <c r="CX440" s="16">
        <f t="shared" si="246"/>
        <v>187.5</v>
      </c>
      <c r="CY440" s="17">
        <f t="shared" si="232"/>
        <v>0.88100000000000001</v>
      </c>
      <c r="CZ440" s="33" t="str">
        <f>IF(CY440&gt;='PAINEL E TARGET'!$T$11,'PAINEL E TARGET'!$S$11,
IF(CY440&gt;='PAINEL E TARGET'!$T$12,'PAINEL E TARGET'!$S$12,
IF(CY440&gt;='PAINEL E TARGET'!$T$13,'PAINEL E TARGET'!$S$13,
IF(CY440&gt;='PAINEL E TARGET'!$T$14,'PAINEL E TARGET'!$S$14,
IF(CY440&gt;='PAINEL E TARGET'!$T$15,'PAINEL E TARGET'!$S$15,
IF(CY440&gt;='PAINEL E TARGET'!$T$16,'PAINEL E TARGET'!$S$16,
IF(CY440&gt;='PAINEL E TARGET'!$T$17,'PAINEL E TARGET'!$S$17,
IF(CY440&gt;='PAINEL E TARGET'!$T$18,'PAINEL E TARGET'!$S$18,'PAINEL E TARGET'!$S$19))))))))</f>
        <v>Não elegível</v>
      </c>
      <c r="DA440" s="17">
        <f>IFERROR(VLOOKUP($BW440,'PAINEL E TARGET'!$G$1:$Q$99,7,0),0)</f>
        <v>0.15</v>
      </c>
      <c r="DB440" s="17">
        <f>VLOOKUP(CZ440,'PAINEL E TARGET'!$S$10:$U$19,3,0)</f>
        <v>0</v>
      </c>
      <c r="DC440" s="16">
        <f t="shared" si="247"/>
        <v>0</v>
      </c>
      <c r="DD440" s="17">
        <f t="shared" si="233"/>
        <v>1.1839999999999999</v>
      </c>
      <c r="DE440" s="33" t="str">
        <f>IF(DD440&gt;='PAINEL E TARGET'!$T$11,'PAINEL E TARGET'!$S$11,
IF(DD440&gt;='PAINEL E TARGET'!$T$12,'PAINEL E TARGET'!$S$12,
IF(DD440&gt;='PAINEL E TARGET'!$T$13,'PAINEL E TARGET'!$S$13,
IF(DD440&gt;='PAINEL E TARGET'!$T$14,'PAINEL E TARGET'!$S$14,
IF(DD440&gt;='PAINEL E TARGET'!$T$15,'PAINEL E TARGET'!$S$15,
IF(DD440&gt;='PAINEL E TARGET'!$T$16,'PAINEL E TARGET'!$S$16,
IF(DD440&gt;='PAINEL E TARGET'!$T$17,'PAINEL E TARGET'!$S$17,
IF(DD440&gt;='PAINEL E TARGET'!$T$18,'PAINEL E TARGET'!$S$18,'PAINEL E TARGET'!$S$19))))))))</f>
        <v>5. Fx de 115% a 119,9%</v>
      </c>
      <c r="DF440" s="17">
        <f>IFERROR(VLOOKUP($BW440,'PAINEL E TARGET'!$G$1:$Q$99,8,0),0)</f>
        <v>0.1</v>
      </c>
      <c r="DG440" s="17">
        <f>VLOOKUP(DE440,'PAINEL E TARGET'!$S$10:$U$19,3,0)</f>
        <v>1.3</v>
      </c>
      <c r="DH440" s="16">
        <f t="shared" si="248"/>
        <v>243.75</v>
      </c>
      <c r="DI440" s="17">
        <f t="shared" si="234"/>
        <v>1.056</v>
      </c>
      <c r="DJ440" s="33" t="str">
        <f>IF(DI440&gt;='PAINEL E TARGET'!$T$11,'PAINEL E TARGET'!$S$11,
IF(DI440&gt;='PAINEL E TARGET'!$T$12,'PAINEL E TARGET'!$S$12,
IF(DI440&gt;='PAINEL E TARGET'!$T$13,'PAINEL E TARGET'!$S$13,
IF(DI440&gt;='PAINEL E TARGET'!$T$14,'PAINEL E TARGET'!$S$14,
IF(DI440&gt;='PAINEL E TARGET'!$T$15,'PAINEL E TARGET'!$S$15,
IF(DI440&gt;='PAINEL E TARGET'!$T$16,'PAINEL E TARGET'!$S$16,
IF(DI440&gt;='PAINEL E TARGET'!$T$17,'PAINEL E TARGET'!$S$17,
IF(DI440&gt;='PAINEL E TARGET'!$T$18,'PAINEL E TARGET'!$S$18,'PAINEL E TARGET'!$S$19))))))))</f>
        <v>3. Fx de 105% a 109,9%</v>
      </c>
      <c r="DK440" s="17">
        <f>IFERROR(VLOOKUP($BW440,'PAINEL E TARGET'!$G$1:$Q$99,9,0),0)</f>
        <v>0.05</v>
      </c>
      <c r="DL440" s="17">
        <f>VLOOKUP(DJ440,'PAINEL E TARGET'!$S$10:$U$19,3,0)</f>
        <v>1.1000000000000001</v>
      </c>
      <c r="DM440" s="16">
        <f t="shared" si="249"/>
        <v>103.12500000000001</v>
      </c>
      <c r="DN440" s="17">
        <f t="shared" si="235"/>
        <v>0.86399999999999999</v>
      </c>
      <c r="DO440" s="33" t="str">
        <f>IF(DN440&gt;='PAINEL E TARGET'!$T$11,'PAINEL E TARGET'!$S$11,
IF(DN440&gt;='PAINEL E TARGET'!$T$12,'PAINEL E TARGET'!$S$12,
IF(DN440&gt;='PAINEL E TARGET'!$T$13,'PAINEL E TARGET'!$S$13,
IF(DN440&gt;='PAINEL E TARGET'!$T$14,'PAINEL E TARGET'!$S$14,
IF(DN440&gt;='PAINEL E TARGET'!$T$15,'PAINEL E TARGET'!$S$15,
IF(DN440&gt;='PAINEL E TARGET'!$T$16,'PAINEL E TARGET'!$S$16,
IF(DN440&gt;='PAINEL E TARGET'!$T$17,'PAINEL E TARGET'!$S$17,
IF(DN440&gt;='PAINEL E TARGET'!$T$18,'PAINEL E TARGET'!$S$18,'PAINEL E TARGET'!$S$19))))))))</f>
        <v>Não elegível</v>
      </c>
      <c r="DP440" s="17">
        <f>IFERROR(VLOOKUP($BW440,'PAINEL E TARGET'!$G$1:$Q$99,10,0),0)</f>
        <v>0</v>
      </c>
      <c r="DQ440" s="17">
        <f>VLOOKUP(DO440,'PAINEL E TARGET'!$S$10:$U$19,3,0)</f>
        <v>0</v>
      </c>
      <c r="DR440" s="16">
        <f t="shared" si="250"/>
        <v>0</v>
      </c>
      <c r="DS440" s="17">
        <f t="shared" si="236"/>
        <v>0.95</v>
      </c>
      <c r="DT440" s="16">
        <f>IF(DS440&gt;=1,VLOOKUP(BO440,'PAINEL E TARGET'!$S$1:$W$8,5,0),0)</f>
        <v>0</v>
      </c>
      <c r="DU440" s="16">
        <f t="shared" si="251"/>
        <v>768.75</v>
      </c>
    </row>
    <row r="441" spans="2:125" s="32" customFormat="1" x14ac:dyDescent="0.2">
      <c r="B441" s="44">
        <v>43541</v>
      </c>
      <c r="C441" s="65">
        <v>1255</v>
      </c>
      <c r="D441" s="66" t="s">
        <v>445</v>
      </c>
      <c r="E441" s="65">
        <v>115</v>
      </c>
      <c r="F441" s="65" t="s">
        <v>1018</v>
      </c>
      <c r="G441" s="67">
        <v>1535665.8006844618</v>
      </c>
      <c r="H441" s="67">
        <v>881565.15992493182</v>
      </c>
      <c r="I441" s="67">
        <v>771471.43</v>
      </c>
      <c r="J441" s="68">
        <v>0.8751156069571685</v>
      </c>
      <c r="K441" s="67">
        <v>112623.85838504993</v>
      </c>
      <c r="L441" s="67">
        <v>711181.12682494707</v>
      </c>
      <c r="M441" s="67">
        <v>130999.76</v>
      </c>
      <c r="N441" s="67">
        <v>624098.77</v>
      </c>
      <c r="O441" s="67">
        <v>1437332.9937916747</v>
      </c>
      <c r="P441" s="67" t="s">
        <v>1082</v>
      </c>
      <c r="Q441" s="67" t="s">
        <v>1082</v>
      </c>
      <c r="R441" s="67">
        <v>0</v>
      </c>
      <c r="S441" s="67">
        <v>0</v>
      </c>
      <c r="T441" s="68">
        <v>0.10472907004563367</v>
      </c>
      <c r="U441" s="68">
        <v>0.11625677512575747</v>
      </c>
      <c r="V441" s="68">
        <v>1.1100716837751048</v>
      </c>
      <c r="W441" s="67">
        <v>86276.33</v>
      </c>
      <c r="X441" s="67">
        <v>87785.32</v>
      </c>
      <c r="Y441" s="68">
        <v>1.0174901969056867</v>
      </c>
      <c r="Z441" s="68">
        <v>0.22680707613388762</v>
      </c>
      <c r="AA441" s="68">
        <v>0.25379886516266964</v>
      </c>
      <c r="AB441" s="68">
        <v>1.1190077024442058</v>
      </c>
      <c r="AC441" s="67">
        <v>186844.79999999999</v>
      </c>
      <c r="AD441" s="67">
        <v>191643.15</v>
      </c>
      <c r="AE441" s="68">
        <v>1.0256809394749011</v>
      </c>
      <c r="AF441" s="43">
        <v>80</v>
      </c>
      <c r="AG441" s="43">
        <v>72</v>
      </c>
      <c r="AH441" s="43">
        <v>32</v>
      </c>
      <c r="AI441" s="43">
        <v>28</v>
      </c>
      <c r="AJ441" s="67">
        <v>48569.960000000006</v>
      </c>
      <c r="AK441" s="67">
        <v>48721</v>
      </c>
      <c r="AL441" s="68">
        <v>1.0031097410827596</v>
      </c>
      <c r="AM441" s="67">
        <v>7994.43</v>
      </c>
      <c r="AN441" s="67">
        <v>7716.7900000000009</v>
      </c>
      <c r="AO441" s="68">
        <v>0.96527081980829155</v>
      </c>
      <c r="AP441" s="67">
        <v>10394.559999999998</v>
      </c>
      <c r="AQ441" s="67">
        <v>7919.0899999999983</v>
      </c>
      <c r="AR441" s="68">
        <v>0.76184946741372406</v>
      </c>
      <c r="AS441" s="67">
        <v>19317.379999999997</v>
      </c>
      <c r="AT441" s="67">
        <v>23428.440000000002</v>
      </c>
      <c r="AU441" s="68">
        <v>1.2128166449073325</v>
      </c>
      <c r="AV441" s="43">
        <v>1806.9900000000002</v>
      </c>
      <c r="AW441" s="43">
        <v>2369.52</v>
      </c>
      <c r="AX441" s="69">
        <v>1.3113077548851957</v>
      </c>
      <c r="AY441" s="43">
        <v>112623.85838504993</v>
      </c>
      <c r="AZ441" s="43">
        <v>130999.76</v>
      </c>
      <c r="BA441" s="43">
        <v>29208.700791217831</v>
      </c>
      <c r="BB441" s="43">
        <v>33427.310000000005</v>
      </c>
      <c r="BC441" s="43">
        <v>196404.01819718097</v>
      </c>
      <c r="BD441" s="43">
        <v>51097.36867534402</v>
      </c>
      <c r="BE441" s="43">
        <v>151426.87000000002</v>
      </c>
      <c r="BF441" s="43">
        <v>327938.43</v>
      </c>
      <c r="BG441" s="43">
        <v>3164.8700000000003</v>
      </c>
      <c r="BH441" s="43">
        <v>68</v>
      </c>
      <c r="BI441" s="44">
        <v>43173</v>
      </c>
      <c r="BJ441" s="44">
        <v>43541</v>
      </c>
      <c r="BK441" s="44">
        <v>43172</v>
      </c>
      <c r="BL441" s="43">
        <f t="shared" si="237"/>
        <v>771471.43</v>
      </c>
      <c r="BM441" s="43">
        <f t="shared" si="238"/>
        <v>755098.53</v>
      </c>
      <c r="BO441" s="16" t="str">
        <f>IFERROR(VLOOKUP($C441,'PORTE LOJA'!A:B,2,0),"PORTE 1")</f>
        <v>PORTE 3</v>
      </c>
      <c r="BP441" s="16">
        <f>VLOOKUP(BO441,'PAINEL E TARGET'!$S$1:$W$8,3,0)</f>
        <v>2400</v>
      </c>
      <c r="BQ441" s="16">
        <f t="shared" si="216"/>
        <v>1</v>
      </c>
      <c r="BR441" s="16">
        <f t="shared" si="217"/>
        <v>1</v>
      </c>
      <c r="BS441" s="16">
        <f t="shared" si="218"/>
        <v>1</v>
      </c>
      <c r="BT441" s="16">
        <f t="shared" si="219"/>
        <v>1</v>
      </c>
      <c r="BU441" s="16">
        <f t="shared" si="220"/>
        <v>1</v>
      </c>
      <c r="BV441" s="16">
        <f t="shared" si="221"/>
        <v>1</v>
      </c>
      <c r="BW441" s="17" t="str">
        <f t="shared" si="239"/>
        <v>111111</v>
      </c>
      <c r="BY441" s="17">
        <f t="shared" si="222"/>
        <v>0.875</v>
      </c>
      <c r="BZ441" s="17">
        <f t="shared" si="223"/>
        <v>0.91700000000000004</v>
      </c>
      <c r="CA441" s="17" t="str">
        <f t="shared" si="240"/>
        <v>Sem Retira</v>
      </c>
      <c r="CB441" s="17">
        <f t="shared" si="241"/>
        <v>0.91700000000000004</v>
      </c>
      <c r="CC441" s="33" t="str">
        <f>IF(CB441&gt;='PAINEL E TARGET'!$T$11,'PAINEL E TARGET'!$S$11,
IF(CB441&gt;='PAINEL E TARGET'!$T$12,'PAINEL E TARGET'!$S$12,
IF(CB441&gt;='PAINEL E TARGET'!$T$13,'PAINEL E TARGET'!$S$13,
IF(CB441&gt;='PAINEL E TARGET'!$T$14,'PAINEL E TARGET'!$S$14,
IF(CB441&gt;='PAINEL E TARGET'!$T$15,'PAINEL E TARGET'!$S$15,
IF(CB441&gt;='PAINEL E TARGET'!$T$16,'PAINEL E TARGET'!$S$16,
IF(CB441&gt;='PAINEL E TARGET'!$T$17,'PAINEL E TARGET'!$S$17,
IF(CB441&gt;='PAINEL E TARGET'!$T$18,'PAINEL E TARGET'!$S$18,'PAINEL E TARGET'!$S$19))))))))</f>
        <v>1. Fx de 90% a 99,9%</v>
      </c>
      <c r="CD441" s="17">
        <f>IFERROR(VLOOKUP($BW441,'PAINEL E TARGET'!$G$1:$Q$99,4,0),0)</f>
        <v>0.25</v>
      </c>
      <c r="CE441" s="17">
        <f>VLOOKUP(CC441,'PAINEL E TARGET'!$S$10:$U$19,3,0)</f>
        <v>0.5</v>
      </c>
      <c r="CF441" s="16">
        <f t="shared" si="242"/>
        <v>300</v>
      </c>
      <c r="CG441" s="17">
        <f t="shared" si="224"/>
        <v>1.0029999999999999</v>
      </c>
      <c r="CH441" s="17">
        <f t="shared" si="225"/>
        <v>0.96499999999999997</v>
      </c>
      <c r="CI441" s="17">
        <f t="shared" si="226"/>
        <v>0.76200000000000001</v>
      </c>
      <c r="CJ441" s="17">
        <f t="shared" si="227"/>
        <v>1.2130000000000001</v>
      </c>
      <c r="CK441" s="17">
        <f t="shared" si="228"/>
        <v>1.3109999999999999</v>
      </c>
      <c r="CL441" s="17">
        <f t="shared" si="229"/>
        <v>1.0169999999999999</v>
      </c>
      <c r="CM441" s="16">
        <f t="shared" si="230"/>
        <v>5</v>
      </c>
      <c r="CN441" s="17" t="str">
        <f t="shared" si="243"/>
        <v>ok</v>
      </c>
      <c r="CO441" s="17">
        <f t="shared" si="244"/>
        <v>1.0169999999999999</v>
      </c>
      <c r="CP441" s="33" t="str">
        <f>IF(CO441&gt;='PAINEL E TARGET'!$T$11,'PAINEL E TARGET'!$S$11,
IF(CO441&gt;='PAINEL E TARGET'!$T$12,'PAINEL E TARGET'!$S$12,
IF(CO441&gt;='PAINEL E TARGET'!$T$13,'PAINEL E TARGET'!$S$13,
IF(CO441&gt;='PAINEL E TARGET'!$T$14,'PAINEL E TARGET'!$S$14,
IF(CO441&gt;='PAINEL E TARGET'!$T$15,'PAINEL E TARGET'!$S$15,
IF(CO441&gt;='PAINEL E TARGET'!$T$16,'PAINEL E TARGET'!$S$16,
IF(CO441&gt;='PAINEL E TARGET'!$T$17,'PAINEL E TARGET'!$S$17,
IF(CO441&gt;='PAINEL E TARGET'!$T$18,'PAINEL E TARGET'!$S$18,'PAINEL E TARGET'!$S$19))))))))</f>
        <v>2. Fx de 100% a 104,9%</v>
      </c>
      <c r="CQ441" s="17">
        <f>IFERROR(VLOOKUP($BW441,'PAINEL E TARGET'!$G$1:$Q$99,5,0),0)</f>
        <v>0.25</v>
      </c>
      <c r="CR441" s="17">
        <f>VLOOKUP(CP441,'PAINEL E TARGET'!$S$10:$U$19,3,0)</f>
        <v>1</v>
      </c>
      <c r="CS441" s="16">
        <f t="shared" si="245"/>
        <v>600</v>
      </c>
      <c r="CT441" s="17">
        <f t="shared" si="231"/>
        <v>1.026</v>
      </c>
      <c r="CU441" s="33" t="str">
        <f>IF(CT441&gt;='PAINEL E TARGET'!$T$11,'PAINEL E TARGET'!$S$11,
IF(CT441&gt;='PAINEL E TARGET'!$T$12,'PAINEL E TARGET'!$S$12,
IF(CT441&gt;='PAINEL E TARGET'!$T$13,'PAINEL E TARGET'!$S$13,
IF(CT441&gt;='PAINEL E TARGET'!$T$14,'PAINEL E TARGET'!$S$14,
IF(CT441&gt;='PAINEL E TARGET'!$T$15,'PAINEL E TARGET'!$S$15,
IF(CT441&gt;='PAINEL E TARGET'!$T$16,'PAINEL E TARGET'!$S$16,
IF(CT441&gt;='PAINEL E TARGET'!$T$17,'PAINEL E TARGET'!$S$17,
IF(CT441&gt;='PAINEL E TARGET'!$T$18,'PAINEL E TARGET'!$S$18,'PAINEL E TARGET'!$S$19))))))))</f>
        <v>2. Fx de 100% a 104,9%</v>
      </c>
      <c r="CV441" s="17">
        <f>IFERROR(VLOOKUP($BW441,'PAINEL E TARGET'!$G$1:$Q$99,6,0),0)</f>
        <v>0.2</v>
      </c>
      <c r="CW441" s="17">
        <f>VLOOKUP(CU441,'PAINEL E TARGET'!$S$10:$U$19,3,0)</f>
        <v>1</v>
      </c>
      <c r="CX441" s="16">
        <f t="shared" si="246"/>
        <v>480</v>
      </c>
      <c r="CY441" s="17">
        <f t="shared" si="232"/>
        <v>1.163</v>
      </c>
      <c r="CZ441" s="33" t="str">
        <f>IF(CY441&gt;='PAINEL E TARGET'!$T$11,'PAINEL E TARGET'!$S$11,
IF(CY441&gt;='PAINEL E TARGET'!$T$12,'PAINEL E TARGET'!$S$12,
IF(CY441&gt;='PAINEL E TARGET'!$T$13,'PAINEL E TARGET'!$S$13,
IF(CY441&gt;='PAINEL E TARGET'!$T$14,'PAINEL E TARGET'!$S$14,
IF(CY441&gt;='PAINEL E TARGET'!$T$15,'PAINEL E TARGET'!$S$15,
IF(CY441&gt;='PAINEL E TARGET'!$T$16,'PAINEL E TARGET'!$S$16,
IF(CY441&gt;='PAINEL E TARGET'!$T$17,'PAINEL E TARGET'!$S$17,
IF(CY441&gt;='PAINEL E TARGET'!$T$18,'PAINEL E TARGET'!$S$18,'PAINEL E TARGET'!$S$19))))))))</f>
        <v>5. Fx de 115% a 119,9%</v>
      </c>
      <c r="DA441" s="17">
        <f>IFERROR(VLOOKUP($BW441,'PAINEL E TARGET'!$G$1:$Q$99,7,0),0)</f>
        <v>0.15</v>
      </c>
      <c r="DB441" s="17">
        <f>VLOOKUP(CZ441,'PAINEL E TARGET'!$S$10:$U$19,3,0)</f>
        <v>1.3</v>
      </c>
      <c r="DC441" s="16">
        <f t="shared" si="247"/>
        <v>468</v>
      </c>
      <c r="DD441" s="17">
        <f t="shared" si="233"/>
        <v>1.1439999999999999</v>
      </c>
      <c r="DE441" s="33" t="str">
        <f>IF(DD441&gt;='PAINEL E TARGET'!$T$11,'PAINEL E TARGET'!$S$11,
IF(DD441&gt;='PAINEL E TARGET'!$T$12,'PAINEL E TARGET'!$S$12,
IF(DD441&gt;='PAINEL E TARGET'!$T$13,'PAINEL E TARGET'!$S$13,
IF(DD441&gt;='PAINEL E TARGET'!$T$14,'PAINEL E TARGET'!$S$14,
IF(DD441&gt;='PAINEL E TARGET'!$T$15,'PAINEL E TARGET'!$S$15,
IF(DD441&gt;='PAINEL E TARGET'!$T$16,'PAINEL E TARGET'!$S$16,
IF(DD441&gt;='PAINEL E TARGET'!$T$17,'PAINEL E TARGET'!$S$17,
IF(DD441&gt;='PAINEL E TARGET'!$T$18,'PAINEL E TARGET'!$S$18,'PAINEL E TARGET'!$S$19))))))))</f>
        <v>4. Fx de 110% a 114,9%</v>
      </c>
      <c r="DF441" s="17">
        <f>IFERROR(VLOOKUP($BW441,'PAINEL E TARGET'!$G$1:$Q$99,8,0),0)</f>
        <v>0.1</v>
      </c>
      <c r="DG441" s="17">
        <f>VLOOKUP(DE441,'PAINEL E TARGET'!$S$10:$U$19,3,0)</f>
        <v>1.2</v>
      </c>
      <c r="DH441" s="16">
        <f t="shared" si="248"/>
        <v>288</v>
      </c>
      <c r="DI441" s="17">
        <f t="shared" si="234"/>
        <v>0.875</v>
      </c>
      <c r="DJ441" s="33" t="str">
        <f>IF(DI441&gt;='PAINEL E TARGET'!$T$11,'PAINEL E TARGET'!$S$11,
IF(DI441&gt;='PAINEL E TARGET'!$T$12,'PAINEL E TARGET'!$S$12,
IF(DI441&gt;='PAINEL E TARGET'!$T$13,'PAINEL E TARGET'!$S$13,
IF(DI441&gt;='PAINEL E TARGET'!$T$14,'PAINEL E TARGET'!$S$14,
IF(DI441&gt;='PAINEL E TARGET'!$T$15,'PAINEL E TARGET'!$S$15,
IF(DI441&gt;='PAINEL E TARGET'!$T$16,'PAINEL E TARGET'!$S$16,
IF(DI441&gt;='PAINEL E TARGET'!$T$17,'PAINEL E TARGET'!$S$17,
IF(DI441&gt;='PAINEL E TARGET'!$T$18,'PAINEL E TARGET'!$S$18,'PAINEL E TARGET'!$S$19))))))))</f>
        <v>Não elegível</v>
      </c>
      <c r="DK441" s="17">
        <f>IFERROR(VLOOKUP($BW441,'PAINEL E TARGET'!$G$1:$Q$99,9,0),0)</f>
        <v>0.05</v>
      </c>
      <c r="DL441" s="17">
        <f>VLOOKUP(DJ441,'PAINEL E TARGET'!$S$10:$U$19,3,0)</f>
        <v>0</v>
      </c>
      <c r="DM441" s="16">
        <f t="shared" si="249"/>
        <v>0</v>
      </c>
      <c r="DN441" s="17">
        <f t="shared" si="235"/>
        <v>1.3109999999999999</v>
      </c>
      <c r="DO441" s="33" t="str">
        <f>IF(DN441&gt;='PAINEL E TARGET'!$T$11,'PAINEL E TARGET'!$S$11,
IF(DN441&gt;='PAINEL E TARGET'!$T$12,'PAINEL E TARGET'!$S$12,
IF(DN441&gt;='PAINEL E TARGET'!$T$13,'PAINEL E TARGET'!$S$13,
IF(DN441&gt;='PAINEL E TARGET'!$T$14,'PAINEL E TARGET'!$S$14,
IF(DN441&gt;='PAINEL E TARGET'!$T$15,'PAINEL E TARGET'!$S$15,
IF(DN441&gt;='PAINEL E TARGET'!$T$16,'PAINEL E TARGET'!$S$16,
IF(DN441&gt;='PAINEL E TARGET'!$T$17,'PAINEL E TARGET'!$S$17,
IF(DN441&gt;='PAINEL E TARGET'!$T$18,'PAINEL E TARGET'!$S$18,'PAINEL E TARGET'!$S$19))))))))</f>
        <v>8. Fx de 130% ou mais</v>
      </c>
      <c r="DP441" s="17">
        <f>IFERROR(VLOOKUP($BW441,'PAINEL E TARGET'!$G$1:$Q$99,10,0),0)</f>
        <v>0</v>
      </c>
      <c r="DQ441" s="17">
        <f>VLOOKUP(DO441,'PAINEL E TARGET'!$S$10:$U$19,3,0)</f>
        <v>1.6</v>
      </c>
      <c r="DR441" s="16">
        <f t="shared" si="250"/>
        <v>0</v>
      </c>
      <c r="DS441" s="17">
        <f t="shared" si="236"/>
        <v>0.9</v>
      </c>
      <c r="DT441" s="16">
        <f>IF(DS441&gt;=1,VLOOKUP(BO441,'PAINEL E TARGET'!$S$1:$W$8,5,0),0)</f>
        <v>0</v>
      </c>
      <c r="DU441" s="16">
        <f t="shared" si="251"/>
        <v>2136</v>
      </c>
    </row>
    <row r="442" spans="2:125" s="32" customFormat="1" x14ac:dyDescent="0.2">
      <c r="B442" s="44">
        <v>43541</v>
      </c>
      <c r="C442" s="65">
        <v>1256</v>
      </c>
      <c r="D442" s="66" t="s">
        <v>446</v>
      </c>
      <c r="E442" s="65">
        <v>311</v>
      </c>
      <c r="F442" s="65" t="s">
        <v>943</v>
      </c>
      <c r="G442" s="67">
        <v>2719170.4400189528</v>
      </c>
      <c r="H442" s="67">
        <v>1622795.4509300778</v>
      </c>
      <c r="I442" s="67">
        <v>1307667.6599999999</v>
      </c>
      <c r="J442" s="68">
        <v>0.80581176096502627</v>
      </c>
      <c r="K442" s="67">
        <v>242865.23870072432</v>
      </c>
      <c r="L442" s="67">
        <v>1227826.1111697843</v>
      </c>
      <c r="M442" s="67">
        <v>289168.25</v>
      </c>
      <c r="N442" s="67">
        <v>985842.32000000007</v>
      </c>
      <c r="O442" s="67">
        <v>2473861.3688777545</v>
      </c>
      <c r="P442" s="67" t="s">
        <v>1082</v>
      </c>
      <c r="Q442" s="67" t="s">
        <v>1082</v>
      </c>
      <c r="R442" s="67">
        <v>0</v>
      </c>
      <c r="S442" s="67">
        <v>0</v>
      </c>
      <c r="T442" s="68">
        <v>0.1024734047788269</v>
      </c>
      <c r="U442" s="68">
        <v>0.10912206006260798</v>
      </c>
      <c r="V442" s="68">
        <v>1.0648817641819475</v>
      </c>
      <c r="W442" s="67">
        <v>150706.75</v>
      </c>
      <c r="X442" s="67">
        <v>139131.78000000003</v>
      </c>
      <c r="Y442" s="68">
        <v>0.92319541095538205</v>
      </c>
      <c r="Z442" s="68">
        <v>0.18319543391869555</v>
      </c>
      <c r="AA442" s="68">
        <v>0.1878461054640512</v>
      </c>
      <c r="AB442" s="68">
        <v>1.0253863944415758</v>
      </c>
      <c r="AC442" s="67">
        <v>269423.94</v>
      </c>
      <c r="AD442" s="67">
        <v>239505.77000000002</v>
      </c>
      <c r="AE442" s="68">
        <v>0.88895504237670941</v>
      </c>
      <c r="AF442" s="43">
        <v>80</v>
      </c>
      <c r="AG442" s="43">
        <v>73</v>
      </c>
      <c r="AH442" s="43">
        <v>56</v>
      </c>
      <c r="AI442" s="43">
        <v>67</v>
      </c>
      <c r="AJ442" s="67">
        <v>67407.69</v>
      </c>
      <c r="AK442" s="67">
        <v>57454.5</v>
      </c>
      <c r="AL442" s="68">
        <v>0.85234340473616588</v>
      </c>
      <c r="AM442" s="67">
        <v>15205.990000000002</v>
      </c>
      <c r="AN442" s="67">
        <v>12291.759999999998</v>
      </c>
      <c r="AO442" s="68">
        <v>0.8083498673877858</v>
      </c>
      <c r="AP442" s="67">
        <v>20398.21</v>
      </c>
      <c r="AQ442" s="67">
        <v>24683.47</v>
      </c>
      <c r="AR442" s="68">
        <v>1.2100801982134708</v>
      </c>
      <c r="AS442" s="67">
        <v>47694.859999999993</v>
      </c>
      <c r="AT442" s="67">
        <v>44702.05</v>
      </c>
      <c r="AU442" s="68">
        <v>0.93725089034751352</v>
      </c>
      <c r="AV442" s="43">
        <v>7178.2899999999991</v>
      </c>
      <c r="AW442" s="43">
        <v>10703.349999999999</v>
      </c>
      <c r="AX442" s="69">
        <v>1.4910723863204189</v>
      </c>
      <c r="AY442" s="43">
        <v>242865.23870072432</v>
      </c>
      <c r="AZ442" s="43">
        <v>289168.24999999994</v>
      </c>
      <c r="BA442" s="43">
        <v>58848.475790620505</v>
      </c>
      <c r="BB442" s="43">
        <v>59976.82</v>
      </c>
      <c r="BC442" s="43">
        <v>407144.10045950935</v>
      </c>
      <c r="BD442" s="43">
        <v>99350.402095068741</v>
      </c>
      <c r="BE442" s="43">
        <v>255265.7</v>
      </c>
      <c r="BF442" s="43">
        <v>456347.88999999996</v>
      </c>
      <c r="BG442" s="43">
        <v>12152.749999999998</v>
      </c>
      <c r="BH442" s="43">
        <v>103</v>
      </c>
      <c r="BI442" s="44">
        <v>43173</v>
      </c>
      <c r="BJ442" s="44">
        <v>43541</v>
      </c>
      <c r="BK442" s="44">
        <v>43172</v>
      </c>
      <c r="BL442" s="43">
        <f t="shared" si="237"/>
        <v>1307667.6599999999</v>
      </c>
      <c r="BM442" s="43">
        <f t="shared" si="238"/>
        <v>1275010.57</v>
      </c>
      <c r="BO442" s="16" t="str">
        <f>IFERROR(VLOOKUP($C442,'PORTE LOJA'!A:B,2,0),"PORTE 1")</f>
        <v>PORTE 4</v>
      </c>
      <c r="BP442" s="16">
        <f>VLOOKUP(BO442,'PAINEL E TARGET'!$S$1:$W$8,3,0)</f>
        <v>3000</v>
      </c>
      <c r="BQ442" s="16">
        <f t="shared" si="216"/>
        <v>1</v>
      </c>
      <c r="BR442" s="16">
        <f t="shared" si="217"/>
        <v>1</v>
      </c>
      <c r="BS442" s="16">
        <f t="shared" si="218"/>
        <v>1</v>
      </c>
      <c r="BT442" s="16">
        <f t="shared" si="219"/>
        <v>1</v>
      </c>
      <c r="BU442" s="16">
        <f t="shared" si="220"/>
        <v>1</v>
      </c>
      <c r="BV442" s="16">
        <f t="shared" si="221"/>
        <v>1</v>
      </c>
      <c r="BW442" s="17" t="str">
        <f t="shared" si="239"/>
        <v>111111</v>
      </c>
      <c r="BY442" s="17">
        <f t="shared" si="222"/>
        <v>0.80600000000000005</v>
      </c>
      <c r="BZ442" s="17">
        <f t="shared" si="223"/>
        <v>0.86699999999999999</v>
      </c>
      <c r="CA442" s="17" t="str">
        <f t="shared" si="240"/>
        <v>Sem Retira</v>
      </c>
      <c r="CB442" s="17">
        <f t="shared" si="241"/>
        <v>0.86699999999999999</v>
      </c>
      <c r="CC442" s="33" t="str">
        <f>IF(CB442&gt;='PAINEL E TARGET'!$T$11,'PAINEL E TARGET'!$S$11,
IF(CB442&gt;='PAINEL E TARGET'!$T$12,'PAINEL E TARGET'!$S$12,
IF(CB442&gt;='PAINEL E TARGET'!$T$13,'PAINEL E TARGET'!$S$13,
IF(CB442&gt;='PAINEL E TARGET'!$T$14,'PAINEL E TARGET'!$S$14,
IF(CB442&gt;='PAINEL E TARGET'!$T$15,'PAINEL E TARGET'!$S$15,
IF(CB442&gt;='PAINEL E TARGET'!$T$16,'PAINEL E TARGET'!$S$16,
IF(CB442&gt;='PAINEL E TARGET'!$T$17,'PAINEL E TARGET'!$S$17,
IF(CB442&gt;='PAINEL E TARGET'!$T$18,'PAINEL E TARGET'!$S$18,'PAINEL E TARGET'!$S$19))))))))</f>
        <v>Não elegível</v>
      </c>
      <c r="CD442" s="17">
        <f>IFERROR(VLOOKUP($BW442,'PAINEL E TARGET'!$G$1:$Q$99,4,0),0)</f>
        <v>0.25</v>
      </c>
      <c r="CE442" s="17">
        <f>VLOOKUP(CC442,'PAINEL E TARGET'!$S$10:$U$19,3,0)</f>
        <v>0</v>
      </c>
      <c r="CF442" s="16">
        <f t="shared" si="242"/>
        <v>0</v>
      </c>
      <c r="CG442" s="17">
        <f t="shared" si="224"/>
        <v>0.85199999999999998</v>
      </c>
      <c r="CH442" s="17">
        <f t="shared" si="225"/>
        <v>0.80800000000000005</v>
      </c>
      <c r="CI442" s="17">
        <f t="shared" si="226"/>
        <v>1.21</v>
      </c>
      <c r="CJ442" s="17">
        <f t="shared" si="227"/>
        <v>0.93700000000000006</v>
      </c>
      <c r="CK442" s="17">
        <f t="shared" si="228"/>
        <v>1.4910000000000001</v>
      </c>
      <c r="CL442" s="17">
        <f t="shared" si="229"/>
        <v>0.92300000000000004</v>
      </c>
      <c r="CM442" s="16">
        <f t="shared" si="230"/>
        <v>5</v>
      </c>
      <c r="CN442" s="17" t="str">
        <f t="shared" si="243"/>
        <v>ok</v>
      </c>
      <c r="CO442" s="17">
        <f t="shared" si="244"/>
        <v>0.92300000000000004</v>
      </c>
      <c r="CP442" s="33" t="str">
        <f>IF(CO442&gt;='PAINEL E TARGET'!$T$11,'PAINEL E TARGET'!$S$11,
IF(CO442&gt;='PAINEL E TARGET'!$T$12,'PAINEL E TARGET'!$S$12,
IF(CO442&gt;='PAINEL E TARGET'!$T$13,'PAINEL E TARGET'!$S$13,
IF(CO442&gt;='PAINEL E TARGET'!$T$14,'PAINEL E TARGET'!$S$14,
IF(CO442&gt;='PAINEL E TARGET'!$T$15,'PAINEL E TARGET'!$S$15,
IF(CO442&gt;='PAINEL E TARGET'!$T$16,'PAINEL E TARGET'!$S$16,
IF(CO442&gt;='PAINEL E TARGET'!$T$17,'PAINEL E TARGET'!$S$17,
IF(CO442&gt;='PAINEL E TARGET'!$T$18,'PAINEL E TARGET'!$S$18,'PAINEL E TARGET'!$S$19))))))))</f>
        <v>1. Fx de 90% a 99,9%</v>
      </c>
      <c r="CQ442" s="17">
        <f>IFERROR(VLOOKUP($BW442,'PAINEL E TARGET'!$G$1:$Q$99,5,0),0)</f>
        <v>0.25</v>
      </c>
      <c r="CR442" s="17">
        <f>VLOOKUP(CP442,'PAINEL E TARGET'!$S$10:$U$19,3,0)</f>
        <v>0.5</v>
      </c>
      <c r="CS442" s="16">
        <f t="shared" si="245"/>
        <v>375</v>
      </c>
      <c r="CT442" s="17">
        <f t="shared" si="231"/>
        <v>0.88900000000000001</v>
      </c>
      <c r="CU442" s="33" t="str">
        <f>IF(CT442&gt;='PAINEL E TARGET'!$T$11,'PAINEL E TARGET'!$S$11,
IF(CT442&gt;='PAINEL E TARGET'!$T$12,'PAINEL E TARGET'!$S$12,
IF(CT442&gt;='PAINEL E TARGET'!$T$13,'PAINEL E TARGET'!$S$13,
IF(CT442&gt;='PAINEL E TARGET'!$T$14,'PAINEL E TARGET'!$S$14,
IF(CT442&gt;='PAINEL E TARGET'!$T$15,'PAINEL E TARGET'!$S$15,
IF(CT442&gt;='PAINEL E TARGET'!$T$16,'PAINEL E TARGET'!$S$16,
IF(CT442&gt;='PAINEL E TARGET'!$T$17,'PAINEL E TARGET'!$S$17,
IF(CT442&gt;='PAINEL E TARGET'!$T$18,'PAINEL E TARGET'!$S$18,'PAINEL E TARGET'!$S$19))))))))</f>
        <v>Não elegível</v>
      </c>
      <c r="CV442" s="17">
        <f>IFERROR(VLOOKUP($BW442,'PAINEL E TARGET'!$G$1:$Q$99,6,0),0)</f>
        <v>0.2</v>
      </c>
      <c r="CW442" s="17">
        <f>VLOOKUP(CU442,'PAINEL E TARGET'!$S$10:$U$19,3,0)</f>
        <v>0</v>
      </c>
      <c r="CX442" s="16">
        <f t="shared" si="246"/>
        <v>0</v>
      </c>
      <c r="CY442" s="17">
        <f t="shared" si="232"/>
        <v>1.1910000000000001</v>
      </c>
      <c r="CZ442" s="33" t="str">
        <f>IF(CY442&gt;='PAINEL E TARGET'!$T$11,'PAINEL E TARGET'!$S$11,
IF(CY442&gt;='PAINEL E TARGET'!$T$12,'PAINEL E TARGET'!$S$12,
IF(CY442&gt;='PAINEL E TARGET'!$T$13,'PAINEL E TARGET'!$S$13,
IF(CY442&gt;='PAINEL E TARGET'!$T$14,'PAINEL E TARGET'!$S$14,
IF(CY442&gt;='PAINEL E TARGET'!$T$15,'PAINEL E TARGET'!$S$15,
IF(CY442&gt;='PAINEL E TARGET'!$T$16,'PAINEL E TARGET'!$S$16,
IF(CY442&gt;='PAINEL E TARGET'!$T$17,'PAINEL E TARGET'!$S$17,
IF(CY442&gt;='PAINEL E TARGET'!$T$18,'PAINEL E TARGET'!$S$18,'PAINEL E TARGET'!$S$19))))))))</f>
        <v>5. Fx de 115% a 119,9%</v>
      </c>
      <c r="DA442" s="17">
        <f>IFERROR(VLOOKUP($BW442,'PAINEL E TARGET'!$G$1:$Q$99,7,0),0)</f>
        <v>0.15</v>
      </c>
      <c r="DB442" s="17">
        <f>VLOOKUP(CZ442,'PAINEL E TARGET'!$S$10:$U$19,3,0)</f>
        <v>1.3</v>
      </c>
      <c r="DC442" s="16">
        <f t="shared" si="247"/>
        <v>585</v>
      </c>
      <c r="DD442" s="17">
        <f t="shared" si="233"/>
        <v>1.0189999999999999</v>
      </c>
      <c r="DE442" s="33" t="str">
        <f>IF(DD442&gt;='PAINEL E TARGET'!$T$11,'PAINEL E TARGET'!$S$11,
IF(DD442&gt;='PAINEL E TARGET'!$T$12,'PAINEL E TARGET'!$S$12,
IF(DD442&gt;='PAINEL E TARGET'!$T$13,'PAINEL E TARGET'!$S$13,
IF(DD442&gt;='PAINEL E TARGET'!$T$14,'PAINEL E TARGET'!$S$14,
IF(DD442&gt;='PAINEL E TARGET'!$T$15,'PAINEL E TARGET'!$S$15,
IF(DD442&gt;='PAINEL E TARGET'!$T$16,'PAINEL E TARGET'!$S$16,
IF(DD442&gt;='PAINEL E TARGET'!$T$17,'PAINEL E TARGET'!$S$17,
IF(DD442&gt;='PAINEL E TARGET'!$T$18,'PAINEL E TARGET'!$S$18,'PAINEL E TARGET'!$S$19))))))))</f>
        <v>2. Fx de 100% a 104,9%</v>
      </c>
      <c r="DF442" s="17">
        <f>IFERROR(VLOOKUP($BW442,'PAINEL E TARGET'!$G$1:$Q$99,8,0),0)</f>
        <v>0.1</v>
      </c>
      <c r="DG442" s="17">
        <f>VLOOKUP(DE442,'PAINEL E TARGET'!$S$10:$U$19,3,0)</f>
        <v>1</v>
      </c>
      <c r="DH442" s="16">
        <f t="shared" si="248"/>
        <v>300</v>
      </c>
      <c r="DI442" s="17">
        <f t="shared" si="234"/>
        <v>1.196</v>
      </c>
      <c r="DJ442" s="33" t="str">
        <f>IF(DI442&gt;='PAINEL E TARGET'!$T$11,'PAINEL E TARGET'!$S$11,
IF(DI442&gt;='PAINEL E TARGET'!$T$12,'PAINEL E TARGET'!$S$12,
IF(DI442&gt;='PAINEL E TARGET'!$T$13,'PAINEL E TARGET'!$S$13,
IF(DI442&gt;='PAINEL E TARGET'!$T$14,'PAINEL E TARGET'!$S$14,
IF(DI442&gt;='PAINEL E TARGET'!$T$15,'PAINEL E TARGET'!$S$15,
IF(DI442&gt;='PAINEL E TARGET'!$T$16,'PAINEL E TARGET'!$S$16,
IF(DI442&gt;='PAINEL E TARGET'!$T$17,'PAINEL E TARGET'!$S$17,
IF(DI442&gt;='PAINEL E TARGET'!$T$18,'PAINEL E TARGET'!$S$18,'PAINEL E TARGET'!$S$19))))))))</f>
        <v>5. Fx de 115% a 119,9%</v>
      </c>
      <c r="DK442" s="17">
        <f>IFERROR(VLOOKUP($BW442,'PAINEL E TARGET'!$G$1:$Q$99,9,0),0)</f>
        <v>0.05</v>
      </c>
      <c r="DL442" s="17">
        <f>VLOOKUP(DJ442,'PAINEL E TARGET'!$S$10:$U$19,3,0)</f>
        <v>1.3</v>
      </c>
      <c r="DM442" s="16">
        <f t="shared" si="249"/>
        <v>195</v>
      </c>
      <c r="DN442" s="17">
        <f t="shared" si="235"/>
        <v>1.4910000000000001</v>
      </c>
      <c r="DO442" s="33" t="str">
        <f>IF(DN442&gt;='PAINEL E TARGET'!$T$11,'PAINEL E TARGET'!$S$11,
IF(DN442&gt;='PAINEL E TARGET'!$T$12,'PAINEL E TARGET'!$S$12,
IF(DN442&gt;='PAINEL E TARGET'!$T$13,'PAINEL E TARGET'!$S$13,
IF(DN442&gt;='PAINEL E TARGET'!$T$14,'PAINEL E TARGET'!$S$14,
IF(DN442&gt;='PAINEL E TARGET'!$T$15,'PAINEL E TARGET'!$S$15,
IF(DN442&gt;='PAINEL E TARGET'!$T$16,'PAINEL E TARGET'!$S$16,
IF(DN442&gt;='PAINEL E TARGET'!$T$17,'PAINEL E TARGET'!$S$17,
IF(DN442&gt;='PAINEL E TARGET'!$T$18,'PAINEL E TARGET'!$S$18,'PAINEL E TARGET'!$S$19))))))))</f>
        <v>8. Fx de 130% ou mais</v>
      </c>
      <c r="DP442" s="17">
        <f>IFERROR(VLOOKUP($BW442,'PAINEL E TARGET'!$G$1:$Q$99,10,0),0)</f>
        <v>0</v>
      </c>
      <c r="DQ442" s="17">
        <f>VLOOKUP(DO442,'PAINEL E TARGET'!$S$10:$U$19,3,0)</f>
        <v>1.6</v>
      </c>
      <c r="DR442" s="16">
        <f t="shared" si="250"/>
        <v>0</v>
      </c>
      <c r="DS442" s="17">
        <f t="shared" si="236"/>
        <v>0.91300000000000003</v>
      </c>
      <c r="DT442" s="16">
        <f>IF(DS442&gt;=1,VLOOKUP(BO442,'PAINEL E TARGET'!$S$1:$W$8,5,0),0)</f>
        <v>0</v>
      </c>
      <c r="DU442" s="16">
        <f t="shared" si="251"/>
        <v>1455</v>
      </c>
    </row>
    <row r="443" spans="2:125" s="32" customFormat="1" x14ac:dyDescent="0.2">
      <c r="B443" s="44">
        <v>43541</v>
      </c>
      <c r="C443" s="65">
        <v>1258</v>
      </c>
      <c r="D443" s="66" t="s">
        <v>447</v>
      </c>
      <c r="E443" s="65">
        <v>514</v>
      </c>
      <c r="F443" s="65" t="s">
        <v>944</v>
      </c>
      <c r="G443" s="67">
        <v>3520783.8656025752</v>
      </c>
      <c r="H443" s="67">
        <v>2112774.4224209399</v>
      </c>
      <c r="I443" s="67">
        <v>1574799.0499999998</v>
      </c>
      <c r="J443" s="68">
        <v>0.74537017927143556</v>
      </c>
      <c r="K443" s="67">
        <v>332246.23394814</v>
      </c>
      <c r="L443" s="67">
        <v>1672564.6497885967</v>
      </c>
      <c r="M443" s="67">
        <v>285870.23</v>
      </c>
      <c r="N443" s="67">
        <v>1261534.04</v>
      </c>
      <c r="O443" s="67">
        <v>3345661.3683273788</v>
      </c>
      <c r="P443" s="67">
        <v>9398.4236416440035</v>
      </c>
      <c r="Q443" s="67">
        <v>0</v>
      </c>
      <c r="R443" s="67">
        <v>0</v>
      </c>
      <c r="S443" s="67">
        <v>0</v>
      </c>
      <c r="T443" s="68">
        <v>9.952005110288642E-2</v>
      </c>
      <c r="U443" s="68">
        <v>9.9024542565079005E-2</v>
      </c>
      <c r="V443" s="68">
        <v>0.99502101805298371</v>
      </c>
      <c r="W443" s="67">
        <v>198583.55000000002</v>
      </c>
      <c r="X443" s="67">
        <v>153231</v>
      </c>
      <c r="Y443" s="68">
        <v>0.77161980435942445</v>
      </c>
      <c r="Z443" s="68">
        <v>0.21070610371620022</v>
      </c>
      <c r="AA443" s="68">
        <v>0.21186081514431909</v>
      </c>
      <c r="AB443" s="68">
        <v>1.0054801992336879</v>
      </c>
      <c r="AC443" s="67">
        <v>422425.89</v>
      </c>
      <c r="AD443" s="67">
        <v>327834.33</v>
      </c>
      <c r="AE443" s="68">
        <v>0.77607537265294035</v>
      </c>
      <c r="AF443" s="43">
        <v>80</v>
      </c>
      <c r="AG443" s="43">
        <v>78</v>
      </c>
      <c r="AH443" s="43">
        <v>74</v>
      </c>
      <c r="AI443" s="43">
        <v>42</v>
      </c>
      <c r="AJ443" s="67">
        <v>136077.09</v>
      </c>
      <c r="AK443" s="67">
        <v>96512.709999999992</v>
      </c>
      <c r="AL443" s="68">
        <v>0.70925024925209668</v>
      </c>
      <c r="AM443" s="67">
        <v>12425.210000000003</v>
      </c>
      <c r="AN443" s="67">
        <v>18717.990000000005</v>
      </c>
      <c r="AO443" s="68">
        <v>1.5064526072396363</v>
      </c>
      <c r="AP443" s="67">
        <v>0</v>
      </c>
      <c r="AQ443" s="67">
        <v>1286.8400000000001</v>
      </c>
      <c r="AR443" s="68">
        <v>0</v>
      </c>
      <c r="AS443" s="67">
        <v>50081.249999999993</v>
      </c>
      <c r="AT443" s="67">
        <v>36713.46</v>
      </c>
      <c r="AU443" s="68">
        <v>0.73307794833395745</v>
      </c>
      <c r="AV443" s="43">
        <v>1662.96</v>
      </c>
      <c r="AW443" s="43">
        <v>869.83</v>
      </c>
      <c r="AX443" s="69">
        <v>0.52306128830519072</v>
      </c>
      <c r="AY443" s="43">
        <v>332246.23394814</v>
      </c>
      <c r="AZ443" s="43">
        <v>285870.23</v>
      </c>
      <c r="BA443" s="43">
        <v>78440.653917768199</v>
      </c>
      <c r="BB443" s="43">
        <v>62918.01</v>
      </c>
      <c r="BC443" s="43">
        <v>554618.01784445799</v>
      </c>
      <c r="BD443" s="43">
        <v>131217.23849160696</v>
      </c>
      <c r="BE443" s="43">
        <v>333050.53999999998</v>
      </c>
      <c r="BF443" s="43">
        <v>708540.94</v>
      </c>
      <c r="BG443" s="43">
        <v>2784.6900000000005</v>
      </c>
      <c r="BH443" s="43">
        <v>109</v>
      </c>
      <c r="BI443" s="44">
        <v>43173</v>
      </c>
      <c r="BJ443" s="44">
        <v>43541</v>
      </c>
      <c r="BK443" s="44">
        <v>43172</v>
      </c>
      <c r="BL443" s="43">
        <f t="shared" si="237"/>
        <v>1574799.0499999998</v>
      </c>
      <c r="BM443" s="43">
        <f t="shared" si="238"/>
        <v>1547404.27</v>
      </c>
      <c r="BO443" s="16" t="str">
        <f>IFERROR(VLOOKUP($C443,'PORTE LOJA'!A:B,2,0),"PORTE 1")</f>
        <v>PORTE 4</v>
      </c>
      <c r="BP443" s="16">
        <f>VLOOKUP(BO443,'PAINEL E TARGET'!$S$1:$W$8,3,0)</f>
        <v>3000</v>
      </c>
      <c r="BQ443" s="16">
        <f t="shared" si="216"/>
        <v>1</v>
      </c>
      <c r="BR443" s="16">
        <f t="shared" si="217"/>
        <v>1</v>
      </c>
      <c r="BS443" s="16">
        <f t="shared" si="218"/>
        <v>1</v>
      </c>
      <c r="BT443" s="16">
        <f t="shared" si="219"/>
        <v>1</v>
      </c>
      <c r="BU443" s="16">
        <f t="shared" si="220"/>
        <v>1</v>
      </c>
      <c r="BV443" s="16">
        <f t="shared" si="221"/>
        <v>1</v>
      </c>
      <c r="BW443" s="17" t="str">
        <f t="shared" si="239"/>
        <v>111111</v>
      </c>
      <c r="BY443" s="17">
        <f t="shared" si="222"/>
        <v>0.745</v>
      </c>
      <c r="BZ443" s="17">
        <f t="shared" si="223"/>
        <v>0.77200000000000002</v>
      </c>
      <c r="CA443" s="17" t="str">
        <f t="shared" si="240"/>
        <v>Sem Retira</v>
      </c>
      <c r="CB443" s="17">
        <f t="shared" si="241"/>
        <v>0.77200000000000002</v>
      </c>
      <c r="CC443" s="33" t="str">
        <f>IF(CB443&gt;='PAINEL E TARGET'!$T$11,'PAINEL E TARGET'!$S$11,
IF(CB443&gt;='PAINEL E TARGET'!$T$12,'PAINEL E TARGET'!$S$12,
IF(CB443&gt;='PAINEL E TARGET'!$T$13,'PAINEL E TARGET'!$S$13,
IF(CB443&gt;='PAINEL E TARGET'!$T$14,'PAINEL E TARGET'!$S$14,
IF(CB443&gt;='PAINEL E TARGET'!$T$15,'PAINEL E TARGET'!$S$15,
IF(CB443&gt;='PAINEL E TARGET'!$T$16,'PAINEL E TARGET'!$S$16,
IF(CB443&gt;='PAINEL E TARGET'!$T$17,'PAINEL E TARGET'!$S$17,
IF(CB443&gt;='PAINEL E TARGET'!$T$18,'PAINEL E TARGET'!$S$18,'PAINEL E TARGET'!$S$19))))))))</f>
        <v>Não elegível</v>
      </c>
      <c r="CD443" s="17">
        <f>IFERROR(VLOOKUP($BW443,'PAINEL E TARGET'!$G$1:$Q$99,4,0),0)</f>
        <v>0.25</v>
      </c>
      <c r="CE443" s="17">
        <f>VLOOKUP(CC443,'PAINEL E TARGET'!$S$10:$U$19,3,0)</f>
        <v>0</v>
      </c>
      <c r="CF443" s="16">
        <f t="shared" si="242"/>
        <v>0</v>
      </c>
      <c r="CG443" s="17">
        <f t="shared" si="224"/>
        <v>0.70899999999999996</v>
      </c>
      <c r="CH443" s="17">
        <f t="shared" si="225"/>
        <v>1.506</v>
      </c>
      <c r="CI443" s="17" t="str">
        <f t="shared" si="226"/>
        <v>sem meta</v>
      </c>
      <c r="CJ443" s="17">
        <f t="shared" si="227"/>
        <v>0.73299999999999998</v>
      </c>
      <c r="CK443" s="17">
        <f t="shared" si="228"/>
        <v>0.52300000000000002</v>
      </c>
      <c r="CL443" s="17">
        <f t="shared" si="229"/>
        <v>0.77200000000000002</v>
      </c>
      <c r="CM443" s="16">
        <f t="shared" si="230"/>
        <v>4</v>
      </c>
      <c r="CN443" s="17" t="str">
        <f t="shared" si="243"/>
        <v>não ok</v>
      </c>
      <c r="CO443" s="17">
        <f t="shared" si="244"/>
        <v>0</v>
      </c>
      <c r="CP443" s="33" t="str">
        <f>IF(CO443&gt;='PAINEL E TARGET'!$T$11,'PAINEL E TARGET'!$S$11,
IF(CO443&gt;='PAINEL E TARGET'!$T$12,'PAINEL E TARGET'!$S$12,
IF(CO443&gt;='PAINEL E TARGET'!$T$13,'PAINEL E TARGET'!$S$13,
IF(CO443&gt;='PAINEL E TARGET'!$T$14,'PAINEL E TARGET'!$S$14,
IF(CO443&gt;='PAINEL E TARGET'!$T$15,'PAINEL E TARGET'!$S$15,
IF(CO443&gt;='PAINEL E TARGET'!$T$16,'PAINEL E TARGET'!$S$16,
IF(CO443&gt;='PAINEL E TARGET'!$T$17,'PAINEL E TARGET'!$S$17,
IF(CO443&gt;='PAINEL E TARGET'!$T$18,'PAINEL E TARGET'!$S$18,'PAINEL E TARGET'!$S$19))))))))</f>
        <v>Não elegível</v>
      </c>
      <c r="CQ443" s="17">
        <f>IFERROR(VLOOKUP($BW443,'PAINEL E TARGET'!$G$1:$Q$99,5,0),0)</f>
        <v>0.25</v>
      </c>
      <c r="CR443" s="17">
        <f>VLOOKUP(CP443,'PAINEL E TARGET'!$S$10:$U$19,3,0)</f>
        <v>0</v>
      </c>
      <c r="CS443" s="16">
        <f t="shared" si="245"/>
        <v>0</v>
      </c>
      <c r="CT443" s="17">
        <f t="shared" si="231"/>
        <v>0.77600000000000002</v>
      </c>
      <c r="CU443" s="33" t="str">
        <f>IF(CT443&gt;='PAINEL E TARGET'!$T$11,'PAINEL E TARGET'!$S$11,
IF(CT443&gt;='PAINEL E TARGET'!$T$12,'PAINEL E TARGET'!$S$12,
IF(CT443&gt;='PAINEL E TARGET'!$T$13,'PAINEL E TARGET'!$S$13,
IF(CT443&gt;='PAINEL E TARGET'!$T$14,'PAINEL E TARGET'!$S$14,
IF(CT443&gt;='PAINEL E TARGET'!$T$15,'PAINEL E TARGET'!$S$15,
IF(CT443&gt;='PAINEL E TARGET'!$T$16,'PAINEL E TARGET'!$S$16,
IF(CT443&gt;='PAINEL E TARGET'!$T$17,'PAINEL E TARGET'!$S$17,
IF(CT443&gt;='PAINEL E TARGET'!$T$18,'PAINEL E TARGET'!$S$18,'PAINEL E TARGET'!$S$19))))))))</f>
        <v>Não elegível</v>
      </c>
      <c r="CV443" s="17">
        <f>IFERROR(VLOOKUP($BW443,'PAINEL E TARGET'!$G$1:$Q$99,6,0),0)</f>
        <v>0.2</v>
      </c>
      <c r="CW443" s="17">
        <f>VLOOKUP(CU443,'PAINEL E TARGET'!$S$10:$U$19,3,0)</f>
        <v>0</v>
      </c>
      <c r="CX443" s="16">
        <f t="shared" si="246"/>
        <v>0</v>
      </c>
      <c r="CY443" s="17">
        <f t="shared" si="232"/>
        <v>0.86</v>
      </c>
      <c r="CZ443" s="33" t="str">
        <f>IF(CY443&gt;='PAINEL E TARGET'!$T$11,'PAINEL E TARGET'!$S$11,
IF(CY443&gt;='PAINEL E TARGET'!$T$12,'PAINEL E TARGET'!$S$12,
IF(CY443&gt;='PAINEL E TARGET'!$T$13,'PAINEL E TARGET'!$S$13,
IF(CY443&gt;='PAINEL E TARGET'!$T$14,'PAINEL E TARGET'!$S$14,
IF(CY443&gt;='PAINEL E TARGET'!$T$15,'PAINEL E TARGET'!$S$15,
IF(CY443&gt;='PAINEL E TARGET'!$T$16,'PAINEL E TARGET'!$S$16,
IF(CY443&gt;='PAINEL E TARGET'!$T$17,'PAINEL E TARGET'!$S$17,
IF(CY443&gt;='PAINEL E TARGET'!$T$18,'PAINEL E TARGET'!$S$18,'PAINEL E TARGET'!$S$19))))))))</f>
        <v>Não elegível</v>
      </c>
      <c r="DA443" s="17">
        <f>IFERROR(VLOOKUP($BW443,'PAINEL E TARGET'!$G$1:$Q$99,7,0),0)</f>
        <v>0.15</v>
      </c>
      <c r="DB443" s="17">
        <f>VLOOKUP(CZ443,'PAINEL E TARGET'!$S$10:$U$19,3,0)</f>
        <v>0</v>
      </c>
      <c r="DC443" s="16">
        <f t="shared" si="247"/>
        <v>0</v>
      </c>
      <c r="DD443" s="17">
        <f t="shared" si="233"/>
        <v>0.80200000000000005</v>
      </c>
      <c r="DE443" s="33" t="str">
        <f>IF(DD443&gt;='PAINEL E TARGET'!$T$11,'PAINEL E TARGET'!$S$11,
IF(DD443&gt;='PAINEL E TARGET'!$T$12,'PAINEL E TARGET'!$S$12,
IF(DD443&gt;='PAINEL E TARGET'!$T$13,'PAINEL E TARGET'!$S$13,
IF(DD443&gt;='PAINEL E TARGET'!$T$14,'PAINEL E TARGET'!$S$14,
IF(DD443&gt;='PAINEL E TARGET'!$T$15,'PAINEL E TARGET'!$S$15,
IF(DD443&gt;='PAINEL E TARGET'!$T$16,'PAINEL E TARGET'!$S$16,
IF(DD443&gt;='PAINEL E TARGET'!$T$17,'PAINEL E TARGET'!$S$17,
IF(DD443&gt;='PAINEL E TARGET'!$T$18,'PAINEL E TARGET'!$S$18,'PAINEL E TARGET'!$S$19))))))))</f>
        <v>Não elegível</v>
      </c>
      <c r="DF443" s="17">
        <f>IFERROR(VLOOKUP($BW443,'PAINEL E TARGET'!$G$1:$Q$99,8,0),0)</f>
        <v>0.1</v>
      </c>
      <c r="DG443" s="17">
        <f>VLOOKUP(DE443,'PAINEL E TARGET'!$S$10:$U$19,3,0)</f>
        <v>0</v>
      </c>
      <c r="DH443" s="16">
        <f t="shared" si="248"/>
        <v>0</v>
      </c>
      <c r="DI443" s="17">
        <f t="shared" si="234"/>
        <v>0.56799999999999995</v>
      </c>
      <c r="DJ443" s="33" t="str">
        <f>IF(DI443&gt;='PAINEL E TARGET'!$T$11,'PAINEL E TARGET'!$S$11,
IF(DI443&gt;='PAINEL E TARGET'!$T$12,'PAINEL E TARGET'!$S$12,
IF(DI443&gt;='PAINEL E TARGET'!$T$13,'PAINEL E TARGET'!$S$13,
IF(DI443&gt;='PAINEL E TARGET'!$T$14,'PAINEL E TARGET'!$S$14,
IF(DI443&gt;='PAINEL E TARGET'!$T$15,'PAINEL E TARGET'!$S$15,
IF(DI443&gt;='PAINEL E TARGET'!$T$16,'PAINEL E TARGET'!$S$16,
IF(DI443&gt;='PAINEL E TARGET'!$T$17,'PAINEL E TARGET'!$S$17,
IF(DI443&gt;='PAINEL E TARGET'!$T$18,'PAINEL E TARGET'!$S$18,'PAINEL E TARGET'!$S$19))))))))</f>
        <v>Não elegível</v>
      </c>
      <c r="DK443" s="17">
        <f>IFERROR(VLOOKUP($BW443,'PAINEL E TARGET'!$G$1:$Q$99,9,0),0)</f>
        <v>0.05</v>
      </c>
      <c r="DL443" s="17">
        <f>VLOOKUP(DJ443,'PAINEL E TARGET'!$S$10:$U$19,3,0)</f>
        <v>0</v>
      </c>
      <c r="DM443" s="16">
        <f t="shared" si="249"/>
        <v>0</v>
      </c>
      <c r="DN443" s="17">
        <f t="shared" si="235"/>
        <v>0.52300000000000002</v>
      </c>
      <c r="DO443" s="33" t="str">
        <f>IF(DN443&gt;='PAINEL E TARGET'!$T$11,'PAINEL E TARGET'!$S$11,
IF(DN443&gt;='PAINEL E TARGET'!$T$12,'PAINEL E TARGET'!$S$12,
IF(DN443&gt;='PAINEL E TARGET'!$T$13,'PAINEL E TARGET'!$S$13,
IF(DN443&gt;='PAINEL E TARGET'!$T$14,'PAINEL E TARGET'!$S$14,
IF(DN443&gt;='PAINEL E TARGET'!$T$15,'PAINEL E TARGET'!$S$15,
IF(DN443&gt;='PAINEL E TARGET'!$T$16,'PAINEL E TARGET'!$S$16,
IF(DN443&gt;='PAINEL E TARGET'!$T$17,'PAINEL E TARGET'!$S$17,
IF(DN443&gt;='PAINEL E TARGET'!$T$18,'PAINEL E TARGET'!$S$18,'PAINEL E TARGET'!$S$19))))))))</f>
        <v>Não elegível</v>
      </c>
      <c r="DP443" s="17">
        <f>IFERROR(VLOOKUP($BW443,'PAINEL E TARGET'!$G$1:$Q$99,10,0),0)</f>
        <v>0</v>
      </c>
      <c r="DQ443" s="17">
        <f>VLOOKUP(DO443,'PAINEL E TARGET'!$S$10:$U$19,3,0)</f>
        <v>0</v>
      </c>
      <c r="DR443" s="16">
        <f t="shared" si="250"/>
        <v>0</v>
      </c>
      <c r="DS443" s="17">
        <f t="shared" si="236"/>
        <v>0.97499999999999998</v>
      </c>
      <c r="DT443" s="16">
        <f>IF(DS443&gt;=1,VLOOKUP(BO443,'PAINEL E TARGET'!$S$1:$W$8,5,0),0)</f>
        <v>0</v>
      </c>
      <c r="DU443" s="16">
        <f t="shared" si="251"/>
        <v>0</v>
      </c>
    </row>
    <row r="444" spans="2:125" s="32" customFormat="1" x14ac:dyDescent="0.2">
      <c r="B444" s="44">
        <v>43541</v>
      </c>
      <c r="C444" s="65">
        <v>1259</v>
      </c>
      <c r="D444" s="66" t="s">
        <v>448</v>
      </c>
      <c r="E444" s="65">
        <v>414</v>
      </c>
      <c r="F444" s="65" t="s">
        <v>1020</v>
      </c>
      <c r="G444" s="67">
        <v>1574517.6382480913</v>
      </c>
      <c r="H444" s="67">
        <v>903912.23555574927</v>
      </c>
      <c r="I444" s="67">
        <v>764274.18</v>
      </c>
      <c r="J444" s="68">
        <v>0.84551812658018066</v>
      </c>
      <c r="K444" s="67">
        <v>150162.55058961187</v>
      </c>
      <c r="L444" s="67">
        <v>707858.90950807172</v>
      </c>
      <c r="M444" s="67">
        <v>147591.65</v>
      </c>
      <c r="N444" s="67">
        <v>594279.07999999996</v>
      </c>
      <c r="O444" s="67">
        <v>1495188.2987755542</v>
      </c>
      <c r="P444" s="67" t="s">
        <v>1082</v>
      </c>
      <c r="Q444" s="67" t="s">
        <v>1082</v>
      </c>
      <c r="R444" s="67">
        <v>0</v>
      </c>
      <c r="S444" s="67">
        <v>0</v>
      </c>
      <c r="T444" s="68">
        <v>0.10907356558348234</v>
      </c>
      <c r="U444" s="68">
        <v>0.10826605869731509</v>
      </c>
      <c r="V444" s="68">
        <v>0.99259667654717676</v>
      </c>
      <c r="W444" s="67">
        <v>93587.459999999977</v>
      </c>
      <c r="X444" s="67">
        <v>80319.42</v>
      </c>
      <c r="Y444" s="68">
        <v>0.85822844214385152</v>
      </c>
      <c r="Z444" s="68">
        <v>0.22326123402343689</v>
      </c>
      <c r="AA444" s="68">
        <v>0.21820780016486158</v>
      </c>
      <c r="AB444" s="68">
        <v>0.97736537701818471</v>
      </c>
      <c r="AC444" s="67">
        <v>191562.93</v>
      </c>
      <c r="AD444" s="67">
        <v>161881.97999999998</v>
      </c>
      <c r="AE444" s="68">
        <v>0.84505901011223827</v>
      </c>
      <c r="AF444" s="43">
        <v>80</v>
      </c>
      <c r="AG444" s="43">
        <v>78</v>
      </c>
      <c r="AH444" s="43">
        <v>32</v>
      </c>
      <c r="AI444" s="43">
        <v>20</v>
      </c>
      <c r="AJ444" s="67">
        <v>41753.300000000003</v>
      </c>
      <c r="AK444" s="67">
        <v>35212</v>
      </c>
      <c r="AL444" s="68">
        <v>0.84333453882687115</v>
      </c>
      <c r="AM444" s="67">
        <v>16078.219999999998</v>
      </c>
      <c r="AN444" s="67">
        <v>13119.8</v>
      </c>
      <c r="AO444" s="68">
        <v>0.81599828836774224</v>
      </c>
      <c r="AP444" s="67">
        <v>4934.32</v>
      </c>
      <c r="AQ444" s="67">
        <v>4063.91</v>
      </c>
      <c r="AR444" s="68">
        <v>0.82360082037646531</v>
      </c>
      <c r="AS444" s="67">
        <v>30821.62</v>
      </c>
      <c r="AT444" s="67">
        <v>27923.710000000003</v>
      </c>
      <c r="AU444" s="68">
        <v>0.90597801153865387</v>
      </c>
      <c r="AV444" s="43">
        <v>3226.7899999999995</v>
      </c>
      <c r="AW444" s="43">
        <v>1569.69</v>
      </c>
      <c r="AX444" s="69">
        <v>0.48645557969375147</v>
      </c>
      <c r="AY444" s="43">
        <v>150162.55058961187</v>
      </c>
      <c r="AZ444" s="43">
        <v>147591.65</v>
      </c>
      <c r="BA444" s="43">
        <v>48776.995672339806</v>
      </c>
      <c r="BB444" s="43">
        <v>40335.050000000003</v>
      </c>
      <c r="BC444" s="43">
        <v>261546.12038448977</v>
      </c>
      <c r="BD444" s="43">
        <v>85058.514637030865</v>
      </c>
      <c r="BE444" s="43">
        <v>164047.65999999997</v>
      </c>
      <c r="BF444" s="43">
        <v>335787.16000000003</v>
      </c>
      <c r="BG444" s="43">
        <v>5631.2599999999993</v>
      </c>
      <c r="BH444" s="43">
        <v>68</v>
      </c>
      <c r="BI444" s="44">
        <v>43173</v>
      </c>
      <c r="BJ444" s="44">
        <v>43541</v>
      </c>
      <c r="BK444" s="44">
        <v>43172</v>
      </c>
      <c r="BL444" s="43">
        <f t="shared" si="237"/>
        <v>764274.18</v>
      </c>
      <c r="BM444" s="43">
        <f t="shared" si="238"/>
        <v>741870.73</v>
      </c>
      <c r="BO444" s="16" t="str">
        <f>IFERROR(VLOOKUP($C444,'PORTE LOJA'!A:B,2,0),"PORTE 1")</f>
        <v>PORTE 3</v>
      </c>
      <c r="BP444" s="16">
        <f>VLOOKUP(BO444,'PAINEL E TARGET'!$S$1:$W$8,3,0)</f>
        <v>2400</v>
      </c>
      <c r="BQ444" s="16">
        <f t="shared" si="216"/>
        <v>1</v>
      </c>
      <c r="BR444" s="16">
        <f t="shared" si="217"/>
        <v>1</v>
      </c>
      <c r="BS444" s="16">
        <f t="shared" si="218"/>
        <v>1</v>
      </c>
      <c r="BT444" s="16">
        <f t="shared" si="219"/>
        <v>1</v>
      </c>
      <c r="BU444" s="16">
        <f t="shared" si="220"/>
        <v>1</v>
      </c>
      <c r="BV444" s="16">
        <f t="shared" si="221"/>
        <v>1</v>
      </c>
      <c r="BW444" s="17" t="str">
        <f t="shared" si="239"/>
        <v>111111</v>
      </c>
      <c r="BY444" s="17">
        <f t="shared" si="222"/>
        <v>0.84599999999999997</v>
      </c>
      <c r="BZ444" s="17">
        <f t="shared" si="223"/>
        <v>0.86499999999999999</v>
      </c>
      <c r="CA444" s="17" t="str">
        <f t="shared" si="240"/>
        <v>Sem Retira</v>
      </c>
      <c r="CB444" s="17">
        <f t="shared" si="241"/>
        <v>0.86499999999999999</v>
      </c>
      <c r="CC444" s="33" t="str">
        <f>IF(CB444&gt;='PAINEL E TARGET'!$T$11,'PAINEL E TARGET'!$S$11,
IF(CB444&gt;='PAINEL E TARGET'!$T$12,'PAINEL E TARGET'!$S$12,
IF(CB444&gt;='PAINEL E TARGET'!$T$13,'PAINEL E TARGET'!$S$13,
IF(CB444&gt;='PAINEL E TARGET'!$T$14,'PAINEL E TARGET'!$S$14,
IF(CB444&gt;='PAINEL E TARGET'!$T$15,'PAINEL E TARGET'!$S$15,
IF(CB444&gt;='PAINEL E TARGET'!$T$16,'PAINEL E TARGET'!$S$16,
IF(CB444&gt;='PAINEL E TARGET'!$T$17,'PAINEL E TARGET'!$S$17,
IF(CB444&gt;='PAINEL E TARGET'!$T$18,'PAINEL E TARGET'!$S$18,'PAINEL E TARGET'!$S$19))))))))</f>
        <v>Não elegível</v>
      </c>
      <c r="CD444" s="17">
        <f>IFERROR(VLOOKUP($BW444,'PAINEL E TARGET'!$G$1:$Q$99,4,0),0)</f>
        <v>0.25</v>
      </c>
      <c r="CE444" s="17">
        <f>VLOOKUP(CC444,'PAINEL E TARGET'!$S$10:$U$19,3,0)</f>
        <v>0</v>
      </c>
      <c r="CF444" s="16">
        <f t="shared" si="242"/>
        <v>0</v>
      </c>
      <c r="CG444" s="17">
        <f t="shared" si="224"/>
        <v>0.84299999999999997</v>
      </c>
      <c r="CH444" s="17">
        <f t="shared" si="225"/>
        <v>0.81599999999999995</v>
      </c>
      <c r="CI444" s="17">
        <f t="shared" si="226"/>
        <v>0.82399999999999995</v>
      </c>
      <c r="CJ444" s="17">
        <f t="shared" si="227"/>
        <v>0.90600000000000003</v>
      </c>
      <c r="CK444" s="17">
        <f t="shared" si="228"/>
        <v>0.48599999999999999</v>
      </c>
      <c r="CL444" s="17">
        <f t="shared" si="229"/>
        <v>0.85799999999999998</v>
      </c>
      <c r="CM444" s="16">
        <f t="shared" si="230"/>
        <v>4</v>
      </c>
      <c r="CN444" s="17" t="str">
        <f t="shared" si="243"/>
        <v>não ok</v>
      </c>
      <c r="CO444" s="17">
        <f t="shared" si="244"/>
        <v>0</v>
      </c>
      <c r="CP444" s="33" t="str">
        <f>IF(CO444&gt;='PAINEL E TARGET'!$T$11,'PAINEL E TARGET'!$S$11,
IF(CO444&gt;='PAINEL E TARGET'!$T$12,'PAINEL E TARGET'!$S$12,
IF(CO444&gt;='PAINEL E TARGET'!$T$13,'PAINEL E TARGET'!$S$13,
IF(CO444&gt;='PAINEL E TARGET'!$T$14,'PAINEL E TARGET'!$S$14,
IF(CO444&gt;='PAINEL E TARGET'!$T$15,'PAINEL E TARGET'!$S$15,
IF(CO444&gt;='PAINEL E TARGET'!$T$16,'PAINEL E TARGET'!$S$16,
IF(CO444&gt;='PAINEL E TARGET'!$T$17,'PAINEL E TARGET'!$S$17,
IF(CO444&gt;='PAINEL E TARGET'!$T$18,'PAINEL E TARGET'!$S$18,'PAINEL E TARGET'!$S$19))))))))</f>
        <v>Não elegível</v>
      </c>
      <c r="CQ444" s="17">
        <f>IFERROR(VLOOKUP($BW444,'PAINEL E TARGET'!$G$1:$Q$99,5,0),0)</f>
        <v>0.25</v>
      </c>
      <c r="CR444" s="17">
        <f>VLOOKUP(CP444,'PAINEL E TARGET'!$S$10:$U$19,3,0)</f>
        <v>0</v>
      </c>
      <c r="CS444" s="16">
        <f t="shared" si="245"/>
        <v>0</v>
      </c>
      <c r="CT444" s="17">
        <f t="shared" si="231"/>
        <v>0.84499999999999997</v>
      </c>
      <c r="CU444" s="33" t="str">
        <f>IF(CT444&gt;='PAINEL E TARGET'!$T$11,'PAINEL E TARGET'!$S$11,
IF(CT444&gt;='PAINEL E TARGET'!$T$12,'PAINEL E TARGET'!$S$12,
IF(CT444&gt;='PAINEL E TARGET'!$T$13,'PAINEL E TARGET'!$S$13,
IF(CT444&gt;='PAINEL E TARGET'!$T$14,'PAINEL E TARGET'!$S$14,
IF(CT444&gt;='PAINEL E TARGET'!$T$15,'PAINEL E TARGET'!$S$15,
IF(CT444&gt;='PAINEL E TARGET'!$T$16,'PAINEL E TARGET'!$S$16,
IF(CT444&gt;='PAINEL E TARGET'!$T$17,'PAINEL E TARGET'!$S$17,
IF(CT444&gt;='PAINEL E TARGET'!$T$18,'PAINEL E TARGET'!$S$18,'PAINEL E TARGET'!$S$19))))))))</f>
        <v>Não elegível</v>
      </c>
      <c r="CV444" s="17">
        <f>IFERROR(VLOOKUP($BW444,'PAINEL E TARGET'!$G$1:$Q$99,6,0),0)</f>
        <v>0.2</v>
      </c>
      <c r="CW444" s="17">
        <f>VLOOKUP(CU444,'PAINEL E TARGET'!$S$10:$U$19,3,0)</f>
        <v>0</v>
      </c>
      <c r="CX444" s="16">
        <f t="shared" si="246"/>
        <v>0</v>
      </c>
      <c r="CY444" s="17">
        <f t="shared" si="232"/>
        <v>0.98299999999999998</v>
      </c>
      <c r="CZ444" s="33" t="str">
        <f>IF(CY444&gt;='PAINEL E TARGET'!$T$11,'PAINEL E TARGET'!$S$11,
IF(CY444&gt;='PAINEL E TARGET'!$T$12,'PAINEL E TARGET'!$S$12,
IF(CY444&gt;='PAINEL E TARGET'!$T$13,'PAINEL E TARGET'!$S$13,
IF(CY444&gt;='PAINEL E TARGET'!$T$14,'PAINEL E TARGET'!$S$14,
IF(CY444&gt;='PAINEL E TARGET'!$T$15,'PAINEL E TARGET'!$S$15,
IF(CY444&gt;='PAINEL E TARGET'!$T$16,'PAINEL E TARGET'!$S$16,
IF(CY444&gt;='PAINEL E TARGET'!$T$17,'PAINEL E TARGET'!$S$17,
IF(CY444&gt;='PAINEL E TARGET'!$T$18,'PAINEL E TARGET'!$S$18,'PAINEL E TARGET'!$S$19))))))))</f>
        <v>1. Fx de 90% a 99,9%</v>
      </c>
      <c r="DA444" s="17">
        <f>IFERROR(VLOOKUP($BW444,'PAINEL E TARGET'!$G$1:$Q$99,7,0),0)</f>
        <v>0.15</v>
      </c>
      <c r="DB444" s="17">
        <f>VLOOKUP(CZ444,'PAINEL E TARGET'!$S$10:$U$19,3,0)</f>
        <v>0.5</v>
      </c>
      <c r="DC444" s="16">
        <f t="shared" si="247"/>
        <v>180</v>
      </c>
      <c r="DD444" s="17">
        <f t="shared" si="233"/>
        <v>0.82699999999999996</v>
      </c>
      <c r="DE444" s="33" t="str">
        <f>IF(DD444&gt;='PAINEL E TARGET'!$T$11,'PAINEL E TARGET'!$S$11,
IF(DD444&gt;='PAINEL E TARGET'!$T$12,'PAINEL E TARGET'!$S$12,
IF(DD444&gt;='PAINEL E TARGET'!$T$13,'PAINEL E TARGET'!$S$13,
IF(DD444&gt;='PAINEL E TARGET'!$T$14,'PAINEL E TARGET'!$S$14,
IF(DD444&gt;='PAINEL E TARGET'!$T$15,'PAINEL E TARGET'!$S$15,
IF(DD444&gt;='PAINEL E TARGET'!$T$16,'PAINEL E TARGET'!$S$16,
IF(DD444&gt;='PAINEL E TARGET'!$T$17,'PAINEL E TARGET'!$S$17,
IF(DD444&gt;='PAINEL E TARGET'!$T$18,'PAINEL E TARGET'!$S$18,'PAINEL E TARGET'!$S$19))))))))</f>
        <v>Não elegível</v>
      </c>
      <c r="DF444" s="17">
        <f>IFERROR(VLOOKUP($BW444,'PAINEL E TARGET'!$G$1:$Q$99,8,0),0)</f>
        <v>0.1</v>
      </c>
      <c r="DG444" s="17">
        <f>VLOOKUP(DE444,'PAINEL E TARGET'!$S$10:$U$19,3,0)</f>
        <v>0</v>
      </c>
      <c r="DH444" s="16">
        <f t="shared" si="248"/>
        <v>0</v>
      </c>
      <c r="DI444" s="17">
        <f t="shared" si="234"/>
        <v>0.625</v>
      </c>
      <c r="DJ444" s="33" t="str">
        <f>IF(DI444&gt;='PAINEL E TARGET'!$T$11,'PAINEL E TARGET'!$S$11,
IF(DI444&gt;='PAINEL E TARGET'!$T$12,'PAINEL E TARGET'!$S$12,
IF(DI444&gt;='PAINEL E TARGET'!$T$13,'PAINEL E TARGET'!$S$13,
IF(DI444&gt;='PAINEL E TARGET'!$T$14,'PAINEL E TARGET'!$S$14,
IF(DI444&gt;='PAINEL E TARGET'!$T$15,'PAINEL E TARGET'!$S$15,
IF(DI444&gt;='PAINEL E TARGET'!$T$16,'PAINEL E TARGET'!$S$16,
IF(DI444&gt;='PAINEL E TARGET'!$T$17,'PAINEL E TARGET'!$S$17,
IF(DI444&gt;='PAINEL E TARGET'!$T$18,'PAINEL E TARGET'!$S$18,'PAINEL E TARGET'!$S$19))))))))</f>
        <v>Não elegível</v>
      </c>
      <c r="DK444" s="17">
        <f>IFERROR(VLOOKUP($BW444,'PAINEL E TARGET'!$G$1:$Q$99,9,0),0)</f>
        <v>0.05</v>
      </c>
      <c r="DL444" s="17">
        <f>VLOOKUP(DJ444,'PAINEL E TARGET'!$S$10:$U$19,3,0)</f>
        <v>0</v>
      </c>
      <c r="DM444" s="16">
        <f t="shared" si="249"/>
        <v>0</v>
      </c>
      <c r="DN444" s="17">
        <f t="shared" si="235"/>
        <v>0.48599999999999999</v>
      </c>
      <c r="DO444" s="33" t="str">
        <f>IF(DN444&gt;='PAINEL E TARGET'!$T$11,'PAINEL E TARGET'!$S$11,
IF(DN444&gt;='PAINEL E TARGET'!$T$12,'PAINEL E TARGET'!$S$12,
IF(DN444&gt;='PAINEL E TARGET'!$T$13,'PAINEL E TARGET'!$S$13,
IF(DN444&gt;='PAINEL E TARGET'!$T$14,'PAINEL E TARGET'!$S$14,
IF(DN444&gt;='PAINEL E TARGET'!$T$15,'PAINEL E TARGET'!$S$15,
IF(DN444&gt;='PAINEL E TARGET'!$T$16,'PAINEL E TARGET'!$S$16,
IF(DN444&gt;='PAINEL E TARGET'!$T$17,'PAINEL E TARGET'!$S$17,
IF(DN444&gt;='PAINEL E TARGET'!$T$18,'PAINEL E TARGET'!$S$18,'PAINEL E TARGET'!$S$19))))))))</f>
        <v>Não elegível</v>
      </c>
      <c r="DP444" s="17">
        <f>IFERROR(VLOOKUP($BW444,'PAINEL E TARGET'!$G$1:$Q$99,10,0),0)</f>
        <v>0</v>
      </c>
      <c r="DQ444" s="17">
        <f>VLOOKUP(DO444,'PAINEL E TARGET'!$S$10:$U$19,3,0)</f>
        <v>0</v>
      </c>
      <c r="DR444" s="16">
        <f t="shared" si="250"/>
        <v>0</v>
      </c>
      <c r="DS444" s="17">
        <f t="shared" si="236"/>
        <v>0.97499999999999998</v>
      </c>
      <c r="DT444" s="16">
        <f>IF(DS444&gt;=1,VLOOKUP(BO444,'PAINEL E TARGET'!$S$1:$W$8,5,0),0)</f>
        <v>0</v>
      </c>
      <c r="DU444" s="16">
        <f t="shared" si="251"/>
        <v>180</v>
      </c>
    </row>
    <row r="445" spans="2:125" s="32" customFormat="1" x14ac:dyDescent="0.2">
      <c r="B445" s="44">
        <v>43541</v>
      </c>
      <c r="C445" s="65">
        <v>1260</v>
      </c>
      <c r="D445" s="66" t="s">
        <v>449</v>
      </c>
      <c r="E445" s="65">
        <v>410</v>
      </c>
      <c r="F445" s="65" t="s">
        <v>1020</v>
      </c>
      <c r="G445" s="67">
        <v>1949601.5329995109</v>
      </c>
      <c r="H445" s="67">
        <v>1119347.856807238</v>
      </c>
      <c r="I445" s="67">
        <v>1033107.17</v>
      </c>
      <c r="J445" s="68">
        <v>0.92295452545625467</v>
      </c>
      <c r="K445" s="67">
        <v>145942.56900878437</v>
      </c>
      <c r="L445" s="67">
        <v>858854.94358983776</v>
      </c>
      <c r="M445" s="67">
        <v>142527.85999999999</v>
      </c>
      <c r="N445" s="67">
        <v>854395.90999999992</v>
      </c>
      <c r="O445" s="67">
        <v>1754203.3609877205</v>
      </c>
      <c r="P445" s="67" t="s">
        <v>1082</v>
      </c>
      <c r="Q445" s="67" t="s">
        <v>1082</v>
      </c>
      <c r="R445" s="67">
        <v>0</v>
      </c>
      <c r="S445" s="67">
        <v>0</v>
      </c>
      <c r="T445" s="68">
        <v>9.9382212583053825E-2</v>
      </c>
      <c r="U445" s="68">
        <v>0.10792096972469618</v>
      </c>
      <c r="V445" s="68">
        <v>1.0859183642596657</v>
      </c>
      <c r="W445" s="67">
        <v>99858.999999999985</v>
      </c>
      <c r="X445" s="67">
        <v>107588.98</v>
      </c>
      <c r="Y445" s="68">
        <v>1.077408946614727</v>
      </c>
      <c r="Z445" s="68">
        <v>0.11938091853927271</v>
      </c>
      <c r="AA445" s="68">
        <v>0.12491113538199616</v>
      </c>
      <c r="AB445" s="68">
        <v>1.0463241270915853</v>
      </c>
      <c r="AC445" s="67">
        <v>119953.64999999997</v>
      </c>
      <c r="AD445" s="67">
        <v>124526.88000000002</v>
      </c>
      <c r="AE445" s="68">
        <v>1.0381249757718924</v>
      </c>
      <c r="AF445" s="43">
        <v>80</v>
      </c>
      <c r="AG445" s="43">
        <v>71</v>
      </c>
      <c r="AH445" s="43">
        <v>25</v>
      </c>
      <c r="AI445" s="43">
        <v>29</v>
      </c>
      <c r="AJ445" s="67">
        <v>39593.06</v>
      </c>
      <c r="AK445" s="67">
        <v>45157.85</v>
      </c>
      <c r="AL445" s="68">
        <v>1.1405496316778749</v>
      </c>
      <c r="AM445" s="67">
        <v>19030.189999999999</v>
      </c>
      <c r="AN445" s="67">
        <v>19469.810000000001</v>
      </c>
      <c r="AO445" s="68">
        <v>1.0231011881647005</v>
      </c>
      <c r="AP445" s="67">
        <v>5875.1499999999987</v>
      </c>
      <c r="AQ445" s="67">
        <v>5757.7599999999993</v>
      </c>
      <c r="AR445" s="68">
        <v>0.9800192335514839</v>
      </c>
      <c r="AS445" s="67">
        <v>35360.6</v>
      </c>
      <c r="AT445" s="67">
        <v>37203.56</v>
      </c>
      <c r="AU445" s="68">
        <v>1.0521190251296642</v>
      </c>
      <c r="AV445" s="43">
        <v>3575.89</v>
      </c>
      <c r="AW445" s="43">
        <v>2564.58</v>
      </c>
      <c r="AX445" s="69">
        <v>0.71718649063589768</v>
      </c>
      <c r="AY445" s="43">
        <v>145942.56900878437</v>
      </c>
      <c r="AZ445" s="43">
        <v>142527.86000000002</v>
      </c>
      <c r="BA445" s="43">
        <v>41710.695977052907</v>
      </c>
      <c r="BB445" s="43">
        <v>49594.11</v>
      </c>
      <c r="BC445" s="43">
        <v>255356.06869710289</v>
      </c>
      <c r="BD445" s="43">
        <v>72979.236870245601</v>
      </c>
      <c r="BE445" s="43">
        <v>175416.94999999998</v>
      </c>
      <c r="BF445" s="43">
        <v>210716.33999999997</v>
      </c>
      <c r="BG445" s="43">
        <v>6243.7599999999984</v>
      </c>
      <c r="BH445" s="43">
        <v>60</v>
      </c>
      <c r="BI445" s="44">
        <v>43173</v>
      </c>
      <c r="BJ445" s="44">
        <v>43541</v>
      </c>
      <c r="BK445" s="44">
        <v>43172</v>
      </c>
      <c r="BL445" s="43">
        <f t="shared" si="237"/>
        <v>1033107.17</v>
      </c>
      <c r="BM445" s="43">
        <f t="shared" si="238"/>
        <v>996923.7699999999</v>
      </c>
      <c r="BO445" s="16" t="str">
        <f>IFERROR(VLOOKUP($C445,'PORTE LOJA'!A:B,2,0),"PORTE 1")</f>
        <v>PORTE 3</v>
      </c>
      <c r="BP445" s="16">
        <f>VLOOKUP(BO445,'PAINEL E TARGET'!$S$1:$W$8,3,0)</f>
        <v>2400</v>
      </c>
      <c r="BQ445" s="16">
        <f t="shared" si="216"/>
        <v>1</v>
      </c>
      <c r="BR445" s="16">
        <f t="shared" si="217"/>
        <v>1</v>
      </c>
      <c r="BS445" s="16">
        <f t="shared" si="218"/>
        <v>1</v>
      </c>
      <c r="BT445" s="16">
        <f t="shared" si="219"/>
        <v>1</v>
      </c>
      <c r="BU445" s="16">
        <f t="shared" si="220"/>
        <v>1</v>
      </c>
      <c r="BV445" s="16">
        <f t="shared" si="221"/>
        <v>1</v>
      </c>
      <c r="BW445" s="17" t="str">
        <f t="shared" si="239"/>
        <v>111111</v>
      </c>
      <c r="BY445" s="17">
        <f t="shared" si="222"/>
        <v>0.92300000000000004</v>
      </c>
      <c r="BZ445" s="17">
        <f t="shared" si="223"/>
        <v>0.99199999999999999</v>
      </c>
      <c r="CA445" s="17" t="str">
        <f t="shared" si="240"/>
        <v>Sem Retira</v>
      </c>
      <c r="CB445" s="17">
        <f t="shared" si="241"/>
        <v>0.99199999999999999</v>
      </c>
      <c r="CC445" s="33" t="str">
        <f>IF(CB445&gt;='PAINEL E TARGET'!$T$11,'PAINEL E TARGET'!$S$11,
IF(CB445&gt;='PAINEL E TARGET'!$T$12,'PAINEL E TARGET'!$S$12,
IF(CB445&gt;='PAINEL E TARGET'!$T$13,'PAINEL E TARGET'!$S$13,
IF(CB445&gt;='PAINEL E TARGET'!$T$14,'PAINEL E TARGET'!$S$14,
IF(CB445&gt;='PAINEL E TARGET'!$T$15,'PAINEL E TARGET'!$S$15,
IF(CB445&gt;='PAINEL E TARGET'!$T$16,'PAINEL E TARGET'!$S$16,
IF(CB445&gt;='PAINEL E TARGET'!$T$17,'PAINEL E TARGET'!$S$17,
IF(CB445&gt;='PAINEL E TARGET'!$T$18,'PAINEL E TARGET'!$S$18,'PAINEL E TARGET'!$S$19))))))))</f>
        <v>1. Fx de 90% a 99,9%</v>
      </c>
      <c r="CD445" s="17">
        <f>IFERROR(VLOOKUP($BW445,'PAINEL E TARGET'!$G$1:$Q$99,4,0),0)</f>
        <v>0.25</v>
      </c>
      <c r="CE445" s="17">
        <f>VLOOKUP(CC445,'PAINEL E TARGET'!$S$10:$U$19,3,0)</f>
        <v>0.5</v>
      </c>
      <c r="CF445" s="16">
        <f t="shared" si="242"/>
        <v>300</v>
      </c>
      <c r="CG445" s="17">
        <f t="shared" si="224"/>
        <v>1.141</v>
      </c>
      <c r="CH445" s="17">
        <f t="shared" si="225"/>
        <v>1.0229999999999999</v>
      </c>
      <c r="CI445" s="17">
        <f t="shared" si="226"/>
        <v>0.98</v>
      </c>
      <c r="CJ445" s="17">
        <f t="shared" si="227"/>
        <v>1.052</v>
      </c>
      <c r="CK445" s="17">
        <f t="shared" si="228"/>
        <v>0.71699999999999997</v>
      </c>
      <c r="CL445" s="17">
        <f t="shared" si="229"/>
        <v>1.077</v>
      </c>
      <c r="CM445" s="16">
        <f t="shared" si="230"/>
        <v>5</v>
      </c>
      <c r="CN445" s="17" t="str">
        <f t="shared" si="243"/>
        <v>ok</v>
      </c>
      <c r="CO445" s="17">
        <f t="shared" si="244"/>
        <v>1.077</v>
      </c>
      <c r="CP445" s="33" t="str">
        <f>IF(CO445&gt;='PAINEL E TARGET'!$T$11,'PAINEL E TARGET'!$S$11,
IF(CO445&gt;='PAINEL E TARGET'!$T$12,'PAINEL E TARGET'!$S$12,
IF(CO445&gt;='PAINEL E TARGET'!$T$13,'PAINEL E TARGET'!$S$13,
IF(CO445&gt;='PAINEL E TARGET'!$T$14,'PAINEL E TARGET'!$S$14,
IF(CO445&gt;='PAINEL E TARGET'!$T$15,'PAINEL E TARGET'!$S$15,
IF(CO445&gt;='PAINEL E TARGET'!$T$16,'PAINEL E TARGET'!$S$16,
IF(CO445&gt;='PAINEL E TARGET'!$T$17,'PAINEL E TARGET'!$S$17,
IF(CO445&gt;='PAINEL E TARGET'!$T$18,'PAINEL E TARGET'!$S$18,'PAINEL E TARGET'!$S$19))))))))</f>
        <v>3. Fx de 105% a 109,9%</v>
      </c>
      <c r="CQ445" s="17">
        <f>IFERROR(VLOOKUP($BW445,'PAINEL E TARGET'!$G$1:$Q$99,5,0),0)</f>
        <v>0.25</v>
      </c>
      <c r="CR445" s="17">
        <f>VLOOKUP(CP445,'PAINEL E TARGET'!$S$10:$U$19,3,0)</f>
        <v>1.1000000000000001</v>
      </c>
      <c r="CS445" s="16">
        <f t="shared" si="245"/>
        <v>660</v>
      </c>
      <c r="CT445" s="17">
        <f t="shared" si="231"/>
        <v>1.038</v>
      </c>
      <c r="CU445" s="33" t="str">
        <f>IF(CT445&gt;='PAINEL E TARGET'!$T$11,'PAINEL E TARGET'!$S$11,
IF(CT445&gt;='PAINEL E TARGET'!$T$12,'PAINEL E TARGET'!$S$12,
IF(CT445&gt;='PAINEL E TARGET'!$T$13,'PAINEL E TARGET'!$S$13,
IF(CT445&gt;='PAINEL E TARGET'!$T$14,'PAINEL E TARGET'!$S$14,
IF(CT445&gt;='PAINEL E TARGET'!$T$15,'PAINEL E TARGET'!$S$15,
IF(CT445&gt;='PAINEL E TARGET'!$T$16,'PAINEL E TARGET'!$S$16,
IF(CT445&gt;='PAINEL E TARGET'!$T$17,'PAINEL E TARGET'!$S$17,
IF(CT445&gt;='PAINEL E TARGET'!$T$18,'PAINEL E TARGET'!$S$18,'PAINEL E TARGET'!$S$19))))))))</f>
        <v>2. Fx de 100% a 104,9%</v>
      </c>
      <c r="CV445" s="17">
        <f>IFERROR(VLOOKUP($BW445,'PAINEL E TARGET'!$G$1:$Q$99,6,0),0)</f>
        <v>0.2</v>
      </c>
      <c r="CW445" s="17">
        <f>VLOOKUP(CU445,'PAINEL E TARGET'!$S$10:$U$19,3,0)</f>
        <v>1</v>
      </c>
      <c r="CX445" s="16">
        <f t="shared" si="246"/>
        <v>480</v>
      </c>
      <c r="CY445" s="17">
        <f t="shared" si="232"/>
        <v>0.97699999999999998</v>
      </c>
      <c r="CZ445" s="33" t="str">
        <f>IF(CY445&gt;='PAINEL E TARGET'!$T$11,'PAINEL E TARGET'!$S$11,
IF(CY445&gt;='PAINEL E TARGET'!$T$12,'PAINEL E TARGET'!$S$12,
IF(CY445&gt;='PAINEL E TARGET'!$T$13,'PAINEL E TARGET'!$S$13,
IF(CY445&gt;='PAINEL E TARGET'!$T$14,'PAINEL E TARGET'!$S$14,
IF(CY445&gt;='PAINEL E TARGET'!$T$15,'PAINEL E TARGET'!$S$15,
IF(CY445&gt;='PAINEL E TARGET'!$T$16,'PAINEL E TARGET'!$S$16,
IF(CY445&gt;='PAINEL E TARGET'!$T$17,'PAINEL E TARGET'!$S$17,
IF(CY445&gt;='PAINEL E TARGET'!$T$18,'PAINEL E TARGET'!$S$18,'PAINEL E TARGET'!$S$19))))))))</f>
        <v>1. Fx de 90% a 99,9%</v>
      </c>
      <c r="DA445" s="17">
        <f>IFERROR(VLOOKUP($BW445,'PAINEL E TARGET'!$G$1:$Q$99,7,0),0)</f>
        <v>0.15</v>
      </c>
      <c r="DB445" s="17">
        <f>VLOOKUP(CZ445,'PAINEL E TARGET'!$S$10:$U$19,3,0)</f>
        <v>0.5</v>
      </c>
      <c r="DC445" s="16">
        <f t="shared" si="247"/>
        <v>180</v>
      </c>
      <c r="DD445" s="17">
        <f t="shared" si="233"/>
        <v>1.1890000000000001</v>
      </c>
      <c r="DE445" s="33" t="str">
        <f>IF(DD445&gt;='PAINEL E TARGET'!$T$11,'PAINEL E TARGET'!$S$11,
IF(DD445&gt;='PAINEL E TARGET'!$T$12,'PAINEL E TARGET'!$S$12,
IF(DD445&gt;='PAINEL E TARGET'!$T$13,'PAINEL E TARGET'!$S$13,
IF(DD445&gt;='PAINEL E TARGET'!$T$14,'PAINEL E TARGET'!$S$14,
IF(DD445&gt;='PAINEL E TARGET'!$T$15,'PAINEL E TARGET'!$S$15,
IF(DD445&gt;='PAINEL E TARGET'!$T$16,'PAINEL E TARGET'!$S$16,
IF(DD445&gt;='PAINEL E TARGET'!$T$17,'PAINEL E TARGET'!$S$17,
IF(DD445&gt;='PAINEL E TARGET'!$T$18,'PAINEL E TARGET'!$S$18,'PAINEL E TARGET'!$S$19))))))))</f>
        <v>5. Fx de 115% a 119,9%</v>
      </c>
      <c r="DF445" s="17">
        <f>IFERROR(VLOOKUP($BW445,'PAINEL E TARGET'!$G$1:$Q$99,8,0),0)</f>
        <v>0.1</v>
      </c>
      <c r="DG445" s="17">
        <f>VLOOKUP(DE445,'PAINEL E TARGET'!$S$10:$U$19,3,0)</f>
        <v>1.3</v>
      </c>
      <c r="DH445" s="16">
        <f t="shared" si="248"/>
        <v>312</v>
      </c>
      <c r="DI445" s="17">
        <f t="shared" si="234"/>
        <v>1.1599999999999999</v>
      </c>
      <c r="DJ445" s="33" t="str">
        <f>IF(DI445&gt;='PAINEL E TARGET'!$T$11,'PAINEL E TARGET'!$S$11,
IF(DI445&gt;='PAINEL E TARGET'!$T$12,'PAINEL E TARGET'!$S$12,
IF(DI445&gt;='PAINEL E TARGET'!$T$13,'PAINEL E TARGET'!$S$13,
IF(DI445&gt;='PAINEL E TARGET'!$T$14,'PAINEL E TARGET'!$S$14,
IF(DI445&gt;='PAINEL E TARGET'!$T$15,'PAINEL E TARGET'!$S$15,
IF(DI445&gt;='PAINEL E TARGET'!$T$16,'PAINEL E TARGET'!$S$16,
IF(DI445&gt;='PAINEL E TARGET'!$T$17,'PAINEL E TARGET'!$S$17,
IF(DI445&gt;='PAINEL E TARGET'!$T$18,'PAINEL E TARGET'!$S$18,'PAINEL E TARGET'!$S$19))))))))</f>
        <v>5. Fx de 115% a 119,9%</v>
      </c>
      <c r="DK445" s="17">
        <f>IFERROR(VLOOKUP($BW445,'PAINEL E TARGET'!$G$1:$Q$99,9,0),0)</f>
        <v>0.05</v>
      </c>
      <c r="DL445" s="17">
        <f>VLOOKUP(DJ445,'PAINEL E TARGET'!$S$10:$U$19,3,0)</f>
        <v>1.3</v>
      </c>
      <c r="DM445" s="16">
        <f t="shared" si="249"/>
        <v>156</v>
      </c>
      <c r="DN445" s="17">
        <f t="shared" si="235"/>
        <v>0.71699999999999997</v>
      </c>
      <c r="DO445" s="33" t="str">
        <f>IF(DN445&gt;='PAINEL E TARGET'!$T$11,'PAINEL E TARGET'!$S$11,
IF(DN445&gt;='PAINEL E TARGET'!$T$12,'PAINEL E TARGET'!$S$12,
IF(DN445&gt;='PAINEL E TARGET'!$T$13,'PAINEL E TARGET'!$S$13,
IF(DN445&gt;='PAINEL E TARGET'!$T$14,'PAINEL E TARGET'!$S$14,
IF(DN445&gt;='PAINEL E TARGET'!$T$15,'PAINEL E TARGET'!$S$15,
IF(DN445&gt;='PAINEL E TARGET'!$T$16,'PAINEL E TARGET'!$S$16,
IF(DN445&gt;='PAINEL E TARGET'!$T$17,'PAINEL E TARGET'!$S$17,
IF(DN445&gt;='PAINEL E TARGET'!$T$18,'PAINEL E TARGET'!$S$18,'PAINEL E TARGET'!$S$19))))))))</f>
        <v>Não elegível</v>
      </c>
      <c r="DP445" s="17">
        <f>IFERROR(VLOOKUP($BW445,'PAINEL E TARGET'!$G$1:$Q$99,10,0),0)</f>
        <v>0</v>
      </c>
      <c r="DQ445" s="17">
        <f>VLOOKUP(DO445,'PAINEL E TARGET'!$S$10:$U$19,3,0)</f>
        <v>0</v>
      </c>
      <c r="DR445" s="16">
        <f t="shared" si="250"/>
        <v>0</v>
      </c>
      <c r="DS445" s="17">
        <f t="shared" si="236"/>
        <v>0.88800000000000001</v>
      </c>
      <c r="DT445" s="16">
        <f>IF(DS445&gt;=1,VLOOKUP(BO445,'PAINEL E TARGET'!$S$1:$W$8,5,0),0)</f>
        <v>0</v>
      </c>
      <c r="DU445" s="16">
        <f t="shared" si="251"/>
        <v>2088</v>
      </c>
    </row>
    <row r="446" spans="2:125" s="32" customFormat="1" x14ac:dyDescent="0.2">
      <c r="B446" s="44">
        <v>43541</v>
      </c>
      <c r="C446" s="65">
        <v>1261</v>
      </c>
      <c r="D446" s="66" t="s">
        <v>450</v>
      </c>
      <c r="E446" s="65">
        <v>316</v>
      </c>
      <c r="F446" s="65" t="s">
        <v>943</v>
      </c>
      <c r="G446" s="67">
        <v>2307019.1936463146</v>
      </c>
      <c r="H446" s="67">
        <v>1385899.6589798098</v>
      </c>
      <c r="I446" s="67">
        <v>1336590.3800000001</v>
      </c>
      <c r="J446" s="68">
        <v>0.96442074383934306</v>
      </c>
      <c r="K446" s="67">
        <v>280467.89135830366</v>
      </c>
      <c r="L446" s="67">
        <v>944207.18175699236</v>
      </c>
      <c r="M446" s="67">
        <v>319814.88</v>
      </c>
      <c r="N446" s="67">
        <v>958495.65999999992</v>
      </c>
      <c r="O446" s="67">
        <v>2048719.9394358865</v>
      </c>
      <c r="P446" s="67">
        <v>8318.2905089034266</v>
      </c>
      <c r="Q446" s="67">
        <v>17550</v>
      </c>
      <c r="R446" s="67">
        <v>0</v>
      </c>
      <c r="S446" s="67">
        <v>0</v>
      </c>
      <c r="T446" s="68">
        <v>0.11400010423164729</v>
      </c>
      <c r="U446" s="68">
        <v>0.1170341435337118</v>
      </c>
      <c r="V446" s="68">
        <v>1.0266143555088281</v>
      </c>
      <c r="W446" s="67">
        <v>138664.79999999999</v>
      </c>
      <c r="X446" s="67">
        <v>147552.03</v>
      </c>
      <c r="Y446" s="68">
        <v>1.0640914637312426</v>
      </c>
      <c r="Z446" s="68">
        <v>0.21017286597109322</v>
      </c>
      <c r="AA446" s="68">
        <v>0.20465596724251364</v>
      </c>
      <c r="AB446" s="68">
        <v>0.97375066137539201</v>
      </c>
      <c r="AC446" s="67">
        <v>257393.46999999997</v>
      </c>
      <c r="AD446" s="67">
        <v>261613.87999999995</v>
      </c>
      <c r="AE446" s="68">
        <v>1.0163967252160671</v>
      </c>
      <c r="AF446" s="43">
        <v>80</v>
      </c>
      <c r="AG446" s="43">
        <v>53</v>
      </c>
      <c r="AH446" s="43">
        <v>50</v>
      </c>
      <c r="AI446" s="43">
        <v>40</v>
      </c>
      <c r="AJ446" s="67">
        <v>62453.33</v>
      </c>
      <c r="AK446" s="67">
        <v>62945</v>
      </c>
      <c r="AL446" s="68">
        <v>1.0078725986268466</v>
      </c>
      <c r="AM446" s="67">
        <v>9002.61</v>
      </c>
      <c r="AN446" s="67">
        <v>7761.1799999999994</v>
      </c>
      <c r="AO446" s="68">
        <v>0.86210332336955608</v>
      </c>
      <c r="AP446" s="67">
        <v>15466.029999999999</v>
      </c>
      <c r="AQ446" s="67">
        <v>20919.88</v>
      </c>
      <c r="AR446" s="68">
        <v>1.3526341278272447</v>
      </c>
      <c r="AS446" s="67">
        <v>51742.83</v>
      </c>
      <c r="AT446" s="67">
        <v>55925.97</v>
      </c>
      <c r="AU446" s="68">
        <v>1.0808448242973954</v>
      </c>
      <c r="AV446" s="43">
        <v>1086.9000000000001</v>
      </c>
      <c r="AW446" s="43">
        <v>784.85</v>
      </c>
      <c r="AX446" s="69">
        <v>0.72209954917655716</v>
      </c>
      <c r="AY446" s="43">
        <v>280467.89135830366</v>
      </c>
      <c r="AZ446" s="43">
        <v>319814.88</v>
      </c>
      <c r="BA446" s="43">
        <v>56678.417406207293</v>
      </c>
      <c r="BB446" s="43">
        <v>64223.32</v>
      </c>
      <c r="BC446" s="43">
        <v>468839.54205337993</v>
      </c>
      <c r="BD446" s="43">
        <v>95160.623398158903</v>
      </c>
      <c r="BE446" s="43">
        <v>233329.08000000005</v>
      </c>
      <c r="BF446" s="43">
        <v>433219.05</v>
      </c>
      <c r="BG446" s="43">
        <v>1827.6000000000004</v>
      </c>
      <c r="BH446" s="43">
        <v>77</v>
      </c>
      <c r="BI446" s="44">
        <v>43173</v>
      </c>
      <c r="BJ446" s="44">
        <v>43541</v>
      </c>
      <c r="BK446" s="44">
        <v>43172</v>
      </c>
      <c r="BL446" s="43">
        <f t="shared" si="237"/>
        <v>1336590.3800000001</v>
      </c>
      <c r="BM446" s="43">
        <f t="shared" si="238"/>
        <v>1278310.54</v>
      </c>
      <c r="BO446" s="16" t="str">
        <f>IFERROR(VLOOKUP($C446,'PORTE LOJA'!A:B,2,0),"PORTE 1")</f>
        <v>PORTE 3</v>
      </c>
      <c r="BP446" s="16">
        <f>VLOOKUP(BO446,'PAINEL E TARGET'!$S$1:$W$8,3,0)</f>
        <v>2400</v>
      </c>
      <c r="BQ446" s="16">
        <f t="shared" si="216"/>
        <v>1</v>
      </c>
      <c r="BR446" s="16">
        <f t="shared" si="217"/>
        <v>1</v>
      </c>
      <c r="BS446" s="16">
        <f t="shared" si="218"/>
        <v>1</v>
      </c>
      <c r="BT446" s="16">
        <f t="shared" si="219"/>
        <v>1</v>
      </c>
      <c r="BU446" s="16">
        <f t="shared" si="220"/>
        <v>1</v>
      </c>
      <c r="BV446" s="16">
        <f t="shared" si="221"/>
        <v>1</v>
      </c>
      <c r="BW446" s="17" t="str">
        <f t="shared" si="239"/>
        <v>111111</v>
      </c>
      <c r="BY446" s="17">
        <f t="shared" si="222"/>
        <v>0.96399999999999997</v>
      </c>
      <c r="BZ446" s="17">
        <f t="shared" si="223"/>
        <v>1.044</v>
      </c>
      <c r="CA446" s="17" t="str">
        <f t="shared" si="240"/>
        <v>Sem Retira</v>
      </c>
      <c r="CB446" s="17">
        <f t="shared" si="241"/>
        <v>1.044</v>
      </c>
      <c r="CC446" s="33" t="str">
        <f>IF(CB446&gt;='PAINEL E TARGET'!$T$11,'PAINEL E TARGET'!$S$11,
IF(CB446&gt;='PAINEL E TARGET'!$T$12,'PAINEL E TARGET'!$S$12,
IF(CB446&gt;='PAINEL E TARGET'!$T$13,'PAINEL E TARGET'!$S$13,
IF(CB446&gt;='PAINEL E TARGET'!$T$14,'PAINEL E TARGET'!$S$14,
IF(CB446&gt;='PAINEL E TARGET'!$T$15,'PAINEL E TARGET'!$S$15,
IF(CB446&gt;='PAINEL E TARGET'!$T$16,'PAINEL E TARGET'!$S$16,
IF(CB446&gt;='PAINEL E TARGET'!$T$17,'PAINEL E TARGET'!$S$17,
IF(CB446&gt;='PAINEL E TARGET'!$T$18,'PAINEL E TARGET'!$S$18,'PAINEL E TARGET'!$S$19))))))))</f>
        <v>2. Fx de 100% a 104,9%</v>
      </c>
      <c r="CD446" s="17">
        <f>IFERROR(VLOOKUP($BW446,'PAINEL E TARGET'!$G$1:$Q$99,4,0),0)</f>
        <v>0.25</v>
      </c>
      <c r="CE446" s="17">
        <f>VLOOKUP(CC446,'PAINEL E TARGET'!$S$10:$U$19,3,0)</f>
        <v>1</v>
      </c>
      <c r="CF446" s="16">
        <f t="shared" si="242"/>
        <v>600</v>
      </c>
      <c r="CG446" s="17">
        <f t="shared" si="224"/>
        <v>1.008</v>
      </c>
      <c r="CH446" s="17">
        <f t="shared" si="225"/>
        <v>0.86199999999999999</v>
      </c>
      <c r="CI446" s="17">
        <f t="shared" si="226"/>
        <v>1.353</v>
      </c>
      <c r="CJ446" s="17">
        <f t="shared" si="227"/>
        <v>1.081</v>
      </c>
      <c r="CK446" s="17">
        <f t="shared" si="228"/>
        <v>0.72199999999999998</v>
      </c>
      <c r="CL446" s="17">
        <f t="shared" si="229"/>
        <v>1.0640000000000001</v>
      </c>
      <c r="CM446" s="16">
        <f t="shared" si="230"/>
        <v>5</v>
      </c>
      <c r="CN446" s="17" t="str">
        <f t="shared" si="243"/>
        <v>ok</v>
      </c>
      <c r="CO446" s="17">
        <f t="shared" si="244"/>
        <v>1.0640000000000001</v>
      </c>
      <c r="CP446" s="33" t="str">
        <f>IF(CO446&gt;='PAINEL E TARGET'!$T$11,'PAINEL E TARGET'!$S$11,
IF(CO446&gt;='PAINEL E TARGET'!$T$12,'PAINEL E TARGET'!$S$12,
IF(CO446&gt;='PAINEL E TARGET'!$T$13,'PAINEL E TARGET'!$S$13,
IF(CO446&gt;='PAINEL E TARGET'!$T$14,'PAINEL E TARGET'!$S$14,
IF(CO446&gt;='PAINEL E TARGET'!$T$15,'PAINEL E TARGET'!$S$15,
IF(CO446&gt;='PAINEL E TARGET'!$T$16,'PAINEL E TARGET'!$S$16,
IF(CO446&gt;='PAINEL E TARGET'!$T$17,'PAINEL E TARGET'!$S$17,
IF(CO446&gt;='PAINEL E TARGET'!$T$18,'PAINEL E TARGET'!$S$18,'PAINEL E TARGET'!$S$19))))))))</f>
        <v>3. Fx de 105% a 109,9%</v>
      </c>
      <c r="CQ446" s="17">
        <f>IFERROR(VLOOKUP($BW446,'PAINEL E TARGET'!$G$1:$Q$99,5,0),0)</f>
        <v>0.25</v>
      </c>
      <c r="CR446" s="17">
        <f>VLOOKUP(CP446,'PAINEL E TARGET'!$S$10:$U$19,3,0)</f>
        <v>1.1000000000000001</v>
      </c>
      <c r="CS446" s="16">
        <f t="shared" si="245"/>
        <v>660</v>
      </c>
      <c r="CT446" s="17">
        <f t="shared" si="231"/>
        <v>1.016</v>
      </c>
      <c r="CU446" s="33" t="str">
        <f>IF(CT446&gt;='PAINEL E TARGET'!$T$11,'PAINEL E TARGET'!$S$11,
IF(CT446&gt;='PAINEL E TARGET'!$T$12,'PAINEL E TARGET'!$S$12,
IF(CT446&gt;='PAINEL E TARGET'!$T$13,'PAINEL E TARGET'!$S$13,
IF(CT446&gt;='PAINEL E TARGET'!$T$14,'PAINEL E TARGET'!$S$14,
IF(CT446&gt;='PAINEL E TARGET'!$T$15,'PAINEL E TARGET'!$S$15,
IF(CT446&gt;='PAINEL E TARGET'!$T$16,'PAINEL E TARGET'!$S$16,
IF(CT446&gt;='PAINEL E TARGET'!$T$17,'PAINEL E TARGET'!$S$17,
IF(CT446&gt;='PAINEL E TARGET'!$T$18,'PAINEL E TARGET'!$S$18,'PAINEL E TARGET'!$S$19))))))))</f>
        <v>2. Fx de 100% a 104,9%</v>
      </c>
      <c r="CV446" s="17">
        <f>IFERROR(VLOOKUP($BW446,'PAINEL E TARGET'!$G$1:$Q$99,6,0),0)</f>
        <v>0.2</v>
      </c>
      <c r="CW446" s="17">
        <f>VLOOKUP(CU446,'PAINEL E TARGET'!$S$10:$U$19,3,0)</f>
        <v>1</v>
      </c>
      <c r="CX446" s="16">
        <f t="shared" si="246"/>
        <v>480</v>
      </c>
      <c r="CY446" s="17">
        <f t="shared" si="232"/>
        <v>1.1399999999999999</v>
      </c>
      <c r="CZ446" s="33" t="str">
        <f>IF(CY446&gt;='PAINEL E TARGET'!$T$11,'PAINEL E TARGET'!$S$11,
IF(CY446&gt;='PAINEL E TARGET'!$T$12,'PAINEL E TARGET'!$S$12,
IF(CY446&gt;='PAINEL E TARGET'!$T$13,'PAINEL E TARGET'!$S$13,
IF(CY446&gt;='PAINEL E TARGET'!$T$14,'PAINEL E TARGET'!$S$14,
IF(CY446&gt;='PAINEL E TARGET'!$T$15,'PAINEL E TARGET'!$S$15,
IF(CY446&gt;='PAINEL E TARGET'!$T$16,'PAINEL E TARGET'!$S$16,
IF(CY446&gt;='PAINEL E TARGET'!$T$17,'PAINEL E TARGET'!$S$17,
IF(CY446&gt;='PAINEL E TARGET'!$T$18,'PAINEL E TARGET'!$S$18,'PAINEL E TARGET'!$S$19))))))))</f>
        <v>4. Fx de 110% a 114,9%</v>
      </c>
      <c r="DA446" s="17">
        <f>IFERROR(VLOOKUP($BW446,'PAINEL E TARGET'!$G$1:$Q$99,7,0),0)</f>
        <v>0.15</v>
      </c>
      <c r="DB446" s="17">
        <f>VLOOKUP(CZ446,'PAINEL E TARGET'!$S$10:$U$19,3,0)</f>
        <v>1.2</v>
      </c>
      <c r="DC446" s="16">
        <f t="shared" si="247"/>
        <v>432</v>
      </c>
      <c r="DD446" s="17">
        <f t="shared" si="233"/>
        <v>1.133</v>
      </c>
      <c r="DE446" s="33" t="str">
        <f>IF(DD446&gt;='PAINEL E TARGET'!$T$11,'PAINEL E TARGET'!$S$11,
IF(DD446&gt;='PAINEL E TARGET'!$T$12,'PAINEL E TARGET'!$S$12,
IF(DD446&gt;='PAINEL E TARGET'!$T$13,'PAINEL E TARGET'!$S$13,
IF(DD446&gt;='PAINEL E TARGET'!$T$14,'PAINEL E TARGET'!$S$14,
IF(DD446&gt;='PAINEL E TARGET'!$T$15,'PAINEL E TARGET'!$S$15,
IF(DD446&gt;='PAINEL E TARGET'!$T$16,'PAINEL E TARGET'!$S$16,
IF(DD446&gt;='PAINEL E TARGET'!$T$17,'PAINEL E TARGET'!$S$17,
IF(DD446&gt;='PAINEL E TARGET'!$T$18,'PAINEL E TARGET'!$S$18,'PAINEL E TARGET'!$S$19))))))))</f>
        <v>4. Fx de 110% a 114,9%</v>
      </c>
      <c r="DF446" s="17">
        <f>IFERROR(VLOOKUP($BW446,'PAINEL E TARGET'!$G$1:$Q$99,8,0),0)</f>
        <v>0.1</v>
      </c>
      <c r="DG446" s="17">
        <f>VLOOKUP(DE446,'PAINEL E TARGET'!$S$10:$U$19,3,0)</f>
        <v>1.2</v>
      </c>
      <c r="DH446" s="16">
        <f t="shared" si="248"/>
        <v>288</v>
      </c>
      <c r="DI446" s="17">
        <f t="shared" si="234"/>
        <v>0.8</v>
      </c>
      <c r="DJ446" s="33" t="str">
        <f>IF(DI446&gt;='PAINEL E TARGET'!$T$11,'PAINEL E TARGET'!$S$11,
IF(DI446&gt;='PAINEL E TARGET'!$T$12,'PAINEL E TARGET'!$S$12,
IF(DI446&gt;='PAINEL E TARGET'!$T$13,'PAINEL E TARGET'!$S$13,
IF(DI446&gt;='PAINEL E TARGET'!$T$14,'PAINEL E TARGET'!$S$14,
IF(DI446&gt;='PAINEL E TARGET'!$T$15,'PAINEL E TARGET'!$S$15,
IF(DI446&gt;='PAINEL E TARGET'!$T$16,'PAINEL E TARGET'!$S$16,
IF(DI446&gt;='PAINEL E TARGET'!$T$17,'PAINEL E TARGET'!$S$17,
IF(DI446&gt;='PAINEL E TARGET'!$T$18,'PAINEL E TARGET'!$S$18,'PAINEL E TARGET'!$S$19))))))))</f>
        <v>Não elegível</v>
      </c>
      <c r="DK446" s="17">
        <f>IFERROR(VLOOKUP($BW446,'PAINEL E TARGET'!$G$1:$Q$99,9,0),0)</f>
        <v>0.05</v>
      </c>
      <c r="DL446" s="17">
        <f>VLOOKUP(DJ446,'PAINEL E TARGET'!$S$10:$U$19,3,0)</f>
        <v>0</v>
      </c>
      <c r="DM446" s="16">
        <f t="shared" si="249"/>
        <v>0</v>
      </c>
      <c r="DN446" s="17">
        <f t="shared" si="235"/>
        <v>0.72199999999999998</v>
      </c>
      <c r="DO446" s="33" t="str">
        <f>IF(DN446&gt;='PAINEL E TARGET'!$T$11,'PAINEL E TARGET'!$S$11,
IF(DN446&gt;='PAINEL E TARGET'!$T$12,'PAINEL E TARGET'!$S$12,
IF(DN446&gt;='PAINEL E TARGET'!$T$13,'PAINEL E TARGET'!$S$13,
IF(DN446&gt;='PAINEL E TARGET'!$T$14,'PAINEL E TARGET'!$S$14,
IF(DN446&gt;='PAINEL E TARGET'!$T$15,'PAINEL E TARGET'!$S$15,
IF(DN446&gt;='PAINEL E TARGET'!$T$16,'PAINEL E TARGET'!$S$16,
IF(DN446&gt;='PAINEL E TARGET'!$T$17,'PAINEL E TARGET'!$S$17,
IF(DN446&gt;='PAINEL E TARGET'!$T$18,'PAINEL E TARGET'!$S$18,'PAINEL E TARGET'!$S$19))))))))</f>
        <v>Não elegível</v>
      </c>
      <c r="DP446" s="17">
        <f>IFERROR(VLOOKUP($BW446,'PAINEL E TARGET'!$G$1:$Q$99,10,0),0)</f>
        <v>0</v>
      </c>
      <c r="DQ446" s="17">
        <f>VLOOKUP(DO446,'PAINEL E TARGET'!$S$10:$U$19,3,0)</f>
        <v>0</v>
      </c>
      <c r="DR446" s="16">
        <f t="shared" si="250"/>
        <v>0</v>
      </c>
      <c r="DS446" s="17">
        <f t="shared" si="236"/>
        <v>0.66300000000000003</v>
      </c>
      <c r="DT446" s="16">
        <f>IF(DS446&gt;=1,VLOOKUP(BO446,'PAINEL E TARGET'!$S$1:$W$8,5,0),0)</f>
        <v>0</v>
      </c>
      <c r="DU446" s="16">
        <f t="shared" si="251"/>
        <v>2460</v>
      </c>
    </row>
    <row r="447" spans="2:125" s="32" customFormat="1" x14ac:dyDescent="0.2">
      <c r="B447" s="44">
        <v>43541</v>
      </c>
      <c r="C447" s="65">
        <v>1262</v>
      </c>
      <c r="D447" s="66" t="s">
        <v>451</v>
      </c>
      <c r="E447" s="65">
        <v>113</v>
      </c>
      <c r="F447" s="65" t="s">
        <v>1018</v>
      </c>
      <c r="G447" s="67">
        <v>1912847.4274874742</v>
      </c>
      <c r="H447" s="67">
        <v>1068410.708332374</v>
      </c>
      <c r="I447" s="67">
        <v>619153.04999999993</v>
      </c>
      <c r="J447" s="68">
        <v>0.57950846539754675</v>
      </c>
      <c r="K447" s="67">
        <v>128065.55012790707</v>
      </c>
      <c r="L447" s="67">
        <v>821392.87771286722</v>
      </c>
      <c r="M447" s="67">
        <v>72619.05</v>
      </c>
      <c r="N447" s="67">
        <v>509635.15999999992</v>
      </c>
      <c r="O447" s="67">
        <v>1708130.778538547</v>
      </c>
      <c r="P447" s="67">
        <v>3065.3632623145677</v>
      </c>
      <c r="Q447" s="67">
        <v>0</v>
      </c>
      <c r="R447" s="67">
        <v>0</v>
      </c>
      <c r="S447" s="67">
        <v>0</v>
      </c>
      <c r="T447" s="68">
        <v>9.7512253052176964E-2</v>
      </c>
      <c r="U447" s="68">
        <v>7.6507974068577386E-2</v>
      </c>
      <c r="V447" s="68">
        <v>0.78459856760400581</v>
      </c>
      <c r="W447" s="67">
        <v>92284.920000000013</v>
      </c>
      <c r="X447" s="67">
        <v>44547.090000000004</v>
      </c>
      <c r="Y447" s="68">
        <v>0.48271256018859848</v>
      </c>
      <c r="Z447" s="68">
        <v>0.15811657003393961</v>
      </c>
      <c r="AA447" s="68">
        <v>0.17853301567368665</v>
      </c>
      <c r="AB447" s="68">
        <v>1.1291227455501005</v>
      </c>
      <c r="AC447" s="67">
        <v>150125.11000000002</v>
      </c>
      <c r="AD447" s="67">
        <v>103951.6</v>
      </c>
      <c r="AE447" s="68">
        <v>0.69243313127297623</v>
      </c>
      <c r="AF447" s="43">
        <v>80</v>
      </c>
      <c r="AG447" s="43">
        <v>70</v>
      </c>
      <c r="AH447" s="43">
        <v>14</v>
      </c>
      <c r="AI447" s="43">
        <v>4</v>
      </c>
      <c r="AJ447" s="67">
        <v>58824.08</v>
      </c>
      <c r="AK447" s="67">
        <v>23972</v>
      </c>
      <c r="AL447" s="68">
        <v>0.40752018561106268</v>
      </c>
      <c r="AM447" s="67">
        <v>9370.34</v>
      </c>
      <c r="AN447" s="67">
        <v>2607.1</v>
      </c>
      <c r="AO447" s="68">
        <v>0.27822896501087474</v>
      </c>
      <c r="AP447" s="67">
        <v>5609.4699999999993</v>
      </c>
      <c r="AQ447" s="67">
        <v>2267.9300000000003</v>
      </c>
      <c r="AR447" s="68">
        <v>0.40430379340650729</v>
      </c>
      <c r="AS447" s="67">
        <v>18481.030000000002</v>
      </c>
      <c r="AT447" s="67">
        <v>15700.060000000001</v>
      </c>
      <c r="AU447" s="68">
        <v>0.84952299736540648</v>
      </c>
      <c r="AV447" s="43">
        <v>669.68000000000006</v>
      </c>
      <c r="AW447" s="43">
        <v>539.89</v>
      </c>
      <c r="AX447" s="69">
        <v>0.80619101660494552</v>
      </c>
      <c r="AY447" s="43">
        <v>128065.55012790707</v>
      </c>
      <c r="AZ447" s="43">
        <v>72619.049999999988</v>
      </c>
      <c r="BA447" s="43">
        <v>27638.660739398394</v>
      </c>
      <c r="BB447" s="43">
        <v>27636.58</v>
      </c>
      <c r="BC447" s="43">
        <v>230951.89082743356</v>
      </c>
      <c r="BD447" s="43">
        <v>49997.09867199781</v>
      </c>
      <c r="BE447" s="43">
        <v>166752.56</v>
      </c>
      <c r="BF447" s="43">
        <v>271291.83</v>
      </c>
      <c r="BG447" s="43">
        <v>1212.6800000000003</v>
      </c>
      <c r="BH447" s="43">
        <v>30</v>
      </c>
      <c r="BI447" s="44">
        <v>43173</v>
      </c>
      <c r="BJ447" s="44">
        <v>43541</v>
      </c>
      <c r="BK447" s="44">
        <v>43172</v>
      </c>
      <c r="BL447" s="43">
        <f t="shared" si="237"/>
        <v>619153.04999999993</v>
      </c>
      <c r="BM447" s="43">
        <f t="shared" si="238"/>
        <v>582254.21</v>
      </c>
      <c r="BO447" s="16" t="str">
        <f>IFERROR(VLOOKUP($C447,'PORTE LOJA'!A:B,2,0),"PORTE 1")</f>
        <v>PORTE 3</v>
      </c>
      <c r="BP447" s="16">
        <f>VLOOKUP(BO447,'PAINEL E TARGET'!$S$1:$W$8,3,0)</f>
        <v>2400</v>
      </c>
      <c r="BQ447" s="16">
        <f t="shared" si="216"/>
        <v>1</v>
      </c>
      <c r="BR447" s="16">
        <f t="shared" si="217"/>
        <v>1</v>
      </c>
      <c r="BS447" s="16">
        <f t="shared" si="218"/>
        <v>1</v>
      </c>
      <c r="BT447" s="16">
        <f t="shared" si="219"/>
        <v>1</v>
      </c>
      <c r="BU447" s="16">
        <f t="shared" si="220"/>
        <v>1</v>
      </c>
      <c r="BV447" s="16">
        <f t="shared" si="221"/>
        <v>1</v>
      </c>
      <c r="BW447" s="17" t="str">
        <f t="shared" si="239"/>
        <v>111111</v>
      </c>
      <c r="BY447" s="17">
        <f t="shared" si="222"/>
        <v>0.57999999999999996</v>
      </c>
      <c r="BZ447" s="17">
        <f t="shared" si="223"/>
        <v>0.61299999999999999</v>
      </c>
      <c r="CA447" s="17" t="str">
        <f t="shared" si="240"/>
        <v>Sem Retira</v>
      </c>
      <c r="CB447" s="17">
        <f t="shared" si="241"/>
        <v>0.61299999999999999</v>
      </c>
      <c r="CC447" s="33" t="str">
        <f>IF(CB447&gt;='PAINEL E TARGET'!$T$11,'PAINEL E TARGET'!$S$11,
IF(CB447&gt;='PAINEL E TARGET'!$T$12,'PAINEL E TARGET'!$S$12,
IF(CB447&gt;='PAINEL E TARGET'!$T$13,'PAINEL E TARGET'!$S$13,
IF(CB447&gt;='PAINEL E TARGET'!$T$14,'PAINEL E TARGET'!$S$14,
IF(CB447&gt;='PAINEL E TARGET'!$T$15,'PAINEL E TARGET'!$S$15,
IF(CB447&gt;='PAINEL E TARGET'!$T$16,'PAINEL E TARGET'!$S$16,
IF(CB447&gt;='PAINEL E TARGET'!$T$17,'PAINEL E TARGET'!$S$17,
IF(CB447&gt;='PAINEL E TARGET'!$T$18,'PAINEL E TARGET'!$S$18,'PAINEL E TARGET'!$S$19))))))))</f>
        <v>Não elegível</v>
      </c>
      <c r="CD447" s="17">
        <f>IFERROR(VLOOKUP($BW447,'PAINEL E TARGET'!$G$1:$Q$99,4,0),0)</f>
        <v>0.25</v>
      </c>
      <c r="CE447" s="17">
        <f>VLOOKUP(CC447,'PAINEL E TARGET'!$S$10:$U$19,3,0)</f>
        <v>0</v>
      </c>
      <c r="CF447" s="16">
        <f t="shared" si="242"/>
        <v>0</v>
      </c>
      <c r="CG447" s="17">
        <f t="shared" si="224"/>
        <v>0.40799999999999997</v>
      </c>
      <c r="CH447" s="17">
        <f t="shared" si="225"/>
        <v>0.27800000000000002</v>
      </c>
      <c r="CI447" s="17">
        <f t="shared" si="226"/>
        <v>0.40400000000000003</v>
      </c>
      <c r="CJ447" s="17">
        <f t="shared" si="227"/>
        <v>0.85</v>
      </c>
      <c r="CK447" s="17">
        <f t="shared" si="228"/>
        <v>0.80600000000000005</v>
      </c>
      <c r="CL447" s="17">
        <f t="shared" si="229"/>
        <v>0.48299999999999998</v>
      </c>
      <c r="CM447" s="16">
        <f t="shared" si="230"/>
        <v>2</v>
      </c>
      <c r="CN447" s="17" t="str">
        <f t="shared" si="243"/>
        <v>não ok</v>
      </c>
      <c r="CO447" s="17">
        <f t="shared" si="244"/>
        <v>0</v>
      </c>
      <c r="CP447" s="33" t="str">
        <f>IF(CO447&gt;='PAINEL E TARGET'!$T$11,'PAINEL E TARGET'!$S$11,
IF(CO447&gt;='PAINEL E TARGET'!$T$12,'PAINEL E TARGET'!$S$12,
IF(CO447&gt;='PAINEL E TARGET'!$T$13,'PAINEL E TARGET'!$S$13,
IF(CO447&gt;='PAINEL E TARGET'!$T$14,'PAINEL E TARGET'!$S$14,
IF(CO447&gt;='PAINEL E TARGET'!$T$15,'PAINEL E TARGET'!$S$15,
IF(CO447&gt;='PAINEL E TARGET'!$T$16,'PAINEL E TARGET'!$S$16,
IF(CO447&gt;='PAINEL E TARGET'!$T$17,'PAINEL E TARGET'!$S$17,
IF(CO447&gt;='PAINEL E TARGET'!$T$18,'PAINEL E TARGET'!$S$18,'PAINEL E TARGET'!$S$19))))))))</f>
        <v>Não elegível</v>
      </c>
      <c r="CQ447" s="17">
        <f>IFERROR(VLOOKUP($BW447,'PAINEL E TARGET'!$G$1:$Q$99,5,0),0)</f>
        <v>0.25</v>
      </c>
      <c r="CR447" s="17">
        <f>VLOOKUP(CP447,'PAINEL E TARGET'!$S$10:$U$19,3,0)</f>
        <v>0</v>
      </c>
      <c r="CS447" s="16">
        <f t="shared" si="245"/>
        <v>0</v>
      </c>
      <c r="CT447" s="17">
        <f t="shared" si="231"/>
        <v>0.69199999999999995</v>
      </c>
      <c r="CU447" s="33" t="str">
        <f>IF(CT447&gt;='PAINEL E TARGET'!$T$11,'PAINEL E TARGET'!$S$11,
IF(CT447&gt;='PAINEL E TARGET'!$T$12,'PAINEL E TARGET'!$S$12,
IF(CT447&gt;='PAINEL E TARGET'!$T$13,'PAINEL E TARGET'!$S$13,
IF(CT447&gt;='PAINEL E TARGET'!$T$14,'PAINEL E TARGET'!$S$14,
IF(CT447&gt;='PAINEL E TARGET'!$T$15,'PAINEL E TARGET'!$S$15,
IF(CT447&gt;='PAINEL E TARGET'!$T$16,'PAINEL E TARGET'!$S$16,
IF(CT447&gt;='PAINEL E TARGET'!$T$17,'PAINEL E TARGET'!$S$17,
IF(CT447&gt;='PAINEL E TARGET'!$T$18,'PAINEL E TARGET'!$S$18,'PAINEL E TARGET'!$S$19))))))))</f>
        <v>Não elegível</v>
      </c>
      <c r="CV447" s="17">
        <f>IFERROR(VLOOKUP($BW447,'PAINEL E TARGET'!$G$1:$Q$99,6,0),0)</f>
        <v>0.2</v>
      </c>
      <c r="CW447" s="17">
        <f>VLOOKUP(CU447,'PAINEL E TARGET'!$S$10:$U$19,3,0)</f>
        <v>0</v>
      </c>
      <c r="CX447" s="16">
        <f t="shared" si="246"/>
        <v>0</v>
      </c>
      <c r="CY447" s="17">
        <f t="shared" si="232"/>
        <v>0.56699999999999995</v>
      </c>
      <c r="CZ447" s="33" t="str">
        <f>IF(CY447&gt;='PAINEL E TARGET'!$T$11,'PAINEL E TARGET'!$S$11,
IF(CY447&gt;='PAINEL E TARGET'!$T$12,'PAINEL E TARGET'!$S$12,
IF(CY447&gt;='PAINEL E TARGET'!$T$13,'PAINEL E TARGET'!$S$13,
IF(CY447&gt;='PAINEL E TARGET'!$T$14,'PAINEL E TARGET'!$S$14,
IF(CY447&gt;='PAINEL E TARGET'!$T$15,'PAINEL E TARGET'!$S$15,
IF(CY447&gt;='PAINEL E TARGET'!$T$16,'PAINEL E TARGET'!$S$16,
IF(CY447&gt;='PAINEL E TARGET'!$T$17,'PAINEL E TARGET'!$S$17,
IF(CY447&gt;='PAINEL E TARGET'!$T$18,'PAINEL E TARGET'!$S$18,'PAINEL E TARGET'!$S$19))))))))</f>
        <v>Não elegível</v>
      </c>
      <c r="DA447" s="17">
        <f>IFERROR(VLOOKUP($BW447,'PAINEL E TARGET'!$G$1:$Q$99,7,0),0)</f>
        <v>0.15</v>
      </c>
      <c r="DB447" s="17">
        <f>VLOOKUP(CZ447,'PAINEL E TARGET'!$S$10:$U$19,3,0)</f>
        <v>0</v>
      </c>
      <c r="DC447" s="16">
        <f t="shared" si="247"/>
        <v>0</v>
      </c>
      <c r="DD447" s="17">
        <f t="shared" si="233"/>
        <v>1</v>
      </c>
      <c r="DE447" s="33" t="str">
        <f>IF(DD447&gt;='PAINEL E TARGET'!$T$11,'PAINEL E TARGET'!$S$11,
IF(DD447&gt;='PAINEL E TARGET'!$T$12,'PAINEL E TARGET'!$S$12,
IF(DD447&gt;='PAINEL E TARGET'!$T$13,'PAINEL E TARGET'!$S$13,
IF(DD447&gt;='PAINEL E TARGET'!$T$14,'PAINEL E TARGET'!$S$14,
IF(DD447&gt;='PAINEL E TARGET'!$T$15,'PAINEL E TARGET'!$S$15,
IF(DD447&gt;='PAINEL E TARGET'!$T$16,'PAINEL E TARGET'!$S$16,
IF(DD447&gt;='PAINEL E TARGET'!$T$17,'PAINEL E TARGET'!$S$17,
IF(DD447&gt;='PAINEL E TARGET'!$T$18,'PAINEL E TARGET'!$S$18,'PAINEL E TARGET'!$S$19))))))))</f>
        <v>2. Fx de 100% a 104,9%</v>
      </c>
      <c r="DF447" s="17">
        <f>IFERROR(VLOOKUP($BW447,'PAINEL E TARGET'!$G$1:$Q$99,8,0),0)</f>
        <v>0.1</v>
      </c>
      <c r="DG447" s="17">
        <f>VLOOKUP(DE447,'PAINEL E TARGET'!$S$10:$U$19,3,0)</f>
        <v>1</v>
      </c>
      <c r="DH447" s="16">
        <f t="shared" si="248"/>
        <v>240</v>
      </c>
      <c r="DI447" s="17">
        <f t="shared" si="234"/>
        <v>0.28599999999999998</v>
      </c>
      <c r="DJ447" s="33" t="str">
        <f>IF(DI447&gt;='PAINEL E TARGET'!$T$11,'PAINEL E TARGET'!$S$11,
IF(DI447&gt;='PAINEL E TARGET'!$T$12,'PAINEL E TARGET'!$S$12,
IF(DI447&gt;='PAINEL E TARGET'!$T$13,'PAINEL E TARGET'!$S$13,
IF(DI447&gt;='PAINEL E TARGET'!$T$14,'PAINEL E TARGET'!$S$14,
IF(DI447&gt;='PAINEL E TARGET'!$T$15,'PAINEL E TARGET'!$S$15,
IF(DI447&gt;='PAINEL E TARGET'!$T$16,'PAINEL E TARGET'!$S$16,
IF(DI447&gt;='PAINEL E TARGET'!$T$17,'PAINEL E TARGET'!$S$17,
IF(DI447&gt;='PAINEL E TARGET'!$T$18,'PAINEL E TARGET'!$S$18,'PAINEL E TARGET'!$S$19))))))))</f>
        <v>Não elegível</v>
      </c>
      <c r="DK447" s="17">
        <f>IFERROR(VLOOKUP($BW447,'PAINEL E TARGET'!$G$1:$Q$99,9,0),0)</f>
        <v>0.05</v>
      </c>
      <c r="DL447" s="17">
        <f>VLOOKUP(DJ447,'PAINEL E TARGET'!$S$10:$U$19,3,0)</f>
        <v>0</v>
      </c>
      <c r="DM447" s="16">
        <f t="shared" si="249"/>
        <v>0</v>
      </c>
      <c r="DN447" s="17">
        <f t="shared" si="235"/>
        <v>0.80600000000000005</v>
      </c>
      <c r="DO447" s="33" t="str">
        <f>IF(DN447&gt;='PAINEL E TARGET'!$T$11,'PAINEL E TARGET'!$S$11,
IF(DN447&gt;='PAINEL E TARGET'!$T$12,'PAINEL E TARGET'!$S$12,
IF(DN447&gt;='PAINEL E TARGET'!$T$13,'PAINEL E TARGET'!$S$13,
IF(DN447&gt;='PAINEL E TARGET'!$T$14,'PAINEL E TARGET'!$S$14,
IF(DN447&gt;='PAINEL E TARGET'!$T$15,'PAINEL E TARGET'!$S$15,
IF(DN447&gt;='PAINEL E TARGET'!$T$16,'PAINEL E TARGET'!$S$16,
IF(DN447&gt;='PAINEL E TARGET'!$T$17,'PAINEL E TARGET'!$S$17,
IF(DN447&gt;='PAINEL E TARGET'!$T$18,'PAINEL E TARGET'!$S$18,'PAINEL E TARGET'!$S$19))))))))</f>
        <v>Não elegível</v>
      </c>
      <c r="DP447" s="17">
        <f>IFERROR(VLOOKUP($BW447,'PAINEL E TARGET'!$G$1:$Q$99,10,0),0)</f>
        <v>0</v>
      </c>
      <c r="DQ447" s="17">
        <f>VLOOKUP(DO447,'PAINEL E TARGET'!$S$10:$U$19,3,0)</f>
        <v>0</v>
      </c>
      <c r="DR447" s="16">
        <f t="shared" si="250"/>
        <v>0</v>
      </c>
      <c r="DS447" s="17">
        <f t="shared" si="236"/>
        <v>0.875</v>
      </c>
      <c r="DT447" s="16">
        <f>IF(DS447&gt;=1,VLOOKUP(BO447,'PAINEL E TARGET'!$S$1:$W$8,5,0),0)</f>
        <v>0</v>
      </c>
      <c r="DU447" s="16">
        <f t="shared" si="251"/>
        <v>240</v>
      </c>
    </row>
    <row r="448" spans="2:125" s="32" customFormat="1" x14ac:dyDescent="0.2">
      <c r="B448" s="44">
        <v>43541</v>
      </c>
      <c r="C448" s="65">
        <v>1263</v>
      </c>
      <c r="D448" s="66" t="s">
        <v>452</v>
      </c>
      <c r="E448" s="65">
        <v>318</v>
      </c>
      <c r="F448" s="65" t="s">
        <v>943</v>
      </c>
      <c r="G448" s="67">
        <v>1913664.3704783807</v>
      </c>
      <c r="H448" s="67">
        <v>1163631.3052901546</v>
      </c>
      <c r="I448" s="67">
        <v>964102</v>
      </c>
      <c r="J448" s="68">
        <v>0.8285287578779934</v>
      </c>
      <c r="K448" s="67">
        <v>202546.69966997291</v>
      </c>
      <c r="L448" s="67">
        <v>829438.37821645883</v>
      </c>
      <c r="M448" s="67">
        <v>188253.59</v>
      </c>
      <c r="N448" s="67">
        <v>725050.24</v>
      </c>
      <c r="O448" s="67">
        <v>1707777.1911552555</v>
      </c>
      <c r="P448" s="67" t="s">
        <v>1082</v>
      </c>
      <c r="Q448" s="67" t="s">
        <v>1082</v>
      </c>
      <c r="R448" s="67">
        <v>0</v>
      </c>
      <c r="S448" s="67">
        <v>0</v>
      </c>
      <c r="T448" s="68">
        <v>0.10969003566586194</v>
      </c>
      <c r="U448" s="68">
        <v>9.4995167161403465E-2</v>
      </c>
      <c r="V448" s="68">
        <v>0.8660327857926674</v>
      </c>
      <c r="W448" s="67">
        <v>113198.48000000001</v>
      </c>
      <c r="X448" s="67">
        <v>86759.45</v>
      </c>
      <c r="Y448" s="68">
        <v>0.76643652812299234</v>
      </c>
      <c r="Z448" s="68">
        <v>0.21048902222974283</v>
      </c>
      <c r="AA448" s="68">
        <v>0.17140309156483008</v>
      </c>
      <c r="AB448" s="68">
        <v>0.81430893520778691</v>
      </c>
      <c r="AC448" s="67">
        <v>217221.53000000003</v>
      </c>
      <c r="AD448" s="67">
        <v>156543.09999999998</v>
      </c>
      <c r="AE448" s="68">
        <v>0.72066106890969761</v>
      </c>
      <c r="AF448" s="43">
        <v>80</v>
      </c>
      <c r="AG448" s="43">
        <v>70</v>
      </c>
      <c r="AH448" s="43">
        <v>43</v>
      </c>
      <c r="AI448" s="43">
        <v>38</v>
      </c>
      <c r="AJ448" s="67">
        <v>61502.930000000015</v>
      </c>
      <c r="AK448" s="67">
        <v>44414</v>
      </c>
      <c r="AL448" s="68">
        <v>0.72214445718277143</v>
      </c>
      <c r="AM448" s="67">
        <v>6182.39</v>
      </c>
      <c r="AN448" s="67">
        <v>3785.7000000000003</v>
      </c>
      <c r="AO448" s="68">
        <v>0.61233600597827054</v>
      </c>
      <c r="AP448" s="67">
        <v>8390.99</v>
      </c>
      <c r="AQ448" s="67">
        <v>6471.9299999999985</v>
      </c>
      <c r="AR448" s="68">
        <v>0.77129516302605516</v>
      </c>
      <c r="AS448" s="67">
        <v>37122.169999999991</v>
      </c>
      <c r="AT448" s="67">
        <v>32087.820000000003</v>
      </c>
      <c r="AU448" s="68">
        <v>0.86438427494944425</v>
      </c>
      <c r="AV448" s="43">
        <v>2517.39</v>
      </c>
      <c r="AW448" s="43">
        <v>1364.75</v>
      </c>
      <c r="AX448" s="69">
        <v>0.54212895101672764</v>
      </c>
      <c r="AY448" s="43">
        <v>202546.69966997291</v>
      </c>
      <c r="AZ448" s="43">
        <v>188253.59</v>
      </c>
      <c r="BA448" s="43">
        <v>52796.046622618742</v>
      </c>
      <c r="BB448" s="43">
        <v>56830.740000000005</v>
      </c>
      <c r="BC448" s="43">
        <v>334685.77902352577</v>
      </c>
      <c r="BD448" s="43">
        <v>87720.370377105894</v>
      </c>
      <c r="BE448" s="43">
        <v>188361.56000000003</v>
      </c>
      <c r="BF448" s="43">
        <v>361455.41000000003</v>
      </c>
      <c r="BG448" s="43">
        <v>4189</v>
      </c>
      <c r="BH448" s="43">
        <v>69</v>
      </c>
      <c r="BI448" s="44">
        <v>43173</v>
      </c>
      <c r="BJ448" s="44">
        <v>43541</v>
      </c>
      <c r="BK448" s="44">
        <v>43172</v>
      </c>
      <c r="BL448" s="43">
        <f t="shared" si="237"/>
        <v>964102</v>
      </c>
      <c r="BM448" s="43">
        <f t="shared" si="238"/>
        <v>913303.83</v>
      </c>
      <c r="BO448" s="16" t="str">
        <f>IFERROR(VLOOKUP($C448,'PORTE LOJA'!A:B,2,0),"PORTE 1")</f>
        <v>PORTE 3</v>
      </c>
      <c r="BP448" s="16">
        <f>VLOOKUP(BO448,'PAINEL E TARGET'!$S$1:$W$8,3,0)</f>
        <v>2400</v>
      </c>
      <c r="BQ448" s="16">
        <f t="shared" si="216"/>
        <v>1</v>
      </c>
      <c r="BR448" s="16">
        <f t="shared" si="217"/>
        <v>1</v>
      </c>
      <c r="BS448" s="16">
        <f t="shared" si="218"/>
        <v>1</v>
      </c>
      <c r="BT448" s="16">
        <f t="shared" si="219"/>
        <v>1</v>
      </c>
      <c r="BU448" s="16">
        <f t="shared" si="220"/>
        <v>1</v>
      </c>
      <c r="BV448" s="16">
        <f t="shared" si="221"/>
        <v>1</v>
      </c>
      <c r="BW448" s="17" t="str">
        <f t="shared" si="239"/>
        <v>111111</v>
      </c>
      <c r="BY448" s="17">
        <f t="shared" si="222"/>
        <v>0.82899999999999996</v>
      </c>
      <c r="BZ448" s="17">
        <f t="shared" si="223"/>
        <v>0.88500000000000001</v>
      </c>
      <c r="CA448" s="17" t="str">
        <f t="shared" si="240"/>
        <v>Sem Retira</v>
      </c>
      <c r="CB448" s="17">
        <f t="shared" si="241"/>
        <v>0.88500000000000001</v>
      </c>
      <c r="CC448" s="33" t="str">
        <f>IF(CB448&gt;='PAINEL E TARGET'!$T$11,'PAINEL E TARGET'!$S$11,
IF(CB448&gt;='PAINEL E TARGET'!$T$12,'PAINEL E TARGET'!$S$12,
IF(CB448&gt;='PAINEL E TARGET'!$T$13,'PAINEL E TARGET'!$S$13,
IF(CB448&gt;='PAINEL E TARGET'!$T$14,'PAINEL E TARGET'!$S$14,
IF(CB448&gt;='PAINEL E TARGET'!$T$15,'PAINEL E TARGET'!$S$15,
IF(CB448&gt;='PAINEL E TARGET'!$T$16,'PAINEL E TARGET'!$S$16,
IF(CB448&gt;='PAINEL E TARGET'!$T$17,'PAINEL E TARGET'!$S$17,
IF(CB448&gt;='PAINEL E TARGET'!$T$18,'PAINEL E TARGET'!$S$18,'PAINEL E TARGET'!$S$19))))))))</f>
        <v>Não elegível</v>
      </c>
      <c r="CD448" s="17">
        <f>IFERROR(VLOOKUP($BW448,'PAINEL E TARGET'!$G$1:$Q$99,4,0),0)</f>
        <v>0.25</v>
      </c>
      <c r="CE448" s="17">
        <f>VLOOKUP(CC448,'PAINEL E TARGET'!$S$10:$U$19,3,0)</f>
        <v>0</v>
      </c>
      <c r="CF448" s="16">
        <f t="shared" si="242"/>
        <v>0</v>
      </c>
      <c r="CG448" s="17">
        <f t="shared" si="224"/>
        <v>0.72199999999999998</v>
      </c>
      <c r="CH448" s="17">
        <f t="shared" si="225"/>
        <v>0.61199999999999999</v>
      </c>
      <c r="CI448" s="17">
        <f t="shared" si="226"/>
        <v>0.77100000000000002</v>
      </c>
      <c r="CJ448" s="17">
        <f t="shared" si="227"/>
        <v>0.86399999999999999</v>
      </c>
      <c r="CK448" s="17">
        <f t="shared" si="228"/>
        <v>0.54200000000000004</v>
      </c>
      <c r="CL448" s="17">
        <f t="shared" si="229"/>
        <v>0.76600000000000001</v>
      </c>
      <c r="CM448" s="16">
        <f t="shared" si="230"/>
        <v>3</v>
      </c>
      <c r="CN448" s="17" t="str">
        <f t="shared" si="243"/>
        <v>não ok</v>
      </c>
      <c r="CO448" s="17">
        <f t="shared" si="244"/>
        <v>0</v>
      </c>
      <c r="CP448" s="33" t="str">
        <f>IF(CO448&gt;='PAINEL E TARGET'!$T$11,'PAINEL E TARGET'!$S$11,
IF(CO448&gt;='PAINEL E TARGET'!$T$12,'PAINEL E TARGET'!$S$12,
IF(CO448&gt;='PAINEL E TARGET'!$T$13,'PAINEL E TARGET'!$S$13,
IF(CO448&gt;='PAINEL E TARGET'!$T$14,'PAINEL E TARGET'!$S$14,
IF(CO448&gt;='PAINEL E TARGET'!$T$15,'PAINEL E TARGET'!$S$15,
IF(CO448&gt;='PAINEL E TARGET'!$T$16,'PAINEL E TARGET'!$S$16,
IF(CO448&gt;='PAINEL E TARGET'!$T$17,'PAINEL E TARGET'!$S$17,
IF(CO448&gt;='PAINEL E TARGET'!$T$18,'PAINEL E TARGET'!$S$18,'PAINEL E TARGET'!$S$19))))))))</f>
        <v>Não elegível</v>
      </c>
      <c r="CQ448" s="17">
        <f>IFERROR(VLOOKUP($BW448,'PAINEL E TARGET'!$G$1:$Q$99,5,0),0)</f>
        <v>0.25</v>
      </c>
      <c r="CR448" s="17">
        <f>VLOOKUP(CP448,'PAINEL E TARGET'!$S$10:$U$19,3,0)</f>
        <v>0</v>
      </c>
      <c r="CS448" s="16">
        <f t="shared" si="245"/>
        <v>0</v>
      </c>
      <c r="CT448" s="17">
        <f t="shared" si="231"/>
        <v>0.72099999999999997</v>
      </c>
      <c r="CU448" s="33" t="str">
        <f>IF(CT448&gt;='PAINEL E TARGET'!$T$11,'PAINEL E TARGET'!$S$11,
IF(CT448&gt;='PAINEL E TARGET'!$T$12,'PAINEL E TARGET'!$S$12,
IF(CT448&gt;='PAINEL E TARGET'!$T$13,'PAINEL E TARGET'!$S$13,
IF(CT448&gt;='PAINEL E TARGET'!$T$14,'PAINEL E TARGET'!$S$14,
IF(CT448&gt;='PAINEL E TARGET'!$T$15,'PAINEL E TARGET'!$S$15,
IF(CT448&gt;='PAINEL E TARGET'!$T$16,'PAINEL E TARGET'!$S$16,
IF(CT448&gt;='PAINEL E TARGET'!$T$17,'PAINEL E TARGET'!$S$17,
IF(CT448&gt;='PAINEL E TARGET'!$T$18,'PAINEL E TARGET'!$S$18,'PAINEL E TARGET'!$S$19))))))))</f>
        <v>Não elegível</v>
      </c>
      <c r="CV448" s="17">
        <f>IFERROR(VLOOKUP($BW448,'PAINEL E TARGET'!$G$1:$Q$99,6,0),0)</f>
        <v>0.2</v>
      </c>
      <c r="CW448" s="17">
        <f>VLOOKUP(CU448,'PAINEL E TARGET'!$S$10:$U$19,3,0)</f>
        <v>0</v>
      </c>
      <c r="CX448" s="16">
        <f t="shared" si="246"/>
        <v>0</v>
      </c>
      <c r="CY448" s="17">
        <f t="shared" si="232"/>
        <v>0.92900000000000005</v>
      </c>
      <c r="CZ448" s="33" t="str">
        <f>IF(CY448&gt;='PAINEL E TARGET'!$T$11,'PAINEL E TARGET'!$S$11,
IF(CY448&gt;='PAINEL E TARGET'!$T$12,'PAINEL E TARGET'!$S$12,
IF(CY448&gt;='PAINEL E TARGET'!$T$13,'PAINEL E TARGET'!$S$13,
IF(CY448&gt;='PAINEL E TARGET'!$T$14,'PAINEL E TARGET'!$S$14,
IF(CY448&gt;='PAINEL E TARGET'!$T$15,'PAINEL E TARGET'!$S$15,
IF(CY448&gt;='PAINEL E TARGET'!$T$16,'PAINEL E TARGET'!$S$16,
IF(CY448&gt;='PAINEL E TARGET'!$T$17,'PAINEL E TARGET'!$S$17,
IF(CY448&gt;='PAINEL E TARGET'!$T$18,'PAINEL E TARGET'!$S$18,'PAINEL E TARGET'!$S$19))))))))</f>
        <v>1. Fx de 90% a 99,9%</v>
      </c>
      <c r="DA448" s="17">
        <f>IFERROR(VLOOKUP($BW448,'PAINEL E TARGET'!$G$1:$Q$99,7,0),0)</f>
        <v>0.15</v>
      </c>
      <c r="DB448" s="17">
        <f>VLOOKUP(CZ448,'PAINEL E TARGET'!$S$10:$U$19,3,0)</f>
        <v>0.5</v>
      </c>
      <c r="DC448" s="16">
        <f t="shared" si="247"/>
        <v>180</v>
      </c>
      <c r="DD448" s="17">
        <f t="shared" si="233"/>
        <v>1.0760000000000001</v>
      </c>
      <c r="DE448" s="33" t="str">
        <f>IF(DD448&gt;='PAINEL E TARGET'!$T$11,'PAINEL E TARGET'!$S$11,
IF(DD448&gt;='PAINEL E TARGET'!$T$12,'PAINEL E TARGET'!$S$12,
IF(DD448&gt;='PAINEL E TARGET'!$T$13,'PAINEL E TARGET'!$S$13,
IF(DD448&gt;='PAINEL E TARGET'!$T$14,'PAINEL E TARGET'!$S$14,
IF(DD448&gt;='PAINEL E TARGET'!$T$15,'PAINEL E TARGET'!$S$15,
IF(DD448&gt;='PAINEL E TARGET'!$T$16,'PAINEL E TARGET'!$S$16,
IF(DD448&gt;='PAINEL E TARGET'!$T$17,'PAINEL E TARGET'!$S$17,
IF(DD448&gt;='PAINEL E TARGET'!$T$18,'PAINEL E TARGET'!$S$18,'PAINEL E TARGET'!$S$19))))))))</f>
        <v>3. Fx de 105% a 109,9%</v>
      </c>
      <c r="DF448" s="17">
        <f>IFERROR(VLOOKUP($BW448,'PAINEL E TARGET'!$G$1:$Q$99,8,0),0)</f>
        <v>0.1</v>
      </c>
      <c r="DG448" s="17">
        <f>VLOOKUP(DE448,'PAINEL E TARGET'!$S$10:$U$19,3,0)</f>
        <v>1.1000000000000001</v>
      </c>
      <c r="DH448" s="16">
        <f t="shared" si="248"/>
        <v>264.00000000000006</v>
      </c>
      <c r="DI448" s="17">
        <f t="shared" si="234"/>
        <v>0.88400000000000001</v>
      </c>
      <c r="DJ448" s="33" t="str">
        <f>IF(DI448&gt;='PAINEL E TARGET'!$T$11,'PAINEL E TARGET'!$S$11,
IF(DI448&gt;='PAINEL E TARGET'!$T$12,'PAINEL E TARGET'!$S$12,
IF(DI448&gt;='PAINEL E TARGET'!$T$13,'PAINEL E TARGET'!$S$13,
IF(DI448&gt;='PAINEL E TARGET'!$T$14,'PAINEL E TARGET'!$S$14,
IF(DI448&gt;='PAINEL E TARGET'!$T$15,'PAINEL E TARGET'!$S$15,
IF(DI448&gt;='PAINEL E TARGET'!$T$16,'PAINEL E TARGET'!$S$16,
IF(DI448&gt;='PAINEL E TARGET'!$T$17,'PAINEL E TARGET'!$S$17,
IF(DI448&gt;='PAINEL E TARGET'!$T$18,'PAINEL E TARGET'!$S$18,'PAINEL E TARGET'!$S$19))))))))</f>
        <v>Não elegível</v>
      </c>
      <c r="DK448" s="17">
        <f>IFERROR(VLOOKUP($BW448,'PAINEL E TARGET'!$G$1:$Q$99,9,0),0)</f>
        <v>0.05</v>
      </c>
      <c r="DL448" s="17">
        <f>VLOOKUP(DJ448,'PAINEL E TARGET'!$S$10:$U$19,3,0)</f>
        <v>0</v>
      </c>
      <c r="DM448" s="16">
        <f t="shared" si="249"/>
        <v>0</v>
      </c>
      <c r="DN448" s="17">
        <f t="shared" si="235"/>
        <v>0.54200000000000004</v>
      </c>
      <c r="DO448" s="33" t="str">
        <f>IF(DN448&gt;='PAINEL E TARGET'!$T$11,'PAINEL E TARGET'!$S$11,
IF(DN448&gt;='PAINEL E TARGET'!$T$12,'PAINEL E TARGET'!$S$12,
IF(DN448&gt;='PAINEL E TARGET'!$T$13,'PAINEL E TARGET'!$S$13,
IF(DN448&gt;='PAINEL E TARGET'!$T$14,'PAINEL E TARGET'!$S$14,
IF(DN448&gt;='PAINEL E TARGET'!$T$15,'PAINEL E TARGET'!$S$15,
IF(DN448&gt;='PAINEL E TARGET'!$T$16,'PAINEL E TARGET'!$S$16,
IF(DN448&gt;='PAINEL E TARGET'!$T$17,'PAINEL E TARGET'!$S$17,
IF(DN448&gt;='PAINEL E TARGET'!$T$18,'PAINEL E TARGET'!$S$18,'PAINEL E TARGET'!$S$19))))))))</f>
        <v>Não elegível</v>
      </c>
      <c r="DP448" s="17">
        <f>IFERROR(VLOOKUP($BW448,'PAINEL E TARGET'!$G$1:$Q$99,10,0),0)</f>
        <v>0</v>
      </c>
      <c r="DQ448" s="17">
        <f>VLOOKUP(DO448,'PAINEL E TARGET'!$S$10:$U$19,3,0)</f>
        <v>0</v>
      </c>
      <c r="DR448" s="16">
        <f t="shared" si="250"/>
        <v>0</v>
      </c>
      <c r="DS448" s="17">
        <f t="shared" si="236"/>
        <v>0.875</v>
      </c>
      <c r="DT448" s="16">
        <f>IF(DS448&gt;=1,VLOOKUP(BO448,'PAINEL E TARGET'!$S$1:$W$8,5,0),0)</f>
        <v>0</v>
      </c>
      <c r="DU448" s="16">
        <f t="shared" si="251"/>
        <v>444.00000000000006</v>
      </c>
    </row>
    <row r="449" spans="2:125" s="32" customFormat="1" x14ac:dyDescent="0.2">
      <c r="B449" s="44">
        <v>43541</v>
      </c>
      <c r="C449" s="65">
        <v>1264</v>
      </c>
      <c r="D449" s="66" t="s">
        <v>453</v>
      </c>
      <c r="E449" s="65">
        <v>312</v>
      </c>
      <c r="F449" s="65" t="s">
        <v>943</v>
      </c>
      <c r="G449" s="67">
        <v>946619.54817454971</v>
      </c>
      <c r="H449" s="67">
        <v>572749.26767016004</v>
      </c>
      <c r="I449" s="67">
        <v>527756.28</v>
      </c>
      <c r="J449" s="68">
        <v>0.92144383203983249</v>
      </c>
      <c r="K449" s="67">
        <v>81211.394204285447</v>
      </c>
      <c r="L449" s="67">
        <v>362533.47862165107</v>
      </c>
      <c r="M449" s="67">
        <v>90423.23</v>
      </c>
      <c r="N449" s="67">
        <v>380972.44</v>
      </c>
      <c r="O449" s="67">
        <v>737274.55856140517</v>
      </c>
      <c r="P449" s="67">
        <v>8767.7870068178981</v>
      </c>
      <c r="Q449" s="67">
        <v>0</v>
      </c>
      <c r="R449" s="67">
        <v>0</v>
      </c>
      <c r="S449" s="67">
        <v>0</v>
      </c>
      <c r="T449" s="68">
        <v>0.10752543415459216</v>
      </c>
      <c r="U449" s="68">
        <v>0.11492579047236476</v>
      </c>
      <c r="V449" s="68">
        <v>1.0688242402921424</v>
      </c>
      <c r="W449" s="67">
        <v>46771.100000000006</v>
      </c>
      <c r="X449" s="67">
        <v>54175.519999999997</v>
      </c>
      <c r="Y449" s="68">
        <v>1.1583118635225595</v>
      </c>
      <c r="Z449" s="68">
        <v>0.19258818576484743</v>
      </c>
      <c r="AA449" s="68">
        <v>0.2306828359284675</v>
      </c>
      <c r="AB449" s="68">
        <v>1.1978036711459243</v>
      </c>
      <c r="AC449" s="67">
        <v>85460.02</v>
      </c>
      <c r="AD449" s="67">
        <v>108742.89</v>
      </c>
      <c r="AE449" s="68">
        <v>1.2724416633649278</v>
      </c>
      <c r="AF449" s="43">
        <v>80</v>
      </c>
      <c r="AG449" s="43">
        <v>76</v>
      </c>
      <c r="AH449" s="43">
        <v>18</v>
      </c>
      <c r="AI449" s="43">
        <v>19</v>
      </c>
      <c r="AJ449" s="67">
        <v>19752.999999999996</v>
      </c>
      <c r="AK449" s="67">
        <v>22725</v>
      </c>
      <c r="AL449" s="68">
        <v>1.1504581582544426</v>
      </c>
      <c r="AM449" s="67">
        <v>6586.4999999999991</v>
      </c>
      <c r="AN449" s="67">
        <v>6176.58</v>
      </c>
      <c r="AO449" s="68">
        <v>0.93776360737872932</v>
      </c>
      <c r="AP449" s="67">
        <v>4569.68</v>
      </c>
      <c r="AQ449" s="67">
        <v>3123.91</v>
      </c>
      <c r="AR449" s="68">
        <v>0.68361679592444102</v>
      </c>
      <c r="AS449" s="67">
        <v>15861.92</v>
      </c>
      <c r="AT449" s="67">
        <v>22150.030000000006</v>
      </c>
      <c r="AU449" s="68">
        <v>1.3964280490634178</v>
      </c>
      <c r="AV449" s="43">
        <v>721.12</v>
      </c>
      <c r="AW449" s="43">
        <v>429.92</v>
      </c>
      <c r="AX449" s="69">
        <v>0.59618371422232086</v>
      </c>
      <c r="AY449" s="43">
        <v>81211.394204285447</v>
      </c>
      <c r="AZ449" s="43">
        <v>90423.23</v>
      </c>
      <c r="BA449" s="43">
        <v>20437.115587880064</v>
      </c>
      <c r="BB449" s="43">
        <v>25840.819999999996</v>
      </c>
      <c r="BC449" s="43">
        <v>134965.18985008608</v>
      </c>
      <c r="BD449" s="43">
        <v>34011.107960820373</v>
      </c>
      <c r="BE449" s="43">
        <v>78293.920000000013</v>
      </c>
      <c r="BF449" s="43">
        <v>143161.35999999996</v>
      </c>
      <c r="BG449" s="43">
        <v>1204.5299999999997</v>
      </c>
      <c r="BH449" s="43">
        <v>33</v>
      </c>
      <c r="BI449" s="44">
        <v>43173</v>
      </c>
      <c r="BJ449" s="44">
        <v>43541</v>
      </c>
      <c r="BK449" s="44">
        <v>43172</v>
      </c>
      <c r="BL449" s="43">
        <f t="shared" si="237"/>
        <v>527756.28</v>
      </c>
      <c r="BM449" s="43">
        <f t="shared" si="238"/>
        <v>471395.67</v>
      </c>
      <c r="BO449" s="16" t="str">
        <f>IFERROR(VLOOKUP($C449,'PORTE LOJA'!A:B,2,0),"PORTE 1")</f>
        <v>PORTE 1</v>
      </c>
      <c r="BP449" s="16">
        <f>VLOOKUP(BO449,'PAINEL E TARGET'!$S$1:$W$8,3,0)</f>
        <v>1650</v>
      </c>
      <c r="BQ449" s="16">
        <f t="shared" si="216"/>
        <v>1</v>
      </c>
      <c r="BR449" s="16">
        <f t="shared" si="217"/>
        <v>1</v>
      </c>
      <c r="BS449" s="16">
        <f t="shared" si="218"/>
        <v>1</v>
      </c>
      <c r="BT449" s="16">
        <f t="shared" si="219"/>
        <v>1</v>
      </c>
      <c r="BU449" s="16">
        <f t="shared" si="220"/>
        <v>1</v>
      </c>
      <c r="BV449" s="16">
        <f t="shared" si="221"/>
        <v>1</v>
      </c>
      <c r="BW449" s="17" t="str">
        <f t="shared" si="239"/>
        <v>111111</v>
      </c>
      <c r="BY449" s="17">
        <f t="shared" si="222"/>
        <v>0.92100000000000004</v>
      </c>
      <c r="BZ449" s="17">
        <f t="shared" si="223"/>
        <v>1.0620000000000001</v>
      </c>
      <c r="CA449" s="17" t="str">
        <f t="shared" si="240"/>
        <v>Sem Retira</v>
      </c>
      <c r="CB449" s="17">
        <f t="shared" si="241"/>
        <v>1.0620000000000001</v>
      </c>
      <c r="CC449" s="33" t="str">
        <f>IF(CB449&gt;='PAINEL E TARGET'!$T$11,'PAINEL E TARGET'!$S$11,
IF(CB449&gt;='PAINEL E TARGET'!$T$12,'PAINEL E TARGET'!$S$12,
IF(CB449&gt;='PAINEL E TARGET'!$T$13,'PAINEL E TARGET'!$S$13,
IF(CB449&gt;='PAINEL E TARGET'!$T$14,'PAINEL E TARGET'!$S$14,
IF(CB449&gt;='PAINEL E TARGET'!$T$15,'PAINEL E TARGET'!$S$15,
IF(CB449&gt;='PAINEL E TARGET'!$T$16,'PAINEL E TARGET'!$S$16,
IF(CB449&gt;='PAINEL E TARGET'!$T$17,'PAINEL E TARGET'!$S$17,
IF(CB449&gt;='PAINEL E TARGET'!$T$18,'PAINEL E TARGET'!$S$18,'PAINEL E TARGET'!$S$19))))))))</f>
        <v>3. Fx de 105% a 109,9%</v>
      </c>
      <c r="CD449" s="17">
        <f>IFERROR(VLOOKUP($BW449,'PAINEL E TARGET'!$G$1:$Q$99,4,0),0)</f>
        <v>0.25</v>
      </c>
      <c r="CE449" s="17">
        <f>VLOOKUP(CC449,'PAINEL E TARGET'!$S$10:$U$19,3,0)</f>
        <v>1.1000000000000001</v>
      </c>
      <c r="CF449" s="16">
        <f t="shared" si="242"/>
        <v>453.75000000000006</v>
      </c>
      <c r="CG449" s="17">
        <f t="shared" si="224"/>
        <v>1.1499999999999999</v>
      </c>
      <c r="CH449" s="17">
        <f t="shared" si="225"/>
        <v>0.93799999999999994</v>
      </c>
      <c r="CI449" s="17">
        <f t="shared" si="226"/>
        <v>0.68400000000000005</v>
      </c>
      <c r="CJ449" s="17">
        <f t="shared" si="227"/>
        <v>1.3959999999999999</v>
      </c>
      <c r="CK449" s="17">
        <f t="shared" si="228"/>
        <v>0.59599999999999997</v>
      </c>
      <c r="CL449" s="17">
        <f t="shared" si="229"/>
        <v>1.1579999999999999</v>
      </c>
      <c r="CM449" s="16">
        <f t="shared" si="230"/>
        <v>3</v>
      </c>
      <c r="CN449" s="17" t="str">
        <f t="shared" si="243"/>
        <v>não ok</v>
      </c>
      <c r="CO449" s="17">
        <f t="shared" si="244"/>
        <v>0</v>
      </c>
      <c r="CP449" s="33" t="str">
        <f>IF(CO449&gt;='PAINEL E TARGET'!$T$11,'PAINEL E TARGET'!$S$11,
IF(CO449&gt;='PAINEL E TARGET'!$T$12,'PAINEL E TARGET'!$S$12,
IF(CO449&gt;='PAINEL E TARGET'!$T$13,'PAINEL E TARGET'!$S$13,
IF(CO449&gt;='PAINEL E TARGET'!$T$14,'PAINEL E TARGET'!$S$14,
IF(CO449&gt;='PAINEL E TARGET'!$T$15,'PAINEL E TARGET'!$S$15,
IF(CO449&gt;='PAINEL E TARGET'!$T$16,'PAINEL E TARGET'!$S$16,
IF(CO449&gt;='PAINEL E TARGET'!$T$17,'PAINEL E TARGET'!$S$17,
IF(CO449&gt;='PAINEL E TARGET'!$T$18,'PAINEL E TARGET'!$S$18,'PAINEL E TARGET'!$S$19))))))))</f>
        <v>Não elegível</v>
      </c>
      <c r="CQ449" s="17">
        <f>IFERROR(VLOOKUP($BW449,'PAINEL E TARGET'!$G$1:$Q$99,5,0),0)</f>
        <v>0.25</v>
      </c>
      <c r="CR449" s="17">
        <f>VLOOKUP(CP449,'PAINEL E TARGET'!$S$10:$U$19,3,0)</f>
        <v>0</v>
      </c>
      <c r="CS449" s="16">
        <f t="shared" si="245"/>
        <v>0</v>
      </c>
      <c r="CT449" s="17">
        <f t="shared" si="231"/>
        <v>1.272</v>
      </c>
      <c r="CU449" s="33" t="str">
        <f>IF(CT449&gt;='PAINEL E TARGET'!$T$11,'PAINEL E TARGET'!$S$11,
IF(CT449&gt;='PAINEL E TARGET'!$T$12,'PAINEL E TARGET'!$S$12,
IF(CT449&gt;='PAINEL E TARGET'!$T$13,'PAINEL E TARGET'!$S$13,
IF(CT449&gt;='PAINEL E TARGET'!$T$14,'PAINEL E TARGET'!$S$14,
IF(CT449&gt;='PAINEL E TARGET'!$T$15,'PAINEL E TARGET'!$S$15,
IF(CT449&gt;='PAINEL E TARGET'!$T$16,'PAINEL E TARGET'!$S$16,
IF(CT449&gt;='PAINEL E TARGET'!$T$17,'PAINEL E TARGET'!$S$17,
IF(CT449&gt;='PAINEL E TARGET'!$T$18,'PAINEL E TARGET'!$S$18,'PAINEL E TARGET'!$S$19))))))))</f>
        <v>7. Fx de 125% a 129,9%</v>
      </c>
      <c r="CV449" s="17">
        <f>IFERROR(VLOOKUP($BW449,'PAINEL E TARGET'!$G$1:$Q$99,6,0),0)</f>
        <v>0.2</v>
      </c>
      <c r="CW449" s="17">
        <f>VLOOKUP(CU449,'PAINEL E TARGET'!$S$10:$U$19,3,0)</f>
        <v>1.5</v>
      </c>
      <c r="CX449" s="16">
        <f t="shared" si="246"/>
        <v>495.00000000000006</v>
      </c>
      <c r="CY449" s="17">
        <f t="shared" si="232"/>
        <v>1.113</v>
      </c>
      <c r="CZ449" s="33" t="str">
        <f>IF(CY449&gt;='PAINEL E TARGET'!$T$11,'PAINEL E TARGET'!$S$11,
IF(CY449&gt;='PAINEL E TARGET'!$T$12,'PAINEL E TARGET'!$S$12,
IF(CY449&gt;='PAINEL E TARGET'!$T$13,'PAINEL E TARGET'!$S$13,
IF(CY449&gt;='PAINEL E TARGET'!$T$14,'PAINEL E TARGET'!$S$14,
IF(CY449&gt;='PAINEL E TARGET'!$T$15,'PAINEL E TARGET'!$S$15,
IF(CY449&gt;='PAINEL E TARGET'!$T$16,'PAINEL E TARGET'!$S$16,
IF(CY449&gt;='PAINEL E TARGET'!$T$17,'PAINEL E TARGET'!$S$17,
IF(CY449&gt;='PAINEL E TARGET'!$T$18,'PAINEL E TARGET'!$S$18,'PAINEL E TARGET'!$S$19))))))))</f>
        <v>4. Fx de 110% a 114,9%</v>
      </c>
      <c r="DA449" s="17">
        <f>IFERROR(VLOOKUP($BW449,'PAINEL E TARGET'!$G$1:$Q$99,7,0),0)</f>
        <v>0.15</v>
      </c>
      <c r="DB449" s="17">
        <f>VLOOKUP(CZ449,'PAINEL E TARGET'!$S$10:$U$19,3,0)</f>
        <v>1.2</v>
      </c>
      <c r="DC449" s="16">
        <f t="shared" si="247"/>
        <v>297</v>
      </c>
      <c r="DD449" s="17">
        <f t="shared" si="233"/>
        <v>1.264</v>
      </c>
      <c r="DE449" s="33" t="str">
        <f>IF(DD449&gt;='PAINEL E TARGET'!$T$11,'PAINEL E TARGET'!$S$11,
IF(DD449&gt;='PAINEL E TARGET'!$T$12,'PAINEL E TARGET'!$S$12,
IF(DD449&gt;='PAINEL E TARGET'!$T$13,'PAINEL E TARGET'!$S$13,
IF(DD449&gt;='PAINEL E TARGET'!$T$14,'PAINEL E TARGET'!$S$14,
IF(DD449&gt;='PAINEL E TARGET'!$T$15,'PAINEL E TARGET'!$S$15,
IF(DD449&gt;='PAINEL E TARGET'!$T$16,'PAINEL E TARGET'!$S$16,
IF(DD449&gt;='PAINEL E TARGET'!$T$17,'PAINEL E TARGET'!$S$17,
IF(DD449&gt;='PAINEL E TARGET'!$T$18,'PAINEL E TARGET'!$S$18,'PAINEL E TARGET'!$S$19))))))))</f>
        <v>7. Fx de 125% a 129,9%</v>
      </c>
      <c r="DF449" s="17">
        <f>IFERROR(VLOOKUP($BW449,'PAINEL E TARGET'!$G$1:$Q$99,8,0),0)</f>
        <v>0.1</v>
      </c>
      <c r="DG449" s="17">
        <f>VLOOKUP(DE449,'PAINEL E TARGET'!$S$10:$U$19,3,0)</f>
        <v>1.5</v>
      </c>
      <c r="DH449" s="16">
        <f t="shared" si="248"/>
        <v>247.50000000000003</v>
      </c>
      <c r="DI449" s="17">
        <f t="shared" si="234"/>
        <v>1.056</v>
      </c>
      <c r="DJ449" s="33" t="str">
        <f>IF(DI449&gt;='PAINEL E TARGET'!$T$11,'PAINEL E TARGET'!$S$11,
IF(DI449&gt;='PAINEL E TARGET'!$T$12,'PAINEL E TARGET'!$S$12,
IF(DI449&gt;='PAINEL E TARGET'!$T$13,'PAINEL E TARGET'!$S$13,
IF(DI449&gt;='PAINEL E TARGET'!$T$14,'PAINEL E TARGET'!$S$14,
IF(DI449&gt;='PAINEL E TARGET'!$T$15,'PAINEL E TARGET'!$S$15,
IF(DI449&gt;='PAINEL E TARGET'!$T$16,'PAINEL E TARGET'!$S$16,
IF(DI449&gt;='PAINEL E TARGET'!$T$17,'PAINEL E TARGET'!$S$17,
IF(DI449&gt;='PAINEL E TARGET'!$T$18,'PAINEL E TARGET'!$S$18,'PAINEL E TARGET'!$S$19))))))))</f>
        <v>3. Fx de 105% a 109,9%</v>
      </c>
      <c r="DK449" s="17">
        <f>IFERROR(VLOOKUP($BW449,'PAINEL E TARGET'!$G$1:$Q$99,9,0),0)</f>
        <v>0.05</v>
      </c>
      <c r="DL449" s="17">
        <f>VLOOKUP(DJ449,'PAINEL E TARGET'!$S$10:$U$19,3,0)</f>
        <v>1.1000000000000001</v>
      </c>
      <c r="DM449" s="16">
        <f t="shared" si="249"/>
        <v>90.750000000000014</v>
      </c>
      <c r="DN449" s="17">
        <f t="shared" si="235"/>
        <v>0.59599999999999997</v>
      </c>
      <c r="DO449" s="33" t="str">
        <f>IF(DN449&gt;='PAINEL E TARGET'!$T$11,'PAINEL E TARGET'!$S$11,
IF(DN449&gt;='PAINEL E TARGET'!$T$12,'PAINEL E TARGET'!$S$12,
IF(DN449&gt;='PAINEL E TARGET'!$T$13,'PAINEL E TARGET'!$S$13,
IF(DN449&gt;='PAINEL E TARGET'!$T$14,'PAINEL E TARGET'!$S$14,
IF(DN449&gt;='PAINEL E TARGET'!$T$15,'PAINEL E TARGET'!$S$15,
IF(DN449&gt;='PAINEL E TARGET'!$T$16,'PAINEL E TARGET'!$S$16,
IF(DN449&gt;='PAINEL E TARGET'!$T$17,'PAINEL E TARGET'!$S$17,
IF(DN449&gt;='PAINEL E TARGET'!$T$18,'PAINEL E TARGET'!$S$18,'PAINEL E TARGET'!$S$19))))))))</f>
        <v>Não elegível</v>
      </c>
      <c r="DP449" s="17">
        <f>IFERROR(VLOOKUP($BW449,'PAINEL E TARGET'!$G$1:$Q$99,10,0),0)</f>
        <v>0</v>
      </c>
      <c r="DQ449" s="17">
        <f>VLOOKUP(DO449,'PAINEL E TARGET'!$S$10:$U$19,3,0)</f>
        <v>0</v>
      </c>
      <c r="DR449" s="16">
        <f t="shared" si="250"/>
        <v>0</v>
      </c>
      <c r="DS449" s="17">
        <f t="shared" si="236"/>
        <v>0.95</v>
      </c>
      <c r="DT449" s="16">
        <f>IF(DS449&gt;=1,VLOOKUP(BO449,'PAINEL E TARGET'!$S$1:$W$8,5,0),0)</f>
        <v>0</v>
      </c>
      <c r="DU449" s="16">
        <f t="shared" si="251"/>
        <v>1584</v>
      </c>
    </row>
    <row r="450" spans="2:125" s="32" customFormat="1" x14ac:dyDescent="0.2">
      <c r="B450" s="44">
        <v>43541</v>
      </c>
      <c r="C450" s="65">
        <v>1265</v>
      </c>
      <c r="D450" s="66" t="s">
        <v>454</v>
      </c>
      <c r="E450" s="65">
        <v>319</v>
      </c>
      <c r="F450" s="65" t="s">
        <v>943</v>
      </c>
      <c r="G450" s="67">
        <v>1509433.6110793378</v>
      </c>
      <c r="H450" s="67">
        <v>908248.15617413481</v>
      </c>
      <c r="I450" s="67">
        <v>764584.9700000002</v>
      </c>
      <c r="J450" s="68">
        <v>0.84182386146612709</v>
      </c>
      <c r="K450" s="67">
        <v>115382.11678271899</v>
      </c>
      <c r="L450" s="67">
        <v>651739.03459695994</v>
      </c>
      <c r="M450" s="67">
        <v>108528.26</v>
      </c>
      <c r="N450" s="67">
        <v>592270.35</v>
      </c>
      <c r="O450" s="67">
        <v>1282572.7975817532</v>
      </c>
      <c r="P450" s="67">
        <v>10320.500509520745</v>
      </c>
      <c r="Q450" s="67">
        <v>13746.23</v>
      </c>
      <c r="R450" s="67">
        <v>0</v>
      </c>
      <c r="S450" s="67">
        <v>489.9</v>
      </c>
      <c r="T450" s="68">
        <v>0.11728642132897521</v>
      </c>
      <c r="U450" s="68">
        <v>0.12815838000590288</v>
      </c>
      <c r="V450" s="68">
        <v>1.0926958001935538</v>
      </c>
      <c r="W450" s="67">
        <v>88762.440000000017</v>
      </c>
      <c r="X450" s="67">
        <v>88051.51999999999</v>
      </c>
      <c r="Y450" s="68">
        <v>0.99199075645058843</v>
      </c>
      <c r="Z450" s="68">
        <v>0.26698967905087745</v>
      </c>
      <c r="AA450" s="68">
        <v>0.31175136035158513</v>
      </c>
      <c r="AB450" s="68">
        <v>1.1676532271203559</v>
      </c>
      <c r="AC450" s="67">
        <v>204813.43000000002</v>
      </c>
      <c r="AD450" s="67">
        <v>218474.91999999998</v>
      </c>
      <c r="AE450" s="68">
        <v>1.0667021200709346</v>
      </c>
      <c r="AF450" s="43">
        <v>80</v>
      </c>
      <c r="AG450" s="43">
        <v>65</v>
      </c>
      <c r="AH450" s="43">
        <v>27</v>
      </c>
      <c r="AI450" s="43">
        <v>23</v>
      </c>
      <c r="AJ450" s="67">
        <v>35307.94</v>
      </c>
      <c r="AK450" s="67">
        <v>32515</v>
      </c>
      <c r="AL450" s="68">
        <v>0.92089767910560616</v>
      </c>
      <c r="AM450" s="67">
        <v>10570.15</v>
      </c>
      <c r="AN450" s="67">
        <v>7966.7999999999993</v>
      </c>
      <c r="AO450" s="68">
        <v>0.75370737406753918</v>
      </c>
      <c r="AP450" s="67">
        <v>8416.39</v>
      </c>
      <c r="AQ450" s="67">
        <v>11201.119999999999</v>
      </c>
      <c r="AR450" s="68">
        <v>1.3308698860200157</v>
      </c>
      <c r="AS450" s="67">
        <v>34467.960000000006</v>
      </c>
      <c r="AT450" s="67">
        <v>36368.6</v>
      </c>
      <c r="AU450" s="68">
        <v>1.0551422248372109</v>
      </c>
      <c r="AV450" s="43">
        <v>2074.66</v>
      </c>
      <c r="AW450" s="43">
        <v>1394.74</v>
      </c>
      <c r="AX450" s="69">
        <v>0.67227401116327501</v>
      </c>
      <c r="AY450" s="43">
        <v>115382.11678271899</v>
      </c>
      <c r="AZ450" s="43">
        <v>108528.26</v>
      </c>
      <c r="BA450" s="43">
        <v>47105.265600349427</v>
      </c>
      <c r="BB450" s="43">
        <v>47841.32</v>
      </c>
      <c r="BC450" s="43">
        <v>192878.20278720179</v>
      </c>
      <c r="BD450" s="43">
        <v>78914.349053851794</v>
      </c>
      <c r="BE450" s="43">
        <v>149563.03000000003</v>
      </c>
      <c r="BF450" s="43">
        <v>345301.88</v>
      </c>
      <c r="BG450" s="43">
        <v>3488.32</v>
      </c>
      <c r="BH450" s="43">
        <v>46</v>
      </c>
      <c r="BI450" s="44">
        <v>43173</v>
      </c>
      <c r="BJ450" s="44">
        <v>43541</v>
      </c>
      <c r="BK450" s="44">
        <v>43172</v>
      </c>
      <c r="BL450" s="43">
        <f t="shared" si="237"/>
        <v>765074.87000000023</v>
      </c>
      <c r="BM450" s="43">
        <f t="shared" si="238"/>
        <v>701288.51</v>
      </c>
      <c r="BO450" s="16" t="str">
        <f>IFERROR(VLOOKUP($C450,'PORTE LOJA'!A:B,2,0),"PORTE 1")</f>
        <v>PORTE 3</v>
      </c>
      <c r="BP450" s="16">
        <f>VLOOKUP(BO450,'PAINEL E TARGET'!$S$1:$W$8,3,0)</f>
        <v>2400</v>
      </c>
      <c r="BQ450" s="16">
        <f t="shared" si="216"/>
        <v>1</v>
      </c>
      <c r="BR450" s="16">
        <f t="shared" si="217"/>
        <v>1</v>
      </c>
      <c r="BS450" s="16">
        <f t="shared" si="218"/>
        <v>1</v>
      </c>
      <c r="BT450" s="16">
        <f t="shared" si="219"/>
        <v>1</v>
      </c>
      <c r="BU450" s="16">
        <f t="shared" si="220"/>
        <v>1</v>
      </c>
      <c r="BV450" s="16">
        <f t="shared" si="221"/>
        <v>1</v>
      </c>
      <c r="BW450" s="17" t="str">
        <f t="shared" si="239"/>
        <v>111111</v>
      </c>
      <c r="BY450" s="17">
        <f t="shared" si="222"/>
        <v>0.84199999999999997</v>
      </c>
      <c r="BZ450" s="17">
        <f t="shared" si="223"/>
        <v>0.91400000000000003</v>
      </c>
      <c r="CA450" s="17" t="str">
        <f t="shared" si="240"/>
        <v>Sem Retira</v>
      </c>
      <c r="CB450" s="17">
        <f t="shared" si="241"/>
        <v>0.91400000000000003</v>
      </c>
      <c r="CC450" s="33" t="str">
        <f>IF(CB450&gt;='PAINEL E TARGET'!$T$11,'PAINEL E TARGET'!$S$11,
IF(CB450&gt;='PAINEL E TARGET'!$T$12,'PAINEL E TARGET'!$S$12,
IF(CB450&gt;='PAINEL E TARGET'!$T$13,'PAINEL E TARGET'!$S$13,
IF(CB450&gt;='PAINEL E TARGET'!$T$14,'PAINEL E TARGET'!$S$14,
IF(CB450&gt;='PAINEL E TARGET'!$T$15,'PAINEL E TARGET'!$S$15,
IF(CB450&gt;='PAINEL E TARGET'!$T$16,'PAINEL E TARGET'!$S$16,
IF(CB450&gt;='PAINEL E TARGET'!$T$17,'PAINEL E TARGET'!$S$17,
IF(CB450&gt;='PAINEL E TARGET'!$T$18,'PAINEL E TARGET'!$S$18,'PAINEL E TARGET'!$S$19))))))))</f>
        <v>1. Fx de 90% a 99,9%</v>
      </c>
      <c r="CD450" s="17">
        <f>IFERROR(VLOOKUP($BW450,'PAINEL E TARGET'!$G$1:$Q$99,4,0),0)</f>
        <v>0.25</v>
      </c>
      <c r="CE450" s="17">
        <f>VLOOKUP(CC450,'PAINEL E TARGET'!$S$10:$U$19,3,0)</f>
        <v>0.5</v>
      </c>
      <c r="CF450" s="16">
        <f t="shared" si="242"/>
        <v>300</v>
      </c>
      <c r="CG450" s="17">
        <f t="shared" si="224"/>
        <v>0.92100000000000004</v>
      </c>
      <c r="CH450" s="17">
        <f t="shared" si="225"/>
        <v>0.754</v>
      </c>
      <c r="CI450" s="17">
        <f t="shared" si="226"/>
        <v>1.331</v>
      </c>
      <c r="CJ450" s="17">
        <f t="shared" si="227"/>
        <v>1.0549999999999999</v>
      </c>
      <c r="CK450" s="17">
        <f t="shared" si="228"/>
        <v>0.67200000000000004</v>
      </c>
      <c r="CL450" s="17">
        <f t="shared" si="229"/>
        <v>0.99199999999999999</v>
      </c>
      <c r="CM450" s="16">
        <f t="shared" si="230"/>
        <v>4</v>
      </c>
      <c r="CN450" s="17" t="str">
        <f t="shared" si="243"/>
        <v>não ok</v>
      </c>
      <c r="CO450" s="17">
        <f t="shared" si="244"/>
        <v>0</v>
      </c>
      <c r="CP450" s="33" t="str">
        <f>IF(CO450&gt;='PAINEL E TARGET'!$T$11,'PAINEL E TARGET'!$S$11,
IF(CO450&gt;='PAINEL E TARGET'!$T$12,'PAINEL E TARGET'!$S$12,
IF(CO450&gt;='PAINEL E TARGET'!$T$13,'PAINEL E TARGET'!$S$13,
IF(CO450&gt;='PAINEL E TARGET'!$T$14,'PAINEL E TARGET'!$S$14,
IF(CO450&gt;='PAINEL E TARGET'!$T$15,'PAINEL E TARGET'!$S$15,
IF(CO450&gt;='PAINEL E TARGET'!$T$16,'PAINEL E TARGET'!$S$16,
IF(CO450&gt;='PAINEL E TARGET'!$T$17,'PAINEL E TARGET'!$S$17,
IF(CO450&gt;='PAINEL E TARGET'!$T$18,'PAINEL E TARGET'!$S$18,'PAINEL E TARGET'!$S$19))))))))</f>
        <v>Não elegível</v>
      </c>
      <c r="CQ450" s="17">
        <f>IFERROR(VLOOKUP($BW450,'PAINEL E TARGET'!$G$1:$Q$99,5,0),0)</f>
        <v>0.25</v>
      </c>
      <c r="CR450" s="17">
        <f>VLOOKUP(CP450,'PAINEL E TARGET'!$S$10:$U$19,3,0)</f>
        <v>0</v>
      </c>
      <c r="CS450" s="16">
        <f t="shared" si="245"/>
        <v>0</v>
      </c>
      <c r="CT450" s="17">
        <f t="shared" si="231"/>
        <v>1.0669999999999999</v>
      </c>
      <c r="CU450" s="33" t="str">
        <f>IF(CT450&gt;='PAINEL E TARGET'!$T$11,'PAINEL E TARGET'!$S$11,
IF(CT450&gt;='PAINEL E TARGET'!$T$12,'PAINEL E TARGET'!$S$12,
IF(CT450&gt;='PAINEL E TARGET'!$T$13,'PAINEL E TARGET'!$S$13,
IF(CT450&gt;='PAINEL E TARGET'!$T$14,'PAINEL E TARGET'!$S$14,
IF(CT450&gt;='PAINEL E TARGET'!$T$15,'PAINEL E TARGET'!$S$15,
IF(CT450&gt;='PAINEL E TARGET'!$T$16,'PAINEL E TARGET'!$S$16,
IF(CT450&gt;='PAINEL E TARGET'!$T$17,'PAINEL E TARGET'!$S$17,
IF(CT450&gt;='PAINEL E TARGET'!$T$18,'PAINEL E TARGET'!$S$18,'PAINEL E TARGET'!$S$19))))))))</f>
        <v>3. Fx de 105% a 109,9%</v>
      </c>
      <c r="CV450" s="17">
        <f>IFERROR(VLOOKUP($BW450,'PAINEL E TARGET'!$G$1:$Q$99,6,0),0)</f>
        <v>0.2</v>
      </c>
      <c r="CW450" s="17">
        <f>VLOOKUP(CU450,'PAINEL E TARGET'!$S$10:$U$19,3,0)</f>
        <v>1.1000000000000001</v>
      </c>
      <c r="CX450" s="16">
        <f t="shared" si="246"/>
        <v>528.00000000000011</v>
      </c>
      <c r="CY450" s="17">
        <f t="shared" si="232"/>
        <v>0.94099999999999995</v>
      </c>
      <c r="CZ450" s="33" t="str">
        <f>IF(CY450&gt;='PAINEL E TARGET'!$T$11,'PAINEL E TARGET'!$S$11,
IF(CY450&gt;='PAINEL E TARGET'!$T$12,'PAINEL E TARGET'!$S$12,
IF(CY450&gt;='PAINEL E TARGET'!$T$13,'PAINEL E TARGET'!$S$13,
IF(CY450&gt;='PAINEL E TARGET'!$T$14,'PAINEL E TARGET'!$S$14,
IF(CY450&gt;='PAINEL E TARGET'!$T$15,'PAINEL E TARGET'!$S$15,
IF(CY450&gt;='PAINEL E TARGET'!$T$16,'PAINEL E TARGET'!$S$16,
IF(CY450&gt;='PAINEL E TARGET'!$T$17,'PAINEL E TARGET'!$S$17,
IF(CY450&gt;='PAINEL E TARGET'!$T$18,'PAINEL E TARGET'!$S$18,'PAINEL E TARGET'!$S$19))))))))</f>
        <v>1. Fx de 90% a 99,9%</v>
      </c>
      <c r="DA450" s="17">
        <f>IFERROR(VLOOKUP($BW450,'PAINEL E TARGET'!$G$1:$Q$99,7,0),0)</f>
        <v>0.15</v>
      </c>
      <c r="DB450" s="17">
        <f>VLOOKUP(CZ450,'PAINEL E TARGET'!$S$10:$U$19,3,0)</f>
        <v>0.5</v>
      </c>
      <c r="DC450" s="16">
        <f t="shared" si="247"/>
        <v>180</v>
      </c>
      <c r="DD450" s="17">
        <f t="shared" si="233"/>
        <v>1.016</v>
      </c>
      <c r="DE450" s="33" t="str">
        <f>IF(DD450&gt;='PAINEL E TARGET'!$T$11,'PAINEL E TARGET'!$S$11,
IF(DD450&gt;='PAINEL E TARGET'!$T$12,'PAINEL E TARGET'!$S$12,
IF(DD450&gt;='PAINEL E TARGET'!$T$13,'PAINEL E TARGET'!$S$13,
IF(DD450&gt;='PAINEL E TARGET'!$T$14,'PAINEL E TARGET'!$S$14,
IF(DD450&gt;='PAINEL E TARGET'!$T$15,'PAINEL E TARGET'!$S$15,
IF(DD450&gt;='PAINEL E TARGET'!$T$16,'PAINEL E TARGET'!$S$16,
IF(DD450&gt;='PAINEL E TARGET'!$T$17,'PAINEL E TARGET'!$S$17,
IF(DD450&gt;='PAINEL E TARGET'!$T$18,'PAINEL E TARGET'!$S$18,'PAINEL E TARGET'!$S$19))))))))</f>
        <v>2. Fx de 100% a 104,9%</v>
      </c>
      <c r="DF450" s="17">
        <f>IFERROR(VLOOKUP($BW450,'PAINEL E TARGET'!$G$1:$Q$99,8,0),0)</f>
        <v>0.1</v>
      </c>
      <c r="DG450" s="17">
        <f>VLOOKUP(DE450,'PAINEL E TARGET'!$S$10:$U$19,3,0)</f>
        <v>1</v>
      </c>
      <c r="DH450" s="16">
        <f t="shared" si="248"/>
        <v>240</v>
      </c>
      <c r="DI450" s="17">
        <f t="shared" si="234"/>
        <v>0.85199999999999998</v>
      </c>
      <c r="DJ450" s="33" t="str">
        <f>IF(DI450&gt;='PAINEL E TARGET'!$T$11,'PAINEL E TARGET'!$S$11,
IF(DI450&gt;='PAINEL E TARGET'!$T$12,'PAINEL E TARGET'!$S$12,
IF(DI450&gt;='PAINEL E TARGET'!$T$13,'PAINEL E TARGET'!$S$13,
IF(DI450&gt;='PAINEL E TARGET'!$T$14,'PAINEL E TARGET'!$S$14,
IF(DI450&gt;='PAINEL E TARGET'!$T$15,'PAINEL E TARGET'!$S$15,
IF(DI450&gt;='PAINEL E TARGET'!$T$16,'PAINEL E TARGET'!$S$16,
IF(DI450&gt;='PAINEL E TARGET'!$T$17,'PAINEL E TARGET'!$S$17,
IF(DI450&gt;='PAINEL E TARGET'!$T$18,'PAINEL E TARGET'!$S$18,'PAINEL E TARGET'!$S$19))))))))</f>
        <v>Não elegível</v>
      </c>
      <c r="DK450" s="17">
        <f>IFERROR(VLOOKUP($BW450,'PAINEL E TARGET'!$G$1:$Q$99,9,0),0)</f>
        <v>0.05</v>
      </c>
      <c r="DL450" s="17">
        <f>VLOOKUP(DJ450,'PAINEL E TARGET'!$S$10:$U$19,3,0)</f>
        <v>0</v>
      </c>
      <c r="DM450" s="16">
        <f t="shared" si="249"/>
        <v>0</v>
      </c>
      <c r="DN450" s="17">
        <f t="shared" si="235"/>
        <v>0.67200000000000004</v>
      </c>
      <c r="DO450" s="33" t="str">
        <f>IF(DN450&gt;='PAINEL E TARGET'!$T$11,'PAINEL E TARGET'!$S$11,
IF(DN450&gt;='PAINEL E TARGET'!$T$12,'PAINEL E TARGET'!$S$12,
IF(DN450&gt;='PAINEL E TARGET'!$T$13,'PAINEL E TARGET'!$S$13,
IF(DN450&gt;='PAINEL E TARGET'!$T$14,'PAINEL E TARGET'!$S$14,
IF(DN450&gt;='PAINEL E TARGET'!$T$15,'PAINEL E TARGET'!$S$15,
IF(DN450&gt;='PAINEL E TARGET'!$T$16,'PAINEL E TARGET'!$S$16,
IF(DN450&gt;='PAINEL E TARGET'!$T$17,'PAINEL E TARGET'!$S$17,
IF(DN450&gt;='PAINEL E TARGET'!$T$18,'PAINEL E TARGET'!$S$18,'PAINEL E TARGET'!$S$19))))))))</f>
        <v>Não elegível</v>
      </c>
      <c r="DP450" s="17">
        <f>IFERROR(VLOOKUP($BW450,'PAINEL E TARGET'!$G$1:$Q$99,10,0),0)</f>
        <v>0</v>
      </c>
      <c r="DQ450" s="17">
        <f>VLOOKUP(DO450,'PAINEL E TARGET'!$S$10:$U$19,3,0)</f>
        <v>0</v>
      </c>
      <c r="DR450" s="16">
        <f t="shared" si="250"/>
        <v>0</v>
      </c>
      <c r="DS450" s="17">
        <f t="shared" si="236"/>
        <v>0.81299999999999994</v>
      </c>
      <c r="DT450" s="16">
        <f>IF(DS450&gt;=1,VLOOKUP(BO450,'PAINEL E TARGET'!$S$1:$W$8,5,0),0)</f>
        <v>0</v>
      </c>
      <c r="DU450" s="16">
        <f t="shared" si="251"/>
        <v>1248</v>
      </c>
    </row>
    <row r="451" spans="2:125" s="32" customFormat="1" x14ac:dyDescent="0.2">
      <c r="B451" s="44">
        <v>43541</v>
      </c>
      <c r="C451" s="65">
        <v>1266</v>
      </c>
      <c r="D451" s="66" t="s">
        <v>455</v>
      </c>
      <c r="E451" s="65">
        <v>114</v>
      </c>
      <c r="F451" s="65" t="s">
        <v>1018</v>
      </c>
      <c r="G451" s="67">
        <v>1153231.9773994673</v>
      </c>
      <c r="H451" s="67">
        <v>702739.92182861513</v>
      </c>
      <c r="I451" s="67">
        <v>501991.84999999992</v>
      </c>
      <c r="J451" s="68">
        <v>0.71433518205961</v>
      </c>
      <c r="K451" s="67">
        <v>115408.3414592495</v>
      </c>
      <c r="L451" s="67">
        <v>538381.19813850184</v>
      </c>
      <c r="M451" s="67">
        <v>101948.07</v>
      </c>
      <c r="N451" s="67">
        <v>391303.77999999997</v>
      </c>
      <c r="O451" s="67">
        <v>1074513.9029996381</v>
      </c>
      <c r="P451" s="67" t="s">
        <v>1082</v>
      </c>
      <c r="Q451" s="67" t="s">
        <v>1082</v>
      </c>
      <c r="R451" s="67">
        <v>0</v>
      </c>
      <c r="S451" s="67">
        <v>0</v>
      </c>
      <c r="T451" s="68">
        <v>0.10834902626858069</v>
      </c>
      <c r="U451" s="68">
        <v>9.9882321779431738E-2</v>
      </c>
      <c r="V451" s="68">
        <v>0.92185712432559119</v>
      </c>
      <c r="W451" s="67">
        <v>70837.459999999992</v>
      </c>
      <c r="X451" s="67">
        <v>49267.140000000007</v>
      </c>
      <c r="Y451" s="68">
        <v>0.69549557536365658</v>
      </c>
      <c r="Z451" s="68">
        <v>0.23181444611861968</v>
      </c>
      <c r="AA451" s="68">
        <v>0.23636359397334233</v>
      </c>
      <c r="AB451" s="68">
        <v>1.0196240912975494</v>
      </c>
      <c r="AC451" s="67">
        <v>151557.86000000002</v>
      </c>
      <c r="AD451" s="67">
        <v>116586.77999999998</v>
      </c>
      <c r="AE451" s="68">
        <v>0.76925591322020492</v>
      </c>
      <c r="AF451" s="43">
        <v>80</v>
      </c>
      <c r="AG451" s="43">
        <v>53</v>
      </c>
      <c r="AH451" s="43">
        <v>28</v>
      </c>
      <c r="AI451" s="43">
        <v>21</v>
      </c>
      <c r="AJ451" s="67">
        <v>35094.429999999993</v>
      </c>
      <c r="AK451" s="67">
        <v>21937</v>
      </c>
      <c r="AL451" s="68">
        <v>0.62508494937800685</v>
      </c>
      <c r="AM451" s="67">
        <v>5885.3499999999995</v>
      </c>
      <c r="AN451" s="67">
        <v>4982.0999999999995</v>
      </c>
      <c r="AO451" s="68">
        <v>0.84652569515831677</v>
      </c>
      <c r="AP451" s="67">
        <v>5540.55</v>
      </c>
      <c r="AQ451" s="67">
        <v>4445.8</v>
      </c>
      <c r="AR451" s="68">
        <v>0.80241131295629498</v>
      </c>
      <c r="AS451" s="67">
        <v>24317.129999999997</v>
      </c>
      <c r="AT451" s="67">
        <v>17902.240000000002</v>
      </c>
      <c r="AU451" s="68">
        <v>0.73619872081943893</v>
      </c>
      <c r="AV451" s="43">
        <v>2384.0599999999995</v>
      </c>
      <c r="AW451" s="43">
        <v>494.89</v>
      </c>
      <c r="AX451" s="69">
        <v>0.20758286284741159</v>
      </c>
      <c r="AY451" s="43">
        <v>115408.3414592495</v>
      </c>
      <c r="AZ451" s="43">
        <v>101948.06999999999</v>
      </c>
      <c r="BA451" s="43">
        <v>27742.976308947447</v>
      </c>
      <c r="BB451" s="43">
        <v>37095.550000000003</v>
      </c>
      <c r="BC451" s="43">
        <v>189418.18085362078</v>
      </c>
      <c r="BD451" s="43">
        <v>45722.136425649223</v>
      </c>
      <c r="BE451" s="43">
        <v>117023.84999999999</v>
      </c>
      <c r="BF451" s="43">
        <v>250374.61000000002</v>
      </c>
      <c r="BG451" s="43">
        <v>3931.5799999999995</v>
      </c>
      <c r="BH451" s="43">
        <v>45</v>
      </c>
      <c r="BI451" s="44">
        <v>43173</v>
      </c>
      <c r="BJ451" s="44">
        <v>43541</v>
      </c>
      <c r="BK451" s="44">
        <v>43172</v>
      </c>
      <c r="BL451" s="43">
        <f t="shared" si="237"/>
        <v>501991.84999999992</v>
      </c>
      <c r="BM451" s="43">
        <f t="shared" si="238"/>
        <v>493251.85</v>
      </c>
      <c r="BO451" s="16" t="str">
        <f>IFERROR(VLOOKUP($C451,'PORTE LOJA'!A:B,2,0),"PORTE 1")</f>
        <v>PORTE 2</v>
      </c>
      <c r="BP451" s="16">
        <f>VLOOKUP(BO451,'PAINEL E TARGET'!$S$1:$W$8,3,0)</f>
        <v>1875</v>
      </c>
      <c r="BQ451" s="16">
        <f t="shared" ref="BQ451:BQ514" si="252">IF(MID(D451,1,3)="MOB","MOB",IF(G451&gt;0,1,0))</f>
        <v>1</v>
      </c>
      <c r="BR451" s="16">
        <f t="shared" ref="BR451:BR514" si="253">IFERROR(IF(BE451&gt;0,1,0),0)</f>
        <v>1</v>
      </c>
      <c r="BS451" s="16">
        <f t="shared" ref="BS451:BS514" si="254">IFERROR(IF(BF451&gt;0,1,0),0)</f>
        <v>1</v>
      </c>
      <c r="BT451" s="16">
        <f t="shared" ref="BT451:BT514" si="255">IFERROR(IF(BC451&gt;0,1,0),0)</f>
        <v>1</v>
      </c>
      <c r="BU451" s="16">
        <f t="shared" ref="BU451:BU514" si="256">IFERROR(IF(BD451&gt;0,1,0),0)</f>
        <v>1</v>
      </c>
      <c r="BV451" s="16">
        <f t="shared" ref="BV451:BV514" si="257">IFERROR(IF(BH451&gt;0,1,0),0)</f>
        <v>1</v>
      </c>
      <c r="BW451" s="17" t="str">
        <f t="shared" si="239"/>
        <v>111111</v>
      </c>
      <c r="BY451" s="17">
        <f t="shared" ref="BY451:BY514" si="258">IFERROR(ROUND(((I451+S451)/H451),3),0)</f>
        <v>0.71399999999999997</v>
      </c>
      <c r="BZ451" s="17">
        <f t="shared" ref="BZ451:BZ514" si="259">IFERROR(ROUND((M451+N451+S451)/(K451+L451),3),0)</f>
        <v>0.754</v>
      </c>
      <c r="CA451" s="17" t="str">
        <f t="shared" si="240"/>
        <v>Sem Retira</v>
      </c>
      <c r="CB451" s="17">
        <f t="shared" si="241"/>
        <v>0.754</v>
      </c>
      <c r="CC451" s="33" t="str">
        <f>IF(CB451&gt;='PAINEL E TARGET'!$T$11,'PAINEL E TARGET'!$S$11,
IF(CB451&gt;='PAINEL E TARGET'!$T$12,'PAINEL E TARGET'!$S$12,
IF(CB451&gt;='PAINEL E TARGET'!$T$13,'PAINEL E TARGET'!$S$13,
IF(CB451&gt;='PAINEL E TARGET'!$T$14,'PAINEL E TARGET'!$S$14,
IF(CB451&gt;='PAINEL E TARGET'!$T$15,'PAINEL E TARGET'!$S$15,
IF(CB451&gt;='PAINEL E TARGET'!$T$16,'PAINEL E TARGET'!$S$16,
IF(CB451&gt;='PAINEL E TARGET'!$T$17,'PAINEL E TARGET'!$S$17,
IF(CB451&gt;='PAINEL E TARGET'!$T$18,'PAINEL E TARGET'!$S$18,'PAINEL E TARGET'!$S$19))))))))</f>
        <v>Não elegível</v>
      </c>
      <c r="CD451" s="17">
        <f>IFERROR(VLOOKUP($BW451,'PAINEL E TARGET'!$G$1:$Q$99,4,0),0)</f>
        <v>0.25</v>
      </c>
      <c r="CE451" s="17">
        <f>VLOOKUP(CC451,'PAINEL E TARGET'!$S$10:$U$19,3,0)</f>
        <v>0</v>
      </c>
      <c r="CF451" s="16">
        <f t="shared" si="242"/>
        <v>0</v>
      </c>
      <c r="CG451" s="17">
        <f t="shared" ref="CG451:CG514" si="260">IF(AJ451&gt;0,ROUND(AL451,3),"sem meta")</f>
        <v>0.625</v>
      </c>
      <c r="CH451" s="17">
        <f t="shared" ref="CH451:CH514" si="261">IF(AM451&gt;0,ROUND(AO451,3),"sem meta")</f>
        <v>0.84699999999999998</v>
      </c>
      <c r="CI451" s="17">
        <f t="shared" ref="CI451:CI514" si="262">IF(AP451&gt;0,ROUND(AR451,3),"sem meta")</f>
        <v>0.80200000000000005</v>
      </c>
      <c r="CJ451" s="17">
        <f t="shared" ref="CJ451:CJ514" si="263">IF(AS451&gt;0,ROUND(AU451,3),"sem meta")</f>
        <v>0.73599999999999999</v>
      </c>
      <c r="CK451" s="17">
        <f t="shared" ref="CK451:CK514" si="264">IF(AV451&gt;0,ROUND(AX451,3),"sem meta")</f>
        <v>0.20799999999999999</v>
      </c>
      <c r="CL451" s="17">
        <f t="shared" ref="CL451:CL514" si="265">ROUND(Y451,3)</f>
        <v>0.69499999999999995</v>
      </c>
      <c r="CM451" s="16">
        <f t="shared" ref="CM451:CM514" si="266">IF(OR(CG451&gt;=0.7,CG451="sem meta"),1,0)+
IF(OR(CH451&gt;=0.7,CH451="sem meta"),1,0)+
IF(OR(CI451&gt;=0.7,CI451="sem meta"),1,0)+
IF(OR(CJ451&gt;=0.7,CJ451="sem meta"),1,0)+IF(OR(CK451&gt;=0.7,CK451="sem meta"),1,0)</f>
        <v>3</v>
      </c>
      <c r="CN451" s="17" t="str">
        <f t="shared" si="243"/>
        <v>não ok</v>
      </c>
      <c r="CO451" s="17">
        <f t="shared" si="244"/>
        <v>0</v>
      </c>
      <c r="CP451" s="33" t="str">
        <f>IF(CO451&gt;='PAINEL E TARGET'!$T$11,'PAINEL E TARGET'!$S$11,
IF(CO451&gt;='PAINEL E TARGET'!$T$12,'PAINEL E TARGET'!$S$12,
IF(CO451&gt;='PAINEL E TARGET'!$T$13,'PAINEL E TARGET'!$S$13,
IF(CO451&gt;='PAINEL E TARGET'!$T$14,'PAINEL E TARGET'!$S$14,
IF(CO451&gt;='PAINEL E TARGET'!$T$15,'PAINEL E TARGET'!$S$15,
IF(CO451&gt;='PAINEL E TARGET'!$T$16,'PAINEL E TARGET'!$S$16,
IF(CO451&gt;='PAINEL E TARGET'!$T$17,'PAINEL E TARGET'!$S$17,
IF(CO451&gt;='PAINEL E TARGET'!$T$18,'PAINEL E TARGET'!$S$18,'PAINEL E TARGET'!$S$19))))))))</f>
        <v>Não elegível</v>
      </c>
      <c r="CQ451" s="17">
        <f>IFERROR(VLOOKUP($BW451,'PAINEL E TARGET'!$G$1:$Q$99,5,0),0)</f>
        <v>0.25</v>
      </c>
      <c r="CR451" s="17">
        <f>VLOOKUP(CP451,'PAINEL E TARGET'!$S$10:$U$19,3,0)</f>
        <v>0</v>
      </c>
      <c r="CS451" s="16">
        <f t="shared" si="245"/>
        <v>0</v>
      </c>
      <c r="CT451" s="17">
        <f t="shared" ref="CT451:CT514" si="267">IFERROR(ROUND(AE451,3),0)</f>
        <v>0.76900000000000002</v>
      </c>
      <c r="CU451" s="33" t="str">
        <f>IF(CT451&gt;='PAINEL E TARGET'!$T$11,'PAINEL E TARGET'!$S$11,
IF(CT451&gt;='PAINEL E TARGET'!$T$12,'PAINEL E TARGET'!$S$12,
IF(CT451&gt;='PAINEL E TARGET'!$T$13,'PAINEL E TARGET'!$S$13,
IF(CT451&gt;='PAINEL E TARGET'!$T$14,'PAINEL E TARGET'!$S$14,
IF(CT451&gt;='PAINEL E TARGET'!$T$15,'PAINEL E TARGET'!$S$15,
IF(CT451&gt;='PAINEL E TARGET'!$T$16,'PAINEL E TARGET'!$S$16,
IF(CT451&gt;='PAINEL E TARGET'!$T$17,'PAINEL E TARGET'!$S$17,
IF(CT451&gt;='PAINEL E TARGET'!$T$18,'PAINEL E TARGET'!$S$18,'PAINEL E TARGET'!$S$19))))))))</f>
        <v>Não elegível</v>
      </c>
      <c r="CV451" s="17">
        <f>IFERROR(VLOOKUP($BW451,'PAINEL E TARGET'!$G$1:$Q$99,6,0),0)</f>
        <v>0.2</v>
      </c>
      <c r="CW451" s="17">
        <f>VLOOKUP(CU451,'PAINEL E TARGET'!$S$10:$U$19,3,0)</f>
        <v>0</v>
      </c>
      <c r="CX451" s="16">
        <f t="shared" si="246"/>
        <v>0</v>
      </c>
      <c r="CY451" s="17">
        <f t="shared" ref="CY451:CY514" si="268">IFERROR(ROUND((M451/K451),3),0)</f>
        <v>0.88300000000000001</v>
      </c>
      <c r="CZ451" s="33" t="str">
        <f>IF(CY451&gt;='PAINEL E TARGET'!$T$11,'PAINEL E TARGET'!$S$11,
IF(CY451&gt;='PAINEL E TARGET'!$T$12,'PAINEL E TARGET'!$S$12,
IF(CY451&gt;='PAINEL E TARGET'!$T$13,'PAINEL E TARGET'!$S$13,
IF(CY451&gt;='PAINEL E TARGET'!$T$14,'PAINEL E TARGET'!$S$14,
IF(CY451&gt;='PAINEL E TARGET'!$T$15,'PAINEL E TARGET'!$S$15,
IF(CY451&gt;='PAINEL E TARGET'!$T$16,'PAINEL E TARGET'!$S$16,
IF(CY451&gt;='PAINEL E TARGET'!$T$17,'PAINEL E TARGET'!$S$17,
IF(CY451&gt;='PAINEL E TARGET'!$T$18,'PAINEL E TARGET'!$S$18,'PAINEL E TARGET'!$S$19))))))))</f>
        <v>Não elegível</v>
      </c>
      <c r="DA451" s="17">
        <f>IFERROR(VLOOKUP($BW451,'PAINEL E TARGET'!$G$1:$Q$99,7,0),0)</f>
        <v>0.15</v>
      </c>
      <c r="DB451" s="17">
        <f>VLOOKUP(CZ451,'PAINEL E TARGET'!$S$10:$U$19,3,0)</f>
        <v>0</v>
      </c>
      <c r="DC451" s="16">
        <f t="shared" si="247"/>
        <v>0</v>
      </c>
      <c r="DD451" s="17">
        <f t="shared" ref="DD451:DD514" si="269">IFERROR(ROUND(BB451/BA451,3),0)</f>
        <v>1.337</v>
      </c>
      <c r="DE451" s="33" t="str">
        <f>IF(DD451&gt;='PAINEL E TARGET'!$T$11,'PAINEL E TARGET'!$S$11,
IF(DD451&gt;='PAINEL E TARGET'!$T$12,'PAINEL E TARGET'!$S$12,
IF(DD451&gt;='PAINEL E TARGET'!$T$13,'PAINEL E TARGET'!$S$13,
IF(DD451&gt;='PAINEL E TARGET'!$T$14,'PAINEL E TARGET'!$S$14,
IF(DD451&gt;='PAINEL E TARGET'!$T$15,'PAINEL E TARGET'!$S$15,
IF(DD451&gt;='PAINEL E TARGET'!$T$16,'PAINEL E TARGET'!$S$16,
IF(DD451&gt;='PAINEL E TARGET'!$T$17,'PAINEL E TARGET'!$S$17,
IF(DD451&gt;='PAINEL E TARGET'!$T$18,'PAINEL E TARGET'!$S$18,'PAINEL E TARGET'!$S$19))))))))</f>
        <v>8. Fx de 130% ou mais</v>
      </c>
      <c r="DF451" s="17">
        <f>IFERROR(VLOOKUP($BW451,'PAINEL E TARGET'!$G$1:$Q$99,8,0),0)</f>
        <v>0.1</v>
      </c>
      <c r="DG451" s="17">
        <f>VLOOKUP(DE451,'PAINEL E TARGET'!$S$10:$U$19,3,0)</f>
        <v>1.6</v>
      </c>
      <c r="DH451" s="16">
        <f t="shared" si="248"/>
        <v>300.00000000000006</v>
      </c>
      <c r="DI451" s="17">
        <f t="shared" ref="DI451:DI514" si="270">IFERROR(ROUND((AI451/AH451),3),0)</f>
        <v>0.75</v>
      </c>
      <c r="DJ451" s="33" t="str">
        <f>IF(DI451&gt;='PAINEL E TARGET'!$T$11,'PAINEL E TARGET'!$S$11,
IF(DI451&gt;='PAINEL E TARGET'!$T$12,'PAINEL E TARGET'!$S$12,
IF(DI451&gt;='PAINEL E TARGET'!$T$13,'PAINEL E TARGET'!$S$13,
IF(DI451&gt;='PAINEL E TARGET'!$T$14,'PAINEL E TARGET'!$S$14,
IF(DI451&gt;='PAINEL E TARGET'!$T$15,'PAINEL E TARGET'!$S$15,
IF(DI451&gt;='PAINEL E TARGET'!$T$16,'PAINEL E TARGET'!$S$16,
IF(DI451&gt;='PAINEL E TARGET'!$T$17,'PAINEL E TARGET'!$S$17,
IF(DI451&gt;='PAINEL E TARGET'!$T$18,'PAINEL E TARGET'!$S$18,'PAINEL E TARGET'!$S$19))))))))</f>
        <v>Não elegível</v>
      </c>
      <c r="DK451" s="17">
        <f>IFERROR(VLOOKUP($BW451,'PAINEL E TARGET'!$G$1:$Q$99,9,0),0)</f>
        <v>0.05</v>
      </c>
      <c r="DL451" s="17">
        <f>VLOOKUP(DJ451,'PAINEL E TARGET'!$S$10:$U$19,3,0)</f>
        <v>0</v>
      </c>
      <c r="DM451" s="16">
        <f t="shared" si="249"/>
        <v>0</v>
      </c>
      <c r="DN451" s="17">
        <f t="shared" ref="DN451:DN514" si="271">IFERROR(ROUND((AX451),3),0)</f>
        <v>0.20799999999999999</v>
      </c>
      <c r="DO451" s="33" t="str">
        <f>IF(DN451&gt;='PAINEL E TARGET'!$T$11,'PAINEL E TARGET'!$S$11,
IF(DN451&gt;='PAINEL E TARGET'!$T$12,'PAINEL E TARGET'!$S$12,
IF(DN451&gt;='PAINEL E TARGET'!$T$13,'PAINEL E TARGET'!$S$13,
IF(DN451&gt;='PAINEL E TARGET'!$T$14,'PAINEL E TARGET'!$S$14,
IF(DN451&gt;='PAINEL E TARGET'!$T$15,'PAINEL E TARGET'!$S$15,
IF(DN451&gt;='PAINEL E TARGET'!$T$16,'PAINEL E TARGET'!$S$16,
IF(DN451&gt;='PAINEL E TARGET'!$T$17,'PAINEL E TARGET'!$S$17,
IF(DN451&gt;='PAINEL E TARGET'!$T$18,'PAINEL E TARGET'!$S$18,'PAINEL E TARGET'!$S$19))))))))</f>
        <v>Não elegível</v>
      </c>
      <c r="DP451" s="17">
        <f>IFERROR(VLOOKUP($BW451,'PAINEL E TARGET'!$G$1:$Q$99,10,0),0)</f>
        <v>0</v>
      </c>
      <c r="DQ451" s="17">
        <f>VLOOKUP(DO451,'PAINEL E TARGET'!$S$10:$U$19,3,0)</f>
        <v>0</v>
      </c>
      <c r="DR451" s="16">
        <f t="shared" si="250"/>
        <v>0</v>
      </c>
      <c r="DS451" s="17">
        <f t="shared" ref="DS451:DS514" si="272">IFERROR(ROUND(AG451/AF451,3),0)</f>
        <v>0.66300000000000003</v>
      </c>
      <c r="DT451" s="16">
        <f>IF(DS451&gt;=1,VLOOKUP(BO451,'PAINEL E TARGET'!$S$1:$W$8,5,0),0)</f>
        <v>0</v>
      </c>
      <c r="DU451" s="16">
        <f t="shared" si="251"/>
        <v>300.00000000000006</v>
      </c>
    </row>
    <row r="452" spans="2:125" s="32" customFormat="1" x14ac:dyDescent="0.2">
      <c r="B452" s="44">
        <v>43541</v>
      </c>
      <c r="C452" s="65">
        <v>1267</v>
      </c>
      <c r="D452" s="66" t="s">
        <v>456</v>
      </c>
      <c r="E452" s="65">
        <v>512</v>
      </c>
      <c r="F452" s="65" t="s">
        <v>944</v>
      </c>
      <c r="G452" s="67">
        <v>906507.17465122882</v>
      </c>
      <c r="H452" s="67">
        <v>528357.96911413281</v>
      </c>
      <c r="I452" s="67">
        <v>439453.6999999999</v>
      </c>
      <c r="J452" s="68">
        <v>0.83173478150960123</v>
      </c>
      <c r="K452" s="67">
        <v>96810.867521527645</v>
      </c>
      <c r="L452" s="67">
        <v>360802.76493769587</v>
      </c>
      <c r="M452" s="67">
        <v>99422</v>
      </c>
      <c r="N452" s="67">
        <v>306263.99</v>
      </c>
      <c r="O452" s="67">
        <v>785584.21581768</v>
      </c>
      <c r="P452" s="67" t="s">
        <v>1082</v>
      </c>
      <c r="Q452" s="67" t="s">
        <v>1082</v>
      </c>
      <c r="R452" s="67">
        <v>0</v>
      </c>
      <c r="S452" s="67">
        <v>0</v>
      </c>
      <c r="T452" s="68">
        <v>0.11665544077679281</v>
      </c>
      <c r="U452" s="68">
        <v>0.13354249674729957</v>
      </c>
      <c r="V452" s="68">
        <v>1.1447601231289182</v>
      </c>
      <c r="W452" s="67">
        <v>53383.119999999995</v>
      </c>
      <c r="X452" s="67">
        <v>54176.32</v>
      </c>
      <c r="Y452" s="68">
        <v>1.0148586294693904</v>
      </c>
      <c r="Z452" s="68">
        <v>0.25909322098389387</v>
      </c>
      <c r="AA452" s="68">
        <v>0.30903544389097587</v>
      </c>
      <c r="AB452" s="68">
        <v>1.1927577368386129</v>
      </c>
      <c r="AC452" s="67">
        <v>118564.59000000001</v>
      </c>
      <c r="AD452" s="67">
        <v>125371.34999999999</v>
      </c>
      <c r="AE452" s="68">
        <v>1.0574097207269049</v>
      </c>
      <c r="AF452" s="43">
        <v>80</v>
      </c>
      <c r="AG452" s="43">
        <v>80</v>
      </c>
      <c r="AH452" s="43">
        <v>17</v>
      </c>
      <c r="AI452" s="43">
        <v>8</v>
      </c>
      <c r="AJ452" s="67">
        <v>27762.440000000002</v>
      </c>
      <c r="AK452" s="67">
        <v>23188</v>
      </c>
      <c r="AL452" s="68">
        <v>0.8352291801441083</v>
      </c>
      <c r="AM452" s="67">
        <v>6626.9400000000005</v>
      </c>
      <c r="AN452" s="67">
        <v>6717.2</v>
      </c>
      <c r="AO452" s="68">
        <v>1.0136201625486272</v>
      </c>
      <c r="AP452" s="67">
        <v>6333.08</v>
      </c>
      <c r="AQ452" s="67">
        <v>5197.8999999999996</v>
      </c>
      <c r="AR452" s="68">
        <v>0.82075388278689032</v>
      </c>
      <c r="AS452" s="67">
        <v>12660.66</v>
      </c>
      <c r="AT452" s="67">
        <v>19073.22</v>
      </c>
      <c r="AU452" s="68">
        <v>1.5064949220656745</v>
      </c>
      <c r="AV452" s="43">
        <v>335.90999999999997</v>
      </c>
      <c r="AW452" s="43">
        <v>204.96</v>
      </c>
      <c r="AX452" s="69">
        <v>0.61016343663481298</v>
      </c>
      <c r="AY452" s="43">
        <v>96810.867521527645</v>
      </c>
      <c r="AZ452" s="43">
        <v>99422</v>
      </c>
      <c r="BA452" s="43">
        <v>16358.742361735493</v>
      </c>
      <c r="BB452" s="43">
        <v>15733.470000000001</v>
      </c>
      <c r="BC452" s="43">
        <v>166113.42938871236</v>
      </c>
      <c r="BD452" s="43">
        <v>28119.395372601834</v>
      </c>
      <c r="BE452" s="43">
        <v>92200.030000000013</v>
      </c>
      <c r="BF452" s="43">
        <v>204777.67999999996</v>
      </c>
      <c r="BG452" s="43">
        <v>577.68999999999983</v>
      </c>
      <c r="BH452" s="43">
        <v>34</v>
      </c>
      <c r="BI452" s="44">
        <v>43173</v>
      </c>
      <c r="BJ452" s="44">
        <v>43541</v>
      </c>
      <c r="BK452" s="44">
        <v>43172</v>
      </c>
      <c r="BL452" s="43">
        <f t="shared" ref="BL452:BL515" si="273">IFERROR(I452+S452,0)</f>
        <v>439453.6999999999</v>
      </c>
      <c r="BM452" s="43">
        <f t="shared" ref="BM452:BM515" si="274">IFERROR(M452+N452+S452,0)</f>
        <v>405685.99</v>
      </c>
      <c r="BO452" s="16" t="str">
        <f>IFERROR(VLOOKUP($C452,'PORTE LOJA'!A:B,2,0),"PORTE 1")</f>
        <v>PORTE 2</v>
      </c>
      <c r="BP452" s="16">
        <f>VLOOKUP(BO452,'PAINEL E TARGET'!$S$1:$W$8,3,0)</f>
        <v>1875</v>
      </c>
      <c r="BQ452" s="16">
        <f t="shared" si="252"/>
        <v>1</v>
      </c>
      <c r="BR452" s="16">
        <f t="shared" si="253"/>
        <v>1</v>
      </c>
      <c r="BS452" s="16">
        <f t="shared" si="254"/>
        <v>1</v>
      </c>
      <c r="BT452" s="16">
        <f t="shared" si="255"/>
        <v>1</v>
      </c>
      <c r="BU452" s="16">
        <f t="shared" si="256"/>
        <v>1</v>
      </c>
      <c r="BV452" s="16">
        <f t="shared" si="257"/>
        <v>1</v>
      </c>
      <c r="BW452" s="17" t="str">
        <f t="shared" ref="BW452:BW515" si="275">CONCATENATE(BQ452,BR452,BS452,BT452,BU452,BV452)</f>
        <v>111111</v>
      </c>
      <c r="BY452" s="17">
        <f t="shared" si="258"/>
        <v>0.83199999999999996</v>
      </c>
      <c r="BZ452" s="17">
        <f t="shared" si="259"/>
        <v>0.88700000000000001</v>
      </c>
      <c r="CA452" s="17" t="str">
        <f t="shared" ref="CA452:CA515" si="276">IF(BZ452&gt;BY452,"Sem Retira","Com Retira")</f>
        <v>Sem Retira</v>
      </c>
      <c r="CB452" s="17">
        <f t="shared" ref="CB452:CB515" si="277">MAX(BY452:BZ452)</f>
        <v>0.88700000000000001</v>
      </c>
      <c r="CC452" s="33" t="str">
        <f>IF(CB452&gt;='PAINEL E TARGET'!$T$11,'PAINEL E TARGET'!$S$11,
IF(CB452&gt;='PAINEL E TARGET'!$T$12,'PAINEL E TARGET'!$S$12,
IF(CB452&gt;='PAINEL E TARGET'!$T$13,'PAINEL E TARGET'!$S$13,
IF(CB452&gt;='PAINEL E TARGET'!$T$14,'PAINEL E TARGET'!$S$14,
IF(CB452&gt;='PAINEL E TARGET'!$T$15,'PAINEL E TARGET'!$S$15,
IF(CB452&gt;='PAINEL E TARGET'!$T$16,'PAINEL E TARGET'!$S$16,
IF(CB452&gt;='PAINEL E TARGET'!$T$17,'PAINEL E TARGET'!$S$17,
IF(CB452&gt;='PAINEL E TARGET'!$T$18,'PAINEL E TARGET'!$S$18,'PAINEL E TARGET'!$S$19))))))))</f>
        <v>Não elegível</v>
      </c>
      <c r="CD452" s="17">
        <f>IFERROR(VLOOKUP($BW452,'PAINEL E TARGET'!$G$1:$Q$99,4,0),0)</f>
        <v>0.25</v>
      </c>
      <c r="CE452" s="17">
        <f>VLOOKUP(CC452,'PAINEL E TARGET'!$S$10:$U$19,3,0)</f>
        <v>0</v>
      </c>
      <c r="CF452" s="16">
        <f t="shared" ref="CF452:CF515" si="278">CE452*CD452*$BP452</f>
        <v>0</v>
      </c>
      <c r="CG452" s="17">
        <f t="shared" si="260"/>
        <v>0.83499999999999996</v>
      </c>
      <c r="CH452" s="17">
        <f t="shared" si="261"/>
        <v>1.014</v>
      </c>
      <c r="CI452" s="17">
        <f t="shared" si="262"/>
        <v>0.82099999999999995</v>
      </c>
      <c r="CJ452" s="17">
        <f t="shared" si="263"/>
        <v>1.506</v>
      </c>
      <c r="CK452" s="17">
        <f t="shared" si="264"/>
        <v>0.61</v>
      </c>
      <c r="CL452" s="17">
        <f t="shared" si="265"/>
        <v>1.0149999999999999</v>
      </c>
      <c r="CM452" s="16">
        <f t="shared" si="266"/>
        <v>4</v>
      </c>
      <c r="CN452" s="17" t="str">
        <f t="shared" ref="CN452:CN515" si="279">IF(CM452=5,"ok","não ok")</f>
        <v>não ok</v>
      </c>
      <c r="CO452" s="17">
        <f t="shared" ref="CO452:CO515" si="280">IF(CN452="ok",CL452,0)</f>
        <v>0</v>
      </c>
      <c r="CP452" s="33" t="str">
        <f>IF(CO452&gt;='PAINEL E TARGET'!$T$11,'PAINEL E TARGET'!$S$11,
IF(CO452&gt;='PAINEL E TARGET'!$T$12,'PAINEL E TARGET'!$S$12,
IF(CO452&gt;='PAINEL E TARGET'!$T$13,'PAINEL E TARGET'!$S$13,
IF(CO452&gt;='PAINEL E TARGET'!$T$14,'PAINEL E TARGET'!$S$14,
IF(CO452&gt;='PAINEL E TARGET'!$T$15,'PAINEL E TARGET'!$S$15,
IF(CO452&gt;='PAINEL E TARGET'!$T$16,'PAINEL E TARGET'!$S$16,
IF(CO452&gt;='PAINEL E TARGET'!$T$17,'PAINEL E TARGET'!$S$17,
IF(CO452&gt;='PAINEL E TARGET'!$T$18,'PAINEL E TARGET'!$S$18,'PAINEL E TARGET'!$S$19))))))))</f>
        <v>Não elegível</v>
      </c>
      <c r="CQ452" s="17">
        <f>IFERROR(VLOOKUP($BW452,'PAINEL E TARGET'!$G$1:$Q$99,5,0),0)</f>
        <v>0.25</v>
      </c>
      <c r="CR452" s="17">
        <f>VLOOKUP(CP452,'PAINEL E TARGET'!$S$10:$U$19,3,0)</f>
        <v>0</v>
      </c>
      <c r="CS452" s="16">
        <f t="shared" ref="CS452:CS515" si="281">CR452*CQ452*$BP452</f>
        <v>0</v>
      </c>
      <c r="CT452" s="17">
        <f t="shared" si="267"/>
        <v>1.0569999999999999</v>
      </c>
      <c r="CU452" s="33" t="str">
        <f>IF(CT452&gt;='PAINEL E TARGET'!$T$11,'PAINEL E TARGET'!$S$11,
IF(CT452&gt;='PAINEL E TARGET'!$T$12,'PAINEL E TARGET'!$S$12,
IF(CT452&gt;='PAINEL E TARGET'!$T$13,'PAINEL E TARGET'!$S$13,
IF(CT452&gt;='PAINEL E TARGET'!$T$14,'PAINEL E TARGET'!$S$14,
IF(CT452&gt;='PAINEL E TARGET'!$T$15,'PAINEL E TARGET'!$S$15,
IF(CT452&gt;='PAINEL E TARGET'!$T$16,'PAINEL E TARGET'!$S$16,
IF(CT452&gt;='PAINEL E TARGET'!$T$17,'PAINEL E TARGET'!$S$17,
IF(CT452&gt;='PAINEL E TARGET'!$T$18,'PAINEL E TARGET'!$S$18,'PAINEL E TARGET'!$S$19))))))))</f>
        <v>3. Fx de 105% a 109,9%</v>
      </c>
      <c r="CV452" s="17">
        <f>IFERROR(VLOOKUP($BW452,'PAINEL E TARGET'!$G$1:$Q$99,6,0),0)</f>
        <v>0.2</v>
      </c>
      <c r="CW452" s="17">
        <f>VLOOKUP(CU452,'PAINEL E TARGET'!$S$10:$U$19,3,0)</f>
        <v>1.1000000000000001</v>
      </c>
      <c r="CX452" s="16">
        <f t="shared" ref="CX452:CX515" si="282">CW452*CV452*$BP452</f>
        <v>412.50000000000006</v>
      </c>
      <c r="CY452" s="17">
        <f t="shared" si="268"/>
        <v>1.0269999999999999</v>
      </c>
      <c r="CZ452" s="33" t="str">
        <f>IF(CY452&gt;='PAINEL E TARGET'!$T$11,'PAINEL E TARGET'!$S$11,
IF(CY452&gt;='PAINEL E TARGET'!$T$12,'PAINEL E TARGET'!$S$12,
IF(CY452&gt;='PAINEL E TARGET'!$T$13,'PAINEL E TARGET'!$S$13,
IF(CY452&gt;='PAINEL E TARGET'!$T$14,'PAINEL E TARGET'!$S$14,
IF(CY452&gt;='PAINEL E TARGET'!$T$15,'PAINEL E TARGET'!$S$15,
IF(CY452&gt;='PAINEL E TARGET'!$T$16,'PAINEL E TARGET'!$S$16,
IF(CY452&gt;='PAINEL E TARGET'!$T$17,'PAINEL E TARGET'!$S$17,
IF(CY452&gt;='PAINEL E TARGET'!$T$18,'PAINEL E TARGET'!$S$18,'PAINEL E TARGET'!$S$19))))))))</f>
        <v>2. Fx de 100% a 104,9%</v>
      </c>
      <c r="DA452" s="17">
        <f>IFERROR(VLOOKUP($BW452,'PAINEL E TARGET'!$G$1:$Q$99,7,0),0)</f>
        <v>0.15</v>
      </c>
      <c r="DB452" s="17">
        <f>VLOOKUP(CZ452,'PAINEL E TARGET'!$S$10:$U$19,3,0)</f>
        <v>1</v>
      </c>
      <c r="DC452" s="16">
        <f t="shared" ref="DC452:DC515" si="283">DB452*DA452*$BP452</f>
        <v>281.25</v>
      </c>
      <c r="DD452" s="17">
        <f t="shared" si="269"/>
        <v>0.96199999999999997</v>
      </c>
      <c r="DE452" s="33" t="str">
        <f>IF(DD452&gt;='PAINEL E TARGET'!$T$11,'PAINEL E TARGET'!$S$11,
IF(DD452&gt;='PAINEL E TARGET'!$T$12,'PAINEL E TARGET'!$S$12,
IF(DD452&gt;='PAINEL E TARGET'!$T$13,'PAINEL E TARGET'!$S$13,
IF(DD452&gt;='PAINEL E TARGET'!$T$14,'PAINEL E TARGET'!$S$14,
IF(DD452&gt;='PAINEL E TARGET'!$T$15,'PAINEL E TARGET'!$S$15,
IF(DD452&gt;='PAINEL E TARGET'!$T$16,'PAINEL E TARGET'!$S$16,
IF(DD452&gt;='PAINEL E TARGET'!$T$17,'PAINEL E TARGET'!$S$17,
IF(DD452&gt;='PAINEL E TARGET'!$T$18,'PAINEL E TARGET'!$S$18,'PAINEL E TARGET'!$S$19))))))))</f>
        <v>1. Fx de 90% a 99,9%</v>
      </c>
      <c r="DF452" s="17">
        <f>IFERROR(VLOOKUP($BW452,'PAINEL E TARGET'!$G$1:$Q$99,8,0),0)</f>
        <v>0.1</v>
      </c>
      <c r="DG452" s="17">
        <f>VLOOKUP(DE452,'PAINEL E TARGET'!$S$10:$U$19,3,0)</f>
        <v>0.5</v>
      </c>
      <c r="DH452" s="16">
        <f t="shared" ref="DH452:DH515" si="284">DG452*DF452*$BP452</f>
        <v>93.75</v>
      </c>
      <c r="DI452" s="17">
        <f t="shared" si="270"/>
        <v>0.47099999999999997</v>
      </c>
      <c r="DJ452" s="33" t="str">
        <f>IF(DI452&gt;='PAINEL E TARGET'!$T$11,'PAINEL E TARGET'!$S$11,
IF(DI452&gt;='PAINEL E TARGET'!$T$12,'PAINEL E TARGET'!$S$12,
IF(DI452&gt;='PAINEL E TARGET'!$T$13,'PAINEL E TARGET'!$S$13,
IF(DI452&gt;='PAINEL E TARGET'!$T$14,'PAINEL E TARGET'!$S$14,
IF(DI452&gt;='PAINEL E TARGET'!$T$15,'PAINEL E TARGET'!$S$15,
IF(DI452&gt;='PAINEL E TARGET'!$T$16,'PAINEL E TARGET'!$S$16,
IF(DI452&gt;='PAINEL E TARGET'!$T$17,'PAINEL E TARGET'!$S$17,
IF(DI452&gt;='PAINEL E TARGET'!$T$18,'PAINEL E TARGET'!$S$18,'PAINEL E TARGET'!$S$19))))))))</f>
        <v>Não elegível</v>
      </c>
      <c r="DK452" s="17">
        <f>IFERROR(VLOOKUP($BW452,'PAINEL E TARGET'!$G$1:$Q$99,9,0),0)</f>
        <v>0.05</v>
      </c>
      <c r="DL452" s="17">
        <f>VLOOKUP(DJ452,'PAINEL E TARGET'!$S$10:$U$19,3,0)</f>
        <v>0</v>
      </c>
      <c r="DM452" s="16">
        <f t="shared" ref="DM452:DM515" si="285">DL452*DK452*$BP452</f>
        <v>0</v>
      </c>
      <c r="DN452" s="17">
        <f t="shared" si="271"/>
        <v>0.61</v>
      </c>
      <c r="DO452" s="33" t="str">
        <f>IF(DN452&gt;='PAINEL E TARGET'!$T$11,'PAINEL E TARGET'!$S$11,
IF(DN452&gt;='PAINEL E TARGET'!$T$12,'PAINEL E TARGET'!$S$12,
IF(DN452&gt;='PAINEL E TARGET'!$T$13,'PAINEL E TARGET'!$S$13,
IF(DN452&gt;='PAINEL E TARGET'!$T$14,'PAINEL E TARGET'!$S$14,
IF(DN452&gt;='PAINEL E TARGET'!$T$15,'PAINEL E TARGET'!$S$15,
IF(DN452&gt;='PAINEL E TARGET'!$T$16,'PAINEL E TARGET'!$S$16,
IF(DN452&gt;='PAINEL E TARGET'!$T$17,'PAINEL E TARGET'!$S$17,
IF(DN452&gt;='PAINEL E TARGET'!$T$18,'PAINEL E TARGET'!$S$18,'PAINEL E TARGET'!$S$19))))))))</f>
        <v>Não elegível</v>
      </c>
      <c r="DP452" s="17">
        <f>IFERROR(VLOOKUP($BW452,'PAINEL E TARGET'!$G$1:$Q$99,10,0),0)</f>
        <v>0</v>
      </c>
      <c r="DQ452" s="17">
        <f>VLOOKUP(DO452,'PAINEL E TARGET'!$S$10:$U$19,3,0)</f>
        <v>0</v>
      </c>
      <c r="DR452" s="16">
        <f t="shared" ref="DR452:DR515" si="286">DQ452*DP452*$BP452</f>
        <v>0</v>
      </c>
      <c r="DS452" s="17">
        <f t="shared" si="272"/>
        <v>1</v>
      </c>
      <c r="DT452" s="16">
        <f>IF(DS452&gt;=1,VLOOKUP(BO452,'PAINEL E TARGET'!$S$1:$W$8,5,0),0)</f>
        <v>190</v>
      </c>
      <c r="DU452" s="16">
        <f t="shared" ref="DU452:DU515" si="287">SUM(CF452,CS452,CX452,DC452,DH452,DM452,DT452,DR452)</f>
        <v>977.5</v>
      </c>
    </row>
    <row r="453" spans="2:125" s="32" customFormat="1" x14ac:dyDescent="0.2">
      <c r="B453" s="44">
        <v>43541</v>
      </c>
      <c r="C453" s="65">
        <v>1268</v>
      </c>
      <c r="D453" s="66" t="s">
        <v>457</v>
      </c>
      <c r="E453" s="65">
        <v>314</v>
      </c>
      <c r="F453" s="65" t="s">
        <v>943</v>
      </c>
      <c r="G453" s="67">
        <v>4589404.6472354904</v>
      </c>
      <c r="H453" s="67">
        <v>2791272.8762517879</v>
      </c>
      <c r="I453" s="67">
        <v>2540775.2699999996</v>
      </c>
      <c r="J453" s="68">
        <v>0.91025685507747112</v>
      </c>
      <c r="K453" s="67">
        <v>458872.84584240412</v>
      </c>
      <c r="L453" s="67">
        <v>2087074.6364786699</v>
      </c>
      <c r="M453" s="67">
        <v>471731.98</v>
      </c>
      <c r="N453" s="67">
        <v>1962055.15</v>
      </c>
      <c r="O453" s="67">
        <v>4204197.5986854704</v>
      </c>
      <c r="P453" s="67">
        <v>2844.1709573015728</v>
      </c>
      <c r="Q453" s="67">
        <v>0</v>
      </c>
      <c r="R453" s="67">
        <v>0</v>
      </c>
      <c r="S453" s="67">
        <v>0</v>
      </c>
      <c r="T453" s="68">
        <v>0.11366491432272437</v>
      </c>
      <c r="U453" s="68">
        <v>0.10002339851308198</v>
      </c>
      <c r="V453" s="68">
        <v>0.87998481421531216</v>
      </c>
      <c r="W453" s="67">
        <v>289061.62000000005</v>
      </c>
      <c r="X453" s="67">
        <v>243435.66000000003</v>
      </c>
      <c r="Y453" s="68">
        <v>0.84215836055993865</v>
      </c>
      <c r="Z453" s="68">
        <v>0.20945982338717681</v>
      </c>
      <c r="AA453" s="68">
        <v>0.22851927892313242</v>
      </c>
      <c r="AB453" s="68">
        <v>1.0909933715580629</v>
      </c>
      <c r="AC453" s="67">
        <v>533273.71</v>
      </c>
      <c r="AD453" s="67">
        <v>556167.27999999991</v>
      </c>
      <c r="AE453" s="68">
        <v>1.0429302430828626</v>
      </c>
      <c r="AF453" s="43">
        <v>80</v>
      </c>
      <c r="AG453" s="43">
        <v>66</v>
      </c>
      <c r="AH453" s="43">
        <v>96</v>
      </c>
      <c r="AI453" s="43">
        <v>78</v>
      </c>
      <c r="AJ453" s="67">
        <v>180538.58</v>
      </c>
      <c r="AK453" s="67">
        <v>156104.83000000002</v>
      </c>
      <c r="AL453" s="68">
        <v>0.86466189110382963</v>
      </c>
      <c r="AM453" s="67">
        <v>38578.74</v>
      </c>
      <c r="AN453" s="67">
        <v>31088.180000000004</v>
      </c>
      <c r="AO453" s="68">
        <v>0.80583710095249372</v>
      </c>
      <c r="AP453" s="67">
        <v>15116.910000000003</v>
      </c>
      <c r="AQ453" s="67">
        <v>9532.9599999999991</v>
      </c>
      <c r="AR453" s="68">
        <v>0.6306156483037868</v>
      </c>
      <c r="AS453" s="67">
        <v>54827.389999999992</v>
      </c>
      <c r="AT453" s="67">
        <v>46709.69</v>
      </c>
      <c r="AU453" s="68">
        <v>0.85194079090761043</v>
      </c>
      <c r="AV453" s="43">
        <v>4935.2699999999995</v>
      </c>
      <c r="AW453" s="43">
        <v>5483.25</v>
      </c>
      <c r="AX453" s="69">
        <v>1.1110334388999994</v>
      </c>
      <c r="AY453" s="43">
        <v>458872.84584240412</v>
      </c>
      <c r="AZ453" s="43">
        <v>471731.98000000004</v>
      </c>
      <c r="BA453" s="43">
        <v>123269.54878561517</v>
      </c>
      <c r="BB453" s="43">
        <v>147964.18</v>
      </c>
      <c r="BC453" s="43">
        <v>756632.61308606074</v>
      </c>
      <c r="BD453" s="43">
        <v>204225.19834629213</v>
      </c>
      <c r="BE453" s="43">
        <v>479882.2300000001</v>
      </c>
      <c r="BF453" s="43">
        <v>885339.62000000011</v>
      </c>
      <c r="BG453" s="43">
        <v>8181.8900000000012</v>
      </c>
      <c r="BH453" s="43">
        <v>170</v>
      </c>
      <c r="BI453" s="44">
        <v>43173</v>
      </c>
      <c r="BJ453" s="44">
        <v>43541</v>
      </c>
      <c r="BK453" s="44">
        <v>43172</v>
      </c>
      <c r="BL453" s="43">
        <f t="shared" si="273"/>
        <v>2540775.2699999996</v>
      </c>
      <c r="BM453" s="43">
        <f t="shared" si="274"/>
        <v>2433787.13</v>
      </c>
      <c r="BO453" s="16" t="str">
        <f>IFERROR(VLOOKUP($C453,'PORTE LOJA'!A:B,2,0),"PORTE 1")</f>
        <v>PORTE 5</v>
      </c>
      <c r="BP453" s="16">
        <f>VLOOKUP(BO453,'PAINEL E TARGET'!$S$1:$W$8,3,0)</f>
        <v>3750</v>
      </c>
      <c r="BQ453" s="16">
        <f t="shared" si="252"/>
        <v>1</v>
      </c>
      <c r="BR453" s="16">
        <f t="shared" si="253"/>
        <v>1</v>
      </c>
      <c r="BS453" s="16">
        <f t="shared" si="254"/>
        <v>1</v>
      </c>
      <c r="BT453" s="16">
        <f t="shared" si="255"/>
        <v>1</v>
      </c>
      <c r="BU453" s="16">
        <f t="shared" si="256"/>
        <v>1</v>
      </c>
      <c r="BV453" s="16">
        <f t="shared" si="257"/>
        <v>1</v>
      </c>
      <c r="BW453" s="17" t="str">
        <f t="shared" si="275"/>
        <v>111111</v>
      </c>
      <c r="BY453" s="17">
        <f t="shared" si="258"/>
        <v>0.91</v>
      </c>
      <c r="BZ453" s="17">
        <f t="shared" si="259"/>
        <v>0.95599999999999996</v>
      </c>
      <c r="CA453" s="17" t="str">
        <f t="shared" si="276"/>
        <v>Sem Retira</v>
      </c>
      <c r="CB453" s="17">
        <f t="shared" si="277"/>
        <v>0.95599999999999996</v>
      </c>
      <c r="CC453" s="33" t="str">
        <f>IF(CB453&gt;='PAINEL E TARGET'!$T$11,'PAINEL E TARGET'!$S$11,
IF(CB453&gt;='PAINEL E TARGET'!$T$12,'PAINEL E TARGET'!$S$12,
IF(CB453&gt;='PAINEL E TARGET'!$T$13,'PAINEL E TARGET'!$S$13,
IF(CB453&gt;='PAINEL E TARGET'!$T$14,'PAINEL E TARGET'!$S$14,
IF(CB453&gt;='PAINEL E TARGET'!$T$15,'PAINEL E TARGET'!$S$15,
IF(CB453&gt;='PAINEL E TARGET'!$T$16,'PAINEL E TARGET'!$S$16,
IF(CB453&gt;='PAINEL E TARGET'!$T$17,'PAINEL E TARGET'!$S$17,
IF(CB453&gt;='PAINEL E TARGET'!$T$18,'PAINEL E TARGET'!$S$18,'PAINEL E TARGET'!$S$19))))))))</f>
        <v>1. Fx de 90% a 99,9%</v>
      </c>
      <c r="CD453" s="17">
        <f>IFERROR(VLOOKUP($BW453,'PAINEL E TARGET'!$G$1:$Q$99,4,0),0)</f>
        <v>0.25</v>
      </c>
      <c r="CE453" s="17">
        <f>VLOOKUP(CC453,'PAINEL E TARGET'!$S$10:$U$19,3,0)</f>
        <v>0.5</v>
      </c>
      <c r="CF453" s="16">
        <f t="shared" si="278"/>
        <v>468.75</v>
      </c>
      <c r="CG453" s="17">
        <f t="shared" si="260"/>
        <v>0.86499999999999999</v>
      </c>
      <c r="CH453" s="17">
        <f t="shared" si="261"/>
        <v>0.80600000000000005</v>
      </c>
      <c r="CI453" s="17">
        <f t="shared" si="262"/>
        <v>0.63100000000000001</v>
      </c>
      <c r="CJ453" s="17">
        <f t="shared" si="263"/>
        <v>0.85199999999999998</v>
      </c>
      <c r="CK453" s="17">
        <f t="shared" si="264"/>
        <v>1.111</v>
      </c>
      <c r="CL453" s="17">
        <f t="shared" si="265"/>
        <v>0.84199999999999997</v>
      </c>
      <c r="CM453" s="16">
        <f t="shared" si="266"/>
        <v>4</v>
      </c>
      <c r="CN453" s="17" t="str">
        <f t="shared" si="279"/>
        <v>não ok</v>
      </c>
      <c r="CO453" s="17">
        <f t="shared" si="280"/>
        <v>0</v>
      </c>
      <c r="CP453" s="33" t="str">
        <f>IF(CO453&gt;='PAINEL E TARGET'!$T$11,'PAINEL E TARGET'!$S$11,
IF(CO453&gt;='PAINEL E TARGET'!$T$12,'PAINEL E TARGET'!$S$12,
IF(CO453&gt;='PAINEL E TARGET'!$T$13,'PAINEL E TARGET'!$S$13,
IF(CO453&gt;='PAINEL E TARGET'!$T$14,'PAINEL E TARGET'!$S$14,
IF(CO453&gt;='PAINEL E TARGET'!$T$15,'PAINEL E TARGET'!$S$15,
IF(CO453&gt;='PAINEL E TARGET'!$T$16,'PAINEL E TARGET'!$S$16,
IF(CO453&gt;='PAINEL E TARGET'!$T$17,'PAINEL E TARGET'!$S$17,
IF(CO453&gt;='PAINEL E TARGET'!$T$18,'PAINEL E TARGET'!$S$18,'PAINEL E TARGET'!$S$19))))))))</f>
        <v>Não elegível</v>
      </c>
      <c r="CQ453" s="17">
        <f>IFERROR(VLOOKUP($BW453,'PAINEL E TARGET'!$G$1:$Q$99,5,0),0)</f>
        <v>0.25</v>
      </c>
      <c r="CR453" s="17">
        <f>VLOOKUP(CP453,'PAINEL E TARGET'!$S$10:$U$19,3,0)</f>
        <v>0</v>
      </c>
      <c r="CS453" s="16">
        <f t="shared" si="281"/>
        <v>0</v>
      </c>
      <c r="CT453" s="17">
        <f t="shared" si="267"/>
        <v>1.0429999999999999</v>
      </c>
      <c r="CU453" s="33" t="str">
        <f>IF(CT453&gt;='PAINEL E TARGET'!$T$11,'PAINEL E TARGET'!$S$11,
IF(CT453&gt;='PAINEL E TARGET'!$T$12,'PAINEL E TARGET'!$S$12,
IF(CT453&gt;='PAINEL E TARGET'!$T$13,'PAINEL E TARGET'!$S$13,
IF(CT453&gt;='PAINEL E TARGET'!$T$14,'PAINEL E TARGET'!$S$14,
IF(CT453&gt;='PAINEL E TARGET'!$T$15,'PAINEL E TARGET'!$S$15,
IF(CT453&gt;='PAINEL E TARGET'!$T$16,'PAINEL E TARGET'!$S$16,
IF(CT453&gt;='PAINEL E TARGET'!$T$17,'PAINEL E TARGET'!$S$17,
IF(CT453&gt;='PAINEL E TARGET'!$T$18,'PAINEL E TARGET'!$S$18,'PAINEL E TARGET'!$S$19))))))))</f>
        <v>2. Fx de 100% a 104,9%</v>
      </c>
      <c r="CV453" s="17">
        <f>IFERROR(VLOOKUP($BW453,'PAINEL E TARGET'!$G$1:$Q$99,6,0),0)</f>
        <v>0.2</v>
      </c>
      <c r="CW453" s="17">
        <f>VLOOKUP(CU453,'PAINEL E TARGET'!$S$10:$U$19,3,0)</f>
        <v>1</v>
      </c>
      <c r="CX453" s="16">
        <f t="shared" si="282"/>
        <v>750</v>
      </c>
      <c r="CY453" s="17">
        <f t="shared" si="268"/>
        <v>1.028</v>
      </c>
      <c r="CZ453" s="33" t="str">
        <f>IF(CY453&gt;='PAINEL E TARGET'!$T$11,'PAINEL E TARGET'!$S$11,
IF(CY453&gt;='PAINEL E TARGET'!$T$12,'PAINEL E TARGET'!$S$12,
IF(CY453&gt;='PAINEL E TARGET'!$T$13,'PAINEL E TARGET'!$S$13,
IF(CY453&gt;='PAINEL E TARGET'!$T$14,'PAINEL E TARGET'!$S$14,
IF(CY453&gt;='PAINEL E TARGET'!$T$15,'PAINEL E TARGET'!$S$15,
IF(CY453&gt;='PAINEL E TARGET'!$T$16,'PAINEL E TARGET'!$S$16,
IF(CY453&gt;='PAINEL E TARGET'!$T$17,'PAINEL E TARGET'!$S$17,
IF(CY453&gt;='PAINEL E TARGET'!$T$18,'PAINEL E TARGET'!$S$18,'PAINEL E TARGET'!$S$19))))))))</f>
        <v>2. Fx de 100% a 104,9%</v>
      </c>
      <c r="DA453" s="17">
        <f>IFERROR(VLOOKUP($BW453,'PAINEL E TARGET'!$G$1:$Q$99,7,0),0)</f>
        <v>0.15</v>
      </c>
      <c r="DB453" s="17">
        <f>VLOOKUP(CZ453,'PAINEL E TARGET'!$S$10:$U$19,3,0)</f>
        <v>1</v>
      </c>
      <c r="DC453" s="16">
        <f t="shared" si="283"/>
        <v>562.5</v>
      </c>
      <c r="DD453" s="17">
        <f t="shared" si="269"/>
        <v>1.2</v>
      </c>
      <c r="DE453" s="33" t="str">
        <f>IF(DD453&gt;='PAINEL E TARGET'!$T$11,'PAINEL E TARGET'!$S$11,
IF(DD453&gt;='PAINEL E TARGET'!$T$12,'PAINEL E TARGET'!$S$12,
IF(DD453&gt;='PAINEL E TARGET'!$T$13,'PAINEL E TARGET'!$S$13,
IF(DD453&gt;='PAINEL E TARGET'!$T$14,'PAINEL E TARGET'!$S$14,
IF(DD453&gt;='PAINEL E TARGET'!$T$15,'PAINEL E TARGET'!$S$15,
IF(DD453&gt;='PAINEL E TARGET'!$T$16,'PAINEL E TARGET'!$S$16,
IF(DD453&gt;='PAINEL E TARGET'!$T$17,'PAINEL E TARGET'!$S$17,
IF(DD453&gt;='PAINEL E TARGET'!$T$18,'PAINEL E TARGET'!$S$18,'PAINEL E TARGET'!$S$19))))))))</f>
        <v>6. Fx de 120% a 124,9%</v>
      </c>
      <c r="DF453" s="17">
        <f>IFERROR(VLOOKUP($BW453,'PAINEL E TARGET'!$G$1:$Q$99,8,0),0)</f>
        <v>0.1</v>
      </c>
      <c r="DG453" s="17">
        <f>VLOOKUP(DE453,'PAINEL E TARGET'!$S$10:$U$19,3,0)</f>
        <v>1.4</v>
      </c>
      <c r="DH453" s="16">
        <f t="shared" si="284"/>
        <v>525</v>
      </c>
      <c r="DI453" s="17">
        <f t="shared" si="270"/>
        <v>0.81299999999999994</v>
      </c>
      <c r="DJ453" s="33" t="str">
        <f>IF(DI453&gt;='PAINEL E TARGET'!$T$11,'PAINEL E TARGET'!$S$11,
IF(DI453&gt;='PAINEL E TARGET'!$T$12,'PAINEL E TARGET'!$S$12,
IF(DI453&gt;='PAINEL E TARGET'!$T$13,'PAINEL E TARGET'!$S$13,
IF(DI453&gt;='PAINEL E TARGET'!$T$14,'PAINEL E TARGET'!$S$14,
IF(DI453&gt;='PAINEL E TARGET'!$T$15,'PAINEL E TARGET'!$S$15,
IF(DI453&gt;='PAINEL E TARGET'!$T$16,'PAINEL E TARGET'!$S$16,
IF(DI453&gt;='PAINEL E TARGET'!$T$17,'PAINEL E TARGET'!$S$17,
IF(DI453&gt;='PAINEL E TARGET'!$T$18,'PAINEL E TARGET'!$S$18,'PAINEL E TARGET'!$S$19))))))))</f>
        <v>Não elegível</v>
      </c>
      <c r="DK453" s="17">
        <f>IFERROR(VLOOKUP($BW453,'PAINEL E TARGET'!$G$1:$Q$99,9,0),0)</f>
        <v>0.05</v>
      </c>
      <c r="DL453" s="17">
        <f>VLOOKUP(DJ453,'PAINEL E TARGET'!$S$10:$U$19,3,0)</f>
        <v>0</v>
      </c>
      <c r="DM453" s="16">
        <f t="shared" si="285"/>
        <v>0</v>
      </c>
      <c r="DN453" s="17">
        <f t="shared" si="271"/>
        <v>1.111</v>
      </c>
      <c r="DO453" s="33" t="str">
        <f>IF(DN453&gt;='PAINEL E TARGET'!$T$11,'PAINEL E TARGET'!$S$11,
IF(DN453&gt;='PAINEL E TARGET'!$T$12,'PAINEL E TARGET'!$S$12,
IF(DN453&gt;='PAINEL E TARGET'!$T$13,'PAINEL E TARGET'!$S$13,
IF(DN453&gt;='PAINEL E TARGET'!$T$14,'PAINEL E TARGET'!$S$14,
IF(DN453&gt;='PAINEL E TARGET'!$T$15,'PAINEL E TARGET'!$S$15,
IF(DN453&gt;='PAINEL E TARGET'!$T$16,'PAINEL E TARGET'!$S$16,
IF(DN453&gt;='PAINEL E TARGET'!$T$17,'PAINEL E TARGET'!$S$17,
IF(DN453&gt;='PAINEL E TARGET'!$T$18,'PAINEL E TARGET'!$S$18,'PAINEL E TARGET'!$S$19))))))))</f>
        <v>4. Fx de 110% a 114,9%</v>
      </c>
      <c r="DP453" s="17">
        <f>IFERROR(VLOOKUP($BW453,'PAINEL E TARGET'!$G$1:$Q$99,10,0),0)</f>
        <v>0</v>
      </c>
      <c r="DQ453" s="17">
        <f>VLOOKUP(DO453,'PAINEL E TARGET'!$S$10:$U$19,3,0)</f>
        <v>1.2</v>
      </c>
      <c r="DR453" s="16">
        <f t="shared" si="286"/>
        <v>0</v>
      </c>
      <c r="DS453" s="17">
        <f t="shared" si="272"/>
        <v>0.82499999999999996</v>
      </c>
      <c r="DT453" s="16">
        <f>IF(DS453&gt;=1,VLOOKUP(BO453,'PAINEL E TARGET'!$S$1:$W$8,5,0),0)</f>
        <v>0</v>
      </c>
      <c r="DU453" s="16">
        <f t="shared" si="287"/>
        <v>2306.25</v>
      </c>
    </row>
    <row r="454" spans="2:125" s="32" customFormat="1" x14ac:dyDescent="0.2">
      <c r="B454" s="44">
        <v>43541</v>
      </c>
      <c r="C454" s="65">
        <v>1269</v>
      </c>
      <c r="D454" s="66" t="s">
        <v>458</v>
      </c>
      <c r="E454" s="65">
        <v>312</v>
      </c>
      <c r="F454" s="65" t="s">
        <v>943</v>
      </c>
      <c r="G454" s="67">
        <v>8177188.0982215852</v>
      </c>
      <c r="H454" s="67">
        <v>4923358.0436402867</v>
      </c>
      <c r="I454" s="67">
        <v>4481368.3900000006</v>
      </c>
      <c r="J454" s="68">
        <v>0.91022597793568494</v>
      </c>
      <c r="K454" s="67">
        <v>1165614.7607477037</v>
      </c>
      <c r="L454" s="67">
        <v>3403151.582591881</v>
      </c>
      <c r="M454" s="67">
        <v>1181170.52</v>
      </c>
      <c r="N454" s="67">
        <v>3179651.27</v>
      </c>
      <c r="O454" s="67">
        <v>7614083.9476170028</v>
      </c>
      <c r="P454" s="67">
        <v>5641.4112882756626</v>
      </c>
      <c r="Q454" s="67">
        <v>3000</v>
      </c>
      <c r="R454" s="67">
        <v>0</v>
      </c>
      <c r="S454" s="67">
        <v>0</v>
      </c>
      <c r="T454" s="68">
        <v>9.3969655967152996E-2</v>
      </c>
      <c r="U454" s="68">
        <v>7.5614992048584906E-2</v>
      </c>
      <c r="V454" s="68">
        <v>0.80467456510659197</v>
      </c>
      <c r="W454" s="67">
        <v>428795.28</v>
      </c>
      <c r="X454" s="67">
        <v>329516.66000000003</v>
      </c>
      <c r="Y454" s="68">
        <v>0.76847081898849268</v>
      </c>
      <c r="Z454" s="68">
        <v>0.16410779270711137</v>
      </c>
      <c r="AA454" s="68">
        <v>0.14431433346878411</v>
      </c>
      <c r="AB454" s="68">
        <v>0.87938745070044722</v>
      </c>
      <c r="AC454" s="67">
        <v>749770.15999999992</v>
      </c>
      <c r="AD454" s="67">
        <v>629329.09000000008</v>
      </c>
      <c r="AE454" s="68">
        <v>0.83936267882413484</v>
      </c>
      <c r="AF454" s="43">
        <v>80</v>
      </c>
      <c r="AG454" s="43">
        <v>72</v>
      </c>
      <c r="AH454" s="43">
        <v>124</v>
      </c>
      <c r="AI454" s="43">
        <v>121</v>
      </c>
      <c r="AJ454" s="67">
        <v>199919.53000000003</v>
      </c>
      <c r="AK454" s="67">
        <v>133042</v>
      </c>
      <c r="AL454" s="68">
        <v>0.66547775497471395</v>
      </c>
      <c r="AM454" s="67">
        <v>55385.479999999996</v>
      </c>
      <c r="AN454" s="67">
        <v>43991.839999999997</v>
      </c>
      <c r="AO454" s="68">
        <v>0.79428471144422685</v>
      </c>
      <c r="AP454" s="67">
        <v>32579.72</v>
      </c>
      <c r="AQ454" s="67">
        <v>23575.789999999997</v>
      </c>
      <c r="AR454" s="68">
        <v>0.7236339047726621</v>
      </c>
      <c r="AS454" s="67">
        <v>140910.55000000002</v>
      </c>
      <c r="AT454" s="67">
        <v>128907.03</v>
      </c>
      <c r="AU454" s="68">
        <v>0.91481461111322027</v>
      </c>
      <c r="AV454" s="43">
        <v>6696.7900000000009</v>
      </c>
      <c r="AW454" s="43">
        <v>5448.75</v>
      </c>
      <c r="AX454" s="69">
        <v>0.81363608534835341</v>
      </c>
      <c r="AY454" s="43">
        <v>1165614.7607477037</v>
      </c>
      <c r="AZ454" s="43">
        <v>1181170.52</v>
      </c>
      <c r="BA454" s="43">
        <v>154802.559460333</v>
      </c>
      <c r="BB454" s="43">
        <v>182223.48999999996</v>
      </c>
      <c r="BC454" s="43">
        <v>1940851.2288853182</v>
      </c>
      <c r="BD454" s="43">
        <v>259131.99134505753</v>
      </c>
      <c r="BE454" s="43">
        <v>718684.64</v>
      </c>
      <c r="BF454" s="43">
        <v>1256706.5399999998</v>
      </c>
      <c r="BG454" s="43">
        <v>11215.949999999999</v>
      </c>
      <c r="BH454" s="43">
        <v>188</v>
      </c>
      <c r="BI454" s="44">
        <v>43173</v>
      </c>
      <c r="BJ454" s="44">
        <v>43541</v>
      </c>
      <c r="BK454" s="44">
        <v>43172</v>
      </c>
      <c r="BL454" s="43">
        <f t="shared" si="273"/>
        <v>4481368.3900000006</v>
      </c>
      <c r="BM454" s="43">
        <f t="shared" si="274"/>
        <v>4360821.79</v>
      </c>
      <c r="BO454" s="16" t="str">
        <f>IFERROR(VLOOKUP($C454,'PORTE LOJA'!A:B,2,0),"PORTE 1")</f>
        <v>PORTE 6</v>
      </c>
      <c r="BP454" s="16">
        <f>VLOOKUP(BO454,'PAINEL E TARGET'!$S$1:$W$8,3,0)</f>
        <v>4500</v>
      </c>
      <c r="BQ454" s="16">
        <f t="shared" si="252"/>
        <v>1</v>
      </c>
      <c r="BR454" s="16">
        <f t="shared" si="253"/>
        <v>1</v>
      </c>
      <c r="BS454" s="16">
        <f t="shared" si="254"/>
        <v>1</v>
      </c>
      <c r="BT454" s="16">
        <f t="shared" si="255"/>
        <v>1</v>
      </c>
      <c r="BU454" s="16">
        <f t="shared" si="256"/>
        <v>1</v>
      </c>
      <c r="BV454" s="16">
        <f t="shared" si="257"/>
        <v>1</v>
      </c>
      <c r="BW454" s="17" t="str">
        <f t="shared" si="275"/>
        <v>111111</v>
      </c>
      <c r="BY454" s="17">
        <f t="shared" si="258"/>
        <v>0.91</v>
      </c>
      <c r="BZ454" s="17">
        <f t="shared" si="259"/>
        <v>0.95399999999999996</v>
      </c>
      <c r="CA454" s="17" t="str">
        <f t="shared" si="276"/>
        <v>Sem Retira</v>
      </c>
      <c r="CB454" s="17">
        <f t="shared" si="277"/>
        <v>0.95399999999999996</v>
      </c>
      <c r="CC454" s="33" t="str">
        <f>IF(CB454&gt;='PAINEL E TARGET'!$T$11,'PAINEL E TARGET'!$S$11,
IF(CB454&gt;='PAINEL E TARGET'!$T$12,'PAINEL E TARGET'!$S$12,
IF(CB454&gt;='PAINEL E TARGET'!$T$13,'PAINEL E TARGET'!$S$13,
IF(CB454&gt;='PAINEL E TARGET'!$T$14,'PAINEL E TARGET'!$S$14,
IF(CB454&gt;='PAINEL E TARGET'!$T$15,'PAINEL E TARGET'!$S$15,
IF(CB454&gt;='PAINEL E TARGET'!$T$16,'PAINEL E TARGET'!$S$16,
IF(CB454&gt;='PAINEL E TARGET'!$T$17,'PAINEL E TARGET'!$S$17,
IF(CB454&gt;='PAINEL E TARGET'!$T$18,'PAINEL E TARGET'!$S$18,'PAINEL E TARGET'!$S$19))))))))</f>
        <v>1. Fx de 90% a 99,9%</v>
      </c>
      <c r="CD454" s="17">
        <f>IFERROR(VLOOKUP($BW454,'PAINEL E TARGET'!$G$1:$Q$99,4,0),0)</f>
        <v>0.25</v>
      </c>
      <c r="CE454" s="17">
        <f>VLOOKUP(CC454,'PAINEL E TARGET'!$S$10:$U$19,3,0)</f>
        <v>0.5</v>
      </c>
      <c r="CF454" s="16">
        <f t="shared" si="278"/>
        <v>562.5</v>
      </c>
      <c r="CG454" s="17">
        <f t="shared" si="260"/>
        <v>0.66500000000000004</v>
      </c>
      <c r="CH454" s="17">
        <f t="shared" si="261"/>
        <v>0.79400000000000004</v>
      </c>
      <c r="CI454" s="17">
        <f t="shared" si="262"/>
        <v>0.72399999999999998</v>
      </c>
      <c r="CJ454" s="17">
        <f t="shared" si="263"/>
        <v>0.91500000000000004</v>
      </c>
      <c r="CK454" s="17">
        <f t="shared" si="264"/>
        <v>0.81399999999999995</v>
      </c>
      <c r="CL454" s="17">
        <f t="shared" si="265"/>
        <v>0.76800000000000002</v>
      </c>
      <c r="CM454" s="16">
        <f t="shared" si="266"/>
        <v>4</v>
      </c>
      <c r="CN454" s="17" t="str">
        <f t="shared" si="279"/>
        <v>não ok</v>
      </c>
      <c r="CO454" s="17">
        <f t="shared" si="280"/>
        <v>0</v>
      </c>
      <c r="CP454" s="33" t="str">
        <f>IF(CO454&gt;='PAINEL E TARGET'!$T$11,'PAINEL E TARGET'!$S$11,
IF(CO454&gt;='PAINEL E TARGET'!$T$12,'PAINEL E TARGET'!$S$12,
IF(CO454&gt;='PAINEL E TARGET'!$T$13,'PAINEL E TARGET'!$S$13,
IF(CO454&gt;='PAINEL E TARGET'!$T$14,'PAINEL E TARGET'!$S$14,
IF(CO454&gt;='PAINEL E TARGET'!$T$15,'PAINEL E TARGET'!$S$15,
IF(CO454&gt;='PAINEL E TARGET'!$T$16,'PAINEL E TARGET'!$S$16,
IF(CO454&gt;='PAINEL E TARGET'!$T$17,'PAINEL E TARGET'!$S$17,
IF(CO454&gt;='PAINEL E TARGET'!$T$18,'PAINEL E TARGET'!$S$18,'PAINEL E TARGET'!$S$19))))))))</f>
        <v>Não elegível</v>
      </c>
      <c r="CQ454" s="17">
        <f>IFERROR(VLOOKUP($BW454,'PAINEL E TARGET'!$G$1:$Q$99,5,0),0)</f>
        <v>0.25</v>
      </c>
      <c r="CR454" s="17">
        <f>VLOOKUP(CP454,'PAINEL E TARGET'!$S$10:$U$19,3,0)</f>
        <v>0</v>
      </c>
      <c r="CS454" s="16">
        <f t="shared" si="281"/>
        <v>0</v>
      </c>
      <c r="CT454" s="17">
        <f t="shared" si="267"/>
        <v>0.83899999999999997</v>
      </c>
      <c r="CU454" s="33" t="str">
        <f>IF(CT454&gt;='PAINEL E TARGET'!$T$11,'PAINEL E TARGET'!$S$11,
IF(CT454&gt;='PAINEL E TARGET'!$T$12,'PAINEL E TARGET'!$S$12,
IF(CT454&gt;='PAINEL E TARGET'!$T$13,'PAINEL E TARGET'!$S$13,
IF(CT454&gt;='PAINEL E TARGET'!$T$14,'PAINEL E TARGET'!$S$14,
IF(CT454&gt;='PAINEL E TARGET'!$T$15,'PAINEL E TARGET'!$S$15,
IF(CT454&gt;='PAINEL E TARGET'!$T$16,'PAINEL E TARGET'!$S$16,
IF(CT454&gt;='PAINEL E TARGET'!$T$17,'PAINEL E TARGET'!$S$17,
IF(CT454&gt;='PAINEL E TARGET'!$T$18,'PAINEL E TARGET'!$S$18,'PAINEL E TARGET'!$S$19))))))))</f>
        <v>Não elegível</v>
      </c>
      <c r="CV454" s="17">
        <f>IFERROR(VLOOKUP($BW454,'PAINEL E TARGET'!$G$1:$Q$99,6,0),0)</f>
        <v>0.2</v>
      </c>
      <c r="CW454" s="17">
        <f>VLOOKUP(CU454,'PAINEL E TARGET'!$S$10:$U$19,3,0)</f>
        <v>0</v>
      </c>
      <c r="CX454" s="16">
        <f t="shared" si="282"/>
        <v>0</v>
      </c>
      <c r="CY454" s="17">
        <f t="shared" si="268"/>
        <v>1.0129999999999999</v>
      </c>
      <c r="CZ454" s="33" t="str">
        <f>IF(CY454&gt;='PAINEL E TARGET'!$T$11,'PAINEL E TARGET'!$S$11,
IF(CY454&gt;='PAINEL E TARGET'!$T$12,'PAINEL E TARGET'!$S$12,
IF(CY454&gt;='PAINEL E TARGET'!$T$13,'PAINEL E TARGET'!$S$13,
IF(CY454&gt;='PAINEL E TARGET'!$T$14,'PAINEL E TARGET'!$S$14,
IF(CY454&gt;='PAINEL E TARGET'!$T$15,'PAINEL E TARGET'!$S$15,
IF(CY454&gt;='PAINEL E TARGET'!$T$16,'PAINEL E TARGET'!$S$16,
IF(CY454&gt;='PAINEL E TARGET'!$T$17,'PAINEL E TARGET'!$S$17,
IF(CY454&gt;='PAINEL E TARGET'!$T$18,'PAINEL E TARGET'!$S$18,'PAINEL E TARGET'!$S$19))))))))</f>
        <v>2. Fx de 100% a 104,9%</v>
      </c>
      <c r="DA454" s="17">
        <f>IFERROR(VLOOKUP($BW454,'PAINEL E TARGET'!$G$1:$Q$99,7,0),0)</f>
        <v>0.15</v>
      </c>
      <c r="DB454" s="17">
        <f>VLOOKUP(CZ454,'PAINEL E TARGET'!$S$10:$U$19,3,0)</f>
        <v>1</v>
      </c>
      <c r="DC454" s="16">
        <f t="shared" si="283"/>
        <v>675</v>
      </c>
      <c r="DD454" s="17">
        <f t="shared" si="269"/>
        <v>1.177</v>
      </c>
      <c r="DE454" s="33" t="str">
        <f>IF(DD454&gt;='PAINEL E TARGET'!$T$11,'PAINEL E TARGET'!$S$11,
IF(DD454&gt;='PAINEL E TARGET'!$T$12,'PAINEL E TARGET'!$S$12,
IF(DD454&gt;='PAINEL E TARGET'!$T$13,'PAINEL E TARGET'!$S$13,
IF(DD454&gt;='PAINEL E TARGET'!$T$14,'PAINEL E TARGET'!$S$14,
IF(DD454&gt;='PAINEL E TARGET'!$T$15,'PAINEL E TARGET'!$S$15,
IF(DD454&gt;='PAINEL E TARGET'!$T$16,'PAINEL E TARGET'!$S$16,
IF(DD454&gt;='PAINEL E TARGET'!$T$17,'PAINEL E TARGET'!$S$17,
IF(DD454&gt;='PAINEL E TARGET'!$T$18,'PAINEL E TARGET'!$S$18,'PAINEL E TARGET'!$S$19))))))))</f>
        <v>5. Fx de 115% a 119,9%</v>
      </c>
      <c r="DF454" s="17">
        <f>IFERROR(VLOOKUP($BW454,'PAINEL E TARGET'!$G$1:$Q$99,8,0),0)</f>
        <v>0.1</v>
      </c>
      <c r="DG454" s="17">
        <f>VLOOKUP(DE454,'PAINEL E TARGET'!$S$10:$U$19,3,0)</f>
        <v>1.3</v>
      </c>
      <c r="DH454" s="16">
        <f t="shared" si="284"/>
        <v>585</v>
      </c>
      <c r="DI454" s="17">
        <f t="shared" si="270"/>
        <v>0.97599999999999998</v>
      </c>
      <c r="DJ454" s="33" t="str">
        <f>IF(DI454&gt;='PAINEL E TARGET'!$T$11,'PAINEL E TARGET'!$S$11,
IF(DI454&gt;='PAINEL E TARGET'!$T$12,'PAINEL E TARGET'!$S$12,
IF(DI454&gt;='PAINEL E TARGET'!$T$13,'PAINEL E TARGET'!$S$13,
IF(DI454&gt;='PAINEL E TARGET'!$T$14,'PAINEL E TARGET'!$S$14,
IF(DI454&gt;='PAINEL E TARGET'!$T$15,'PAINEL E TARGET'!$S$15,
IF(DI454&gt;='PAINEL E TARGET'!$T$16,'PAINEL E TARGET'!$S$16,
IF(DI454&gt;='PAINEL E TARGET'!$T$17,'PAINEL E TARGET'!$S$17,
IF(DI454&gt;='PAINEL E TARGET'!$T$18,'PAINEL E TARGET'!$S$18,'PAINEL E TARGET'!$S$19))))))))</f>
        <v>1. Fx de 90% a 99,9%</v>
      </c>
      <c r="DK454" s="17">
        <f>IFERROR(VLOOKUP($BW454,'PAINEL E TARGET'!$G$1:$Q$99,9,0),0)</f>
        <v>0.05</v>
      </c>
      <c r="DL454" s="17">
        <f>VLOOKUP(DJ454,'PAINEL E TARGET'!$S$10:$U$19,3,0)</f>
        <v>0.5</v>
      </c>
      <c r="DM454" s="16">
        <f t="shared" si="285"/>
        <v>112.5</v>
      </c>
      <c r="DN454" s="17">
        <f t="shared" si="271"/>
        <v>0.81399999999999995</v>
      </c>
      <c r="DO454" s="33" t="str">
        <f>IF(DN454&gt;='PAINEL E TARGET'!$T$11,'PAINEL E TARGET'!$S$11,
IF(DN454&gt;='PAINEL E TARGET'!$T$12,'PAINEL E TARGET'!$S$12,
IF(DN454&gt;='PAINEL E TARGET'!$T$13,'PAINEL E TARGET'!$S$13,
IF(DN454&gt;='PAINEL E TARGET'!$T$14,'PAINEL E TARGET'!$S$14,
IF(DN454&gt;='PAINEL E TARGET'!$T$15,'PAINEL E TARGET'!$S$15,
IF(DN454&gt;='PAINEL E TARGET'!$T$16,'PAINEL E TARGET'!$S$16,
IF(DN454&gt;='PAINEL E TARGET'!$T$17,'PAINEL E TARGET'!$S$17,
IF(DN454&gt;='PAINEL E TARGET'!$T$18,'PAINEL E TARGET'!$S$18,'PAINEL E TARGET'!$S$19))))))))</f>
        <v>Não elegível</v>
      </c>
      <c r="DP454" s="17">
        <f>IFERROR(VLOOKUP($BW454,'PAINEL E TARGET'!$G$1:$Q$99,10,0),0)</f>
        <v>0</v>
      </c>
      <c r="DQ454" s="17">
        <f>VLOOKUP(DO454,'PAINEL E TARGET'!$S$10:$U$19,3,0)</f>
        <v>0</v>
      </c>
      <c r="DR454" s="16">
        <f t="shared" si="286"/>
        <v>0</v>
      </c>
      <c r="DS454" s="17">
        <f t="shared" si="272"/>
        <v>0.9</v>
      </c>
      <c r="DT454" s="16">
        <f>IF(DS454&gt;=1,VLOOKUP(BO454,'PAINEL E TARGET'!$S$1:$W$8,5,0),0)</f>
        <v>0</v>
      </c>
      <c r="DU454" s="16">
        <f t="shared" si="287"/>
        <v>1935</v>
      </c>
    </row>
    <row r="455" spans="2:125" s="32" customFormat="1" x14ac:dyDescent="0.2">
      <c r="B455" s="44">
        <v>43541</v>
      </c>
      <c r="C455" s="65">
        <v>1270</v>
      </c>
      <c r="D455" s="66" t="s">
        <v>459</v>
      </c>
      <c r="E455" s="65">
        <v>312</v>
      </c>
      <c r="F455" s="65" t="s">
        <v>943</v>
      </c>
      <c r="G455" s="67">
        <v>2777434.7291589892</v>
      </c>
      <c r="H455" s="67">
        <v>1667192.784052074</v>
      </c>
      <c r="I455" s="67">
        <v>1247020.81</v>
      </c>
      <c r="J455" s="68">
        <v>0.74797637197609779</v>
      </c>
      <c r="K455" s="67">
        <v>406553.66546946019</v>
      </c>
      <c r="L455" s="67">
        <v>1134551.5621797086</v>
      </c>
      <c r="M455" s="67">
        <v>322223.96999999997</v>
      </c>
      <c r="N455" s="67">
        <v>876685.29</v>
      </c>
      <c r="O455" s="67">
        <v>2573896.3726422191</v>
      </c>
      <c r="P455" s="67">
        <v>5801.4339701427771</v>
      </c>
      <c r="Q455" s="67">
        <v>0</v>
      </c>
      <c r="R455" s="67">
        <v>0</v>
      </c>
      <c r="S455" s="67">
        <v>0</v>
      </c>
      <c r="T455" s="68">
        <v>9.7904975301210631E-2</v>
      </c>
      <c r="U455" s="68">
        <v>9.7906300264959181E-2</v>
      </c>
      <c r="V455" s="68">
        <v>1.0000135331605413</v>
      </c>
      <c r="W455" s="67">
        <v>150313.87999999998</v>
      </c>
      <c r="X455" s="67">
        <v>117380.77000000002</v>
      </c>
      <c r="Y455" s="68">
        <v>0.78090439818332169</v>
      </c>
      <c r="Z455" s="68">
        <v>0.16413332163297495</v>
      </c>
      <c r="AA455" s="68">
        <v>0.14377837068336599</v>
      </c>
      <c r="AB455" s="68">
        <v>0.87598526157214152</v>
      </c>
      <c r="AC455" s="67">
        <v>252946.72000000003</v>
      </c>
      <c r="AD455" s="67">
        <v>172377.22</v>
      </c>
      <c r="AE455" s="68">
        <v>0.68147639945677085</v>
      </c>
      <c r="AF455" s="43">
        <v>80</v>
      </c>
      <c r="AG455" s="43">
        <v>72</v>
      </c>
      <c r="AH455" s="43">
        <v>44</v>
      </c>
      <c r="AI455" s="43">
        <v>36</v>
      </c>
      <c r="AJ455" s="67">
        <v>64685.520000000011</v>
      </c>
      <c r="AK455" s="67">
        <v>58402</v>
      </c>
      <c r="AL455" s="68">
        <v>0.90286048562336652</v>
      </c>
      <c r="AM455" s="67">
        <v>27928.400000000001</v>
      </c>
      <c r="AN455" s="67">
        <v>17970.319999999996</v>
      </c>
      <c r="AO455" s="68">
        <v>0.64344251729422364</v>
      </c>
      <c r="AP455" s="67">
        <v>8520.5300000000007</v>
      </c>
      <c r="AQ455" s="67">
        <v>9539.7899999999991</v>
      </c>
      <c r="AR455" s="68">
        <v>1.1196240139991289</v>
      </c>
      <c r="AS455" s="67">
        <v>49179.43</v>
      </c>
      <c r="AT455" s="67">
        <v>31468.660000000003</v>
      </c>
      <c r="AU455" s="68">
        <v>0.63987443530760735</v>
      </c>
      <c r="AV455" s="43">
        <v>2340.5299999999997</v>
      </c>
      <c r="AW455" s="43">
        <v>2069.61</v>
      </c>
      <c r="AX455" s="69">
        <v>0.88424843945602083</v>
      </c>
      <c r="AY455" s="43">
        <v>406553.66546946019</v>
      </c>
      <c r="AZ455" s="43">
        <v>322223.96999999997</v>
      </c>
      <c r="BA455" s="43">
        <v>74825.34257552863</v>
      </c>
      <c r="BB455" s="43">
        <v>74246.58</v>
      </c>
      <c r="BC455" s="43">
        <v>678344.7520145583</v>
      </c>
      <c r="BD455" s="43">
        <v>125431.36429859448</v>
      </c>
      <c r="BE455" s="43">
        <v>252424.21</v>
      </c>
      <c r="BF455" s="43">
        <v>424822.01999999996</v>
      </c>
      <c r="BG455" s="43">
        <v>3927.5099999999998</v>
      </c>
      <c r="BH455" s="43">
        <v>69</v>
      </c>
      <c r="BI455" s="44">
        <v>43173</v>
      </c>
      <c r="BJ455" s="44">
        <v>43541</v>
      </c>
      <c r="BK455" s="44">
        <v>43172</v>
      </c>
      <c r="BL455" s="43">
        <f t="shared" si="273"/>
        <v>1247020.81</v>
      </c>
      <c r="BM455" s="43">
        <f t="shared" si="274"/>
        <v>1198909.26</v>
      </c>
      <c r="BO455" s="16" t="str">
        <f>IFERROR(VLOOKUP($C455,'PORTE LOJA'!A:B,2,0),"PORTE 1")</f>
        <v>PORTE 4</v>
      </c>
      <c r="BP455" s="16">
        <f>VLOOKUP(BO455,'PAINEL E TARGET'!$S$1:$W$8,3,0)</f>
        <v>3000</v>
      </c>
      <c r="BQ455" s="16">
        <f t="shared" si="252"/>
        <v>1</v>
      </c>
      <c r="BR455" s="16">
        <f t="shared" si="253"/>
        <v>1</v>
      </c>
      <c r="BS455" s="16">
        <f t="shared" si="254"/>
        <v>1</v>
      </c>
      <c r="BT455" s="16">
        <f t="shared" si="255"/>
        <v>1</v>
      </c>
      <c r="BU455" s="16">
        <f t="shared" si="256"/>
        <v>1</v>
      </c>
      <c r="BV455" s="16">
        <f t="shared" si="257"/>
        <v>1</v>
      </c>
      <c r="BW455" s="17" t="str">
        <f t="shared" si="275"/>
        <v>111111</v>
      </c>
      <c r="BY455" s="17">
        <f t="shared" si="258"/>
        <v>0.748</v>
      </c>
      <c r="BZ455" s="17">
        <f t="shared" si="259"/>
        <v>0.77800000000000002</v>
      </c>
      <c r="CA455" s="17" t="str">
        <f t="shared" si="276"/>
        <v>Sem Retira</v>
      </c>
      <c r="CB455" s="17">
        <f t="shared" si="277"/>
        <v>0.77800000000000002</v>
      </c>
      <c r="CC455" s="33" t="str">
        <f>IF(CB455&gt;='PAINEL E TARGET'!$T$11,'PAINEL E TARGET'!$S$11,
IF(CB455&gt;='PAINEL E TARGET'!$T$12,'PAINEL E TARGET'!$S$12,
IF(CB455&gt;='PAINEL E TARGET'!$T$13,'PAINEL E TARGET'!$S$13,
IF(CB455&gt;='PAINEL E TARGET'!$T$14,'PAINEL E TARGET'!$S$14,
IF(CB455&gt;='PAINEL E TARGET'!$T$15,'PAINEL E TARGET'!$S$15,
IF(CB455&gt;='PAINEL E TARGET'!$T$16,'PAINEL E TARGET'!$S$16,
IF(CB455&gt;='PAINEL E TARGET'!$T$17,'PAINEL E TARGET'!$S$17,
IF(CB455&gt;='PAINEL E TARGET'!$T$18,'PAINEL E TARGET'!$S$18,'PAINEL E TARGET'!$S$19))))))))</f>
        <v>Não elegível</v>
      </c>
      <c r="CD455" s="17">
        <f>IFERROR(VLOOKUP($BW455,'PAINEL E TARGET'!$G$1:$Q$99,4,0),0)</f>
        <v>0.25</v>
      </c>
      <c r="CE455" s="17">
        <f>VLOOKUP(CC455,'PAINEL E TARGET'!$S$10:$U$19,3,0)</f>
        <v>0</v>
      </c>
      <c r="CF455" s="16">
        <f t="shared" si="278"/>
        <v>0</v>
      </c>
      <c r="CG455" s="17">
        <f t="shared" si="260"/>
        <v>0.90300000000000002</v>
      </c>
      <c r="CH455" s="17">
        <f t="shared" si="261"/>
        <v>0.64300000000000002</v>
      </c>
      <c r="CI455" s="17">
        <f t="shared" si="262"/>
        <v>1.1200000000000001</v>
      </c>
      <c r="CJ455" s="17">
        <f t="shared" si="263"/>
        <v>0.64</v>
      </c>
      <c r="CK455" s="17">
        <f t="shared" si="264"/>
        <v>0.88400000000000001</v>
      </c>
      <c r="CL455" s="17">
        <f t="shared" si="265"/>
        <v>0.78100000000000003</v>
      </c>
      <c r="CM455" s="16">
        <f t="shared" si="266"/>
        <v>3</v>
      </c>
      <c r="CN455" s="17" t="str">
        <f t="shared" si="279"/>
        <v>não ok</v>
      </c>
      <c r="CO455" s="17">
        <f t="shared" si="280"/>
        <v>0</v>
      </c>
      <c r="CP455" s="33" t="str">
        <f>IF(CO455&gt;='PAINEL E TARGET'!$T$11,'PAINEL E TARGET'!$S$11,
IF(CO455&gt;='PAINEL E TARGET'!$T$12,'PAINEL E TARGET'!$S$12,
IF(CO455&gt;='PAINEL E TARGET'!$T$13,'PAINEL E TARGET'!$S$13,
IF(CO455&gt;='PAINEL E TARGET'!$T$14,'PAINEL E TARGET'!$S$14,
IF(CO455&gt;='PAINEL E TARGET'!$T$15,'PAINEL E TARGET'!$S$15,
IF(CO455&gt;='PAINEL E TARGET'!$T$16,'PAINEL E TARGET'!$S$16,
IF(CO455&gt;='PAINEL E TARGET'!$T$17,'PAINEL E TARGET'!$S$17,
IF(CO455&gt;='PAINEL E TARGET'!$T$18,'PAINEL E TARGET'!$S$18,'PAINEL E TARGET'!$S$19))))))))</f>
        <v>Não elegível</v>
      </c>
      <c r="CQ455" s="17">
        <f>IFERROR(VLOOKUP($BW455,'PAINEL E TARGET'!$G$1:$Q$99,5,0),0)</f>
        <v>0.25</v>
      </c>
      <c r="CR455" s="17">
        <f>VLOOKUP(CP455,'PAINEL E TARGET'!$S$10:$U$19,3,0)</f>
        <v>0</v>
      </c>
      <c r="CS455" s="16">
        <f t="shared" si="281"/>
        <v>0</v>
      </c>
      <c r="CT455" s="17">
        <f t="shared" si="267"/>
        <v>0.68100000000000005</v>
      </c>
      <c r="CU455" s="33" t="str">
        <f>IF(CT455&gt;='PAINEL E TARGET'!$T$11,'PAINEL E TARGET'!$S$11,
IF(CT455&gt;='PAINEL E TARGET'!$T$12,'PAINEL E TARGET'!$S$12,
IF(CT455&gt;='PAINEL E TARGET'!$T$13,'PAINEL E TARGET'!$S$13,
IF(CT455&gt;='PAINEL E TARGET'!$T$14,'PAINEL E TARGET'!$S$14,
IF(CT455&gt;='PAINEL E TARGET'!$T$15,'PAINEL E TARGET'!$S$15,
IF(CT455&gt;='PAINEL E TARGET'!$T$16,'PAINEL E TARGET'!$S$16,
IF(CT455&gt;='PAINEL E TARGET'!$T$17,'PAINEL E TARGET'!$S$17,
IF(CT455&gt;='PAINEL E TARGET'!$T$18,'PAINEL E TARGET'!$S$18,'PAINEL E TARGET'!$S$19))))))))</f>
        <v>Não elegível</v>
      </c>
      <c r="CV455" s="17">
        <f>IFERROR(VLOOKUP($BW455,'PAINEL E TARGET'!$G$1:$Q$99,6,0),0)</f>
        <v>0.2</v>
      </c>
      <c r="CW455" s="17">
        <f>VLOOKUP(CU455,'PAINEL E TARGET'!$S$10:$U$19,3,0)</f>
        <v>0</v>
      </c>
      <c r="CX455" s="16">
        <f t="shared" si="282"/>
        <v>0</v>
      </c>
      <c r="CY455" s="17">
        <f t="shared" si="268"/>
        <v>0.79300000000000004</v>
      </c>
      <c r="CZ455" s="33" t="str">
        <f>IF(CY455&gt;='PAINEL E TARGET'!$T$11,'PAINEL E TARGET'!$S$11,
IF(CY455&gt;='PAINEL E TARGET'!$T$12,'PAINEL E TARGET'!$S$12,
IF(CY455&gt;='PAINEL E TARGET'!$T$13,'PAINEL E TARGET'!$S$13,
IF(CY455&gt;='PAINEL E TARGET'!$T$14,'PAINEL E TARGET'!$S$14,
IF(CY455&gt;='PAINEL E TARGET'!$T$15,'PAINEL E TARGET'!$S$15,
IF(CY455&gt;='PAINEL E TARGET'!$T$16,'PAINEL E TARGET'!$S$16,
IF(CY455&gt;='PAINEL E TARGET'!$T$17,'PAINEL E TARGET'!$S$17,
IF(CY455&gt;='PAINEL E TARGET'!$T$18,'PAINEL E TARGET'!$S$18,'PAINEL E TARGET'!$S$19))))))))</f>
        <v>Não elegível</v>
      </c>
      <c r="DA455" s="17">
        <f>IFERROR(VLOOKUP($BW455,'PAINEL E TARGET'!$G$1:$Q$99,7,0),0)</f>
        <v>0.15</v>
      </c>
      <c r="DB455" s="17">
        <f>VLOOKUP(CZ455,'PAINEL E TARGET'!$S$10:$U$19,3,0)</f>
        <v>0</v>
      </c>
      <c r="DC455" s="16">
        <f t="shared" si="283"/>
        <v>0</v>
      </c>
      <c r="DD455" s="17">
        <f t="shared" si="269"/>
        <v>0.99199999999999999</v>
      </c>
      <c r="DE455" s="33" t="str">
        <f>IF(DD455&gt;='PAINEL E TARGET'!$T$11,'PAINEL E TARGET'!$S$11,
IF(DD455&gt;='PAINEL E TARGET'!$T$12,'PAINEL E TARGET'!$S$12,
IF(DD455&gt;='PAINEL E TARGET'!$T$13,'PAINEL E TARGET'!$S$13,
IF(DD455&gt;='PAINEL E TARGET'!$T$14,'PAINEL E TARGET'!$S$14,
IF(DD455&gt;='PAINEL E TARGET'!$T$15,'PAINEL E TARGET'!$S$15,
IF(DD455&gt;='PAINEL E TARGET'!$T$16,'PAINEL E TARGET'!$S$16,
IF(DD455&gt;='PAINEL E TARGET'!$T$17,'PAINEL E TARGET'!$S$17,
IF(DD455&gt;='PAINEL E TARGET'!$T$18,'PAINEL E TARGET'!$S$18,'PAINEL E TARGET'!$S$19))))))))</f>
        <v>1. Fx de 90% a 99,9%</v>
      </c>
      <c r="DF455" s="17">
        <f>IFERROR(VLOOKUP($BW455,'PAINEL E TARGET'!$G$1:$Q$99,8,0),0)</f>
        <v>0.1</v>
      </c>
      <c r="DG455" s="17">
        <f>VLOOKUP(DE455,'PAINEL E TARGET'!$S$10:$U$19,3,0)</f>
        <v>0.5</v>
      </c>
      <c r="DH455" s="16">
        <f t="shared" si="284"/>
        <v>150</v>
      </c>
      <c r="DI455" s="17">
        <f t="shared" si="270"/>
        <v>0.81799999999999995</v>
      </c>
      <c r="DJ455" s="33" t="str">
        <f>IF(DI455&gt;='PAINEL E TARGET'!$T$11,'PAINEL E TARGET'!$S$11,
IF(DI455&gt;='PAINEL E TARGET'!$T$12,'PAINEL E TARGET'!$S$12,
IF(DI455&gt;='PAINEL E TARGET'!$T$13,'PAINEL E TARGET'!$S$13,
IF(DI455&gt;='PAINEL E TARGET'!$T$14,'PAINEL E TARGET'!$S$14,
IF(DI455&gt;='PAINEL E TARGET'!$T$15,'PAINEL E TARGET'!$S$15,
IF(DI455&gt;='PAINEL E TARGET'!$T$16,'PAINEL E TARGET'!$S$16,
IF(DI455&gt;='PAINEL E TARGET'!$T$17,'PAINEL E TARGET'!$S$17,
IF(DI455&gt;='PAINEL E TARGET'!$T$18,'PAINEL E TARGET'!$S$18,'PAINEL E TARGET'!$S$19))))))))</f>
        <v>Não elegível</v>
      </c>
      <c r="DK455" s="17">
        <f>IFERROR(VLOOKUP($BW455,'PAINEL E TARGET'!$G$1:$Q$99,9,0),0)</f>
        <v>0.05</v>
      </c>
      <c r="DL455" s="17">
        <f>VLOOKUP(DJ455,'PAINEL E TARGET'!$S$10:$U$19,3,0)</f>
        <v>0</v>
      </c>
      <c r="DM455" s="16">
        <f t="shared" si="285"/>
        <v>0</v>
      </c>
      <c r="DN455" s="17">
        <f t="shared" si="271"/>
        <v>0.88400000000000001</v>
      </c>
      <c r="DO455" s="33" t="str">
        <f>IF(DN455&gt;='PAINEL E TARGET'!$T$11,'PAINEL E TARGET'!$S$11,
IF(DN455&gt;='PAINEL E TARGET'!$T$12,'PAINEL E TARGET'!$S$12,
IF(DN455&gt;='PAINEL E TARGET'!$T$13,'PAINEL E TARGET'!$S$13,
IF(DN455&gt;='PAINEL E TARGET'!$T$14,'PAINEL E TARGET'!$S$14,
IF(DN455&gt;='PAINEL E TARGET'!$T$15,'PAINEL E TARGET'!$S$15,
IF(DN455&gt;='PAINEL E TARGET'!$T$16,'PAINEL E TARGET'!$S$16,
IF(DN455&gt;='PAINEL E TARGET'!$T$17,'PAINEL E TARGET'!$S$17,
IF(DN455&gt;='PAINEL E TARGET'!$T$18,'PAINEL E TARGET'!$S$18,'PAINEL E TARGET'!$S$19))))))))</f>
        <v>Não elegível</v>
      </c>
      <c r="DP455" s="17">
        <f>IFERROR(VLOOKUP($BW455,'PAINEL E TARGET'!$G$1:$Q$99,10,0),0)</f>
        <v>0</v>
      </c>
      <c r="DQ455" s="17">
        <f>VLOOKUP(DO455,'PAINEL E TARGET'!$S$10:$U$19,3,0)</f>
        <v>0</v>
      </c>
      <c r="DR455" s="16">
        <f t="shared" si="286"/>
        <v>0</v>
      </c>
      <c r="DS455" s="17">
        <f t="shared" si="272"/>
        <v>0.9</v>
      </c>
      <c r="DT455" s="16">
        <f>IF(DS455&gt;=1,VLOOKUP(BO455,'PAINEL E TARGET'!$S$1:$W$8,5,0),0)</f>
        <v>0</v>
      </c>
      <c r="DU455" s="16">
        <f t="shared" si="287"/>
        <v>150</v>
      </c>
    </row>
    <row r="456" spans="2:125" s="32" customFormat="1" x14ac:dyDescent="0.2">
      <c r="B456" s="44">
        <v>43541</v>
      </c>
      <c r="C456" s="65">
        <v>1271</v>
      </c>
      <c r="D456" s="66" t="s">
        <v>460</v>
      </c>
      <c r="E456" s="65">
        <v>319</v>
      </c>
      <c r="F456" s="65" t="s">
        <v>943</v>
      </c>
      <c r="G456" s="67">
        <v>1162163.3649138443</v>
      </c>
      <c r="H456" s="67">
        <v>701107.49749624799</v>
      </c>
      <c r="I456" s="67">
        <v>628184.3899999999</v>
      </c>
      <c r="J456" s="68">
        <v>0.89598869252337676</v>
      </c>
      <c r="K456" s="67">
        <v>114419.0528612092</v>
      </c>
      <c r="L456" s="67">
        <v>502671.59471925133</v>
      </c>
      <c r="M456" s="67">
        <v>131745.72</v>
      </c>
      <c r="N456" s="67">
        <v>469039.81</v>
      </c>
      <c r="O456" s="67">
        <v>1026413.3831407524</v>
      </c>
      <c r="P456" s="67" t="s">
        <v>1082</v>
      </c>
      <c r="Q456" s="67" t="s">
        <v>1082</v>
      </c>
      <c r="R456" s="67">
        <v>0</v>
      </c>
      <c r="S456" s="67">
        <v>0</v>
      </c>
      <c r="T456" s="68">
        <v>0.11673139154261412</v>
      </c>
      <c r="U456" s="68">
        <v>0.10823206744010626</v>
      </c>
      <c r="V456" s="68">
        <v>0.92718904495021726</v>
      </c>
      <c r="W456" s="67">
        <v>72033.850000000006</v>
      </c>
      <c r="X456" s="67">
        <v>65024.259999999995</v>
      </c>
      <c r="Y456" s="68">
        <v>0.90269033239234042</v>
      </c>
      <c r="Z456" s="68">
        <v>0.21999759765002588</v>
      </c>
      <c r="AA456" s="68">
        <v>0.18087412990788904</v>
      </c>
      <c r="AB456" s="68">
        <v>0.82216411379012055</v>
      </c>
      <c r="AC456" s="67">
        <v>135758.46</v>
      </c>
      <c r="AD456" s="67">
        <v>108666.56</v>
      </c>
      <c r="AE456" s="68">
        <v>0.80044042927416825</v>
      </c>
      <c r="AF456" s="43">
        <v>80</v>
      </c>
      <c r="AG456" s="43">
        <v>73</v>
      </c>
      <c r="AH456" s="43">
        <v>23</v>
      </c>
      <c r="AI456" s="43">
        <v>17</v>
      </c>
      <c r="AJ456" s="67">
        <v>33612.590000000004</v>
      </c>
      <c r="AK456" s="67">
        <v>29070</v>
      </c>
      <c r="AL456" s="68">
        <v>0.86485450838510203</v>
      </c>
      <c r="AM456" s="67">
        <v>12450.630000000001</v>
      </c>
      <c r="AN456" s="67">
        <v>10405.06</v>
      </c>
      <c r="AO456" s="68">
        <v>0.8357055024524862</v>
      </c>
      <c r="AP456" s="67">
        <v>4215.0800000000008</v>
      </c>
      <c r="AQ456" s="67">
        <v>4351.8500000000004</v>
      </c>
      <c r="AR456" s="68">
        <v>1.032447782722985</v>
      </c>
      <c r="AS456" s="67">
        <v>21755.550000000003</v>
      </c>
      <c r="AT456" s="67">
        <v>21197.350000000002</v>
      </c>
      <c r="AU456" s="68">
        <v>0.97434217935193546</v>
      </c>
      <c r="AV456" s="43">
        <v>727.44999999999982</v>
      </c>
      <c r="AW456" s="43">
        <v>609.88</v>
      </c>
      <c r="AX456" s="69">
        <v>0.83838064471785023</v>
      </c>
      <c r="AY456" s="43">
        <v>114419.0528612092</v>
      </c>
      <c r="AZ456" s="43">
        <v>131745.72</v>
      </c>
      <c r="BA456" s="43">
        <v>36318.00762654523</v>
      </c>
      <c r="BB456" s="43">
        <v>37966.480000000003</v>
      </c>
      <c r="BC456" s="43">
        <v>189730.58204080729</v>
      </c>
      <c r="BD456" s="43">
        <v>60522.600117835907</v>
      </c>
      <c r="BE456" s="43">
        <v>120769.13999999998</v>
      </c>
      <c r="BF456" s="43">
        <v>227607.40999999995</v>
      </c>
      <c r="BG456" s="43">
        <v>1217.1999999999998</v>
      </c>
      <c r="BH456" s="43">
        <v>30</v>
      </c>
      <c r="BI456" s="44">
        <v>43173</v>
      </c>
      <c r="BJ456" s="44">
        <v>43541</v>
      </c>
      <c r="BK456" s="44">
        <v>43172</v>
      </c>
      <c r="BL456" s="43">
        <f t="shared" si="273"/>
        <v>628184.3899999999</v>
      </c>
      <c r="BM456" s="43">
        <f t="shared" si="274"/>
        <v>600785.53</v>
      </c>
      <c r="BO456" s="16" t="str">
        <f>IFERROR(VLOOKUP($C456,'PORTE LOJA'!A:B,2,0),"PORTE 1")</f>
        <v>PORTE 2</v>
      </c>
      <c r="BP456" s="16">
        <f>VLOOKUP(BO456,'PAINEL E TARGET'!$S$1:$W$8,3,0)</f>
        <v>1875</v>
      </c>
      <c r="BQ456" s="16">
        <f t="shared" si="252"/>
        <v>1</v>
      </c>
      <c r="BR456" s="16">
        <f t="shared" si="253"/>
        <v>1</v>
      </c>
      <c r="BS456" s="16">
        <f t="shared" si="254"/>
        <v>1</v>
      </c>
      <c r="BT456" s="16">
        <f t="shared" si="255"/>
        <v>1</v>
      </c>
      <c r="BU456" s="16">
        <f t="shared" si="256"/>
        <v>1</v>
      </c>
      <c r="BV456" s="16">
        <f t="shared" si="257"/>
        <v>1</v>
      </c>
      <c r="BW456" s="17" t="str">
        <f t="shared" si="275"/>
        <v>111111</v>
      </c>
      <c r="BY456" s="17">
        <f t="shared" si="258"/>
        <v>0.89600000000000002</v>
      </c>
      <c r="BZ456" s="17">
        <f t="shared" si="259"/>
        <v>0.97399999999999998</v>
      </c>
      <c r="CA456" s="17" t="str">
        <f t="shared" si="276"/>
        <v>Sem Retira</v>
      </c>
      <c r="CB456" s="17">
        <f t="shared" si="277"/>
        <v>0.97399999999999998</v>
      </c>
      <c r="CC456" s="33" t="str">
        <f>IF(CB456&gt;='PAINEL E TARGET'!$T$11,'PAINEL E TARGET'!$S$11,
IF(CB456&gt;='PAINEL E TARGET'!$T$12,'PAINEL E TARGET'!$S$12,
IF(CB456&gt;='PAINEL E TARGET'!$T$13,'PAINEL E TARGET'!$S$13,
IF(CB456&gt;='PAINEL E TARGET'!$T$14,'PAINEL E TARGET'!$S$14,
IF(CB456&gt;='PAINEL E TARGET'!$T$15,'PAINEL E TARGET'!$S$15,
IF(CB456&gt;='PAINEL E TARGET'!$T$16,'PAINEL E TARGET'!$S$16,
IF(CB456&gt;='PAINEL E TARGET'!$T$17,'PAINEL E TARGET'!$S$17,
IF(CB456&gt;='PAINEL E TARGET'!$T$18,'PAINEL E TARGET'!$S$18,'PAINEL E TARGET'!$S$19))))))))</f>
        <v>1. Fx de 90% a 99,9%</v>
      </c>
      <c r="CD456" s="17">
        <f>IFERROR(VLOOKUP($BW456,'PAINEL E TARGET'!$G$1:$Q$99,4,0),0)</f>
        <v>0.25</v>
      </c>
      <c r="CE456" s="17">
        <f>VLOOKUP(CC456,'PAINEL E TARGET'!$S$10:$U$19,3,0)</f>
        <v>0.5</v>
      </c>
      <c r="CF456" s="16">
        <f t="shared" si="278"/>
        <v>234.375</v>
      </c>
      <c r="CG456" s="17">
        <f t="shared" si="260"/>
        <v>0.86499999999999999</v>
      </c>
      <c r="CH456" s="17">
        <f t="shared" si="261"/>
        <v>0.83599999999999997</v>
      </c>
      <c r="CI456" s="17">
        <f t="shared" si="262"/>
        <v>1.032</v>
      </c>
      <c r="CJ456" s="17">
        <f t="shared" si="263"/>
        <v>0.97399999999999998</v>
      </c>
      <c r="CK456" s="17">
        <f t="shared" si="264"/>
        <v>0.83799999999999997</v>
      </c>
      <c r="CL456" s="17">
        <f t="shared" si="265"/>
        <v>0.90300000000000002</v>
      </c>
      <c r="CM456" s="16">
        <f t="shared" si="266"/>
        <v>5</v>
      </c>
      <c r="CN456" s="17" t="str">
        <f t="shared" si="279"/>
        <v>ok</v>
      </c>
      <c r="CO456" s="17">
        <f t="shared" si="280"/>
        <v>0.90300000000000002</v>
      </c>
      <c r="CP456" s="33" t="str">
        <f>IF(CO456&gt;='PAINEL E TARGET'!$T$11,'PAINEL E TARGET'!$S$11,
IF(CO456&gt;='PAINEL E TARGET'!$T$12,'PAINEL E TARGET'!$S$12,
IF(CO456&gt;='PAINEL E TARGET'!$T$13,'PAINEL E TARGET'!$S$13,
IF(CO456&gt;='PAINEL E TARGET'!$T$14,'PAINEL E TARGET'!$S$14,
IF(CO456&gt;='PAINEL E TARGET'!$T$15,'PAINEL E TARGET'!$S$15,
IF(CO456&gt;='PAINEL E TARGET'!$T$16,'PAINEL E TARGET'!$S$16,
IF(CO456&gt;='PAINEL E TARGET'!$T$17,'PAINEL E TARGET'!$S$17,
IF(CO456&gt;='PAINEL E TARGET'!$T$18,'PAINEL E TARGET'!$S$18,'PAINEL E TARGET'!$S$19))))))))</f>
        <v>1. Fx de 90% a 99,9%</v>
      </c>
      <c r="CQ456" s="17">
        <f>IFERROR(VLOOKUP($BW456,'PAINEL E TARGET'!$G$1:$Q$99,5,0),0)</f>
        <v>0.25</v>
      </c>
      <c r="CR456" s="17">
        <f>VLOOKUP(CP456,'PAINEL E TARGET'!$S$10:$U$19,3,0)</f>
        <v>0.5</v>
      </c>
      <c r="CS456" s="16">
        <f t="shared" si="281"/>
        <v>234.375</v>
      </c>
      <c r="CT456" s="17">
        <f t="shared" si="267"/>
        <v>0.8</v>
      </c>
      <c r="CU456" s="33" t="str">
        <f>IF(CT456&gt;='PAINEL E TARGET'!$T$11,'PAINEL E TARGET'!$S$11,
IF(CT456&gt;='PAINEL E TARGET'!$T$12,'PAINEL E TARGET'!$S$12,
IF(CT456&gt;='PAINEL E TARGET'!$T$13,'PAINEL E TARGET'!$S$13,
IF(CT456&gt;='PAINEL E TARGET'!$T$14,'PAINEL E TARGET'!$S$14,
IF(CT456&gt;='PAINEL E TARGET'!$T$15,'PAINEL E TARGET'!$S$15,
IF(CT456&gt;='PAINEL E TARGET'!$T$16,'PAINEL E TARGET'!$S$16,
IF(CT456&gt;='PAINEL E TARGET'!$T$17,'PAINEL E TARGET'!$S$17,
IF(CT456&gt;='PAINEL E TARGET'!$T$18,'PAINEL E TARGET'!$S$18,'PAINEL E TARGET'!$S$19))))))))</f>
        <v>Não elegível</v>
      </c>
      <c r="CV456" s="17">
        <f>IFERROR(VLOOKUP($BW456,'PAINEL E TARGET'!$G$1:$Q$99,6,0),0)</f>
        <v>0.2</v>
      </c>
      <c r="CW456" s="17">
        <f>VLOOKUP(CU456,'PAINEL E TARGET'!$S$10:$U$19,3,0)</f>
        <v>0</v>
      </c>
      <c r="CX456" s="16">
        <f t="shared" si="282"/>
        <v>0</v>
      </c>
      <c r="CY456" s="17">
        <f t="shared" si="268"/>
        <v>1.151</v>
      </c>
      <c r="CZ456" s="33" t="str">
        <f>IF(CY456&gt;='PAINEL E TARGET'!$T$11,'PAINEL E TARGET'!$S$11,
IF(CY456&gt;='PAINEL E TARGET'!$T$12,'PAINEL E TARGET'!$S$12,
IF(CY456&gt;='PAINEL E TARGET'!$T$13,'PAINEL E TARGET'!$S$13,
IF(CY456&gt;='PAINEL E TARGET'!$T$14,'PAINEL E TARGET'!$S$14,
IF(CY456&gt;='PAINEL E TARGET'!$T$15,'PAINEL E TARGET'!$S$15,
IF(CY456&gt;='PAINEL E TARGET'!$T$16,'PAINEL E TARGET'!$S$16,
IF(CY456&gt;='PAINEL E TARGET'!$T$17,'PAINEL E TARGET'!$S$17,
IF(CY456&gt;='PAINEL E TARGET'!$T$18,'PAINEL E TARGET'!$S$18,'PAINEL E TARGET'!$S$19))))))))</f>
        <v>5. Fx de 115% a 119,9%</v>
      </c>
      <c r="DA456" s="17">
        <f>IFERROR(VLOOKUP($BW456,'PAINEL E TARGET'!$G$1:$Q$99,7,0),0)</f>
        <v>0.15</v>
      </c>
      <c r="DB456" s="17">
        <f>VLOOKUP(CZ456,'PAINEL E TARGET'!$S$10:$U$19,3,0)</f>
        <v>1.3</v>
      </c>
      <c r="DC456" s="16">
        <f t="shared" si="283"/>
        <v>365.625</v>
      </c>
      <c r="DD456" s="17">
        <f t="shared" si="269"/>
        <v>1.0449999999999999</v>
      </c>
      <c r="DE456" s="33" t="str">
        <f>IF(DD456&gt;='PAINEL E TARGET'!$T$11,'PAINEL E TARGET'!$S$11,
IF(DD456&gt;='PAINEL E TARGET'!$T$12,'PAINEL E TARGET'!$S$12,
IF(DD456&gt;='PAINEL E TARGET'!$T$13,'PAINEL E TARGET'!$S$13,
IF(DD456&gt;='PAINEL E TARGET'!$T$14,'PAINEL E TARGET'!$S$14,
IF(DD456&gt;='PAINEL E TARGET'!$T$15,'PAINEL E TARGET'!$S$15,
IF(DD456&gt;='PAINEL E TARGET'!$T$16,'PAINEL E TARGET'!$S$16,
IF(DD456&gt;='PAINEL E TARGET'!$T$17,'PAINEL E TARGET'!$S$17,
IF(DD456&gt;='PAINEL E TARGET'!$T$18,'PAINEL E TARGET'!$S$18,'PAINEL E TARGET'!$S$19))))))))</f>
        <v>2. Fx de 100% a 104,9%</v>
      </c>
      <c r="DF456" s="17">
        <f>IFERROR(VLOOKUP($BW456,'PAINEL E TARGET'!$G$1:$Q$99,8,0),0)</f>
        <v>0.1</v>
      </c>
      <c r="DG456" s="17">
        <f>VLOOKUP(DE456,'PAINEL E TARGET'!$S$10:$U$19,3,0)</f>
        <v>1</v>
      </c>
      <c r="DH456" s="16">
        <f t="shared" si="284"/>
        <v>187.5</v>
      </c>
      <c r="DI456" s="17">
        <f t="shared" si="270"/>
        <v>0.73899999999999999</v>
      </c>
      <c r="DJ456" s="33" t="str">
        <f>IF(DI456&gt;='PAINEL E TARGET'!$T$11,'PAINEL E TARGET'!$S$11,
IF(DI456&gt;='PAINEL E TARGET'!$T$12,'PAINEL E TARGET'!$S$12,
IF(DI456&gt;='PAINEL E TARGET'!$T$13,'PAINEL E TARGET'!$S$13,
IF(DI456&gt;='PAINEL E TARGET'!$T$14,'PAINEL E TARGET'!$S$14,
IF(DI456&gt;='PAINEL E TARGET'!$T$15,'PAINEL E TARGET'!$S$15,
IF(DI456&gt;='PAINEL E TARGET'!$T$16,'PAINEL E TARGET'!$S$16,
IF(DI456&gt;='PAINEL E TARGET'!$T$17,'PAINEL E TARGET'!$S$17,
IF(DI456&gt;='PAINEL E TARGET'!$T$18,'PAINEL E TARGET'!$S$18,'PAINEL E TARGET'!$S$19))))))))</f>
        <v>Não elegível</v>
      </c>
      <c r="DK456" s="17">
        <f>IFERROR(VLOOKUP($BW456,'PAINEL E TARGET'!$G$1:$Q$99,9,0),0)</f>
        <v>0.05</v>
      </c>
      <c r="DL456" s="17">
        <f>VLOOKUP(DJ456,'PAINEL E TARGET'!$S$10:$U$19,3,0)</f>
        <v>0</v>
      </c>
      <c r="DM456" s="16">
        <f t="shared" si="285"/>
        <v>0</v>
      </c>
      <c r="DN456" s="17">
        <f t="shared" si="271"/>
        <v>0.83799999999999997</v>
      </c>
      <c r="DO456" s="33" t="str">
        <f>IF(DN456&gt;='PAINEL E TARGET'!$T$11,'PAINEL E TARGET'!$S$11,
IF(DN456&gt;='PAINEL E TARGET'!$T$12,'PAINEL E TARGET'!$S$12,
IF(DN456&gt;='PAINEL E TARGET'!$T$13,'PAINEL E TARGET'!$S$13,
IF(DN456&gt;='PAINEL E TARGET'!$T$14,'PAINEL E TARGET'!$S$14,
IF(DN456&gt;='PAINEL E TARGET'!$T$15,'PAINEL E TARGET'!$S$15,
IF(DN456&gt;='PAINEL E TARGET'!$T$16,'PAINEL E TARGET'!$S$16,
IF(DN456&gt;='PAINEL E TARGET'!$T$17,'PAINEL E TARGET'!$S$17,
IF(DN456&gt;='PAINEL E TARGET'!$T$18,'PAINEL E TARGET'!$S$18,'PAINEL E TARGET'!$S$19))))))))</f>
        <v>Não elegível</v>
      </c>
      <c r="DP456" s="17">
        <f>IFERROR(VLOOKUP($BW456,'PAINEL E TARGET'!$G$1:$Q$99,10,0),0)</f>
        <v>0</v>
      </c>
      <c r="DQ456" s="17">
        <f>VLOOKUP(DO456,'PAINEL E TARGET'!$S$10:$U$19,3,0)</f>
        <v>0</v>
      </c>
      <c r="DR456" s="16">
        <f t="shared" si="286"/>
        <v>0</v>
      </c>
      <c r="DS456" s="17">
        <f t="shared" si="272"/>
        <v>0.91300000000000003</v>
      </c>
      <c r="DT456" s="16">
        <f>IF(DS456&gt;=1,VLOOKUP(BO456,'PAINEL E TARGET'!$S$1:$W$8,5,0),0)</f>
        <v>0</v>
      </c>
      <c r="DU456" s="16">
        <f t="shared" si="287"/>
        <v>1021.875</v>
      </c>
    </row>
    <row r="457" spans="2:125" s="32" customFormat="1" x14ac:dyDescent="0.2">
      <c r="B457" s="44">
        <v>43541</v>
      </c>
      <c r="C457" s="65">
        <v>1273</v>
      </c>
      <c r="D457" s="66" t="s">
        <v>461</v>
      </c>
      <c r="E457" s="65">
        <v>516</v>
      </c>
      <c r="F457" s="65" t="s">
        <v>944</v>
      </c>
      <c r="G457" s="67">
        <v>1791771.6807391341</v>
      </c>
      <c r="H457" s="67">
        <v>1068513.1435360368</v>
      </c>
      <c r="I457" s="67">
        <v>887752.9800000001</v>
      </c>
      <c r="J457" s="68">
        <v>0.83083019181416329</v>
      </c>
      <c r="K457" s="67">
        <v>242955.95550445133</v>
      </c>
      <c r="L457" s="67">
        <v>754648.91063814098</v>
      </c>
      <c r="M457" s="67">
        <v>217801.54</v>
      </c>
      <c r="N457" s="67">
        <v>651858.84000000008</v>
      </c>
      <c r="O457" s="67">
        <v>1675429.0942550453</v>
      </c>
      <c r="P457" s="67" t="s">
        <v>1082</v>
      </c>
      <c r="Q457" s="67" t="s">
        <v>1082</v>
      </c>
      <c r="R457" s="67">
        <v>0</v>
      </c>
      <c r="S457" s="67">
        <v>0</v>
      </c>
      <c r="T457" s="68">
        <v>0.1094096006388154</v>
      </c>
      <c r="U457" s="68">
        <v>0.10031105475910032</v>
      </c>
      <c r="V457" s="68">
        <v>0.91683960249748708</v>
      </c>
      <c r="W457" s="67">
        <v>109147.54999999999</v>
      </c>
      <c r="X457" s="67">
        <v>87236.55</v>
      </c>
      <c r="Y457" s="68">
        <v>0.79925339597636424</v>
      </c>
      <c r="Z457" s="68">
        <v>0.22247258161256503</v>
      </c>
      <c r="AA457" s="68">
        <v>0.23734052366511163</v>
      </c>
      <c r="AB457" s="68">
        <v>1.0668304469017178</v>
      </c>
      <c r="AC457" s="67">
        <v>221939.73000000004</v>
      </c>
      <c r="AD457" s="67">
        <v>206405.65</v>
      </c>
      <c r="AE457" s="68">
        <v>0.93000766469347307</v>
      </c>
      <c r="AF457" s="43">
        <v>80</v>
      </c>
      <c r="AG457" s="43">
        <v>81</v>
      </c>
      <c r="AH457" s="43">
        <v>31</v>
      </c>
      <c r="AI457" s="43">
        <v>29</v>
      </c>
      <c r="AJ457" s="67">
        <v>53565.740000000005</v>
      </c>
      <c r="AK457" s="67">
        <v>43653</v>
      </c>
      <c r="AL457" s="68">
        <v>0.81494253603142597</v>
      </c>
      <c r="AM457" s="67">
        <v>17035.73</v>
      </c>
      <c r="AN457" s="67">
        <v>11513.92</v>
      </c>
      <c r="AO457" s="68">
        <v>0.67586889437670128</v>
      </c>
      <c r="AP457" s="67">
        <v>10131.129999999999</v>
      </c>
      <c r="AQ457" s="67">
        <v>7223.64</v>
      </c>
      <c r="AR457" s="68">
        <v>0.71301424421560089</v>
      </c>
      <c r="AS457" s="67">
        <v>28414.949999999997</v>
      </c>
      <c r="AT457" s="67">
        <v>24845.99</v>
      </c>
      <c r="AU457" s="68">
        <v>0.87439851205087482</v>
      </c>
      <c r="AV457" s="43">
        <v>1227.28</v>
      </c>
      <c r="AW457" s="43">
        <v>974.82</v>
      </c>
      <c r="AX457" s="69">
        <v>0.79429307085587642</v>
      </c>
      <c r="AY457" s="43">
        <v>242955.95550445133</v>
      </c>
      <c r="AZ457" s="43">
        <v>217801.53999999995</v>
      </c>
      <c r="BA457" s="43">
        <v>25153.624369631125</v>
      </c>
      <c r="BB457" s="43">
        <v>29944.410000000003</v>
      </c>
      <c r="BC457" s="43">
        <v>408131.81121135718</v>
      </c>
      <c r="BD457" s="43">
        <v>42391.934142251092</v>
      </c>
      <c r="BE457" s="43">
        <v>184135.15999999997</v>
      </c>
      <c r="BF457" s="43">
        <v>374419.14</v>
      </c>
      <c r="BG457" s="43">
        <v>2070.8599999999997</v>
      </c>
      <c r="BH457" s="43">
        <v>52</v>
      </c>
      <c r="BI457" s="44">
        <v>43173</v>
      </c>
      <c r="BJ457" s="44">
        <v>43541</v>
      </c>
      <c r="BK457" s="44">
        <v>43172</v>
      </c>
      <c r="BL457" s="43">
        <f t="shared" si="273"/>
        <v>887752.9800000001</v>
      </c>
      <c r="BM457" s="43">
        <f t="shared" si="274"/>
        <v>869660.38000000012</v>
      </c>
      <c r="BO457" s="16" t="str">
        <f>IFERROR(VLOOKUP($C457,'PORTE LOJA'!A:B,2,0),"PORTE 1")</f>
        <v>PORTE 3</v>
      </c>
      <c r="BP457" s="16">
        <f>VLOOKUP(BO457,'PAINEL E TARGET'!$S$1:$W$8,3,0)</f>
        <v>2400</v>
      </c>
      <c r="BQ457" s="16">
        <f t="shared" si="252"/>
        <v>1</v>
      </c>
      <c r="BR457" s="16">
        <f t="shared" si="253"/>
        <v>1</v>
      </c>
      <c r="BS457" s="16">
        <f t="shared" si="254"/>
        <v>1</v>
      </c>
      <c r="BT457" s="16">
        <f t="shared" si="255"/>
        <v>1</v>
      </c>
      <c r="BU457" s="16">
        <f t="shared" si="256"/>
        <v>1</v>
      </c>
      <c r="BV457" s="16">
        <f t="shared" si="257"/>
        <v>1</v>
      </c>
      <c r="BW457" s="17" t="str">
        <f t="shared" si="275"/>
        <v>111111</v>
      </c>
      <c r="BY457" s="17">
        <f t="shared" si="258"/>
        <v>0.83099999999999996</v>
      </c>
      <c r="BZ457" s="17">
        <f t="shared" si="259"/>
        <v>0.872</v>
      </c>
      <c r="CA457" s="17" t="str">
        <f t="shared" si="276"/>
        <v>Sem Retira</v>
      </c>
      <c r="CB457" s="17">
        <f t="shared" si="277"/>
        <v>0.872</v>
      </c>
      <c r="CC457" s="33" t="str">
        <f>IF(CB457&gt;='PAINEL E TARGET'!$T$11,'PAINEL E TARGET'!$S$11,
IF(CB457&gt;='PAINEL E TARGET'!$T$12,'PAINEL E TARGET'!$S$12,
IF(CB457&gt;='PAINEL E TARGET'!$T$13,'PAINEL E TARGET'!$S$13,
IF(CB457&gt;='PAINEL E TARGET'!$T$14,'PAINEL E TARGET'!$S$14,
IF(CB457&gt;='PAINEL E TARGET'!$T$15,'PAINEL E TARGET'!$S$15,
IF(CB457&gt;='PAINEL E TARGET'!$T$16,'PAINEL E TARGET'!$S$16,
IF(CB457&gt;='PAINEL E TARGET'!$T$17,'PAINEL E TARGET'!$S$17,
IF(CB457&gt;='PAINEL E TARGET'!$T$18,'PAINEL E TARGET'!$S$18,'PAINEL E TARGET'!$S$19))))))))</f>
        <v>Não elegível</v>
      </c>
      <c r="CD457" s="17">
        <f>IFERROR(VLOOKUP($BW457,'PAINEL E TARGET'!$G$1:$Q$99,4,0),0)</f>
        <v>0.25</v>
      </c>
      <c r="CE457" s="17">
        <f>VLOOKUP(CC457,'PAINEL E TARGET'!$S$10:$U$19,3,0)</f>
        <v>0</v>
      </c>
      <c r="CF457" s="16">
        <f t="shared" si="278"/>
        <v>0</v>
      </c>
      <c r="CG457" s="17">
        <f t="shared" si="260"/>
        <v>0.81499999999999995</v>
      </c>
      <c r="CH457" s="17">
        <f t="shared" si="261"/>
        <v>0.67600000000000005</v>
      </c>
      <c r="CI457" s="17">
        <f t="shared" si="262"/>
        <v>0.71299999999999997</v>
      </c>
      <c r="CJ457" s="17">
        <f t="shared" si="263"/>
        <v>0.874</v>
      </c>
      <c r="CK457" s="17">
        <f t="shared" si="264"/>
        <v>0.79400000000000004</v>
      </c>
      <c r="CL457" s="17">
        <f t="shared" si="265"/>
        <v>0.79900000000000004</v>
      </c>
      <c r="CM457" s="16">
        <f t="shared" si="266"/>
        <v>4</v>
      </c>
      <c r="CN457" s="17" t="str">
        <f t="shared" si="279"/>
        <v>não ok</v>
      </c>
      <c r="CO457" s="17">
        <f t="shared" si="280"/>
        <v>0</v>
      </c>
      <c r="CP457" s="33" t="str">
        <f>IF(CO457&gt;='PAINEL E TARGET'!$T$11,'PAINEL E TARGET'!$S$11,
IF(CO457&gt;='PAINEL E TARGET'!$T$12,'PAINEL E TARGET'!$S$12,
IF(CO457&gt;='PAINEL E TARGET'!$T$13,'PAINEL E TARGET'!$S$13,
IF(CO457&gt;='PAINEL E TARGET'!$T$14,'PAINEL E TARGET'!$S$14,
IF(CO457&gt;='PAINEL E TARGET'!$T$15,'PAINEL E TARGET'!$S$15,
IF(CO457&gt;='PAINEL E TARGET'!$T$16,'PAINEL E TARGET'!$S$16,
IF(CO457&gt;='PAINEL E TARGET'!$T$17,'PAINEL E TARGET'!$S$17,
IF(CO457&gt;='PAINEL E TARGET'!$T$18,'PAINEL E TARGET'!$S$18,'PAINEL E TARGET'!$S$19))))))))</f>
        <v>Não elegível</v>
      </c>
      <c r="CQ457" s="17">
        <f>IFERROR(VLOOKUP($BW457,'PAINEL E TARGET'!$G$1:$Q$99,5,0),0)</f>
        <v>0.25</v>
      </c>
      <c r="CR457" s="17">
        <f>VLOOKUP(CP457,'PAINEL E TARGET'!$S$10:$U$19,3,0)</f>
        <v>0</v>
      </c>
      <c r="CS457" s="16">
        <f t="shared" si="281"/>
        <v>0</v>
      </c>
      <c r="CT457" s="17">
        <f t="shared" si="267"/>
        <v>0.93</v>
      </c>
      <c r="CU457" s="33" t="str">
        <f>IF(CT457&gt;='PAINEL E TARGET'!$T$11,'PAINEL E TARGET'!$S$11,
IF(CT457&gt;='PAINEL E TARGET'!$T$12,'PAINEL E TARGET'!$S$12,
IF(CT457&gt;='PAINEL E TARGET'!$T$13,'PAINEL E TARGET'!$S$13,
IF(CT457&gt;='PAINEL E TARGET'!$T$14,'PAINEL E TARGET'!$S$14,
IF(CT457&gt;='PAINEL E TARGET'!$T$15,'PAINEL E TARGET'!$S$15,
IF(CT457&gt;='PAINEL E TARGET'!$T$16,'PAINEL E TARGET'!$S$16,
IF(CT457&gt;='PAINEL E TARGET'!$T$17,'PAINEL E TARGET'!$S$17,
IF(CT457&gt;='PAINEL E TARGET'!$T$18,'PAINEL E TARGET'!$S$18,'PAINEL E TARGET'!$S$19))))))))</f>
        <v>1. Fx de 90% a 99,9%</v>
      </c>
      <c r="CV457" s="17">
        <f>IFERROR(VLOOKUP($BW457,'PAINEL E TARGET'!$G$1:$Q$99,6,0),0)</f>
        <v>0.2</v>
      </c>
      <c r="CW457" s="17">
        <f>VLOOKUP(CU457,'PAINEL E TARGET'!$S$10:$U$19,3,0)</f>
        <v>0.5</v>
      </c>
      <c r="CX457" s="16">
        <f t="shared" si="282"/>
        <v>240</v>
      </c>
      <c r="CY457" s="17">
        <f t="shared" si="268"/>
        <v>0.89600000000000002</v>
      </c>
      <c r="CZ457" s="33" t="str">
        <f>IF(CY457&gt;='PAINEL E TARGET'!$T$11,'PAINEL E TARGET'!$S$11,
IF(CY457&gt;='PAINEL E TARGET'!$T$12,'PAINEL E TARGET'!$S$12,
IF(CY457&gt;='PAINEL E TARGET'!$T$13,'PAINEL E TARGET'!$S$13,
IF(CY457&gt;='PAINEL E TARGET'!$T$14,'PAINEL E TARGET'!$S$14,
IF(CY457&gt;='PAINEL E TARGET'!$T$15,'PAINEL E TARGET'!$S$15,
IF(CY457&gt;='PAINEL E TARGET'!$T$16,'PAINEL E TARGET'!$S$16,
IF(CY457&gt;='PAINEL E TARGET'!$T$17,'PAINEL E TARGET'!$S$17,
IF(CY457&gt;='PAINEL E TARGET'!$T$18,'PAINEL E TARGET'!$S$18,'PAINEL E TARGET'!$S$19))))))))</f>
        <v>Não elegível</v>
      </c>
      <c r="DA457" s="17">
        <f>IFERROR(VLOOKUP($BW457,'PAINEL E TARGET'!$G$1:$Q$99,7,0),0)</f>
        <v>0.15</v>
      </c>
      <c r="DB457" s="17">
        <f>VLOOKUP(CZ457,'PAINEL E TARGET'!$S$10:$U$19,3,0)</f>
        <v>0</v>
      </c>
      <c r="DC457" s="16">
        <f t="shared" si="283"/>
        <v>0</v>
      </c>
      <c r="DD457" s="17">
        <f t="shared" si="269"/>
        <v>1.19</v>
      </c>
      <c r="DE457" s="33" t="str">
        <f>IF(DD457&gt;='PAINEL E TARGET'!$T$11,'PAINEL E TARGET'!$S$11,
IF(DD457&gt;='PAINEL E TARGET'!$T$12,'PAINEL E TARGET'!$S$12,
IF(DD457&gt;='PAINEL E TARGET'!$T$13,'PAINEL E TARGET'!$S$13,
IF(DD457&gt;='PAINEL E TARGET'!$T$14,'PAINEL E TARGET'!$S$14,
IF(DD457&gt;='PAINEL E TARGET'!$T$15,'PAINEL E TARGET'!$S$15,
IF(DD457&gt;='PAINEL E TARGET'!$T$16,'PAINEL E TARGET'!$S$16,
IF(DD457&gt;='PAINEL E TARGET'!$T$17,'PAINEL E TARGET'!$S$17,
IF(DD457&gt;='PAINEL E TARGET'!$T$18,'PAINEL E TARGET'!$S$18,'PAINEL E TARGET'!$S$19))))))))</f>
        <v>5. Fx de 115% a 119,9%</v>
      </c>
      <c r="DF457" s="17">
        <f>IFERROR(VLOOKUP($BW457,'PAINEL E TARGET'!$G$1:$Q$99,8,0),0)</f>
        <v>0.1</v>
      </c>
      <c r="DG457" s="17">
        <f>VLOOKUP(DE457,'PAINEL E TARGET'!$S$10:$U$19,3,0)</f>
        <v>1.3</v>
      </c>
      <c r="DH457" s="16">
        <f t="shared" si="284"/>
        <v>312</v>
      </c>
      <c r="DI457" s="17">
        <f t="shared" si="270"/>
        <v>0.93500000000000005</v>
      </c>
      <c r="DJ457" s="33" t="str">
        <f>IF(DI457&gt;='PAINEL E TARGET'!$T$11,'PAINEL E TARGET'!$S$11,
IF(DI457&gt;='PAINEL E TARGET'!$T$12,'PAINEL E TARGET'!$S$12,
IF(DI457&gt;='PAINEL E TARGET'!$T$13,'PAINEL E TARGET'!$S$13,
IF(DI457&gt;='PAINEL E TARGET'!$T$14,'PAINEL E TARGET'!$S$14,
IF(DI457&gt;='PAINEL E TARGET'!$T$15,'PAINEL E TARGET'!$S$15,
IF(DI457&gt;='PAINEL E TARGET'!$T$16,'PAINEL E TARGET'!$S$16,
IF(DI457&gt;='PAINEL E TARGET'!$T$17,'PAINEL E TARGET'!$S$17,
IF(DI457&gt;='PAINEL E TARGET'!$T$18,'PAINEL E TARGET'!$S$18,'PAINEL E TARGET'!$S$19))))))))</f>
        <v>1. Fx de 90% a 99,9%</v>
      </c>
      <c r="DK457" s="17">
        <f>IFERROR(VLOOKUP($BW457,'PAINEL E TARGET'!$G$1:$Q$99,9,0),0)</f>
        <v>0.05</v>
      </c>
      <c r="DL457" s="17">
        <f>VLOOKUP(DJ457,'PAINEL E TARGET'!$S$10:$U$19,3,0)</f>
        <v>0.5</v>
      </c>
      <c r="DM457" s="16">
        <f t="shared" si="285"/>
        <v>60</v>
      </c>
      <c r="DN457" s="17">
        <f t="shared" si="271"/>
        <v>0.79400000000000004</v>
      </c>
      <c r="DO457" s="33" t="str">
        <f>IF(DN457&gt;='PAINEL E TARGET'!$T$11,'PAINEL E TARGET'!$S$11,
IF(DN457&gt;='PAINEL E TARGET'!$T$12,'PAINEL E TARGET'!$S$12,
IF(DN457&gt;='PAINEL E TARGET'!$T$13,'PAINEL E TARGET'!$S$13,
IF(DN457&gt;='PAINEL E TARGET'!$T$14,'PAINEL E TARGET'!$S$14,
IF(DN457&gt;='PAINEL E TARGET'!$T$15,'PAINEL E TARGET'!$S$15,
IF(DN457&gt;='PAINEL E TARGET'!$T$16,'PAINEL E TARGET'!$S$16,
IF(DN457&gt;='PAINEL E TARGET'!$T$17,'PAINEL E TARGET'!$S$17,
IF(DN457&gt;='PAINEL E TARGET'!$T$18,'PAINEL E TARGET'!$S$18,'PAINEL E TARGET'!$S$19))))))))</f>
        <v>Não elegível</v>
      </c>
      <c r="DP457" s="17">
        <f>IFERROR(VLOOKUP($BW457,'PAINEL E TARGET'!$G$1:$Q$99,10,0),0)</f>
        <v>0</v>
      </c>
      <c r="DQ457" s="17">
        <f>VLOOKUP(DO457,'PAINEL E TARGET'!$S$10:$U$19,3,0)</f>
        <v>0</v>
      </c>
      <c r="DR457" s="16">
        <f t="shared" si="286"/>
        <v>0</v>
      </c>
      <c r="DS457" s="17">
        <f t="shared" si="272"/>
        <v>1.0129999999999999</v>
      </c>
      <c r="DT457" s="16">
        <f>IF(DS457&gt;=1,VLOOKUP(BO457,'PAINEL E TARGET'!$S$1:$W$8,5,0),0)</f>
        <v>240</v>
      </c>
      <c r="DU457" s="16">
        <f t="shared" si="287"/>
        <v>852</v>
      </c>
    </row>
    <row r="458" spans="2:125" s="32" customFormat="1" x14ac:dyDescent="0.2">
      <c r="B458" s="44">
        <v>43541</v>
      </c>
      <c r="C458" s="65">
        <v>1274</v>
      </c>
      <c r="D458" s="66" t="s">
        <v>462</v>
      </c>
      <c r="E458" s="65">
        <v>310</v>
      </c>
      <c r="F458" s="65" t="s">
        <v>943</v>
      </c>
      <c r="G458" s="67">
        <v>1655638.3493878921</v>
      </c>
      <c r="H458" s="67">
        <v>963844.201853793</v>
      </c>
      <c r="I458" s="67">
        <v>898653.79</v>
      </c>
      <c r="J458" s="68">
        <v>0.93236416038151171</v>
      </c>
      <c r="K458" s="67">
        <v>191301.08637003892</v>
      </c>
      <c r="L458" s="67">
        <v>730249.2281355965</v>
      </c>
      <c r="M458" s="67">
        <v>150319.49</v>
      </c>
      <c r="N458" s="67">
        <v>729644.8</v>
      </c>
      <c r="O458" s="67">
        <v>1584295.3853307918</v>
      </c>
      <c r="P458" s="67" t="s">
        <v>1082</v>
      </c>
      <c r="Q458" s="67" t="s">
        <v>1082</v>
      </c>
      <c r="R458" s="67">
        <v>0</v>
      </c>
      <c r="S458" s="67">
        <v>0</v>
      </c>
      <c r="T458" s="68">
        <v>0.11519591315743712</v>
      </c>
      <c r="U458" s="68">
        <v>9.8173392922569602E-2</v>
      </c>
      <c r="V458" s="68">
        <v>0.8522298251014947</v>
      </c>
      <c r="W458" s="67">
        <v>106158.82999999999</v>
      </c>
      <c r="X458" s="67">
        <v>86389.079999999987</v>
      </c>
      <c r="Y458" s="68">
        <v>0.81377196790883999</v>
      </c>
      <c r="Z458" s="68">
        <v>0.19349836595265968</v>
      </c>
      <c r="AA458" s="68">
        <v>0.17549039404769481</v>
      </c>
      <c r="AB458" s="68">
        <v>0.90693475980375671</v>
      </c>
      <c r="AC458" s="67">
        <v>178318.47999999998</v>
      </c>
      <c r="AD458" s="67">
        <v>154425.28</v>
      </c>
      <c r="AE458" s="68">
        <v>0.8660082791194722</v>
      </c>
      <c r="AF458" s="43">
        <v>80</v>
      </c>
      <c r="AG458" s="43">
        <v>74</v>
      </c>
      <c r="AH458" s="43">
        <v>38</v>
      </c>
      <c r="AI458" s="43">
        <v>32</v>
      </c>
      <c r="AJ458" s="67">
        <v>55138.95</v>
      </c>
      <c r="AK458" s="67">
        <v>50200.5</v>
      </c>
      <c r="AL458" s="68">
        <v>0.9104362705492216</v>
      </c>
      <c r="AM458" s="67">
        <v>9570.83</v>
      </c>
      <c r="AN458" s="67">
        <v>7256.67</v>
      </c>
      <c r="AO458" s="68">
        <v>0.75820696846563984</v>
      </c>
      <c r="AP458" s="67">
        <v>7731.57</v>
      </c>
      <c r="AQ458" s="67">
        <v>3911.78</v>
      </c>
      <c r="AR458" s="68">
        <v>0.5059489857816718</v>
      </c>
      <c r="AS458" s="67">
        <v>33717.480000000003</v>
      </c>
      <c r="AT458" s="67">
        <v>25020.13</v>
      </c>
      <c r="AU458" s="68">
        <v>0.74205219369893594</v>
      </c>
      <c r="AV458" s="43">
        <v>2235</v>
      </c>
      <c r="AW458" s="43">
        <v>1808.8100000000002</v>
      </c>
      <c r="AX458" s="69">
        <v>0.80931096196868013</v>
      </c>
      <c r="AY458" s="43">
        <v>191301.08637003892</v>
      </c>
      <c r="AZ458" s="43">
        <v>150319.49</v>
      </c>
      <c r="BA458" s="43">
        <v>42763.803237242821</v>
      </c>
      <c r="BB458" s="43">
        <v>44596.130000000005</v>
      </c>
      <c r="BC458" s="43">
        <v>328612.79151404835</v>
      </c>
      <c r="BD458" s="43">
        <v>73772.514092743018</v>
      </c>
      <c r="BE458" s="43">
        <v>183533.83999999994</v>
      </c>
      <c r="BF458" s="43">
        <v>308287.86000000004</v>
      </c>
      <c r="BG458" s="43">
        <v>3858.01</v>
      </c>
      <c r="BH458" s="43">
        <v>49</v>
      </c>
      <c r="BI458" s="44">
        <v>43173</v>
      </c>
      <c r="BJ458" s="44">
        <v>43541</v>
      </c>
      <c r="BK458" s="44">
        <v>43172</v>
      </c>
      <c r="BL458" s="43">
        <f t="shared" si="273"/>
        <v>898653.79</v>
      </c>
      <c r="BM458" s="43">
        <f t="shared" si="274"/>
        <v>879964.29</v>
      </c>
      <c r="BO458" s="16" t="str">
        <f>IFERROR(VLOOKUP($C458,'PORTE LOJA'!A:B,2,0),"PORTE 1")</f>
        <v>PORTE 3</v>
      </c>
      <c r="BP458" s="16">
        <f>VLOOKUP(BO458,'PAINEL E TARGET'!$S$1:$W$8,3,0)</f>
        <v>2400</v>
      </c>
      <c r="BQ458" s="16">
        <f t="shared" si="252"/>
        <v>1</v>
      </c>
      <c r="BR458" s="16">
        <f t="shared" si="253"/>
        <v>1</v>
      </c>
      <c r="BS458" s="16">
        <f t="shared" si="254"/>
        <v>1</v>
      </c>
      <c r="BT458" s="16">
        <f t="shared" si="255"/>
        <v>1</v>
      </c>
      <c r="BU458" s="16">
        <f t="shared" si="256"/>
        <v>1</v>
      </c>
      <c r="BV458" s="16">
        <f t="shared" si="257"/>
        <v>1</v>
      </c>
      <c r="BW458" s="17" t="str">
        <f t="shared" si="275"/>
        <v>111111</v>
      </c>
      <c r="BY458" s="17">
        <f t="shared" si="258"/>
        <v>0.93200000000000005</v>
      </c>
      <c r="BZ458" s="17">
        <f t="shared" si="259"/>
        <v>0.95499999999999996</v>
      </c>
      <c r="CA458" s="17" t="str">
        <f t="shared" si="276"/>
        <v>Sem Retira</v>
      </c>
      <c r="CB458" s="17">
        <f t="shared" si="277"/>
        <v>0.95499999999999996</v>
      </c>
      <c r="CC458" s="33" t="str">
        <f>IF(CB458&gt;='PAINEL E TARGET'!$T$11,'PAINEL E TARGET'!$S$11,
IF(CB458&gt;='PAINEL E TARGET'!$T$12,'PAINEL E TARGET'!$S$12,
IF(CB458&gt;='PAINEL E TARGET'!$T$13,'PAINEL E TARGET'!$S$13,
IF(CB458&gt;='PAINEL E TARGET'!$T$14,'PAINEL E TARGET'!$S$14,
IF(CB458&gt;='PAINEL E TARGET'!$T$15,'PAINEL E TARGET'!$S$15,
IF(CB458&gt;='PAINEL E TARGET'!$T$16,'PAINEL E TARGET'!$S$16,
IF(CB458&gt;='PAINEL E TARGET'!$T$17,'PAINEL E TARGET'!$S$17,
IF(CB458&gt;='PAINEL E TARGET'!$T$18,'PAINEL E TARGET'!$S$18,'PAINEL E TARGET'!$S$19))))))))</f>
        <v>1. Fx de 90% a 99,9%</v>
      </c>
      <c r="CD458" s="17">
        <f>IFERROR(VLOOKUP($BW458,'PAINEL E TARGET'!$G$1:$Q$99,4,0),0)</f>
        <v>0.25</v>
      </c>
      <c r="CE458" s="17">
        <f>VLOOKUP(CC458,'PAINEL E TARGET'!$S$10:$U$19,3,0)</f>
        <v>0.5</v>
      </c>
      <c r="CF458" s="16">
        <f t="shared" si="278"/>
        <v>300</v>
      </c>
      <c r="CG458" s="17">
        <f t="shared" si="260"/>
        <v>0.91</v>
      </c>
      <c r="CH458" s="17">
        <f t="shared" si="261"/>
        <v>0.75800000000000001</v>
      </c>
      <c r="CI458" s="17">
        <f t="shared" si="262"/>
        <v>0.50600000000000001</v>
      </c>
      <c r="CJ458" s="17">
        <f t="shared" si="263"/>
        <v>0.74199999999999999</v>
      </c>
      <c r="CK458" s="17">
        <f t="shared" si="264"/>
        <v>0.80900000000000005</v>
      </c>
      <c r="CL458" s="17">
        <f t="shared" si="265"/>
        <v>0.81399999999999995</v>
      </c>
      <c r="CM458" s="16">
        <f t="shared" si="266"/>
        <v>4</v>
      </c>
      <c r="CN458" s="17" t="str">
        <f t="shared" si="279"/>
        <v>não ok</v>
      </c>
      <c r="CO458" s="17">
        <f t="shared" si="280"/>
        <v>0</v>
      </c>
      <c r="CP458" s="33" t="str">
        <f>IF(CO458&gt;='PAINEL E TARGET'!$T$11,'PAINEL E TARGET'!$S$11,
IF(CO458&gt;='PAINEL E TARGET'!$T$12,'PAINEL E TARGET'!$S$12,
IF(CO458&gt;='PAINEL E TARGET'!$T$13,'PAINEL E TARGET'!$S$13,
IF(CO458&gt;='PAINEL E TARGET'!$T$14,'PAINEL E TARGET'!$S$14,
IF(CO458&gt;='PAINEL E TARGET'!$T$15,'PAINEL E TARGET'!$S$15,
IF(CO458&gt;='PAINEL E TARGET'!$T$16,'PAINEL E TARGET'!$S$16,
IF(CO458&gt;='PAINEL E TARGET'!$T$17,'PAINEL E TARGET'!$S$17,
IF(CO458&gt;='PAINEL E TARGET'!$T$18,'PAINEL E TARGET'!$S$18,'PAINEL E TARGET'!$S$19))))))))</f>
        <v>Não elegível</v>
      </c>
      <c r="CQ458" s="17">
        <f>IFERROR(VLOOKUP($BW458,'PAINEL E TARGET'!$G$1:$Q$99,5,0),0)</f>
        <v>0.25</v>
      </c>
      <c r="CR458" s="17">
        <f>VLOOKUP(CP458,'PAINEL E TARGET'!$S$10:$U$19,3,0)</f>
        <v>0</v>
      </c>
      <c r="CS458" s="16">
        <f t="shared" si="281"/>
        <v>0</v>
      </c>
      <c r="CT458" s="17">
        <f t="shared" si="267"/>
        <v>0.86599999999999999</v>
      </c>
      <c r="CU458" s="33" t="str">
        <f>IF(CT458&gt;='PAINEL E TARGET'!$T$11,'PAINEL E TARGET'!$S$11,
IF(CT458&gt;='PAINEL E TARGET'!$T$12,'PAINEL E TARGET'!$S$12,
IF(CT458&gt;='PAINEL E TARGET'!$T$13,'PAINEL E TARGET'!$S$13,
IF(CT458&gt;='PAINEL E TARGET'!$T$14,'PAINEL E TARGET'!$S$14,
IF(CT458&gt;='PAINEL E TARGET'!$T$15,'PAINEL E TARGET'!$S$15,
IF(CT458&gt;='PAINEL E TARGET'!$T$16,'PAINEL E TARGET'!$S$16,
IF(CT458&gt;='PAINEL E TARGET'!$T$17,'PAINEL E TARGET'!$S$17,
IF(CT458&gt;='PAINEL E TARGET'!$T$18,'PAINEL E TARGET'!$S$18,'PAINEL E TARGET'!$S$19))))))))</f>
        <v>Não elegível</v>
      </c>
      <c r="CV458" s="17">
        <f>IFERROR(VLOOKUP($BW458,'PAINEL E TARGET'!$G$1:$Q$99,6,0),0)</f>
        <v>0.2</v>
      </c>
      <c r="CW458" s="17">
        <f>VLOOKUP(CU458,'PAINEL E TARGET'!$S$10:$U$19,3,0)</f>
        <v>0</v>
      </c>
      <c r="CX458" s="16">
        <f t="shared" si="282"/>
        <v>0</v>
      </c>
      <c r="CY458" s="17">
        <f t="shared" si="268"/>
        <v>0.78600000000000003</v>
      </c>
      <c r="CZ458" s="33" t="str">
        <f>IF(CY458&gt;='PAINEL E TARGET'!$T$11,'PAINEL E TARGET'!$S$11,
IF(CY458&gt;='PAINEL E TARGET'!$T$12,'PAINEL E TARGET'!$S$12,
IF(CY458&gt;='PAINEL E TARGET'!$T$13,'PAINEL E TARGET'!$S$13,
IF(CY458&gt;='PAINEL E TARGET'!$T$14,'PAINEL E TARGET'!$S$14,
IF(CY458&gt;='PAINEL E TARGET'!$T$15,'PAINEL E TARGET'!$S$15,
IF(CY458&gt;='PAINEL E TARGET'!$T$16,'PAINEL E TARGET'!$S$16,
IF(CY458&gt;='PAINEL E TARGET'!$T$17,'PAINEL E TARGET'!$S$17,
IF(CY458&gt;='PAINEL E TARGET'!$T$18,'PAINEL E TARGET'!$S$18,'PAINEL E TARGET'!$S$19))))))))</f>
        <v>Não elegível</v>
      </c>
      <c r="DA458" s="17">
        <f>IFERROR(VLOOKUP($BW458,'PAINEL E TARGET'!$G$1:$Q$99,7,0),0)</f>
        <v>0.15</v>
      </c>
      <c r="DB458" s="17">
        <f>VLOOKUP(CZ458,'PAINEL E TARGET'!$S$10:$U$19,3,0)</f>
        <v>0</v>
      </c>
      <c r="DC458" s="16">
        <f t="shared" si="283"/>
        <v>0</v>
      </c>
      <c r="DD458" s="17">
        <f t="shared" si="269"/>
        <v>1.0429999999999999</v>
      </c>
      <c r="DE458" s="33" t="str">
        <f>IF(DD458&gt;='PAINEL E TARGET'!$T$11,'PAINEL E TARGET'!$S$11,
IF(DD458&gt;='PAINEL E TARGET'!$T$12,'PAINEL E TARGET'!$S$12,
IF(DD458&gt;='PAINEL E TARGET'!$T$13,'PAINEL E TARGET'!$S$13,
IF(DD458&gt;='PAINEL E TARGET'!$T$14,'PAINEL E TARGET'!$S$14,
IF(DD458&gt;='PAINEL E TARGET'!$T$15,'PAINEL E TARGET'!$S$15,
IF(DD458&gt;='PAINEL E TARGET'!$T$16,'PAINEL E TARGET'!$S$16,
IF(DD458&gt;='PAINEL E TARGET'!$T$17,'PAINEL E TARGET'!$S$17,
IF(DD458&gt;='PAINEL E TARGET'!$T$18,'PAINEL E TARGET'!$S$18,'PAINEL E TARGET'!$S$19))))))))</f>
        <v>2. Fx de 100% a 104,9%</v>
      </c>
      <c r="DF458" s="17">
        <f>IFERROR(VLOOKUP($BW458,'PAINEL E TARGET'!$G$1:$Q$99,8,0),0)</f>
        <v>0.1</v>
      </c>
      <c r="DG458" s="17">
        <f>VLOOKUP(DE458,'PAINEL E TARGET'!$S$10:$U$19,3,0)</f>
        <v>1</v>
      </c>
      <c r="DH458" s="16">
        <f t="shared" si="284"/>
        <v>240</v>
      </c>
      <c r="DI458" s="17">
        <f t="shared" si="270"/>
        <v>0.84199999999999997</v>
      </c>
      <c r="DJ458" s="33" t="str">
        <f>IF(DI458&gt;='PAINEL E TARGET'!$T$11,'PAINEL E TARGET'!$S$11,
IF(DI458&gt;='PAINEL E TARGET'!$T$12,'PAINEL E TARGET'!$S$12,
IF(DI458&gt;='PAINEL E TARGET'!$T$13,'PAINEL E TARGET'!$S$13,
IF(DI458&gt;='PAINEL E TARGET'!$T$14,'PAINEL E TARGET'!$S$14,
IF(DI458&gt;='PAINEL E TARGET'!$T$15,'PAINEL E TARGET'!$S$15,
IF(DI458&gt;='PAINEL E TARGET'!$T$16,'PAINEL E TARGET'!$S$16,
IF(DI458&gt;='PAINEL E TARGET'!$T$17,'PAINEL E TARGET'!$S$17,
IF(DI458&gt;='PAINEL E TARGET'!$T$18,'PAINEL E TARGET'!$S$18,'PAINEL E TARGET'!$S$19))))))))</f>
        <v>Não elegível</v>
      </c>
      <c r="DK458" s="17">
        <f>IFERROR(VLOOKUP($BW458,'PAINEL E TARGET'!$G$1:$Q$99,9,0),0)</f>
        <v>0.05</v>
      </c>
      <c r="DL458" s="17">
        <f>VLOOKUP(DJ458,'PAINEL E TARGET'!$S$10:$U$19,3,0)</f>
        <v>0</v>
      </c>
      <c r="DM458" s="16">
        <f t="shared" si="285"/>
        <v>0</v>
      </c>
      <c r="DN458" s="17">
        <f t="shared" si="271"/>
        <v>0.80900000000000005</v>
      </c>
      <c r="DO458" s="33" t="str">
        <f>IF(DN458&gt;='PAINEL E TARGET'!$T$11,'PAINEL E TARGET'!$S$11,
IF(DN458&gt;='PAINEL E TARGET'!$T$12,'PAINEL E TARGET'!$S$12,
IF(DN458&gt;='PAINEL E TARGET'!$T$13,'PAINEL E TARGET'!$S$13,
IF(DN458&gt;='PAINEL E TARGET'!$T$14,'PAINEL E TARGET'!$S$14,
IF(DN458&gt;='PAINEL E TARGET'!$T$15,'PAINEL E TARGET'!$S$15,
IF(DN458&gt;='PAINEL E TARGET'!$T$16,'PAINEL E TARGET'!$S$16,
IF(DN458&gt;='PAINEL E TARGET'!$T$17,'PAINEL E TARGET'!$S$17,
IF(DN458&gt;='PAINEL E TARGET'!$T$18,'PAINEL E TARGET'!$S$18,'PAINEL E TARGET'!$S$19))))))))</f>
        <v>Não elegível</v>
      </c>
      <c r="DP458" s="17">
        <f>IFERROR(VLOOKUP($BW458,'PAINEL E TARGET'!$G$1:$Q$99,10,0),0)</f>
        <v>0</v>
      </c>
      <c r="DQ458" s="17">
        <f>VLOOKUP(DO458,'PAINEL E TARGET'!$S$10:$U$19,3,0)</f>
        <v>0</v>
      </c>
      <c r="DR458" s="16">
        <f t="shared" si="286"/>
        <v>0</v>
      </c>
      <c r="DS458" s="17">
        <f t="shared" si="272"/>
        <v>0.92500000000000004</v>
      </c>
      <c r="DT458" s="16">
        <f>IF(DS458&gt;=1,VLOOKUP(BO458,'PAINEL E TARGET'!$S$1:$W$8,5,0),0)</f>
        <v>0</v>
      </c>
      <c r="DU458" s="16">
        <f t="shared" si="287"/>
        <v>540</v>
      </c>
    </row>
    <row r="459" spans="2:125" s="32" customFormat="1" x14ac:dyDescent="0.2">
      <c r="B459" s="44">
        <v>43541</v>
      </c>
      <c r="C459" s="65">
        <v>1276</v>
      </c>
      <c r="D459" s="66" t="s">
        <v>463</v>
      </c>
      <c r="E459" s="65">
        <v>318</v>
      </c>
      <c r="F459" s="65" t="s">
        <v>943</v>
      </c>
      <c r="G459" s="67">
        <v>2351875.4427154646</v>
      </c>
      <c r="H459" s="67">
        <v>1421074.1265994685</v>
      </c>
      <c r="I459" s="67">
        <v>1190691.0199999998</v>
      </c>
      <c r="J459" s="68">
        <v>0.8378810068474335</v>
      </c>
      <c r="K459" s="67">
        <v>217680.8130260747</v>
      </c>
      <c r="L459" s="67">
        <v>1080845.6067869586</v>
      </c>
      <c r="M459" s="67">
        <v>216803.71</v>
      </c>
      <c r="N459" s="67">
        <v>942239.2</v>
      </c>
      <c r="O459" s="67">
        <v>2155120.3305965099</v>
      </c>
      <c r="P459" s="67" t="s">
        <v>1082</v>
      </c>
      <c r="Q459" s="67" t="s">
        <v>1082</v>
      </c>
      <c r="R459" s="67">
        <v>0</v>
      </c>
      <c r="S459" s="67">
        <v>799.9</v>
      </c>
      <c r="T459" s="68">
        <v>0.11052111671371594</v>
      </c>
      <c r="U459" s="68">
        <v>0.11142961911565469</v>
      </c>
      <c r="V459" s="68">
        <v>1.0082201703072913</v>
      </c>
      <c r="W459" s="67">
        <v>143514.58999999997</v>
      </c>
      <c r="X459" s="67">
        <v>129151.71</v>
      </c>
      <c r="Y459" s="68">
        <v>0.89992041924099864</v>
      </c>
      <c r="Z459" s="68">
        <v>0.21315878196752719</v>
      </c>
      <c r="AA459" s="68">
        <v>0.20643696444336132</v>
      </c>
      <c r="AB459" s="68">
        <v>0.96846567867332867</v>
      </c>
      <c r="AC459" s="67">
        <v>276792.31000000006</v>
      </c>
      <c r="AD459" s="67">
        <v>239269.29999999996</v>
      </c>
      <c r="AE459" s="68">
        <v>0.8644362265700225</v>
      </c>
      <c r="AF459" s="43">
        <v>80</v>
      </c>
      <c r="AG459" s="43">
        <v>58</v>
      </c>
      <c r="AH459" s="43">
        <v>50</v>
      </c>
      <c r="AI459" s="43">
        <v>49</v>
      </c>
      <c r="AJ459" s="67">
        <v>71158.880000000005</v>
      </c>
      <c r="AK459" s="67">
        <v>65337.7</v>
      </c>
      <c r="AL459" s="68">
        <v>0.91819460902138983</v>
      </c>
      <c r="AM459" s="67">
        <v>14082.080000000002</v>
      </c>
      <c r="AN459" s="67">
        <v>10530.989999999998</v>
      </c>
      <c r="AO459" s="68">
        <v>0.74782915592014787</v>
      </c>
      <c r="AP459" s="67">
        <v>7143.6200000000008</v>
      </c>
      <c r="AQ459" s="67">
        <v>6853.7999999999975</v>
      </c>
      <c r="AR459" s="68">
        <v>0.95942953292588307</v>
      </c>
      <c r="AS459" s="67">
        <v>51130.010000000009</v>
      </c>
      <c r="AT459" s="67">
        <v>46429.22</v>
      </c>
      <c r="AU459" s="68">
        <v>0.90806201680774157</v>
      </c>
      <c r="AV459" s="43">
        <v>1705.0599999999997</v>
      </c>
      <c r="AW459" s="43">
        <v>1639.68</v>
      </c>
      <c r="AX459" s="69">
        <v>0.96165530831759605</v>
      </c>
      <c r="AY459" s="43">
        <v>217680.8130260747</v>
      </c>
      <c r="AZ459" s="43">
        <v>216803.71000000002</v>
      </c>
      <c r="BA459" s="43">
        <v>59878.177029850231</v>
      </c>
      <c r="BB459" s="43">
        <v>56737.390000000007</v>
      </c>
      <c r="BC459" s="43">
        <v>360594.79456415412</v>
      </c>
      <c r="BD459" s="43">
        <v>99673.040424056599</v>
      </c>
      <c r="BE459" s="43">
        <v>239757.68999999997</v>
      </c>
      <c r="BF459" s="43">
        <v>462413.91000000003</v>
      </c>
      <c r="BG459" s="43">
        <v>2843.19</v>
      </c>
      <c r="BH459" s="43">
        <v>81</v>
      </c>
      <c r="BI459" s="44">
        <v>43173</v>
      </c>
      <c r="BJ459" s="44">
        <v>43541</v>
      </c>
      <c r="BK459" s="44">
        <v>43172</v>
      </c>
      <c r="BL459" s="43">
        <f t="shared" si="273"/>
        <v>1191490.9199999997</v>
      </c>
      <c r="BM459" s="43">
        <f t="shared" si="274"/>
        <v>1159842.8099999998</v>
      </c>
      <c r="BO459" s="16" t="str">
        <f>IFERROR(VLOOKUP($C459,'PORTE LOJA'!A:B,2,0),"PORTE 1")</f>
        <v>PORTE 4</v>
      </c>
      <c r="BP459" s="16">
        <f>VLOOKUP(BO459,'PAINEL E TARGET'!$S$1:$W$8,3,0)</f>
        <v>3000</v>
      </c>
      <c r="BQ459" s="16">
        <f t="shared" si="252"/>
        <v>1</v>
      </c>
      <c r="BR459" s="16">
        <f t="shared" si="253"/>
        <v>1</v>
      </c>
      <c r="BS459" s="16">
        <f t="shared" si="254"/>
        <v>1</v>
      </c>
      <c r="BT459" s="16">
        <f t="shared" si="255"/>
        <v>1</v>
      </c>
      <c r="BU459" s="16">
        <f t="shared" si="256"/>
        <v>1</v>
      </c>
      <c r="BV459" s="16">
        <f t="shared" si="257"/>
        <v>1</v>
      </c>
      <c r="BW459" s="17" t="str">
        <f t="shared" si="275"/>
        <v>111111</v>
      </c>
      <c r="BY459" s="17">
        <f t="shared" si="258"/>
        <v>0.83799999999999997</v>
      </c>
      <c r="BZ459" s="17">
        <f t="shared" si="259"/>
        <v>0.89300000000000002</v>
      </c>
      <c r="CA459" s="17" t="str">
        <f t="shared" si="276"/>
        <v>Sem Retira</v>
      </c>
      <c r="CB459" s="17">
        <f t="shared" si="277"/>
        <v>0.89300000000000002</v>
      </c>
      <c r="CC459" s="33" t="str">
        <f>IF(CB459&gt;='PAINEL E TARGET'!$T$11,'PAINEL E TARGET'!$S$11,
IF(CB459&gt;='PAINEL E TARGET'!$T$12,'PAINEL E TARGET'!$S$12,
IF(CB459&gt;='PAINEL E TARGET'!$T$13,'PAINEL E TARGET'!$S$13,
IF(CB459&gt;='PAINEL E TARGET'!$T$14,'PAINEL E TARGET'!$S$14,
IF(CB459&gt;='PAINEL E TARGET'!$T$15,'PAINEL E TARGET'!$S$15,
IF(CB459&gt;='PAINEL E TARGET'!$T$16,'PAINEL E TARGET'!$S$16,
IF(CB459&gt;='PAINEL E TARGET'!$T$17,'PAINEL E TARGET'!$S$17,
IF(CB459&gt;='PAINEL E TARGET'!$T$18,'PAINEL E TARGET'!$S$18,'PAINEL E TARGET'!$S$19))))))))</f>
        <v>Não elegível</v>
      </c>
      <c r="CD459" s="17">
        <f>IFERROR(VLOOKUP($BW459,'PAINEL E TARGET'!$G$1:$Q$99,4,0),0)</f>
        <v>0.25</v>
      </c>
      <c r="CE459" s="17">
        <f>VLOOKUP(CC459,'PAINEL E TARGET'!$S$10:$U$19,3,0)</f>
        <v>0</v>
      </c>
      <c r="CF459" s="16">
        <f t="shared" si="278"/>
        <v>0</v>
      </c>
      <c r="CG459" s="17">
        <f t="shared" si="260"/>
        <v>0.91800000000000004</v>
      </c>
      <c r="CH459" s="17">
        <f t="shared" si="261"/>
        <v>0.748</v>
      </c>
      <c r="CI459" s="17">
        <f t="shared" si="262"/>
        <v>0.95899999999999996</v>
      </c>
      <c r="CJ459" s="17">
        <f t="shared" si="263"/>
        <v>0.90800000000000003</v>
      </c>
      <c r="CK459" s="17">
        <f t="shared" si="264"/>
        <v>0.96199999999999997</v>
      </c>
      <c r="CL459" s="17">
        <f t="shared" si="265"/>
        <v>0.9</v>
      </c>
      <c r="CM459" s="16">
        <f t="shared" si="266"/>
        <v>5</v>
      </c>
      <c r="CN459" s="17" t="str">
        <f t="shared" si="279"/>
        <v>ok</v>
      </c>
      <c r="CO459" s="17">
        <f t="shared" si="280"/>
        <v>0.9</v>
      </c>
      <c r="CP459" s="33" t="str">
        <f>IF(CO459&gt;='PAINEL E TARGET'!$T$11,'PAINEL E TARGET'!$S$11,
IF(CO459&gt;='PAINEL E TARGET'!$T$12,'PAINEL E TARGET'!$S$12,
IF(CO459&gt;='PAINEL E TARGET'!$T$13,'PAINEL E TARGET'!$S$13,
IF(CO459&gt;='PAINEL E TARGET'!$T$14,'PAINEL E TARGET'!$S$14,
IF(CO459&gt;='PAINEL E TARGET'!$T$15,'PAINEL E TARGET'!$S$15,
IF(CO459&gt;='PAINEL E TARGET'!$T$16,'PAINEL E TARGET'!$S$16,
IF(CO459&gt;='PAINEL E TARGET'!$T$17,'PAINEL E TARGET'!$S$17,
IF(CO459&gt;='PAINEL E TARGET'!$T$18,'PAINEL E TARGET'!$S$18,'PAINEL E TARGET'!$S$19))))))))</f>
        <v>1. Fx de 90% a 99,9%</v>
      </c>
      <c r="CQ459" s="17">
        <f>IFERROR(VLOOKUP($BW459,'PAINEL E TARGET'!$G$1:$Q$99,5,0),0)</f>
        <v>0.25</v>
      </c>
      <c r="CR459" s="17">
        <f>VLOOKUP(CP459,'PAINEL E TARGET'!$S$10:$U$19,3,0)</f>
        <v>0.5</v>
      </c>
      <c r="CS459" s="16">
        <f t="shared" si="281"/>
        <v>375</v>
      </c>
      <c r="CT459" s="17">
        <f t="shared" si="267"/>
        <v>0.86399999999999999</v>
      </c>
      <c r="CU459" s="33" t="str">
        <f>IF(CT459&gt;='PAINEL E TARGET'!$T$11,'PAINEL E TARGET'!$S$11,
IF(CT459&gt;='PAINEL E TARGET'!$T$12,'PAINEL E TARGET'!$S$12,
IF(CT459&gt;='PAINEL E TARGET'!$T$13,'PAINEL E TARGET'!$S$13,
IF(CT459&gt;='PAINEL E TARGET'!$T$14,'PAINEL E TARGET'!$S$14,
IF(CT459&gt;='PAINEL E TARGET'!$T$15,'PAINEL E TARGET'!$S$15,
IF(CT459&gt;='PAINEL E TARGET'!$T$16,'PAINEL E TARGET'!$S$16,
IF(CT459&gt;='PAINEL E TARGET'!$T$17,'PAINEL E TARGET'!$S$17,
IF(CT459&gt;='PAINEL E TARGET'!$T$18,'PAINEL E TARGET'!$S$18,'PAINEL E TARGET'!$S$19))))))))</f>
        <v>Não elegível</v>
      </c>
      <c r="CV459" s="17">
        <f>IFERROR(VLOOKUP($BW459,'PAINEL E TARGET'!$G$1:$Q$99,6,0),0)</f>
        <v>0.2</v>
      </c>
      <c r="CW459" s="17">
        <f>VLOOKUP(CU459,'PAINEL E TARGET'!$S$10:$U$19,3,0)</f>
        <v>0</v>
      </c>
      <c r="CX459" s="16">
        <f t="shared" si="282"/>
        <v>0</v>
      </c>
      <c r="CY459" s="17">
        <f t="shared" si="268"/>
        <v>0.996</v>
      </c>
      <c r="CZ459" s="33" t="str">
        <f>IF(CY459&gt;='PAINEL E TARGET'!$T$11,'PAINEL E TARGET'!$S$11,
IF(CY459&gt;='PAINEL E TARGET'!$T$12,'PAINEL E TARGET'!$S$12,
IF(CY459&gt;='PAINEL E TARGET'!$T$13,'PAINEL E TARGET'!$S$13,
IF(CY459&gt;='PAINEL E TARGET'!$T$14,'PAINEL E TARGET'!$S$14,
IF(CY459&gt;='PAINEL E TARGET'!$T$15,'PAINEL E TARGET'!$S$15,
IF(CY459&gt;='PAINEL E TARGET'!$T$16,'PAINEL E TARGET'!$S$16,
IF(CY459&gt;='PAINEL E TARGET'!$T$17,'PAINEL E TARGET'!$S$17,
IF(CY459&gt;='PAINEL E TARGET'!$T$18,'PAINEL E TARGET'!$S$18,'PAINEL E TARGET'!$S$19))))))))</f>
        <v>1. Fx de 90% a 99,9%</v>
      </c>
      <c r="DA459" s="17">
        <f>IFERROR(VLOOKUP($BW459,'PAINEL E TARGET'!$G$1:$Q$99,7,0),0)</f>
        <v>0.15</v>
      </c>
      <c r="DB459" s="17">
        <f>VLOOKUP(CZ459,'PAINEL E TARGET'!$S$10:$U$19,3,0)</f>
        <v>0.5</v>
      </c>
      <c r="DC459" s="16">
        <f t="shared" si="283"/>
        <v>225</v>
      </c>
      <c r="DD459" s="17">
        <f t="shared" si="269"/>
        <v>0.94799999999999995</v>
      </c>
      <c r="DE459" s="33" t="str">
        <f>IF(DD459&gt;='PAINEL E TARGET'!$T$11,'PAINEL E TARGET'!$S$11,
IF(DD459&gt;='PAINEL E TARGET'!$T$12,'PAINEL E TARGET'!$S$12,
IF(DD459&gt;='PAINEL E TARGET'!$T$13,'PAINEL E TARGET'!$S$13,
IF(DD459&gt;='PAINEL E TARGET'!$T$14,'PAINEL E TARGET'!$S$14,
IF(DD459&gt;='PAINEL E TARGET'!$T$15,'PAINEL E TARGET'!$S$15,
IF(DD459&gt;='PAINEL E TARGET'!$T$16,'PAINEL E TARGET'!$S$16,
IF(DD459&gt;='PAINEL E TARGET'!$T$17,'PAINEL E TARGET'!$S$17,
IF(DD459&gt;='PAINEL E TARGET'!$T$18,'PAINEL E TARGET'!$S$18,'PAINEL E TARGET'!$S$19))))))))</f>
        <v>1. Fx de 90% a 99,9%</v>
      </c>
      <c r="DF459" s="17">
        <f>IFERROR(VLOOKUP($BW459,'PAINEL E TARGET'!$G$1:$Q$99,8,0),0)</f>
        <v>0.1</v>
      </c>
      <c r="DG459" s="17">
        <f>VLOOKUP(DE459,'PAINEL E TARGET'!$S$10:$U$19,3,0)</f>
        <v>0.5</v>
      </c>
      <c r="DH459" s="16">
        <f t="shared" si="284"/>
        <v>150</v>
      </c>
      <c r="DI459" s="17">
        <f t="shared" si="270"/>
        <v>0.98</v>
      </c>
      <c r="DJ459" s="33" t="str">
        <f>IF(DI459&gt;='PAINEL E TARGET'!$T$11,'PAINEL E TARGET'!$S$11,
IF(DI459&gt;='PAINEL E TARGET'!$T$12,'PAINEL E TARGET'!$S$12,
IF(DI459&gt;='PAINEL E TARGET'!$T$13,'PAINEL E TARGET'!$S$13,
IF(DI459&gt;='PAINEL E TARGET'!$T$14,'PAINEL E TARGET'!$S$14,
IF(DI459&gt;='PAINEL E TARGET'!$T$15,'PAINEL E TARGET'!$S$15,
IF(DI459&gt;='PAINEL E TARGET'!$T$16,'PAINEL E TARGET'!$S$16,
IF(DI459&gt;='PAINEL E TARGET'!$T$17,'PAINEL E TARGET'!$S$17,
IF(DI459&gt;='PAINEL E TARGET'!$T$18,'PAINEL E TARGET'!$S$18,'PAINEL E TARGET'!$S$19))))))))</f>
        <v>1. Fx de 90% a 99,9%</v>
      </c>
      <c r="DK459" s="17">
        <f>IFERROR(VLOOKUP($BW459,'PAINEL E TARGET'!$G$1:$Q$99,9,0),0)</f>
        <v>0.05</v>
      </c>
      <c r="DL459" s="17">
        <f>VLOOKUP(DJ459,'PAINEL E TARGET'!$S$10:$U$19,3,0)</f>
        <v>0.5</v>
      </c>
      <c r="DM459" s="16">
        <f t="shared" si="285"/>
        <v>75</v>
      </c>
      <c r="DN459" s="17">
        <f t="shared" si="271"/>
        <v>0.96199999999999997</v>
      </c>
      <c r="DO459" s="33" t="str">
        <f>IF(DN459&gt;='PAINEL E TARGET'!$T$11,'PAINEL E TARGET'!$S$11,
IF(DN459&gt;='PAINEL E TARGET'!$T$12,'PAINEL E TARGET'!$S$12,
IF(DN459&gt;='PAINEL E TARGET'!$T$13,'PAINEL E TARGET'!$S$13,
IF(DN459&gt;='PAINEL E TARGET'!$T$14,'PAINEL E TARGET'!$S$14,
IF(DN459&gt;='PAINEL E TARGET'!$T$15,'PAINEL E TARGET'!$S$15,
IF(DN459&gt;='PAINEL E TARGET'!$T$16,'PAINEL E TARGET'!$S$16,
IF(DN459&gt;='PAINEL E TARGET'!$T$17,'PAINEL E TARGET'!$S$17,
IF(DN459&gt;='PAINEL E TARGET'!$T$18,'PAINEL E TARGET'!$S$18,'PAINEL E TARGET'!$S$19))))))))</f>
        <v>1. Fx de 90% a 99,9%</v>
      </c>
      <c r="DP459" s="17">
        <f>IFERROR(VLOOKUP($BW459,'PAINEL E TARGET'!$G$1:$Q$99,10,0),0)</f>
        <v>0</v>
      </c>
      <c r="DQ459" s="17">
        <f>VLOOKUP(DO459,'PAINEL E TARGET'!$S$10:$U$19,3,0)</f>
        <v>0.5</v>
      </c>
      <c r="DR459" s="16">
        <f t="shared" si="286"/>
        <v>0</v>
      </c>
      <c r="DS459" s="17">
        <f t="shared" si="272"/>
        <v>0.72499999999999998</v>
      </c>
      <c r="DT459" s="16">
        <f>IF(DS459&gt;=1,VLOOKUP(BO459,'PAINEL E TARGET'!$S$1:$W$8,5,0),0)</f>
        <v>0</v>
      </c>
      <c r="DU459" s="16">
        <f t="shared" si="287"/>
        <v>825</v>
      </c>
    </row>
    <row r="460" spans="2:125" s="32" customFormat="1" x14ac:dyDescent="0.2">
      <c r="B460" s="44">
        <v>43541</v>
      </c>
      <c r="C460" s="65">
        <v>1277</v>
      </c>
      <c r="D460" s="66" t="s">
        <v>464</v>
      </c>
      <c r="E460" s="65">
        <v>115</v>
      </c>
      <c r="F460" s="65" t="s">
        <v>1018</v>
      </c>
      <c r="G460" s="67">
        <v>1562540.0510022757</v>
      </c>
      <c r="H460" s="67">
        <v>909599.7028947511</v>
      </c>
      <c r="I460" s="67">
        <v>805999.71000000008</v>
      </c>
      <c r="J460" s="68">
        <v>0.88610375249128848</v>
      </c>
      <c r="K460" s="67">
        <v>54183.39468645904</v>
      </c>
      <c r="L460" s="67">
        <v>786652.30357880867</v>
      </c>
      <c r="M460" s="67">
        <v>99586.8</v>
      </c>
      <c r="N460" s="67">
        <v>676258.20000000007</v>
      </c>
      <c r="O460" s="67">
        <v>1448436.2947513133</v>
      </c>
      <c r="P460" s="67" t="s">
        <v>1082</v>
      </c>
      <c r="Q460" s="67" t="s">
        <v>1082</v>
      </c>
      <c r="R460" s="67">
        <v>0</v>
      </c>
      <c r="S460" s="67">
        <v>0</v>
      </c>
      <c r="T460" s="68">
        <v>0.10776427569255467</v>
      </c>
      <c r="U460" s="68">
        <v>8.3942166283213784E-2</v>
      </c>
      <c r="V460" s="68">
        <v>0.77894242543508563</v>
      </c>
      <c r="W460" s="67">
        <v>90612.050000000032</v>
      </c>
      <c r="X460" s="67">
        <v>65126.11</v>
      </c>
      <c r="Y460" s="68">
        <v>0.71873564277598812</v>
      </c>
      <c r="Z460" s="68">
        <v>0.20276187173277435</v>
      </c>
      <c r="AA460" s="68">
        <v>0.19173485683351701</v>
      </c>
      <c r="AB460" s="68">
        <v>0.94561593456885151</v>
      </c>
      <c r="AC460" s="67">
        <v>170489.41999999998</v>
      </c>
      <c r="AD460" s="67">
        <v>148756.53</v>
      </c>
      <c r="AE460" s="68">
        <v>0.87252645941314133</v>
      </c>
      <c r="AF460" s="43">
        <v>80</v>
      </c>
      <c r="AG460" s="43">
        <v>64</v>
      </c>
      <c r="AH460" s="43">
        <v>39</v>
      </c>
      <c r="AI460" s="43">
        <v>53</v>
      </c>
      <c r="AJ460" s="67">
        <v>56115.82</v>
      </c>
      <c r="AK460" s="67">
        <v>45490.5</v>
      </c>
      <c r="AL460" s="68">
        <v>0.81065375147329222</v>
      </c>
      <c r="AM460" s="67">
        <v>7237.7999999999993</v>
      </c>
      <c r="AN460" s="67">
        <v>2496.4</v>
      </c>
      <c r="AO460" s="68">
        <v>0.34491143717704281</v>
      </c>
      <c r="AP460" s="67">
        <v>8379.119999999999</v>
      </c>
      <c r="AQ460" s="67">
        <v>3339.8399999999997</v>
      </c>
      <c r="AR460" s="68">
        <v>0.39859078280296739</v>
      </c>
      <c r="AS460" s="67">
        <v>18879.310000000001</v>
      </c>
      <c r="AT460" s="67">
        <v>13799.369999999999</v>
      </c>
      <c r="AU460" s="68">
        <v>0.7309255475968135</v>
      </c>
      <c r="AV460" s="43">
        <v>1600.5300000000002</v>
      </c>
      <c r="AW460" s="43">
        <v>1664.68</v>
      </c>
      <c r="AX460" s="69">
        <v>1.040080473343205</v>
      </c>
      <c r="AY460" s="43">
        <v>54183.39468645904</v>
      </c>
      <c r="AZ460" s="43">
        <v>99586.8</v>
      </c>
      <c r="BA460" s="43">
        <v>30768.899114507953</v>
      </c>
      <c r="BB460" s="43">
        <v>24058.109999999997</v>
      </c>
      <c r="BC460" s="43">
        <v>93241.19170202472</v>
      </c>
      <c r="BD460" s="43">
        <v>53188.079505917354</v>
      </c>
      <c r="BE460" s="43">
        <v>156954.53000000003</v>
      </c>
      <c r="BF460" s="43">
        <v>295315.09999999998</v>
      </c>
      <c r="BG460" s="43">
        <v>2768.96</v>
      </c>
      <c r="BH460" s="43">
        <v>80</v>
      </c>
      <c r="BI460" s="44">
        <v>43173</v>
      </c>
      <c r="BJ460" s="44">
        <v>43541</v>
      </c>
      <c r="BK460" s="44">
        <v>43172</v>
      </c>
      <c r="BL460" s="43">
        <f t="shared" si="273"/>
        <v>805999.71000000008</v>
      </c>
      <c r="BM460" s="43">
        <f t="shared" si="274"/>
        <v>775845.00000000012</v>
      </c>
      <c r="BO460" s="16" t="str">
        <f>IFERROR(VLOOKUP($C460,'PORTE LOJA'!A:B,2,0),"PORTE 1")</f>
        <v>PORTE 3</v>
      </c>
      <c r="BP460" s="16">
        <f>VLOOKUP(BO460,'PAINEL E TARGET'!$S$1:$W$8,3,0)</f>
        <v>2400</v>
      </c>
      <c r="BQ460" s="16">
        <f t="shared" si="252"/>
        <v>1</v>
      </c>
      <c r="BR460" s="16">
        <f t="shared" si="253"/>
        <v>1</v>
      </c>
      <c r="BS460" s="16">
        <f t="shared" si="254"/>
        <v>1</v>
      </c>
      <c r="BT460" s="16">
        <f t="shared" si="255"/>
        <v>1</v>
      </c>
      <c r="BU460" s="16">
        <f t="shared" si="256"/>
        <v>1</v>
      </c>
      <c r="BV460" s="16">
        <f t="shared" si="257"/>
        <v>1</v>
      </c>
      <c r="BW460" s="17" t="str">
        <f t="shared" si="275"/>
        <v>111111</v>
      </c>
      <c r="BY460" s="17">
        <f t="shared" si="258"/>
        <v>0.88600000000000001</v>
      </c>
      <c r="BZ460" s="17">
        <f t="shared" si="259"/>
        <v>0.92300000000000004</v>
      </c>
      <c r="CA460" s="17" t="str">
        <f t="shared" si="276"/>
        <v>Sem Retira</v>
      </c>
      <c r="CB460" s="17">
        <f t="shared" si="277"/>
        <v>0.92300000000000004</v>
      </c>
      <c r="CC460" s="33" t="str">
        <f>IF(CB460&gt;='PAINEL E TARGET'!$T$11,'PAINEL E TARGET'!$S$11,
IF(CB460&gt;='PAINEL E TARGET'!$T$12,'PAINEL E TARGET'!$S$12,
IF(CB460&gt;='PAINEL E TARGET'!$T$13,'PAINEL E TARGET'!$S$13,
IF(CB460&gt;='PAINEL E TARGET'!$T$14,'PAINEL E TARGET'!$S$14,
IF(CB460&gt;='PAINEL E TARGET'!$T$15,'PAINEL E TARGET'!$S$15,
IF(CB460&gt;='PAINEL E TARGET'!$T$16,'PAINEL E TARGET'!$S$16,
IF(CB460&gt;='PAINEL E TARGET'!$T$17,'PAINEL E TARGET'!$S$17,
IF(CB460&gt;='PAINEL E TARGET'!$T$18,'PAINEL E TARGET'!$S$18,'PAINEL E TARGET'!$S$19))))))))</f>
        <v>1. Fx de 90% a 99,9%</v>
      </c>
      <c r="CD460" s="17">
        <f>IFERROR(VLOOKUP($BW460,'PAINEL E TARGET'!$G$1:$Q$99,4,0),0)</f>
        <v>0.25</v>
      </c>
      <c r="CE460" s="17">
        <f>VLOOKUP(CC460,'PAINEL E TARGET'!$S$10:$U$19,3,0)</f>
        <v>0.5</v>
      </c>
      <c r="CF460" s="16">
        <f t="shared" si="278"/>
        <v>300</v>
      </c>
      <c r="CG460" s="17">
        <f t="shared" si="260"/>
        <v>0.81100000000000005</v>
      </c>
      <c r="CH460" s="17">
        <f t="shared" si="261"/>
        <v>0.34499999999999997</v>
      </c>
      <c r="CI460" s="17">
        <f t="shared" si="262"/>
        <v>0.39900000000000002</v>
      </c>
      <c r="CJ460" s="17">
        <f t="shared" si="263"/>
        <v>0.73099999999999998</v>
      </c>
      <c r="CK460" s="17">
        <f t="shared" si="264"/>
        <v>1.04</v>
      </c>
      <c r="CL460" s="17">
        <f t="shared" si="265"/>
        <v>0.71899999999999997</v>
      </c>
      <c r="CM460" s="16">
        <f t="shared" si="266"/>
        <v>3</v>
      </c>
      <c r="CN460" s="17" t="str">
        <f t="shared" si="279"/>
        <v>não ok</v>
      </c>
      <c r="CO460" s="17">
        <f t="shared" si="280"/>
        <v>0</v>
      </c>
      <c r="CP460" s="33" t="str">
        <f>IF(CO460&gt;='PAINEL E TARGET'!$T$11,'PAINEL E TARGET'!$S$11,
IF(CO460&gt;='PAINEL E TARGET'!$T$12,'PAINEL E TARGET'!$S$12,
IF(CO460&gt;='PAINEL E TARGET'!$T$13,'PAINEL E TARGET'!$S$13,
IF(CO460&gt;='PAINEL E TARGET'!$T$14,'PAINEL E TARGET'!$S$14,
IF(CO460&gt;='PAINEL E TARGET'!$T$15,'PAINEL E TARGET'!$S$15,
IF(CO460&gt;='PAINEL E TARGET'!$T$16,'PAINEL E TARGET'!$S$16,
IF(CO460&gt;='PAINEL E TARGET'!$T$17,'PAINEL E TARGET'!$S$17,
IF(CO460&gt;='PAINEL E TARGET'!$T$18,'PAINEL E TARGET'!$S$18,'PAINEL E TARGET'!$S$19))))))))</f>
        <v>Não elegível</v>
      </c>
      <c r="CQ460" s="17">
        <f>IFERROR(VLOOKUP($BW460,'PAINEL E TARGET'!$G$1:$Q$99,5,0),0)</f>
        <v>0.25</v>
      </c>
      <c r="CR460" s="17">
        <f>VLOOKUP(CP460,'PAINEL E TARGET'!$S$10:$U$19,3,0)</f>
        <v>0</v>
      </c>
      <c r="CS460" s="16">
        <f t="shared" si="281"/>
        <v>0</v>
      </c>
      <c r="CT460" s="17">
        <f t="shared" si="267"/>
        <v>0.873</v>
      </c>
      <c r="CU460" s="33" t="str">
        <f>IF(CT460&gt;='PAINEL E TARGET'!$T$11,'PAINEL E TARGET'!$S$11,
IF(CT460&gt;='PAINEL E TARGET'!$T$12,'PAINEL E TARGET'!$S$12,
IF(CT460&gt;='PAINEL E TARGET'!$T$13,'PAINEL E TARGET'!$S$13,
IF(CT460&gt;='PAINEL E TARGET'!$T$14,'PAINEL E TARGET'!$S$14,
IF(CT460&gt;='PAINEL E TARGET'!$T$15,'PAINEL E TARGET'!$S$15,
IF(CT460&gt;='PAINEL E TARGET'!$T$16,'PAINEL E TARGET'!$S$16,
IF(CT460&gt;='PAINEL E TARGET'!$T$17,'PAINEL E TARGET'!$S$17,
IF(CT460&gt;='PAINEL E TARGET'!$T$18,'PAINEL E TARGET'!$S$18,'PAINEL E TARGET'!$S$19))))))))</f>
        <v>Não elegível</v>
      </c>
      <c r="CV460" s="17">
        <f>IFERROR(VLOOKUP($BW460,'PAINEL E TARGET'!$G$1:$Q$99,6,0),0)</f>
        <v>0.2</v>
      </c>
      <c r="CW460" s="17">
        <f>VLOOKUP(CU460,'PAINEL E TARGET'!$S$10:$U$19,3,0)</f>
        <v>0</v>
      </c>
      <c r="CX460" s="16">
        <f t="shared" si="282"/>
        <v>0</v>
      </c>
      <c r="CY460" s="17">
        <f t="shared" si="268"/>
        <v>1.8380000000000001</v>
      </c>
      <c r="CZ460" s="33" t="str">
        <f>IF(CY460&gt;='PAINEL E TARGET'!$T$11,'PAINEL E TARGET'!$S$11,
IF(CY460&gt;='PAINEL E TARGET'!$T$12,'PAINEL E TARGET'!$S$12,
IF(CY460&gt;='PAINEL E TARGET'!$T$13,'PAINEL E TARGET'!$S$13,
IF(CY460&gt;='PAINEL E TARGET'!$T$14,'PAINEL E TARGET'!$S$14,
IF(CY460&gt;='PAINEL E TARGET'!$T$15,'PAINEL E TARGET'!$S$15,
IF(CY460&gt;='PAINEL E TARGET'!$T$16,'PAINEL E TARGET'!$S$16,
IF(CY460&gt;='PAINEL E TARGET'!$T$17,'PAINEL E TARGET'!$S$17,
IF(CY460&gt;='PAINEL E TARGET'!$T$18,'PAINEL E TARGET'!$S$18,'PAINEL E TARGET'!$S$19))))))))</f>
        <v>8. Fx de 130% ou mais</v>
      </c>
      <c r="DA460" s="17">
        <f>IFERROR(VLOOKUP($BW460,'PAINEL E TARGET'!$G$1:$Q$99,7,0),0)</f>
        <v>0.15</v>
      </c>
      <c r="DB460" s="17">
        <f>VLOOKUP(CZ460,'PAINEL E TARGET'!$S$10:$U$19,3,0)</f>
        <v>1.6</v>
      </c>
      <c r="DC460" s="16">
        <f t="shared" si="283"/>
        <v>576</v>
      </c>
      <c r="DD460" s="17">
        <f t="shared" si="269"/>
        <v>0.78200000000000003</v>
      </c>
      <c r="DE460" s="33" t="str">
        <f>IF(DD460&gt;='PAINEL E TARGET'!$T$11,'PAINEL E TARGET'!$S$11,
IF(DD460&gt;='PAINEL E TARGET'!$T$12,'PAINEL E TARGET'!$S$12,
IF(DD460&gt;='PAINEL E TARGET'!$T$13,'PAINEL E TARGET'!$S$13,
IF(DD460&gt;='PAINEL E TARGET'!$T$14,'PAINEL E TARGET'!$S$14,
IF(DD460&gt;='PAINEL E TARGET'!$T$15,'PAINEL E TARGET'!$S$15,
IF(DD460&gt;='PAINEL E TARGET'!$T$16,'PAINEL E TARGET'!$S$16,
IF(DD460&gt;='PAINEL E TARGET'!$T$17,'PAINEL E TARGET'!$S$17,
IF(DD460&gt;='PAINEL E TARGET'!$T$18,'PAINEL E TARGET'!$S$18,'PAINEL E TARGET'!$S$19))))))))</f>
        <v>Não elegível</v>
      </c>
      <c r="DF460" s="17">
        <f>IFERROR(VLOOKUP($BW460,'PAINEL E TARGET'!$G$1:$Q$99,8,0),0)</f>
        <v>0.1</v>
      </c>
      <c r="DG460" s="17">
        <f>VLOOKUP(DE460,'PAINEL E TARGET'!$S$10:$U$19,3,0)</f>
        <v>0</v>
      </c>
      <c r="DH460" s="16">
        <f t="shared" si="284"/>
        <v>0</v>
      </c>
      <c r="DI460" s="17">
        <f t="shared" si="270"/>
        <v>1.359</v>
      </c>
      <c r="DJ460" s="33" t="str">
        <f>IF(DI460&gt;='PAINEL E TARGET'!$T$11,'PAINEL E TARGET'!$S$11,
IF(DI460&gt;='PAINEL E TARGET'!$T$12,'PAINEL E TARGET'!$S$12,
IF(DI460&gt;='PAINEL E TARGET'!$T$13,'PAINEL E TARGET'!$S$13,
IF(DI460&gt;='PAINEL E TARGET'!$T$14,'PAINEL E TARGET'!$S$14,
IF(DI460&gt;='PAINEL E TARGET'!$T$15,'PAINEL E TARGET'!$S$15,
IF(DI460&gt;='PAINEL E TARGET'!$T$16,'PAINEL E TARGET'!$S$16,
IF(DI460&gt;='PAINEL E TARGET'!$T$17,'PAINEL E TARGET'!$S$17,
IF(DI460&gt;='PAINEL E TARGET'!$T$18,'PAINEL E TARGET'!$S$18,'PAINEL E TARGET'!$S$19))))))))</f>
        <v>8. Fx de 130% ou mais</v>
      </c>
      <c r="DK460" s="17">
        <f>IFERROR(VLOOKUP($BW460,'PAINEL E TARGET'!$G$1:$Q$99,9,0),0)</f>
        <v>0.05</v>
      </c>
      <c r="DL460" s="17">
        <f>VLOOKUP(DJ460,'PAINEL E TARGET'!$S$10:$U$19,3,0)</f>
        <v>1.6</v>
      </c>
      <c r="DM460" s="16">
        <f t="shared" si="285"/>
        <v>192.00000000000003</v>
      </c>
      <c r="DN460" s="17">
        <f t="shared" si="271"/>
        <v>1.04</v>
      </c>
      <c r="DO460" s="33" t="str">
        <f>IF(DN460&gt;='PAINEL E TARGET'!$T$11,'PAINEL E TARGET'!$S$11,
IF(DN460&gt;='PAINEL E TARGET'!$T$12,'PAINEL E TARGET'!$S$12,
IF(DN460&gt;='PAINEL E TARGET'!$T$13,'PAINEL E TARGET'!$S$13,
IF(DN460&gt;='PAINEL E TARGET'!$T$14,'PAINEL E TARGET'!$S$14,
IF(DN460&gt;='PAINEL E TARGET'!$T$15,'PAINEL E TARGET'!$S$15,
IF(DN460&gt;='PAINEL E TARGET'!$T$16,'PAINEL E TARGET'!$S$16,
IF(DN460&gt;='PAINEL E TARGET'!$T$17,'PAINEL E TARGET'!$S$17,
IF(DN460&gt;='PAINEL E TARGET'!$T$18,'PAINEL E TARGET'!$S$18,'PAINEL E TARGET'!$S$19))))))))</f>
        <v>2. Fx de 100% a 104,9%</v>
      </c>
      <c r="DP460" s="17">
        <f>IFERROR(VLOOKUP($BW460,'PAINEL E TARGET'!$G$1:$Q$99,10,0),0)</f>
        <v>0</v>
      </c>
      <c r="DQ460" s="17">
        <f>VLOOKUP(DO460,'PAINEL E TARGET'!$S$10:$U$19,3,0)</f>
        <v>1</v>
      </c>
      <c r="DR460" s="16">
        <f t="shared" si="286"/>
        <v>0</v>
      </c>
      <c r="DS460" s="17">
        <f t="shared" si="272"/>
        <v>0.8</v>
      </c>
      <c r="DT460" s="16">
        <f>IF(DS460&gt;=1,VLOOKUP(BO460,'PAINEL E TARGET'!$S$1:$W$8,5,0),0)</f>
        <v>0</v>
      </c>
      <c r="DU460" s="16">
        <f t="shared" si="287"/>
        <v>1068</v>
      </c>
    </row>
    <row r="461" spans="2:125" s="32" customFormat="1" x14ac:dyDescent="0.2">
      <c r="B461" s="44">
        <v>43541</v>
      </c>
      <c r="C461" s="65">
        <v>1278</v>
      </c>
      <c r="D461" s="66" t="s">
        <v>465</v>
      </c>
      <c r="E461" s="65">
        <v>513</v>
      </c>
      <c r="F461" s="65" t="s">
        <v>944</v>
      </c>
      <c r="G461" s="67">
        <v>1774734.4978280945</v>
      </c>
      <c r="H461" s="67">
        <v>1024190.9525972168</v>
      </c>
      <c r="I461" s="67">
        <v>784710.64000000013</v>
      </c>
      <c r="J461" s="68">
        <v>0.76617611004088115</v>
      </c>
      <c r="K461" s="67">
        <v>211386.28452144196</v>
      </c>
      <c r="L461" s="67">
        <v>747236.15465586318</v>
      </c>
      <c r="M461" s="67">
        <v>182761.41</v>
      </c>
      <c r="N461" s="67">
        <v>587839.71000000008</v>
      </c>
      <c r="O461" s="67">
        <v>1661881.3595415757</v>
      </c>
      <c r="P461" s="67" t="s">
        <v>1082</v>
      </c>
      <c r="Q461" s="67" t="s">
        <v>1082</v>
      </c>
      <c r="R461" s="67">
        <v>0</v>
      </c>
      <c r="S461" s="67">
        <v>299.89999999999998</v>
      </c>
      <c r="T461" s="68">
        <v>0.10604848775211809</v>
      </c>
      <c r="U461" s="68">
        <v>9.0152243744467939E-2</v>
      </c>
      <c r="V461" s="68">
        <v>0.85010400106028239</v>
      </c>
      <c r="W461" s="67">
        <v>101660.45999999999</v>
      </c>
      <c r="X461" s="67">
        <v>69471.42</v>
      </c>
      <c r="Y461" s="68">
        <v>0.68336716162803124</v>
      </c>
      <c r="Z461" s="68">
        <v>0.17191696466174447</v>
      </c>
      <c r="AA461" s="68">
        <v>0.19534228032266554</v>
      </c>
      <c r="AB461" s="68">
        <v>1.136259476817844</v>
      </c>
      <c r="AC461" s="67">
        <v>164803.46000000002</v>
      </c>
      <c r="AD461" s="67">
        <v>150530.98000000004</v>
      </c>
      <c r="AE461" s="68">
        <v>0.9133969638744236</v>
      </c>
      <c r="AF461" s="43">
        <v>80</v>
      </c>
      <c r="AG461" s="43">
        <v>79</v>
      </c>
      <c r="AH461" s="43">
        <v>36</v>
      </c>
      <c r="AI461" s="43">
        <v>22</v>
      </c>
      <c r="AJ461" s="67">
        <v>53956.149999999994</v>
      </c>
      <c r="AK461" s="67">
        <v>41391.43</v>
      </c>
      <c r="AL461" s="68">
        <v>0.76713090166737252</v>
      </c>
      <c r="AM461" s="67">
        <v>12451.350000000002</v>
      </c>
      <c r="AN461" s="67">
        <v>8334.9</v>
      </c>
      <c r="AO461" s="68">
        <v>0.66939729426929595</v>
      </c>
      <c r="AP461" s="67">
        <v>3285.13</v>
      </c>
      <c r="AQ461" s="67">
        <v>2533.8399999999997</v>
      </c>
      <c r="AR461" s="68">
        <v>0.77130585395402906</v>
      </c>
      <c r="AS461" s="67">
        <v>31967.83</v>
      </c>
      <c r="AT461" s="67">
        <v>17211.25</v>
      </c>
      <c r="AU461" s="68">
        <v>0.53839281552735985</v>
      </c>
      <c r="AV461" s="43">
        <v>631.77</v>
      </c>
      <c r="AW461" s="43">
        <v>484.91</v>
      </c>
      <c r="AX461" s="69">
        <v>0.76754198521613881</v>
      </c>
      <c r="AY461" s="43">
        <v>211386.28452144196</v>
      </c>
      <c r="AZ461" s="43">
        <v>182761.41</v>
      </c>
      <c r="BA461" s="43">
        <v>28796.693732551459</v>
      </c>
      <c r="BB461" s="43">
        <v>31453.069999999996</v>
      </c>
      <c r="BC461" s="43">
        <v>366382.48154591018</v>
      </c>
      <c r="BD461" s="43">
        <v>49998.702481690576</v>
      </c>
      <c r="BE461" s="43">
        <v>177156.08000000002</v>
      </c>
      <c r="BF461" s="43">
        <v>287190.96000000008</v>
      </c>
      <c r="BG461" s="43">
        <v>1097.57</v>
      </c>
      <c r="BH461" s="43">
        <v>57</v>
      </c>
      <c r="BI461" s="44">
        <v>43173</v>
      </c>
      <c r="BJ461" s="44">
        <v>43541</v>
      </c>
      <c r="BK461" s="44">
        <v>43172</v>
      </c>
      <c r="BL461" s="43">
        <f t="shared" si="273"/>
        <v>785010.54000000015</v>
      </c>
      <c r="BM461" s="43">
        <f t="shared" si="274"/>
        <v>770901.02000000014</v>
      </c>
      <c r="BO461" s="16" t="str">
        <f>IFERROR(VLOOKUP($C461,'PORTE LOJA'!A:B,2,0),"PORTE 1")</f>
        <v>PORTE 3</v>
      </c>
      <c r="BP461" s="16">
        <f>VLOOKUP(BO461,'PAINEL E TARGET'!$S$1:$W$8,3,0)</f>
        <v>2400</v>
      </c>
      <c r="BQ461" s="16">
        <f t="shared" si="252"/>
        <v>1</v>
      </c>
      <c r="BR461" s="16">
        <f t="shared" si="253"/>
        <v>1</v>
      </c>
      <c r="BS461" s="16">
        <f t="shared" si="254"/>
        <v>1</v>
      </c>
      <c r="BT461" s="16">
        <f t="shared" si="255"/>
        <v>1</v>
      </c>
      <c r="BU461" s="16">
        <f t="shared" si="256"/>
        <v>1</v>
      </c>
      <c r="BV461" s="16">
        <f t="shared" si="257"/>
        <v>1</v>
      </c>
      <c r="BW461" s="17" t="str">
        <f t="shared" si="275"/>
        <v>111111</v>
      </c>
      <c r="BY461" s="17">
        <f t="shared" si="258"/>
        <v>0.76600000000000001</v>
      </c>
      <c r="BZ461" s="17">
        <f t="shared" si="259"/>
        <v>0.80400000000000005</v>
      </c>
      <c r="CA461" s="17" t="str">
        <f t="shared" si="276"/>
        <v>Sem Retira</v>
      </c>
      <c r="CB461" s="17">
        <f t="shared" si="277"/>
        <v>0.80400000000000005</v>
      </c>
      <c r="CC461" s="33" t="str">
        <f>IF(CB461&gt;='PAINEL E TARGET'!$T$11,'PAINEL E TARGET'!$S$11,
IF(CB461&gt;='PAINEL E TARGET'!$T$12,'PAINEL E TARGET'!$S$12,
IF(CB461&gt;='PAINEL E TARGET'!$T$13,'PAINEL E TARGET'!$S$13,
IF(CB461&gt;='PAINEL E TARGET'!$T$14,'PAINEL E TARGET'!$S$14,
IF(CB461&gt;='PAINEL E TARGET'!$T$15,'PAINEL E TARGET'!$S$15,
IF(CB461&gt;='PAINEL E TARGET'!$T$16,'PAINEL E TARGET'!$S$16,
IF(CB461&gt;='PAINEL E TARGET'!$T$17,'PAINEL E TARGET'!$S$17,
IF(CB461&gt;='PAINEL E TARGET'!$T$18,'PAINEL E TARGET'!$S$18,'PAINEL E TARGET'!$S$19))))))))</f>
        <v>Não elegível</v>
      </c>
      <c r="CD461" s="17">
        <f>IFERROR(VLOOKUP($BW461,'PAINEL E TARGET'!$G$1:$Q$99,4,0),0)</f>
        <v>0.25</v>
      </c>
      <c r="CE461" s="17">
        <f>VLOOKUP(CC461,'PAINEL E TARGET'!$S$10:$U$19,3,0)</f>
        <v>0</v>
      </c>
      <c r="CF461" s="16">
        <f t="shared" si="278"/>
        <v>0</v>
      </c>
      <c r="CG461" s="17">
        <f t="shared" si="260"/>
        <v>0.76700000000000002</v>
      </c>
      <c r="CH461" s="17">
        <f t="shared" si="261"/>
        <v>0.66900000000000004</v>
      </c>
      <c r="CI461" s="17">
        <f t="shared" si="262"/>
        <v>0.77100000000000002</v>
      </c>
      <c r="CJ461" s="17">
        <f t="shared" si="263"/>
        <v>0.53800000000000003</v>
      </c>
      <c r="CK461" s="17">
        <f t="shared" si="264"/>
        <v>0.76800000000000002</v>
      </c>
      <c r="CL461" s="17">
        <f t="shared" si="265"/>
        <v>0.68300000000000005</v>
      </c>
      <c r="CM461" s="16">
        <f t="shared" si="266"/>
        <v>3</v>
      </c>
      <c r="CN461" s="17" t="str">
        <f t="shared" si="279"/>
        <v>não ok</v>
      </c>
      <c r="CO461" s="17">
        <f t="shared" si="280"/>
        <v>0</v>
      </c>
      <c r="CP461" s="33" t="str">
        <f>IF(CO461&gt;='PAINEL E TARGET'!$T$11,'PAINEL E TARGET'!$S$11,
IF(CO461&gt;='PAINEL E TARGET'!$T$12,'PAINEL E TARGET'!$S$12,
IF(CO461&gt;='PAINEL E TARGET'!$T$13,'PAINEL E TARGET'!$S$13,
IF(CO461&gt;='PAINEL E TARGET'!$T$14,'PAINEL E TARGET'!$S$14,
IF(CO461&gt;='PAINEL E TARGET'!$T$15,'PAINEL E TARGET'!$S$15,
IF(CO461&gt;='PAINEL E TARGET'!$T$16,'PAINEL E TARGET'!$S$16,
IF(CO461&gt;='PAINEL E TARGET'!$T$17,'PAINEL E TARGET'!$S$17,
IF(CO461&gt;='PAINEL E TARGET'!$T$18,'PAINEL E TARGET'!$S$18,'PAINEL E TARGET'!$S$19))))))))</f>
        <v>Não elegível</v>
      </c>
      <c r="CQ461" s="17">
        <f>IFERROR(VLOOKUP($BW461,'PAINEL E TARGET'!$G$1:$Q$99,5,0),0)</f>
        <v>0.25</v>
      </c>
      <c r="CR461" s="17">
        <f>VLOOKUP(CP461,'PAINEL E TARGET'!$S$10:$U$19,3,0)</f>
        <v>0</v>
      </c>
      <c r="CS461" s="16">
        <f t="shared" si="281"/>
        <v>0</v>
      </c>
      <c r="CT461" s="17">
        <f t="shared" si="267"/>
        <v>0.91300000000000003</v>
      </c>
      <c r="CU461" s="33" t="str">
        <f>IF(CT461&gt;='PAINEL E TARGET'!$T$11,'PAINEL E TARGET'!$S$11,
IF(CT461&gt;='PAINEL E TARGET'!$T$12,'PAINEL E TARGET'!$S$12,
IF(CT461&gt;='PAINEL E TARGET'!$T$13,'PAINEL E TARGET'!$S$13,
IF(CT461&gt;='PAINEL E TARGET'!$T$14,'PAINEL E TARGET'!$S$14,
IF(CT461&gt;='PAINEL E TARGET'!$T$15,'PAINEL E TARGET'!$S$15,
IF(CT461&gt;='PAINEL E TARGET'!$T$16,'PAINEL E TARGET'!$S$16,
IF(CT461&gt;='PAINEL E TARGET'!$T$17,'PAINEL E TARGET'!$S$17,
IF(CT461&gt;='PAINEL E TARGET'!$T$18,'PAINEL E TARGET'!$S$18,'PAINEL E TARGET'!$S$19))))))))</f>
        <v>1. Fx de 90% a 99,9%</v>
      </c>
      <c r="CV461" s="17">
        <f>IFERROR(VLOOKUP($BW461,'PAINEL E TARGET'!$G$1:$Q$99,6,0),0)</f>
        <v>0.2</v>
      </c>
      <c r="CW461" s="17">
        <f>VLOOKUP(CU461,'PAINEL E TARGET'!$S$10:$U$19,3,0)</f>
        <v>0.5</v>
      </c>
      <c r="CX461" s="16">
        <f t="shared" si="282"/>
        <v>240</v>
      </c>
      <c r="CY461" s="17">
        <f t="shared" si="268"/>
        <v>0.86499999999999999</v>
      </c>
      <c r="CZ461" s="33" t="str">
        <f>IF(CY461&gt;='PAINEL E TARGET'!$T$11,'PAINEL E TARGET'!$S$11,
IF(CY461&gt;='PAINEL E TARGET'!$T$12,'PAINEL E TARGET'!$S$12,
IF(CY461&gt;='PAINEL E TARGET'!$T$13,'PAINEL E TARGET'!$S$13,
IF(CY461&gt;='PAINEL E TARGET'!$T$14,'PAINEL E TARGET'!$S$14,
IF(CY461&gt;='PAINEL E TARGET'!$T$15,'PAINEL E TARGET'!$S$15,
IF(CY461&gt;='PAINEL E TARGET'!$T$16,'PAINEL E TARGET'!$S$16,
IF(CY461&gt;='PAINEL E TARGET'!$T$17,'PAINEL E TARGET'!$S$17,
IF(CY461&gt;='PAINEL E TARGET'!$T$18,'PAINEL E TARGET'!$S$18,'PAINEL E TARGET'!$S$19))))))))</f>
        <v>Não elegível</v>
      </c>
      <c r="DA461" s="17">
        <f>IFERROR(VLOOKUP($BW461,'PAINEL E TARGET'!$G$1:$Q$99,7,0),0)</f>
        <v>0.15</v>
      </c>
      <c r="DB461" s="17">
        <f>VLOOKUP(CZ461,'PAINEL E TARGET'!$S$10:$U$19,3,0)</f>
        <v>0</v>
      </c>
      <c r="DC461" s="16">
        <f t="shared" si="283"/>
        <v>0</v>
      </c>
      <c r="DD461" s="17">
        <f t="shared" si="269"/>
        <v>1.0920000000000001</v>
      </c>
      <c r="DE461" s="33" t="str">
        <f>IF(DD461&gt;='PAINEL E TARGET'!$T$11,'PAINEL E TARGET'!$S$11,
IF(DD461&gt;='PAINEL E TARGET'!$T$12,'PAINEL E TARGET'!$S$12,
IF(DD461&gt;='PAINEL E TARGET'!$T$13,'PAINEL E TARGET'!$S$13,
IF(DD461&gt;='PAINEL E TARGET'!$T$14,'PAINEL E TARGET'!$S$14,
IF(DD461&gt;='PAINEL E TARGET'!$T$15,'PAINEL E TARGET'!$S$15,
IF(DD461&gt;='PAINEL E TARGET'!$T$16,'PAINEL E TARGET'!$S$16,
IF(DD461&gt;='PAINEL E TARGET'!$T$17,'PAINEL E TARGET'!$S$17,
IF(DD461&gt;='PAINEL E TARGET'!$T$18,'PAINEL E TARGET'!$S$18,'PAINEL E TARGET'!$S$19))))))))</f>
        <v>3. Fx de 105% a 109,9%</v>
      </c>
      <c r="DF461" s="17">
        <f>IFERROR(VLOOKUP($BW461,'PAINEL E TARGET'!$G$1:$Q$99,8,0),0)</f>
        <v>0.1</v>
      </c>
      <c r="DG461" s="17">
        <f>VLOOKUP(DE461,'PAINEL E TARGET'!$S$10:$U$19,3,0)</f>
        <v>1.1000000000000001</v>
      </c>
      <c r="DH461" s="16">
        <f t="shared" si="284"/>
        <v>264.00000000000006</v>
      </c>
      <c r="DI461" s="17">
        <f t="shared" si="270"/>
        <v>0.61099999999999999</v>
      </c>
      <c r="DJ461" s="33" t="str">
        <f>IF(DI461&gt;='PAINEL E TARGET'!$T$11,'PAINEL E TARGET'!$S$11,
IF(DI461&gt;='PAINEL E TARGET'!$T$12,'PAINEL E TARGET'!$S$12,
IF(DI461&gt;='PAINEL E TARGET'!$T$13,'PAINEL E TARGET'!$S$13,
IF(DI461&gt;='PAINEL E TARGET'!$T$14,'PAINEL E TARGET'!$S$14,
IF(DI461&gt;='PAINEL E TARGET'!$T$15,'PAINEL E TARGET'!$S$15,
IF(DI461&gt;='PAINEL E TARGET'!$T$16,'PAINEL E TARGET'!$S$16,
IF(DI461&gt;='PAINEL E TARGET'!$T$17,'PAINEL E TARGET'!$S$17,
IF(DI461&gt;='PAINEL E TARGET'!$T$18,'PAINEL E TARGET'!$S$18,'PAINEL E TARGET'!$S$19))))))))</f>
        <v>Não elegível</v>
      </c>
      <c r="DK461" s="17">
        <f>IFERROR(VLOOKUP($BW461,'PAINEL E TARGET'!$G$1:$Q$99,9,0),0)</f>
        <v>0.05</v>
      </c>
      <c r="DL461" s="17">
        <f>VLOOKUP(DJ461,'PAINEL E TARGET'!$S$10:$U$19,3,0)</f>
        <v>0</v>
      </c>
      <c r="DM461" s="16">
        <f t="shared" si="285"/>
        <v>0</v>
      </c>
      <c r="DN461" s="17">
        <f t="shared" si="271"/>
        <v>0.76800000000000002</v>
      </c>
      <c r="DO461" s="33" t="str">
        <f>IF(DN461&gt;='PAINEL E TARGET'!$T$11,'PAINEL E TARGET'!$S$11,
IF(DN461&gt;='PAINEL E TARGET'!$T$12,'PAINEL E TARGET'!$S$12,
IF(DN461&gt;='PAINEL E TARGET'!$T$13,'PAINEL E TARGET'!$S$13,
IF(DN461&gt;='PAINEL E TARGET'!$T$14,'PAINEL E TARGET'!$S$14,
IF(DN461&gt;='PAINEL E TARGET'!$T$15,'PAINEL E TARGET'!$S$15,
IF(DN461&gt;='PAINEL E TARGET'!$T$16,'PAINEL E TARGET'!$S$16,
IF(DN461&gt;='PAINEL E TARGET'!$T$17,'PAINEL E TARGET'!$S$17,
IF(DN461&gt;='PAINEL E TARGET'!$T$18,'PAINEL E TARGET'!$S$18,'PAINEL E TARGET'!$S$19))))))))</f>
        <v>Não elegível</v>
      </c>
      <c r="DP461" s="17">
        <f>IFERROR(VLOOKUP($BW461,'PAINEL E TARGET'!$G$1:$Q$99,10,0),0)</f>
        <v>0</v>
      </c>
      <c r="DQ461" s="17">
        <f>VLOOKUP(DO461,'PAINEL E TARGET'!$S$10:$U$19,3,0)</f>
        <v>0</v>
      </c>
      <c r="DR461" s="16">
        <f t="shared" si="286"/>
        <v>0</v>
      </c>
      <c r="DS461" s="17">
        <f t="shared" si="272"/>
        <v>0.98799999999999999</v>
      </c>
      <c r="DT461" s="16">
        <f>IF(DS461&gt;=1,VLOOKUP(BO461,'PAINEL E TARGET'!$S$1:$W$8,5,0),0)</f>
        <v>0</v>
      </c>
      <c r="DU461" s="16">
        <f t="shared" si="287"/>
        <v>504.00000000000006</v>
      </c>
    </row>
    <row r="462" spans="2:125" s="32" customFormat="1" x14ac:dyDescent="0.2">
      <c r="B462" s="44">
        <v>43541</v>
      </c>
      <c r="C462" s="65">
        <v>1279</v>
      </c>
      <c r="D462" s="66" t="s">
        <v>466</v>
      </c>
      <c r="E462" s="65">
        <v>217</v>
      </c>
      <c r="F462" s="65" t="s">
        <v>1017</v>
      </c>
      <c r="G462" s="67">
        <v>5482867.0315630641</v>
      </c>
      <c r="H462" s="67">
        <v>3018511.4944632943</v>
      </c>
      <c r="I462" s="67">
        <v>2669532.4199999995</v>
      </c>
      <c r="J462" s="68">
        <v>0.88438703145460607</v>
      </c>
      <c r="K462" s="67">
        <v>588852.96472511033</v>
      </c>
      <c r="L462" s="67">
        <v>2279662.2820569468</v>
      </c>
      <c r="M462" s="67">
        <v>563711.26</v>
      </c>
      <c r="N462" s="67">
        <v>2058910.3399999999</v>
      </c>
      <c r="O462" s="67">
        <v>5215713.2909683855</v>
      </c>
      <c r="P462" s="67" t="s">
        <v>1082</v>
      </c>
      <c r="Q462" s="67" t="s">
        <v>1082</v>
      </c>
      <c r="R462" s="67">
        <v>0</v>
      </c>
      <c r="S462" s="67">
        <v>0</v>
      </c>
      <c r="T462" s="68">
        <v>0.10506288238770439</v>
      </c>
      <c r="U462" s="68">
        <v>0.10059649474403778</v>
      </c>
      <c r="V462" s="68">
        <v>0.95748843414380458</v>
      </c>
      <c r="W462" s="67">
        <v>301374.48000000004</v>
      </c>
      <c r="X462" s="67">
        <v>263826.53999999998</v>
      </c>
      <c r="Y462" s="68">
        <v>0.87541101688503931</v>
      </c>
      <c r="Z462" s="68">
        <v>0.16319014881483954</v>
      </c>
      <c r="AA462" s="68">
        <v>0.17667597948556513</v>
      </c>
      <c r="AB462" s="68">
        <v>1.0826387546593086</v>
      </c>
      <c r="AC462" s="67">
        <v>468113.43</v>
      </c>
      <c r="AD462" s="67">
        <v>463354.24</v>
      </c>
      <c r="AE462" s="68">
        <v>0.98983325473058958</v>
      </c>
      <c r="AF462" s="43">
        <v>80</v>
      </c>
      <c r="AG462" s="43">
        <v>77</v>
      </c>
      <c r="AH462" s="43">
        <v>96</v>
      </c>
      <c r="AI462" s="43">
        <v>104</v>
      </c>
      <c r="AJ462" s="67">
        <v>164302.90999999997</v>
      </c>
      <c r="AK462" s="67">
        <v>143092.54999999999</v>
      </c>
      <c r="AL462" s="68">
        <v>0.87090697298057596</v>
      </c>
      <c r="AM462" s="67">
        <v>46032.54</v>
      </c>
      <c r="AN462" s="67">
        <v>33328.22</v>
      </c>
      <c r="AO462" s="68">
        <v>0.72401436027644794</v>
      </c>
      <c r="AP462" s="67">
        <v>20756.95</v>
      </c>
      <c r="AQ462" s="67">
        <v>14463.079999999998</v>
      </c>
      <c r="AR462" s="68">
        <v>0.69678252344395475</v>
      </c>
      <c r="AS462" s="67">
        <v>70282.080000000002</v>
      </c>
      <c r="AT462" s="67">
        <v>72942.69</v>
      </c>
      <c r="AU462" s="68">
        <v>1.0378561647577875</v>
      </c>
      <c r="AV462" s="43">
        <v>14398.150000000001</v>
      </c>
      <c r="AW462" s="43">
        <v>13023.03</v>
      </c>
      <c r="AX462" s="69">
        <v>0.90449328559571884</v>
      </c>
      <c r="AY462" s="43">
        <v>588852.96472511033</v>
      </c>
      <c r="AZ462" s="43">
        <v>563711.26</v>
      </c>
      <c r="BA462" s="43">
        <v>66302.182103287356</v>
      </c>
      <c r="BB462" s="43">
        <v>77295.239999999991</v>
      </c>
      <c r="BC462" s="43">
        <v>1070334.8580776446</v>
      </c>
      <c r="BD462" s="43">
        <v>120757.77402049702</v>
      </c>
      <c r="BE462" s="43">
        <v>551091.67999999993</v>
      </c>
      <c r="BF462" s="43">
        <v>855989.66000000015</v>
      </c>
      <c r="BG462" s="43">
        <v>26245.440000000002</v>
      </c>
      <c r="BH462" s="43">
        <v>164</v>
      </c>
      <c r="BI462" s="44">
        <v>43173</v>
      </c>
      <c r="BJ462" s="44">
        <v>43541</v>
      </c>
      <c r="BK462" s="44">
        <v>43172</v>
      </c>
      <c r="BL462" s="43">
        <f t="shared" si="273"/>
        <v>2669532.4199999995</v>
      </c>
      <c r="BM462" s="43">
        <f t="shared" si="274"/>
        <v>2622621.5999999996</v>
      </c>
      <c r="BO462" s="16" t="str">
        <f>IFERROR(VLOOKUP($C462,'PORTE LOJA'!A:B,2,0),"PORTE 1")</f>
        <v>PORTE 6</v>
      </c>
      <c r="BP462" s="16">
        <f>VLOOKUP(BO462,'PAINEL E TARGET'!$S$1:$W$8,3,0)</f>
        <v>4500</v>
      </c>
      <c r="BQ462" s="16">
        <f t="shared" si="252"/>
        <v>1</v>
      </c>
      <c r="BR462" s="16">
        <f t="shared" si="253"/>
        <v>1</v>
      </c>
      <c r="BS462" s="16">
        <f t="shared" si="254"/>
        <v>1</v>
      </c>
      <c r="BT462" s="16">
        <f t="shared" si="255"/>
        <v>1</v>
      </c>
      <c r="BU462" s="16">
        <f t="shared" si="256"/>
        <v>1</v>
      </c>
      <c r="BV462" s="16">
        <f t="shared" si="257"/>
        <v>1</v>
      </c>
      <c r="BW462" s="17" t="str">
        <f t="shared" si="275"/>
        <v>111111</v>
      </c>
      <c r="BY462" s="17">
        <f t="shared" si="258"/>
        <v>0.88400000000000001</v>
      </c>
      <c r="BZ462" s="17">
        <f t="shared" si="259"/>
        <v>0.91400000000000003</v>
      </c>
      <c r="CA462" s="17" t="str">
        <f t="shared" si="276"/>
        <v>Sem Retira</v>
      </c>
      <c r="CB462" s="17">
        <f t="shared" si="277"/>
        <v>0.91400000000000003</v>
      </c>
      <c r="CC462" s="33" t="str">
        <f>IF(CB462&gt;='PAINEL E TARGET'!$T$11,'PAINEL E TARGET'!$S$11,
IF(CB462&gt;='PAINEL E TARGET'!$T$12,'PAINEL E TARGET'!$S$12,
IF(CB462&gt;='PAINEL E TARGET'!$T$13,'PAINEL E TARGET'!$S$13,
IF(CB462&gt;='PAINEL E TARGET'!$T$14,'PAINEL E TARGET'!$S$14,
IF(CB462&gt;='PAINEL E TARGET'!$T$15,'PAINEL E TARGET'!$S$15,
IF(CB462&gt;='PAINEL E TARGET'!$T$16,'PAINEL E TARGET'!$S$16,
IF(CB462&gt;='PAINEL E TARGET'!$T$17,'PAINEL E TARGET'!$S$17,
IF(CB462&gt;='PAINEL E TARGET'!$T$18,'PAINEL E TARGET'!$S$18,'PAINEL E TARGET'!$S$19))))))))</f>
        <v>1. Fx de 90% a 99,9%</v>
      </c>
      <c r="CD462" s="17">
        <f>IFERROR(VLOOKUP($BW462,'PAINEL E TARGET'!$G$1:$Q$99,4,0),0)</f>
        <v>0.25</v>
      </c>
      <c r="CE462" s="17">
        <f>VLOOKUP(CC462,'PAINEL E TARGET'!$S$10:$U$19,3,0)</f>
        <v>0.5</v>
      </c>
      <c r="CF462" s="16">
        <f t="shared" si="278"/>
        <v>562.5</v>
      </c>
      <c r="CG462" s="17">
        <f t="shared" si="260"/>
        <v>0.871</v>
      </c>
      <c r="CH462" s="17">
        <f t="shared" si="261"/>
        <v>0.72399999999999998</v>
      </c>
      <c r="CI462" s="17">
        <f t="shared" si="262"/>
        <v>0.69699999999999995</v>
      </c>
      <c r="CJ462" s="17">
        <f t="shared" si="263"/>
        <v>1.038</v>
      </c>
      <c r="CK462" s="17">
        <f t="shared" si="264"/>
        <v>0.90400000000000003</v>
      </c>
      <c r="CL462" s="17">
        <f t="shared" si="265"/>
        <v>0.875</v>
      </c>
      <c r="CM462" s="16">
        <f t="shared" si="266"/>
        <v>4</v>
      </c>
      <c r="CN462" s="17" t="str">
        <f t="shared" si="279"/>
        <v>não ok</v>
      </c>
      <c r="CO462" s="17">
        <f t="shared" si="280"/>
        <v>0</v>
      </c>
      <c r="CP462" s="33" t="str">
        <f>IF(CO462&gt;='PAINEL E TARGET'!$T$11,'PAINEL E TARGET'!$S$11,
IF(CO462&gt;='PAINEL E TARGET'!$T$12,'PAINEL E TARGET'!$S$12,
IF(CO462&gt;='PAINEL E TARGET'!$T$13,'PAINEL E TARGET'!$S$13,
IF(CO462&gt;='PAINEL E TARGET'!$T$14,'PAINEL E TARGET'!$S$14,
IF(CO462&gt;='PAINEL E TARGET'!$T$15,'PAINEL E TARGET'!$S$15,
IF(CO462&gt;='PAINEL E TARGET'!$T$16,'PAINEL E TARGET'!$S$16,
IF(CO462&gt;='PAINEL E TARGET'!$T$17,'PAINEL E TARGET'!$S$17,
IF(CO462&gt;='PAINEL E TARGET'!$T$18,'PAINEL E TARGET'!$S$18,'PAINEL E TARGET'!$S$19))))))))</f>
        <v>Não elegível</v>
      </c>
      <c r="CQ462" s="17">
        <f>IFERROR(VLOOKUP($BW462,'PAINEL E TARGET'!$G$1:$Q$99,5,0),0)</f>
        <v>0.25</v>
      </c>
      <c r="CR462" s="17">
        <f>VLOOKUP(CP462,'PAINEL E TARGET'!$S$10:$U$19,3,0)</f>
        <v>0</v>
      </c>
      <c r="CS462" s="16">
        <f t="shared" si="281"/>
        <v>0</v>
      </c>
      <c r="CT462" s="17">
        <f t="shared" si="267"/>
        <v>0.99</v>
      </c>
      <c r="CU462" s="33" t="str">
        <f>IF(CT462&gt;='PAINEL E TARGET'!$T$11,'PAINEL E TARGET'!$S$11,
IF(CT462&gt;='PAINEL E TARGET'!$T$12,'PAINEL E TARGET'!$S$12,
IF(CT462&gt;='PAINEL E TARGET'!$T$13,'PAINEL E TARGET'!$S$13,
IF(CT462&gt;='PAINEL E TARGET'!$T$14,'PAINEL E TARGET'!$S$14,
IF(CT462&gt;='PAINEL E TARGET'!$T$15,'PAINEL E TARGET'!$S$15,
IF(CT462&gt;='PAINEL E TARGET'!$T$16,'PAINEL E TARGET'!$S$16,
IF(CT462&gt;='PAINEL E TARGET'!$T$17,'PAINEL E TARGET'!$S$17,
IF(CT462&gt;='PAINEL E TARGET'!$T$18,'PAINEL E TARGET'!$S$18,'PAINEL E TARGET'!$S$19))))))))</f>
        <v>1. Fx de 90% a 99,9%</v>
      </c>
      <c r="CV462" s="17">
        <f>IFERROR(VLOOKUP($BW462,'PAINEL E TARGET'!$G$1:$Q$99,6,0),0)</f>
        <v>0.2</v>
      </c>
      <c r="CW462" s="17">
        <f>VLOOKUP(CU462,'PAINEL E TARGET'!$S$10:$U$19,3,0)</f>
        <v>0.5</v>
      </c>
      <c r="CX462" s="16">
        <f t="shared" si="282"/>
        <v>450</v>
      </c>
      <c r="CY462" s="17">
        <f t="shared" si="268"/>
        <v>0.95699999999999996</v>
      </c>
      <c r="CZ462" s="33" t="str">
        <f>IF(CY462&gt;='PAINEL E TARGET'!$T$11,'PAINEL E TARGET'!$S$11,
IF(CY462&gt;='PAINEL E TARGET'!$T$12,'PAINEL E TARGET'!$S$12,
IF(CY462&gt;='PAINEL E TARGET'!$T$13,'PAINEL E TARGET'!$S$13,
IF(CY462&gt;='PAINEL E TARGET'!$T$14,'PAINEL E TARGET'!$S$14,
IF(CY462&gt;='PAINEL E TARGET'!$T$15,'PAINEL E TARGET'!$S$15,
IF(CY462&gt;='PAINEL E TARGET'!$T$16,'PAINEL E TARGET'!$S$16,
IF(CY462&gt;='PAINEL E TARGET'!$T$17,'PAINEL E TARGET'!$S$17,
IF(CY462&gt;='PAINEL E TARGET'!$T$18,'PAINEL E TARGET'!$S$18,'PAINEL E TARGET'!$S$19))))))))</f>
        <v>1. Fx de 90% a 99,9%</v>
      </c>
      <c r="DA462" s="17">
        <f>IFERROR(VLOOKUP($BW462,'PAINEL E TARGET'!$G$1:$Q$99,7,0),0)</f>
        <v>0.15</v>
      </c>
      <c r="DB462" s="17">
        <f>VLOOKUP(CZ462,'PAINEL E TARGET'!$S$10:$U$19,3,0)</f>
        <v>0.5</v>
      </c>
      <c r="DC462" s="16">
        <f t="shared" si="283"/>
        <v>337.5</v>
      </c>
      <c r="DD462" s="17">
        <f t="shared" si="269"/>
        <v>1.1659999999999999</v>
      </c>
      <c r="DE462" s="33" t="str">
        <f>IF(DD462&gt;='PAINEL E TARGET'!$T$11,'PAINEL E TARGET'!$S$11,
IF(DD462&gt;='PAINEL E TARGET'!$T$12,'PAINEL E TARGET'!$S$12,
IF(DD462&gt;='PAINEL E TARGET'!$T$13,'PAINEL E TARGET'!$S$13,
IF(DD462&gt;='PAINEL E TARGET'!$T$14,'PAINEL E TARGET'!$S$14,
IF(DD462&gt;='PAINEL E TARGET'!$T$15,'PAINEL E TARGET'!$S$15,
IF(DD462&gt;='PAINEL E TARGET'!$T$16,'PAINEL E TARGET'!$S$16,
IF(DD462&gt;='PAINEL E TARGET'!$T$17,'PAINEL E TARGET'!$S$17,
IF(DD462&gt;='PAINEL E TARGET'!$T$18,'PAINEL E TARGET'!$S$18,'PAINEL E TARGET'!$S$19))))))))</f>
        <v>5. Fx de 115% a 119,9%</v>
      </c>
      <c r="DF462" s="17">
        <f>IFERROR(VLOOKUP($BW462,'PAINEL E TARGET'!$G$1:$Q$99,8,0),0)</f>
        <v>0.1</v>
      </c>
      <c r="DG462" s="17">
        <f>VLOOKUP(DE462,'PAINEL E TARGET'!$S$10:$U$19,3,0)</f>
        <v>1.3</v>
      </c>
      <c r="DH462" s="16">
        <f t="shared" si="284"/>
        <v>585</v>
      </c>
      <c r="DI462" s="17">
        <f t="shared" si="270"/>
        <v>1.083</v>
      </c>
      <c r="DJ462" s="33" t="str">
        <f>IF(DI462&gt;='PAINEL E TARGET'!$T$11,'PAINEL E TARGET'!$S$11,
IF(DI462&gt;='PAINEL E TARGET'!$T$12,'PAINEL E TARGET'!$S$12,
IF(DI462&gt;='PAINEL E TARGET'!$T$13,'PAINEL E TARGET'!$S$13,
IF(DI462&gt;='PAINEL E TARGET'!$T$14,'PAINEL E TARGET'!$S$14,
IF(DI462&gt;='PAINEL E TARGET'!$T$15,'PAINEL E TARGET'!$S$15,
IF(DI462&gt;='PAINEL E TARGET'!$T$16,'PAINEL E TARGET'!$S$16,
IF(DI462&gt;='PAINEL E TARGET'!$T$17,'PAINEL E TARGET'!$S$17,
IF(DI462&gt;='PAINEL E TARGET'!$T$18,'PAINEL E TARGET'!$S$18,'PAINEL E TARGET'!$S$19))))))))</f>
        <v>3. Fx de 105% a 109,9%</v>
      </c>
      <c r="DK462" s="17">
        <f>IFERROR(VLOOKUP($BW462,'PAINEL E TARGET'!$G$1:$Q$99,9,0),0)</f>
        <v>0.05</v>
      </c>
      <c r="DL462" s="17">
        <f>VLOOKUP(DJ462,'PAINEL E TARGET'!$S$10:$U$19,3,0)</f>
        <v>1.1000000000000001</v>
      </c>
      <c r="DM462" s="16">
        <f t="shared" si="285"/>
        <v>247.50000000000003</v>
      </c>
      <c r="DN462" s="17">
        <f t="shared" si="271"/>
        <v>0.90400000000000003</v>
      </c>
      <c r="DO462" s="33" t="str">
        <f>IF(DN462&gt;='PAINEL E TARGET'!$T$11,'PAINEL E TARGET'!$S$11,
IF(DN462&gt;='PAINEL E TARGET'!$T$12,'PAINEL E TARGET'!$S$12,
IF(DN462&gt;='PAINEL E TARGET'!$T$13,'PAINEL E TARGET'!$S$13,
IF(DN462&gt;='PAINEL E TARGET'!$T$14,'PAINEL E TARGET'!$S$14,
IF(DN462&gt;='PAINEL E TARGET'!$T$15,'PAINEL E TARGET'!$S$15,
IF(DN462&gt;='PAINEL E TARGET'!$T$16,'PAINEL E TARGET'!$S$16,
IF(DN462&gt;='PAINEL E TARGET'!$T$17,'PAINEL E TARGET'!$S$17,
IF(DN462&gt;='PAINEL E TARGET'!$T$18,'PAINEL E TARGET'!$S$18,'PAINEL E TARGET'!$S$19))))))))</f>
        <v>1. Fx de 90% a 99,9%</v>
      </c>
      <c r="DP462" s="17">
        <f>IFERROR(VLOOKUP($BW462,'PAINEL E TARGET'!$G$1:$Q$99,10,0),0)</f>
        <v>0</v>
      </c>
      <c r="DQ462" s="17">
        <f>VLOOKUP(DO462,'PAINEL E TARGET'!$S$10:$U$19,3,0)</f>
        <v>0.5</v>
      </c>
      <c r="DR462" s="16">
        <f t="shared" si="286"/>
        <v>0</v>
      </c>
      <c r="DS462" s="17">
        <f t="shared" si="272"/>
        <v>0.96299999999999997</v>
      </c>
      <c r="DT462" s="16">
        <f>IF(DS462&gt;=1,VLOOKUP(BO462,'PAINEL E TARGET'!$S$1:$W$8,5,0),0)</f>
        <v>0</v>
      </c>
      <c r="DU462" s="16">
        <f t="shared" si="287"/>
        <v>2182.5</v>
      </c>
    </row>
    <row r="463" spans="2:125" s="32" customFormat="1" x14ac:dyDescent="0.2">
      <c r="B463" s="44">
        <v>43541</v>
      </c>
      <c r="C463" s="65">
        <v>1280</v>
      </c>
      <c r="D463" s="66" t="s">
        <v>467</v>
      </c>
      <c r="E463" s="65">
        <v>211</v>
      </c>
      <c r="F463" s="65" t="s">
        <v>1017</v>
      </c>
      <c r="G463" s="67">
        <v>3361872.5710773729</v>
      </c>
      <c r="H463" s="67">
        <v>1798128.6174851672</v>
      </c>
      <c r="I463" s="67">
        <v>1510305.03</v>
      </c>
      <c r="J463" s="68">
        <v>0.83993159071806978</v>
      </c>
      <c r="K463" s="67">
        <v>421839.48911215639</v>
      </c>
      <c r="L463" s="67">
        <v>1257951.9307132943</v>
      </c>
      <c r="M463" s="67">
        <v>362304.35</v>
      </c>
      <c r="N463" s="67">
        <v>1102096.3</v>
      </c>
      <c r="O463" s="67">
        <v>3146216.1017114553</v>
      </c>
      <c r="P463" s="67" t="s">
        <v>1082</v>
      </c>
      <c r="Q463" s="67" t="s">
        <v>1082</v>
      </c>
      <c r="R463" s="67">
        <v>0</v>
      </c>
      <c r="S463" s="67">
        <v>0</v>
      </c>
      <c r="T463" s="68">
        <v>0.10944702885737077</v>
      </c>
      <c r="U463" s="68">
        <v>0.132408955158549</v>
      </c>
      <c r="V463" s="68">
        <v>1.2097994485633938</v>
      </c>
      <c r="W463" s="67">
        <v>183848.18</v>
      </c>
      <c r="X463" s="67">
        <v>193899.76</v>
      </c>
      <c r="Y463" s="68">
        <v>1.0546732635590954</v>
      </c>
      <c r="Z463" s="68">
        <v>0.21307245993505042</v>
      </c>
      <c r="AA463" s="68">
        <v>0.2482923713534271</v>
      </c>
      <c r="AB463" s="68">
        <v>1.1652954653506726</v>
      </c>
      <c r="AC463" s="67">
        <v>357917.28999999992</v>
      </c>
      <c r="AD463" s="67">
        <v>363599.51</v>
      </c>
      <c r="AE463" s="68">
        <v>1.0158757907448397</v>
      </c>
      <c r="AF463" s="43">
        <v>80</v>
      </c>
      <c r="AG463" s="43">
        <v>74</v>
      </c>
      <c r="AH463" s="43">
        <v>29</v>
      </c>
      <c r="AI463" s="43">
        <v>29</v>
      </c>
      <c r="AJ463" s="67">
        <v>121414.33</v>
      </c>
      <c r="AK463" s="67">
        <v>112193.09999999999</v>
      </c>
      <c r="AL463" s="68">
        <v>0.92405155141077655</v>
      </c>
      <c r="AM463" s="67">
        <v>11046.33</v>
      </c>
      <c r="AN463" s="67">
        <v>24469.27</v>
      </c>
      <c r="AO463" s="68">
        <v>2.2151492848756105</v>
      </c>
      <c r="AP463" s="67">
        <v>0</v>
      </c>
      <c r="AQ463" s="67">
        <v>11156.799999999997</v>
      </c>
      <c r="AR463" s="68">
        <v>0</v>
      </c>
      <c r="AS463" s="67">
        <v>51387.519999999997</v>
      </c>
      <c r="AT463" s="67">
        <v>46080.59</v>
      </c>
      <c r="AU463" s="68">
        <v>0.89672725984830559</v>
      </c>
      <c r="AV463" s="43">
        <v>2950.88</v>
      </c>
      <c r="AW463" s="43">
        <v>2859.43</v>
      </c>
      <c r="AX463" s="69">
        <v>0.96900924469988603</v>
      </c>
      <c r="AY463" s="43">
        <v>421839.48911215639</v>
      </c>
      <c r="AZ463" s="43">
        <v>362304.35000000009</v>
      </c>
      <c r="BA463" s="43">
        <v>54932.440959705767</v>
      </c>
      <c r="BB463" s="43">
        <v>58136.600000000006</v>
      </c>
      <c r="BC463" s="43">
        <v>789963.26757478248</v>
      </c>
      <c r="BD463" s="43">
        <v>102993.90509422758</v>
      </c>
      <c r="BE463" s="43">
        <v>346548.51999999996</v>
      </c>
      <c r="BF463" s="43">
        <v>674663.70000000007</v>
      </c>
      <c r="BG463" s="43">
        <v>5536.25</v>
      </c>
      <c r="BH463" s="43">
        <v>49</v>
      </c>
      <c r="BI463" s="44">
        <v>43173</v>
      </c>
      <c r="BJ463" s="44">
        <v>43541</v>
      </c>
      <c r="BK463" s="44">
        <v>43172</v>
      </c>
      <c r="BL463" s="43">
        <f t="shared" si="273"/>
        <v>1510305.03</v>
      </c>
      <c r="BM463" s="43">
        <f t="shared" si="274"/>
        <v>1464400.65</v>
      </c>
      <c r="BO463" s="16" t="str">
        <f>IFERROR(VLOOKUP($C463,'PORTE LOJA'!A:B,2,0),"PORTE 1")</f>
        <v>PORTE 4</v>
      </c>
      <c r="BP463" s="16">
        <f>VLOOKUP(BO463,'PAINEL E TARGET'!$S$1:$W$8,3,0)</f>
        <v>3000</v>
      </c>
      <c r="BQ463" s="16">
        <f t="shared" si="252"/>
        <v>1</v>
      </c>
      <c r="BR463" s="16">
        <f t="shared" si="253"/>
        <v>1</v>
      </c>
      <c r="BS463" s="16">
        <f t="shared" si="254"/>
        <v>1</v>
      </c>
      <c r="BT463" s="16">
        <f t="shared" si="255"/>
        <v>1</v>
      </c>
      <c r="BU463" s="16">
        <f t="shared" si="256"/>
        <v>1</v>
      </c>
      <c r="BV463" s="16">
        <f t="shared" si="257"/>
        <v>1</v>
      </c>
      <c r="BW463" s="17" t="str">
        <f t="shared" si="275"/>
        <v>111111</v>
      </c>
      <c r="BY463" s="17">
        <f t="shared" si="258"/>
        <v>0.84</v>
      </c>
      <c r="BZ463" s="17">
        <f t="shared" si="259"/>
        <v>0.872</v>
      </c>
      <c r="CA463" s="17" t="str">
        <f t="shared" si="276"/>
        <v>Sem Retira</v>
      </c>
      <c r="CB463" s="17">
        <f t="shared" si="277"/>
        <v>0.872</v>
      </c>
      <c r="CC463" s="33" t="str">
        <f>IF(CB463&gt;='PAINEL E TARGET'!$T$11,'PAINEL E TARGET'!$S$11,
IF(CB463&gt;='PAINEL E TARGET'!$T$12,'PAINEL E TARGET'!$S$12,
IF(CB463&gt;='PAINEL E TARGET'!$T$13,'PAINEL E TARGET'!$S$13,
IF(CB463&gt;='PAINEL E TARGET'!$T$14,'PAINEL E TARGET'!$S$14,
IF(CB463&gt;='PAINEL E TARGET'!$T$15,'PAINEL E TARGET'!$S$15,
IF(CB463&gt;='PAINEL E TARGET'!$T$16,'PAINEL E TARGET'!$S$16,
IF(CB463&gt;='PAINEL E TARGET'!$T$17,'PAINEL E TARGET'!$S$17,
IF(CB463&gt;='PAINEL E TARGET'!$T$18,'PAINEL E TARGET'!$S$18,'PAINEL E TARGET'!$S$19))))))))</f>
        <v>Não elegível</v>
      </c>
      <c r="CD463" s="17">
        <f>IFERROR(VLOOKUP($BW463,'PAINEL E TARGET'!$G$1:$Q$99,4,0),0)</f>
        <v>0.25</v>
      </c>
      <c r="CE463" s="17">
        <f>VLOOKUP(CC463,'PAINEL E TARGET'!$S$10:$U$19,3,0)</f>
        <v>0</v>
      </c>
      <c r="CF463" s="16">
        <f t="shared" si="278"/>
        <v>0</v>
      </c>
      <c r="CG463" s="17">
        <f t="shared" si="260"/>
        <v>0.92400000000000004</v>
      </c>
      <c r="CH463" s="17">
        <f t="shared" si="261"/>
        <v>2.2149999999999999</v>
      </c>
      <c r="CI463" s="17" t="str">
        <f t="shared" si="262"/>
        <v>sem meta</v>
      </c>
      <c r="CJ463" s="17">
        <f t="shared" si="263"/>
        <v>0.89700000000000002</v>
      </c>
      <c r="CK463" s="17">
        <f t="shared" si="264"/>
        <v>0.96899999999999997</v>
      </c>
      <c r="CL463" s="17">
        <f t="shared" si="265"/>
        <v>1.0549999999999999</v>
      </c>
      <c r="CM463" s="16">
        <f t="shared" si="266"/>
        <v>5</v>
      </c>
      <c r="CN463" s="17" t="str">
        <f t="shared" si="279"/>
        <v>ok</v>
      </c>
      <c r="CO463" s="17">
        <f t="shared" si="280"/>
        <v>1.0549999999999999</v>
      </c>
      <c r="CP463" s="33" t="str">
        <f>IF(CO463&gt;='PAINEL E TARGET'!$T$11,'PAINEL E TARGET'!$S$11,
IF(CO463&gt;='PAINEL E TARGET'!$T$12,'PAINEL E TARGET'!$S$12,
IF(CO463&gt;='PAINEL E TARGET'!$T$13,'PAINEL E TARGET'!$S$13,
IF(CO463&gt;='PAINEL E TARGET'!$T$14,'PAINEL E TARGET'!$S$14,
IF(CO463&gt;='PAINEL E TARGET'!$T$15,'PAINEL E TARGET'!$S$15,
IF(CO463&gt;='PAINEL E TARGET'!$T$16,'PAINEL E TARGET'!$S$16,
IF(CO463&gt;='PAINEL E TARGET'!$T$17,'PAINEL E TARGET'!$S$17,
IF(CO463&gt;='PAINEL E TARGET'!$T$18,'PAINEL E TARGET'!$S$18,'PAINEL E TARGET'!$S$19))))))))</f>
        <v>3. Fx de 105% a 109,9%</v>
      </c>
      <c r="CQ463" s="17">
        <f>IFERROR(VLOOKUP($BW463,'PAINEL E TARGET'!$G$1:$Q$99,5,0),0)</f>
        <v>0.25</v>
      </c>
      <c r="CR463" s="17">
        <f>VLOOKUP(CP463,'PAINEL E TARGET'!$S$10:$U$19,3,0)</f>
        <v>1.1000000000000001</v>
      </c>
      <c r="CS463" s="16">
        <f t="shared" si="281"/>
        <v>825.00000000000011</v>
      </c>
      <c r="CT463" s="17">
        <f t="shared" si="267"/>
        <v>1.016</v>
      </c>
      <c r="CU463" s="33" t="str">
        <f>IF(CT463&gt;='PAINEL E TARGET'!$T$11,'PAINEL E TARGET'!$S$11,
IF(CT463&gt;='PAINEL E TARGET'!$T$12,'PAINEL E TARGET'!$S$12,
IF(CT463&gt;='PAINEL E TARGET'!$T$13,'PAINEL E TARGET'!$S$13,
IF(CT463&gt;='PAINEL E TARGET'!$T$14,'PAINEL E TARGET'!$S$14,
IF(CT463&gt;='PAINEL E TARGET'!$T$15,'PAINEL E TARGET'!$S$15,
IF(CT463&gt;='PAINEL E TARGET'!$T$16,'PAINEL E TARGET'!$S$16,
IF(CT463&gt;='PAINEL E TARGET'!$T$17,'PAINEL E TARGET'!$S$17,
IF(CT463&gt;='PAINEL E TARGET'!$T$18,'PAINEL E TARGET'!$S$18,'PAINEL E TARGET'!$S$19))))))))</f>
        <v>2. Fx de 100% a 104,9%</v>
      </c>
      <c r="CV463" s="17">
        <f>IFERROR(VLOOKUP($BW463,'PAINEL E TARGET'!$G$1:$Q$99,6,0),0)</f>
        <v>0.2</v>
      </c>
      <c r="CW463" s="17">
        <f>VLOOKUP(CU463,'PAINEL E TARGET'!$S$10:$U$19,3,0)</f>
        <v>1</v>
      </c>
      <c r="CX463" s="16">
        <f t="shared" si="282"/>
        <v>600</v>
      </c>
      <c r="CY463" s="17">
        <f t="shared" si="268"/>
        <v>0.85899999999999999</v>
      </c>
      <c r="CZ463" s="33" t="str">
        <f>IF(CY463&gt;='PAINEL E TARGET'!$T$11,'PAINEL E TARGET'!$S$11,
IF(CY463&gt;='PAINEL E TARGET'!$T$12,'PAINEL E TARGET'!$S$12,
IF(CY463&gt;='PAINEL E TARGET'!$T$13,'PAINEL E TARGET'!$S$13,
IF(CY463&gt;='PAINEL E TARGET'!$T$14,'PAINEL E TARGET'!$S$14,
IF(CY463&gt;='PAINEL E TARGET'!$T$15,'PAINEL E TARGET'!$S$15,
IF(CY463&gt;='PAINEL E TARGET'!$T$16,'PAINEL E TARGET'!$S$16,
IF(CY463&gt;='PAINEL E TARGET'!$T$17,'PAINEL E TARGET'!$S$17,
IF(CY463&gt;='PAINEL E TARGET'!$T$18,'PAINEL E TARGET'!$S$18,'PAINEL E TARGET'!$S$19))))))))</f>
        <v>Não elegível</v>
      </c>
      <c r="DA463" s="17">
        <f>IFERROR(VLOOKUP($BW463,'PAINEL E TARGET'!$G$1:$Q$99,7,0),0)</f>
        <v>0.15</v>
      </c>
      <c r="DB463" s="17">
        <f>VLOOKUP(CZ463,'PAINEL E TARGET'!$S$10:$U$19,3,0)</f>
        <v>0</v>
      </c>
      <c r="DC463" s="16">
        <f t="shared" si="283"/>
        <v>0</v>
      </c>
      <c r="DD463" s="17">
        <f t="shared" si="269"/>
        <v>1.0580000000000001</v>
      </c>
      <c r="DE463" s="33" t="str">
        <f>IF(DD463&gt;='PAINEL E TARGET'!$T$11,'PAINEL E TARGET'!$S$11,
IF(DD463&gt;='PAINEL E TARGET'!$T$12,'PAINEL E TARGET'!$S$12,
IF(DD463&gt;='PAINEL E TARGET'!$T$13,'PAINEL E TARGET'!$S$13,
IF(DD463&gt;='PAINEL E TARGET'!$T$14,'PAINEL E TARGET'!$S$14,
IF(DD463&gt;='PAINEL E TARGET'!$T$15,'PAINEL E TARGET'!$S$15,
IF(DD463&gt;='PAINEL E TARGET'!$T$16,'PAINEL E TARGET'!$S$16,
IF(DD463&gt;='PAINEL E TARGET'!$T$17,'PAINEL E TARGET'!$S$17,
IF(DD463&gt;='PAINEL E TARGET'!$T$18,'PAINEL E TARGET'!$S$18,'PAINEL E TARGET'!$S$19))))))))</f>
        <v>3. Fx de 105% a 109,9%</v>
      </c>
      <c r="DF463" s="17">
        <f>IFERROR(VLOOKUP($BW463,'PAINEL E TARGET'!$G$1:$Q$99,8,0),0)</f>
        <v>0.1</v>
      </c>
      <c r="DG463" s="17">
        <f>VLOOKUP(DE463,'PAINEL E TARGET'!$S$10:$U$19,3,0)</f>
        <v>1.1000000000000001</v>
      </c>
      <c r="DH463" s="16">
        <f t="shared" si="284"/>
        <v>330.00000000000006</v>
      </c>
      <c r="DI463" s="17">
        <f t="shared" si="270"/>
        <v>1</v>
      </c>
      <c r="DJ463" s="33" t="str">
        <f>IF(DI463&gt;='PAINEL E TARGET'!$T$11,'PAINEL E TARGET'!$S$11,
IF(DI463&gt;='PAINEL E TARGET'!$T$12,'PAINEL E TARGET'!$S$12,
IF(DI463&gt;='PAINEL E TARGET'!$T$13,'PAINEL E TARGET'!$S$13,
IF(DI463&gt;='PAINEL E TARGET'!$T$14,'PAINEL E TARGET'!$S$14,
IF(DI463&gt;='PAINEL E TARGET'!$T$15,'PAINEL E TARGET'!$S$15,
IF(DI463&gt;='PAINEL E TARGET'!$T$16,'PAINEL E TARGET'!$S$16,
IF(DI463&gt;='PAINEL E TARGET'!$T$17,'PAINEL E TARGET'!$S$17,
IF(DI463&gt;='PAINEL E TARGET'!$T$18,'PAINEL E TARGET'!$S$18,'PAINEL E TARGET'!$S$19))))))))</f>
        <v>2. Fx de 100% a 104,9%</v>
      </c>
      <c r="DK463" s="17">
        <f>IFERROR(VLOOKUP($BW463,'PAINEL E TARGET'!$G$1:$Q$99,9,0),0)</f>
        <v>0.05</v>
      </c>
      <c r="DL463" s="17">
        <f>VLOOKUP(DJ463,'PAINEL E TARGET'!$S$10:$U$19,3,0)</f>
        <v>1</v>
      </c>
      <c r="DM463" s="16">
        <f t="shared" si="285"/>
        <v>150</v>
      </c>
      <c r="DN463" s="17">
        <f t="shared" si="271"/>
        <v>0.96899999999999997</v>
      </c>
      <c r="DO463" s="33" t="str">
        <f>IF(DN463&gt;='PAINEL E TARGET'!$T$11,'PAINEL E TARGET'!$S$11,
IF(DN463&gt;='PAINEL E TARGET'!$T$12,'PAINEL E TARGET'!$S$12,
IF(DN463&gt;='PAINEL E TARGET'!$T$13,'PAINEL E TARGET'!$S$13,
IF(DN463&gt;='PAINEL E TARGET'!$T$14,'PAINEL E TARGET'!$S$14,
IF(DN463&gt;='PAINEL E TARGET'!$T$15,'PAINEL E TARGET'!$S$15,
IF(DN463&gt;='PAINEL E TARGET'!$T$16,'PAINEL E TARGET'!$S$16,
IF(DN463&gt;='PAINEL E TARGET'!$T$17,'PAINEL E TARGET'!$S$17,
IF(DN463&gt;='PAINEL E TARGET'!$T$18,'PAINEL E TARGET'!$S$18,'PAINEL E TARGET'!$S$19))))))))</f>
        <v>1. Fx de 90% a 99,9%</v>
      </c>
      <c r="DP463" s="17">
        <f>IFERROR(VLOOKUP($BW463,'PAINEL E TARGET'!$G$1:$Q$99,10,0),0)</f>
        <v>0</v>
      </c>
      <c r="DQ463" s="17">
        <f>VLOOKUP(DO463,'PAINEL E TARGET'!$S$10:$U$19,3,0)</f>
        <v>0.5</v>
      </c>
      <c r="DR463" s="16">
        <f t="shared" si="286"/>
        <v>0</v>
      </c>
      <c r="DS463" s="17">
        <f t="shared" si="272"/>
        <v>0.92500000000000004</v>
      </c>
      <c r="DT463" s="16">
        <f>IF(DS463&gt;=1,VLOOKUP(BO463,'PAINEL E TARGET'!$S$1:$W$8,5,0),0)</f>
        <v>0</v>
      </c>
      <c r="DU463" s="16">
        <f t="shared" si="287"/>
        <v>1905</v>
      </c>
    </row>
    <row r="464" spans="2:125" s="32" customFormat="1" x14ac:dyDescent="0.2">
      <c r="B464" s="44">
        <v>43541</v>
      </c>
      <c r="C464" s="65">
        <v>1281</v>
      </c>
      <c r="D464" s="66" t="s">
        <v>468</v>
      </c>
      <c r="E464" s="65">
        <v>214</v>
      </c>
      <c r="F464" s="65" t="s">
        <v>1017</v>
      </c>
      <c r="G464" s="67">
        <v>2477393.2971810238</v>
      </c>
      <c r="H464" s="67">
        <v>1457208.2378713514</v>
      </c>
      <c r="I464" s="67">
        <v>939675.35000000009</v>
      </c>
      <c r="J464" s="68">
        <v>0.64484630650499974</v>
      </c>
      <c r="K464" s="67">
        <v>180391.93931111271</v>
      </c>
      <c r="L464" s="67">
        <v>988337.74749678944</v>
      </c>
      <c r="M464" s="67">
        <v>132506.01</v>
      </c>
      <c r="N464" s="67">
        <v>719207.08</v>
      </c>
      <c r="O464" s="67">
        <v>1996239.7149699447</v>
      </c>
      <c r="P464" s="67" t="s">
        <v>1082</v>
      </c>
      <c r="Q464" s="67" t="s">
        <v>1082</v>
      </c>
      <c r="R464" s="67">
        <v>0</v>
      </c>
      <c r="S464" s="67">
        <v>0</v>
      </c>
      <c r="T464" s="68">
        <v>9.9764454788906748E-2</v>
      </c>
      <c r="U464" s="68">
        <v>9.462026701973078E-2</v>
      </c>
      <c r="V464" s="68">
        <v>0.94843666734749732</v>
      </c>
      <c r="W464" s="67">
        <v>116597.68000000002</v>
      </c>
      <c r="X464" s="67">
        <v>80589.319999999992</v>
      </c>
      <c r="Y464" s="68">
        <v>0.69117430123824053</v>
      </c>
      <c r="Z464" s="68">
        <v>0.12813727732802513</v>
      </c>
      <c r="AA464" s="68">
        <v>0.14994257044939863</v>
      </c>
      <c r="AB464" s="68">
        <v>1.1701713472930522</v>
      </c>
      <c r="AC464" s="67">
        <v>149757.84</v>
      </c>
      <c r="AD464" s="67">
        <v>127708.04999999999</v>
      </c>
      <c r="AE464" s="68">
        <v>0.85276370172005678</v>
      </c>
      <c r="AF464" s="43">
        <v>80</v>
      </c>
      <c r="AG464" s="43">
        <v>71</v>
      </c>
      <c r="AH464" s="43">
        <v>32</v>
      </c>
      <c r="AI464" s="43">
        <v>15</v>
      </c>
      <c r="AJ464" s="67">
        <v>62395.240000000005</v>
      </c>
      <c r="AK464" s="67">
        <v>51363</v>
      </c>
      <c r="AL464" s="68">
        <v>0.82318779445355117</v>
      </c>
      <c r="AM464" s="67">
        <v>14318.7</v>
      </c>
      <c r="AN464" s="67">
        <v>7399.7999999999993</v>
      </c>
      <c r="AO464" s="68">
        <v>0.51679272559659739</v>
      </c>
      <c r="AP464" s="67">
        <v>4014.1800000000003</v>
      </c>
      <c r="AQ464" s="67">
        <v>1783.91</v>
      </c>
      <c r="AR464" s="68">
        <v>0.44440209457473256</v>
      </c>
      <c r="AS464" s="67">
        <v>35869.56</v>
      </c>
      <c r="AT464" s="67">
        <v>20042.609999999997</v>
      </c>
      <c r="AU464" s="68">
        <v>0.55876375400200051</v>
      </c>
      <c r="AV464" s="43">
        <v>967.8599999999999</v>
      </c>
      <c r="AW464" s="43">
        <v>629.88</v>
      </c>
      <c r="AX464" s="69">
        <v>0.65079660281445673</v>
      </c>
      <c r="AY464" s="43">
        <v>180391.93931111271</v>
      </c>
      <c r="AZ464" s="43">
        <v>132506.01</v>
      </c>
      <c r="BA464" s="43">
        <v>41066.207565431665</v>
      </c>
      <c r="BB464" s="43">
        <v>38310.640000000007</v>
      </c>
      <c r="BC464" s="43">
        <v>307481.83628294617</v>
      </c>
      <c r="BD464" s="43">
        <v>70270.505451866527</v>
      </c>
      <c r="BE464" s="43">
        <v>200592.54000000004</v>
      </c>
      <c r="BF464" s="43">
        <v>257640.77999999997</v>
      </c>
      <c r="BG464" s="43">
        <v>1661.0900000000001</v>
      </c>
      <c r="BH464" s="43">
        <v>49</v>
      </c>
      <c r="BI464" s="44">
        <v>43173</v>
      </c>
      <c r="BJ464" s="44">
        <v>43541</v>
      </c>
      <c r="BK464" s="44">
        <v>43172</v>
      </c>
      <c r="BL464" s="43">
        <f t="shared" si="273"/>
        <v>939675.35000000009</v>
      </c>
      <c r="BM464" s="43">
        <f t="shared" si="274"/>
        <v>851713.09</v>
      </c>
      <c r="BO464" s="16" t="str">
        <f>IFERROR(VLOOKUP($C464,'PORTE LOJA'!A:B,2,0),"PORTE 1")</f>
        <v>PORTE 3</v>
      </c>
      <c r="BP464" s="16">
        <f>VLOOKUP(BO464,'PAINEL E TARGET'!$S$1:$W$8,3,0)</f>
        <v>2400</v>
      </c>
      <c r="BQ464" s="16">
        <f t="shared" si="252"/>
        <v>1</v>
      </c>
      <c r="BR464" s="16">
        <f t="shared" si="253"/>
        <v>1</v>
      </c>
      <c r="BS464" s="16">
        <f t="shared" si="254"/>
        <v>1</v>
      </c>
      <c r="BT464" s="16">
        <f t="shared" si="255"/>
        <v>1</v>
      </c>
      <c r="BU464" s="16">
        <f t="shared" si="256"/>
        <v>1</v>
      </c>
      <c r="BV464" s="16">
        <f t="shared" si="257"/>
        <v>1</v>
      </c>
      <c r="BW464" s="17" t="str">
        <f t="shared" si="275"/>
        <v>111111</v>
      </c>
      <c r="BY464" s="17">
        <f t="shared" si="258"/>
        <v>0.64500000000000002</v>
      </c>
      <c r="BZ464" s="17">
        <f t="shared" si="259"/>
        <v>0.72899999999999998</v>
      </c>
      <c r="CA464" s="17" t="str">
        <f t="shared" si="276"/>
        <v>Sem Retira</v>
      </c>
      <c r="CB464" s="17">
        <f t="shared" si="277"/>
        <v>0.72899999999999998</v>
      </c>
      <c r="CC464" s="33" t="str">
        <f>IF(CB464&gt;='PAINEL E TARGET'!$T$11,'PAINEL E TARGET'!$S$11,
IF(CB464&gt;='PAINEL E TARGET'!$T$12,'PAINEL E TARGET'!$S$12,
IF(CB464&gt;='PAINEL E TARGET'!$T$13,'PAINEL E TARGET'!$S$13,
IF(CB464&gt;='PAINEL E TARGET'!$T$14,'PAINEL E TARGET'!$S$14,
IF(CB464&gt;='PAINEL E TARGET'!$T$15,'PAINEL E TARGET'!$S$15,
IF(CB464&gt;='PAINEL E TARGET'!$T$16,'PAINEL E TARGET'!$S$16,
IF(CB464&gt;='PAINEL E TARGET'!$T$17,'PAINEL E TARGET'!$S$17,
IF(CB464&gt;='PAINEL E TARGET'!$T$18,'PAINEL E TARGET'!$S$18,'PAINEL E TARGET'!$S$19))))))))</f>
        <v>Não elegível</v>
      </c>
      <c r="CD464" s="17">
        <f>IFERROR(VLOOKUP($BW464,'PAINEL E TARGET'!$G$1:$Q$99,4,0),0)</f>
        <v>0.25</v>
      </c>
      <c r="CE464" s="17">
        <f>VLOOKUP(CC464,'PAINEL E TARGET'!$S$10:$U$19,3,0)</f>
        <v>0</v>
      </c>
      <c r="CF464" s="16">
        <f t="shared" si="278"/>
        <v>0</v>
      </c>
      <c r="CG464" s="17">
        <f t="shared" si="260"/>
        <v>0.82299999999999995</v>
      </c>
      <c r="CH464" s="17">
        <f t="shared" si="261"/>
        <v>0.51700000000000002</v>
      </c>
      <c r="CI464" s="17">
        <f t="shared" si="262"/>
        <v>0.44400000000000001</v>
      </c>
      <c r="CJ464" s="17">
        <f t="shared" si="263"/>
        <v>0.55900000000000005</v>
      </c>
      <c r="CK464" s="17">
        <f t="shared" si="264"/>
        <v>0.65100000000000002</v>
      </c>
      <c r="CL464" s="17">
        <f t="shared" si="265"/>
        <v>0.69099999999999995</v>
      </c>
      <c r="CM464" s="16">
        <f t="shared" si="266"/>
        <v>1</v>
      </c>
      <c r="CN464" s="17" t="str">
        <f t="shared" si="279"/>
        <v>não ok</v>
      </c>
      <c r="CO464" s="17">
        <f t="shared" si="280"/>
        <v>0</v>
      </c>
      <c r="CP464" s="33" t="str">
        <f>IF(CO464&gt;='PAINEL E TARGET'!$T$11,'PAINEL E TARGET'!$S$11,
IF(CO464&gt;='PAINEL E TARGET'!$T$12,'PAINEL E TARGET'!$S$12,
IF(CO464&gt;='PAINEL E TARGET'!$T$13,'PAINEL E TARGET'!$S$13,
IF(CO464&gt;='PAINEL E TARGET'!$T$14,'PAINEL E TARGET'!$S$14,
IF(CO464&gt;='PAINEL E TARGET'!$T$15,'PAINEL E TARGET'!$S$15,
IF(CO464&gt;='PAINEL E TARGET'!$T$16,'PAINEL E TARGET'!$S$16,
IF(CO464&gt;='PAINEL E TARGET'!$T$17,'PAINEL E TARGET'!$S$17,
IF(CO464&gt;='PAINEL E TARGET'!$T$18,'PAINEL E TARGET'!$S$18,'PAINEL E TARGET'!$S$19))))))))</f>
        <v>Não elegível</v>
      </c>
      <c r="CQ464" s="17">
        <f>IFERROR(VLOOKUP($BW464,'PAINEL E TARGET'!$G$1:$Q$99,5,0),0)</f>
        <v>0.25</v>
      </c>
      <c r="CR464" s="17">
        <f>VLOOKUP(CP464,'PAINEL E TARGET'!$S$10:$U$19,3,0)</f>
        <v>0</v>
      </c>
      <c r="CS464" s="16">
        <f t="shared" si="281"/>
        <v>0</v>
      </c>
      <c r="CT464" s="17">
        <f t="shared" si="267"/>
        <v>0.85299999999999998</v>
      </c>
      <c r="CU464" s="33" t="str">
        <f>IF(CT464&gt;='PAINEL E TARGET'!$T$11,'PAINEL E TARGET'!$S$11,
IF(CT464&gt;='PAINEL E TARGET'!$T$12,'PAINEL E TARGET'!$S$12,
IF(CT464&gt;='PAINEL E TARGET'!$T$13,'PAINEL E TARGET'!$S$13,
IF(CT464&gt;='PAINEL E TARGET'!$T$14,'PAINEL E TARGET'!$S$14,
IF(CT464&gt;='PAINEL E TARGET'!$T$15,'PAINEL E TARGET'!$S$15,
IF(CT464&gt;='PAINEL E TARGET'!$T$16,'PAINEL E TARGET'!$S$16,
IF(CT464&gt;='PAINEL E TARGET'!$T$17,'PAINEL E TARGET'!$S$17,
IF(CT464&gt;='PAINEL E TARGET'!$T$18,'PAINEL E TARGET'!$S$18,'PAINEL E TARGET'!$S$19))))))))</f>
        <v>Não elegível</v>
      </c>
      <c r="CV464" s="17">
        <f>IFERROR(VLOOKUP($BW464,'PAINEL E TARGET'!$G$1:$Q$99,6,0),0)</f>
        <v>0.2</v>
      </c>
      <c r="CW464" s="17">
        <f>VLOOKUP(CU464,'PAINEL E TARGET'!$S$10:$U$19,3,0)</f>
        <v>0</v>
      </c>
      <c r="CX464" s="16">
        <f t="shared" si="282"/>
        <v>0</v>
      </c>
      <c r="CY464" s="17">
        <f t="shared" si="268"/>
        <v>0.73499999999999999</v>
      </c>
      <c r="CZ464" s="33" t="str">
        <f>IF(CY464&gt;='PAINEL E TARGET'!$T$11,'PAINEL E TARGET'!$S$11,
IF(CY464&gt;='PAINEL E TARGET'!$T$12,'PAINEL E TARGET'!$S$12,
IF(CY464&gt;='PAINEL E TARGET'!$T$13,'PAINEL E TARGET'!$S$13,
IF(CY464&gt;='PAINEL E TARGET'!$T$14,'PAINEL E TARGET'!$S$14,
IF(CY464&gt;='PAINEL E TARGET'!$T$15,'PAINEL E TARGET'!$S$15,
IF(CY464&gt;='PAINEL E TARGET'!$T$16,'PAINEL E TARGET'!$S$16,
IF(CY464&gt;='PAINEL E TARGET'!$T$17,'PAINEL E TARGET'!$S$17,
IF(CY464&gt;='PAINEL E TARGET'!$T$18,'PAINEL E TARGET'!$S$18,'PAINEL E TARGET'!$S$19))))))))</f>
        <v>Não elegível</v>
      </c>
      <c r="DA464" s="17">
        <f>IFERROR(VLOOKUP($BW464,'PAINEL E TARGET'!$G$1:$Q$99,7,0),0)</f>
        <v>0.15</v>
      </c>
      <c r="DB464" s="17">
        <f>VLOOKUP(CZ464,'PAINEL E TARGET'!$S$10:$U$19,3,0)</f>
        <v>0</v>
      </c>
      <c r="DC464" s="16">
        <f t="shared" si="283"/>
        <v>0</v>
      </c>
      <c r="DD464" s="17">
        <f t="shared" si="269"/>
        <v>0.93300000000000005</v>
      </c>
      <c r="DE464" s="33" t="str">
        <f>IF(DD464&gt;='PAINEL E TARGET'!$T$11,'PAINEL E TARGET'!$S$11,
IF(DD464&gt;='PAINEL E TARGET'!$T$12,'PAINEL E TARGET'!$S$12,
IF(DD464&gt;='PAINEL E TARGET'!$T$13,'PAINEL E TARGET'!$S$13,
IF(DD464&gt;='PAINEL E TARGET'!$T$14,'PAINEL E TARGET'!$S$14,
IF(DD464&gt;='PAINEL E TARGET'!$T$15,'PAINEL E TARGET'!$S$15,
IF(DD464&gt;='PAINEL E TARGET'!$T$16,'PAINEL E TARGET'!$S$16,
IF(DD464&gt;='PAINEL E TARGET'!$T$17,'PAINEL E TARGET'!$S$17,
IF(DD464&gt;='PAINEL E TARGET'!$T$18,'PAINEL E TARGET'!$S$18,'PAINEL E TARGET'!$S$19))))))))</f>
        <v>1. Fx de 90% a 99,9%</v>
      </c>
      <c r="DF464" s="17">
        <f>IFERROR(VLOOKUP($BW464,'PAINEL E TARGET'!$G$1:$Q$99,8,0),0)</f>
        <v>0.1</v>
      </c>
      <c r="DG464" s="17">
        <f>VLOOKUP(DE464,'PAINEL E TARGET'!$S$10:$U$19,3,0)</f>
        <v>0.5</v>
      </c>
      <c r="DH464" s="16">
        <f t="shared" si="284"/>
        <v>120</v>
      </c>
      <c r="DI464" s="17">
        <f t="shared" si="270"/>
        <v>0.46899999999999997</v>
      </c>
      <c r="DJ464" s="33" t="str">
        <f>IF(DI464&gt;='PAINEL E TARGET'!$T$11,'PAINEL E TARGET'!$S$11,
IF(DI464&gt;='PAINEL E TARGET'!$T$12,'PAINEL E TARGET'!$S$12,
IF(DI464&gt;='PAINEL E TARGET'!$T$13,'PAINEL E TARGET'!$S$13,
IF(DI464&gt;='PAINEL E TARGET'!$T$14,'PAINEL E TARGET'!$S$14,
IF(DI464&gt;='PAINEL E TARGET'!$T$15,'PAINEL E TARGET'!$S$15,
IF(DI464&gt;='PAINEL E TARGET'!$T$16,'PAINEL E TARGET'!$S$16,
IF(DI464&gt;='PAINEL E TARGET'!$T$17,'PAINEL E TARGET'!$S$17,
IF(DI464&gt;='PAINEL E TARGET'!$T$18,'PAINEL E TARGET'!$S$18,'PAINEL E TARGET'!$S$19))))))))</f>
        <v>Não elegível</v>
      </c>
      <c r="DK464" s="17">
        <f>IFERROR(VLOOKUP($BW464,'PAINEL E TARGET'!$G$1:$Q$99,9,0),0)</f>
        <v>0.05</v>
      </c>
      <c r="DL464" s="17">
        <f>VLOOKUP(DJ464,'PAINEL E TARGET'!$S$10:$U$19,3,0)</f>
        <v>0</v>
      </c>
      <c r="DM464" s="16">
        <f t="shared" si="285"/>
        <v>0</v>
      </c>
      <c r="DN464" s="17">
        <f t="shared" si="271"/>
        <v>0.65100000000000002</v>
      </c>
      <c r="DO464" s="33" t="str">
        <f>IF(DN464&gt;='PAINEL E TARGET'!$T$11,'PAINEL E TARGET'!$S$11,
IF(DN464&gt;='PAINEL E TARGET'!$T$12,'PAINEL E TARGET'!$S$12,
IF(DN464&gt;='PAINEL E TARGET'!$T$13,'PAINEL E TARGET'!$S$13,
IF(DN464&gt;='PAINEL E TARGET'!$T$14,'PAINEL E TARGET'!$S$14,
IF(DN464&gt;='PAINEL E TARGET'!$T$15,'PAINEL E TARGET'!$S$15,
IF(DN464&gt;='PAINEL E TARGET'!$T$16,'PAINEL E TARGET'!$S$16,
IF(DN464&gt;='PAINEL E TARGET'!$T$17,'PAINEL E TARGET'!$S$17,
IF(DN464&gt;='PAINEL E TARGET'!$T$18,'PAINEL E TARGET'!$S$18,'PAINEL E TARGET'!$S$19))))))))</f>
        <v>Não elegível</v>
      </c>
      <c r="DP464" s="17">
        <f>IFERROR(VLOOKUP($BW464,'PAINEL E TARGET'!$G$1:$Q$99,10,0),0)</f>
        <v>0</v>
      </c>
      <c r="DQ464" s="17">
        <f>VLOOKUP(DO464,'PAINEL E TARGET'!$S$10:$U$19,3,0)</f>
        <v>0</v>
      </c>
      <c r="DR464" s="16">
        <f t="shared" si="286"/>
        <v>0</v>
      </c>
      <c r="DS464" s="17">
        <f t="shared" si="272"/>
        <v>0.88800000000000001</v>
      </c>
      <c r="DT464" s="16">
        <f>IF(DS464&gt;=1,VLOOKUP(BO464,'PAINEL E TARGET'!$S$1:$W$8,5,0),0)</f>
        <v>0</v>
      </c>
      <c r="DU464" s="16">
        <f t="shared" si="287"/>
        <v>120</v>
      </c>
    </row>
    <row r="465" spans="2:125" s="32" customFormat="1" x14ac:dyDescent="0.2">
      <c r="B465" s="44">
        <v>43541</v>
      </c>
      <c r="C465" s="65">
        <v>1282</v>
      </c>
      <c r="D465" s="66" t="s">
        <v>469</v>
      </c>
      <c r="E465" s="65">
        <v>313</v>
      </c>
      <c r="F465" s="65" t="s">
        <v>943</v>
      </c>
      <c r="G465" s="67">
        <v>2724570.7898272029</v>
      </c>
      <c r="H465" s="67">
        <v>1647278.2333162753</v>
      </c>
      <c r="I465" s="67">
        <v>1369001.93</v>
      </c>
      <c r="J465" s="68">
        <v>0.83106903394452447</v>
      </c>
      <c r="K465" s="67">
        <v>268820.1479812928</v>
      </c>
      <c r="L465" s="67">
        <v>1231209.0555496041</v>
      </c>
      <c r="M465" s="67">
        <v>232725</v>
      </c>
      <c r="N465" s="67">
        <v>1093520.6499999999</v>
      </c>
      <c r="O465" s="67">
        <v>2490003.5885737794</v>
      </c>
      <c r="P465" s="67" t="s">
        <v>1082</v>
      </c>
      <c r="Q465" s="67" t="s">
        <v>1082</v>
      </c>
      <c r="R465" s="67">
        <v>0</v>
      </c>
      <c r="S465" s="67">
        <v>2707.8</v>
      </c>
      <c r="T465" s="68">
        <v>0.11055202099375946</v>
      </c>
      <c r="U465" s="68">
        <v>9.5780446103630928E-2</v>
      </c>
      <c r="V465" s="68">
        <v>0.86638349297149098</v>
      </c>
      <c r="W465" s="67">
        <v>165831.25999999998</v>
      </c>
      <c r="X465" s="67">
        <v>127028.40000000001</v>
      </c>
      <c r="Y465" s="68">
        <v>0.7660099790594368</v>
      </c>
      <c r="Z465" s="68">
        <v>0.19311593355524517</v>
      </c>
      <c r="AA465" s="68">
        <v>0.17439217991026015</v>
      </c>
      <c r="AB465" s="68">
        <v>0.9030439731187242</v>
      </c>
      <c r="AC465" s="67">
        <v>289679.53999999998</v>
      </c>
      <c r="AD465" s="67">
        <v>231286.86999999997</v>
      </c>
      <c r="AE465" s="68">
        <v>0.79842321622024115</v>
      </c>
      <c r="AF465" s="43">
        <v>80</v>
      </c>
      <c r="AG465" s="43">
        <v>61</v>
      </c>
      <c r="AH465" s="43">
        <v>64</v>
      </c>
      <c r="AI465" s="43">
        <v>47</v>
      </c>
      <c r="AJ465" s="67">
        <v>82771.149999999994</v>
      </c>
      <c r="AK465" s="67">
        <v>67008.5</v>
      </c>
      <c r="AL465" s="68">
        <v>0.80956347712941046</v>
      </c>
      <c r="AM465" s="67">
        <v>19130.330000000002</v>
      </c>
      <c r="AN465" s="67">
        <v>14205.490000000002</v>
      </c>
      <c r="AO465" s="68">
        <v>0.74256377176974997</v>
      </c>
      <c r="AP465" s="67">
        <v>15391.789999999999</v>
      </c>
      <c r="AQ465" s="67">
        <v>7768.48</v>
      </c>
      <c r="AR465" s="68">
        <v>0.50471582577465002</v>
      </c>
      <c r="AS465" s="67">
        <v>48537.99</v>
      </c>
      <c r="AT465" s="67">
        <v>38045.93</v>
      </c>
      <c r="AU465" s="68">
        <v>0.78383818530598404</v>
      </c>
      <c r="AV465" s="43">
        <v>1738.2100000000003</v>
      </c>
      <c r="AW465" s="43">
        <v>1739.65</v>
      </c>
      <c r="AX465" s="69">
        <v>1.0008284384510502</v>
      </c>
      <c r="AY465" s="43">
        <v>268820.1479812928</v>
      </c>
      <c r="AZ465" s="43">
        <v>232725</v>
      </c>
      <c r="BA465" s="43">
        <v>60597.371063792532</v>
      </c>
      <c r="BB465" s="43">
        <v>63222.6</v>
      </c>
      <c r="BC465" s="43">
        <v>445783.25150789239</v>
      </c>
      <c r="BD465" s="43">
        <v>100930.61771061175</v>
      </c>
      <c r="BE465" s="43">
        <v>276838.40999999997</v>
      </c>
      <c r="BF465" s="43">
        <v>483590.82999999996</v>
      </c>
      <c r="BG465" s="43">
        <v>2896.5899999999997</v>
      </c>
      <c r="BH465" s="43">
        <v>109</v>
      </c>
      <c r="BI465" s="44">
        <v>43173</v>
      </c>
      <c r="BJ465" s="44">
        <v>43541</v>
      </c>
      <c r="BK465" s="44">
        <v>43172</v>
      </c>
      <c r="BL465" s="43">
        <f t="shared" si="273"/>
        <v>1371709.73</v>
      </c>
      <c r="BM465" s="43">
        <f t="shared" si="274"/>
        <v>1328953.45</v>
      </c>
      <c r="BO465" s="16" t="str">
        <f>IFERROR(VLOOKUP($C465,'PORTE LOJA'!A:B,2,0),"PORTE 1")</f>
        <v>PORTE 4</v>
      </c>
      <c r="BP465" s="16">
        <f>VLOOKUP(BO465,'PAINEL E TARGET'!$S$1:$W$8,3,0)</f>
        <v>3000</v>
      </c>
      <c r="BQ465" s="16">
        <f t="shared" si="252"/>
        <v>1</v>
      </c>
      <c r="BR465" s="16">
        <f t="shared" si="253"/>
        <v>1</v>
      </c>
      <c r="BS465" s="16">
        <f t="shared" si="254"/>
        <v>1</v>
      </c>
      <c r="BT465" s="16">
        <f t="shared" si="255"/>
        <v>1</v>
      </c>
      <c r="BU465" s="16">
        <f t="shared" si="256"/>
        <v>1</v>
      </c>
      <c r="BV465" s="16">
        <f t="shared" si="257"/>
        <v>1</v>
      </c>
      <c r="BW465" s="17" t="str">
        <f t="shared" si="275"/>
        <v>111111</v>
      </c>
      <c r="BY465" s="17">
        <f t="shared" si="258"/>
        <v>0.83299999999999996</v>
      </c>
      <c r="BZ465" s="17">
        <f t="shared" si="259"/>
        <v>0.88600000000000001</v>
      </c>
      <c r="CA465" s="17" t="str">
        <f t="shared" si="276"/>
        <v>Sem Retira</v>
      </c>
      <c r="CB465" s="17">
        <f t="shared" si="277"/>
        <v>0.88600000000000001</v>
      </c>
      <c r="CC465" s="33" t="str">
        <f>IF(CB465&gt;='PAINEL E TARGET'!$T$11,'PAINEL E TARGET'!$S$11,
IF(CB465&gt;='PAINEL E TARGET'!$T$12,'PAINEL E TARGET'!$S$12,
IF(CB465&gt;='PAINEL E TARGET'!$T$13,'PAINEL E TARGET'!$S$13,
IF(CB465&gt;='PAINEL E TARGET'!$T$14,'PAINEL E TARGET'!$S$14,
IF(CB465&gt;='PAINEL E TARGET'!$T$15,'PAINEL E TARGET'!$S$15,
IF(CB465&gt;='PAINEL E TARGET'!$T$16,'PAINEL E TARGET'!$S$16,
IF(CB465&gt;='PAINEL E TARGET'!$T$17,'PAINEL E TARGET'!$S$17,
IF(CB465&gt;='PAINEL E TARGET'!$T$18,'PAINEL E TARGET'!$S$18,'PAINEL E TARGET'!$S$19))))))))</f>
        <v>Não elegível</v>
      </c>
      <c r="CD465" s="17">
        <f>IFERROR(VLOOKUP($BW465,'PAINEL E TARGET'!$G$1:$Q$99,4,0),0)</f>
        <v>0.25</v>
      </c>
      <c r="CE465" s="17">
        <f>VLOOKUP(CC465,'PAINEL E TARGET'!$S$10:$U$19,3,0)</f>
        <v>0</v>
      </c>
      <c r="CF465" s="16">
        <f t="shared" si="278"/>
        <v>0</v>
      </c>
      <c r="CG465" s="17">
        <f t="shared" si="260"/>
        <v>0.81</v>
      </c>
      <c r="CH465" s="17">
        <f t="shared" si="261"/>
        <v>0.74299999999999999</v>
      </c>
      <c r="CI465" s="17">
        <f t="shared" si="262"/>
        <v>0.505</v>
      </c>
      <c r="CJ465" s="17">
        <f t="shared" si="263"/>
        <v>0.78400000000000003</v>
      </c>
      <c r="CK465" s="17">
        <f t="shared" si="264"/>
        <v>1.0009999999999999</v>
      </c>
      <c r="CL465" s="17">
        <f t="shared" si="265"/>
        <v>0.76600000000000001</v>
      </c>
      <c r="CM465" s="16">
        <f t="shared" si="266"/>
        <v>4</v>
      </c>
      <c r="CN465" s="17" t="str">
        <f t="shared" si="279"/>
        <v>não ok</v>
      </c>
      <c r="CO465" s="17">
        <f t="shared" si="280"/>
        <v>0</v>
      </c>
      <c r="CP465" s="33" t="str">
        <f>IF(CO465&gt;='PAINEL E TARGET'!$T$11,'PAINEL E TARGET'!$S$11,
IF(CO465&gt;='PAINEL E TARGET'!$T$12,'PAINEL E TARGET'!$S$12,
IF(CO465&gt;='PAINEL E TARGET'!$T$13,'PAINEL E TARGET'!$S$13,
IF(CO465&gt;='PAINEL E TARGET'!$T$14,'PAINEL E TARGET'!$S$14,
IF(CO465&gt;='PAINEL E TARGET'!$T$15,'PAINEL E TARGET'!$S$15,
IF(CO465&gt;='PAINEL E TARGET'!$T$16,'PAINEL E TARGET'!$S$16,
IF(CO465&gt;='PAINEL E TARGET'!$T$17,'PAINEL E TARGET'!$S$17,
IF(CO465&gt;='PAINEL E TARGET'!$T$18,'PAINEL E TARGET'!$S$18,'PAINEL E TARGET'!$S$19))))))))</f>
        <v>Não elegível</v>
      </c>
      <c r="CQ465" s="17">
        <f>IFERROR(VLOOKUP($BW465,'PAINEL E TARGET'!$G$1:$Q$99,5,0),0)</f>
        <v>0.25</v>
      </c>
      <c r="CR465" s="17">
        <f>VLOOKUP(CP465,'PAINEL E TARGET'!$S$10:$U$19,3,0)</f>
        <v>0</v>
      </c>
      <c r="CS465" s="16">
        <f t="shared" si="281"/>
        <v>0</v>
      </c>
      <c r="CT465" s="17">
        <f t="shared" si="267"/>
        <v>0.79800000000000004</v>
      </c>
      <c r="CU465" s="33" t="str">
        <f>IF(CT465&gt;='PAINEL E TARGET'!$T$11,'PAINEL E TARGET'!$S$11,
IF(CT465&gt;='PAINEL E TARGET'!$T$12,'PAINEL E TARGET'!$S$12,
IF(CT465&gt;='PAINEL E TARGET'!$T$13,'PAINEL E TARGET'!$S$13,
IF(CT465&gt;='PAINEL E TARGET'!$T$14,'PAINEL E TARGET'!$S$14,
IF(CT465&gt;='PAINEL E TARGET'!$T$15,'PAINEL E TARGET'!$S$15,
IF(CT465&gt;='PAINEL E TARGET'!$T$16,'PAINEL E TARGET'!$S$16,
IF(CT465&gt;='PAINEL E TARGET'!$T$17,'PAINEL E TARGET'!$S$17,
IF(CT465&gt;='PAINEL E TARGET'!$T$18,'PAINEL E TARGET'!$S$18,'PAINEL E TARGET'!$S$19))))))))</f>
        <v>Não elegível</v>
      </c>
      <c r="CV465" s="17">
        <f>IFERROR(VLOOKUP($BW465,'PAINEL E TARGET'!$G$1:$Q$99,6,0),0)</f>
        <v>0.2</v>
      </c>
      <c r="CW465" s="17">
        <f>VLOOKUP(CU465,'PAINEL E TARGET'!$S$10:$U$19,3,0)</f>
        <v>0</v>
      </c>
      <c r="CX465" s="16">
        <f t="shared" si="282"/>
        <v>0</v>
      </c>
      <c r="CY465" s="17">
        <f t="shared" si="268"/>
        <v>0.86599999999999999</v>
      </c>
      <c r="CZ465" s="33" t="str">
        <f>IF(CY465&gt;='PAINEL E TARGET'!$T$11,'PAINEL E TARGET'!$S$11,
IF(CY465&gt;='PAINEL E TARGET'!$T$12,'PAINEL E TARGET'!$S$12,
IF(CY465&gt;='PAINEL E TARGET'!$T$13,'PAINEL E TARGET'!$S$13,
IF(CY465&gt;='PAINEL E TARGET'!$T$14,'PAINEL E TARGET'!$S$14,
IF(CY465&gt;='PAINEL E TARGET'!$T$15,'PAINEL E TARGET'!$S$15,
IF(CY465&gt;='PAINEL E TARGET'!$T$16,'PAINEL E TARGET'!$S$16,
IF(CY465&gt;='PAINEL E TARGET'!$T$17,'PAINEL E TARGET'!$S$17,
IF(CY465&gt;='PAINEL E TARGET'!$T$18,'PAINEL E TARGET'!$S$18,'PAINEL E TARGET'!$S$19))))))))</f>
        <v>Não elegível</v>
      </c>
      <c r="DA465" s="17">
        <f>IFERROR(VLOOKUP($BW465,'PAINEL E TARGET'!$G$1:$Q$99,7,0),0)</f>
        <v>0.15</v>
      </c>
      <c r="DB465" s="17">
        <f>VLOOKUP(CZ465,'PAINEL E TARGET'!$S$10:$U$19,3,0)</f>
        <v>0</v>
      </c>
      <c r="DC465" s="16">
        <f t="shared" si="283"/>
        <v>0</v>
      </c>
      <c r="DD465" s="17">
        <f t="shared" si="269"/>
        <v>1.0429999999999999</v>
      </c>
      <c r="DE465" s="33" t="str">
        <f>IF(DD465&gt;='PAINEL E TARGET'!$T$11,'PAINEL E TARGET'!$S$11,
IF(DD465&gt;='PAINEL E TARGET'!$T$12,'PAINEL E TARGET'!$S$12,
IF(DD465&gt;='PAINEL E TARGET'!$T$13,'PAINEL E TARGET'!$S$13,
IF(DD465&gt;='PAINEL E TARGET'!$T$14,'PAINEL E TARGET'!$S$14,
IF(DD465&gt;='PAINEL E TARGET'!$T$15,'PAINEL E TARGET'!$S$15,
IF(DD465&gt;='PAINEL E TARGET'!$T$16,'PAINEL E TARGET'!$S$16,
IF(DD465&gt;='PAINEL E TARGET'!$T$17,'PAINEL E TARGET'!$S$17,
IF(DD465&gt;='PAINEL E TARGET'!$T$18,'PAINEL E TARGET'!$S$18,'PAINEL E TARGET'!$S$19))))))))</f>
        <v>2. Fx de 100% a 104,9%</v>
      </c>
      <c r="DF465" s="17">
        <f>IFERROR(VLOOKUP($BW465,'PAINEL E TARGET'!$G$1:$Q$99,8,0),0)</f>
        <v>0.1</v>
      </c>
      <c r="DG465" s="17">
        <f>VLOOKUP(DE465,'PAINEL E TARGET'!$S$10:$U$19,3,0)</f>
        <v>1</v>
      </c>
      <c r="DH465" s="16">
        <f t="shared" si="284"/>
        <v>300</v>
      </c>
      <c r="DI465" s="17">
        <f t="shared" si="270"/>
        <v>0.73399999999999999</v>
      </c>
      <c r="DJ465" s="33" t="str">
        <f>IF(DI465&gt;='PAINEL E TARGET'!$T$11,'PAINEL E TARGET'!$S$11,
IF(DI465&gt;='PAINEL E TARGET'!$T$12,'PAINEL E TARGET'!$S$12,
IF(DI465&gt;='PAINEL E TARGET'!$T$13,'PAINEL E TARGET'!$S$13,
IF(DI465&gt;='PAINEL E TARGET'!$T$14,'PAINEL E TARGET'!$S$14,
IF(DI465&gt;='PAINEL E TARGET'!$T$15,'PAINEL E TARGET'!$S$15,
IF(DI465&gt;='PAINEL E TARGET'!$T$16,'PAINEL E TARGET'!$S$16,
IF(DI465&gt;='PAINEL E TARGET'!$T$17,'PAINEL E TARGET'!$S$17,
IF(DI465&gt;='PAINEL E TARGET'!$T$18,'PAINEL E TARGET'!$S$18,'PAINEL E TARGET'!$S$19))))))))</f>
        <v>Não elegível</v>
      </c>
      <c r="DK465" s="17">
        <f>IFERROR(VLOOKUP($BW465,'PAINEL E TARGET'!$G$1:$Q$99,9,0),0)</f>
        <v>0.05</v>
      </c>
      <c r="DL465" s="17">
        <f>VLOOKUP(DJ465,'PAINEL E TARGET'!$S$10:$U$19,3,0)</f>
        <v>0</v>
      </c>
      <c r="DM465" s="16">
        <f t="shared" si="285"/>
        <v>0</v>
      </c>
      <c r="DN465" s="17">
        <f t="shared" si="271"/>
        <v>1.0009999999999999</v>
      </c>
      <c r="DO465" s="33" t="str">
        <f>IF(DN465&gt;='PAINEL E TARGET'!$T$11,'PAINEL E TARGET'!$S$11,
IF(DN465&gt;='PAINEL E TARGET'!$T$12,'PAINEL E TARGET'!$S$12,
IF(DN465&gt;='PAINEL E TARGET'!$T$13,'PAINEL E TARGET'!$S$13,
IF(DN465&gt;='PAINEL E TARGET'!$T$14,'PAINEL E TARGET'!$S$14,
IF(DN465&gt;='PAINEL E TARGET'!$T$15,'PAINEL E TARGET'!$S$15,
IF(DN465&gt;='PAINEL E TARGET'!$T$16,'PAINEL E TARGET'!$S$16,
IF(DN465&gt;='PAINEL E TARGET'!$T$17,'PAINEL E TARGET'!$S$17,
IF(DN465&gt;='PAINEL E TARGET'!$T$18,'PAINEL E TARGET'!$S$18,'PAINEL E TARGET'!$S$19))))))))</f>
        <v>2. Fx de 100% a 104,9%</v>
      </c>
      <c r="DP465" s="17">
        <f>IFERROR(VLOOKUP($BW465,'PAINEL E TARGET'!$G$1:$Q$99,10,0),0)</f>
        <v>0</v>
      </c>
      <c r="DQ465" s="17">
        <f>VLOOKUP(DO465,'PAINEL E TARGET'!$S$10:$U$19,3,0)</f>
        <v>1</v>
      </c>
      <c r="DR465" s="16">
        <f t="shared" si="286"/>
        <v>0</v>
      </c>
      <c r="DS465" s="17">
        <f t="shared" si="272"/>
        <v>0.76300000000000001</v>
      </c>
      <c r="DT465" s="16">
        <f>IF(DS465&gt;=1,VLOOKUP(BO465,'PAINEL E TARGET'!$S$1:$W$8,5,0),0)</f>
        <v>0</v>
      </c>
      <c r="DU465" s="16">
        <f t="shared" si="287"/>
        <v>300</v>
      </c>
    </row>
    <row r="466" spans="2:125" s="32" customFormat="1" x14ac:dyDescent="0.2">
      <c r="B466" s="44">
        <v>43541</v>
      </c>
      <c r="C466" s="65">
        <v>1283</v>
      </c>
      <c r="D466" s="66" t="s">
        <v>470</v>
      </c>
      <c r="E466" s="65">
        <v>210</v>
      </c>
      <c r="F466" s="65" t="s">
        <v>1017</v>
      </c>
      <c r="G466" s="67">
        <v>3485103.5249971366</v>
      </c>
      <c r="H466" s="67">
        <v>1732564.8375549754</v>
      </c>
      <c r="I466" s="67">
        <v>1598139.5299999998</v>
      </c>
      <c r="J466" s="68">
        <v>0.92241253854333161</v>
      </c>
      <c r="K466" s="67">
        <v>348958.16539202532</v>
      </c>
      <c r="L466" s="67">
        <v>1300522.3560293897</v>
      </c>
      <c r="M466" s="67">
        <v>331929.09999999998</v>
      </c>
      <c r="N466" s="67">
        <v>1243151.43</v>
      </c>
      <c r="O466" s="67">
        <v>3322600.0520446156</v>
      </c>
      <c r="P466" s="67">
        <v>13500.432366049383</v>
      </c>
      <c r="Q466" s="67">
        <v>8198</v>
      </c>
      <c r="R466" s="67">
        <v>0</v>
      </c>
      <c r="S466" s="67">
        <v>0</v>
      </c>
      <c r="T466" s="68">
        <v>0.11758555087982481</v>
      </c>
      <c r="U466" s="68">
        <v>0.11925993584215912</v>
      </c>
      <c r="V466" s="68">
        <v>1.0142397169533659</v>
      </c>
      <c r="W466" s="67">
        <v>192367.62</v>
      </c>
      <c r="X466" s="67">
        <v>186866.31</v>
      </c>
      <c r="Y466" s="68">
        <v>0.97140209979205439</v>
      </c>
      <c r="Z466" s="68">
        <v>0.19796644201570052</v>
      </c>
      <c r="AA466" s="68">
        <v>0.19821538902522021</v>
      </c>
      <c r="AB466" s="68">
        <v>1.0012575212595878</v>
      </c>
      <c r="AC466" s="67">
        <v>326541.78999999998</v>
      </c>
      <c r="AD466" s="67">
        <v>312205.20000000007</v>
      </c>
      <c r="AE466" s="68">
        <v>0.95609569605164502</v>
      </c>
      <c r="AF466" s="43">
        <v>80</v>
      </c>
      <c r="AG466" s="43">
        <v>82</v>
      </c>
      <c r="AH466" s="43">
        <v>40</v>
      </c>
      <c r="AI466" s="43">
        <v>39</v>
      </c>
      <c r="AJ466" s="67">
        <v>107694.25</v>
      </c>
      <c r="AK466" s="67">
        <v>102914.45</v>
      </c>
      <c r="AL466" s="68">
        <v>0.95561694333727187</v>
      </c>
      <c r="AM466" s="67">
        <v>25639.680000000004</v>
      </c>
      <c r="AN466" s="67">
        <v>26310.690000000002</v>
      </c>
      <c r="AO466" s="68">
        <v>1.0261707634416652</v>
      </c>
      <c r="AP466" s="67">
        <v>18769.53</v>
      </c>
      <c r="AQ466" s="67">
        <v>20586.240000000002</v>
      </c>
      <c r="AR466" s="68">
        <v>1.0967903831369248</v>
      </c>
      <c r="AS466" s="67">
        <v>40264.159999999996</v>
      </c>
      <c r="AT466" s="67">
        <v>37054.93</v>
      </c>
      <c r="AU466" s="68">
        <v>0.92029561774044222</v>
      </c>
      <c r="AV466" s="43">
        <v>6106.2</v>
      </c>
      <c r="AW466" s="43">
        <v>2879.45</v>
      </c>
      <c r="AX466" s="69">
        <v>0.47156169139563064</v>
      </c>
      <c r="AY466" s="43">
        <v>348958.16539202532</v>
      </c>
      <c r="AZ466" s="43">
        <v>331929.09999999998</v>
      </c>
      <c r="BA466" s="43">
        <v>45467.226550053914</v>
      </c>
      <c r="BB466" s="43">
        <v>47595.38</v>
      </c>
      <c r="BC466" s="43">
        <v>703269.79483103706</v>
      </c>
      <c r="BD466" s="43">
        <v>91588.636482046815</v>
      </c>
      <c r="BE466" s="43">
        <v>389548.44</v>
      </c>
      <c r="BF466" s="43">
        <v>661299.92000000004</v>
      </c>
      <c r="BG466" s="43">
        <v>12317.639999999998</v>
      </c>
      <c r="BH466" s="43">
        <v>88</v>
      </c>
      <c r="BI466" s="44">
        <v>43173</v>
      </c>
      <c r="BJ466" s="44">
        <v>43541</v>
      </c>
      <c r="BK466" s="44">
        <v>43172</v>
      </c>
      <c r="BL466" s="43">
        <f t="shared" si="273"/>
        <v>1598139.5299999998</v>
      </c>
      <c r="BM466" s="43">
        <f t="shared" si="274"/>
        <v>1575080.5299999998</v>
      </c>
      <c r="BO466" s="16" t="str">
        <f>IFERROR(VLOOKUP($C466,'PORTE LOJA'!A:B,2,0),"PORTE 1")</f>
        <v>PORTE 5</v>
      </c>
      <c r="BP466" s="16">
        <f>VLOOKUP(BO466,'PAINEL E TARGET'!$S$1:$W$8,3,0)</f>
        <v>3750</v>
      </c>
      <c r="BQ466" s="16">
        <f t="shared" si="252"/>
        <v>1</v>
      </c>
      <c r="BR466" s="16">
        <f t="shared" si="253"/>
        <v>1</v>
      </c>
      <c r="BS466" s="16">
        <f t="shared" si="254"/>
        <v>1</v>
      </c>
      <c r="BT466" s="16">
        <f t="shared" si="255"/>
        <v>1</v>
      </c>
      <c r="BU466" s="16">
        <f t="shared" si="256"/>
        <v>1</v>
      </c>
      <c r="BV466" s="16">
        <f t="shared" si="257"/>
        <v>1</v>
      </c>
      <c r="BW466" s="17" t="str">
        <f t="shared" si="275"/>
        <v>111111</v>
      </c>
      <c r="BY466" s="17">
        <f t="shared" si="258"/>
        <v>0.92200000000000004</v>
      </c>
      <c r="BZ466" s="17">
        <f t="shared" si="259"/>
        <v>0.95499999999999996</v>
      </c>
      <c r="CA466" s="17" t="str">
        <f t="shared" si="276"/>
        <v>Sem Retira</v>
      </c>
      <c r="CB466" s="17">
        <f t="shared" si="277"/>
        <v>0.95499999999999996</v>
      </c>
      <c r="CC466" s="33" t="str">
        <f>IF(CB466&gt;='PAINEL E TARGET'!$T$11,'PAINEL E TARGET'!$S$11,
IF(CB466&gt;='PAINEL E TARGET'!$T$12,'PAINEL E TARGET'!$S$12,
IF(CB466&gt;='PAINEL E TARGET'!$T$13,'PAINEL E TARGET'!$S$13,
IF(CB466&gt;='PAINEL E TARGET'!$T$14,'PAINEL E TARGET'!$S$14,
IF(CB466&gt;='PAINEL E TARGET'!$T$15,'PAINEL E TARGET'!$S$15,
IF(CB466&gt;='PAINEL E TARGET'!$T$16,'PAINEL E TARGET'!$S$16,
IF(CB466&gt;='PAINEL E TARGET'!$T$17,'PAINEL E TARGET'!$S$17,
IF(CB466&gt;='PAINEL E TARGET'!$T$18,'PAINEL E TARGET'!$S$18,'PAINEL E TARGET'!$S$19))))))))</f>
        <v>1. Fx de 90% a 99,9%</v>
      </c>
      <c r="CD466" s="17">
        <f>IFERROR(VLOOKUP($BW466,'PAINEL E TARGET'!$G$1:$Q$99,4,0),0)</f>
        <v>0.25</v>
      </c>
      <c r="CE466" s="17">
        <f>VLOOKUP(CC466,'PAINEL E TARGET'!$S$10:$U$19,3,0)</f>
        <v>0.5</v>
      </c>
      <c r="CF466" s="16">
        <f t="shared" si="278"/>
        <v>468.75</v>
      </c>
      <c r="CG466" s="17">
        <f t="shared" si="260"/>
        <v>0.95599999999999996</v>
      </c>
      <c r="CH466" s="17">
        <f t="shared" si="261"/>
        <v>1.026</v>
      </c>
      <c r="CI466" s="17">
        <f t="shared" si="262"/>
        <v>1.097</v>
      </c>
      <c r="CJ466" s="17">
        <f t="shared" si="263"/>
        <v>0.92</v>
      </c>
      <c r="CK466" s="17">
        <f t="shared" si="264"/>
        <v>0.47199999999999998</v>
      </c>
      <c r="CL466" s="17">
        <f t="shared" si="265"/>
        <v>0.97099999999999997</v>
      </c>
      <c r="CM466" s="16">
        <f t="shared" si="266"/>
        <v>4</v>
      </c>
      <c r="CN466" s="17" t="str">
        <f t="shared" si="279"/>
        <v>não ok</v>
      </c>
      <c r="CO466" s="17">
        <f t="shared" si="280"/>
        <v>0</v>
      </c>
      <c r="CP466" s="33" t="str">
        <f>IF(CO466&gt;='PAINEL E TARGET'!$T$11,'PAINEL E TARGET'!$S$11,
IF(CO466&gt;='PAINEL E TARGET'!$T$12,'PAINEL E TARGET'!$S$12,
IF(CO466&gt;='PAINEL E TARGET'!$T$13,'PAINEL E TARGET'!$S$13,
IF(CO466&gt;='PAINEL E TARGET'!$T$14,'PAINEL E TARGET'!$S$14,
IF(CO466&gt;='PAINEL E TARGET'!$T$15,'PAINEL E TARGET'!$S$15,
IF(CO466&gt;='PAINEL E TARGET'!$T$16,'PAINEL E TARGET'!$S$16,
IF(CO466&gt;='PAINEL E TARGET'!$T$17,'PAINEL E TARGET'!$S$17,
IF(CO466&gt;='PAINEL E TARGET'!$T$18,'PAINEL E TARGET'!$S$18,'PAINEL E TARGET'!$S$19))))))))</f>
        <v>Não elegível</v>
      </c>
      <c r="CQ466" s="17">
        <f>IFERROR(VLOOKUP($BW466,'PAINEL E TARGET'!$G$1:$Q$99,5,0),0)</f>
        <v>0.25</v>
      </c>
      <c r="CR466" s="17">
        <f>VLOOKUP(CP466,'PAINEL E TARGET'!$S$10:$U$19,3,0)</f>
        <v>0</v>
      </c>
      <c r="CS466" s="16">
        <f t="shared" si="281"/>
        <v>0</v>
      </c>
      <c r="CT466" s="17">
        <f t="shared" si="267"/>
        <v>0.95599999999999996</v>
      </c>
      <c r="CU466" s="33" t="str">
        <f>IF(CT466&gt;='PAINEL E TARGET'!$T$11,'PAINEL E TARGET'!$S$11,
IF(CT466&gt;='PAINEL E TARGET'!$T$12,'PAINEL E TARGET'!$S$12,
IF(CT466&gt;='PAINEL E TARGET'!$T$13,'PAINEL E TARGET'!$S$13,
IF(CT466&gt;='PAINEL E TARGET'!$T$14,'PAINEL E TARGET'!$S$14,
IF(CT466&gt;='PAINEL E TARGET'!$T$15,'PAINEL E TARGET'!$S$15,
IF(CT466&gt;='PAINEL E TARGET'!$T$16,'PAINEL E TARGET'!$S$16,
IF(CT466&gt;='PAINEL E TARGET'!$T$17,'PAINEL E TARGET'!$S$17,
IF(CT466&gt;='PAINEL E TARGET'!$T$18,'PAINEL E TARGET'!$S$18,'PAINEL E TARGET'!$S$19))))))))</f>
        <v>1. Fx de 90% a 99,9%</v>
      </c>
      <c r="CV466" s="17">
        <f>IFERROR(VLOOKUP($BW466,'PAINEL E TARGET'!$G$1:$Q$99,6,0),0)</f>
        <v>0.2</v>
      </c>
      <c r="CW466" s="17">
        <f>VLOOKUP(CU466,'PAINEL E TARGET'!$S$10:$U$19,3,0)</f>
        <v>0.5</v>
      </c>
      <c r="CX466" s="16">
        <f t="shared" si="282"/>
        <v>375</v>
      </c>
      <c r="CY466" s="17">
        <f t="shared" si="268"/>
        <v>0.95099999999999996</v>
      </c>
      <c r="CZ466" s="33" t="str">
        <f>IF(CY466&gt;='PAINEL E TARGET'!$T$11,'PAINEL E TARGET'!$S$11,
IF(CY466&gt;='PAINEL E TARGET'!$T$12,'PAINEL E TARGET'!$S$12,
IF(CY466&gt;='PAINEL E TARGET'!$T$13,'PAINEL E TARGET'!$S$13,
IF(CY466&gt;='PAINEL E TARGET'!$T$14,'PAINEL E TARGET'!$S$14,
IF(CY466&gt;='PAINEL E TARGET'!$T$15,'PAINEL E TARGET'!$S$15,
IF(CY466&gt;='PAINEL E TARGET'!$T$16,'PAINEL E TARGET'!$S$16,
IF(CY466&gt;='PAINEL E TARGET'!$T$17,'PAINEL E TARGET'!$S$17,
IF(CY466&gt;='PAINEL E TARGET'!$T$18,'PAINEL E TARGET'!$S$18,'PAINEL E TARGET'!$S$19))))))))</f>
        <v>1. Fx de 90% a 99,9%</v>
      </c>
      <c r="DA466" s="17">
        <f>IFERROR(VLOOKUP($BW466,'PAINEL E TARGET'!$G$1:$Q$99,7,0),0)</f>
        <v>0.15</v>
      </c>
      <c r="DB466" s="17">
        <f>VLOOKUP(CZ466,'PAINEL E TARGET'!$S$10:$U$19,3,0)</f>
        <v>0.5</v>
      </c>
      <c r="DC466" s="16">
        <f t="shared" si="283"/>
        <v>281.25</v>
      </c>
      <c r="DD466" s="17">
        <f t="shared" si="269"/>
        <v>1.0469999999999999</v>
      </c>
      <c r="DE466" s="33" t="str">
        <f>IF(DD466&gt;='PAINEL E TARGET'!$T$11,'PAINEL E TARGET'!$S$11,
IF(DD466&gt;='PAINEL E TARGET'!$T$12,'PAINEL E TARGET'!$S$12,
IF(DD466&gt;='PAINEL E TARGET'!$T$13,'PAINEL E TARGET'!$S$13,
IF(DD466&gt;='PAINEL E TARGET'!$T$14,'PAINEL E TARGET'!$S$14,
IF(DD466&gt;='PAINEL E TARGET'!$T$15,'PAINEL E TARGET'!$S$15,
IF(DD466&gt;='PAINEL E TARGET'!$T$16,'PAINEL E TARGET'!$S$16,
IF(DD466&gt;='PAINEL E TARGET'!$T$17,'PAINEL E TARGET'!$S$17,
IF(DD466&gt;='PAINEL E TARGET'!$T$18,'PAINEL E TARGET'!$S$18,'PAINEL E TARGET'!$S$19))))))))</f>
        <v>2. Fx de 100% a 104,9%</v>
      </c>
      <c r="DF466" s="17">
        <f>IFERROR(VLOOKUP($BW466,'PAINEL E TARGET'!$G$1:$Q$99,8,0),0)</f>
        <v>0.1</v>
      </c>
      <c r="DG466" s="17">
        <f>VLOOKUP(DE466,'PAINEL E TARGET'!$S$10:$U$19,3,0)</f>
        <v>1</v>
      </c>
      <c r="DH466" s="16">
        <f t="shared" si="284"/>
        <v>375</v>
      </c>
      <c r="DI466" s="17">
        <f t="shared" si="270"/>
        <v>0.97499999999999998</v>
      </c>
      <c r="DJ466" s="33" t="str">
        <f>IF(DI466&gt;='PAINEL E TARGET'!$T$11,'PAINEL E TARGET'!$S$11,
IF(DI466&gt;='PAINEL E TARGET'!$T$12,'PAINEL E TARGET'!$S$12,
IF(DI466&gt;='PAINEL E TARGET'!$T$13,'PAINEL E TARGET'!$S$13,
IF(DI466&gt;='PAINEL E TARGET'!$T$14,'PAINEL E TARGET'!$S$14,
IF(DI466&gt;='PAINEL E TARGET'!$T$15,'PAINEL E TARGET'!$S$15,
IF(DI466&gt;='PAINEL E TARGET'!$T$16,'PAINEL E TARGET'!$S$16,
IF(DI466&gt;='PAINEL E TARGET'!$T$17,'PAINEL E TARGET'!$S$17,
IF(DI466&gt;='PAINEL E TARGET'!$T$18,'PAINEL E TARGET'!$S$18,'PAINEL E TARGET'!$S$19))))))))</f>
        <v>1. Fx de 90% a 99,9%</v>
      </c>
      <c r="DK466" s="17">
        <f>IFERROR(VLOOKUP($BW466,'PAINEL E TARGET'!$G$1:$Q$99,9,0),0)</f>
        <v>0.05</v>
      </c>
      <c r="DL466" s="17">
        <f>VLOOKUP(DJ466,'PAINEL E TARGET'!$S$10:$U$19,3,0)</f>
        <v>0.5</v>
      </c>
      <c r="DM466" s="16">
        <f t="shared" si="285"/>
        <v>93.75</v>
      </c>
      <c r="DN466" s="17">
        <f t="shared" si="271"/>
        <v>0.47199999999999998</v>
      </c>
      <c r="DO466" s="33" t="str">
        <f>IF(DN466&gt;='PAINEL E TARGET'!$T$11,'PAINEL E TARGET'!$S$11,
IF(DN466&gt;='PAINEL E TARGET'!$T$12,'PAINEL E TARGET'!$S$12,
IF(DN466&gt;='PAINEL E TARGET'!$T$13,'PAINEL E TARGET'!$S$13,
IF(DN466&gt;='PAINEL E TARGET'!$T$14,'PAINEL E TARGET'!$S$14,
IF(DN466&gt;='PAINEL E TARGET'!$T$15,'PAINEL E TARGET'!$S$15,
IF(DN466&gt;='PAINEL E TARGET'!$T$16,'PAINEL E TARGET'!$S$16,
IF(DN466&gt;='PAINEL E TARGET'!$T$17,'PAINEL E TARGET'!$S$17,
IF(DN466&gt;='PAINEL E TARGET'!$T$18,'PAINEL E TARGET'!$S$18,'PAINEL E TARGET'!$S$19))))))))</f>
        <v>Não elegível</v>
      </c>
      <c r="DP466" s="17">
        <f>IFERROR(VLOOKUP($BW466,'PAINEL E TARGET'!$G$1:$Q$99,10,0),0)</f>
        <v>0</v>
      </c>
      <c r="DQ466" s="17">
        <f>VLOOKUP(DO466,'PAINEL E TARGET'!$S$10:$U$19,3,0)</f>
        <v>0</v>
      </c>
      <c r="DR466" s="16">
        <f t="shared" si="286"/>
        <v>0</v>
      </c>
      <c r="DS466" s="17">
        <f t="shared" si="272"/>
        <v>1.0249999999999999</v>
      </c>
      <c r="DT466" s="16">
        <f>IF(DS466&gt;=1,VLOOKUP(BO466,'PAINEL E TARGET'!$S$1:$W$8,5,0),0)</f>
        <v>375</v>
      </c>
      <c r="DU466" s="16">
        <f t="shared" si="287"/>
        <v>1968.75</v>
      </c>
    </row>
    <row r="467" spans="2:125" s="32" customFormat="1" x14ac:dyDescent="0.2">
      <c r="B467" s="44">
        <v>43541</v>
      </c>
      <c r="C467" s="65">
        <v>1285</v>
      </c>
      <c r="D467" s="66" t="s">
        <v>471</v>
      </c>
      <c r="E467" s="65">
        <v>414</v>
      </c>
      <c r="F467" s="65" t="s">
        <v>1020</v>
      </c>
      <c r="G467" s="67">
        <v>2405464.752723584</v>
      </c>
      <c r="H467" s="67">
        <v>1316534.0518344734</v>
      </c>
      <c r="I467" s="67">
        <v>1052050.76</v>
      </c>
      <c r="J467" s="68">
        <v>0.79910637976591692</v>
      </c>
      <c r="K467" s="67">
        <v>212670.03825616051</v>
      </c>
      <c r="L467" s="67">
        <v>1020817.736563384</v>
      </c>
      <c r="M467" s="67">
        <v>167867.86</v>
      </c>
      <c r="N467" s="67">
        <v>857080.5</v>
      </c>
      <c r="O467" s="67">
        <v>2257079.668938776</v>
      </c>
      <c r="P467" s="67" t="s">
        <v>1082</v>
      </c>
      <c r="Q467" s="67" t="s">
        <v>1082</v>
      </c>
      <c r="R467" s="67">
        <v>0</v>
      </c>
      <c r="S467" s="67">
        <v>964.8</v>
      </c>
      <c r="T467" s="68">
        <v>0.10608971784835439</v>
      </c>
      <c r="U467" s="68">
        <v>0.10236565479259853</v>
      </c>
      <c r="V467" s="68">
        <v>0.96489704062481274</v>
      </c>
      <c r="W467" s="67">
        <v>130860.37</v>
      </c>
      <c r="X467" s="67">
        <v>104919.51</v>
      </c>
      <c r="Y467" s="68">
        <v>0.8017668756400429</v>
      </c>
      <c r="Z467" s="68">
        <v>0.18965327000036455</v>
      </c>
      <c r="AA467" s="68">
        <v>0.17773563733493855</v>
      </c>
      <c r="AB467" s="68">
        <v>0.93716094288591445</v>
      </c>
      <c r="AC467" s="67">
        <v>233934.99</v>
      </c>
      <c r="AD467" s="67">
        <v>182169.85000000003</v>
      </c>
      <c r="AE467" s="68">
        <v>0.77871997686194805</v>
      </c>
      <c r="AF467" s="43">
        <v>80</v>
      </c>
      <c r="AG467" s="43">
        <v>69</v>
      </c>
      <c r="AH467" s="43">
        <v>44</v>
      </c>
      <c r="AI467" s="43">
        <v>40</v>
      </c>
      <c r="AJ467" s="67">
        <v>53834.240000000005</v>
      </c>
      <c r="AK467" s="67">
        <v>45477.68</v>
      </c>
      <c r="AL467" s="68">
        <v>0.84477239764135237</v>
      </c>
      <c r="AM467" s="67">
        <v>25726.250000000004</v>
      </c>
      <c r="AN467" s="67">
        <v>20969.04</v>
      </c>
      <c r="AO467" s="68">
        <v>0.81508342646129917</v>
      </c>
      <c r="AP467" s="67">
        <v>12272.28</v>
      </c>
      <c r="AQ467" s="67">
        <v>9265.74</v>
      </c>
      <c r="AR467" s="68">
        <v>0.75501373827846163</v>
      </c>
      <c r="AS467" s="67">
        <v>39027.599999999999</v>
      </c>
      <c r="AT467" s="67">
        <v>29207.050000000003</v>
      </c>
      <c r="AU467" s="68">
        <v>0.74836910289128733</v>
      </c>
      <c r="AV467" s="43">
        <v>3532.0399999999995</v>
      </c>
      <c r="AW467" s="43">
        <v>3109.4299999999994</v>
      </c>
      <c r="AX467" s="69">
        <v>0.88034959966478288</v>
      </c>
      <c r="AY467" s="43">
        <v>212670.03825616051</v>
      </c>
      <c r="AZ467" s="43">
        <v>167867.86</v>
      </c>
      <c r="BA467" s="43">
        <v>66992.656312019462</v>
      </c>
      <c r="BB467" s="43">
        <v>52095.200000000004</v>
      </c>
      <c r="BC467" s="43">
        <v>388998.77566738799</v>
      </c>
      <c r="BD467" s="43">
        <v>122644.00478802457</v>
      </c>
      <c r="BE467" s="43">
        <v>240905.89000000004</v>
      </c>
      <c r="BF467" s="43">
        <v>430659.92999999988</v>
      </c>
      <c r="BG467" s="43">
        <v>6471.5899999999992</v>
      </c>
      <c r="BH467" s="43">
        <v>98</v>
      </c>
      <c r="BI467" s="44">
        <v>43173</v>
      </c>
      <c r="BJ467" s="44">
        <v>43541</v>
      </c>
      <c r="BK467" s="44">
        <v>43172</v>
      </c>
      <c r="BL467" s="43">
        <f t="shared" si="273"/>
        <v>1053015.56</v>
      </c>
      <c r="BM467" s="43">
        <f t="shared" si="274"/>
        <v>1025913.16</v>
      </c>
      <c r="BO467" s="16" t="str">
        <f>IFERROR(VLOOKUP($C467,'PORTE LOJA'!A:B,2,0),"PORTE 1")</f>
        <v>PORTE 3</v>
      </c>
      <c r="BP467" s="16">
        <f>VLOOKUP(BO467,'PAINEL E TARGET'!$S$1:$W$8,3,0)</f>
        <v>2400</v>
      </c>
      <c r="BQ467" s="16">
        <f t="shared" si="252"/>
        <v>1</v>
      </c>
      <c r="BR467" s="16">
        <f t="shared" si="253"/>
        <v>1</v>
      </c>
      <c r="BS467" s="16">
        <f t="shared" si="254"/>
        <v>1</v>
      </c>
      <c r="BT467" s="16">
        <f t="shared" si="255"/>
        <v>1</v>
      </c>
      <c r="BU467" s="16">
        <f t="shared" si="256"/>
        <v>1</v>
      </c>
      <c r="BV467" s="16">
        <f t="shared" si="257"/>
        <v>1</v>
      </c>
      <c r="BW467" s="17" t="str">
        <f t="shared" si="275"/>
        <v>111111</v>
      </c>
      <c r="BY467" s="17">
        <f t="shared" si="258"/>
        <v>0.8</v>
      </c>
      <c r="BZ467" s="17">
        <f t="shared" si="259"/>
        <v>0.83199999999999996</v>
      </c>
      <c r="CA467" s="17" t="str">
        <f t="shared" si="276"/>
        <v>Sem Retira</v>
      </c>
      <c r="CB467" s="17">
        <f t="shared" si="277"/>
        <v>0.83199999999999996</v>
      </c>
      <c r="CC467" s="33" t="str">
        <f>IF(CB467&gt;='PAINEL E TARGET'!$T$11,'PAINEL E TARGET'!$S$11,
IF(CB467&gt;='PAINEL E TARGET'!$T$12,'PAINEL E TARGET'!$S$12,
IF(CB467&gt;='PAINEL E TARGET'!$T$13,'PAINEL E TARGET'!$S$13,
IF(CB467&gt;='PAINEL E TARGET'!$T$14,'PAINEL E TARGET'!$S$14,
IF(CB467&gt;='PAINEL E TARGET'!$T$15,'PAINEL E TARGET'!$S$15,
IF(CB467&gt;='PAINEL E TARGET'!$T$16,'PAINEL E TARGET'!$S$16,
IF(CB467&gt;='PAINEL E TARGET'!$T$17,'PAINEL E TARGET'!$S$17,
IF(CB467&gt;='PAINEL E TARGET'!$T$18,'PAINEL E TARGET'!$S$18,'PAINEL E TARGET'!$S$19))))))))</f>
        <v>Não elegível</v>
      </c>
      <c r="CD467" s="17">
        <f>IFERROR(VLOOKUP($BW467,'PAINEL E TARGET'!$G$1:$Q$99,4,0),0)</f>
        <v>0.25</v>
      </c>
      <c r="CE467" s="17">
        <f>VLOOKUP(CC467,'PAINEL E TARGET'!$S$10:$U$19,3,0)</f>
        <v>0</v>
      </c>
      <c r="CF467" s="16">
        <f t="shared" si="278"/>
        <v>0</v>
      </c>
      <c r="CG467" s="17">
        <f t="shared" si="260"/>
        <v>0.84499999999999997</v>
      </c>
      <c r="CH467" s="17">
        <f t="shared" si="261"/>
        <v>0.81499999999999995</v>
      </c>
      <c r="CI467" s="17">
        <f t="shared" si="262"/>
        <v>0.755</v>
      </c>
      <c r="CJ467" s="17">
        <f t="shared" si="263"/>
        <v>0.748</v>
      </c>
      <c r="CK467" s="17">
        <f t="shared" si="264"/>
        <v>0.88</v>
      </c>
      <c r="CL467" s="17">
        <f t="shared" si="265"/>
        <v>0.80200000000000005</v>
      </c>
      <c r="CM467" s="16">
        <f t="shared" si="266"/>
        <v>5</v>
      </c>
      <c r="CN467" s="17" t="str">
        <f t="shared" si="279"/>
        <v>ok</v>
      </c>
      <c r="CO467" s="17">
        <f t="shared" si="280"/>
        <v>0.80200000000000005</v>
      </c>
      <c r="CP467" s="33" t="str">
        <f>IF(CO467&gt;='PAINEL E TARGET'!$T$11,'PAINEL E TARGET'!$S$11,
IF(CO467&gt;='PAINEL E TARGET'!$T$12,'PAINEL E TARGET'!$S$12,
IF(CO467&gt;='PAINEL E TARGET'!$T$13,'PAINEL E TARGET'!$S$13,
IF(CO467&gt;='PAINEL E TARGET'!$T$14,'PAINEL E TARGET'!$S$14,
IF(CO467&gt;='PAINEL E TARGET'!$T$15,'PAINEL E TARGET'!$S$15,
IF(CO467&gt;='PAINEL E TARGET'!$T$16,'PAINEL E TARGET'!$S$16,
IF(CO467&gt;='PAINEL E TARGET'!$T$17,'PAINEL E TARGET'!$S$17,
IF(CO467&gt;='PAINEL E TARGET'!$T$18,'PAINEL E TARGET'!$S$18,'PAINEL E TARGET'!$S$19))))))))</f>
        <v>Não elegível</v>
      </c>
      <c r="CQ467" s="17">
        <f>IFERROR(VLOOKUP($BW467,'PAINEL E TARGET'!$G$1:$Q$99,5,0),0)</f>
        <v>0.25</v>
      </c>
      <c r="CR467" s="17">
        <f>VLOOKUP(CP467,'PAINEL E TARGET'!$S$10:$U$19,3,0)</f>
        <v>0</v>
      </c>
      <c r="CS467" s="16">
        <f t="shared" si="281"/>
        <v>0</v>
      </c>
      <c r="CT467" s="17">
        <f t="shared" si="267"/>
        <v>0.77900000000000003</v>
      </c>
      <c r="CU467" s="33" t="str">
        <f>IF(CT467&gt;='PAINEL E TARGET'!$T$11,'PAINEL E TARGET'!$S$11,
IF(CT467&gt;='PAINEL E TARGET'!$T$12,'PAINEL E TARGET'!$S$12,
IF(CT467&gt;='PAINEL E TARGET'!$T$13,'PAINEL E TARGET'!$S$13,
IF(CT467&gt;='PAINEL E TARGET'!$T$14,'PAINEL E TARGET'!$S$14,
IF(CT467&gt;='PAINEL E TARGET'!$T$15,'PAINEL E TARGET'!$S$15,
IF(CT467&gt;='PAINEL E TARGET'!$T$16,'PAINEL E TARGET'!$S$16,
IF(CT467&gt;='PAINEL E TARGET'!$T$17,'PAINEL E TARGET'!$S$17,
IF(CT467&gt;='PAINEL E TARGET'!$T$18,'PAINEL E TARGET'!$S$18,'PAINEL E TARGET'!$S$19))))))))</f>
        <v>Não elegível</v>
      </c>
      <c r="CV467" s="17">
        <f>IFERROR(VLOOKUP($BW467,'PAINEL E TARGET'!$G$1:$Q$99,6,0),0)</f>
        <v>0.2</v>
      </c>
      <c r="CW467" s="17">
        <f>VLOOKUP(CU467,'PAINEL E TARGET'!$S$10:$U$19,3,0)</f>
        <v>0</v>
      </c>
      <c r="CX467" s="16">
        <f t="shared" si="282"/>
        <v>0</v>
      </c>
      <c r="CY467" s="17">
        <f t="shared" si="268"/>
        <v>0.78900000000000003</v>
      </c>
      <c r="CZ467" s="33" t="str">
        <f>IF(CY467&gt;='PAINEL E TARGET'!$T$11,'PAINEL E TARGET'!$S$11,
IF(CY467&gt;='PAINEL E TARGET'!$T$12,'PAINEL E TARGET'!$S$12,
IF(CY467&gt;='PAINEL E TARGET'!$T$13,'PAINEL E TARGET'!$S$13,
IF(CY467&gt;='PAINEL E TARGET'!$T$14,'PAINEL E TARGET'!$S$14,
IF(CY467&gt;='PAINEL E TARGET'!$T$15,'PAINEL E TARGET'!$S$15,
IF(CY467&gt;='PAINEL E TARGET'!$T$16,'PAINEL E TARGET'!$S$16,
IF(CY467&gt;='PAINEL E TARGET'!$T$17,'PAINEL E TARGET'!$S$17,
IF(CY467&gt;='PAINEL E TARGET'!$T$18,'PAINEL E TARGET'!$S$18,'PAINEL E TARGET'!$S$19))))))))</f>
        <v>Não elegível</v>
      </c>
      <c r="DA467" s="17">
        <f>IFERROR(VLOOKUP($BW467,'PAINEL E TARGET'!$G$1:$Q$99,7,0),0)</f>
        <v>0.15</v>
      </c>
      <c r="DB467" s="17">
        <f>VLOOKUP(CZ467,'PAINEL E TARGET'!$S$10:$U$19,3,0)</f>
        <v>0</v>
      </c>
      <c r="DC467" s="16">
        <f t="shared" si="283"/>
        <v>0</v>
      </c>
      <c r="DD467" s="17">
        <f t="shared" si="269"/>
        <v>0.77800000000000002</v>
      </c>
      <c r="DE467" s="33" t="str">
        <f>IF(DD467&gt;='PAINEL E TARGET'!$T$11,'PAINEL E TARGET'!$S$11,
IF(DD467&gt;='PAINEL E TARGET'!$T$12,'PAINEL E TARGET'!$S$12,
IF(DD467&gt;='PAINEL E TARGET'!$T$13,'PAINEL E TARGET'!$S$13,
IF(DD467&gt;='PAINEL E TARGET'!$T$14,'PAINEL E TARGET'!$S$14,
IF(DD467&gt;='PAINEL E TARGET'!$T$15,'PAINEL E TARGET'!$S$15,
IF(DD467&gt;='PAINEL E TARGET'!$T$16,'PAINEL E TARGET'!$S$16,
IF(DD467&gt;='PAINEL E TARGET'!$T$17,'PAINEL E TARGET'!$S$17,
IF(DD467&gt;='PAINEL E TARGET'!$T$18,'PAINEL E TARGET'!$S$18,'PAINEL E TARGET'!$S$19))))))))</f>
        <v>Não elegível</v>
      </c>
      <c r="DF467" s="17">
        <f>IFERROR(VLOOKUP($BW467,'PAINEL E TARGET'!$G$1:$Q$99,8,0),0)</f>
        <v>0.1</v>
      </c>
      <c r="DG467" s="17">
        <f>VLOOKUP(DE467,'PAINEL E TARGET'!$S$10:$U$19,3,0)</f>
        <v>0</v>
      </c>
      <c r="DH467" s="16">
        <f t="shared" si="284"/>
        <v>0</v>
      </c>
      <c r="DI467" s="17">
        <f t="shared" si="270"/>
        <v>0.90900000000000003</v>
      </c>
      <c r="DJ467" s="33" t="str">
        <f>IF(DI467&gt;='PAINEL E TARGET'!$T$11,'PAINEL E TARGET'!$S$11,
IF(DI467&gt;='PAINEL E TARGET'!$T$12,'PAINEL E TARGET'!$S$12,
IF(DI467&gt;='PAINEL E TARGET'!$T$13,'PAINEL E TARGET'!$S$13,
IF(DI467&gt;='PAINEL E TARGET'!$T$14,'PAINEL E TARGET'!$S$14,
IF(DI467&gt;='PAINEL E TARGET'!$T$15,'PAINEL E TARGET'!$S$15,
IF(DI467&gt;='PAINEL E TARGET'!$T$16,'PAINEL E TARGET'!$S$16,
IF(DI467&gt;='PAINEL E TARGET'!$T$17,'PAINEL E TARGET'!$S$17,
IF(DI467&gt;='PAINEL E TARGET'!$T$18,'PAINEL E TARGET'!$S$18,'PAINEL E TARGET'!$S$19))))))))</f>
        <v>1. Fx de 90% a 99,9%</v>
      </c>
      <c r="DK467" s="17">
        <f>IFERROR(VLOOKUP($BW467,'PAINEL E TARGET'!$G$1:$Q$99,9,0),0)</f>
        <v>0.05</v>
      </c>
      <c r="DL467" s="17">
        <f>VLOOKUP(DJ467,'PAINEL E TARGET'!$S$10:$U$19,3,0)</f>
        <v>0.5</v>
      </c>
      <c r="DM467" s="16">
        <f t="shared" si="285"/>
        <v>60</v>
      </c>
      <c r="DN467" s="17">
        <f t="shared" si="271"/>
        <v>0.88</v>
      </c>
      <c r="DO467" s="33" t="str">
        <f>IF(DN467&gt;='PAINEL E TARGET'!$T$11,'PAINEL E TARGET'!$S$11,
IF(DN467&gt;='PAINEL E TARGET'!$T$12,'PAINEL E TARGET'!$S$12,
IF(DN467&gt;='PAINEL E TARGET'!$T$13,'PAINEL E TARGET'!$S$13,
IF(DN467&gt;='PAINEL E TARGET'!$T$14,'PAINEL E TARGET'!$S$14,
IF(DN467&gt;='PAINEL E TARGET'!$T$15,'PAINEL E TARGET'!$S$15,
IF(DN467&gt;='PAINEL E TARGET'!$T$16,'PAINEL E TARGET'!$S$16,
IF(DN467&gt;='PAINEL E TARGET'!$T$17,'PAINEL E TARGET'!$S$17,
IF(DN467&gt;='PAINEL E TARGET'!$T$18,'PAINEL E TARGET'!$S$18,'PAINEL E TARGET'!$S$19))))))))</f>
        <v>Não elegível</v>
      </c>
      <c r="DP467" s="17">
        <f>IFERROR(VLOOKUP($BW467,'PAINEL E TARGET'!$G$1:$Q$99,10,0),0)</f>
        <v>0</v>
      </c>
      <c r="DQ467" s="17">
        <f>VLOOKUP(DO467,'PAINEL E TARGET'!$S$10:$U$19,3,0)</f>
        <v>0</v>
      </c>
      <c r="DR467" s="16">
        <f t="shared" si="286"/>
        <v>0</v>
      </c>
      <c r="DS467" s="17">
        <f t="shared" si="272"/>
        <v>0.86299999999999999</v>
      </c>
      <c r="DT467" s="16">
        <f>IF(DS467&gt;=1,VLOOKUP(BO467,'PAINEL E TARGET'!$S$1:$W$8,5,0),0)</f>
        <v>0</v>
      </c>
      <c r="DU467" s="16">
        <f t="shared" si="287"/>
        <v>60</v>
      </c>
    </row>
    <row r="468" spans="2:125" s="32" customFormat="1" x14ac:dyDescent="0.2">
      <c r="B468" s="44">
        <v>43541</v>
      </c>
      <c r="C468" s="65">
        <v>1286</v>
      </c>
      <c r="D468" s="66" t="s">
        <v>472</v>
      </c>
      <c r="E468" s="65">
        <v>316</v>
      </c>
      <c r="F468" s="65" t="s">
        <v>943</v>
      </c>
      <c r="G468" s="67">
        <v>5867558.2372285854</v>
      </c>
      <c r="H468" s="67">
        <v>3572681.618813063</v>
      </c>
      <c r="I468" s="67">
        <v>3117632.0699999994</v>
      </c>
      <c r="J468" s="68">
        <v>0.87263081422736943</v>
      </c>
      <c r="K468" s="67">
        <v>622958.84644467931</v>
      </c>
      <c r="L468" s="67">
        <v>2681363.6654393123</v>
      </c>
      <c r="M468" s="67">
        <v>620199.46</v>
      </c>
      <c r="N468" s="67">
        <v>2398289.3200000003</v>
      </c>
      <c r="O468" s="67">
        <v>5445117.3307422418</v>
      </c>
      <c r="P468" s="67">
        <v>5665.1267620572607</v>
      </c>
      <c r="Q468" s="67">
        <v>0</v>
      </c>
      <c r="R468" s="67">
        <v>0</v>
      </c>
      <c r="S468" s="67">
        <v>0</v>
      </c>
      <c r="T468" s="68">
        <v>0.11429676561758575</v>
      </c>
      <c r="U468" s="68">
        <v>0.11450930422209486</v>
      </c>
      <c r="V468" s="68">
        <v>1.0018595329741895</v>
      </c>
      <c r="W468" s="67">
        <v>377025.87</v>
      </c>
      <c r="X468" s="67">
        <v>345645.05000000005</v>
      </c>
      <c r="Y468" s="68">
        <v>0.91676746213728</v>
      </c>
      <c r="Z468" s="68">
        <v>0.20100550948379048</v>
      </c>
      <c r="AA468" s="68">
        <v>0.18879606370443422</v>
      </c>
      <c r="AB468" s="68">
        <v>0.93925815361622789</v>
      </c>
      <c r="AC468" s="67">
        <v>664187.03</v>
      </c>
      <c r="AD468" s="67">
        <v>569878.80000000005</v>
      </c>
      <c r="AE468" s="68">
        <v>0.85800952782832873</v>
      </c>
      <c r="AF468" s="43">
        <v>80</v>
      </c>
      <c r="AG468" s="43">
        <v>59</v>
      </c>
      <c r="AH468" s="43">
        <v>127</v>
      </c>
      <c r="AI468" s="43">
        <v>122</v>
      </c>
      <c r="AJ468" s="67">
        <v>180441.71999999997</v>
      </c>
      <c r="AK468" s="67">
        <v>186184.39</v>
      </c>
      <c r="AL468" s="68">
        <v>1.0318256221454774</v>
      </c>
      <c r="AM468" s="67">
        <v>57405.4</v>
      </c>
      <c r="AN468" s="67">
        <v>41109.130000000005</v>
      </c>
      <c r="AO468" s="68">
        <v>0.71611956366474239</v>
      </c>
      <c r="AP468" s="67">
        <v>27738.979999999996</v>
      </c>
      <c r="AQ468" s="67">
        <v>22428.29</v>
      </c>
      <c r="AR468" s="68">
        <v>0.80854775482011254</v>
      </c>
      <c r="AS468" s="67">
        <v>111439.76999999999</v>
      </c>
      <c r="AT468" s="67">
        <v>95923.24</v>
      </c>
      <c r="AU468" s="68">
        <v>0.86076308305374294</v>
      </c>
      <c r="AV468" s="43">
        <v>7428.44</v>
      </c>
      <c r="AW468" s="43">
        <v>7198.53</v>
      </c>
      <c r="AX468" s="69">
        <v>0.96905002934667306</v>
      </c>
      <c r="AY468" s="43">
        <v>622958.84644467931</v>
      </c>
      <c r="AZ468" s="43">
        <v>620199.46</v>
      </c>
      <c r="BA468" s="43">
        <v>148237.38819798679</v>
      </c>
      <c r="BB468" s="43">
        <v>163951.49</v>
      </c>
      <c r="BC468" s="43">
        <v>1024804.1121859639</v>
      </c>
      <c r="BD468" s="43">
        <v>245142.0531227146</v>
      </c>
      <c r="BE468" s="43">
        <v>625054.04999999993</v>
      </c>
      <c r="BF468" s="43">
        <v>1101193.8499999999</v>
      </c>
      <c r="BG468" s="43">
        <v>12302.419999999998</v>
      </c>
      <c r="BH468" s="43">
        <v>222</v>
      </c>
      <c r="BI468" s="44">
        <v>43173</v>
      </c>
      <c r="BJ468" s="44">
        <v>43541</v>
      </c>
      <c r="BK468" s="44">
        <v>43172</v>
      </c>
      <c r="BL468" s="43">
        <f t="shared" si="273"/>
        <v>3117632.0699999994</v>
      </c>
      <c r="BM468" s="43">
        <f t="shared" si="274"/>
        <v>3018488.7800000003</v>
      </c>
      <c r="BO468" s="16" t="str">
        <f>IFERROR(VLOOKUP($C468,'PORTE LOJA'!A:B,2,0),"PORTE 1")</f>
        <v>PORTE 6</v>
      </c>
      <c r="BP468" s="16">
        <f>VLOOKUP(BO468,'PAINEL E TARGET'!$S$1:$W$8,3,0)</f>
        <v>4500</v>
      </c>
      <c r="BQ468" s="16">
        <f t="shared" si="252"/>
        <v>1</v>
      </c>
      <c r="BR468" s="16">
        <f t="shared" si="253"/>
        <v>1</v>
      </c>
      <c r="BS468" s="16">
        <f t="shared" si="254"/>
        <v>1</v>
      </c>
      <c r="BT468" s="16">
        <f t="shared" si="255"/>
        <v>1</v>
      </c>
      <c r="BU468" s="16">
        <f t="shared" si="256"/>
        <v>1</v>
      </c>
      <c r="BV468" s="16">
        <f t="shared" si="257"/>
        <v>1</v>
      </c>
      <c r="BW468" s="17" t="str">
        <f t="shared" si="275"/>
        <v>111111</v>
      </c>
      <c r="BY468" s="17">
        <f t="shared" si="258"/>
        <v>0.873</v>
      </c>
      <c r="BZ468" s="17">
        <f t="shared" si="259"/>
        <v>0.91300000000000003</v>
      </c>
      <c r="CA468" s="17" t="str">
        <f t="shared" si="276"/>
        <v>Sem Retira</v>
      </c>
      <c r="CB468" s="17">
        <f t="shared" si="277"/>
        <v>0.91300000000000003</v>
      </c>
      <c r="CC468" s="33" t="str">
        <f>IF(CB468&gt;='PAINEL E TARGET'!$T$11,'PAINEL E TARGET'!$S$11,
IF(CB468&gt;='PAINEL E TARGET'!$T$12,'PAINEL E TARGET'!$S$12,
IF(CB468&gt;='PAINEL E TARGET'!$T$13,'PAINEL E TARGET'!$S$13,
IF(CB468&gt;='PAINEL E TARGET'!$T$14,'PAINEL E TARGET'!$S$14,
IF(CB468&gt;='PAINEL E TARGET'!$T$15,'PAINEL E TARGET'!$S$15,
IF(CB468&gt;='PAINEL E TARGET'!$T$16,'PAINEL E TARGET'!$S$16,
IF(CB468&gt;='PAINEL E TARGET'!$T$17,'PAINEL E TARGET'!$S$17,
IF(CB468&gt;='PAINEL E TARGET'!$T$18,'PAINEL E TARGET'!$S$18,'PAINEL E TARGET'!$S$19))))))))</f>
        <v>1. Fx de 90% a 99,9%</v>
      </c>
      <c r="CD468" s="17">
        <f>IFERROR(VLOOKUP($BW468,'PAINEL E TARGET'!$G$1:$Q$99,4,0),0)</f>
        <v>0.25</v>
      </c>
      <c r="CE468" s="17">
        <f>VLOOKUP(CC468,'PAINEL E TARGET'!$S$10:$U$19,3,0)</f>
        <v>0.5</v>
      </c>
      <c r="CF468" s="16">
        <f t="shared" si="278"/>
        <v>562.5</v>
      </c>
      <c r="CG468" s="17">
        <f t="shared" si="260"/>
        <v>1.032</v>
      </c>
      <c r="CH468" s="17">
        <f t="shared" si="261"/>
        <v>0.71599999999999997</v>
      </c>
      <c r="CI468" s="17">
        <f t="shared" si="262"/>
        <v>0.80900000000000005</v>
      </c>
      <c r="CJ468" s="17">
        <f t="shared" si="263"/>
        <v>0.86099999999999999</v>
      </c>
      <c r="CK468" s="17">
        <f t="shared" si="264"/>
        <v>0.96899999999999997</v>
      </c>
      <c r="CL468" s="17">
        <f t="shared" si="265"/>
        <v>0.91700000000000004</v>
      </c>
      <c r="CM468" s="16">
        <f t="shared" si="266"/>
        <v>5</v>
      </c>
      <c r="CN468" s="17" t="str">
        <f t="shared" si="279"/>
        <v>ok</v>
      </c>
      <c r="CO468" s="17">
        <f t="shared" si="280"/>
        <v>0.91700000000000004</v>
      </c>
      <c r="CP468" s="33" t="str">
        <f>IF(CO468&gt;='PAINEL E TARGET'!$T$11,'PAINEL E TARGET'!$S$11,
IF(CO468&gt;='PAINEL E TARGET'!$T$12,'PAINEL E TARGET'!$S$12,
IF(CO468&gt;='PAINEL E TARGET'!$T$13,'PAINEL E TARGET'!$S$13,
IF(CO468&gt;='PAINEL E TARGET'!$T$14,'PAINEL E TARGET'!$S$14,
IF(CO468&gt;='PAINEL E TARGET'!$T$15,'PAINEL E TARGET'!$S$15,
IF(CO468&gt;='PAINEL E TARGET'!$T$16,'PAINEL E TARGET'!$S$16,
IF(CO468&gt;='PAINEL E TARGET'!$T$17,'PAINEL E TARGET'!$S$17,
IF(CO468&gt;='PAINEL E TARGET'!$T$18,'PAINEL E TARGET'!$S$18,'PAINEL E TARGET'!$S$19))))))))</f>
        <v>1. Fx de 90% a 99,9%</v>
      </c>
      <c r="CQ468" s="17">
        <f>IFERROR(VLOOKUP($BW468,'PAINEL E TARGET'!$G$1:$Q$99,5,0),0)</f>
        <v>0.25</v>
      </c>
      <c r="CR468" s="17">
        <f>VLOOKUP(CP468,'PAINEL E TARGET'!$S$10:$U$19,3,0)</f>
        <v>0.5</v>
      </c>
      <c r="CS468" s="16">
        <f t="shared" si="281"/>
        <v>562.5</v>
      </c>
      <c r="CT468" s="17">
        <f t="shared" si="267"/>
        <v>0.85799999999999998</v>
      </c>
      <c r="CU468" s="33" t="str">
        <f>IF(CT468&gt;='PAINEL E TARGET'!$T$11,'PAINEL E TARGET'!$S$11,
IF(CT468&gt;='PAINEL E TARGET'!$T$12,'PAINEL E TARGET'!$S$12,
IF(CT468&gt;='PAINEL E TARGET'!$T$13,'PAINEL E TARGET'!$S$13,
IF(CT468&gt;='PAINEL E TARGET'!$T$14,'PAINEL E TARGET'!$S$14,
IF(CT468&gt;='PAINEL E TARGET'!$T$15,'PAINEL E TARGET'!$S$15,
IF(CT468&gt;='PAINEL E TARGET'!$T$16,'PAINEL E TARGET'!$S$16,
IF(CT468&gt;='PAINEL E TARGET'!$T$17,'PAINEL E TARGET'!$S$17,
IF(CT468&gt;='PAINEL E TARGET'!$T$18,'PAINEL E TARGET'!$S$18,'PAINEL E TARGET'!$S$19))))))))</f>
        <v>Não elegível</v>
      </c>
      <c r="CV468" s="17">
        <f>IFERROR(VLOOKUP($BW468,'PAINEL E TARGET'!$G$1:$Q$99,6,0),0)</f>
        <v>0.2</v>
      </c>
      <c r="CW468" s="17">
        <f>VLOOKUP(CU468,'PAINEL E TARGET'!$S$10:$U$19,3,0)</f>
        <v>0</v>
      </c>
      <c r="CX468" s="16">
        <f t="shared" si="282"/>
        <v>0</v>
      </c>
      <c r="CY468" s="17">
        <f t="shared" si="268"/>
        <v>0.996</v>
      </c>
      <c r="CZ468" s="33" t="str">
        <f>IF(CY468&gt;='PAINEL E TARGET'!$T$11,'PAINEL E TARGET'!$S$11,
IF(CY468&gt;='PAINEL E TARGET'!$T$12,'PAINEL E TARGET'!$S$12,
IF(CY468&gt;='PAINEL E TARGET'!$T$13,'PAINEL E TARGET'!$S$13,
IF(CY468&gt;='PAINEL E TARGET'!$T$14,'PAINEL E TARGET'!$S$14,
IF(CY468&gt;='PAINEL E TARGET'!$T$15,'PAINEL E TARGET'!$S$15,
IF(CY468&gt;='PAINEL E TARGET'!$T$16,'PAINEL E TARGET'!$S$16,
IF(CY468&gt;='PAINEL E TARGET'!$T$17,'PAINEL E TARGET'!$S$17,
IF(CY468&gt;='PAINEL E TARGET'!$T$18,'PAINEL E TARGET'!$S$18,'PAINEL E TARGET'!$S$19))))))))</f>
        <v>1. Fx de 90% a 99,9%</v>
      </c>
      <c r="DA468" s="17">
        <f>IFERROR(VLOOKUP($BW468,'PAINEL E TARGET'!$G$1:$Q$99,7,0),0)</f>
        <v>0.15</v>
      </c>
      <c r="DB468" s="17">
        <f>VLOOKUP(CZ468,'PAINEL E TARGET'!$S$10:$U$19,3,0)</f>
        <v>0.5</v>
      </c>
      <c r="DC468" s="16">
        <f t="shared" si="283"/>
        <v>337.5</v>
      </c>
      <c r="DD468" s="17">
        <f t="shared" si="269"/>
        <v>1.1060000000000001</v>
      </c>
      <c r="DE468" s="33" t="str">
        <f>IF(DD468&gt;='PAINEL E TARGET'!$T$11,'PAINEL E TARGET'!$S$11,
IF(DD468&gt;='PAINEL E TARGET'!$T$12,'PAINEL E TARGET'!$S$12,
IF(DD468&gt;='PAINEL E TARGET'!$T$13,'PAINEL E TARGET'!$S$13,
IF(DD468&gt;='PAINEL E TARGET'!$T$14,'PAINEL E TARGET'!$S$14,
IF(DD468&gt;='PAINEL E TARGET'!$T$15,'PAINEL E TARGET'!$S$15,
IF(DD468&gt;='PAINEL E TARGET'!$T$16,'PAINEL E TARGET'!$S$16,
IF(DD468&gt;='PAINEL E TARGET'!$T$17,'PAINEL E TARGET'!$S$17,
IF(DD468&gt;='PAINEL E TARGET'!$T$18,'PAINEL E TARGET'!$S$18,'PAINEL E TARGET'!$S$19))))))))</f>
        <v>4. Fx de 110% a 114,9%</v>
      </c>
      <c r="DF468" s="17">
        <f>IFERROR(VLOOKUP($BW468,'PAINEL E TARGET'!$G$1:$Q$99,8,0),0)</f>
        <v>0.1</v>
      </c>
      <c r="DG468" s="17">
        <f>VLOOKUP(DE468,'PAINEL E TARGET'!$S$10:$U$19,3,0)</f>
        <v>1.2</v>
      </c>
      <c r="DH468" s="16">
        <f t="shared" si="284"/>
        <v>540</v>
      </c>
      <c r="DI468" s="17">
        <f t="shared" si="270"/>
        <v>0.96099999999999997</v>
      </c>
      <c r="DJ468" s="33" t="str">
        <f>IF(DI468&gt;='PAINEL E TARGET'!$T$11,'PAINEL E TARGET'!$S$11,
IF(DI468&gt;='PAINEL E TARGET'!$T$12,'PAINEL E TARGET'!$S$12,
IF(DI468&gt;='PAINEL E TARGET'!$T$13,'PAINEL E TARGET'!$S$13,
IF(DI468&gt;='PAINEL E TARGET'!$T$14,'PAINEL E TARGET'!$S$14,
IF(DI468&gt;='PAINEL E TARGET'!$T$15,'PAINEL E TARGET'!$S$15,
IF(DI468&gt;='PAINEL E TARGET'!$T$16,'PAINEL E TARGET'!$S$16,
IF(DI468&gt;='PAINEL E TARGET'!$T$17,'PAINEL E TARGET'!$S$17,
IF(DI468&gt;='PAINEL E TARGET'!$T$18,'PAINEL E TARGET'!$S$18,'PAINEL E TARGET'!$S$19))))))))</f>
        <v>1. Fx de 90% a 99,9%</v>
      </c>
      <c r="DK468" s="17">
        <f>IFERROR(VLOOKUP($BW468,'PAINEL E TARGET'!$G$1:$Q$99,9,0),0)</f>
        <v>0.05</v>
      </c>
      <c r="DL468" s="17">
        <f>VLOOKUP(DJ468,'PAINEL E TARGET'!$S$10:$U$19,3,0)</f>
        <v>0.5</v>
      </c>
      <c r="DM468" s="16">
        <f t="shared" si="285"/>
        <v>112.5</v>
      </c>
      <c r="DN468" s="17">
        <f t="shared" si="271"/>
        <v>0.96899999999999997</v>
      </c>
      <c r="DO468" s="33" t="str">
        <f>IF(DN468&gt;='PAINEL E TARGET'!$T$11,'PAINEL E TARGET'!$S$11,
IF(DN468&gt;='PAINEL E TARGET'!$T$12,'PAINEL E TARGET'!$S$12,
IF(DN468&gt;='PAINEL E TARGET'!$T$13,'PAINEL E TARGET'!$S$13,
IF(DN468&gt;='PAINEL E TARGET'!$T$14,'PAINEL E TARGET'!$S$14,
IF(DN468&gt;='PAINEL E TARGET'!$T$15,'PAINEL E TARGET'!$S$15,
IF(DN468&gt;='PAINEL E TARGET'!$T$16,'PAINEL E TARGET'!$S$16,
IF(DN468&gt;='PAINEL E TARGET'!$T$17,'PAINEL E TARGET'!$S$17,
IF(DN468&gt;='PAINEL E TARGET'!$T$18,'PAINEL E TARGET'!$S$18,'PAINEL E TARGET'!$S$19))))))))</f>
        <v>1. Fx de 90% a 99,9%</v>
      </c>
      <c r="DP468" s="17">
        <f>IFERROR(VLOOKUP($BW468,'PAINEL E TARGET'!$G$1:$Q$99,10,0),0)</f>
        <v>0</v>
      </c>
      <c r="DQ468" s="17">
        <f>VLOOKUP(DO468,'PAINEL E TARGET'!$S$10:$U$19,3,0)</f>
        <v>0.5</v>
      </c>
      <c r="DR468" s="16">
        <f t="shared" si="286"/>
        <v>0</v>
      </c>
      <c r="DS468" s="17">
        <f t="shared" si="272"/>
        <v>0.73799999999999999</v>
      </c>
      <c r="DT468" s="16">
        <f>IF(DS468&gt;=1,VLOOKUP(BO468,'PAINEL E TARGET'!$S$1:$W$8,5,0),0)</f>
        <v>0</v>
      </c>
      <c r="DU468" s="16">
        <f t="shared" si="287"/>
        <v>2115</v>
      </c>
    </row>
    <row r="469" spans="2:125" s="32" customFormat="1" x14ac:dyDescent="0.2">
      <c r="B469" s="44">
        <v>43541</v>
      </c>
      <c r="C469" s="65">
        <v>1287</v>
      </c>
      <c r="D469" s="66" t="s">
        <v>473</v>
      </c>
      <c r="E469" s="65">
        <v>313</v>
      </c>
      <c r="F469" s="65" t="s">
        <v>943</v>
      </c>
      <c r="G469" s="67">
        <v>4838871.9686629614</v>
      </c>
      <c r="H469" s="67">
        <v>2997926.1648811763</v>
      </c>
      <c r="I469" s="67">
        <v>2786649.8599999994</v>
      </c>
      <c r="J469" s="68">
        <v>0.92952584778232827</v>
      </c>
      <c r="K469" s="67">
        <v>608542.12132467481</v>
      </c>
      <c r="L469" s="67">
        <v>2111914.2525164904</v>
      </c>
      <c r="M469" s="67">
        <v>616879.59</v>
      </c>
      <c r="N469" s="67">
        <v>2088057.9500000002</v>
      </c>
      <c r="O469" s="67">
        <v>4411176.7386150695</v>
      </c>
      <c r="P469" s="67">
        <v>8371.4324342489381</v>
      </c>
      <c r="Q469" s="67">
        <v>94.42</v>
      </c>
      <c r="R469" s="67">
        <v>0</v>
      </c>
      <c r="S469" s="67">
        <v>0</v>
      </c>
      <c r="T469" s="68">
        <v>0.11086818683636726</v>
      </c>
      <c r="U469" s="68">
        <v>0.10009641890062741</v>
      </c>
      <c r="V469" s="68">
        <v>0.90284166952564915</v>
      </c>
      <c r="W469" s="67">
        <v>300683.94</v>
      </c>
      <c r="X469" s="67">
        <v>270745.11</v>
      </c>
      <c r="Y469" s="68">
        <v>0.9004308976395613</v>
      </c>
      <c r="Z469" s="68">
        <v>0.22932431705167464</v>
      </c>
      <c r="AA469" s="68">
        <v>0.20106381458257264</v>
      </c>
      <c r="AB469" s="68">
        <v>0.87676621985651026</v>
      </c>
      <c r="AC469" s="67">
        <v>623866.80000000016</v>
      </c>
      <c r="AD469" s="67">
        <v>543865.06000000006</v>
      </c>
      <c r="AE469" s="68">
        <v>0.87176471003105138</v>
      </c>
      <c r="AF469" s="43">
        <v>80</v>
      </c>
      <c r="AG469" s="43">
        <v>68</v>
      </c>
      <c r="AH469" s="43">
        <v>104</v>
      </c>
      <c r="AI469" s="43">
        <v>93</v>
      </c>
      <c r="AJ469" s="67">
        <v>129764.25</v>
      </c>
      <c r="AK469" s="67">
        <v>108930.6</v>
      </c>
      <c r="AL469" s="68">
        <v>0.83945000260087044</v>
      </c>
      <c r="AM469" s="67">
        <v>38448.97</v>
      </c>
      <c r="AN469" s="67">
        <v>33346.449999999997</v>
      </c>
      <c r="AO469" s="68">
        <v>0.86729111339003351</v>
      </c>
      <c r="AP469" s="67">
        <v>24624.620000000003</v>
      </c>
      <c r="AQ469" s="67">
        <v>24957.600000000002</v>
      </c>
      <c r="AR469" s="68">
        <v>1.0135222391249084</v>
      </c>
      <c r="AS469" s="67">
        <v>107846.09999999999</v>
      </c>
      <c r="AT469" s="67">
        <v>103510.45999999999</v>
      </c>
      <c r="AU469" s="68">
        <v>0.95979789718867903</v>
      </c>
      <c r="AV469" s="43">
        <v>5897.11</v>
      </c>
      <c r="AW469" s="43">
        <v>4953.8099999999995</v>
      </c>
      <c r="AX469" s="69">
        <v>0.84004029092216348</v>
      </c>
      <c r="AY469" s="43">
        <v>608542.12132467481</v>
      </c>
      <c r="AZ469" s="43">
        <v>616879.58999999985</v>
      </c>
      <c r="BA469" s="43">
        <v>109463.51690675471</v>
      </c>
      <c r="BB469" s="43">
        <v>134855.16</v>
      </c>
      <c r="BC469" s="43">
        <v>984993.62009995151</v>
      </c>
      <c r="BD469" s="43">
        <v>178227.94418772284</v>
      </c>
      <c r="BE469" s="43">
        <v>490546.37000000011</v>
      </c>
      <c r="BF469" s="43">
        <v>1017928.4000000003</v>
      </c>
      <c r="BG469" s="43">
        <v>9617.7000000000007</v>
      </c>
      <c r="BH469" s="43">
        <v>172</v>
      </c>
      <c r="BI469" s="44">
        <v>43173</v>
      </c>
      <c r="BJ469" s="44">
        <v>43541</v>
      </c>
      <c r="BK469" s="44">
        <v>43172</v>
      </c>
      <c r="BL469" s="43">
        <f t="shared" si="273"/>
        <v>2786649.8599999994</v>
      </c>
      <c r="BM469" s="43">
        <f t="shared" si="274"/>
        <v>2704937.54</v>
      </c>
      <c r="BO469" s="16" t="str">
        <f>IFERROR(VLOOKUP($C469,'PORTE LOJA'!A:B,2,0),"PORTE 1")</f>
        <v>PORTE 5</v>
      </c>
      <c r="BP469" s="16">
        <f>VLOOKUP(BO469,'PAINEL E TARGET'!$S$1:$W$8,3,0)</f>
        <v>3750</v>
      </c>
      <c r="BQ469" s="16">
        <f t="shared" si="252"/>
        <v>1</v>
      </c>
      <c r="BR469" s="16">
        <f t="shared" si="253"/>
        <v>1</v>
      </c>
      <c r="BS469" s="16">
        <f t="shared" si="254"/>
        <v>1</v>
      </c>
      <c r="BT469" s="16">
        <f t="shared" si="255"/>
        <v>1</v>
      </c>
      <c r="BU469" s="16">
        <f t="shared" si="256"/>
        <v>1</v>
      </c>
      <c r="BV469" s="16">
        <f t="shared" si="257"/>
        <v>1</v>
      </c>
      <c r="BW469" s="17" t="str">
        <f t="shared" si="275"/>
        <v>111111</v>
      </c>
      <c r="BY469" s="17">
        <f t="shared" si="258"/>
        <v>0.93</v>
      </c>
      <c r="BZ469" s="17">
        <f t="shared" si="259"/>
        <v>0.99399999999999999</v>
      </c>
      <c r="CA469" s="17" t="str">
        <f t="shared" si="276"/>
        <v>Sem Retira</v>
      </c>
      <c r="CB469" s="17">
        <f t="shared" si="277"/>
        <v>0.99399999999999999</v>
      </c>
      <c r="CC469" s="33" t="str">
        <f>IF(CB469&gt;='PAINEL E TARGET'!$T$11,'PAINEL E TARGET'!$S$11,
IF(CB469&gt;='PAINEL E TARGET'!$T$12,'PAINEL E TARGET'!$S$12,
IF(CB469&gt;='PAINEL E TARGET'!$T$13,'PAINEL E TARGET'!$S$13,
IF(CB469&gt;='PAINEL E TARGET'!$T$14,'PAINEL E TARGET'!$S$14,
IF(CB469&gt;='PAINEL E TARGET'!$T$15,'PAINEL E TARGET'!$S$15,
IF(CB469&gt;='PAINEL E TARGET'!$T$16,'PAINEL E TARGET'!$S$16,
IF(CB469&gt;='PAINEL E TARGET'!$T$17,'PAINEL E TARGET'!$S$17,
IF(CB469&gt;='PAINEL E TARGET'!$T$18,'PAINEL E TARGET'!$S$18,'PAINEL E TARGET'!$S$19))))))))</f>
        <v>1. Fx de 90% a 99,9%</v>
      </c>
      <c r="CD469" s="17">
        <f>IFERROR(VLOOKUP($BW469,'PAINEL E TARGET'!$G$1:$Q$99,4,0),0)</f>
        <v>0.25</v>
      </c>
      <c r="CE469" s="17">
        <f>VLOOKUP(CC469,'PAINEL E TARGET'!$S$10:$U$19,3,0)</f>
        <v>0.5</v>
      </c>
      <c r="CF469" s="16">
        <f t="shared" si="278"/>
        <v>468.75</v>
      </c>
      <c r="CG469" s="17">
        <f t="shared" si="260"/>
        <v>0.83899999999999997</v>
      </c>
      <c r="CH469" s="17">
        <f t="shared" si="261"/>
        <v>0.86699999999999999</v>
      </c>
      <c r="CI469" s="17">
        <f t="shared" si="262"/>
        <v>1.014</v>
      </c>
      <c r="CJ469" s="17">
        <f t="shared" si="263"/>
        <v>0.96</v>
      </c>
      <c r="CK469" s="17">
        <f t="shared" si="264"/>
        <v>0.84</v>
      </c>
      <c r="CL469" s="17">
        <f t="shared" si="265"/>
        <v>0.9</v>
      </c>
      <c r="CM469" s="16">
        <f t="shared" si="266"/>
        <v>5</v>
      </c>
      <c r="CN469" s="17" t="str">
        <f t="shared" si="279"/>
        <v>ok</v>
      </c>
      <c r="CO469" s="17">
        <f t="shared" si="280"/>
        <v>0.9</v>
      </c>
      <c r="CP469" s="33" t="str">
        <f>IF(CO469&gt;='PAINEL E TARGET'!$T$11,'PAINEL E TARGET'!$S$11,
IF(CO469&gt;='PAINEL E TARGET'!$T$12,'PAINEL E TARGET'!$S$12,
IF(CO469&gt;='PAINEL E TARGET'!$T$13,'PAINEL E TARGET'!$S$13,
IF(CO469&gt;='PAINEL E TARGET'!$T$14,'PAINEL E TARGET'!$S$14,
IF(CO469&gt;='PAINEL E TARGET'!$T$15,'PAINEL E TARGET'!$S$15,
IF(CO469&gt;='PAINEL E TARGET'!$T$16,'PAINEL E TARGET'!$S$16,
IF(CO469&gt;='PAINEL E TARGET'!$T$17,'PAINEL E TARGET'!$S$17,
IF(CO469&gt;='PAINEL E TARGET'!$T$18,'PAINEL E TARGET'!$S$18,'PAINEL E TARGET'!$S$19))))))))</f>
        <v>1. Fx de 90% a 99,9%</v>
      </c>
      <c r="CQ469" s="17">
        <f>IFERROR(VLOOKUP($BW469,'PAINEL E TARGET'!$G$1:$Q$99,5,0),0)</f>
        <v>0.25</v>
      </c>
      <c r="CR469" s="17">
        <f>VLOOKUP(CP469,'PAINEL E TARGET'!$S$10:$U$19,3,0)</f>
        <v>0.5</v>
      </c>
      <c r="CS469" s="16">
        <f t="shared" si="281"/>
        <v>468.75</v>
      </c>
      <c r="CT469" s="17">
        <f t="shared" si="267"/>
        <v>0.872</v>
      </c>
      <c r="CU469" s="33" t="str">
        <f>IF(CT469&gt;='PAINEL E TARGET'!$T$11,'PAINEL E TARGET'!$S$11,
IF(CT469&gt;='PAINEL E TARGET'!$T$12,'PAINEL E TARGET'!$S$12,
IF(CT469&gt;='PAINEL E TARGET'!$T$13,'PAINEL E TARGET'!$S$13,
IF(CT469&gt;='PAINEL E TARGET'!$T$14,'PAINEL E TARGET'!$S$14,
IF(CT469&gt;='PAINEL E TARGET'!$T$15,'PAINEL E TARGET'!$S$15,
IF(CT469&gt;='PAINEL E TARGET'!$T$16,'PAINEL E TARGET'!$S$16,
IF(CT469&gt;='PAINEL E TARGET'!$T$17,'PAINEL E TARGET'!$S$17,
IF(CT469&gt;='PAINEL E TARGET'!$T$18,'PAINEL E TARGET'!$S$18,'PAINEL E TARGET'!$S$19))))))))</f>
        <v>Não elegível</v>
      </c>
      <c r="CV469" s="17">
        <f>IFERROR(VLOOKUP($BW469,'PAINEL E TARGET'!$G$1:$Q$99,6,0),0)</f>
        <v>0.2</v>
      </c>
      <c r="CW469" s="17">
        <f>VLOOKUP(CU469,'PAINEL E TARGET'!$S$10:$U$19,3,0)</f>
        <v>0</v>
      </c>
      <c r="CX469" s="16">
        <f t="shared" si="282"/>
        <v>0</v>
      </c>
      <c r="CY469" s="17">
        <f t="shared" si="268"/>
        <v>1.014</v>
      </c>
      <c r="CZ469" s="33" t="str">
        <f>IF(CY469&gt;='PAINEL E TARGET'!$T$11,'PAINEL E TARGET'!$S$11,
IF(CY469&gt;='PAINEL E TARGET'!$T$12,'PAINEL E TARGET'!$S$12,
IF(CY469&gt;='PAINEL E TARGET'!$T$13,'PAINEL E TARGET'!$S$13,
IF(CY469&gt;='PAINEL E TARGET'!$T$14,'PAINEL E TARGET'!$S$14,
IF(CY469&gt;='PAINEL E TARGET'!$T$15,'PAINEL E TARGET'!$S$15,
IF(CY469&gt;='PAINEL E TARGET'!$T$16,'PAINEL E TARGET'!$S$16,
IF(CY469&gt;='PAINEL E TARGET'!$T$17,'PAINEL E TARGET'!$S$17,
IF(CY469&gt;='PAINEL E TARGET'!$T$18,'PAINEL E TARGET'!$S$18,'PAINEL E TARGET'!$S$19))))))))</f>
        <v>2. Fx de 100% a 104,9%</v>
      </c>
      <c r="DA469" s="17">
        <f>IFERROR(VLOOKUP($BW469,'PAINEL E TARGET'!$G$1:$Q$99,7,0),0)</f>
        <v>0.15</v>
      </c>
      <c r="DB469" s="17">
        <f>VLOOKUP(CZ469,'PAINEL E TARGET'!$S$10:$U$19,3,0)</f>
        <v>1</v>
      </c>
      <c r="DC469" s="16">
        <f t="shared" si="283"/>
        <v>562.5</v>
      </c>
      <c r="DD469" s="17">
        <f t="shared" si="269"/>
        <v>1.232</v>
      </c>
      <c r="DE469" s="33" t="str">
        <f>IF(DD469&gt;='PAINEL E TARGET'!$T$11,'PAINEL E TARGET'!$S$11,
IF(DD469&gt;='PAINEL E TARGET'!$T$12,'PAINEL E TARGET'!$S$12,
IF(DD469&gt;='PAINEL E TARGET'!$T$13,'PAINEL E TARGET'!$S$13,
IF(DD469&gt;='PAINEL E TARGET'!$T$14,'PAINEL E TARGET'!$S$14,
IF(DD469&gt;='PAINEL E TARGET'!$T$15,'PAINEL E TARGET'!$S$15,
IF(DD469&gt;='PAINEL E TARGET'!$T$16,'PAINEL E TARGET'!$S$16,
IF(DD469&gt;='PAINEL E TARGET'!$T$17,'PAINEL E TARGET'!$S$17,
IF(DD469&gt;='PAINEL E TARGET'!$T$18,'PAINEL E TARGET'!$S$18,'PAINEL E TARGET'!$S$19))))))))</f>
        <v>6. Fx de 120% a 124,9%</v>
      </c>
      <c r="DF469" s="17">
        <f>IFERROR(VLOOKUP($BW469,'PAINEL E TARGET'!$G$1:$Q$99,8,0),0)</f>
        <v>0.1</v>
      </c>
      <c r="DG469" s="17">
        <f>VLOOKUP(DE469,'PAINEL E TARGET'!$S$10:$U$19,3,0)</f>
        <v>1.4</v>
      </c>
      <c r="DH469" s="16">
        <f t="shared" si="284"/>
        <v>525</v>
      </c>
      <c r="DI469" s="17">
        <f t="shared" si="270"/>
        <v>0.89400000000000002</v>
      </c>
      <c r="DJ469" s="33" t="str">
        <f>IF(DI469&gt;='PAINEL E TARGET'!$T$11,'PAINEL E TARGET'!$S$11,
IF(DI469&gt;='PAINEL E TARGET'!$T$12,'PAINEL E TARGET'!$S$12,
IF(DI469&gt;='PAINEL E TARGET'!$T$13,'PAINEL E TARGET'!$S$13,
IF(DI469&gt;='PAINEL E TARGET'!$T$14,'PAINEL E TARGET'!$S$14,
IF(DI469&gt;='PAINEL E TARGET'!$T$15,'PAINEL E TARGET'!$S$15,
IF(DI469&gt;='PAINEL E TARGET'!$T$16,'PAINEL E TARGET'!$S$16,
IF(DI469&gt;='PAINEL E TARGET'!$T$17,'PAINEL E TARGET'!$S$17,
IF(DI469&gt;='PAINEL E TARGET'!$T$18,'PAINEL E TARGET'!$S$18,'PAINEL E TARGET'!$S$19))))))))</f>
        <v>Não elegível</v>
      </c>
      <c r="DK469" s="17">
        <f>IFERROR(VLOOKUP($BW469,'PAINEL E TARGET'!$G$1:$Q$99,9,0),0)</f>
        <v>0.05</v>
      </c>
      <c r="DL469" s="17">
        <f>VLOOKUP(DJ469,'PAINEL E TARGET'!$S$10:$U$19,3,0)</f>
        <v>0</v>
      </c>
      <c r="DM469" s="16">
        <f t="shared" si="285"/>
        <v>0</v>
      </c>
      <c r="DN469" s="17">
        <f t="shared" si="271"/>
        <v>0.84</v>
      </c>
      <c r="DO469" s="33" t="str">
        <f>IF(DN469&gt;='PAINEL E TARGET'!$T$11,'PAINEL E TARGET'!$S$11,
IF(DN469&gt;='PAINEL E TARGET'!$T$12,'PAINEL E TARGET'!$S$12,
IF(DN469&gt;='PAINEL E TARGET'!$T$13,'PAINEL E TARGET'!$S$13,
IF(DN469&gt;='PAINEL E TARGET'!$T$14,'PAINEL E TARGET'!$S$14,
IF(DN469&gt;='PAINEL E TARGET'!$T$15,'PAINEL E TARGET'!$S$15,
IF(DN469&gt;='PAINEL E TARGET'!$T$16,'PAINEL E TARGET'!$S$16,
IF(DN469&gt;='PAINEL E TARGET'!$T$17,'PAINEL E TARGET'!$S$17,
IF(DN469&gt;='PAINEL E TARGET'!$T$18,'PAINEL E TARGET'!$S$18,'PAINEL E TARGET'!$S$19))))))))</f>
        <v>Não elegível</v>
      </c>
      <c r="DP469" s="17">
        <f>IFERROR(VLOOKUP($BW469,'PAINEL E TARGET'!$G$1:$Q$99,10,0),0)</f>
        <v>0</v>
      </c>
      <c r="DQ469" s="17">
        <f>VLOOKUP(DO469,'PAINEL E TARGET'!$S$10:$U$19,3,0)</f>
        <v>0</v>
      </c>
      <c r="DR469" s="16">
        <f t="shared" si="286"/>
        <v>0</v>
      </c>
      <c r="DS469" s="17">
        <f t="shared" si="272"/>
        <v>0.85</v>
      </c>
      <c r="DT469" s="16">
        <f>IF(DS469&gt;=1,VLOOKUP(BO469,'PAINEL E TARGET'!$S$1:$W$8,5,0),0)</f>
        <v>0</v>
      </c>
      <c r="DU469" s="16">
        <f t="shared" si="287"/>
        <v>2025</v>
      </c>
    </row>
    <row r="470" spans="2:125" s="32" customFormat="1" x14ac:dyDescent="0.2">
      <c r="B470" s="44">
        <v>43541</v>
      </c>
      <c r="C470" s="65">
        <v>1288</v>
      </c>
      <c r="D470" s="66" t="s">
        <v>474</v>
      </c>
      <c r="E470" s="65">
        <v>613</v>
      </c>
      <c r="F470" s="65" t="s">
        <v>1019</v>
      </c>
      <c r="G470" s="67">
        <v>2318700.6923816297</v>
      </c>
      <c r="H470" s="67">
        <v>1382291.0659856829</v>
      </c>
      <c r="I470" s="67">
        <v>1108318.45</v>
      </c>
      <c r="J470" s="68">
        <v>0.8017981720873536</v>
      </c>
      <c r="K470" s="67">
        <v>14652.416760206441</v>
      </c>
      <c r="L470" s="67">
        <v>1095617.6249811295</v>
      </c>
      <c r="M470" s="67">
        <v>20040.8</v>
      </c>
      <c r="N470" s="67">
        <v>1005196.09</v>
      </c>
      <c r="O470" s="67">
        <v>1884322.2943296821</v>
      </c>
      <c r="P470" s="67">
        <v>5143.4755707103386</v>
      </c>
      <c r="Q470" s="67">
        <v>5950</v>
      </c>
      <c r="R470" s="67">
        <v>0</v>
      </c>
      <c r="S470" s="67">
        <v>0</v>
      </c>
      <c r="T470" s="68">
        <v>6.789803294658546E-2</v>
      </c>
      <c r="U470" s="68">
        <v>5.6923522287233574E-2</v>
      </c>
      <c r="V470" s="68">
        <v>0.83836776732566909</v>
      </c>
      <c r="W470" s="67">
        <v>75035.920000000013</v>
      </c>
      <c r="X470" s="67">
        <v>58021.399999999994</v>
      </c>
      <c r="Y470" s="68">
        <v>0.77324833226540013</v>
      </c>
      <c r="Z470" s="68">
        <v>7.694977508895455E-2</v>
      </c>
      <c r="AA470" s="68">
        <v>7.2702846266095647E-2</v>
      </c>
      <c r="AB470" s="68">
        <v>0.94480908075495451</v>
      </c>
      <c r="AC470" s="67">
        <v>85435.03</v>
      </c>
      <c r="AD470" s="67">
        <v>74537.64</v>
      </c>
      <c r="AE470" s="68">
        <v>0.87244822176570902</v>
      </c>
      <c r="AF470" s="43">
        <v>80</v>
      </c>
      <c r="AG470" s="43">
        <v>59</v>
      </c>
      <c r="AH470" s="43">
        <v>24</v>
      </c>
      <c r="AI470" s="43">
        <v>7</v>
      </c>
      <c r="AJ470" s="67">
        <v>19025.360000000004</v>
      </c>
      <c r="AK470" s="67">
        <v>21000</v>
      </c>
      <c r="AL470" s="68">
        <v>1.1037898888641264</v>
      </c>
      <c r="AM470" s="67">
        <v>7196.2500000000009</v>
      </c>
      <c r="AN470" s="67">
        <v>7127.7</v>
      </c>
      <c r="AO470" s="68">
        <v>0.9904742053152682</v>
      </c>
      <c r="AP470" s="67">
        <v>0</v>
      </c>
      <c r="AQ470" s="67">
        <v>114</v>
      </c>
      <c r="AR470" s="68">
        <v>0</v>
      </c>
      <c r="AS470" s="67">
        <v>48814.31</v>
      </c>
      <c r="AT470" s="67">
        <v>29779.700000000004</v>
      </c>
      <c r="AU470" s="68">
        <v>0.61006086125154702</v>
      </c>
      <c r="AV470" s="43">
        <v>292.77</v>
      </c>
      <c r="AW470" s="43">
        <v>774.87</v>
      </c>
      <c r="AX470" s="69">
        <v>2.6466851111794245</v>
      </c>
      <c r="AY470" s="43">
        <v>14652.416760206441</v>
      </c>
      <c r="AZ470" s="43">
        <v>20040.800000000003</v>
      </c>
      <c r="BA470" s="43">
        <v>39399.361058486626</v>
      </c>
      <c r="BB470" s="43">
        <v>45462.42</v>
      </c>
      <c r="BC470" s="43">
        <v>25200.449534726071</v>
      </c>
      <c r="BD470" s="43">
        <v>67152.91399625162</v>
      </c>
      <c r="BE470" s="43">
        <v>128155.63</v>
      </c>
      <c r="BF470" s="43">
        <v>145944.85</v>
      </c>
      <c r="BG470" s="43">
        <v>499.84</v>
      </c>
      <c r="BH470" s="43">
        <v>37</v>
      </c>
      <c r="BI470" s="44">
        <v>43173</v>
      </c>
      <c r="BJ470" s="44">
        <v>43541</v>
      </c>
      <c r="BK470" s="44">
        <v>43172</v>
      </c>
      <c r="BL470" s="43">
        <f t="shared" si="273"/>
        <v>1108318.45</v>
      </c>
      <c r="BM470" s="43">
        <f t="shared" si="274"/>
        <v>1025236.89</v>
      </c>
      <c r="BO470" s="16" t="str">
        <f>IFERROR(VLOOKUP($C470,'PORTE LOJA'!A:B,2,0),"PORTE 1")</f>
        <v>PORTE 3</v>
      </c>
      <c r="BP470" s="16">
        <f>VLOOKUP(BO470,'PAINEL E TARGET'!$S$1:$W$8,3,0)</f>
        <v>2400</v>
      </c>
      <c r="BQ470" s="16">
        <f t="shared" si="252"/>
        <v>1</v>
      </c>
      <c r="BR470" s="16">
        <f t="shared" si="253"/>
        <v>1</v>
      </c>
      <c r="BS470" s="16">
        <f t="shared" si="254"/>
        <v>1</v>
      </c>
      <c r="BT470" s="16">
        <f t="shared" si="255"/>
        <v>1</v>
      </c>
      <c r="BU470" s="16">
        <f t="shared" si="256"/>
        <v>1</v>
      </c>
      <c r="BV470" s="16">
        <f t="shared" si="257"/>
        <v>1</v>
      </c>
      <c r="BW470" s="17" t="str">
        <f t="shared" si="275"/>
        <v>111111</v>
      </c>
      <c r="BY470" s="17">
        <f t="shared" si="258"/>
        <v>0.80200000000000005</v>
      </c>
      <c r="BZ470" s="17">
        <f t="shared" si="259"/>
        <v>0.92300000000000004</v>
      </c>
      <c r="CA470" s="17" t="str">
        <f t="shared" si="276"/>
        <v>Sem Retira</v>
      </c>
      <c r="CB470" s="17">
        <f t="shared" si="277"/>
        <v>0.92300000000000004</v>
      </c>
      <c r="CC470" s="33" t="str">
        <f>IF(CB470&gt;='PAINEL E TARGET'!$T$11,'PAINEL E TARGET'!$S$11,
IF(CB470&gt;='PAINEL E TARGET'!$T$12,'PAINEL E TARGET'!$S$12,
IF(CB470&gt;='PAINEL E TARGET'!$T$13,'PAINEL E TARGET'!$S$13,
IF(CB470&gt;='PAINEL E TARGET'!$T$14,'PAINEL E TARGET'!$S$14,
IF(CB470&gt;='PAINEL E TARGET'!$T$15,'PAINEL E TARGET'!$S$15,
IF(CB470&gt;='PAINEL E TARGET'!$T$16,'PAINEL E TARGET'!$S$16,
IF(CB470&gt;='PAINEL E TARGET'!$T$17,'PAINEL E TARGET'!$S$17,
IF(CB470&gt;='PAINEL E TARGET'!$T$18,'PAINEL E TARGET'!$S$18,'PAINEL E TARGET'!$S$19))))))))</f>
        <v>1. Fx de 90% a 99,9%</v>
      </c>
      <c r="CD470" s="17">
        <f>IFERROR(VLOOKUP($BW470,'PAINEL E TARGET'!$G$1:$Q$99,4,0),0)</f>
        <v>0.25</v>
      </c>
      <c r="CE470" s="17">
        <f>VLOOKUP(CC470,'PAINEL E TARGET'!$S$10:$U$19,3,0)</f>
        <v>0.5</v>
      </c>
      <c r="CF470" s="16">
        <f t="shared" si="278"/>
        <v>300</v>
      </c>
      <c r="CG470" s="17">
        <f t="shared" si="260"/>
        <v>1.1040000000000001</v>
      </c>
      <c r="CH470" s="17">
        <f t="shared" si="261"/>
        <v>0.99</v>
      </c>
      <c r="CI470" s="17" t="str">
        <f t="shared" si="262"/>
        <v>sem meta</v>
      </c>
      <c r="CJ470" s="17">
        <f t="shared" si="263"/>
        <v>0.61</v>
      </c>
      <c r="CK470" s="17">
        <f t="shared" si="264"/>
        <v>2.6469999999999998</v>
      </c>
      <c r="CL470" s="17">
        <f t="shared" si="265"/>
        <v>0.77300000000000002</v>
      </c>
      <c r="CM470" s="16">
        <f t="shared" si="266"/>
        <v>4</v>
      </c>
      <c r="CN470" s="17" t="str">
        <f t="shared" si="279"/>
        <v>não ok</v>
      </c>
      <c r="CO470" s="17">
        <f t="shared" si="280"/>
        <v>0</v>
      </c>
      <c r="CP470" s="33" t="str">
        <f>IF(CO470&gt;='PAINEL E TARGET'!$T$11,'PAINEL E TARGET'!$S$11,
IF(CO470&gt;='PAINEL E TARGET'!$T$12,'PAINEL E TARGET'!$S$12,
IF(CO470&gt;='PAINEL E TARGET'!$T$13,'PAINEL E TARGET'!$S$13,
IF(CO470&gt;='PAINEL E TARGET'!$T$14,'PAINEL E TARGET'!$S$14,
IF(CO470&gt;='PAINEL E TARGET'!$T$15,'PAINEL E TARGET'!$S$15,
IF(CO470&gt;='PAINEL E TARGET'!$T$16,'PAINEL E TARGET'!$S$16,
IF(CO470&gt;='PAINEL E TARGET'!$T$17,'PAINEL E TARGET'!$S$17,
IF(CO470&gt;='PAINEL E TARGET'!$T$18,'PAINEL E TARGET'!$S$18,'PAINEL E TARGET'!$S$19))))))))</f>
        <v>Não elegível</v>
      </c>
      <c r="CQ470" s="17">
        <f>IFERROR(VLOOKUP($BW470,'PAINEL E TARGET'!$G$1:$Q$99,5,0),0)</f>
        <v>0.25</v>
      </c>
      <c r="CR470" s="17">
        <f>VLOOKUP(CP470,'PAINEL E TARGET'!$S$10:$U$19,3,0)</f>
        <v>0</v>
      </c>
      <c r="CS470" s="16">
        <f t="shared" si="281"/>
        <v>0</v>
      </c>
      <c r="CT470" s="17">
        <f t="shared" si="267"/>
        <v>0.872</v>
      </c>
      <c r="CU470" s="33" t="str">
        <f>IF(CT470&gt;='PAINEL E TARGET'!$T$11,'PAINEL E TARGET'!$S$11,
IF(CT470&gt;='PAINEL E TARGET'!$T$12,'PAINEL E TARGET'!$S$12,
IF(CT470&gt;='PAINEL E TARGET'!$T$13,'PAINEL E TARGET'!$S$13,
IF(CT470&gt;='PAINEL E TARGET'!$T$14,'PAINEL E TARGET'!$S$14,
IF(CT470&gt;='PAINEL E TARGET'!$T$15,'PAINEL E TARGET'!$S$15,
IF(CT470&gt;='PAINEL E TARGET'!$T$16,'PAINEL E TARGET'!$S$16,
IF(CT470&gt;='PAINEL E TARGET'!$T$17,'PAINEL E TARGET'!$S$17,
IF(CT470&gt;='PAINEL E TARGET'!$T$18,'PAINEL E TARGET'!$S$18,'PAINEL E TARGET'!$S$19))))))))</f>
        <v>Não elegível</v>
      </c>
      <c r="CV470" s="17">
        <f>IFERROR(VLOOKUP($BW470,'PAINEL E TARGET'!$G$1:$Q$99,6,0),0)</f>
        <v>0.2</v>
      </c>
      <c r="CW470" s="17">
        <f>VLOOKUP(CU470,'PAINEL E TARGET'!$S$10:$U$19,3,0)</f>
        <v>0</v>
      </c>
      <c r="CX470" s="16">
        <f t="shared" si="282"/>
        <v>0</v>
      </c>
      <c r="CY470" s="17">
        <f t="shared" si="268"/>
        <v>1.3680000000000001</v>
      </c>
      <c r="CZ470" s="33" t="str">
        <f>IF(CY470&gt;='PAINEL E TARGET'!$T$11,'PAINEL E TARGET'!$S$11,
IF(CY470&gt;='PAINEL E TARGET'!$T$12,'PAINEL E TARGET'!$S$12,
IF(CY470&gt;='PAINEL E TARGET'!$T$13,'PAINEL E TARGET'!$S$13,
IF(CY470&gt;='PAINEL E TARGET'!$T$14,'PAINEL E TARGET'!$S$14,
IF(CY470&gt;='PAINEL E TARGET'!$T$15,'PAINEL E TARGET'!$S$15,
IF(CY470&gt;='PAINEL E TARGET'!$T$16,'PAINEL E TARGET'!$S$16,
IF(CY470&gt;='PAINEL E TARGET'!$T$17,'PAINEL E TARGET'!$S$17,
IF(CY470&gt;='PAINEL E TARGET'!$T$18,'PAINEL E TARGET'!$S$18,'PAINEL E TARGET'!$S$19))))))))</f>
        <v>8. Fx de 130% ou mais</v>
      </c>
      <c r="DA470" s="17">
        <f>IFERROR(VLOOKUP($BW470,'PAINEL E TARGET'!$G$1:$Q$99,7,0),0)</f>
        <v>0.15</v>
      </c>
      <c r="DB470" s="17">
        <f>VLOOKUP(CZ470,'PAINEL E TARGET'!$S$10:$U$19,3,0)</f>
        <v>1.6</v>
      </c>
      <c r="DC470" s="16">
        <f t="shared" si="283"/>
        <v>576</v>
      </c>
      <c r="DD470" s="17">
        <f t="shared" si="269"/>
        <v>1.1539999999999999</v>
      </c>
      <c r="DE470" s="33" t="str">
        <f>IF(DD470&gt;='PAINEL E TARGET'!$T$11,'PAINEL E TARGET'!$S$11,
IF(DD470&gt;='PAINEL E TARGET'!$T$12,'PAINEL E TARGET'!$S$12,
IF(DD470&gt;='PAINEL E TARGET'!$T$13,'PAINEL E TARGET'!$S$13,
IF(DD470&gt;='PAINEL E TARGET'!$T$14,'PAINEL E TARGET'!$S$14,
IF(DD470&gt;='PAINEL E TARGET'!$T$15,'PAINEL E TARGET'!$S$15,
IF(DD470&gt;='PAINEL E TARGET'!$T$16,'PAINEL E TARGET'!$S$16,
IF(DD470&gt;='PAINEL E TARGET'!$T$17,'PAINEL E TARGET'!$S$17,
IF(DD470&gt;='PAINEL E TARGET'!$T$18,'PAINEL E TARGET'!$S$18,'PAINEL E TARGET'!$S$19))))))))</f>
        <v>5. Fx de 115% a 119,9%</v>
      </c>
      <c r="DF470" s="17">
        <f>IFERROR(VLOOKUP($BW470,'PAINEL E TARGET'!$G$1:$Q$99,8,0),0)</f>
        <v>0.1</v>
      </c>
      <c r="DG470" s="17">
        <f>VLOOKUP(DE470,'PAINEL E TARGET'!$S$10:$U$19,3,0)</f>
        <v>1.3</v>
      </c>
      <c r="DH470" s="16">
        <f t="shared" si="284"/>
        <v>312</v>
      </c>
      <c r="DI470" s="17">
        <f t="shared" si="270"/>
        <v>0.29199999999999998</v>
      </c>
      <c r="DJ470" s="33" t="str">
        <f>IF(DI470&gt;='PAINEL E TARGET'!$T$11,'PAINEL E TARGET'!$S$11,
IF(DI470&gt;='PAINEL E TARGET'!$T$12,'PAINEL E TARGET'!$S$12,
IF(DI470&gt;='PAINEL E TARGET'!$T$13,'PAINEL E TARGET'!$S$13,
IF(DI470&gt;='PAINEL E TARGET'!$T$14,'PAINEL E TARGET'!$S$14,
IF(DI470&gt;='PAINEL E TARGET'!$T$15,'PAINEL E TARGET'!$S$15,
IF(DI470&gt;='PAINEL E TARGET'!$T$16,'PAINEL E TARGET'!$S$16,
IF(DI470&gt;='PAINEL E TARGET'!$T$17,'PAINEL E TARGET'!$S$17,
IF(DI470&gt;='PAINEL E TARGET'!$T$18,'PAINEL E TARGET'!$S$18,'PAINEL E TARGET'!$S$19))))))))</f>
        <v>Não elegível</v>
      </c>
      <c r="DK470" s="17">
        <f>IFERROR(VLOOKUP($BW470,'PAINEL E TARGET'!$G$1:$Q$99,9,0),0)</f>
        <v>0.05</v>
      </c>
      <c r="DL470" s="17">
        <f>VLOOKUP(DJ470,'PAINEL E TARGET'!$S$10:$U$19,3,0)</f>
        <v>0</v>
      </c>
      <c r="DM470" s="16">
        <f t="shared" si="285"/>
        <v>0</v>
      </c>
      <c r="DN470" s="17">
        <f t="shared" si="271"/>
        <v>2.6469999999999998</v>
      </c>
      <c r="DO470" s="33" t="str">
        <f>IF(DN470&gt;='PAINEL E TARGET'!$T$11,'PAINEL E TARGET'!$S$11,
IF(DN470&gt;='PAINEL E TARGET'!$T$12,'PAINEL E TARGET'!$S$12,
IF(DN470&gt;='PAINEL E TARGET'!$T$13,'PAINEL E TARGET'!$S$13,
IF(DN470&gt;='PAINEL E TARGET'!$T$14,'PAINEL E TARGET'!$S$14,
IF(DN470&gt;='PAINEL E TARGET'!$T$15,'PAINEL E TARGET'!$S$15,
IF(DN470&gt;='PAINEL E TARGET'!$T$16,'PAINEL E TARGET'!$S$16,
IF(DN470&gt;='PAINEL E TARGET'!$T$17,'PAINEL E TARGET'!$S$17,
IF(DN470&gt;='PAINEL E TARGET'!$T$18,'PAINEL E TARGET'!$S$18,'PAINEL E TARGET'!$S$19))))))))</f>
        <v>8. Fx de 130% ou mais</v>
      </c>
      <c r="DP470" s="17">
        <f>IFERROR(VLOOKUP($BW470,'PAINEL E TARGET'!$G$1:$Q$99,10,0),0)</f>
        <v>0</v>
      </c>
      <c r="DQ470" s="17">
        <f>VLOOKUP(DO470,'PAINEL E TARGET'!$S$10:$U$19,3,0)</f>
        <v>1.6</v>
      </c>
      <c r="DR470" s="16">
        <f t="shared" si="286"/>
        <v>0</v>
      </c>
      <c r="DS470" s="17">
        <f t="shared" si="272"/>
        <v>0.73799999999999999</v>
      </c>
      <c r="DT470" s="16">
        <f>IF(DS470&gt;=1,VLOOKUP(BO470,'PAINEL E TARGET'!$S$1:$W$8,5,0),0)</f>
        <v>0</v>
      </c>
      <c r="DU470" s="16">
        <f t="shared" si="287"/>
        <v>1188</v>
      </c>
    </row>
    <row r="471" spans="2:125" s="32" customFormat="1" x14ac:dyDescent="0.2">
      <c r="B471" s="44">
        <v>43541</v>
      </c>
      <c r="C471" s="65">
        <v>1289</v>
      </c>
      <c r="D471" s="66" t="s">
        <v>475</v>
      </c>
      <c r="E471" s="65">
        <v>310</v>
      </c>
      <c r="F471" s="65" t="s">
        <v>943</v>
      </c>
      <c r="G471" s="67">
        <v>2666844.6186074754</v>
      </c>
      <c r="H471" s="67">
        <v>1625771.2445278941</v>
      </c>
      <c r="I471" s="67">
        <v>1484716.8</v>
      </c>
      <c r="J471" s="68">
        <v>0.91323844298349943</v>
      </c>
      <c r="K471" s="67">
        <v>255864.16462603171</v>
      </c>
      <c r="L471" s="67">
        <v>1172271.9205917718</v>
      </c>
      <c r="M471" s="67">
        <v>239635.85</v>
      </c>
      <c r="N471" s="67">
        <v>1178264.8</v>
      </c>
      <c r="O471" s="67">
        <v>2360078.8338260623</v>
      </c>
      <c r="P471" s="67">
        <v>5454.1618781094539</v>
      </c>
      <c r="Q471" s="67">
        <v>691.28</v>
      </c>
      <c r="R471" s="67">
        <v>0</v>
      </c>
      <c r="S471" s="67">
        <v>978</v>
      </c>
      <c r="T471" s="68">
        <v>0.10072155810036643</v>
      </c>
      <c r="U471" s="68">
        <v>0.10272639532435494</v>
      </c>
      <c r="V471" s="68">
        <v>1.0199047479189187</v>
      </c>
      <c r="W471" s="67">
        <v>143294.74</v>
      </c>
      <c r="X471" s="67">
        <v>145584.81000000003</v>
      </c>
      <c r="Y471" s="68">
        <v>1.0159815356795374</v>
      </c>
      <c r="Z471" s="68">
        <v>0.12057868419012575</v>
      </c>
      <c r="AA471" s="68">
        <v>0.1420432806769642</v>
      </c>
      <c r="AB471" s="68">
        <v>1.1780131922238724</v>
      </c>
      <c r="AC471" s="67">
        <v>172202.77000000002</v>
      </c>
      <c r="AD471" s="67">
        <v>201403.26</v>
      </c>
      <c r="AE471" s="68">
        <v>1.1695703849595449</v>
      </c>
      <c r="AF471" s="43">
        <v>80</v>
      </c>
      <c r="AG471" s="43">
        <v>73</v>
      </c>
      <c r="AH471" s="43">
        <v>38</v>
      </c>
      <c r="AI471" s="43">
        <v>49</v>
      </c>
      <c r="AJ471" s="67">
        <v>56152.100000000006</v>
      </c>
      <c r="AK471" s="67">
        <v>61352</v>
      </c>
      <c r="AL471" s="68">
        <v>1.0926038385029231</v>
      </c>
      <c r="AM471" s="67">
        <v>12214.43</v>
      </c>
      <c r="AN471" s="67">
        <v>11980.099999999999</v>
      </c>
      <c r="AO471" s="68">
        <v>0.98081531434540936</v>
      </c>
      <c r="AP471" s="67">
        <v>5583.9</v>
      </c>
      <c r="AQ471" s="67">
        <v>6281.8499999999995</v>
      </c>
      <c r="AR471" s="68">
        <v>1.1249932842636867</v>
      </c>
      <c r="AS471" s="67">
        <v>69344.31</v>
      </c>
      <c r="AT471" s="67">
        <v>65970.86</v>
      </c>
      <c r="AU471" s="68">
        <v>0.95135217294685037</v>
      </c>
      <c r="AV471" s="43">
        <v>3118.01</v>
      </c>
      <c r="AW471" s="43">
        <v>3024.4199999999996</v>
      </c>
      <c r="AX471" s="69">
        <v>0.96998406034618212</v>
      </c>
      <c r="AY471" s="43">
        <v>255864.16462603171</v>
      </c>
      <c r="AZ471" s="43">
        <v>239635.85</v>
      </c>
      <c r="BA471" s="43">
        <v>49840.181214934819</v>
      </c>
      <c r="BB471" s="43">
        <v>53207.81</v>
      </c>
      <c r="BC471" s="43">
        <v>422413.93774374056</v>
      </c>
      <c r="BD471" s="43">
        <v>82729.420891913163</v>
      </c>
      <c r="BE471" s="43">
        <v>238018.53</v>
      </c>
      <c r="BF471" s="43">
        <v>286076.2099999999</v>
      </c>
      <c r="BG471" s="43">
        <v>5177.8500000000004</v>
      </c>
      <c r="BH471" s="43">
        <v>59</v>
      </c>
      <c r="BI471" s="44">
        <v>43173</v>
      </c>
      <c r="BJ471" s="44">
        <v>43541</v>
      </c>
      <c r="BK471" s="44">
        <v>43172</v>
      </c>
      <c r="BL471" s="43">
        <f t="shared" si="273"/>
        <v>1485694.8</v>
      </c>
      <c r="BM471" s="43">
        <f t="shared" si="274"/>
        <v>1418878.6500000001</v>
      </c>
      <c r="BO471" s="16" t="str">
        <f>IFERROR(VLOOKUP($C471,'PORTE LOJA'!A:B,2,0),"PORTE 1")</f>
        <v>PORTE 4</v>
      </c>
      <c r="BP471" s="16">
        <f>VLOOKUP(BO471,'PAINEL E TARGET'!$S$1:$W$8,3,0)</f>
        <v>3000</v>
      </c>
      <c r="BQ471" s="16">
        <f t="shared" si="252"/>
        <v>1</v>
      </c>
      <c r="BR471" s="16">
        <f t="shared" si="253"/>
        <v>1</v>
      </c>
      <c r="BS471" s="16">
        <f t="shared" si="254"/>
        <v>1</v>
      </c>
      <c r="BT471" s="16">
        <f t="shared" si="255"/>
        <v>1</v>
      </c>
      <c r="BU471" s="16">
        <f t="shared" si="256"/>
        <v>1</v>
      </c>
      <c r="BV471" s="16">
        <f t="shared" si="257"/>
        <v>1</v>
      </c>
      <c r="BW471" s="17" t="str">
        <f t="shared" si="275"/>
        <v>111111</v>
      </c>
      <c r="BY471" s="17">
        <f t="shared" si="258"/>
        <v>0.91400000000000003</v>
      </c>
      <c r="BZ471" s="17">
        <f t="shared" si="259"/>
        <v>0.99399999999999999</v>
      </c>
      <c r="CA471" s="17" t="str">
        <f t="shared" si="276"/>
        <v>Sem Retira</v>
      </c>
      <c r="CB471" s="17">
        <f t="shared" si="277"/>
        <v>0.99399999999999999</v>
      </c>
      <c r="CC471" s="33" t="str">
        <f>IF(CB471&gt;='PAINEL E TARGET'!$T$11,'PAINEL E TARGET'!$S$11,
IF(CB471&gt;='PAINEL E TARGET'!$T$12,'PAINEL E TARGET'!$S$12,
IF(CB471&gt;='PAINEL E TARGET'!$T$13,'PAINEL E TARGET'!$S$13,
IF(CB471&gt;='PAINEL E TARGET'!$T$14,'PAINEL E TARGET'!$S$14,
IF(CB471&gt;='PAINEL E TARGET'!$T$15,'PAINEL E TARGET'!$S$15,
IF(CB471&gt;='PAINEL E TARGET'!$T$16,'PAINEL E TARGET'!$S$16,
IF(CB471&gt;='PAINEL E TARGET'!$T$17,'PAINEL E TARGET'!$S$17,
IF(CB471&gt;='PAINEL E TARGET'!$T$18,'PAINEL E TARGET'!$S$18,'PAINEL E TARGET'!$S$19))))))))</f>
        <v>1. Fx de 90% a 99,9%</v>
      </c>
      <c r="CD471" s="17">
        <f>IFERROR(VLOOKUP($BW471,'PAINEL E TARGET'!$G$1:$Q$99,4,0),0)</f>
        <v>0.25</v>
      </c>
      <c r="CE471" s="17">
        <f>VLOOKUP(CC471,'PAINEL E TARGET'!$S$10:$U$19,3,0)</f>
        <v>0.5</v>
      </c>
      <c r="CF471" s="16">
        <f t="shared" si="278"/>
        <v>375</v>
      </c>
      <c r="CG471" s="17">
        <f t="shared" si="260"/>
        <v>1.093</v>
      </c>
      <c r="CH471" s="17">
        <f t="shared" si="261"/>
        <v>0.98099999999999998</v>
      </c>
      <c r="CI471" s="17">
        <f t="shared" si="262"/>
        <v>1.125</v>
      </c>
      <c r="CJ471" s="17">
        <f t="shared" si="263"/>
        <v>0.95099999999999996</v>
      </c>
      <c r="CK471" s="17">
        <f t="shared" si="264"/>
        <v>0.97</v>
      </c>
      <c r="CL471" s="17">
        <f t="shared" si="265"/>
        <v>1.016</v>
      </c>
      <c r="CM471" s="16">
        <f t="shared" si="266"/>
        <v>5</v>
      </c>
      <c r="CN471" s="17" t="str">
        <f t="shared" si="279"/>
        <v>ok</v>
      </c>
      <c r="CO471" s="17">
        <f t="shared" si="280"/>
        <v>1.016</v>
      </c>
      <c r="CP471" s="33" t="str">
        <f>IF(CO471&gt;='PAINEL E TARGET'!$T$11,'PAINEL E TARGET'!$S$11,
IF(CO471&gt;='PAINEL E TARGET'!$T$12,'PAINEL E TARGET'!$S$12,
IF(CO471&gt;='PAINEL E TARGET'!$T$13,'PAINEL E TARGET'!$S$13,
IF(CO471&gt;='PAINEL E TARGET'!$T$14,'PAINEL E TARGET'!$S$14,
IF(CO471&gt;='PAINEL E TARGET'!$T$15,'PAINEL E TARGET'!$S$15,
IF(CO471&gt;='PAINEL E TARGET'!$T$16,'PAINEL E TARGET'!$S$16,
IF(CO471&gt;='PAINEL E TARGET'!$T$17,'PAINEL E TARGET'!$S$17,
IF(CO471&gt;='PAINEL E TARGET'!$T$18,'PAINEL E TARGET'!$S$18,'PAINEL E TARGET'!$S$19))))))))</f>
        <v>2. Fx de 100% a 104,9%</v>
      </c>
      <c r="CQ471" s="17">
        <f>IFERROR(VLOOKUP($BW471,'PAINEL E TARGET'!$G$1:$Q$99,5,0),0)</f>
        <v>0.25</v>
      </c>
      <c r="CR471" s="17">
        <f>VLOOKUP(CP471,'PAINEL E TARGET'!$S$10:$U$19,3,0)</f>
        <v>1</v>
      </c>
      <c r="CS471" s="16">
        <f t="shared" si="281"/>
        <v>750</v>
      </c>
      <c r="CT471" s="17">
        <f t="shared" si="267"/>
        <v>1.17</v>
      </c>
      <c r="CU471" s="33" t="str">
        <f>IF(CT471&gt;='PAINEL E TARGET'!$T$11,'PAINEL E TARGET'!$S$11,
IF(CT471&gt;='PAINEL E TARGET'!$T$12,'PAINEL E TARGET'!$S$12,
IF(CT471&gt;='PAINEL E TARGET'!$T$13,'PAINEL E TARGET'!$S$13,
IF(CT471&gt;='PAINEL E TARGET'!$T$14,'PAINEL E TARGET'!$S$14,
IF(CT471&gt;='PAINEL E TARGET'!$T$15,'PAINEL E TARGET'!$S$15,
IF(CT471&gt;='PAINEL E TARGET'!$T$16,'PAINEL E TARGET'!$S$16,
IF(CT471&gt;='PAINEL E TARGET'!$T$17,'PAINEL E TARGET'!$S$17,
IF(CT471&gt;='PAINEL E TARGET'!$T$18,'PAINEL E TARGET'!$S$18,'PAINEL E TARGET'!$S$19))))))))</f>
        <v>5. Fx de 115% a 119,9%</v>
      </c>
      <c r="CV471" s="17">
        <f>IFERROR(VLOOKUP($BW471,'PAINEL E TARGET'!$G$1:$Q$99,6,0),0)</f>
        <v>0.2</v>
      </c>
      <c r="CW471" s="17">
        <f>VLOOKUP(CU471,'PAINEL E TARGET'!$S$10:$U$19,3,0)</f>
        <v>1.3</v>
      </c>
      <c r="CX471" s="16">
        <f t="shared" si="282"/>
        <v>780</v>
      </c>
      <c r="CY471" s="17">
        <f t="shared" si="268"/>
        <v>0.93700000000000006</v>
      </c>
      <c r="CZ471" s="33" t="str">
        <f>IF(CY471&gt;='PAINEL E TARGET'!$T$11,'PAINEL E TARGET'!$S$11,
IF(CY471&gt;='PAINEL E TARGET'!$T$12,'PAINEL E TARGET'!$S$12,
IF(CY471&gt;='PAINEL E TARGET'!$T$13,'PAINEL E TARGET'!$S$13,
IF(CY471&gt;='PAINEL E TARGET'!$T$14,'PAINEL E TARGET'!$S$14,
IF(CY471&gt;='PAINEL E TARGET'!$T$15,'PAINEL E TARGET'!$S$15,
IF(CY471&gt;='PAINEL E TARGET'!$T$16,'PAINEL E TARGET'!$S$16,
IF(CY471&gt;='PAINEL E TARGET'!$T$17,'PAINEL E TARGET'!$S$17,
IF(CY471&gt;='PAINEL E TARGET'!$T$18,'PAINEL E TARGET'!$S$18,'PAINEL E TARGET'!$S$19))))))))</f>
        <v>1. Fx de 90% a 99,9%</v>
      </c>
      <c r="DA471" s="17">
        <f>IFERROR(VLOOKUP($BW471,'PAINEL E TARGET'!$G$1:$Q$99,7,0),0)</f>
        <v>0.15</v>
      </c>
      <c r="DB471" s="17">
        <f>VLOOKUP(CZ471,'PAINEL E TARGET'!$S$10:$U$19,3,0)</f>
        <v>0.5</v>
      </c>
      <c r="DC471" s="16">
        <f t="shared" si="283"/>
        <v>225</v>
      </c>
      <c r="DD471" s="17">
        <f t="shared" si="269"/>
        <v>1.0680000000000001</v>
      </c>
      <c r="DE471" s="33" t="str">
        <f>IF(DD471&gt;='PAINEL E TARGET'!$T$11,'PAINEL E TARGET'!$S$11,
IF(DD471&gt;='PAINEL E TARGET'!$T$12,'PAINEL E TARGET'!$S$12,
IF(DD471&gt;='PAINEL E TARGET'!$T$13,'PAINEL E TARGET'!$S$13,
IF(DD471&gt;='PAINEL E TARGET'!$T$14,'PAINEL E TARGET'!$S$14,
IF(DD471&gt;='PAINEL E TARGET'!$T$15,'PAINEL E TARGET'!$S$15,
IF(DD471&gt;='PAINEL E TARGET'!$T$16,'PAINEL E TARGET'!$S$16,
IF(DD471&gt;='PAINEL E TARGET'!$T$17,'PAINEL E TARGET'!$S$17,
IF(DD471&gt;='PAINEL E TARGET'!$T$18,'PAINEL E TARGET'!$S$18,'PAINEL E TARGET'!$S$19))))))))</f>
        <v>3. Fx de 105% a 109,9%</v>
      </c>
      <c r="DF471" s="17">
        <f>IFERROR(VLOOKUP($BW471,'PAINEL E TARGET'!$G$1:$Q$99,8,0),0)</f>
        <v>0.1</v>
      </c>
      <c r="DG471" s="17">
        <f>VLOOKUP(DE471,'PAINEL E TARGET'!$S$10:$U$19,3,0)</f>
        <v>1.1000000000000001</v>
      </c>
      <c r="DH471" s="16">
        <f t="shared" si="284"/>
        <v>330.00000000000006</v>
      </c>
      <c r="DI471" s="17">
        <f t="shared" si="270"/>
        <v>1.2889999999999999</v>
      </c>
      <c r="DJ471" s="33" t="str">
        <f>IF(DI471&gt;='PAINEL E TARGET'!$T$11,'PAINEL E TARGET'!$S$11,
IF(DI471&gt;='PAINEL E TARGET'!$T$12,'PAINEL E TARGET'!$S$12,
IF(DI471&gt;='PAINEL E TARGET'!$T$13,'PAINEL E TARGET'!$S$13,
IF(DI471&gt;='PAINEL E TARGET'!$T$14,'PAINEL E TARGET'!$S$14,
IF(DI471&gt;='PAINEL E TARGET'!$T$15,'PAINEL E TARGET'!$S$15,
IF(DI471&gt;='PAINEL E TARGET'!$T$16,'PAINEL E TARGET'!$S$16,
IF(DI471&gt;='PAINEL E TARGET'!$T$17,'PAINEL E TARGET'!$S$17,
IF(DI471&gt;='PAINEL E TARGET'!$T$18,'PAINEL E TARGET'!$S$18,'PAINEL E TARGET'!$S$19))))))))</f>
        <v>7. Fx de 125% a 129,9%</v>
      </c>
      <c r="DK471" s="17">
        <f>IFERROR(VLOOKUP($BW471,'PAINEL E TARGET'!$G$1:$Q$99,9,0),0)</f>
        <v>0.05</v>
      </c>
      <c r="DL471" s="17">
        <f>VLOOKUP(DJ471,'PAINEL E TARGET'!$S$10:$U$19,3,0)</f>
        <v>1.5</v>
      </c>
      <c r="DM471" s="16">
        <f t="shared" si="285"/>
        <v>225.00000000000003</v>
      </c>
      <c r="DN471" s="17">
        <f t="shared" si="271"/>
        <v>0.97</v>
      </c>
      <c r="DO471" s="33" t="str">
        <f>IF(DN471&gt;='PAINEL E TARGET'!$T$11,'PAINEL E TARGET'!$S$11,
IF(DN471&gt;='PAINEL E TARGET'!$T$12,'PAINEL E TARGET'!$S$12,
IF(DN471&gt;='PAINEL E TARGET'!$T$13,'PAINEL E TARGET'!$S$13,
IF(DN471&gt;='PAINEL E TARGET'!$T$14,'PAINEL E TARGET'!$S$14,
IF(DN471&gt;='PAINEL E TARGET'!$T$15,'PAINEL E TARGET'!$S$15,
IF(DN471&gt;='PAINEL E TARGET'!$T$16,'PAINEL E TARGET'!$S$16,
IF(DN471&gt;='PAINEL E TARGET'!$T$17,'PAINEL E TARGET'!$S$17,
IF(DN471&gt;='PAINEL E TARGET'!$T$18,'PAINEL E TARGET'!$S$18,'PAINEL E TARGET'!$S$19))))))))</f>
        <v>1. Fx de 90% a 99,9%</v>
      </c>
      <c r="DP471" s="17">
        <f>IFERROR(VLOOKUP($BW471,'PAINEL E TARGET'!$G$1:$Q$99,10,0),0)</f>
        <v>0</v>
      </c>
      <c r="DQ471" s="17">
        <f>VLOOKUP(DO471,'PAINEL E TARGET'!$S$10:$U$19,3,0)</f>
        <v>0.5</v>
      </c>
      <c r="DR471" s="16">
        <f t="shared" si="286"/>
        <v>0</v>
      </c>
      <c r="DS471" s="17">
        <f t="shared" si="272"/>
        <v>0.91300000000000003</v>
      </c>
      <c r="DT471" s="16">
        <f>IF(DS471&gt;=1,VLOOKUP(BO471,'PAINEL E TARGET'!$S$1:$W$8,5,0),0)</f>
        <v>0</v>
      </c>
      <c r="DU471" s="16">
        <f t="shared" si="287"/>
        <v>2685</v>
      </c>
    </row>
    <row r="472" spans="2:125" s="32" customFormat="1" x14ac:dyDescent="0.2">
      <c r="B472" s="44">
        <v>43541</v>
      </c>
      <c r="C472" s="65">
        <v>1290</v>
      </c>
      <c r="D472" s="66" t="s">
        <v>476</v>
      </c>
      <c r="E472" s="65">
        <v>318</v>
      </c>
      <c r="F472" s="65" t="s">
        <v>943</v>
      </c>
      <c r="G472" s="67">
        <v>1187722.5660476799</v>
      </c>
      <c r="H472" s="67">
        <v>689408.51594741433</v>
      </c>
      <c r="I472" s="67">
        <v>573417.05000000005</v>
      </c>
      <c r="J472" s="68">
        <v>0.83175220023498853</v>
      </c>
      <c r="K472" s="67">
        <v>107528.33555911886</v>
      </c>
      <c r="L472" s="67">
        <v>485300.17237199983</v>
      </c>
      <c r="M472" s="67">
        <v>123977.18</v>
      </c>
      <c r="N472" s="67">
        <v>416273.83</v>
      </c>
      <c r="O472" s="67">
        <v>1026431.9477450737</v>
      </c>
      <c r="P472" s="67" t="s">
        <v>1082</v>
      </c>
      <c r="Q472" s="67" t="s">
        <v>1082</v>
      </c>
      <c r="R472" s="67">
        <v>0</v>
      </c>
      <c r="S472" s="67">
        <v>0</v>
      </c>
      <c r="T472" s="68">
        <v>0.10870809878037775</v>
      </c>
      <c r="U472" s="68">
        <v>9.6370407525938742E-2</v>
      </c>
      <c r="V472" s="68">
        <v>0.88650623649149851</v>
      </c>
      <c r="W472" s="67">
        <v>64445.259999999995</v>
      </c>
      <c r="X472" s="67">
        <v>52064.210000000006</v>
      </c>
      <c r="Y472" s="68">
        <v>0.80788268989837286</v>
      </c>
      <c r="Z472" s="68">
        <v>0.19207499045108406</v>
      </c>
      <c r="AA472" s="68">
        <v>0.18062570581774573</v>
      </c>
      <c r="AB472" s="68">
        <v>0.94039159077165679</v>
      </c>
      <c r="AC472" s="67">
        <v>113867.53000000001</v>
      </c>
      <c r="AD472" s="67">
        <v>97583.22</v>
      </c>
      <c r="AE472" s="68">
        <v>0.85698899414082297</v>
      </c>
      <c r="AF472" s="43">
        <v>80</v>
      </c>
      <c r="AG472" s="43">
        <v>74</v>
      </c>
      <c r="AH472" s="43">
        <v>19</v>
      </c>
      <c r="AI472" s="43">
        <v>21</v>
      </c>
      <c r="AJ472" s="67">
        <v>33960</v>
      </c>
      <c r="AK472" s="67">
        <v>21798.5</v>
      </c>
      <c r="AL472" s="68">
        <v>0.64188751472320382</v>
      </c>
      <c r="AM472" s="67">
        <v>5382.89</v>
      </c>
      <c r="AN472" s="67">
        <v>5371.7000000000007</v>
      </c>
      <c r="AO472" s="68">
        <v>0.99792119103306964</v>
      </c>
      <c r="AP472" s="67">
        <v>5160.4599999999991</v>
      </c>
      <c r="AQ472" s="67">
        <v>6015.9199999999992</v>
      </c>
      <c r="AR472" s="68">
        <v>1.1657720435775105</v>
      </c>
      <c r="AS472" s="67">
        <v>19941.909999999996</v>
      </c>
      <c r="AT472" s="67">
        <v>18878.09</v>
      </c>
      <c r="AU472" s="68">
        <v>0.94665405670770775</v>
      </c>
      <c r="AV472" s="43">
        <v>1215.22</v>
      </c>
      <c r="AW472" s="43">
        <v>1144.79</v>
      </c>
      <c r="AX472" s="69">
        <v>0.94204341600697816</v>
      </c>
      <c r="AY472" s="43">
        <v>107528.33555911886</v>
      </c>
      <c r="AZ472" s="43">
        <v>123977.18</v>
      </c>
      <c r="BA472" s="43">
        <v>32703.150564325144</v>
      </c>
      <c r="BB472" s="43">
        <v>34340.11</v>
      </c>
      <c r="BC472" s="43">
        <v>185936.42840908861</v>
      </c>
      <c r="BD472" s="43">
        <v>56756.814559070423</v>
      </c>
      <c r="BE472" s="43">
        <v>112238.19999999997</v>
      </c>
      <c r="BF472" s="43">
        <v>198312.40999999997</v>
      </c>
      <c r="BG472" s="43">
        <v>2111.9599999999996</v>
      </c>
      <c r="BH472" s="43">
        <v>30</v>
      </c>
      <c r="BI472" s="44">
        <v>43173</v>
      </c>
      <c r="BJ472" s="44">
        <v>43541</v>
      </c>
      <c r="BK472" s="44">
        <v>43172</v>
      </c>
      <c r="BL472" s="43">
        <f t="shared" si="273"/>
        <v>573417.05000000005</v>
      </c>
      <c r="BM472" s="43">
        <f t="shared" si="274"/>
        <v>540251.01</v>
      </c>
      <c r="BO472" s="16" t="str">
        <f>IFERROR(VLOOKUP($C472,'PORTE LOJA'!A:B,2,0),"PORTE 1")</f>
        <v>PORTE 2</v>
      </c>
      <c r="BP472" s="16">
        <f>VLOOKUP(BO472,'PAINEL E TARGET'!$S$1:$W$8,3,0)</f>
        <v>1875</v>
      </c>
      <c r="BQ472" s="16">
        <f t="shared" si="252"/>
        <v>1</v>
      </c>
      <c r="BR472" s="16">
        <f t="shared" si="253"/>
        <v>1</v>
      </c>
      <c r="BS472" s="16">
        <f t="shared" si="254"/>
        <v>1</v>
      </c>
      <c r="BT472" s="16">
        <f t="shared" si="255"/>
        <v>1</v>
      </c>
      <c r="BU472" s="16">
        <f t="shared" si="256"/>
        <v>1</v>
      </c>
      <c r="BV472" s="16">
        <f t="shared" si="257"/>
        <v>1</v>
      </c>
      <c r="BW472" s="17" t="str">
        <f t="shared" si="275"/>
        <v>111111</v>
      </c>
      <c r="BY472" s="17">
        <f t="shared" si="258"/>
        <v>0.83199999999999996</v>
      </c>
      <c r="BZ472" s="17">
        <f t="shared" si="259"/>
        <v>0.91100000000000003</v>
      </c>
      <c r="CA472" s="17" t="str">
        <f t="shared" si="276"/>
        <v>Sem Retira</v>
      </c>
      <c r="CB472" s="17">
        <f t="shared" si="277"/>
        <v>0.91100000000000003</v>
      </c>
      <c r="CC472" s="33" t="str">
        <f>IF(CB472&gt;='PAINEL E TARGET'!$T$11,'PAINEL E TARGET'!$S$11,
IF(CB472&gt;='PAINEL E TARGET'!$T$12,'PAINEL E TARGET'!$S$12,
IF(CB472&gt;='PAINEL E TARGET'!$T$13,'PAINEL E TARGET'!$S$13,
IF(CB472&gt;='PAINEL E TARGET'!$T$14,'PAINEL E TARGET'!$S$14,
IF(CB472&gt;='PAINEL E TARGET'!$T$15,'PAINEL E TARGET'!$S$15,
IF(CB472&gt;='PAINEL E TARGET'!$T$16,'PAINEL E TARGET'!$S$16,
IF(CB472&gt;='PAINEL E TARGET'!$T$17,'PAINEL E TARGET'!$S$17,
IF(CB472&gt;='PAINEL E TARGET'!$T$18,'PAINEL E TARGET'!$S$18,'PAINEL E TARGET'!$S$19))))))))</f>
        <v>1. Fx de 90% a 99,9%</v>
      </c>
      <c r="CD472" s="17">
        <f>IFERROR(VLOOKUP($BW472,'PAINEL E TARGET'!$G$1:$Q$99,4,0),0)</f>
        <v>0.25</v>
      </c>
      <c r="CE472" s="17">
        <f>VLOOKUP(CC472,'PAINEL E TARGET'!$S$10:$U$19,3,0)</f>
        <v>0.5</v>
      </c>
      <c r="CF472" s="16">
        <f t="shared" si="278"/>
        <v>234.375</v>
      </c>
      <c r="CG472" s="17">
        <f t="shared" si="260"/>
        <v>0.64200000000000002</v>
      </c>
      <c r="CH472" s="17">
        <f t="shared" si="261"/>
        <v>0.998</v>
      </c>
      <c r="CI472" s="17">
        <f t="shared" si="262"/>
        <v>1.1659999999999999</v>
      </c>
      <c r="CJ472" s="17">
        <f t="shared" si="263"/>
        <v>0.94699999999999995</v>
      </c>
      <c r="CK472" s="17">
        <f t="shared" si="264"/>
        <v>0.94199999999999995</v>
      </c>
      <c r="CL472" s="17">
        <f t="shared" si="265"/>
        <v>0.80800000000000005</v>
      </c>
      <c r="CM472" s="16">
        <f t="shared" si="266"/>
        <v>4</v>
      </c>
      <c r="CN472" s="17" t="str">
        <f t="shared" si="279"/>
        <v>não ok</v>
      </c>
      <c r="CO472" s="17">
        <f t="shared" si="280"/>
        <v>0</v>
      </c>
      <c r="CP472" s="33" t="str">
        <f>IF(CO472&gt;='PAINEL E TARGET'!$T$11,'PAINEL E TARGET'!$S$11,
IF(CO472&gt;='PAINEL E TARGET'!$T$12,'PAINEL E TARGET'!$S$12,
IF(CO472&gt;='PAINEL E TARGET'!$T$13,'PAINEL E TARGET'!$S$13,
IF(CO472&gt;='PAINEL E TARGET'!$T$14,'PAINEL E TARGET'!$S$14,
IF(CO472&gt;='PAINEL E TARGET'!$T$15,'PAINEL E TARGET'!$S$15,
IF(CO472&gt;='PAINEL E TARGET'!$T$16,'PAINEL E TARGET'!$S$16,
IF(CO472&gt;='PAINEL E TARGET'!$T$17,'PAINEL E TARGET'!$S$17,
IF(CO472&gt;='PAINEL E TARGET'!$T$18,'PAINEL E TARGET'!$S$18,'PAINEL E TARGET'!$S$19))))))))</f>
        <v>Não elegível</v>
      </c>
      <c r="CQ472" s="17">
        <f>IFERROR(VLOOKUP($BW472,'PAINEL E TARGET'!$G$1:$Q$99,5,0),0)</f>
        <v>0.25</v>
      </c>
      <c r="CR472" s="17">
        <f>VLOOKUP(CP472,'PAINEL E TARGET'!$S$10:$U$19,3,0)</f>
        <v>0</v>
      </c>
      <c r="CS472" s="16">
        <f t="shared" si="281"/>
        <v>0</v>
      </c>
      <c r="CT472" s="17">
        <f t="shared" si="267"/>
        <v>0.85699999999999998</v>
      </c>
      <c r="CU472" s="33" t="str">
        <f>IF(CT472&gt;='PAINEL E TARGET'!$T$11,'PAINEL E TARGET'!$S$11,
IF(CT472&gt;='PAINEL E TARGET'!$T$12,'PAINEL E TARGET'!$S$12,
IF(CT472&gt;='PAINEL E TARGET'!$T$13,'PAINEL E TARGET'!$S$13,
IF(CT472&gt;='PAINEL E TARGET'!$T$14,'PAINEL E TARGET'!$S$14,
IF(CT472&gt;='PAINEL E TARGET'!$T$15,'PAINEL E TARGET'!$S$15,
IF(CT472&gt;='PAINEL E TARGET'!$T$16,'PAINEL E TARGET'!$S$16,
IF(CT472&gt;='PAINEL E TARGET'!$T$17,'PAINEL E TARGET'!$S$17,
IF(CT472&gt;='PAINEL E TARGET'!$T$18,'PAINEL E TARGET'!$S$18,'PAINEL E TARGET'!$S$19))))))))</f>
        <v>Não elegível</v>
      </c>
      <c r="CV472" s="17">
        <f>IFERROR(VLOOKUP($BW472,'PAINEL E TARGET'!$G$1:$Q$99,6,0),0)</f>
        <v>0.2</v>
      </c>
      <c r="CW472" s="17">
        <f>VLOOKUP(CU472,'PAINEL E TARGET'!$S$10:$U$19,3,0)</f>
        <v>0</v>
      </c>
      <c r="CX472" s="16">
        <f t="shared" si="282"/>
        <v>0</v>
      </c>
      <c r="CY472" s="17">
        <f t="shared" si="268"/>
        <v>1.153</v>
      </c>
      <c r="CZ472" s="33" t="str">
        <f>IF(CY472&gt;='PAINEL E TARGET'!$T$11,'PAINEL E TARGET'!$S$11,
IF(CY472&gt;='PAINEL E TARGET'!$T$12,'PAINEL E TARGET'!$S$12,
IF(CY472&gt;='PAINEL E TARGET'!$T$13,'PAINEL E TARGET'!$S$13,
IF(CY472&gt;='PAINEL E TARGET'!$T$14,'PAINEL E TARGET'!$S$14,
IF(CY472&gt;='PAINEL E TARGET'!$T$15,'PAINEL E TARGET'!$S$15,
IF(CY472&gt;='PAINEL E TARGET'!$T$16,'PAINEL E TARGET'!$S$16,
IF(CY472&gt;='PAINEL E TARGET'!$T$17,'PAINEL E TARGET'!$S$17,
IF(CY472&gt;='PAINEL E TARGET'!$T$18,'PAINEL E TARGET'!$S$18,'PAINEL E TARGET'!$S$19))))))))</f>
        <v>5. Fx de 115% a 119,9%</v>
      </c>
      <c r="DA472" s="17">
        <f>IFERROR(VLOOKUP($BW472,'PAINEL E TARGET'!$G$1:$Q$99,7,0),0)</f>
        <v>0.15</v>
      </c>
      <c r="DB472" s="17">
        <f>VLOOKUP(CZ472,'PAINEL E TARGET'!$S$10:$U$19,3,0)</f>
        <v>1.3</v>
      </c>
      <c r="DC472" s="16">
        <f t="shared" si="283"/>
        <v>365.625</v>
      </c>
      <c r="DD472" s="17">
        <f t="shared" si="269"/>
        <v>1.05</v>
      </c>
      <c r="DE472" s="33" t="str">
        <f>IF(DD472&gt;='PAINEL E TARGET'!$T$11,'PAINEL E TARGET'!$S$11,
IF(DD472&gt;='PAINEL E TARGET'!$T$12,'PAINEL E TARGET'!$S$12,
IF(DD472&gt;='PAINEL E TARGET'!$T$13,'PAINEL E TARGET'!$S$13,
IF(DD472&gt;='PAINEL E TARGET'!$T$14,'PAINEL E TARGET'!$S$14,
IF(DD472&gt;='PAINEL E TARGET'!$T$15,'PAINEL E TARGET'!$S$15,
IF(DD472&gt;='PAINEL E TARGET'!$T$16,'PAINEL E TARGET'!$S$16,
IF(DD472&gt;='PAINEL E TARGET'!$T$17,'PAINEL E TARGET'!$S$17,
IF(DD472&gt;='PAINEL E TARGET'!$T$18,'PAINEL E TARGET'!$S$18,'PAINEL E TARGET'!$S$19))))))))</f>
        <v>3. Fx de 105% a 109,9%</v>
      </c>
      <c r="DF472" s="17">
        <f>IFERROR(VLOOKUP($BW472,'PAINEL E TARGET'!$G$1:$Q$99,8,0),0)</f>
        <v>0.1</v>
      </c>
      <c r="DG472" s="17">
        <f>VLOOKUP(DE472,'PAINEL E TARGET'!$S$10:$U$19,3,0)</f>
        <v>1.1000000000000001</v>
      </c>
      <c r="DH472" s="16">
        <f t="shared" si="284"/>
        <v>206.25000000000003</v>
      </c>
      <c r="DI472" s="17">
        <f t="shared" si="270"/>
        <v>1.105</v>
      </c>
      <c r="DJ472" s="33" t="str">
        <f>IF(DI472&gt;='PAINEL E TARGET'!$T$11,'PAINEL E TARGET'!$S$11,
IF(DI472&gt;='PAINEL E TARGET'!$T$12,'PAINEL E TARGET'!$S$12,
IF(DI472&gt;='PAINEL E TARGET'!$T$13,'PAINEL E TARGET'!$S$13,
IF(DI472&gt;='PAINEL E TARGET'!$T$14,'PAINEL E TARGET'!$S$14,
IF(DI472&gt;='PAINEL E TARGET'!$T$15,'PAINEL E TARGET'!$S$15,
IF(DI472&gt;='PAINEL E TARGET'!$T$16,'PAINEL E TARGET'!$S$16,
IF(DI472&gt;='PAINEL E TARGET'!$T$17,'PAINEL E TARGET'!$S$17,
IF(DI472&gt;='PAINEL E TARGET'!$T$18,'PAINEL E TARGET'!$S$18,'PAINEL E TARGET'!$S$19))))))))</f>
        <v>4. Fx de 110% a 114,9%</v>
      </c>
      <c r="DK472" s="17">
        <f>IFERROR(VLOOKUP($BW472,'PAINEL E TARGET'!$G$1:$Q$99,9,0),0)</f>
        <v>0.05</v>
      </c>
      <c r="DL472" s="17">
        <f>VLOOKUP(DJ472,'PAINEL E TARGET'!$S$10:$U$19,3,0)</f>
        <v>1.2</v>
      </c>
      <c r="DM472" s="16">
        <f t="shared" si="285"/>
        <v>112.5</v>
      </c>
      <c r="DN472" s="17">
        <f t="shared" si="271"/>
        <v>0.94199999999999995</v>
      </c>
      <c r="DO472" s="33" t="str">
        <f>IF(DN472&gt;='PAINEL E TARGET'!$T$11,'PAINEL E TARGET'!$S$11,
IF(DN472&gt;='PAINEL E TARGET'!$T$12,'PAINEL E TARGET'!$S$12,
IF(DN472&gt;='PAINEL E TARGET'!$T$13,'PAINEL E TARGET'!$S$13,
IF(DN472&gt;='PAINEL E TARGET'!$T$14,'PAINEL E TARGET'!$S$14,
IF(DN472&gt;='PAINEL E TARGET'!$T$15,'PAINEL E TARGET'!$S$15,
IF(DN472&gt;='PAINEL E TARGET'!$T$16,'PAINEL E TARGET'!$S$16,
IF(DN472&gt;='PAINEL E TARGET'!$T$17,'PAINEL E TARGET'!$S$17,
IF(DN472&gt;='PAINEL E TARGET'!$T$18,'PAINEL E TARGET'!$S$18,'PAINEL E TARGET'!$S$19))))))))</f>
        <v>1. Fx de 90% a 99,9%</v>
      </c>
      <c r="DP472" s="17">
        <f>IFERROR(VLOOKUP($BW472,'PAINEL E TARGET'!$G$1:$Q$99,10,0),0)</f>
        <v>0</v>
      </c>
      <c r="DQ472" s="17">
        <f>VLOOKUP(DO472,'PAINEL E TARGET'!$S$10:$U$19,3,0)</f>
        <v>0.5</v>
      </c>
      <c r="DR472" s="16">
        <f t="shared" si="286"/>
        <v>0</v>
      </c>
      <c r="DS472" s="17">
        <f t="shared" si="272"/>
        <v>0.92500000000000004</v>
      </c>
      <c r="DT472" s="16">
        <f>IF(DS472&gt;=1,VLOOKUP(BO472,'PAINEL E TARGET'!$S$1:$W$8,5,0),0)</f>
        <v>0</v>
      </c>
      <c r="DU472" s="16">
        <f t="shared" si="287"/>
        <v>918.75</v>
      </c>
    </row>
    <row r="473" spans="2:125" s="32" customFormat="1" x14ac:dyDescent="0.2">
      <c r="B473" s="44">
        <v>43541</v>
      </c>
      <c r="C473" s="65">
        <v>1291</v>
      </c>
      <c r="D473" s="66" t="s">
        <v>477</v>
      </c>
      <c r="E473" s="65">
        <v>211</v>
      </c>
      <c r="F473" s="65" t="s">
        <v>1017</v>
      </c>
      <c r="G473" s="67">
        <v>4215058.8691421552</v>
      </c>
      <c r="H473" s="67">
        <v>2488517.3970638104</v>
      </c>
      <c r="I473" s="67">
        <v>2163501.0900000003</v>
      </c>
      <c r="J473" s="68">
        <v>0.86939359658594506</v>
      </c>
      <c r="K473" s="67">
        <v>508457.60662923031</v>
      </c>
      <c r="L473" s="67">
        <v>1824037.1083017525</v>
      </c>
      <c r="M473" s="67">
        <v>481272.68</v>
      </c>
      <c r="N473" s="67">
        <v>1638238.2299999997</v>
      </c>
      <c r="O473" s="67">
        <v>3955355.4526301045</v>
      </c>
      <c r="P473" s="67" t="s">
        <v>1082</v>
      </c>
      <c r="Q473" s="67" t="s">
        <v>1082</v>
      </c>
      <c r="R473" s="67">
        <v>0</v>
      </c>
      <c r="S473" s="67">
        <v>0</v>
      </c>
      <c r="T473" s="68">
        <v>0.12365763067057345</v>
      </c>
      <c r="U473" s="68">
        <v>0.13145418534316486</v>
      </c>
      <c r="V473" s="68">
        <v>1.0630495233517905</v>
      </c>
      <c r="W473" s="67">
        <v>288430.77</v>
      </c>
      <c r="X473" s="67">
        <v>278618.58</v>
      </c>
      <c r="Y473" s="68">
        <v>0.96598077937385107</v>
      </c>
      <c r="Z473" s="68">
        <v>0.19629759804773997</v>
      </c>
      <c r="AA473" s="68">
        <v>0.21928296184141841</v>
      </c>
      <c r="AB473" s="68">
        <v>1.1170944729954788</v>
      </c>
      <c r="AC473" s="67">
        <v>457863.11</v>
      </c>
      <c r="AD473" s="67">
        <v>464772.63</v>
      </c>
      <c r="AE473" s="68">
        <v>1.0150907986450362</v>
      </c>
      <c r="AF473" s="43">
        <v>80</v>
      </c>
      <c r="AG473" s="43">
        <v>82</v>
      </c>
      <c r="AH473" s="43">
        <v>68</v>
      </c>
      <c r="AI473" s="43">
        <v>62</v>
      </c>
      <c r="AJ473" s="67">
        <v>153710.36000000002</v>
      </c>
      <c r="AK473" s="67">
        <v>141605</v>
      </c>
      <c r="AL473" s="68">
        <v>0.92124564668250064</v>
      </c>
      <c r="AM473" s="67">
        <v>30810.239999999998</v>
      </c>
      <c r="AN473" s="67">
        <v>21649.63</v>
      </c>
      <c r="AO473" s="68">
        <v>0.70267644783033179</v>
      </c>
      <c r="AP473" s="67">
        <v>27470.17</v>
      </c>
      <c r="AQ473" s="67">
        <v>32382.19</v>
      </c>
      <c r="AR473" s="68">
        <v>1.1788128722901969</v>
      </c>
      <c r="AS473" s="67">
        <v>76440</v>
      </c>
      <c r="AT473" s="67">
        <v>82981.759999999995</v>
      </c>
      <c r="AU473" s="68">
        <v>1.0855803244374673</v>
      </c>
      <c r="AV473" s="43">
        <v>6434.17</v>
      </c>
      <c r="AW473" s="43">
        <v>4554.0899999999992</v>
      </c>
      <c r="AX473" s="69">
        <v>0.7077975869459463</v>
      </c>
      <c r="AY473" s="43">
        <v>508457.60662923031</v>
      </c>
      <c r="AZ473" s="43">
        <v>481272.68000000005</v>
      </c>
      <c r="BA473" s="43">
        <v>56967.895349330276</v>
      </c>
      <c r="BB473" s="43">
        <v>61815.199999999997</v>
      </c>
      <c r="BC473" s="43">
        <v>862123.88274498179</v>
      </c>
      <c r="BD473" s="43">
        <v>96790.278461313559</v>
      </c>
      <c r="BE473" s="43">
        <v>491761.07</v>
      </c>
      <c r="BF473" s="43">
        <v>780635.65</v>
      </c>
      <c r="BG473" s="43">
        <v>10939.180000000002</v>
      </c>
      <c r="BH473" s="43">
        <v>101</v>
      </c>
      <c r="BI473" s="44">
        <v>43173</v>
      </c>
      <c r="BJ473" s="44">
        <v>43541</v>
      </c>
      <c r="BK473" s="44">
        <v>43172</v>
      </c>
      <c r="BL473" s="43">
        <f t="shared" si="273"/>
        <v>2163501.0900000003</v>
      </c>
      <c r="BM473" s="43">
        <f t="shared" si="274"/>
        <v>2119510.9099999997</v>
      </c>
      <c r="BO473" s="16" t="str">
        <f>IFERROR(VLOOKUP($C473,'PORTE LOJA'!A:B,2,0),"PORTE 1")</f>
        <v>PORTE 5</v>
      </c>
      <c r="BP473" s="16">
        <f>VLOOKUP(BO473,'PAINEL E TARGET'!$S$1:$W$8,3,0)</f>
        <v>3750</v>
      </c>
      <c r="BQ473" s="16">
        <f t="shared" si="252"/>
        <v>1</v>
      </c>
      <c r="BR473" s="16">
        <f t="shared" si="253"/>
        <v>1</v>
      </c>
      <c r="BS473" s="16">
        <f t="shared" si="254"/>
        <v>1</v>
      </c>
      <c r="BT473" s="16">
        <f t="shared" si="255"/>
        <v>1</v>
      </c>
      <c r="BU473" s="16">
        <f t="shared" si="256"/>
        <v>1</v>
      </c>
      <c r="BV473" s="16">
        <f t="shared" si="257"/>
        <v>1</v>
      </c>
      <c r="BW473" s="17" t="str">
        <f t="shared" si="275"/>
        <v>111111</v>
      </c>
      <c r="BY473" s="17">
        <f t="shared" si="258"/>
        <v>0.86899999999999999</v>
      </c>
      <c r="BZ473" s="17">
        <f t="shared" si="259"/>
        <v>0.90900000000000003</v>
      </c>
      <c r="CA473" s="17" t="str">
        <f t="shared" si="276"/>
        <v>Sem Retira</v>
      </c>
      <c r="CB473" s="17">
        <f t="shared" si="277"/>
        <v>0.90900000000000003</v>
      </c>
      <c r="CC473" s="33" t="str">
        <f>IF(CB473&gt;='PAINEL E TARGET'!$T$11,'PAINEL E TARGET'!$S$11,
IF(CB473&gt;='PAINEL E TARGET'!$T$12,'PAINEL E TARGET'!$S$12,
IF(CB473&gt;='PAINEL E TARGET'!$T$13,'PAINEL E TARGET'!$S$13,
IF(CB473&gt;='PAINEL E TARGET'!$T$14,'PAINEL E TARGET'!$S$14,
IF(CB473&gt;='PAINEL E TARGET'!$T$15,'PAINEL E TARGET'!$S$15,
IF(CB473&gt;='PAINEL E TARGET'!$T$16,'PAINEL E TARGET'!$S$16,
IF(CB473&gt;='PAINEL E TARGET'!$T$17,'PAINEL E TARGET'!$S$17,
IF(CB473&gt;='PAINEL E TARGET'!$T$18,'PAINEL E TARGET'!$S$18,'PAINEL E TARGET'!$S$19))))))))</f>
        <v>1. Fx de 90% a 99,9%</v>
      </c>
      <c r="CD473" s="17">
        <f>IFERROR(VLOOKUP($BW473,'PAINEL E TARGET'!$G$1:$Q$99,4,0),0)</f>
        <v>0.25</v>
      </c>
      <c r="CE473" s="17">
        <f>VLOOKUP(CC473,'PAINEL E TARGET'!$S$10:$U$19,3,0)</f>
        <v>0.5</v>
      </c>
      <c r="CF473" s="16">
        <f t="shared" si="278"/>
        <v>468.75</v>
      </c>
      <c r="CG473" s="17">
        <f t="shared" si="260"/>
        <v>0.92100000000000004</v>
      </c>
      <c r="CH473" s="17">
        <f t="shared" si="261"/>
        <v>0.70299999999999996</v>
      </c>
      <c r="CI473" s="17">
        <f t="shared" si="262"/>
        <v>1.179</v>
      </c>
      <c r="CJ473" s="17">
        <f t="shared" si="263"/>
        <v>1.0860000000000001</v>
      </c>
      <c r="CK473" s="17">
        <f t="shared" si="264"/>
        <v>0.70799999999999996</v>
      </c>
      <c r="CL473" s="17">
        <f t="shared" si="265"/>
        <v>0.96599999999999997</v>
      </c>
      <c r="CM473" s="16">
        <f t="shared" si="266"/>
        <v>5</v>
      </c>
      <c r="CN473" s="17" t="str">
        <f t="shared" si="279"/>
        <v>ok</v>
      </c>
      <c r="CO473" s="17">
        <f t="shared" si="280"/>
        <v>0.96599999999999997</v>
      </c>
      <c r="CP473" s="33" t="str">
        <f>IF(CO473&gt;='PAINEL E TARGET'!$T$11,'PAINEL E TARGET'!$S$11,
IF(CO473&gt;='PAINEL E TARGET'!$T$12,'PAINEL E TARGET'!$S$12,
IF(CO473&gt;='PAINEL E TARGET'!$T$13,'PAINEL E TARGET'!$S$13,
IF(CO473&gt;='PAINEL E TARGET'!$T$14,'PAINEL E TARGET'!$S$14,
IF(CO473&gt;='PAINEL E TARGET'!$T$15,'PAINEL E TARGET'!$S$15,
IF(CO473&gt;='PAINEL E TARGET'!$T$16,'PAINEL E TARGET'!$S$16,
IF(CO473&gt;='PAINEL E TARGET'!$T$17,'PAINEL E TARGET'!$S$17,
IF(CO473&gt;='PAINEL E TARGET'!$T$18,'PAINEL E TARGET'!$S$18,'PAINEL E TARGET'!$S$19))))))))</f>
        <v>1. Fx de 90% a 99,9%</v>
      </c>
      <c r="CQ473" s="17">
        <f>IFERROR(VLOOKUP($BW473,'PAINEL E TARGET'!$G$1:$Q$99,5,0),0)</f>
        <v>0.25</v>
      </c>
      <c r="CR473" s="17">
        <f>VLOOKUP(CP473,'PAINEL E TARGET'!$S$10:$U$19,3,0)</f>
        <v>0.5</v>
      </c>
      <c r="CS473" s="16">
        <f t="shared" si="281"/>
        <v>468.75</v>
      </c>
      <c r="CT473" s="17">
        <f t="shared" si="267"/>
        <v>1.0149999999999999</v>
      </c>
      <c r="CU473" s="33" t="str">
        <f>IF(CT473&gt;='PAINEL E TARGET'!$T$11,'PAINEL E TARGET'!$S$11,
IF(CT473&gt;='PAINEL E TARGET'!$T$12,'PAINEL E TARGET'!$S$12,
IF(CT473&gt;='PAINEL E TARGET'!$T$13,'PAINEL E TARGET'!$S$13,
IF(CT473&gt;='PAINEL E TARGET'!$T$14,'PAINEL E TARGET'!$S$14,
IF(CT473&gt;='PAINEL E TARGET'!$T$15,'PAINEL E TARGET'!$S$15,
IF(CT473&gt;='PAINEL E TARGET'!$T$16,'PAINEL E TARGET'!$S$16,
IF(CT473&gt;='PAINEL E TARGET'!$T$17,'PAINEL E TARGET'!$S$17,
IF(CT473&gt;='PAINEL E TARGET'!$T$18,'PAINEL E TARGET'!$S$18,'PAINEL E TARGET'!$S$19))))))))</f>
        <v>2. Fx de 100% a 104,9%</v>
      </c>
      <c r="CV473" s="17">
        <f>IFERROR(VLOOKUP($BW473,'PAINEL E TARGET'!$G$1:$Q$99,6,0),0)</f>
        <v>0.2</v>
      </c>
      <c r="CW473" s="17">
        <f>VLOOKUP(CU473,'PAINEL E TARGET'!$S$10:$U$19,3,0)</f>
        <v>1</v>
      </c>
      <c r="CX473" s="16">
        <f t="shared" si="282"/>
        <v>750</v>
      </c>
      <c r="CY473" s="17">
        <f t="shared" si="268"/>
        <v>0.94699999999999995</v>
      </c>
      <c r="CZ473" s="33" t="str">
        <f>IF(CY473&gt;='PAINEL E TARGET'!$T$11,'PAINEL E TARGET'!$S$11,
IF(CY473&gt;='PAINEL E TARGET'!$T$12,'PAINEL E TARGET'!$S$12,
IF(CY473&gt;='PAINEL E TARGET'!$T$13,'PAINEL E TARGET'!$S$13,
IF(CY473&gt;='PAINEL E TARGET'!$T$14,'PAINEL E TARGET'!$S$14,
IF(CY473&gt;='PAINEL E TARGET'!$T$15,'PAINEL E TARGET'!$S$15,
IF(CY473&gt;='PAINEL E TARGET'!$T$16,'PAINEL E TARGET'!$S$16,
IF(CY473&gt;='PAINEL E TARGET'!$T$17,'PAINEL E TARGET'!$S$17,
IF(CY473&gt;='PAINEL E TARGET'!$T$18,'PAINEL E TARGET'!$S$18,'PAINEL E TARGET'!$S$19))))))))</f>
        <v>1. Fx de 90% a 99,9%</v>
      </c>
      <c r="DA473" s="17">
        <f>IFERROR(VLOOKUP($BW473,'PAINEL E TARGET'!$G$1:$Q$99,7,0),0)</f>
        <v>0.15</v>
      </c>
      <c r="DB473" s="17">
        <f>VLOOKUP(CZ473,'PAINEL E TARGET'!$S$10:$U$19,3,0)</f>
        <v>0.5</v>
      </c>
      <c r="DC473" s="16">
        <f t="shared" si="283"/>
        <v>281.25</v>
      </c>
      <c r="DD473" s="17">
        <f t="shared" si="269"/>
        <v>1.085</v>
      </c>
      <c r="DE473" s="33" t="str">
        <f>IF(DD473&gt;='PAINEL E TARGET'!$T$11,'PAINEL E TARGET'!$S$11,
IF(DD473&gt;='PAINEL E TARGET'!$T$12,'PAINEL E TARGET'!$S$12,
IF(DD473&gt;='PAINEL E TARGET'!$T$13,'PAINEL E TARGET'!$S$13,
IF(DD473&gt;='PAINEL E TARGET'!$T$14,'PAINEL E TARGET'!$S$14,
IF(DD473&gt;='PAINEL E TARGET'!$T$15,'PAINEL E TARGET'!$S$15,
IF(DD473&gt;='PAINEL E TARGET'!$T$16,'PAINEL E TARGET'!$S$16,
IF(DD473&gt;='PAINEL E TARGET'!$T$17,'PAINEL E TARGET'!$S$17,
IF(DD473&gt;='PAINEL E TARGET'!$T$18,'PAINEL E TARGET'!$S$18,'PAINEL E TARGET'!$S$19))))))))</f>
        <v>3. Fx de 105% a 109,9%</v>
      </c>
      <c r="DF473" s="17">
        <f>IFERROR(VLOOKUP($BW473,'PAINEL E TARGET'!$G$1:$Q$99,8,0),0)</f>
        <v>0.1</v>
      </c>
      <c r="DG473" s="17">
        <f>VLOOKUP(DE473,'PAINEL E TARGET'!$S$10:$U$19,3,0)</f>
        <v>1.1000000000000001</v>
      </c>
      <c r="DH473" s="16">
        <f t="shared" si="284"/>
        <v>412.50000000000006</v>
      </c>
      <c r="DI473" s="17">
        <f t="shared" si="270"/>
        <v>0.91200000000000003</v>
      </c>
      <c r="DJ473" s="33" t="str">
        <f>IF(DI473&gt;='PAINEL E TARGET'!$T$11,'PAINEL E TARGET'!$S$11,
IF(DI473&gt;='PAINEL E TARGET'!$T$12,'PAINEL E TARGET'!$S$12,
IF(DI473&gt;='PAINEL E TARGET'!$T$13,'PAINEL E TARGET'!$S$13,
IF(DI473&gt;='PAINEL E TARGET'!$T$14,'PAINEL E TARGET'!$S$14,
IF(DI473&gt;='PAINEL E TARGET'!$T$15,'PAINEL E TARGET'!$S$15,
IF(DI473&gt;='PAINEL E TARGET'!$T$16,'PAINEL E TARGET'!$S$16,
IF(DI473&gt;='PAINEL E TARGET'!$T$17,'PAINEL E TARGET'!$S$17,
IF(DI473&gt;='PAINEL E TARGET'!$T$18,'PAINEL E TARGET'!$S$18,'PAINEL E TARGET'!$S$19))))))))</f>
        <v>1. Fx de 90% a 99,9%</v>
      </c>
      <c r="DK473" s="17">
        <f>IFERROR(VLOOKUP($BW473,'PAINEL E TARGET'!$G$1:$Q$99,9,0),0)</f>
        <v>0.05</v>
      </c>
      <c r="DL473" s="17">
        <f>VLOOKUP(DJ473,'PAINEL E TARGET'!$S$10:$U$19,3,0)</f>
        <v>0.5</v>
      </c>
      <c r="DM473" s="16">
        <f t="shared" si="285"/>
        <v>93.75</v>
      </c>
      <c r="DN473" s="17">
        <f t="shared" si="271"/>
        <v>0.70799999999999996</v>
      </c>
      <c r="DO473" s="33" t="str">
        <f>IF(DN473&gt;='PAINEL E TARGET'!$T$11,'PAINEL E TARGET'!$S$11,
IF(DN473&gt;='PAINEL E TARGET'!$T$12,'PAINEL E TARGET'!$S$12,
IF(DN473&gt;='PAINEL E TARGET'!$T$13,'PAINEL E TARGET'!$S$13,
IF(DN473&gt;='PAINEL E TARGET'!$T$14,'PAINEL E TARGET'!$S$14,
IF(DN473&gt;='PAINEL E TARGET'!$T$15,'PAINEL E TARGET'!$S$15,
IF(DN473&gt;='PAINEL E TARGET'!$T$16,'PAINEL E TARGET'!$S$16,
IF(DN473&gt;='PAINEL E TARGET'!$T$17,'PAINEL E TARGET'!$S$17,
IF(DN473&gt;='PAINEL E TARGET'!$T$18,'PAINEL E TARGET'!$S$18,'PAINEL E TARGET'!$S$19))))))))</f>
        <v>Não elegível</v>
      </c>
      <c r="DP473" s="17">
        <f>IFERROR(VLOOKUP($BW473,'PAINEL E TARGET'!$G$1:$Q$99,10,0),0)</f>
        <v>0</v>
      </c>
      <c r="DQ473" s="17">
        <f>VLOOKUP(DO473,'PAINEL E TARGET'!$S$10:$U$19,3,0)</f>
        <v>0</v>
      </c>
      <c r="DR473" s="16">
        <f t="shared" si="286"/>
        <v>0</v>
      </c>
      <c r="DS473" s="17">
        <f t="shared" si="272"/>
        <v>1.0249999999999999</v>
      </c>
      <c r="DT473" s="16">
        <f>IF(DS473&gt;=1,VLOOKUP(BO473,'PAINEL E TARGET'!$S$1:$W$8,5,0),0)</f>
        <v>375</v>
      </c>
      <c r="DU473" s="16">
        <f t="shared" si="287"/>
        <v>2850</v>
      </c>
    </row>
    <row r="474" spans="2:125" s="32" customFormat="1" x14ac:dyDescent="0.2">
      <c r="B474" s="44">
        <v>43541</v>
      </c>
      <c r="C474" s="65">
        <v>1292</v>
      </c>
      <c r="D474" s="66" t="s">
        <v>478</v>
      </c>
      <c r="E474" s="65">
        <v>511</v>
      </c>
      <c r="F474" s="65" t="s">
        <v>944</v>
      </c>
      <c r="G474" s="67">
        <v>814862.52634638944</v>
      </c>
      <c r="H474" s="67">
        <v>468140.75946054712</v>
      </c>
      <c r="I474" s="67">
        <v>370387.4</v>
      </c>
      <c r="J474" s="68">
        <v>0.79118810425054364</v>
      </c>
      <c r="K474" s="67">
        <v>86686.569867105005</v>
      </c>
      <c r="L474" s="67">
        <v>319690.64767418214</v>
      </c>
      <c r="M474" s="67">
        <v>78348.11</v>
      </c>
      <c r="N474" s="67">
        <v>273342.5</v>
      </c>
      <c r="O474" s="67">
        <v>708355.34579101403</v>
      </c>
      <c r="P474" s="67" t="s">
        <v>1082</v>
      </c>
      <c r="Q474" s="67" t="s">
        <v>1082</v>
      </c>
      <c r="R474" s="67">
        <v>0</v>
      </c>
      <c r="S474" s="67">
        <v>0</v>
      </c>
      <c r="T474" s="68">
        <v>0.10185135439044352</v>
      </c>
      <c r="U474" s="68">
        <v>7.1713202692559791E-2</v>
      </c>
      <c r="V474" s="68">
        <v>0.70409670172523975</v>
      </c>
      <c r="W474" s="67">
        <v>41390.07</v>
      </c>
      <c r="X474" s="67">
        <v>25220.86</v>
      </c>
      <c r="Y474" s="68">
        <v>0.60934567155841968</v>
      </c>
      <c r="Z474" s="68">
        <v>0.18153537357813351</v>
      </c>
      <c r="AA474" s="68">
        <v>9.6459157667018736E-2</v>
      </c>
      <c r="AB474" s="68">
        <v>0.53135185592631817</v>
      </c>
      <c r="AC474" s="67">
        <v>73771.839999999997</v>
      </c>
      <c r="AD474" s="67">
        <v>33923.78</v>
      </c>
      <c r="AE474" s="68">
        <v>0.45984728047992296</v>
      </c>
      <c r="AF474" s="43">
        <v>80</v>
      </c>
      <c r="AG474" s="43">
        <v>65</v>
      </c>
      <c r="AH474" s="43">
        <v>13</v>
      </c>
      <c r="AI474" s="43">
        <v>9</v>
      </c>
      <c r="AJ474" s="67">
        <v>24980.410000000003</v>
      </c>
      <c r="AK474" s="67">
        <v>14016.5</v>
      </c>
      <c r="AL474" s="68">
        <v>0.56109967770745151</v>
      </c>
      <c r="AM474" s="67">
        <v>2913.5200000000004</v>
      </c>
      <c r="AN474" s="67">
        <v>1445.6</v>
      </c>
      <c r="AO474" s="68">
        <v>0.49616958181169157</v>
      </c>
      <c r="AP474" s="67">
        <v>1673.73</v>
      </c>
      <c r="AQ474" s="67">
        <v>1783.91</v>
      </c>
      <c r="AR474" s="68">
        <v>1.0658290166275326</v>
      </c>
      <c r="AS474" s="67">
        <v>11822.410000000002</v>
      </c>
      <c r="AT474" s="67">
        <v>7974.8499999999995</v>
      </c>
      <c r="AU474" s="68">
        <v>0.67455366545399786</v>
      </c>
      <c r="AV474" s="43">
        <v>285.98999999999995</v>
      </c>
      <c r="AW474" s="43">
        <v>0</v>
      </c>
      <c r="AX474" s="69">
        <v>0</v>
      </c>
      <c r="AY474" s="43">
        <v>86686.569867105005</v>
      </c>
      <c r="AZ474" s="43">
        <v>78348.11</v>
      </c>
      <c r="BA474" s="43">
        <v>15198.563215665059</v>
      </c>
      <c r="BB474" s="43">
        <v>15783.35</v>
      </c>
      <c r="BC474" s="43">
        <v>151052.23093705767</v>
      </c>
      <c r="BD474" s="43">
        <v>26529.332428639809</v>
      </c>
      <c r="BE474" s="43">
        <v>72474.87</v>
      </c>
      <c r="BF474" s="43">
        <v>129176.03000000001</v>
      </c>
      <c r="BG474" s="43">
        <v>499.87999999999988</v>
      </c>
      <c r="BH474" s="43">
        <v>30</v>
      </c>
      <c r="BI474" s="44">
        <v>43173</v>
      </c>
      <c r="BJ474" s="44">
        <v>43541</v>
      </c>
      <c r="BK474" s="44">
        <v>43172</v>
      </c>
      <c r="BL474" s="43">
        <f t="shared" si="273"/>
        <v>370387.4</v>
      </c>
      <c r="BM474" s="43">
        <f t="shared" si="274"/>
        <v>351690.61</v>
      </c>
      <c r="BO474" s="16" t="str">
        <f>IFERROR(VLOOKUP($C474,'PORTE LOJA'!A:B,2,0),"PORTE 1")</f>
        <v>PORTE 2</v>
      </c>
      <c r="BP474" s="16">
        <f>VLOOKUP(BO474,'PAINEL E TARGET'!$S$1:$W$8,3,0)</f>
        <v>1875</v>
      </c>
      <c r="BQ474" s="16">
        <f t="shared" si="252"/>
        <v>1</v>
      </c>
      <c r="BR474" s="16">
        <f t="shared" si="253"/>
        <v>1</v>
      </c>
      <c r="BS474" s="16">
        <f t="shared" si="254"/>
        <v>1</v>
      </c>
      <c r="BT474" s="16">
        <f t="shared" si="255"/>
        <v>1</v>
      </c>
      <c r="BU474" s="16">
        <f t="shared" si="256"/>
        <v>1</v>
      </c>
      <c r="BV474" s="16">
        <f t="shared" si="257"/>
        <v>1</v>
      </c>
      <c r="BW474" s="17" t="str">
        <f t="shared" si="275"/>
        <v>111111</v>
      </c>
      <c r="BY474" s="17">
        <f t="shared" si="258"/>
        <v>0.79100000000000004</v>
      </c>
      <c r="BZ474" s="17">
        <f t="shared" si="259"/>
        <v>0.86499999999999999</v>
      </c>
      <c r="CA474" s="17" t="str">
        <f t="shared" si="276"/>
        <v>Sem Retira</v>
      </c>
      <c r="CB474" s="17">
        <f t="shared" si="277"/>
        <v>0.86499999999999999</v>
      </c>
      <c r="CC474" s="33" t="str">
        <f>IF(CB474&gt;='PAINEL E TARGET'!$T$11,'PAINEL E TARGET'!$S$11,
IF(CB474&gt;='PAINEL E TARGET'!$T$12,'PAINEL E TARGET'!$S$12,
IF(CB474&gt;='PAINEL E TARGET'!$T$13,'PAINEL E TARGET'!$S$13,
IF(CB474&gt;='PAINEL E TARGET'!$T$14,'PAINEL E TARGET'!$S$14,
IF(CB474&gt;='PAINEL E TARGET'!$T$15,'PAINEL E TARGET'!$S$15,
IF(CB474&gt;='PAINEL E TARGET'!$T$16,'PAINEL E TARGET'!$S$16,
IF(CB474&gt;='PAINEL E TARGET'!$T$17,'PAINEL E TARGET'!$S$17,
IF(CB474&gt;='PAINEL E TARGET'!$T$18,'PAINEL E TARGET'!$S$18,'PAINEL E TARGET'!$S$19))))))))</f>
        <v>Não elegível</v>
      </c>
      <c r="CD474" s="17">
        <f>IFERROR(VLOOKUP($BW474,'PAINEL E TARGET'!$G$1:$Q$99,4,0),0)</f>
        <v>0.25</v>
      </c>
      <c r="CE474" s="17">
        <f>VLOOKUP(CC474,'PAINEL E TARGET'!$S$10:$U$19,3,0)</f>
        <v>0</v>
      </c>
      <c r="CF474" s="16">
        <f t="shared" si="278"/>
        <v>0</v>
      </c>
      <c r="CG474" s="17">
        <f t="shared" si="260"/>
        <v>0.56100000000000005</v>
      </c>
      <c r="CH474" s="17">
        <f t="shared" si="261"/>
        <v>0.496</v>
      </c>
      <c r="CI474" s="17">
        <f t="shared" si="262"/>
        <v>1.0660000000000001</v>
      </c>
      <c r="CJ474" s="17">
        <f t="shared" si="263"/>
        <v>0.67500000000000004</v>
      </c>
      <c r="CK474" s="17">
        <f t="shared" si="264"/>
        <v>0</v>
      </c>
      <c r="CL474" s="17">
        <f t="shared" si="265"/>
        <v>0.60899999999999999</v>
      </c>
      <c r="CM474" s="16">
        <f t="shared" si="266"/>
        <v>1</v>
      </c>
      <c r="CN474" s="17" t="str">
        <f t="shared" si="279"/>
        <v>não ok</v>
      </c>
      <c r="CO474" s="17">
        <f t="shared" si="280"/>
        <v>0</v>
      </c>
      <c r="CP474" s="33" t="str">
        <f>IF(CO474&gt;='PAINEL E TARGET'!$T$11,'PAINEL E TARGET'!$S$11,
IF(CO474&gt;='PAINEL E TARGET'!$T$12,'PAINEL E TARGET'!$S$12,
IF(CO474&gt;='PAINEL E TARGET'!$T$13,'PAINEL E TARGET'!$S$13,
IF(CO474&gt;='PAINEL E TARGET'!$T$14,'PAINEL E TARGET'!$S$14,
IF(CO474&gt;='PAINEL E TARGET'!$T$15,'PAINEL E TARGET'!$S$15,
IF(CO474&gt;='PAINEL E TARGET'!$T$16,'PAINEL E TARGET'!$S$16,
IF(CO474&gt;='PAINEL E TARGET'!$T$17,'PAINEL E TARGET'!$S$17,
IF(CO474&gt;='PAINEL E TARGET'!$T$18,'PAINEL E TARGET'!$S$18,'PAINEL E TARGET'!$S$19))))))))</f>
        <v>Não elegível</v>
      </c>
      <c r="CQ474" s="17">
        <f>IFERROR(VLOOKUP($BW474,'PAINEL E TARGET'!$G$1:$Q$99,5,0),0)</f>
        <v>0.25</v>
      </c>
      <c r="CR474" s="17">
        <f>VLOOKUP(CP474,'PAINEL E TARGET'!$S$10:$U$19,3,0)</f>
        <v>0</v>
      </c>
      <c r="CS474" s="16">
        <f t="shared" si="281"/>
        <v>0</v>
      </c>
      <c r="CT474" s="17">
        <f t="shared" si="267"/>
        <v>0.46</v>
      </c>
      <c r="CU474" s="33" t="str">
        <f>IF(CT474&gt;='PAINEL E TARGET'!$T$11,'PAINEL E TARGET'!$S$11,
IF(CT474&gt;='PAINEL E TARGET'!$T$12,'PAINEL E TARGET'!$S$12,
IF(CT474&gt;='PAINEL E TARGET'!$T$13,'PAINEL E TARGET'!$S$13,
IF(CT474&gt;='PAINEL E TARGET'!$T$14,'PAINEL E TARGET'!$S$14,
IF(CT474&gt;='PAINEL E TARGET'!$T$15,'PAINEL E TARGET'!$S$15,
IF(CT474&gt;='PAINEL E TARGET'!$T$16,'PAINEL E TARGET'!$S$16,
IF(CT474&gt;='PAINEL E TARGET'!$T$17,'PAINEL E TARGET'!$S$17,
IF(CT474&gt;='PAINEL E TARGET'!$T$18,'PAINEL E TARGET'!$S$18,'PAINEL E TARGET'!$S$19))))))))</f>
        <v>Não elegível</v>
      </c>
      <c r="CV474" s="17">
        <f>IFERROR(VLOOKUP($BW474,'PAINEL E TARGET'!$G$1:$Q$99,6,0),0)</f>
        <v>0.2</v>
      </c>
      <c r="CW474" s="17">
        <f>VLOOKUP(CU474,'PAINEL E TARGET'!$S$10:$U$19,3,0)</f>
        <v>0</v>
      </c>
      <c r="CX474" s="16">
        <f t="shared" si="282"/>
        <v>0</v>
      </c>
      <c r="CY474" s="17">
        <f t="shared" si="268"/>
        <v>0.90400000000000003</v>
      </c>
      <c r="CZ474" s="33" t="str">
        <f>IF(CY474&gt;='PAINEL E TARGET'!$T$11,'PAINEL E TARGET'!$S$11,
IF(CY474&gt;='PAINEL E TARGET'!$T$12,'PAINEL E TARGET'!$S$12,
IF(CY474&gt;='PAINEL E TARGET'!$T$13,'PAINEL E TARGET'!$S$13,
IF(CY474&gt;='PAINEL E TARGET'!$T$14,'PAINEL E TARGET'!$S$14,
IF(CY474&gt;='PAINEL E TARGET'!$T$15,'PAINEL E TARGET'!$S$15,
IF(CY474&gt;='PAINEL E TARGET'!$T$16,'PAINEL E TARGET'!$S$16,
IF(CY474&gt;='PAINEL E TARGET'!$T$17,'PAINEL E TARGET'!$S$17,
IF(CY474&gt;='PAINEL E TARGET'!$T$18,'PAINEL E TARGET'!$S$18,'PAINEL E TARGET'!$S$19))))))))</f>
        <v>1. Fx de 90% a 99,9%</v>
      </c>
      <c r="DA474" s="17">
        <f>IFERROR(VLOOKUP($BW474,'PAINEL E TARGET'!$G$1:$Q$99,7,0),0)</f>
        <v>0.15</v>
      </c>
      <c r="DB474" s="17">
        <f>VLOOKUP(CZ474,'PAINEL E TARGET'!$S$10:$U$19,3,0)</f>
        <v>0.5</v>
      </c>
      <c r="DC474" s="16">
        <f t="shared" si="283"/>
        <v>140.625</v>
      </c>
      <c r="DD474" s="17">
        <f t="shared" si="269"/>
        <v>1.038</v>
      </c>
      <c r="DE474" s="33" t="str">
        <f>IF(DD474&gt;='PAINEL E TARGET'!$T$11,'PAINEL E TARGET'!$S$11,
IF(DD474&gt;='PAINEL E TARGET'!$T$12,'PAINEL E TARGET'!$S$12,
IF(DD474&gt;='PAINEL E TARGET'!$T$13,'PAINEL E TARGET'!$S$13,
IF(DD474&gt;='PAINEL E TARGET'!$T$14,'PAINEL E TARGET'!$S$14,
IF(DD474&gt;='PAINEL E TARGET'!$T$15,'PAINEL E TARGET'!$S$15,
IF(DD474&gt;='PAINEL E TARGET'!$T$16,'PAINEL E TARGET'!$S$16,
IF(DD474&gt;='PAINEL E TARGET'!$T$17,'PAINEL E TARGET'!$S$17,
IF(DD474&gt;='PAINEL E TARGET'!$T$18,'PAINEL E TARGET'!$S$18,'PAINEL E TARGET'!$S$19))))))))</f>
        <v>2. Fx de 100% a 104,9%</v>
      </c>
      <c r="DF474" s="17">
        <f>IFERROR(VLOOKUP($BW474,'PAINEL E TARGET'!$G$1:$Q$99,8,0),0)</f>
        <v>0.1</v>
      </c>
      <c r="DG474" s="17">
        <f>VLOOKUP(DE474,'PAINEL E TARGET'!$S$10:$U$19,3,0)</f>
        <v>1</v>
      </c>
      <c r="DH474" s="16">
        <f t="shared" si="284"/>
        <v>187.5</v>
      </c>
      <c r="DI474" s="17">
        <f t="shared" si="270"/>
        <v>0.69199999999999995</v>
      </c>
      <c r="DJ474" s="33" t="str">
        <f>IF(DI474&gt;='PAINEL E TARGET'!$T$11,'PAINEL E TARGET'!$S$11,
IF(DI474&gt;='PAINEL E TARGET'!$T$12,'PAINEL E TARGET'!$S$12,
IF(DI474&gt;='PAINEL E TARGET'!$T$13,'PAINEL E TARGET'!$S$13,
IF(DI474&gt;='PAINEL E TARGET'!$T$14,'PAINEL E TARGET'!$S$14,
IF(DI474&gt;='PAINEL E TARGET'!$T$15,'PAINEL E TARGET'!$S$15,
IF(DI474&gt;='PAINEL E TARGET'!$T$16,'PAINEL E TARGET'!$S$16,
IF(DI474&gt;='PAINEL E TARGET'!$T$17,'PAINEL E TARGET'!$S$17,
IF(DI474&gt;='PAINEL E TARGET'!$T$18,'PAINEL E TARGET'!$S$18,'PAINEL E TARGET'!$S$19))))))))</f>
        <v>Não elegível</v>
      </c>
      <c r="DK474" s="17">
        <f>IFERROR(VLOOKUP($BW474,'PAINEL E TARGET'!$G$1:$Q$99,9,0),0)</f>
        <v>0.05</v>
      </c>
      <c r="DL474" s="17">
        <f>VLOOKUP(DJ474,'PAINEL E TARGET'!$S$10:$U$19,3,0)</f>
        <v>0</v>
      </c>
      <c r="DM474" s="16">
        <f t="shared" si="285"/>
        <v>0</v>
      </c>
      <c r="DN474" s="17">
        <f t="shared" si="271"/>
        <v>0</v>
      </c>
      <c r="DO474" s="33" t="str">
        <f>IF(DN474&gt;='PAINEL E TARGET'!$T$11,'PAINEL E TARGET'!$S$11,
IF(DN474&gt;='PAINEL E TARGET'!$T$12,'PAINEL E TARGET'!$S$12,
IF(DN474&gt;='PAINEL E TARGET'!$T$13,'PAINEL E TARGET'!$S$13,
IF(DN474&gt;='PAINEL E TARGET'!$T$14,'PAINEL E TARGET'!$S$14,
IF(DN474&gt;='PAINEL E TARGET'!$T$15,'PAINEL E TARGET'!$S$15,
IF(DN474&gt;='PAINEL E TARGET'!$T$16,'PAINEL E TARGET'!$S$16,
IF(DN474&gt;='PAINEL E TARGET'!$T$17,'PAINEL E TARGET'!$S$17,
IF(DN474&gt;='PAINEL E TARGET'!$T$18,'PAINEL E TARGET'!$S$18,'PAINEL E TARGET'!$S$19))))))))</f>
        <v>Não elegível</v>
      </c>
      <c r="DP474" s="17">
        <f>IFERROR(VLOOKUP($BW474,'PAINEL E TARGET'!$G$1:$Q$99,10,0),0)</f>
        <v>0</v>
      </c>
      <c r="DQ474" s="17">
        <f>VLOOKUP(DO474,'PAINEL E TARGET'!$S$10:$U$19,3,0)</f>
        <v>0</v>
      </c>
      <c r="DR474" s="16">
        <f t="shared" si="286"/>
        <v>0</v>
      </c>
      <c r="DS474" s="17">
        <f t="shared" si="272"/>
        <v>0.81299999999999994</v>
      </c>
      <c r="DT474" s="16">
        <f>IF(DS474&gt;=1,VLOOKUP(BO474,'PAINEL E TARGET'!$S$1:$W$8,5,0),0)</f>
        <v>0</v>
      </c>
      <c r="DU474" s="16">
        <f t="shared" si="287"/>
        <v>328.125</v>
      </c>
    </row>
    <row r="475" spans="2:125" s="32" customFormat="1" x14ac:dyDescent="0.2">
      <c r="B475" s="44">
        <v>43541</v>
      </c>
      <c r="C475" s="65">
        <v>1293</v>
      </c>
      <c r="D475" s="66" t="s">
        <v>479</v>
      </c>
      <c r="E475" s="65">
        <v>114</v>
      </c>
      <c r="F475" s="65" t="s">
        <v>1018</v>
      </c>
      <c r="G475" s="67">
        <v>3594516.815084564</v>
      </c>
      <c r="H475" s="67">
        <v>2165878.7095029918</v>
      </c>
      <c r="I475" s="67">
        <v>1812427.06</v>
      </c>
      <c r="J475" s="68">
        <v>0.83680912141931585</v>
      </c>
      <c r="K475" s="67">
        <v>310288.73559199466</v>
      </c>
      <c r="L475" s="67">
        <v>1716430.3846602696</v>
      </c>
      <c r="M475" s="67">
        <v>278006.40000000002</v>
      </c>
      <c r="N475" s="67">
        <v>1486524.92</v>
      </c>
      <c r="O475" s="67">
        <v>3371503.7800756255</v>
      </c>
      <c r="P475" s="67">
        <v>8781.5278179602446</v>
      </c>
      <c r="Q475" s="67">
        <v>0</v>
      </c>
      <c r="R475" s="67">
        <v>0</v>
      </c>
      <c r="S475" s="67">
        <v>0</v>
      </c>
      <c r="T475" s="68">
        <v>9.0155568082030735E-2</v>
      </c>
      <c r="U475" s="68">
        <v>7.6565033711047989E-2</v>
      </c>
      <c r="V475" s="68">
        <v>0.84925463107706234</v>
      </c>
      <c r="W475" s="67">
        <v>181928.31</v>
      </c>
      <c r="X475" s="67">
        <v>135101.4</v>
      </c>
      <c r="Y475" s="68">
        <v>0.74260789868272836</v>
      </c>
      <c r="Z475" s="68">
        <v>0.20645493784452923</v>
      </c>
      <c r="AA475" s="68">
        <v>0.21215098069214211</v>
      </c>
      <c r="AB475" s="68">
        <v>1.0275897632048998</v>
      </c>
      <c r="AC475" s="67">
        <v>418426.17</v>
      </c>
      <c r="AD475" s="67">
        <v>374347.05</v>
      </c>
      <c r="AE475" s="68">
        <v>0.89465496386136656</v>
      </c>
      <c r="AF475" s="43">
        <v>80</v>
      </c>
      <c r="AG475" s="43">
        <v>78</v>
      </c>
      <c r="AH475" s="43">
        <v>59</v>
      </c>
      <c r="AI475" s="43">
        <v>42</v>
      </c>
      <c r="AJ475" s="67">
        <v>103073.84000000003</v>
      </c>
      <c r="AK475" s="67">
        <v>80403.5</v>
      </c>
      <c r="AL475" s="68">
        <v>0.78005728708661659</v>
      </c>
      <c r="AM475" s="67">
        <v>24306.459999999995</v>
      </c>
      <c r="AN475" s="67">
        <v>16493.099999999999</v>
      </c>
      <c r="AO475" s="68">
        <v>0.67854800740214749</v>
      </c>
      <c r="AP475" s="67">
        <v>9926.630000000001</v>
      </c>
      <c r="AQ475" s="67">
        <v>3439.81</v>
      </c>
      <c r="AR475" s="68">
        <v>0.34652344249760486</v>
      </c>
      <c r="AS475" s="67">
        <v>44621.38</v>
      </c>
      <c r="AT475" s="67">
        <v>34764.990000000005</v>
      </c>
      <c r="AU475" s="68">
        <v>0.7791105967587737</v>
      </c>
      <c r="AV475" s="43">
        <v>3770.51</v>
      </c>
      <c r="AW475" s="43">
        <v>2379.52</v>
      </c>
      <c r="AX475" s="69">
        <v>0.63108704127558335</v>
      </c>
      <c r="AY475" s="43">
        <v>310288.73559199466</v>
      </c>
      <c r="AZ475" s="43">
        <v>278006.39999999997</v>
      </c>
      <c r="BA475" s="43">
        <v>89527.943815647246</v>
      </c>
      <c r="BB475" s="43">
        <v>96725.88</v>
      </c>
      <c r="BC475" s="43">
        <v>516112.775666242</v>
      </c>
      <c r="BD475" s="43">
        <v>149343.63633819419</v>
      </c>
      <c r="BE475" s="43">
        <v>304487.75</v>
      </c>
      <c r="BF475" s="43">
        <v>700388.9</v>
      </c>
      <c r="BG475" s="43">
        <v>6295.5</v>
      </c>
      <c r="BH475" s="43">
        <v>79</v>
      </c>
      <c r="BI475" s="44">
        <v>43173</v>
      </c>
      <c r="BJ475" s="44">
        <v>43541</v>
      </c>
      <c r="BK475" s="44">
        <v>43172</v>
      </c>
      <c r="BL475" s="43">
        <f t="shared" si="273"/>
        <v>1812427.06</v>
      </c>
      <c r="BM475" s="43">
        <f t="shared" si="274"/>
        <v>1764531.3199999998</v>
      </c>
      <c r="BO475" s="16" t="str">
        <f>IFERROR(VLOOKUP($C475,'PORTE LOJA'!A:B,2,0),"PORTE 1")</f>
        <v>PORTE 5</v>
      </c>
      <c r="BP475" s="16">
        <f>VLOOKUP(BO475,'PAINEL E TARGET'!$S$1:$W$8,3,0)</f>
        <v>3750</v>
      </c>
      <c r="BQ475" s="16">
        <f t="shared" si="252"/>
        <v>1</v>
      </c>
      <c r="BR475" s="16">
        <f t="shared" si="253"/>
        <v>1</v>
      </c>
      <c r="BS475" s="16">
        <f t="shared" si="254"/>
        <v>1</v>
      </c>
      <c r="BT475" s="16">
        <f t="shared" si="255"/>
        <v>1</v>
      </c>
      <c r="BU475" s="16">
        <f t="shared" si="256"/>
        <v>1</v>
      </c>
      <c r="BV475" s="16">
        <f t="shared" si="257"/>
        <v>1</v>
      </c>
      <c r="BW475" s="17" t="str">
        <f t="shared" si="275"/>
        <v>111111</v>
      </c>
      <c r="BY475" s="17">
        <f t="shared" si="258"/>
        <v>0.83699999999999997</v>
      </c>
      <c r="BZ475" s="17">
        <f t="shared" si="259"/>
        <v>0.871</v>
      </c>
      <c r="CA475" s="17" t="str">
        <f t="shared" si="276"/>
        <v>Sem Retira</v>
      </c>
      <c r="CB475" s="17">
        <f t="shared" si="277"/>
        <v>0.871</v>
      </c>
      <c r="CC475" s="33" t="str">
        <f>IF(CB475&gt;='PAINEL E TARGET'!$T$11,'PAINEL E TARGET'!$S$11,
IF(CB475&gt;='PAINEL E TARGET'!$T$12,'PAINEL E TARGET'!$S$12,
IF(CB475&gt;='PAINEL E TARGET'!$T$13,'PAINEL E TARGET'!$S$13,
IF(CB475&gt;='PAINEL E TARGET'!$T$14,'PAINEL E TARGET'!$S$14,
IF(CB475&gt;='PAINEL E TARGET'!$T$15,'PAINEL E TARGET'!$S$15,
IF(CB475&gt;='PAINEL E TARGET'!$T$16,'PAINEL E TARGET'!$S$16,
IF(CB475&gt;='PAINEL E TARGET'!$T$17,'PAINEL E TARGET'!$S$17,
IF(CB475&gt;='PAINEL E TARGET'!$T$18,'PAINEL E TARGET'!$S$18,'PAINEL E TARGET'!$S$19))))))))</f>
        <v>Não elegível</v>
      </c>
      <c r="CD475" s="17">
        <f>IFERROR(VLOOKUP($BW475,'PAINEL E TARGET'!$G$1:$Q$99,4,0),0)</f>
        <v>0.25</v>
      </c>
      <c r="CE475" s="17">
        <f>VLOOKUP(CC475,'PAINEL E TARGET'!$S$10:$U$19,3,0)</f>
        <v>0</v>
      </c>
      <c r="CF475" s="16">
        <f t="shared" si="278"/>
        <v>0</v>
      </c>
      <c r="CG475" s="17">
        <f t="shared" si="260"/>
        <v>0.78</v>
      </c>
      <c r="CH475" s="17">
        <f t="shared" si="261"/>
        <v>0.67900000000000005</v>
      </c>
      <c r="CI475" s="17">
        <f t="shared" si="262"/>
        <v>0.34699999999999998</v>
      </c>
      <c r="CJ475" s="17">
        <f t="shared" si="263"/>
        <v>0.77900000000000003</v>
      </c>
      <c r="CK475" s="17">
        <f t="shared" si="264"/>
        <v>0.63100000000000001</v>
      </c>
      <c r="CL475" s="17">
        <f t="shared" si="265"/>
        <v>0.74299999999999999</v>
      </c>
      <c r="CM475" s="16">
        <f t="shared" si="266"/>
        <v>2</v>
      </c>
      <c r="CN475" s="17" t="str">
        <f t="shared" si="279"/>
        <v>não ok</v>
      </c>
      <c r="CO475" s="17">
        <f t="shared" si="280"/>
        <v>0</v>
      </c>
      <c r="CP475" s="33" t="str">
        <f>IF(CO475&gt;='PAINEL E TARGET'!$T$11,'PAINEL E TARGET'!$S$11,
IF(CO475&gt;='PAINEL E TARGET'!$T$12,'PAINEL E TARGET'!$S$12,
IF(CO475&gt;='PAINEL E TARGET'!$T$13,'PAINEL E TARGET'!$S$13,
IF(CO475&gt;='PAINEL E TARGET'!$T$14,'PAINEL E TARGET'!$S$14,
IF(CO475&gt;='PAINEL E TARGET'!$T$15,'PAINEL E TARGET'!$S$15,
IF(CO475&gt;='PAINEL E TARGET'!$T$16,'PAINEL E TARGET'!$S$16,
IF(CO475&gt;='PAINEL E TARGET'!$T$17,'PAINEL E TARGET'!$S$17,
IF(CO475&gt;='PAINEL E TARGET'!$T$18,'PAINEL E TARGET'!$S$18,'PAINEL E TARGET'!$S$19))))))))</f>
        <v>Não elegível</v>
      </c>
      <c r="CQ475" s="17">
        <f>IFERROR(VLOOKUP($BW475,'PAINEL E TARGET'!$G$1:$Q$99,5,0),0)</f>
        <v>0.25</v>
      </c>
      <c r="CR475" s="17">
        <f>VLOOKUP(CP475,'PAINEL E TARGET'!$S$10:$U$19,3,0)</f>
        <v>0</v>
      </c>
      <c r="CS475" s="16">
        <f t="shared" si="281"/>
        <v>0</v>
      </c>
      <c r="CT475" s="17">
        <f t="shared" si="267"/>
        <v>0.89500000000000002</v>
      </c>
      <c r="CU475" s="33" t="str">
        <f>IF(CT475&gt;='PAINEL E TARGET'!$T$11,'PAINEL E TARGET'!$S$11,
IF(CT475&gt;='PAINEL E TARGET'!$T$12,'PAINEL E TARGET'!$S$12,
IF(CT475&gt;='PAINEL E TARGET'!$T$13,'PAINEL E TARGET'!$S$13,
IF(CT475&gt;='PAINEL E TARGET'!$T$14,'PAINEL E TARGET'!$S$14,
IF(CT475&gt;='PAINEL E TARGET'!$T$15,'PAINEL E TARGET'!$S$15,
IF(CT475&gt;='PAINEL E TARGET'!$T$16,'PAINEL E TARGET'!$S$16,
IF(CT475&gt;='PAINEL E TARGET'!$T$17,'PAINEL E TARGET'!$S$17,
IF(CT475&gt;='PAINEL E TARGET'!$T$18,'PAINEL E TARGET'!$S$18,'PAINEL E TARGET'!$S$19))))))))</f>
        <v>Não elegível</v>
      </c>
      <c r="CV475" s="17">
        <f>IFERROR(VLOOKUP($BW475,'PAINEL E TARGET'!$G$1:$Q$99,6,0),0)</f>
        <v>0.2</v>
      </c>
      <c r="CW475" s="17">
        <f>VLOOKUP(CU475,'PAINEL E TARGET'!$S$10:$U$19,3,0)</f>
        <v>0</v>
      </c>
      <c r="CX475" s="16">
        <f t="shared" si="282"/>
        <v>0</v>
      </c>
      <c r="CY475" s="17">
        <f t="shared" si="268"/>
        <v>0.89600000000000002</v>
      </c>
      <c r="CZ475" s="33" t="str">
        <f>IF(CY475&gt;='PAINEL E TARGET'!$T$11,'PAINEL E TARGET'!$S$11,
IF(CY475&gt;='PAINEL E TARGET'!$T$12,'PAINEL E TARGET'!$S$12,
IF(CY475&gt;='PAINEL E TARGET'!$T$13,'PAINEL E TARGET'!$S$13,
IF(CY475&gt;='PAINEL E TARGET'!$T$14,'PAINEL E TARGET'!$S$14,
IF(CY475&gt;='PAINEL E TARGET'!$T$15,'PAINEL E TARGET'!$S$15,
IF(CY475&gt;='PAINEL E TARGET'!$T$16,'PAINEL E TARGET'!$S$16,
IF(CY475&gt;='PAINEL E TARGET'!$T$17,'PAINEL E TARGET'!$S$17,
IF(CY475&gt;='PAINEL E TARGET'!$T$18,'PAINEL E TARGET'!$S$18,'PAINEL E TARGET'!$S$19))))))))</f>
        <v>Não elegível</v>
      </c>
      <c r="DA475" s="17">
        <f>IFERROR(VLOOKUP($BW475,'PAINEL E TARGET'!$G$1:$Q$99,7,0),0)</f>
        <v>0.15</v>
      </c>
      <c r="DB475" s="17">
        <f>VLOOKUP(CZ475,'PAINEL E TARGET'!$S$10:$U$19,3,0)</f>
        <v>0</v>
      </c>
      <c r="DC475" s="16">
        <f t="shared" si="283"/>
        <v>0</v>
      </c>
      <c r="DD475" s="17">
        <f t="shared" si="269"/>
        <v>1.08</v>
      </c>
      <c r="DE475" s="33" t="str">
        <f>IF(DD475&gt;='PAINEL E TARGET'!$T$11,'PAINEL E TARGET'!$S$11,
IF(DD475&gt;='PAINEL E TARGET'!$T$12,'PAINEL E TARGET'!$S$12,
IF(DD475&gt;='PAINEL E TARGET'!$T$13,'PAINEL E TARGET'!$S$13,
IF(DD475&gt;='PAINEL E TARGET'!$T$14,'PAINEL E TARGET'!$S$14,
IF(DD475&gt;='PAINEL E TARGET'!$T$15,'PAINEL E TARGET'!$S$15,
IF(DD475&gt;='PAINEL E TARGET'!$T$16,'PAINEL E TARGET'!$S$16,
IF(DD475&gt;='PAINEL E TARGET'!$T$17,'PAINEL E TARGET'!$S$17,
IF(DD475&gt;='PAINEL E TARGET'!$T$18,'PAINEL E TARGET'!$S$18,'PAINEL E TARGET'!$S$19))))))))</f>
        <v>3. Fx de 105% a 109,9%</v>
      </c>
      <c r="DF475" s="17">
        <f>IFERROR(VLOOKUP($BW475,'PAINEL E TARGET'!$G$1:$Q$99,8,0),0)</f>
        <v>0.1</v>
      </c>
      <c r="DG475" s="17">
        <f>VLOOKUP(DE475,'PAINEL E TARGET'!$S$10:$U$19,3,0)</f>
        <v>1.1000000000000001</v>
      </c>
      <c r="DH475" s="16">
        <f t="shared" si="284"/>
        <v>412.50000000000006</v>
      </c>
      <c r="DI475" s="17">
        <f t="shared" si="270"/>
        <v>0.71199999999999997</v>
      </c>
      <c r="DJ475" s="33" t="str">
        <f>IF(DI475&gt;='PAINEL E TARGET'!$T$11,'PAINEL E TARGET'!$S$11,
IF(DI475&gt;='PAINEL E TARGET'!$T$12,'PAINEL E TARGET'!$S$12,
IF(DI475&gt;='PAINEL E TARGET'!$T$13,'PAINEL E TARGET'!$S$13,
IF(DI475&gt;='PAINEL E TARGET'!$T$14,'PAINEL E TARGET'!$S$14,
IF(DI475&gt;='PAINEL E TARGET'!$T$15,'PAINEL E TARGET'!$S$15,
IF(DI475&gt;='PAINEL E TARGET'!$T$16,'PAINEL E TARGET'!$S$16,
IF(DI475&gt;='PAINEL E TARGET'!$T$17,'PAINEL E TARGET'!$S$17,
IF(DI475&gt;='PAINEL E TARGET'!$T$18,'PAINEL E TARGET'!$S$18,'PAINEL E TARGET'!$S$19))))))))</f>
        <v>Não elegível</v>
      </c>
      <c r="DK475" s="17">
        <f>IFERROR(VLOOKUP($BW475,'PAINEL E TARGET'!$G$1:$Q$99,9,0),0)</f>
        <v>0.05</v>
      </c>
      <c r="DL475" s="17">
        <f>VLOOKUP(DJ475,'PAINEL E TARGET'!$S$10:$U$19,3,0)</f>
        <v>0</v>
      </c>
      <c r="DM475" s="16">
        <f t="shared" si="285"/>
        <v>0</v>
      </c>
      <c r="DN475" s="17">
        <f t="shared" si="271"/>
        <v>0.63100000000000001</v>
      </c>
      <c r="DO475" s="33" t="str">
        <f>IF(DN475&gt;='PAINEL E TARGET'!$T$11,'PAINEL E TARGET'!$S$11,
IF(DN475&gt;='PAINEL E TARGET'!$T$12,'PAINEL E TARGET'!$S$12,
IF(DN475&gt;='PAINEL E TARGET'!$T$13,'PAINEL E TARGET'!$S$13,
IF(DN475&gt;='PAINEL E TARGET'!$T$14,'PAINEL E TARGET'!$S$14,
IF(DN475&gt;='PAINEL E TARGET'!$T$15,'PAINEL E TARGET'!$S$15,
IF(DN475&gt;='PAINEL E TARGET'!$T$16,'PAINEL E TARGET'!$S$16,
IF(DN475&gt;='PAINEL E TARGET'!$T$17,'PAINEL E TARGET'!$S$17,
IF(DN475&gt;='PAINEL E TARGET'!$T$18,'PAINEL E TARGET'!$S$18,'PAINEL E TARGET'!$S$19))))))))</f>
        <v>Não elegível</v>
      </c>
      <c r="DP475" s="17">
        <f>IFERROR(VLOOKUP($BW475,'PAINEL E TARGET'!$G$1:$Q$99,10,0),0)</f>
        <v>0</v>
      </c>
      <c r="DQ475" s="17">
        <f>VLOOKUP(DO475,'PAINEL E TARGET'!$S$10:$U$19,3,0)</f>
        <v>0</v>
      </c>
      <c r="DR475" s="16">
        <f t="shared" si="286"/>
        <v>0</v>
      </c>
      <c r="DS475" s="17">
        <f t="shared" si="272"/>
        <v>0.97499999999999998</v>
      </c>
      <c r="DT475" s="16">
        <f>IF(DS475&gt;=1,VLOOKUP(BO475,'PAINEL E TARGET'!$S$1:$W$8,5,0),0)</f>
        <v>0</v>
      </c>
      <c r="DU475" s="16">
        <f t="shared" si="287"/>
        <v>412.50000000000006</v>
      </c>
    </row>
    <row r="476" spans="2:125" s="32" customFormat="1" x14ac:dyDescent="0.2">
      <c r="B476" s="44">
        <v>43541</v>
      </c>
      <c r="C476" s="65">
        <v>1294</v>
      </c>
      <c r="D476" s="66" t="s">
        <v>480</v>
      </c>
      <c r="E476" s="65">
        <v>313</v>
      </c>
      <c r="F476" s="65" t="s">
        <v>943</v>
      </c>
      <c r="G476" s="67">
        <v>1894654.6322898506</v>
      </c>
      <c r="H476" s="67">
        <v>1159399.0118509564</v>
      </c>
      <c r="I476" s="67">
        <v>1111822.5</v>
      </c>
      <c r="J476" s="68">
        <v>0.95896450543372347</v>
      </c>
      <c r="K476" s="67">
        <v>202423.65478357117</v>
      </c>
      <c r="L476" s="67">
        <v>901113.21964282135</v>
      </c>
      <c r="M476" s="67">
        <v>219902.88</v>
      </c>
      <c r="N476" s="67">
        <v>862267.82</v>
      </c>
      <c r="O476" s="67">
        <v>1807596.1363581333</v>
      </c>
      <c r="P476" s="67" t="s">
        <v>1082</v>
      </c>
      <c r="Q476" s="67" t="s">
        <v>1082</v>
      </c>
      <c r="R476" s="67">
        <v>0</v>
      </c>
      <c r="S476" s="67">
        <v>199</v>
      </c>
      <c r="T476" s="68">
        <v>0.11376188046752368</v>
      </c>
      <c r="U476" s="68">
        <v>9.3016083322159798E-2</v>
      </c>
      <c r="V476" s="68">
        <v>0.81763841226863054</v>
      </c>
      <c r="W476" s="67">
        <v>125540.43</v>
      </c>
      <c r="X476" s="67">
        <v>100659.28000000001</v>
      </c>
      <c r="Y476" s="68">
        <v>0.80180767263581953</v>
      </c>
      <c r="Z476" s="68">
        <v>0.20401998811052627</v>
      </c>
      <c r="AA476" s="68">
        <v>0.17475517494605977</v>
      </c>
      <c r="AB476" s="68">
        <v>0.85655908798204361</v>
      </c>
      <c r="AC476" s="67">
        <v>225143.58</v>
      </c>
      <c r="AD476" s="67">
        <v>189114.93</v>
      </c>
      <c r="AE476" s="68">
        <v>0.83997478409111204</v>
      </c>
      <c r="AF476" s="43">
        <v>80</v>
      </c>
      <c r="AG476" s="43">
        <v>61</v>
      </c>
      <c r="AH476" s="43">
        <v>41</v>
      </c>
      <c r="AI476" s="43">
        <v>27</v>
      </c>
      <c r="AJ476" s="67">
        <v>64422.509999999995</v>
      </c>
      <c r="AK476" s="67">
        <v>47548.5</v>
      </c>
      <c r="AL476" s="68">
        <v>0.738072763697037</v>
      </c>
      <c r="AM476" s="67">
        <v>19874.259999999995</v>
      </c>
      <c r="AN476" s="67">
        <v>14288.65</v>
      </c>
      <c r="AO476" s="68">
        <v>0.71895255471147124</v>
      </c>
      <c r="AP476" s="67">
        <v>11682.3</v>
      </c>
      <c r="AQ476" s="67">
        <v>9783.7699999999986</v>
      </c>
      <c r="AR476" s="68">
        <v>0.83748662506526961</v>
      </c>
      <c r="AS476" s="67">
        <v>29561.360000000008</v>
      </c>
      <c r="AT476" s="67">
        <v>29038.359999999997</v>
      </c>
      <c r="AU476" s="68">
        <v>0.98230798583015089</v>
      </c>
      <c r="AV476" s="43">
        <v>2086.69</v>
      </c>
      <c r="AW476" s="43">
        <v>2141.2399999999998</v>
      </c>
      <c r="AX476" s="69">
        <v>1.0261418802026174</v>
      </c>
      <c r="AY476" s="43">
        <v>202423.65478357117</v>
      </c>
      <c r="AZ476" s="43">
        <v>219902.88</v>
      </c>
      <c r="BA476" s="43">
        <v>43558.920654686262</v>
      </c>
      <c r="BB476" s="43">
        <v>48052.62</v>
      </c>
      <c r="BC476" s="43">
        <v>331290.46612376388</v>
      </c>
      <c r="BD476" s="43">
        <v>71692.329955346315</v>
      </c>
      <c r="BE476" s="43">
        <v>206836.6</v>
      </c>
      <c r="BF476" s="43">
        <v>370939.93999999989</v>
      </c>
      <c r="BG476" s="43">
        <v>3436.41</v>
      </c>
      <c r="BH476" s="43">
        <v>65</v>
      </c>
      <c r="BI476" s="44">
        <v>43173</v>
      </c>
      <c r="BJ476" s="44">
        <v>43541</v>
      </c>
      <c r="BK476" s="44">
        <v>43172</v>
      </c>
      <c r="BL476" s="43">
        <f t="shared" si="273"/>
        <v>1112021.5</v>
      </c>
      <c r="BM476" s="43">
        <f t="shared" si="274"/>
        <v>1082369.7</v>
      </c>
      <c r="BO476" s="16" t="str">
        <f>IFERROR(VLOOKUP($C476,'PORTE LOJA'!A:B,2,0),"PORTE 1")</f>
        <v>PORTE 3</v>
      </c>
      <c r="BP476" s="16">
        <f>VLOOKUP(BO476,'PAINEL E TARGET'!$S$1:$W$8,3,0)</f>
        <v>2400</v>
      </c>
      <c r="BQ476" s="16">
        <f t="shared" si="252"/>
        <v>1</v>
      </c>
      <c r="BR476" s="16">
        <f t="shared" si="253"/>
        <v>1</v>
      </c>
      <c r="BS476" s="16">
        <f t="shared" si="254"/>
        <v>1</v>
      </c>
      <c r="BT476" s="16">
        <f t="shared" si="255"/>
        <v>1</v>
      </c>
      <c r="BU476" s="16">
        <f t="shared" si="256"/>
        <v>1</v>
      </c>
      <c r="BV476" s="16">
        <f t="shared" si="257"/>
        <v>1</v>
      </c>
      <c r="BW476" s="17" t="str">
        <f t="shared" si="275"/>
        <v>111111</v>
      </c>
      <c r="BY476" s="17">
        <f t="shared" si="258"/>
        <v>0.95899999999999996</v>
      </c>
      <c r="BZ476" s="17">
        <f t="shared" si="259"/>
        <v>0.98099999999999998</v>
      </c>
      <c r="CA476" s="17" t="str">
        <f t="shared" si="276"/>
        <v>Sem Retira</v>
      </c>
      <c r="CB476" s="17">
        <f t="shared" si="277"/>
        <v>0.98099999999999998</v>
      </c>
      <c r="CC476" s="33" t="str">
        <f>IF(CB476&gt;='PAINEL E TARGET'!$T$11,'PAINEL E TARGET'!$S$11,
IF(CB476&gt;='PAINEL E TARGET'!$T$12,'PAINEL E TARGET'!$S$12,
IF(CB476&gt;='PAINEL E TARGET'!$T$13,'PAINEL E TARGET'!$S$13,
IF(CB476&gt;='PAINEL E TARGET'!$T$14,'PAINEL E TARGET'!$S$14,
IF(CB476&gt;='PAINEL E TARGET'!$T$15,'PAINEL E TARGET'!$S$15,
IF(CB476&gt;='PAINEL E TARGET'!$T$16,'PAINEL E TARGET'!$S$16,
IF(CB476&gt;='PAINEL E TARGET'!$T$17,'PAINEL E TARGET'!$S$17,
IF(CB476&gt;='PAINEL E TARGET'!$T$18,'PAINEL E TARGET'!$S$18,'PAINEL E TARGET'!$S$19))))))))</f>
        <v>1. Fx de 90% a 99,9%</v>
      </c>
      <c r="CD476" s="17">
        <f>IFERROR(VLOOKUP($BW476,'PAINEL E TARGET'!$G$1:$Q$99,4,0),0)</f>
        <v>0.25</v>
      </c>
      <c r="CE476" s="17">
        <f>VLOOKUP(CC476,'PAINEL E TARGET'!$S$10:$U$19,3,0)</f>
        <v>0.5</v>
      </c>
      <c r="CF476" s="16">
        <f t="shared" si="278"/>
        <v>300</v>
      </c>
      <c r="CG476" s="17">
        <f t="shared" si="260"/>
        <v>0.73799999999999999</v>
      </c>
      <c r="CH476" s="17">
        <f t="shared" si="261"/>
        <v>0.71899999999999997</v>
      </c>
      <c r="CI476" s="17">
        <f t="shared" si="262"/>
        <v>0.83699999999999997</v>
      </c>
      <c r="CJ476" s="17">
        <f t="shared" si="263"/>
        <v>0.98199999999999998</v>
      </c>
      <c r="CK476" s="17">
        <f t="shared" si="264"/>
        <v>1.026</v>
      </c>
      <c r="CL476" s="17">
        <f t="shared" si="265"/>
        <v>0.80200000000000005</v>
      </c>
      <c r="CM476" s="16">
        <f t="shared" si="266"/>
        <v>5</v>
      </c>
      <c r="CN476" s="17" t="str">
        <f t="shared" si="279"/>
        <v>ok</v>
      </c>
      <c r="CO476" s="17">
        <f t="shared" si="280"/>
        <v>0.80200000000000005</v>
      </c>
      <c r="CP476" s="33" t="str">
        <f>IF(CO476&gt;='PAINEL E TARGET'!$T$11,'PAINEL E TARGET'!$S$11,
IF(CO476&gt;='PAINEL E TARGET'!$T$12,'PAINEL E TARGET'!$S$12,
IF(CO476&gt;='PAINEL E TARGET'!$T$13,'PAINEL E TARGET'!$S$13,
IF(CO476&gt;='PAINEL E TARGET'!$T$14,'PAINEL E TARGET'!$S$14,
IF(CO476&gt;='PAINEL E TARGET'!$T$15,'PAINEL E TARGET'!$S$15,
IF(CO476&gt;='PAINEL E TARGET'!$T$16,'PAINEL E TARGET'!$S$16,
IF(CO476&gt;='PAINEL E TARGET'!$T$17,'PAINEL E TARGET'!$S$17,
IF(CO476&gt;='PAINEL E TARGET'!$T$18,'PAINEL E TARGET'!$S$18,'PAINEL E TARGET'!$S$19))))))))</f>
        <v>Não elegível</v>
      </c>
      <c r="CQ476" s="17">
        <f>IFERROR(VLOOKUP($BW476,'PAINEL E TARGET'!$G$1:$Q$99,5,0),0)</f>
        <v>0.25</v>
      </c>
      <c r="CR476" s="17">
        <f>VLOOKUP(CP476,'PAINEL E TARGET'!$S$10:$U$19,3,0)</f>
        <v>0</v>
      </c>
      <c r="CS476" s="16">
        <f t="shared" si="281"/>
        <v>0</v>
      </c>
      <c r="CT476" s="17">
        <f t="shared" si="267"/>
        <v>0.84</v>
      </c>
      <c r="CU476" s="33" t="str">
        <f>IF(CT476&gt;='PAINEL E TARGET'!$T$11,'PAINEL E TARGET'!$S$11,
IF(CT476&gt;='PAINEL E TARGET'!$T$12,'PAINEL E TARGET'!$S$12,
IF(CT476&gt;='PAINEL E TARGET'!$T$13,'PAINEL E TARGET'!$S$13,
IF(CT476&gt;='PAINEL E TARGET'!$T$14,'PAINEL E TARGET'!$S$14,
IF(CT476&gt;='PAINEL E TARGET'!$T$15,'PAINEL E TARGET'!$S$15,
IF(CT476&gt;='PAINEL E TARGET'!$T$16,'PAINEL E TARGET'!$S$16,
IF(CT476&gt;='PAINEL E TARGET'!$T$17,'PAINEL E TARGET'!$S$17,
IF(CT476&gt;='PAINEL E TARGET'!$T$18,'PAINEL E TARGET'!$S$18,'PAINEL E TARGET'!$S$19))))))))</f>
        <v>Não elegível</v>
      </c>
      <c r="CV476" s="17">
        <f>IFERROR(VLOOKUP($BW476,'PAINEL E TARGET'!$G$1:$Q$99,6,0),0)</f>
        <v>0.2</v>
      </c>
      <c r="CW476" s="17">
        <f>VLOOKUP(CU476,'PAINEL E TARGET'!$S$10:$U$19,3,0)</f>
        <v>0</v>
      </c>
      <c r="CX476" s="16">
        <f t="shared" si="282"/>
        <v>0</v>
      </c>
      <c r="CY476" s="17">
        <f t="shared" si="268"/>
        <v>1.0860000000000001</v>
      </c>
      <c r="CZ476" s="33" t="str">
        <f>IF(CY476&gt;='PAINEL E TARGET'!$T$11,'PAINEL E TARGET'!$S$11,
IF(CY476&gt;='PAINEL E TARGET'!$T$12,'PAINEL E TARGET'!$S$12,
IF(CY476&gt;='PAINEL E TARGET'!$T$13,'PAINEL E TARGET'!$S$13,
IF(CY476&gt;='PAINEL E TARGET'!$T$14,'PAINEL E TARGET'!$S$14,
IF(CY476&gt;='PAINEL E TARGET'!$T$15,'PAINEL E TARGET'!$S$15,
IF(CY476&gt;='PAINEL E TARGET'!$T$16,'PAINEL E TARGET'!$S$16,
IF(CY476&gt;='PAINEL E TARGET'!$T$17,'PAINEL E TARGET'!$S$17,
IF(CY476&gt;='PAINEL E TARGET'!$T$18,'PAINEL E TARGET'!$S$18,'PAINEL E TARGET'!$S$19))))))))</f>
        <v>3. Fx de 105% a 109,9%</v>
      </c>
      <c r="DA476" s="17">
        <f>IFERROR(VLOOKUP($BW476,'PAINEL E TARGET'!$G$1:$Q$99,7,0),0)</f>
        <v>0.15</v>
      </c>
      <c r="DB476" s="17">
        <f>VLOOKUP(CZ476,'PAINEL E TARGET'!$S$10:$U$19,3,0)</f>
        <v>1.1000000000000001</v>
      </c>
      <c r="DC476" s="16">
        <f t="shared" si="283"/>
        <v>396</v>
      </c>
      <c r="DD476" s="17">
        <f t="shared" si="269"/>
        <v>1.103</v>
      </c>
      <c r="DE476" s="33" t="str">
        <f>IF(DD476&gt;='PAINEL E TARGET'!$T$11,'PAINEL E TARGET'!$S$11,
IF(DD476&gt;='PAINEL E TARGET'!$T$12,'PAINEL E TARGET'!$S$12,
IF(DD476&gt;='PAINEL E TARGET'!$T$13,'PAINEL E TARGET'!$S$13,
IF(DD476&gt;='PAINEL E TARGET'!$T$14,'PAINEL E TARGET'!$S$14,
IF(DD476&gt;='PAINEL E TARGET'!$T$15,'PAINEL E TARGET'!$S$15,
IF(DD476&gt;='PAINEL E TARGET'!$T$16,'PAINEL E TARGET'!$S$16,
IF(DD476&gt;='PAINEL E TARGET'!$T$17,'PAINEL E TARGET'!$S$17,
IF(DD476&gt;='PAINEL E TARGET'!$T$18,'PAINEL E TARGET'!$S$18,'PAINEL E TARGET'!$S$19))))))))</f>
        <v>4. Fx de 110% a 114,9%</v>
      </c>
      <c r="DF476" s="17">
        <f>IFERROR(VLOOKUP($BW476,'PAINEL E TARGET'!$G$1:$Q$99,8,0),0)</f>
        <v>0.1</v>
      </c>
      <c r="DG476" s="17">
        <f>VLOOKUP(DE476,'PAINEL E TARGET'!$S$10:$U$19,3,0)</f>
        <v>1.2</v>
      </c>
      <c r="DH476" s="16">
        <f t="shared" si="284"/>
        <v>288</v>
      </c>
      <c r="DI476" s="17">
        <f t="shared" si="270"/>
        <v>0.65900000000000003</v>
      </c>
      <c r="DJ476" s="33" t="str">
        <f>IF(DI476&gt;='PAINEL E TARGET'!$T$11,'PAINEL E TARGET'!$S$11,
IF(DI476&gt;='PAINEL E TARGET'!$T$12,'PAINEL E TARGET'!$S$12,
IF(DI476&gt;='PAINEL E TARGET'!$T$13,'PAINEL E TARGET'!$S$13,
IF(DI476&gt;='PAINEL E TARGET'!$T$14,'PAINEL E TARGET'!$S$14,
IF(DI476&gt;='PAINEL E TARGET'!$T$15,'PAINEL E TARGET'!$S$15,
IF(DI476&gt;='PAINEL E TARGET'!$T$16,'PAINEL E TARGET'!$S$16,
IF(DI476&gt;='PAINEL E TARGET'!$T$17,'PAINEL E TARGET'!$S$17,
IF(DI476&gt;='PAINEL E TARGET'!$T$18,'PAINEL E TARGET'!$S$18,'PAINEL E TARGET'!$S$19))))))))</f>
        <v>Não elegível</v>
      </c>
      <c r="DK476" s="17">
        <f>IFERROR(VLOOKUP($BW476,'PAINEL E TARGET'!$G$1:$Q$99,9,0),0)</f>
        <v>0.05</v>
      </c>
      <c r="DL476" s="17">
        <f>VLOOKUP(DJ476,'PAINEL E TARGET'!$S$10:$U$19,3,0)</f>
        <v>0</v>
      </c>
      <c r="DM476" s="16">
        <f t="shared" si="285"/>
        <v>0</v>
      </c>
      <c r="DN476" s="17">
        <f t="shared" si="271"/>
        <v>1.026</v>
      </c>
      <c r="DO476" s="33" t="str">
        <f>IF(DN476&gt;='PAINEL E TARGET'!$T$11,'PAINEL E TARGET'!$S$11,
IF(DN476&gt;='PAINEL E TARGET'!$T$12,'PAINEL E TARGET'!$S$12,
IF(DN476&gt;='PAINEL E TARGET'!$T$13,'PAINEL E TARGET'!$S$13,
IF(DN476&gt;='PAINEL E TARGET'!$T$14,'PAINEL E TARGET'!$S$14,
IF(DN476&gt;='PAINEL E TARGET'!$T$15,'PAINEL E TARGET'!$S$15,
IF(DN476&gt;='PAINEL E TARGET'!$T$16,'PAINEL E TARGET'!$S$16,
IF(DN476&gt;='PAINEL E TARGET'!$T$17,'PAINEL E TARGET'!$S$17,
IF(DN476&gt;='PAINEL E TARGET'!$T$18,'PAINEL E TARGET'!$S$18,'PAINEL E TARGET'!$S$19))))))))</f>
        <v>2. Fx de 100% a 104,9%</v>
      </c>
      <c r="DP476" s="17">
        <f>IFERROR(VLOOKUP($BW476,'PAINEL E TARGET'!$G$1:$Q$99,10,0),0)</f>
        <v>0</v>
      </c>
      <c r="DQ476" s="17">
        <f>VLOOKUP(DO476,'PAINEL E TARGET'!$S$10:$U$19,3,0)</f>
        <v>1</v>
      </c>
      <c r="DR476" s="16">
        <f t="shared" si="286"/>
        <v>0</v>
      </c>
      <c r="DS476" s="17">
        <f t="shared" si="272"/>
        <v>0.76300000000000001</v>
      </c>
      <c r="DT476" s="16">
        <f>IF(DS476&gt;=1,VLOOKUP(BO476,'PAINEL E TARGET'!$S$1:$W$8,5,0),0)</f>
        <v>0</v>
      </c>
      <c r="DU476" s="16">
        <f t="shared" si="287"/>
        <v>984</v>
      </c>
    </row>
    <row r="477" spans="2:125" s="32" customFormat="1" x14ac:dyDescent="0.2">
      <c r="B477" s="44">
        <v>43541</v>
      </c>
      <c r="C477" s="65">
        <v>1295</v>
      </c>
      <c r="D477" s="66" t="s">
        <v>481</v>
      </c>
      <c r="E477" s="65">
        <v>311</v>
      </c>
      <c r="F477" s="65" t="s">
        <v>943</v>
      </c>
      <c r="G477" s="67">
        <v>2060591.390079831</v>
      </c>
      <c r="H477" s="67">
        <v>1255461.1814469548</v>
      </c>
      <c r="I477" s="67">
        <v>1066195.08</v>
      </c>
      <c r="J477" s="68">
        <v>0.84924575586732187</v>
      </c>
      <c r="K477" s="67">
        <v>142065.84720607422</v>
      </c>
      <c r="L477" s="67">
        <v>1012729.5275287721</v>
      </c>
      <c r="M477" s="67">
        <v>148619.47</v>
      </c>
      <c r="N477" s="67">
        <v>885032.28</v>
      </c>
      <c r="O477" s="67">
        <v>1901185.7123384788</v>
      </c>
      <c r="P477" s="67" t="s">
        <v>1082</v>
      </c>
      <c r="Q477" s="67" t="s">
        <v>1082</v>
      </c>
      <c r="R477" s="67">
        <v>0</v>
      </c>
      <c r="S477" s="67">
        <v>1328.9</v>
      </c>
      <c r="T477" s="68">
        <v>9.761900027170102E-2</v>
      </c>
      <c r="U477" s="68">
        <v>9.3330166567221498E-2</v>
      </c>
      <c r="V477" s="68">
        <v>0.95606558464497182</v>
      </c>
      <c r="W477" s="67">
        <v>112729.97</v>
      </c>
      <c r="X477" s="67">
        <v>96470.89</v>
      </c>
      <c r="Y477" s="68">
        <v>0.8557696768658769</v>
      </c>
      <c r="Z477" s="68">
        <v>0.15433798394016202</v>
      </c>
      <c r="AA477" s="68">
        <v>0.1531982120670719</v>
      </c>
      <c r="AB477" s="68">
        <v>0.99261509160614658</v>
      </c>
      <c r="AC477" s="67">
        <v>178228.79000000004</v>
      </c>
      <c r="AD477" s="67">
        <v>158353.59999999998</v>
      </c>
      <c r="AE477" s="68">
        <v>0.88848496362456342</v>
      </c>
      <c r="AF477" s="43">
        <v>80</v>
      </c>
      <c r="AG477" s="43">
        <v>68</v>
      </c>
      <c r="AH477" s="43">
        <v>28</v>
      </c>
      <c r="AI477" s="43">
        <v>36</v>
      </c>
      <c r="AJ477" s="67">
        <v>49953.96</v>
      </c>
      <c r="AK477" s="67">
        <v>44371.57</v>
      </c>
      <c r="AL477" s="68">
        <v>0.88824929995539892</v>
      </c>
      <c r="AM477" s="67">
        <v>9194.4599999999991</v>
      </c>
      <c r="AN477" s="67">
        <v>9828.92</v>
      </c>
      <c r="AO477" s="68">
        <v>1.0690045962460004</v>
      </c>
      <c r="AP477" s="67">
        <v>10221.799999999999</v>
      </c>
      <c r="AQ477" s="67">
        <v>7235.9599999999991</v>
      </c>
      <c r="AR477" s="68">
        <v>0.70789489131072802</v>
      </c>
      <c r="AS477" s="67">
        <v>43359.75</v>
      </c>
      <c r="AT477" s="67">
        <v>35034.44</v>
      </c>
      <c r="AU477" s="68">
        <v>0.80799451103846309</v>
      </c>
      <c r="AV477" s="43">
        <v>1202.69</v>
      </c>
      <c r="AW477" s="43">
        <v>1399.77</v>
      </c>
      <c r="AX477" s="69">
        <v>1.1638660003824759</v>
      </c>
      <c r="AY477" s="43">
        <v>142065.84720607422</v>
      </c>
      <c r="AZ477" s="43">
        <v>148619.47</v>
      </c>
      <c r="BA477" s="43">
        <v>49088.76470300684</v>
      </c>
      <c r="BB477" s="43">
        <v>48753.46</v>
      </c>
      <c r="BC477" s="43">
        <v>233766.60894626786</v>
      </c>
      <c r="BD477" s="43">
        <v>81169.01044410521</v>
      </c>
      <c r="BE477" s="43">
        <v>186798.19999999992</v>
      </c>
      <c r="BF477" s="43">
        <v>295332.60000000003</v>
      </c>
      <c r="BG477" s="43">
        <v>1990.82</v>
      </c>
      <c r="BH477" s="43">
        <v>31</v>
      </c>
      <c r="BI477" s="44">
        <v>43173</v>
      </c>
      <c r="BJ477" s="44">
        <v>43541</v>
      </c>
      <c r="BK477" s="44">
        <v>43172</v>
      </c>
      <c r="BL477" s="43">
        <f t="shared" si="273"/>
        <v>1067523.98</v>
      </c>
      <c r="BM477" s="43">
        <f t="shared" si="274"/>
        <v>1034980.65</v>
      </c>
      <c r="BO477" s="16" t="str">
        <f>IFERROR(VLOOKUP($C477,'PORTE LOJA'!A:B,2,0),"PORTE 1")</f>
        <v>PORTE 3</v>
      </c>
      <c r="BP477" s="16">
        <f>VLOOKUP(BO477,'PAINEL E TARGET'!$S$1:$W$8,3,0)</f>
        <v>2400</v>
      </c>
      <c r="BQ477" s="16">
        <f t="shared" si="252"/>
        <v>1</v>
      </c>
      <c r="BR477" s="16">
        <f t="shared" si="253"/>
        <v>1</v>
      </c>
      <c r="BS477" s="16">
        <f t="shared" si="254"/>
        <v>1</v>
      </c>
      <c r="BT477" s="16">
        <f t="shared" si="255"/>
        <v>1</v>
      </c>
      <c r="BU477" s="16">
        <f t="shared" si="256"/>
        <v>1</v>
      </c>
      <c r="BV477" s="16">
        <f t="shared" si="257"/>
        <v>1</v>
      </c>
      <c r="BW477" s="17" t="str">
        <f t="shared" si="275"/>
        <v>111111</v>
      </c>
      <c r="BY477" s="17">
        <f t="shared" si="258"/>
        <v>0.85</v>
      </c>
      <c r="BZ477" s="17">
        <f t="shared" si="259"/>
        <v>0.89600000000000002</v>
      </c>
      <c r="CA477" s="17" t="str">
        <f t="shared" si="276"/>
        <v>Sem Retira</v>
      </c>
      <c r="CB477" s="17">
        <f t="shared" si="277"/>
        <v>0.89600000000000002</v>
      </c>
      <c r="CC477" s="33" t="str">
        <f>IF(CB477&gt;='PAINEL E TARGET'!$T$11,'PAINEL E TARGET'!$S$11,
IF(CB477&gt;='PAINEL E TARGET'!$T$12,'PAINEL E TARGET'!$S$12,
IF(CB477&gt;='PAINEL E TARGET'!$T$13,'PAINEL E TARGET'!$S$13,
IF(CB477&gt;='PAINEL E TARGET'!$T$14,'PAINEL E TARGET'!$S$14,
IF(CB477&gt;='PAINEL E TARGET'!$T$15,'PAINEL E TARGET'!$S$15,
IF(CB477&gt;='PAINEL E TARGET'!$T$16,'PAINEL E TARGET'!$S$16,
IF(CB477&gt;='PAINEL E TARGET'!$T$17,'PAINEL E TARGET'!$S$17,
IF(CB477&gt;='PAINEL E TARGET'!$T$18,'PAINEL E TARGET'!$S$18,'PAINEL E TARGET'!$S$19))))))))</f>
        <v>Não elegível</v>
      </c>
      <c r="CD477" s="17">
        <f>IFERROR(VLOOKUP($BW477,'PAINEL E TARGET'!$G$1:$Q$99,4,0),0)</f>
        <v>0.25</v>
      </c>
      <c r="CE477" s="17">
        <f>VLOOKUP(CC477,'PAINEL E TARGET'!$S$10:$U$19,3,0)</f>
        <v>0</v>
      </c>
      <c r="CF477" s="16">
        <f t="shared" si="278"/>
        <v>0</v>
      </c>
      <c r="CG477" s="17">
        <f t="shared" si="260"/>
        <v>0.88800000000000001</v>
      </c>
      <c r="CH477" s="17">
        <f t="shared" si="261"/>
        <v>1.069</v>
      </c>
      <c r="CI477" s="17">
        <f t="shared" si="262"/>
        <v>0.70799999999999996</v>
      </c>
      <c r="CJ477" s="17">
        <f t="shared" si="263"/>
        <v>0.80800000000000005</v>
      </c>
      <c r="CK477" s="17">
        <f t="shared" si="264"/>
        <v>1.1639999999999999</v>
      </c>
      <c r="CL477" s="17">
        <f t="shared" si="265"/>
        <v>0.85599999999999998</v>
      </c>
      <c r="CM477" s="16">
        <f t="shared" si="266"/>
        <v>5</v>
      </c>
      <c r="CN477" s="17" t="str">
        <f t="shared" si="279"/>
        <v>ok</v>
      </c>
      <c r="CO477" s="17">
        <f t="shared" si="280"/>
        <v>0.85599999999999998</v>
      </c>
      <c r="CP477" s="33" t="str">
        <f>IF(CO477&gt;='PAINEL E TARGET'!$T$11,'PAINEL E TARGET'!$S$11,
IF(CO477&gt;='PAINEL E TARGET'!$T$12,'PAINEL E TARGET'!$S$12,
IF(CO477&gt;='PAINEL E TARGET'!$T$13,'PAINEL E TARGET'!$S$13,
IF(CO477&gt;='PAINEL E TARGET'!$T$14,'PAINEL E TARGET'!$S$14,
IF(CO477&gt;='PAINEL E TARGET'!$T$15,'PAINEL E TARGET'!$S$15,
IF(CO477&gt;='PAINEL E TARGET'!$T$16,'PAINEL E TARGET'!$S$16,
IF(CO477&gt;='PAINEL E TARGET'!$T$17,'PAINEL E TARGET'!$S$17,
IF(CO477&gt;='PAINEL E TARGET'!$T$18,'PAINEL E TARGET'!$S$18,'PAINEL E TARGET'!$S$19))))))))</f>
        <v>Não elegível</v>
      </c>
      <c r="CQ477" s="17">
        <f>IFERROR(VLOOKUP($BW477,'PAINEL E TARGET'!$G$1:$Q$99,5,0),0)</f>
        <v>0.25</v>
      </c>
      <c r="CR477" s="17">
        <f>VLOOKUP(CP477,'PAINEL E TARGET'!$S$10:$U$19,3,0)</f>
        <v>0</v>
      </c>
      <c r="CS477" s="16">
        <f t="shared" si="281"/>
        <v>0</v>
      </c>
      <c r="CT477" s="17">
        <f t="shared" si="267"/>
        <v>0.88800000000000001</v>
      </c>
      <c r="CU477" s="33" t="str">
        <f>IF(CT477&gt;='PAINEL E TARGET'!$T$11,'PAINEL E TARGET'!$S$11,
IF(CT477&gt;='PAINEL E TARGET'!$T$12,'PAINEL E TARGET'!$S$12,
IF(CT477&gt;='PAINEL E TARGET'!$T$13,'PAINEL E TARGET'!$S$13,
IF(CT477&gt;='PAINEL E TARGET'!$T$14,'PAINEL E TARGET'!$S$14,
IF(CT477&gt;='PAINEL E TARGET'!$T$15,'PAINEL E TARGET'!$S$15,
IF(CT477&gt;='PAINEL E TARGET'!$T$16,'PAINEL E TARGET'!$S$16,
IF(CT477&gt;='PAINEL E TARGET'!$T$17,'PAINEL E TARGET'!$S$17,
IF(CT477&gt;='PAINEL E TARGET'!$T$18,'PAINEL E TARGET'!$S$18,'PAINEL E TARGET'!$S$19))))))))</f>
        <v>Não elegível</v>
      </c>
      <c r="CV477" s="17">
        <f>IFERROR(VLOOKUP($BW477,'PAINEL E TARGET'!$G$1:$Q$99,6,0),0)</f>
        <v>0.2</v>
      </c>
      <c r="CW477" s="17">
        <f>VLOOKUP(CU477,'PAINEL E TARGET'!$S$10:$U$19,3,0)</f>
        <v>0</v>
      </c>
      <c r="CX477" s="16">
        <f t="shared" si="282"/>
        <v>0</v>
      </c>
      <c r="CY477" s="17">
        <f t="shared" si="268"/>
        <v>1.046</v>
      </c>
      <c r="CZ477" s="33" t="str">
        <f>IF(CY477&gt;='PAINEL E TARGET'!$T$11,'PAINEL E TARGET'!$S$11,
IF(CY477&gt;='PAINEL E TARGET'!$T$12,'PAINEL E TARGET'!$S$12,
IF(CY477&gt;='PAINEL E TARGET'!$T$13,'PAINEL E TARGET'!$S$13,
IF(CY477&gt;='PAINEL E TARGET'!$T$14,'PAINEL E TARGET'!$S$14,
IF(CY477&gt;='PAINEL E TARGET'!$T$15,'PAINEL E TARGET'!$S$15,
IF(CY477&gt;='PAINEL E TARGET'!$T$16,'PAINEL E TARGET'!$S$16,
IF(CY477&gt;='PAINEL E TARGET'!$T$17,'PAINEL E TARGET'!$S$17,
IF(CY477&gt;='PAINEL E TARGET'!$T$18,'PAINEL E TARGET'!$S$18,'PAINEL E TARGET'!$S$19))))))))</f>
        <v>2. Fx de 100% a 104,9%</v>
      </c>
      <c r="DA477" s="17">
        <f>IFERROR(VLOOKUP($BW477,'PAINEL E TARGET'!$G$1:$Q$99,7,0),0)</f>
        <v>0.15</v>
      </c>
      <c r="DB477" s="17">
        <f>VLOOKUP(CZ477,'PAINEL E TARGET'!$S$10:$U$19,3,0)</f>
        <v>1</v>
      </c>
      <c r="DC477" s="16">
        <f t="shared" si="283"/>
        <v>360</v>
      </c>
      <c r="DD477" s="17">
        <f t="shared" si="269"/>
        <v>0.99299999999999999</v>
      </c>
      <c r="DE477" s="33" t="str">
        <f>IF(DD477&gt;='PAINEL E TARGET'!$T$11,'PAINEL E TARGET'!$S$11,
IF(DD477&gt;='PAINEL E TARGET'!$T$12,'PAINEL E TARGET'!$S$12,
IF(DD477&gt;='PAINEL E TARGET'!$T$13,'PAINEL E TARGET'!$S$13,
IF(DD477&gt;='PAINEL E TARGET'!$T$14,'PAINEL E TARGET'!$S$14,
IF(DD477&gt;='PAINEL E TARGET'!$T$15,'PAINEL E TARGET'!$S$15,
IF(DD477&gt;='PAINEL E TARGET'!$T$16,'PAINEL E TARGET'!$S$16,
IF(DD477&gt;='PAINEL E TARGET'!$T$17,'PAINEL E TARGET'!$S$17,
IF(DD477&gt;='PAINEL E TARGET'!$T$18,'PAINEL E TARGET'!$S$18,'PAINEL E TARGET'!$S$19))))))))</f>
        <v>1. Fx de 90% a 99,9%</v>
      </c>
      <c r="DF477" s="17">
        <f>IFERROR(VLOOKUP($BW477,'PAINEL E TARGET'!$G$1:$Q$99,8,0),0)</f>
        <v>0.1</v>
      </c>
      <c r="DG477" s="17">
        <f>VLOOKUP(DE477,'PAINEL E TARGET'!$S$10:$U$19,3,0)</f>
        <v>0.5</v>
      </c>
      <c r="DH477" s="16">
        <f t="shared" si="284"/>
        <v>120</v>
      </c>
      <c r="DI477" s="17">
        <f t="shared" si="270"/>
        <v>1.286</v>
      </c>
      <c r="DJ477" s="33" t="str">
        <f>IF(DI477&gt;='PAINEL E TARGET'!$T$11,'PAINEL E TARGET'!$S$11,
IF(DI477&gt;='PAINEL E TARGET'!$T$12,'PAINEL E TARGET'!$S$12,
IF(DI477&gt;='PAINEL E TARGET'!$T$13,'PAINEL E TARGET'!$S$13,
IF(DI477&gt;='PAINEL E TARGET'!$T$14,'PAINEL E TARGET'!$S$14,
IF(DI477&gt;='PAINEL E TARGET'!$T$15,'PAINEL E TARGET'!$S$15,
IF(DI477&gt;='PAINEL E TARGET'!$T$16,'PAINEL E TARGET'!$S$16,
IF(DI477&gt;='PAINEL E TARGET'!$T$17,'PAINEL E TARGET'!$S$17,
IF(DI477&gt;='PAINEL E TARGET'!$T$18,'PAINEL E TARGET'!$S$18,'PAINEL E TARGET'!$S$19))))))))</f>
        <v>7. Fx de 125% a 129,9%</v>
      </c>
      <c r="DK477" s="17">
        <f>IFERROR(VLOOKUP($BW477,'PAINEL E TARGET'!$G$1:$Q$99,9,0),0)</f>
        <v>0.05</v>
      </c>
      <c r="DL477" s="17">
        <f>VLOOKUP(DJ477,'PAINEL E TARGET'!$S$10:$U$19,3,0)</f>
        <v>1.5</v>
      </c>
      <c r="DM477" s="16">
        <f t="shared" si="285"/>
        <v>180.00000000000003</v>
      </c>
      <c r="DN477" s="17">
        <f t="shared" si="271"/>
        <v>1.1639999999999999</v>
      </c>
      <c r="DO477" s="33" t="str">
        <f>IF(DN477&gt;='PAINEL E TARGET'!$T$11,'PAINEL E TARGET'!$S$11,
IF(DN477&gt;='PAINEL E TARGET'!$T$12,'PAINEL E TARGET'!$S$12,
IF(DN477&gt;='PAINEL E TARGET'!$T$13,'PAINEL E TARGET'!$S$13,
IF(DN477&gt;='PAINEL E TARGET'!$T$14,'PAINEL E TARGET'!$S$14,
IF(DN477&gt;='PAINEL E TARGET'!$T$15,'PAINEL E TARGET'!$S$15,
IF(DN477&gt;='PAINEL E TARGET'!$T$16,'PAINEL E TARGET'!$S$16,
IF(DN477&gt;='PAINEL E TARGET'!$T$17,'PAINEL E TARGET'!$S$17,
IF(DN477&gt;='PAINEL E TARGET'!$T$18,'PAINEL E TARGET'!$S$18,'PAINEL E TARGET'!$S$19))))))))</f>
        <v>5. Fx de 115% a 119,9%</v>
      </c>
      <c r="DP477" s="17">
        <f>IFERROR(VLOOKUP($BW477,'PAINEL E TARGET'!$G$1:$Q$99,10,0),0)</f>
        <v>0</v>
      </c>
      <c r="DQ477" s="17">
        <f>VLOOKUP(DO477,'PAINEL E TARGET'!$S$10:$U$19,3,0)</f>
        <v>1.3</v>
      </c>
      <c r="DR477" s="16">
        <f t="shared" si="286"/>
        <v>0</v>
      </c>
      <c r="DS477" s="17">
        <f t="shared" si="272"/>
        <v>0.85</v>
      </c>
      <c r="DT477" s="16">
        <f>IF(DS477&gt;=1,VLOOKUP(BO477,'PAINEL E TARGET'!$S$1:$W$8,5,0),0)</f>
        <v>0</v>
      </c>
      <c r="DU477" s="16">
        <f t="shared" si="287"/>
        <v>660</v>
      </c>
    </row>
    <row r="478" spans="2:125" s="32" customFormat="1" x14ac:dyDescent="0.2">
      <c r="B478" s="44">
        <v>43541</v>
      </c>
      <c r="C478" s="65">
        <v>1296</v>
      </c>
      <c r="D478" s="66" t="s">
        <v>482</v>
      </c>
      <c r="E478" s="65">
        <v>117</v>
      </c>
      <c r="F478" s="65" t="s">
        <v>1018</v>
      </c>
      <c r="G478" s="67">
        <v>3468954.2740303087</v>
      </c>
      <c r="H478" s="67">
        <v>2049663.8495541378</v>
      </c>
      <c r="I478" s="67">
        <v>1614571.57</v>
      </c>
      <c r="J478" s="68">
        <v>0.78772505567252737</v>
      </c>
      <c r="K478" s="67">
        <v>259491.17252497707</v>
      </c>
      <c r="L478" s="67">
        <v>1621706.1044032287</v>
      </c>
      <c r="M478" s="67">
        <v>226640.75</v>
      </c>
      <c r="N478" s="67">
        <v>1324919.69</v>
      </c>
      <c r="O478" s="67">
        <v>3185846.2189966817</v>
      </c>
      <c r="P478" s="67" t="s">
        <v>1082</v>
      </c>
      <c r="Q478" s="67" t="s">
        <v>1082</v>
      </c>
      <c r="R478" s="67">
        <v>0</v>
      </c>
      <c r="S478" s="67">
        <v>0</v>
      </c>
      <c r="T478" s="68">
        <v>0.10558536971961627</v>
      </c>
      <c r="U478" s="68">
        <v>0.10296077798941561</v>
      </c>
      <c r="V478" s="68">
        <v>0.97514246777588309</v>
      </c>
      <c r="W478" s="67">
        <v>198626.91</v>
      </c>
      <c r="X478" s="67">
        <v>159749.87</v>
      </c>
      <c r="Y478" s="68">
        <v>0.80427103256049237</v>
      </c>
      <c r="Z478" s="68">
        <v>0.16100410824247602</v>
      </c>
      <c r="AA478" s="68">
        <v>0.16483477756109843</v>
      </c>
      <c r="AB478" s="68">
        <v>1.0237923700235856</v>
      </c>
      <c r="AC478" s="67">
        <v>302880.49000000005</v>
      </c>
      <c r="AD478" s="67">
        <v>255751.12000000002</v>
      </c>
      <c r="AE478" s="68">
        <v>0.84439615110237043</v>
      </c>
      <c r="AF478" s="43">
        <v>80</v>
      </c>
      <c r="AG478" s="43">
        <v>68</v>
      </c>
      <c r="AH478" s="43">
        <v>77</v>
      </c>
      <c r="AI478" s="43">
        <v>52</v>
      </c>
      <c r="AJ478" s="67">
        <v>70052.5</v>
      </c>
      <c r="AK478" s="67">
        <v>56251</v>
      </c>
      <c r="AL478" s="68">
        <v>0.80298347667820558</v>
      </c>
      <c r="AM478" s="67">
        <v>26542.109999999997</v>
      </c>
      <c r="AN478" s="67">
        <v>18491.46</v>
      </c>
      <c r="AO478" s="68">
        <v>0.69668387328663772</v>
      </c>
      <c r="AP478" s="67">
        <v>17357.23</v>
      </c>
      <c r="AQ478" s="67">
        <v>11138.239999999998</v>
      </c>
      <c r="AR478" s="68">
        <v>0.64170607867730034</v>
      </c>
      <c r="AS478" s="67">
        <v>84675.069999999992</v>
      </c>
      <c r="AT478" s="67">
        <v>73869.17</v>
      </c>
      <c r="AU478" s="68">
        <v>0.8723839259890781</v>
      </c>
      <c r="AV478" s="43">
        <v>6392.0700000000006</v>
      </c>
      <c r="AW478" s="43">
        <v>5184.0099999999993</v>
      </c>
      <c r="AX478" s="69">
        <v>0.81100645017967554</v>
      </c>
      <c r="AY478" s="43">
        <v>259491.17252497707</v>
      </c>
      <c r="AZ478" s="43">
        <v>226640.75</v>
      </c>
      <c r="BA478" s="43">
        <v>86123.794776392664</v>
      </c>
      <c r="BB478" s="43">
        <v>86793.33</v>
      </c>
      <c r="BC478" s="43">
        <v>439982.15606382367</v>
      </c>
      <c r="BD478" s="43">
        <v>146186.30097654843</v>
      </c>
      <c r="BE478" s="43">
        <v>338746.62999999995</v>
      </c>
      <c r="BF478" s="43">
        <v>516545.27000000008</v>
      </c>
      <c r="BG478" s="43">
        <v>10828.250000000002</v>
      </c>
      <c r="BH478" s="43">
        <v>156</v>
      </c>
      <c r="BI478" s="44">
        <v>43173</v>
      </c>
      <c r="BJ478" s="44">
        <v>43541</v>
      </c>
      <c r="BK478" s="44">
        <v>43172</v>
      </c>
      <c r="BL478" s="43">
        <f t="shared" si="273"/>
        <v>1614571.57</v>
      </c>
      <c r="BM478" s="43">
        <f t="shared" si="274"/>
        <v>1551560.44</v>
      </c>
      <c r="BO478" s="16" t="str">
        <f>IFERROR(VLOOKUP($C478,'PORTE LOJA'!A:B,2,0),"PORTE 1")</f>
        <v>PORTE 4</v>
      </c>
      <c r="BP478" s="16">
        <f>VLOOKUP(BO478,'PAINEL E TARGET'!$S$1:$W$8,3,0)</f>
        <v>3000</v>
      </c>
      <c r="BQ478" s="16">
        <f t="shared" si="252"/>
        <v>1</v>
      </c>
      <c r="BR478" s="16">
        <f t="shared" si="253"/>
        <v>1</v>
      </c>
      <c r="BS478" s="16">
        <f t="shared" si="254"/>
        <v>1</v>
      </c>
      <c r="BT478" s="16">
        <f t="shared" si="255"/>
        <v>1</v>
      </c>
      <c r="BU478" s="16">
        <f t="shared" si="256"/>
        <v>1</v>
      </c>
      <c r="BV478" s="16">
        <f t="shared" si="257"/>
        <v>1</v>
      </c>
      <c r="BW478" s="17" t="str">
        <f t="shared" si="275"/>
        <v>111111</v>
      </c>
      <c r="BY478" s="17">
        <f t="shared" si="258"/>
        <v>0.78800000000000003</v>
      </c>
      <c r="BZ478" s="17">
        <f t="shared" si="259"/>
        <v>0.82499999999999996</v>
      </c>
      <c r="CA478" s="17" t="str">
        <f t="shared" si="276"/>
        <v>Sem Retira</v>
      </c>
      <c r="CB478" s="17">
        <f t="shared" si="277"/>
        <v>0.82499999999999996</v>
      </c>
      <c r="CC478" s="33" t="str">
        <f>IF(CB478&gt;='PAINEL E TARGET'!$T$11,'PAINEL E TARGET'!$S$11,
IF(CB478&gt;='PAINEL E TARGET'!$T$12,'PAINEL E TARGET'!$S$12,
IF(CB478&gt;='PAINEL E TARGET'!$T$13,'PAINEL E TARGET'!$S$13,
IF(CB478&gt;='PAINEL E TARGET'!$T$14,'PAINEL E TARGET'!$S$14,
IF(CB478&gt;='PAINEL E TARGET'!$T$15,'PAINEL E TARGET'!$S$15,
IF(CB478&gt;='PAINEL E TARGET'!$T$16,'PAINEL E TARGET'!$S$16,
IF(CB478&gt;='PAINEL E TARGET'!$T$17,'PAINEL E TARGET'!$S$17,
IF(CB478&gt;='PAINEL E TARGET'!$T$18,'PAINEL E TARGET'!$S$18,'PAINEL E TARGET'!$S$19))))))))</f>
        <v>Não elegível</v>
      </c>
      <c r="CD478" s="17">
        <f>IFERROR(VLOOKUP($BW478,'PAINEL E TARGET'!$G$1:$Q$99,4,0),0)</f>
        <v>0.25</v>
      </c>
      <c r="CE478" s="17">
        <f>VLOOKUP(CC478,'PAINEL E TARGET'!$S$10:$U$19,3,0)</f>
        <v>0</v>
      </c>
      <c r="CF478" s="16">
        <f t="shared" si="278"/>
        <v>0</v>
      </c>
      <c r="CG478" s="17">
        <f t="shared" si="260"/>
        <v>0.80300000000000005</v>
      </c>
      <c r="CH478" s="17">
        <f t="shared" si="261"/>
        <v>0.69699999999999995</v>
      </c>
      <c r="CI478" s="17">
        <f t="shared" si="262"/>
        <v>0.64200000000000002</v>
      </c>
      <c r="CJ478" s="17">
        <f t="shared" si="263"/>
        <v>0.872</v>
      </c>
      <c r="CK478" s="17">
        <f t="shared" si="264"/>
        <v>0.81100000000000005</v>
      </c>
      <c r="CL478" s="17">
        <f t="shared" si="265"/>
        <v>0.80400000000000005</v>
      </c>
      <c r="CM478" s="16">
        <f t="shared" si="266"/>
        <v>3</v>
      </c>
      <c r="CN478" s="17" t="str">
        <f t="shared" si="279"/>
        <v>não ok</v>
      </c>
      <c r="CO478" s="17">
        <f t="shared" si="280"/>
        <v>0</v>
      </c>
      <c r="CP478" s="33" t="str">
        <f>IF(CO478&gt;='PAINEL E TARGET'!$T$11,'PAINEL E TARGET'!$S$11,
IF(CO478&gt;='PAINEL E TARGET'!$T$12,'PAINEL E TARGET'!$S$12,
IF(CO478&gt;='PAINEL E TARGET'!$T$13,'PAINEL E TARGET'!$S$13,
IF(CO478&gt;='PAINEL E TARGET'!$T$14,'PAINEL E TARGET'!$S$14,
IF(CO478&gt;='PAINEL E TARGET'!$T$15,'PAINEL E TARGET'!$S$15,
IF(CO478&gt;='PAINEL E TARGET'!$T$16,'PAINEL E TARGET'!$S$16,
IF(CO478&gt;='PAINEL E TARGET'!$T$17,'PAINEL E TARGET'!$S$17,
IF(CO478&gt;='PAINEL E TARGET'!$T$18,'PAINEL E TARGET'!$S$18,'PAINEL E TARGET'!$S$19))))))))</f>
        <v>Não elegível</v>
      </c>
      <c r="CQ478" s="17">
        <f>IFERROR(VLOOKUP($BW478,'PAINEL E TARGET'!$G$1:$Q$99,5,0),0)</f>
        <v>0.25</v>
      </c>
      <c r="CR478" s="17">
        <f>VLOOKUP(CP478,'PAINEL E TARGET'!$S$10:$U$19,3,0)</f>
        <v>0</v>
      </c>
      <c r="CS478" s="16">
        <f t="shared" si="281"/>
        <v>0</v>
      </c>
      <c r="CT478" s="17">
        <f t="shared" si="267"/>
        <v>0.84399999999999997</v>
      </c>
      <c r="CU478" s="33" t="str">
        <f>IF(CT478&gt;='PAINEL E TARGET'!$T$11,'PAINEL E TARGET'!$S$11,
IF(CT478&gt;='PAINEL E TARGET'!$T$12,'PAINEL E TARGET'!$S$12,
IF(CT478&gt;='PAINEL E TARGET'!$T$13,'PAINEL E TARGET'!$S$13,
IF(CT478&gt;='PAINEL E TARGET'!$T$14,'PAINEL E TARGET'!$S$14,
IF(CT478&gt;='PAINEL E TARGET'!$T$15,'PAINEL E TARGET'!$S$15,
IF(CT478&gt;='PAINEL E TARGET'!$T$16,'PAINEL E TARGET'!$S$16,
IF(CT478&gt;='PAINEL E TARGET'!$T$17,'PAINEL E TARGET'!$S$17,
IF(CT478&gt;='PAINEL E TARGET'!$T$18,'PAINEL E TARGET'!$S$18,'PAINEL E TARGET'!$S$19))))))))</f>
        <v>Não elegível</v>
      </c>
      <c r="CV478" s="17">
        <f>IFERROR(VLOOKUP($BW478,'PAINEL E TARGET'!$G$1:$Q$99,6,0),0)</f>
        <v>0.2</v>
      </c>
      <c r="CW478" s="17">
        <f>VLOOKUP(CU478,'PAINEL E TARGET'!$S$10:$U$19,3,0)</f>
        <v>0</v>
      </c>
      <c r="CX478" s="16">
        <f t="shared" si="282"/>
        <v>0</v>
      </c>
      <c r="CY478" s="17">
        <f t="shared" si="268"/>
        <v>0.873</v>
      </c>
      <c r="CZ478" s="33" t="str">
        <f>IF(CY478&gt;='PAINEL E TARGET'!$T$11,'PAINEL E TARGET'!$S$11,
IF(CY478&gt;='PAINEL E TARGET'!$T$12,'PAINEL E TARGET'!$S$12,
IF(CY478&gt;='PAINEL E TARGET'!$T$13,'PAINEL E TARGET'!$S$13,
IF(CY478&gt;='PAINEL E TARGET'!$T$14,'PAINEL E TARGET'!$S$14,
IF(CY478&gt;='PAINEL E TARGET'!$T$15,'PAINEL E TARGET'!$S$15,
IF(CY478&gt;='PAINEL E TARGET'!$T$16,'PAINEL E TARGET'!$S$16,
IF(CY478&gt;='PAINEL E TARGET'!$T$17,'PAINEL E TARGET'!$S$17,
IF(CY478&gt;='PAINEL E TARGET'!$T$18,'PAINEL E TARGET'!$S$18,'PAINEL E TARGET'!$S$19))))))))</f>
        <v>Não elegível</v>
      </c>
      <c r="DA478" s="17">
        <f>IFERROR(VLOOKUP($BW478,'PAINEL E TARGET'!$G$1:$Q$99,7,0),0)</f>
        <v>0.15</v>
      </c>
      <c r="DB478" s="17">
        <f>VLOOKUP(CZ478,'PAINEL E TARGET'!$S$10:$U$19,3,0)</f>
        <v>0</v>
      </c>
      <c r="DC478" s="16">
        <f t="shared" si="283"/>
        <v>0</v>
      </c>
      <c r="DD478" s="17">
        <f t="shared" si="269"/>
        <v>1.008</v>
      </c>
      <c r="DE478" s="33" t="str">
        <f>IF(DD478&gt;='PAINEL E TARGET'!$T$11,'PAINEL E TARGET'!$S$11,
IF(DD478&gt;='PAINEL E TARGET'!$T$12,'PAINEL E TARGET'!$S$12,
IF(DD478&gt;='PAINEL E TARGET'!$T$13,'PAINEL E TARGET'!$S$13,
IF(DD478&gt;='PAINEL E TARGET'!$T$14,'PAINEL E TARGET'!$S$14,
IF(DD478&gt;='PAINEL E TARGET'!$T$15,'PAINEL E TARGET'!$S$15,
IF(DD478&gt;='PAINEL E TARGET'!$T$16,'PAINEL E TARGET'!$S$16,
IF(DD478&gt;='PAINEL E TARGET'!$T$17,'PAINEL E TARGET'!$S$17,
IF(DD478&gt;='PAINEL E TARGET'!$T$18,'PAINEL E TARGET'!$S$18,'PAINEL E TARGET'!$S$19))))))))</f>
        <v>2. Fx de 100% a 104,9%</v>
      </c>
      <c r="DF478" s="17">
        <f>IFERROR(VLOOKUP($BW478,'PAINEL E TARGET'!$G$1:$Q$99,8,0),0)</f>
        <v>0.1</v>
      </c>
      <c r="DG478" s="17">
        <f>VLOOKUP(DE478,'PAINEL E TARGET'!$S$10:$U$19,3,0)</f>
        <v>1</v>
      </c>
      <c r="DH478" s="16">
        <f t="shared" si="284"/>
        <v>300</v>
      </c>
      <c r="DI478" s="17">
        <f t="shared" si="270"/>
        <v>0.67500000000000004</v>
      </c>
      <c r="DJ478" s="33" t="str">
        <f>IF(DI478&gt;='PAINEL E TARGET'!$T$11,'PAINEL E TARGET'!$S$11,
IF(DI478&gt;='PAINEL E TARGET'!$T$12,'PAINEL E TARGET'!$S$12,
IF(DI478&gt;='PAINEL E TARGET'!$T$13,'PAINEL E TARGET'!$S$13,
IF(DI478&gt;='PAINEL E TARGET'!$T$14,'PAINEL E TARGET'!$S$14,
IF(DI478&gt;='PAINEL E TARGET'!$T$15,'PAINEL E TARGET'!$S$15,
IF(DI478&gt;='PAINEL E TARGET'!$T$16,'PAINEL E TARGET'!$S$16,
IF(DI478&gt;='PAINEL E TARGET'!$T$17,'PAINEL E TARGET'!$S$17,
IF(DI478&gt;='PAINEL E TARGET'!$T$18,'PAINEL E TARGET'!$S$18,'PAINEL E TARGET'!$S$19))))))))</f>
        <v>Não elegível</v>
      </c>
      <c r="DK478" s="17">
        <f>IFERROR(VLOOKUP($BW478,'PAINEL E TARGET'!$G$1:$Q$99,9,0),0)</f>
        <v>0.05</v>
      </c>
      <c r="DL478" s="17">
        <f>VLOOKUP(DJ478,'PAINEL E TARGET'!$S$10:$U$19,3,0)</f>
        <v>0</v>
      </c>
      <c r="DM478" s="16">
        <f t="shared" si="285"/>
        <v>0</v>
      </c>
      <c r="DN478" s="17">
        <f t="shared" si="271"/>
        <v>0.81100000000000005</v>
      </c>
      <c r="DO478" s="33" t="str">
        <f>IF(DN478&gt;='PAINEL E TARGET'!$T$11,'PAINEL E TARGET'!$S$11,
IF(DN478&gt;='PAINEL E TARGET'!$T$12,'PAINEL E TARGET'!$S$12,
IF(DN478&gt;='PAINEL E TARGET'!$T$13,'PAINEL E TARGET'!$S$13,
IF(DN478&gt;='PAINEL E TARGET'!$T$14,'PAINEL E TARGET'!$S$14,
IF(DN478&gt;='PAINEL E TARGET'!$T$15,'PAINEL E TARGET'!$S$15,
IF(DN478&gt;='PAINEL E TARGET'!$T$16,'PAINEL E TARGET'!$S$16,
IF(DN478&gt;='PAINEL E TARGET'!$T$17,'PAINEL E TARGET'!$S$17,
IF(DN478&gt;='PAINEL E TARGET'!$T$18,'PAINEL E TARGET'!$S$18,'PAINEL E TARGET'!$S$19))))))))</f>
        <v>Não elegível</v>
      </c>
      <c r="DP478" s="17">
        <f>IFERROR(VLOOKUP($BW478,'PAINEL E TARGET'!$G$1:$Q$99,10,0),0)</f>
        <v>0</v>
      </c>
      <c r="DQ478" s="17">
        <f>VLOOKUP(DO478,'PAINEL E TARGET'!$S$10:$U$19,3,0)</f>
        <v>0</v>
      </c>
      <c r="DR478" s="16">
        <f t="shared" si="286"/>
        <v>0</v>
      </c>
      <c r="DS478" s="17">
        <f t="shared" si="272"/>
        <v>0.85</v>
      </c>
      <c r="DT478" s="16">
        <f>IF(DS478&gt;=1,VLOOKUP(BO478,'PAINEL E TARGET'!$S$1:$W$8,5,0),0)</f>
        <v>0</v>
      </c>
      <c r="DU478" s="16">
        <f t="shared" si="287"/>
        <v>300</v>
      </c>
    </row>
    <row r="479" spans="2:125" s="32" customFormat="1" x14ac:dyDescent="0.2">
      <c r="B479" s="44">
        <v>43541</v>
      </c>
      <c r="C479" s="65">
        <v>1297</v>
      </c>
      <c r="D479" s="66" t="s">
        <v>483</v>
      </c>
      <c r="E479" s="65">
        <v>117</v>
      </c>
      <c r="F479" s="65" t="s">
        <v>1018</v>
      </c>
      <c r="G479" s="67">
        <v>2751051.3641548264</v>
      </c>
      <c r="H479" s="67">
        <v>1691065.9091085177</v>
      </c>
      <c r="I479" s="67">
        <v>1477453.79</v>
      </c>
      <c r="J479" s="68">
        <v>0.87368196712029522</v>
      </c>
      <c r="K479" s="67">
        <v>267184.70921223331</v>
      </c>
      <c r="L479" s="67">
        <v>1235568.5748016965</v>
      </c>
      <c r="M479" s="67">
        <v>268469.15999999997</v>
      </c>
      <c r="N479" s="67">
        <v>1128221.72</v>
      </c>
      <c r="O479" s="67">
        <v>2448408.1587821543</v>
      </c>
      <c r="P479" s="67" t="s">
        <v>1082</v>
      </c>
      <c r="Q479" s="67" t="s">
        <v>1082</v>
      </c>
      <c r="R479" s="67">
        <v>0</v>
      </c>
      <c r="S479" s="67">
        <v>0</v>
      </c>
      <c r="T479" s="68">
        <v>0.10748524173479869</v>
      </c>
      <c r="U479" s="68">
        <v>9.4708243530594274E-2</v>
      </c>
      <c r="V479" s="68">
        <v>0.88112788325182856</v>
      </c>
      <c r="W479" s="67">
        <v>161523.79999999999</v>
      </c>
      <c r="X479" s="67">
        <v>132278.14000000001</v>
      </c>
      <c r="Y479" s="68">
        <v>0.8189390046544226</v>
      </c>
      <c r="Z479" s="68">
        <v>0.19585293416485494</v>
      </c>
      <c r="AA479" s="68">
        <v>0.1950991116946364</v>
      </c>
      <c r="AB479" s="68">
        <v>0.9961510790051068</v>
      </c>
      <c r="AC479" s="67">
        <v>294318.64</v>
      </c>
      <c r="AD479" s="67">
        <v>272493.14999999997</v>
      </c>
      <c r="AE479" s="68">
        <v>0.92584401042353259</v>
      </c>
      <c r="AF479" s="43">
        <v>80</v>
      </c>
      <c r="AG479" s="43">
        <v>73</v>
      </c>
      <c r="AH479" s="43">
        <v>57</v>
      </c>
      <c r="AI479" s="43">
        <v>42</v>
      </c>
      <c r="AJ479" s="67">
        <v>78576.889999999985</v>
      </c>
      <c r="AK479" s="67">
        <v>69198.5</v>
      </c>
      <c r="AL479" s="68">
        <v>0.88064696884796556</v>
      </c>
      <c r="AM479" s="67">
        <v>23677.78</v>
      </c>
      <c r="AN479" s="67">
        <v>17110.399999999998</v>
      </c>
      <c r="AO479" s="68">
        <v>0.72263531462831387</v>
      </c>
      <c r="AP479" s="67">
        <v>9862.3899999999976</v>
      </c>
      <c r="AQ479" s="67">
        <v>6786.08</v>
      </c>
      <c r="AR479" s="68">
        <v>0.68807662240085832</v>
      </c>
      <c r="AS479" s="67">
        <v>49406.739999999991</v>
      </c>
      <c r="AT479" s="67">
        <v>39183.160000000003</v>
      </c>
      <c r="AU479" s="68">
        <v>0.79307317179801806</v>
      </c>
      <c r="AV479" s="43">
        <v>3188.7</v>
      </c>
      <c r="AW479" s="43">
        <v>3686.8100000000004</v>
      </c>
      <c r="AX479" s="69">
        <v>1.1562109950763635</v>
      </c>
      <c r="AY479" s="43">
        <v>267184.70921223331</v>
      </c>
      <c r="AZ479" s="43">
        <v>268469.16000000003</v>
      </c>
      <c r="BA479" s="43">
        <v>80031.041918308809</v>
      </c>
      <c r="BB479" s="43">
        <v>82252.73</v>
      </c>
      <c r="BC479" s="43">
        <v>435031.60345529189</v>
      </c>
      <c r="BD479" s="43">
        <v>130589.54500180058</v>
      </c>
      <c r="BE479" s="43">
        <v>264698.41999999993</v>
      </c>
      <c r="BF479" s="43">
        <v>482317.41</v>
      </c>
      <c r="BG479" s="43">
        <v>5203.7999999999993</v>
      </c>
      <c r="BH479" s="43">
        <v>108</v>
      </c>
      <c r="BI479" s="44">
        <v>43173</v>
      </c>
      <c r="BJ479" s="44">
        <v>43541</v>
      </c>
      <c r="BK479" s="44">
        <v>43172</v>
      </c>
      <c r="BL479" s="43">
        <f t="shared" si="273"/>
        <v>1477453.79</v>
      </c>
      <c r="BM479" s="43">
        <f t="shared" si="274"/>
        <v>1396690.88</v>
      </c>
      <c r="BO479" s="16" t="str">
        <f>IFERROR(VLOOKUP($C479,'PORTE LOJA'!A:B,2,0),"PORTE 1")</f>
        <v>PORTE 4</v>
      </c>
      <c r="BP479" s="16">
        <f>VLOOKUP(BO479,'PAINEL E TARGET'!$S$1:$W$8,3,0)</f>
        <v>3000</v>
      </c>
      <c r="BQ479" s="16">
        <f t="shared" si="252"/>
        <v>1</v>
      </c>
      <c r="BR479" s="16">
        <f t="shared" si="253"/>
        <v>1</v>
      </c>
      <c r="BS479" s="16">
        <f t="shared" si="254"/>
        <v>1</v>
      </c>
      <c r="BT479" s="16">
        <f t="shared" si="255"/>
        <v>1</v>
      </c>
      <c r="BU479" s="16">
        <f t="shared" si="256"/>
        <v>1</v>
      </c>
      <c r="BV479" s="16">
        <f t="shared" si="257"/>
        <v>1</v>
      </c>
      <c r="BW479" s="17" t="str">
        <f t="shared" si="275"/>
        <v>111111</v>
      </c>
      <c r="BY479" s="17">
        <f t="shared" si="258"/>
        <v>0.874</v>
      </c>
      <c r="BZ479" s="17">
        <f t="shared" si="259"/>
        <v>0.92900000000000005</v>
      </c>
      <c r="CA479" s="17" t="str">
        <f t="shared" si="276"/>
        <v>Sem Retira</v>
      </c>
      <c r="CB479" s="17">
        <f t="shared" si="277"/>
        <v>0.92900000000000005</v>
      </c>
      <c r="CC479" s="33" t="str">
        <f>IF(CB479&gt;='PAINEL E TARGET'!$T$11,'PAINEL E TARGET'!$S$11,
IF(CB479&gt;='PAINEL E TARGET'!$T$12,'PAINEL E TARGET'!$S$12,
IF(CB479&gt;='PAINEL E TARGET'!$T$13,'PAINEL E TARGET'!$S$13,
IF(CB479&gt;='PAINEL E TARGET'!$T$14,'PAINEL E TARGET'!$S$14,
IF(CB479&gt;='PAINEL E TARGET'!$T$15,'PAINEL E TARGET'!$S$15,
IF(CB479&gt;='PAINEL E TARGET'!$T$16,'PAINEL E TARGET'!$S$16,
IF(CB479&gt;='PAINEL E TARGET'!$T$17,'PAINEL E TARGET'!$S$17,
IF(CB479&gt;='PAINEL E TARGET'!$T$18,'PAINEL E TARGET'!$S$18,'PAINEL E TARGET'!$S$19))))))))</f>
        <v>1. Fx de 90% a 99,9%</v>
      </c>
      <c r="CD479" s="17">
        <f>IFERROR(VLOOKUP($BW479,'PAINEL E TARGET'!$G$1:$Q$99,4,0),0)</f>
        <v>0.25</v>
      </c>
      <c r="CE479" s="17">
        <f>VLOOKUP(CC479,'PAINEL E TARGET'!$S$10:$U$19,3,0)</f>
        <v>0.5</v>
      </c>
      <c r="CF479" s="16">
        <f t="shared" si="278"/>
        <v>375</v>
      </c>
      <c r="CG479" s="17">
        <f t="shared" si="260"/>
        <v>0.88100000000000001</v>
      </c>
      <c r="CH479" s="17">
        <f t="shared" si="261"/>
        <v>0.72299999999999998</v>
      </c>
      <c r="CI479" s="17">
        <f t="shared" si="262"/>
        <v>0.68799999999999994</v>
      </c>
      <c r="CJ479" s="17">
        <f t="shared" si="263"/>
        <v>0.79300000000000004</v>
      </c>
      <c r="CK479" s="17">
        <f t="shared" si="264"/>
        <v>1.1559999999999999</v>
      </c>
      <c r="CL479" s="17">
        <f t="shared" si="265"/>
        <v>0.81899999999999995</v>
      </c>
      <c r="CM479" s="16">
        <f t="shared" si="266"/>
        <v>4</v>
      </c>
      <c r="CN479" s="17" t="str">
        <f t="shared" si="279"/>
        <v>não ok</v>
      </c>
      <c r="CO479" s="17">
        <f t="shared" si="280"/>
        <v>0</v>
      </c>
      <c r="CP479" s="33" t="str">
        <f>IF(CO479&gt;='PAINEL E TARGET'!$T$11,'PAINEL E TARGET'!$S$11,
IF(CO479&gt;='PAINEL E TARGET'!$T$12,'PAINEL E TARGET'!$S$12,
IF(CO479&gt;='PAINEL E TARGET'!$T$13,'PAINEL E TARGET'!$S$13,
IF(CO479&gt;='PAINEL E TARGET'!$T$14,'PAINEL E TARGET'!$S$14,
IF(CO479&gt;='PAINEL E TARGET'!$T$15,'PAINEL E TARGET'!$S$15,
IF(CO479&gt;='PAINEL E TARGET'!$T$16,'PAINEL E TARGET'!$S$16,
IF(CO479&gt;='PAINEL E TARGET'!$T$17,'PAINEL E TARGET'!$S$17,
IF(CO479&gt;='PAINEL E TARGET'!$T$18,'PAINEL E TARGET'!$S$18,'PAINEL E TARGET'!$S$19))))))))</f>
        <v>Não elegível</v>
      </c>
      <c r="CQ479" s="17">
        <f>IFERROR(VLOOKUP($BW479,'PAINEL E TARGET'!$G$1:$Q$99,5,0),0)</f>
        <v>0.25</v>
      </c>
      <c r="CR479" s="17">
        <f>VLOOKUP(CP479,'PAINEL E TARGET'!$S$10:$U$19,3,0)</f>
        <v>0</v>
      </c>
      <c r="CS479" s="16">
        <f t="shared" si="281"/>
        <v>0</v>
      </c>
      <c r="CT479" s="17">
        <f t="shared" si="267"/>
        <v>0.92600000000000005</v>
      </c>
      <c r="CU479" s="33" t="str">
        <f>IF(CT479&gt;='PAINEL E TARGET'!$T$11,'PAINEL E TARGET'!$S$11,
IF(CT479&gt;='PAINEL E TARGET'!$T$12,'PAINEL E TARGET'!$S$12,
IF(CT479&gt;='PAINEL E TARGET'!$T$13,'PAINEL E TARGET'!$S$13,
IF(CT479&gt;='PAINEL E TARGET'!$T$14,'PAINEL E TARGET'!$S$14,
IF(CT479&gt;='PAINEL E TARGET'!$T$15,'PAINEL E TARGET'!$S$15,
IF(CT479&gt;='PAINEL E TARGET'!$T$16,'PAINEL E TARGET'!$S$16,
IF(CT479&gt;='PAINEL E TARGET'!$T$17,'PAINEL E TARGET'!$S$17,
IF(CT479&gt;='PAINEL E TARGET'!$T$18,'PAINEL E TARGET'!$S$18,'PAINEL E TARGET'!$S$19))))))))</f>
        <v>1. Fx de 90% a 99,9%</v>
      </c>
      <c r="CV479" s="17">
        <f>IFERROR(VLOOKUP($BW479,'PAINEL E TARGET'!$G$1:$Q$99,6,0),0)</f>
        <v>0.2</v>
      </c>
      <c r="CW479" s="17">
        <f>VLOOKUP(CU479,'PAINEL E TARGET'!$S$10:$U$19,3,0)</f>
        <v>0.5</v>
      </c>
      <c r="CX479" s="16">
        <f t="shared" si="282"/>
        <v>300</v>
      </c>
      <c r="CY479" s="17">
        <f t="shared" si="268"/>
        <v>1.0049999999999999</v>
      </c>
      <c r="CZ479" s="33" t="str">
        <f>IF(CY479&gt;='PAINEL E TARGET'!$T$11,'PAINEL E TARGET'!$S$11,
IF(CY479&gt;='PAINEL E TARGET'!$T$12,'PAINEL E TARGET'!$S$12,
IF(CY479&gt;='PAINEL E TARGET'!$T$13,'PAINEL E TARGET'!$S$13,
IF(CY479&gt;='PAINEL E TARGET'!$T$14,'PAINEL E TARGET'!$S$14,
IF(CY479&gt;='PAINEL E TARGET'!$T$15,'PAINEL E TARGET'!$S$15,
IF(CY479&gt;='PAINEL E TARGET'!$T$16,'PAINEL E TARGET'!$S$16,
IF(CY479&gt;='PAINEL E TARGET'!$T$17,'PAINEL E TARGET'!$S$17,
IF(CY479&gt;='PAINEL E TARGET'!$T$18,'PAINEL E TARGET'!$S$18,'PAINEL E TARGET'!$S$19))))))))</f>
        <v>2. Fx de 100% a 104,9%</v>
      </c>
      <c r="DA479" s="17">
        <f>IFERROR(VLOOKUP($BW479,'PAINEL E TARGET'!$G$1:$Q$99,7,0),0)</f>
        <v>0.15</v>
      </c>
      <c r="DB479" s="17">
        <f>VLOOKUP(CZ479,'PAINEL E TARGET'!$S$10:$U$19,3,0)</f>
        <v>1</v>
      </c>
      <c r="DC479" s="16">
        <f t="shared" si="283"/>
        <v>450</v>
      </c>
      <c r="DD479" s="17">
        <f t="shared" si="269"/>
        <v>1.028</v>
      </c>
      <c r="DE479" s="33" t="str">
        <f>IF(DD479&gt;='PAINEL E TARGET'!$T$11,'PAINEL E TARGET'!$S$11,
IF(DD479&gt;='PAINEL E TARGET'!$T$12,'PAINEL E TARGET'!$S$12,
IF(DD479&gt;='PAINEL E TARGET'!$T$13,'PAINEL E TARGET'!$S$13,
IF(DD479&gt;='PAINEL E TARGET'!$T$14,'PAINEL E TARGET'!$S$14,
IF(DD479&gt;='PAINEL E TARGET'!$T$15,'PAINEL E TARGET'!$S$15,
IF(DD479&gt;='PAINEL E TARGET'!$T$16,'PAINEL E TARGET'!$S$16,
IF(DD479&gt;='PAINEL E TARGET'!$T$17,'PAINEL E TARGET'!$S$17,
IF(DD479&gt;='PAINEL E TARGET'!$T$18,'PAINEL E TARGET'!$S$18,'PAINEL E TARGET'!$S$19))))))))</f>
        <v>2. Fx de 100% a 104,9%</v>
      </c>
      <c r="DF479" s="17">
        <f>IFERROR(VLOOKUP($BW479,'PAINEL E TARGET'!$G$1:$Q$99,8,0),0)</f>
        <v>0.1</v>
      </c>
      <c r="DG479" s="17">
        <f>VLOOKUP(DE479,'PAINEL E TARGET'!$S$10:$U$19,3,0)</f>
        <v>1</v>
      </c>
      <c r="DH479" s="16">
        <f t="shared" si="284"/>
        <v>300</v>
      </c>
      <c r="DI479" s="17">
        <f t="shared" si="270"/>
        <v>0.73699999999999999</v>
      </c>
      <c r="DJ479" s="33" t="str">
        <f>IF(DI479&gt;='PAINEL E TARGET'!$T$11,'PAINEL E TARGET'!$S$11,
IF(DI479&gt;='PAINEL E TARGET'!$T$12,'PAINEL E TARGET'!$S$12,
IF(DI479&gt;='PAINEL E TARGET'!$T$13,'PAINEL E TARGET'!$S$13,
IF(DI479&gt;='PAINEL E TARGET'!$T$14,'PAINEL E TARGET'!$S$14,
IF(DI479&gt;='PAINEL E TARGET'!$T$15,'PAINEL E TARGET'!$S$15,
IF(DI479&gt;='PAINEL E TARGET'!$T$16,'PAINEL E TARGET'!$S$16,
IF(DI479&gt;='PAINEL E TARGET'!$T$17,'PAINEL E TARGET'!$S$17,
IF(DI479&gt;='PAINEL E TARGET'!$T$18,'PAINEL E TARGET'!$S$18,'PAINEL E TARGET'!$S$19))))))))</f>
        <v>Não elegível</v>
      </c>
      <c r="DK479" s="17">
        <f>IFERROR(VLOOKUP($BW479,'PAINEL E TARGET'!$G$1:$Q$99,9,0),0)</f>
        <v>0.05</v>
      </c>
      <c r="DL479" s="17">
        <f>VLOOKUP(DJ479,'PAINEL E TARGET'!$S$10:$U$19,3,0)</f>
        <v>0</v>
      </c>
      <c r="DM479" s="16">
        <f t="shared" si="285"/>
        <v>0</v>
      </c>
      <c r="DN479" s="17">
        <f t="shared" si="271"/>
        <v>1.1559999999999999</v>
      </c>
      <c r="DO479" s="33" t="str">
        <f>IF(DN479&gt;='PAINEL E TARGET'!$T$11,'PAINEL E TARGET'!$S$11,
IF(DN479&gt;='PAINEL E TARGET'!$T$12,'PAINEL E TARGET'!$S$12,
IF(DN479&gt;='PAINEL E TARGET'!$T$13,'PAINEL E TARGET'!$S$13,
IF(DN479&gt;='PAINEL E TARGET'!$T$14,'PAINEL E TARGET'!$S$14,
IF(DN479&gt;='PAINEL E TARGET'!$T$15,'PAINEL E TARGET'!$S$15,
IF(DN479&gt;='PAINEL E TARGET'!$T$16,'PAINEL E TARGET'!$S$16,
IF(DN479&gt;='PAINEL E TARGET'!$T$17,'PAINEL E TARGET'!$S$17,
IF(DN479&gt;='PAINEL E TARGET'!$T$18,'PAINEL E TARGET'!$S$18,'PAINEL E TARGET'!$S$19))))))))</f>
        <v>5. Fx de 115% a 119,9%</v>
      </c>
      <c r="DP479" s="17">
        <f>IFERROR(VLOOKUP($BW479,'PAINEL E TARGET'!$G$1:$Q$99,10,0),0)</f>
        <v>0</v>
      </c>
      <c r="DQ479" s="17">
        <f>VLOOKUP(DO479,'PAINEL E TARGET'!$S$10:$U$19,3,0)</f>
        <v>1.3</v>
      </c>
      <c r="DR479" s="16">
        <f t="shared" si="286"/>
        <v>0</v>
      </c>
      <c r="DS479" s="17">
        <f t="shared" si="272"/>
        <v>0.91300000000000003</v>
      </c>
      <c r="DT479" s="16">
        <f>IF(DS479&gt;=1,VLOOKUP(BO479,'PAINEL E TARGET'!$S$1:$W$8,5,0),0)</f>
        <v>0</v>
      </c>
      <c r="DU479" s="16">
        <f t="shared" si="287"/>
        <v>1425</v>
      </c>
    </row>
    <row r="480" spans="2:125" s="32" customFormat="1" x14ac:dyDescent="0.2">
      <c r="B480" s="44">
        <v>43541</v>
      </c>
      <c r="C480" s="65">
        <v>1298</v>
      </c>
      <c r="D480" s="66" t="s">
        <v>484</v>
      </c>
      <c r="E480" s="65">
        <v>117</v>
      </c>
      <c r="F480" s="65" t="s">
        <v>1018</v>
      </c>
      <c r="G480" s="67">
        <v>4138090.3335723178</v>
      </c>
      <c r="H480" s="67">
        <v>2420055.6777336993</v>
      </c>
      <c r="I480" s="67">
        <v>1844873.4600000002</v>
      </c>
      <c r="J480" s="68">
        <v>0.76232686585445097</v>
      </c>
      <c r="K480" s="67">
        <v>372760.40088047564</v>
      </c>
      <c r="L480" s="67">
        <v>1784994.768133339</v>
      </c>
      <c r="M480" s="67">
        <v>306752.65000000002</v>
      </c>
      <c r="N480" s="67">
        <v>1444356.2699999998</v>
      </c>
      <c r="O480" s="67">
        <v>3696413.2182689812</v>
      </c>
      <c r="P480" s="67" t="s">
        <v>1082</v>
      </c>
      <c r="Q480" s="67" t="s">
        <v>1082</v>
      </c>
      <c r="R480" s="67">
        <v>0</v>
      </c>
      <c r="S480" s="67">
        <v>0</v>
      </c>
      <c r="T480" s="68">
        <v>0.10728734349680888</v>
      </c>
      <c r="U480" s="68">
        <v>0.10856038012758222</v>
      </c>
      <c r="V480" s="68">
        <v>1.0118656738929435</v>
      </c>
      <c r="W480" s="67">
        <v>231499.81999999998</v>
      </c>
      <c r="X480" s="67">
        <v>190101.05</v>
      </c>
      <c r="Y480" s="68">
        <v>0.82117148082447755</v>
      </c>
      <c r="Z480" s="68">
        <v>0.16093098280409071</v>
      </c>
      <c r="AA480" s="68">
        <v>0.16177014848396748</v>
      </c>
      <c r="AB480" s="68">
        <v>1.005214444510653</v>
      </c>
      <c r="AC480" s="67">
        <v>347249.66</v>
      </c>
      <c r="AD480" s="67">
        <v>283277.14999999997</v>
      </c>
      <c r="AE480" s="68">
        <v>0.81577372890732269</v>
      </c>
      <c r="AF480" s="43">
        <v>80</v>
      </c>
      <c r="AG480" s="43">
        <v>81</v>
      </c>
      <c r="AH480" s="43">
        <v>61</v>
      </c>
      <c r="AI480" s="43">
        <v>55</v>
      </c>
      <c r="AJ480" s="67">
        <v>108170.2</v>
      </c>
      <c r="AK480" s="67">
        <v>89835.299999999988</v>
      </c>
      <c r="AL480" s="68">
        <v>0.83049952759632495</v>
      </c>
      <c r="AM480" s="67">
        <v>34100.840000000004</v>
      </c>
      <c r="AN480" s="67">
        <v>25239.86</v>
      </c>
      <c r="AO480" s="68">
        <v>0.74015361498426424</v>
      </c>
      <c r="AP480" s="67">
        <v>17765.259999999995</v>
      </c>
      <c r="AQ480" s="67">
        <v>18695.239999999998</v>
      </c>
      <c r="AR480" s="68">
        <v>1.0523482347007589</v>
      </c>
      <c r="AS480" s="67">
        <v>71463.51999999999</v>
      </c>
      <c r="AT480" s="67">
        <v>56330.65</v>
      </c>
      <c r="AU480" s="68">
        <v>0.78824342825542337</v>
      </c>
      <c r="AV480" s="43">
        <v>3941.88</v>
      </c>
      <c r="AW480" s="43">
        <v>2719.4799999999996</v>
      </c>
      <c r="AX480" s="69">
        <v>0.6898941621764233</v>
      </c>
      <c r="AY480" s="43">
        <v>372760.40088047564</v>
      </c>
      <c r="AZ480" s="43">
        <v>306752.65000000002</v>
      </c>
      <c r="BA480" s="43">
        <v>78329.547268786613</v>
      </c>
      <c r="BB480" s="43">
        <v>73698.599999999991</v>
      </c>
      <c r="BC480" s="43">
        <v>639143.08297132689</v>
      </c>
      <c r="BD480" s="43">
        <v>134459.69581347203</v>
      </c>
      <c r="BE480" s="43">
        <v>399551.47999999992</v>
      </c>
      <c r="BF480" s="43">
        <v>599327.41</v>
      </c>
      <c r="BG480" s="43">
        <v>6757.5899999999992</v>
      </c>
      <c r="BH480" s="43">
        <v>131</v>
      </c>
      <c r="BI480" s="44">
        <v>43173</v>
      </c>
      <c r="BJ480" s="44">
        <v>43541</v>
      </c>
      <c r="BK480" s="44">
        <v>43172</v>
      </c>
      <c r="BL480" s="43">
        <f t="shared" si="273"/>
        <v>1844873.4600000002</v>
      </c>
      <c r="BM480" s="43">
        <f t="shared" si="274"/>
        <v>1751108.92</v>
      </c>
      <c r="BO480" s="16" t="str">
        <f>IFERROR(VLOOKUP($C480,'PORTE LOJA'!A:B,2,0),"PORTE 1")</f>
        <v>PORTE 5</v>
      </c>
      <c r="BP480" s="16">
        <f>VLOOKUP(BO480,'PAINEL E TARGET'!$S$1:$W$8,3,0)</f>
        <v>3750</v>
      </c>
      <c r="BQ480" s="16">
        <f t="shared" si="252"/>
        <v>1</v>
      </c>
      <c r="BR480" s="16">
        <f t="shared" si="253"/>
        <v>1</v>
      </c>
      <c r="BS480" s="16">
        <f t="shared" si="254"/>
        <v>1</v>
      </c>
      <c r="BT480" s="16">
        <f t="shared" si="255"/>
        <v>1</v>
      </c>
      <c r="BU480" s="16">
        <f t="shared" si="256"/>
        <v>1</v>
      </c>
      <c r="BV480" s="16">
        <f t="shared" si="257"/>
        <v>1</v>
      </c>
      <c r="BW480" s="17" t="str">
        <f t="shared" si="275"/>
        <v>111111</v>
      </c>
      <c r="BY480" s="17">
        <f t="shared" si="258"/>
        <v>0.76200000000000001</v>
      </c>
      <c r="BZ480" s="17">
        <f t="shared" si="259"/>
        <v>0.81200000000000006</v>
      </c>
      <c r="CA480" s="17" t="str">
        <f t="shared" si="276"/>
        <v>Sem Retira</v>
      </c>
      <c r="CB480" s="17">
        <f t="shared" si="277"/>
        <v>0.81200000000000006</v>
      </c>
      <c r="CC480" s="33" t="str">
        <f>IF(CB480&gt;='PAINEL E TARGET'!$T$11,'PAINEL E TARGET'!$S$11,
IF(CB480&gt;='PAINEL E TARGET'!$T$12,'PAINEL E TARGET'!$S$12,
IF(CB480&gt;='PAINEL E TARGET'!$T$13,'PAINEL E TARGET'!$S$13,
IF(CB480&gt;='PAINEL E TARGET'!$T$14,'PAINEL E TARGET'!$S$14,
IF(CB480&gt;='PAINEL E TARGET'!$T$15,'PAINEL E TARGET'!$S$15,
IF(CB480&gt;='PAINEL E TARGET'!$T$16,'PAINEL E TARGET'!$S$16,
IF(CB480&gt;='PAINEL E TARGET'!$T$17,'PAINEL E TARGET'!$S$17,
IF(CB480&gt;='PAINEL E TARGET'!$T$18,'PAINEL E TARGET'!$S$18,'PAINEL E TARGET'!$S$19))))))))</f>
        <v>Não elegível</v>
      </c>
      <c r="CD480" s="17">
        <f>IFERROR(VLOOKUP($BW480,'PAINEL E TARGET'!$G$1:$Q$99,4,0),0)</f>
        <v>0.25</v>
      </c>
      <c r="CE480" s="17">
        <f>VLOOKUP(CC480,'PAINEL E TARGET'!$S$10:$U$19,3,0)</f>
        <v>0</v>
      </c>
      <c r="CF480" s="16">
        <f t="shared" si="278"/>
        <v>0</v>
      </c>
      <c r="CG480" s="17">
        <f t="shared" si="260"/>
        <v>0.83</v>
      </c>
      <c r="CH480" s="17">
        <f t="shared" si="261"/>
        <v>0.74</v>
      </c>
      <c r="CI480" s="17">
        <f t="shared" si="262"/>
        <v>1.052</v>
      </c>
      <c r="CJ480" s="17">
        <f t="shared" si="263"/>
        <v>0.78800000000000003</v>
      </c>
      <c r="CK480" s="17">
        <f t="shared" si="264"/>
        <v>0.69</v>
      </c>
      <c r="CL480" s="17">
        <f t="shared" si="265"/>
        <v>0.82099999999999995</v>
      </c>
      <c r="CM480" s="16">
        <f t="shared" si="266"/>
        <v>4</v>
      </c>
      <c r="CN480" s="17" t="str">
        <f t="shared" si="279"/>
        <v>não ok</v>
      </c>
      <c r="CO480" s="17">
        <f t="shared" si="280"/>
        <v>0</v>
      </c>
      <c r="CP480" s="33" t="str">
        <f>IF(CO480&gt;='PAINEL E TARGET'!$T$11,'PAINEL E TARGET'!$S$11,
IF(CO480&gt;='PAINEL E TARGET'!$T$12,'PAINEL E TARGET'!$S$12,
IF(CO480&gt;='PAINEL E TARGET'!$T$13,'PAINEL E TARGET'!$S$13,
IF(CO480&gt;='PAINEL E TARGET'!$T$14,'PAINEL E TARGET'!$S$14,
IF(CO480&gt;='PAINEL E TARGET'!$T$15,'PAINEL E TARGET'!$S$15,
IF(CO480&gt;='PAINEL E TARGET'!$T$16,'PAINEL E TARGET'!$S$16,
IF(CO480&gt;='PAINEL E TARGET'!$T$17,'PAINEL E TARGET'!$S$17,
IF(CO480&gt;='PAINEL E TARGET'!$T$18,'PAINEL E TARGET'!$S$18,'PAINEL E TARGET'!$S$19))))))))</f>
        <v>Não elegível</v>
      </c>
      <c r="CQ480" s="17">
        <f>IFERROR(VLOOKUP($BW480,'PAINEL E TARGET'!$G$1:$Q$99,5,0),0)</f>
        <v>0.25</v>
      </c>
      <c r="CR480" s="17">
        <f>VLOOKUP(CP480,'PAINEL E TARGET'!$S$10:$U$19,3,0)</f>
        <v>0</v>
      </c>
      <c r="CS480" s="16">
        <f t="shared" si="281"/>
        <v>0</v>
      </c>
      <c r="CT480" s="17">
        <f t="shared" si="267"/>
        <v>0.81599999999999995</v>
      </c>
      <c r="CU480" s="33" t="str">
        <f>IF(CT480&gt;='PAINEL E TARGET'!$T$11,'PAINEL E TARGET'!$S$11,
IF(CT480&gt;='PAINEL E TARGET'!$T$12,'PAINEL E TARGET'!$S$12,
IF(CT480&gt;='PAINEL E TARGET'!$T$13,'PAINEL E TARGET'!$S$13,
IF(CT480&gt;='PAINEL E TARGET'!$T$14,'PAINEL E TARGET'!$S$14,
IF(CT480&gt;='PAINEL E TARGET'!$T$15,'PAINEL E TARGET'!$S$15,
IF(CT480&gt;='PAINEL E TARGET'!$T$16,'PAINEL E TARGET'!$S$16,
IF(CT480&gt;='PAINEL E TARGET'!$T$17,'PAINEL E TARGET'!$S$17,
IF(CT480&gt;='PAINEL E TARGET'!$T$18,'PAINEL E TARGET'!$S$18,'PAINEL E TARGET'!$S$19))))))))</f>
        <v>Não elegível</v>
      </c>
      <c r="CV480" s="17">
        <f>IFERROR(VLOOKUP($BW480,'PAINEL E TARGET'!$G$1:$Q$99,6,0),0)</f>
        <v>0.2</v>
      </c>
      <c r="CW480" s="17">
        <f>VLOOKUP(CU480,'PAINEL E TARGET'!$S$10:$U$19,3,0)</f>
        <v>0</v>
      </c>
      <c r="CX480" s="16">
        <f t="shared" si="282"/>
        <v>0</v>
      </c>
      <c r="CY480" s="17">
        <f t="shared" si="268"/>
        <v>0.82299999999999995</v>
      </c>
      <c r="CZ480" s="33" t="str">
        <f>IF(CY480&gt;='PAINEL E TARGET'!$T$11,'PAINEL E TARGET'!$S$11,
IF(CY480&gt;='PAINEL E TARGET'!$T$12,'PAINEL E TARGET'!$S$12,
IF(CY480&gt;='PAINEL E TARGET'!$T$13,'PAINEL E TARGET'!$S$13,
IF(CY480&gt;='PAINEL E TARGET'!$T$14,'PAINEL E TARGET'!$S$14,
IF(CY480&gt;='PAINEL E TARGET'!$T$15,'PAINEL E TARGET'!$S$15,
IF(CY480&gt;='PAINEL E TARGET'!$T$16,'PAINEL E TARGET'!$S$16,
IF(CY480&gt;='PAINEL E TARGET'!$T$17,'PAINEL E TARGET'!$S$17,
IF(CY480&gt;='PAINEL E TARGET'!$T$18,'PAINEL E TARGET'!$S$18,'PAINEL E TARGET'!$S$19))))))))</f>
        <v>Não elegível</v>
      </c>
      <c r="DA480" s="17">
        <f>IFERROR(VLOOKUP($BW480,'PAINEL E TARGET'!$G$1:$Q$99,7,0),0)</f>
        <v>0.15</v>
      </c>
      <c r="DB480" s="17">
        <f>VLOOKUP(CZ480,'PAINEL E TARGET'!$S$10:$U$19,3,0)</f>
        <v>0</v>
      </c>
      <c r="DC480" s="16">
        <f t="shared" si="283"/>
        <v>0</v>
      </c>
      <c r="DD480" s="17">
        <f t="shared" si="269"/>
        <v>0.94099999999999995</v>
      </c>
      <c r="DE480" s="33" t="str">
        <f>IF(DD480&gt;='PAINEL E TARGET'!$T$11,'PAINEL E TARGET'!$S$11,
IF(DD480&gt;='PAINEL E TARGET'!$T$12,'PAINEL E TARGET'!$S$12,
IF(DD480&gt;='PAINEL E TARGET'!$T$13,'PAINEL E TARGET'!$S$13,
IF(DD480&gt;='PAINEL E TARGET'!$T$14,'PAINEL E TARGET'!$S$14,
IF(DD480&gt;='PAINEL E TARGET'!$T$15,'PAINEL E TARGET'!$S$15,
IF(DD480&gt;='PAINEL E TARGET'!$T$16,'PAINEL E TARGET'!$S$16,
IF(DD480&gt;='PAINEL E TARGET'!$T$17,'PAINEL E TARGET'!$S$17,
IF(DD480&gt;='PAINEL E TARGET'!$T$18,'PAINEL E TARGET'!$S$18,'PAINEL E TARGET'!$S$19))))))))</f>
        <v>1. Fx de 90% a 99,9%</v>
      </c>
      <c r="DF480" s="17">
        <f>IFERROR(VLOOKUP($BW480,'PAINEL E TARGET'!$G$1:$Q$99,8,0),0)</f>
        <v>0.1</v>
      </c>
      <c r="DG480" s="17">
        <f>VLOOKUP(DE480,'PAINEL E TARGET'!$S$10:$U$19,3,0)</f>
        <v>0.5</v>
      </c>
      <c r="DH480" s="16">
        <f t="shared" si="284"/>
        <v>187.5</v>
      </c>
      <c r="DI480" s="17">
        <f t="shared" si="270"/>
        <v>0.90200000000000002</v>
      </c>
      <c r="DJ480" s="33" t="str">
        <f>IF(DI480&gt;='PAINEL E TARGET'!$T$11,'PAINEL E TARGET'!$S$11,
IF(DI480&gt;='PAINEL E TARGET'!$T$12,'PAINEL E TARGET'!$S$12,
IF(DI480&gt;='PAINEL E TARGET'!$T$13,'PAINEL E TARGET'!$S$13,
IF(DI480&gt;='PAINEL E TARGET'!$T$14,'PAINEL E TARGET'!$S$14,
IF(DI480&gt;='PAINEL E TARGET'!$T$15,'PAINEL E TARGET'!$S$15,
IF(DI480&gt;='PAINEL E TARGET'!$T$16,'PAINEL E TARGET'!$S$16,
IF(DI480&gt;='PAINEL E TARGET'!$T$17,'PAINEL E TARGET'!$S$17,
IF(DI480&gt;='PAINEL E TARGET'!$T$18,'PAINEL E TARGET'!$S$18,'PAINEL E TARGET'!$S$19))))))))</f>
        <v>1. Fx de 90% a 99,9%</v>
      </c>
      <c r="DK480" s="17">
        <f>IFERROR(VLOOKUP($BW480,'PAINEL E TARGET'!$G$1:$Q$99,9,0),0)</f>
        <v>0.05</v>
      </c>
      <c r="DL480" s="17">
        <f>VLOOKUP(DJ480,'PAINEL E TARGET'!$S$10:$U$19,3,0)</f>
        <v>0.5</v>
      </c>
      <c r="DM480" s="16">
        <f t="shared" si="285"/>
        <v>93.75</v>
      </c>
      <c r="DN480" s="17">
        <f t="shared" si="271"/>
        <v>0.69</v>
      </c>
      <c r="DO480" s="33" t="str">
        <f>IF(DN480&gt;='PAINEL E TARGET'!$T$11,'PAINEL E TARGET'!$S$11,
IF(DN480&gt;='PAINEL E TARGET'!$T$12,'PAINEL E TARGET'!$S$12,
IF(DN480&gt;='PAINEL E TARGET'!$T$13,'PAINEL E TARGET'!$S$13,
IF(DN480&gt;='PAINEL E TARGET'!$T$14,'PAINEL E TARGET'!$S$14,
IF(DN480&gt;='PAINEL E TARGET'!$T$15,'PAINEL E TARGET'!$S$15,
IF(DN480&gt;='PAINEL E TARGET'!$T$16,'PAINEL E TARGET'!$S$16,
IF(DN480&gt;='PAINEL E TARGET'!$T$17,'PAINEL E TARGET'!$S$17,
IF(DN480&gt;='PAINEL E TARGET'!$T$18,'PAINEL E TARGET'!$S$18,'PAINEL E TARGET'!$S$19))))))))</f>
        <v>Não elegível</v>
      </c>
      <c r="DP480" s="17">
        <f>IFERROR(VLOOKUP($BW480,'PAINEL E TARGET'!$G$1:$Q$99,10,0),0)</f>
        <v>0</v>
      </c>
      <c r="DQ480" s="17">
        <f>VLOOKUP(DO480,'PAINEL E TARGET'!$S$10:$U$19,3,0)</f>
        <v>0</v>
      </c>
      <c r="DR480" s="16">
        <f t="shared" si="286"/>
        <v>0</v>
      </c>
      <c r="DS480" s="17">
        <f t="shared" si="272"/>
        <v>1.0129999999999999</v>
      </c>
      <c r="DT480" s="16">
        <f>IF(DS480&gt;=1,VLOOKUP(BO480,'PAINEL E TARGET'!$S$1:$W$8,5,0),0)</f>
        <v>375</v>
      </c>
      <c r="DU480" s="16">
        <f t="shared" si="287"/>
        <v>656.25</v>
      </c>
    </row>
    <row r="481" spans="2:125" s="32" customFormat="1" x14ac:dyDescent="0.2">
      <c r="B481" s="44">
        <v>43541</v>
      </c>
      <c r="C481" s="65">
        <v>1301</v>
      </c>
      <c r="D481" s="66" t="s">
        <v>485</v>
      </c>
      <c r="E481" s="65">
        <v>118</v>
      </c>
      <c r="F481" s="65" t="s">
        <v>1018</v>
      </c>
      <c r="G481" s="67">
        <v>2760579.4345499575</v>
      </c>
      <c r="H481" s="67">
        <v>1535590.2196889524</v>
      </c>
      <c r="I481" s="67">
        <v>1330043.78</v>
      </c>
      <c r="J481" s="68">
        <v>0.86614499294571723</v>
      </c>
      <c r="K481" s="67">
        <v>200961.80707419591</v>
      </c>
      <c r="L481" s="67">
        <v>1233734.5297293176</v>
      </c>
      <c r="M481" s="67">
        <v>195513.64</v>
      </c>
      <c r="N481" s="67">
        <v>1101560.02</v>
      </c>
      <c r="O481" s="67">
        <v>2579345.9231986655</v>
      </c>
      <c r="P481" s="67" t="s">
        <v>1082</v>
      </c>
      <c r="Q481" s="67" t="s">
        <v>1082</v>
      </c>
      <c r="R481" s="67">
        <v>0</v>
      </c>
      <c r="S481" s="67">
        <v>0</v>
      </c>
      <c r="T481" s="68">
        <v>0.10604842718075264</v>
      </c>
      <c r="U481" s="68">
        <v>0.10909692669265983</v>
      </c>
      <c r="V481" s="68">
        <v>1.0287462963190508</v>
      </c>
      <c r="W481" s="67">
        <v>152147.29</v>
      </c>
      <c r="X481" s="67">
        <v>141506.75</v>
      </c>
      <c r="Y481" s="68">
        <v>0.93006421606326339</v>
      </c>
      <c r="Z481" s="68">
        <v>0.22420292834695704</v>
      </c>
      <c r="AA481" s="68">
        <v>0.29429192170936536</v>
      </c>
      <c r="AB481" s="68">
        <v>1.3126140852805663</v>
      </c>
      <c r="AC481" s="67">
        <v>321663.12</v>
      </c>
      <c r="AD481" s="67">
        <v>381718.3</v>
      </c>
      <c r="AE481" s="68">
        <v>1.1867021000107192</v>
      </c>
      <c r="AF481" s="43">
        <v>80</v>
      </c>
      <c r="AG481" s="43">
        <v>71</v>
      </c>
      <c r="AH481" s="43">
        <v>57</v>
      </c>
      <c r="AI481" s="43">
        <v>66</v>
      </c>
      <c r="AJ481" s="67">
        <v>60839.459999999992</v>
      </c>
      <c r="AK481" s="67">
        <v>47509.85</v>
      </c>
      <c r="AL481" s="68">
        <v>0.78090518883632443</v>
      </c>
      <c r="AM481" s="67">
        <v>24619.540000000005</v>
      </c>
      <c r="AN481" s="67">
        <v>21315.100000000002</v>
      </c>
      <c r="AO481" s="68">
        <v>0.86577978305037373</v>
      </c>
      <c r="AP481" s="67">
        <v>17593.310000000001</v>
      </c>
      <c r="AQ481" s="67">
        <v>12434.51</v>
      </c>
      <c r="AR481" s="68">
        <v>0.70677490477914617</v>
      </c>
      <c r="AS481" s="67">
        <v>49094.979999999996</v>
      </c>
      <c r="AT481" s="67">
        <v>60247.289999999994</v>
      </c>
      <c r="AU481" s="68">
        <v>1.2271578479103158</v>
      </c>
      <c r="AV481" s="43">
        <v>2999.6899999999996</v>
      </c>
      <c r="AW481" s="43">
        <v>3169.4299999999994</v>
      </c>
      <c r="AX481" s="69">
        <v>1.0565858472042111</v>
      </c>
      <c r="AY481" s="43">
        <v>200961.80707419591</v>
      </c>
      <c r="AZ481" s="43">
        <v>195513.63999999998</v>
      </c>
      <c r="BA481" s="43">
        <v>63038.082853379165</v>
      </c>
      <c r="BB481" s="43">
        <v>66519.25</v>
      </c>
      <c r="BC481" s="43">
        <v>361046.42651050515</v>
      </c>
      <c r="BD481" s="43">
        <v>113466.00863014092</v>
      </c>
      <c r="BE481" s="43">
        <v>275649.3</v>
      </c>
      <c r="BF481" s="43">
        <v>582765.75000000012</v>
      </c>
      <c r="BG481" s="43">
        <v>5401.37</v>
      </c>
      <c r="BH481" s="43">
        <v>107</v>
      </c>
      <c r="BI481" s="44">
        <v>43173</v>
      </c>
      <c r="BJ481" s="44">
        <v>43541</v>
      </c>
      <c r="BK481" s="44">
        <v>43172</v>
      </c>
      <c r="BL481" s="43">
        <f t="shared" si="273"/>
        <v>1330043.78</v>
      </c>
      <c r="BM481" s="43">
        <f t="shared" si="274"/>
        <v>1297073.6600000001</v>
      </c>
      <c r="BO481" s="16" t="str">
        <f>IFERROR(VLOOKUP($C481,'PORTE LOJA'!A:B,2,0),"PORTE 1")</f>
        <v>PORTE 4</v>
      </c>
      <c r="BP481" s="16">
        <f>VLOOKUP(BO481,'PAINEL E TARGET'!$S$1:$W$8,3,0)</f>
        <v>3000</v>
      </c>
      <c r="BQ481" s="16">
        <f t="shared" si="252"/>
        <v>1</v>
      </c>
      <c r="BR481" s="16">
        <f t="shared" si="253"/>
        <v>1</v>
      </c>
      <c r="BS481" s="16">
        <f t="shared" si="254"/>
        <v>1</v>
      </c>
      <c r="BT481" s="16">
        <f t="shared" si="255"/>
        <v>1</v>
      </c>
      <c r="BU481" s="16">
        <f t="shared" si="256"/>
        <v>1</v>
      </c>
      <c r="BV481" s="16">
        <f t="shared" si="257"/>
        <v>1</v>
      </c>
      <c r="BW481" s="17" t="str">
        <f t="shared" si="275"/>
        <v>111111</v>
      </c>
      <c r="BY481" s="17">
        <f t="shared" si="258"/>
        <v>0.86599999999999999</v>
      </c>
      <c r="BZ481" s="17">
        <f t="shared" si="259"/>
        <v>0.90400000000000003</v>
      </c>
      <c r="CA481" s="17" t="str">
        <f t="shared" si="276"/>
        <v>Sem Retira</v>
      </c>
      <c r="CB481" s="17">
        <f t="shared" si="277"/>
        <v>0.90400000000000003</v>
      </c>
      <c r="CC481" s="33" t="str">
        <f>IF(CB481&gt;='PAINEL E TARGET'!$T$11,'PAINEL E TARGET'!$S$11,
IF(CB481&gt;='PAINEL E TARGET'!$T$12,'PAINEL E TARGET'!$S$12,
IF(CB481&gt;='PAINEL E TARGET'!$T$13,'PAINEL E TARGET'!$S$13,
IF(CB481&gt;='PAINEL E TARGET'!$T$14,'PAINEL E TARGET'!$S$14,
IF(CB481&gt;='PAINEL E TARGET'!$T$15,'PAINEL E TARGET'!$S$15,
IF(CB481&gt;='PAINEL E TARGET'!$T$16,'PAINEL E TARGET'!$S$16,
IF(CB481&gt;='PAINEL E TARGET'!$T$17,'PAINEL E TARGET'!$S$17,
IF(CB481&gt;='PAINEL E TARGET'!$T$18,'PAINEL E TARGET'!$S$18,'PAINEL E TARGET'!$S$19))))))))</f>
        <v>1. Fx de 90% a 99,9%</v>
      </c>
      <c r="CD481" s="17">
        <f>IFERROR(VLOOKUP($BW481,'PAINEL E TARGET'!$G$1:$Q$99,4,0),0)</f>
        <v>0.25</v>
      </c>
      <c r="CE481" s="17">
        <f>VLOOKUP(CC481,'PAINEL E TARGET'!$S$10:$U$19,3,0)</f>
        <v>0.5</v>
      </c>
      <c r="CF481" s="16">
        <f t="shared" si="278"/>
        <v>375</v>
      </c>
      <c r="CG481" s="17">
        <f t="shared" si="260"/>
        <v>0.78100000000000003</v>
      </c>
      <c r="CH481" s="17">
        <f t="shared" si="261"/>
        <v>0.86599999999999999</v>
      </c>
      <c r="CI481" s="17">
        <f t="shared" si="262"/>
        <v>0.70699999999999996</v>
      </c>
      <c r="CJ481" s="17">
        <f t="shared" si="263"/>
        <v>1.2270000000000001</v>
      </c>
      <c r="CK481" s="17">
        <f t="shared" si="264"/>
        <v>1.0569999999999999</v>
      </c>
      <c r="CL481" s="17">
        <f t="shared" si="265"/>
        <v>0.93</v>
      </c>
      <c r="CM481" s="16">
        <f t="shared" si="266"/>
        <v>5</v>
      </c>
      <c r="CN481" s="17" t="str">
        <f t="shared" si="279"/>
        <v>ok</v>
      </c>
      <c r="CO481" s="17">
        <f t="shared" si="280"/>
        <v>0.93</v>
      </c>
      <c r="CP481" s="33" t="str">
        <f>IF(CO481&gt;='PAINEL E TARGET'!$T$11,'PAINEL E TARGET'!$S$11,
IF(CO481&gt;='PAINEL E TARGET'!$T$12,'PAINEL E TARGET'!$S$12,
IF(CO481&gt;='PAINEL E TARGET'!$T$13,'PAINEL E TARGET'!$S$13,
IF(CO481&gt;='PAINEL E TARGET'!$T$14,'PAINEL E TARGET'!$S$14,
IF(CO481&gt;='PAINEL E TARGET'!$T$15,'PAINEL E TARGET'!$S$15,
IF(CO481&gt;='PAINEL E TARGET'!$T$16,'PAINEL E TARGET'!$S$16,
IF(CO481&gt;='PAINEL E TARGET'!$T$17,'PAINEL E TARGET'!$S$17,
IF(CO481&gt;='PAINEL E TARGET'!$T$18,'PAINEL E TARGET'!$S$18,'PAINEL E TARGET'!$S$19))))))))</f>
        <v>1. Fx de 90% a 99,9%</v>
      </c>
      <c r="CQ481" s="17">
        <f>IFERROR(VLOOKUP($BW481,'PAINEL E TARGET'!$G$1:$Q$99,5,0),0)</f>
        <v>0.25</v>
      </c>
      <c r="CR481" s="17">
        <f>VLOOKUP(CP481,'PAINEL E TARGET'!$S$10:$U$19,3,0)</f>
        <v>0.5</v>
      </c>
      <c r="CS481" s="16">
        <f t="shared" si="281"/>
        <v>375</v>
      </c>
      <c r="CT481" s="17">
        <f t="shared" si="267"/>
        <v>1.1870000000000001</v>
      </c>
      <c r="CU481" s="33" t="str">
        <f>IF(CT481&gt;='PAINEL E TARGET'!$T$11,'PAINEL E TARGET'!$S$11,
IF(CT481&gt;='PAINEL E TARGET'!$T$12,'PAINEL E TARGET'!$S$12,
IF(CT481&gt;='PAINEL E TARGET'!$T$13,'PAINEL E TARGET'!$S$13,
IF(CT481&gt;='PAINEL E TARGET'!$T$14,'PAINEL E TARGET'!$S$14,
IF(CT481&gt;='PAINEL E TARGET'!$T$15,'PAINEL E TARGET'!$S$15,
IF(CT481&gt;='PAINEL E TARGET'!$T$16,'PAINEL E TARGET'!$S$16,
IF(CT481&gt;='PAINEL E TARGET'!$T$17,'PAINEL E TARGET'!$S$17,
IF(CT481&gt;='PAINEL E TARGET'!$T$18,'PAINEL E TARGET'!$S$18,'PAINEL E TARGET'!$S$19))))))))</f>
        <v>5. Fx de 115% a 119,9%</v>
      </c>
      <c r="CV481" s="17">
        <f>IFERROR(VLOOKUP($BW481,'PAINEL E TARGET'!$G$1:$Q$99,6,0),0)</f>
        <v>0.2</v>
      </c>
      <c r="CW481" s="17">
        <f>VLOOKUP(CU481,'PAINEL E TARGET'!$S$10:$U$19,3,0)</f>
        <v>1.3</v>
      </c>
      <c r="CX481" s="16">
        <f t="shared" si="282"/>
        <v>780</v>
      </c>
      <c r="CY481" s="17">
        <f t="shared" si="268"/>
        <v>0.97299999999999998</v>
      </c>
      <c r="CZ481" s="33" t="str">
        <f>IF(CY481&gt;='PAINEL E TARGET'!$T$11,'PAINEL E TARGET'!$S$11,
IF(CY481&gt;='PAINEL E TARGET'!$T$12,'PAINEL E TARGET'!$S$12,
IF(CY481&gt;='PAINEL E TARGET'!$T$13,'PAINEL E TARGET'!$S$13,
IF(CY481&gt;='PAINEL E TARGET'!$T$14,'PAINEL E TARGET'!$S$14,
IF(CY481&gt;='PAINEL E TARGET'!$T$15,'PAINEL E TARGET'!$S$15,
IF(CY481&gt;='PAINEL E TARGET'!$T$16,'PAINEL E TARGET'!$S$16,
IF(CY481&gt;='PAINEL E TARGET'!$T$17,'PAINEL E TARGET'!$S$17,
IF(CY481&gt;='PAINEL E TARGET'!$T$18,'PAINEL E TARGET'!$S$18,'PAINEL E TARGET'!$S$19))))))))</f>
        <v>1. Fx de 90% a 99,9%</v>
      </c>
      <c r="DA481" s="17">
        <f>IFERROR(VLOOKUP($BW481,'PAINEL E TARGET'!$G$1:$Q$99,7,0),0)</f>
        <v>0.15</v>
      </c>
      <c r="DB481" s="17">
        <f>VLOOKUP(CZ481,'PAINEL E TARGET'!$S$10:$U$19,3,0)</f>
        <v>0.5</v>
      </c>
      <c r="DC481" s="16">
        <f t="shared" si="283"/>
        <v>225</v>
      </c>
      <c r="DD481" s="17">
        <f t="shared" si="269"/>
        <v>1.0549999999999999</v>
      </c>
      <c r="DE481" s="33" t="str">
        <f>IF(DD481&gt;='PAINEL E TARGET'!$T$11,'PAINEL E TARGET'!$S$11,
IF(DD481&gt;='PAINEL E TARGET'!$T$12,'PAINEL E TARGET'!$S$12,
IF(DD481&gt;='PAINEL E TARGET'!$T$13,'PAINEL E TARGET'!$S$13,
IF(DD481&gt;='PAINEL E TARGET'!$T$14,'PAINEL E TARGET'!$S$14,
IF(DD481&gt;='PAINEL E TARGET'!$T$15,'PAINEL E TARGET'!$S$15,
IF(DD481&gt;='PAINEL E TARGET'!$T$16,'PAINEL E TARGET'!$S$16,
IF(DD481&gt;='PAINEL E TARGET'!$T$17,'PAINEL E TARGET'!$S$17,
IF(DD481&gt;='PAINEL E TARGET'!$T$18,'PAINEL E TARGET'!$S$18,'PAINEL E TARGET'!$S$19))))))))</f>
        <v>3. Fx de 105% a 109,9%</v>
      </c>
      <c r="DF481" s="17">
        <f>IFERROR(VLOOKUP($BW481,'PAINEL E TARGET'!$G$1:$Q$99,8,0),0)</f>
        <v>0.1</v>
      </c>
      <c r="DG481" s="17">
        <f>VLOOKUP(DE481,'PAINEL E TARGET'!$S$10:$U$19,3,0)</f>
        <v>1.1000000000000001</v>
      </c>
      <c r="DH481" s="16">
        <f t="shared" si="284"/>
        <v>330.00000000000006</v>
      </c>
      <c r="DI481" s="17">
        <f t="shared" si="270"/>
        <v>1.1579999999999999</v>
      </c>
      <c r="DJ481" s="33" t="str">
        <f>IF(DI481&gt;='PAINEL E TARGET'!$T$11,'PAINEL E TARGET'!$S$11,
IF(DI481&gt;='PAINEL E TARGET'!$T$12,'PAINEL E TARGET'!$S$12,
IF(DI481&gt;='PAINEL E TARGET'!$T$13,'PAINEL E TARGET'!$S$13,
IF(DI481&gt;='PAINEL E TARGET'!$T$14,'PAINEL E TARGET'!$S$14,
IF(DI481&gt;='PAINEL E TARGET'!$T$15,'PAINEL E TARGET'!$S$15,
IF(DI481&gt;='PAINEL E TARGET'!$T$16,'PAINEL E TARGET'!$S$16,
IF(DI481&gt;='PAINEL E TARGET'!$T$17,'PAINEL E TARGET'!$S$17,
IF(DI481&gt;='PAINEL E TARGET'!$T$18,'PAINEL E TARGET'!$S$18,'PAINEL E TARGET'!$S$19))))))))</f>
        <v>5. Fx de 115% a 119,9%</v>
      </c>
      <c r="DK481" s="17">
        <f>IFERROR(VLOOKUP($BW481,'PAINEL E TARGET'!$G$1:$Q$99,9,0),0)</f>
        <v>0.05</v>
      </c>
      <c r="DL481" s="17">
        <f>VLOOKUP(DJ481,'PAINEL E TARGET'!$S$10:$U$19,3,0)</f>
        <v>1.3</v>
      </c>
      <c r="DM481" s="16">
        <f t="shared" si="285"/>
        <v>195</v>
      </c>
      <c r="DN481" s="17">
        <f t="shared" si="271"/>
        <v>1.0569999999999999</v>
      </c>
      <c r="DO481" s="33" t="str">
        <f>IF(DN481&gt;='PAINEL E TARGET'!$T$11,'PAINEL E TARGET'!$S$11,
IF(DN481&gt;='PAINEL E TARGET'!$T$12,'PAINEL E TARGET'!$S$12,
IF(DN481&gt;='PAINEL E TARGET'!$T$13,'PAINEL E TARGET'!$S$13,
IF(DN481&gt;='PAINEL E TARGET'!$T$14,'PAINEL E TARGET'!$S$14,
IF(DN481&gt;='PAINEL E TARGET'!$T$15,'PAINEL E TARGET'!$S$15,
IF(DN481&gt;='PAINEL E TARGET'!$T$16,'PAINEL E TARGET'!$S$16,
IF(DN481&gt;='PAINEL E TARGET'!$T$17,'PAINEL E TARGET'!$S$17,
IF(DN481&gt;='PAINEL E TARGET'!$T$18,'PAINEL E TARGET'!$S$18,'PAINEL E TARGET'!$S$19))))))))</f>
        <v>3. Fx de 105% a 109,9%</v>
      </c>
      <c r="DP481" s="17">
        <f>IFERROR(VLOOKUP($BW481,'PAINEL E TARGET'!$G$1:$Q$99,10,0),0)</f>
        <v>0</v>
      </c>
      <c r="DQ481" s="17">
        <f>VLOOKUP(DO481,'PAINEL E TARGET'!$S$10:$U$19,3,0)</f>
        <v>1.1000000000000001</v>
      </c>
      <c r="DR481" s="16">
        <f t="shared" si="286"/>
        <v>0</v>
      </c>
      <c r="DS481" s="17">
        <f t="shared" si="272"/>
        <v>0.88800000000000001</v>
      </c>
      <c r="DT481" s="16">
        <f>IF(DS481&gt;=1,VLOOKUP(BO481,'PAINEL E TARGET'!$S$1:$W$8,5,0),0)</f>
        <v>0</v>
      </c>
      <c r="DU481" s="16">
        <f t="shared" si="287"/>
        <v>2280</v>
      </c>
    </row>
    <row r="482" spans="2:125" s="32" customFormat="1" x14ac:dyDescent="0.2">
      <c r="B482" s="44">
        <v>43541</v>
      </c>
      <c r="C482" s="65">
        <v>1302</v>
      </c>
      <c r="D482" s="66" t="s">
        <v>486</v>
      </c>
      <c r="E482" s="65">
        <v>313</v>
      </c>
      <c r="F482" s="65" t="s">
        <v>943</v>
      </c>
      <c r="G482" s="67">
        <v>4179223.4270124007</v>
      </c>
      <c r="H482" s="67">
        <v>2615412.6292597898</v>
      </c>
      <c r="I482" s="67">
        <v>2201782.6700000004</v>
      </c>
      <c r="J482" s="68">
        <v>0.84184906250267122</v>
      </c>
      <c r="K482" s="67">
        <v>412820.0090986889</v>
      </c>
      <c r="L482" s="67">
        <v>2059194.218084231</v>
      </c>
      <c r="M482" s="67">
        <v>329423.46000000002</v>
      </c>
      <c r="N482" s="67">
        <v>1817094.7599999998</v>
      </c>
      <c r="O482" s="67">
        <v>3963008.3903284972</v>
      </c>
      <c r="P482" s="67">
        <v>10969.216102498998</v>
      </c>
      <c r="Q482" s="67">
        <v>0</v>
      </c>
      <c r="R482" s="67">
        <v>0</v>
      </c>
      <c r="S482" s="67">
        <v>5196</v>
      </c>
      <c r="T482" s="68">
        <v>9.5573343413471526E-2</v>
      </c>
      <c r="U482" s="68">
        <v>8.1519955605128744E-2</v>
      </c>
      <c r="V482" s="68">
        <v>0.85295703481309948</v>
      </c>
      <c r="W482" s="67">
        <v>235210.29999999993</v>
      </c>
      <c r="X482" s="67">
        <v>174984.06999999998</v>
      </c>
      <c r="Y482" s="68">
        <v>0.74394731013055138</v>
      </c>
      <c r="Z482" s="68">
        <v>0.11300537307924199</v>
      </c>
      <c r="AA482" s="68">
        <v>0.11700368888552923</v>
      </c>
      <c r="AB482" s="68">
        <v>1.0353816433443701</v>
      </c>
      <c r="AC482" s="67">
        <v>279350.89</v>
      </c>
      <c r="AD482" s="67">
        <v>251150.55000000002</v>
      </c>
      <c r="AE482" s="68">
        <v>0.89905047376079594</v>
      </c>
      <c r="AF482" s="43">
        <v>80</v>
      </c>
      <c r="AG482" s="43">
        <v>60</v>
      </c>
      <c r="AH482" s="43">
        <v>79</v>
      </c>
      <c r="AI482" s="43">
        <v>96</v>
      </c>
      <c r="AJ482" s="67">
        <v>107418.26000000001</v>
      </c>
      <c r="AK482" s="67">
        <v>85525.299999999988</v>
      </c>
      <c r="AL482" s="68">
        <v>0.79618958638875714</v>
      </c>
      <c r="AM482" s="67">
        <v>40590.880000000005</v>
      </c>
      <c r="AN482" s="67">
        <v>19461.12</v>
      </c>
      <c r="AO482" s="68">
        <v>0.47944562916596034</v>
      </c>
      <c r="AP482" s="67">
        <v>16426.55</v>
      </c>
      <c r="AQ482" s="67">
        <v>9526.74</v>
      </c>
      <c r="AR482" s="68">
        <v>0.57995988202026594</v>
      </c>
      <c r="AS482" s="67">
        <v>70774.61</v>
      </c>
      <c r="AT482" s="67">
        <v>60470.910000000011</v>
      </c>
      <c r="AU482" s="68">
        <v>0.85441530514968589</v>
      </c>
      <c r="AV482" s="43">
        <v>3019.4400000000005</v>
      </c>
      <c r="AW482" s="43">
        <v>1749.2900000000002</v>
      </c>
      <c r="AX482" s="69">
        <v>0.57934252709111622</v>
      </c>
      <c r="AY482" s="43">
        <v>412820.0090986889</v>
      </c>
      <c r="AZ482" s="43">
        <v>329423.46000000002</v>
      </c>
      <c r="BA482" s="43">
        <v>84465.766162217449</v>
      </c>
      <c r="BB482" s="43">
        <v>73563.44</v>
      </c>
      <c r="BC482" s="43">
        <v>661317.92738200701</v>
      </c>
      <c r="BD482" s="43">
        <v>136051.28959381816</v>
      </c>
      <c r="BE482" s="43">
        <v>379259.90999999992</v>
      </c>
      <c r="BF482" s="43">
        <v>450512.25999999995</v>
      </c>
      <c r="BG482" s="43">
        <v>4866.7100000000009</v>
      </c>
      <c r="BH482" s="43">
        <v>152</v>
      </c>
      <c r="BI482" s="44">
        <v>43173</v>
      </c>
      <c r="BJ482" s="44">
        <v>43541</v>
      </c>
      <c r="BK482" s="44">
        <v>43172</v>
      </c>
      <c r="BL482" s="43">
        <f t="shared" si="273"/>
        <v>2206978.6700000004</v>
      </c>
      <c r="BM482" s="43">
        <f t="shared" si="274"/>
        <v>2151714.2199999997</v>
      </c>
      <c r="BO482" s="16" t="str">
        <f>IFERROR(VLOOKUP($C482,'PORTE LOJA'!A:B,2,0),"PORTE 1")</f>
        <v>PORTE 5</v>
      </c>
      <c r="BP482" s="16">
        <f>VLOOKUP(BO482,'PAINEL E TARGET'!$S$1:$W$8,3,0)</f>
        <v>3750</v>
      </c>
      <c r="BQ482" s="16">
        <f t="shared" si="252"/>
        <v>1</v>
      </c>
      <c r="BR482" s="16">
        <f t="shared" si="253"/>
        <v>1</v>
      </c>
      <c r="BS482" s="16">
        <f t="shared" si="254"/>
        <v>1</v>
      </c>
      <c r="BT482" s="16">
        <f t="shared" si="255"/>
        <v>1</v>
      </c>
      <c r="BU482" s="16">
        <f t="shared" si="256"/>
        <v>1</v>
      </c>
      <c r="BV482" s="16">
        <f t="shared" si="257"/>
        <v>1</v>
      </c>
      <c r="BW482" s="17" t="str">
        <f t="shared" si="275"/>
        <v>111111</v>
      </c>
      <c r="BY482" s="17">
        <f t="shared" si="258"/>
        <v>0.84399999999999997</v>
      </c>
      <c r="BZ482" s="17">
        <f t="shared" si="259"/>
        <v>0.87</v>
      </c>
      <c r="CA482" s="17" t="str">
        <f t="shared" si="276"/>
        <v>Sem Retira</v>
      </c>
      <c r="CB482" s="17">
        <f t="shared" si="277"/>
        <v>0.87</v>
      </c>
      <c r="CC482" s="33" t="str">
        <f>IF(CB482&gt;='PAINEL E TARGET'!$T$11,'PAINEL E TARGET'!$S$11,
IF(CB482&gt;='PAINEL E TARGET'!$T$12,'PAINEL E TARGET'!$S$12,
IF(CB482&gt;='PAINEL E TARGET'!$T$13,'PAINEL E TARGET'!$S$13,
IF(CB482&gt;='PAINEL E TARGET'!$T$14,'PAINEL E TARGET'!$S$14,
IF(CB482&gt;='PAINEL E TARGET'!$T$15,'PAINEL E TARGET'!$S$15,
IF(CB482&gt;='PAINEL E TARGET'!$T$16,'PAINEL E TARGET'!$S$16,
IF(CB482&gt;='PAINEL E TARGET'!$T$17,'PAINEL E TARGET'!$S$17,
IF(CB482&gt;='PAINEL E TARGET'!$T$18,'PAINEL E TARGET'!$S$18,'PAINEL E TARGET'!$S$19))))))))</f>
        <v>Não elegível</v>
      </c>
      <c r="CD482" s="17">
        <f>IFERROR(VLOOKUP($BW482,'PAINEL E TARGET'!$G$1:$Q$99,4,0),0)</f>
        <v>0.25</v>
      </c>
      <c r="CE482" s="17">
        <f>VLOOKUP(CC482,'PAINEL E TARGET'!$S$10:$U$19,3,0)</f>
        <v>0</v>
      </c>
      <c r="CF482" s="16">
        <f t="shared" si="278"/>
        <v>0</v>
      </c>
      <c r="CG482" s="17">
        <f t="shared" si="260"/>
        <v>0.79600000000000004</v>
      </c>
      <c r="CH482" s="17">
        <f t="shared" si="261"/>
        <v>0.47899999999999998</v>
      </c>
      <c r="CI482" s="17">
        <f t="shared" si="262"/>
        <v>0.57999999999999996</v>
      </c>
      <c r="CJ482" s="17">
        <f t="shared" si="263"/>
        <v>0.85399999999999998</v>
      </c>
      <c r="CK482" s="17">
        <f t="shared" si="264"/>
        <v>0.57899999999999996</v>
      </c>
      <c r="CL482" s="17">
        <f t="shared" si="265"/>
        <v>0.74399999999999999</v>
      </c>
      <c r="CM482" s="16">
        <f t="shared" si="266"/>
        <v>2</v>
      </c>
      <c r="CN482" s="17" t="str">
        <f t="shared" si="279"/>
        <v>não ok</v>
      </c>
      <c r="CO482" s="17">
        <f t="shared" si="280"/>
        <v>0</v>
      </c>
      <c r="CP482" s="33" t="str">
        <f>IF(CO482&gt;='PAINEL E TARGET'!$T$11,'PAINEL E TARGET'!$S$11,
IF(CO482&gt;='PAINEL E TARGET'!$T$12,'PAINEL E TARGET'!$S$12,
IF(CO482&gt;='PAINEL E TARGET'!$T$13,'PAINEL E TARGET'!$S$13,
IF(CO482&gt;='PAINEL E TARGET'!$T$14,'PAINEL E TARGET'!$S$14,
IF(CO482&gt;='PAINEL E TARGET'!$T$15,'PAINEL E TARGET'!$S$15,
IF(CO482&gt;='PAINEL E TARGET'!$T$16,'PAINEL E TARGET'!$S$16,
IF(CO482&gt;='PAINEL E TARGET'!$T$17,'PAINEL E TARGET'!$S$17,
IF(CO482&gt;='PAINEL E TARGET'!$T$18,'PAINEL E TARGET'!$S$18,'PAINEL E TARGET'!$S$19))))))))</f>
        <v>Não elegível</v>
      </c>
      <c r="CQ482" s="17">
        <f>IFERROR(VLOOKUP($BW482,'PAINEL E TARGET'!$G$1:$Q$99,5,0),0)</f>
        <v>0.25</v>
      </c>
      <c r="CR482" s="17">
        <f>VLOOKUP(CP482,'PAINEL E TARGET'!$S$10:$U$19,3,0)</f>
        <v>0</v>
      </c>
      <c r="CS482" s="16">
        <f t="shared" si="281"/>
        <v>0</v>
      </c>
      <c r="CT482" s="17">
        <f t="shared" si="267"/>
        <v>0.89900000000000002</v>
      </c>
      <c r="CU482" s="33" t="str">
        <f>IF(CT482&gt;='PAINEL E TARGET'!$T$11,'PAINEL E TARGET'!$S$11,
IF(CT482&gt;='PAINEL E TARGET'!$T$12,'PAINEL E TARGET'!$S$12,
IF(CT482&gt;='PAINEL E TARGET'!$T$13,'PAINEL E TARGET'!$S$13,
IF(CT482&gt;='PAINEL E TARGET'!$T$14,'PAINEL E TARGET'!$S$14,
IF(CT482&gt;='PAINEL E TARGET'!$T$15,'PAINEL E TARGET'!$S$15,
IF(CT482&gt;='PAINEL E TARGET'!$T$16,'PAINEL E TARGET'!$S$16,
IF(CT482&gt;='PAINEL E TARGET'!$T$17,'PAINEL E TARGET'!$S$17,
IF(CT482&gt;='PAINEL E TARGET'!$T$18,'PAINEL E TARGET'!$S$18,'PAINEL E TARGET'!$S$19))))))))</f>
        <v>Não elegível</v>
      </c>
      <c r="CV482" s="17">
        <f>IFERROR(VLOOKUP($BW482,'PAINEL E TARGET'!$G$1:$Q$99,6,0),0)</f>
        <v>0.2</v>
      </c>
      <c r="CW482" s="17">
        <f>VLOOKUP(CU482,'PAINEL E TARGET'!$S$10:$U$19,3,0)</f>
        <v>0</v>
      </c>
      <c r="CX482" s="16">
        <f t="shared" si="282"/>
        <v>0</v>
      </c>
      <c r="CY482" s="17">
        <f t="shared" si="268"/>
        <v>0.79800000000000004</v>
      </c>
      <c r="CZ482" s="33" t="str">
        <f>IF(CY482&gt;='PAINEL E TARGET'!$T$11,'PAINEL E TARGET'!$S$11,
IF(CY482&gt;='PAINEL E TARGET'!$T$12,'PAINEL E TARGET'!$S$12,
IF(CY482&gt;='PAINEL E TARGET'!$T$13,'PAINEL E TARGET'!$S$13,
IF(CY482&gt;='PAINEL E TARGET'!$T$14,'PAINEL E TARGET'!$S$14,
IF(CY482&gt;='PAINEL E TARGET'!$T$15,'PAINEL E TARGET'!$S$15,
IF(CY482&gt;='PAINEL E TARGET'!$T$16,'PAINEL E TARGET'!$S$16,
IF(CY482&gt;='PAINEL E TARGET'!$T$17,'PAINEL E TARGET'!$S$17,
IF(CY482&gt;='PAINEL E TARGET'!$T$18,'PAINEL E TARGET'!$S$18,'PAINEL E TARGET'!$S$19))))))))</f>
        <v>Não elegível</v>
      </c>
      <c r="DA482" s="17">
        <f>IFERROR(VLOOKUP($BW482,'PAINEL E TARGET'!$G$1:$Q$99,7,0),0)</f>
        <v>0.15</v>
      </c>
      <c r="DB482" s="17">
        <f>VLOOKUP(CZ482,'PAINEL E TARGET'!$S$10:$U$19,3,0)</f>
        <v>0</v>
      </c>
      <c r="DC482" s="16">
        <f t="shared" si="283"/>
        <v>0</v>
      </c>
      <c r="DD482" s="17">
        <f t="shared" si="269"/>
        <v>0.871</v>
      </c>
      <c r="DE482" s="33" t="str">
        <f>IF(DD482&gt;='PAINEL E TARGET'!$T$11,'PAINEL E TARGET'!$S$11,
IF(DD482&gt;='PAINEL E TARGET'!$T$12,'PAINEL E TARGET'!$S$12,
IF(DD482&gt;='PAINEL E TARGET'!$T$13,'PAINEL E TARGET'!$S$13,
IF(DD482&gt;='PAINEL E TARGET'!$T$14,'PAINEL E TARGET'!$S$14,
IF(DD482&gt;='PAINEL E TARGET'!$T$15,'PAINEL E TARGET'!$S$15,
IF(DD482&gt;='PAINEL E TARGET'!$T$16,'PAINEL E TARGET'!$S$16,
IF(DD482&gt;='PAINEL E TARGET'!$T$17,'PAINEL E TARGET'!$S$17,
IF(DD482&gt;='PAINEL E TARGET'!$T$18,'PAINEL E TARGET'!$S$18,'PAINEL E TARGET'!$S$19))))))))</f>
        <v>Não elegível</v>
      </c>
      <c r="DF482" s="17">
        <f>IFERROR(VLOOKUP($BW482,'PAINEL E TARGET'!$G$1:$Q$99,8,0),0)</f>
        <v>0.1</v>
      </c>
      <c r="DG482" s="17">
        <f>VLOOKUP(DE482,'PAINEL E TARGET'!$S$10:$U$19,3,0)</f>
        <v>0</v>
      </c>
      <c r="DH482" s="16">
        <f t="shared" si="284"/>
        <v>0</v>
      </c>
      <c r="DI482" s="17">
        <f t="shared" si="270"/>
        <v>1.2150000000000001</v>
      </c>
      <c r="DJ482" s="33" t="str">
        <f>IF(DI482&gt;='PAINEL E TARGET'!$T$11,'PAINEL E TARGET'!$S$11,
IF(DI482&gt;='PAINEL E TARGET'!$T$12,'PAINEL E TARGET'!$S$12,
IF(DI482&gt;='PAINEL E TARGET'!$T$13,'PAINEL E TARGET'!$S$13,
IF(DI482&gt;='PAINEL E TARGET'!$T$14,'PAINEL E TARGET'!$S$14,
IF(DI482&gt;='PAINEL E TARGET'!$T$15,'PAINEL E TARGET'!$S$15,
IF(DI482&gt;='PAINEL E TARGET'!$T$16,'PAINEL E TARGET'!$S$16,
IF(DI482&gt;='PAINEL E TARGET'!$T$17,'PAINEL E TARGET'!$S$17,
IF(DI482&gt;='PAINEL E TARGET'!$T$18,'PAINEL E TARGET'!$S$18,'PAINEL E TARGET'!$S$19))))))))</f>
        <v>6. Fx de 120% a 124,9%</v>
      </c>
      <c r="DK482" s="17">
        <f>IFERROR(VLOOKUP($BW482,'PAINEL E TARGET'!$G$1:$Q$99,9,0),0)</f>
        <v>0.05</v>
      </c>
      <c r="DL482" s="17">
        <f>VLOOKUP(DJ482,'PAINEL E TARGET'!$S$10:$U$19,3,0)</f>
        <v>1.4</v>
      </c>
      <c r="DM482" s="16">
        <f t="shared" si="285"/>
        <v>262.5</v>
      </c>
      <c r="DN482" s="17">
        <f t="shared" si="271"/>
        <v>0.57899999999999996</v>
      </c>
      <c r="DO482" s="33" t="str">
        <f>IF(DN482&gt;='PAINEL E TARGET'!$T$11,'PAINEL E TARGET'!$S$11,
IF(DN482&gt;='PAINEL E TARGET'!$T$12,'PAINEL E TARGET'!$S$12,
IF(DN482&gt;='PAINEL E TARGET'!$T$13,'PAINEL E TARGET'!$S$13,
IF(DN482&gt;='PAINEL E TARGET'!$T$14,'PAINEL E TARGET'!$S$14,
IF(DN482&gt;='PAINEL E TARGET'!$T$15,'PAINEL E TARGET'!$S$15,
IF(DN482&gt;='PAINEL E TARGET'!$T$16,'PAINEL E TARGET'!$S$16,
IF(DN482&gt;='PAINEL E TARGET'!$T$17,'PAINEL E TARGET'!$S$17,
IF(DN482&gt;='PAINEL E TARGET'!$T$18,'PAINEL E TARGET'!$S$18,'PAINEL E TARGET'!$S$19))))))))</f>
        <v>Não elegível</v>
      </c>
      <c r="DP482" s="17">
        <f>IFERROR(VLOOKUP($BW482,'PAINEL E TARGET'!$G$1:$Q$99,10,0),0)</f>
        <v>0</v>
      </c>
      <c r="DQ482" s="17">
        <f>VLOOKUP(DO482,'PAINEL E TARGET'!$S$10:$U$19,3,0)</f>
        <v>0</v>
      </c>
      <c r="DR482" s="16">
        <f t="shared" si="286"/>
        <v>0</v>
      </c>
      <c r="DS482" s="17">
        <f t="shared" si="272"/>
        <v>0.75</v>
      </c>
      <c r="DT482" s="16">
        <f>IF(DS482&gt;=1,VLOOKUP(BO482,'PAINEL E TARGET'!$S$1:$W$8,5,0),0)</f>
        <v>0</v>
      </c>
      <c r="DU482" s="16">
        <f t="shared" si="287"/>
        <v>262.5</v>
      </c>
    </row>
    <row r="483" spans="2:125" s="32" customFormat="1" x14ac:dyDescent="0.2">
      <c r="B483" s="44">
        <v>43541</v>
      </c>
      <c r="C483" s="65">
        <v>1304</v>
      </c>
      <c r="D483" s="66" t="s">
        <v>487</v>
      </c>
      <c r="E483" s="65">
        <v>318</v>
      </c>
      <c r="F483" s="65" t="s">
        <v>943</v>
      </c>
      <c r="G483" s="67">
        <v>3928434.0229686014</v>
      </c>
      <c r="H483" s="67">
        <v>2444789.1911776159</v>
      </c>
      <c r="I483" s="67">
        <v>2255808.39</v>
      </c>
      <c r="J483" s="68">
        <v>0.92270057399648975</v>
      </c>
      <c r="K483" s="67">
        <v>488664.92267956759</v>
      </c>
      <c r="L483" s="67">
        <v>1714411.3894565413</v>
      </c>
      <c r="M483" s="67">
        <v>476601.75</v>
      </c>
      <c r="N483" s="67">
        <v>1677440.32</v>
      </c>
      <c r="O483" s="67">
        <v>3560269.0239468506</v>
      </c>
      <c r="P483" s="67">
        <v>2743.9788739661608</v>
      </c>
      <c r="Q483" s="67">
        <v>0</v>
      </c>
      <c r="R483" s="67">
        <v>0</v>
      </c>
      <c r="S483" s="67">
        <v>0</v>
      </c>
      <c r="T483" s="68">
        <v>8.3212670755307389E-2</v>
      </c>
      <c r="U483" s="68">
        <v>7.7234317897978674E-2</v>
      </c>
      <c r="V483" s="68">
        <v>0.92815573874670509</v>
      </c>
      <c r="W483" s="67">
        <v>183095.53000000006</v>
      </c>
      <c r="X483" s="67">
        <v>166365.97000000003</v>
      </c>
      <c r="Y483" s="68">
        <v>0.90862933682761116</v>
      </c>
      <c r="Z483" s="68">
        <v>0.10624715481282826</v>
      </c>
      <c r="AA483" s="68">
        <v>8.8967682047175645E-2</v>
      </c>
      <c r="AB483" s="68">
        <v>0.83736531301856287</v>
      </c>
      <c r="AC483" s="67">
        <v>234070.59000000003</v>
      </c>
      <c r="AD483" s="67">
        <v>191640.13000000003</v>
      </c>
      <c r="AE483" s="68">
        <v>0.8187279316038808</v>
      </c>
      <c r="AF483" s="43">
        <v>80</v>
      </c>
      <c r="AG483" s="43">
        <v>70</v>
      </c>
      <c r="AH483" s="43">
        <v>68</v>
      </c>
      <c r="AI483" s="43">
        <v>56</v>
      </c>
      <c r="AJ483" s="67">
        <v>87297.83</v>
      </c>
      <c r="AK483" s="67">
        <v>84563.7</v>
      </c>
      <c r="AL483" s="68">
        <v>0.96868043569926077</v>
      </c>
      <c r="AM483" s="67">
        <v>12928.16</v>
      </c>
      <c r="AN483" s="67">
        <v>13469.63</v>
      </c>
      <c r="AO483" s="68">
        <v>1.0418829903095259</v>
      </c>
      <c r="AP483" s="67">
        <v>0</v>
      </c>
      <c r="AQ483" s="67">
        <v>5876.73</v>
      </c>
      <c r="AR483" s="68">
        <v>0</v>
      </c>
      <c r="AS483" s="67">
        <v>82869.539999999994</v>
      </c>
      <c r="AT483" s="67">
        <v>62455.909999999996</v>
      </c>
      <c r="AU483" s="68">
        <v>0.75366546019200786</v>
      </c>
      <c r="AV483" s="43">
        <v>2051.39</v>
      </c>
      <c r="AW483" s="43">
        <v>1484.72</v>
      </c>
      <c r="AX483" s="69">
        <v>0.72376291197675724</v>
      </c>
      <c r="AY483" s="43">
        <v>488664.92267956759</v>
      </c>
      <c r="AZ483" s="43">
        <v>476601.74999999994</v>
      </c>
      <c r="BA483" s="43">
        <v>79635.783236294854</v>
      </c>
      <c r="BB483" s="43">
        <v>88383.159999999974</v>
      </c>
      <c r="BC483" s="43">
        <v>788381.94213017425</v>
      </c>
      <c r="BD483" s="43">
        <v>129326.71191284641</v>
      </c>
      <c r="BE483" s="43">
        <v>297407.3</v>
      </c>
      <c r="BF483" s="43">
        <v>380226.6700000001</v>
      </c>
      <c r="BG483" s="43">
        <v>3337.5499999999993</v>
      </c>
      <c r="BH483" s="43">
        <v>122</v>
      </c>
      <c r="BI483" s="44">
        <v>43173</v>
      </c>
      <c r="BJ483" s="44">
        <v>43541</v>
      </c>
      <c r="BK483" s="44">
        <v>43172</v>
      </c>
      <c r="BL483" s="43">
        <f t="shared" si="273"/>
        <v>2255808.39</v>
      </c>
      <c r="BM483" s="43">
        <f t="shared" si="274"/>
        <v>2154042.0700000003</v>
      </c>
      <c r="BO483" s="16" t="str">
        <f>IFERROR(VLOOKUP($C483,'PORTE LOJA'!A:B,2,0),"PORTE 1")</f>
        <v>PORTE 5</v>
      </c>
      <c r="BP483" s="16">
        <f>VLOOKUP(BO483,'PAINEL E TARGET'!$S$1:$W$8,3,0)</f>
        <v>3750</v>
      </c>
      <c r="BQ483" s="16">
        <f t="shared" si="252"/>
        <v>1</v>
      </c>
      <c r="BR483" s="16">
        <f t="shared" si="253"/>
        <v>1</v>
      </c>
      <c r="BS483" s="16">
        <f t="shared" si="254"/>
        <v>1</v>
      </c>
      <c r="BT483" s="16">
        <f t="shared" si="255"/>
        <v>1</v>
      </c>
      <c r="BU483" s="16">
        <f t="shared" si="256"/>
        <v>1</v>
      </c>
      <c r="BV483" s="16">
        <f t="shared" si="257"/>
        <v>1</v>
      </c>
      <c r="BW483" s="17" t="str">
        <f t="shared" si="275"/>
        <v>111111</v>
      </c>
      <c r="BY483" s="17">
        <f t="shared" si="258"/>
        <v>0.92300000000000004</v>
      </c>
      <c r="BZ483" s="17">
        <f t="shared" si="259"/>
        <v>0.97799999999999998</v>
      </c>
      <c r="CA483" s="17" t="str">
        <f t="shared" si="276"/>
        <v>Sem Retira</v>
      </c>
      <c r="CB483" s="17">
        <f t="shared" si="277"/>
        <v>0.97799999999999998</v>
      </c>
      <c r="CC483" s="33" t="str">
        <f>IF(CB483&gt;='PAINEL E TARGET'!$T$11,'PAINEL E TARGET'!$S$11,
IF(CB483&gt;='PAINEL E TARGET'!$T$12,'PAINEL E TARGET'!$S$12,
IF(CB483&gt;='PAINEL E TARGET'!$T$13,'PAINEL E TARGET'!$S$13,
IF(CB483&gt;='PAINEL E TARGET'!$T$14,'PAINEL E TARGET'!$S$14,
IF(CB483&gt;='PAINEL E TARGET'!$T$15,'PAINEL E TARGET'!$S$15,
IF(CB483&gt;='PAINEL E TARGET'!$T$16,'PAINEL E TARGET'!$S$16,
IF(CB483&gt;='PAINEL E TARGET'!$T$17,'PAINEL E TARGET'!$S$17,
IF(CB483&gt;='PAINEL E TARGET'!$T$18,'PAINEL E TARGET'!$S$18,'PAINEL E TARGET'!$S$19))))))))</f>
        <v>1. Fx de 90% a 99,9%</v>
      </c>
      <c r="CD483" s="17">
        <f>IFERROR(VLOOKUP($BW483,'PAINEL E TARGET'!$G$1:$Q$99,4,0),0)</f>
        <v>0.25</v>
      </c>
      <c r="CE483" s="17">
        <f>VLOOKUP(CC483,'PAINEL E TARGET'!$S$10:$U$19,3,0)</f>
        <v>0.5</v>
      </c>
      <c r="CF483" s="16">
        <f t="shared" si="278"/>
        <v>468.75</v>
      </c>
      <c r="CG483" s="17">
        <f t="shared" si="260"/>
        <v>0.96899999999999997</v>
      </c>
      <c r="CH483" s="17">
        <f t="shared" si="261"/>
        <v>1.042</v>
      </c>
      <c r="CI483" s="17" t="str">
        <f t="shared" si="262"/>
        <v>sem meta</v>
      </c>
      <c r="CJ483" s="17">
        <f t="shared" si="263"/>
        <v>0.754</v>
      </c>
      <c r="CK483" s="17">
        <f t="shared" si="264"/>
        <v>0.72399999999999998</v>
      </c>
      <c r="CL483" s="17">
        <f t="shared" si="265"/>
        <v>0.90900000000000003</v>
      </c>
      <c r="CM483" s="16">
        <f t="shared" si="266"/>
        <v>5</v>
      </c>
      <c r="CN483" s="17" t="str">
        <f t="shared" si="279"/>
        <v>ok</v>
      </c>
      <c r="CO483" s="17">
        <f t="shared" si="280"/>
        <v>0.90900000000000003</v>
      </c>
      <c r="CP483" s="33" t="str">
        <f>IF(CO483&gt;='PAINEL E TARGET'!$T$11,'PAINEL E TARGET'!$S$11,
IF(CO483&gt;='PAINEL E TARGET'!$T$12,'PAINEL E TARGET'!$S$12,
IF(CO483&gt;='PAINEL E TARGET'!$T$13,'PAINEL E TARGET'!$S$13,
IF(CO483&gt;='PAINEL E TARGET'!$T$14,'PAINEL E TARGET'!$S$14,
IF(CO483&gt;='PAINEL E TARGET'!$T$15,'PAINEL E TARGET'!$S$15,
IF(CO483&gt;='PAINEL E TARGET'!$T$16,'PAINEL E TARGET'!$S$16,
IF(CO483&gt;='PAINEL E TARGET'!$T$17,'PAINEL E TARGET'!$S$17,
IF(CO483&gt;='PAINEL E TARGET'!$T$18,'PAINEL E TARGET'!$S$18,'PAINEL E TARGET'!$S$19))))))))</f>
        <v>1. Fx de 90% a 99,9%</v>
      </c>
      <c r="CQ483" s="17">
        <f>IFERROR(VLOOKUP($BW483,'PAINEL E TARGET'!$G$1:$Q$99,5,0),0)</f>
        <v>0.25</v>
      </c>
      <c r="CR483" s="17">
        <f>VLOOKUP(CP483,'PAINEL E TARGET'!$S$10:$U$19,3,0)</f>
        <v>0.5</v>
      </c>
      <c r="CS483" s="16">
        <f t="shared" si="281"/>
        <v>468.75</v>
      </c>
      <c r="CT483" s="17">
        <f t="shared" si="267"/>
        <v>0.81899999999999995</v>
      </c>
      <c r="CU483" s="33" t="str">
        <f>IF(CT483&gt;='PAINEL E TARGET'!$T$11,'PAINEL E TARGET'!$S$11,
IF(CT483&gt;='PAINEL E TARGET'!$T$12,'PAINEL E TARGET'!$S$12,
IF(CT483&gt;='PAINEL E TARGET'!$T$13,'PAINEL E TARGET'!$S$13,
IF(CT483&gt;='PAINEL E TARGET'!$T$14,'PAINEL E TARGET'!$S$14,
IF(CT483&gt;='PAINEL E TARGET'!$T$15,'PAINEL E TARGET'!$S$15,
IF(CT483&gt;='PAINEL E TARGET'!$T$16,'PAINEL E TARGET'!$S$16,
IF(CT483&gt;='PAINEL E TARGET'!$T$17,'PAINEL E TARGET'!$S$17,
IF(CT483&gt;='PAINEL E TARGET'!$T$18,'PAINEL E TARGET'!$S$18,'PAINEL E TARGET'!$S$19))))))))</f>
        <v>Não elegível</v>
      </c>
      <c r="CV483" s="17">
        <f>IFERROR(VLOOKUP($BW483,'PAINEL E TARGET'!$G$1:$Q$99,6,0),0)</f>
        <v>0.2</v>
      </c>
      <c r="CW483" s="17">
        <f>VLOOKUP(CU483,'PAINEL E TARGET'!$S$10:$U$19,3,0)</f>
        <v>0</v>
      </c>
      <c r="CX483" s="16">
        <f t="shared" si="282"/>
        <v>0</v>
      </c>
      <c r="CY483" s="17">
        <f t="shared" si="268"/>
        <v>0.97499999999999998</v>
      </c>
      <c r="CZ483" s="33" t="str">
        <f>IF(CY483&gt;='PAINEL E TARGET'!$T$11,'PAINEL E TARGET'!$S$11,
IF(CY483&gt;='PAINEL E TARGET'!$T$12,'PAINEL E TARGET'!$S$12,
IF(CY483&gt;='PAINEL E TARGET'!$T$13,'PAINEL E TARGET'!$S$13,
IF(CY483&gt;='PAINEL E TARGET'!$T$14,'PAINEL E TARGET'!$S$14,
IF(CY483&gt;='PAINEL E TARGET'!$T$15,'PAINEL E TARGET'!$S$15,
IF(CY483&gt;='PAINEL E TARGET'!$T$16,'PAINEL E TARGET'!$S$16,
IF(CY483&gt;='PAINEL E TARGET'!$T$17,'PAINEL E TARGET'!$S$17,
IF(CY483&gt;='PAINEL E TARGET'!$T$18,'PAINEL E TARGET'!$S$18,'PAINEL E TARGET'!$S$19))))))))</f>
        <v>1. Fx de 90% a 99,9%</v>
      </c>
      <c r="DA483" s="17">
        <f>IFERROR(VLOOKUP($BW483,'PAINEL E TARGET'!$G$1:$Q$99,7,0),0)</f>
        <v>0.15</v>
      </c>
      <c r="DB483" s="17">
        <f>VLOOKUP(CZ483,'PAINEL E TARGET'!$S$10:$U$19,3,0)</f>
        <v>0.5</v>
      </c>
      <c r="DC483" s="16">
        <f t="shared" si="283"/>
        <v>281.25</v>
      </c>
      <c r="DD483" s="17">
        <f t="shared" si="269"/>
        <v>1.1100000000000001</v>
      </c>
      <c r="DE483" s="33" t="str">
        <f>IF(DD483&gt;='PAINEL E TARGET'!$T$11,'PAINEL E TARGET'!$S$11,
IF(DD483&gt;='PAINEL E TARGET'!$T$12,'PAINEL E TARGET'!$S$12,
IF(DD483&gt;='PAINEL E TARGET'!$T$13,'PAINEL E TARGET'!$S$13,
IF(DD483&gt;='PAINEL E TARGET'!$T$14,'PAINEL E TARGET'!$S$14,
IF(DD483&gt;='PAINEL E TARGET'!$T$15,'PAINEL E TARGET'!$S$15,
IF(DD483&gt;='PAINEL E TARGET'!$T$16,'PAINEL E TARGET'!$S$16,
IF(DD483&gt;='PAINEL E TARGET'!$T$17,'PAINEL E TARGET'!$S$17,
IF(DD483&gt;='PAINEL E TARGET'!$T$18,'PAINEL E TARGET'!$S$18,'PAINEL E TARGET'!$S$19))))))))</f>
        <v>4. Fx de 110% a 114,9%</v>
      </c>
      <c r="DF483" s="17">
        <f>IFERROR(VLOOKUP($BW483,'PAINEL E TARGET'!$G$1:$Q$99,8,0),0)</f>
        <v>0.1</v>
      </c>
      <c r="DG483" s="17">
        <f>VLOOKUP(DE483,'PAINEL E TARGET'!$S$10:$U$19,3,0)</f>
        <v>1.2</v>
      </c>
      <c r="DH483" s="16">
        <f t="shared" si="284"/>
        <v>450</v>
      </c>
      <c r="DI483" s="17">
        <f t="shared" si="270"/>
        <v>0.82399999999999995</v>
      </c>
      <c r="DJ483" s="33" t="str">
        <f>IF(DI483&gt;='PAINEL E TARGET'!$T$11,'PAINEL E TARGET'!$S$11,
IF(DI483&gt;='PAINEL E TARGET'!$T$12,'PAINEL E TARGET'!$S$12,
IF(DI483&gt;='PAINEL E TARGET'!$T$13,'PAINEL E TARGET'!$S$13,
IF(DI483&gt;='PAINEL E TARGET'!$T$14,'PAINEL E TARGET'!$S$14,
IF(DI483&gt;='PAINEL E TARGET'!$T$15,'PAINEL E TARGET'!$S$15,
IF(DI483&gt;='PAINEL E TARGET'!$T$16,'PAINEL E TARGET'!$S$16,
IF(DI483&gt;='PAINEL E TARGET'!$T$17,'PAINEL E TARGET'!$S$17,
IF(DI483&gt;='PAINEL E TARGET'!$T$18,'PAINEL E TARGET'!$S$18,'PAINEL E TARGET'!$S$19))))))))</f>
        <v>Não elegível</v>
      </c>
      <c r="DK483" s="17">
        <f>IFERROR(VLOOKUP($BW483,'PAINEL E TARGET'!$G$1:$Q$99,9,0),0)</f>
        <v>0.05</v>
      </c>
      <c r="DL483" s="17">
        <f>VLOOKUP(DJ483,'PAINEL E TARGET'!$S$10:$U$19,3,0)</f>
        <v>0</v>
      </c>
      <c r="DM483" s="16">
        <f t="shared" si="285"/>
        <v>0</v>
      </c>
      <c r="DN483" s="17">
        <f t="shared" si="271"/>
        <v>0.72399999999999998</v>
      </c>
      <c r="DO483" s="33" t="str">
        <f>IF(DN483&gt;='PAINEL E TARGET'!$T$11,'PAINEL E TARGET'!$S$11,
IF(DN483&gt;='PAINEL E TARGET'!$T$12,'PAINEL E TARGET'!$S$12,
IF(DN483&gt;='PAINEL E TARGET'!$T$13,'PAINEL E TARGET'!$S$13,
IF(DN483&gt;='PAINEL E TARGET'!$T$14,'PAINEL E TARGET'!$S$14,
IF(DN483&gt;='PAINEL E TARGET'!$T$15,'PAINEL E TARGET'!$S$15,
IF(DN483&gt;='PAINEL E TARGET'!$T$16,'PAINEL E TARGET'!$S$16,
IF(DN483&gt;='PAINEL E TARGET'!$T$17,'PAINEL E TARGET'!$S$17,
IF(DN483&gt;='PAINEL E TARGET'!$T$18,'PAINEL E TARGET'!$S$18,'PAINEL E TARGET'!$S$19))))))))</f>
        <v>Não elegível</v>
      </c>
      <c r="DP483" s="17">
        <f>IFERROR(VLOOKUP($BW483,'PAINEL E TARGET'!$G$1:$Q$99,10,0),0)</f>
        <v>0</v>
      </c>
      <c r="DQ483" s="17">
        <f>VLOOKUP(DO483,'PAINEL E TARGET'!$S$10:$U$19,3,0)</f>
        <v>0</v>
      </c>
      <c r="DR483" s="16">
        <f t="shared" si="286"/>
        <v>0</v>
      </c>
      <c r="DS483" s="17">
        <f t="shared" si="272"/>
        <v>0.875</v>
      </c>
      <c r="DT483" s="16">
        <f>IF(DS483&gt;=1,VLOOKUP(BO483,'PAINEL E TARGET'!$S$1:$W$8,5,0),0)</f>
        <v>0</v>
      </c>
      <c r="DU483" s="16">
        <f t="shared" si="287"/>
        <v>1668.75</v>
      </c>
    </row>
    <row r="484" spans="2:125" s="32" customFormat="1" x14ac:dyDescent="0.2">
      <c r="B484" s="44">
        <v>43541</v>
      </c>
      <c r="C484" s="65">
        <v>1305</v>
      </c>
      <c r="D484" s="66" t="s">
        <v>488</v>
      </c>
      <c r="E484" s="65">
        <v>212</v>
      </c>
      <c r="F484" s="65" t="s">
        <v>1017</v>
      </c>
      <c r="G484" s="67">
        <v>2349037.0519915228</v>
      </c>
      <c r="H484" s="67">
        <v>1246900.1350791384</v>
      </c>
      <c r="I484" s="67">
        <v>1006746.6599999999</v>
      </c>
      <c r="J484" s="68">
        <v>0.8073995917372353</v>
      </c>
      <c r="K484" s="67">
        <v>211309.58132607443</v>
      </c>
      <c r="L484" s="67">
        <v>923880.38100468041</v>
      </c>
      <c r="M484" s="67">
        <v>190540.49</v>
      </c>
      <c r="N484" s="67">
        <v>785368.07</v>
      </c>
      <c r="O484" s="67">
        <v>2145233.8588709193</v>
      </c>
      <c r="P484" s="67">
        <v>18093.445299218765</v>
      </c>
      <c r="Q484" s="67">
        <v>12474.6</v>
      </c>
      <c r="R484" s="67">
        <v>0</v>
      </c>
      <c r="S484" s="67">
        <v>0</v>
      </c>
      <c r="T484" s="68">
        <v>0.11081857128062747</v>
      </c>
      <c r="U484" s="68">
        <v>0.10479052451088601</v>
      </c>
      <c r="V484" s="68">
        <v>0.94560436305863793</v>
      </c>
      <c r="W484" s="67">
        <v>123795.04</v>
      </c>
      <c r="X484" s="67">
        <v>100958.74999999999</v>
      </c>
      <c r="Y484" s="68">
        <v>0.81553146232676199</v>
      </c>
      <c r="Z484" s="68">
        <v>0.15202678470276709</v>
      </c>
      <c r="AA484" s="68">
        <v>0.12654271625612137</v>
      </c>
      <c r="AB484" s="68">
        <v>0.83237119369148982</v>
      </c>
      <c r="AC484" s="67">
        <v>172579.28</v>
      </c>
      <c r="AD484" s="67">
        <v>123494.12</v>
      </c>
      <c r="AE484" s="68">
        <v>0.71557906603851862</v>
      </c>
      <c r="AF484" s="43">
        <v>80</v>
      </c>
      <c r="AG484" s="43">
        <v>68</v>
      </c>
      <c r="AH484" s="43">
        <v>23</v>
      </c>
      <c r="AI484" s="43">
        <v>15</v>
      </c>
      <c r="AJ484" s="67">
        <v>67686.989999999991</v>
      </c>
      <c r="AK484" s="67">
        <v>60089.35</v>
      </c>
      <c r="AL484" s="68">
        <v>0.88775331862149587</v>
      </c>
      <c r="AM484" s="67">
        <v>20797.52</v>
      </c>
      <c r="AN484" s="67">
        <v>11483.189999999999</v>
      </c>
      <c r="AO484" s="68">
        <v>0.55214227465582433</v>
      </c>
      <c r="AP484" s="67">
        <v>6285.6</v>
      </c>
      <c r="AQ484" s="67">
        <v>5534.7199999999993</v>
      </c>
      <c r="AR484" s="68">
        <v>0.88053964617538483</v>
      </c>
      <c r="AS484" s="67">
        <v>29024.930000000004</v>
      </c>
      <c r="AT484" s="67">
        <v>23851.490000000005</v>
      </c>
      <c r="AU484" s="68">
        <v>0.82175874325967369</v>
      </c>
      <c r="AV484" s="43">
        <v>1581.1100000000001</v>
      </c>
      <c r="AW484" s="43">
        <v>1904.6200000000001</v>
      </c>
      <c r="AX484" s="69">
        <v>1.2046094199644553</v>
      </c>
      <c r="AY484" s="43">
        <v>211309.58132607443</v>
      </c>
      <c r="AZ484" s="43">
        <v>190540.48999999996</v>
      </c>
      <c r="BA484" s="43">
        <v>30914.257459279925</v>
      </c>
      <c r="BB484" s="43">
        <v>32142.09</v>
      </c>
      <c r="BC484" s="43">
        <v>399209.37851813255</v>
      </c>
      <c r="BD484" s="43">
        <v>58455.594843430816</v>
      </c>
      <c r="BE484" s="43">
        <v>234933.08</v>
      </c>
      <c r="BF484" s="43">
        <v>327521.21999999997</v>
      </c>
      <c r="BG484" s="43">
        <v>2992.1699999999992</v>
      </c>
      <c r="BH484" s="43">
        <v>46</v>
      </c>
      <c r="BI484" s="44">
        <v>43173</v>
      </c>
      <c r="BJ484" s="44">
        <v>43541</v>
      </c>
      <c r="BK484" s="44">
        <v>43172</v>
      </c>
      <c r="BL484" s="43">
        <f t="shared" si="273"/>
        <v>1006746.6599999999</v>
      </c>
      <c r="BM484" s="43">
        <f t="shared" si="274"/>
        <v>975908.55999999994</v>
      </c>
      <c r="BO484" s="16" t="str">
        <f>IFERROR(VLOOKUP($C484,'PORTE LOJA'!A:B,2,0),"PORTE 1")</f>
        <v>PORTE 3</v>
      </c>
      <c r="BP484" s="16">
        <f>VLOOKUP(BO484,'PAINEL E TARGET'!$S$1:$W$8,3,0)</f>
        <v>2400</v>
      </c>
      <c r="BQ484" s="16">
        <f t="shared" si="252"/>
        <v>1</v>
      </c>
      <c r="BR484" s="16">
        <f t="shared" si="253"/>
        <v>1</v>
      </c>
      <c r="BS484" s="16">
        <f t="shared" si="254"/>
        <v>1</v>
      </c>
      <c r="BT484" s="16">
        <f t="shared" si="255"/>
        <v>1</v>
      </c>
      <c r="BU484" s="16">
        <f t="shared" si="256"/>
        <v>1</v>
      </c>
      <c r="BV484" s="16">
        <f t="shared" si="257"/>
        <v>1</v>
      </c>
      <c r="BW484" s="17" t="str">
        <f t="shared" si="275"/>
        <v>111111</v>
      </c>
      <c r="BY484" s="17">
        <f t="shared" si="258"/>
        <v>0.80700000000000005</v>
      </c>
      <c r="BZ484" s="17">
        <f t="shared" si="259"/>
        <v>0.86</v>
      </c>
      <c r="CA484" s="17" t="str">
        <f t="shared" si="276"/>
        <v>Sem Retira</v>
      </c>
      <c r="CB484" s="17">
        <f t="shared" si="277"/>
        <v>0.86</v>
      </c>
      <c r="CC484" s="33" t="str">
        <f>IF(CB484&gt;='PAINEL E TARGET'!$T$11,'PAINEL E TARGET'!$S$11,
IF(CB484&gt;='PAINEL E TARGET'!$T$12,'PAINEL E TARGET'!$S$12,
IF(CB484&gt;='PAINEL E TARGET'!$T$13,'PAINEL E TARGET'!$S$13,
IF(CB484&gt;='PAINEL E TARGET'!$T$14,'PAINEL E TARGET'!$S$14,
IF(CB484&gt;='PAINEL E TARGET'!$T$15,'PAINEL E TARGET'!$S$15,
IF(CB484&gt;='PAINEL E TARGET'!$T$16,'PAINEL E TARGET'!$S$16,
IF(CB484&gt;='PAINEL E TARGET'!$T$17,'PAINEL E TARGET'!$S$17,
IF(CB484&gt;='PAINEL E TARGET'!$T$18,'PAINEL E TARGET'!$S$18,'PAINEL E TARGET'!$S$19))))))))</f>
        <v>Não elegível</v>
      </c>
      <c r="CD484" s="17">
        <f>IFERROR(VLOOKUP($BW484,'PAINEL E TARGET'!$G$1:$Q$99,4,0),0)</f>
        <v>0.25</v>
      </c>
      <c r="CE484" s="17">
        <f>VLOOKUP(CC484,'PAINEL E TARGET'!$S$10:$U$19,3,0)</f>
        <v>0</v>
      </c>
      <c r="CF484" s="16">
        <f t="shared" si="278"/>
        <v>0</v>
      </c>
      <c r="CG484" s="17">
        <f t="shared" si="260"/>
        <v>0.88800000000000001</v>
      </c>
      <c r="CH484" s="17">
        <f t="shared" si="261"/>
        <v>0.55200000000000005</v>
      </c>
      <c r="CI484" s="17">
        <f t="shared" si="262"/>
        <v>0.88100000000000001</v>
      </c>
      <c r="CJ484" s="17">
        <f t="shared" si="263"/>
        <v>0.82199999999999995</v>
      </c>
      <c r="CK484" s="17">
        <f t="shared" si="264"/>
        <v>1.2050000000000001</v>
      </c>
      <c r="CL484" s="17">
        <f t="shared" si="265"/>
        <v>0.81599999999999995</v>
      </c>
      <c r="CM484" s="16">
        <f t="shared" si="266"/>
        <v>4</v>
      </c>
      <c r="CN484" s="17" t="str">
        <f t="shared" si="279"/>
        <v>não ok</v>
      </c>
      <c r="CO484" s="17">
        <f t="shared" si="280"/>
        <v>0</v>
      </c>
      <c r="CP484" s="33" t="str">
        <f>IF(CO484&gt;='PAINEL E TARGET'!$T$11,'PAINEL E TARGET'!$S$11,
IF(CO484&gt;='PAINEL E TARGET'!$T$12,'PAINEL E TARGET'!$S$12,
IF(CO484&gt;='PAINEL E TARGET'!$T$13,'PAINEL E TARGET'!$S$13,
IF(CO484&gt;='PAINEL E TARGET'!$T$14,'PAINEL E TARGET'!$S$14,
IF(CO484&gt;='PAINEL E TARGET'!$T$15,'PAINEL E TARGET'!$S$15,
IF(CO484&gt;='PAINEL E TARGET'!$T$16,'PAINEL E TARGET'!$S$16,
IF(CO484&gt;='PAINEL E TARGET'!$T$17,'PAINEL E TARGET'!$S$17,
IF(CO484&gt;='PAINEL E TARGET'!$T$18,'PAINEL E TARGET'!$S$18,'PAINEL E TARGET'!$S$19))))))))</f>
        <v>Não elegível</v>
      </c>
      <c r="CQ484" s="17">
        <f>IFERROR(VLOOKUP($BW484,'PAINEL E TARGET'!$G$1:$Q$99,5,0),0)</f>
        <v>0.25</v>
      </c>
      <c r="CR484" s="17">
        <f>VLOOKUP(CP484,'PAINEL E TARGET'!$S$10:$U$19,3,0)</f>
        <v>0</v>
      </c>
      <c r="CS484" s="16">
        <f t="shared" si="281"/>
        <v>0</v>
      </c>
      <c r="CT484" s="17">
        <f t="shared" si="267"/>
        <v>0.71599999999999997</v>
      </c>
      <c r="CU484" s="33" t="str">
        <f>IF(CT484&gt;='PAINEL E TARGET'!$T$11,'PAINEL E TARGET'!$S$11,
IF(CT484&gt;='PAINEL E TARGET'!$T$12,'PAINEL E TARGET'!$S$12,
IF(CT484&gt;='PAINEL E TARGET'!$T$13,'PAINEL E TARGET'!$S$13,
IF(CT484&gt;='PAINEL E TARGET'!$T$14,'PAINEL E TARGET'!$S$14,
IF(CT484&gt;='PAINEL E TARGET'!$T$15,'PAINEL E TARGET'!$S$15,
IF(CT484&gt;='PAINEL E TARGET'!$T$16,'PAINEL E TARGET'!$S$16,
IF(CT484&gt;='PAINEL E TARGET'!$T$17,'PAINEL E TARGET'!$S$17,
IF(CT484&gt;='PAINEL E TARGET'!$T$18,'PAINEL E TARGET'!$S$18,'PAINEL E TARGET'!$S$19))))))))</f>
        <v>Não elegível</v>
      </c>
      <c r="CV484" s="17">
        <f>IFERROR(VLOOKUP($BW484,'PAINEL E TARGET'!$G$1:$Q$99,6,0),0)</f>
        <v>0.2</v>
      </c>
      <c r="CW484" s="17">
        <f>VLOOKUP(CU484,'PAINEL E TARGET'!$S$10:$U$19,3,0)</f>
        <v>0</v>
      </c>
      <c r="CX484" s="16">
        <f t="shared" si="282"/>
        <v>0</v>
      </c>
      <c r="CY484" s="17">
        <f t="shared" si="268"/>
        <v>0.90200000000000002</v>
      </c>
      <c r="CZ484" s="33" t="str">
        <f>IF(CY484&gt;='PAINEL E TARGET'!$T$11,'PAINEL E TARGET'!$S$11,
IF(CY484&gt;='PAINEL E TARGET'!$T$12,'PAINEL E TARGET'!$S$12,
IF(CY484&gt;='PAINEL E TARGET'!$T$13,'PAINEL E TARGET'!$S$13,
IF(CY484&gt;='PAINEL E TARGET'!$T$14,'PAINEL E TARGET'!$S$14,
IF(CY484&gt;='PAINEL E TARGET'!$T$15,'PAINEL E TARGET'!$S$15,
IF(CY484&gt;='PAINEL E TARGET'!$T$16,'PAINEL E TARGET'!$S$16,
IF(CY484&gt;='PAINEL E TARGET'!$T$17,'PAINEL E TARGET'!$S$17,
IF(CY484&gt;='PAINEL E TARGET'!$T$18,'PAINEL E TARGET'!$S$18,'PAINEL E TARGET'!$S$19))))))))</f>
        <v>1. Fx de 90% a 99,9%</v>
      </c>
      <c r="DA484" s="17">
        <f>IFERROR(VLOOKUP($BW484,'PAINEL E TARGET'!$G$1:$Q$99,7,0),0)</f>
        <v>0.15</v>
      </c>
      <c r="DB484" s="17">
        <f>VLOOKUP(CZ484,'PAINEL E TARGET'!$S$10:$U$19,3,0)</f>
        <v>0.5</v>
      </c>
      <c r="DC484" s="16">
        <f t="shared" si="283"/>
        <v>180</v>
      </c>
      <c r="DD484" s="17">
        <f t="shared" si="269"/>
        <v>1.04</v>
      </c>
      <c r="DE484" s="33" t="str">
        <f>IF(DD484&gt;='PAINEL E TARGET'!$T$11,'PAINEL E TARGET'!$S$11,
IF(DD484&gt;='PAINEL E TARGET'!$T$12,'PAINEL E TARGET'!$S$12,
IF(DD484&gt;='PAINEL E TARGET'!$T$13,'PAINEL E TARGET'!$S$13,
IF(DD484&gt;='PAINEL E TARGET'!$T$14,'PAINEL E TARGET'!$S$14,
IF(DD484&gt;='PAINEL E TARGET'!$T$15,'PAINEL E TARGET'!$S$15,
IF(DD484&gt;='PAINEL E TARGET'!$T$16,'PAINEL E TARGET'!$S$16,
IF(DD484&gt;='PAINEL E TARGET'!$T$17,'PAINEL E TARGET'!$S$17,
IF(DD484&gt;='PAINEL E TARGET'!$T$18,'PAINEL E TARGET'!$S$18,'PAINEL E TARGET'!$S$19))))))))</f>
        <v>2. Fx de 100% a 104,9%</v>
      </c>
      <c r="DF484" s="17">
        <f>IFERROR(VLOOKUP($BW484,'PAINEL E TARGET'!$G$1:$Q$99,8,0),0)</f>
        <v>0.1</v>
      </c>
      <c r="DG484" s="17">
        <f>VLOOKUP(DE484,'PAINEL E TARGET'!$S$10:$U$19,3,0)</f>
        <v>1</v>
      </c>
      <c r="DH484" s="16">
        <f t="shared" si="284"/>
        <v>240</v>
      </c>
      <c r="DI484" s="17">
        <f t="shared" si="270"/>
        <v>0.65200000000000002</v>
      </c>
      <c r="DJ484" s="33" t="str">
        <f>IF(DI484&gt;='PAINEL E TARGET'!$T$11,'PAINEL E TARGET'!$S$11,
IF(DI484&gt;='PAINEL E TARGET'!$T$12,'PAINEL E TARGET'!$S$12,
IF(DI484&gt;='PAINEL E TARGET'!$T$13,'PAINEL E TARGET'!$S$13,
IF(DI484&gt;='PAINEL E TARGET'!$T$14,'PAINEL E TARGET'!$S$14,
IF(DI484&gt;='PAINEL E TARGET'!$T$15,'PAINEL E TARGET'!$S$15,
IF(DI484&gt;='PAINEL E TARGET'!$T$16,'PAINEL E TARGET'!$S$16,
IF(DI484&gt;='PAINEL E TARGET'!$T$17,'PAINEL E TARGET'!$S$17,
IF(DI484&gt;='PAINEL E TARGET'!$T$18,'PAINEL E TARGET'!$S$18,'PAINEL E TARGET'!$S$19))))))))</f>
        <v>Não elegível</v>
      </c>
      <c r="DK484" s="17">
        <f>IFERROR(VLOOKUP($BW484,'PAINEL E TARGET'!$G$1:$Q$99,9,0),0)</f>
        <v>0.05</v>
      </c>
      <c r="DL484" s="17">
        <f>VLOOKUP(DJ484,'PAINEL E TARGET'!$S$10:$U$19,3,0)</f>
        <v>0</v>
      </c>
      <c r="DM484" s="16">
        <f t="shared" si="285"/>
        <v>0</v>
      </c>
      <c r="DN484" s="17">
        <f t="shared" si="271"/>
        <v>1.2050000000000001</v>
      </c>
      <c r="DO484" s="33" t="str">
        <f>IF(DN484&gt;='PAINEL E TARGET'!$T$11,'PAINEL E TARGET'!$S$11,
IF(DN484&gt;='PAINEL E TARGET'!$T$12,'PAINEL E TARGET'!$S$12,
IF(DN484&gt;='PAINEL E TARGET'!$T$13,'PAINEL E TARGET'!$S$13,
IF(DN484&gt;='PAINEL E TARGET'!$T$14,'PAINEL E TARGET'!$S$14,
IF(DN484&gt;='PAINEL E TARGET'!$T$15,'PAINEL E TARGET'!$S$15,
IF(DN484&gt;='PAINEL E TARGET'!$T$16,'PAINEL E TARGET'!$S$16,
IF(DN484&gt;='PAINEL E TARGET'!$T$17,'PAINEL E TARGET'!$S$17,
IF(DN484&gt;='PAINEL E TARGET'!$T$18,'PAINEL E TARGET'!$S$18,'PAINEL E TARGET'!$S$19))))))))</f>
        <v>6. Fx de 120% a 124,9%</v>
      </c>
      <c r="DP484" s="17">
        <f>IFERROR(VLOOKUP($BW484,'PAINEL E TARGET'!$G$1:$Q$99,10,0),0)</f>
        <v>0</v>
      </c>
      <c r="DQ484" s="17">
        <f>VLOOKUP(DO484,'PAINEL E TARGET'!$S$10:$U$19,3,0)</f>
        <v>1.4</v>
      </c>
      <c r="DR484" s="16">
        <f t="shared" si="286"/>
        <v>0</v>
      </c>
      <c r="DS484" s="17">
        <f t="shared" si="272"/>
        <v>0.85</v>
      </c>
      <c r="DT484" s="16">
        <f>IF(DS484&gt;=1,VLOOKUP(BO484,'PAINEL E TARGET'!$S$1:$W$8,5,0),0)</f>
        <v>0</v>
      </c>
      <c r="DU484" s="16">
        <f t="shared" si="287"/>
        <v>420</v>
      </c>
    </row>
    <row r="485" spans="2:125" s="32" customFormat="1" x14ac:dyDescent="0.2">
      <c r="B485" s="44">
        <v>43541</v>
      </c>
      <c r="C485" s="65">
        <v>1306</v>
      </c>
      <c r="D485" s="66" t="s">
        <v>489</v>
      </c>
      <c r="E485" s="65">
        <v>216</v>
      </c>
      <c r="F485" s="65" t="s">
        <v>1017</v>
      </c>
      <c r="G485" s="67">
        <v>2665878.7313920739</v>
      </c>
      <c r="H485" s="67">
        <v>1499177.0758706518</v>
      </c>
      <c r="I485" s="67">
        <v>1336421.9899999998</v>
      </c>
      <c r="J485" s="68">
        <v>0.89143705003884788</v>
      </c>
      <c r="K485" s="67">
        <v>243439.78888859513</v>
      </c>
      <c r="L485" s="67">
        <v>1167441.1106843096</v>
      </c>
      <c r="M485" s="67">
        <v>220165.07</v>
      </c>
      <c r="N485" s="67">
        <v>1081804.1399999999</v>
      </c>
      <c r="O485" s="67">
        <v>2510618.3776944093</v>
      </c>
      <c r="P485" s="67" t="s">
        <v>1082</v>
      </c>
      <c r="Q485" s="67" t="s">
        <v>1082</v>
      </c>
      <c r="R485" s="67">
        <v>0</v>
      </c>
      <c r="S485" s="67">
        <v>0</v>
      </c>
      <c r="T485" s="68">
        <v>0.1110430795734962</v>
      </c>
      <c r="U485" s="68">
        <v>0.1164501424730313</v>
      </c>
      <c r="V485" s="68">
        <v>1.0486933802655962</v>
      </c>
      <c r="W485" s="67">
        <v>156668.56000000003</v>
      </c>
      <c r="X485" s="67">
        <v>151614.5</v>
      </c>
      <c r="Y485" s="68">
        <v>0.9677404324134975</v>
      </c>
      <c r="Z485" s="68">
        <v>0.20092100622087397</v>
      </c>
      <c r="AA485" s="68">
        <v>0.24323412379314252</v>
      </c>
      <c r="AB485" s="68">
        <v>1.2105957877084959</v>
      </c>
      <c r="AC485" s="67">
        <v>283475.61</v>
      </c>
      <c r="AD485" s="67">
        <v>316683.33999999997</v>
      </c>
      <c r="AE485" s="68">
        <v>1.1171449282709012</v>
      </c>
      <c r="AF485" s="43">
        <v>80</v>
      </c>
      <c r="AG485" s="43">
        <v>77</v>
      </c>
      <c r="AH485" s="43">
        <v>36</v>
      </c>
      <c r="AI485" s="43">
        <v>22</v>
      </c>
      <c r="AJ485" s="67">
        <v>92220.790000000008</v>
      </c>
      <c r="AK485" s="67">
        <v>86127.8</v>
      </c>
      <c r="AL485" s="68">
        <v>0.9339304076662106</v>
      </c>
      <c r="AM485" s="67">
        <v>18596.760000000002</v>
      </c>
      <c r="AN485" s="67">
        <v>19375.870000000003</v>
      </c>
      <c r="AO485" s="68">
        <v>1.0418949322355078</v>
      </c>
      <c r="AP485" s="67">
        <v>9722.869999999999</v>
      </c>
      <c r="AQ485" s="67">
        <v>11693.69</v>
      </c>
      <c r="AR485" s="68">
        <v>1.2026994087136824</v>
      </c>
      <c r="AS485" s="67">
        <v>36128.14</v>
      </c>
      <c r="AT485" s="67">
        <v>34417.14</v>
      </c>
      <c r="AU485" s="68">
        <v>0.95264079468248297</v>
      </c>
      <c r="AV485" s="43">
        <v>3081.9</v>
      </c>
      <c r="AW485" s="43">
        <v>2074.58</v>
      </c>
      <c r="AX485" s="69">
        <v>0.67314968039196599</v>
      </c>
      <c r="AY485" s="43">
        <v>243439.78888859513</v>
      </c>
      <c r="AZ485" s="43">
        <v>220165.07</v>
      </c>
      <c r="BA485" s="43">
        <v>43427.007633167021</v>
      </c>
      <c r="BB485" s="43">
        <v>51616.160000000003</v>
      </c>
      <c r="BC485" s="43">
        <v>432937.4970629079</v>
      </c>
      <c r="BD485" s="43">
        <v>77364.580792526118</v>
      </c>
      <c r="BE485" s="43">
        <v>280544.86000000004</v>
      </c>
      <c r="BF485" s="43">
        <v>507617.11</v>
      </c>
      <c r="BG485" s="43">
        <v>5493.3</v>
      </c>
      <c r="BH485" s="43">
        <v>55</v>
      </c>
      <c r="BI485" s="44">
        <v>43173</v>
      </c>
      <c r="BJ485" s="44">
        <v>43541</v>
      </c>
      <c r="BK485" s="44">
        <v>43172</v>
      </c>
      <c r="BL485" s="43">
        <f t="shared" si="273"/>
        <v>1336421.9899999998</v>
      </c>
      <c r="BM485" s="43">
        <f t="shared" si="274"/>
        <v>1301969.21</v>
      </c>
      <c r="BO485" s="16" t="str">
        <f>IFERROR(VLOOKUP($C485,'PORTE LOJA'!A:B,2,0),"PORTE 1")</f>
        <v>PORTE 4</v>
      </c>
      <c r="BP485" s="16">
        <f>VLOOKUP(BO485,'PAINEL E TARGET'!$S$1:$W$8,3,0)</f>
        <v>3000</v>
      </c>
      <c r="BQ485" s="16">
        <f t="shared" si="252"/>
        <v>1</v>
      </c>
      <c r="BR485" s="16">
        <f t="shared" si="253"/>
        <v>1</v>
      </c>
      <c r="BS485" s="16">
        <f t="shared" si="254"/>
        <v>1</v>
      </c>
      <c r="BT485" s="16">
        <f t="shared" si="255"/>
        <v>1</v>
      </c>
      <c r="BU485" s="16">
        <f t="shared" si="256"/>
        <v>1</v>
      </c>
      <c r="BV485" s="16">
        <f t="shared" si="257"/>
        <v>1</v>
      </c>
      <c r="BW485" s="17" t="str">
        <f t="shared" si="275"/>
        <v>111111</v>
      </c>
      <c r="BY485" s="17">
        <f t="shared" si="258"/>
        <v>0.89100000000000001</v>
      </c>
      <c r="BZ485" s="17">
        <f t="shared" si="259"/>
        <v>0.92300000000000004</v>
      </c>
      <c r="CA485" s="17" t="str">
        <f t="shared" si="276"/>
        <v>Sem Retira</v>
      </c>
      <c r="CB485" s="17">
        <f t="shared" si="277"/>
        <v>0.92300000000000004</v>
      </c>
      <c r="CC485" s="33" t="str">
        <f>IF(CB485&gt;='PAINEL E TARGET'!$T$11,'PAINEL E TARGET'!$S$11,
IF(CB485&gt;='PAINEL E TARGET'!$T$12,'PAINEL E TARGET'!$S$12,
IF(CB485&gt;='PAINEL E TARGET'!$T$13,'PAINEL E TARGET'!$S$13,
IF(CB485&gt;='PAINEL E TARGET'!$T$14,'PAINEL E TARGET'!$S$14,
IF(CB485&gt;='PAINEL E TARGET'!$T$15,'PAINEL E TARGET'!$S$15,
IF(CB485&gt;='PAINEL E TARGET'!$T$16,'PAINEL E TARGET'!$S$16,
IF(CB485&gt;='PAINEL E TARGET'!$T$17,'PAINEL E TARGET'!$S$17,
IF(CB485&gt;='PAINEL E TARGET'!$T$18,'PAINEL E TARGET'!$S$18,'PAINEL E TARGET'!$S$19))))))))</f>
        <v>1. Fx de 90% a 99,9%</v>
      </c>
      <c r="CD485" s="17">
        <f>IFERROR(VLOOKUP($BW485,'PAINEL E TARGET'!$G$1:$Q$99,4,0),0)</f>
        <v>0.25</v>
      </c>
      <c r="CE485" s="17">
        <f>VLOOKUP(CC485,'PAINEL E TARGET'!$S$10:$U$19,3,0)</f>
        <v>0.5</v>
      </c>
      <c r="CF485" s="16">
        <f t="shared" si="278"/>
        <v>375</v>
      </c>
      <c r="CG485" s="17">
        <f t="shared" si="260"/>
        <v>0.93400000000000005</v>
      </c>
      <c r="CH485" s="17">
        <f t="shared" si="261"/>
        <v>1.042</v>
      </c>
      <c r="CI485" s="17">
        <f t="shared" si="262"/>
        <v>1.2030000000000001</v>
      </c>
      <c r="CJ485" s="17">
        <f t="shared" si="263"/>
        <v>0.95299999999999996</v>
      </c>
      <c r="CK485" s="17">
        <f t="shared" si="264"/>
        <v>0.67300000000000004</v>
      </c>
      <c r="CL485" s="17">
        <f t="shared" si="265"/>
        <v>0.96799999999999997</v>
      </c>
      <c r="CM485" s="16">
        <f t="shared" si="266"/>
        <v>4</v>
      </c>
      <c r="CN485" s="17" t="str">
        <f t="shared" si="279"/>
        <v>não ok</v>
      </c>
      <c r="CO485" s="17">
        <f t="shared" si="280"/>
        <v>0</v>
      </c>
      <c r="CP485" s="33" t="str">
        <f>IF(CO485&gt;='PAINEL E TARGET'!$T$11,'PAINEL E TARGET'!$S$11,
IF(CO485&gt;='PAINEL E TARGET'!$T$12,'PAINEL E TARGET'!$S$12,
IF(CO485&gt;='PAINEL E TARGET'!$T$13,'PAINEL E TARGET'!$S$13,
IF(CO485&gt;='PAINEL E TARGET'!$T$14,'PAINEL E TARGET'!$S$14,
IF(CO485&gt;='PAINEL E TARGET'!$T$15,'PAINEL E TARGET'!$S$15,
IF(CO485&gt;='PAINEL E TARGET'!$T$16,'PAINEL E TARGET'!$S$16,
IF(CO485&gt;='PAINEL E TARGET'!$T$17,'PAINEL E TARGET'!$S$17,
IF(CO485&gt;='PAINEL E TARGET'!$T$18,'PAINEL E TARGET'!$S$18,'PAINEL E TARGET'!$S$19))))))))</f>
        <v>Não elegível</v>
      </c>
      <c r="CQ485" s="17">
        <f>IFERROR(VLOOKUP($BW485,'PAINEL E TARGET'!$G$1:$Q$99,5,0),0)</f>
        <v>0.25</v>
      </c>
      <c r="CR485" s="17">
        <f>VLOOKUP(CP485,'PAINEL E TARGET'!$S$10:$U$19,3,0)</f>
        <v>0</v>
      </c>
      <c r="CS485" s="16">
        <f t="shared" si="281"/>
        <v>0</v>
      </c>
      <c r="CT485" s="17">
        <f t="shared" si="267"/>
        <v>1.117</v>
      </c>
      <c r="CU485" s="33" t="str">
        <f>IF(CT485&gt;='PAINEL E TARGET'!$T$11,'PAINEL E TARGET'!$S$11,
IF(CT485&gt;='PAINEL E TARGET'!$T$12,'PAINEL E TARGET'!$S$12,
IF(CT485&gt;='PAINEL E TARGET'!$T$13,'PAINEL E TARGET'!$S$13,
IF(CT485&gt;='PAINEL E TARGET'!$T$14,'PAINEL E TARGET'!$S$14,
IF(CT485&gt;='PAINEL E TARGET'!$T$15,'PAINEL E TARGET'!$S$15,
IF(CT485&gt;='PAINEL E TARGET'!$T$16,'PAINEL E TARGET'!$S$16,
IF(CT485&gt;='PAINEL E TARGET'!$T$17,'PAINEL E TARGET'!$S$17,
IF(CT485&gt;='PAINEL E TARGET'!$T$18,'PAINEL E TARGET'!$S$18,'PAINEL E TARGET'!$S$19))))))))</f>
        <v>4. Fx de 110% a 114,9%</v>
      </c>
      <c r="CV485" s="17">
        <f>IFERROR(VLOOKUP($BW485,'PAINEL E TARGET'!$G$1:$Q$99,6,0),0)</f>
        <v>0.2</v>
      </c>
      <c r="CW485" s="17">
        <f>VLOOKUP(CU485,'PAINEL E TARGET'!$S$10:$U$19,3,0)</f>
        <v>1.2</v>
      </c>
      <c r="CX485" s="16">
        <f t="shared" si="282"/>
        <v>720</v>
      </c>
      <c r="CY485" s="17">
        <f t="shared" si="268"/>
        <v>0.90400000000000003</v>
      </c>
      <c r="CZ485" s="33" t="str">
        <f>IF(CY485&gt;='PAINEL E TARGET'!$T$11,'PAINEL E TARGET'!$S$11,
IF(CY485&gt;='PAINEL E TARGET'!$T$12,'PAINEL E TARGET'!$S$12,
IF(CY485&gt;='PAINEL E TARGET'!$T$13,'PAINEL E TARGET'!$S$13,
IF(CY485&gt;='PAINEL E TARGET'!$T$14,'PAINEL E TARGET'!$S$14,
IF(CY485&gt;='PAINEL E TARGET'!$T$15,'PAINEL E TARGET'!$S$15,
IF(CY485&gt;='PAINEL E TARGET'!$T$16,'PAINEL E TARGET'!$S$16,
IF(CY485&gt;='PAINEL E TARGET'!$T$17,'PAINEL E TARGET'!$S$17,
IF(CY485&gt;='PAINEL E TARGET'!$T$18,'PAINEL E TARGET'!$S$18,'PAINEL E TARGET'!$S$19))))))))</f>
        <v>1. Fx de 90% a 99,9%</v>
      </c>
      <c r="DA485" s="17">
        <f>IFERROR(VLOOKUP($BW485,'PAINEL E TARGET'!$G$1:$Q$99,7,0),0)</f>
        <v>0.15</v>
      </c>
      <c r="DB485" s="17">
        <f>VLOOKUP(CZ485,'PAINEL E TARGET'!$S$10:$U$19,3,0)</f>
        <v>0.5</v>
      </c>
      <c r="DC485" s="16">
        <f t="shared" si="283"/>
        <v>225</v>
      </c>
      <c r="DD485" s="17">
        <f t="shared" si="269"/>
        <v>1.1890000000000001</v>
      </c>
      <c r="DE485" s="33" t="str">
        <f>IF(DD485&gt;='PAINEL E TARGET'!$T$11,'PAINEL E TARGET'!$S$11,
IF(DD485&gt;='PAINEL E TARGET'!$T$12,'PAINEL E TARGET'!$S$12,
IF(DD485&gt;='PAINEL E TARGET'!$T$13,'PAINEL E TARGET'!$S$13,
IF(DD485&gt;='PAINEL E TARGET'!$T$14,'PAINEL E TARGET'!$S$14,
IF(DD485&gt;='PAINEL E TARGET'!$T$15,'PAINEL E TARGET'!$S$15,
IF(DD485&gt;='PAINEL E TARGET'!$T$16,'PAINEL E TARGET'!$S$16,
IF(DD485&gt;='PAINEL E TARGET'!$T$17,'PAINEL E TARGET'!$S$17,
IF(DD485&gt;='PAINEL E TARGET'!$T$18,'PAINEL E TARGET'!$S$18,'PAINEL E TARGET'!$S$19))))))))</f>
        <v>5. Fx de 115% a 119,9%</v>
      </c>
      <c r="DF485" s="17">
        <f>IFERROR(VLOOKUP($BW485,'PAINEL E TARGET'!$G$1:$Q$99,8,0),0)</f>
        <v>0.1</v>
      </c>
      <c r="DG485" s="17">
        <f>VLOOKUP(DE485,'PAINEL E TARGET'!$S$10:$U$19,3,0)</f>
        <v>1.3</v>
      </c>
      <c r="DH485" s="16">
        <f t="shared" si="284"/>
        <v>390</v>
      </c>
      <c r="DI485" s="17">
        <f t="shared" si="270"/>
        <v>0.61099999999999999</v>
      </c>
      <c r="DJ485" s="33" t="str">
        <f>IF(DI485&gt;='PAINEL E TARGET'!$T$11,'PAINEL E TARGET'!$S$11,
IF(DI485&gt;='PAINEL E TARGET'!$T$12,'PAINEL E TARGET'!$S$12,
IF(DI485&gt;='PAINEL E TARGET'!$T$13,'PAINEL E TARGET'!$S$13,
IF(DI485&gt;='PAINEL E TARGET'!$T$14,'PAINEL E TARGET'!$S$14,
IF(DI485&gt;='PAINEL E TARGET'!$T$15,'PAINEL E TARGET'!$S$15,
IF(DI485&gt;='PAINEL E TARGET'!$T$16,'PAINEL E TARGET'!$S$16,
IF(DI485&gt;='PAINEL E TARGET'!$T$17,'PAINEL E TARGET'!$S$17,
IF(DI485&gt;='PAINEL E TARGET'!$T$18,'PAINEL E TARGET'!$S$18,'PAINEL E TARGET'!$S$19))))))))</f>
        <v>Não elegível</v>
      </c>
      <c r="DK485" s="17">
        <f>IFERROR(VLOOKUP($BW485,'PAINEL E TARGET'!$G$1:$Q$99,9,0),0)</f>
        <v>0.05</v>
      </c>
      <c r="DL485" s="17">
        <f>VLOOKUP(DJ485,'PAINEL E TARGET'!$S$10:$U$19,3,0)</f>
        <v>0</v>
      </c>
      <c r="DM485" s="16">
        <f t="shared" si="285"/>
        <v>0</v>
      </c>
      <c r="DN485" s="17">
        <f t="shared" si="271"/>
        <v>0.67300000000000004</v>
      </c>
      <c r="DO485" s="33" t="str">
        <f>IF(DN485&gt;='PAINEL E TARGET'!$T$11,'PAINEL E TARGET'!$S$11,
IF(DN485&gt;='PAINEL E TARGET'!$T$12,'PAINEL E TARGET'!$S$12,
IF(DN485&gt;='PAINEL E TARGET'!$T$13,'PAINEL E TARGET'!$S$13,
IF(DN485&gt;='PAINEL E TARGET'!$T$14,'PAINEL E TARGET'!$S$14,
IF(DN485&gt;='PAINEL E TARGET'!$T$15,'PAINEL E TARGET'!$S$15,
IF(DN485&gt;='PAINEL E TARGET'!$T$16,'PAINEL E TARGET'!$S$16,
IF(DN485&gt;='PAINEL E TARGET'!$T$17,'PAINEL E TARGET'!$S$17,
IF(DN485&gt;='PAINEL E TARGET'!$T$18,'PAINEL E TARGET'!$S$18,'PAINEL E TARGET'!$S$19))))))))</f>
        <v>Não elegível</v>
      </c>
      <c r="DP485" s="17">
        <f>IFERROR(VLOOKUP($BW485,'PAINEL E TARGET'!$G$1:$Q$99,10,0),0)</f>
        <v>0</v>
      </c>
      <c r="DQ485" s="17">
        <f>VLOOKUP(DO485,'PAINEL E TARGET'!$S$10:$U$19,3,0)</f>
        <v>0</v>
      </c>
      <c r="DR485" s="16">
        <f t="shared" si="286"/>
        <v>0</v>
      </c>
      <c r="DS485" s="17">
        <f t="shared" si="272"/>
        <v>0.96299999999999997</v>
      </c>
      <c r="DT485" s="16">
        <f>IF(DS485&gt;=1,VLOOKUP(BO485,'PAINEL E TARGET'!$S$1:$W$8,5,0),0)</f>
        <v>0</v>
      </c>
      <c r="DU485" s="16">
        <f t="shared" si="287"/>
        <v>1710</v>
      </c>
    </row>
    <row r="486" spans="2:125" s="32" customFormat="1" x14ac:dyDescent="0.2">
      <c r="B486" s="44">
        <v>43541</v>
      </c>
      <c r="C486" s="65">
        <v>1308</v>
      </c>
      <c r="D486" s="66" t="s">
        <v>490</v>
      </c>
      <c r="E486" s="65">
        <v>117</v>
      </c>
      <c r="F486" s="65" t="s">
        <v>1018</v>
      </c>
      <c r="G486" s="67">
        <v>1685609.6404859428</v>
      </c>
      <c r="H486" s="67">
        <v>987489.86812560004</v>
      </c>
      <c r="I486" s="67">
        <v>862059.97</v>
      </c>
      <c r="J486" s="68">
        <v>0.87298107841482531</v>
      </c>
      <c r="K486" s="67">
        <v>110614.17639117877</v>
      </c>
      <c r="L486" s="67">
        <v>828128.31193425762</v>
      </c>
      <c r="M486" s="67">
        <v>90290.86</v>
      </c>
      <c r="N486" s="67">
        <v>758961.69</v>
      </c>
      <c r="O486" s="67">
        <v>1603178.3058670012</v>
      </c>
      <c r="P486" s="67" t="s">
        <v>1082</v>
      </c>
      <c r="Q486" s="67" t="s">
        <v>1082</v>
      </c>
      <c r="R486" s="67">
        <v>0</v>
      </c>
      <c r="S486" s="67">
        <v>1299.9000000000001</v>
      </c>
      <c r="T486" s="68">
        <v>0.11229488524381694</v>
      </c>
      <c r="U486" s="68">
        <v>0.1090560988012341</v>
      </c>
      <c r="V486" s="68">
        <v>0.97115820159083188</v>
      </c>
      <c r="W486" s="67">
        <v>105415.98000000001</v>
      </c>
      <c r="X486" s="67">
        <v>92616.17</v>
      </c>
      <c r="Y486" s="68">
        <v>0.87857808654816838</v>
      </c>
      <c r="Z486" s="68">
        <v>0.23483770335489002</v>
      </c>
      <c r="AA486" s="68">
        <v>0.25910898942840971</v>
      </c>
      <c r="AB486" s="68">
        <v>1.1033534467710264</v>
      </c>
      <c r="AC486" s="67">
        <v>220452.13000000006</v>
      </c>
      <c r="AD486" s="67">
        <v>220048.96999999997</v>
      </c>
      <c r="AE486" s="68">
        <v>0.99817121295221733</v>
      </c>
      <c r="AF486" s="43">
        <v>80</v>
      </c>
      <c r="AG486" s="43">
        <v>82</v>
      </c>
      <c r="AH486" s="43">
        <v>39</v>
      </c>
      <c r="AI486" s="43">
        <v>28</v>
      </c>
      <c r="AJ486" s="67">
        <v>41332.959999999992</v>
      </c>
      <c r="AK486" s="67">
        <v>30490.91</v>
      </c>
      <c r="AL486" s="68">
        <v>0.73768996945778875</v>
      </c>
      <c r="AM486" s="67">
        <v>13539.89</v>
      </c>
      <c r="AN486" s="67">
        <v>9547.1</v>
      </c>
      <c r="AO486" s="68">
        <v>0.70510912570190754</v>
      </c>
      <c r="AP486" s="67">
        <v>11685.11</v>
      </c>
      <c r="AQ486" s="67">
        <v>9460.0500000000011</v>
      </c>
      <c r="AR486" s="68">
        <v>0.80958159572310406</v>
      </c>
      <c r="AS486" s="67">
        <v>38858.020000000004</v>
      </c>
      <c r="AT486" s="67">
        <v>43118.11</v>
      </c>
      <c r="AU486" s="68">
        <v>1.1096321943320837</v>
      </c>
      <c r="AV486" s="43">
        <v>1664.11</v>
      </c>
      <c r="AW486" s="43">
        <v>1539.69</v>
      </c>
      <c r="AX486" s="69">
        <v>0.92523330789430991</v>
      </c>
      <c r="AY486" s="43">
        <v>110614.17639117877</v>
      </c>
      <c r="AZ486" s="43">
        <v>90290.86</v>
      </c>
      <c r="BA486" s="43">
        <v>41951.181095819615</v>
      </c>
      <c r="BB486" s="43">
        <v>32202.03</v>
      </c>
      <c r="BC486" s="43">
        <v>189267.76334094774</v>
      </c>
      <c r="BD486" s="43">
        <v>71809.672288208312</v>
      </c>
      <c r="BE486" s="43">
        <v>181606.11</v>
      </c>
      <c r="BF486" s="43">
        <v>379785.78000000009</v>
      </c>
      <c r="BG486" s="43">
        <v>2841.9900000000002</v>
      </c>
      <c r="BH486" s="43">
        <v>72</v>
      </c>
      <c r="BI486" s="44">
        <v>43173</v>
      </c>
      <c r="BJ486" s="44">
        <v>43541</v>
      </c>
      <c r="BK486" s="44">
        <v>43172</v>
      </c>
      <c r="BL486" s="43">
        <f t="shared" si="273"/>
        <v>863359.87</v>
      </c>
      <c r="BM486" s="43">
        <f t="shared" si="274"/>
        <v>850552.45</v>
      </c>
      <c r="BO486" s="16" t="str">
        <f>IFERROR(VLOOKUP($C486,'PORTE LOJA'!A:B,2,0),"PORTE 1")</f>
        <v>PORTE 3</v>
      </c>
      <c r="BP486" s="16">
        <f>VLOOKUP(BO486,'PAINEL E TARGET'!$S$1:$W$8,3,0)</f>
        <v>2400</v>
      </c>
      <c r="BQ486" s="16">
        <f t="shared" si="252"/>
        <v>1</v>
      </c>
      <c r="BR486" s="16">
        <f t="shared" si="253"/>
        <v>1</v>
      </c>
      <c r="BS486" s="16">
        <f t="shared" si="254"/>
        <v>1</v>
      </c>
      <c r="BT486" s="16">
        <f t="shared" si="255"/>
        <v>1</v>
      </c>
      <c r="BU486" s="16">
        <f t="shared" si="256"/>
        <v>1</v>
      </c>
      <c r="BV486" s="16">
        <f t="shared" si="257"/>
        <v>1</v>
      </c>
      <c r="BW486" s="17" t="str">
        <f t="shared" si="275"/>
        <v>111111</v>
      </c>
      <c r="BY486" s="17">
        <f t="shared" si="258"/>
        <v>0.874</v>
      </c>
      <c r="BZ486" s="17">
        <f t="shared" si="259"/>
        <v>0.90600000000000003</v>
      </c>
      <c r="CA486" s="17" t="str">
        <f t="shared" si="276"/>
        <v>Sem Retira</v>
      </c>
      <c r="CB486" s="17">
        <f t="shared" si="277"/>
        <v>0.90600000000000003</v>
      </c>
      <c r="CC486" s="33" t="str">
        <f>IF(CB486&gt;='PAINEL E TARGET'!$T$11,'PAINEL E TARGET'!$S$11,
IF(CB486&gt;='PAINEL E TARGET'!$T$12,'PAINEL E TARGET'!$S$12,
IF(CB486&gt;='PAINEL E TARGET'!$T$13,'PAINEL E TARGET'!$S$13,
IF(CB486&gt;='PAINEL E TARGET'!$T$14,'PAINEL E TARGET'!$S$14,
IF(CB486&gt;='PAINEL E TARGET'!$T$15,'PAINEL E TARGET'!$S$15,
IF(CB486&gt;='PAINEL E TARGET'!$T$16,'PAINEL E TARGET'!$S$16,
IF(CB486&gt;='PAINEL E TARGET'!$T$17,'PAINEL E TARGET'!$S$17,
IF(CB486&gt;='PAINEL E TARGET'!$T$18,'PAINEL E TARGET'!$S$18,'PAINEL E TARGET'!$S$19))))))))</f>
        <v>1. Fx de 90% a 99,9%</v>
      </c>
      <c r="CD486" s="17">
        <f>IFERROR(VLOOKUP($BW486,'PAINEL E TARGET'!$G$1:$Q$99,4,0),0)</f>
        <v>0.25</v>
      </c>
      <c r="CE486" s="17">
        <f>VLOOKUP(CC486,'PAINEL E TARGET'!$S$10:$U$19,3,0)</f>
        <v>0.5</v>
      </c>
      <c r="CF486" s="16">
        <f t="shared" si="278"/>
        <v>300</v>
      </c>
      <c r="CG486" s="17">
        <f t="shared" si="260"/>
        <v>0.73799999999999999</v>
      </c>
      <c r="CH486" s="17">
        <f t="shared" si="261"/>
        <v>0.70499999999999996</v>
      </c>
      <c r="CI486" s="17">
        <f t="shared" si="262"/>
        <v>0.81</v>
      </c>
      <c r="CJ486" s="17">
        <f t="shared" si="263"/>
        <v>1.1100000000000001</v>
      </c>
      <c r="CK486" s="17">
        <f t="shared" si="264"/>
        <v>0.92500000000000004</v>
      </c>
      <c r="CL486" s="17">
        <f t="shared" si="265"/>
        <v>0.879</v>
      </c>
      <c r="CM486" s="16">
        <f t="shared" si="266"/>
        <v>5</v>
      </c>
      <c r="CN486" s="17" t="str">
        <f t="shared" si="279"/>
        <v>ok</v>
      </c>
      <c r="CO486" s="17">
        <f t="shared" si="280"/>
        <v>0.879</v>
      </c>
      <c r="CP486" s="33" t="str">
        <f>IF(CO486&gt;='PAINEL E TARGET'!$T$11,'PAINEL E TARGET'!$S$11,
IF(CO486&gt;='PAINEL E TARGET'!$T$12,'PAINEL E TARGET'!$S$12,
IF(CO486&gt;='PAINEL E TARGET'!$T$13,'PAINEL E TARGET'!$S$13,
IF(CO486&gt;='PAINEL E TARGET'!$T$14,'PAINEL E TARGET'!$S$14,
IF(CO486&gt;='PAINEL E TARGET'!$T$15,'PAINEL E TARGET'!$S$15,
IF(CO486&gt;='PAINEL E TARGET'!$T$16,'PAINEL E TARGET'!$S$16,
IF(CO486&gt;='PAINEL E TARGET'!$T$17,'PAINEL E TARGET'!$S$17,
IF(CO486&gt;='PAINEL E TARGET'!$T$18,'PAINEL E TARGET'!$S$18,'PAINEL E TARGET'!$S$19))))))))</f>
        <v>Não elegível</v>
      </c>
      <c r="CQ486" s="17">
        <f>IFERROR(VLOOKUP($BW486,'PAINEL E TARGET'!$G$1:$Q$99,5,0),0)</f>
        <v>0.25</v>
      </c>
      <c r="CR486" s="17">
        <f>VLOOKUP(CP486,'PAINEL E TARGET'!$S$10:$U$19,3,0)</f>
        <v>0</v>
      </c>
      <c r="CS486" s="16">
        <f t="shared" si="281"/>
        <v>0</v>
      </c>
      <c r="CT486" s="17">
        <f t="shared" si="267"/>
        <v>0.998</v>
      </c>
      <c r="CU486" s="33" t="str">
        <f>IF(CT486&gt;='PAINEL E TARGET'!$T$11,'PAINEL E TARGET'!$S$11,
IF(CT486&gt;='PAINEL E TARGET'!$T$12,'PAINEL E TARGET'!$S$12,
IF(CT486&gt;='PAINEL E TARGET'!$T$13,'PAINEL E TARGET'!$S$13,
IF(CT486&gt;='PAINEL E TARGET'!$T$14,'PAINEL E TARGET'!$S$14,
IF(CT486&gt;='PAINEL E TARGET'!$T$15,'PAINEL E TARGET'!$S$15,
IF(CT486&gt;='PAINEL E TARGET'!$T$16,'PAINEL E TARGET'!$S$16,
IF(CT486&gt;='PAINEL E TARGET'!$T$17,'PAINEL E TARGET'!$S$17,
IF(CT486&gt;='PAINEL E TARGET'!$T$18,'PAINEL E TARGET'!$S$18,'PAINEL E TARGET'!$S$19))))))))</f>
        <v>1. Fx de 90% a 99,9%</v>
      </c>
      <c r="CV486" s="17">
        <f>IFERROR(VLOOKUP($BW486,'PAINEL E TARGET'!$G$1:$Q$99,6,0),0)</f>
        <v>0.2</v>
      </c>
      <c r="CW486" s="17">
        <f>VLOOKUP(CU486,'PAINEL E TARGET'!$S$10:$U$19,3,0)</f>
        <v>0.5</v>
      </c>
      <c r="CX486" s="16">
        <f t="shared" si="282"/>
        <v>240</v>
      </c>
      <c r="CY486" s="17">
        <f t="shared" si="268"/>
        <v>0.81599999999999995</v>
      </c>
      <c r="CZ486" s="33" t="str">
        <f>IF(CY486&gt;='PAINEL E TARGET'!$T$11,'PAINEL E TARGET'!$S$11,
IF(CY486&gt;='PAINEL E TARGET'!$T$12,'PAINEL E TARGET'!$S$12,
IF(CY486&gt;='PAINEL E TARGET'!$T$13,'PAINEL E TARGET'!$S$13,
IF(CY486&gt;='PAINEL E TARGET'!$T$14,'PAINEL E TARGET'!$S$14,
IF(CY486&gt;='PAINEL E TARGET'!$T$15,'PAINEL E TARGET'!$S$15,
IF(CY486&gt;='PAINEL E TARGET'!$T$16,'PAINEL E TARGET'!$S$16,
IF(CY486&gt;='PAINEL E TARGET'!$T$17,'PAINEL E TARGET'!$S$17,
IF(CY486&gt;='PAINEL E TARGET'!$T$18,'PAINEL E TARGET'!$S$18,'PAINEL E TARGET'!$S$19))))))))</f>
        <v>Não elegível</v>
      </c>
      <c r="DA486" s="17">
        <f>IFERROR(VLOOKUP($BW486,'PAINEL E TARGET'!$G$1:$Q$99,7,0),0)</f>
        <v>0.15</v>
      </c>
      <c r="DB486" s="17">
        <f>VLOOKUP(CZ486,'PAINEL E TARGET'!$S$10:$U$19,3,0)</f>
        <v>0</v>
      </c>
      <c r="DC486" s="16">
        <f t="shared" si="283"/>
        <v>0</v>
      </c>
      <c r="DD486" s="17">
        <f t="shared" si="269"/>
        <v>0.76800000000000002</v>
      </c>
      <c r="DE486" s="33" t="str">
        <f>IF(DD486&gt;='PAINEL E TARGET'!$T$11,'PAINEL E TARGET'!$S$11,
IF(DD486&gt;='PAINEL E TARGET'!$T$12,'PAINEL E TARGET'!$S$12,
IF(DD486&gt;='PAINEL E TARGET'!$T$13,'PAINEL E TARGET'!$S$13,
IF(DD486&gt;='PAINEL E TARGET'!$T$14,'PAINEL E TARGET'!$S$14,
IF(DD486&gt;='PAINEL E TARGET'!$T$15,'PAINEL E TARGET'!$S$15,
IF(DD486&gt;='PAINEL E TARGET'!$T$16,'PAINEL E TARGET'!$S$16,
IF(DD486&gt;='PAINEL E TARGET'!$T$17,'PAINEL E TARGET'!$S$17,
IF(DD486&gt;='PAINEL E TARGET'!$T$18,'PAINEL E TARGET'!$S$18,'PAINEL E TARGET'!$S$19))))))))</f>
        <v>Não elegível</v>
      </c>
      <c r="DF486" s="17">
        <f>IFERROR(VLOOKUP($BW486,'PAINEL E TARGET'!$G$1:$Q$99,8,0),0)</f>
        <v>0.1</v>
      </c>
      <c r="DG486" s="17">
        <f>VLOOKUP(DE486,'PAINEL E TARGET'!$S$10:$U$19,3,0)</f>
        <v>0</v>
      </c>
      <c r="DH486" s="16">
        <f t="shared" si="284"/>
        <v>0</v>
      </c>
      <c r="DI486" s="17">
        <f t="shared" si="270"/>
        <v>0.71799999999999997</v>
      </c>
      <c r="DJ486" s="33" t="str">
        <f>IF(DI486&gt;='PAINEL E TARGET'!$T$11,'PAINEL E TARGET'!$S$11,
IF(DI486&gt;='PAINEL E TARGET'!$T$12,'PAINEL E TARGET'!$S$12,
IF(DI486&gt;='PAINEL E TARGET'!$T$13,'PAINEL E TARGET'!$S$13,
IF(DI486&gt;='PAINEL E TARGET'!$T$14,'PAINEL E TARGET'!$S$14,
IF(DI486&gt;='PAINEL E TARGET'!$T$15,'PAINEL E TARGET'!$S$15,
IF(DI486&gt;='PAINEL E TARGET'!$T$16,'PAINEL E TARGET'!$S$16,
IF(DI486&gt;='PAINEL E TARGET'!$T$17,'PAINEL E TARGET'!$S$17,
IF(DI486&gt;='PAINEL E TARGET'!$T$18,'PAINEL E TARGET'!$S$18,'PAINEL E TARGET'!$S$19))))))))</f>
        <v>Não elegível</v>
      </c>
      <c r="DK486" s="17">
        <f>IFERROR(VLOOKUP($BW486,'PAINEL E TARGET'!$G$1:$Q$99,9,0),0)</f>
        <v>0.05</v>
      </c>
      <c r="DL486" s="17">
        <f>VLOOKUP(DJ486,'PAINEL E TARGET'!$S$10:$U$19,3,0)</f>
        <v>0</v>
      </c>
      <c r="DM486" s="16">
        <f t="shared" si="285"/>
        <v>0</v>
      </c>
      <c r="DN486" s="17">
        <f t="shared" si="271"/>
        <v>0.92500000000000004</v>
      </c>
      <c r="DO486" s="33" t="str">
        <f>IF(DN486&gt;='PAINEL E TARGET'!$T$11,'PAINEL E TARGET'!$S$11,
IF(DN486&gt;='PAINEL E TARGET'!$T$12,'PAINEL E TARGET'!$S$12,
IF(DN486&gt;='PAINEL E TARGET'!$T$13,'PAINEL E TARGET'!$S$13,
IF(DN486&gt;='PAINEL E TARGET'!$T$14,'PAINEL E TARGET'!$S$14,
IF(DN486&gt;='PAINEL E TARGET'!$T$15,'PAINEL E TARGET'!$S$15,
IF(DN486&gt;='PAINEL E TARGET'!$T$16,'PAINEL E TARGET'!$S$16,
IF(DN486&gt;='PAINEL E TARGET'!$T$17,'PAINEL E TARGET'!$S$17,
IF(DN486&gt;='PAINEL E TARGET'!$T$18,'PAINEL E TARGET'!$S$18,'PAINEL E TARGET'!$S$19))))))))</f>
        <v>1. Fx de 90% a 99,9%</v>
      </c>
      <c r="DP486" s="17">
        <f>IFERROR(VLOOKUP($BW486,'PAINEL E TARGET'!$G$1:$Q$99,10,0),0)</f>
        <v>0</v>
      </c>
      <c r="DQ486" s="17">
        <f>VLOOKUP(DO486,'PAINEL E TARGET'!$S$10:$U$19,3,0)</f>
        <v>0.5</v>
      </c>
      <c r="DR486" s="16">
        <f t="shared" si="286"/>
        <v>0</v>
      </c>
      <c r="DS486" s="17">
        <f t="shared" si="272"/>
        <v>1.0249999999999999</v>
      </c>
      <c r="DT486" s="16">
        <f>IF(DS486&gt;=1,VLOOKUP(BO486,'PAINEL E TARGET'!$S$1:$W$8,5,0),0)</f>
        <v>240</v>
      </c>
      <c r="DU486" s="16">
        <f t="shared" si="287"/>
        <v>780</v>
      </c>
    </row>
    <row r="487" spans="2:125" s="32" customFormat="1" x14ac:dyDescent="0.2">
      <c r="B487" s="44">
        <v>43541</v>
      </c>
      <c r="C487" s="65">
        <v>1309</v>
      </c>
      <c r="D487" s="66" t="s">
        <v>491</v>
      </c>
      <c r="E487" s="65">
        <v>415</v>
      </c>
      <c r="F487" s="65" t="s">
        <v>1020</v>
      </c>
      <c r="G487" s="67">
        <v>3078472.9968708977</v>
      </c>
      <c r="H487" s="67">
        <v>1759228.9814638849</v>
      </c>
      <c r="I487" s="67">
        <v>1550050.19</v>
      </c>
      <c r="J487" s="68">
        <v>0.88109632477187605</v>
      </c>
      <c r="K487" s="67">
        <v>420896.76159720117</v>
      </c>
      <c r="L487" s="67">
        <v>1224349.7670643909</v>
      </c>
      <c r="M487" s="67">
        <v>415868.91</v>
      </c>
      <c r="N487" s="67">
        <v>1099384.55</v>
      </c>
      <c r="O487" s="67">
        <v>2882057.3333857562</v>
      </c>
      <c r="P487" s="67" t="s">
        <v>1082</v>
      </c>
      <c r="Q487" s="67" t="s">
        <v>1082</v>
      </c>
      <c r="R487" s="67">
        <v>0</v>
      </c>
      <c r="S487" s="67">
        <v>4747</v>
      </c>
      <c r="T487" s="68">
        <v>0.11087187653779268</v>
      </c>
      <c r="U487" s="68">
        <v>0.11033030737973039</v>
      </c>
      <c r="V487" s="68">
        <v>0.99511536040541637</v>
      </c>
      <c r="W487" s="67">
        <v>182411.57</v>
      </c>
      <c r="X487" s="67">
        <v>167178.38</v>
      </c>
      <c r="Y487" s="68">
        <v>0.91649000115508028</v>
      </c>
      <c r="Z487" s="68">
        <v>0.12018009250008869</v>
      </c>
      <c r="AA487" s="68">
        <v>0.16023244058456068</v>
      </c>
      <c r="AB487" s="68">
        <v>1.3332694063656376</v>
      </c>
      <c r="AC487" s="67">
        <v>197725.87999999995</v>
      </c>
      <c r="AD487" s="67">
        <v>242792.75999999998</v>
      </c>
      <c r="AE487" s="68">
        <v>1.2279260560124958</v>
      </c>
      <c r="AF487" s="43">
        <v>80</v>
      </c>
      <c r="AG487" s="43">
        <v>59</v>
      </c>
      <c r="AH487" s="43">
        <v>70</v>
      </c>
      <c r="AI487" s="43">
        <v>58</v>
      </c>
      <c r="AJ487" s="67">
        <v>101902.87999999999</v>
      </c>
      <c r="AK487" s="67">
        <v>92386</v>
      </c>
      <c r="AL487" s="68">
        <v>0.90660833138376473</v>
      </c>
      <c r="AM487" s="67">
        <v>18453.04</v>
      </c>
      <c r="AN487" s="67">
        <v>19861.600000000002</v>
      </c>
      <c r="AO487" s="68">
        <v>1.076332138227631</v>
      </c>
      <c r="AP487" s="67">
        <v>15942.649999999998</v>
      </c>
      <c r="AQ487" s="67">
        <v>11079.76</v>
      </c>
      <c r="AR487" s="68">
        <v>0.694976054796411</v>
      </c>
      <c r="AS487" s="67">
        <v>46113</v>
      </c>
      <c r="AT487" s="67">
        <v>43851.020000000004</v>
      </c>
      <c r="AU487" s="68">
        <v>0.95094702144731424</v>
      </c>
      <c r="AV487" s="43">
        <v>5401.1500000000005</v>
      </c>
      <c r="AW487" s="43">
        <v>5514.1500000000005</v>
      </c>
      <c r="AX487" s="69">
        <v>1.0209214704275942</v>
      </c>
      <c r="AY487" s="43">
        <v>420896.76159720117</v>
      </c>
      <c r="AZ487" s="43">
        <v>415868.91</v>
      </c>
      <c r="BA487" s="43">
        <v>41471.826798032438</v>
      </c>
      <c r="BB487" s="43">
        <v>45395</v>
      </c>
      <c r="BC487" s="43">
        <v>737534.89191159292</v>
      </c>
      <c r="BD487" s="43">
        <v>72752.680246663338</v>
      </c>
      <c r="BE487" s="43">
        <v>321539.80999999994</v>
      </c>
      <c r="BF487" s="43">
        <v>348534.74999999994</v>
      </c>
      <c r="BG487" s="43">
        <v>9472.8700000000008</v>
      </c>
      <c r="BH487" s="43">
        <v>149</v>
      </c>
      <c r="BI487" s="44">
        <v>43173</v>
      </c>
      <c r="BJ487" s="44">
        <v>43541</v>
      </c>
      <c r="BK487" s="44">
        <v>43172</v>
      </c>
      <c r="BL487" s="43">
        <f t="shared" si="273"/>
        <v>1554797.19</v>
      </c>
      <c r="BM487" s="43">
        <f t="shared" si="274"/>
        <v>1520000.46</v>
      </c>
      <c r="BO487" s="16" t="str">
        <f>IFERROR(VLOOKUP($C487,'PORTE LOJA'!A:B,2,0),"PORTE 1")</f>
        <v>PORTE 4</v>
      </c>
      <c r="BP487" s="16">
        <f>VLOOKUP(BO487,'PAINEL E TARGET'!$S$1:$W$8,3,0)</f>
        <v>3000</v>
      </c>
      <c r="BQ487" s="16">
        <f t="shared" si="252"/>
        <v>1</v>
      </c>
      <c r="BR487" s="16">
        <f t="shared" si="253"/>
        <v>1</v>
      </c>
      <c r="BS487" s="16">
        <f t="shared" si="254"/>
        <v>1</v>
      </c>
      <c r="BT487" s="16">
        <f t="shared" si="255"/>
        <v>1</v>
      </c>
      <c r="BU487" s="16">
        <f t="shared" si="256"/>
        <v>1</v>
      </c>
      <c r="BV487" s="16">
        <f t="shared" si="257"/>
        <v>1</v>
      </c>
      <c r="BW487" s="17" t="str">
        <f t="shared" si="275"/>
        <v>111111</v>
      </c>
      <c r="BY487" s="17">
        <f t="shared" si="258"/>
        <v>0.88400000000000001</v>
      </c>
      <c r="BZ487" s="17">
        <f t="shared" si="259"/>
        <v>0.92400000000000004</v>
      </c>
      <c r="CA487" s="17" t="str">
        <f t="shared" si="276"/>
        <v>Sem Retira</v>
      </c>
      <c r="CB487" s="17">
        <f t="shared" si="277"/>
        <v>0.92400000000000004</v>
      </c>
      <c r="CC487" s="33" t="str">
        <f>IF(CB487&gt;='PAINEL E TARGET'!$T$11,'PAINEL E TARGET'!$S$11,
IF(CB487&gt;='PAINEL E TARGET'!$T$12,'PAINEL E TARGET'!$S$12,
IF(CB487&gt;='PAINEL E TARGET'!$T$13,'PAINEL E TARGET'!$S$13,
IF(CB487&gt;='PAINEL E TARGET'!$T$14,'PAINEL E TARGET'!$S$14,
IF(CB487&gt;='PAINEL E TARGET'!$T$15,'PAINEL E TARGET'!$S$15,
IF(CB487&gt;='PAINEL E TARGET'!$T$16,'PAINEL E TARGET'!$S$16,
IF(CB487&gt;='PAINEL E TARGET'!$T$17,'PAINEL E TARGET'!$S$17,
IF(CB487&gt;='PAINEL E TARGET'!$T$18,'PAINEL E TARGET'!$S$18,'PAINEL E TARGET'!$S$19))))))))</f>
        <v>1. Fx de 90% a 99,9%</v>
      </c>
      <c r="CD487" s="17">
        <f>IFERROR(VLOOKUP($BW487,'PAINEL E TARGET'!$G$1:$Q$99,4,0),0)</f>
        <v>0.25</v>
      </c>
      <c r="CE487" s="17">
        <f>VLOOKUP(CC487,'PAINEL E TARGET'!$S$10:$U$19,3,0)</f>
        <v>0.5</v>
      </c>
      <c r="CF487" s="16">
        <f t="shared" si="278"/>
        <v>375</v>
      </c>
      <c r="CG487" s="17">
        <f t="shared" si="260"/>
        <v>0.90700000000000003</v>
      </c>
      <c r="CH487" s="17">
        <f t="shared" si="261"/>
        <v>1.0760000000000001</v>
      </c>
      <c r="CI487" s="17">
        <f t="shared" si="262"/>
        <v>0.69499999999999995</v>
      </c>
      <c r="CJ487" s="17">
        <f t="shared" si="263"/>
        <v>0.95099999999999996</v>
      </c>
      <c r="CK487" s="17">
        <f t="shared" si="264"/>
        <v>1.0209999999999999</v>
      </c>
      <c r="CL487" s="17">
        <f t="shared" si="265"/>
        <v>0.91600000000000004</v>
      </c>
      <c r="CM487" s="16">
        <f t="shared" si="266"/>
        <v>4</v>
      </c>
      <c r="CN487" s="17" t="str">
        <f t="shared" si="279"/>
        <v>não ok</v>
      </c>
      <c r="CO487" s="17">
        <f t="shared" si="280"/>
        <v>0</v>
      </c>
      <c r="CP487" s="33" t="str">
        <f>IF(CO487&gt;='PAINEL E TARGET'!$T$11,'PAINEL E TARGET'!$S$11,
IF(CO487&gt;='PAINEL E TARGET'!$T$12,'PAINEL E TARGET'!$S$12,
IF(CO487&gt;='PAINEL E TARGET'!$T$13,'PAINEL E TARGET'!$S$13,
IF(CO487&gt;='PAINEL E TARGET'!$T$14,'PAINEL E TARGET'!$S$14,
IF(CO487&gt;='PAINEL E TARGET'!$T$15,'PAINEL E TARGET'!$S$15,
IF(CO487&gt;='PAINEL E TARGET'!$T$16,'PAINEL E TARGET'!$S$16,
IF(CO487&gt;='PAINEL E TARGET'!$T$17,'PAINEL E TARGET'!$S$17,
IF(CO487&gt;='PAINEL E TARGET'!$T$18,'PAINEL E TARGET'!$S$18,'PAINEL E TARGET'!$S$19))))))))</f>
        <v>Não elegível</v>
      </c>
      <c r="CQ487" s="17">
        <f>IFERROR(VLOOKUP($BW487,'PAINEL E TARGET'!$G$1:$Q$99,5,0),0)</f>
        <v>0.25</v>
      </c>
      <c r="CR487" s="17">
        <f>VLOOKUP(CP487,'PAINEL E TARGET'!$S$10:$U$19,3,0)</f>
        <v>0</v>
      </c>
      <c r="CS487" s="16">
        <f t="shared" si="281"/>
        <v>0</v>
      </c>
      <c r="CT487" s="17">
        <f t="shared" si="267"/>
        <v>1.228</v>
      </c>
      <c r="CU487" s="33" t="str">
        <f>IF(CT487&gt;='PAINEL E TARGET'!$T$11,'PAINEL E TARGET'!$S$11,
IF(CT487&gt;='PAINEL E TARGET'!$T$12,'PAINEL E TARGET'!$S$12,
IF(CT487&gt;='PAINEL E TARGET'!$T$13,'PAINEL E TARGET'!$S$13,
IF(CT487&gt;='PAINEL E TARGET'!$T$14,'PAINEL E TARGET'!$S$14,
IF(CT487&gt;='PAINEL E TARGET'!$T$15,'PAINEL E TARGET'!$S$15,
IF(CT487&gt;='PAINEL E TARGET'!$T$16,'PAINEL E TARGET'!$S$16,
IF(CT487&gt;='PAINEL E TARGET'!$T$17,'PAINEL E TARGET'!$S$17,
IF(CT487&gt;='PAINEL E TARGET'!$T$18,'PAINEL E TARGET'!$S$18,'PAINEL E TARGET'!$S$19))))))))</f>
        <v>6. Fx de 120% a 124,9%</v>
      </c>
      <c r="CV487" s="17">
        <f>IFERROR(VLOOKUP($BW487,'PAINEL E TARGET'!$G$1:$Q$99,6,0),0)</f>
        <v>0.2</v>
      </c>
      <c r="CW487" s="17">
        <f>VLOOKUP(CU487,'PAINEL E TARGET'!$S$10:$U$19,3,0)</f>
        <v>1.4</v>
      </c>
      <c r="CX487" s="16">
        <f t="shared" si="282"/>
        <v>839.99999999999989</v>
      </c>
      <c r="CY487" s="17">
        <f t="shared" si="268"/>
        <v>0.98799999999999999</v>
      </c>
      <c r="CZ487" s="33" t="str">
        <f>IF(CY487&gt;='PAINEL E TARGET'!$T$11,'PAINEL E TARGET'!$S$11,
IF(CY487&gt;='PAINEL E TARGET'!$T$12,'PAINEL E TARGET'!$S$12,
IF(CY487&gt;='PAINEL E TARGET'!$T$13,'PAINEL E TARGET'!$S$13,
IF(CY487&gt;='PAINEL E TARGET'!$T$14,'PAINEL E TARGET'!$S$14,
IF(CY487&gt;='PAINEL E TARGET'!$T$15,'PAINEL E TARGET'!$S$15,
IF(CY487&gt;='PAINEL E TARGET'!$T$16,'PAINEL E TARGET'!$S$16,
IF(CY487&gt;='PAINEL E TARGET'!$T$17,'PAINEL E TARGET'!$S$17,
IF(CY487&gt;='PAINEL E TARGET'!$T$18,'PAINEL E TARGET'!$S$18,'PAINEL E TARGET'!$S$19))))))))</f>
        <v>1. Fx de 90% a 99,9%</v>
      </c>
      <c r="DA487" s="17">
        <f>IFERROR(VLOOKUP($BW487,'PAINEL E TARGET'!$G$1:$Q$99,7,0),0)</f>
        <v>0.15</v>
      </c>
      <c r="DB487" s="17">
        <f>VLOOKUP(CZ487,'PAINEL E TARGET'!$S$10:$U$19,3,0)</f>
        <v>0.5</v>
      </c>
      <c r="DC487" s="16">
        <f t="shared" si="283"/>
        <v>225</v>
      </c>
      <c r="DD487" s="17">
        <f t="shared" si="269"/>
        <v>1.095</v>
      </c>
      <c r="DE487" s="33" t="str">
        <f>IF(DD487&gt;='PAINEL E TARGET'!$T$11,'PAINEL E TARGET'!$S$11,
IF(DD487&gt;='PAINEL E TARGET'!$T$12,'PAINEL E TARGET'!$S$12,
IF(DD487&gt;='PAINEL E TARGET'!$T$13,'PAINEL E TARGET'!$S$13,
IF(DD487&gt;='PAINEL E TARGET'!$T$14,'PAINEL E TARGET'!$S$14,
IF(DD487&gt;='PAINEL E TARGET'!$T$15,'PAINEL E TARGET'!$S$15,
IF(DD487&gt;='PAINEL E TARGET'!$T$16,'PAINEL E TARGET'!$S$16,
IF(DD487&gt;='PAINEL E TARGET'!$T$17,'PAINEL E TARGET'!$S$17,
IF(DD487&gt;='PAINEL E TARGET'!$T$18,'PAINEL E TARGET'!$S$18,'PAINEL E TARGET'!$S$19))))))))</f>
        <v>3. Fx de 105% a 109,9%</v>
      </c>
      <c r="DF487" s="17">
        <f>IFERROR(VLOOKUP($BW487,'PAINEL E TARGET'!$G$1:$Q$99,8,0),0)</f>
        <v>0.1</v>
      </c>
      <c r="DG487" s="17">
        <f>VLOOKUP(DE487,'PAINEL E TARGET'!$S$10:$U$19,3,0)</f>
        <v>1.1000000000000001</v>
      </c>
      <c r="DH487" s="16">
        <f t="shared" si="284"/>
        <v>330.00000000000006</v>
      </c>
      <c r="DI487" s="17">
        <f t="shared" si="270"/>
        <v>0.82899999999999996</v>
      </c>
      <c r="DJ487" s="33" t="str">
        <f>IF(DI487&gt;='PAINEL E TARGET'!$T$11,'PAINEL E TARGET'!$S$11,
IF(DI487&gt;='PAINEL E TARGET'!$T$12,'PAINEL E TARGET'!$S$12,
IF(DI487&gt;='PAINEL E TARGET'!$T$13,'PAINEL E TARGET'!$S$13,
IF(DI487&gt;='PAINEL E TARGET'!$T$14,'PAINEL E TARGET'!$S$14,
IF(DI487&gt;='PAINEL E TARGET'!$T$15,'PAINEL E TARGET'!$S$15,
IF(DI487&gt;='PAINEL E TARGET'!$T$16,'PAINEL E TARGET'!$S$16,
IF(DI487&gt;='PAINEL E TARGET'!$T$17,'PAINEL E TARGET'!$S$17,
IF(DI487&gt;='PAINEL E TARGET'!$T$18,'PAINEL E TARGET'!$S$18,'PAINEL E TARGET'!$S$19))))))))</f>
        <v>Não elegível</v>
      </c>
      <c r="DK487" s="17">
        <f>IFERROR(VLOOKUP($BW487,'PAINEL E TARGET'!$G$1:$Q$99,9,0),0)</f>
        <v>0.05</v>
      </c>
      <c r="DL487" s="17">
        <f>VLOOKUP(DJ487,'PAINEL E TARGET'!$S$10:$U$19,3,0)</f>
        <v>0</v>
      </c>
      <c r="DM487" s="16">
        <f t="shared" si="285"/>
        <v>0</v>
      </c>
      <c r="DN487" s="17">
        <f t="shared" si="271"/>
        <v>1.0209999999999999</v>
      </c>
      <c r="DO487" s="33" t="str">
        <f>IF(DN487&gt;='PAINEL E TARGET'!$T$11,'PAINEL E TARGET'!$S$11,
IF(DN487&gt;='PAINEL E TARGET'!$T$12,'PAINEL E TARGET'!$S$12,
IF(DN487&gt;='PAINEL E TARGET'!$T$13,'PAINEL E TARGET'!$S$13,
IF(DN487&gt;='PAINEL E TARGET'!$T$14,'PAINEL E TARGET'!$S$14,
IF(DN487&gt;='PAINEL E TARGET'!$T$15,'PAINEL E TARGET'!$S$15,
IF(DN487&gt;='PAINEL E TARGET'!$T$16,'PAINEL E TARGET'!$S$16,
IF(DN487&gt;='PAINEL E TARGET'!$T$17,'PAINEL E TARGET'!$S$17,
IF(DN487&gt;='PAINEL E TARGET'!$T$18,'PAINEL E TARGET'!$S$18,'PAINEL E TARGET'!$S$19))))))))</f>
        <v>2. Fx de 100% a 104,9%</v>
      </c>
      <c r="DP487" s="17">
        <f>IFERROR(VLOOKUP($BW487,'PAINEL E TARGET'!$G$1:$Q$99,10,0),0)</f>
        <v>0</v>
      </c>
      <c r="DQ487" s="17">
        <f>VLOOKUP(DO487,'PAINEL E TARGET'!$S$10:$U$19,3,0)</f>
        <v>1</v>
      </c>
      <c r="DR487" s="16">
        <f t="shared" si="286"/>
        <v>0</v>
      </c>
      <c r="DS487" s="17">
        <f t="shared" si="272"/>
        <v>0.73799999999999999</v>
      </c>
      <c r="DT487" s="16">
        <f>IF(DS487&gt;=1,VLOOKUP(BO487,'PAINEL E TARGET'!$S$1:$W$8,5,0),0)</f>
        <v>0</v>
      </c>
      <c r="DU487" s="16">
        <f t="shared" si="287"/>
        <v>1770</v>
      </c>
    </row>
    <row r="488" spans="2:125" s="32" customFormat="1" x14ac:dyDescent="0.2">
      <c r="B488" s="44">
        <v>43541</v>
      </c>
      <c r="C488" s="65">
        <v>1310</v>
      </c>
      <c r="D488" s="66" t="s">
        <v>492</v>
      </c>
      <c r="E488" s="65">
        <v>117</v>
      </c>
      <c r="F488" s="65" t="s">
        <v>1018</v>
      </c>
      <c r="G488" s="67">
        <v>2506593.9897125643</v>
      </c>
      <c r="H488" s="67">
        <v>1450589.28636614</v>
      </c>
      <c r="I488" s="67">
        <v>1222925.9500000002</v>
      </c>
      <c r="J488" s="68">
        <v>0.84305458581149628</v>
      </c>
      <c r="K488" s="67">
        <v>158768.81582044612</v>
      </c>
      <c r="L488" s="67">
        <v>1170313.1055934115</v>
      </c>
      <c r="M488" s="67">
        <v>132536.31</v>
      </c>
      <c r="N488" s="67">
        <v>1027881.78</v>
      </c>
      <c r="O488" s="67">
        <v>2295760.105006977</v>
      </c>
      <c r="P488" s="67" t="s">
        <v>1082</v>
      </c>
      <c r="Q488" s="67" t="s">
        <v>1082</v>
      </c>
      <c r="R488" s="67">
        <v>0</v>
      </c>
      <c r="S488" s="67">
        <v>1451.9</v>
      </c>
      <c r="T488" s="68">
        <v>0.10856874785152387</v>
      </c>
      <c r="U488" s="68">
        <v>9.700152123619514E-2</v>
      </c>
      <c r="V488" s="68">
        <v>0.89345712422558465</v>
      </c>
      <c r="W488" s="67">
        <v>144296.75999999998</v>
      </c>
      <c r="X488" s="67">
        <v>112562.31999999999</v>
      </c>
      <c r="Y488" s="68">
        <v>0.78007517285904415</v>
      </c>
      <c r="Z488" s="68">
        <v>0.23630397414923818</v>
      </c>
      <c r="AA488" s="68">
        <v>0.21558276465683163</v>
      </c>
      <c r="AB488" s="68">
        <v>0.91231121030863394</v>
      </c>
      <c r="AC488" s="67">
        <v>314067.34000000003</v>
      </c>
      <c r="AD488" s="67">
        <v>250166.14</v>
      </c>
      <c r="AE488" s="68">
        <v>0.79653662810020298</v>
      </c>
      <c r="AF488" s="43">
        <v>80</v>
      </c>
      <c r="AG488" s="43">
        <v>71</v>
      </c>
      <c r="AH488" s="43">
        <v>59</v>
      </c>
      <c r="AI488" s="43">
        <v>18</v>
      </c>
      <c r="AJ488" s="67">
        <v>77424.17</v>
      </c>
      <c r="AK488" s="67">
        <v>64907.76</v>
      </c>
      <c r="AL488" s="68">
        <v>0.83833975876008748</v>
      </c>
      <c r="AM488" s="67">
        <v>16021.88</v>
      </c>
      <c r="AN488" s="67">
        <v>11015.810000000001</v>
      </c>
      <c r="AO488" s="68">
        <v>0.68754790324231629</v>
      </c>
      <c r="AP488" s="67">
        <v>10164.150000000001</v>
      </c>
      <c r="AQ488" s="67">
        <v>6047.8099999999986</v>
      </c>
      <c r="AR488" s="68">
        <v>0.59501384769016574</v>
      </c>
      <c r="AS488" s="67">
        <v>40686.559999999998</v>
      </c>
      <c r="AT488" s="67">
        <v>30590.940000000002</v>
      </c>
      <c r="AU488" s="68">
        <v>0.75186843026296657</v>
      </c>
      <c r="AV488" s="43">
        <v>3449.4</v>
      </c>
      <c r="AW488" s="43">
        <v>2064.65</v>
      </c>
      <c r="AX488" s="69">
        <v>0.59855337160085809</v>
      </c>
      <c r="AY488" s="43">
        <v>158768.81582044612</v>
      </c>
      <c r="AZ488" s="43">
        <v>132536.31</v>
      </c>
      <c r="BA488" s="43">
        <v>77098.596884356608</v>
      </c>
      <c r="BB488" s="43">
        <v>81624.949999999983</v>
      </c>
      <c r="BC488" s="43">
        <v>274068.68104349094</v>
      </c>
      <c r="BD488" s="43">
        <v>133337.41562574336</v>
      </c>
      <c r="BE488" s="43">
        <v>250895.79999999996</v>
      </c>
      <c r="BF488" s="43">
        <v>546084.41999999993</v>
      </c>
      <c r="BG488" s="43">
        <v>5967.7</v>
      </c>
      <c r="BH488" s="43">
        <v>99</v>
      </c>
      <c r="BI488" s="44">
        <v>43173</v>
      </c>
      <c r="BJ488" s="44">
        <v>43541</v>
      </c>
      <c r="BK488" s="44">
        <v>43172</v>
      </c>
      <c r="BL488" s="43">
        <f t="shared" si="273"/>
        <v>1224377.8500000001</v>
      </c>
      <c r="BM488" s="43">
        <f t="shared" si="274"/>
        <v>1161869.99</v>
      </c>
      <c r="BO488" s="16" t="str">
        <f>IFERROR(VLOOKUP($C488,'PORTE LOJA'!A:B,2,0),"PORTE 1")</f>
        <v>PORTE 4</v>
      </c>
      <c r="BP488" s="16">
        <f>VLOOKUP(BO488,'PAINEL E TARGET'!$S$1:$W$8,3,0)</f>
        <v>3000</v>
      </c>
      <c r="BQ488" s="16">
        <f t="shared" si="252"/>
        <v>1</v>
      </c>
      <c r="BR488" s="16">
        <f t="shared" si="253"/>
        <v>1</v>
      </c>
      <c r="BS488" s="16">
        <f t="shared" si="254"/>
        <v>1</v>
      </c>
      <c r="BT488" s="16">
        <f t="shared" si="255"/>
        <v>1</v>
      </c>
      <c r="BU488" s="16">
        <f t="shared" si="256"/>
        <v>1</v>
      </c>
      <c r="BV488" s="16">
        <f t="shared" si="257"/>
        <v>1</v>
      </c>
      <c r="BW488" s="17" t="str">
        <f t="shared" si="275"/>
        <v>111111</v>
      </c>
      <c r="BY488" s="17">
        <f t="shared" si="258"/>
        <v>0.84399999999999997</v>
      </c>
      <c r="BZ488" s="17">
        <f t="shared" si="259"/>
        <v>0.874</v>
      </c>
      <c r="CA488" s="17" t="str">
        <f t="shared" si="276"/>
        <v>Sem Retira</v>
      </c>
      <c r="CB488" s="17">
        <f t="shared" si="277"/>
        <v>0.874</v>
      </c>
      <c r="CC488" s="33" t="str">
        <f>IF(CB488&gt;='PAINEL E TARGET'!$T$11,'PAINEL E TARGET'!$S$11,
IF(CB488&gt;='PAINEL E TARGET'!$T$12,'PAINEL E TARGET'!$S$12,
IF(CB488&gt;='PAINEL E TARGET'!$T$13,'PAINEL E TARGET'!$S$13,
IF(CB488&gt;='PAINEL E TARGET'!$T$14,'PAINEL E TARGET'!$S$14,
IF(CB488&gt;='PAINEL E TARGET'!$T$15,'PAINEL E TARGET'!$S$15,
IF(CB488&gt;='PAINEL E TARGET'!$T$16,'PAINEL E TARGET'!$S$16,
IF(CB488&gt;='PAINEL E TARGET'!$T$17,'PAINEL E TARGET'!$S$17,
IF(CB488&gt;='PAINEL E TARGET'!$T$18,'PAINEL E TARGET'!$S$18,'PAINEL E TARGET'!$S$19))))))))</f>
        <v>Não elegível</v>
      </c>
      <c r="CD488" s="17">
        <f>IFERROR(VLOOKUP($BW488,'PAINEL E TARGET'!$G$1:$Q$99,4,0),0)</f>
        <v>0.25</v>
      </c>
      <c r="CE488" s="17">
        <f>VLOOKUP(CC488,'PAINEL E TARGET'!$S$10:$U$19,3,0)</f>
        <v>0</v>
      </c>
      <c r="CF488" s="16">
        <f t="shared" si="278"/>
        <v>0</v>
      </c>
      <c r="CG488" s="17">
        <f t="shared" si="260"/>
        <v>0.83799999999999997</v>
      </c>
      <c r="CH488" s="17">
        <f t="shared" si="261"/>
        <v>0.68799999999999994</v>
      </c>
      <c r="CI488" s="17">
        <f t="shared" si="262"/>
        <v>0.59499999999999997</v>
      </c>
      <c r="CJ488" s="17">
        <f t="shared" si="263"/>
        <v>0.752</v>
      </c>
      <c r="CK488" s="17">
        <f t="shared" si="264"/>
        <v>0.59899999999999998</v>
      </c>
      <c r="CL488" s="17">
        <f t="shared" si="265"/>
        <v>0.78</v>
      </c>
      <c r="CM488" s="16">
        <f t="shared" si="266"/>
        <v>2</v>
      </c>
      <c r="CN488" s="17" t="str">
        <f t="shared" si="279"/>
        <v>não ok</v>
      </c>
      <c r="CO488" s="17">
        <f t="shared" si="280"/>
        <v>0</v>
      </c>
      <c r="CP488" s="33" t="str">
        <f>IF(CO488&gt;='PAINEL E TARGET'!$T$11,'PAINEL E TARGET'!$S$11,
IF(CO488&gt;='PAINEL E TARGET'!$T$12,'PAINEL E TARGET'!$S$12,
IF(CO488&gt;='PAINEL E TARGET'!$T$13,'PAINEL E TARGET'!$S$13,
IF(CO488&gt;='PAINEL E TARGET'!$T$14,'PAINEL E TARGET'!$S$14,
IF(CO488&gt;='PAINEL E TARGET'!$T$15,'PAINEL E TARGET'!$S$15,
IF(CO488&gt;='PAINEL E TARGET'!$T$16,'PAINEL E TARGET'!$S$16,
IF(CO488&gt;='PAINEL E TARGET'!$T$17,'PAINEL E TARGET'!$S$17,
IF(CO488&gt;='PAINEL E TARGET'!$T$18,'PAINEL E TARGET'!$S$18,'PAINEL E TARGET'!$S$19))))))))</f>
        <v>Não elegível</v>
      </c>
      <c r="CQ488" s="17">
        <f>IFERROR(VLOOKUP($BW488,'PAINEL E TARGET'!$G$1:$Q$99,5,0),0)</f>
        <v>0.25</v>
      </c>
      <c r="CR488" s="17">
        <f>VLOOKUP(CP488,'PAINEL E TARGET'!$S$10:$U$19,3,0)</f>
        <v>0</v>
      </c>
      <c r="CS488" s="16">
        <f t="shared" si="281"/>
        <v>0</v>
      </c>
      <c r="CT488" s="17">
        <f t="shared" si="267"/>
        <v>0.79700000000000004</v>
      </c>
      <c r="CU488" s="33" t="str">
        <f>IF(CT488&gt;='PAINEL E TARGET'!$T$11,'PAINEL E TARGET'!$S$11,
IF(CT488&gt;='PAINEL E TARGET'!$T$12,'PAINEL E TARGET'!$S$12,
IF(CT488&gt;='PAINEL E TARGET'!$T$13,'PAINEL E TARGET'!$S$13,
IF(CT488&gt;='PAINEL E TARGET'!$T$14,'PAINEL E TARGET'!$S$14,
IF(CT488&gt;='PAINEL E TARGET'!$T$15,'PAINEL E TARGET'!$S$15,
IF(CT488&gt;='PAINEL E TARGET'!$T$16,'PAINEL E TARGET'!$S$16,
IF(CT488&gt;='PAINEL E TARGET'!$T$17,'PAINEL E TARGET'!$S$17,
IF(CT488&gt;='PAINEL E TARGET'!$T$18,'PAINEL E TARGET'!$S$18,'PAINEL E TARGET'!$S$19))))))))</f>
        <v>Não elegível</v>
      </c>
      <c r="CV488" s="17">
        <f>IFERROR(VLOOKUP($BW488,'PAINEL E TARGET'!$G$1:$Q$99,6,0),0)</f>
        <v>0.2</v>
      </c>
      <c r="CW488" s="17">
        <f>VLOOKUP(CU488,'PAINEL E TARGET'!$S$10:$U$19,3,0)</f>
        <v>0</v>
      </c>
      <c r="CX488" s="16">
        <f t="shared" si="282"/>
        <v>0</v>
      </c>
      <c r="CY488" s="17">
        <f t="shared" si="268"/>
        <v>0.83499999999999996</v>
      </c>
      <c r="CZ488" s="33" t="str">
        <f>IF(CY488&gt;='PAINEL E TARGET'!$T$11,'PAINEL E TARGET'!$S$11,
IF(CY488&gt;='PAINEL E TARGET'!$T$12,'PAINEL E TARGET'!$S$12,
IF(CY488&gt;='PAINEL E TARGET'!$T$13,'PAINEL E TARGET'!$S$13,
IF(CY488&gt;='PAINEL E TARGET'!$T$14,'PAINEL E TARGET'!$S$14,
IF(CY488&gt;='PAINEL E TARGET'!$T$15,'PAINEL E TARGET'!$S$15,
IF(CY488&gt;='PAINEL E TARGET'!$T$16,'PAINEL E TARGET'!$S$16,
IF(CY488&gt;='PAINEL E TARGET'!$T$17,'PAINEL E TARGET'!$S$17,
IF(CY488&gt;='PAINEL E TARGET'!$T$18,'PAINEL E TARGET'!$S$18,'PAINEL E TARGET'!$S$19))))))))</f>
        <v>Não elegível</v>
      </c>
      <c r="DA488" s="17">
        <f>IFERROR(VLOOKUP($BW488,'PAINEL E TARGET'!$G$1:$Q$99,7,0),0)</f>
        <v>0.15</v>
      </c>
      <c r="DB488" s="17">
        <f>VLOOKUP(CZ488,'PAINEL E TARGET'!$S$10:$U$19,3,0)</f>
        <v>0</v>
      </c>
      <c r="DC488" s="16">
        <f t="shared" si="283"/>
        <v>0</v>
      </c>
      <c r="DD488" s="17">
        <f t="shared" si="269"/>
        <v>1.0589999999999999</v>
      </c>
      <c r="DE488" s="33" t="str">
        <f>IF(DD488&gt;='PAINEL E TARGET'!$T$11,'PAINEL E TARGET'!$S$11,
IF(DD488&gt;='PAINEL E TARGET'!$T$12,'PAINEL E TARGET'!$S$12,
IF(DD488&gt;='PAINEL E TARGET'!$T$13,'PAINEL E TARGET'!$S$13,
IF(DD488&gt;='PAINEL E TARGET'!$T$14,'PAINEL E TARGET'!$S$14,
IF(DD488&gt;='PAINEL E TARGET'!$T$15,'PAINEL E TARGET'!$S$15,
IF(DD488&gt;='PAINEL E TARGET'!$T$16,'PAINEL E TARGET'!$S$16,
IF(DD488&gt;='PAINEL E TARGET'!$T$17,'PAINEL E TARGET'!$S$17,
IF(DD488&gt;='PAINEL E TARGET'!$T$18,'PAINEL E TARGET'!$S$18,'PAINEL E TARGET'!$S$19))))))))</f>
        <v>3. Fx de 105% a 109,9%</v>
      </c>
      <c r="DF488" s="17">
        <f>IFERROR(VLOOKUP($BW488,'PAINEL E TARGET'!$G$1:$Q$99,8,0),0)</f>
        <v>0.1</v>
      </c>
      <c r="DG488" s="17">
        <f>VLOOKUP(DE488,'PAINEL E TARGET'!$S$10:$U$19,3,0)</f>
        <v>1.1000000000000001</v>
      </c>
      <c r="DH488" s="16">
        <f t="shared" si="284"/>
        <v>330.00000000000006</v>
      </c>
      <c r="DI488" s="17">
        <f t="shared" si="270"/>
        <v>0.30499999999999999</v>
      </c>
      <c r="DJ488" s="33" t="str">
        <f>IF(DI488&gt;='PAINEL E TARGET'!$T$11,'PAINEL E TARGET'!$S$11,
IF(DI488&gt;='PAINEL E TARGET'!$T$12,'PAINEL E TARGET'!$S$12,
IF(DI488&gt;='PAINEL E TARGET'!$T$13,'PAINEL E TARGET'!$S$13,
IF(DI488&gt;='PAINEL E TARGET'!$T$14,'PAINEL E TARGET'!$S$14,
IF(DI488&gt;='PAINEL E TARGET'!$T$15,'PAINEL E TARGET'!$S$15,
IF(DI488&gt;='PAINEL E TARGET'!$T$16,'PAINEL E TARGET'!$S$16,
IF(DI488&gt;='PAINEL E TARGET'!$T$17,'PAINEL E TARGET'!$S$17,
IF(DI488&gt;='PAINEL E TARGET'!$T$18,'PAINEL E TARGET'!$S$18,'PAINEL E TARGET'!$S$19))))))))</f>
        <v>Não elegível</v>
      </c>
      <c r="DK488" s="17">
        <f>IFERROR(VLOOKUP($BW488,'PAINEL E TARGET'!$G$1:$Q$99,9,0),0)</f>
        <v>0.05</v>
      </c>
      <c r="DL488" s="17">
        <f>VLOOKUP(DJ488,'PAINEL E TARGET'!$S$10:$U$19,3,0)</f>
        <v>0</v>
      </c>
      <c r="DM488" s="16">
        <f t="shared" si="285"/>
        <v>0</v>
      </c>
      <c r="DN488" s="17">
        <f t="shared" si="271"/>
        <v>0.59899999999999998</v>
      </c>
      <c r="DO488" s="33" t="str">
        <f>IF(DN488&gt;='PAINEL E TARGET'!$T$11,'PAINEL E TARGET'!$S$11,
IF(DN488&gt;='PAINEL E TARGET'!$T$12,'PAINEL E TARGET'!$S$12,
IF(DN488&gt;='PAINEL E TARGET'!$T$13,'PAINEL E TARGET'!$S$13,
IF(DN488&gt;='PAINEL E TARGET'!$T$14,'PAINEL E TARGET'!$S$14,
IF(DN488&gt;='PAINEL E TARGET'!$T$15,'PAINEL E TARGET'!$S$15,
IF(DN488&gt;='PAINEL E TARGET'!$T$16,'PAINEL E TARGET'!$S$16,
IF(DN488&gt;='PAINEL E TARGET'!$T$17,'PAINEL E TARGET'!$S$17,
IF(DN488&gt;='PAINEL E TARGET'!$T$18,'PAINEL E TARGET'!$S$18,'PAINEL E TARGET'!$S$19))))))))</f>
        <v>Não elegível</v>
      </c>
      <c r="DP488" s="17">
        <f>IFERROR(VLOOKUP($BW488,'PAINEL E TARGET'!$G$1:$Q$99,10,0),0)</f>
        <v>0</v>
      </c>
      <c r="DQ488" s="17">
        <f>VLOOKUP(DO488,'PAINEL E TARGET'!$S$10:$U$19,3,0)</f>
        <v>0</v>
      </c>
      <c r="DR488" s="16">
        <f t="shared" si="286"/>
        <v>0</v>
      </c>
      <c r="DS488" s="17">
        <f t="shared" si="272"/>
        <v>0.88800000000000001</v>
      </c>
      <c r="DT488" s="16">
        <f>IF(DS488&gt;=1,VLOOKUP(BO488,'PAINEL E TARGET'!$S$1:$W$8,5,0),0)</f>
        <v>0</v>
      </c>
      <c r="DU488" s="16">
        <f t="shared" si="287"/>
        <v>330.00000000000006</v>
      </c>
    </row>
    <row r="489" spans="2:125" s="32" customFormat="1" x14ac:dyDescent="0.2">
      <c r="B489" s="44">
        <v>43541</v>
      </c>
      <c r="C489" s="65">
        <v>1311</v>
      </c>
      <c r="D489" s="66" t="s">
        <v>493</v>
      </c>
      <c r="E489" s="65">
        <v>512</v>
      </c>
      <c r="F489" s="65" t="s">
        <v>944</v>
      </c>
      <c r="G489" s="67">
        <v>1378498.4641048056</v>
      </c>
      <c r="H489" s="67">
        <v>824309.08875240397</v>
      </c>
      <c r="I489" s="67">
        <v>646428.82999999996</v>
      </c>
      <c r="J489" s="68">
        <v>0.78420684524827122</v>
      </c>
      <c r="K489" s="67">
        <v>127431.53195169434</v>
      </c>
      <c r="L489" s="67">
        <v>572064.2243785212</v>
      </c>
      <c r="M489" s="67">
        <v>123101.02</v>
      </c>
      <c r="N489" s="67">
        <v>496867.57</v>
      </c>
      <c r="O489" s="67">
        <v>1168214.3376839866</v>
      </c>
      <c r="P489" s="67" t="s">
        <v>1082</v>
      </c>
      <c r="Q489" s="67" t="s">
        <v>1082</v>
      </c>
      <c r="R489" s="67">
        <v>0</v>
      </c>
      <c r="S489" s="67">
        <v>0</v>
      </c>
      <c r="T489" s="68">
        <v>0.10130334510070714</v>
      </c>
      <c r="U489" s="68">
        <v>0.10091114454685517</v>
      </c>
      <c r="V489" s="68">
        <v>0.99612845406573614</v>
      </c>
      <c r="W489" s="67">
        <v>70861.25999999998</v>
      </c>
      <c r="X489" s="67">
        <v>62561.74</v>
      </c>
      <c r="Y489" s="68">
        <v>0.88287648286242748</v>
      </c>
      <c r="Z489" s="68">
        <v>0.16843824845790639</v>
      </c>
      <c r="AA489" s="68">
        <v>0.19425906722145389</v>
      </c>
      <c r="AB489" s="68">
        <v>1.1532954599085625</v>
      </c>
      <c r="AC489" s="67">
        <v>117821.84000000001</v>
      </c>
      <c r="AD489" s="67">
        <v>120434.52</v>
      </c>
      <c r="AE489" s="68">
        <v>1.0221748361763829</v>
      </c>
      <c r="AF489" s="43">
        <v>80</v>
      </c>
      <c r="AG489" s="43">
        <v>68</v>
      </c>
      <c r="AH489" s="43">
        <v>24</v>
      </c>
      <c r="AI489" s="43">
        <v>21</v>
      </c>
      <c r="AJ489" s="67">
        <v>36373.679999999993</v>
      </c>
      <c r="AK489" s="67">
        <v>34062</v>
      </c>
      <c r="AL489" s="68">
        <v>0.93644635351715877</v>
      </c>
      <c r="AM489" s="67">
        <v>6987.8600000000006</v>
      </c>
      <c r="AN489" s="67">
        <v>7417.55</v>
      </c>
      <c r="AO489" s="68">
        <v>1.0614909285532337</v>
      </c>
      <c r="AP489" s="67">
        <v>4576.75</v>
      </c>
      <c r="AQ489" s="67">
        <v>4785.8599999999997</v>
      </c>
      <c r="AR489" s="68">
        <v>1.0456896269186648</v>
      </c>
      <c r="AS489" s="67">
        <v>22922.97</v>
      </c>
      <c r="AT489" s="67">
        <v>16296.330000000002</v>
      </c>
      <c r="AU489" s="68">
        <v>0.71091704085465368</v>
      </c>
      <c r="AV489" s="43">
        <v>625.81999999999994</v>
      </c>
      <c r="AW489" s="43">
        <v>254.95</v>
      </c>
      <c r="AX489" s="69">
        <v>0.40738551021060371</v>
      </c>
      <c r="AY489" s="43">
        <v>127431.53195169434</v>
      </c>
      <c r="AZ489" s="43">
        <v>123101.01999999999</v>
      </c>
      <c r="BA489" s="43">
        <v>33120.930035515878</v>
      </c>
      <c r="BB489" s="43">
        <v>31487.809999999994</v>
      </c>
      <c r="BC489" s="43">
        <v>212658.64042015426</v>
      </c>
      <c r="BD489" s="43">
        <v>55417.179285653845</v>
      </c>
      <c r="BE489" s="43">
        <v>118999.95</v>
      </c>
      <c r="BF489" s="43">
        <v>197862.88000000003</v>
      </c>
      <c r="BG489" s="43">
        <v>1047.28</v>
      </c>
      <c r="BH489" s="43">
        <v>46</v>
      </c>
      <c r="BI489" s="44">
        <v>43173</v>
      </c>
      <c r="BJ489" s="44">
        <v>43541</v>
      </c>
      <c r="BK489" s="44">
        <v>43172</v>
      </c>
      <c r="BL489" s="43">
        <f t="shared" si="273"/>
        <v>646428.82999999996</v>
      </c>
      <c r="BM489" s="43">
        <f t="shared" si="274"/>
        <v>619968.59</v>
      </c>
      <c r="BO489" s="16" t="str">
        <f>IFERROR(VLOOKUP($C489,'PORTE LOJA'!A:B,2,0),"PORTE 1")</f>
        <v>PORTE 2</v>
      </c>
      <c r="BP489" s="16">
        <f>VLOOKUP(BO489,'PAINEL E TARGET'!$S$1:$W$8,3,0)</f>
        <v>1875</v>
      </c>
      <c r="BQ489" s="16">
        <f t="shared" si="252"/>
        <v>1</v>
      </c>
      <c r="BR489" s="16">
        <f t="shared" si="253"/>
        <v>1</v>
      </c>
      <c r="BS489" s="16">
        <f t="shared" si="254"/>
        <v>1</v>
      </c>
      <c r="BT489" s="16">
        <f t="shared" si="255"/>
        <v>1</v>
      </c>
      <c r="BU489" s="16">
        <f t="shared" si="256"/>
        <v>1</v>
      </c>
      <c r="BV489" s="16">
        <f t="shared" si="257"/>
        <v>1</v>
      </c>
      <c r="BW489" s="17" t="str">
        <f t="shared" si="275"/>
        <v>111111</v>
      </c>
      <c r="BY489" s="17">
        <f t="shared" si="258"/>
        <v>0.78400000000000003</v>
      </c>
      <c r="BZ489" s="17">
        <f t="shared" si="259"/>
        <v>0.88600000000000001</v>
      </c>
      <c r="CA489" s="17" t="str">
        <f t="shared" si="276"/>
        <v>Sem Retira</v>
      </c>
      <c r="CB489" s="17">
        <f t="shared" si="277"/>
        <v>0.88600000000000001</v>
      </c>
      <c r="CC489" s="33" t="str">
        <f>IF(CB489&gt;='PAINEL E TARGET'!$T$11,'PAINEL E TARGET'!$S$11,
IF(CB489&gt;='PAINEL E TARGET'!$T$12,'PAINEL E TARGET'!$S$12,
IF(CB489&gt;='PAINEL E TARGET'!$T$13,'PAINEL E TARGET'!$S$13,
IF(CB489&gt;='PAINEL E TARGET'!$T$14,'PAINEL E TARGET'!$S$14,
IF(CB489&gt;='PAINEL E TARGET'!$T$15,'PAINEL E TARGET'!$S$15,
IF(CB489&gt;='PAINEL E TARGET'!$T$16,'PAINEL E TARGET'!$S$16,
IF(CB489&gt;='PAINEL E TARGET'!$T$17,'PAINEL E TARGET'!$S$17,
IF(CB489&gt;='PAINEL E TARGET'!$T$18,'PAINEL E TARGET'!$S$18,'PAINEL E TARGET'!$S$19))))))))</f>
        <v>Não elegível</v>
      </c>
      <c r="CD489" s="17">
        <f>IFERROR(VLOOKUP($BW489,'PAINEL E TARGET'!$G$1:$Q$99,4,0),0)</f>
        <v>0.25</v>
      </c>
      <c r="CE489" s="17">
        <f>VLOOKUP(CC489,'PAINEL E TARGET'!$S$10:$U$19,3,0)</f>
        <v>0</v>
      </c>
      <c r="CF489" s="16">
        <f t="shared" si="278"/>
        <v>0</v>
      </c>
      <c r="CG489" s="17">
        <f t="shared" si="260"/>
        <v>0.93600000000000005</v>
      </c>
      <c r="CH489" s="17">
        <f t="shared" si="261"/>
        <v>1.0609999999999999</v>
      </c>
      <c r="CI489" s="17">
        <f t="shared" si="262"/>
        <v>1.046</v>
      </c>
      <c r="CJ489" s="17">
        <f t="shared" si="263"/>
        <v>0.71099999999999997</v>
      </c>
      <c r="CK489" s="17">
        <f t="shared" si="264"/>
        <v>0.40699999999999997</v>
      </c>
      <c r="CL489" s="17">
        <f t="shared" si="265"/>
        <v>0.88300000000000001</v>
      </c>
      <c r="CM489" s="16">
        <f t="shared" si="266"/>
        <v>4</v>
      </c>
      <c r="CN489" s="17" t="str">
        <f t="shared" si="279"/>
        <v>não ok</v>
      </c>
      <c r="CO489" s="17">
        <f t="shared" si="280"/>
        <v>0</v>
      </c>
      <c r="CP489" s="33" t="str">
        <f>IF(CO489&gt;='PAINEL E TARGET'!$T$11,'PAINEL E TARGET'!$S$11,
IF(CO489&gt;='PAINEL E TARGET'!$T$12,'PAINEL E TARGET'!$S$12,
IF(CO489&gt;='PAINEL E TARGET'!$T$13,'PAINEL E TARGET'!$S$13,
IF(CO489&gt;='PAINEL E TARGET'!$T$14,'PAINEL E TARGET'!$S$14,
IF(CO489&gt;='PAINEL E TARGET'!$T$15,'PAINEL E TARGET'!$S$15,
IF(CO489&gt;='PAINEL E TARGET'!$T$16,'PAINEL E TARGET'!$S$16,
IF(CO489&gt;='PAINEL E TARGET'!$T$17,'PAINEL E TARGET'!$S$17,
IF(CO489&gt;='PAINEL E TARGET'!$T$18,'PAINEL E TARGET'!$S$18,'PAINEL E TARGET'!$S$19))))))))</f>
        <v>Não elegível</v>
      </c>
      <c r="CQ489" s="17">
        <f>IFERROR(VLOOKUP($BW489,'PAINEL E TARGET'!$G$1:$Q$99,5,0),0)</f>
        <v>0.25</v>
      </c>
      <c r="CR489" s="17">
        <f>VLOOKUP(CP489,'PAINEL E TARGET'!$S$10:$U$19,3,0)</f>
        <v>0</v>
      </c>
      <c r="CS489" s="16">
        <f t="shared" si="281"/>
        <v>0</v>
      </c>
      <c r="CT489" s="17">
        <f t="shared" si="267"/>
        <v>1.022</v>
      </c>
      <c r="CU489" s="33" t="str">
        <f>IF(CT489&gt;='PAINEL E TARGET'!$T$11,'PAINEL E TARGET'!$S$11,
IF(CT489&gt;='PAINEL E TARGET'!$T$12,'PAINEL E TARGET'!$S$12,
IF(CT489&gt;='PAINEL E TARGET'!$T$13,'PAINEL E TARGET'!$S$13,
IF(CT489&gt;='PAINEL E TARGET'!$T$14,'PAINEL E TARGET'!$S$14,
IF(CT489&gt;='PAINEL E TARGET'!$T$15,'PAINEL E TARGET'!$S$15,
IF(CT489&gt;='PAINEL E TARGET'!$T$16,'PAINEL E TARGET'!$S$16,
IF(CT489&gt;='PAINEL E TARGET'!$T$17,'PAINEL E TARGET'!$S$17,
IF(CT489&gt;='PAINEL E TARGET'!$T$18,'PAINEL E TARGET'!$S$18,'PAINEL E TARGET'!$S$19))))))))</f>
        <v>2. Fx de 100% a 104,9%</v>
      </c>
      <c r="CV489" s="17">
        <f>IFERROR(VLOOKUP($BW489,'PAINEL E TARGET'!$G$1:$Q$99,6,0),0)</f>
        <v>0.2</v>
      </c>
      <c r="CW489" s="17">
        <f>VLOOKUP(CU489,'PAINEL E TARGET'!$S$10:$U$19,3,0)</f>
        <v>1</v>
      </c>
      <c r="CX489" s="16">
        <f t="shared" si="282"/>
        <v>375</v>
      </c>
      <c r="CY489" s="17">
        <f t="shared" si="268"/>
        <v>0.96599999999999997</v>
      </c>
      <c r="CZ489" s="33" t="str">
        <f>IF(CY489&gt;='PAINEL E TARGET'!$T$11,'PAINEL E TARGET'!$S$11,
IF(CY489&gt;='PAINEL E TARGET'!$T$12,'PAINEL E TARGET'!$S$12,
IF(CY489&gt;='PAINEL E TARGET'!$T$13,'PAINEL E TARGET'!$S$13,
IF(CY489&gt;='PAINEL E TARGET'!$T$14,'PAINEL E TARGET'!$S$14,
IF(CY489&gt;='PAINEL E TARGET'!$T$15,'PAINEL E TARGET'!$S$15,
IF(CY489&gt;='PAINEL E TARGET'!$T$16,'PAINEL E TARGET'!$S$16,
IF(CY489&gt;='PAINEL E TARGET'!$T$17,'PAINEL E TARGET'!$S$17,
IF(CY489&gt;='PAINEL E TARGET'!$T$18,'PAINEL E TARGET'!$S$18,'PAINEL E TARGET'!$S$19))))))))</f>
        <v>1. Fx de 90% a 99,9%</v>
      </c>
      <c r="DA489" s="17">
        <f>IFERROR(VLOOKUP($BW489,'PAINEL E TARGET'!$G$1:$Q$99,7,0),0)</f>
        <v>0.15</v>
      </c>
      <c r="DB489" s="17">
        <f>VLOOKUP(CZ489,'PAINEL E TARGET'!$S$10:$U$19,3,0)</f>
        <v>0.5</v>
      </c>
      <c r="DC489" s="16">
        <f t="shared" si="283"/>
        <v>140.625</v>
      </c>
      <c r="DD489" s="17">
        <f t="shared" si="269"/>
        <v>0.95099999999999996</v>
      </c>
      <c r="DE489" s="33" t="str">
        <f>IF(DD489&gt;='PAINEL E TARGET'!$T$11,'PAINEL E TARGET'!$S$11,
IF(DD489&gt;='PAINEL E TARGET'!$T$12,'PAINEL E TARGET'!$S$12,
IF(DD489&gt;='PAINEL E TARGET'!$T$13,'PAINEL E TARGET'!$S$13,
IF(DD489&gt;='PAINEL E TARGET'!$T$14,'PAINEL E TARGET'!$S$14,
IF(DD489&gt;='PAINEL E TARGET'!$T$15,'PAINEL E TARGET'!$S$15,
IF(DD489&gt;='PAINEL E TARGET'!$T$16,'PAINEL E TARGET'!$S$16,
IF(DD489&gt;='PAINEL E TARGET'!$T$17,'PAINEL E TARGET'!$S$17,
IF(DD489&gt;='PAINEL E TARGET'!$T$18,'PAINEL E TARGET'!$S$18,'PAINEL E TARGET'!$S$19))))))))</f>
        <v>1. Fx de 90% a 99,9%</v>
      </c>
      <c r="DF489" s="17">
        <f>IFERROR(VLOOKUP($BW489,'PAINEL E TARGET'!$G$1:$Q$99,8,0),0)</f>
        <v>0.1</v>
      </c>
      <c r="DG489" s="17">
        <f>VLOOKUP(DE489,'PAINEL E TARGET'!$S$10:$U$19,3,0)</f>
        <v>0.5</v>
      </c>
      <c r="DH489" s="16">
        <f t="shared" si="284"/>
        <v>93.75</v>
      </c>
      <c r="DI489" s="17">
        <f t="shared" si="270"/>
        <v>0.875</v>
      </c>
      <c r="DJ489" s="33" t="str">
        <f>IF(DI489&gt;='PAINEL E TARGET'!$T$11,'PAINEL E TARGET'!$S$11,
IF(DI489&gt;='PAINEL E TARGET'!$T$12,'PAINEL E TARGET'!$S$12,
IF(DI489&gt;='PAINEL E TARGET'!$T$13,'PAINEL E TARGET'!$S$13,
IF(DI489&gt;='PAINEL E TARGET'!$T$14,'PAINEL E TARGET'!$S$14,
IF(DI489&gt;='PAINEL E TARGET'!$T$15,'PAINEL E TARGET'!$S$15,
IF(DI489&gt;='PAINEL E TARGET'!$T$16,'PAINEL E TARGET'!$S$16,
IF(DI489&gt;='PAINEL E TARGET'!$T$17,'PAINEL E TARGET'!$S$17,
IF(DI489&gt;='PAINEL E TARGET'!$T$18,'PAINEL E TARGET'!$S$18,'PAINEL E TARGET'!$S$19))))))))</f>
        <v>Não elegível</v>
      </c>
      <c r="DK489" s="17">
        <f>IFERROR(VLOOKUP($BW489,'PAINEL E TARGET'!$G$1:$Q$99,9,0),0)</f>
        <v>0.05</v>
      </c>
      <c r="DL489" s="17">
        <f>VLOOKUP(DJ489,'PAINEL E TARGET'!$S$10:$U$19,3,0)</f>
        <v>0</v>
      </c>
      <c r="DM489" s="16">
        <f t="shared" si="285"/>
        <v>0</v>
      </c>
      <c r="DN489" s="17">
        <f t="shared" si="271"/>
        <v>0.40699999999999997</v>
      </c>
      <c r="DO489" s="33" t="str">
        <f>IF(DN489&gt;='PAINEL E TARGET'!$T$11,'PAINEL E TARGET'!$S$11,
IF(DN489&gt;='PAINEL E TARGET'!$T$12,'PAINEL E TARGET'!$S$12,
IF(DN489&gt;='PAINEL E TARGET'!$T$13,'PAINEL E TARGET'!$S$13,
IF(DN489&gt;='PAINEL E TARGET'!$T$14,'PAINEL E TARGET'!$S$14,
IF(DN489&gt;='PAINEL E TARGET'!$T$15,'PAINEL E TARGET'!$S$15,
IF(DN489&gt;='PAINEL E TARGET'!$T$16,'PAINEL E TARGET'!$S$16,
IF(DN489&gt;='PAINEL E TARGET'!$T$17,'PAINEL E TARGET'!$S$17,
IF(DN489&gt;='PAINEL E TARGET'!$T$18,'PAINEL E TARGET'!$S$18,'PAINEL E TARGET'!$S$19))))))))</f>
        <v>Não elegível</v>
      </c>
      <c r="DP489" s="17">
        <f>IFERROR(VLOOKUP($BW489,'PAINEL E TARGET'!$G$1:$Q$99,10,0),0)</f>
        <v>0</v>
      </c>
      <c r="DQ489" s="17">
        <f>VLOOKUP(DO489,'PAINEL E TARGET'!$S$10:$U$19,3,0)</f>
        <v>0</v>
      </c>
      <c r="DR489" s="16">
        <f t="shared" si="286"/>
        <v>0</v>
      </c>
      <c r="DS489" s="17">
        <f t="shared" si="272"/>
        <v>0.85</v>
      </c>
      <c r="DT489" s="16">
        <f>IF(DS489&gt;=1,VLOOKUP(BO489,'PAINEL E TARGET'!$S$1:$W$8,5,0),0)</f>
        <v>0</v>
      </c>
      <c r="DU489" s="16">
        <f t="shared" si="287"/>
        <v>609.375</v>
      </c>
    </row>
    <row r="490" spans="2:125" s="32" customFormat="1" x14ac:dyDescent="0.2">
      <c r="B490" s="44">
        <v>43541</v>
      </c>
      <c r="C490" s="65">
        <v>1312</v>
      </c>
      <c r="D490" s="66" t="s">
        <v>494</v>
      </c>
      <c r="E490" s="65">
        <v>113</v>
      </c>
      <c r="F490" s="65" t="s">
        <v>1018</v>
      </c>
      <c r="G490" s="67">
        <v>3651129.2338406825</v>
      </c>
      <c r="H490" s="67">
        <v>2212794.820698312</v>
      </c>
      <c r="I490" s="67">
        <v>1906784.7199999995</v>
      </c>
      <c r="J490" s="68">
        <v>0.86170877758935549</v>
      </c>
      <c r="K490" s="67">
        <v>169758.04464262896</v>
      </c>
      <c r="L490" s="67">
        <v>1802823.2694123664</v>
      </c>
      <c r="M490" s="67">
        <v>201919.41</v>
      </c>
      <c r="N490" s="67">
        <v>1613760.19</v>
      </c>
      <c r="O490" s="67">
        <v>3278378.9886191268</v>
      </c>
      <c r="P490" s="67" t="s">
        <v>1082</v>
      </c>
      <c r="Q490" s="67" t="s">
        <v>1082</v>
      </c>
      <c r="R490" s="67">
        <v>0</v>
      </c>
      <c r="S490" s="67">
        <v>0</v>
      </c>
      <c r="T490" s="68">
        <v>9.3953439931466917E-2</v>
      </c>
      <c r="U490" s="68">
        <v>9.7219437834736896E-2</v>
      </c>
      <c r="V490" s="68">
        <v>1.0347618767939983</v>
      </c>
      <c r="W490" s="67">
        <v>185330.80000000005</v>
      </c>
      <c r="X490" s="67">
        <v>176519.34999999998</v>
      </c>
      <c r="Y490" s="68">
        <v>0.95245555514787572</v>
      </c>
      <c r="Z490" s="68">
        <v>0.11787521170522323</v>
      </c>
      <c r="AA490" s="68">
        <v>0.13300288773415747</v>
      </c>
      <c r="AB490" s="68">
        <v>1.128336363600897</v>
      </c>
      <c r="AC490" s="67">
        <v>232518.43999999997</v>
      </c>
      <c r="AD490" s="67">
        <v>241490.63</v>
      </c>
      <c r="AE490" s="68">
        <v>1.0385870041102978</v>
      </c>
      <c r="AF490" s="43">
        <v>80</v>
      </c>
      <c r="AG490" s="43">
        <v>71</v>
      </c>
      <c r="AH490" s="43">
        <v>39</v>
      </c>
      <c r="AI490" s="43">
        <v>57</v>
      </c>
      <c r="AJ490" s="67">
        <v>89131.159999999989</v>
      </c>
      <c r="AK490" s="67">
        <v>96571.1</v>
      </c>
      <c r="AL490" s="68">
        <v>1.0834718183854</v>
      </c>
      <c r="AM490" s="67">
        <v>21695.550000000003</v>
      </c>
      <c r="AN490" s="67">
        <v>13319.97</v>
      </c>
      <c r="AO490" s="68">
        <v>0.61394940437094236</v>
      </c>
      <c r="AP490" s="67">
        <v>11569.33</v>
      </c>
      <c r="AQ490" s="67">
        <v>11617.629999999996</v>
      </c>
      <c r="AR490" s="68">
        <v>1.0041748312132159</v>
      </c>
      <c r="AS490" s="67">
        <v>62934.760000000009</v>
      </c>
      <c r="AT490" s="67">
        <v>55010.65</v>
      </c>
      <c r="AU490" s="68">
        <v>0.87409008948314082</v>
      </c>
      <c r="AV490" s="43">
        <v>3358.52</v>
      </c>
      <c r="AW490" s="43">
        <v>2983.9800000000005</v>
      </c>
      <c r="AX490" s="69">
        <v>0.88848064028202911</v>
      </c>
      <c r="AY490" s="43">
        <v>169758.04464262896</v>
      </c>
      <c r="AZ490" s="43">
        <v>201919.41</v>
      </c>
      <c r="BA490" s="43">
        <v>56784.987049086427</v>
      </c>
      <c r="BB490" s="43">
        <v>64635.720000000008</v>
      </c>
      <c r="BC490" s="43">
        <v>282564.53800175531</v>
      </c>
      <c r="BD490" s="43">
        <v>95008.575674769818</v>
      </c>
      <c r="BE490" s="43">
        <v>309388.34000000003</v>
      </c>
      <c r="BF490" s="43">
        <v>388162.75999999995</v>
      </c>
      <c r="BG490" s="43">
        <v>5620.94</v>
      </c>
      <c r="BH490" s="43">
        <v>82</v>
      </c>
      <c r="BI490" s="44">
        <v>43173</v>
      </c>
      <c r="BJ490" s="44">
        <v>43541</v>
      </c>
      <c r="BK490" s="44">
        <v>43172</v>
      </c>
      <c r="BL490" s="43">
        <f t="shared" si="273"/>
        <v>1906784.7199999995</v>
      </c>
      <c r="BM490" s="43">
        <f t="shared" si="274"/>
        <v>1815679.5999999999</v>
      </c>
      <c r="BO490" s="16" t="str">
        <f>IFERROR(VLOOKUP($C490,'PORTE LOJA'!A:B,2,0),"PORTE 1")</f>
        <v>PORTE 4</v>
      </c>
      <c r="BP490" s="16">
        <f>VLOOKUP(BO490,'PAINEL E TARGET'!$S$1:$W$8,3,0)</f>
        <v>3000</v>
      </c>
      <c r="BQ490" s="16">
        <f t="shared" si="252"/>
        <v>1</v>
      </c>
      <c r="BR490" s="16">
        <f t="shared" si="253"/>
        <v>1</v>
      </c>
      <c r="BS490" s="16">
        <f t="shared" si="254"/>
        <v>1</v>
      </c>
      <c r="BT490" s="16">
        <f t="shared" si="255"/>
        <v>1</v>
      </c>
      <c r="BU490" s="16">
        <f t="shared" si="256"/>
        <v>1</v>
      </c>
      <c r="BV490" s="16">
        <f t="shared" si="257"/>
        <v>1</v>
      </c>
      <c r="BW490" s="17" t="str">
        <f t="shared" si="275"/>
        <v>111111</v>
      </c>
      <c r="BY490" s="17">
        <f t="shared" si="258"/>
        <v>0.86199999999999999</v>
      </c>
      <c r="BZ490" s="17">
        <f t="shared" si="259"/>
        <v>0.92</v>
      </c>
      <c r="CA490" s="17" t="str">
        <f t="shared" si="276"/>
        <v>Sem Retira</v>
      </c>
      <c r="CB490" s="17">
        <f t="shared" si="277"/>
        <v>0.92</v>
      </c>
      <c r="CC490" s="33" t="str">
        <f>IF(CB490&gt;='PAINEL E TARGET'!$T$11,'PAINEL E TARGET'!$S$11,
IF(CB490&gt;='PAINEL E TARGET'!$T$12,'PAINEL E TARGET'!$S$12,
IF(CB490&gt;='PAINEL E TARGET'!$T$13,'PAINEL E TARGET'!$S$13,
IF(CB490&gt;='PAINEL E TARGET'!$T$14,'PAINEL E TARGET'!$S$14,
IF(CB490&gt;='PAINEL E TARGET'!$T$15,'PAINEL E TARGET'!$S$15,
IF(CB490&gt;='PAINEL E TARGET'!$T$16,'PAINEL E TARGET'!$S$16,
IF(CB490&gt;='PAINEL E TARGET'!$T$17,'PAINEL E TARGET'!$S$17,
IF(CB490&gt;='PAINEL E TARGET'!$T$18,'PAINEL E TARGET'!$S$18,'PAINEL E TARGET'!$S$19))))))))</f>
        <v>1. Fx de 90% a 99,9%</v>
      </c>
      <c r="CD490" s="17">
        <f>IFERROR(VLOOKUP($BW490,'PAINEL E TARGET'!$G$1:$Q$99,4,0),0)</f>
        <v>0.25</v>
      </c>
      <c r="CE490" s="17">
        <f>VLOOKUP(CC490,'PAINEL E TARGET'!$S$10:$U$19,3,0)</f>
        <v>0.5</v>
      </c>
      <c r="CF490" s="16">
        <f t="shared" si="278"/>
        <v>375</v>
      </c>
      <c r="CG490" s="17">
        <f t="shared" si="260"/>
        <v>1.083</v>
      </c>
      <c r="CH490" s="17">
        <f t="shared" si="261"/>
        <v>0.61399999999999999</v>
      </c>
      <c r="CI490" s="17">
        <f t="shared" si="262"/>
        <v>1.004</v>
      </c>
      <c r="CJ490" s="17">
        <f t="shared" si="263"/>
        <v>0.874</v>
      </c>
      <c r="CK490" s="17">
        <f t="shared" si="264"/>
        <v>0.88800000000000001</v>
      </c>
      <c r="CL490" s="17">
        <f t="shared" si="265"/>
        <v>0.95199999999999996</v>
      </c>
      <c r="CM490" s="16">
        <f t="shared" si="266"/>
        <v>4</v>
      </c>
      <c r="CN490" s="17" t="str">
        <f t="shared" si="279"/>
        <v>não ok</v>
      </c>
      <c r="CO490" s="17">
        <f t="shared" si="280"/>
        <v>0</v>
      </c>
      <c r="CP490" s="33" t="str">
        <f>IF(CO490&gt;='PAINEL E TARGET'!$T$11,'PAINEL E TARGET'!$S$11,
IF(CO490&gt;='PAINEL E TARGET'!$T$12,'PAINEL E TARGET'!$S$12,
IF(CO490&gt;='PAINEL E TARGET'!$T$13,'PAINEL E TARGET'!$S$13,
IF(CO490&gt;='PAINEL E TARGET'!$T$14,'PAINEL E TARGET'!$S$14,
IF(CO490&gt;='PAINEL E TARGET'!$T$15,'PAINEL E TARGET'!$S$15,
IF(CO490&gt;='PAINEL E TARGET'!$T$16,'PAINEL E TARGET'!$S$16,
IF(CO490&gt;='PAINEL E TARGET'!$T$17,'PAINEL E TARGET'!$S$17,
IF(CO490&gt;='PAINEL E TARGET'!$T$18,'PAINEL E TARGET'!$S$18,'PAINEL E TARGET'!$S$19))))))))</f>
        <v>Não elegível</v>
      </c>
      <c r="CQ490" s="17">
        <f>IFERROR(VLOOKUP($BW490,'PAINEL E TARGET'!$G$1:$Q$99,5,0),0)</f>
        <v>0.25</v>
      </c>
      <c r="CR490" s="17">
        <f>VLOOKUP(CP490,'PAINEL E TARGET'!$S$10:$U$19,3,0)</f>
        <v>0</v>
      </c>
      <c r="CS490" s="16">
        <f t="shared" si="281"/>
        <v>0</v>
      </c>
      <c r="CT490" s="17">
        <f t="shared" si="267"/>
        <v>1.0389999999999999</v>
      </c>
      <c r="CU490" s="33" t="str">
        <f>IF(CT490&gt;='PAINEL E TARGET'!$T$11,'PAINEL E TARGET'!$S$11,
IF(CT490&gt;='PAINEL E TARGET'!$T$12,'PAINEL E TARGET'!$S$12,
IF(CT490&gt;='PAINEL E TARGET'!$T$13,'PAINEL E TARGET'!$S$13,
IF(CT490&gt;='PAINEL E TARGET'!$T$14,'PAINEL E TARGET'!$S$14,
IF(CT490&gt;='PAINEL E TARGET'!$T$15,'PAINEL E TARGET'!$S$15,
IF(CT490&gt;='PAINEL E TARGET'!$T$16,'PAINEL E TARGET'!$S$16,
IF(CT490&gt;='PAINEL E TARGET'!$T$17,'PAINEL E TARGET'!$S$17,
IF(CT490&gt;='PAINEL E TARGET'!$T$18,'PAINEL E TARGET'!$S$18,'PAINEL E TARGET'!$S$19))))))))</f>
        <v>2. Fx de 100% a 104,9%</v>
      </c>
      <c r="CV490" s="17">
        <f>IFERROR(VLOOKUP($BW490,'PAINEL E TARGET'!$G$1:$Q$99,6,0),0)</f>
        <v>0.2</v>
      </c>
      <c r="CW490" s="17">
        <f>VLOOKUP(CU490,'PAINEL E TARGET'!$S$10:$U$19,3,0)</f>
        <v>1</v>
      </c>
      <c r="CX490" s="16">
        <f t="shared" si="282"/>
        <v>600</v>
      </c>
      <c r="CY490" s="17">
        <f t="shared" si="268"/>
        <v>1.1890000000000001</v>
      </c>
      <c r="CZ490" s="33" t="str">
        <f>IF(CY490&gt;='PAINEL E TARGET'!$T$11,'PAINEL E TARGET'!$S$11,
IF(CY490&gt;='PAINEL E TARGET'!$T$12,'PAINEL E TARGET'!$S$12,
IF(CY490&gt;='PAINEL E TARGET'!$T$13,'PAINEL E TARGET'!$S$13,
IF(CY490&gt;='PAINEL E TARGET'!$T$14,'PAINEL E TARGET'!$S$14,
IF(CY490&gt;='PAINEL E TARGET'!$T$15,'PAINEL E TARGET'!$S$15,
IF(CY490&gt;='PAINEL E TARGET'!$T$16,'PAINEL E TARGET'!$S$16,
IF(CY490&gt;='PAINEL E TARGET'!$T$17,'PAINEL E TARGET'!$S$17,
IF(CY490&gt;='PAINEL E TARGET'!$T$18,'PAINEL E TARGET'!$S$18,'PAINEL E TARGET'!$S$19))))))))</f>
        <v>5. Fx de 115% a 119,9%</v>
      </c>
      <c r="DA490" s="17">
        <f>IFERROR(VLOOKUP($BW490,'PAINEL E TARGET'!$G$1:$Q$99,7,0),0)</f>
        <v>0.15</v>
      </c>
      <c r="DB490" s="17">
        <f>VLOOKUP(CZ490,'PAINEL E TARGET'!$S$10:$U$19,3,0)</f>
        <v>1.3</v>
      </c>
      <c r="DC490" s="16">
        <f t="shared" si="283"/>
        <v>585</v>
      </c>
      <c r="DD490" s="17">
        <f t="shared" si="269"/>
        <v>1.1379999999999999</v>
      </c>
      <c r="DE490" s="33" t="str">
        <f>IF(DD490&gt;='PAINEL E TARGET'!$T$11,'PAINEL E TARGET'!$S$11,
IF(DD490&gt;='PAINEL E TARGET'!$T$12,'PAINEL E TARGET'!$S$12,
IF(DD490&gt;='PAINEL E TARGET'!$T$13,'PAINEL E TARGET'!$S$13,
IF(DD490&gt;='PAINEL E TARGET'!$T$14,'PAINEL E TARGET'!$S$14,
IF(DD490&gt;='PAINEL E TARGET'!$T$15,'PAINEL E TARGET'!$S$15,
IF(DD490&gt;='PAINEL E TARGET'!$T$16,'PAINEL E TARGET'!$S$16,
IF(DD490&gt;='PAINEL E TARGET'!$T$17,'PAINEL E TARGET'!$S$17,
IF(DD490&gt;='PAINEL E TARGET'!$T$18,'PAINEL E TARGET'!$S$18,'PAINEL E TARGET'!$S$19))))))))</f>
        <v>4. Fx de 110% a 114,9%</v>
      </c>
      <c r="DF490" s="17">
        <f>IFERROR(VLOOKUP($BW490,'PAINEL E TARGET'!$G$1:$Q$99,8,0),0)</f>
        <v>0.1</v>
      </c>
      <c r="DG490" s="17">
        <f>VLOOKUP(DE490,'PAINEL E TARGET'!$S$10:$U$19,3,0)</f>
        <v>1.2</v>
      </c>
      <c r="DH490" s="16">
        <f t="shared" si="284"/>
        <v>360</v>
      </c>
      <c r="DI490" s="17">
        <f t="shared" si="270"/>
        <v>1.462</v>
      </c>
      <c r="DJ490" s="33" t="str">
        <f>IF(DI490&gt;='PAINEL E TARGET'!$T$11,'PAINEL E TARGET'!$S$11,
IF(DI490&gt;='PAINEL E TARGET'!$T$12,'PAINEL E TARGET'!$S$12,
IF(DI490&gt;='PAINEL E TARGET'!$T$13,'PAINEL E TARGET'!$S$13,
IF(DI490&gt;='PAINEL E TARGET'!$T$14,'PAINEL E TARGET'!$S$14,
IF(DI490&gt;='PAINEL E TARGET'!$T$15,'PAINEL E TARGET'!$S$15,
IF(DI490&gt;='PAINEL E TARGET'!$T$16,'PAINEL E TARGET'!$S$16,
IF(DI490&gt;='PAINEL E TARGET'!$T$17,'PAINEL E TARGET'!$S$17,
IF(DI490&gt;='PAINEL E TARGET'!$T$18,'PAINEL E TARGET'!$S$18,'PAINEL E TARGET'!$S$19))))))))</f>
        <v>8. Fx de 130% ou mais</v>
      </c>
      <c r="DK490" s="17">
        <f>IFERROR(VLOOKUP($BW490,'PAINEL E TARGET'!$G$1:$Q$99,9,0),0)</f>
        <v>0.05</v>
      </c>
      <c r="DL490" s="17">
        <f>VLOOKUP(DJ490,'PAINEL E TARGET'!$S$10:$U$19,3,0)</f>
        <v>1.6</v>
      </c>
      <c r="DM490" s="16">
        <f t="shared" si="285"/>
        <v>240.00000000000006</v>
      </c>
      <c r="DN490" s="17">
        <f t="shared" si="271"/>
        <v>0.88800000000000001</v>
      </c>
      <c r="DO490" s="33" t="str">
        <f>IF(DN490&gt;='PAINEL E TARGET'!$T$11,'PAINEL E TARGET'!$S$11,
IF(DN490&gt;='PAINEL E TARGET'!$T$12,'PAINEL E TARGET'!$S$12,
IF(DN490&gt;='PAINEL E TARGET'!$T$13,'PAINEL E TARGET'!$S$13,
IF(DN490&gt;='PAINEL E TARGET'!$T$14,'PAINEL E TARGET'!$S$14,
IF(DN490&gt;='PAINEL E TARGET'!$T$15,'PAINEL E TARGET'!$S$15,
IF(DN490&gt;='PAINEL E TARGET'!$T$16,'PAINEL E TARGET'!$S$16,
IF(DN490&gt;='PAINEL E TARGET'!$T$17,'PAINEL E TARGET'!$S$17,
IF(DN490&gt;='PAINEL E TARGET'!$T$18,'PAINEL E TARGET'!$S$18,'PAINEL E TARGET'!$S$19))))))))</f>
        <v>Não elegível</v>
      </c>
      <c r="DP490" s="17">
        <f>IFERROR(VLOOKUP($BW490,'PAINEL E TARGET'!$G$1:$Q$99,10,0),0)</f>
        <v>0</v>
      </c>
      <c r="DQ490" s="17">
        <f>VLOOKUP(DO490,'PAINEL E TARGET'!$S$10:$U$19,3,0)</f>
        <v>0</v>
      </c>
      <c r="DR490" s="16">
        <f t="shared" si="286"/>
        <v>0</v>
      </c>
      <c r="DS490" s="17">
        <f t="shared" si="272"/>
        <v>0.88800000000000001</v>
      </c>
      <c r="DT490" s="16">
        <f>IF(DS490&gt;=1,VLOOKUP(BO490,'PAINEL E TARGET'!$S$1:$W$8,5,0),0)</f>
        <v>0</v>
      </c>
      <c r="DU490" s="16">
        <f t="shared" si="287"/>
        <v>2160</v>
      </c>
    </row>
    <row r="491" spans="2:125" s="32" customFormat="1" x14ac:dyDescent="0.2">
      <c r="B491" s="44">
        <v>43541</v>
      </c>
      <c r="C491" s="65">
        <v>1313</v>
      </c>
      <c r="D491" s="66" t="s">
        <v>495</v>
      </c>
      <c r="E491" s="65">
        <v>117</v>
      </c>
      <c r="F491" s="65" t="s">
        <v>1018</v>
      </c>
      <c r="G491" s="67">
        <v>1756346.5705670062</v>
      </c>
      <c r="H491" s="67">
        <v>982823.62707637053</v>
      </c>
      <c r="I491" s="67">
        <v>849151.08999999985</v>
      </c>
      <c r="J491" s="68">
        <v>0.86399132723944616</v>
      </c>
      <c r="K491" s="67">
        <v>219725.52133828291</v>
      </c>
      <c r="L491" s="67">
        <v>675155.15344678378</v>
      </c>
      <c r="M491" s="67">
        <v>188733.05</v>
      </c>
      <c r="N491" s="67">
        <v>610901.61</v>
      </c>
      <c r="O491" s="67">
        <v>1601143.9569531865</v>
      </c>
      <c r="P491" s="67" t="s">
        <v>1082</v>
      </c>
      <c r="Q491" s="67" t="s">
        <v>1082</v>
      </c>
      <c r="R491" s="67">
        <v>0</v>
      </c>
      <c r="S491" s="67">
        <v>0</v>
      </c>
      <c r="T491" s="68">
        <v>0.11240244966085454</v>
      </c>
      <c r="U491" s="68">
        <v>0.11250312736568974</v>
      </c>
      <c r="V491" s="68">
        <v>1.0008956895969703</v>
      </c>
      <c r="W491" s="67">
        <v>100586.78</v>
      </c>
      <c r="X491" s="67">
        <v>89961.4</v>
      </c>
      <c r="Y491" s="68">
        <v>0.89436603895661038</v>
      </c>
      <c r="Z491" s="68">
        <v>0.19590292308201435</v>
      </c>
      <c r="AA491" s="68">
        <v>0.22248341511359701</v>
      </c>
      <c r="AB491" s="68">
        <v>1.1356819572337611</v>
      </c>
      <c r="AC491" s="67">
        <v>175309.74</v>
      </c>
      <c r="AD491" s="67">
        <v>177905.44999999998</v>
      </c>
      <c r="AE491" s="68">
        <v>1.0148064220504804</v>
      </c>
      <c r="AF491" s="43">
        <v>80</v>
      </c>
      <c r="AG491" s="43">
        <v>67</v>
      </c>
      <c r="AH491" s="43">
        <v>30</v>
      </c>
      <c r="AI491" s="43">
        <v>24</v>
      </c>
      <c r="AJ491" s="67">
        <v>46325.440000000002</v>
      </c>
      <c r="AK491" s="67">
        <v>42977</v>
      </c>
      <c r="AL491" s="68">
        <v>0.92771919705457728</v>
      </c>
      <c r="AM491" s="67">
        <v>17478.78</v>
      </c>
      <c r="AN491" s="67">
        <v>12449.290000000003</v>
      </c>
      <c r="AO491" s="68">
        <v>0.7122516560080282</v>
      </c>
      <c r="AP491" s="67">
        <v>7111.6099999999988</v>
      </c>
      <c r="AQ491" s="67">
        <v>7997.73</v>
      </c>
      <c r="AR491" s="68">
        <v>1.1246018833991178</v>
      </c>
      <c r="AS491" s="67">
        <v>29670.949999999997</v>
      </c>
      <c r="AT491" s="67">
        <v>26537.38</v>
      </c>
      <c r="AU491" s="68">
        <v>0.89438929323125826</v>
      </c>
      <c r="AV491" s="43">
        <v>1736.85</v>
      </c>
      <c r="AW491" s="43">
        <v>1759.65</v>
      </c>
      <c r="AX491" s="69">
        <v>1.0131272130581226</v>
      </c>
      <c r="AY491" s="43">
        <v>219725.52133828291</v>
      </c>
      <c r="AZ491" s="43">
        <v>188733.05000000002</v>
      </c>
      <c r="BA491" s="43">
        <v>41147.216374444979</v>
      </c>
      <c r="BB491" s="43">
        <v>32578.67</v>
      </c>
      <c r="BC491" s="43">
        <v>393484.16166467662</v>
      </c>
      <c r="BD491" s="43">
        <v>73780.210324886662</v>
      </c>
      <c r="BE491" s="43">
        <v>181329.90999999997</v>
      </c>
      <c r="BF491" s="43">
        <v>316034.68000000011</v>
      </c>
      <c r="BG491" s="43">
        <v>3109.23</v>
      </c>
      <c r="BH491" s="43">
        <v>54</v>
      </c>
      <c r="BI491" s="44">
        <v>43173</v>
      </c>
      <c r="BJ491" s="44">
        <v>43541</v>
      </c>
      <c r="BK491" s="44">
        <v>43172</v>
      </c>
      <c r="BL491" s="43">
        <f t="shared" si="273"/>
        <v>849151.08999999985</v>
      </c>
      <c r="BM491" s="43">
        <f t="shared" si="274"/>
        <v>799634.65999999992</v>
      </c>
      <c r="BO491" s="16" t="str">
        <f>IFERROR(VLOOKUP($C491,'PORTE LOJA'!A:B,2,0),"PORTE 1")</f>
        <v>PORTE 3</v>
      </c>
      <c r="BP491" s="16">
        <f>VLOOKUP(BO491,'PAINEL E TARGET'!$S$1:$W$8,3,0)</f>
        <v>2400</v>
      </c>
      <c r="BQ491" s="16">
        <f t="shared" si="252"/>
        <v>1</v>
      </c>
      <c r="BR491" s="16">
        <f t="shared" si="253"/>
        <v>1</v>
      </c>
      <c r="BS491" s="16">
        <f t="shared" si="254"/>
        <v>1</v>
      </c>
      <c r="BT491" s="16">
        <f t="shared" si="255"/>
        <v>1</v>
      </c>
      <c r="BU491" s="16">
        <f t="shared" si="256"/>
        <v>1</v>
      </c>
      <c r="BV491" s="16">
        <f t="shared" si="257"/>
        <v>1</v>
      </c>
      <c r="BW491" s="17" t="str">
        <f t="shared" si="275"/>
        <v>111111</v>
      </c>
      <c r="BY491" s="17">
        <f t="shared" si="258"/>
        <v>0.86399999999999999</v>
      </c>
      <c r="BZ491" s="17">
        <f t="shared" si="259"/>
        <v>0.89400000000000002</v>
      </c>
      <c r="CA491" s="17" t="str">
        <f t="shared" si="276"/>
        <v>Sem Retira</v>
      </c>
      <c r="CB491" s="17">
        <f t="shared" si="277"/>
        <v>0.89400000000000002</v>
      </c>
      <c r="CC491" s="33" t="str">
        <f>IF(CB491&gt;='PAINEL E TARGET'!$T$11,'PAINEL E TARGET'!$S$11,
IF(CB491&gt;='PAINEL E TARGET'!$T$12,'PAINEL E TARGET'!$S$12,
IF(CB491&gt;='PAINEL E TARGET'!$T$13,'PAINEL E TARGET'!$S$13,
IF(CB491&gt;='PAINEL E TARGET'!$T$14,'PAINEL E TARGET'!$S$14,
IF(CB491&gt;='PAINEL E TARGET'!$T$15,'PAINEL E TARGET'!$S$15,
IF(CB491&gt;='PAINEL E TARGET'!$T$16,'PAINEL E TARGET'!$S$16,
IF(CB491&gt;='PAINEL E TARGET'!$T$17,'PAINEL E TARGET'!$S$17,
IF(CB491&gt;='PAINEL E TARGET'!$T$18,'PAINEL E TARGET'!$S$18,'PAINEL E TARGET'!$S$19))))))))</f>
        <v>Não elegível</v>
      </c>
      <c r="CD491" s="17">
        <f>IFERROR(VLOOKUP($BW491,'PAINEL E TARGET'!$G$1:$Q$99,4,0),0)</f>
        <v>0.25</v>
      </c>
      <c r="CE491" s="17">
        <f>VLOOKUP(CC491,'PAINEL E TARGET'!$S$10:$U$19,3,0)</f>
        <v>0</v>
      </c>
      <c r="CF491" s="16">
        <f t="shared" si="278"/>
        <v>0</v>
      </c>
      <c r="CG491" s="17">
        <f t="shared" si="260"/>
        <v>0.92800000000000005</v>
      </c>
      <c r="CH491" s="17">
        <f t="shared" si="261"/>
        <v>0.71199999999999997</v>
      </c>
      <c r="CI491" s="17">
        <f t="shared" si="262"/>
        <v>1.125</v>
      </c>
      <c r="CJ491" s="17">
        <f t="shared" si="263"/>
        <v>0.89400000000000002</v>
      </c>
      <c r="CK491" s="17">
        <f t="shared" si="264"/>
        <v>1.0129999999999999</v>
      </c>
      <c r="CL491" s="17">
        <f t="shared" si="265"/>
        <v>0.89400000000000002</v>
      </c>
      <c r="CM491" s="16">
        <f t="shared" si="266"/>
        <v>5</v>
      </c>
      <c r="CN491" s="17" t="str">
        <f t="shared" si="279"/>
        <v>ok</v>
      </c>
      <c r="CO491" s="17">
        <f t="shared" si="280"/>
        <v>0.89400000000000002</v>
      </c>
      <c r="CP491" s="33" t="str">
        <f>IF(CO491&gt;='PAINEL E TARGET'!$T$11,'PAINEL E TARGET'!$S$11,
IF(CO491&gt;='PAINEL E TARGET'!$T$12,'PAINEL E TARGET'!$S$12,
IF(CO491&gt;='PAINEL E TARGET'!$T$13,'PAINEL E TARGET'!$S$13,
IF(CO491&gt;='PAINEL E TARGET'!$T$14,'PAINEL E TARGET'!$S$14,
IF(CO491&gt;='PAINEL E TARGET'!$T$15,'PAINEL E TARGET'!$S$15,
IF(CO491&gt;='PAINEL E TARGET'!$T$16,'PAINEL E TARGET'!$S$16,
IF(CO491&gt;='PAINEL E TARGET'!$T$17,'PAINEL E TARGET'!$S$17,
IF(CO491&gt;='PAINEL E TARGET'!$T$18,'PAINEL E TARGET'!$S$18,'PAINEL E TARGET'!$S$19))))))))</f>
        <v>Não elegível</v>
      </c>
      <c r="CQ491" s="17">
        <f>IFERROR(VLOOKUP($BW491,'PAINEL E TARGET'!$G$1:$Q$99,5,0),0)</f>
        <v>0.25</v>
      </c>
      <c r="CR491" s="17">
        <f>VLOOKUP(CP491,'PAINEL E TARGET'!$S$10:$U$19,3,0)</f>
        <v>0</v>
      </c>
      <c r="CS491" s="16">
        <f t="shared" si="281"/>
        <v>0</v>
      </c>
      <c r="CT491" s="17">
        <f t="shared" si="267"/>
        <v>1.0149999999999999</v>
      </c>
      <c r="CU491" s="33" t="str">
        <f>IF(CT491&gt;='PAINEL E TARGET'!$T$11,'PAINEL E TARGET'!$S$11,
IF(CT491&gt;='PAINEL E TARGET'!$T$12,'PAINEL E TARGET'!$S$12,
IF(CT491&gt;='PAINEL E TARGET'!$T$13,'PAINEL E TARGET'!$S$13,
IF(CT491&gt;='PAINEL E TARGET'!$T$14,'PAINEL E TARGET'!$S$14,
IF(CT491&gt;='PAINEL E TARGET'!$T$15,'PAINEL E TARGET'!$S$15,
IF(CT491&gt;='PAINEL E TARGET'!$T$16,'PAINEL E TARGET'!$S$16,
IF(CT491&gt;='PAINEL E TARGET'!$T$17,'PAINEL E TARGET'!$S$17,
IF(CT491&gt;='PAINEL E TARGET'!$T$18,'PAINEL E TARGET'!$S$18,'PAINEL E TARGET'!$S$19))))))))</f>
        <v>2. Fx de 100% a 104,9%</v>
      </c>
      <c r="CV491" s="17">
        <f>IFERROR(VLOOKUP($BW491,'PAINEL E TARGET'!$G$1:$Q$99,6,0),0)</f>
        <v>0.2</v>
      </c>
      <c r="CW491" s="17">
        <f>VLOOKUP(CU491,'PAINEL E TARGET'!$S$10:$U$19,3,0)</f>
        <v>1</v>
      </c>
      <c r="CX491" s="16">
        <f t="shared" si="282"/>
        <v>480</v>
      </c>
      <c r="CY491" s="17">
        <f t="shared" si="268"/>
        <v>0.85899999999999999</v>
      </c>
      <c r="CZ491" s="33" t="str">
        <f>IF(CY491&gt;='PAINEL E TARGET'!$T$11,'PAINEL E TARGET'!$S$11,
IF(CY491&gt;='PAINEL E TARGET'!$T$12,'PAINEL E TARGET'!$S$12,
IF(CY491&gt;='PAINEL E TARGET'!$T$13,'PAINEL E TARGET'!$S$13,
IF(CY491&gt;='PAINEL E TARGET'!$T$14,'PAINEL E TARGET'!$S$14,
IF(CY491&gt;='PAINEL E TARGET'!$T$15,'PAINEL E TARGET'!$S$15,
IF(CY491&gt;='PAINEL E TARGET'!$T$16,'PAINEL E TARGET'!$S$16,
IF(CY491&gt;='PAINEL E TARGET'!$T$17,'PAINEL E TARGET'!$S$17,
IF(CY491&gt;='PAINEL E TARGET'!$T$18,'PAINEL E TARGET'!$S$18,'PAINEL E TARGET'!$S$19))))))))</f>
        <v>Não elegível</v>
      </c>
      <c r="DA491" s="17">
        <f>IFERROR(VLOOKUP($BW491,'PAINEL E TARGET'!$G$1:$Q$99,7,0),0)</f>
        <v>0.15</v>
      </c>
      <c r="DB491" s="17">
        <f>VLOOKUP(CZ491,'PAINEL E TARGET'!$S$10:$U$19,3,0)</f>
        <v>0</v>
      </c>
      <c r="DC491" s="16">
        <f t="shared" si="283"/>
        <v>0</v>
      </c>
      <c r="DD491" s="17">
        <f t="shared" si="269"/>
        <v>0.79200000000000004</v>
      </c>
      <c r="DE491" s="33" t="str">
        <f>IF(DD491&gt;='PAINEL E TARGET'!$T$11,'PAINEL E TARGET'!$S$11,
IF(DD491&gt;='PAINEL E TARGET'!$T$12,'PAINEL E TARGET'!$S$12,
IF(DD491&gt;='PAINEL E TARGET'!$T$13,'PAINEL E TARGET'!$S$13,
IF(DD491&gt;='PAINEL E TARGET'!$T$14,'PAINEL E TARGET'!$S$14,
IF(DD491&gt;='PAINEL E TARGET'!$T$15,'PAINEL E TARGET'!$S$15,
IF(DD491&gt;='PAINEL E TARGET'!$T$16,'PAINEL E TARGET'!$S$16,
IF(DD491&gt;='PAINEL E TARGET'!$T$17,'PAINEL E TARGET'!$S$17,
IF(DD491&gt;='PAINEL E TARGET'!$T$18,'PAINEL E TARGET'!$S$18,'PAINEL E TARGET'!$S$19))))))))</f>
        <v>Não elegível</v>
      </c>
      <c r="DF491" s="17">
        <f>IFERROR(VLOOKUP($BW491,'PAINEL E TARGET'!$G$1:$Q$99,8,0),0)</f>
        <v>0.1</v>
      </c>
      <c r="DG491" s="17">
        <f>VLOOKUP(DE491,'PAINEL E TARGET'!$S$10:$U$19,3,0)</f>
        <v>0</v>
      </c>
      <c r="DH491" s="16">
        <f t="shared" si="284"/>
        <v>0</v>
      </c>
      <c r="DI491" s="17">
        <f t="shared" si="270"/>
        <v>0.8</v>
      </c>
      <c r="DJ491" s="33" t="str">
        <f>IF(DI491&gt;='PAINEL E TARGET'!$T$11,'PAINEL E TARGET'!$S$11,
IF(DI491&gt;='PAINEL E TARGET'!$T$12,'PAINEL E TARGET'!$S$12,
IF(DI491&gt;='PAINEL E TARGET'!$T$13,'PAINEL E TARGET'!$S$13,
IF(DI491&gt;='PAINEL E TARGET'!$T$14,'PAINEL E TARGET'!$S$14,
IF(DI491&gt;='PAINEL E TARGET'!$T$15,'PAINEL E TARGET'!$S$15,
IF(DI491&gt;='PAINEL E TARGET'!$T$16,'PAINEL E TARGET'!$S$16,
IF(DI491&gt;='PAINEL E TARGET'!$T$17,'PAINEL E TARGET'!$S$17,
IF(DI491&gt;='PAINEL E TARGET'!$T$18,'PAINEL E TARGET'!$S$18,'PAINEL E TARGET'!$S$19))))))))</f>
        <v>Não elegível</v>
      </c>
      <c r="DK491" s="17">
        <f>IFERROR(VLOOKUP($BW491,'PAINEL E TARGET'!$G$1:$Q$99,9,0),0)</f>
        <v>0.05</v>
      </c>
      <c r="DL491" s="17">
        <f>VLOOKUP(DJ491,'PAINEL E TARGET'!$S$10:$U$19,3,0)</f>
        <v>0</v>
      </c>
      <c r="DM491" s="16">
        <f t="shared" si="285"/>
        <v>0</v>
      </c>
      <c r="DN491" s="17">
        <f t="shared" si="271"/>
        <v>1.0129999999999999</v>
      </c>
      <c r="DO491" s="33" t="str">
        <f>IF(DN491&gt;='PAINEL E TARGET'!$T$11,'PAINEL E TARGET'!$S$11,
IF(DN491&gt;='PAINEL E TARGET'!$T$12,'PAINEL E TARGET'!$S$12,
IF(DN491&gt;='PAINEL E TARGET'!$T$13,'PAINEL E TARGET'!$S$13,
IF(DN491&gt;='PAINEL E TARGET'!$T$14,'PAINEL E TARGET'!$S$14,
IF(DN491&gt;='PAINEL E TARGET'!$T$15,'PAINEL E TARGET'!$S$15,
IF(DN491&gt;='PAINEL E TARGET'!$T$16,'PAINEL E TARGET'!$S$16,
IF(DN491&gt;='PAINEL E TARGET'!$T$17,'PAINEL E TARGET'!$S$17,
IF(DN491&gt;='PAINEL E TARGET'!$T$18,'PAINEL E TARGET'!$S$18,'PAINEL E TARGET'!$S$19))))))))</f>
        <v>2. Fx de 100% a 104,9%</v>
      </c>
      <c r="DP491" s="17">
        <f>IFERROR(VLOOKUP($BW491,'PAINEL E TARGET'!$G$1:$Q$99,10,0),0)</f>
        <v>0</v>
      </c>
      <c r="DQ491" s="17">
        <f>VLOOKUP(DO491,'PAINEL E TARGET'!$S$10:$U$19,3,0)</f>
        <v>1</v>
      </c>
      <c r="DR491" s="16">
        <f t="shared" si="286"/>
        <v>0</v>
      </c>
      <c r="DS491" s="17">
        <f t="shared" si="272"/>
        <v>0.83799999999999997</v>
      </c>
      <c r="DT491" s="16">
        <f>IF(DS491&gt;=1,VLOOKUP(BO491,'PAINEL E TARGET'!$S$1:$W$8,5,0),0)</f>
        <v>0</v>
      </c>
      <c r="DU491" s="16">
        <f t="shared" si="287"/>
        <v>480</v>
      </c>
    </row>
    <row r="492" spans="2:125" s="32" customFormat="1" x14ac:dyDescent="0.2">
      <c r="B492" s="44">
        <v>43541</v>
      </c>
      <c r="C492" s="65">
        <v>1314</v>
      </c>
      <c r="D492" s="66" t="s">
        <v>496</v>
      </c>
      <c r="E492" s="65">
        <v>117</v>
      </c>
      <c r="F492" s="65" t="s">
        <v>1018</v>
      </c>
      <c r="G492" s="67">
        <v>855920.76478997443</v>
      </c>
      <c r="H492" s="67">
        <v>526768.51993747754</v>
      </c>
      <c r="I492" s="67">
        <v>481199.68</v>
      </c>
      <c r="J492" s="68">
        <v>0.91349361586207511</v>
      </c>
      <c r="K492" s="67">
        <v>71691.593747872132</v>
      </c>
      <c r="L492" s="67">
        <v>425981.62456238485</v>
      </c>
      <c r="M492" s="67">
        <v>73373.63</v>
      </c>
      <c r="N492" s="67">
        <v>378660.48000000004</v>
      </c>
      <c r="O492" s="67">
        <v>807959.32155935571</v>
      </c>
      <c r="P492" s="67" t="s">
        <v>1082</v>
      </c>
      <c r="Q492" s="67" t="s">
        <v>1082</v>
      </c>
      <c r="R492" s="67">
        <v>0</v>
      </c>
      <c r="S492" s="67">
        <v>0</v>
      </c>
      <c r="T492" s="68">
        <v>0.11115038536294072</v>
      </c>
      <c r="U492" s="68">
        <v>0.11440988380279532</v>
      </c>
      <c r="V492" s="68">
        <v>1.0293251204591987</v>
      </c>
      <c r="W492" s="67">
        <v>55316.57</v>
      </c>
      <c r="X492" s="67">
        <v>51717.17</v>
      </c>
      <c r="Y492" s="68">
        <v>0.93493088960504955</v>
      </c>
      <c r="Z492" s="68">
        <v>0.19286697870923336</v>
      </c>
      <c r="AA492" s="68">
        <v>0.21623578362261198</v>
      </c>
      <c r="AB492" s="68">
        <v>1.1211654015102785</v>
      </c>
      <c r="AC492" s="67">
        <v>95984.73</v>
      </c>
      <c r="AD492" s="67">
        <v>97745.949999999983</v>
      </c>
      <c r="AE492" s="68">
        <v>1.0183489602981639</v>
      </c>
      <c r="AF492" s="43">
        <v>80</v>
      </c>
      <c r="AG492" s="43">
        <v>64</v>
      </c>
      <c r="AH492" s="43">
        <v>25</v>
      </c>
      <c r="AI492" s="43">
        <v>24</v>
      </c>
      <c r="AJ492" s="67">
        <v>26103.510000000002</v>
      </c>
      <c r="AK492" s="67">
        <v>22362.440000000002</v>
      </c>
      <c r="AL492" s="68">
        <v>0.85668325830510916</v>
      </c>
      <c r="AM492" s="67">
        <v>7681.5000000000009</v>
      </c>
      <c r="AN492" s="67">
        <v>4815.9399999999996</v>
      </c>
      <c r="AO492" s="68">
        <v>0.62695306906203208</v>
      </c>
      <c r="AP492" s="67">
        <v>4379.2199999999993</v>
      </c>
      <c r="AQ492" s="67">
        <v>4213.9099999999989</v>
      </c>
      <c r="AR492" s="68">
        <v>0.96225126849073572</v>
      </c>
      <c r="AS492" s="67">
        <v>17152.34</v>
      </c>
      <c r="AT492" s="67">
        <v>20324.88</v>
      </c>
      <c r="AU492" s="68">
        <v>1.1849625182336638</v>
      </c>
      <c r="AV492" s="43">
        <v>939.68000000000006</v>
      </c>
      <c r="AW492" s="43">
        <v>709.86</v>
      </c>
      <c r="AX492" s="69">
        <v>0.75542737953345818</v>
      </c>
      <c r="AY492" s="43">
        <v>71691.593747872132</v>
      </c>
      <c r="AZ492" s="43">
        <v>73373.63</v>
      </c>
      <c r="BA492" s="43">
        <v>29232.2550110517</v>
      </c>
      <c r="BB492" s="43">
        <v>39506.839999999997</v>
      </c>
      <c r="BC492" s="43">
        <v>116281.27965536811</v>
      </c>
      <c r="BD492" s="43">
        <v>47534.485922152417</v>
      </c>
      <c r="BE492" s="43">
        <v>90414.54</v>
      </c>
      <c r="BF492" s="43">
        <v>156886.72</v>
      </c>
      <c r="BG492" s="43">
        <v>1528.4799999999998</v>
      </c>
      <c r="BH492" s="43">
        <v>41</v>
      </c>
      <c r="BI492" s="44">
        <v>43173</v>
      </c>
      <c r="BJ492" s="44">
        <v>43541</v>
      </c>
      <c r="BK492" s="44">
        <v>43172</v>
      </c>
      <c r="BL492" s="43">
        <f t="shared" si="273"/>
        <v>481199.68</v>
      </c>
      <c r="BM492" s="43">
        <f t="shared" si="274"/>
        <v>452034.11000000004</v>
      </c>
      <c r="BO492" s="16" t="str">
        <f>IFERROR(VLOOKUP($C492,'PORTE LOJA'!A:B,2,0),"PORTE 1")</f>
        <v>PORTE 2</v>
      </c>
      <c r="BP492" s="16">
        <f>VLOOKUP(BO492,'PAINEL E TARGET'!$S$1:$W$8,3,0)</f>
        <v>1875</v>
      </c>
      <c r="BQ492" s="16">
        <f t="shared" si="252"/>
        <v>1</v>
      </c>
      <c r="BR492" s="16">
        <f t="shared" si="253"/>
        <v>1</v>
      </c>
      <c r="BS492" s="16">
        <f t="shared" si="254"/>
        <v>1</v>
      </c>
      <c r="BT492" s="16">
        <f t="shared" si="255"/>
        <v>1</v>
      </c>
      <c r="BU492" s="16">
        <f t="shared" si="256"/>
        <v>1</v>
      </c>
      <c r="BV492" s="16">
        <f t="shared" si="257"/>
        <v>1</v>
      </c>
      <c r="BW492" s="17" t="str">
        <f t="shared" si="275"/>
        <v>111111</v>
      </c>
      <c r="BY492" s="17">
        <f t="shared" si="258"/>
        <v>0.91300000000000003</v>
      </c>
      <c r="BZ492" s="17">
        <f t="shared" si="259"/>
        <v>0.90800000000000003</v>
      </c>
      <c r="CA492" s="17" t="str">
        <f t="shared" si="276"/>
        <v>Com Retira</v>
      </c>
      <c r="CB492" s="17">
        <f t="shared" si="277"/>
        <v>0.91300000000000003</v>
      </c>
      <c r="CC492" s="33" t="str">
        <f>IF(CB492&gt;='PAINEL E TARGET'!$T$11,'PAINEL E TARGET'!$S$11,
IF(CB492&gt;='PAINEL E TARGET'!$T$12,'PAINEL E TARGET'!$S$12,
IF(CB492&gt;='PAINEL E TARGET'!$T$13,'PAINEL E TARGET'!$S$13,
IF(CB492&gt;='PAINEL E TARGET'!$T$14,'PAINEL E TARGET'!$S$14,
IF(CB492&gt;='PAINEL E TARGET'!$T$15,'PAINEL E TARGET'!$S$15,
IF(CB492&gt;='PAINEL E TARGET'!$T$16,'PAINEL E TARGET'!$S$16,
IF(CB492&gt;='PAINEL E TARGET'!$T$17,'PAINEL E TARGET'!$S$17,
IF(CB492&gt;='PAINEL E TARGET'!$T$18,'PAINEL E TARGET'!$S$18,'PAINEL E TARGET'!$S$19))))))))</f>
        <v>1. Fx de 90% a 99,9%</v>
      </c>
      <c r="CD492" s="17">
        <f>IFERROR(VLOOKUP($BW492,'PAINEL E TARGET'!$G$1:$Q$99,4,0),0)</f>
        <v>0.25</v>
      </c>
      <c r="CE492" s="17">
        <f>VLOOKUP(CC492,'PAINEL E TARGET'!$S$10:$U$19,3,0)</f>
        <v>0.5</v>
      </c>
      <c r="CF492" s="16">
        <f t="shared" si="278"/>
        <v>234.375</v>
      </c>
      <c r="CG492" s="17">
        <f t="shared" si="260"/>
        <v>0.85699999999999998</v>
      </c>
      <c r="CH492" s="17">
        <f t="shared" si="261"/>
        <v>0.627</v>
      </c>
      <c r="CI492" s="17">
        <f t="shared" si="262"/>
        <v>0.96199999999999997</v>
      </c>
      <c r="CJ492" s="17">
        <f t="shared" si="263"/>
        <v>1.1850000000000001</v>
      </c>
      <c r="CK492" s="17">
        <f t="shared" si="264"/>
        <v>0.755</v>
      </c>
      <c r="CL492" s="17">
        <f t="shared" si="265"/>
        <v>0.93500000000000005</v>
      </c>
      <c r="CM492" s="16">
        <f t="shared" si="266"/>
        <v>4</v>
      </c>
      <c r="CN492" s="17" t="str">
        <f t="shared" si="279"/>
        <v>não ok</v>
      </c>
      <c r="CO492" s="17">
        <f t="shared" si="280"/>
        <v>0</v>
      </c>
      <c r="CP492" s="33" t="str">
        <f>IF(CO492&gt;='PAINEL E TARGET'!$T$11,'PAINEL E TARGET'!$S$11,
IF(CO492&gt;='PAINEL E TARGET'!$T$12,'PAINEL E TARGET'!$S$12,
IF(CO492&gt;='PAINEL E TARGET'!$T$13,'PAINEL E TARGET'!$S$13,
IF(CO492&gt;='PAINEL E TARGET'!$T$14,'PAINEL E TARGET'!$S$14,
IF(CO492&gt;='PAINEL E TARGET'!$T$15,'PAINEL E TARGET'!$S$15,
IF(CO492&gt;='PAINEL E TARGET'!$T$16,'PAINEL E TARGET'!$S$16,
IF(CO492&gt;='PAINEL E TARGET'!$T$17,'PAINEL E TARGET'!$S$17,
IF(CO492&gt;='PAINEL E TARGET'!$T$18,'PAINEL E TARGET'!$S$18,'PAINEL E TARGET'!$S$19))))))))</f>
        <v>Não elegível</v>
      </c>
      <c r="CQ492" s="17">
        <f>IFERROR(VLOOKUP($BW492,'PAINEL E TARGET'!$G$1:$Q$99,5,0),0)</f>
        <v>0.25</v>
      </c>
      <c r="CR492" s="17">
        <f>VLOOKUP(CP492,'PAINEL E TARGET'!$S$10:$U$19,3,0)</f>
        <v>0</v>
      </c>
      <c r="CS492" s="16">
        <f t="shared" si="281"/>
        <v>0</v>
      </c>
      <c r="CT492" s="17">
        <f t="shared" si="267"/>
        <v>1.018</v>
      </c>
      <c r="CU492" s="33" t="str">
        <f>IF(CT492&gt;='PAINEL E TARGET'!$T$11,'PAINEL E TARGET'!$S$11,
IF(CT492&gt;='PAINEL E TARGET'!$T$12,'PAINEL E TARGET'!$S$12,
IF(CT492&gt;='PAINEL E TARGET'!$T$13,'PAINEL E TARGET'!$S$13,
IF(CT492&gt;='PAINEL E TARGET'!$T$14,'PAINEL E TARGET'!$S$14,
IF(CT492&gt;='PAINEL E TARGET'!$T$15,'PAINEL E TARGET'!$S$15,
IF(CT492&gt;='PAINEL E TARGET'!$T$16,'PAINEL E TARGET'!$S$16,
IF(CT492&gt;='PAINEL E TARGET'!$T$17,'PAINEL E TARGET'!$S$17,
IF(CT492&gt;='PAINEL E TARGET'!$T$18,'PAINEL E TARGET'!$S$18,'PAINEL E TARGET'!$S$19))))))))</f>
        <v>2. Fx de 100% a 104,9%</v>
      </c>
      <c r="CV492" s="17">
        <f>IFERROR(VLOOKUP($BW492,'PAINEL E TARGET'!$G$1:$Q$99,6,0),0)</f>
        <v>0.2</v>
      </c>
      <c r="CW492" s="17">
        <f>VLOOKUP(CU492,'PAINEL E TARGET'!$S$10:$U$19,3,0)</f>
        <v>1</v>
      </c>
      <c r="CX492" s="16">
        <f t="shared" si="282"/>
        <v>375</v>
      </c>
      <c r="CY492" s="17">
        <f t="shared" si="268"/>
        <v>1.0229999999999999</v>
      </c>
      <c r="CZ492" s="33" t="str">
        <f>IF(CY492&gt;='PAINEL E TARGET'!$T$11,'PAINEL E TARGET'!$S$11,
IF(CY492&gt;='PAINEL E TARGET'!$T$12,'PAINEL E TARGET'!$S$12,
IF(CY492&gt;='PAINEL E TARGET'!$T$13,'PAINEL E TARGET'!$S$13,
IF(CY492&gt;='PAINEL E TARGET'!$T$14,'PAINEL E TARGET'!$S$14,
IF(CY492&gt;='PAINEL E TARGET'!$T$15,'PAINEL E TARGET'!$S$15,
IF(CY492&gt;='PAINEL E TARGET'!$T$16,'PAINEL E TARGET'!$S$16,
IF(CY492&gt;='PAINEL E TARGET'!$T$17,'PAINEL E TARGET'!$S$17,
IF(CY492&gt;='PAINEL E TARGET'!$T$18,'PAINEL E TARGET'!$S$18,'PAINEL E TARGET'!$S$19))))))))</f>
        <v>2. Fx de 100% a 104,9%</v>
      </c>
      <c r="DA492" s="17">
        <f>IFERROR(VLOOKUP($BW492,'PAINEL E TARGET'!$G$1:$Q$99,7,0),0)</f>
        <v>0.15</v>
      </c>
      <c r="DB492" s="17">
        <f>VLOOKUP(CZ492,'PAINEL E TARGET'!$S$10:$U$19,3,0)</f>
        <v>1</v>
      </c>
      <c r="DC492" s="16">
        <f t="shared" si="283"/>
        <v>281.25</v>
      </c>
      <c r="DD492" s="17">
        <f t="shared" si="269"/>
        <v>1.351</v>
      </c>
      <c r="DE492" s="33" t="str">
        <f>IF(DD492&gt;='PAINEL E TARGET'!$T$11,'PAINEL E TARGET'!$S$11,
IF(DD492&gt;='PAINEL E TARGET'!$T$12,'PAINEL E TARGET'!$S$12,
IF(DD492&gt;='PAINEL E TARGET'!$T$13,'PAINEL E TARGET'!$S$13,
IF(DD492&gt;='PAINEL E TARGET'!$T$14,'PAINEL E TARGET'!$S$14,
IF(DD492&gt;='PAINEL E TARGET'!$T$15,'PAINEL E TARGET'!$S$15,
IF(DD492&gt;='PAINEL E TARGET'!$T$16,'PAINEL E TARGET'!$S$16,
IF(DD492&gt;='PAINEL E TARGET'!$T$17,'PAINEL E TARGET'!$S$17,
IF(DD492&gt;='PAINEL E TARGET'!$T$18,'PAINEL E TARGET'!$S$18,'PAINEL E TARGET'!$S$19))))))))</f>
        <v>8. Fx de 130% ou mais</v>
      </c>
      <c r="DF492" s="17">
        <f>IFERROR(VLOOKUP($BW492,'PAINEL E TARGET'!$G$1:$Q$99,8,0),0)</f>
        <v>0.1</v>
      </c>
      <c r="DG492" s="17">
        <f>VLOOKUP(DE492,'PAINEL E TARGET'!$S$10:$U$19,3,0)</f>
        <v>1.6</v>
      </c>
      <c r="DH492" s="16">
        <f t="shared" si="284"/>
        <v>300.00000000000006</v>
      </c>
      <c r="DI492" s="17">
        <f t="shared" si="270"/>
        <v>0.96</v>
      </c>
      <c r="DJ492" s="33" t="str">
        <f>IF(DI492&gt;='PAINEL E TARGET'!$T$11,'PAINEL E TARGET'!$S$11,
IF(DI492&gt;='PAINEL E TARGET'!$T$12,'PAINEL E TARGET'!$S$12,
IF(DI492&gt;='PAINEL E TARGET'!$T$13,'PAINEL E TARGET'!$S$13,
IF(DI492&gt;='PAINEL E TARGET'!$T$14,'PAINEL E TARGET'!$S$14,
IF(DI492&gt;='PAINEL E TARGET'!$T$15,'PAINEL E TARGET'!$S$15,
IF(DI492&gt;='PAINEL E TARGET'!$T$16,'PAINEL E TARGET'!$S$16,
IF(DI492&gt;='PAINEL E TARGET'!$T$17,'PAINEL E TARGET'!$S$17,
IF(DI492&gt;='PAINEL E TARGET'!$T$18,'PAINEL E TARGET'!$S$18,'PAINEL E TARGET'!$S$19))))))))</f>
        <v>1. Fx de 90% a 99,9%</v>
      </c>
      <c r="DK492" s="17">
        <f>IFERROR(VLOOKUP($BW492,'PAINEL E TARGET'!$G$1:$Q$99,9,0),0)</f>
        <v>0.05</v>
      </c>
      <c r="DL492" s="17">
        <f>VLOOKUP(DJ492,'PAINEL E TARGET'!$S$10:$U$19,3,0)</f>
        <v>0.5</v>
      </c>
      <c r="DM492" s="16">
        <f t="shared" si="285"/>
        <v>46.875</v>
      </c>
      <c r="DN492" s="17">
        <f t="shared" si="271"/>
        <v>0.755</v>
      </c>
      <c r="DO492" s="33" t="str">
        <f>IF(DN492&gt;='PAINEL E TARGET'!$T$11,'PAINEL E TARGET'!$S$11,
IF(DN492&gt;='PAINEL E TARGET'!$T$12,'PAINEL E TARGET'!$S$12,
IF(DN492&gt;='PAINEL E TARGET'!$T$13,'PAINEL E TARGET'!$S$13,
IF(DN492&gt;='PAINEL E TARGET'!$T$14,'PAINEL E TARGET'!$S$14,
IF(DN492&gt;='PAINEL E TARGET'!$T$15,'PAINEL E TARGET'!$S$15,
IF(DN492&gt;='PAINEL E TARGET'!$T$16,'PAINEL E TARGET'!$S$16,
IF(DN492&gt;='PAINEL E TARGET'!$T$17,'PAINEL E TARGET'!$S$17,
IF(DN492&gt;='PAINEL E TARGET'!$T$18,'PAINEL E TARGET'!$S$18,'PAINEL E TARGET'!$S$19))))))))</f>
        <v>Não elegível</v>
      </c>
      <c r="DP492" s="17">
        <f>IFERROR(VLOOKUP($BW492,'PAINEL E TARGET'!$G$1:$Q$99,10,0),0)</f>
        <v>0</v>
      </c>
      <c r="DQ492" s="17">
        <f>VLOOKUP(DO492,'PAINEL E TARGET'!$S$10:$U$19,3,0)</f>
        <v>0</v>
      </c>
      <c r="DR492" s="16">
        <f t="shared" si="286"/>
        <v>0</v>
      </c>
      <c r="DS492" s="17">
        <f t="shared" si="272"/>
        <v>0.8</v>
      </c>
      <c r="DT492" s="16">
        <f>IF(DS492&gt;=1,VLOOKUP(BO492,'PAINEL E TARGET'!$S$1:$W$8,5,0),0)</f>
        <v>0</v>
      </c>
      <c r="DU492" s="16">
        <f t="shared" si="287"/>
        <v>1237.5</v>
      </c>
    </row>
    <row r="493" spans="2:125" s="32" customFormat="1" x14ac:dyDescent="0.2">
      <c r="B493" s="44">
        <v>43541</v>
      </c>
      <c r="C493" s="65">
        <v>1315</v>
      </c>
      <c r="D493" s="66" t="s">
        <v>497</v>
      </c>
      <c r="E493" s="65">
        <v>117</v>
      </c>
      <c r="F493" s="65" t="s">
        <v>1018</v>
      </c>
      <c r="G493" s="67">
        <v>2611567.8283064817</v>
      </c>
      <c r="H493" s="67">
        <v>1558974.456202256</v>
      </c>
      <c r="I493" s="67">
        <v>1529221.1300000001</v>
      </c>
      <c r="J493" s="68">
        <v>0.98091480839606793</v>
      </c>
      <c r="K493" s="67">
        <v>284887.52569953114</v>
      </c>
      <c r="L493" s="67">
        <v>1153382.5184607476</v>
      </c>
      <c r="M493" s="67">
        <v>269536.21000000002</v>
      </c>
      <c r="N493" s="67">
        <v>1178400.9300000002</v>
      </c>
      <c r="O493" s="67">
        <v>2410229.034433512</v>
      </c>
      <c r="P493" s="67" t="s">
        <v>1082</v>
      </c>
      <c r="Q493" s="67" t="s">
        <v>1082</v>
      </c>
      <c r="R493" s="67">
        <v>0</v>
      </c>
      <c r="S493" s="67">
        <v>0</v>
      </c>
      <c r="T493" s="68">
        <v>0.12013935123072349</v>
      </c>
      <c r="U493" s="68">
        <v>0.12373114484790412</v>
      </c>
      <c r="V493" s="68">
        <v>1.0298968954000984</v>
      </c>
      <c r="W493" s="67">
        <v>172792.83</v>
      </c>
      <c r="X493" s="67">
        <v>179154.92000000004</v>
      </c>
      <c r="Y493" s="68">
        <v>1.0368191782031699</v>
      </c>
      <c r="Z493" s="68">
        <v>0.20428051129406549</v>
      </c>
      <c r="AA493" s="68">
        <v>0.22931451982784279</v>
      </c>
      <c r="AB493" s="68">
        <v>1.1225472188961794</v>
      </c>
      <c r="AC493" s="67">
        <v>293810.54000000004</v>
      </c>
      <c r="AD493" s="67">
        <v>332033.01</v>
      </c>
      <c r="AE493" s="68">
        <v>1.1300922356291234</v>
      </c>
      <c r="AF493" s="43">
        <v>80</v>
      </c>
      <c r="AG493" s="43">
        <v>67</v>
      </c>
      <c r="AH493" s="43">
        <v>49</v>
      </c>
      <c r="AI493" s="43">
        <v>56</v>
      </c>
      <c r="AJ493" s="67">
        <v>80110.52</v>
      </c>
      <c r="AK493" s="67">
        <v>87325.6</v>
      </c>
      <c r="AL493" s="68">
        <v>1.0900640764783451</v>
      </c>
      <c r="AM493" s="67">
        <v>19569.93</v>
      </c>
      <c r="AN493" s="67">
        <v>18781.589999999997</v>
      </c>
      <c r="AO493" s="68">
        <v>0.95971676955410656</v>
      </c>
      <c r="AP493" s="67">
        <v>15680.67</v>
      </c>
      <c r="AQ493" s="67">
        <v>16255.679999999997</v>
      </c>
      <c r="AR493" s="68">
        <v>1.0366699892287763</v>
      </c>
      <c r="AS493" s="67">
        <v>57431.710000000006</v>
      </c>
      <c r="AT493" s="67">
        <v>56792.05</v>
      </c>
      <c r="AU493" s="68">
        <v>0.98886225048844967</v>
      </c>
      <c r="AV493" s="43">
        <v>4804.4799999999996</v>
      </c>
      <c r="AW493" s="43">
        <v>4784.26</v>
      </c>
      <c r="AX493" s="69">
        <v>0.995791428000533</v>
      </c>
      <c r="AY493" s="43">
        <v>284887.52569953114</v>
      </c>
      <c r="AZ493" s="43">
        <v>269536.20999999996</v>
      </c>
      <c r="BA493" s="43">
        <v>56838.511984807992</v>
      </c>
      <c r="BB493" s="43">
        <v>65863.260000000009</v>
      </c>
      <c r="BC493" s="43">
        <v>477682.17957944854</v>
      </c>
      <c r="BD493" s="43">
        <v>95426.186832480322</v>
      </c>
      <c r="BE493" s="43">
        <v>291618.06</v>
      </c>
      <c r="BF493" s="43">
        <v>495856.92000000004</v>
      </c>
      <c r="BG493" s="43">
        <v>8056</v>
      </c>
      <c r="BH493" s="43">
        <v>96</v>
      </c>
      <c r="BI493" s="44">
        <v>43173</v>
      </c>
      <c r="BJ493" s="44">
        <v>43541</v>
      </c>
      <c r="BK493" s="44">
        <v>43172</v>
      </c>
      <c r="BL493" s="43">
        <f t="shared" si="273"/>
        <v>1529221.1300000001</v>
      </c>
      <c r="BM493" s="43">
        <f t="shared" si="274"/>
        <v>1447937.1400000001</v>
      </c>
      <c r="BO493" s="16" t="str">
        <f>IFERROR(VLOOKUP($C493,'PORTE LOJA'!A:B,2,0),"PORTE 1")</f>
        <v>PORTE 4</v>
      </c>
      <c r="BP493" s="16">
        <f>VLOOKUP(BO493,'PAINEL E TARGET'!$S$1:$W$8,3,0)</f>
        <v>3000</v>
      </c>
      <c r="BQ493" s="16">
        <f t="shared" si="252"/>
        <v>1</v>
      </c>
      <c r="BR493" s="16">
        <f t="shared" si="253"/>
        <v>1</v>
      </c>
      <c r="BS493" s="16">
        <f t="shared" si="254"/>
        <v>1</v>
      </c>
      <c r="BT493" s="16">
        <f t="shared" si="255"/>
        <v>1</v>
      </c>
      <c r="BU493" s="16">
        <f t="shared" si="256"/>
        <v>1</v>
      </c>
      <c r="BV493" s="16">
        <f t="shared" si="257"/>
        <v>1</v>
      </c>
      <c r="BW493" s="17" t="str">
        <f t="shared" si="275"/>
        <v>111111</v>
      </c>
      <c r="BY493" s="17">
        <f t="shared" si="258"/>
        <v>0.98099999999999998</v>
      </c>
      <c r="BZ493" s="17">
        <f t="shared" si="259"/>
        <v>1.0069999999999999</v>
      </c>
      <c r="CA493" s="17" t="str">
        <f t="shared" si="276"/>
        <v>Sem Retira</v>
      </c>
      <c r="CB493" s="17">
        <f t="shared" si="277"/>
        <v>1.0069999999999999</v>
      </c>
      <c r="CC493" s="33" t="str">
        <f>IF(CB493&gt;='PAINEL E TARGET'!$T$11,'PAINEL E TARGET'!$S$11,
IF(CB493&gt;='PAINEL E TARGET'!$T$12,'PAINEL E TARGET'!$S$12,
IF(CB493&gt;='PAINEL E TARGET'!$T$13,'PAINEL E TARGET'!$S$13,
IF(CB493&gt;='PAINEL E TARGET'!$T$14,'PAINEL E TARGET'!$S$14,
IF(CB493&gt;='PAINEL E TARGET'!$T$15,'PAINEL E TARGET'!$S$15,
IF(CB493&gt;='PAINEL E TARGET'!$T$16,'PAINEL E TARGET'!$S$16,
IF(CB493&gt;='PAINEL E TARGET'!$T$17,'PAINEL E TARGET'!$S$17,
IF(CB493&gt;='PAINEL E TARGET'!$T$18,'PAINEL E TARGET'!$S$18,'PAINEL E TARGET'!$S$19))))))))</f>
        <v>2. Fx de 100% a 104,9%</v>
      </c>
      <c r="CD493" s="17">
        <f>IFERROR(VLOOKUP($BW493,'PAINEL E TARGET'!$G$1:$Q$99,4,0),0)</f>
        <v>0.25</v>
      </c>
      <c r="CE493" s="17">
        <f>VLOOKUP(CC493,'PAINEL E TARGET'!$S$10:$U$19,3,0)</f>
        <v>1</v>
      </c>
      <c r="CF493" s="16">
        <f t="shared" si="278"/>
        <v>750</v>
      </c>
      <c r="CG493" s="17">
        <f t="shared" si="260"/>
        <v>1.0900000000000001</v>
      </c>
      <c r="CH493" s="17">
        <f t="shared" si="261"/>
        <v>0.96</v>
      </c>
      <c r="CI493" s="17">
        <f t="shared" si="262"/>
        <v>1.0369999999999999</v>
      </c>
      <c r="CJ493" s="17">
        <f t="shared" si="263"/>
        <v>0.98899999999999999</v>
      </c>
      <c r="CK493" s="17">
        <f t="shared" si="264"/>
        <v>0.996</v>
      </c>
      <c r="CL493" s="17">
        <f t="shared" si="265"/>
        <v>1.0369999999999999</v>
      </c>
      <c r="CM493" s="16">
        <f t="shared" si="266"/>
        <v>5</v>
      </c>
      <c r="CN493" s="17" t="str">
        <f t="shared" si="279"/>
        <v>ok</v>
      </c>
      <c r="CO493" s="17">
        <f t="shared" si="280"/>
        <v>1.0369999999999999</v>
      </c>
      <c r="CP493" s="33" t="str">
        <f>IF(CO493&gt;='PAINEL E TARGET'!$T$11,'PAINEL E TARGET'!$S$11,
IF(CO493&gt;='PAINEL E TARGET'!$T$12,'PAINEL E TARGET'!$S$12,
IF(CO493&gt;='PAINEL E TARGET'!$T$13,'PAINEL E TARGET'!$S$13,
IF(CO493&gt;='PAINEL E TARGET'!$T$14,'PAINEL E TARGET'!$S$14,
IF(CO493&gt;='PAINEL E TARGET'!$T$15,'PAINEL E TARGET'!$S$15,
IF(CO493&gt;='PAINEL E TARGET'!$T$16,'PAINEL E TARGET'!$S$16,
IF(CO493&gt;='PAINEL E TARGET'!$T$17,'PAINEL E TARGET'!$S$17,
IF(CO493&gt;='PAINEL E TARGET'!$T$18,'PAINEL E TARGET'!$S$18,'PAINEL E TARGET'!$S$19))))))))</f>
        <v>2. Fx de 100% a 104,9%</v>
      </c>
      <c r="CQ493" s="17">
        <f>IFERROR(VLOOKUP($BW493,'PAINEL E TARGET'!$G$1:$Q$99,5,0),0)</f>
        <v>0.25</v>
      </c>
      <c r="CR493" s="17">
        <f>VLOOKUP(CP493,'PAINEL E TARGET'!$S$10:$U$19,3,0)</f>
        <v>1</v>
      </c>
      <c r="CS493" s="16">
        <f t="shared" si="281"/>
        <v>750</v>
      </c>
      <c r="CT493" s="17">
        <f t="shared" si="267"/>
        <v>1.1299999999999999</v>
      </c>
      <c r="CU493" s="33" t="str">
        <f>IF(CT493&gt;='PAINEL E TARGET'!$T$11,'PAINEL E TARGET'!$S$11,
IF(CT493&gt;='PAINEL E TARGET'!$T$12,'PAINEL E TARGET'!$S$12,
IF(CT493&gt;='PAINEL E TARGET'!$T$13,'PAINEL E TARGET'!$S$13,
IF(CT493&gt;='PAINEL E TARGET'!$T$14,'PAINEL E TARGET'!$S$14,
IF(CT493&gt;='PAINEL E TARGET'!$T$15,'PAINEL E TARGET'!$S$15,
IF(CT493&gt;='PAINEL E TARGET'!$T$16,'PAINEL E TARGET'!$S$16,
IF(CT493&gt;='PAINEL E TARGET'!$T$17,'PAINEL E TARGET'!$S$17,
IF(CT493&gt;='PAINEL E TARGET'!$T$18,'PAINEL E TARGET'!$S$18,'PAINEL E TARGET'!$S$19))))))))</f>
        <v>4. Fx de 110% a 114,9%</v>
      </c>
      <c r="CV493" s="17">
        <f>IFERROR(VLOOKUP($BW493,'PAINEL E TARGET'!$G$1:$Q$99,6,0),0)</f>
        <v>0.2</v>
      </c>
      <c r="CW493" s="17">
        <f>VLOOKUP(CU493,'PAINEL E TARGET'!$S$10:$U$19,3,0)</f>
        <v>1.2</v>
      </c>
      <c r="CX493" s="16">
        <f t="shared" si="282"/>
        <v>720</v>
      </c>
      <c r="CY493" s="17">
        <f t="shared" si="268"/>
        <v>0.94599999999999995</v>
      </c>
      <c r="CZ493" s="33" t="str">
        <f>IF(CY493&gt;='PAINEL E TARGET'!$T$11,'PAINEL E TARGET'!$S$11,
IF(CY493&gt;='PAINEL E TARGET'!$T$12,'PAINEL E TARGET'!$S$12,
IF(CY493&gt;='PAINEL E TARGET'!$T$13,'PAINEL E TARGET'!$S$13,
IF(CY493&gt;='PAINEL E TARGET'!$T$14,'PAINEL E TARGET'!$S$14,
IF(CY493&gt;='PAINEL E TARGET'!$T$15,'PAINEL E TARGET'!$S$15,
IF(CY493&gt;='PAINEL E TARGET'!$T$16,'PAINEL E TARGET'!$S$16,
IF(CY493&gt;='PAINEL E TARGET'!$T$17,'PAINEL E TARGET'!$S$17,
IF(CY493&gt;='PAINEL E TARGET'!$T$18,'PAINEL E TARGET'!$S$18,'PAINEL E TARGET'!$S$19))))))))</f>
        <v>1. Fx de 90% a 99,9%</v>
      </c>
      <c r="DA493" s="17">
        <f>IFERROR(VLOOKUP($BW493,'PAINEL E TARGET'!$G$1:$Q$99,7,0),0)</f>
        <v>0.15</v>
      </c>
      <c r="DB493" s="17">
        <f>VLOOKUP(CZ493,'PAINEL E TARGET'!$S$10:$U$19,3,0)</f>
        <v>0.5</v>
      </c>
      <c r="DC493" s="16">
        <f t="shared" si="283"/>
        <v>225</v>
      </c>
      <c r="DD493" s="17">
        <f t="shared" si="269"/>
        <v>1.159</v>
      </c>
      <c r="DE493" s="33" t="str">
        <f>IF(DD493&gt;='PAINEL E TARGET'!$T$11,'PAINEL E TARGET'!$S$11,
IF(DD493&gt;='PAINEL E TARGET'!$T$12,'PAINEL E TARGET'!$S$12,
IF(DD493&gt;='PAINEL E TARGET'!$T$13,'PAINEL E TARGET'!$S$13,
IF(DD493&gt;='PAINEL E TARGET'!$T$14,'PAINEL E TARGET'!$S$14,
IF(DD493&gt;='PAINEL E TARGET'!$T$15,'PAINEL E TARGET'!$S$15,
IF(DD493&gt;='PAINEL E TARGET'!$T$16,'PAINEL E TARGET'!$S$16,
IF(DD493&gt;='PAINEL E TARGET'!$T$17,'PAINEL E TARGET'!$S$17,
IF(DD493&gt;='PAINEL E TARGET'!$T$18,'PAINEL E TARGET'!$S$18,'PAINEL E TARGET'!$S$19))))))))</f>
        <v>5. Fx de 115% a 119,9%</v>
      </c>
      <c r="DF493" s="17">
        <f>IFERROR(VLOOKUP($BW493,'PAINEL E TARGET'!$G$1:$Q$99,8,0),0)</f>
        <v>0.1</v>
      </c>
      <c r="DG493" s="17">
        <f>VLOOKUP(DE493,'PAINEL E TARGET'!$S$10:$U$19,3,0)</f>
        <v>1.3</v>
      </c>
      <c r="DH493" s="16">
        <f t="shared" si="284"/>
        <v>390</v>
      </c>
      <c r="DI493" s="17">
        <f t="shared" si="270"/>
        <v>1.143</v>
      </c>
      <c r="DJ493" s="33" t="str">
        <f>IF(DI493&gt;='PAINEL E TARGET'!$T$11,'PAINEL E TARGET'!$S$11,
IF(DI493&gt;='PAINEL E TARGET'!$T$12,'PAINEL E TARGET'!$S$12,
IF(DI493&gt;='PAINEL E TARGET'!$T$13,'PAINEL E TARGET'!$S$13,
IF(DI493&gt;='PAINEL E TARGET'!$T$14,'PAINEL E TARGET'!$S$14,
IF(DI493&gt;='PAINEL E TARGET'!$T$15,'PAINEL E TARGET'!$S$15,
IF(DI493&gt;='PAINEL E TARGET'!$T$16,'PAINEL E TARGET'!$S$16,
IF(DI493&gt;='PAINEL E TARGET'!$T$17,'PAINEL E TARGET'!$S$17,
IF(DI493&gt;='PAINEL E TARGET'!$T$18,'PAINEL E TARGET'!$S$18,'PAINEL E TARGET'!$S$19))))))))</f>
        <v>4. Fx de 110% a 114,9%</v>
      </c>
      <c r="DK493" s="17">
        <f>IFERROR(VLOOKUP($BW493,'PAINEL E TARGET'!$G$1:$Q$99,9,0),0)</f>
        <v>0.05</v>
      </c>
      <c r="DL493" s="17">
        <f>VLOOKUP(DJ493,'PAINEL E TARGET'!$S$10:$U$19,3,0)</f>
        <v>1.2</v>
      </c>
      <c r="DM493" s="16">
        <f t="shared" si="285"/>
        <v>180</v>
      </c>
      <c r="DN493" s="17">
        <f t="shared" si="271"/>
        <v>0.996</v>
      </c>
      <c r="DO493" s="33" t="str">
        <f>IF(DN493&gt;='PAINEL E TARGET'!$T$11,'PAINEL E TARGET'!$S$11,
IF(DN493&gt;='PAINEL E TARGET'!$T$12,'PAINEL E TARGET'!$S$12,
IF(DN493&gt;='PAINEL E TARGET'!$T$13,'PAINEL E TARGET'!$S$13,
IF(DN493&gt;='PAINEL E TARGET'!$T$14,'PAINEL E TARGET'!$S$14,
IF(DN493&gt;='PAINEL E TARGET'!$T$15,'PAINEL E TARGET'!$S$15,
IF(DN493&gt;='PAINEL E TARGET'!$T$16,'PAINEL E TARGET'!$S$16,
IF(DN493&gt;='PAINEL E TARGET'!$T$17,'PAINEL E TARGET'!$S$17,
IF(DN493&gt;='PAINEL E TARGET'!$T$18,'PAINEL E TARGET'!$S$18,'PAINEL E TARGET'!$S$19))))))))</f>
        <v>1. Fx de 90% a 99,9%</v>
      </c>
      <c r="DP493" s="17">
        <f>IFERROR(VLOOKUP($BW493,'PAINEL E TARGET'!$G$1:$Q$99,10,0),0)</f>
        <v>0</v>
      </c>
      <c r="DQ493" s="17">
        <f>VLOOKUP(DO493,'PAINEL E TARGET'!$S$10:$U$19,3,0)</f>
        <v>0.5</v>
      </c>
      <c r="DR493" s="16">
        <f t="shared" si="286"/>
        <v>0</v>
      </c>
      <c r="DS493" s="17">
        <f t="shared" si="272"/>
        <v>0.83799999999999997</v>
      </c>
      <c r="DT493" s="16">
        <f>IF(DS493&gt;=1,VLOOKUP(BO493,'PAINEL E TARGET'!$S$1:$W$8,5,0),0)</f>
        <v>0</v>
      </c>
      <c r="DU493" s="16">
        <f t="shared" si="287"/>
        <v>3015</v>
      </c>
    </row>
    <row r="494" spans="2:125" s="32" customFormat="1" x14ac:dyDescent="0.2">
      <c r="B494" s="44">
        <v>43541</v>
      </c>
      <c r="C494" s="65">
        <v>1316</v>
      </c>
      <c r="D494" s="66" t="s">
        <v>498</v>
      </c>
      <c r="E494" s="65">
        <v>513</v>
      </c>
      <c r="F494" s="65" t="s">
        <v>944</v>
      </c>
      <c r="G494" s="67">
        <v>2687599.7458071276</v>
      </c>
      <c r="H494" s="67">
        <v>1488171.1353821291</v>
      </c>
      <c r="I494" s="67">
        <v>1259579.7100000002</v>
      </c>
      <c r="J494" s="68">
        <v>0.84639439648624026</v>
      </c>
      <c r="K494" s="67">
        <v>257076.58752975703</v>
      </c>
      <c r="L494" s="67">
        <v>1180352.0282081566</v>
      </c>
      <c r="M494" s="67">
        <v>249436.1</v>
      </c>
      <c r="N494" s="67">
        <v>989099.85</v>
      </c>
      <c r="O494" s="67">
        <v>2596480.7428619321</v>
      </c>
      <c r="P494" s="67" t="s">
        <v>1082</v>
      </c>
      <c r="Q494" s="67" t="s">
        <v>1082</v>
      </c>
      <c r="R494" s="67">
        <v>0</v>
      </c>
      <c r="S494" s="67">
        <v>399.9</v>
      </c>
      <c r="T494" s="68">
        <v>0.10584861629590755</v>
      </c>
      <c r="U494" s="68">
        <v>9.3605219937297743E-2</v>
      </c>
      <c r="V494" s="68">
        <v>0.88433106839694053</v>
      </c>
      <c r="W494" s="67">
        <v>152149.82999999999</v>
      </c>
      <c r="X494" s="67">
        <v>115933.43000000002</v>
      </c>
      <c r="Y494" s="68">
        <v>0.76196884347488281</v>
      </c>
      <c r="Z494" s="68">
        <v>0.23238776962048846</v>
      </c>
      <c r="AA494" s="68">
        <v>0.21193643188152908</v>
      </c>
      <c r="AB494" s="68">
        <v>0.91199477591975531</v>
      </c>
      <c r="AC494" s="67">
        <v>334040.82999999996</v>
      </c>
      <c r="AD494" s="67">
        <v>262490.88999999996</v>
      </c>
      <c r="AE494" s="68">
        <v>0.7858048071548619</v>
      </c>
      <c r="AF494" s="43">
        <v>80</v>
      </c>
      <c r="AG494" s="43">
        <v>79</v>
      </c>
      <c r="AH494" s="43">
        <v>49</v>
      </c>
      <c r="AI494" s="43">
        <v>41</v>
      </c>
      <c r="AJ494" s="67">
        <v>97378.82</v>
      </c>
      <c r="AK494" s="67">
        <v>70881</v>
      </c>
      <c r="AL494" s="68">
        <v>0.72788928845102041</v>
      </c>
      <c r="AM494" s="67">
        <v>8696.6200000000008</v>
      </c>
      <c r="AN494" s="67">
        <v>11652.88</v>
      </c>
      <c r="AO494" s="68">
        <v>1.3399320655611029</v>
      </c>
      <c r="AP494" s="67">
        <v>0</v>
      </c>
      <c r="AQ494" s="67">
        <v>3557.9299999999994</v>
      </c>
      <c r="AR494" s="68">
        <v>0</v>
      </c>
      <c r="AS494" s="67">
        <v>46074.39</v>
      </c>
      <c r="AT494" s="67">
        <v>29841.62</v>
      </c>
      <c r="AU494" s="68">
        <v>0.64768345278146922</v>
      </c>
      <c r="AV494" s="43">
        <v>2229.7199999999998</v>
      </c>
      <c r="AW494" s="43">
        <v>1629.68</v>
      </c>
      <c r="AX494" s="69">
        <v>0.73088997721687032</v>
      </c>
      <c r="AY494" s="43">
        <v>257076.58752975703</v>
      </c>
      <c r="AZ494" s="43">
        <v>249436.09999999998</v>
      </c>
      <c r="BA494" s="43">
        <v>42264.955670056035</v>
      </c>
      <c r="BB494" s="43">
        <v>41241.74</v>
      </c>
      <c r="BC494" s="43">
        <v>464294.75894545368</v>
      </c>
      <c r="BD494" s="43">
        <v>76514.175065147996</v>
      </c>
      <c r="BE494" s="43">
        <v>276954.81999999995</v>
      </c>
      <c r="BF494" s="43">
        <v>608046.89999999991</v>
      </c>
      <c r="BG494" s="43">
        <v>4037.059999999999</v>
      </c>
      <c r="BH494" s="43">
        <v>99</v>
      </c>
      <c r="BI494" s="44">
        <v>43173</v>
      </c>
      <c r="BJ494" s="44">
        <v>43541</v>
      </c>
      <c r="BK494" s="44">
        <v>43172</v>
      </c>
      <c r="BL494" s="43">
        <f t="shared" si="273"/>
        <v>1259979.6100000001</v>
      </c>
      <c r="BM494" s="43">
        <f t="shared" si="274"/>
        <v>1238935.8499999999</v>
      </c>
      <c r="BO494" s="16" t="str">
        <f>IFERROR(VLOOKUP($C494,'PORTE LOJA'!A:B,2,0),"PORTE 1")</f>
        <v>PORTE 4</v>
      </c>
      <c r="BP494" s="16">
        <f>VLOOKUP(BO494,'PAINEL E TARGET'!$S$1:$W$8,3,0)</f>
        <v>3000</v>
      </c>
      <c r="BQ494" s="16">
        <f t="shared" si="252"/>
        <v>1</v>
      </c>
      <c r="BR494" s="16">
        <f t="shared" si="253"/>
        <v>1</v>
      </c>
      <c r="BS494" s="16">
        <f t="shared" si="254"/>
        <v>1</v>
      </c>
      <c r="BT494" s="16">
        <f t="shared" si="255"/>
        <v>1</v>
      </c>
      <c r="BU494" s="16">
        <f t="shared" si="256"/>
        <v>1</v>
      </c>
      <c r="BV494" s="16">
        <f t="shared" si="257"/>
        <v>1</v>
      </c>
      <c r="BW494" s="17" t="str">
        <f t="shared" si="275"/>
        <v>111111</v>
      </c>
      <c r="BY494" s="17">
        <f t="shared" si="258"/>
        <v>0.84699999999999998</v>
      </c>
      <c r="BZ494" s="17">
        <f t="shared" si="259"/>
        <v>0.86199999999999999</v>
      </c>
      <c r="CA494" s="17" t="str">
        <f t="shared" si="276"/>
        <v>Sem Retira</v>
      </c>
      <c r="CB494" s="17">
        <f t="shared" si="277"/>
        <v>0.86199999999999999</v>
      </c>
      <c r="CC494" s="33" t="str">
        <f>IF(CB494&gt;='PAINEL E TARGET'!$T$11,'PAINEL E TARGET'!$S$11,
IF(CB494&gt;='PAINEL E TARGET'!$T$12,'PAINEL E TARGET'!$S$12,
IF(CB494&gt;='PAINEL E TARGET'!$T$13,'PAINEL E TARGET'!$S$13,
IF(CB494&gt;='PAINEL E TARGET'!$T$14,'PAINEL E TARGET'!$S$14,
IF(CB494&gt;='PAINEL E TARGET'!$T$15,'PAINEL E TARGET'!$S$15,
IF(CB494&gt;='PAINEL E TARGET'!$T$16,'PAINEL E TARGET'!$S$16,
IF(CB494&gt;='PAINEL E TARGET'!$T$17,'PAINEL E TARGET'!$S$17,
IF(CB494&gt;='PAINEL E TARGET'!$T$18,'PAINEL E TARGET'!$S$18,'PAINEL E TARGET'!$S$19))))))))</f>
        <v>Não elegível</v>
      </c>
      <c r="CD494" s="17">
        <f>IFERROR(VLOOKUP($BW494,'PAINEL E TARGET'!$G$1:$Q$99,4,0),0)</f>
        <v>0.25</v>
      </c>
      <c r="CE494" s="17">
        <f>VLOOKUP(CC494,'PAINEL E TARGET'!$S$10:$U$19,3,0)</f>
        <v>0</v>
      </c>
      <c r="CF494" s="16">
        <f t="shared" si="278"/>
        <v>0</v>
      </c>
      <c r="CG494" s="17">
        <f t="shared" si="260"/>
        <v>0.72799999999999998</v>
      </c>
      <c r="CH494" s="17">
        <f t="shared" si="261"/>
        <v>1.34</v>
      </c>
      <c r="CI494" s="17" t="str">
        <f t="shared" si="262"/>
        <v>sem meta</v>
      </c>
      <c r="CJ494" s="17">
        <f t="shared" si="263"/>
        <v>0.64800000000000002</v>
      </c>
      <c r="CK494" s="17">
        <f t="shared" si="264"/>
        <v>0.73099999999999998</v>
      </c>
      <c r="CL494" s="17">
        <f t="shared" si="265"/>
        <v>0.76200000000000001</v>
      </c>
      <c r="CM494" s="16">
        <f t="shared" si="266"/>
        <v>4</v>
      </c>
      <c r="CN494" s="17" t="str">
        <f t="shared" si="279"/>
        <v>não ok</v>
      </c>
      <c r="CO494" s="17">
        <f t="shared" si="280"/>
        <v>0</v>
      </c>
      <c r="CP494" s="33" t="str">
        <f>IF(CO494&gt;='PAINEL E TARGET'!$T$11,'PAINEL E TARGET'!$S$11,
IF(CO494&gt;='PAINEL E TARGET'!$T$12,'PAINEL E TARGET'!$S$12,
IF(CO494&gt;='PAINEL E TARGET'!$T$13,'PAINEL E TARGET'!$S$13,
IF(CO494&gt;='PAINEL E TARGET'!$T$14,'PAINEL E TARGET'!$S$14,
IF(CO494&gt;='PAINEL E TARGET'!$T$15,'PAINEL E TARGET'!$S$15,
IF(CO494&gt;='PAINEL E TARGET'!$T$16,'PAINEL E TARGET'!$S$16,
IF(CO494&gt;='PAINEL E TARGET'!$T$17,'PAINEL E TARGET'!$S$17,
IF(CO494&gt;='PAINEL E TARGET'!$T$18,'PAINEL E TARGET'!$S$18,'PAINEL E TARGET'!$S$19))))))))</f>
        <v>Não elegível</v>
      </c>
      <c r="CQ494" s="17">
        <f>IFERROR(VLOOKUP($BW494,'PAINEL E TARGET'!$G$1:$Q$99,5,0),0)</f>
        <v>0.25</v>
      </c>
      <c r="CR494" s="17">
        <f>VLOOKUP(CP494,'PAINEL E TARGET'!$S$10:$U$19,3,0)</f>
        <v>0</v>
      </c>
      <c r="CS494" s="16">
        <f t="shared" si="281"/>
        <v>0</v>
      </c>
      <c r="CT494" s="17">
        <f t="shared" si="267"/>
        <v>0.78600000000000003</v>
      </c>
      <c r="CU494" s="33" t="str">
        <f>IF(CT494&gt;='PAINEL E TARGET'!$T$11,'PAINEL E TARGET'!$S$11,
IF(CT494&gt;='PAINEL E TARGET'!$T$12,'PAINEL E TARGET'!$S$12,
IF(CT494&gt;='PAINEL E TARGET'!$T$13,'PAINEL E TARGET'!$S$13,
IF(CT494&gt;='PAINEL E TARGET'!$T$14,'PAINEL E TARGET'!$S$14,
IF(CT494&gt;='PAINEL E TARGET'!$T$15,'PAINEL E TARGET'!$S$15,
IF(CT494&gt;='PAINEL E TARGET'!$T$16,'PAINEL E TARGET'!$S$16,
IF(CT494&gt;='PAINEL E TARGET'!$T$17,'PAINEL E TARGET'!$S$17,
IF(CT494&gt;='PAINEL E TARGET'!$T$18,'PAINEL E TARGET'!$S$18,'PAINEL E TARGET'!$S$19))))))))</f>
        <v>Não elegível</v>
      </c>
      <c r="CV494" s="17">
        <f>IFERROR(VLOOKUP($BW494,'PAINEL E TARGET'!$G$1:$Q$99,6,0),0)</f>
        <v>0.2</v>
      </c>
      <c r="CW494" s="17">
        <f>VLOOKUP(CU494,'PAINEL E TARGET'!$S$10:$U$19,3,0)</f>
        <v>0</v>
      </c>
      <c r="CX494" s="16">
        <f t="shared" si="282"/>
        <v>0</v>
      </c>
      <c r="CY494" s="17">
        <f t="shared" si="268"/>
        <v>0.97</v>
      </c>
      <c r="CZ494" s="33" t="str">
        <f>IF(CY494&gt;='PAINEL E TARGET'!$T$11,'PAINEL E TARGET'!$S$11,
IF(CY494&gt;='PAINEL E TARGET'!$T$12,'PAINEL E TARGET'!$S$12,
IF(CY494&gt;='PAINEL E TARGET'!$T$13,'PAINEL E TARGET'!$S$13,
IF(CY494&gt;='PAINEL E TARGET'!$T$14,'PAINEL E TARGET'!$S$14,
IF(CY494&gt;='PAINEL E TARGET'!$T$15,'PAINEL E TARGET'!$S$15,
IF(CY494&gt;='PAINEL E TARGET'!$T$16,'PAINEL E TARGET'!$S$16,
IF(CY494&gt;='PAINEL E TARGET'!$T$17,'PAINEL E TARGET'!$S$17,
IF(CY494&gt;='PAINEL E TARGET'!$T$18,'PAINEL E TARGET'!$S$18,'PAINEL E TARGET'!$S$19))))))))</f>
        <v>1. Fx de 90% a 99,9%</v>
      </c>
      <c r="DA494" s="17">
        <f>IFERROR(VLOOKUP($BW494,'PAINEL E TARGET'!$G$1:$Q$99,7,0),0)</f>
        <v>0.15</v>
      </c>
      <c r="DB494" s="17">
        <f>VLOOKUP(CZ494,'PAINEL E TARGET'!$S$10:$U$19,3,0)</f>
        <v>0.5</v>
      </c>
      <c r="DC494" s="16">
        <f t="shared" si="283"/>
        <v>225</v>
      </c>
      <c r="DD494" s="17">
        <f t="shared" si="269"/>
        <v>0.97599999999999998</v>
      </c>
      <c r="DE494" s="33" t="str">
        <f>IF(DD494&gt;='PAINEL E TARGET'!$T$11,'PAINEL E TARGET'!$S$11,
IF(DD494&gt;='PAINEL E TARGET'!$T$12,'PAINEL E TARGET'!$S$12,
IF(DD494&gt;='PAINEL E TARGET'!$T$13,'PAINEL E TARGET'!$S$13,
IF(DD494&gt;='PAINEL E TARGET'!$T$14,'PAINEL E TARGET'!$S$14,
IF(DD494&gt;='PAINEL E TARGET'!$T$15,'PAINEL E TARGET'!$S$15,
IF(DD494&gt;='PAINEL E TARGET'!$T$16,'PAINEL E TARGET'!$S$16,
IF(DD494&gt;='PAINEL E TARGET'!$T$17,'PAINEL E TARGET'!$S$17,
IF(DD494&gt;='PAINEL E TARGET'!$T$18,'PAINEL E TARGET'!$S$18,'PAINEL E TARGET'!$S$19))))))))</f>
        <v>1. Fx de 90% a 99,9%</v>
      </c>
      <c r="DF494" s="17">
        <f>IFERROR(VLOOKUP($BW494,'PAINEL E TARGET'!$G$1:$Q$99,8,0),0)</f>
        <v>0.1</v>
      </c>
      <c r="DG494" s="17">
        <f>VLOOKUP(DE494,'PAINEL E TARGET'!$S$10:$U$19,3,0)</f>
        <v>0.5</v>
      </c>
      <c r="DH494" s="16">
        <f t="shared" si="284"/>
        <v>150</v>
      </c>
      <c r="DI494" s="17">
        <f t="shared" si="270"/>
        <v>0.83699999999999997</v>
      </c>
      <c r="DJ494" s="33" t="str">
        <f>IF(DI494&gt;='PAINEL E TARGET'!$T$11,'PAINEL E TARGET'!$S$11,
IF(DI494&gt;='PAINEL E TARGET'!$T$12,'PAINEL E TARGET'!$S$12,
IF(DI494&gt;='PAINEL E TARGET'!$T$13,'PAINEL E TARGET'!$S$13,
IF(DI494&gt;='PAINEL E TARGET'!$T$14,'PAINEL E TARGET'!$S$14,
IF(DI494&gt;='PAINEL E TARGET'!$T$15,'PAINEL E TARGET'!$S$15,
IF(DI494&gt;='PAINEL E TARGET'!$T$16,'PAINEL E TARGET'!$S$16,
IF(DI494&gt;='PAINEL E TARGET'!$T$17,'PAINEL E TARGET'!$S$17,
IF(DI494&gt;='PAINEL E TARGET'!$T$18,'PAINEL E TARGET'!$S$18,'PAINEL E TARGET'!$S$19))))))))</f>
        <v>Não elegível</v>
      </c>
      <c r="DK494" s="17">
        <f>IFERROR(VLOOKUP($BW494,'PAINEL E TARGET'!$G$1:$Q$99,9,0),0)</f>
        <v>0.05</v>
      </c>
      <c r="DL494" s="17">
        <f>VLOOKUP(DJ494,'PAINEL E TARGET'!$S$10:$U$19,3,0)</f>
        <v>0</v>
      </c>
      <c r="DM494" s="16">
        <f t="shared" si="285"/>
        <v>0</v>
      </c>
      <c r="DN494" s="17">
        <f t="shared" si="271"/>
        <v>0.73099999999999998</v>
      </c>
      <c r="DO494" s="33" t="str">
        <f>IF(DN494&gt;='PAINEL E TARGET'!$T$11,'PAINEL E TARGET'!$S$11,
IF(DN494&gt;='PAINEL E TARGET'!$T$12,'PAINEL E TARGET'!$S$12,
IF(DN494&gt;='PAINEL E TARGET'!$T$13,'PAINEL E TARGET'!$S$13,
IF(DN494&gt;='PAINEL E TARGET'!$T$14,'PAINEL E TARGET'!$S$14,
IF(DN494&gt;='PAINEL E TARGET'!$T$15,'PAINEL E TARGET'!$S$15,
IF(DN494&gt;='PAINEL E TARGET'!$T$16,'PAINEL E TARGET'!$S$16,
IF(DN494&gt;='PAINEL E TARGET'!$T$17,'PAINEL E TARGET'!$S$17,
IF(DN494&gt;='PAINEL E TARGET'!$T$18,'PAINEL E TARGET'!$S$18,'PAINEL E TARGET'!$S$19))))))))</f>
        <v>Não elegível</v>
      </c>
      <c r="DP494" s="17">
        <f>IFERROR(VLOOKUP($BW494,'PAINEL E TARGET'!$G$1:$Q$99,10,0),0)</f>
        <v>0</v>
      </c>
      <c r="DQ494" s="17">
        <f>VLOOKUP(DO494,'PAINEL E TARGET'!$S$10:$U$19,3,0)</f>
        <v>0</v>
      </c>
      <c r="DR494" s="16">
        <f t="shared" si="286"/>
        <v>0</v>
      </c>
      <c r="DS494" s="17">
        <f t="shared" si="272"/>
        <v>0.98799999999999999</v>
      </c>
      <c r="DT494" s="16">
        <f>IF(DS494&gt;=1,VLOOKUP(BO494,'PAINEL E TARGET'!$S$1:$W$8,5,0),0)</f>
        <v>0</v>
      </c>
      <c r="DU494" s="16">
        <f t="shared" si="287"/>
        <v>375</v>
      </c>
    </row>
    <row r="495" spans="2:125" s="32" customFormat="1" x14ac:dyDescent="0.2">
      <c r="B495" s="44">
        <v>43541</v>
      </c>
      <c r="C495" s="65">
        <v>1317</v>
      </c>
      <c r="D495" s="66" t="s">
        <v>499</v>
      </c>
      <c r="E495" s="65">
        <v>212</v>
      </c>
      <c r="F495" s="65" t="s">
        <v>1017</v>
      </c>
      <c r="G495" s="67">
        <v>2015046.7896775003</v>
      </c>
      <c r="H495" s="67">
        <v>1177442.6545279208</v>
      </c>
      <c r="I495" s="67">
        <v>911756.2699999999</v>
      </c>
      <c r="J495" s="68">
        <v>0.77435301540486134</v>
      </c>
      <c r="K495" s="67">
        <v>237352.2397900965</v>
      </c>
      <c r="L495" s="67">
        <v>827653.89172186074</v>
      </c>
      <c r="M495" s="67">
        <v>217317.24</v>
      </c>
      <c r="N495" s="67">
        <v>650532.99</v>
      </c>
      <c r="O495" s="67">
        <v>1825652.5514445866</v>
      </c>
      <c r="P495" s="67">
        <v>3051.6832128160227</v>
      </c>
      <c r="Q495" s="67">
        <v>0</v>
      </c>
      <c r="R495" s="67">
        <v>0</v>
      </c>
      <c r="S495" s="67">
        <v>0</v>
      </c>
      <c r="T495" s="68">
        <v>9.5458463554968245E-2</v>
      </c>
      <c r="U495" s="68">
        <v>9.6197220573416231E-2</v>
      </c>
      <c r="V495" s="68">
        <v>1.0077390415782523</v>
      </c>
      <c r="W495" s="67">
        <v>101372.54</v>
      </c>
      <c r="X495" s="67">
        <v>83484.78</v>
      </c>
      <c r="Y495" s="68">
        <v>0.82354432472541383</v>
      </c>
      <c r="Z495" s="68">
        <v>0.12176854776966509</v>
      </c>
      <c r="AA495" s="68">
        <v>0.13358928302640422</v>
      </c>
      <c r="AB495" s="68">
        <v>1.0970754392102877</v>
      </c>
      <c r="AC495" s="67">
        <v>129684.25</v>
      </c>
      <c r="AD495" s="67">
        <v>115935.48999999998</v>
      </c>
      <c r="AE495" s="68">
        <v>0.89398280824386911</v>
      </c>
      <c r="AF495" s="43">
        <v>80</v>
      </c>
      <c r="AG495" s="43">
        <v>73</v>
      </c>
      <c r="AH495" s="43">
        <v>17</v>
      </c>
      <c r="AI495" s="43">
        <v>11</v>
      </c>
      <c r="AJ495" s="67">
        <v>52577.509999999987</v>
      </c>
      <c r="AK495" s="67">
        <v>39653.42</v>
      </c>
      <c r="AL495" s="68">
        <v>0.75418976668921767</v>
      </c>
      <c r="AM495" s="67">
        <v>20010</v>
      </c>
      <c r="AN495" s="67">
        <v>15165.52</v>
      </c>
      <c r="AO495" s="68">
        <v>0.75789705147426289</v>
      </c>
      <c r="AP495" s="67">
        <v>9002.73</v>
      </c>
      <c r="AQ495" s="67">
        <v>6485.7</v>
      </c>
      <c r="AR495" s="68">
        <v>0.72041480750838915</v>
      </c>
      <c r="AS495" s="67">
        <v>19782.300000000003</v>
      </c>
      <c r="AT495" s="67">
        <v>22180.14</v>
      </c>
      <c r="AU495" s="68">
        <v>1.1212113859359123</v>
      </c>
      <c r="AV495" s="43">
        <v>904.19999999999993</v>
      </c>
      <c r="AW495" s="43">
        <v>579.88</v>
      </c>
      <c r="AX495" s="69">
        <v>0.64131829241318294</v>
      </c>
      <c r="AY495" s="43">
        <v>237352.2397900965</v>
      </c>
      <c r="AZ495" s="43">
        <v>217317.24</v>
      </c>
      <c r="BA495" s="43">
        <v>33916.591596891929</v>
      </c>
      <c r="BB495" s="43">
        <v>37304.949999999997</v>
      </c>
      <c r="BC495" s="43">
        <v>407089.52975025808</v>
      </c>
      <c r="BD495" s="43">
        <v>58300.07082484656</v>
      </c>
      <c r="BE495" s="43">
        <v>175075.34000000003</v>
      </c>
      <c r="BF495" s="43">
        <v>223976.19000000006</v>
      </c>
      <c r="BG495" s="43">
        <v>1553.6299999999997</v>
      </c>
      <c r="BH495" s="43">
        <v>30</v>
      </c>
      <c r="BI495" s="44">
        <v>43173</v>
      </c>
      <c r="BJ495" s="44">
        <v>43541</v>
      </c>
      <c r="BK495" s="44">
        <v>43172</v>
      </c>
      <c r="BL495" s="43">
        <f t="shared" si="273"/>
        <v>911756.2699999999</v>
      </c>
      <c r="BM495" s="43">
        <f t="shared" si="274"/>
        <v>867850.23</v>
      </c>
      <c r="BO495" s="16" t="str">
        <f>IFERROR(VLOOKUP($C495,'PORTE LOJA'!A:B,2,0),"PORTE 1")</f>
        <v>PORTE 3</v>
      </c>
      <c r="BP495" s="16">
        <f>VLOOKUP(BO495,'PAINEL E TARGET'!$S$1:$W$8,3,0)</f>
        <v>2400</v>
      </c>
      <c r="BQ495" s="16">
        <f t="shared" si="252"/>
        <v>1</v>
      </c>
      <c r="BR495" s="16">
        <f t="shared" si="253"/>
        <v>1</v>
      </c>
      <c r="BS495" s="16">
        <f t="shared" si="254"/>
        <v>1</v>
      </c>
      <c r="BT495" s="16">
        <f t="shared" si="255"/>
        <v>1</v>
      </c>
      <c r="BU495" s="16">
        <f t="shared" si="256"/>
        <v>1</v>
      </c>
      <c r="BV495" s="16">
        <f t="shared" si="257"/>
        <v>1</v>
      </c>
      <c r="BW495" s="17" t="str">
        <f t="shared" si="275"/>
        <v>111111</v>
      </c>
      <c r="BY495" s="17">
        <f t="shared" si="258"/>
        <v>0.77400000000000002</v>
      </c>
      <c r="BZ495" s="17">
        <f t="shared" si="259"/>
        <v>0.81499999999999995</v>
      </c>
      <c r="CA495" s="17" t="str">
        <f t="shared" si="276"/>
        <v>Sem Retira</v>
      </c>
      <c r="CB495" s="17">
        <f t="shared" si="277"/>
        <v>0.81499999999999995</v>
      </c>
      <c r="CC495" s="33" t="str">
        <f>IF(CB495&gt;='PAINEL E TARGET'!$T$11,'PAINEL E TARGET'!$S$11,
IF(CB495&gt;='PAINEL E TARGET'!$T$12,'PAINEL E TARGET'!$S$12,
IF(CB495&gt;='PAINEL E TARGET'!$T$13,'PAINEL E TARGET'!$S$13,
IF(CB495&gt;='PAINEL E TARGET'!$T$14,'PAINEL E TARGET'!$S$14,
IF(CB495&gt;='PAINEL E TARGET'!$T$15,'PAINEL E TARGET'!$S$15,
IF(CB495&gt;='PAINEL E TARGET'!$T$16,'PAINEL E TARGET'!$S$16,
IF(CB495&gt;='PAINEL E TARGET'!$T$17,'PAINEL E TARGET'!$S$17,
IF(CB495&gt;='PAINEL E TARGET'!$T$18,'PAINEL E TARGET'!$S$18,'PAINEL E TARGET'!$S$19))))))))</f>
        <v>Não elegível</v>
      </c>
      <c r="CD495" s="17">
        <f>IFERROR(VLOOKUP($BW495,'PAINEL E TARGET'!$G$1:$Q$99,4,0),0)</f>
        <v>0.25</v>
      </c>
      <c r="CE495" s="17">
        <f>VLOOKUP(CC495,'PAINEL E TARGET'!$S$10:$U$19,3,0)</f>
        <v>0</v>
      </c>
      <c r="CF495" s="16">
        <f t="shared" si="278"/>
        <v>0</v>
      </c>
      <c r="CG495" s="17">
        <f t="shared" si="260"/>
        <v>0.754</v>
      </c>
      <c r="CH495" s="17">
        <f t="shared" si="261"/>
        <v>0.75800000000000001</v>
      </c>
      <c r="CI495" s="17">
        <f t="shared" si="262"/>
        <v>0.72</v>
      </c>
      <c r="CJ495" s="17">
        <f t="shared" si="263"/>
        <v>1.121</v>
      </c>
      <c r="CK495" s="17">
        <f t="shared" si="264"/>
        <v>0.64100000000000001</v>
      </c>
      <c r="CL495" s="17">
        <f t="shared" si="265"/>
        <v>0.82399999999999995</v>
      </c>
      <c r="CM495" s="16">
        <f t="shared" si="266"/>
        <v>4</v>
      </c>
      <c r="CN495" s="17" t="str">
        <f t="shared" si="279"/>
        <v>não ok</v>
      </c>
      <c r="CO495" s="17">
        <f t="shared" si="280"/>
        <v>0</v>
      </c>
      <c r="CP495" s="33" t="str">
        <f>IF(CO495&gt;='PAINEL E TARGET'!$T$11,'PAINEL E TARGET'!$S$11,
IF(CO495&gt;='PAINEL E TARGET'!$T$12,'PAINEL E TARGET'!$S$12,
IF(CO495&gt;='PAINEL E TARGET'!$T$13,'PAINEL E TARGET'!$S$13,
IF(CO495&gt;='PAINEL E TARGET'!$T$14,'PAINEL E TARGET'!$S$14,
IF(CO495&gt;='PAINEL E TARGET'!$T$15,'PAINEL E TARGET'!$S$15,
IF(CO495&gt;='PAINEL E TARGET'!$T$16,'PAINEL E TARGET'!$S$16,
IF(CO495&gt;='PAINEL E TARGET'!$T$17,'PAINEL E TARGET'!$S$17,
IF(CO495&gt;='PAINEL E TARGET'!$T$18,'PAINEL E TARGET'!$S$18,'PAINEL E TARGET'!$S$19))))))))</f>
        <v>Não elegível</v>
      </c>
      <c r="CQ495" s="17">
        <f>IFERROR(VLOOKUP($BW495,'PAINEL E TARGET'!$G$1:$Q$99,5,0),0)</f>
        <v>0.25</v>
      </c>
      <c r="CR495" s="17">
        <f>VLOOKUP(CP495,'PAINEL E TARGET'!$S$10:$U$19,3,0)</f>
        <v>0</v>
      </c>
      <c r="CS495" s="16">
        <f t="shared" si="281"/>
        <v>0</v>
      </c>
      <c r="CT495" s="17">
        <f t="shared" si="267"/>
        <v>0.89400000000000002</v>
      </c>
      <c r="CU495" s="33" t="str">
        <f>IF(CT495&gt;='PAINEL E TARGET'!$T$11,'PAINEL E TARGET'!$S$11,
IF(CT495&gt;='PAINEL E TARGET'!$T$12,'PAINEL E TARGET'!$S$12,
IF(CT495&gt;='PAINEL E TARGET'!$T$13,'PAINEL E TARGET'!$S$13,
IF(CT495&gt;='PAINEL E TARGET'!$T$14,'PAINEL E TARGET'!$S$14,
IF(CT495&gt;='PAINEL E TARGET'!$T$15,'PAINEL E TARGET'!$S$15,
IF(CT495&gt;='PAINEL E TARGET'!$T$16,'PAINEL E TARGET'!$S$16,
IF(CT495&gt;='PAINEL E TARGET'!$T$17,'PAINEL E TARGET'!$S$17,
IF(CT495&gt;='PAINEL E TARGET'!$T$18,'PAINEL E TARGET'!$S$18,'PAINEL E TARGET'!$S$19))))))))</f>
        <v>Não elegível</v>
      </c>
      <c r="CV495" s="17">
        <f>IFERROR(VLOOKUP($BW495,'PAINEL E TARGET'!$G$1:$Q$99,6,0),0)</f>
        <v>0.2</v>
      </c>
      <c r="CW495" s="17">
        <f>VLOOKUP(CU495,'PAINEL E TARGET'!$S$10:$U$19,3,0)</f>
        <v>0</v>
      </c>
      <c r="CX495" s="16">
        <f t="shared" si="282"/>
        <v>0</v>
      </c>
      <c r="CY495" s="17">
        <f t="shared" si="268"/>
        <v>0.91600000000000004</v>
      </c>
      <c r="CZ495" s="33" t="str">
        <f>IF(CY495&gt;='PAINEL E TARGET'!$T$11,'PAINEL E TARGET'!$S$11,
IF(CY495&gt;='PAINEL E TARGET'!$T$12,'PAINEL E TARGET'!$S$12,
IF(CY495&gt;='PAINEL E TARGET'!$T$13,'PAINEL E TARGET'!$S$13,
IF(CY495&gt;='PAINEL E TARGET'!$T$14,'PAINEL E TARGET'!$S$14,
IF(CY495&gt;='PAINEL E TARGET'!$T$15,'PAINEL E TARGET'!$S$15,
IF(CY495&gt;='PAINEL E TARGET'!$T$16,'PAINEL E TARGET'!$S$16,
IF(CY495&gt;='PAINEL E TARGET'!$T$17,'PAINEL E TARGET'!$S$17,
IF(CY495&gt;='PAINEL E TARGET'!$T$18,'PAINEL E TARGET'!$S$18,'PAINEL E TARGET'!$S$19))))))))</f>
        <v>1. Fx de 90% a 99,9%</v>
      </c>
      <c r="DA495" s="17">
        <f>IFERROR(VLOOKUP($BW495,'PAINEL E TARGET'!$G$1:$Q$99,7,0),0)</f>
        <v>0.15</v>
      </c>
      <c r="DB495" s="17">
        <f>VLOOKUP(CZ495,'PAINEL E TARGET'!$S$10:$U$19,3,0)</f>
        <v>0.5</v>
      </c>
      <c r="DC495" s="16">
        <f t="shared" si="283"/>
        <v>180</v>
      </c>
      <c r="DD495" s="17">
        <f t="shared" si="269"/>
        <v>1.1000000000000001</v>
      </c>
      <c r="DE495" s="33" t="str">
        <f>IF(DD495&gt;='PAINEL E TARGET'!$T$11,'PAINEL E TARGET'!$S$11,
IF(DD495&gt;='PAINEL E TARGET'!$T$12,'PAINEL E TARGET'!$S$12,
IF(DD495&gt;='PAINEL E TARGET'!$T$13,'PAINEL E TARGET'!$S$13,
IF(DD495&gt;='PAINEL E TARGET'!$T$14,'PAINEL E TARGET'!$S$14,
IF(DD495&gt;='PAINEL E TARGET'!$T$15,'PAINEL E TARGET'!$S$15,
IF(DD495&gt;='PAINEL E TARGET'!$T$16,'PAINEL E TARGET'!$S$16,
IF(DD495&gt;='PAINEL E TARGET'!$T$17,'PAINEL E TARGET'!$S$17,
IF(DD495&gt;='PAINEL E TARGET'!$T$18,'PAINEL E TARGET'!$S$18,'PAINEL E TARGET'!$S$19))))))))</f>
        <v>4. Fx de 110% a 114,9%</v>
      </c>
      <c r="DF495" s="17">
        <f>IFERROR(VLOOKUP($BW495,'PAINEL E TARGET'!$G$1:$Q$99,8,0),0)</f>
        <v>0.1</v>
      </c>
      <c r="DG495" s="17">
        <f>VLOOKUP(DE495,'PAINEL E TARGET'!$S$10:$U$19,3,0)</f>
        <v>1.2</v>
      </c>
      <c r="DH495" s="16">
        <f t="shared" si="284"/>
        <v>288</v>
      </c>
      <c r="DI495" s="17">
        <f t="shared" si="270"/>
        <v>0.64700000000000002</v>
      </c>
      <c r="DJ495" s="33" t="str">
        <f>IF(DI495&gt;='PAINEL E TARGET'!$T$11,'PAINEL E TARGET'!$S$11,
IF(DI495&gt;='PAINEL E TARGET'!$T$12,'PAINEL E TARGET'!$S$12,
IF(DI495&gt;='PAINEL E TARGET'!$T$13,'PAINEL E TARGET'!$S$13,
IF(DI495&gt;='PAINEL E TARGET'!$T$14,'PAINEL E TARGET'!$S$14,
IF(DI495&gt;='PAINEL E TARGET'!$T$15,'PAINEL E TARGET'!$S$15,
IF(DI495&gt;='PAINEL E TARGET'!$T$16,'PAINEL E TARGET'!$S$16,
IF(DI495&gt;='PAINEL E TARGET'!$T$17,'PAINEL E TARGET'!$S$17,
IF(DI495&gt;='PAINEL E TARGET'!$T$18,'PAINEL E TARGET'!$S$18,'PAINEL E TARGET'!$S$19))))))))</f>
        <v>Não elegível</v>
      </c>
      <c r="DK495" s="17">
        <f>IFERROR(VLOOKUP($BW495,'PAINEL E TARGET'!$G$1:$Q$99,9,0),0)</f>
        <v>0.05</v>
      </c>
      <c r="DL495" s="17">
        <f>VLOOKUP(DJ495,'PAINEL E TARGET'!$S$10:$U$19,3,0)</f>
        <v>0</v>
      </c>
      <c r="DM495" s="16">
        <f t="shared" si="285"/>
        <v>0</v>
      </c>
      <c r="DN495" s="17">
        <f t="shared" si="271"/>
        <v>0.64100000000000001</v>
      </c>
      <c r="DO495" s="33" t="str">
        <f>IF(DN495&gt;='PAINEL E TARGET'!$T$11,'PAINEL E TARGET'!$S$11,
IF(DN495&gt;='PAINEL E TARGET'!$T$12,'PAINEL E TARGET'!$S$12,
IF(DN495&gt;='PAINEL E TARGET'!$T$13,'PAINEL E TARGET'!$S$13,
IF(DN495&gt;='PAINEL E TARGET'!$T$14,'PAINEL E TARGET'!$S$14,
IF(DN495&gt;='PAINEL E TARGET'!$T$15,'PAINEL E TARGET'!$S$15,
IF(DN495&gt;='PAINEL E TARGET'!$T$16,'PAINEL E TARGET'!$S$16,
IF(DN495&gt;='PAINEL E TARGET'!$T$17,'PAINEL E TARGET'!$S$17,
IF(DN495&gt;='PAINEL E TARGET'!$T$18,'PAINEL E TARGET'!$S$18,'PAINEL E TARGET'!$S$19))))))))</f>
        <v>Não elegível</v>
      </c>
      <c r="DP495" s="17">
        <f>IFERROR(VLOOKUP($BW495,'PAINEL E TARGET'!$G$1:$Q$99,10,0),0)</f>
        <v>0</v>
      </c>
      <c r="DQ495" s="17">
        <f>VLOOKUP(DO495,'PAINEL E TARGET'!$S$10:$U$19,3,0)</f>
        <v>0</v>
      </c>
      <c r="DR495" s="16">
        <f t="shared" si="286"/>
        <v>0</v>
      </c>
      <c r="DS495" s="17">
        <f t="shared" si="272"/>
        <v>0.91300000000000003</v>
      </c>
      <c r="DT495" s="16">
        <f>IF(DS495&gt;=1,VLOOKUP(BO495,'PAINEL E TARGET'!$S$1:$W$8,5,0),0)</f>
        <v>0</v>
      </c>
      <c r="DU495" s="16">
        <f t="shared" si="287"/>
        <v>468</v>
      </c>
    </row>
    <row r="496" spans="2:125" s="32" customFormat="1" x14ac:dyDescent="0.2">
      <c r="B496" s="44">
        <v>43541</v>
      </c>
      <c r="C496" s="65">
        <v>1318</v>
      </c>
      <c r="D496" s="66" t="s">
        <v>500</v>
      </c>
      <c r="E496" s="65">
        <v>114</v>
      </c>
      <c r="F496" s="65" t="s">
        <v>1018</v>
      </c>
      <c r="G496" s="67">
        <v>3784193.1080786698</v>
      </c>
      <c r="H496" s="67">
        <v>2248568.0330864131</v>
      </c>
      <c r="I496" s="67">
        <v>1734173.3099999998</v>
      </c>
      <c r="J496" s="68">
        <v>0.7712345299242076</v>
      </c>
      <c r="K496" s="67">
        <v>204271.56549849772</v>
      </c>
      <c r="L496" s="67">
        <v>1771597.371152462</v>
      </c>
      <c r="M496" s="67">
        <v>178463.68</v>
      </c>
      <c r="N496" s="67">
        <v>1451204.26</v>
      </c>
      <c r="O496" s="67">
        <v>3345651.8040191964</v>
      </c>
      <c r="P496" s="67">
        <v>5414.8346209316514</v>
      </c>
      <c r="Q496" s="67">
        <v>0</v>
      </c>
      <c r="R496" s="67">
        <v>0</v>
      </c>
      <c r="S496" s="67">
        <v>5896.9</v>
      </c>
      <c r="T496" s="68">
        <v>9.1151293407423381E-2</v>
      </c>
      <c r="U496" s="68">
        <v>9.051955700865047E-2</v>
      </c>
      <c r="V496" s="68">
        <v>0.99306936440332005</v>
      </c>
      <c r="W496" s="67">
        <v>179609.44000000003</v>
      </c>
      <c r="X496" s="67">
        <v>147516.81999999998</v>
      </c>
      <c r="Y496" s="68">
        <v>0.8213199707097798</v>
      </c>
      <c r="Z496" s="68">
        <v>0.11076257941022566</v>
      </c>
      <c r="AA496" s="68">
        <v>0.12645898280357656</v>
      </c>
      <c r="AB496" s="68">
        <v>1.1417121511337953</v>
      </c>
      <c r="AC496" s="67">
        <v>218852.34</v>
      </c>
      <c r="AD496" s="67">
        <v>206086.15000000002</v>
      </c>
      <c r="AE496" s="68">
        <v>0.94166756453232359</v>
      </c>
      <c r="AF496" s="43">
        <v>80</v>
      </c>
      <c r="AG496" s="43">
        <v>70</v>
      </c>
      <c r="AH496" s="43">
        <v>46</v>
      </c>
      <c r="AI496" s="43">
        <v>36</v>
      </c>
      <c r="AJ496" s="67">
        <v>57305.7</v>
      </c>
      <c r="AK496" s="67">
        <v>42589</v>
      </c>
      <c r="AL496" s="68">
        <v>0.74318959545036534</v>
      </c>
      <c r="AM496" s="67">
        <v>18883.319999999996</v>
      </c>
      <c r="AN496" s="67">
        <v>7967.55</v>
      </c>
      <c r="AO496" s="68">
        <v>0.42193586720979159</v>
      </c>
      <c r="AP496" s="67">
        <v>11878.630000000001</v>
      </c>
      <c r="AQ496" s="67">
        <v>9731.5399999999991</v>
      </c>
      <c r="AR496" s="68">
        <v>0.81924767418464906</v>
      </c>
      <c r="AS496" s="67">
        <v>91541.79</v>
      </c>
      <c r="AT496" s="67">
        <v>87228.73</v>
      </c>
      <c r="AU496" s="68">
        <v>0.95288425100710838</v>
      </c>
      <c r="AV496" s="43">
        <v>3553.76</v>
      </c>
      <c r="AW496" s="43">
        <v>1459.72</v>
      </c>
      <c r="AX496" s="69">
        <v>0.41075368060870737</v>
      </c>
      <c r="AY496" s="43">
        <v>204271.56549849772</v>
      </c>
      <c r="AZ496" s="43">
        <v>178463.68</v>
      </c>
      <c r="BA496" s="43">
        <v>51295.866397680322</v>
      </c>
      <c r="BB496" s="43">
        <v>63018.75</v>
      </c>
      <c r="BC496" s="43">
        <v>345454.47291260707</v>
      </c>
      <c r="BD496" s="43">
        <v>87186.181608347135</v>
      </c>
      <c r="BE496" s="43">
        <v>306251.61000000004</v>
      </c>
      <c r="BF496" s="43">
        <v>373204.67999999993</v>
      </c>
      <c r="BG496" s="43">
        <v>6051.4100000000008</v>
      </c>
      <c r="BH496" s="43">
        <v>69</v>
      </c>
      <c r="BI496" s="44">
        <v>43173</v>
      </c>
      <c r="BJ496" s="44">
        <v>43541</v>
      </c>
      <c r="BK496" s="44">
        <v>43172</v>
      </c>
      <c r="BL496" s="43">
        <f t="shared" si="273"/>
        <v>1740070.2099999997</v>
      </c>
      <c r="BM496" s="43">
        <f t="shared" si="274"/>
        <v>1635564.8399999999</v>
      </c>
      <c r="BO496" s="16" t="str">
        <f>IFERROR(VLOOKUP($C496,'PORTE LOJA'!A:B,2,0),"PORTE 1")</f>
        <v>PORTE 4</v>
      </c>
      <c r="BP496" s="16">
        <f>VLOOKUP(BO496,'PAINEL E TARGET'!$S$1:$W$8,3,0)</f>
        <v>3000</v>
      </c>
      <c r="BQ496" s="16">
        <f t="shared" si="252"/>
        <v>1</v>
      </c>
      <c r="BR496" s="16">
        <f t="shared" si="253"/>
        <v>1</v>
      </c>
      <c r="BS496" s="16">
        <f t="shared" si="254"/>
        <v>1</v>
      </c>
      <c r="BT496" s="16">
        <f t="shared" si="255"/>
        <v>1</v>
      </c>
      <c r="BU496" s="16">
        <f t="shared" si="256"/>
        <v>1</v>
      </c>
      <c r="BV496" s="16">
        <f t="shared" si="257"/>
        <v>1</v>
      </c>
      <c r="BW496" s="17" t="str">
        <f t="shared" si="275"/>
        <v>111111</v>
      </c>
      <c r="BY496" s="17">
        <f t="shared" si="258"/>
        <v>0.77400000000000002</v>
      </c>
      <c r="BZ496" s="17">
        <f t="shared" si="259"/>
        <v>0.82799999999999996</v>
      </c>
      <c r="CA496" s="17" t="str">
        <f t="shared" si="276"/>
        <v>Sem Retira</v>
      </c>
      <c r="CB496" s="17">
        <f t="shared" si="277"/>
        <v>0.82799999999999996</v>
      </c>
      <c r="CC496" s="33" t="str">
        <f>IF(CB496&gt;='PAINEL E TARGET'!$T$11,'PAINEL E TARGET'!$S$11,
IF(CB496&gt;='PAINEL E TARGET'!$T$12,'PAINEL E TARGET'!$S$12,
IF(CB496&gt;='PAINEL E TARGET'!$T$13,'PAINEL E TARGET'!$S$13,
IF(CB496&gt;='PAINEL E TARGET'!$T$14,'PAINEL E TARGET'!$S$14,
IF(CB496&gt;='PAINEL E TARGET'!$T$15,'PAINEL E TARGET'!$S$15,
IF(CB496&gt;='PAINEL E TARGET'!$T$16,'PAINEL E TARGET'!$S$16,
IF(CB496&gt;='PAINEL E TARGET'!$T$17,'PAINEL E TARGET'!$S$17,
IF(CB496&gt;='PAINEL E TARGET'!$T$18,'PAINEL E TARGET'!$S$18,'PAINEL E TARGET'!$S$19))))))))</f>
        <v>Não elegível</v>
      </c>
      <c r="CD496" s="17">
        <f>IFERROR(VLOOKUP($BW496,'PAINEL E TARGET'!$G$1:$Q$99,4,0),0)</f>
        <v>0.25</v>
      </c>
      <c r="CE496" s="17">
        <f>VLOOKUP(CC496,'PAINEL E TARGET'!$S$10:$U$19,3,0)</f>
        <v>0</v>
      </c>
      <c r="CF496" s="16">
        <f t="shared" si="278"/>
        <v>0</v>
      </c>
      <c r="CG496" s="17">
        <f t="shared" si="260"/>
        <v>0.74299999999999999</v>
      </c>
      <c r="CH496" s="17">
        <f t="shared" si="261"/>
        <v>0.42199999999999999</v>
      </c>
      <c r="CI496" s="17">
        <f t="shared" si="262"/>
        <v>0.81899999999999995</v>
      </c>
      <c r="CJ496" s="17">
        <f t="shared" si="263"/>
        <v>0.95299999999999996</v>
      </c>
      <c r="CK496" s="17">
        <f t="shared" si="264"/>
        <v>0.41099999999999998</v>
      </c>
      <c r="CL496" s="17">
        <f t="shared" si="265"/>
        <v>0.82099999999999995</v>
      </c>
      <c r="CM496" s="16">
        <f t="shared" si="266"/>
        <v>3</v>
      </c>
      <c r="CN496" s="17" t="str">
        <f t="shared" si="279"/>
        <v>não ok</v>
      </c>
      <c r="CO496" s="17">
        <f t="shared" si="280"/>
        <v>0</v>
      </c>
      <c r="CP496" s="33" t="str">
        <f>IF(CO496&gt;='PAINEL E TARGET'!$T$11,'PAINEL E TARGET'!$S$11,
IF(CO496&gt;='PAINEL E TARGET'!$T$12,'PAINEL E TARGET'!$S$12,
IF(CO496&gt;='PAINEL E TARGET'!$T$13,'PAINEL E TARGET'!$S$13,
IF(CO496&gt;='PAINEL E TARGET'!$T$14,'PAINEL E TARGET'!$S$14,
IF(CO496&gt;='PAINEL E TARGET'!$T$15,'PAINEL E TARGET'!$S$15,
IF(CO496&gt;='PAINEL E TARGET'!$T$16,'PAINEL E TARGET'!$S$16,
IF(CO496&gt;='PAINEL E TARGET'!$T$17,'PAINEL E TARGET'!$S$17,
IF(CO496&gt;='PAINEL E TARGET'!$T$18,'PAINEL E TARGET'!$S$18,'PAINEL E TARGET'!$S$19))))))))</f>
        <v>Não elegível</v>
      </c>
      <c r="CQ496" s="17">
        <f>IFERROR(VLOOKUP($BW496,'PAINEL E TARGET'!$G$1:$Q$99,5,0),0)</f>
        <v>0.25</v>
      </c>
      <c r="CR496" s="17">
        <f>VLOOKUP(CP496,'PAINEL E TARGET'!$S$10:$U$19,3,0)</f>
        <v>0</v>
      </c>
      <c r="CS496" s="16">
        <f t="shared" si="281"/>
        <v>0</v>
      </c>
      <c r="CT496" s="17">
        <f t="shared" si="267"/>
        <v>0.94199999999999995</v>
      </c>
      <c r="CU496" s="33" t="str">
        <f>IF(CT496&gt;='PAINEL E TARGET'!$T$11,'PAINEL E TARGET'!$S$11,
IF(CT496&gt;='PAINEL E TARGET'!$T$12,'PAINEL E TARGET'!$S$12,
IF(CT496&gt;='PAINEL E TARGET'!$T$13,'PAINEL E TARGET'!$S$13,
IF(CT496&gt;='PAINEL E TARGET'!$T$14,'PAINEL E TARGET'!$S$14,
IF(CT496&gt;='PAINEL E TARGET'!$T$15,'PAINEL E TARGET'!$S$15,
IF(CT496&gt;='PAINEL E TARGET'!$T$16,'PAINEL E TARGET'!$S$16,
IF(CT496&gt;='PAINEL E TARGET'!$T$17,'PAINEL E TARGET'!$S$17,
IF(CT496&gt;='PAINEL E TARGET'!$T$18,'PAINEL E TARGET'!$S$18,'PAINEL E TARGET'!$S$19))))))))</f>
        <v>1. Fx de 90% a 99,9%</v>
      </c>
      <c r="CV496" s="17">
        <f>IFERROR(VLOOKUP($BW496,'PAINEL E TARGET'!$G$1:$Q$99,6,0),0)</f>
        <v>0.2</v>
      </c>
      <c r="CW496" s="17">
        <f>VLOOKUP(CU496,'PAINEL E TARGET'!$S$10:$U$19,3,0)</f>
        <v>0.5</v>
      </c>
      <c r="CX496" s="16">
        <f t="shared" si="282"/>
        <v>300</v>
      </c>
      <c r="CY496" s="17">
        <f t="shared" si="268"/>
        <v>0.874</v>
      </c>
      <c r="CZ496" s="33" t="str">
        <f>IF(CY496&gt;='PAINEL E TARGET'!$T$11,'PAINEL E TARGET'!$S$11,
IF(CY496&gt;='PAINEL E TARGET'!$T$12,'PAINEL E TARGET'!$S$12,
IF(CY496&gt;='PAINEL E TARGET'!$T$13,'PAINEL E TARGET'!$S$13,
IF(CY496&gt;='PAINEL E TARGET'!$T$14,'PAINEL E TARGET'!$S$14,
IF(CY496&gt;='PAINEL E TARGET'!$T$15,'PAINEL E TARGET'!$S$15,
IF(CY496&gt;='PAINEL E TARGET'!$T$16,'PAINEL E TARGET'!$S$16,
IF(CY496&gt;='PAINEL E TARGET'!$T$17,'PAINEL E TARGET'!$S$17,
IF(CY496&gt;='PAINEL E TARGET'!$T$18,'PAINEL E TARGET'!$S$18,'PAINEL E TARGET'!$S$19))))))))</f>
        <v>Não elegível</v>
      </c>
      <c r="DA496" s="17">
        <f>IFERROR(VLOOKUP($BW496,'PAINEL E TARGET'!$G$1:$Q$99,7,0),0)</f>
        <v>0.15</v>
      </c>
      <c r="DB496" s="17">
        <f>VLOOKUP(CZ496,'PAINEL E TARGET'!$S$10:$U$19,3,0)</f>
        <v>0</v>
      </c>
      <c r="DC496" s="16">
        <f t="shared" si="283"/>
        <v>0</v>
      </c>
      <c r="DD496" s="17">
        <f t="shared" si="269"/>
        <v>1.2290000000000001</v>
      </c>
      <c r="DE496" s="33" t="str">
        <f>IF(DD496&gt;='PAINEL E TARGET'!$T$11,'PAINEL E TARGET'!$S$11,
IF(DD496&gt;='PAINEL E TARGET'!$T$12,'PAINEL E TARGET'!$S$12,
IF(DD496&gt;='PAINEL E TARGET'!$T$13,'PAINEL E TARGET'!$S$13,
IF(DD496&gt;='PAINEL E TARGET'!$T$14,'PAINEL E TARGET'!$S$14,
IF(DD496&gt;='PAINEL E TARGET'!$T$15,'PAINEL E TARGET'!$S$15,
IF(DD496&gt;='PAINEL E TARGET'!$T$16,'PAINEL E TARGET'!$S$16,
IF(DD496&gt;='PAINEL E TARGET'!$T$17,'PAINEL E TARGET'!$S$17,
IF(DD496&gt;='PAINEL E TARGET'!$T$18,'PAINEL E TARGET'!$S$18,'PAINEL E TARGET'!$S$19))))))))</f>
        <v>6. Fx de 120% a 124,9%</v>
      </c>
      <c r="DF496" s="17">
        <f>IFERROR(VLOOKUP($BW496,'PAINEL E TARGET'!$G$1:$Q$99,8,0),0)</f>
        <v>0.1</v>
      </c>
      <c r="DG496" s="17">
        <f>VLOOKUP(DE496,'PAINEL E TARGET'!$S$10:$U$19,3,0)</f>
        <v>1.4</v>
      </c>
      <c r="DH496" s="16">
        <f t="shared" si="284"/>
        <v>419.99999999999994</v>
      </c>
      <c r="DI496" s="17">
        <f t="shared" si="270"/>
        <v>0.78300000000000003</v>
      </c>
      <c r="DJ496" s="33" t="str">
        <f>IF(DI496&gt;='PAINEL E TARGET'!$T$11,'PAINEL E TARGET'!$S$11,
IF(DI496&gt;='PAINEL E TARGET'!$T$12,'PAINEL E TARGET'!$S$12,
IF(DI496&gt;='PAINEL E TARGET'!$T$13,'PAINEL E TARGET'!$S$13,
IF(DI496&gt;='PAINEL E TARGET'!$T$14,'PAINEL E TARGET'!$S$14,
IF(DI496&gt;='PAINEL E TARGET'!$T$15,'PAINEL E TARGET'!$S$15,
IF(DI496&gt;='PAINEL E TARGET'!$T$16,'PAINEL E TARGET'!$S$16,
IF(DI496&gt;='PAINEL E TARGET'!$T$17,'PAINEL E TARGET'!$S$17,
IF(DI496&gt;='PAINEL E TARGET'!$T$18,'PAINEL E TARGET'!$S$18,'PAINEL E TARGET'!$S$19))))))))</f>
        <v>Não elegível</v>
      </c>
      <c r="DK496" s="17">
        <f>IFERROR(VLOOKUP($BW496,'PAINEL E TARGET'!$G$1:$Q$99,9,0),0)</f>
        <v>0.05</v>
      </c>
      <c r="DL496" s="17">
        <f>VLOOKUP(DJ496,'PAINEL E TARGET'!$S$10:$U$19,3,0)</f>
        <v>0</v>
      </c>
      <c r="DM496" s="16">
        <f t="shared" si="285"/>
        <v>0</v>
      </c>
      <c r="DN496" s="17">
        <f t="shared" si="271"/>
        <v>0.41099999999999998</v>
      </c>
      <c r="DO496" s="33" t="str">
        <f>IF(DN496&gt;='PAINEL E TARGET'!$T$11,'PAINEL E TARGET'!$S$11,
IF(DN496&gt;='PAINEL E TARGET'!$T$12,'PAINEL E TARGET'!$S$12,
IF(DN496&gt;='PAINEL E TARGET'!$T$13,'PAINEL E TARGET'!$S$13,
IF(DN496&gt;='PAINEL E TARGET'!$T$14,'PAINEL E TARGET'!$S$14,
IF(DN496&gt;='PAINEL E TARGET'!$T$15,'PAINEL E TARGET'!$S$15,
IF(DN496&gt;='PAINEL E TARGET'!$T$16,'PAINEL E TARGET'!$S$16,
IF(DN496&gt;='PAINEL E TARGET'!$T$17,'PAINEL E TARGET'!$S$17,
IF(DN496&gt;='PAINEL E TARGET'!$T$18,'PAINEL E TARGET'!$S$18,'PAINEL E TARGET'!$S$19))))))))</f>
        <v>Não elegível</v>
      </c>
      <c r="DP496" s="17">
        <f>IFERROR(VLOOKUP($BW496,'PAINEL E TARGET'!$G$1:$Q$99,10,0),0)</f>
        <v>0</v>
      </c>
      <c r="DQ496" s="17">
        <f>VLOOKUP(DO496,'PAINEL E TARGET'!$S$10:$U$19,3,0)</f>
        <v>0</v>
      </c>
      <c r="DR496" s="16">
        <f t="shared" si="286"/>
        <v>0</v>
      </c>
      <c r="DS496" s="17">
        <f t="shared" si="272"/>
        <v>0.875</v>
      </c>
      <c r="DT496" s="16">
        <f>IF(DS496&gt;=1,VLOOKUP(BO496,'PAINEL E TARGET'!$S$1:$W$8,5,0),0)</f>
        <v>0</v>
      </c>
      <c r="DU496" s="16">
        <f t="shared" si="287"/>
        <v>720</v>
      </c>
    </row>
    <row r="497" spans="2:125" s="32" customFormat="1" x14ac:dyDescent="0.2">
      <c r="B497" s="44">
        <v>43541</v>
      </c>
      <c r="C497" s="65">
        <v>1319</v>
      </c>
      <c r="D497" s="66" t="s">
        <v>1135</v>
      </c>
      <c r="E497" s="65">
        <v>120</v>
      </c>
      <c r="F497" s="65" t="s">
        <v>1018</v>
      </c>
      <c r="G497" s="67">
        <v>1657464.1767349539</v>
      </c>
      <c r="H497" s="67">
        <v>940205.46777787502</v>
      </c>
      <c r="I497" s="67">
        <v>836122.18000000017</v>
      </c>
      <c r="J497" s="68">
        <v>0.88929729580931915</v>
      </c>
      <c r="K497" s="67">
        <v>117148.3382920018</v>
      </c>
      <c r="L497" s="67">
        <v>792150.59104651015</v>
      </c>
      <c r="M497" s="67">
        <v>112380.3</v>
      </c>
      <c r="N497" s="67">
        <v>710816.89999999991</v>
      </c>
      <c r="O497" s="67">
        <v>1603030.5851689398</v>
      </c>
      <c r="P497" s="67" t="s">
        <v>1082</v>
      </c>
      <c r="Q497" s="67" t="s">
        <v>1082</v>
      </c>
      <c r="R497" s="67">
        <v>0</v>
      </c>
      <c r="S497" s="67">
        <v>0</v>
      </c>
      <c r="T497" s="68">
        <v>0.11057879510882802</v>
      </c>
      <c r="U497" s="68">
        <v>0.11239286285230317</v>
      </c>
      <c r="V497" s="68">
        <v>1.0164052044670029</v>
      </c>
      <c r="W497" s="67">
        <v>100549.18</v>
      </c>
      <c r="X497" s="67">
        <v>92521.489999999991</v>
      </c>
      <c r="Y497" s="68">
        <v>0.92016155676257128</v>
      </c>
      <c r="Z497" s="68">
        <v>0.17368565485377946</v>
      </c>
      <c r="AA497" s="68">
        <v>0.21800490817995982</v>
      </c>
      <c r="AB497" s="68">
        <v>1.2551693366011796</v>
      </c>
      <c r="AC497" s="67">
        <v>157932.17999999996</v>
      </c>
      <c r="AD497" s="67">
        <v>179461.03000000003</v>
      </c>
      <c r="AE497" s="68">
        <v>1.1363170571064116</v>
      </c>
      <c r="AF497" s="43">
        <v>80</v>
      </c>
      <c r="AG497" s="43">
        <v>66</v>
      </c>
      <c r="AH497" s="43">
        <v>36</v>
      </c>
      <c r="AI497" s="43">
        <v>19</v>
      </c>
      <c r="AJ497" s="67">
        <v>44053.479999999996</v>
      </c>
      <c r="AK497" s="67">
        <v>38843</v>
      </c>
      <c r="AL497" s="68">
        <v>0.88172375939426362</v>
      </c>
      <c r="AM497" s="67">
        <v>17578.75</v>
      </c>
      <c r="AN497" s="67">
        <v>13667.7</v>
      </c>
      <c r="AO497" s="68">
        <v>0.77751262177344804</v>
      </c>
      <c r="AP497" s="67">
        <v>6837.5599999999995</v>
      </c>
      <c r="AQ497" s="67">
        <v>5019.8599999999997</v>
      </c>
      <c r="AR497" s="68">
        <v>0.73415955399294486</v>
      </c>
      <c r="AS497" s="67">
        <v>32079.390000000003</v>
      </c>
      <c r="AT497" s="67">
        <v>34990.93</v>
      </c>
      <c r="AU497" s="68">
        <v>1.0907604539861886</v>
      </c>
      <c r="AV497" s="43">
        <v>1332.4599999999998</v>
      </c>
      <c r="AW497" s="43">
        <v>1504.73</v>
      </c>
      <c r="AX497" s="69">
        <v>1.1292871831049338</v>
      </c>
      <c r="AY497" s="43">
        <v>117148.3382920018</v>
      </c>
      <c r="AZ497" s="43">
        <v>112380.3</v>
      </c>
      <c r="BA497" s="43">
        <v>51028.82163500457</v>
      </c>
      <c r="BB497" s="43">
        <v>47445.86</v>
      </c>
      <c r="BC497" s="43">
        <v>206454.05857035759</v>
      </c>
      <c r="BD497" s="43">
        <v>90069.24972064652</v>
      </c>
      <c r="BE497" s="43">
        <v>178356.50999999998</v>
      </c>
      <c r="BF497" s="43">
        <v>280144.02999999997</v>
      </c>
      <c r="BG497" s="43">
        <v>2353.7799999999997</v>
      </c>
      <c r="BH497" s="43">
        <v>73</v>
      </c>
      <c r="BI497" s="44">
        <v>43173</v>
      </c>
      <c r="BJ497" s="44">
        <v>43541</v>
      </c>
      <c r="BK497" s="44">
        <v>43172</v>
      </c>
      <c r="BL497" s="43">
        <f t="shared" si="273"/>
        <v>836122.18000000017</v>
      </c>
      <c r="BM497" s="43">
        <f t="shared" si="274"/>
        <v>823197.2</v>
      </c>
      <c r="BO497" s="16" t="str">
        <f>IFERROR(VLOOKUP($C497,'PORTE LOJA'!A:B,2,0),"PORTE 1")</f>
        <v>PORTE 3</v>
      </c>
      <c r="BP497" s="16">
        <f>VLOOKUP(BO497,'PAINEL E TARGET'!$S$1:$W$8,3,0)</f>
        <v>2400</v>
      </c>
      <c r="BQ497" s="16">
        <f t="shared" si="252"/>
        <v>1</v>
      </c>
      <c r="BR497" s="16">
        <f t="shared" si="253"/>
        <v>1</v>
      </c>
      <c r="BS497" s="16">
        <f t="shared" si="254"/>
        <v>1</v>
      </c>
      <c r="BT497" s="16">
        <f t="shared" si="255"/>
        <v>1</v>
      </c>
      <c r="BU497" s="16">
        <f t="shared" si="256"/>
        <v>1</v>
      </c>
      <c r="BV497" s="16">
        <f t="shared" si="257"/>
        <v>1</v>
      </c>
      <c r="BW497" s="17" t="str">
        <f t="shared" si="275"/>
        <v>111111</v>
      </c>
      <c r="BY497" s="17">
        <f t="shared" si="258"/>
        <v>0.88900000000000001</v>
      </c>
      <c r="BZ497" s="17">
        <f t="shared" si="259"/>
        <v>0.90500000000000003</v>
      </c>
      <c r="CA497" s="17" t="str">
        <f t="shared" si="276"/>
        <v>Sem Retira</v>
      </c>
      <c r="CB497" s="17">
        <f t="shared" si="277"/>
        <v>0.90500000000000003</v>
      </c>
      <c r="CC497" s="33" t="str">
        <f>IF(CB497&gt;='PAINEL E TARGET'!$T$11,'PAINEL E TARGET'!$S$11,
IF(CB497&gt;='PAINEL E TARGET'!$T$12,'PAINEL E TARGET'!$S$12,
IF(CB497&gt;='PAINEL E TARGET'!$T$13,'PAINEL E TARGET'!$S$13,
IF(CB497&gt;='PAINEL E TARGET'!$T$14,'PAINEL E TARGET'!$S$14,
IF(CB497&gt;='PAINEL E TARGET'!$T$15,'PAINEL E TARGET'!$S$15,
IF(CB497&gt;='PAINEL E TARGET'!$T$16,'PAINEL E TARGET'!$S$16,
IF(CB497&gt;='PAINEL E TARGET'!$T$17,'PAINEL E TARGET'!$S$17,
IF(CB497&gt;='PAINEL E TARGET'!$T$18,'PAINEL E TARGET'!$S$18,'PAINEL E TARGET'!$S$19))))))))</f>
        <v>1. Fx de 90% a 99,9%</v>
      </c>
      <c r="CD497" s="17">
        <f>IFERROR(VLOOKUP($BW497,'PAINEL E TARGET'!$G$1:$Q$99,4,0),0)</f>
        <v>0.25</v>
      </c>
      <c r="CE497" s="17">
        <f>VLOOKUP(CC497,'PAINEL E TARGET'!$S$10:$U$19,3,0)</f>
        <v>0.5</v>
      </c>
      <c r="CF497" s="16">
        <f t="shared" si="278"/>
        <v>300</v>
      </c>
      <c r="CG497" s="17">
        <f t="shared" si="260"/>
        <v>0.88200000000000001</v>
      </c>
      <c r="CH497" s="17">
        <f t="shared" si="261"/>
        <v>0.77800000000000002</v>
      </c>
      <c r="CI497" s="17">
        <f t="shared" si="262"/>
        <v>0.73399999999999999</v>
      </c>
      <c r="CJ497" s="17">
        <f t="shared" si="263"/>
        <v>1.091</v>
      </c>
      <c r="CK497" s="17">
        <f t="shared" si="264"/>
        <v>1.129</v>
      </c>
      <c r="CL497" s="17">
        <f t="shared" si="265"/>
        <v>0.92</v>
      </c>
      <c r="CM497" s="16">
        <f t="shared" si="266"/>
        <v>5</v>
      </c>
      <c r="CN497" s="17" t="str">
        <f t="shared" si="279"/>
        <v>ok</v>
      </c>
      <c r="CO497" s="17">
        <f t="shared" si="280"/>
        <v>0.92</v>
      </c>
      <c r="CP497" s="33" t="str">
        <f>IF(CO497&gt;='PAINEL E TARGET'!$T$11,'PAINEL E TARGET'!$S$11,
IF(CO497&gt;='PAINEL E TARGET'!$T$12,'PAINEL E TARGET'!$S$12,
IF(CO497&gt;='PAINEL E TARGET'!$T$13,'PAINEL E TARGET'!$S$13,
IF(CO497&gt;='PAINEL E TARGET'!$T$14,'PAINEL E TARGET'!$S$14,
IF(CO497&gt;='PAINEL E TARGET'!$T$15,'PAINEL E TARGET'!$S$15,
IF(CO497&gt;='PAINEL E TARGET'!$T$16,'PAINEL E TARGET'!$S$16,
IF(CO497&gt;='PAINEL E TARGET'!$T$17,'PAINEL E TARGET'!$S$17,
IF(CO497&gt;='PAINEL E TARGET'!$T$18,'PAINEL E TARGET'!$S$18,'PAINEL E TARGET'!$S$19))))))))</f>
        <v>1. Fx de 90% a 99,9%</v>
      </c>
      <c r="CQ497" s="17">
        <f>IFERROR(VLOOKUP($BW497,'PAINEL E TARGET'!$G$1:$Q$99,5,0),0)</f>
        <v>0.25</v>
      </c>
      <c r="CR497" s="17">
        <f>VLOOKUP(CP497,'PAINEL E TARGET'!$S$10:$U$19,3,0)</f>
        <v>0.5</v>
      </c>
      <c r="CS497" s="16">
        <f t="shared" si="281"/>
        <v>300</v>
      </c>
      <c r="CT497" s="17">
        <f t="shared" si="267"/>
        <v>1.1359999999999999</v>
      </c>
      <c r="CU497" s="33" t="str">
        <f>IF(CT497&gt;='PAINEL E TARGET'!$T$11,'PAINEL E TARGET'!$S$11,
IF(CT497&gt;='PAINEL E TARGET'!$T$12,'PAINEL E TARGET'!$S$12,
IF(CT497&gt;='PAINEL E TARGET'!$T$13,'PAINEL E TARGET'!$S$13,
IF(CT497&gt;='PAINEL E TARGET'!$T$14,'PAINEL E TARGET'!$S$14,
IF(CT497&gt;='PAINEL E TARGET'!$T$15,'PAINEL E TARGET'!$S$15,
IF(CT497&gt;='PAINEL E TARGET'!$T$16,'PAINEL E TARGET'!$S$16,
IF(CT497&gt;='PAINEL E TARGET'!$T$17,'PAINEL E TARGET'!$S$17,
IF(CT497&gt;='PAINEL E TARGET'!$T$18,'PAINEL E TARGET'!$S$18,'PAINEL E TARGET'!$S$19))))))))</f>
        <v>4. Fx de 110% a 114,9%</v>
      </c>
      <c r="CV497" s="17">
        <f>IFERROR(VLOOKUP($BW497,'PAINEL E TARGET'!$G$1:$Q$99,6,0),0)</f>
        <v>0.2</v>
      </c>
      <c r="CW497" s="17">
        <f>VLOOKUP(CU497,'PAINEL E TARGET'!$S$10:$U$19,3,0)</f>
        <v>1.2</v>
      </c>
      <c r="CX497" s="16">
        <f t="shared" si="282"/>
        <v>576</v>
      </c>
      <c r="CY497" s="17">
        <f t="shared" si="268"/>
        <v>0.95899999999999996</v>
      </c>
      <c r="CZ497" s="33" t="str">
        <f>IF(CY497&gt;='PAINEL E TARGET'!$T$11,'PAINEL E TARGET'!$S$11,
IF(CY497&gt;='PAINEL E TARGET'!$T$12,'PAINEL E TARGET'!$S$12,
IF(CY497&gt;='PAINEL E TARGET'!$T$13,'PAINEL E TARGET'!$S$13,
IF(CY497&gt;='PAINEL E TARGET'!$T$14,'PAINEL E TARGET'!$S$14,
IF(CY497&gt;='PAINEL E TARGET'!$T$15,'PAINEL E TARGET'!$S$15,
IF(CY497&gt;='PAINEL E TARGET'!$T$16,'PAINEL E TARGET'!$S$16,
IF(CY497&gt;='PAINEL E TARGET'!$T$17,'PAINEL E TARGET'!$S$17,
IF(CY497&gt;='PAINEL E TARGET'!$T$18,'PAINEL E TARGET'!$S$18,'PAINEL E TARGET'!$S$19))))))))</f>
        <v>1. Fx de 90% a 99,9%</v>
      </c>
      <c r="DA497" s="17">
        <f>IFERROR(VLOOKUP($BW497,'PAINEL E TARGET'!$G$1:$Q$99,7,0),0)</f>
        <v>0.15</v>
      </c>
      <c r="DB497" s="17">
        <f>VLOOKUP(CZ497,'PAINEL E TARGET'!$S$10:$U$19,3,0)</f>
        <v>0.5</v>
      </c>
      <c r="DC497" s="16">
        <f t="shared" si="283"/>
        <v>180</v>
      </c>
      <c r="DD497" s="17">
        <f t="shared" si="269"/>
        <v>0.93</v>
      </c>
      <c r="DE497" s="33" t="str">
        <f>IF(DD497&gt;='PAINEL E TARGET'!$T$11,'PAINEL E TARGET'!$S$11,
IF(DD497&gt;='PAINEL E TARGET'!$T$12,'PAINEL E TARGET'!$S$12,
IF(DD497&gt;='PAINEL E TARGET'!$T$13,'PAINEL E TARGET'!$S$13,
IF(DD497&gt;='PAINEL E TARGET'!$T$14,'PAINEL E TARGET'!$S$14,
IF(DD497&gt;='PAINEL E TARGET'!$T$15,'PAINEL E TARGET'!$S$15,
IF(DD497&gt;='PAINEL E TARGET'!$T$16,'PAINEL E TARGET'!$S$16,
IF(DD497&gt;='PAINEL E TARGET'!$T$17,'PAINEL E TARGET'!$S$17,
IF(DD497&gt;='PAINEL E TARGET'!$T$18,'PAINEL E TARGET'!$S$18,'PAINEL E TARGET'!$S$19))))))))</f>
        <v>1. Fx de 90% a 99,9%</v>
      </c>
      <c r="DF497" s="17">
        <f>IFERROR(VLOOKUP($BW497,'PAINEL E TARGET'!$G$1:$Q$99,8,0),0)</f>
        <v>0.1</v>
      </c>
      <c r="DG497" s="17">
        <f>VLOOKUP(DE497,'PAINEL E TARGET'!$S$10:$U$19,3,0)</f>
        <v>0.5</v>
      </c>
      <c r="DH497" s="16">
        <f t="shared" si="284"/>
        <v>120</v>
      </c>
      <c r="DI497" s="17">
        <f t="shared" si="270"/>
        <v>0.52800000000000002</v>
      </c>
      <c r="DJ497" s="33" t="str">
        <f>IF(DI497&gt;='PAINEL E TARGET'!$T$11,'PAINEL E TARGET'!$S$11,
IF(DI497&gt;='PAINEL E TARGET'!$T$12,'PAINEL E TARGET'!$S$12,
IF(DI497&gt;='PAINEL E TARGET'!$T$13,'PAINEL E TARGET'!$S$13,
IF(DI497&gt;='PAINEL E TARGET'!$T$14,'PAINEL E TARGET'!$S$14,
IF(DI497&gt;='PAINEL E TARGET'!$T$15,'PAINEL E TARGET'!$S$15,
IF(DI497&gt;='PAINEL E TARGET'!$T$16,'PAINEL E TARGET'!$S$16,
IF(DI497&gt;='PAINEL E TARGET'!$T$17,'PAINEL E TARGET'!$S$17,
IF(DI497&gt;='PAINEL E TARGET'!$T$18,'PAINEL E TARGET'!$S$18,'PAINEL E TARGET'!$S$19))))))))</f>
        <v>Não elegível</v>
      </c>
      <c r="DK497" s="17">
        <f>IFERROR(VLOOKUP($BW497,'PAINEL E TARGET'!$G$1:$Q$99,9,0),0)</f>
        <v>0.05</v>
      </c>
      <c r="DL497" s="17">
        <f>VLOOKUP(DJ497,'PAINEL E TARGET'!$S$10:$U$19,3,0)</f>
        <v>0</v>
      </c>
      <c r="DM497" s="16">
        <f t="shared" si="285"/>
        <v>0</v>
      </c>
      <c r="DN497" s="17">
        <f t="shared" si="271"/>
        <v>1.129</v>
      </c>
      <c r="DO497" s="33" t="str">
        <f>IF(DN497&gt;='PAINEL E TARGET'!$T$11,'PAINEL E TARGET'!$S$11,
IF(DN497&gt;='PAINEL E TARGET'!$T$12,'PAINEL E TARGET'!$S$12,
IF(DN497&gt;='PAINEL E TARGET'!$T$13,'PAINEL E TARGET'!$S$13,
IF(DN497&gt;='PAINEL E TARGET'!$T$14,'PAINEL E TARGET'!$S$14,
IF(DN497&gt;='PAINEL E TARGET'!$T$15,'PAINEL E TARGET'!$S$15,
IF(DN497&gt;='PAINEL E TARGET'!$T$16,'PAINEL E TARGET'!$S$16,
IF(DN497&gt;='PAINEL E TARGET'!$T$17,'PAINEL E TARGET'!$S$17,
IF(DN497&gt;='PAINEL E TARGET'!$T$18,'PAINEL E TARGET'!$S$18,'PAINEL E TARGET'!$S$19))))))))</f>
        <v>4. Fx de 110% a 114,9%</v>
      </c>
      <c r="DP497" s="17">
        <f>IFERROR(VLOOKUP($BW497,'PAINEL E TARGET'!$G$1:$Q$99,10,0),0)</f>
        <v>0</v>
      </c>
      <c r="DQ497" s="17">
        <f>VLOOKUP(DO497,'PAINEL E TARGET'!$S$10:$U$19,3,0)</f>
        <v>1.2</v>
      </c>
      <c r="DR497" s="16">
        <f t="shared" si="286"/>
        <v>0</v>
      </c>
      <c r="DS497" s="17">
        <f t="shared" si="272"/>
        <v>0.82499999999999996</v>
      </c>
      <c r="DT497" s="16">
        <f>IF(DS497&gt;=1,VLOOKUP(BO497,'PAINEL E TARGET'!$S$1:$W$8,5,0),0)</f>
        <v>0</v>
      </c>
      <c r="DU497" s="16">
        <f t="shared" si="287"/>
        <v>1476</v>
      </c>
    </row>
    <row r="498" spans="2:125" s="32" customFormat="1" x14ac:dyDescent="0.2">
      <c r="B498" s="44">
        <v>43541</v>
      </c>
      <c r="C498" s="65">
        <v>1320</v>
      </c>
      <c r="D498" s="66" t="s">
        <v>501</v>
      </c>
      <c r="E498" s="65">
        <v>120</v>
      </c>
      <c r="F498" s="65" t="s">
        <v>1018</v>
      </c>
      <c r="G498" s="67">
        <v>1660153.1086353529</v>
      </c>
      <c r="H498" s="67">
        <v>951605.93366830843</v>
      </c>
      <c r="I498" s="67">
        <v>734161.5</v>
      </c>
      <c r="J498" s="68">
        <v>0.7714973961647229</v>
      </c>
      <c r="K498" s="67">
        <v>72672.779756716031</v>
      </c>
      <c r="L498" s="67">
        <v>823316.95319972734</v>
      </c>
      <c r="M498" s="67">
        <v>79667.23</v>
      </c>
      <c r="N498" s="67">
        <v>641482.97</v>
      </c>
      <c r="O498" s="67">
        <v>1563881.2544893818</v>
      </c>
      <c r="P498" s="67" t="s">
        <v>1082</v>
      </c>
      <c r="Q498" s="67" t="s">
        <v>1082</v>
      </c>
      <c r="R498" s="67">
        <v>0</v>
      </c>
      <c r="S498" s="67">
        <v>0</v>
      </c>
      <c r="T498" s="68">
        <v>0.10137667504323469</v>
      </c>
      <c r="U498" s="68">
        <v>9.3337338046914506E-2</v>
      </c>
      <c r="V498" s="68">
        <v>0.92069835597891125</v>
      </c>
      <c r="W498" s="67">
        <v>90832.46</v>
      </c>
      <c r="X498" s="67">
        <v>67310.240000000005</v>
      </c>
      <c r="Y498" s="68">
        <v>0.74103728997321006</v>
      </c>
      <c r="Z498" s="68">
        <v>0.1710090800866895</v>
      </c>
      <c r="AA498" s="68">
        <v>0.20016927125583547</v>
      </c>
      <c r="AB498" s="68">
        <v>1.170518379225032</v>
      </c>
      <c r="AC498" s="67">
        <v>153222.38</v>
      </c>
      <c r="AD498" s="67">
        <v>144352.10999999999</v>
      </c>
      <c r="AE498" s="68">
        <v>0.94210852226678621</v>
      </c>
      <c r="AF498" s="43">
        <v>80</v>
      </c>
      <c r="AG498" s="43">
        <v>64</v>
      </c>
      <c r="AH498" s="43">
        <v>30</v>
      </c>
      <c r="AI498" s="43">
        <v>19</v>
      </c>
      <c r="AJ498" s="67">
        <v>37427.009999999995</v>
      </c>
      <c r="AK498" s="67">
        <v>27828</v>
      </c>
      <c r="AL498" s="68">
        <v>0.74352720134469741</v>
      </c>
      <c r="AM498" s="67">
        <v>12844.380000000001</v>
      </c>
      <c r="AN498" s="67">
        <v>9501.9</v>
      </c>
      <c r="AO498" s="68">
        <v>0.73977101269193213</v>
      </c>
      <c r="AP498" s="67">
        <v>11093.169999999998</v>
      </c>
      <c r="AQ498" s="67">
        <v>7165.8499999999985</v>
      </c>
      <c r="AR498" s="68">
        <v>0.64596954702758547</v>
      </c>
      <c r="AS498" s="67">
        <v>29467.899999999998</v>
      </c>
      <c r="AT498" s="67">
        <v>22814.49</v>
      </c>
      <c r="AU498" s="68">
        <v>0.77421499326385668</v>
      </c>
      <c r="AV498" s="43">
        <v>1490.17</v>
      </c>
      <c r="AW498" s="43">
        <v>1254.75</v>
      </c>
      <c r="AX498" s="69">
        <v>0.84201802478911802</v>
      </c>
      <c r="AY498" s="43">
        <v>72672.779756716031</v>
      </c>
      <c r="AZ498" s="43">
        <v>79667.23</v>
      </c>
      <c r="BA498" s="43">
        <v>40841.415580532346</v>
      </c>
      <c r="BB498" s="43">
        <v>38320.840000000011</v>
      </c>
      <c r="BC498" s="43">
        <v>126796.09365536936</v>
      </c>
      <c r="BD498" s="43">
        <v>71311.199383447587</v>
      </c>
      <c r="BE498" s="43">
        <v>159317.16</v>
      </c>
      <c r="BF498" s="43">
        <v>268747.25</v>
      </c>
      <c r="BG498" s="43">
        <v>2604.3200000000006</v>
      </c>
      <c r="BH498" s="43">
        <v>60</v>
      </c>
      <c r="BI498" s="44">
        <v>43173</v>
      </c>
      <c r="BJ498" s="44">
        <v>43541</v>
      </c>
      <c r="BK498" s="44">
        <v>43172</v>
      </c>
      <c r="BL498" s="43">
        <f t="shared" si="273"/>
        <v>734161.5</v>
      </c>
      <c r="BM498" s="43">
        <f t="shared" si="274"/>
        <v>721150.2</v>
      </c>
      <c r="BO498" s="16" t="str">
        <f>IFERROR(VLOOKUP($C498,'PORTE LOJA'!A:B,2,0),"PORTE 1")</f>
        <v>PORTE 3</v>
      </c>
      <c r="BP498" s="16">
        <f>VLOOKUP(BO498,'PAINEL E TARGET'!$S$1:$W$8,3,0)</f>
        <v>2400</v>
      </c>
      <c r="BQ498" s="16">
        <f t="shared" si="252"/>
        <v>1</v>
      </c>
      <c r="BR498" s="16">
        <f t="shared" si="253"/>
        <v>1</v>
      </c>
      <c r="BS498" s="16">
        <f t="shared" si="254"/>
        <v>1</v>
      </c>
      <c r="BT498" s="16">
        <f t="shared" si="255"/>
        <v>1</v>
      </c>
      <c r="BU498" s="16">
        <f t="shared" si="256"/>
        <v>1</v>
      </c>
      <c r="BV498" s="16">
        <f t="shared" si="257"/>
        <v>1</v>
      </c>
      <c r="BW498" s="17" t="str">
        <f t="shared" si="275"/>
        <v>111111</v>
      </c>
      <c r="BY498" s="17">
        <f t="shared" si="258"/>
        <v>0.77100000000000002</v>
      </c>
      <c r="BZ498" s="17">
        <f t="shared" si="259"/>
        <v>0.80500000000000005</v>
      </c>
      <c r="CA498" s="17" t="str">
        <f t="shared" si="276"/>
        <v>Sem Retira</v>
      </c>
      <c r="CB498" s="17">
        <f t="shared" si="277"/>
        <v>0.80500000000000005</v>
      </c>
      <c r="CC498" s="33" t="str">
        <f>IF(CB498&gt;='PAINEL E TARGET'!$T$11,'PAINEL E TARGET'!$S$11,
IF(CB498&gt;='PAINEL E TARGET'!$T$12,'PAINEL E TARGET'!$S$12,
IF(CB498&gt;='PAINEL E TARGET'!$T$13,'PAINEL E TARGET'!$S$13,
IF(CB498&gt;='PAINEL E TARGET'!$T$14,'PAINEL E TARGET'!$S$14,
IF(CB498&gt;='PAINEL E TARGET'!$T$15,'PAINEL E TARGET'!$S$15,
IF(CB498&gt;='PAINEL E TARGET'!$T$16,'PAINEL E TARGET'!$S$16,
IF(CB498&gt;='PAINEL E TARGET'!$T$17,'PAINEL E TARGET'!$S$17,
IF(CB498&gt;='PAINEL E TARGET'!$T$18,'PAINEL E TARGET'!$S$18,'PAINEL E TARGET'!$S$19))))))))</f>
        <v>Não elegível</v>
      </c>
      <c r="CD498" s="17">
        <f>IFERROR(VLOOKUP($BW498,'PAINEL E TARGET'!$G$1:$Q$99,4,0),0)</f>
        <v>0.25</v>
      </c>
      <c r="CE498" s="17">
        <f>VLOOKUP(CC498,'PAINEL E TARGET'!$S$10:$U$19,3,0)</f>
        <v>0</v>
      </c>
      <c r="CF498" s="16">
        <f t="shared" si="278"/>
        <v>0</v>
      </c>
      <c r="CG498" s="17">
        <f t="shared" si="260"/>
        <v>0.74399999999999999</v>
      </c>
      <c r="CH498" s="17">
        <f t="shared" si="261"/>
        <v>0.74</v>
      </c>
      <c r="CI498" s="17">
        <f t="shared" si="262"/>
        <v>0.64600000000000002</v>
      </c>
      <c r="CJ498" s="17">
        <f t="shared" si="263"/>
        <v>0.77400000000000002</v>
      </c>
      <c r="CK498" s="17">
        <f t="shared" si="264"/>
        <v>0.84199999999999997</v>
      </c>
      <c r="CL498" s="17">
        <f t="shared" si="265"/>
        <v>0.74099999999999999</v>
      </c>
      <c r="CM498" s="16">
        <f t="shared" si="266"/>
        <v>4</v>
      </c>
      <c r="CN498" s="17" t="str">
        <f t="shared" si="279"/>
        <v>não ok</v>
      </c>
      <c r="CO498" s="17">
        <f t="shared" si="280"/>
        <v>0</v>
      </c>
      <c r="CP498" s="33" t="str">
        <f>IF(CO498&gt;='PAINEL E TARGET'!$T$11,'PAINEL E TARGET'!$S$11,
IF(CO498&gt;='PAINEL E TARGET'!$T$12,'PAINEL E TARGET'!$S$12,
IF(CO498&gt;='PAINEL E TARGET'!$T$13,'PAINEL E TARGET'!$S$13,
IF(CO498&gt;='PAINEL E TARGET'!$T$14,'PAINEL E TARGET'!$S$14,
IF(CO498&gt;='PAINEL E TARGET'!$T$15,'PAINEL E TARGET'!$S$15,
IF(CO498&gt;='PAINEL E TARGET'!$T$16,'PAINEL E TARGET'!$S$16,
IF(CO498&gt;='PAINEL E TARGET'!$T$17,'PAINEL E TARGET'!$S$17,
IF(CO498&gt;='PAINEL E TARGET'!$T$18,'PAINEL E TARGET'!$S$18,'PAINEL E TARGET'!$S$19))))))))</f>
        <v>Não elegível</v>
      </c>
      <c r="CQ498" s="17">
        <f>IFERROR(VLOOKUP($BW498,'PAINEL E TARGET'!$G$1:$Q$99,5,0),0)</f>
        <v>0.25</v>
      </c>
      <c r="CR498" s="17">
        <f>VLOOKUP(CP498,'PAINEL E TARGET'!$S$10:$U$19,3,0)</f>
        <v>0</v>
      </c>
      <c r="CS498" s="16">
        <f t="shared" si="281"/>
        <v>0</v>
      </c>
      <c r="CT498" s="17">
        <f t="shared" si="267"/>
        <v>0.94199999999999995</v>
      </c>
      <c r="CU498" s="33" t="str">
        <f>IF(CT498&gt;='PAINEL E TARGET'!$T$11,'PAINEL E TARGET'!$S$11,
IF(CT498&gt;='PAINEL E TARGET'!$T$12,'PAINEL E TARGET'!$S$12,
IF(CT498&gt;='PAINEL E TARGET'!$T$13,'PAINEL E TARGET'!$S$13,
IF(CT498&gt;='PAINEL E TARGET'!$T$14,'PAINEL E TARGET'!$S$14,
IF(CT498&gt;='PAINEL E TARGET'!$T$15,'PAINEL E TARGET'!$S$15,
IF(CT498&gt;='PAINEL E TARGET'!$T$16,'PAINEL E TARGET'!$S$16,
IF(CT498&gt;='PAINEL E TARGET'!$T$17,'PAINEL E TARGET'!$S$17,
IF(CT498&gt;='PAINEL E TARGET'!$T$18,'PAINEL E TARGET'!$S$18,'PAINEL E TARGET'!$S$19))))))))</f>
        <v>1. Fx de 90% a 99,9%</v>
      </c>
      <c r="CV498" s="17">
        <f>IFERROR(VLOOKUP($BW498,'PAINEL E TARGET'!$G$1:$Q$99,6,0),0)</f>
        <v>0.2</v>
      </c>
      <c r="CW498" s="17">
        <f>VLOOKUP(CU498,'PAINEL E TARGET'!$S$10:$U$19,3,0)</f>
        <v>0.5</v>
      </c>
      <c r="CX498" s="16">
        <f t="shared" si="282"/>
        <v>240</v>
      </c>
      <c r="CY498" s="17">
        <f t="shared" si="268"/>
        <v>1.0960000000000001</v>
      </c>
      <c r="CZ498" s="33" t="str">
        <f>IF(CY498&gt;='PAINEL E TARGET'!$T$11,'PAINEL E TARGET'!$S$11,
IF(CY498&gt;='PAINEL E TARGET'!$T$12,'PAINEL E TARGET'!$S$12,
IF(CY498&gt;='PAINEL E TARGET'!$T$13,'PAINEL E TARGET'!$S$13,
IF(CY498&gt;='PAINEL E TARGET'!$T$14,'PAINEL E TARGET'!$S$14,
IF(CY498&gt;='PAINEL E TARGET'!$T$15,'PAINEL E TARGET'!$S$15,
IF(CY498&gt;='PAINEL E TARGET'!$T$16,'PAINEL E TARGET'!$S$16,
IF(CY498&gt;='PAINEL E TARGET'!$T$17,'PAINEL E TARGET'!$S$17,
IF(CY498&gt;='PAINEL E TARGET'!$T$18,'PAINEL E TARGET'!$S$18,'PAINEL E TARGET'!$S$19))))))))</f>
        <v>3. Fx de 105% a 109,9%</v>
      </c>
      <c r="DA498" s="17">
        <f>IFERROR(VLOOKUP($BW498,'PAINEL E TARGET'!$G$1:$Q$99,7,0),0)</f>
        <v>0.15</v>
      </c>
      <c r="DB498" s="17">
        <f>VLOOKUP(CZ498,'PAINEL E TARGET'!$S$10:$U$19,3,0)</f>
        <v>1.1000000000000001</v>
      </c>
      <c r="DC498" s="16">
        <f t="shared" si="283"/>
        <v>396</v>
      </c>
      <c r="DD498" s="17">
        <f t="shared" si="269"/>
        <v>0.93799999999999994</v>
      </c>
      <c r="DE498" s="33" t="str">
        <f>IF(DD498&gt;='PAINEL E TARGET'!$T$11,'PAINEL E TARGET'!$S$11,
IF(DD498&gt;='PAINEL E TARGET'!$T$12,'PAINEL E TARGET'!$S$12,
IF(DD498&gt;='PAINEL E TARGET'!$T$13,'PAINEL E TARGET'!$S$13,
IF(DD498&gt;='PAINEL E TARGET'!$T$14,'PAINEL E TARGET'!$S$14,
IF(DD498&gt;='PAINEL E TARGET'!$T$15,'PAINEL E TARGET'!$S$15,
IF(DD498&gt;='PAINEL E TARGET'!$T$16,'PAINEL E TARGET'!$S$16,
IF(DD498&gt;='PAINEL E TARGET'!$T$17,'PAINEL E TARGET'!$S$17,
IF(DD498&gt;='PAINEL E TARGET'!$T$18,'PAINEL E TARGET'!$S$18,'PAINEL E TARGET'!$S$19))))))))</f>
        <v>1. Fx de 90% a 99,9%</v>
      </c>
      <c r="DF498" s="17">
        <f>IFERROR(VLOOKUP($BW498,'PAINEL E TARGET'!$G$1:$Q$99,8,0),0)</f>
        <v>0.1</v>
      </c>
      <c r="DG498" s="17">
        <f>VLOOKUP(DE498,'PAINEL E TARGET'!$S$10:$U$19,3,0)</f>
        <v>0.5</v>
      </c>
      <c r="DH498" s="16">
        <f t="shared" si="284"/>
        <v>120</v>
      </c>
      <c r="DI498" s="17">
        <f t="shared" si="270"/>
        <v>0.63300000000000001</v>
      </c>
      <c r="DJ498" s="33" t="str">
        <f>IF(DI498&gt;='PAINEL E TARGET'!$T$11,'PAINEL E TARGET'!$S$11,
IF(DI498&gt;='PAINEL E TARGET'!$T$12,'PAINEL E TARGET'!$S$12,
IF(DI498&gt;='PAINEL E TARGET'!$T$13,'PAINEL E TARGET'!$S$13,
IF(DI498&gt;='PAINEL E TARGET'!$T$14,'PAINEL E TARGET'!$S$14,
IF(DI498&gt;='PAINEL E TARGET'!$T$15,'PAINEL E TARGET'!$S$15,
IF(DI498&gt;='PAINEL E TARGET'!$T$16,'PAINEL E TARGET'!$S$16,
IF(DI498&gt;='PAINEL E TARGET'!$T$17,'PAINEL E TARGET'!$S$17,
IF(DI498&gt;='PAINEL E TARGET'!$T$18,'PAINEL E TARGET'!$S$18,'PAINEL E TARGET'!$S$19))))))))</f>
        <v>Não elegível</v>
      </c>
      <c r="DK498" s="17">
        <f>IFERROR(VLOOKUP($BW498,'PAINEL E TARGET'!$G$1:$Q$99,9,0),0)</f>
        <v>0.05</v>
      </c>
      <c r="DL498" s="17">
        <f>VLOOKUP(DJ498,'PAINEL E TARGET'!$S$10:$U$19,3,0)</f>
        <v>0</v>
      </c>
      <c r="DM498" s="16">
        <f t="shared" si="285"/>
        <v>0</v>
      </c>
      <c r="DN498" s="17">
        <f t="shared" si="271"/>
        <v>0.84199999999999997</v>
      </c>
      <c r="DO498" s="33" t="str">
        <f>IF(DN498&gt;='PAINEL E TARGET'!$T$11,'PAINEL E TARGET'!$S$11,
IF(DN498&gt;='PAINEL E TARGET'!$T$12,'PAINEL E TARGET'!$S$12,
IF(DN498&gt;='PAINEL E TARGET'!$T$13,'PAINEL E TARGET'!$S$13,
IF(DN498&gt;='PAINEL E TARGET'!$T$14,'PAINEL E TARGET'!$S$14,
IF(DN498&gt;='PAINEL E TARGET'!$T$15,'PAINEL E TARGET'!$S$15,
IF(DN498&gt;='PAINEL E TARGET'!$T$16,'PAINEL E TARGET'!$S$16,
IF(DN498&gt;='PAINEL E TARGET'!$T$17,'PAINEL E TARGET'!$S$17,
IF(DN498&gt;='PAINEL E TARGET'!$T$18,'PAINEL E TARGET'!$S$18,'PAINEL E TARGET'!$S$19))))))))</f>
        <v>Não elegível</v>
      </c>
      <c r="DP498" s="17">
        <f>IFERROR(VLOOKUP($BW498,'PAINEL E TARGET'!$G$1:$Q$99,10,0),0)</f>
        <v>0</v>
      </c>
      <c r="DQ498" s="17">
        <f>VLOOKUP(DO498,'PAINEL E TARGET'!$S$10:$U$19,3,0)</f>
        <v>0</v>
      </c>
      <c r="DR498" s="16">
        <f t="shared" si="286"/>
        <v>0</v>
      </c>
      <c r="DS498" s="17">
        <f t="shared" si="272"/>
        <v>0.8</v>
      </c>
      <c r="DT498" s="16">
        <f>IF(DS498&gt;=1,VLOOKUP(BO498,'PAINEL E TARGET'!$S$1:$W$8,5,0),0)</f>
        <v>0</v>
      </c>
      <c r="DU498" s="16">
        <f t="shared" si="287"/>
        <v>756</v>
      </c>
    </row>
    <row r="499" spans="2:125" s="32" customFormat="1" x14ac:dyDescent="0.2">
      <c r="B499" s="44">
        <v>43541</v>
      </c>
      <c r="C499" s="65">
        <v>1321</v>
      </c>
      <c r="D499" s="66" t="s">
        <v>502</v>
      </c>
      <c r="E499" s="65">
        <v>118</v>
      </c>
      <c r="F499" s="65" t="s">
        <v>1018</v>
      </c>
      <c r="G499" s="67">
        <v>1341045.3051752129</v>
      </c>
      <c r="H499" s="67">
        <v>740071.13988072064</v>
      </c>
      <c r="I499" s="67">
        <v>513208.58</v>
      </c>
      <c r="J499" s="68">
        <v>0.69345844249880528</v>
      </c>
      <c r="K499" s="67">
        <v>102484.37727921024</v>
      </c>
      <c r="L499" s="67">
        <v>580166.51423460385</v>
      </c>
      <c r="M499" s="67">
        <v>65483.95</v>
      </c>
      <c r="N499" s="67">
        <v>429076.55</v>
      </c>
      <c r="O499" s="67">
        <v>1237198.7655405155</v>
      </c>
      <c r="P499" s="67" t="s">
        <v>1082</v>
      </c>
      <c r="Q499" s="67" t="s">
        <v>1082</v>
      </c>
      <c r="R499" s="67">
        <v>0</v>
      </c>
      <c r="S499" s="67">
        <v>0</v>
      </c>
      <c r="T499" s="68">
        <v>0.10541210872870267</v>
      </c>
      <c r="U499" s="68">
        <v>0.10595164797835653</v>
      </c>
      <c r="V499" s="68">
        <v>1.0051183801952246</v>
      </c>
      <c r="W499" s="67">
        <v>71959.67</v>
      </c>
      <c r="X499" s="67">
        <v>52399.499999999993</v>
      </c>
      <c r="Y499" s="68">
        <v>0.72817871454941352</v>
      </c>
      <c r="Z499" s="68">
        <v>0.19071751259459885</v>
      </c>
      <c r="AA499" s="68">
        <v>0.20542431108024195</v>
      </c>
      <c r="AB499" s="68">
        <v>1.077112994425975</v>
      </c>
      <c r="AC499" s="67">
        <v>130193.48</v>
      </c>
      <c r="AD499" s="67">
        <v>101594.75</v>
      </c>
      <c r="AE499" s="68">
        <v>0.78033669581610388</v>
      </c>
      <c r="AF499" s="43">
        <v>80</v>
      </c>
      <c r="AG499" s="43">
        <v>69</v>
      </c>
      <c r="AH499" s="43">
        <v>24</v>
      </c>
      <c r="AI499" s="43">
        <v>13</v>
      </c>
      <c r="AJ499" s="67">
        <v>28337.670000000006</v>
      </c>
      <c r="AK499" s="67">
        <v>22884</v>
      </c>
      <c r="AL499" s="68">
        <v>0.80754698604366537</v>
      </c>
      <c r="AM499" s="67">
        <v>6538.63</v>
      </c>
      <c r="AN499" s="67">
        <v>4642.2500000000009</v>
      </c>
      <c r="AO499" s="68">
        <v>0.70997288422804183</v>
      </c>
      <c r="AP499" s="67">
        <v>10311.080000000002</v>
      </c>
      <c r="AQ499" s="67">
        <v>6705.64</v>
      </c>
      <c r="AR499" s="68">
        <v>0.65033342773016978</v>
      </c>
      <c r="AS499" s="67">
        <v>26772.29</v>
      </c>
      <c r="AT499" s="67">
        <v>18167.61</v>
      </c>
      <c r="AU499" s="68">
        <v>0.67859753498860198</v>
      </c>
      <c r="AV499" s="43">
        <v>1059.6200000000001</v>
      </c>
      <c r="AW499" s="43">
        <v>839.85</v>
      </c>
      <c r="AX499" s="69">
        <v>0.79259545874936288</v>
      </c>
      <c r="AY499" s="43">
        <v>102484.37727921024</v>
      </c>
      <c r="AZ499" s="43">
        <v>65483.95</v>
      </c>
      <c r="BA499" s="43">
        <v>33170.781523118254</v>
      </c>
      <c r="BB499" s="43">
        <v>21994.989999999998</v>
      </c>
      <c r="BC499" s="43">
        <v>185697.74253271133</v>
      </c>
      <c r="BD499" s="43">
        <v>60190.329888729379</v>
      </c>
      <c r="BE499" s="43">
        <v>131291.30000000002</v>
      </c>
      <c r="BF499" s="43">
        <v>237539.77999999997</v>
      </c>
      <c r="BG499" s="43">
        <v>1924.16</v>
      </c>
      <c r="BH499" s="43">
        <v>41</v>
      </c>
      <c r="BI499" s="44">
        <v>43173</v>
      </c>
      <c r="BJ499" s="44">
        <v>43541</v>
      </c>
      <c r="BK499" s="44">
        <v>43172</v>
      </c>
      <c r="BL499" s="43">
        <f t="shared" si="273"/>
        <v>513208.58</v>
      </c>
      <c r="BM499" s="43">
        <f t="shared" si="274"/>
        <v>494560.5</v>
      </c>
      <c r="BO499" s="16" t="str">
        <f>IFERROR(VLOOKUP($C499,'PORTE LOJA'!A:B,2,0),"PORTE 1")</f>
        <v>PORTE 2</v>
      </c>
      <c r="BP499" s="16">
        <f>VLOOKUP(BO499,'PAINEL E TARGET'!$S$1:$W$8,3,0)</f>
        <v>1875</v>
      </c>
      <c r="BQ499" s="16">
        <f t="shared" si="252"/>
        <v>1</v>
      </c>
      <c r="BR499" s="16">
        <f t="shared" si="253"/>
        <v>1</v>
      </c>
      <c r="BS499" s="16">
        <f t="shared" si="254"/>
        <v>1</v>
      </c>
      <c r="BT499" s="16">
        <f t="shared" si="255"/>
        <v>1</v>
      </c>
      <c r="BU499" s="16">
        <f t="shared" si="256"/>
        <v>1</v>
      </c>
      <c r="BV499" s="16">
        <f t="shared" si="257"/>
        <v>1</v>
      </c>
      <c r="BW499" s="17" t="str">
        <f t="shared" si="275"/>
        <v>111111</v>
      </c>
      <c r="BY499" s="17">
        <f t="shared" si="258"/>
        <v>0.69299999999999995</v>
      </c>
      <c r="BZ499" s="17">
        <f t="shared" si="259"/>
        <v>0.72399999999999998</v>
      </c>
      <c r="CA499" s="17" t="str">
        <f t="shared" si="276"/>
        <v>Sem Retira</v>
      </c>
      <c r="CB499" s="17">
        <f t="shared" si="277"/>
        <v>0.72399999999999998</v>
      </c>
      <c r="CC499" s="33" t="str">
        <f>IF(CB499&gt;='PAINEL E TARGET'!$T$11,'PAINEL E TARGET'!$S$11,
IF(CB499&gt;='PAINEL E TARGET'!$T$12,'PAINEL E TARGET'!$S$12,
IF(CB499&gt;='PAINEL E TARGET'!$T$13,'PAINEL E TARGET'!$S$13,
IF(CB499&gt;='PAINEL E TARGET'!$T$14,'PAINEL E TARGET'!$S$14,
IF(CB499&gt;='PAINEL E TARGET'!$T$15,'PAINEL E TARGET'!$S$15,
IF(CB499&gt;='PAINEL E TARGET'!$T$16,'PAINEL E TARGET'!$S$16,
IF(CB499&gt;='PAINEL E TARGET'!$T$17,'PAINEL E TARGET'!$S$17,
IF(CB499&gt;='PAINEL E TARGET'!$T$18,'PAINEL E TARGET'!$S$18,'PAINEL E TARGET'!$S$19))))))))</f>
        <v>Não elegível</v>
      </c>
      <c r="CD499" s="17">
        <f>IFERROR(VLOOKUP($BW499,'PAINEL E TARGET'!$G$1:$Q$99,4,0),0)</f>
        <v>0.25</v>
      </c>
      <c r="CE499" s="17">
        <f>VLOOKUP(CC499,'PAINEL E TARGET'!$S$10:$U$19,3,0)</f>
        <v>0</v>
      </c>
      <c r="CF499" s="16">
        <f t="shared" si="278"/>
        <v>0</v>
      </c>
      <c r="CG499" s="17">
        <f t="shared" si="260"/>
        <v>0.80800000000000005</v>
      </c>
      <c r="CH499" s="17">
        <f t="shared" si="261"/>
        <v>0.71</v>
      </c>
      <c r="CI499" s="17">
        <f t="shared" si="262"/>
        <v>0.65</v>
      </c>
      <c r="CJ499" s="17">
        <f t="shared" si="263"/>
        <v>0.67900000000000005</v>
      </c>
      <c r="CK499" s="17">
        <f t="shared" si="264"/>
        <v>0.79300000000000004</v>
      </c>
      <c r="CL499" s="17">
        <f t="shared" si="265"/>
        <v>0.72799999999999998</v>
      </c>
      <c r="CM499" s="16">
        <f t="shared" si="266"/>
        <v>3</v>
      </c>
      <c r="CN499" s="17" t="str">
        <f t="shared" si="279"/>
        <v>não ok</v>
      </c>
      <c r="CO499" s="17">
        <f t="shared" si="280"/>
        <v>0</v>
      </c>
      <c r="CP499" s="33" t="str">
        <f>IF(CO499&gt;='PAINEL E TARGET'!$T$11,'PAINEL E TARGET'!$S$11,
IF(CO499&gt;='PAINEL E TARGET'!$T$12,'PAINEL E TARGET'!$S$12,
IF(CO499&gt;='PAINEL E TARGET'!$T$13,'PAINEL E TARGET'!$S$13,
IF(CO499&gt;='PAINEL E TARGET'!$T$14,'PAINEL E TARGET'!$S$14,
IF(CO499&gt;='PAINEL E TARGET'!$T$15,'PAINEL E TARGET'!$S$15,
IF(CO499&gt;='PAINEL E TARGET'!$T$16,'PAINEL E TARGET'!$S$16,
IF(CO499&gt;='PAINEL E TARGET'!$T$17,'PAINEL E TARGET'!$S$17,
IF(CO499&gt;='PAINEL E TARGET'!$T$18,'PAINEL E TARGET'!$S$18,'PAINEL E TARGET'!$S$19))))))))</f>
        <v>Não elegível</v>
      </c>
      <c r="CQ499" s="17">
        <f>IFERROR(VLOOKUP($BW499,'PAINEL E TARGET'!$G$1:$Q$99,5,0),0)</f>
        <v>0.25</v>
      </c>
      <c r="CR499" s="17">
        <f>VLOOKUP(CP499,'PAINEL E TARGET'!$S$10:$U$19,3,0)</f>
        <v>0</v>
      </c>
      <c r="CS499" s="16">
        <f t="shared" si="281"/>
        <v>0</v>
      </c>
      <c r="CT499" s="17">
        <f t="shared" si="267"/>
        <v>0.78</v>
      </c>
      <c r="CU499" s="33" t="str">
        <f>IF(CT499&gt;='PAINEL E TARGET'!$T$11,'PAINEL E TARGET'!$S$11,
IF(CT499&gt;='PAINEL E TARGET'!$T$12,'PAINEL E TARGET'!$S$12,
IF(CT499&gt;='PAINEL E TARGET'!$T$13,'PAINEL E TARGET'!$S$13,
IF(CT499&gt;='PAINEL E TARGET'!$T$14,'PAINEL E TARGET'!$S$14,
IF(CT499&gt;='PAINEL E TARGET'!$T$15,'PAINEL E TARGET'!$S$15,
IF(CT499&gt;='PAINEL E TARGET'!$T$16,'PAINEL E TARGET'!$S$16,
IF(CT499&gt;='PAINEL E TARGET'!$T$17,'PAINEL E TARGET'!$S$17,
IF(CT499&gt;='PAINEL E TARGET'!$T$18,'PAINEL E TARGET'!$S$18,'PAINEL E TARGET'!$S$19))))))))</f>
        <v>Não elegível</v>
      </c>
      <c r="CV499" s="17">
        <f>IFERROR(VLOOKUP($BW499,'PAINEL E TARGET'!$G$1:$Q$99,6,0),0)</f>
        <v>0.2</v>
      </c>
      <c r="CW499" s="17">
        <f>VLOOKUP(CU499,'PAINEL E TARGET'!$S$10:$U$19,3,0)</f>
        <v>0</v>
      </c>
      <c r="CX499" s="16">
        <f t="shared" si="282"/>
        <v>0</v>
      </c>
      <c r="CY499" s="17">
        <f t="shared" si="268"/>
        <v>0.63900000000000001</v>
      </c>
      <c r="CZ499" s="33" t="str">
        <f>IF(CY499&gt;='PAINEL E TARGET'!$T$11,'PAINEL E TARGET'!$S$11,
IF(CY499&gt;='PAINEL E TARGET'!$T$12,'PAINEL E TARGET'!$S$12,
IF(CY499&gt;='PAINEL E TARGET'!$T$13,'PAINEL E TARGET'!$S$13,
IF(CY499&gt;='PAINEL E TARGET'!$T$14,'PAINEL E TARGET'!$S$14,
IF(CY499&gt;='PAINEL E TARGET'!$T$15,'PAINEL E TARGET'!$S$15,
IF(CY499&gt;='PAINEL E TARGET'!$T$16,'PAINEL E TARGET'!$S$16,
IF(CY499&gt;='PAINEL E TARGET'!$T$17,'PAINEL E TARGET'!$S$17,
IF(CY499&gt;='PAINEL E TARGET'!$T$18,'PAINEL E TARGET'!$S$18,'PAINEL E TARGET'!$S$19))))))))</f>
        <v>Não elegível</v>
      </c>
      <c r="DA499" s="17">
        <f>IFERROR(VLOOKUP($BW499,'PAINEL E TARGET'!$G$1:$Q$99,7,0),0)</f>
        <v>0.15</v>
      </c>
      <c r="DB499" s="17">
        <f>VLOOKUP(CZ499,'PAINEL E TARGET'!$S$10:$U$19,3,0)</f>
        <v>0</v>
      </c>
      <c r="DC499" s="16">
        <f t="shared" si="283"/>
        <v>0</v>
      </c>
      <c r="DD499" s="17">
        <f t="shared" si="269"/>
        <v>0.66300000000000003</v>
      </c>
      <c r="DE499" s="33" t="str">
        <f>IF(DD499&gt;='PAINEL E TARGET'!$T$11,'PAINEL E TARGET'!$S$11,
IF(DD499&gt;='PAINEL E TARGET'!$T$12,'PAINEL E TARGET'!$S$12,
IF(DD499&gt;='PAINEL E TARGET'!$T$13,'PAINEL E TARGET'!$S$13,
IF(DD499&gt;='PAINEL E TARGET'!$T$14,'PAINEL E TARGET'!$S$14,
IF(DD499&gt;='PAINEL E TARGET'!$T$15,'PAINEL E TARGET'!$S$15,
IF(DD499&gt;='PAINEL E TARGET'!$T$16,'PAINEL E TARGET'!$S$16,
IF(DD499&gt;='PAINEL E TARGET'!$T$17,'PAINEL E TARGET'!$S$17,
IF(DD499&gt;='PAINEL E TARGET'!$T$18,'PAINEL E TARGET'!$S$18,'PAINEL E TARGET'!$S$19))))))))</f>
        <v>Não elegível</v>
      </c>
      <c r="DF499" s="17">
        <f>IFERROR(VLOOKUP($BW499,'PAINEL E TARGET'!$G$1:$Q$99,8,0),0)</f>
        <v>0.1</v>
      </c>
      <c r="DG499" s="17">
        <f>VLOOKUP(DE499,'PAINEL E TARGET'!$S$10:$U$19,3,0)</f>
        <v>0</v>
      </c>
      <c r="DH499" s="16">
        <f t="shared" si="284"/>
        <v>0</v>
      </c>
      <c r="DI499" s="17">
        <f t="shared" si="270"/>
        <v>0.54200000000000004</v>
      </c>
      <c r="DJ499" s="33" t="str">
        <f>IF(DI499&gt;='PAINEL E TARGET'!$T$11,'PAINEL E TARGET'!$S$11,
IF(DI499&gt;='PAINEL E TARGET'!$T$12,'PAINEL E TARGET'!$S$12,
IF(DI499&gt;='PAINEL E TARGET'!$T$13,'PAINEL E TARGET'!$S$13,
IF(DI499&gt;='PAINEL E TARGET'!$T$14,'PAINEL E TARGET'!$S$14,
IF(DI499&gt;='PAINEL E TARGET'!$T$15,'PAINEL E TARGET'!$S$15,
IF(DI499&gt;='PAINEL E TARGET'!$T$16,'PAINEL E TARGET'!$S$16,
IF(DI499&gt;='PAINEL E TARGET'!$T$17,'PAINEL E TARGET'!$S$17,
IF(DI499&gt;='PAINEL E TARGET'!$T$18,'PAINEL E TARGET'!$S$18,'PAINEL E TARGET'!$S$19))))))))</f>
        <v>Não elegível</v>
      </c>
      <c r="DK499" s="17">
        <f>IFERROR(VLOOKUP($BW499,'PAINEL E TARGET'!$G$1:$Q$99,9,0),0)</f>
        <v>0.05</v>
      </c>
      <c r="DL499" s="17">
        <f>VLOOKUP(DJ499,'PAINEL E TARGET'!$S$10:$U$19,3,0)</f>
        <v>0</v>
      </c>
      <c r="DM499" s="16">
        <f t="shared" si="285"/>
        <v>0</v>
      </c>
      <c r="DN499" s="17">
        <f t="shared" si="271"/>
        <v>0.79300000000000004</v>
      </c>
      <c r="DO499" s="33" t="str">
        <f>IF(DN499&gt;='PAINEL E TARGET'!$T$11,'PAINEL E TARGET'!$S$11,
IF(DN499&gt;='PAINEL E TARGET'!$T$12,'PAINEL E TARGET'!$S$12,
IF(DN499&gt;='PAINEL E TARGET'!$T$13,'PAINEL E TARGET'!$S$13,
IF(DN499&gt;='PAINEL E TARGET'!$T$14,'PAINEL E TARGET'!$S$14,
IF(DN499&gt;='PAINEL E TARGET'!$T$15,'PAINEL E TARGET'!$S$15,
IF(DN499&gt;='PAINEL E TARGET'!$T$16,'PAINEL E TARGET'!$S$16,
IF(DN499&gt;='PAINEL E TARGET'!$T$17,'PAINEL E TARGET'!$S$17,
IF(DN499&gt;='PAINEL E TARGET'!$T$18,'PAINEL E TARGET'!$S$18,'PAINEL E TARGET'!$S$19))))))))</f>
        <v>Não elegível</v>
      </c>
      <c r="DP499" s="17">
        <f>IFERROR(VLOOKUP($BW499,'PAINEL E TARGET'!$G$1:$Q$99,10,0),0)</f>
        <v>0</v>
      </c>
      <c r="DQ499" s="17">
        <f>VLOOKUP(DO499,'PAINEL E TARGET'!$S$10:$U$19,3,0)</f>
        <v>0</v>
      </c>
      <c r="DR499" s="16">
        <f t="shared" si="286"/>
        <v>0</v>
      </c>
      <c r="DS499" s="17">
        <f t="shared" si="272"/>
        <v>0.86299999999999999</v>
      </c>
      <c r="DT499" s="16">
        <f>IF(DS499&gt;=1,VLOOKUP(BO499,'PAINEL E TARGET'!$S$1:$W$8,5,0),0)</f>
        <v>0</v>
      </c>
      <c r="DU499" s="16">
        <f t="shared" si="287"/>
        <v>0</v>
      </c>
    </row>
    <row r="500" spans="2:125" s="32" customFormat="1" x14ac:dyDescent="0.2">
      <c r="B500" s="44">
        <v>43541</v>
      </c>
      <c r="C500" s="65">
        <v>1322</v>
      </c>
      <c r="D500" s="66" t="s">
        <v>503</v>
      </c>
      <c r="E500" s="65">
        <v>118</v>
      </c>
      <c r="F500" s="65" t="s">
        <v>1018</v>
      </c>
      <c r="G500" s="67">
        <v>2296522.9725685143</v>
      </c>
      <c r="H500" s="67">
        <v>1299105.9521398749</v>
      </c>
      <c r="I500" s="67">
        <v>1047306.0499999999</v>
      </c>
      <c r="J500" s="68">
        <v>0.8061744681216243</v>
      </c>
      <c r="K500" s="67">
        <v>192861.77502581431</v>
      </c>
      <c r="L500" s="67">
        <v>1017514.9545806582</v>
      </c>
      <c r="M500" s="67">
        <v>168654.03</v>
      </c>
      <c r="N500" s="67">
        <v>858069.53999999992</v>
      </c>
      <c r="O500" s="67">
        <v>2139518.2016441221</v>
      </c>
      <c r="P500" s="67" t="s">
        <v>1082</v>
      </c>
      <c r="Q500" s="67" t="s">
        <v>1082</v>
      </c>
      <c r="R500" s="67">
        <v>0</v>
      </c>
      <c r="S500" s="67">
        <v>0</v>
      </c>
      <c r="T500" s="68">
        <v>0.10171269571584275</v>
      </c>
      <c r="U500" s="68">
        <v>9.3149639099061501E-2</v>
      </c>
      <c r="V500" s="68">
        <v>0.91581132958363354</v>
      </c>
      <c r="W500" s="67">
        <v>123110.68</v>
      </c>
      <c r="X500" s="67">
        <v>95638.930000000008</v>
      </c>
      <c r="Y500" s="68">
        <v>0.77685323482901736</v>
      </c>
      <c r="Z500" s="68">
        <v>0.19952833204131407</v>
      </c>
      <c r="AA500" s="68">
        <v>0.23555797009705348</v>
      </c>
      <c r="AB500" s="68">
        <v>1.180574045235236</v>
      </c>
      <c r="AC500" s="67">
        <v>241504.45</v>
      </c>
      <c r="AD500" s="67">
        <v>241852.91999999998</v>
      </c>
      <c r="AE500" s="68">
        <v>1.0014429133707472</v>
      </c>
      <c r="AF500" s="43">
        <v>80</v>
      </c>
      <c r="AG500" s="43">
        <v>69</v>
      </c>
      <c r="AH500" s="43">
        <v>48</v>
      </c>
      <c r="AI500" s="43">
        <v>29</v>
      </c>
      <c r="AJ500" s="67">
        <v>59435.140000000007</v>
      </c>
      <c r="AK500" s="67">
        <v>47444.5</v>
      </c>
      <c r="AL500" s="68">
        <v>0.79825672152871174</v>
      </c>
      <c r="AM500" s="67">
        <v>8133.47</v>
      </c>
      <c r="AN500" s="67">
        <v>8754.9</v>
      </c>
      <c r="AO500" s="68">
        <v>1.0764040440304077</v>
      </c>
      <c r="AP500" s="67">
        <v>3207.22</v>
      </c>
      <c r="AQ500" s="67">
        <v>2561.8900000000003</v>
      </c>
      <c r="AR500" s="68">
        <v>0.79878835876553544</v>
      </c>
      <c r="AS500" s="67">
        <v>52334.85</v>
      </c>
      <c r="AT500" s="67">
        <v>36877.64</v>
      </c>
      <c r="AU500" s="68">
        <v>0.70464785893147686</v>
      </c>
      <c r="AV500" s="43">
        <v>1155.3699999999999</v>
      </c>
      <c r="AW500" s="43">
        <v>324.94</v>
      </c>
      <c r="AX500" s="69">
        <v>0.28124323809688673</v>
      </c>
      <c r="AY500" s="43">
        <v>192861.77502581431</v>
      </c>
      <c r="AZ500" s="43">
        <v>168654.03</v>
      </c>
      <c r="BA500" s="43">
        <v>62043.206803774367</v>
      </c>
      <c r="BB500" s="43">
        <v>44745.56</v>
      </c>
      <c r="BC500" s="43">
        <v>340813.79524915031</v>
      </c>
      <c r="BD500" s="43">
        <v>109784.61299593931</v>
      </c>
      <c r="BE500" s="43">
        <v>219068.7</v>
      </c>
      <c r="BF500" s="43">
        <v>429744.08000000007</v>
      </c>
      <c r="BG500" s="43">
        <v>2046.2099999999998</v>
      </c>
      <c r="BH500" s="43">
        <v>91</v>
      </c>
      <c r="BI500" s="44">
        <v>43173</v>
      </c>
      <c r="BJ500" s="44">
        <v>43541</v>
      </c>
      <c r="BK500" s="44">
        <v>43172</v>
      </c>
      <c r="BL500" s="43">
        <f t="shared" si="273"/>
        <v>1047306.0499999999</v>
      </c>
      <c r="BM500" s="43">
        <f t="shared" si="274"/>
        <v>1026723.57</v>
      </c>
      <c r="BO500" s="16" t="str">
        <f>IFERROR(VLOOKUP($C500,'PORTE LOJA'!A:B,2,0),"PORTE 1")</f>
        <v>PORTE 3</v>
      </c>
      <c r="BP500" s="16">
        <f>VLOOKUP(BO500,'PAINEL E TARGET'!$S$1:$W$8,3,0)</f>
        <v>2400</v>
      </c>
      <c r="BQ500" s="16">
        <f t="shared" si="252"/>
        <v>1</v>
      </c>
      <c r="BR500" s="16">
        <f t="shared" si="253"/>
        <v>1</v>
      </c>
      <c r="BS500" s="16">
        <f t="shared" si="254"/>
        <v>1</v>
      </c>
      <c r="BT500" s="16">
        <f t="shared" si="255"/>
        <v>1</v>
      </c>
      <c r="BU500" s="16">
        <f t="shared" si="256"/>
        <v>1</v>
      </c>
      <c r="BV500" s="16">
        <f t="shared" si="257"/>
        <v>1</v>
      </c>
      <c r="BW500" s="17" t="str">
        <f t="shared" si="275"/>
        <v>111111</v>
      </c>
      <c r="BY500" s="17">
        <f t="shared" si="258"/>
        <v>0.80600000000000005</v>
      </c>
      <c r="BZ500" s="17">
        <f t="shared" si="259"/>
        <v>0.84799999999999998</v>
      </c>
      <c r="CA500" s="17" t="str">
        <f t="shared" si="276"/>
        <v>Sem Retira</v>
      </c>
      <c r="CB500" s="17">
        <f t="shared" si="277"/>
        <v>0.84799999999999998</v>
      </c>
      <c r="CC500" s="33" t="str">
        <f>IF(CB500&gt;='PAINEL E TARGET'!$T$11,'PAINEL E TARGET'!$S$11,
IF(CB500&gt;='PAINEL E TARGET'!$T$12,'PAINEL E TARGET'!$S$12,
IF(CB500&gt;='PAINEL E TARGET'!$T$13,'PAINEL E TARGET'!$S$13,
IF(CB500&gt;='PAINEL E TARGET'!$T$14,'PAINEL E TARGET'!$S$14,
IF(CB500&gt;='PAINEL E TARGET'!$T$15,'PAINEL E TARGET'!$S$15,
IF(CB500&gt;='PAINEL E TARGET'!$T$16,'PAINEL E TARGET'!$S$16,
IF(CB500&gt;='PAINEL E TARGET'!$T$17,'PAINEL E TARGET'!$S$17,
IF(CB500&gt;='PAINEL E TARGET'!$T$18,'PAINEL E TARGET'!$S$18,'PAINEL E TARGET'!$S$19))))))))</f>
        <v>Não elegível</v>
      </c>
      <c r="CD500" s="17">
        <f>IFERROR(VLOOKUP($BW500,'PAINEL E TARGET'!$G$1:$Q$99,4,0),0)</f>
        <v>0.25</v>
      </c>
      <c r="CE500" s="17">
        <f>VLOOKUP(CC500,'PAINEL E TARGET'!$S$10:$U$19,3,0)</f>
        <v>0</v>
      </c>
      <c r="CF500" s="16">
        <f t="shared" si="278"/>
        <v>0</v>
      </c>
      <c r="CG500" s="17">
        <f t="shared" si="260"/>
        <v>0.79800000000000004</v>
      </c>
      <c r="CH500" s="17">
        <f t="shared" si="261"/>
        <v>1.0760000000000001</v>
      </c>
      <c r="CI500" s="17">
        <f t="shared" si="262"/>
        <v>0.79900000000000004</v>
      </c>
      <c r="CJ500" s="17">
        <f t="shared" si="263"/>
        <v>0.70499999999999996</v>
      </c>
      <c r="CK500" s="17">
        <f t="shared" si="264"/>
        <v>0.28100000000000003</v>
      </c>
      <c r="CL500" s="17">
        <f t="shared" si="265"/>
        <v>0.77700000000000002</v>
      </c>
      <c r="CM500" s="16">
        <f t="shared" si="266"/>
        <v>4</v>
      </c>
      <c r="CN500" s="17" t="str">
        <f t="shared" si="279"/>
        <v>não ok</v>
      </c>
      <c r="CO500" s="17">
        <f t="shared" si="280"/>
        <v>0</v>
      </c>
      <c r="CP500" s="33" t="str">
        <f>IF(CO500&gt;='PAINEL E TARGET'!$T$11,'PAINEL E TARGET'!$S$11,
IF(CO500&gt;='PAINEL E TARGET'!$T$12,'PAINEL E TARGET'!$S$12,
IF(CO500&gt;='PAINEL E TARGET'!$T$13,'PAINEL E TARGET'!$S$13,
IF(CO500&gt;='PAINEL E TARGET'!$T$14,'PAINEL E TARGET'!$S$14,
IF(CO500&gt;='PAINEL E TARGET'!$T$15,'PAINEL E TARGET'!$S$15,
IF(CO500&gt;='PAINEL E TARGET'!$T$16,'PAINEL E TARGET'!$S$16,
IF(CO500&gt;='PAINEL E TARGET'!$T$17,'PAINEL E TARGET'!$S$17,
IF(CO500&gt;='PAINEL E TARGET'!$T$18,'PAINEL E TARGET'!$S$18,'PAINEL E TARGET'!$S$19))))))))</f>
        <v>Não elegível</v>
      </c>
      <c r="CQ500" s="17">
        <f>IFERROR(VLOOKUP($BW500,'PAINEL E TARGET'!$G$1:$Q$99,5,0),0)</f>
        <v>0.25</v>
      </c>
      <c r="CR500" s="17">
        <f>VLOOKUP(CP500,'PAINEL E TARGET'!$S$10:$U$19,3,0)</f>
        <v>0</v>
      </c>
      <c r="CS500" s="16">
        <f t="shared" si="281"/>
        <v>0</v>
      </c>
      <c r="CT500" s="17">
        <f t="shared" si="267"/>
        <v>1.0009999999999999</v>
      </c>
      <c r="CU500" s="33" t="str">
        <f>IF(CT500&gt;='PAINEL E TARGET'!$T$11,'PAINEL E TARGET'!$S$11,
IF(CT500&gt;='PAINEL E TARGET'!$T$12,'PAINEL E TARGET'!$S$12,
IF(CT500&gt;='PAINEL E TARGET'!$T$13,'PAINEL E TARGET'!$S$13,
IF(CT500&gt;='PAINEL E TARGET'!$T$14,'PAINEL E TARGET'!$S$14,
IF(CT500&gt;='PAINEL E TARGET'!$T$15,'PAINEL E TARGET'!$S$15,
IF(CT500&gt;='PAINEL E TARGET'!$T$16,'PAINEL E TARGET'!$S$16,
IF(CT500&gt;='PAINEL E TARGET'!$T$17,'PAINEL E TARGET'!$S$17,
IF(CT500&gt;='PAINEL E TARGET'!$T$18,'PAINEL E TARGET'!$S$18,'PAINEL E TARGET'!$S$19))))))))</f>
        <v>2. Fx de 100% a 104,9%</v>
      </c>
      <c r="CV500" s="17">
        <f>IFERROR(VLOOKUP($BW500,'PAINEL E TARGET'!$G$1:$Q$99,6,0),0)</f>
        <v>0.2</v>
      </c>
      <c r="CW500" s="17">
        <f>VLOOKUP(CU500,'PAINEL E TARGET'!$S$10:$U$19,3,0)</f>
        <v>1</v>
      </c>
      <c r="CX500" s="16">
        <f t="shared" si="282"/>
        <v>480</v>
      </c>
      <c r="CY500" s="17">
        <f t="shared" si="268"/>
        <v>0.874</v>
      </c>
      <c r="CZ500" s="33" t="str">
        <f>IF(CY500&gt;='PAINEL E TARGET'!$T$11,'PAINEL E TARGET'!$S$11,
IF(CY500&gt;='PAINEL E TARGET'!$T$12,'PAINEL E TARGET'!$S$12,
IF(CY500&gt;='PAINEL E TARGET'!$T$13,'PAINEL E TARGET'!$S$13,
IF(CY500&gt;='PAINEL E TARGET'!$T$14,'PAINEL E TARGET'!$S$14,
IF(CY500&gt;='PAINEL E TARGET'!$T$15,'PAINEL E TARGET'!$S$15,
IF(CY500&gt;='PAINEL E TARGET'!$T$16,'PAINEL E TARGET'!$S$16,
IF(CY500&gt;='PAINEL E TARGET'!$T$17,'PAINEL E TARGET'!$S$17,
IF(CY500&gt;='PAINEL E TARGET'!$T$18,'PAINEL E TARGET'!$S$18,'PAINEL E TARGET'!$S$19))))))))</f>
        <v>Não elegível</v>
      </c>
      <c r="DA500" s="17">
        <f>IFERROR(VLOOKUP($BW500,'PAINEL E TARGET'!$G$1:$Q$99,7,0),0)</f>
        <v>0.15</v>
      </c>
      <c r="DB500" s="17">
        <f>VLOOKUP(CZ500,'PAINEL E TARGET'!$S$10:$U$19,3,0)</f>
        <v>0</v>
      </c>
      <c r="DC500" s="16">
        <f t="shared" si="283"/>
        <v>0</v>
      </c>
      <c r="DD500" s="17">
        <f t="shared" si="269"/>
        <v>0.72099999999999997</v>
      </c>
      <c r="DE500" s="33" t="str">
        <f>IF(DD500&gt;='PAINEL E TARGET'!$T$11,'PAINEL E TARGET'!$S$11,
IF(DD500&gt;='PAINEL E TARGET'!$T$12,'PAINEL E TARGET'!$S$12,
IF(DD500&gt;='PAINEL E TARGET'!$T$13,'PAINEL E TARGET'!$S$13,
IF(DD500&gt;='PAINEL E TARGET'!$T$14,'PAINEL E TARGET'!$S$14,
IF(DD500&gt;='PAINEL E TARGET'!$T$15,'PAINEL E TARGET'!$S$15,
IF(DD500&gt;='PAINEL E TARGET'!$T$16,'PAINEL E TARGET'!$S$16,
IF(DD500&gt;='PAINEL E TARGET'!$T$17,'PAINEL E TARGET'!$S$17,
IF(DD500&gt;='PAINEL E TARGET'!$T$18,'PAINEL E TARGET'!$S$18,'PAINEL E TARGET'!$S$19))))))))</f>
        <v>Não elegível</v>
      </c>
      <c r="DF500" s="17">
        <f>IFERROR(VLOOKUP($BW500,'PAINEL E TARGET'!$G$1:$Q$99,8,0),0)</f>
        <v>0.1</v>
      </c>
      <c r="DG500" s="17">
        <f>VLOOKUP(DE500,'PAINEL E TARGET'!$S$10:$U$19,3,0)</f>
        <v>0</v>
      </c>
      <c r="DH500" s="16">
        <f t="shared" si="284"/>
        <v>0</v>
      </c>
      <c r="DI500" s="17">
        <f t="shared" si="270"/>
        <v>0.60399999999999998</v>
      </c>
      <c r="DJ500" s="33" t="str">
        <f>IF(DI500&gt;='PAINEL E TARGET'!$T$11,'PAINEL E TARGET'!$S$11,
IF(DI500&gt;='PAINEL E TARGET'!$T$12,'PAINEL E TARGET'!$S$12,
IF(DI500&gt;='PAINEL E TARGET'!$T$13,'PAINEL E TARGET'!$S$13,
IF(DI500&gt;='PAINEL E TARGET'!$T$14,'PAINEL E TARGET'!$S$14,
IF(DI500&gt;='PAINEL E TARGET'!$T$15,'PAINEL E TARGET'!$S$15,
IF(DI500&gt;='PAINEL E TARGET'!$T$16,'PAINEL E TARGET'!$S$16,
IF(DI500&gt;='PAINEL E TARGET'!$T$17,'PAINEL E TARGET'!$S$17,
IF(DI500&gt;='PAINEL E TARGET'!$T$18,'PAINEL E TARGET'!$S$18,'PAINEL E TARGET'!$S$19))))))))</f>
        <v>Não elegível</v>
      </c>
      <c r="DK500" s="17">
        <f>IFERROR(VLOOKUP($BW500,'PAINEL E TARGET'!$G$1:$Q$99,9,0),0)</f>
        <v>0.05</v>
      </c>
      <c r="DL500" s="17">
        <f>VLOOKUP(DJ500,'PAINEL E TARGET'!$S$10:$U$19,3,0)</f>
        <v>0</v>
      </c>
      <c r="DM500" s="16">
        <f t="shared" si="285"/>
        <v>0</v>
      </c>
      <c r="DN500" s="17">
        <f t="shared" si="271"/>
        <v>0.28100000000000003</v>
      </c>
      <c r="DO500" s="33" t="str">
        <f>IF(DN500&gt;='PAINEL E TARGET'!$T$11,'PAINEL E TARGET'!$S$11,
IF(DN500&gt;='PAINEL E TARGET'!$T$12,'PAINEL E TARGET'!$S$12,
IF(DN500&gt;='PAINEL E TARGET'!$T$13,'PAINEL E TARGET'!$S$13,
IF(DN500&gt;='PAINEL E TARGET'!$T$14,'PAINEL E TARGET'!$S$14,
IF(DN500&gt;='PAINEL E TARGET'!$T$15,'PAINEL E TARGET'!$S$15,
IF(DN500&gt;='PAINEL E TARGET'!$T$16,'PAINEL E TARGET'!$S$16,
IF(DN500&gt;='PAINEL E TARGET'!$T$17,'PAINEL E TARGET'!$S$17,
IF(DN500&gt;='PAINEL E TARGET'!$T$18,'PAINEL E TARGET'!$S$18,'PAINEL E TARGET'!$S$19))))))))</f>
        <v>Não elegível</v>
      </c>
      <c r="DP500" s="17">
        <f>IFERROR(VLOOKUP($BW500,'PAINEL E TARGET'!$G$1:$Q$99,10,0),0)</f>
        <v>0</v>
      </c>
      <c r="DQ500" s="17">
        <f>VLOOKUP(DO500,'PAINEL E TARGET'!$S$10:$U$19,3,0)</f>
        <v>0</v>
      </c>
      <c r="DR500" s="16">
        <f t="shared" si="286"/>
        <v>0</v>
      </c>
      <c r="DS500" s="17">
        <f t="shared" si="272"/>
        <v>0.86299999999999999</v>
      </c>
      <c r="DT500" s="16">
        <f>IF(DS500&gt;=1,VLOOKUP(BO500,'PAINEL E TARGET'!$S$1:$W$8,5,0),0)</f>
        <v>0</v>
      </c>
      <c r="DU500" s="16">
        <f t="shared" si="287"/>
        <v>480</v>
      </c>
    </row>
    <row r="501" spans="2:125" s="32" customFormat="1" x14ac:dyDescent="0.2">
      <c r="B501" s="44">
        <v>43541</v>
      </c>
      <c r="C501" s="65">
        <v>1323</v>
      </c>
      <c r="D501" s="66" t="s">
        <v>504</v>
      </c>
      <c r="E501" s="65">
        <v>117</v>
      </c>
      <c r="F501" s="65" t="s">
        <v>1018</v>
      </c>
      <c r="G501" s="67">
        <v>2264486.1928698546</v>
      </c>
      <c r="H501" s="67">
        <v>1385104.6551561328</v>
      </c>
      <c r="I501" s="67">
        <v>1085798.1000000001</v>
      </c>
      <c r="J501" s="68">
        <v>0.78391051243532639</v>
      </c>
      <c r="K501" s="67">
        <v>181112.03482240546</v>
      </c>
      <c r="L501" s="67">
        <v>1068167.6679793445</v>
      </c>
      <c r="M501" s="67">
        <v>122801.7</v>
      </c>
      <c r="N501" s="67">
        <v>891172.50999999989</v>
      </c>
      <c r="O501" s="67">
        <v>2042254.8271827393</v>
      </c>
      <c r="P501" s="67" t="s">
        <v>1082</v>
      </c>
      <c r="Q501" s="67" t="s">
        <v>1082</v>
      </c>
      <c r="R501" s="67">
        <v>0</v>
      </c>
      <c r="S501" s="67">
        <v>0</v>
      </c>
      <c r="T501" s="68">
        <v>0.11538555351273096</v>
      </c>
      <c r="U501" s="68">
        <v>0.1054047124137408</v>
      </c>
      <c r="V501" s="68">
        <v>0.91350008042480879</v>
      </c>
      <c r="W501" s="67">
        <v>144148.82999999999</v>
      </c>
      <c r="X501" s="67">
        <v>106877.66000000002</v>
      </c>
      <c r="Y501" s="68">
        <v>0.74143966343674128</v>
      </c>
      <c r="Z501" s="68">
        <v>0.18516500306633807</v>
      </c>
      <c r="AA501" s="68">
        <v>0.14386645987771229</v>
      </c>
      <c r="AB501" s="68">
        <v>0.77696355950249429</v>
      </c>
      <c r="AC501" s="67">
        <v>231322.88</v>
      </c>
      <c r="AD501" s="67">
        <v>145876.88</v>
      </c>
      <c r="AE501" s="68">
        <v>0.63062019632472155</v>
      </c>
      <c r="AF501" s="43">
        <v>80</v>
      </c>
      <c r="AG501" s="43">
        <v>73</v>
      </c>
      <c r="AH501" s="43">
        <v>45</v>
      </c>
      <c r="AI501" s="43">
        <v>38</v>
      </c>
      <c r="AJ501" s="67">
        <v>62201.31</v>
      </c>
      <c r="AK501" s="67">
        <v>54127.5</v>
      </c>
      <c r="AL501" s="68">
        <v>0.8701987144643738</v>
      </c>
      <c r="AM501" s="67">
        <v>14901.29</v>
      </c>
      <c r="AN501" s="67">
        <v>12107.9</v>
      </c>
      <c r="AO501" s="68">
        <v>0.81254039079838047</v>
      </c>
      <c r="AP501" s="67">
        <v>9642.26</v>
      </c>
      <c r="AQ501" s="67">
        <v>7175.7099999999991</v>
      </c>
      <c r="AR501" s="68">
        <v>0.74419378859313057</v>
      </c>
      <c r="AS501" s="67">
        <v>57403.97</v>
      </c>
      <c r="AT501" s="67">
        <v>33466.550000000003</v>
      </c>
      <c r="AU501" s="68">
        <v>0.58300061824992244</v>
      </c>
      <c r="AV501" s="43">
        <v>2533.13</v>
      </c>
      <c r="AW501" s="43">
        <v>1689.66</v>
      </c>
      <c r="AX501" s="69">
        <v>0.66702459013157633</v>
      </c>
      <c r="AY501" s="43">
        <v>181112.03482240546</v>
      </c>
      <c r="AZ501" s="43">
        <v>122801.70000000001</v>
      </c>
      <c r="BA501" s="43">
        <v>55503.1985729999</v>
      </c>
      <c r="BB501" s="43">
        <v>55131.070000000007</v>
      </c>
      <c r="BC501" s="43">
        <v>295049.83865247434</v>
      </c>
      <c r="BD501" s="43">
        <v>90721.503446253977</v>
      </c>
      <c r="BE501" s="43">
        <v>237230.46999999997</v>
      </c>
      <c r="BF501" s="43">
        <v>380695.87000000005</v>
      </c>
      <c r="BG501" s="43">
        <v>4159.01</v>
      </c>
      <c r="BH501" s="43">
        <v>81</v>
      </c>
      <c r="BI501" s="44">
        <v>43173</v>
      </c>
      <c r="BJ501" s="44">
        <v>43541</v>
      </c>
      <c r="BK501" s="44">
        <v>43172</v>
      </c>
      <c r="BL501" s="43">
        <f t="shared" si="273"/>
        <v>1085798.1000000001</v>
      </c>
      <c r="BM501" s="43">
        <f t="shared" si="274"/>
        <v>1013974.2099999998</v>
      </c>
      <c r="BO501" s="16" t="str">
        <f>IFERROR(VLOOKUP($C501,'PORTE LOJA'!A:B,2,0),"PORTE 1")</f>
        <v>PORTE 3</v>
      </c>
      <c r="BP501" s="16">
        <f>VLOOKUP(BO501,'PAINEL E TARGET'!$S$1:$W$8,3,0)</f>
        <v>2400</v>
      </c>
      <c r="BQ501" s="16">
        <f t="shared" si="252"/>
        <v>1</v>
      </c>
      <c r="BR501" s="16">
        <f t="shared" si="253"/>
        <v>1</v>
      </c>
      <c r="BS501" s="16">
        <f t="shared" si="254"/>
        <v>1</v>
      </c>
      <c r="BT501" s="16">
        <f t="shared" si="255"/>
        <v>1</v>
      </c>
      <c r="BU501" s="16">
        <f t="shared" si="256"/>
        <v>1</v>
      </c>
      <c r="BV501" s="16">
        <f t="shared" si="257"/>
        <v>1</v>
      </c>
      <c r="BW501" s="17" t="str">
        <f t="shared" si="275"/>
        <v>111111</v>
      </c>
      <c r="BY501" s="17">
        <f t="shared" si="258"/>
        <v>0.78400000000000003</v>
      </c>
      <c r="BZ501" s="17">
        <f t="shared" si="259"/>
        <v>0.81200000000000006</v>
      </c>
      <c r="CA501" s="17" t="str">
        <f t="shared" si="276"/>
        <v>Sem Retira</v>
      </c>
      <c r="CB501" s="17">
        <f t="shared" si="277"/>
        <v>0.81200000000000006</v>
      </c>
      <c r="CC501" s="33" t="str">
        <f>IF(CB501&gt;='PAINEL E TARGET'!$T$11,'PAINEL E TARGET'!$S$11,
IF(CB501&gt;='PAINEL E TARGET'!$T$12,'PAINEL E TARGET'!$S$12,
IF(CB501&gt;='PAINEL E TARGET'!$T$13,'PAINEL E TARGET'!$S$13,
IF(CB501&gt;='PAINEL E TARGET'!$T$14,'PAINEL E TARGET'!$S$14,
IF(CB501&gt;='PAINEL E TARGET'!$T$15,'PAINEL E TARGET'!$S$15,
IF(CB501&gt;='PAINEL E TARGET'!$T$16,'PAINEL E TARGET'!$S$16,
IF(CB501&gt;='PAINEL E TARGET'!$T$17,'PAINEL E TARGET'!$S$17,
IF(CB501&gt;='PAINEL E TARGET'!$T$18,'PAINEL E TARGET'!$S$18,'PAINEL E TARGET'!$S$19))))))))</f>
        <v>Não elegível</v>
      </c>
      <c r="CD501" s="17">
        <f>IFERROR(VLOOKUP($BW501,'PAINEL E TARGET'!$G$1:$Q$99,4,0),0)</f>
        <v>0.25</v>
      </c>
      <c r="CE501" s="17">
        <f>VLOOKUP(CC501,'PAINEL E TARGET'!$S$10:$U$19,3,0)</f>
        <v>0</v>
      </c>
      <c r="CF501" s="16">
        <f t="shared" si="278"/>
        <v>0</v>
      </c>
      <c r="CG501" s="17">
        <f t="shared" si="260"/>
        <v>0.87</v>
      </c>
      <c r="CH501" s="17">
        <f t="shared" si="261"/>
        <v>0.81299999999999994</v>
      </c>
      <c r="CI501" s="17">
        <f t="shared" si="262"/>
        <v>0.74399999999999999</v>
      </c>
      <c r="CJ501" s="17">
        <f t="shared" si="263"/>
        <v>0.58299999999999996</v>
      </c>
      <c r="CK501" s="17">
        <f t="shared" si="264"/>
        <v>0.66700000000000004</v>
      </c>
      <c r="CL501" s="17">
        <f t="shared" si="265"/>
        <v>0.74099999999999999</v>
      </c>
      <c r="CM501" s="16">
        <f t="shared" si="266"/>
        <v>3</v>
      </c>
      <c r="CN501" s="17" t="str">
        <f t="shared" si="279"/>
        <v>não ok</v>
      </c>
      <c r="CO501" s="17">
        <f t="shared" si="280"/>
        <v>0</v>
      </c>
      <c r="CP501" s="33" t="str">
        <f>IF(CO501&gt;='PAINEL E TARGET'!$T$11,'PAINEL E TARGET'!$S$11,
IF(CO501&gt;='PAINEL E TARGET'!$T$12,'PAINEL E TARGET'!$S$12,
IF(CO501&gt;='PAINEL E TARGET'!$T$13,'PAINEL E TARGET'!$S$13,
IF(CO501&gt;='PAINEL E TARGET'!$T$14,'PAINEL E TARGET'!$S$14,
IF(CO501&gt;='PAINEL E TARGET'!$T$15,'PAINEL E TARGET'!$S$15,
IF(CO501&gt;='PAINEL E TARGET'!$T$16,'PAINEL E TARGET'!$S$16,
IF(CO501&gt;='PAINEL E TARGET'!$T$17,'PAINEL E TARGET'!$S$17,
IF(CO501&gt;='PAINEL E TARGET'!$T$18,'PAINEL E TARGET'!$S$18,'PAINEL E TARGET'!$S$19))))))))</f>
        <v>Não elegível</v>
      </c>
      <c r="CQ501" s="17">
        <f>IFERROR(VLOOKUP($BW501,'PAINEL E TARGET'!$G$1:$Q$99,5,0),0)</f>
        <v>0.25</v>
      </c>
      <c r="CR501" s="17">
        <f>VLOOKUP(CP501,'PAINEL E TARGET'!$S$10:$U$19,3,0)</f>
        <v>0</v>
      </c>
      <c r="CS501" s="16">
        <f t="shared" si="281"/>
        <v>0</v>
      </c>
      <c r="CT501" s="17">
        <f t="shared" si="267"/>
        <v>0.63100000000000001</v>
      </c>
      <c r="CU501" s="33" t="str">
        <f>IF(CT501&gt;='PAINEL E TARGET'!$T$11,'PAINEL E TARGET'!$S$11,
IF(CT501&gt;='PAINEL E TARGET'!$T$12,'PAINEL E TARGET'!$S$12,
IF(CT501&gt;='PAINEL E TARGET'!$T$13,'PAINEL E TARGET'!$S$13,
IF(CT501&gt;='PAINEL E TARGET'!$T$14,'PAINEL E TARGET'!$S$14,
IF(CT501&gt;='PAINEL E TARGET'!$T$15,'PAINEL E TARGET'!$S$15,
IF(CT501&gt;='PAINEL E TARGET'!$T$16,'PAINEL E TARGET'!$S$16,
IF(CT501&gt;='PAINEL E TARGET'!$T$17,'PAINEL E TARGET'!$S$17,
IF(CT501&gt;='PAINEL E TARGET'!$T$18,'PAINEL E TARGET'!$S$18,'PAINEL E TARGET'!$S$19))))))))</f>
        <v>Não elegível</v>
      </c>
      <c r="CV501" s="17">
        <f>IFERROR(VLOOKUP($BW501,'PAINEL E TARGET'!$G$1:$Q$99,6,0),0)</f>
        <v>0.2</v>
      </c>
      <c r="CW501" s="17">
        <f>VLOOKUP(CU501,'PAINEL E TARGET'!$S$10:$U$19,3,0)</f>
        <v>0</v>
      </c>
      <c r="CX501" s="16">
        <f t="shared" si="282"/>
        <v>0</v>
      </c>
      <c r="CY501" s="17">
        <f t="shared" si="268"/>
        <v>0.67800000000000005</v>
      </c>
      <c r="CZ501" s="33" t="str">
        <f>IF(CY501&gt;='PAINEL E TARGET'!$T$11,'PAINEL E TARGET'!$S$11,
IF(CY501&gt;='PAINEL E TARGET'!$T$12,'PAINEL E TARGET'!$S$12,
IF(CY501&gt;='PAINEL E TARGET'!$T$13,'PAINEL E TARGET'!$S$13,
IF(CY501&gt;='PAINEL E TARGET'!$T$14,'PAINEL E TARGET'!$S$14,
IF(CY501&gt;='PAINEL E TARGET'!$T$15,'PAINEL E TARGET'!$S$15,
IF(CY501&gt;='PAINEL E TARGET'!$T$16,'PAINEL E TARGET'!$S$16,
IF(CY501&gt;='PAINEL E TARGET'!$T$17,'PAINEL E TARGET'!$S$17,
IF(CY501&gt;='PAINEL E TARGET'!$T$18,'PAINEL E TARGET'!$S$18,'PAINEL E TARGET'!$S$19))))))))</f>
        <v>Não elegível</v>
      </c>
      <c r="DA501" s="17">
        <f>IFERROR(VLOOKUP($BW501,'PAINEL E TARGET'!$G$1:$Q$99,7,0),0)</f>
        <v>0.15</v>
      </c>
      <c r="DB501" s="17">
        <f>VLOOKUP(CZ501,'PAINEL E TARGET'!$S$10:$U$19,3,0)</f>
        <v>0</v>
      </c>
      <c r="DC501" s="16">
        <f t="shared" si="283"/>
        <v>0</v>
      </c>
      <c r="DD501" s="17">
        <f t="shared" si="269"/>
        <v>0.99299999999999999</v>
      </c>
      <c r="DE501" s="33" t="str">
        <f>IF(DD501&gt;='PAINEL E TARGET'!$T$11,'PAINEL E TARGET'!$S$11,
IF(DD501&gt;='PAINEL E TARGET'!$T$12,'PAINEL E TARGET'!$S$12,
IF(DD501&gt;='PAINEL E TARGET'!$T$13,'PAINEL E TARGET'!$S$13,
IF(DD501&gt;='PAINEL E TARGET'!$T$14,'PAINEL E TARGET'!$S$14,
IF(DD501&gt;='PAINEL E TARGET'!$T$15,'PAINEL E TARGET'!$S$15,
IF(DD501&gt;='PAINEL E TARGET'!$T$16,'PAINEL E TARGET'!$S$16,
IF(DD501&gt;='PAINEL E TARGET'!$T$17,'PAINEL E TARGET'!$S$17,
IF(DD501&gt;='PAINEL E TARGET'!$T$18,'PAINEL E TARGET'!$S$18,'PAINEL E TARGET'!$S$19))))))))</f>
        <v>1. Fx de 90% a 99,9%</v>
      </c>
      <c r="DF501" s="17">
        <f>IFERROR(VLOOKUP($BW501,'PAINEL E TARGET'!$G$1:$Q$99,8,0),0)</f>
        <v>0.1</v>
      </c>
      <c r="DG501" s="17">
        <f>VLOOKUP(DE501,'PAINEL E TARGET'!$S$10:$U$19,3,0)</f>
        <v>0.5</v>
      </c>
      <c r="DH501" s="16">
        <f t="shared" si="284"/>
        <v>120</v>
      </c>
      <c r="DI501" s="17">
        <f t="shared" si="270"/>
        <v>0.84399999999999997</v>
      </c>
      <c r="DJ501" s="33" t="str">
        <f>IF(DI501&gt;='PAINEL E TARGET'!$T$11,'PAINEL E TARGET'!$S$11,
IF(DI501&gt;='PAINEL E TARGET'!$T$12,'PAINEL E TARGET'!$S$12,
IF(DI501&gt;='PAINEL E TARGET'!$T$13,'PAINEL E TARGET'!$S$13,
IF(DI501&gt;='PAINEL E TARGET'!$T$14,'PAINEL E TARGET'!$S$14,
IF(DI501&gt;='PAINEL E TARGET'!$T$15,'PAINEL E TARGET'!$S$15,
IF(DI501&gt;='PAINEL E TARGET'!$T$16,'PAINEL E TARGET'!$S$16,
IF(DI501&gt;='PAINEL E TARGET'!$T$17,'PAINEL E TARGET'!$S$17,
IF(DI501&gt;='PAINEL E TARGET'!$T$18,'PAINEL E TARGET'!$S$18,'PAINEL E TARGET'!$S$19))))))))</f>
        <v>Não elegível</v>
      </c>
      <c r="DK501" s="17">
        <f>IFERROR(VLOOKUP($BW501,'PAINEL E TARGET'!$G$1:$Q$99,9,0),0)</f>
        <v>0.05</v>
      </c>
      <c r="DL501" s="17">
        <f>VLOOKUP(DJ501,'PAINEL E TARGET'!$S$10:$U$19,3,0)</f>
        <v>0</v>
      </c>
      <c r="DM501" s="16">
        <f t="shared" si="285"/>
        <v>0</v>
      </c>
      <c r="DN501" s="17">
        <f t="shared" si="271"/>
        <v>0.66700000000000004</v>
      </c>
      <c r="DO501" s="33" t="str">
        <f>IF(DN501&gt;='PAINEL E TARGET'!$T$11,'PAINEL E TARGET'!$S$11,
IF(DN501&gt;='PAINEL E TARGET'!$T$12,'PAINEL E TARGET'!$S$12,
IF(DN501&gt;='PAINEL E TARGET'!$T$13,'PAINEL E TARGET'!$S$13,
IF(DN501&gt;='PAINEL E TARGET'!$T$14,'PAINEL E TARGET'!$S$14,
IF(DN501&gt;='PAINEL E TARGET'!$T$15,'PAINEL E TARGET'!$S$15,
IF(DN501&gt;='PAINEL E TARGET'!$T$16,'PAINEL E TARGET'!$S$16,
IF(DN501&gt;='PAINEL E TARGET'!$T$17,'PAINEL E TARGET'!$S$17,
IF(DN501&gt;='PAINEL E TARGET'!$T$18,'PAINEL E TARGET'!$S$18,'PAINEL E TARGET'!$S$19))))))))</f>
        <v>Não elegível</v>
      </c>
      <c r="DP501" s="17">
        <f>IFERROR(VLOOKUP($BW501,'PAINEL E TARGET'!$G$1:$Q$99,10,0),0)</f>
        <v>0</v>
      </c>
      <c r="DQ501" s="17">
        <f>VLOOKUP(DO501,'PAINEL E TARGET'!$S$10:$U$19,3,0)</f>
        <v>0</v>
      </c>
      <c r="DR501" s="16">
        <f t="shared" si="286"/>
        <v>0</v>
      </c>
      <c r="DS501" s="17">
        <f t="shared" si="272"/>
        <v>0.91300000000000003</v>
      </c>
      <c r="DT501" s="16">
        <f>IF(DS501&gt;=1,VLOOKUP(BO501,'PAINEL E TARGET'!$S$1:$W$8,5,0),0)</f>
        <v>0</v>
      </c>
      <c r="DU501" s="16">
        <f t="shared" si="287"/>
        <v>120</v>
      </c>
    </row>
    <row r="502" spans="2:125" s="32" customFormat="1" x14ac:dyDescent="0.2">
      <c r="B502" s="44">
        <v>43541</v>
      </c>
      <c r="C502" s="65">
        <v>1324</v>
      </c>
      <c r="D502" s="66" t="s">
        <v>505</v>
      </c>
      <c r="E502" s="65">
        <v>118</v>
      </c>
      <c r="F502" s="65" t="s">
        <v>1018</v>
      </c>
      <c r="G502" s="67">
        <v>3123866.7221257687</v>
      </c>
      <c r="H502" s="67">
        <v>1746242.2742482531</v>
      </c>
      <c r="I502" s="67">
        <v>1377813.15</v>
      </c>
      <c r="J502" s="68">
        <v>0.78901603192096603</v>
      </c>
      <c r="K502" s="67">
        <v>291122.42436921311</v>
      </c>
      <c r="L502" s="67">
        <v>1383745.3085449203</v>
      </c>
      <c r="M502" s="67">
        <v>237400.18</v>
      </c>
      <c r="N502" s="67">
        <v>1113666.44</v>
      </c>
      <c r="O502" s="67">
        <v>2997069.2693511597</v>
      </c>
      <c r="P502" s="67">
        <v>0</v>
      </c>
      <c r="Q502" s="67">
        <v>17</v>
      </c>
      <c r="R502" s="67">
        <v>0</v>
      </c>
      <c r="S502" s="67">
        <v>0</v>
      </c>
      <c r="T502" s="68">
        <v>0.11541698857835145</v>
      </c>
      <c r="U502" s="68">
        <v>0.10925185708575232</v>
      </c>
      <c r="V502" s="68">
        <v>0.94658384724347666</v>
      </c>
      <c r="W502" s="67">
        <v>193308.19</v>
      </c>
      <c r="X502" s="67">
        <v>147604.68</v>
      </c>
      <c r="Y502" s="68">
        <v>0.76357178658596925</v>
      </c>
      <c r="Z502" s="68">
        <v>0.20382412490927218</v>
      </c>
      <c r="AA502" s="68">
        <v>0.22261735694424897</v>
      </c>
      <c r="AB502" s="68">
        <v>1.0922031778296224</v>
      </c>
      <c r="AC502" s="67">
        <v>341378.45</v>
      </c>
      <c r="AD502" s="67">
        <v>300770.88</v>
      </c>
      <c r="AE502" s="68">
        <v>0.8810482325407476</v>
      </c>
      <c r="AF502" s="43">
        <v>80</v>
      </c>
      <c r="AG502" s="43">
        <v>72</v>
      </c>
      <c r="AH502" s="43">
        <v>69</v>
      </c>
      <c r="AI502" s="43">
        <v>68</v>
      </c>
      <c r="AJ502" s="67">
        <v>90022.16</v>
      </c>
      <c r="AK502" s="67">
        <v>65021.750000000007</v>
      </c>
      <c r="AL502" s="68">
        <v>0.72228604601355939</v>
      </c>
      <c r="AM502" s="67">
        <v>35721.980000000003</v>
      </c>
      <c r="AN502" s="67">
        <v>25582.850000000002</v>
      </c>
      <c r="AO502" s="68">
        <v>0.71616550930267586</v>
      </c>
      <c r="AP502" s="67">
        <v>17156.150000000001</v>
      </c>
      <c r="AQ502" s="67">
        <v>12716.919999999998</v>
      </c>
      <c r="AR502" s="68">
        <v>0.741245559172658</v>
      </c>
      <c r="AS502" s="67">
        <v>50407.9</v>
      </c>
      <c r="AT502" s="67">
        <v>44283.16</v>
      </c>
      <c r="AU502" s="68">
        <v>0.87849642615542411</v>
      </c>
      <c r="AV502" s="43">
        <v>4586.09</v>
      </c>
      <c r="AW502" s="43">
        <v>6778.7699999999995</v>
      </c>
      <c r="AX502" s="69">
        <v>1.4781153444437416</v>
      </c>
      <c r="AY502" s="43">
        <v>291122.42436921311</v>
      </c>
      <c r="AZ502" s="43">
        <v>237400.18000000002</v>
      </c>
      <c r="BA502" s="43">
        <v>59888.496099701006</v>
      </c>
      <c r="BB502" s="43">
        <v>63186.96</v>
      </c>
      <c r="BC502" s="43">
        <v>520773.4501981939</v>
      </c>
      <c r="BD502" s="43">
        <v>107272.59738378896</v>
      </c>
      <c r="BE502" s="43">
        <v>347847.71</v>
      </c>
      <c r="BF502" s="43">
        <v>614292.29</v>
      </c>
      <c r="BG502" s="43">
        <v>8220.4399999999987</v>
      </c>
      <c r="BH502" s="43">
        <v>143</v>
      </c>
      <c r="BI502" s="44">
        <v>43173</v>
      </c>
      <c r="BJ502" s="44">
        <v>43541</v>
      </c>
      <c r="BK502" s="44">
        <v>43172</v>
      </c>
      <c r="BL502" s="43">
        <f t="shared" si="273"/>
        <v>1377813.15</v>
      </c>
      <c r="BM502" s="43">
        <f t="shared" si="274"/>
        <v>1351066.6199999999</v>
      </c>
      <c r="BO502" s="16" t="str">
        <f>IFERROR(VLOOKUP($C502,'PORTE LOJA'!A:B,2,0),"PORTE 1")</f>
        <v>PORTE 4</v>
      </c>
      <c r="BP502" s="16">
        <f>VLOOKUP(BO502,'PAINEL E TARGET'!$S$1:$W$8,3,0)</f>
        <v>3000</v>
      </c>
      <c r="BQ502" s="16">
        <f t="shared" si="252"/>
        <v>1</v>
      </c>
      <c r="BR502" s="16">
        <f t="shared" si="253"/>
        <v>1</v>
      </c>
      <c r="BS502" s="16">
        <f t="shared" si="254"/>
        <v>1</v>
      </c>
      <c r="BT502" s="16">
        <f t="shared" si="255"/>
        <v>1</v>
      </c>
      <c r="BU502" s="16">
        <f t="shared" si="256"/>
        <v>1</v>
      </c>
      <c r="BV502" s="16">
        <f t="shared" si="257"/>
        <v>1</v>
      </c>
      <c r="BW502" s="17" t="str">
        <f t="shared" si="275"/>
        <v>111111</v>
      </c>
      <c r="BY502" s="17">
        <f t="shared" si="258"/>
        <v>0.78900000000000003</v>
      </c>
      <c r="BZ502" s="17">
        <f t="shared" si="259"/>
        <v>0.80700000000000005</v>
      </c>
      <c r="CA502" s="17" t="str">
        <f t="shared" si="276"/>
        <v>Sem Retira</v>
      </c>
      <c r="CB502" s="17">
        <f t="shared" si="277"/>
        <v>0.80700000000000005</v>
      </c>
      <c r="CC502" s="33" t="str">
        <f>IF(CB502&gt;='PAINEL E TARGET'!$T$11,'PAINEL E TARGET'!$S$11,
IF(CB502&gt;='PAINEL E TARGET'!$T$12,'PAINEL E TARGET'!$S$12,
IF(CB502&gt;='PAINEL E TARGET'!$T$13,'PAINEL E TARGET'!$S$13,
IF(CB502&gt;='PAINEL E TARGET'!$T$14,'PAINEL E TARGET'!$S$14,
IF(CB502&gt;='PAINEL E TARGET'!$T$15,'PAINEL E TARGET'!$S$15,
IF(CB502&gt;='PAINEL E TARGET'!$T$16,'PAINEL E TARGET'!$S$16,
IF(CB502&gt;='PAINEL E TARGET'!$T$17,'PAINEL E TARGET'!$S$17,
IF(CB502&gt;='PAINEL E TARGET'!$T$18,'PAINEL E TARGET'!$S$18,'PAINEL E TARGET'!$S$19))))))))</f>
        <v>Não elegível</v>
      </c>
      <c r="CD502" s="17">
        <f>IFERROR(VLOOKUP($BW502,'PAINEL E TARGET'!$G$1:$Q$99,4,0),0)</f>
        <v>0.25</v>
      </c>
      <c r="CE502" s="17">
        <f>VLOOKUP(CC502,'PAINEL E TARGET'!$S$10:$U$19,3,0)</f>
        <v>0</v>
      </c>
      <c r="CF502" s="16">
        <f t="shared" si="278"/>
        <v>0</v>
      </c>
      <c r="CG502" s="17">
        <f t="shared" si="260"/>
        <v>0.72199999999999998</v>
      </c>
      <c r="CH502" s="17">
        <f t="shared" si="261"/>
        <v>0.71599999999999997</v>
      </c>
      <c r="CI502" s="17">
        <f t="shared" si="262"/>
        <v>0.74099999999999999</v>
      </c>
      <c r="CJ502" s="17">
        <f t="shared" si="263"/>
        <v>0.878</v>
      </c>
      <c r="CK502" s="17">
        <f t="shared" si="264"/>
        <v>1.478</v>
      </c>
      <c r="CL502" s="17">
        <f t="shared" si="265"/>
        <v>0.76400000000000001</v>
      </c>
      <c r="CM502" s="16">
        <f t="shared" si="266"/>
        <v>5</v>
      </c>
      <c r="CN502" s="17" t="str">
        <f t="shared" si="279"/>
        <v>ok</v>
      </c>
      <c r="CO502" s="17">
        <f t="shared" si="280"/>
        <v>0.76400000000000001</v>
      </c>
      <c r="CP502" s="33" t="str">
        <f>IF(CO502&gt;='PAINEL E TARGET'!$T$11,'PAINEL E TARGET'!$S$11,
IF(CO502&gt;='PAINEL E TARGET'!$T$12,'PAINEL E TARGET'!$S$12,
IF(CO502&gt;='PAINEL E TARGET'!$T$13,'PAINEL E TARGET'!$S$13,
IF(CO502&gt;='PAINEL E TARGET'!$T$14,'PAINEL E TARGET'!$S$14,
IF(CO502&gt;='PAINEL E TARGET'!$T$15,'PAINEL E TARGET'!$S$15,
IF(CO502&gt;='PAINEL E TARGET'!$T$16,'PAINEL E TARGET'!$S$16,
IF(CO502&gt;='PAINEL E TARGET'!$T$17,'PAINEL E TARGET'!$S$17,
IF(CO502&gt;='PAINEL E TARGET'!$T$18,'PAINEL E TARGET'!$S$18,'PAINEL E TARGET'!$S$19))))))))</f>
        <v>Não elegível</v>
      </c>
      <c r="CQ502" s="17">
        <f>IFERROR(VLOOKUP($BW502,'PAINEL E TARGET'!$G$1:$Q$99,5,0),0)</f>
        <v>0.25</v>
      </c>
      <c r="CR502" s="17">
        <f>VLOOKUP(CP502,'PAINEL E TARGET'!$S$10:$U$19,3,0)</f>
        <v>0</v>
      </c>
      <c r="CS502" s="16">
        <f t="shared" si="281"/>
        <v>0</v>
      </c>
      <c r="CT502" s="17">
        <f t="shared" si="267"/>
        <v>0.88100000000000001</v>
      </c>
      <c r="CU502" s="33" t="str">
        <f>IF(CT502&gt;='PAINEL E TARGET'!$T$11,'PAINEL E TARGET'!$S$11,
IF(CT502&gt;='PAINEL E TARGET'!$T$12,'PAINEL E TARGET'!$S$12,
IF(CT502&gt;='PAINEL E TARGET'!$T$13,'PAINEL E TARGET'!$S$13,
IF(CT502&gt;='PAINEL E TARGET'!$T$14,'PAINEL E TARGET'!$S$14,
IF(CT502&gt;='PAINEL E TARGET'!$T$15,'PAINEL E TARGET'!$S$15,
IF(CT502&gt;='PAINEL E TARGET'!$T$16,'PAINEL E TARGET'!$S$16,
IF(CT502&gt;='PAINEL E TARGET'!$T$17,'PAINEL E TARGET'!$S$17,
IF(CT502&gt;='PAINEL E TARGET'!$T$18,'PAINEL E TARGET'!$S$18,'PAINEL E TARGET'!$S$19))))))))</f>
        <v>Não elegível</v>
      </c>
      <c r="CV502" s="17">
        <f>IFERROR(VLOOKUP($BW502,'PAINEL E TARGET'!$G$1:$Q$99,6,0),0)</f>
        <v>0.2</v>
      </c>
      <c r="CW502" s="17">
        <f>VLOOKUP(CU502,'PAINEL E TARGET'!$S$10:$U$19,3,0)</f>
        <v>0</v>
      </c>
      <c r="CX502" s="16">
        <f t="shared" si="282"/>
        <v>0</v>
      </c>
      <c r="CY502" s="17">
        <f t="shared" si="268"/>
        <v>0.81499999999999995</v>
      </c>
      <c r="CZ502" s="33" t="str">
        <f>IF(CY502&gt;='PAINEL E TARGET'!$T$11,'PAINEL E TARGET'!$S$11,
IF(CY502&gt;='PAINEL E TARGET'!$T$12,'PAINEL E TARGET'!$S$12,
IF(CY502&gt;='PAINEL E TARGET'!$T$13,'PAINEL E TARGET'!$S$13,
IF(CY502&gt;='PAINEL E TARGET'!$T$14,'PAINEL E TARGET'!$S$14,
IF(CY502&gt;='PAINEL E TARGET'!$T$15,'PAINEL E TARGET'!$S$15,
IF(CY502&gt;='PAINEL E TARGET'!$T$16,'PAINEL E TARGET'!$S$16,
IF(CY502&gt;='PAINEL E TARGET'!$T$17,'PAINEL E TARGET'!$S$17,
IF(CY502&gt;='PAINEL E TARGET'!$T$18,'PAINEL E TARGET'!$S$18,'PAINEL E TARGET'!$S$19))))))))</f>
        <v>Não elegível</v>
      </c>
      <c r="DA502" s="17">
        <f>IFERROR(VLOOKUP($BW502,'PAINEL E TARGET'!$G$1:$Q$99,7,0),0)</f>
        <v>0.15</v>
      </c>
      <c r="DB502" s="17">
        <f>VLOOKUP(CZ502,'PAINEL E TARGET'!$S$10:$U$19,3,0)</f>
        <v>0</v>
      </c>
      <c r="DC502" s="16">
        <f t="shared" si="283"/>
        <v>0</v>
      </c>
      <c r="DD502" s="17">
        <f t="shared" si="269"/>
        <v>1.0549999999999999</v>
      </c>
      <c r="DE502" s="33" t="str">
        <f>IF(DD502&gt;='PAINEL E TARGET'!$T$11,'PAINEL E TARGET'!$S$11,
IF(DD502&gt;='PAINEL E TARGET'!$T$12,'PAINEL E TARGET'!$S$12,
IF(DD502&gt;='PAINEL E TARGET'!$T$13,'PAINEL E TARGET'!$S$13,
IF(DD502&gt;='PAINEL E TARGET'!$T$14,'PAINEL E TARGET'!$S$14,
IF(DD502&gt;='PAINEL E TARGET'!$T$15,'PAINEL E TARGET'!$S$15,
IF(DD502&gt;='PAINEL E TARGET'!$T$16,'PAINEL E TARGET'!$S$16,
IF(DD502&gt;='PAINEL E TARGET'!$T$17,'PAINEL E TARGET'!$S$17,
IF(DD502&gt;='PAINEL E TARGET'!$T$18,'PAINEL E TARGET'!$S$18,'PAINEL E TARGET'!$S$19))))))))</f>
        <v>3. Fx de 105% a 109,9%</v>
      </c>
      <c r="DF502" s="17">
        <f>IFERROR(VLOOKUP($BW502,'PAINEL E TARGET'!$G$1:$Q$99,8,0),0)</f>
        <v>0.1</v>
      </c>
      <c r="DG502" s="17">
        <f>VLOOKUP(DE502,'PAINEL E TARGET'!$S$10:$U$19,3,0)</f>
        <v>1.1000000000000001</v>
      </c>
      <c r="DH502" s="16">
        <f t="shared" si="284"/>
        <v>330.00000000000006</v>
      </c>
      <c r="DI502" s="17">
        <f t="shared" si="270"/>
        <v>0.98599999999999999</v>
      </c>
      <c r="DJ502" s="33" t="str">
        <f>IF(DI502&gt;='PAINEL E TARGET'!$T$11,'PAINEL E TARGET'!$S$11,
IF(DI502&gt;='PAINEL E TARGET'!$T$12,'PAINEL E TARGET'!$S$12,
IF(DI502&gt;='PAINEL E TARGET'!$T$13,'PAINEL E TARGET'!$S$13,
IF(DI502&gt;='PAINEL E TARGET'!$T$14,'PAINEL E TARGET'!$S$14,
IF(DI502&gt;='PAINEL E TARGET'!$T$15,'PAINEL E TARGET'!$S$15,
IF(DI502&gt;='PAINEL E TARGET'!$T$16,'PAINEL E TARGET'!$S$16,
IF(DI502&gt;='PAINEL E TARGET'!$T$17,'PAINEL E TARGET'!$S$17,
IF(DI502&gt;='PAINEL E TARGET'!$T$18,'PAINEL E TARGET'!$S$18,'PAINEL E TARGET'!$S$19))))))))</f>
        <v>1. Fx de 90% a 99,9%</v>
      </c>
      <c r="DK502" s="17">
        <f>IFERROR(VLOOKUP($BW502,'PAINEL E TARGET'!$G$1:$Q$99,9,0),0)</f>
        <v>0.05</v>
      </c>
      <c r="DL502" s="17">
        <f>VLOOKUP(DJ502,'PAINEL E TARGET'!$S$10:$U$19,3,0)</f>
        <v>0.5</v>
      </c>
      <c r="DM502" s="16">
        <f t="shared" si="285"/>
        <v>75</v>
      </c>
      <c r="DN502" s="17">
        <f t="shared" si="271"/>
        <v>1.478</v>
      </c>
      <c r="DO502" s="33" t="str">
        <f>IF(DN502&gt;='PAINEL E TARGET'!$T$11,'PAINEL E TARGET'!$S$11,
IF(DN502&gt;='PAINEL E TARGET'!$T$12,'PAINEL E TARGET'!$S$12,
IF(DN502&gt;='PAINEL E TARGET'!$T$13,'PAINEL E TARGET'!$S$13,
IF(DN502&gt;='PAINEL E TARGET'!$T$14,'PAINEL E TARGET'!$S$14,
IF(DN502&gt;='PAINEL E TARGET'!$T$15,'PAINEL E TARGET'!$S$15,
IF(DN502&gt;='PAINEL E TARGET'!$T$16,'PAINEL E TARGET'!$S$16,
IF(DN502&gt;='PAINEL E TARGET'!$T$17,'PAINEL E TARGET'!$S$17,
IF(DN502&gt;='PAINEL E TARGET'!$T$18,'PAINEL E TARGET'!$S$18,'PAINEL E TARGET'!$S$19))))))))</f>
        <v>8. Fx de 130% ou mais</v>
      </c>
      <c r="DP502" s="17">
        <f>IFERROR(VLOOKUP($BW502,'PAINEL E TARGET'!$G$1:$Q$99,10,0),0)</f>
        <v>0</v>
      </c>
      <c r="DQ502" s="17">
        <f>VLOOKUP(DO502,'PAINEL E TARGET'!$S$10:$U$19,3,0)</f>
        <v>1.6</v>
      </c>
      <c r="DR502" s="16">
        <f t="shared" si="286"/>
        <v>0</v>
      </c>
      <c r="DS502" s="17">
        <f t="shared" si="272"/>
        <v>0.9</v>
      </c>
      <c r="DT502" s="16">
        <f>IF(DS502&gt;=1,VLOOKUP(BO502,'PAINEL E TARGET'!$S$1:$W$8,5,0),0)</f>
        <v>0</v>
      </c>
      <c r="DU502" s="16">
        <f t="shared" si="287"/>
        <v>405.00000000000006</v>
      </c>
    </row>
    <row r="503" spans="2:125" s="32" customFormat="1" x14ac:dyDescent="0.2">
      <c r="B503" s="44">
        <v>43541</v>
      </c>
      <c r="C503" s="65">
        <v>1325</v>
      </c>
      <c r="D503" s="66" t="s">
        <v>506</v>
      </c>
      <c r="E503" s="65">
        <v>117</v>
      </c>
      <c r="F503" s="65" t="s">
        <v>1018</v>
      </c>
      <c r="G503" s="67">
        <v>7635254.4384036334</v>
      </c>
      <c r="H503" s="67">
        <v>4294049.8517347928</v>
      </c>
      <c r="I503" s="67">
        <v>3448680.4499999993</v>
      </c>
      <c r="J503" s="68">
        <v>0.8031300448472285</v>
      </c>
      <c r="K503" s="67">
        <v>614713.75896895712</v>
      </c>
      <c r="L503" s="67">
        <v>3296182.0139194624</v>
      </c>
      <c r="M503" s="67">
        <v>588676.41</v>
      </c>
      <c r="N503" s="67">
        <v>2655432.2600000002</v>
      </c>
      <c r="O503" s="67">
        <v>6968231.9882393852</v>
      </c>
      <c r="P503" s="67" t="s">
        <v>1082</v>
      </c>
      <c r="Q503" s="67" t="s">
        <v>1082</v>
      </c>
      <c r="R503" s="67">
        <v>0</v>
      </c>
      <c r="S503" s="67">
        <v>5328</v>
      </c>
      <c r="T503" s="68">
        <v>0.10066119704060741</v>
      </c>
      <c r="U503" s="68">
        <v>0.10896990081408091</v>
      </c>
      <c r="V503" s="68">
        <v>1.0825412772522633</v>
      </c>
      <c r="W503" s="67">
        <v>393675.44999999995</v>
      </c>
      <c r="X503" s="67">
        <v>353510.19999999995</v>
      </c>
      <c r="Y503" s="68">
        <v>0.89797369889333967</v>
      </c>
      <c r="Z503" s="68">
        <v>0.10799705605247027</v>
      </c>
      <c r="AA503" s="68">
        <v>0.11401920454162837</v>
      </c>
      <c r="AB503" s="68">
        <v>1.0557621541667972</v>
      </c>
      <c r="AC503" s="67">
        <v>422365.22999999986</v>
      </c>
      <c r="AD503" s="67">
        <v>369890.69</v>
      </c>
      <c r="AE503" s="68">
        <v>0.87576027505862664</v>
      </c>
      <c r="AF503" s="43">
        <v>80</v>
      </c>
      <c r="AG503" s="43">
        <v>69</v>
      </c>
      <c r="AH503" s="43">
        <v>106</v>
      </c>
      <c r="AI503" s="43">
        <v>55</v>
      </c>
      <c r="AJ503" s="67">
        <v>177533.83000000002</v>
      </c>
      <c r="AK503" s="67">
        <v>172925.18000000002</v>
      </c>
      <c r="AL503" s="68">
        <v>0.97404072226684912</v>
      </c>
      <c r="AM503" s="67">
        <v>79208.760000000009</v>
      </c>
      <c r="AN503" s="67">
        <v>70905.179999999993</v>
      </c>
      <c r="AO503" s="68">
        <v>0.89516841319066209</v>
      </c>
      <c r="AP503" s="67">
        <v>29551.35</v>
      </c>
      <c r="AQ503" s="67">
        <v>27923.32</v>
      </c>
      <c r="AR503" s="68">
        <v>0.94490843903916411</v>
      </c>
      <c r="AS503" s="67">
        <v>107381.51</v>
      </c>
      <c r="AT503" s="67">
        <v>81756.52</v>
      </c>
      <c r="AU503" s="68">
        <v>0.7613649686989874</v>
      </c>
      <c r="AV503" s="43">
        <v>5221.96</v>
      </c>
      <c r="AW503" s="43">
        <v>3429.3599999999997</v>
      </c>
      <c r="AX503" s="69">
        <v>0.65671893312089702</v>
      </c>
      <c r="AY503" s="43">
        <v>614713.75896895712</v>
      </c>
      <c r="AZ503" s="43">
        <v>588676.40999999992</v>
      </c>
      <c r="BA503" s="43">
        <v>145239.25804396954</v>
      </c>
      <c r="BB503" s="43">
        <v>140126.19</v>
      </c>
      <c r="BC503" s="43">
        <v>1095071.6207852531</v>
      </c>
      <c r="BD503" s="43">
        <v>259435.77253587468</v>
      </c>
      <c r="BE503" s="43">
        <v>706249.12999999977</v>
      </c>
      <c r="BF503" s="43">
        <v>757718.3899999999</v>
      </c>
      <c r="BG503" s="43">
        <v>9332.51</v>
      </c>
      <c r="BH503" s="43">
        <v>201</v>
      </c>
      <c r="BI503" s="44">
        <v>43173</v>
      </c>
      <c r="BJ503" s="44">
        <v>43541</v>
      </c>
      <c r="BK503" s="44">
        <v>43172</v>
      </c>
      <c r="BL503" s="43">
        <f t="shared" si="273"/>
        <v>3454008.4499999993</v>
      </c>
      <c r="BM503" s="43">
        <f t="shared" si="274"/>
        <v>3249436.6700000004</v>
      </c>
      <c r="BO503" s="16" t="str">
        <f>IFERROR(VLOOKUP($C503,'PORTE LOJA'!A:B,2,0),"PORTE 1")</f>
        <v>PORTE 6</v>
      </c>
      <c r="BP503" s="16">
        <f>VLOOKUP(BO503,'PAINEL E TARGET'!$S$1:$W$8,3,0)</f>
        <v>4500</v>
      </c>
      <c r="BQ503" s="16">
        <f t="shared" si="252"/>
        <v>1</v>
      </c>
      <c r="BR503" s="16">
        <f t="shared" si="253"/>
        <v>1</v>
      </c>
      <c r="BS503" s="16">
        <f t="shared" si="254"/>
        <v>1</v>
      </c>
      <c r="BT503" s="16">
        <f t="shared" si="255"/>
        <v>1</v>
      </c>
      <c r="BU503" s="16">
        <f t="shared" si="256"/>
        <v>1</v>
      </c>
      <c r="BV503" s="16">
        <f t="shared" si="257"/>
        <v>1</v>
      </c>
      <c r="BW503" s="17" t="str">
        <f t="shared" si="275"/>
        <v>111111</v>
      </c>
      <c r="BY503" s="17">
        <f t="shared" si="258"/>
        <v>0.80400000000000005</v>
      </c>
      <c r="BZ503" s="17">
        <f t="shared" si="259"/>
        <v>0.83099999999999996</v>
      </c>
      <c r="CA503" s="17" t="str">
        <f t="shared" si="276"/>
        <v>Sem Retira</v>
      </c>
      <c r="CB503" s="17">
        <f t="shared" si="277"/>
        <v>0.83099999999999996</v>
      </c>
      <c r="CC503" s="33" t="str">
        <f>IF(CB503&gt;='PAINEL E TARGET'!$T$11,'PAINEL E TARGET'!$S$11,
IF(CB503&gt;='PAINEL E TARGET'!$T$12,'PAINEL E TARGET'!$S$12,
IF(CB503&gt;='PAINEL E TARGET'!$T$13,'PAINEL E TARGET'!$S$13,
IF(CB503&gt;='PAINEL E TARGET'!$T$14,'PAINEL E TARGET'!$S$14,
IF(CB503&gt;='PAINEL E TARGET'!$T$15,'PAINEL E TARGET'!$S$15,
IF(CB503&gt;='PAINEL E TARGET'!$T$16,'PAINEL E TARGET'!$S$16,
IF(CB503&gt;='PAINEL E TARGET'!$T$17,'PAINEL E TARGET'!$S$17,
IF(CB503&gt;='PAINEL E TARGET'!$T$18,'PAINEL E TARGET'!$S$18,'PAINEL E TARGET'!$S$19))))))))</f>
        <v>Não elegível</v>
      </c>
      <c r="CD503" s="17">
        <f>IFERROR(VLOOKUP($BW503,'PAINEL E TARGET'!$G$1:$Q$99,4,0),0)</f>
        <v>0.25</v>
      </c>
      <c r="CE503" s="17">
        <f>VLOOKUP(CC503,'PAINEL E TARGET'!$S$10:$U$19,3,0)</f>
        <v>0</v>
      </c>
      <c r="CF503" s="16">
        <f t="shared" si="278"/>
        <v>0</v>
      </c>
      <c r="CG503" s="17">
        <f t="shared" si="260"/>
        <v>0.97399999999999998</v>
      </c>
      <c r="CH503" s="17">
        <f t="shared" si="261"/>
        <v>0.89500000000000002</v>
      </c>
      <c r="CI503" s="17">
        <f t="shared" si="262"/>
        <v>0.94499999999999995</v>
      </c>
      <c r="CJ503" s="17">
        <f t="shared" si="263"/>
        <v>0.76100000000000001</v>
      </c>
      <c r="CK503" s="17">
        <f t="shared" si="264"/>
        <v>0.65700000000000003</v>
      </c>
      <c r="CL503" s="17">
        <f t="shared" si="265"/>
        <v>0.89800000000000002</v>
      </c>
      <c r="CM503" s="16">
        <f t="shared" si="266"/>
        <v>4</v>
      </c>
      <c r="CN503" s="17" t="str">
        <f t="shared" si="279"/>
        <v>não ok</v>
      </c>
      <c r="CO503" s="17">
        <f t="shared" si="280"/>
        <v>0</v>
      </c>
      <c r="CP503" s="33" t="str">
        <f>IF(CO503&gt;='PAINEL E TARGET'!$T$11,'PAINEL E TARGET'!$S$11,
IF(CO503&gt;='PAINEL E TARGET'!$T$12,'PAINEL E TARGET'!$S$12,
IF(CO503&gt;='PAINEL E TARGET'!$T$13,'PAINEL E TARGET'!$S$13,
IF(CO503&gt;='PAINEL E TARGET'!$T$14,'PAINEL E TARGET'!$S$14,
IF(CO503&gt;='PAINEL E TARGET'!$T$15,'PAINEL E TARGET'!$S$15,
IF(CO503&gt;='PAINEL E TARGET'!$T$16,'PAINEL E TARGET'!$S$16,
IF(CO503&gt;='PAINEL E TARGET'!$T$17,'PAINEL E TARGET'!$S$17,
IF(CO503&gt;='PAINEL E TARGET'!$T$18,'PAINEL E TARGET'!$S$18,'PAINEL E TARGET'!$S$19))))))))</f>
        <v>Não elegível</v>
      </c>
      <c r="CQ503" s="17">
        <f>IFERROR(VLOOKUP($BW503,'PAINEL E TARGET'!$G$1:$Q$99,5,0),0)</f>
        <v>0.25</v>
      </c>
      <c r="CR503" s="17">
        <f>VLOOKUP(CP503,'PAINEL E TARGET'!$S$10:$U$19,3,0)</f>
        <v>0</v>
      </c>
      <c r="CS503" s="16">
        <f t="shared" si="281"/>
        <v>0</v>
      </c>
      <c r="CT503" s="17">
        <f t="shared" si="267"/>
        <v>0.876</v>
      </c>
      <c r="CU503" s="33" t="str">
        <f>IF(CT503&gt;='PAINEL E TARGET'!$T$11,'PAINEL E TARGET'!$S$11,
IF(CT503&gt;='PAINEL E TARGET'!$T$12,'PAINEL E TARGET'!$S$12,
IF(CT503&gt;='PAINEL E TARGET'!$T$13,'PAINEL E TARGET'!$S$13,
IF(CT503&gt;='PAINEL E TARGET'!$T$14,'PAINEL E TARGET'!$S$14,
IF(CT503&gt;='PAINEL E TARGET'!$T$15,'PAINEL E TARGET'!$S$15,
IF(CT503&gt;='PAINEL E TARGET'!$T$16,'PAINEL E TARGET'!$S$16,
IF(CT503&gt;='PAINEL E TARGET'!$T$17,'PAINEL E TARGET'!$S$17,
IF(CT503&gt;='PAINEL E TARGET'!$T$18,'PAINEL E TARGET'!$S$18,'PAINEL E TARGET'!$S$19))))))))</f>
        <v>Não elegível</v>
      </c>
      <c r="CV503" s="17">
        <f>IFERROR(VLOOKUP($BW503,'PAINEL E TARGET'!$G$1:$Q$99,6,0),0)</f>
        <v>0.2</v>
      </c>
      <c r="CW503" s="17">
        <f>VLOOKUP(CU503,'PAINEL E TARGET'!$S$10:$U$19,3,0)</f>
        <v>0</v>
      </c>
      <c r="CX503" s="16">
        <f t="shared" si="282"/>
        <v>0</v>
      </c>
      <c r="CY503" s="17">
        <f t="shared" si="268"/>
        <v>0.95799999999999996</v>
      </c>
      <c r="CZ503" s="33" t="str">
        <f>IF(CY503&gt;='PAINEL E TARGET'!$T$11,'PAINEL E TARGET'!$S$11,
IF(CY503&gt;='PAINEL E TARGET'!$T$12,'PAINEL E TARGET'!$S$12,
IF(CY503&gt;='PAINEL E TARGET'!$T$13,'PAINEL E TARGET'!$S$13,
IF(CY503&gt;='PAINEL E TARGET'!$T$14,'PAINEL E TARGET'!$S$14,
IF(CY503&gt;='PAINEL E TARGET'!$T$15,'PAINEL E TARGET'!$S$15,
IF(CY503&gt;='PAINEL E TARGET'!$T$16,'PAINEL E TARGET'!$S$16,
IF(CY503&gt;='PAINEL E TARGET'!$T$17,'PAINEL E TARGET'!$S$17,
IF(CY503&gt;='PAINEL E TARGET'!$T$18,'PAINEL E TARGET'!$S$18,'PAINEL E TARGET'!$S$19))))))))</f>
        <v>1. Fx de 90% a 99,9%</v>
      </c>
      <c r="DA503" s="17">
        <f>IFERROR(VLOOKUP($BW503,'PAINEL E TARGET'!$G$1:$Q$99,7,0),0)</f>
        <v>0.15</v>
      </c>
      <c r="DB503" s="17">
        <f>VLOOKUP(CZ503,'PAINEL E TARGET'!$S$10:$U$19,3,0)</f>
        <v>0.5</v>
      </c>
      <c r="DC503" s="16">
        <f t="shared" si="283"/>
        <v>337.5</v>
      </c>
      <c r="DD503" s="17">
        <f t="shared" si="269"/>
        <v>0.96499999999999997</v>
      </c>
      <c r="DE503" s="33" t="str">
        <f>IF(DD503&gt;='PAINEL E TARGET'!$T$11,'PAINEL E TARGET'!$S$11,
IF(DD503&gt;='PAINEL E TARGET'!$T$12,'PAINEL E TARGET'!$S$12,
IF(DD503&gt;='PAINEL E TARGET'!$T$13,'PAINEL E TARGET'!$S$13,
IF(DD503&gt;='PAINEL E TARGET'!$T$14,'PAINEL E TARGET'!$S$14,
IF(DD503&gt;='PAINEL E TARGET'!$T$15,'PAINEL E TARGET'!$S$15,
IF(DD503&gt;='PAINEL E TARGET'!$T$16,'PAINEL E TARGET'!$S$16,
IF(DD503&gt;='PAINEL E TARGET'!$T$17,'PAINEL E TARGET'!$S$17,
IF(DD503&gt;='PAINEL E TARGET'!$T$18,'PAINEL E TARGET'!$S$18,'PAINEL E TARGET'!$S$19))))))))</f>
        <v>1. Fx de 90% a 99,9%</v>
      </c>
      <c r="DF503" s="17">
        <f>IFERROR(VLOOKUP($BW503,'PAINEL E TARGET'!$G$1:$Q$99,8,0),0)</f>
        <v>0.1</v>
      </c>
      <c r="DG503" s="17">
        <f>VLOOKUP(DE503,'PAINEL E TARGET'!$S$10:$U$19,3,0)</f>
        <v>0.5</v>
      </c>
      <c r="DH503" s="16">
        <f t="shared" si="284"/>
        <v>225</v>
      </c>
      <c r="DI503" s="17">
        <f t="shared" si="270"/>
        <v>0.51900000000000002</v>
      </c>
      <c r="DJ503" s="33" t="str">
        <f>IF(DI503&gt;='PAINEL E TARGET'!$T$11,'PAINEL E TARGET'!$S$11,
IF(DI503&gt;='PAINEL E TARGET'!$T$12,'PAINEL E TARGET'!$S$12,
IF(DI503&gt;='PAINEL E TARGET'!$T$13,'PAINEL E TARGET'!$S$13,
IF(DI503&gt;='PAINEL E TARGET'!$T$14,'PAINEL E TARGET'!$S$14,
IF(DI503&gt;='PAINEL E TARGET'!$T$15,'PAINEL E TARGET'!$S$15,
IF(DI503&gt;='PAINEL E TARGET'!$T$16,'PAINEL E TARGET'!$S$16,
IF(DI503&gt;='PAINEL E TARGET'!$T$17,'PAINEL E TARGET'!$S$17,
IF(DI503&gt;='PAINEL E TARGET'!$T$18,'PAINEL E TARGET'!$S$18,'PAINEL E TARGET'!$S$19))))))))</f>
        <v>Não elegível</v>
      </c>
      <c r="DK503" s="17">
        <f>IFERROR(VLOOKUP($BW503,'PAINEL E TARGET'!$G$1:$Q$99,9,0),0)</f>
        <v>0.05</v>
      </c>
      <c r="DL503" s="17">
        <f>VLOOKUP(DJ503,'PAINEL E TARGET'!$S$10:$U$19,3,0)</f>
        <v>0</v>
      </c>
      <c r="DM503" s="16">
        <f t="shared" si="285"/>
        <v>0</v>
      </c>
      <c r="DN503" s="17">
        <f t="shared" si="271"/>
        <v>0.65700000000000003</v>
      </c>
      <c r="DO503" s="33" t="str">
        <f>IF(DN503&gt;='PAINEL E TARGET'!$T$11,'PAINEL E TARGET'!$S$11,
IF(DN503&gt;='PAINEL E TARGET'!$T$12,'PAINEL E TARGET'!$S$12,
IF(DN503&gt;='PAINEL E TARGET'!$T$13,'PAINEL E TARGET'!$S$13,
IF(DN503&gt;='PAINEL E TARGET'!$T$14,'PAINEL E TARGET'!$S$14,
IF(DN503&gt;='PAINEL E TARGET'!$T$15,'PAINEL E TARGET'!$S$15,
IF(DN503&gt;='PAINEL E TARGET'!$T$16,'PAINEL E TARGET'!$S$16,
IF(DN503&gt;='PAINEL E TARGET'!$T$17,'PAINEL E TARGET'!$S$17,
IF(DN503&gt;='PAINEL E TARGET'!$T$18,'PAINEL E TARGET'!$S$18,'PAINEL E TARGET'!$S$19))))))))</f>
        <v>Não elegível</v>
      </c>
      <c r="DP503" s="17">
        <f>IFERROR(VLOOKUP($BW503,'PAINEL E TARGET'!$G$1:$Q$99,10,0),0)</f>
        <v>0</v>
      </c>
      <c r="DQ503" s="17">
        <f>VLOOKUP(DO503,'PAINEL E TARGET'!$S$10:$U$19,3,0)</f>
        <v>0</v>
      </c>
      <c r="DR503" s="16">
        <f t="shared" si="286"/>
        <v>0</v>
      </c>
      <c r="DS503" s="17">
        <f t="shared" si="272"/>
        <v>0.86299999999999999</v>
      </c>
      <c r="DT503" s="16">
        <f>IF(DS503&gt;=1,VLOOKUP(BO503,'PAINEL E TARGET'!$S$1:$W$8,5,0),0)</f>
        <v>0</v>
      </c>
      <c r="DU503" s="16">
        <f t="shared" si="287"/>
        <v>562.5</v>
      </c>
    </row>
    <row r="504" spans="2:125" s="32" customFormat="1" x14ac:dyDescent="0.2">
      <c r="B504" s="44">
        <v>43541</v>
      </c>
      <c r="C504" s="65">
        <v>1326</v>
      </c>
      <c r="D504" s="66" t="s">
        <v>507</v>
      </c>
      <c r="E504" s="65">
        <v>120</v>
      </c>
      <c r="F504" s="65" t="s">
        <v>1018</v>
      </c>
      <c r="G504" s="67">
        <v>2627911.285329815</v>
      </c>
      <c r="H504" s="67">
        <v>1451881.4647339254</v>
      </c>
      <c r="I504" s="67">
        <v>1161923.7499999998</v>
      </c>
      <c r="J504" s="68">
        <v>0.8002883005417637</v>
      </c>
      <c r="K504" s="67">
        <v>298325.72488500603</v>
      </c>
      <c r="L504" s="67">
        <v>1057650.0235681618</v>
      </c>
      <c r="M504" s="67">
        <v>269945.96000000002</v>
      </c>
      <c r="N504" s="67">
        <v>869168.57000000007</v>
      </c>
      <c r="O504" s="67">
        <v>2457742.7139561102</v>
      </c>
      <c r="P504" s="67" t="s">
        <v>1082</v>
      </c>
      <c r="Q504" s="67" t="s">
        <v>1082</v>
      </c>
      <c r="R504" s="67">
        <v>0</v>
      </c>
      <c r="S504" s="67">
        <v>0</v>
      </c>
      <c r="T504" s="68">
        <v>0.10080933981004835</v>
      </c>
      <c r="U504" s="68">
        <v>9.7351712298850201E-2</v>
      </c>
      <c r="V504" s="68">
        <v>0.96570131777756674</v>
      </c>
      <c r="W504" s="67">
        <v>136695.02000000002</v>
      </c>
      <c r="X504" s="67">
        <v>110894.74999999999</v>
      </c>
      <c r="Y504" s="68">
        <v>0.81125669391613509</v>
      </c>
      <c r="Z504" s="68">
        <v>0.19305590110931195</v>
      </c>
      <c r="AA504" s="68">
        <v>0.18959411394743594</v>
      </c>
      <c r="AB504" s="68">
        <v>0.98206847269633124</v>
      </c>
      <c r="AC504" s="67">
        <v>261779.12000000002</v>
      </c>
      <c r="AD504" s="67">
        <v>215969.41</v>
      </c>
      <c r="AE504" s="68">
        <v>0.82500624954350821</v>
      </c>
      <c r="AF504" s="43">
        <v>80</v>
      </c>
      <c r="AG504" s="43">
        <v>77</v>
      </c>
      <c r="AH504" s="43">
        <v>40</v>
      </c>
      <c r="AI504" s="43">
        <v>28</v>
      </c>
      <c r="AJ504" s="67">
        <v>63042.239999999998</v>
      </c>
      <c r="AK504" s="67">
        <v>58195</v>
      </c>
      <c r="AL504" s="68">
        <v>0.92311123462618083</v>
      </c>
      <c r="AM504" s="67">
        <v>14754.75</v>
      </c>
      <c r="AN504" s="67">
        <v>16281.399999999998</v>
      </c>
      <c r="AO504" s="68">
        <v>1.1034683745912333</v>
      </c>
      <c r="AP504" s="67">
        <v>2550.2100000000005</v>
      </c>
      <c r="AQ504" s="67">
        <v>2367.9300000000003</v>
      </c>
      <c r="AR504" s="68">
        <v>0.92852353335607651</v>
      </c>
      <c r="AS504" s="67">
        <v>56347.82</v>
      </c>
      <c r="AT504" s="67">
        <v>34050.420000000006</v>
      </c>
      <c r="AU504" s="68">
        <v>0.60428992638934398</v>
      </c>
      <c r="AV504" s="43">
        <v>1569.4899999999998</v>
      </c>
      <c r="AW504" s="43">
        <v>1334.74</v>
      </c>
      <c r="AX504" s="69">
        <v>0.85042912028748208</v>
      </c>
      <c r="AY504" s="43">
        <v>298325.72488500603</v>
      </c>
      <c r="AZ504" s="43">
        <v>269945.96000000002</v>
      </c>
      <c r="BA504" s="43">
        <v>48397.13171325811</v>
      </c>
      <c r="BB504" s="43">
        <v>37624.19</v>
      </c>
      <c r="BC504" s="43">
        <v>540633.43518846144</v>
      </c>
      <c r="BD504" s="43">
        <v>87798.535805960768</v>
      </c>
      <c r="BE504" s="43">
        <v>249201.77999999997</v>
      </c>
      <c r="BF504" s="43">
        <v>477236.43000000005</v>
      </c>
      <c r="BG504" s="43">
        <v>2849.53</v>
      </c>
      <c r="BH504" s="43">
        <v>81</v>
      </c>
      <c r="BI504" s="44">
        <v>43173</v>
      </c>
      <c r="BJ504" s="44">
        <v>43541</v>
      </c>
      <c r="BK504" s="44">
        <v>43172</v>
      </c>
      <c r="BL504" s="43">
        <f t="shared" si="273"/>
        <v>1161923.7499999998</v>
      </c>
      <c r="BM504" s="43">
        <f t="shared" si="274"/>
        <v>1139114.53</v>
      </c>
      <c r="BO504" s="16" t="str">
        <f>IFERROR(VLOOKUP($C504,'PORTE LOJA'!A:B,2,0),"PORTE 1")</f>
        <v>PORTE 4</v>
      </c>
      <c r="BP504" s="16">
        <f>VLOOKUP(BO504,'PAINEL E TARGET'!$S$1:$W$8,3,0)</f>
        <v>3000</v>
      </c>
      <c r="BQ504" s="16">
        <f t="shared" si="252"/>
        <v>1</v>
      </c>
      <c r="BR504" s="16">
        <f t="shared" si="253"/>
        <v>1</v>
      </c>
      <c r="BS504" s="16">
        <f t="shared" si="254"/>
        <v>1</v>
      </c>
      <c r="BT504" s="16">
        <f t="shared" si="255"/>
        <v>1</v>
      </c>
      <c r="BU504" s="16">
        <f t="shared" si="256"/>
        <v>1</v>
      </c>
      <c r="BV504" s="16">
        <f t="shared" si="257"/>
        <v>1</v>
      </c>
      <c r="BW504" s="17" t="str">
        <f t="shared" si="275"/>
        <v>111111</v>
      </c>
      <c r="BY504" s="17">
        <f t="shared" si="258"/>
        <v>0.8</v>
      </c>
      <c r="BZ504" s="17">
        <f t="shared" si="259"/>
        <v>0.84</v>
      </c>
      <c r="CA504" s="17" t="str">
        <f t="shared" si="276"/>
        <v>Sem Retira</v>
      </c>
      <c r="CB504" s="17">
        <f t="shared" si="277"/>
        <v>0.84</v>
      </c>
      <c r="CC504" s="33" t="str">
        <f>IF(CB504&gt;='PAINEL E TARGET'!$T$11,'PAINEL E TARGET'!$S$11,
IF(CB504&gt;='PAINEL E TARGET'!$T$12,'PAINEL E TARGET'!$S$12,
IF(CB504&gt;='PAINEL E TARGET'!$T$13,'PAINEL E TARGET'!$S$13,
IF(CB504&gt;='PAINEL E TARGET'!$T$14,'PAINEL E TARGET'!$S$14,
IF(CB504&gt;='PAINEL E TARGET'!$T$15,'PAINEL E TARGET'!$S$15,
IF(CB504&gt;='PAINEL E TARGET'!$T$16,'PAINEL E TARGET'!$S$16,
IF(CB504&gt;='PAINEL E TARGET'!$T$17,'PAINEL E TARGET'!$S$17,
IF(CB504&gt;='PAINEL E TARGET'!$T$18,'PAINEL E TARGET'!$S$18,'PAINEL E TARGET'!$S$19))))))))</f>
        <v>Não elegível</v>
      </c>
      <c r="CD504" s="17">
        <f>IFERROR(VLOOKUP($BW504,'PAINEL E TARGET'!$G$1:$Q$99,4,0),0)</f>
        <v>0.25</v>
      </c>
      <c r="CE504" s="17">
        <f>VLOOKUP(CC504,'PAINEL E TARGET'!$S$10:$U$19,3,0)</f>
        <v>0</v>
      </c>
      <c r="CF504" s="16">
        <f t="shared" si="278"/>
        <v>0</v>
      </c>
      <c r="CG504" s="17">
        <f t="shared" si="260"/>
        <v>0.92300000000000004</v>
      </c>
      <c r="CH504" s="17">
        <f t="shared" si="261"/>
        <v>1.103</v>
      </c>
      <c r="CI504" s="17">
        <f t="shared" si="262"/>
        <v>0.92900000000000005</v>
      </c>
      <c r="CJ504" s="17">
        <f t="shared" si="263"/>
        <v>0.60399999999999998</v>
      </c>
      <c r="CK504" s="17">
        <f t="shared" si="264"/>
        <v>0.85</v>
      </c>
      <c r="CL504" s="17">
        <f t="shared" si="265"/>
        <v>0.81100000000000005</v>
      </c>
      <c r="CM504" s="16">
        <f t="shared" si="266"/>
        <v>4</v>
      </c>
      <c r="CN504" s="17" t="str">
        <f t="shared" si="279"/>
        <v>não ok</v>
      </c>
      <c r="CO504" s="17">
        <f t="shared" si="280"/>
        <v>0</v>
      </c>
      <c r="CP504" s="33" t="str">
        <f>IF(CO504&gt;='PAINEL E TARGET'!$T$11,'PAINEL E TARGET'!$S$11,
IF(CO504&gt;='PAINEL E TARGET'!$T$12,'PAINEL E TARGET'!$S$12,
IF(CO504&gt;='PAINEL E TARGET'!$T$13,'PAINEL E TARGET'!$S$13,
IF(CO504&gt;='PAINEL E TARGET'!$T$14,'PAINEL E TARGET'!$S$14,
IF(CO504&gt;='PAINEL E TARGET'!$T$15,'PAINEL E TARGET'!$S$15,
IF(CO504&gt;='PAINEL E TARGET'!$T$16,'PAINEL E TARGET'!$S$16,
IF(CO504&gt;='PAINEL E TARGET'!$T$17,'PAINEL E TARGET'!$S$17,
IF(CO504&gt;='PAINEL E TARGET'!$T$18,'PAINEL E TARGET'!$S$18,'PAINEL E TARGET'!$S$19))))))))</f>
        <v>Não elegível</v>
      </c>
      <c r="CQ504" s="17">
        <f>IFERROR(VLOOKUP($BW504,'PAINEL E TARGET'!$G$1:$Q$99,5,0),0)</f>
        <v>0.25</v>
      </c>
      <c r="CR504" s="17">
        <f>VLOOKUP(CP504,'PAINEL E TARGET'!$S$10:$U$19,3,0)</f>
        <v>0</v>
      </c>
      <c r="CS504" s="16">
        <f t="shared" si="281"/>
        <v>0</v>
      </c>
      <c r="CT504" s="17">
        <f t="shared" si="267"/>
        <v>0.82499999999999996</v>
      </c>
      <c r="CU504" s="33" t="str">
        <f>IF(CT504&gt;='PAINEL E TARGET'!$T$11,'PAINEL E TARGET'!$S$11,
IF(CT504&gt;='PAINEL E TARGET'!$T$12,'PAINEL E TARGET'!$S$12,
IF(CT504&gt;='PAINEL E TARGET'!$T$13,'PAINEL E TARGET'!$S$13,
IF(CT504&gt;='PAINEL E TARGET'!$T$14,'PAINEL E TARGET'!$S$14,
IF(CT504&gt;='PAINEL E TARGET'!$T$15,'PAINEL E TARGET'!$S$15,
IF(CT504&gt;='PAINEL E TARGET'!$T$16,'PAINEL E TARGET'!$S$16,
IF(CT504&gt;='PAINEL E TARGET'!$T$17,'PAINEL E TARGET'!$S$17,
IF(CT504&gt;='PAINEL E TARGET'!$T$18,'PAINEL E TARGET'!$S$18,'PAINEL E TARGET'!$S$19))))))))</f>
        <v>Não elegível</v>
      </c>
      <c r="CV504" s="17">
        <f>IFERROR(VLOOKUP($BW504,'PAINEL E TARGET'!$G$1:$Q$99,6,0),0)</f>
        <v>0.2</v>
      </c>
      <c r="CW504" s="17">
        <f>VLOOKUP(CU504,'PAINEL E TARGET'!$S$10:$U$19,3,0)</f>
        <v>0</v>
      </c>
      <c r="CX504" s="16">
        <f t="shared" si="282"/>
        <v>0</v>
      </c>
      <c r="CY504" s="17">
        <f t="shared" si="268"/>
        <v>0.90500000000000003</v>
      </c>
      <c r="CZ504" s="33" t="str">
        <f>IF(CY504&gt;='PAINEL E TARGET'!$T$11,'PAINEL E TARGET'!$S$11,
IF(CY504&gt;='PAINEL E TARGET'!$T$12,'PAINEL E TARGET'!$S$12,
IF(CY504&gt;='PAINEL E TARGET'!$T$13,'PAINEL E TARGET'!$S$13,
IF(CY504&gt;='PAINEL E TARGET'!$T$14,'PAINEL E TARGET'!$S$14,
IF(CY504&gt;='PAINEL E TARGET'!$T$15,'PAINEL E TARGET'!$S$15,
IF(CY504&gt;='PAINEL E TARGET'!$T$16,'PAINEL E TARGET'!$S$16,
IF(CY504&gt;='PAINEL E TARGET'!$T$17,'PAINEL E TARGET'!$S$17,
IF(CY504&gt;='PAINEL E TARGET'!$T$18,'PAINEL E TARGET'!$S$18,'PAINEL E TARGET'!$S$19))))))))</f>
        <v>1. Fx de 90% a 99,9%</v>
      </c>
      <c r="DA504" s="17">
        <f>IFERROR(VLOOKUP($BW504,'PAINEL E TARGET'!$G$1:$Q$99,7,0),0)</f>
        <v>0.15</v>
      </c>
      <c r="DB504" s="17">
        <f>VLOOKUP(CZ504,'PAINEL E TARGET'!$S$10:$U$19,3,0)</f>
        <v>0.5</v>
      </c>
      <c r="DC504" s="16">
        <f t="shared" si="283"/>
        <v>225</v>
      </c>
      <c r="DD504" s="17">
        <f t="shared" si="269"/>
        <v>0.77700000000000002</v>
      </c>
      <c r="DE504" s="33" t="str">
        <f>IF(DD504&gt;='PAINEL E TARGET'!$T$11,'PAINEL E TARGET'!$S$11,
IF(DD504&gt;='PAINEL E TARGET'!$T$12,'PAINEL E TARGET'!$S$12,
IF(DD504&gt;='PAINEL E TARGET'!$T$13,'PAINEL E TARGET'!$S$13,
IF(DD504&gt;='PAINEL E TARGET'!$T$14,'PAINEL E TARGET'!$S$14,
IF(DD504&gt;='PAINEL E TARGET'!$T$15,'PAINEL E TARGET'!$S$15,
IF(DD504&gt;='PAINEL E TARGET'!$T$16,'PAINEL E TARGET'!$S$16,
IF(DD504&gt;='PAINEL E TARGET'!$T$17,'PAINEL E TARGET'!$S$17,
IF(DD504&gt;='PAINEL E TARGET'!$T$18,'PAINEL E TARGET'!$S$18,'PAINEL E TARGET'!$S$19))))))))</f>
        <v>Não elegível</v>
      </c>
      <c r="DF504" s="17">
        <f>IFERROR(VLOOKUP($BW504,'PAINEL E TARGET'!$G$1:$Q$99,8,0),0)</f>
        <v>0.1</v>
      </c>
      <c r="DG504" s="17">
        <f>VLOOKUP(DE504,'PAINEL E TARGET'!$S$10:$U$19,3,0)</f>
        <v>0</v>
      </c>
      <c r="DH504" s="16">
        <f t="shared" si="284"/>
        <v>0</v>
      </c>
      <c r="DI504" s="17">
        <f t="shared" si="270"/>
        <v>0.7</v>
      </c>
      <c r="DJ504" s="33" t="str">
        <f>IF(DI504&gt;='PAINEL E TARGET'!$T$11,'PAINEL E TARGET'!$S$11,
IF(DI504&gt;='PAINEL E TARGET'!$T$12,'PAINEL E TARGET'!$S$12,
IF(DI504&gt;='PAINEL E TARGET'!$T$13,'PAINEL E TARGET'!$S$13,
IF(DI504&gt;='PAINEL E TARGET'!$T$14,'PAINEL E TARGET'!$S$14,
IF(DI504&gt;='PAINEL E TARGET'!$T$15,'PAINEL E TARGET'!$S$15,
IF(DI504&gt;='PAINEL E TARGET'!$T$16,'PAINEL E TARGET'!$S$16,
IF(DI504&gt;='PAINEL E TARGET'!$T$17,'PAINEL E TARGET'!$S$17,
IF(DI504&gt;='PAINEL E TARGET'!$T$18,'PAINEL E TARGET'!$S$18,'PAINEL E TARGET'!$S$19))))))))</f>
        <v>Não elegível</v>
      </c>
      <c r="DK504" s="17">
        <f>IFERROR(VLOOKUP($BW504,'PAINEL E TARGET'!$G$1:$Q$99,9,0),0)</f>
        <v>0.05</v>
      </c>
      <c r="DL504" s="17">
        <f>VLOOKUP(DJ504,'PAINEL E TARGET'!$S$10:$U$19,3,0)</f>
        <v>0</v>
      </c>
      <c r="DM504" s="16">
        <f t="shared" si="285"/>
        <v>0</v>
      </c>
      <c r="DN504" s="17">
        <f t="shared" si="271"/>
        <v>0.85</v>
      </c>
      <c r="DO504" s="33" t="str">
        <f>IF(DN504&gt;='PAINEL E TARGET'!$T$11,'PAINEL E TARGET'!$S$11,
IF(DN504&gt;='PAINEL E TARGET'!$T$12,'PAINEL E TARGET'!$S$12,
IF(DN504&gt;='PAINEL E TARGET'!$T$13,'PAINEL E TARGET'!$S$13,
IF(DN504&gt;='PAINEL E TARGET'!$T$14,'PAINEL E TARGET'!$S$14,
IF(DN504&gt;='PAINEL E TARGET'!$T$15,'PAINEL E TARGET'!$S$15,
IF(DN504&gt;='PAINEL E TARGET'!$T$16,'PAINEL E TARGET'!$S$16,
IF(DN504&gt;='PAINEL E TARGET'!$T$17,'PAINEL E TARGET'!$S$17,
IF(DN504&gt;='PAINEL E TARGET'!$T$18,'PAINEL E TARGET'!$S$18,'PAINEL E TARGET'!$S$19))))))))</f>
        <v>Não elegível</v>
      </c>
      <c r="DP504" s="17">
        <f>IFERROR(VLOOKUP($BW504,'PAINEL E TARGET'!$G$1:$Q$99,10,0),0)</f>
        <v>0</v>
      </c>
      <c r="DQ504" s="17">
        <f>VLOOKUP(DO504,'PAINEL E TARGET'!$S$10:$U$19,3,0)</f>
        <v>0</v>
      </c>
      <c r="DR504" s="16">
        <f t="shared" si="286"/>
        <v>0</v>
      </c>
      <c r="DS504" s="17">
        <f t="shared" si="272"/>
        <v>0.96299999999999997</v>
      </c>
      <c r="DT504" s="16">
        <f>IF(DS504&gt;=1,VLOOKUP(BO504,'PAINEL E TARGET'!$S$1:$W$8,5,0),0)</f>
        <v>0</v>
      </c>
      <c r="DU504" s="16">
        <f t="shared" si="287"/>
        <v>225</v>
      </c>
    </row>
    <row r="505" spans="2:125" s="32" customFormat="1" x14ac:dyDescent="0.2">
      <c r="B505" s="44">
        <v>43541</v>
      </c>
      <c r="C505" s="65">
        <v>1327</v>
      </c>
      <c r="D505" s="66" t="s">
        <v>508</v>
      </c>
      <c r="E505" s="65">
        <v>412</v>
      </c>
      <c r="F505" s="65" t="s">
        <v>1020</v>
      </c>
      <c r="G505" s="67">
        <v>3058247.223316425</v>
      </c>
      <c r="H505" s="67">
        <v>1765169.7623239411</v>
      </c>
      <c r="I505" s="67">
        <v>1544484.1700000002</v>
      </c>
      <c r="J505" s="68">
        <v>0.87497769504424527</v>
      </c>
      <c r="K505" s="67">
        <v>325543.86786187754</v>
      </c>
      <c r="L505" s="67">
        <v>1324048.2606134594</v>
      </c>
      <c r="M505" s="67">
        <v>320200.17</v>
      </c>
      <c r="N505" s="67">
        <v>1185546.9300000002</v>
      </c>
      <c r="O505" s="67">
        <v>2856402.2710594316</v>
      </c>
      <c r="P505" s="67" t="s">
        <v>1082</v>
      </c>
      <c r="Q505" s="67" t="s">
        <v>1082</v>
      </c>
      <c r="R505" s="67">
        <v>0</v>
      </c>
      <c r="S505" s="67">
        <v>0</v>
      </c>
      <c r="T505" s="68">
        <v>0.10447986324916365</v>
      </c>
      <c r="U505" s="68">
        <v>0.10453843809494967</v>
      </c>
      <c r="V505" s="68">
        <v>1.0005606328718706</v>
      </c>
      <c r="W505" s="67">
        <v>172349.16</v>
      </c>
      <c r="X505" s="67">
        <v>157408.44999999998</v>
      </c>
      <c r="Y505" s="68">
        <v>0.91331138486546715</v>
      </c>
      <c r="Z505" s="68">
        <v>0.1902219006646354</v>
      </c>
      <c r="AA505" s="68">
        <v>0.19233720589599676</v>
      </c>
      <c r="AB505" s="68">
        <v>1.0111201981684048</v>
      </c>
      <c r="AC505" s="67">
        <v>313788.55</v>
      </c>
      <c r="AD505" s="67">
        <v>289611.19</v>
      </c>
      <c r="AE505" s="68">
        <v>0.92295015226017652</v>
      </c>
      <c r="AF505" s="43">
        <v>80</v>
      </c>
      <c r="AG505" s="43">
        <v>65</v>
      </c>
      <c r="AH505" s="43">
        <v>53</v>
      </c>
      <c r="AI505" s="43">
        <v>59</v>
      </c>
      <c r="AJ505" s="67">
        <v>81294.22</v>
      </c>
      <c r="AK505" s="67">
        <v>69430</v>
      </c>
      <c r="AL505" s="68">
        <v>0.8540582590004554</v>
      </c>
      <c r="AM505" s="67">
        <v>22109.699999999997</v>
      </c>
      <c r="AN505" s="67">
        <v>18210.2</v>
      </c>
      <c r="AO505" s="68">
        <v>0.82362944770847202</v>
      </c>
      <c r="AP505" s="67">
        <v>16689.34</v>
      </c>
      <c r="AQ505" s="67">
        <v>15876.21</v>
      </c>
      <c r="AR505" s="68">
        <v>0.95127848075478116</v>
      </c>
      <c r="AS505" s="67">
        <v>52255.9</v>
      </c>
      <c r="AT505" s="67">
        <v>53892.040000000008</v>
      </c>
      <c r="AU505" s="68">
        <v>1.0313101487104808</v>
      </c>
      <c r="AV505" s="43">
        <v>3485.9500000000003</v>
      </c>
      <c r="AW505" s="43">
        <v>7448.5700000000006</v>
      </c>
      <c r="AX505" s="69">
        <v>2.1367403433784191</v>
      </c>
      <c r="AY505" s="43">
        <v>325543.86786187754</v>
      </c>
      <c r="AZ505" s="43">
        <v>320200.17000000004</v>
      </c>
      <c r="BA505" s="43">
        <v>68952.40599808305</v>
      </c>
      <c r="BB505" s="43">
        <v>67620.09</v>
      </c>
      <c r="BC505" s="43">
        <v>563360.15864782105</v>
      </c>
      <c r="BD505" s="43">
        <v>119536.82096019268</v>
      </c>
      <c r="BE505" s="43">
        <v>300425.36</v>
      </c>
      <c r="BF505" s="43">
        <v>546971.49999999988</v>
      </c>
      <c r="BG505" s="43">
        <v>6046.7600000000011</v>
      </c>
      <c r="BH505" s="43">
        <v>106</v>
      </c>
      <c r="BI505" s="44">
        <v>43173</v>
      </c>
      <c r="BJ505" s="44">
        <v>43541</v>
      </c>
      <c r="BK505" s="44">
        <v>43172</v>
      </c>
      <c r="BL505" s="43">
        <f t="shared" si="273"/>
        <v>1544484.1700000002</v>
      </c>
      <c r="BM505" s="43">
        <f t="shared" si="274"/>
        <v>1505747.1</v>
      </c>
      <c r="BO505" s="16" t="str">
        <f>IFERROR(VLOOKUP($C505,'PORTE LOJA'!A:B,2,0),"PORTE 1")</f>
        <v>PORTE 4</v>
      </c>
      <c r="BP505" s="16">
        <f>VLOOKUP(BO505,'PAINEL E TARGET'!$S$1:$W$8,3,0)</f>
        <v>3000</v>
      </c>
      <c r="BQ505" s="16">
        <f t="shared" si="252"/>
        <v>1</v>
      </c>
      <c r="BR505" s="16">
        <f t="shared" si="253"/>
        <v>1</v>
      </c>
      <c r="BS505" s="16">
        <f t="shared" si="254"/>
        <v>1</v>
      </c>
      <c r="BT505" s="16">
        <f t="shared" si="255"/>
        <v>1</v>
      </c>
      <c r="BU505" s="16">
        <f t="shared" si="256"/>
        <v>1</v>
      </c>
      <c r="BV505" s="16">
        <f t="shared" si="257"/>
        <v>1</v>
      </c>
      <c r="BW505" s="17" t="str">
        <f t="shared" si="275"/>
        <v>111111</v>
      </c>
      <c r="BY505" s="17">
        <f t="shared" si="258"/>
        <v>0.875</v>
      </c>
      <c r="BZ505" s="17">
        <f t="shared" si="259"/>
        <v>0.91300000000000003</v>
      </c>
      <c r="CA505" s="17" t="str">
        <f t="shared" si="276"/>
        <v>Sem Retira</v>
      </c>
      <c r="CB505" s="17">
        <f t="shared" si="277"/>
        <v>0.91300000000000003</v>
      </c>
      <c r="CC505" s="33" t="str">
        <f>IF(CB505&gt;='PAINEL E TARGET'!$T$11,'PAINEL E TARGET'!$S$11,
IF(CB505&gt;='PAINEL E TARGET'!$T$12,'PAINEL E TARGET'!$S$12,
IF(CB505&gt;='PAINEL E TARGET'!$T$13,'PAINEL E TARGET'!$S$13,
IF(CB505&gt;='PAINEL E TARGET'!$T$14,'PAINEL E TARGET'!$S$14,
IF(CB505&gt;='PAINEL E TARGET'!$T$15,'PAINEL E TARGET'!$S$15,
IF(CB505&gt;='PAINEL E TARGET'!$T$16,'PAINEL E TARGET'!$S$16,
IF(CB505&gt;='PAINEL E TARGET'!$T$17,'PAINEL E TARGET'!$S$17,
IF(CB505&gt;='PAINEL E TARGET'!$T$18,'PAINEL E TARGET'!$S$18,'PAINEL E TARGET'!$S$19))))))))</f>
        <v>1. Fx de 90% a 99,9%</v>
      </c>
      <c r="CD505" s="17">
        <f>IFERROR(VLOOKUP($BW505,'PAINEL E TARGET'!$G$1:$Q$99,4,0),0)</f>
        <v>0.25</v>
      </c>
      <c r="CE505" s="17">
        <f>VLOOKUP(CC505,'PAINEL E TARGET'!$S$10:$U$19,3,0)</f>
        <v>0.5</v>
      </c>
      <c r="CF505" s="16">
        <f t="shared" si="278"/>
        <v>375</v>
      </c>
      <c r="CG505" s="17">
        <f t="shared" si="260"/>
        <v>0.85399999999999998</v>
      </c>
      <c r="CH505" s="17">
        <f t="shared" si="261"/>
        <v>0.82399999999999995</v>
      </c>
      <c r="CI505" s="17">
        <f t="shared" si="262"/>
        <v>0.95099999999999996</v>
      </c>
      <c r="CJ505" s="17">
        <f t="shared" si="263"/>
        <v>1.0309999999999999</v>
      </c>
      <c r="CK505" s="17">
        <f t="shared" si="264"/>
        <v>2.137</v>
      </c>
      <c r="CL505" s="17">
        <f t="shared" si="265"/>
        <v>0.91300000000000003</v>
      </c>
      <c r="CM505" s="16">
        <f t="shared" si="266"/>
        <v>5</v>
      </c>
      <c r="CN505" s="17" t="str">
        <f t="shared" si="279"/>
        <v>ok</v>
      </c>
      <c r="CO505" s="17">
        <f t="shared" si="280"/>
        <v>0.91300000000000003</v>
      </c>
      <c r="CP505" s="33" t="str">
        <f>IF(CO505&gt;='PAINEL E TARGET'!$T$11,'PAINEL E TARGET'!$S$11,
IF(CO505&gt;='PAINEL E TARGET'!$T$12,'PAINEL E TARGET'!$S$12,
IF(CO505&gt;='PAINEL E TARGET'!$T$13,'PAINEL E TARGET'!$S$13,
IF(CO505&gt;='PAINEL E TARGET'!$T$14,'PAINEL E TARGET'!$S$14,
IF(CO505&gt;='PAINEL E TARGET'!$T$15,'PAINEL E TARGET'!$S$15,
IF(CO505&gt;='PAINEL E TARGET'!$T$16,'PAINEL E TARGET'!$S$16,
IF(CO505&gt;='PAINEL E TARGET'!$T$17,'PAINEL E TARGET'!$S$17,
IF(CO505&gt;='PAINEL E TARGET'!$T$18,'PAINEL E TARGET'!$S$18,'PAINEL E TARGET'!$S$19))))))))</f>
        <v>1. Fx de 90% a 99,9%</v>
      </c>
      <c r="CQ505" s="17">
        <f>IFERROR(VLOOKUP($BW505,'PAINEL E TARGET'!$G$1:$Q$99,5,0),0)</f>
        <v>0.25</v>
      </c>
      <c r="CR505" s="17">
        <f>VLOOKUP(CP505,'PAINEL E TARGET'!$S$10:$U$19,3,0)</f>
        <v>0.5</v>
      </c>
      <c r="CS505" s="16">
        <f t="shared" si="281"/>
        <v>375</v>
      </c>
      <c r="CT505" s="17">
        <f t="shared" si="267"/>
        <v>0.92300000000000004</v>
      </c>
      <c r="CU505" s="33" t="str">
        <f>IF(CT505&gt;='PAINEL E TARGET'!$T$11,'PAINEL E TARGET'!$S$11,
IF(CT505&gt;='PAINEL E TARGET'!$T$12,'PAINEL E TARGET'!$S$12,
IF(CT505&gt;='PAINEL E TARGET'!$T$13,'PAINEL E TARGET'!$S$13,
IF(CT505&gt;='PAINEL E TARGET'!$T$14,'PAINEL E TARGET'!$S$14,
IF(CT505&gt;='PAINEL E TARGET'!$T$15,'PAINEL E TARGET'!$S$15,
IF(CT505&gt;='PAINEL E TARGET'!$T$16,'PAINEL E TARGET'!$S$16,
IF(CT505&gt;='PAINEL E TARGET'!$T$17,'PAINEL E TARGET'!$S$17,
IF(CT505&gt;='PAINEL E TARGET'!$T$18,'PAINEL E TARGET'!$S$18,'PAINEL E TARGET'!$S$19))))))))</f>
        <v>1. Fx de 90% a 99,9%</v>
      </c>
      <c r="CV505" s="17">
        <f>IFERROR(VLOOKUP($BW505,'PAINEL E TARGET'!$G$1:$Q$99,6,0),0)</f>
        <v>0.2</v>
      </c>
      <c r="CW505" s="17">
        <f>VLOOKUP(CU505,'PAINEL E TARGET'!$S$10:$U$19,3,0)</f>
        <v>0.5</v>
      </c>
      <c r="CX505" s="16">
        <f t="shared" si="282"/>
        <v>300</v>
      </c>
      <c r="CY505" s="17">
        <f t="shared" si="268"/>
        <v>0.98399999999999999</v>
      </c>
      <c r="CZ505" s="33" t="str">
        <f>IF(CY505&gt;='PAINEL E TARGET'!$T$11,'PAINEL E TARGET'!$S$11,
IF(CY505&gt;='PAINEL E TARGET'!$T$12,'PAINEL E TARGET'!$S$12,
IF(CY505&gt;='PAINEL E TARGET'!$T$13,'PAINEL E TARGET'!$S$13,
IF(CY505&gt;='PAINEL E TARGET'!$T$14,'PAINEL E TARGET'!$S$14,
IF(CY505&gt;='PAINEL E TARGET'!$T$15,'PAINEL E TARGET'!$S$15,
IF(CY505&gt;='PAINEL E TARGET'!$T$16,'PAINEL E TARGET'!$S$16,
IF(CY505&gt;='PAINEL E TARGET'!$T$17,'PAINEL E TARGET'!$S$17,
IF(CY505&gt;='PAINEL E TARGET'!$T$18,'PAINEL E TARGET'!$S$18,'PAINEL E TARGET'!$S$19))))))))</f>
        <v>1. Fx de 90% a 99,9%</v>
      </c>
      <c r="DA505" s="17">
        <f>IFERROR(VLOOKUP($BW505,'PAINEL E TARGET'!$G$1:$Q$99,7,0),0)</f>
        <v>0.15</v>
      </c>
      <c r="DB505" s="17">
        <f>VLOOKUP(CZ505,'PAINEL E TARGET'!$S$10:$U$19,3,0)</f>
        <v>0.5</v>
      </c>
      <c r="DC505" s="16">
        <f t="shared" si="283"/>
        <v>225</v>
      </c>
      <c r="DD505" s="17">
        <f t="shared" si="269"/>
        <v>0.98099999999999998</v>
      </c>
      <c r="DE505" s="33" t="str">
        <f>IF(DD505&gt;='PAINEL E TARGET'!$T$11,'PAINEL E TARGET'!$S$11,
IF(DD505&gt;='PAINEL E TARGET'!$T$12,'PAINEL E TARGET'!$S$12,
IF(DD505&gt;='PAINEL E TARGET'!$T$13,'PAINEL E TARGET'!$S$13,
IF(DD505&gt;='PAINEL E TARGET'!$T$14,'PAINEL E TARGET'!$S$14,
IF(DD505&gt;='PAINEL E TARGET'!$T$15,'PAINEL E TARGET'!$S$15,
IF(DD505&gt;='PAINEL E TARGET'!$T$16,'PAINEL E TARGET'!$S$16,
IF(DD505&gt;='PAINEL E TARGET'!$T$17,'PAINEL E TARGET'!$S$17,
IF(DD505&gt;='PAINEL E TARGET'!$T$18,'PAINEL E TARGET'!$S$18,'PAINEL E TARGET'!$S$19))))))))</f>
        <v>1. Fx de 90% a 99,9%</v>
      </c>
      <c r="DF505" s="17">
        <f>IFERROR(VLOOKUP($BW505,'PAINEL E TARGET'!$G$1:$Q$99,8,0),0)</f>
        <v>0.1</v>
      </c>
      <c r="DG505" s="17">
        <f>VLOOKUP(DE505,'PAINEL E TARGET'!$S$10:$U$19,3,0)</f>
        <v>0.5</v>
      </c>
      <c r="DH505" s="16">
        <f t="shared" si="284"/>
        <v>150</v>
      </c>
      <c r="DI505" s="17">
        <f t="shared" si="270"/>
        <v>1.113</v>
      </c>
      <c r="DJ505" s="33" t="str">
        <f>IF(DI505&gt;='PAINEL E TARGET'!$T$11,'PAINEL E TARGET'!$S$11,
IF(DI505&gt;='PAINEL E TARGET'!$T$12,'PAINEL E TARGET'!$S$12,
IF(DI505&gt;='PAINEL E TARGET'!$T$13,'PAINEL E TARGET'!$S$13,
IF(DI505&gt;='PAINEL E TARGET'!$T$14,'PAINEL E TARGET'!$S$14,
IF(DI505&gt;='PAINEL E TARGET'!$T$15,'PAINEL E TARGET'!$S$15,
IF(DI505&gt;='PAINEL E TARGET'!$T$16,'PAINEL E TARGET'!$S$16,
IF(DI505&gt;='PAINEL E TARGET'!$T$17,'PAINEL E TARGET'!$S$17,
IF(DI505&gt;='PAINEL E TARGET'!$T$18,'PAINEL E TARGET'!$S$18,'PAINEL E TARGET'!$S$19))))))))</f>
        <v>4. Fx de 110% a 114,9%</v>
      </c>
      <c r="DK505" s="17">
        <f>IFERROR(VLOOKUP($BW505,'PAINEL E TARGET'!$G$1:$Q$99,9,0),0)</f>
        <v>0.05</v>
      </c>
      <c r="DL505" s="17">
        <f>VLOOKUP(DJ505,'PAINEL E TARGET'!$S$10:$U$19,3,0)</f>
        <v>1.2</v>
      </c>
      <c r="DM505" s="16">
        <f t="shared" si="285"/>
        <v>180</v>
      </c>
      <c r="DN505" s="17">
        <f t="shared" si="271"/>
        <v>2.137</v>
      </c>
      <c r="DO505" s="33" t="str">
        <f>IF(DN505&gt;='PAINEL E TARGET'!$T$11,'PAINEL E TARGET'!$S$11,
IF(DN505&gt;='PAINEL E TARGET'!$T$12,'PAINEL E TARGET'!$S$12,
IF(DN505&gt;='PAINEL E TARGET'!$T$13,'PAINEL E TARGET'!$S$13,
IF(DN505&gt;='PAINEL E TARGET'!$T$14,'PAINEL E TARGET'!$S$14,
IF(DN505&gt;='PAINEL E TARGET'!$T$15,'PAINEL E TARGET'!$S$15,
IF(DN505&gt;='PAINEL E TARGET'!$T$16,'PAINEL E TARGET'!$S$16,
IF(DN505&gt;='PAINEL E TARGET'!$T$17,'PAINEL E TARGET'!$S$17,
IF(DN505&gt;='PAINEL E TARGET'!$T$18,'PAINEL E TARGET'!$S$18,'PAINEL E TARGET'!$S$19))))))))</f>
        <v>8. Fx de 130% ou mais</v>
      </c>
      <c r="DP505" s="17">
        <f>IFERROR(VLOOKUP($BW505,'PAINEL E TARGET'!$G$1:$Q$99,10,0),0)</f>
        <v>0</v>
      </c>
      <c r="DQ505" s="17">
        <f>VLOOKUP(DO505,'PAINEL E TARGET'!$S$10:$U$19,3,0)</f>
        <v>1.6</v>
      </c>
      <c r="DR505" s="16">
        <f t="shared" si="286"/>
        <v>0</v>
      </c>
      <c r="DS505" s="17">
        <f t="shared" si="272"/>
        <v>0.81299999999999994</v>
      </c>
      <c r="DT505" s="16">
        <f>IF(DS505&gt;=1,VLOOKUP(BO505,'PAINEL E TARGET'!$S$1:$W$8,5,0),0)</f>
        <v>0</v>
      </c>
      <c r="DU505" s="16">
        <f t="shared" si="287"/>
        <v>1605</v>
      </c>
    </row>
    <row r="506" spans="2:125" s="32" customFormat="1" x14ac:dyDescent="0.2">
      <c r="B506" s="44">
        <v>43541</v>
      </c>
      <c r="C506" s="65">
        <v>1328</v>
      </c>
      <c r="D506" s="66" t="s">
        <v>509</v>
      </c>
      <c r="E506" s="65">
        <v>113</v>
      </c>
      <c r="F506" s="65" t="s">
        <v>1018</v>
      </c>
      <c r="G506" s="67">
        <v>1943075.4397993339</v>
      </c>
      <c r="H506" s="67">
        <v>931533.60874049424</v>
      </c>
      <c r="I506" s="67">
        <v>894096.25</v>
      </c>
      <c r="J506" s="68">
        <v>0.95981104880250923</v>
      </c>
      <c r="K506" s="67">
        <v>128550.52683597163</v>
      </c>
      <c r="L506" s="67">
        <v>769639.19616155664</v>
      </c>
      <c r="M506" s="67">
        <v>145223.72</v>
      </c>
      <c r="N506" s="67">
        <v>733951.35999999987</v>
      </c>
      <c r="O506" s="67">
        <v>1876808.945885868</v>
      </c>
      <c r="P506" s="67" t="s">
        <v>1082</v>
      </c>
      <c r="Q506" s="67" t="s">
        <v>1082</v>
      </c>
      <c r="R506" s="67">
        <v>0</v>
      </c>
      <c r="S506" s="67">
        <v>0</v>
      </c>
      <c r="T506" s="68">
        <v>9.1206899725600005E-2</v>
      </c>
      <c r="U506" s="68">
        <v>9.0865450826927416E-2</v>
      </c>
      <c r="V506" s="68">
        <v>0.99625632600494207</v>
      </c>
      <c r="W506" s="67">
        <v>81921.099999999991</v>
      </c>
      <c r="X506" s="67">
        <v>79886.639999999985</v>
      </c>
      <c r="Y506" s="68">
        <v>0.97516561667262758</v>
      </c>
      <c r="Z506" s="68">
        <v>0.19423313976225504</v>
      </c>
      <c r="AA506" s="68">
        <v>0.23375044934167152</v>
      </c>
      <c r="AB506" s="68">
        <v>1.2034529721745033</v>
      </c>
      <c r="AC506" s="67">
        <v>174458.21000000002</v>
      </c>
      <c r="AD506" s="67">
        <v>205507.57000000004</v>
      </c>
      <c r="AE506" s="68">
        <v>1.1779759175564166</v>
      </c>
      <c r="AF506" s="43">
        <v>80</v>
      </c>
      <c r="AG506" s="43">
        <v>71</v>
      </c>
      <c r="AH506" s="43">
        <v>27</v>
      </c>
      <c r="AI506" s="43">
        <v>27</v>
      </c>
      <c r="AJ506" s="67">
        <v>42145.79</v>
      </c>
      <c r="AK506" s="67">
        <v>42224</v>
      </c>
      <c r="AL506" s="68">
        <v>1.0018557013642406</v>
      </c>
      <c r="AM506" s="67">
        <v>6268.4800000000005</v>
      </c>
      <c r="AN506" s="67">
        <v>6292.5</v>
      </c>
      <c r="AO506" s="68">
        <v>1.0038318699269997</v>
      </c>
      <c r="AP506" s="67">
        <v>2483.1400000000003</v>
      </c>
      <c r="AQ506" s="67">
        <v>3039.83</v>
      </c>
      <c r="AR506" s="68">
        <v>1.2241879233551067</v>
      </c>
      <c r="AS506" s="67">
        <v>31023.69</v>
      </c>
      <c r="AT506" s="67">
        <v>28330.310000000005</v>
      </c>
      <c r="AU506" s="68">
        <v>0.91318311909382821</v>
      </c>
      <c r="AV506" s="43">
        <v>1222.9099999999999</v>
      </c>
      <c r="AW506" s="43">
        <v>874.84999999999991</v>
      </c>
      <c r="AX506" s="69">
        <v>0.71538379766295146</v>
      </c>
      <c r="AY506" s="43">
        <v>128550.52683597163</v>
      </c>
      <c r="AZ506" s="43">
        <v>145223.72</v>
      </c>
      <c r="BA506" s="43">
        <v>33528.051141662385</v>
      </c>
      <c r="BB506" s="43">
        <v>42808.84</v>
      </c>
      <c r="BC506" s="43">
        <v>268596.13740912592</v>
      </c>
      <c r="BD506" s="43">
        <v>70177.546602308314</v>
      </c>
      <c r="BE506" s="43">
        <v>171128.13999999996</v>
      </c>
      <c r="BF506" s="43">
        <v>364432.53000000009</v>
      </c>
      <c r="BG506" s="43">
        <v>2562.9699999999993</v>
      </c>
      <c r="BH506" s="43">
        <v>52</v>
      </c>
      <c r="BI506" s="44">
        <v>43173</v>
      </c>
      <c r="BJ506" s="44">
        <v>43541</v>
      </c>
      <c r="BK506" s="44">
        <v>43172</v>
      </c>
      <c r="BL506" s="43">
        <f t="shared" si="273"/>
        <v>894096.25</v>
      </c>
      <c r="BM506" s="43">
        <f t="shared" si="274"/>
        <v>879175.07999999984</v>
      </c>
      <c r="BO506" s="16" t="str">
        <f>IFERROR(VLOOKUP($C506,'PORTE LOJA'!A:B,2,0),"PORTE 1")</f>
        <v>PORTE 3</v>
      </c>
      <c r="BP506" s="16">
        <f>VLOOKUP(BO506,'PAINEL E TARGET'!$S$1:$W$8,3,0)</f>
        <v>2400</v>
      </c>
      <c r="BQ506" s="16">
        <f t="shared" si="252"/>
        <v>1</v>
      </c>
      <c r="BR506" s="16">
        <f t="shared" si="253"/>
        <v>1</v>
      </c>
      <c r="BS506" s="16">
        <f t="shared" si="254"/>
        <v>1</v>
      </c>
      <c r="BT506" s="16">
        <f t="shared" si="255"/>
        <v>1</v>
      </c>
      <c r="BU506" s="16">
        <f t="shared" si="256"/>
        <v>1</v>
      </c>
      <c r="BV506" s="16">
        <f t="shared" si="257"/>
        <v>1</v>
      </c>
      <c r="BW506" s="17" t="str">
        <f t="shared" si="275"/>
        <v>111111</v>
      </c>
      <c r="BY506" s="17">
        <f t="shared" si="258"/>
        <v>0.96</v>
      </c>
      <c r="BZ506" s="17">
        <f t="shared" si="259"/>
        <v>0.97899999999999998</v>
      </c>
      <c r="CA506" s="17" t="str">
        <f t="shared" si="276"/>
        <v>Sem Retira</v>
      </c>
      <c r="CB506" s="17">
        <f t="shared" si="277"/>
        <v>0.97899999999999998</v>
      </c>
      <c r="CC506" s="33" t="str">
        <f>IF(CB506&gt;='PAINEL E TARGET'!$T$11,'PAINEL E TARGET'!$S$11,
IF(CB506&gt;='PAINEL E TARGET'!$T$12,'PAINEL E TARGET'!$S$12,
IF(CB506&gt;='PAINEL E TARGET'!$T$13,'PAINEL E TARGET'!$S$13,
IF(CB506&gt;='PAINEL E TARGET'!$T$14,'PAINEL E TARGET'!$S$14,
IF(CB506&gt;='PAINEL E TARGET'!$T$15,'PAINEL E TARGET'!$S$15,
IF(CB506&gt;='PAINEL E TARGET'!$T$16,'PAINEL E TARGET'!$S$16,
IF(CB506&gt;='PAINEL E TARGET'!$T$17,'PAINEL E TARGET'!$S$17,
IF(CB506&gt;='PAINEL E TARGET'!$T$18,'PAINEL E TARGET'!$S$18,'PAINEL E TARGET'!$S$19))))))))</f>
        <v>1. Fx de 90% a 99,9%</v>
      </c>
      <c r="CD506" s="17">
        <f>IFERROR(VLOOKUP($BW506,'PAINEL E TARGET'!$G$1:$Q$99,4,0),0)</f>
        <v>0.25</v>
      </c>
      <c r="CE506" s="17">
        <f>VLOOKUP(CC506,'PAINEL E TARGET'!$S$10:$U$19,3,0)</f>
        <v>0.5</v>
      </c>
      <c r="CF506" s="16">
        <f t="shared" si="278"/>
        <v>300</v>
      </c>
      <c r="CG506" s="17">
        <f t="shared" si="260"/>
        <v>1.002</v>
      </c>
      <c r="CH506" s="17">
        <f t="shared" si="261"/>
        <v>1.004</v>
      </c>
      <c r="CI506" s="17">
        <f t="shared" si="262"/>
        <v>1.224</v>
      </c>
      <c r="CJ506" s="17">
        <f t="shared" si="263"/>
        <v>0.91300000000000003</v>
      </c>
      <c r="CK506" s="17">
        <f t="shared" si="264"/>
        <v>0.71499999999999997</v>
      </c>
      <c r="CL506" s="17">
        <f t="shared" si="265"/>
        <v>0.97499999999999998</v>
      </c>
      <c r="CM506" s="16">
        <f t="shared" si="266"/>
        <v>5</v>
      </c>
      <c r="CN506" s="17" t="str">
        <f t="shared" si="279"/>
        <v>ok</v>
      </c>
      <c r="CO506" s="17">
        <f t="shared" si="280"/>
        <v>0.97499999999999998</v>
      </c>
      <c r="CP506" s="33" t="str">
        <f>IF(CO506&gt;='PAINEL E TARGET'!$T$11,'PAINEL E TARGET'!$S$11,
IF(CO506&gt;='PAINEL E TARGET'!$T$12,'PAINEL E TARGET'!$S$12,
IF(CO506&gt;='PAINEL E TARGET'!$T$13,'PAINEL E TARGET'!$S$13,
IF(CO506&gt;='PAINEL E TARGET'!$T$14,'PAINEL E TARGET'!$S$14,
IF(CO506&gt;='PAINEL E TARGET'!$T$15,'PAINEL E TARGET'!$S$15,
IF(CO506&gt;='PAINEL E TARGET'!$T$16,'PAINEL E TARGET'!$S$16,
IF(CO506&gt;='PAINEL E TARGET'!$T$17,'PAINEL E TARGET'!$S$17,
IF(CO506&gt;='PAINEL E TARGET'!$T$18,'PAINEL E TARGET'!$S$18,'PAINEL E TARGET'!$S$19))))))))</f>
        <v>1. Fx de 90% a 99,9%</v>
      </c>
      <c r="CQ506" s="17">
        <f>IFERROR(VLOOKUP($BW506,'PAINEL E TARGET'!$G$1:$Q$99,5,0),0)</f>
        <v>0.25</v>
      </c>
      <c r="CR506" s="17">
        <f>VLOOKUP(CP506,'PAINEL E TARGET'!$S$10:$U$19,3,0)</f>
        <v>0.5</v>
      </c>
      <c r="CS506" s="16">
        <f t="shared" si="281"/>
        <v>300</v>
      </c>
      <c r="CT506" s="17">
        <f t="shared" si="267"/>
        <v>1.1779999999999999</v>
      </c>
      <c r="CU506" s="33" t="str">
        <f>IF(CT506&gt;='PAINEL E TARGET'!$T$11,'PAINEL E TARGET'!$S$11,
IF(CT506&gt;='PAINEL E TARGET'!$T$12,'PAINEL E TARGET'!$S$12,
IF(CT506&gt;='PAINEL E TARGET'!$T$13,'PAINEL E TARGET'!$S$13,
IF(CT506&gt;='PAINEL E TARGET'!$T$14,'PAINEL E TARGET'!$S$14,
IF(CT506&gt;='PAINEL E TARGET'!$T$15,'PAINEL E TARGET'!$S$15,
IF(CT506&gt;='PAINEL E TARGET'!$T$16,'PAINEL E TARGET'!$S$16,
IF(CT506&gt;='PAINEL E TARGET'!$T$17,'PAINEL E TARGET'!$S$17,
IF(CT506&gt;='PAINEL E TARGET'!$T$18,'PAINEL E TARGET'!$S$18,'PAINEL E TARGET'!$S$19))))))))</f>
        <v>5. Fx de 115% a 119,9%</v>
      </c>
      <c r="CV506" s="17">
        <f>IFERROR(VLOOKUP($BW506,'PAINEL E TARGET'!$G$1:$Q$99,6,0),0)</f>
        <v>0.2</v>
      </c>
      <c r="CW506" s="17">
        <f>VLOOKUP(CU506,'PAINEL E TARGET'!$S$10:$U$19,3,0)</f>
        <v>1.3</v>
      </c>
      <c r="CX506" s="16">
        <f t="shared" si="282"/>
        <v>624</v>
      </c>
      <c r="CY506" s="17">
        <f t="shared" si="268"/>
        <v>1.1299999999999999</v>
      </c>
      <c r="CZ506" s="33" t="str">
        <f>IF(CY506&gt;='PAINEL E TARGET'!$T$11,'PAINEL E TARGET'!$S$11,
IF(CY506&gt;='PAINEL E TARGET'!$T$12,'PAINEL E TARGET'!$S$12,
IF(CY506&gt;='PAINEL E TARGET'!$T$13,'PAINEL E TARGET'!$S$13,
IF(CY506&gt;='PAINEL E TARGET'!$T$14,'PAINEL E TARGET'!$S$14,
IF(CY506&gt;='PAINEL E TARGET'!$T$15,'PAINEL E TARGET'!$S$15,
IF(CY506&gt;='PAINEL E TARGET'!$T$16,'PAINEL E TARGET'!$S$16,
IF(CY506&gt;='PAINEL E TARGET'!$T$17,'PAINEL E TARGET'!$S$17,
IF(CY506&gt;='PAINEL E TARGET'!$T$18,'PAINEL E TARGET'!$S$18,'PAINEL E TARGET'!$S$19))))))))</f>
        <v>4. Fx de 110% a 114,9%</v>
      </c>
      <c r="DA506" s="17">
        <f>IFERROR(VLOOKUP($BW506,'PAINEL E TARGET'!$G$1:$Q$99,7,0),0)</f>
        <v>0.15</v>
      </c>
      <c r="DB506" s="17">
        <f>VLOOKUP(CZ506,'PAINEL E TARGET'!$S$10:$U$19,3,0)</f>
        <v>1.2</v>
      </c>
      <c r="DC506" s="16">
        <f t="shared" si="283"/>
        <v>432</v>
      </c>
      <c r="DD506" s="17">
        <f t="shared" si="269"/>
        <v>1.2769999999999999</v>
      </c>
      <c r="DE506" s="33" t="str">
        <f>IF(DD506&gt;='PAINEL E TARGET'!$T$11,'PAINEL E TARGET'!$S$11,
IF(DD506&gt;='PAINEL E TARGET'!$T$12,'PAINEL E TARGET'!$S$12,
IF(DD506&gt;='PAINEL E TARGET'!$T$13,'PAINEL E TARGET'!$S$13,
IF(DD506&gt;='PAINEL E TARGET'!$T$14,'PAINEL E TARGET'!$S$14,
IF(DD506&gt;='PAINEL E TARGET'!$T$15,'PAINEL E TARGET'!$S$15,
IF(DD506&gt;='PAINEL E TARGET'!$T$16,'PAINEL E TARGET'!$S$16,
IF(DD506&gt;='PAINEL E TARGET'!$T$17,'PAINEL E TARGET'!$S$17,
IF(DD506&gt;='PAINEL E TARGET'!$T$18,'PAINEL E TARGET'!$S$18,'PAINEL E TARGET'!$S$19))))))))</f>
        <v>7. Fx de 125% a 129,9%</v>
      </c>
      <c r="DF506" s="17">
        <f>IFERROR(VLOOKUP($BW506,'PAINEL E TARGET'!$G$1:$Q$99,8,0),0)</f>
        <v>0.1</v>
      </c>
      <c r="DG506" s="17">
        <f>VLOOKUP(DE506,'PAINEL E TARGET'!$S$10:$U$19,3,0)</f>
        <v>1.5</v>
      </c>
      <c r="DH506" s="16">
        <f t="shared" si="284"/>
        <v>360.00000000000006</v>
      </c>
      <c r="DI506" s="17">
        <f t="shared" si="270"/>
        <v>1</v>
      </c>
      <c r="DJ506" s="33" t="str">
        <f>IF(DI506&gt;='PAINEL E TARGET'!$T$11,'PAINEL E TARGET'!$S$11,
IF(DI506&gt;='PAINEL E TARGET'!$T$12,'PAINEL E TARGET'!$S$12,
IF(DI506&gt;='PAINEL E TARGET'!$T$13,'PAINEL E TARGET'!$S$13,
IF(DI506&gt;='PAINEL E TARGET'!$T$14,'PAINEL E TARGET'!$S$14,
IF(DI506&gt;='PAINEL E TARGET'!$T$15,'PAINEL E TARGET'!$S$15,
IF(DI506&gt;='PAINEL E TARGET'!$T$16,'PAINEL E TARGET'!$S$16,
IF(DI506&gt;='PAINEL E TARGET'!$T$17,'PAINEL E TARGET'!$S$17,
IF(DI506&gt;='PAINEL E TARGET'!$T$18,'PAINEL E TARGET'!$S$18,'PAINEL E TARGET'!$S$19))))))))</f>
        <v>2. Fx de 100% a 104,9%</v>
      </c>
      <c r="DK506" s="17">
        <f>IFERROR(VLOOKUP($BW506,'PAINEL E TARGET'!$G$1:$Q$99,9,0),0)</f>
        <v>0.05</v>
      </c>
      <c r="DL506" s="17">
        <f>VLOOKUP(DJ506,'PAINEL E TARGET'!$S$10:$U$19,3,0)</f>
        <v>1</v>
      </c>
      <c r="DM506" s="16">
        <f t="shared" si="285"/>
        <v>120</v>
      </c>
      <c r="DN506" s="17">
        <f t="shared" si="271"/>
        <v>0.71499999999999997</v>
      </c>
      <c r="DO506" s="33" t="str">
        <f>IF(DN506&gt;='PAINEL E TARGET'!$T$11,'PAINEL E TARGET'!$S$11,
IF(DN506&gt;='PAINEL E TARGET'!$T$12,'PAINEL E TARGET'!$S$12,
IF(DN506&gt;='PAINEL E TARGET'!$T$13,'PAINEL E TARGET'!$S$13,
IF(DN506&gt;='PAINEL E TARGET'!$T$14,'PAINEL E TARGET'!$S$14,
IF(DN506&gt;='PAINEL E TARGET'!$T$15,'PAINEL E TARGET'!$S$15,
IF(DN506&gt;='PAINEL E TARGET'!$T$16,'PAINEL E TARGET'!$S$16,
IF(DN506&gt;='PAINEL E TARGET'!$T$17,'PAINEL E TARGET'!$S$17,
IF(DN506&gt;='PAINEL E TARGET'!$T$18,'PAINEL E TARGET'!$S$18,'PAINEL E TARGET'!$S$19))))))))</f>
        <v>Não elegível</v>
      </c>
      <c r="DP506" s="17">
        <f>IFERROR(VLOOKUP($BW506,'PAINEL E TARGET'!$G$1:$Q$99,10,0),0)</f>
        <v>0</v>
      </c>
      <c r="DQ506" s="17">
        <f>VLOOKUP(DO506,'PAINEL E TARGET'!$S$10:$U$19,3,0)</f>
        <v>0</v>
      </c>
      <c r="DR506" s="16">
        <f t="shared" si="286"/>
        <v>0</v>
      </c>
      <c r="DS506" s="17">
        <f t="shared" si="272"/>
        <v>0.88800000000000001</v>
      </c>
      <c r="DT506" s="16">
        <f>IF(DS506&gt;=1,VLOOKUP(BO506,'PAINEL E TARGET'!$S$1:$W$8,5,0),0)</f>
        <v>0</v>
      </c>
      <c r="DU506" s="16">
        <f t="shared" si="287"/>
        <v>2136</v>
      </c>
    </row>
    <row r="507" spans="2:125" s="32" customFormat="1" x14ac:dyDescent="0.2">
      <c r="B507" s="44">
        <v>43541</v>
      </c>
      <c r="C507" s="65">
        <v>1330</v>
      </c>
      <c r="D507" s="66" t="s">
        <v>510</v>
      </c>
      <c r="E507" s="65">
        <v>118</v>
      </c>
      <c r="F507" s="65" t="s">
        <v>1018</v>
      </c>
      <c r="G507" s="67">
        <v>4388468.1772657083</v>
      </c>
      <c r="H507" s="67">
        <v>2603673.5711749601</v>
      </c>
      <c r="I507" s="67">
        <v>1817953.1900000002</v>
      </c>
      <c r="J507" s="68">
        <v>0.69822623316778232</v>
      </c>
      <c r="K507" s="67">
        <v>316571.79979892349</v>
      </c>
      <c r="L507" s="67">
        <v>2032152.001585087</v>
      </c>
      <c r="M507" s="67">
        <v>267326.94</v>
      </c>
      <c r="N507" s="67">
        <v>1453088.4200000002</v>
      </c>
      <c r="O507" s="67">
        <v>3965008.0463814447</v>
      </c>
      <c r="P507" s="67" t="s">
        <v>1082</v>
      </c>
      <c r="Q507" s="67" t="s">
        <v>1082</v>
      </c>
      <c r="R507" s="67">
        <v>0</v>
      </c>
      <c r="S507" s="67">
        <v>1339</v>
      </c>
      <c r="T507" s="68">
        <v>8.8889681229004328E-2</v>
      </c>
      <c r="U507" s="68">
        <v>8.9435565141664383E-2</v>
      </c>
      <c r="V507" s="68">
        <v>1.0061411392763768</v>
      </c>
      <c r="W507" s="67">
        <v>208777.30999999997</v>
      </c>
      <c r="X507" s="67">
        <v>153866.31999999998</v>
      </c>
      <c r="Y507" s="68">
        <v>0.73698775024929675</v>
      </c>
      <c r="Z507" s="68">
        <v>0.12635215338011532</v>
      </c>
      <c r="AA507" s="68">
        <v>0.14126873989313837</v>
      </c>
      <c r="AB507" s="68">
        <v>1.1180556572561791</v>
      </c>
      <c r="AC507" s="67">
        <v>296766.31</v>
      </c>
      <c r="AD507" s="67">
        <v>243040.91</v>
      </c>
      <c r="AE507" s="68">
        <v>0.81896395180436754</v>
      </c>
      <c r="AF507" s="43">
        <v>80</v>
      </c>
      <c r="AG507" s="43">
        <v>68</v>
      </c>
      <c r="AH507" s="43">
        <v>82</v>
      </c>
      <c r="AI507" s="43">
        <v>74</v>
      </c>
      <c r="AJ507" s="67">
        <v>72732.329999999987</v>
      </c>
      <c r="AK507" s="67">
        <v>52419.8</v>
      </c>
      <c r="AL507" s="68">
        <v>0.72072213278469166</v>
      </c>
      <c r="AM507" s="67">
        <v>24869.89</v>
      </c>
      <c r="AN507" s="67">
        <v>15516.61</v>
      </c>
      <c r="AO507" s="68">
        <v>0.62391148493218107</v>
      </c>
      <c r="AP507" s="67">
        <v>16450.95</v>
      </c>
      <c r="AQ507" s="67">
        <v>8997.7000000000007</v>
      </c>
      <c r="AR507" s="68">
        <v>0.5469410581151849</v>
      </c>
      <c r="AS507" s="67">
        <v>94724.140000000014</v>
      </c>
      <c r="AT507" s="67">
        <v>76932.209999999992</v>
      </c>
      <c r="AU507" s="68">
        <v>0.81217111076437309</v>
      </c>
      <c r="AV507" s="43">
        <v>3896.58</v>
      </c>
      <c r="AW507" s="43">
        <v>4154.24</v>
      </c>
      <c r="AX507" s="69">
        <v>1.0661246529007489</v>
      </c>
      <c r="AY507" s="43">
        <v>316571.79979892349</v>
      </c>
      <c r="AZ507" s="43">
        <v>267326.93999999994</v>
      </c>
      <c r="BA507" s="43">
        <v>119630.98063140124</v>
      </c>
      <c r="BB507" s="43">
        <v>99933.24</v>
      </c>
      <c r="BC507" s="43">
        <v>533936.04852521722</v>
      </c>
      <c r="BD507" s="43">
        <v>202433.13589837289</v>
      </c>
      <c r="BE507" s="43">
        <v>355073.99999999994</v>
      </c>
      <c r="BF507" s="43">
        <v>504719.76000000007</v>
      </c>
      <c r="BG507" s="43">
        <v>6595.8099999999995</v>
      </c>
      <c r="BH507" s="43">
        <v>166</v>
      </c>
      <c r="BI507" s="44">
        <v>43173</v>
      </c>
      <c r="BJ507" s="44">
        <v>43541</v>
      </c>
      <c r="BK507" s="44">
        <v>43172</v>
      </c>
      <c r="BL507" s="43">
        <f t="shared" si="273"/>
        <v>1819292.1900000002</v>
      </c>
      <c r="BM507" s="43">
        <f t="shared" si="274"/>
        <v>1721754.36</v>
      </c>
      <c r="BO507" s="16" t="str">
        <f>IFERROR(VLOOKUP($C507,'PORTE LOJA'!A:B,2,0),"PORTE 1")</f>
        <v>PORTE 5</v>
      </c>
      <c r="BP507" s="16">
        <f>VLOOKUP(BO507,'PAINEL E TARGET'!$S$1:$W$8,3,0)</f>
        <v>3750</v>
      </c>
      <c r="BQ507" s="16">
        <f t="shared" si="252"/>
        <v>1</v>
      </c>
      <c r="BR507" s="16">
        <f t="shared" si="253"/>
        <v>1</v>
      </c>
      <c r="BS507" s="16">
        <f t="shared" si="254"/>
        <v>1</v>
      </c>
      <c r="BT507" s="16">
        <f t="shared" si="255"/>
        <v>1</v>
      </c>
      <c r="BU507" s="16">
        <f t="shared" si="256"/>
        <v>1</v>
      </c>
      <c r="BV507" s="16">
        <f t="shared" si="257"/>
        <v>1</v>
      </c>
      <c r="BW507" s="17" t="str">
        <f t="shared" si="275"/>
        <v>111111</v>
      </c>
      <c r="BY507" s="17">
        <f t="shared" si="258"/>
        <v>0.69899999999999995</v>
      </c>
      <c r="BZ507" s="17">
        <f t="shared" si="259"/>
        <v>0.73299999999999998</v>
      </c>
      <c r="CA507" s="17" t="str">
        <f t="shared" si="276"/>
        <v>Sem Retira</v>
      </c>
      <c r="CB507" s="17">
        <f t="shared" si="277"/>
        <v>0.73299999999999998</v>
      </c>
      <c r="CC507" s="33" t="str">
        <f>IF(CB507&gt;='PAINEL E TARGET'!$T$11,'PAINEL E TARGET'!$S$11,
IF(CB507&gt;='PAINEL E TARGET'!$T$12,'PAINEL E TARGET'!$S$12,
IF(CB507&gt;='PAINEL E TARGET'!$T$13,'PAINEL E TARGET'!$S$13,
IF(CB507&gt;='PAINEL E TARGET'!$T$14,'PAINEL E TARGET'!$S$14,
IF(CB507&gt;='PAINEL E TARGET'!$T$15,'PAINEL E TARGET'!$S$15,
IF(CB507&gt;='PAINEL E TARGET'!$T$16,'PAINEL E TARGET'!$S$16,
IF(CB507&gt;='PAINEL E TARGET'!$T$17,'PAINEL E TARGET'!$S$17,
IF(CB507&gt;='PAINEL E TARGET'!$T$18,'PAINEL E TARGET'!$S$18,'PAINEL E TARGET'!$S$19))))))))</f>
        <v>Não elegível</v>
      </c>
      <c r="CD507" s="17">
        <f>IFERROR(VLOOKUP($BW507,'PAINEL E TARGET'!$G$1:$Q$99,4,0),0)</f>
        <v>0.25</v>
      </c>
      <c r="CE507" s="17">
        <f>VLOOKUP(CC507,'PAINEL E TARGET'!$S$10:$U$19,3,0)</f>
        <v>0</v>
      </c>
      <c r="CF507" s="16">
        <f t="shared" si="278"/>
        <v>0</v>
      </c>
      <c r="CG507" s="17">
        <f t="shared" si="260"/>
        <v>0.72099999999999997</v>
      </c>
      <c r="CH507" s="17">
        <f t="shared" si="261"/>
        <v>0.624</v>
      </c>
      <c r="CI507" s="17">
        <f t="shared" si="262"/>
        <v>0.54700000000000004</v>
      </c>
      <c r="CJ507" s="17">
        <f t="shared" si="263"/>
        <v>0.81200000000000006</v>
      </c>
      <c r="CK507" s="17">
        <f t="shared" si="264"/>
        <v>1.0660000000000001</v>
      </c>
      <c r="CL507" s="17">
        <f t="shared" si="265"/>
        <v>0.73699999999999999</v>
      </c>
      <c r="CM507" s="16">
        <f t="shared" si="266"/>
        <v>3</v>
      </c>
      <c r="CN507" s="17" t="str">
        <f t="shared" si="279"/>
        <v>não ok</v>
      </c>
      <c r="CO507" s="17">
        <f t="shared" si="280"/>
        <v>0</v>
      </c>
      <c r="CP507" s="33" t="str">
        <f>IF(CO507&gt;='PAINEL E TARGET'!$T$11,'PAINEL E TARGET'!$S$11,
IF(CO507&gt;='PAINEL E TARGET'!$T$12,'PAINEL E TARGET'!$S$12,
IF(CO507&gt;='PAINEL E TARGET'!$T$13,'PAINEL E TARGET'!$S$13,
IF(CO507&gt;='PAINEL E TARGET'!$T$14,'PAINEL E TARGET'!$S$14,
IF(CO507&gt;='PAINEL E TARGET'!$T$15,'PAINEL E TARGET'!$S$15,
IF(CO507&gt;='PAINEL E TARGET'!$T$16,'PAINEL E TARGET'!$S$16,
IF(CO507&gt;='PAINEL E TARGET'!$T$17,'PAINEL E TARGET'!$S$17,
IF(CO507&gt;='PAINEL E TARGET'!$T$18,'PAINEL E TARGET'!$S$18,'PAINEL E TARGET'!$S$19))))))))</f>
        <v>Não elegível</v>
      </c>
      <c r="CQ507" s="17">
        <f>IFERROR(VLOOKUP($BW507,'PAINEL E TARGET'!$G$1:$Q$99,5,0),0)</f>
        <v>0.25</v>
      </c>
      <c r="CR507" s="17">
        <f>VLOOKUP(CP507,'PAINEL E TARGET'!$S$10:$U$19,3,0)</f>
        <v>0</v>
      </c>
      <c r="CS507" s="16">
        <f t="shared" si="281"/>
        <v>0</v>
      </c>
      <c r="CT507" s="17">
        <f t="shared" si="267"/>
        <v>0.81899999999999995</v>
      </c>
      <c r="CU507" s="33" t="str">
        <f>IF(CT507&gt;='PAINEL E TARGET'!$T$11,'PAINEL E TARGET'!$S$11,
IF(CT507&gt;='PAINEL E TARGET'!$T$12,'PAINEL E TARGET'!$S$12,
IF(CT507&gt;='PAINEL E TARGET'!$T$13,'PAINEL E TARGET'!$S$13,
IF(CT507&gt;='PAINEL E TARGET'!$T$14,'PAINEL E TARGET'!$S$14,
IF(CT507&gt;='PAINEL E TARGET'!$T$15,'PAINEL E TARGET'!$S$15,
IF(CT507&gt;='PAINEL E TARGET'!$T$16,'PAINEL E TARGET'!$S$16,
IF(CT507&gt;='PAINEL E TARGET'!$T$17,'PAINEL E TARGET'!$S$17,
IF(CT507&gt;='PAINEL E TARGET'!$T$18,'PAINEL E TARGET'!$S$18,'PAINEL E TARGET'!$S$19))))))))</f>
        <v>Não elegível</v>
      </c>
      <c r="CV507" s="17">
        <f>IFERROR(VLOOKUP($BW507,'PAINEL E TARGET'!$G$1:$Q$99,6,0),0)</f>
        <v>0.2</v>
      </c>
      <c r="CW507" s="17">
        <f>VLOOKUP(CU507,'PAINEL E TARGET'!$S$10:$U$19,3,0)</f>
        <v>0</v>
      </c>
      <c r="CX507" s="16">
        <f t="shared" si="282"/>
        <v>0</v>
      </c>
      <c r="CY507" s="17">
        <f t="shared" si="268"/>
        <v>0.84399999999999997</v>
      </c>
      <c r="CZ507" s="33" t="str">
        <f>IF(CY507&gt;='PAINEL E TARGET'!$T$11,'PAINEL E TARGET'!$S$11,
IF(CY507&gt;='PAINEL E TARGET'!$T$12,'PAINEL E TARGET'!$S$12,
IF(CY507&gt;='PAINEL E TARGET'!$T$13,'PAINEL E TARGET'!$S$13,
IF(CY507&gt;='PAINEL E TARGET'!$T$14,'PAINEL E TARGET'!$S$14,
IF(CY507&gt;='PAINEL E TARGET'!$T$15,'PAINEL E TARGET'!$S$15,
IF(CY507&gt;='PAINEL E TARGET'!$T$16,'PAINEL E TARGET'!$S$16,
IF(CY507&gt;='PAINEL E TARGET'!$T$17,'PAINEL E TARGET'!$S$17,
IF(CY507&gt;='PAINEL E TARGET'!$T$18,'PAINEL E TARGET'!$S$18,'PAINEL E TARGET'!$S$19))))))))</f>
        <v>Não elegível</v>
      </c>
      <c r="DA507" s="17">
        <f>IFERROR(VLOOKUP($BW507,'PAINEL E TARGET'!$G$1:$Q$99,7,0),0)</f>
        <v>0.15</v>
      </c>
      <c r="DB507" s="17">
        <f>VLOOKUP(CZ507,'PAINEL E TARGET'!$S$10:$U$19,3,0)</f>
        <v>0</v>
      </c>
      <c r="DC507" s="16">
        <f t="shared" si="283"/>
        <v>0</v>
      </c>
      <c r="DD507" s="17">
        <f t="shared" si="269"/>
        <v>0.83499999999999996</v>
      </c>
      <c r="DE507" s="33" t="str">
        <f>IF(DD507&gt;='PAINEL E TARGET'!$T$11,'PAINEL E TARGET'!$S$11,
IF(DD507&gt;='PAINEL E TARGET'!$T$12,'PAINEL E TARGET'!$S$12,
IF(DD507&gt;='PAINEL E TARGET'!$T$13,'PAINEL E TARGET'!$S$13,
IF(DD507&gt;='PAINEL E TARGET'!$T$14,'PAINEL E TARGET'!$S$14,
IF(DD507&gt;='PAINEL E TARGET'!$T$15,'PAINEL E TARGET'!$S$15,
IF(DD507&gt;='PAINEL E TARGET'!$T$16,'PAINEL E TARGET'!$S$16,
IF(DD507&gt;='PAINEL E TARGET'!$T$17,'PAINEL E TARGET'!$S$17,
IF(DD507&gt;='PAINEL E TARGET'!$T$18,'PAINEL E TARGET'!$S$18,'PAINEL E TARGET'!$S$19))))))))</f>
        <v>Não elegível</v>
      </c>
      <c r="DF507" s="17">
        <f>IFERROR(VLOOKUP($BW507,'PAINEL E TARGET'!$G$1:$Q$99,8,0),0)</f>
        <v>0.1</v>
      </c>
      <c r="DG507" s="17">
        <f>VLOOKUP(DE507,'PAINEL E TARGET'!$S$10:$U$19,3,0)</f>
        <v>0</v>
      </c>
      <c r="DH507" s="16">
        <f t="shared" si="284"/>
        <v>0</v>
      </c>
      <c r="DI507" s="17">
        <f t="shared" si="270"/>
        <v>0.90200000000000002</v>
      </c>
      <c r="DJ507" s="33" t="str">
        <f>IF(DI507&gt;='PAINEL E TARGET'!$T$11,'PAINEL E TARGET'!$S$11,
IF(DI507&gt;='PAINEL E TARGET'!$T$12,'PAINEL E TARGET'!$S$12,
IF(DI507&gt;='PAINEL E TARGET'!$T$13,'PAINEL E TARGET'!$S$13,
IF(DI507&gt;='PAINEL E TARGET'!$T$14,'PAINEL E TARGET'!$S$14,
IF(DI507&gt;='PAINEL E TARGET'!$T$15,'PAINEL E TARGET'!$S$15,
IF(DI507&gt;='PAINEL E TARGET'!$T$16,'PAINEL E TARGET'!$S$16,
IF(DI507&gt;='PAINEL E TARGET'!$T$17,'PAINEL E TARGET'!$S$17,
IF(DI507&gt;='PAINEL E TARGET'!$T$18,'PAINEL E TARGET'!$S$18,'PAINEL E TARGET'!$S$19))))))))</f>
        <v>1. Fx de 90% a 99,9%</v>
      </c>
      <c r="DK507" s="17">
        <f>IFERROR(VLOOKUP($BW507,'PAINEL E TARGET'!$G$1:$Q$99,9,0),0)</f>
        <v>0.05</v>
      </c>
      <c r="DL507" s="17">
        <f>VLOOKUP(DJ507,'PAINEL E TARGET'!$S$10:$U$19,3,0)</f>
        <v>0.5</v>
      </c>
      <c r="DM507" s="16">
        <f t="shared" si="285"/>
        <v>93.75</v>
      </c>
      <c r="DN507" s="17">
        <f t="shared" si="271"/>
        <v>1.0660000000000001</v>
      </c>
      <c r="DO507" s="33" t="str">
        <f>IF(DN507&gt;='PAINEL E TARGET'!$T$11,'PAINEL E TARGET'!$S$11,
IF(DN507&gt;='PAINEL E TARGET'!$T$12,'PAINEL E TARGET'!$S$12,
IF(DN507&gt;='PAINEL E TARGET'!$T$13,'PAINEL E TARGET'!$S$13,
IF(DN507&gt;='PAINEL E TARGET'!$T$14,'PAINEL E TARGET'!$S$14,
IF(DN507&gt;='PAINEL E TARGET'!$T$15,'PAINEL E TARGET'!$S$15,
IF(DN507&gt;='PAINEL E TARGET'!$T$16,'PAINEL E TARGET'!$S$16,
IF(DN507&gt;='PAINEL E TARGET'!$T$17,'PAINEL E TARGET'!$S$17,
IF(DN507&gt;='PAINEL E TARGET'!$T$18,'PAINEL E TARGET'!$S$18,'PAINEL E TARGET'!$S$19))))))))</f>
        <v>3. Fx de 105% a 109,9%</v>
      </c>
      <c r="DP507" s="17">
        <f>IFERROR(VLOOKUP($BW507,'PAINEL E TARGET'!$G$1:$Q$99,10,0),0)</f>
        <v>0</v>
      </c>
      <c r="DQ507" s="17">
        <f>VLOOKUP(DO507,'PAINEL E TARGET'!$S$10:$U$19,3,0)</f>
        <v>1.1000000000000001</v>
      </c>
      <c r="DR507" s="16">
        <f t="shared" si="286"/>
        <v>0</v>
      </c>
      <c r="DS507" s="17">
        <f t="shared" si="272"/>
        <v>0.85</v>
      </c>
      <c r="DT507" s="16">
        <f>IF(DS507&gt;=1,VLOOKUP(BO507,'PAINEL E TARGET'!$S$1:$W$8,5,0),0)</f>
        <v>0</v>
      </c>
      <c r="DU507" s="16">
        <f t="shared" si="287"/>
        <v>93.75</v>
      </c>
    </row>
    <row r="508" spans="2:125" s="32" customFormat="1" x14ac:dyDescent="0.2">
      <c r="B508" s="44">
        <v>43541</v>
      </c>
      <c r="C508" s="65">
        <v>1331</v>
      </c>
      <c r="D508" s="66" t="s">
        <v>511</v>
      </c>
      <c r="E508" s="65">
        <v>118</v>
      </c>
      <c r="F508" s="65" t="s">
        <v>1018</v>
      </c>
      <c r="G508" s="67">
        <v>2426640.281666962</v>
      </c>
      <c r="H508" s="67">
        <v>1401566.6466367657</v>
      </c>
      <c r="I508" s="67">
        <v>1070467.43</v>
      </c>
      <c r="J508" s="68">
        <v>0.76376491447532679</v>
      </c>
      <c r="K508" s="67">
        <v>232537.68995557254</v>
      </c>
      <c r="L508" s="67">
        <v>1066173.0587174019</v>
      </c>
      <c r="M508" s="67">
        <v>174164.57</v>
      </c>
      <c r="N508" s="67">
        <v>850684.7</v>
      </c>
      <c r="O508" s="67">
        <v>2243596.4297501971</v>
      </c>
      <c r="P508" s="67" t="s">
        <v>1082</v>
      </c>
      <c r="Q508" s="67" t="s">
        <v>1082</v>
      </c>
      <c r="R508" s="67">
        <v>0</v>
      </c>
      <c r="S508" s="67">
        <v>1999</v>
      </c>
      <c r="T508" s="68">
        <v>0.10596464235059096</v>
      </c>
      <c r="U508" s="68">
        <v>9.6205571771544485E-2</v>
      </c>
      <c r="V508" s="68">
        <v>0.90790257615594128</v>
      </c>
      <c r="W508" s="67">
        <v>137617.42000000001</v>
      </c>
      <c r="X508" s="67">
        <v>98596.209999999992</v>
      </c>
      <c r="Y508" s="68">
        <v>0.71645152190761885</v>
      </c>
      <c r="Z508" s="68">
        <v>0.191653684436145</v>
      </c>
      <c r="AA508" s="68">
        <v>0.19863420500850823</v>
      </c>
      <c r="AB508" s="68">
        <v>1.036422574358016</v>
      </c>
      <c r="AC508" s="67">
        <v>248902.69999999998</v>
      </c>
      <c r="AD508" s="67">
        <v>203570.12000000002</v>
      </c>
      <c r="AE508" s="68">
        <v>0.8178702762163691</v>
      </c>
      <c r="AF508" s="43">
        <v>80</v>
      </c>
      <c r="AG508" s="43">
        <v>77</v>
      </c>
      <c r="AH508" s="43">
        <v>49</v>
      </c>
      <c r="AI508" s="43">
        <v>39</v>
      </c>
      <c r="AJ508" s="67">
        <v>61319.319999999992</v>
      </c>
      <c r="AK508" s="67">
        <v>45719</v>
      </c>
      <c r="AL508" s="68">
        <v>0.74558882909986612</v>
      </c>
      <c r="AM508" s="67">
        <v>15320.160000000002</v>
      </c>
      <c r="AN508" s="67">
        <v>12369.82</v>
      </c>
      <c r="AO508" s="68">
        <v>0.80742107132040386</v>
      </c>
      <c r="AP508" s="67">
        <v>12511.39</v>
      </c>
      <c r="AQ508" s="67">
        <v>7328.9500000000007</v>
      </c>
      <c r="AR508" s="68">
        <v>0.58578223522726103</v>
      </c>
      <c r="AS508" s="67">
        <v>48466.550000000017</v>
      </c>
      <c r="AT508" s="67">
        <v>33178.439999999995</v>
      </c>
      <c r="AU508" s="68">
        <v>0.68456368361271813</v>
      </c>
      <c r="AV508" s="43">
        <v>2126.54</v>
      </c>
      <c r="AW508" s="43">
        <v>1469.72</v>
      </c>
      <c r="AX508" s="69">
        <v>0.69113207369717944</v>
      </c>
      <c r="AY508" s="43">
        <v>232537.68995557254</v>
      </c>
      <c r="AZ508" s="43">
        <v>174164.57</v>
      </c>
      <c r="BA508" s="43">
        <v>63756.315758809673</v>
      </c>
      <c r="BB508" s="43">
        <v>57864.399999999994</v>
      </c>
      <c r="BC508" s="43">
        <v>402642.25076713855</v>
      </c>
      <c r="BD508" s="43">
        <v>110421.54553398804</v>
      </c>
      <c r="BE508" s="43">
        <v>239405.07</v>
      </c>
      <c r="BF508" s="43">
        <v>433001.87</v>
      </c>
      <c r="BG508" s="43">
        <v>3671.8100000000004</v>
      </c>
      <c r="BH508" s="43">
        <v>75</v>
      </c>
      <c r="BI508" s="44">
        <v>43173</v>
      </c>
      <c r="BJ508" s="44">
        <v>43541</v>
      </c>
      <c r="BK508" s="44">
        <v>43172</v>
      </c>
      <c r="BL508" s="43">
        <f t="shared" si="273"/>
        <v>1072466.43</v>
      </c>
      <c r="BM508" s="43">
        <f t="shared" si="274"/>
        <v>1026848.27</v>
      </c>
      <c r="BO508" s="16" t="str">
        <f>IFERROR(VLOOKUP($C508,'PORTE LOJA'!A:B,2,0),"PORTE 1")</f>
        <v>PORTE 4</v>
      </c>
      <c r="BP508" s="16">
        <f>VLOOKUP(BO508,'PAINEL E TARGET'!$S$1:$W$8,3,0)</f>
        <v>3000</v>
      </c>
      <c r="BQ508" s="16">
        <f t="shared" si="252"/>
        <v>1</v>
      </c>
      <c r="BR508" s="16">
        <f t="shared" si="253"/>
        <v>1</v>
      </c>
      <c r="BS508" s="16">
        <f t="shared" si="254"/>
        <v>1</v>
      </c>
      <c r="BT508" s="16">
        <f t="shared" si="255"/>
        <v>1</v>
      </c>
      <c r="BU508" s="16">
        <f t="shared" si="256"/>
        <v>1</v>
      </c>
      <c r="BV508" s="16">
        <f t="shared" si="257"/>
        <v>1</v>
      </c>
      <c r="BW508" s="17" t="str">
        <f t="shared" si="275"/>
        <v>111111</v>
      </c>
      <c r="BY508" s="17">
        <f t="shared" si="258"/>
        <v>0.76500000000000001</v>
      </c>
      <c r="BZ508" s="17">
        <f t="shared" si="259"/>
        <v>0.79100000000000004</v>
      </c>
      <c r="CA508" s="17" t="str">
        <f t="shared" si="276"/>
        <v>Sem Retira</v>
      </c>
      <c r="CB508" s="17">
        <f t="shared" si="277"/>
        <v>0.79100000000000004</v>
      </c>
      <c r="CC508" s="33" t="str">
        <f>IF(CB508&gt;='PAINEL E TARGET'!$T$11,'PAINEL E TARGET'!$S$11,
IF(CB508&gt;='PAINEL E TARGET'!$T$12,'PAINEL E TARGET'!$S$12,
IF(CB508&gt;='PAINEL E TARGET'!$T$13,'PAINEL E TARGET'!$S$13,
IF(CB508&gt;='PAINEL E TARGET'!$T$14,'PAINEL E TARGET'!$S$14,
IF(CB508&gt;='PAINEL E TARGET'!$T$15,'PAINEL E TARGET'!$S$15,
IF(CB508&gt;='PAINEL E TARGET'!$T$16,'PAINEL E TARGET'!$S$16,
IF(CB508&gt;='PAINEL E TARGET'!$T$17,'PAINEL E TARGET'!$S$17,
IF(CB508&gt;='PAINEL E TARGET'!$T$18,'PAINEL E TARGET'!$S$18,'PAINEL E TARGET'!$S$19))))))))</f>
        <v>Não elegível</v>
      </c>
      <c r="CD508" s="17">
        <f>IFERROR(VLOOKUP($BW508,'PAINEL E TARGET'!$G$1:$Q$99,4,0),0)</f>
        <v>0.25</v>
      </c>
      <c r="CE508" s="17">
        <f>VLOOKUP(CC508,'PAINEL E TARGET'!$S$10:$U$19,3,0)</f>
        <v>0</v>
      </c>
      <c r="CF508" s="16">
        <f t="shared" si="278"/>
        <v>0</v>
      </c>
      <c r="CG508" s="17">
        <f t="shared" si="260"/>
        <v>0.746</v>
      </c>
      <c r="CH508" s="17">
        <f t="shared" si="261"/>
        <v>0.80700000000000005</v>
      </c>
      <c r="CI508" s="17">
        <f t="shared" si="262"/>
        <v>0.58599999999999997</v>
      </c>
      <c r="CJ508" s="17">
        <f t="shared" si="263"/>
        <v>0.68500000000000005</v>
      </c>
      <c r="CK508" s="17">
        <f t="shared" si="264"/>
        <v>0.69099999999999995</v>
      </c>
      <c r="CL508" s="17">
        <f t="shared" si="265"/>
        <v>0.71599999999999997</v>
      </c>
      <c r="CM508" s="16">
        <f t="shared" si="266"/>
        <v>2</v>
      </c>
      <c r="CN508" s="17" t="str">
        <f t="shared" si="279"/>
        <v>não ok</v>
      </c>
      <c r="CO508" s="17">
        <f t="shared" si="280"/>
        <v>0</v>
      </c>
      <c r="CP508" s="33" t="str">
        <f>IF(CO508&gt;='PAINEL E TARGET'!$T$11,'PAINEL E TARGET'!$S$11,
IF(CO508&gt;='PAINEL E TARGET'!$T$12,'PAINEL E TARGET'!$S$12,
IF(CO508&gt;='PAINEL E TARGET'!$T$13,'PAINEL E TARGET'!$S$13,
IF(CO508&gt;='PAINEL E TARGET'!$T$14,'PAINEL E TARGET'!$S$14,
IF(CO508&gt;='PAINEL E TARGET'!$T$15,'PAINEL E TARGET'!$S$15,
IF(CO508&gt;='PAINEL E TARGET'!$T$16,'PAINEL E TARGET'!$S$16,
IF(CO508&gt;='PAINEL E TARGET'!$T$17,'PAINEL E TARGET'!$S$17,
IF(CO508&gt;='PAINEL E TARGET'!$T$18,'PAINEL E TARGET'!$S$18,'PAINEL E TARGET'!$S$19))))))))</f>
        <v>Não elegível</v>
      </c>
      <c r="CQ508" s="17">
        <f>IFERROR(VLOOKUP($BW508,'PAINEL E TARGET'!$G$1:$Q$99,5,0),0)</f>
        <v>0.25</v>
      </c>
      <c r="CR508" s="17">
        <f>VLOOKUP(CP508,'PAINEL E TARGET'!$S$10:$U$19,3,0)</f>
        <v>0</v>
      </c>
      <c r="CS508" s="16">
        <f t="shared" si="281"/>
        <v>0</v>
      </c>
      <c r="CT508" s="17">
        <f t="shared" si="267"/>
        <v>0.81799999999999995</v>
      </c>
      <c r="CU508" s="33" t="str">
        <f>IF(CT508&gt;='PAINEL E TARGET'!$T$11,'PAINEL E TARGET'!$S$11,
IF(CT508&gt;='PAINEL E TARGET'!$T$12,'PAINEL E TARGET'!$S$12,
IF(CT508&gt;='PAINEL E TARGET'!$T$13,'PAINEL E TARGET'!$S$13,
IF(CT508&gt;='PAINEL E TARGET'!$T$14,'PAINEL E TARGET'!$S$14,
IF(CT508&gt;='PAINEL E TARGET'!$T$15,'PAINEL E TARGET'!$S$15,
IF(CT508&gt;='PAINEL E TARGET'!$T$16,'PAINEL E TARGET'!$S$16,
IF(CT508&gt;='PAINEL E TARGET'!$T$17,'PAINEL E TARGET'!$S$17,
IF(CT508&gt;='PAINEL E TARGET'!$T$18,'PAINEL E TARGET'!$S$18,'PAINEL E TARGET'!$S$19))))))))</f>
        <v>Não elegível</v>
      </c>
      <c r="CV508" s="17">
        <f>IFERROR(VLOOKUP($BW508,'PAINEL E TARGET'!$G$1:$Q$99,6,0),0)</f>
        <v>0.2</v>
      </c>
      <c r="CW508" s="17">
        <f>VLOOKUP(CU508,'PAINEL E TARGET'!$S$10:$U$19,3,0)</f>
        <v>0</v>
      </c>
      <c r="CX508" s="16">
        <f t="shared" si="282"/>
        <v>0</v>
      </c>
      <c r="CY508" s="17">
        <f t="shared" si="268"/>
        <v>0.749</v>
      </c>
      <c r="CZ508" s="33" t="str">
        <f>IF(CY508&gt;='PAINEL E TARGET'!$T$11,'PAINEL E TARGET'!$S$11,
IF(CY508&gt;='PAINEL E TARGET'!$T$12,'PAINEL E TARGET'!$S$12,
IF(CY508&gt;='PAINEL E TARGET'!$T$13,'PAINEL E TARGET'!$S$13,
IF(CY508&gt;='PAINEL E TARGET'!$T$14,'PAINEL E TARGET'!$S$14,
IF(CY508&gt;='PAINEL E TARGET'!$T$15,'PAINEL E TARGET'!$S$15,
IF(CY508&gt;='PAINEL E TARGET'!$T$16,'PAINEL E TARGET'!$S$16,
IF(CY508&gt;='PAINEL E TARGET'!$T$17,'PAINEL E TARGET'!$S$17,
IF(CY508&gt;='PAINEL E TARGET'!$T$18,'PAINEL E TARGET'!$S$18,'PAINEL E TARGET'!$S$19))))))))</f>
        <v>Não elegível</v>
      </c>
      <c r="DA508" s="17">
        <f>IFERROR(VLOOKUP($BW508,'PAINEL E TARGET'!$G$1:$Q$99,7,0),0)</f>
        <v>0.15</v>
      </c>
      <c r="DB508" s="17">
        <f>VLOOKUP(CZ508,'PAINEL E TARGET'!$S$10:$U$19,3,0)</f>
        <v>0</v>
      </c>
      <c r="DC508" s="16">
        <f t="shared" si="283"/>
        <v>0</v>
      </c>
      <c r="DD508" s="17">
        <f t="shared" si="269"/>
        <v>0.90800000000000003</v>
      </c>
      <c r="DE508" s="33" t="str">
        <f>IF(DD508&gt;='PAINEL E TARGET'!$T$11,'PAINEL E TARGET'!$S$11,
IF(DD508&gt;='PAINEL E TARGET'!$T$12,'PAINEL E TARGET'!$S$12,
IF(DD508&gt;='PAINEL E TARGET'!$T$13,'PAINEL E TARGET'!$S$13,
IF(DD508&gt;='PAINEL E TARGET'!$T$14,'PAINEL E TARGET'!$S$14,
IF(DD508&gt;='PAINEL E TARGET'!$T$15,'PAINEL E TARGET'!$S$15,
IF(DD508&gt;='PAINEL E TARGET'!$T$16,'PAINEL E TARGET'!$S$16,
IF(DD508&gt;='PAINEL E TARGET'!$T$17,'PAINEL E TARGET'!$S$17,
IF(DD508&gt;='PAINEL E TARGET'!$T$18,'PAINEL E TARGET'!$S$18,'PAINEL E TARGET'!$S$19))))))))</f>
        <v>1. Fx de 90% a 99,9%</v>
      </c>
      <c r="DF508" s="17">
        <f>IFERROR(VLOOKUP($BW508,'PAINEL E TARGET'!$G$1:$Q$99,8,0),0)</f>
        <v>0.1</v>
      </c>
      <c r="DG508" s="17">
        <f>VLOOKUP(DE508,'PAINEL E TARGET'!$S$10:$U$19,3,0)</f>
        <v>0.5</v>
      </c>
      <c r="DH508" s="16">
        <f t="shared" si="284"/>
        <v>150</v>
      </c>
      <c r="DI508" s="17">
        <f t="shared" si="270"/>
        <v>0.79600000000000004</v>
      </c>
      <c r="DJ508" s="33" t="str">
        <f>IF(DI508&gt;='PAINEL E TARGET'!$T$11,'PAINEL E TARGET'!$S$11,
IF(DI508&gt;='PAINEL E TARGET'!$T$12,'PAINEL E TARGET'!$S$12,
IF(DI508&gt;='PAINEL E TARGET'!$T$13,'PAINEL E TARGET'!$S$13,
IF(DI508&gt;='PAINEL E TARGET'!$T$14,'PAINEL E TARGET'!$S$14,
IF(DI508&gt;='PAINEL E TARGET'!$T$15,'PAINEL E TARGET'!$S$15,
IF(DI508&gt;='PAINEL E TARGET'!$T$16,'PAINEL E TARGET'!$S$16,
IF(DI508&gt;='PAINEL E TARGET'!$T$17,'PAINEL E TARGET'!$S$17,
IF(DI508&gt;='PAINEL E TARGET'!$T$18,'PAINEL E TARGET'!$S$18,'PAINEL E TARGET'!$S$19))))))))</f>
        <v>Não elegível</v>
      </c>
      <c r="DK508" s="17">
        <f>IFERROR(VLOOKUP($BW508,'PAINEL E TARGET'!$G$1:$Q$99,9,0),0)</f>
        <v>0.05</v>
      </c>
      <c r="DL508" s="17">
        <f>VLOOKUP(DJ508,'PAINEL E TARGET'!$S$10:$U$19,3,0)</f>
        <v>0</v>
      </c>
      <c r="DM508" s="16">
        <f t="shared" si="285"/>
        <v>0</v>
      </c>
      <c r="DN508" s="17">
        <f t="shared" si="271"/>
        <v>0.69099999999999995</v>
      </c>
      <c r="DO508" s="33" t="str">
        <f>IF(DN508&gt;='PAINEL E TARGET'!$T$11,'PAINEL E TARGET'!$S$11,
IF(DN508&gt;='PAINEL E TARGET'!$T$12,'PAINEL E TARGET'!$S$12,
IF(DN508&gt;='PAINEL E TARGET'!$T$13,'PAINEL E TARGET'!$S$13,
IF(DN508&gt;='PAINEL E TARGET'!$T$14,'PAINEL E TARGET'!$S$14,
IF(DN508&gt;='PAINEL E TARGET'!$T$15,'PAINEL E TARGET'!$S$15,
IF(DN508&gt;='PAINEL E TARGET'!$T$16,'PAINEL E TARGET'!$S$16,
IF(DN508&gt;='PAINEL E TARGET'!$T$17,'PAINEL E TARGET'!$S$17,
IF(DN508&gt;='PAINEL E TARGET'!$T$18,'PAINEL E TARGET'!$S$18,'PAINEL E TARGET'!$S$19))))))))</f>
        <v>Não elegível</v>
      </c>
      <c r="DP508" s="17">
        <f>IFERROR(VLOOKUP($BW508,'PAINEL E TARGET'!$G$1:$Q$99,10,0),0)</f>
        <v>0</v>
      </c>
      <c r="DQ508" s="17">
        <f>VLOOKUP(DO508,'PAINEL E TARGET'!$S$10:$U$19,3,0)</f>
        <v>0</v>
      </c>
      <c r="DR508" s="16">
        <f t="shared" si="286"/>
        <v>0</v>
      </c>
      <c r="DS508" s="17">
        <f t="shared" si="272"/>
        <v>0.96299999999999997</v>
      </c>
      <c r="DT508" s="16">
        <f>IF(DS508&gt;=1,VLOOKUP(BO508,'PAINEL E TARGET'!$S$1:$W$8,5,0),0)</f>
        <v>0</v>
      </c>
      <c r="DU508" s="16">
        <f t="shared" si="287"/>
        <v>150</v>
      </c>
    </row>
    <row r="509" spans="2:125" s="32" customFormat="1" x14ac:dyDescent="0.2">
      <c r="B509" s="44">
        <v>43541</v>
      </c>
      <c r="C509" s="65">
        <v>1332</v>
      </c>
      <c r="D509" s="66" t="s">
        <v>512</v>
      </c>
      <c r="E509" s="65">
        <v>410</v>
      </c>
      <c r="F509" s="65" t="s">
        <v>1020</v>
      </c>
      <c r="G509" s="67">
        <v>3073098.8042346099</v>
      </c>
      <c r="H509" s="67">
        <v>1767827.3126377738</v>
      </c>
      <c r="I509" s="67">
        <v>1555751.54</v>
      </c>
      <c r="J509" s="68">
        <v>0.8800359225577663</v>
      </c>
      <c r="K509" s="67">
        <v>282873.78504153009</v>
      </c>
      <c r="L509" s="67">
        <v>1349683.8684173131</v>
      </c>
      <c r="M509" s="67">
        <v>291450.82</v>
      </c>
      <c r="N509" s="67">
        <v>1223343.8700000001</v>
      </c>
      <c r="O509" s="67">
        <v>2837126.0567467515</v>
      </c>
      <c r="P509" s="67" t="s">
        <v>1082</v>
      </c>
      <c r="Q509" s="67" t="s">
        <v>1082</v>
      </c>
      <c r="R509" s="67">
        <v>0</v>
      </c>
      <c r="S509" s="67">
        <v>1977.6</v>
      </c>
      <c r="T509" s="68">
        <v>0.10691997285987458</v>
      </c>
      <c r="U509" s="68">
        <v>9.5211199875542191E-2</v>
      </c>
      <c r="V509" s="68">
        <v>0.89049031091994868</v>
      </c>
      <c r="W509" s="67">
        <v>174553.02</v>
      </c>
      <c r="X509" s="67">
        <v>144225.41999999998</v>
      </c>
      <c r="Y509" s="68">
        <v>0.8262556557314219</v>
      </c>
      <c r="Z509" s="68">
        <v>0.19086518588781679</v>
      </c>
      <c r="AA509" s="68">
        <v>0.19099591641689737</v>
      </c>
      <c r="AB509" s="68">
        <v>1.0006849364826407</v>
      </c>
      <c r="AC509" s="67">
        <v>311598.42</v>
      </c>
      <c r="AD509" s="67">
        <v>289319.59999999998</v>
      </c>
      <c r="AE509" s="68">
        <v>0.92850149882018018</v>
      </c>
      <c r="AF509" s="43">
        <v>80</v>
      </c>
      <c r="AG509" s="43">
        <v>66</v>
      </c>
      <c r="AH509" s="43">
        <v>68</v>
      </c>
      <c r="AI509" s="43">
        <v>52</v>
      </c>
      <c r="AJ509" s="67">
        <v>90122.27</v>
      </c>
      <c r="AK509" s="67">
        <v>80894.5</v>
      </c>
      <c r="AL509" s="68">
        <v>0.89760832699842108</v>
      </c>
      <c r="AM509" s="67">
        <v>25698.719999999998</v>
      </c>
      <c r="AN509" s="67">
        <v>21627.710000000003</v>
      </c>
      <c r="AO509" s="68">
        <v>0.84158705180647153</v>
      </c>
      <c r="AP509" s="67">
        <v>11900.96</v>
      </c>
      <c r="AQ509" s="67">
        <v>11435.679999999998</v>
      </c>
      <c r="AR509" s="68">
        <v>0.96090399429961948</v>
      </c>
      <c r="AS509" s="67">
        <v>46831.07</v>
      </c>
      <c r="AT509" s="67">
        <v>30267.530000000002</v>
      </c>
      <c r="AU509" s="68">
        <v>0.64631301398836294</v>
      </c>
      <c r="AV509" s="43">
        <v>3422.49</v>
      </c>
      <c r="AW509" s="43">
        <v>1714.65</v>
      </c>
      <c r="AX509" s="69">
        <v>0.50099488968557981</v>
      </c>
      <c r="AY509" s="43">
        <v>282873.78504153009</v>
      </c>
      <c r="AZ509" s="43">
        <v>291450.82</v>
      </c>
      <c r="BA509" s="43">
        <v>73039.015875766039</v>
      </c>
      <c r="BB509" s="43">
        <v>74269.079999999987</v>
      </c>
      <c r="BC509" s="43">
        <v>491405.43507992377</v>
      </c>
      <c r="BD509" s="43">
        <v>127084.04893355156</v>
      </c>
      <c r="BE509" s="43">
        <v>305377.01999999996</v>
      </c>
      <c r="BF509" s="43">
        <v>545135.40999999992</v>
      </c>
      <c r="BG509" s="43">
        <v>5958.2199999999993</v>
      </c>
      <c r="BH509" s="43">
        <v>118</v>
      </c>
      <c r="BI509" s="44">
        <v>43173</v>
      </c>
      <c r="BJ509" s="44">
        <v>43541</v>
      </c>
      <c r="BK509" s="44">
        <v>43172</v>
      </c>
      <c r="BL509" s="43">
        <f t="shared" si="273"/>
        <v>1557729.1400000001</v>
      </c>
      <c r="BM509" s="43">
        <f t="shared" si="274"/>
        <v>1516772.2900000003</v>
      </c>
      <c r="BO509" s="16" t="str">
        <f>IFERROR(VLOOKUP($C509,'PORTE LOJA'!A:B,2,0),"PORTE 1")</f>
        <v>PORTE 4</v>
      </c>
      <c r="BP509" s="16">
        <f>VLOOKUP(BO509,'PAINEL E TARGET'!$S$1:$W$8,3,0)</f>
        <v>3000</v>
      </c>
      <c r="BQ509" s="16">
        <f t="shared" si="252"/>
        <v>1</v>
      </c>
      <c r="BR509" s="16">
        <f t="shared" si="253"/>
        <v>1</v>
      </c>
      <c r="BS509" s="16">
        <f t="shared" si="254"/>
        <v>1</v>
      </c>
      <c r="BT509" s="16">
        <f t="shared" si="255"/>
        <v>1</v>
      </c>
      <c r="BU509" s="16">
        <f t="shared" si="256"/>
        <v>1</v>
      </c>
      <c r="BV509" s="16">
        <f t="shared" si="257"/>
        <v>1</v>
      </c>
      <c r="BW509" s="17" t="str">
        <f t="shared" si="275"/>
        <v>111111</v>
      </c>
      <c r="BY509" s="17">
        <f t="shared" si="258"/>
        <v>0.88100000000000001</v>
      </c>
      <c r="BZ509" s="17">
        <f t="shared" si="259"/>
        <v>0.92900000000000005</v>
      </c>
      <c r="CA509" s="17" t="str">
        <f t="shared" si="276"/>
        <v>Sem Retira</v>
      </c>
      <c r="CB509" s="17">
        <f t="shared" si="277"/>
        <v>0.92900000000000005</v>
      </c>
      <c r="CC509" s="33" t="str">
        <f>IF(CB509&gt;='PAINEL E TARGET'!$T$11,'PAINEL E TARGET'!$S$11,
IF(CB509&gt;='PAINEL E TARGET'!$T$12,'PAINEL E TARGET'!$S$12,
IF(CB509&gt;='PAINEL E TARGET'!$T$13,'PAINEL E TARGET'!$S$13,
IF(CB509&gt;='PAINEL E TARGET'!$T$14,'PAINEL E TARGET'!$S$14,
IF(CB509&gt;='PAINEL E TARGET'!$T$15,'PAINEL E TARGET'!$S$15,
IF(CB509&gt;='PAINEL E TARGET'!$T$16,'PAINEL E TARGET'!$S$16,
IF(CB509&gt;='PAINEL E TARGET'!$T$17,'PAINEL E TARGET'!$S$17,
IF(CB509&gt;='PAINEL E TARGET'!$T$18,'PAINEL E TARGET'!$S$18,'PAINEL E TARGET'!$S$19))))))))</f>
        <v>1. Fx de 90% a 99,9%</v>
      </c>
      <c r="CD509" s="17">
        <f>IFERROR(VLOOKUP($BW509,'PAINEL E TARGET'!$G$1:$Q$99,4,0),0)</f>
        <v>0.25</v>
      </c>
      <c r="CE509" s="17">
        <f>VLOOKUP(CC509,'PAINEL E TARGET'!$S$10:$U$19,3,0)</f>
        <v>0.5</v>
      </c>
      <c r="CF509" s="16">
        <f t="shared" si="278"/>
        <v>375</v>
      </c>
      <c r="CG509" s="17">
        <f t="shared" si="260"/>
        <v>0.89800000000000002</v>
      </c>
      <c r="CH509" s="17">
        <f t="shared" si="261"/>
        <v>0.84199999999999997</v>
      </c>
      <c r="CI509" s="17">
        <f t="shared" si="262"/>
        <v>0.96099999999999997</v>
      </c>
      <c r="CJ509" s="17">
        <f t="shared" si="263"/>
        <v>0.64600000000000002</v>
      </c>
      <c r="CK509" s="17">
        <f t="shared" si="264"/>
        <v>0.501</v>
      </c>
      <c r="CL509" s="17">
        <f t="shared" si="265"/>
        <v>0.82599999999999996</v>
      </c>
      <c r="CM509" s="16">
        <f t="shared" si="266"/>
        <v>3</v>
      </c>
      <c r="CN509" s="17" t="str">
        <f t="shared" si="279"/>
        <v>não ok</v>
      </c>
      <c r="CO509" s="17">
        <f t="shared" si="280"/>
        <v>0</v>
      </c>
      <c r="CP509" s="33" t="str">
        <f>IF(CO509&gt;='PAINEL E TARGET'!$T$11,'PAINEL E TARGET'!$S$11,
IF(CO509&gt;='PAINEL E TARGET'!$T$12,'PAINEL E TARGET'!$S$12,
IF(CO509&gt;='PAINEL E TARGET'!$T$13,'PAINEL E TARGET'!$S$13,
IF(CO509&gt;='PAINEL E TARGET'!$T$14,'PAINEL E TARGET'!$S$14,
IF(CO509&gt;='PAINEL E TARGET'!$T$15,'PAINEL E TARGET'!$S$15,
IF(CO509&gt;='PAINEL E TARGET'!$T$16,'PAINEL E TARGET'!$S$16,
IF(CO509&gt;='PAINEL E TARGET'!$T$17,'PAINEL E TARGET'!$S$17,
IF(CO509&gt;='PAINEL E TARGET'!$T$18,'PAINEL E TARGET'!$S$18,'PAINEL E TARGET'!$S$19))))))))</f>
        <v>Não elegível</v>
      </c>
      <c r="CQ509" s="17">
        <f>IFERROR(VLOOKUP($BW509,'PAINEL E TARGET'!$G$1:$Q$99,5,0),0)</f>
        <v>0.25</v>
      </c>
      <c r="CR509" s="17">
        <f>VLOOKUP(CP509,'PAINEL E TARGET'!$S$10:$U$19,3,0)</f>
        <v>0</v>
      </c>
      <c r="CS509" s="16">
        <f t="shared" si="281"/>
        <v>0</v>
      </c>
      <c r="CT509" s="17">
        <f t="shared" si="267"/>
        <v>0.92900000000000005</v>
      </c>
      <c r="CU509" s="33" t="str">
        <f>IF(CT509&gt;='PAINEL E TARGET'!$T$11,'PAINEL E TARGET'!$S$11,
IF(CT509&gt;='PAINEL E TARGET'!$T$12,'PAINEL E TARGET'!$S$12,
IF(CT509&gt;='PAINEL E TARGET'!$T$13,'PAINEL E TARGET'!$S$13,
IF(CT509&gt;='PAINEL E TARGET'!$T$14,'PAINEL E TARGET'!$S$14,
IF(CT509&gt;='PAINEL E TARGET'!$T$15,'PAINEL E TARGET'!$S$15,
IF(CT509&gt;='PAINEL E TARGET'!$T$16,'PAINEL E TARGET'!$S$16,
IF(CT509&gt;='PAINEL E TARGET'!$T$17,'PAINEL E TARGET'!$S$17,
IF(CT509&gt;='PAINEL E TARGET'!$T$18,'PAINEL E TARGET'!$S$18,'PAINEL E TARGET'!$S$19))))))))</f>
        <v>1. Fx de 90% a 99,9%</v>
      </c>
      <c r="CV509" s="17">
        <f>IFERROR(VLOOKUP($BW509,'PAINEL E TARGET'!$G$1:$Q$99,6,0),0)</f>
        <v>0.2</v>
      </c>
      <c r="CW509" s="17">
        <f>VLOOKUP(CU509,'PAINEL E TARGET'!$S$10:$U$19,3,0)</f>
        <v>0.5</v>
      </c>
      <c r="CX509" s="16">
        <f t="shared" si="282"/>
        <v>300</v>
      </c>
      <c r="CY509" s="17">
        <f t="shared" si="268"/>
        <v>1.03</v>
      </c>
      <c r="CZ509" s="33" t="str">
        <f>IF(CY509&gt;='PAINEL E TARGET'!$T$11,'PAINEL E TARGET'!$S$11,
IF(CY509&gt;='PAINEL E TARGET'!$T$12,'PAINEL E TARGET'!$S$12,
IF(CY509&gt;='PAINEL E TARGET'!$T$13,'PAINEL E TARGET'!$S$13,
IF(CY509&gt;='PAINEL E TARGET'!$T$14,'PAINEL E TARGET'!$S$14,
IF(CY509&gt;='PAINEL E TARGET'!$T$15,'PAINEL E TARGET'!$S$15,
IF(CY509&gt;='PAINEL E TARGET'!$T$16,'PAINEL E TARGET'!$S$16,
IF(CY509&gt;='PAINEL E TARGET'!$T$17,'PAINEL E TARGET'!$S$17,
IF(CY509&gt;='PAINEL E TARGET'!$T$18,'PAINEL E TARGET'!$S$18,'PAINEL E TARGET'!$S$19))))))))</f>
        <v>2. Fx de 100% a 104,9%</v>
      </c>
      <c r="DA509" s="17">
        <f>IFERROR(VLOOKUP($BW509,'PAINEL E TARGET'!$G$1:$Q$99,7,0),0)</f>
        <v>0.15</v>
      </c>
      <c r="DB509" s="17">
        <f>VLOOKUP(CZ509,'PAINEL E TARGET'!$S$10:$U$19,3,0)</f>
        <v>1</v>
      </c>
      <c r="DC509" s="16">
        <f t="shared" si="283"/>
        <v>450</v>
      </c>
      <c r="DD509" s="17">
        <f t="shared" si="269"/>
        <v>1.0169999999999999</v>
      </c>
      <c r="DE509" s="33" t="str">
        <f>IF(DD509&gt;='PAINEL E TARGET'!$T$11,'PAINEL E TARGET'!$S$11,
IF(DD509&gt;='PAINEL E TARGET'!$T$12,'PAINEL E TARGET'!$S$12,
IF(DD509&gt;='PAINEL E TARGET'!$T$13,'PAINEL E TARGET'!$S$13,
IF(DD509&gt;='PAINEL E TARGET'!$T$14,'PAINEL E TARGET'!$S$14,
IF(DD509&gt;='PAINEL E TARGET'!$T$15,'PAINEL E TARGET'!$S$15,
IF(DD509&gt;='PAINEL E TARGET'!$T$16,'PAINEL E TARGET'!$S$16,
IF(DD509&gt;='PAINEL E TARGET'!$T$17,'PAINEL E TARGET'!$S$17,
IF(DD509&gt;='PAINEL E TARGET'!$T$18,'PAINEL E TARGET'!$S$18,'PAINEL E TARGET'!$S$19))))))))</f>
        <v>2. Fx de 100% a 104,9%</v>
      </c>
      <c r="DF509" s="17">
        <f>IFERROR(VLOOKUP($BW509,'PAINEL E TARGET'!$G$1:$Q$99,8,0),0)</f>
        <v>0.1</v>
      </c>
      <c r="DG509" s="17">
        <f>VLOOKUP(DE509,'PAINEL E TARGET'!$S$10:$U$19,3,0)</f>
        <v>1</v>
      </c>
      <c r="DH509" s="16">
        <f t="shared" si="284"/>
        <v>300</v>
      </c>
      <c r="DI509" s="17">
        <f t="shared" si="270"/>
        <v>0.76500000000000001</v>
      </c>
      <c r="DJ509" s="33" t="str">
        <f>IF(DI509&gt;='PAINEL E TARGET'!$T$11,'PAINEL E TARGET'!$S$11,
IF(DI509&gt;='PAINEL E TARGET'!$T$12,'PAINEL E TARGET'!$S$12,
IF(DI509&gt;='PAINEL E TARGET'!$T$13,'PAINEL E TARGET'!$S$13,
IF(DI509&gt;='PAINEL E TARGET'!$T$14,'PAINEL E TARGET'!$S$14,
IF(DI509&gt;='PAINEL E TARGET'!$T$15,'PAINEL E TARGET'!$S$15,
IF(DI509&gt;='PAINEL E TARGET'!$T$16,'PAINEL E TARGET'!$S$16,
IF(DI509&gt;='PAINEL E TARGET'!$T$17,'PAINEL E TARGET'!$S$17,
IF(DI509&gt;='PAINEL E TARGET'!$T$18,'PAINEL E TARGET'!$S$18,'PAINEL E TARGET'!$S$19))))))))</f>
        <v>Não elegível</v>
      </c>
      <c r="DK509" s="17">
        <f>IFERROR(VLOOKUP($BW509,'PAINEL E TARGET'!$G$1:$Q$99,9,0),0)</f>
        <v>0.05</v>
      </c>
      <c r="DL509" s="17">
        <f>VLOOKUP(DJ509,'PAINEL E TARGET'!$S$10:$U$19,3,0)</f>
        <v>0</v>
      </c>
      <c r="DM509" s="16">
        <f t="shared" si="285"/>
        <v>0</v>
      </c>
      <c r="DN509" s="17">
        <f t="shared" si="271"/>
        <v>0.501</v>
      </c>
      <c r="DO509" s="33" t="str">
        <f>IF(DN509&gt;='PAINEL E TARGET'!$T$11,'PAINEL E TARGET'!$S$11,
IF(DN509&gt;='PAINEL E TARGET'!$T$12,'PAINEL E TARGET'!$S$12,
IF(DN509&gt;='PAINEL E TARGET'!$T$13,'PAINEL E TARGET'!$S$13,
IF(DN509&gt;='PAINEL E TARGET'!$T$14,'PAINEL E TARGET'!$S$14,
IF(DN509&gt;='PAINEL E TARGET'!$T$15,'PAINEL E TARGET'!$S$15,
IF(DN509&gt;='PAINEL E TARGET'!$T$16,'PAINEL E TARGET'!$S$16,
IF(DN509&gt;='PAINEL E TARGET'!$T$17,'PAINEL E TARGET'!$S$17,
IF(DN509&gt;='PAINEL E TARGET'!$T$18,'PAINEL E TARGET'!$S$18,'PAINEL E TARGET'!$S$19))))))))</f>
        <v>Não elegível</v>
      </c>
      <c r="DP509" s="17">
        <f>IFERROR(VLOOKUP($BW509,'PAINEL E TARGET'!$G$1:$Q$99,10,0),0)</f>
        <v>0</v>
      </c>
      <c r="DQ509" s="17">
        <f>VLOOKUP(DO509,'PAINEL E TARGET'!$S$10:$U$19,3,0)</f>
        <v>0</v>
      </c>
      <c r="DR509" s="16">
        <f t="shared" si="286"/>
        <v>0</v>
      </c>
      <c r="DS509" s="17">
        <f t="shared" si="272"/>
        <v>0.82499999999999996</v>
      </c>
      <c r="DT509" s="16">
        <f>IF(DS509&gt;=1,VLOOKUP(BO509,'PAINEL E TARGET'!$S$1:$W$8,5,0),0)</f>
        <v>0</v>
      </c>
      <c r="DU509" s="16">
        <f t="shared" si="287"/>
        <v>1425</v>
      </c>
    </row>
    <row r="510" spans="2:125" s="32" customFormat="1" x14ac:dyDescent="0.2">
      <c r="B510" s="44">
        <v>43541</v>
      </c>
      <c r="C510" s="65">
        <v>1333</v>
      </c>
      <c r="D510" s="66" t="s">
        <v>513</v>
      </c>
      <c r="E510" s="65">
        <v>118</v>
      </c>
      <c r="F510" s="65" t="s">
        <v>1018</v>
      </c>
      <c r="G510" s="67">
        <v>1249126.0943196628</v>
      </c>
      <c r="H510" s="67">
        <v>600922.27360517764</v>
      </c>
      <c r="I510" s="67">
        <v>505549.68</v>
      </c>
      <c r="J510" s="68">
        <v>0.8412896346261246</v>
      </c>
      <c r="K510" s="67">
        <v>74643.939521350432</v>
      </c>
      <c r="L510" s="67">
        <v>421485.5847788924</v>
      </c>
      <c r="M510" s="67">
        <v>67411.600000000006</v>
      </c>
      <c r="N510" s="67">
        <v>398663.74999999994</v>
      </c>
      <c r="O510" s="67">
        <v>1038420.8431606001</v>
      </c>
      <c r="P510" s="67" t="s">
        <v>1082</v>
      </c>
      <c r="Q510" s="67" t="s">
        <v>1082</v>
      </c>
      <c r="R510" s="67">
        <v>0</v>
      </c>
      <c r="S510" s="67">
        <v>0</v>
      </c>
      <c r="T510" s="68">
        <v>7.6464649132717263E-2</v>
      </c>
      <c r="U510" s="68">
        <v>6.3878769816940559E-2</v>
      </c>
      <c r="V510" s="68">
        <v>0.83540264084738303</v>
      </c>
      <c r="W510" s="67">
        <v>37936.369999999995</v>
      </c>
      <c r="X510" s="67">
        <v>29772.32</v>
      </c>
      <c r="Y510" s="68">
        <v>0.78479622589088005</v>
      </c>
      <c r="Z510" s="68">
        <v>0.14259606924176227</v>
      </c>
      <c r="AA510" s="68">
        <v>0.15171259325342998</v>
      </c>
      <c r="AB510" s="68">
        <v>1.0639325057145246</v>
      </c>
      <c r="AC510" s="67">
        <v>70746.12000000001</v>
      </c>
      <c r="AD510" s="67">
        <v>70709.5</v>
      </c>
      <c r="AE510" s="68">
        <v>0.99948237443975707</v>
      </c>
      <c r="AF510" s="43">
        <v>80</v>
      </c>
      <c r="AG510" s="43">
        <v>56</v>
      </c>
      <c r="AH510" s="43">
        <v>11</v>
      </c>
      <c r="AI510" s="43">
        <v>9</v>
      </c>
      <c r="AJ510" s="67">
        <v>18684.98</v>
      </c>
      <c r="AK510" s="67">
        <v>12118</v>
      </c>
      <c r="AL510" s="68">
        <v>0.64854230510281519</v>
      </c>
      <c r="AM510" s="67">
        <v>6154.12</v>
      </c>
      <c r="AN510" s="67">
        <v>6580.670000000001</v>
      </c>
      <c r="AO510" s="68">
        <v>1.0693112906475664</v>
      </c>
      <c r="AP510" s="67">
        <v>3448.67</v>
      </c>
      <c r="AQ510" s="67">
        <v>5176.2</v>
      </c>
      <c r="AR510" s="68">
        <v>1.5009264441074384</v>
      </c>
      <c r="AS510" s="67">
        <v>9648.5999999999985</v>
      </c>
      <c r="AT510" s="67">
        <v>5897.45</v>
      </c>
      <c r="AU510" s="68">
        <v>0.61122338992185399</v>
      </c>
      <c r="AV510" s="43">
        <v>343.35</v>
      </c>
      <c r="AW510" s="43">
        <v>249.95000000000002</v>
      </c>
      <c r="AX510" s="69">
        <v>0.72797437017620503</v>
      </c>
      <c r="AY510" s="43">
        <v>74643.939521350432</v>
      </c>
      <c r="AZ510" s="43">
        <v>67411.600000000006</v>
      </c>
      <c r="BA510" s="43">
        <v>33220.905135807036</v>
      </c>
      <c r="BB510" s="43">
        <v>30307.71</v>
      </c>
      <c r="BC510" s="43">
        <v>156233.189677588</v>
      </c>
      <c r="BD510" s="43">
        <v>69607.99818853644</v>
      </c>
      <c r="BE510" s="43">
        <v>79969.23</v>
      </c>
      <c r="BF510" s="43">
        <v>149131.57</v>
      </c>
      <c r="BG510" s="43">
        <v>720.16</v>
      </c>
      <c r="BH510" s="43">
        <v>30</v>
      </c>
      <c r="BI510" s="44">
        <v>43173</v>
      </c>
      <c r="BJ510" s="44">
        <v>43541</v>
      </c>
      <c r="BK510" s="44">
        <v>43172</v>
      </c>
      <c r="BL510" s="43">
        <f t="shared" si="273"/>
        <v>505549.68</v>
      </c>
      <c r="BM510" s="43">
        <f t="shared" si="274"/>
        <v>466075.35</v>
      </c>
      <c r="BO510" s="16" t="str">
        <f>IFERROR(VLOOKUP($C510,'PORTE LOJA'!A:B,2,0),"PORTE 1")</f>
        <v>PORTE 2</v>
      </c>
      <c r="BP510" s="16">
        <f>VLOOKUP(BO510,'PAINEL E TARGET'!$S$1:$W$8,3,0)</f>
        <v>1875</v>
      </c>
      <c r="BQ510" s="16">
        <f t="shared" si="252"/>
        <v>1</v>
      </c>
      <c r="BR510" s="16">
        <f t="shared" si="253"/>
        <v>1</v>
      </c>
      <c r="BS510" s="16">
        <f t="shared" si="254"/>
        <v>1</v>
      </c>
      <c r="BT510" s="16">
        <f t="shared" si="255"/>
        <v>1</v>
      </c>
      <c r="BU510" s="16">
        <f t="shared" si="256"/>
        <v>1</v>
      </c>
      <c r="BV510" s="16">
        <f t="shared" si="257"/>
        <v>1</v>
      </c>
      <c r="BW510" s="17" t="str">
        <f t="shared" si="275"/>
        <v>111111</v>
      </c>
      <c r="BY510" s="17">
        <f t="shared" si="258"/>
        <v>0.84099999999999997</v>
      </c>
      <c r="BZ510" s="17">
        <f t="shared" si="259"/>
        <v>0.93899999999999995</v>
      </c>
      <c r="CA510" s="17" t="str">
        <f t="shared" si="276"/>
        <v>Sem Retira</v>
      </c>
      <c r="CB510" s="17">
        <f t="shared" si="277"/>
        <v>0.93899999999999995</v>
      </c>
      <c r="CC510" s="33" t="str">
        <f>IF(CB510&gt;='PAINEL E TARGET'!$T$11,'PAINEL E TARGET'!$S$11,
IF(CB510&gt;='PAINEL E TARGET'!$T$12,'PAINEL E TARGET'!$S$12,
IF(CB510&gt;='PAINEL E TARGET'!$T$13,'PAINEL E TARGET'!$S$13,
IF(CB510&gt;='PAINEL E TARGET'!$T$14,'PAINEL E TARGET'!$S$14,
IF(CB510&gt;='PAINEL E TARGET'!$T$15,'PAINEL E TARGET'!$S$15,
IF(CB510&gt;='PAINEL E TARGET'!$T$16,'PAINEL E TARGET'!$S$16,
IF(CB510&gt;='PAINEL E TARGET'!$T$17,'PAINEL E TARGET'!$S$17,
IF(CB510&gt;='PAINEL E TARGET'!$T$18,'PAINEL E TARGET'!$S$18,'PAINEL E TARGET'!$S$19))))))))</f>
        <v>1. Fx de 90% a 99,9%</v>
      </c>
      <c r="CD510" s="17">
        <f>IFERROR(VLOOKUP($BW510,'PAINEL E TARGET'!$G$1:$Q$99,4,0),0)</f>
        <v>0.25</v>
      </c>
      <c r="CE510" s="17">
        <f>VLOOKUP(CC510,'PAINEL E TARGET'!$S$10:$U$19,3,0)</f>
        <v>0.5</v>
      </c>
      <c r="CF510" s="16">
        <f t="shared" si="278"/>
        <v>234.375</v>
      </c>
      <c r="CG510" s="17">
        <f t="shared" si="260"/>
        <v>0.64900000000000002</v>
      </c>
      <c r="CH510" s="17">
        <f t="shared" si="261"/>
        <v>1.069</v>
      </c>
      <c r="CI510" s="17">
        <f t="shared" si="262"/>
        <v>1.5009999999999999</v>
      </c>
      <c r="CJ510" s="17">
        <f t="shared" si="263"/>
        <v>0.61099999999999999</v>
      </c>
      <c r="CK510" s="17">
        <f t="shared" si="264"/>
        <v>0.72799999999999998</v>
      </c>
      <c r="CL510" s="17">
        <f t="shared" si="265"/>
        <v>0.78500000000000003</v>
      </c>
      <c r="CM510" s="16">
        <f t="shared" si="266"/>
        <v>3</v>
      </c>
      <c r="CN510" s="17" t="str">
        <f t="shared" si="279"/>
        <v>não ok</v>
      </c>
      <c r="CO510" s="17">
        <f t="shared" si="280"/>
        <v>0</v>
      </c>
      <c r="CP510" s="33" t="str">
        <f>IF(CO510&gt;='PAINEL E TARGET'!$T$11,'PAINEL E TARGET'!$S$11,
IF(CO510&gt;='PAINEL E TARGET'!$T$12,'PAINEL E TARGET'!$S$12,
IF(CO510&gt;='PAINEL E TARGET'!$T$13,'PAINEL E TARGET'!$S$13,
IF(CO510&gt;='PAINEL E TARGET'!$T$14,'PAINEL E TARGET'!$S$14,
IF(CO510&gt;='PAINEL E TARGET'!$T$15,'PAINEL E TARGET'!$S$15,
IF(CO510&gt;='PAINEL E TARGET'!$T$16,'PAINEL E TARGET'!$S$16,
IF(CO510&gt;='PAINEL E TARGET'!$T$17,'PAINEL E TARGET'!$S$17,
IF(CO510&gt;='PAINEL E TARGET'!$T$18,'PAINEL E TARGET'!$S$18,'PAINEL E TARGET'!$S$19))))))))</f>
        <v>Não elegível</v>
      </c>
      <c r="CQ510" s="17">
        <f>IFERROR(VLOOKUP($BW510,'PAINEL E TARGET'!$G$1:$Q$99,5,0),0)</f>
        <v>0.25</v>
      </c>
      <c r="CR510" s="17">
        <f>VLOOKUP(CP510,'PAINEL E TARGET'!$S$10:$U$19,3,0)</f>
        <v>0</v>
      </c>
      <c r="CS510" s="16">
        <f t="shared" si="281"/>
        <v>0</v>
      </c>
      <c r="CT510" s="17">
        <f t="shared" si="267"/>
        <v>0.999</v>
      </c>
      <c r="CU510" s="33" t="str">
        <f>IF(CT510&gt;='PAINEL E TARGET'!$T$11,'PAINEL E TARGET'!$S$11,
IF(CT510&gt;='PAINEL E TARGET'!$T$12,'PAINEL E TARGET'!$S$12,
IF(CT510&gt;='PAINEL E TARGET'!$T$13,'PAINEL E TARGET'!$S$13,
IF(CT510&gt;='PAINEL E TARGET'!$T$14,'PAINEL E TARGET'!$S$14,
IF(CT510&gt;='PAINEL E TARGET'!$T$15,'PAINEL E TARGET'!$S$15,
IF(CT510&gt;='PAINEL E TARGET'!$T$16,'PAINEL E TARGET'!$S$16,
IF(CT510&gt;='PAINEL E TARGET'!$T$17,'PAINEL E TARGET'!$S$17,
IF(CT510&gt;='PAINEL E TARGET'!$T$18,'PAINEL E TARGET'!$S$18,'PAINEL E TARGET'!$S$19))))))))</f>
        <v>1. Fx de 90% a 99,9%</v>
      </c>
      <c r="CV510" s="17">
        <f>IFERROR(VLOOKUP($BW510,'PAINEL E TARGET'!$G$1:$Q$99,6,0),0)</f>
        <v>0.2</v>
      </c>
      <c r="CW510" s="17">
        <f>VLOOKUP(CU510,'PAINEL E TARGET'!$S$10:$U$19,3,0)</f>
        <v>0.5</v>
      </c>
      <c r="CX510" s="16">
        <f t="shared" si="282"/>
        <v>187.5</v>
      </c>
      <c r="CY510" s="17">
        <f t="shared" si="268"/>
        <v>0.90300000000000002</v>
      </c>
      <c r="CZ510" s="33" t="str">
        <f>IF(CY510&gt;='PAINEL E TARGET'!$T$11,'PAINEL E TARGET'!$S$11,
IF(CY510&gt;='PAINEL E TARGET'!$T$12,'PAINEL E TARGET'!$S$12,
IF(CY510&gt;='PAINEL E TARGET'!$T$13,'PAINEL E TARGET'!$S$13,
IF(CY510&gt;='PAINEL E TARGET'!$T$14,'PAINEL E TARGET'!$S$14,
IF(CY510&gt;='PAINEL E TARGET'!$T$15,'PAINEL E TARGET'!$S$15,
IF(CY510&gt;='PAINEL E TARGET'!$T$16,'PAINEL E TARGET'!$S$16,
IF(CY510&gt;='PAINEL E TARGET'!$T$17,'PAINEL E TARGET'!$S$17,
IF(CY510&gt;='PAINEL E TARGET'!$T$18,'PAINEL E TARGET'!$S$18,'PAINEL E TARGET'!$S$19))))))))</f>
        <v>1. Fx de 90% a 99,9%</v>
      </c>
      <c r="DA510" s="17">
        <f>IFERROR(VLOOKUP($BW510,'PAINEL E TARGET'!$G$1:$Q$99,7,0),0)</f>
        <v>0.15</v>
      </c>
      <c r="DB510" s="17">
        <f>VLOOKUP(CZ510,'PAINEL E TARGET'!$S$10:$U$19,3,0)</f>
        <v>0.5</v>
      </c>
      <c r="DC510" s="16">
        <f t="shared" si="283"/>
        <v>140.625</v>
      </c>
      <c r="DD510" s="17">
        <f t="shared" si="269"/>
        <v>0.91200000000000003</v>
      </c>
      <c r="DE510" s="33" t="str">
        <f>IF(DD510&gt;='PAINEL E TARGET'!$T$11,'PAINEL E TARGET'!$S$11,
IF(DD510&gt;='PAINEL E TARGET'!$T$12,'PAINEL E TARGET'!$S$12,
IF(DD510&gt;='PAINEL E TARGET'!$T$13,'PAINEL E TARGET'!$S$13,
IF(DD510&gt;='PAINEL E TARGET'!$T$14,'PAINEL E TARGET'!$S$14,
IF(DD510&gt;='PAINEL E TARGET'!$T$15,'PAINEL E TARGET'!$S$15,
IF(DD510&gt;='PAINEL E TARGET'!$T$16,'PAINEL E TARGET'!$S$16,
IF(DD510&gt;='PAINEL E TARGET'!$T$17,'PAINEL E TARGET'!$S$17,
IF(DD510&gt;='PAINEL E TARGET'!$T$18,'PAINEL E TARGET'!$S$18,'PAINEL E TARGET'!$S$19))))))))</f>
        <v>1. Fx de 90% a 99,9%</v>
      </c>
      <c r="DF510" s="17">
        <f>IFERROR(VLOOKUP($BW510,'PAINEL E TARGET'!$G$1:$Q$99,8,0),0)</f>
        <v>0.1</v>
      </c>
      <c r="DG510" s="17">
        <f>VLOOKUP(DE510,'PAINEL E TARGET'!$S$10:$U$19,3,0)</f>
        <v>0.5</v>
      </c>
      <c r="DH510" s="16">
        <f t="shared" si="284"/>
        <v>93.75</v>
      </c>
      <c r="DI510" s="17">
        <f t="shared" si="270"/>
        <v>0.81799999999999995</v>
      </c>
      <c r="DJ510" s="33" t="str">
        <f>IF(DI510&gt;='PAINEL E TARGET'!$T$11,'PAINEL E TARGET'!$S$11,
IF(DI510&gt;='PAINEL E TARGET'!$T$12,'PAINEL E TARGET'!$S$12,
IF(DI510&gt;='PAINEL E TARGET'!$T$13,'PAINEL E TARGET'!$S$13,
IF(DI510&gt;='PAINEL E TARGET'!$T$14,'PAINEL E TARGET'!$S$14,
IF(DI510&gt;='PAINEL E TARGET'!$T$15,'PAINEL E TARGET'!$S$15,
IF(DI510&gt;='PAINEL E TARGET'!$T$16,'PAINEL E TARGET'!$S$16,
IF(DI510&gt;='PAINEL E TARGET'!$T$17,'PAINEL E TARGET'!$S$17,
IF(DI510&gt;='PAINEL E TARGET'!$T$18,'PAINEL E TARGET'!$S$18,'PAINEL E TARGET'!$S$19))))))))</f>
        <v>Não elegível</v>
      </c>
      <c r="DK510" s="17">
        <f>IFERROR(VLOOKUP($BW510,'PAINEL E TARGET'!$G$1:$Q$99,9,0),0)</f>
        <v>0.05</v>
      </c>
      <c r="DL510" s="17">
        <f>VLOOKUP(DJ510,'PAINEL E TARGET'!$S$10:$U$19,3,0)</f>
        <v>0</v>
      </c>
      <c r="DM510" s="16">
        <f t="shared" si="285"/>
        <v>0</v>
      </c>
      <c r="DN510" s="17">
        <f t="shared" si="271"/>
        <v>0.72799999999999998</v>
      </c>
      <c r="DO510" s="33" t="str">
        <f>IF(DN510&gt;='PAINEL E TARGET'!$T$11,'PAINEL E TARGET'!$S$11,
IF(DN510&gt;='PAINEL E TARGET'!$T$12,'PAINEL E TARGET'!$S$12,
IF(DN510&gt;='PAINEL E TARGET'!$T$13,'PAINEL E TARGET'!$S$13,
IF(DN510&gt;='PAINEL E TARGET'!$T$14,'PAINEL E TARGET'!$S$14,
IF(DN510&gt;='PAINEL E TARGET'!$T$15,'PAINEL E TARGET'!$S$15,
IF(DN510&gt;='PAINEL E TARGET'!$T$16,'PAINEL E TARGET'!$S$16,
IF(DN510&gt;='PAINEL E TARGET'!$T$17,'PAINEL E TARGET'!$S$17,
IF(DN510&gt;='PAINEL E TARGET'!$T$18,'PAINEL E TARGET'!$S$18,'PAINEL E TARGET'!$S$19))))))))</f>
        <v>Não elegível</v>
      </c>
      <c r="DP510" s="17">
        <f>IFERROR(VLOOKUP($BW510,'PAINEL E TARGET'!$G$1:$Q$99,10,0),0)</f>
        <v>0</v>
      </c>
      <c r="DQ510" s="17">
        <f>VLOOKUP(DO510,'PAINEL E TARGET'!$S$10:$U$19,3,0)</f>
        <v>0</v>
      </c>
      <c r="DR510" s="16">
        <f t="shared" si="286"/>
        <v>0</v>
      </c>
      <c r="DS510" s="17">
        <f t="shared" si="272"/>
        <v>0.7</v>
      </c>
      <c r="DT510" s="16">
        <f>IF(DS510&gt;=1,VLOOKUP(BO510,'PAINEL E TARGET'!$S$1:$W$8,5,0),0)</f>
        <v>0</v>
      </c>
      <c r="DU510" s="16">
        <f t="shared" si="287"/>
        <v>656.25</v>
      </c>
    </row>
    <row r="511" spans="2:125" s="32" customFormat="1" x14ac:dyDescent="0.2">
      <c r="B511" s="44">
        <v>43541</v>
      </c>
      <c r="C511" s="65">
        <v>1334</v>
      </c>
      <c r="D511" s="66" t="s">
        <v>514</v>
      </c>
      <c r="E511" s="65">
        <v>117</v>
      </c>
      <c r="F511" s="65" t="s">
        <v>1018</v>
      </c>
      <c r="G511" s="67">
        <v>3057068.6898568152</v>
      </c>
      <c r="H511" s="67">
        <v>1822156.754121199</v>
      </c>
      <c r="I511" s="67">
        <v>1691633.8599999996</v>
      </c>
      <c r="J511" s="68">
        <v>0.92836900896369434</v>
      </c>
      <c r="K511" s="67">
        <v>230170.63953470904</v>
      </c>
      <c r="L511" s="67">
        <v>1486577.2484255976</v>
      </c>
      <c r="M511" s="67">
        <v>242245.92</v>
      </c>
      <c r="N511" s="67">
        <v>1401923.89</v>
      </c>
      <c r="O511" s="67">
        <v>2882846.7597834738</v>
      </c>
      <c r="P511" s="67" t="s">
        <v>1082</v>
      </c>
      <c r="Q511" s="67" t="s">
        <v>1082</v>
      </c>
      <c r="R511" s="67">
        <v>0</v>
      </c>
      <c r="S511" s="67">
        <v>0</v>
      </c>
      <c r="T511" s="68">
        <v>0.1174450549285673</v>
      </c>
      <c r="U511" s="68">
        <v>0.11585187785439266</v>
      </c>
      <c r="V511" s="68">
        <v>0.98643470280512324</v>
      </c>
      <c r="W511" s="67">
        <v>201623.55</v>
      </c>
      <c r="X511" s="67">
        <v>190480.16</v>
      </c>
      <c r="Y511" s="68">
        <v>0.94473170420816421</v>
      </c>
      <c r="Z511" s="68">
        <v>0.23645960064777208</v>
      </c>
      <c r="AA511" s="68">
        <v>0.23889480734353097</v>
      </c>
      <c r="AB511" s="68">
        <v>1.0102986162925409</v>
      </c>
      <c r="AC511" s="67">
        <v>405941.52</v>
      </c>
      <c r="AD511" s="67">
        <v>392783.62999999995</v>
      </c>
      <c r="AE511" s="68">
        <v>0.96758673515337856</v>
      </c>
      <c r="AF511" s="43">
        <v>80</v>
      </c>
      <c r="AG511" s="43">
        <v>58</v>
      </c>
      <c r="AH511" s="43">
        <v>74</v>
      </c>
      <c r="AI511" s="43">
        <v>52</v>
      </c>
      <c r="AJ511" s="67">
        <v>87331.95</v>
      </c>
      <c r="AK511" s="67">
        <v>85090.540000000008</v>
      </c>
      <c r="AL511" s="68">
        <v>0.97433459346779738</v>
      </c>
      <c r="AM511" s="67">
        <v>28370.880000000005</v>
      </c>
      <c r="AN511" s="67">
        <v>25962.799999999999</v>
      </c>
      <c r="AO511" s="68">
        <v>0.91512142027318133</v>
      </c>
      <c r="AP511" s="67">
        <v>20196.45</v>
      </c>
      <c r="AQ511" s="67">
        <v>20577.009999999998</v>
      </c>
      <c r="AR511" s="68">
        <v>1.018842915462866</v>
      </c>
      <c r="AS511" s="67">
        <v>65724.27</v>
      </c>
      <c r="AT511" s="67">
        <v>58849.81</v>
      </c>
      <c r="AU511" s="68">
        <v>0.89540454386180313</v>
      </c>
      <c r="AV511" s="43">
        <v>4425.2</v>
      </c>
      <c r="AW511" s="43">
        <v>4114.1399999999994</v>
      </c>
      <c r="AX511" s="69">
        <v>0.92970713188104481</v>
      </c>
      <c r="AY511" s="43">
        <v>230170.63953470904</v>
      </c>
      <c r="AZ511" s="43">
        <v>242245.91999999998</v>
      </c>
      <c r="BA511" s="43">
        <v>84243.650755353563</v>
      </c>
      <c r="BB511" s="43">
        <v>86920.339999999982</v>
      </c>
      <c r="BC511" s="43">
        <v>386794.75576390675</v>
      </c>
      <c r="BD511" s="43">
        <v>141673.53353203856</v>
      </c>
      <c r="BE511" s="43">
        <v>340590.46999999991</v>
      </c>
      <c r="BF511" s="43">
        <v>685732.7</v>
      </c>
      <c r="BG511" s="43">
        <v>7434.1</v>
      </c>
      <c r="BH511" s="43">
        <v>138</v>
      </c>
      <c r="BI511" s="44">
        <v>43173</v>
      </c>
      <c r="BJ511" s="44">
        <v>43541</v>
      </c>
      <c r="BK511" s="44">
        <v>43172</v>
      </c>
      <c r="BL511" s="43">
        <f t="shared" si="273"/>
        <v>1691633.8599999996</v>
      </c>
      <c r="BM511" s="43">
        <f t="shared" si="274"/>
        <v>1644169.8099999998</v>
      </c>
      <c r="BO511" s="16" t="str">
        <f>IFERROR(VLOOKUP($C511,'PORTE LOJA'!A:B,2,0),"PORTE 1")</f>
        <v>PORTE 4</v>
      </c>
      <c r="BP511" s="16">
        <f>VLOOKUP(BO511,'PAINEL E TARGET'!$S$1:$W$8,3,0)</f>
        <v>3000</v>
      </c>
      <c r="BQ511" s="16">
        <f t="shared" si="252"/>
        <v>1</v>
      </c>
      <c r="BR511" s="16">
        <f t="shared" si="253"/>
        <v>1</v>
      </c>
      <c r="BS511" s="16">
        <f t="shared" si="254"/>
        <v>1</v>
      </c>
      <c r="BT511" s="16">
        <f t="shared" si="255"/>
        <v>1</v>
      </c>
      <c r="BU511" s="16">
        <f t="shared" si="256"/>
        <v>1</v>
      </c>
      <c r="BV511" s="16">
        <f t="shared" si="257"/>
        <v>1</v>
      </c>
      <c r="BW511" s="17" t="str">
        <f t="shared" si="275"/>
        <v>111111</v>
      </c>
      <c r="BY511" s="17">
        <f t="shared" si="258"/>
        <v>0.92800000000000005</v>
      </c>
      <c r="BZ511" s="17">
        <f t="shared" si="259"/>
        <v>0.95799999999999996</v>
      </c>
      <c r="CA511" s="17" t="str">
        <f t="shared" si="276"/>
        <v>Sem Retira</v>
      </c>
      <c r="CB511" s="17">
        <f t="shared" si="277"/>
        <v>0.95799999999999996</v>
      </c>
      <c r="CC511" s="33" t="str">
        <f>IF(CB511&gt;='PAINEL E TARGET'!$T$11,'PAINEL E TARGET'!$S$11,
IF(CB511&gt;='PAINEL E TARGET'!$T$12,'PAINEL E TARGET'!$S$12,
IF(CB511&gt;='PAINEL E TARGET'!$T$13,'PAINEL E TARGET'!$S$13,
IF(CB511&gt;='PAINEL E TARGET'!$T$14,'PAINEL E TARGET'!$S$14,
IF(CB511&gt;='PAINEL E TARGET'!$T$15,'PAINEL E TARGET'!$S$15,
IF(CB511&gt;='PAINEL E TARGET'!$T$16,'PAINEL E TARGET'!$S$16,
IF(CB511&gt;='PAINEL E TARGET'!$T$17,'PAINEL E TARGET'!$S$17,
IF(CB511&gt;='PAINEL E TARGET'!$T$18,'PAINEL E TARGET'!$S$18,'PAINEL E TARGET'!$S$19))))))))</f>
        <v>1. Fx de 90% a 99,9%</v>
      </c>
      <c r="CD511" s="17">
        <f>IFERROR(VLOOKUP($BW511,'PAINEL E TARGET'!$G$1:$Q$99,4,0),0)</f>
        <v>0.25</v>
      </c>
      <c r="CE511" s="17">
        <f>VLOOKUP(CC511,'PAINEL E TARGET'!$S$10:$U$19,3,0)</f>
        <v>0.5</v>
      </c>
      <c r="CF511" s="16">
        <f t="shared" si="278"/>
        <v>375</v>
      </c>
      <c r="CG511" s="17">
        <f t="shared" si="260"/>
        <v>0.97399999999999998</v>
      </c>
      <c r="CH511" s="17">
        <f t="shared" si="261"/>
        <v>0.91500000000000004</v>
      </c>
      <c r="CI511" s="17">
        <f t="shared" si="262"/>
        <v>1.0189999999999999</v>
      </c>
      <c r="CJ511" s="17">
        <f t="shared" si="263"/>
        <v>0.89500000000000002</v>
      </c>
      <c r="CK511" s="17">
        <f t="shared" si="264"/>
        <v>0.93</v>
      </c>
      <c r="CL511" s="17">
        <f t="shared" si="265"/>
        <v>0.94499999999999995</v>
      </c>
      <c r="CM511" s="16">
        <f t="shared" si="266"/>
        <v>5</v>
      </c>
      <c r="CN511" s="17" t="str">
        <f t="shared" si="279"/>
        <v>ok</v>
      </c>
      <c r="CO511" s="17">
        <f t="shared" si="280"/>
        <v>0.94499999999999995</v>
      </c>
      <c r="CP511" s="33" t="str">
        <f>IF(CO511&gt;='PAINEL E TARGET'!$T$11,'PAINEL E TARGET'!$S$11,
IF(CO511&gt;='PAINEL E TARGET'!$T$12,'PAINEL E TARGET'!$S$12,
IF(CO511&gt;='PAINEL E TARGET'!$T$13,'PAINEL E TARGET'!$S$13,
IF(CO511&gt;='PAINEL E TARGET'!$T$14,'PAINEL E TARGET'!$S$14,
IF(CO511&gt;='PAINEL E TARGET'!$T$15,'PAINEL E TARGET'!$S$15,
IF(CO511&gt;='PAINEL E TARGET'!$T$16,'PAINEL E TARGET'!$S$16,
IF(CO511&gt;='PAINEL E TARGET'!$T$17,'PAINEL E TARGET'!$S$17,
IF(CO511&gt;='PAINEL E TARGET'!$T$18,'PAINEL E TARGET'!$S$18,'PAINEL E TARGET'!$S$19))))))))</f>
        <v>1. Fx de 90% a 99,9%</v>
      </c>
      <c r="CQ511" s="17">
        <f>IFERROR(VLOOKUP($BW511,'PAINEL E TARGET'!$G$1:$Q$99,5,0),0)</f>
        <v>0.25</v>
      </c>
      <c r="CR511" s="17">
        <f>VLOOKUP(CP511,'PAINEL E TARGET'!$S$10:$U$19,3,0)</f>
        <v>0.5</v>
      </c>
      <c r="CS511" s="16">
        <f t="shared" si="281"/>
        <v>375</v>
      </c>
      <c r="CT511" s="17">
        <f t="shared" si="267"/>
        <v>0.96799999999999997</v>
      </c>
      <c r="CU511" s="33" t="str">
        <f>IF(CT511&gt;='PAINEL E TARGET'!$T$11,'PAINEL E TARGET'!$S$11,
IF(CT511&gt;='PAINEL E TARGET'!$T$12,'PAINEL E TARGET'!$S$12,
IF(CT511&gt;='PAINEL E TARGET'!$T$13,'PAINEL E TARGET'!$S$13,
IF(CT511&gt;='PAINEL E TARGET'!$T$14,'PAINEL E TARGET'!$S$14,
IF(CT511&gt;='PAINEL E TARGET'!$T$15,'PAINEL E TARGET'!$S$15,
IF(CT511&gt;='PAINEL E TARGET'!$T$16,'PAINEL E TARGET'!$S$16,
IF(CT511&gt;='PAINEL E TARGET'!$T$17,'PAINEL E TARGET'!$S$17,
IF(CT511&gt;='PAINEL E TARGET'!$T$18,'PAINEL E TARGET'!$S$18,'PAINEL E TARGET'!$S$19))))))))</f>
        <v>1. Fx de 90% a 99,9%</v>
      </c>
      <c r="CV511" s="17">
        <f>IFERROR(VLOOKUP($BW511,'PAINEL E TARGET'!$G$1:$Q$99,6,0),0)</f>
        <v>0.2</v>
      </c>
      <c r="CW511" s="17">
        <f>VLOOKUP(CU511,'PAINEL E TARGET'!$S$10:$U$19,3,0)</f>
        <v>0.5</v>
      </c>
      <c r="CX511" s="16">
        <f t="shared" si="282"/>
        <v>300</v>
      </c>
      <c r="CY511" s="17">
        <f t="shared" si="268"/>
        <v>1.052</v>
      </c>
      <c r="CZ511" s="33" t="str">
        <f>IF(CY511&gt;='PAINEL E TARGET'!$T$11,'PAINEL E TARGET'!$S$11,
IF(CY511&gt;='PAINEL E TARGET'!$T$12,'PAINEL E TARGET'!$S$12,
IF(CY511&gt;='PAINEL E TARGET'!$T$13,'PAINEL E TARGET'!$S$13,
IF(CY511&gt;='PAINEL E TARGET'!$T$14,'PAINEL E TARGET'!$S$14,
IF(CY511&gt;='PAINEL E TARGET'!$T$15,'PAINEL E TARGET'!$S$15,
IF(CY511&gt;='PAINEL E TARGET'!$T$16,'PAINEL E TARGET'!$S$16,
IF(CY511&gt;='PAINEL E TARGET'!$T$17,'PAINEL E TARGET'!$S$17,
IF(CY511&gt;='PAINEL E TARGET'!$T$18,'PAINEL E TARGET'!$S$18,'PAINEL E TARGET'!$S$19))))))))</f>
        <v>3. Fx de 105% a 109,9%</v>
      </c>
      <c r="DA511" s="17">
        <f>IFERROR(VLOOKUP($BW511,'PAINEL E TARGET'!$G$1:$Q$99,7,0),0)</f>
        <v>0.15</v>
      </c>
      <c r="DB511" s="17">
        <f>VLOOKUP(CZ511,'PAINEL E TARGET'!$S$10:$U$19,3,0)</f>
        <v>1.1000000000000001</v>
      </c>
      <c r="DC511" s="16">
        <f t="shared" si="283"/>
        <v>495</v>
      </c>
      <c r="DD511" s="17">
        <f t="shared" si="269"/>
        <v>1.032</v>
      </c>
      <c r="DE511" s="33" t="str">
        <f>IF(DD511&gt;='PAINEL E TARGET'!$T$11,'PAINEL E TARGET'!$S$11,
IF(DD511&gt;='PAINEL E TARGET'!$T$12,'PAINEL E TARGET'!$S$12,
IF(DD511&gt;='PAINEL E TARGET'!$T$13,'PAINEL E TARGET'!$S$13,
IF(DD511&gt;='PAINEL E TARGET'!$T$14,'PAINEL E TARGET'!$S$14,
IF(DD511&gt;='PAINEL E TARGET'!$T$15,'PAINEL E TARGET'!$S$15,
IF(DD511&gt;='PAINEL E TARGET'!$T$16,'PAINEL E TARGET'!$S$16,
IF(DD511&gt;='PAINEL E TARGET'!$T$17,'PAINEL E TARGET'!$S$17,
IF(DD511&gt;='PAINEL E TARGET'!$T$18,'PAINEL E TARGET'!$S$18,'PAINEL E TARGET'!$S$19))))))))</f>
        <v>2. Fx de 100% a 104,9%</v>
      </c>
      <c r="DF511" s="17">
        <f>IFERROR(VLOOKUP($BW511,'PAINEL E TARGET'!$G$1:$Q$99,8,0),0)</f>
        <v>0.1</v>
      </c>
      <c r="DG511" s="17">
        <f>VLOOKUP(DE511,'PAINEL E TARGET'!$S$10:$U$19,3,0)</f>
        <v>1</v>
      </c>
      <c r="DH511" s="16">
        <f t="shared" si="284"/>
        <v>300</v>
      </c>
      <c r="DI511" s="17">
        <f t="shared" si="270"/>
        <v>0.70299999999999996</v>
      </c>
      <c r="DJ511" s="33" t="str">
        <f>IF(DI511&gt;='PAINEL E TARGET'!$T$11,'PAINEL E TARGET'!$S$11,
IF(DI511&gt;='PAINEL E TARGET'!$T$12,'PAINEL E TARGET'!$S$12,
IF(DI511&gt;='PAINEL E TARGET'!$T$13,'PAINEL E TARGET'!$S$13,
IF(DI511&gt;='PAINEL E TARGET'!$T$14,'PAINEL E TARGET'!$S$14,
IF(DI511&gt;='PAINEL E TARGET'!$T$15,'PAINEL E TARGET'!$S$15,
IF(DI511&gt;='PAINEL E TARGET'!$T$16,'PAINEL E TARGET'!$S$16,
IF(DI511&gt;='PAINEL E TARGET'!$T$17,'PAINEL E TARGET'!$S$17,
IF(DI511&gt;='PAINEL E TARGET'!$T$18,'PAINEL E TARGET'!$S$18,'PAINEL E TARGET'!$S$19))))))))</f>
        <v>Não elegível</v>
      </c>
      <c r="DK511" s="17">
        <f>IFERROR(VLOOKUP($BW511,'PAINEL E TARGET'!$G$1:$Q$99,9,0),0)</f>
        <v>0.05</v>
      </c>
      <c r="DL511" s="17">
        <f>VLOOKUP(DJ511,'PAINEL E TARGET'!$S$10:$U$19,3,0)</f>
        <v>0</v>
      </c>
      <c r="DM511" s="16">
        <f t="shared" si="285"/>
        <v>0</v>
      </c>
      <c r="DN511" s="17">
        <f t="shared" si="271"/>
        <v>0.93</v>
      </c>
      <c r="DO511" s="33" t="str">
        <f>IF(DN511&gt;='PAINEL E TARGET'!$T$11,'PAINEL E TARGET'!$S$11,
IF(DN511&gt;='PAINEL E TARGET'!$T$12,'PAINEL E TARGET'!$S$12,
IF(DN511&gt;='PAINEL E TARGET'!$T$13,'PAINEL E TARGET'!$S$13,
IF(DN511&gt;='PAINEL E TARGET'!$T$14,'PAINEL E TARGET'!$S$14,
IF(DN511&gt;='PAINEL E TARGET'!$T$15,'PAINEL E TARGET'!$S$15,
IF(DN511&gt;='PAINEL E TARGET'!$T$16,'PAINEL E TARGET'!$S$16,
IF(DN511&gt;='PAINEL E TARGET'!$T$17,'PAINEL E TARGET'!$S$17,
IF(DN511&gt;='PAINEL E TARGET'!$T$18,'PAINEL E TARGET'!$S$18,'PAINEL E TARGET'!$S$19))))))))</f>
        <v>1. Fx de 90% a 99,9%</v>
      </c>
      <c r="DP511" s="17">
        <f>IFERROR(VLOOKUP($BW511,'PAINEL E TARGET'!$G$1:$Q$99,10,0),0)</f>
        <v>0</v>
      </c>
      <c r="DQ511" s="17">
        <f>VLOOKUP(DO511,'PAINEL E TARGET'!$S$10:$U$19,3,0)</f>
        <v>0.5</v>
      </c>
      <c r="DR511" s="16">
        <f t="shared" si="286"/>
        <v>0</v>
      </c>
      <c r="DS511" s="17">
        <f t="shared" si="272"/>
        <v>0.72499999999999998</v>
      </c>
      <c r="DT511" s="16">
        <f>IF(DS511&gt;=1,VLOOKUP(BO511,'PAINEL E TARGET'!$S$1:$W$8,5,0),0)</f>
        <v>0</v>
      </c>
      <c r="DU511" s="16">
        <f t="shared" si="287"/>
        <v>1845</v>
      </c>
    </row>
    <row r="512" spans="2:125" s="32" customFormat="1" x14ac:dyDescent="0.2">
      <c r="B512" s="44">
        <v>43541</v>
      </c>
      <c r="C512" s="65">
        <v>1336</v>
      </c>
      <c r="D512" s="66" t="s">
        <v>515</v>
      </c>
      <c r="E512" s="65">
        <v>311</v>
      </c>
      <c r="F512" s="65" t="s">
        <v>943</v>
      </c>
      <c r="G512" s="67">
        <v>1878875.5139631503</v>
      </c>
      <c r="H512" s="67">
        <v>1168229.1170638211</v>
      </c>
      <c r="I512" s="67">
        <v>943571.36999999988</v>
      </c>
      <c r="J512" s="68">
        <v>0.8076937616240325</v>
      </c>
      <c r="K512" s="67">
        <v>194764.78562320312</v>
      </c>
      <c r="L512" s="67">
        <v>805282.77315670473</v>
      </c>
      <c r="M512" s="67">
        <v>184086.96</v>
      </c>
      <c r="N512" s="67">
        <v>704901.95000000007</v>
      </c>
      <c r="O512" s="67">
        <v>1619154.7441370306</v>
      </c>
      <c r="P512" s="67" t="s">
        <v>1082</v>
      </c>
      <c r="Q512" s="67" t="s">
        <v>1082</v>
      </c>
      <c r="R512" s="67">
        <v>0</v>
      </c>
      <c r="S512" s="67">
        <v>0</v>
      </c>
      <c r="T512" s="68">
        <v>0.10775272541184769</v>
      </c>
      <c r="U512" s="68">
        <v>0.10105546760982653</v>
      </c>
      <c r="V512" s="68">
        <v>0.93784604726773091</v>
      </c>
      <c r="W512" s="67">
        <v>107757.85</v>
      </c>
      <c r="X512" s="67">
        <v>89837.189999999988</v>
      </c>
      <c r="Y512" s="68">
        <v>0.83369508578725338</v>
      </c>
      <c r="Z512" s="68">
        <v>0.22211259659590377</v>
      </c>
      <c r="AA512" s="68">
        <v>0.20724968323845569</v>
      </c>
      <c r="AB512" s="68">
        <v>0.93308387914401525</v>
      </c>
      <c r="AC512" s="67">
        <v>222123.16</v>
      </c>
      <c r="AD512" s="67">
        <v>184242.66999999998</v>
      </c>
      <c r="AE512" s="68">
        <v>0.82946177246893116</v>
      </c>
      <c r="AF512" s="43">
        <v>80</v>
      </c>
      <c r="AG512" s="43">
        <v>64</v>
      </c>
      <c r="AH512" s="43">
        <v>48</v>
      </c>
      <c r="AI512" s="43">
        <v>84</v>
      </c>
      <c r="AJ512" s="67">
        <v>41003.820000000007</v>
      </c>
      <c r="AK512" s="67">
        <v>29316</v>
      </c>
      <c r="AL512" s="68">
        <v>0.71495777710466968</v>
      </c>
      <c r="AM512" s="67">
        <v>13150.409999999998</v>
      </c>
      <c r="AN512" s="67">
        <v>8833.5</v>
      </c>
      <c r="AO512" s="68">
        <v>0.6717281058157123</v>
      </c>
      <c r="AP512" s="67">
        <v>13841.749999999998</v>
      </c>
      <c r="AQ512" s="67">
        <v>12141.149999999998</v>
      </c>
      <c r="AR512" s="68">
        <v>0.87713981252370543</v>
      </c>
      <c r="AS512" s="67">
        <v>39761.870000000003</v>
      </c>
      <c r="AT512" s="67">
        <v>39546.54</v>
      </c>
      <c r="AU512" s="68">
        <v>0.99458451023555983</v>
      </c>
      <c r="AV512" s="43">
        <v>1624.32</v>
      </c>
      <c r="AW512" s="43">
        <v>684.68000000000006</v>
      </c>
      <c r="AX512" s="69">
        <v>0.42151792750197009</v>
      </c>
      <c r="AY512" s="43">
        <v>194764.78562320312</v>
      </c>
      <c r="AZ512" s="43">
        <v>184086.96000000002</v>
      </c>
      <c r="BA512" s="43">
        <v>55730.653394843808</v>
      </c>
      <c r="BB512" s="43">
        <v>57850.020000000011</v>
      </c>
      <c r="BC512" s="43">
        <v>314939.21490633773</v>
      </c>
      <c r="BD512" s="43">
        <v>90588.121108570296</v>
      </c>
      <c r="BE512" s="43">
        <v>175403.43</v>
      </c>
      <c r="BF512" s="43">
        <v>361562.36</v>
      </c>
      <c r="BG512" s="43">
        <v>2643.11</v>
      </c>
      <c r="BH512" s="43">
        <v>65</v>
      </c>
      <c r="BI512" s="44">
        <v>43173</v>
      </c>
      <c r="BJ512" s="44">
        <v>43541</v>
      </c>
      <c r="BK512" s="44">
        <v>43172</v>
      </c>
      <c r="BL512" s="43">
        <f t="shared" si="273"/>
        <v>943571.36999999988</v>
      </c>
      <c r="BM512" s="43">
        <f t="shared" si="274"/>
        <v>888988.91</v>
      </c>
      <c r="BO512" s="16" t="str">
        <f>IFERROR(VLOOKUP($C512,'PORTE LOJA'!A:B,2,0),"PORTE 1")</f>
        <v>PORTE 3</v>
      </c>
      <c r="BP512" s="16">
        <f>VLOOKUP(BO512,'PAINEL E TARGET'!$S$1:$W$8,3,0)</f>
        <v>2400</v>
      </c>
      <c r="BQ512" s="16">
        <f t="shared" si="252"/>
        <v>1</v>
      </c>
      <c r="BR512" s="16">
        <f t="shared" si="253"/>
        <v>1</v>
      </c>
      <c r="BS512" s="16">
        <f t="shared" si="254"/>
        <v>1</v>
      </c>
      <c r="BT512" s="16">
        <f t="shared" si="255"/>
        <v>1</v>
      </c>
      <c r="BU512" s="16">
        <f t="shared" si="256"/>
        <v>1</v>
      </c>
      <c r="BV512" s="16">
        <f t="shared" si="257"/>
        <v>1</v>
      </c>
      <c r="BW512" s="17" t="str">
        <f t="shared" si="275"/>
        <v>111111</v>
      </c>
      <c r="BY512" s="17">
        <f t="shared" si="258"/>
        <v>0.80800000000000005</v>
      </c>
      <c r="BZ512" s="17">
        <f t="shared" si="259"/>
        <v>0.88900000000000001</v>
      </c>
      <c r="CA512" s="17" t="str">
        <f t="shared" si="276"/>
        <v>Sem Retira</v>
      </c>
      <c r="CB512" s="17">
        <f t="shared" si="277"/>
        <v>0.88900000000000001</v>
      </c>
      <c r="CC512" s="33" t="str">
        <f>IF(CB512&gt;='PAINEL E TARGET'!$T$11,'PAINEL E TARGET'!$S$11,
IF(CB512&gt;='PAINEL E TARGET'!$T$12,'PAINEL E TARGET'!$S$12,
IF(CB512&gt;='PAINEL E TARGET'!$T$13,'PAINEL E TARGET'!$S$13,
IF(CB512&gt;='PAINEL E TARGET'!$T$14,'PAINEL E TARGET'!$S$14,
IF(CB512&gt;='PAINEL E TARGET'!$T$15,'PAINEL E TARGET'!$S$15,
IF(CB512&gt;='PAINEL E TARGET'!$T$16,'PAINEL E TARGET'!$S$16,
IF(CB512&gt;='PAINEL E TARGET'!$T$17,'PAINEL E TARGET'!$S$17,
IF(CB512&gt;='PAINEL E TARGET'!$T$18,'PAINEL E TARGET'!$S$18,'PAINEL E TARGET'!$S$19))))))))</f>
        <v>Não elegível</v>
      </c>
      <c r="CD512" s="17">
        <f>IFERROR(VLOOKUP($BW512,'PAINEL E TARGET'!$G$1:$Q$99,4,0),0)</f>
        <v>0.25</v>
      </c>
      <c r="CE512" s="17">
        <f>VLOOKUP(CC512,'PAINEL E TARGET'!$S$10:$U$19,3,0)</f>
        <v>0</v>
      </c>
      <c r="CF512" s="16">
        <f t="shared" si="278"/>
        <v>0</v>
      </c>
      <c r="CG512" s="17">
        <f t="shared" si="260"/>
        <v>0.71499999999999997</v>
      </c>
      <c r="CH512" s="17">
        <f t="shared" si="261"/>
        <v>0.67200000000000004</v>
      </c>
      <c r="CI512" s="17">
        <f t="shared" si="262"/>
        <v>0.877</v>
      </c>
      <c r="CJ512" s="17">
        <f t="shared" si="263"/>
        <v>0.995</v>
      </c>
      <c r="CK512" s="17">
        <f t="shared" si="264"/>
        <v>0.42199999999999999</v>
      </c>
      <c r="CL512" s="17">
        <f t="shared" si="265"/>
        <v>0.83399999999999996</v>
      </c>
      <c r="CM512" s="16">
        <f t="shared" si="266"/>
        <v>3</v>
      </c>
      <c r="CN512" s="17" t="str">
        <f t="shared" si="279"/>
        <v>não ok</v>
      </c>
      <c r="CO512" s="17">
        <f t="shared" si="280"/>
        <v>0</v>
      </c>
      <c r="CP512" s="33" t="str">
        <f>IF(CO512&gt;='PAINEL E TARGET'!$T$11,'PAINEL E TARGET'!$S$11,
IF(CO512&gt;='PAINEL E TARGET'!$T$12,'PAINEL E TARGET'!$S$12,
IF(CO512&gt;='PAINEL E TARGET'!$T$13,'PAINEL E TARGET'!$S$13,
IF(CO512&gt;='PAINEL E TARGET'!$T$14,'PAINEL E TARGET'!$S$14,
IF(CO512&gt;='PAINEL E TARGET'!$T$15,'PAINEL E TARGET'!$S$15,
IF(CO512&gt;='PAINEL E TARGET'!$T$16,'PAINEL E TARGET'!$S$16,
IF(CO512&gt;='PAINEL E TARGET'!$T$17,'PAINEL E TARGET'!$S$17,
IF(CO512&gt;='PAINEL E TARGET'!$T$18,'PAINEL E TARGET'!$S$18,'PAINEL E TARGET'!$S$19))))))))</f>
        <v>Não elegível</v>
      </c>
      <c r="CQ512" s="17">
        <f>IFERROR(VLOOKUP($BW512,'PAINEL E TARGET'!$G$1:$Q$99,5,0),0)</f>
        <v>0.25</v>
      </c>
      <c r="CR512" s="17">
        <f>VLOOKUP(CP512,'PAINEL E TARGET'!$S$10:$U$19,3,0)</f>
        <v>0</v>
      </c>
      <c r="CS512" s="16">
        <f t="shared" si="281"/>
        <v>0</v>
      </c>
      <c r="CT512" s="17">
        <f t="shared" si="267"/>
        <v>0.82899999999999996</v>
      </c>
      <c r="CU512" s="33" t="str">
        <f>IF(CT512&gt;='PAINEL E TARGET'!$T$11,'PAINEL E TARGET'!$S$11,
IF(CT512&gt;='PAINEL E TARGET'!$T$12,'PAINEL E TARGET'!$S$12,
IF(CT512&gt;='PAINEL E TARGET'!$T$13,'PAINEL E TARGET'!$S$13,
IF(CT512&gt;='PAINEL E TARGET'!$T$14,'PAINEL E TARGET'!$S$14,
IF(CT512&gt;='PAINEL E TARGET'!$T$15,'PAINEL E TARGET'!$S$15,
IF(CT512&gt;='PAINEL E TARGET'!$T$16,'PAINEL E TARGET'!$S$16,
IF(CT512&gt;='PAINEL E TARGET'!$T$17,'PAINEL E TARGET'!$S$17,
IF(CT512&gt;='PAINEL E TARGET'!$T$18,'PAINEL E TARGET'!$S$18,'PAINEL E TARGET'!$S$19))))))))</f>
        <v>Não elegível</v>
      </c>
      <c r="CV512" s="17">
        <f>IFERROR(VLOOKUP($BW512,'PAINEL E TARGET'!$G$1:$Q$99,6,0),0)</f>
        <v>0.2</v>
      </c>
      <c r="CW512" s="17">
        <f>VLOOKUP(CU512,'PAINEL E TARGET'!$S$10:$U$19,3,0)</f>
        <v>0</v>
      </c>
      <c r="CX512" s="16">
        <f t="shared" si="282"/>
        <v>0</v>
      </c>
      <c r="CY512" s="17">
        <f t="shared" si="268"/>
        <v>0.94499999999999995</v>
      </c>
      <c r="CZ512" s="33" t="str">
        <f>IF(CY512&gt;='PAINEL E TARGET'!$T$11,'PAINEL E TARGET'!$S$11,
IF(CY512&gt;='PAINEL E TARGET'!$T$12,'PAINEL E TARGET'!$S$12,
IF(CY512&gt;='PAINEL E TARGET'!$T$13,'PAINEL E TARGET'!$S$13,
IF(CY512&gt;='PAINEL E TARGET'!$T$14,'PAINEL E TARGET'!$S$14,
IF(CY512&gt;='PAINEL E TARGET'!$T$15,'PAINEL E TARGET'!$S$15,
IF(CY512&gt;='PAINEL E TARGET'!$T$16,'PAINEL E TARGET'!$S$16,
IF(CY512&gt;='PAINEL E TARGET'!$T$17,'PAINEL E TARGET'!$S$17,
IF(CY512&gt;='PAINEL E TARGET'!$T$18,'PAINEL E TARGET'!$S$18,'PAINEL E TARGET'!$S$19))))))))</f>
        <v>1. Fx de 90% a 99,9%</v>
      </c>
      <c r="DA512" s="17">
        <f>IFERROR(VLOOKUP($BW512,'PAINEL E TARGET'!$G$1:$Q$99,7,0),0)</f>
        <v>0.15</v>
      </c>
      <c r="DB512" s="17">
        <f>VLOOKUP(CZ512,'PAINEL E TARGET'!$S$10:$U$19,3,0)</f>
        <v>0.5</v>
      </c>
      <c r="DC512" s="16">
        <f t="shared" si="283"/>
        <v>180</v>
      </c>
      <c r="DD512" s="17">
        <f t="shared" si="269"/>
        <v>1.038</v>
      </c>
      <c r="DE512" s="33" t="str">
        <f>IF(DD512&gt;='PAINEL E TARGET'!$T$11,'PAINEL E TARGET'!$S$11,
IF(DD512&gt;='PAINEL E TARGET'!$T$12,'PAINEL E TARGET'!$S$12,
IF(DD512&gt;='PAINEL E TARGET'!$T$13,'PAINEL E TARGET'!$S$13,
IF(DD512&gt;='PAINEL E TARGET'!$T$14,'PAINEL E TARGET'!$S$14,
IF(DD512&gt;='PAINEL E TARGET'!$T$15,'PAINEL E TARGET'!$S$15,
IF(DD512&gt;='PAINEL E TARGET'!$T$16,'PAINEL E TARGET'!$S$16,
IF(DD512&gt;='PAINEL E TARGET'!$T$17,'PAINEL E TARGET'!$S$17,
IF(DD512&gt;='PAINEL E TARGET'!$T$18,'PAINEL E TARGET'!$S$18,'PAINEL E TARGET'!$S$19))))))))</f>
        <v>2. Fx de 100% a 104,9%</v>
      </c>
      <c r="DF512" s="17">
        <f>IFERROR(VLOOKUP($BW512,'PAINEL E TARGET'!$G$1:$Q$99,8,0),0)</f>
        <v>0.1</v>
      </c>
      <c r="DG512" s="17">
        <f>VLOOKUP(DE512,'PAINEL E TARGET'!$S$10:$U$19,3,0)</f>
        <v>1</v>
      </c>
      <c r="DH512" s="16">
        <f t="shared" si="284"/>
        <v>240</v>
      </c>
      <c r="DI512" s="17">
        <f t="shared" si="270"/>
        <v>1.75</v>
      </c>
      <c r="DJ512" s="33" t="str">
        <f>IF(DI512&gt;='PAINEL E TARGET'!$T$11,'PAINEL E TARGET'!$S$11,
IF(DI512&gt;='PAINEL E TARGET'!$T$12,'PAINEL E TARGET'!$S$12,
IF(DI512&gt;='PAINEL E TARGET'!$T$13,'PAINEL E TARGET'!$S$13,
IF(DI512&gt;='PAINEL E TARGET'!$T$14,'PAINEL E TARGET'!$S$14,
IF(DI512&gt;='PAINEL E TARGET'!$T$15,'PAINEL E TARGET'!$S$15,
IF(DI512&gt;='PAINEL E TARGET'!$T$16,'PAINEL E TARGET'!$S$16,
IF(DI512&gt;='PAINEL E TARGET'!$T$17,'PAINEL E TARGET'!$S$17,
IF(DI512&gt;='PAINEL E TARGET'!$T$18,'PAINEL E TARGET'!$S$18,'PAINEL E TARGET'!$S$19))))))))</f>
        <v>8. Fx de 130% ou mais</v>
      </c>
      <c r="DK512" s="17">
        <f>IFERROR(VLOOKUP($BW512,'PAINEL E TARGET'!$G$1:$Q$99,9,0),0)</f>
        <v>0.05</v>
      </c>
      <c r="DL512" s="17">
        <f>VLOOKUP(DJ512,'PAINEL E TARGET'!$S$10:$U$19,3,0)</f>
        <v>1.6</v>
      </c>
      <c r="DM512" s="16">
        <f t="shared" si="285"/>
        <v>192.00000000000003</v>
      </c>
      <c r="DN512" s="17">
        <f t="shared" si="271"/>
        <v>0.42199999999999999</v>
      </c>
      <c r="DO512" s="33" t="str">
        <f>IF(DN512&gt;='PAINEL E TARGET'!$T$11,'PAINEL E TARGET'!$S$11,
IF(DN512&gt;='PAINEL E TARGET'!$T$12,'PAINEL E TARGET'!$S$12,
IF(DN512&gt;='PAINEL E TARGET'!$T$13,'PAINEL E TARGET'!$S$13,
IF(DN512&gt;='PAINEL E TARGET'!$T$14,'PAINEL E TARGET'!$S$14,
IF(DN512&gt;='PAINEL E TARGET'!$T$15,'PAINEL E TARGET'!$S$15,
IF(DN512&gt;='PAINEL E TARGET'!$T$16,'PAINEL E TARGET'!$S$16,
IF(DN512&gt;='PAINEL E TARGET'!$T$17,'PAINEL E TARGET'!$S$17,
IF(DN512&gt;='PAINEL E TARGET'!$T$18,'PAINEL E TARGET'!$S$18,'PAINEL E TARGET'!$S$19))))))))</f>
        <v>Não elegível</v>
      </c>
      <c r="DP512" s="17">
        <f>IFERROR(VLOOKUP($BW512,'PAINEL E TARGET'!$G$1:$Q$99,10,0),0)</f>
        <v>0</v>
      </c>
      <c r="DQ512" s="17">
        <f>VLOOKUP(DO512,'PAINEL E TARGET'!$S$10:$U$19,3,0)</f>
        <v>0</v>
      </c>
      <c r="DR512" s="16">
        <f t="shared" si="286"/>
        <v>0</v>
      </c>
      <c r="DS512" s="17">
        <f t="shared" si="272"/>
        <v>0.8</v>
      </c>
      <c r="DT512" s="16">
        <f>IF(DS512&gt;=1,VLOOKUP(BO512,'PAINEL E TARGET'!$S$1:$W$8,5,0),0)</f>
        <v>0</v>
      </c>
      <c r="DU512" s="16">
        <f t="shared" si="287"/>
        <v>612</v>
      </c>
    </row>
    <row r="513" spans="2:125" s="32" customFormat="1" x14ac:dyDescent="0.2">
      <c r="B513" s="44">
        <v>43541</v>
      </c>
      <c r="C513" s="65">
        <v>1338</v>
      </c>
      <c r="D513" s="66" t="s">
        <v>516</v>
      </c>
      <c r="E513" s="65">
        <v>513</v>
      </c>
      <c r="F513" s="65" t="s">
        <v>944</v>
      </c>
      <c r="G513" s="67">
        <v>1356390.58584014</v>
      </c>
      <c r="H513" s="67">
        <v>727931.12211739155</v>
      </c>
      <c r="I513" s="67">
        <v>636433.12</v>
      </c>
      <c r="J513" s="68">
        <v>0.87430403875129836</v>
      </c>
      <c r="K513" s="67">
        <v>101338.31686144919</v>
      </c>
      <c r="L513" s="67">
        <v>577599.99396889366</v>
      </c>
      <c r="M513" s="67">
        <v>106127.7</v>
      </c>
      <c r="N513" s="67">
        <v>510890.4</v>
      </c>
      <c r="O513" s="67">
        <v>1266189.9968130032</v>
      </c>
      <c r="P513" s="67" t="s">
        <v>1082</v>
      </c>
      <c r="Q513" s="67" t="s">
        <v>1082</v>
      </c>
      <c r="R513" s="67">
        <v>0</v>
      </c>
      <c r="S513" s="67">
        <v>59.9</v>
      </c>
      <c r="T513" s="68">
        <v>0.11429626044389055</v>
      </c>
      <c r="U513" s="68">
        <v>0.10029431875661346</v>
      </c>
      <c r="V513" s="68">
        <v>0.87749431492423313</v>
      </c>
      <c r="W513" s="67">
        <v>77600.109999999986</v>
      </c>
      <c r="X513" s="67">
        <v>61883.409999999996</v>
      </c>
      <c r="Y513" s="68">
        <v>0.79746549328345029</v>
      </c>
      <c r="Z513" s="68">
        <v>0.19150018186628645</v>
      </c>
      <c r="AA513" s="68">
        <v>0.19846207104783475</v>
      </c>
      <c r="AB513" s="68">
        <v>1.0363544781717722</v>
      </c>
      <c r="AC513" s="67">
        <v>130016.80999999998</v>
      </c>
      <c r="AD513" s="67">
        <v>122454.69</v>
      </c>
      <c r="AE513" s="68">
        <v>0.94183736702969423</v>
      </c>
      <c r="AF513" s="43">
        <v>80</v>
      </c>
      <c r="AG513" s="43">
        <v>82</v>
      </c>
      <c r="AH513" s="43">
        <v>23</v>
      </c>
      <c r="AI513" s="43">
        <v>21</v>
      </c>
      <c r="AJ513" s="67">
        <v>33224.410000000003</v>
      </c>
      <c r="AK513" s="67">
        <v>26227.5</v>
      </c>
      <c r="AL513" s="68">
        <v>0.78940453720622872</v>
      </c>
      <c r="AM513" s="67">
        <v>14843.010000000002</v>
      </c>
      <c r="AN513" s="67">
        <v>9359.7300000000014</v>
      </c>
      <c r="AO513" s="68">
        <v>0.63058166773450941</v>
      </c>
      <c r="AP513" s="67">
        <v>3895.59</v>
      </c>
      <c r="AQ513" s="67">
        <v>3639.8399999999992</v>
      </c>
      <c r="AR513" s="68">
        <v>0.93434884061207646</v>
      </c>
      <c r="AS513" s="67">
        <v>25637.100000000002</v>
      </c>
      <c r="AT513" s="67">
        <v>22656.34</v>
      </c>
      <c r="AU513" s="68">
        <v>0.88373255945485252</v>
      </c>
      <c r="AV513" s="43">
        <v>1256.6399999999999</v>
      </c>
      <c r="AW513" s="43">
        <v>1139.78</v>
      </c>
      <c r="AX513" s="69">
        <v>0.90700598421186662</v>
      </c>
      <c r="AY513" s="43">
        <v>101338.31686144919</v>
      </c>
      <c r="AZ513" s="43">
        <v>106127.7</v>
      </c>
      <c r="BA513" s="43">
        <v>31075.06207445146</v>
      </c>
      <c r="BB513" s="43">
        <v>33103.599999999999</v>
      </c>
      <c r="BC513" s="43">
        <v>188939.50841969837</v>
      </c>
      <c r="BD513" s="43">
        <v>58051.78106064372</v>
      </c>
      <c r="BE513" s="43">
        <v>145587.34</v>
      </c>
      <c r="BF513" s="43">
        <v>243927.63999999998</v>
      </c>
      <c r="BG513" s="43">
        <v>2348.7799999999997</v>
      </c>
      <c r="BH513" s="43">
        <v>43</v>
      </c>
      <c r="BI513" s="44">
        <v>43173</v>
      </c>
      <c r="BJ513" s="44">
        <v>43541</v>
      </c>
      <c r="BK513" s="44">
        <v>43172</v>
      </c>
      <c r="BL513" s="43">
        <f t="shared" si="273"/>
        <v>636493.02</v>
      </c>
      <c r="BM513" s="43">
        <f t="shared" si="274"/>
        <v>617078</v>
      </c>
      <c r="BO513" s="16" t="str">
        <f>IFERROR(VLOOKUP($C513,'PORTE LOJA'!A:B,2,0),"PORTE 1")</f>
        <v>PORTE 2</v>
      </c>
      <c r="BP513" s="16">
        <f>VLOOKUP(BO513,'PAINEL E TARGET'!$S$1:$W$8,3,0)</f>
        <v>1875</v>
      </c>
      <c r="BQ513" s="16">
        <f t="shared" si="252"/>
        <v>1</v>
      </c>
      <c r="BR513" s="16">
        <f t="shared" si="253"/>
        <v>1</v>
      </c>
      <c r="BS513" s="16">
        <f t="shared" si="254"/>
        <v>1</v>
      </c>
      <c r="BT513" s="16">
        <f t="shared" si="255"/>
        <v>1</v>
      </c>
      <c r="BU513" s="16">
        <f t="shared" si="256"/>
        <v>1</v>
      </c>
      <c r="BV513" s="16">
        <f t="shared" si="257"/>
        <v>1</v>
      </c>
      <c r="BW513" s="17" t="str">
        <f t="shared" si="275"/>
        <v>111111</v>
      </c>
      <c r="BY513" s="17">
        <f t="shared" si="258"/>
        <v>0.874</v>
      </c>
      <c r="BZ513" s="17">
        <f t="shared" si="259"/>
        <v>0.90900000000000003</v>
      </c>
      <c r="CA513" s="17" t="str">
        <f t="shared" si="276"/>
        <v>Sem Retira</v>
      </c>
      <c r="CB513" s="17">
        <f t="shared" si="277"/>
        <v>0.90900000000000003</v>
      </c>
      <c r="CC513" s="33" t="str">
        <f>IF(CB513&gt;='PAINEL E TARGET'!$T$11,'PAINEL E TARGET'!$S$11,
IF(CB513&gt;='PAINEL E TARGET'!$T$12,'PAINEL E TARGET'!$S$12,
IF(CB513&gt;='PAINEL E TARGET'!$T$13,'PAINEL E TARGET'!$S$13,
IF(CB513&gt;='PAINEL E TARGET'!$T$14,'PAINEL E TARGET'!$S$14,
IF(CB513&gt;='PAINEL E TARGET'!$T$15,'PAINEL E TARGET'!$S$15,
IF(CB513&gt;='PAINEL E TARGET'!$T$16,'PAINEL E TARGET'!$S$16,
IF(CB513&gt;='PAINEL E TARGET'!$T$17,'PAINEL E TARGET'!$S$17,
IF(CB513&gt;='PAINEL E TARGET'!$T$18,'PAINEL E TARGET'!$S$18,'PAINEL E TARGET'!$S$19))))))))</f>
        <v>1. Fx de 90% a 99,9%</v>
      </c>
      <c r="CD513" s="17">
        <f>IFERROR(VLOOKUP($BW513,'PAINEL E TARGET'!$G$1:$Q$99,4,0),0)</f>
        <v>0.25</v>
      </c>
      <c r="CE513" s="17">
        <f>VLOOKUP(CC513,'PAINEL E TARGET'!$S$10:$U$19,3,0)</f>
        <v>0.5</v>
      </c>
      <c r="CF513" s="16">
        <f t="shared" si="278"/>
        <v>234.375</v>
      </c>
      <c r="CG513" s="17">
        <f t="shared" si="260"/>
        <v>0.78900000000000003</v>
      </c>
      <c r="CH513" s="17">
        <f t="shared" si="261"/>
        <v>0.63100000000000001</v>
      </c>
      <c r="CI513" s="17">
        <f t="shared" si="262"/>
        <v>0.93400000000000005</v>
      </c>
      <c r="CJ513" s="17">
        <f t="shared" si="263"/>
        <v>0.88400000000000001</v>
      </c>
      <c r="CK513" s="17">
        <f t="shared" si="264"/>
        <v>0.90700000000000003</v>
      </c>
      <c r="CL513" s="17">
        <f t="shared" si="265"/>
        <v>0.79700000000000004</v>
      </c>
      <c r="CM513" s="16">
        <f t="shared" si="266"/>
        <v>4</v>
      </c>
      <c r="CN513" s="17" t="str">
        <f t="shared" si="279"/>
        <v>não ok</v>
      </c>
      <c r="CO513" s="17">
        <f t="shared" si="280"/>
        <v>0</v>
      </c>
      <c r="CP513" s="33" t="str">
        <f>IF(CO513&gt;='PAINEL E TARGET'!$T$11,'PAINEL E TARGET'!$S$11,
IF(CO513&gt;='PAINEL E TARGET'!$T$12,'PAINEL E TARGET'!$S$12,
IF(CO513&gt;='PAINEL E TARGET'!$T$13,'PAINEL E TARGET'!$S$13,
IF(CO513&gt;='PAINEL E TARGET'!$T$14,'PAINEL E TARGET'!$S$14,
IF(CO513&gt;='PAINEL E TARGET'!$T$15,'PAINEL E TARGET'!$S$15,
IF(CO513&gt;='PAINEL E TARGET'!$T$16,'PAINEL E TARGET'!$S$16,
IF(CO513&gt;='PAINEL E TARGET'!$T$17,'PAINEL E TARGET'!$S$17,
IF(CO513&gt;='PAINEL E TARGET'!$T$18,'PAINEL E TARGET'!$S$18,'PAINEL E TARGET'!$S$19))))))))</f>
        <v>Não elegível</v>
      </c>
      <c r="CQ513" s="17">
        <f>IFERROR(VLOOKUP($BW513,'PAINEL E TARGET'!$G$1:$Q$99,5,0),0)</f>
        <v>0.25</v>
      </c>
      <c r="CR513" s="17">
        <f>VLOOKUP(CP513,'PAINEL E TARGET'!$S$10:$U$19,3,0)</f>
        <v>0</v>
      </c>
      <c r="CS513" s="16">
        <f t="shared" si="281"/>
        <v>0</v>
      </c>
      <c r="CT513" s="17">
        <f t="shared" si="267"/>
        <v>0.94199999999999995</v>
      </c>
      <c r="CU513" s="33" t="str">
        <f>IF(CT513&gt;='PAINEL E TARGET'!$T$11,'PAINEL E TARGET'!$S$11,
IF(CT513&gt;='PAINEL E TARGET'!$T$12,'PAINEL E TARGET'!$S$12,
IF(CT513&gt;='PAINEL E TARGET'!$T$13,'PAINEL E TARGET'!$S$13,
IF(CT513&gt;='PAINEL E TARGET'!$T$14,'PAINEL E TARGET'!$S$14,
IF(CT513&gt;='PAINEL E TARGET'!$T$15,'PAINEL E TARGET'!$S$15,
IF(CT513&gt;='PAINEL E TARGET'!$T$16,'PAINEL E TARGET'!$S$16,
IF(CT513&gt;='PAINEL E TARGET'!$T$17,'PAINEL E TARGET'!$S$17,
IF(CT513&gt;='PAINEL E TARGET'!$T$18,'PAINEL E TARGET'!$S$18,'PAINEL E TARGET'!$S$19))))))))</f>
        <v>1. Fx de 90% a 99,9%</v>
      </c>
      <c r="CV513" s="17">
        <f>IFERROR(VLOOKUP($BW513,'PAINEL E TARGET'!$G$1:$Q$99,6,0),0)</f>
        <v>0.2</v>
      </c>
      <c r="CW513" s="17">
        <f>VLOOKUP(CU513,'PAINEL E TARGET'!$S$10:$U$19,3,0)</f>
        <v>0.5</v>
      </c>
      <c r="CX513" s="16">
        <f t="shared" si="282"/>
        <v>187.5</v>
      </c>
      <c r="CY513" s="17">
        <f t="shared" si="268"/>
        <v>1.0469999999999999</v>
      </c>
      <c r="CZ513" s="33" t="str">
        <f>IF(CY513&gt;='PAINEL E TARGET'!$T$11,'PAINEL E TARGET'!$S$11,
IF(CY513&gt;='PAINEL E TARGET'!$T$12,'PAINEL E TARGET'!$S$12,
IF(CY513&gt;='PAINEL E TARGET'!$T$13,'PAINEL E TARGET'!$S$13,
IF(CY513&gt;='PAINEL E TARGET'!$T$14,'PAINEL E TARGET'!$S$14,
IF(CY513&gt;='PAINEL E TARGET'!$T$15,'PAINEL E TARGET'!$S$15,
IF(CY513&gt;='PAINEL E TARGET'!$T$16,'PAINEL E TARGET'!$S$16,
IF(CY513&gt;='PAINEL E TARGET'!$T$17,'PAINEL E TARGET'!$S$17,
IF(CY513&gt;='PAINEL E TARGET'!$T$18,'PAINEL E TARGET'!$S$18,'PAINEL E TARGET'!$S$19))))))))</f>
        <v>2. Fx de 100% a 104,9%</v>
      </c>
      <c r="DA513" s="17">
        <f>IFERROR(VLOOKUP($BW513,'PAINEL E TARGET'!$G$1:$Q$99,7,0),0)</f>
        <v>0.15</v>
      </c>
      <c r="DB513" s="17">
        <f>VLOOKUP(CZ513,'PAINEL E TARGET'!$S$10:$U$19,3,0)</f>
        <v>1</v>
      </c>
      <c r="DC513" s="16">
        <f t="shared" si="283"/>
        <v>281.25</v>
      </c>
      <c r="DD513" s="17">
        <f t="shared" si="269"/>
        <v>1.0649999999999999</v>
      </c>
      <c r="DE513" s="33" t="str">
        <f>IF(DD513&gt;='PAINEL E TARGET'!$T$11,'PAINEL E TARGET'!$S$11,
IF(DD513&gt;='PAINEL E TARGET'!$T$12,'PAINEL E TARGET'!$S$12,
IF(DD513&gt;='PAINEL E TARGET'!$T$13,'PAINEL E TARGET'!$S$13,
IF(DD513&gt;='PAINEL E TARGET'!$T$14,'PAINEL E TARGET'!$S$14,
IF(DD513&gt;='PAINEL E TARGET'!$T$15,'PAINEL E TARGET'!$S$15,
IF(DD513&gt;='PAINEL E TARGET'!$T$16,'PAINEL E TARGET'!$S$16,
IF(DD513&gt;='PAINEL E TARGET'!$T$17,'PAINEL E TARGET'!$S$17,
IF(DD513&gt;='PAINEL E TARGET'!$T$18,'PAINEL E TARGET'!$S$18,'PAINEL E TARGET'!$S$19))))))))</f>
        <v>3. Fx de 105% a 109,9%</v>
      </c>
      <c r="DF513" s="17">
        <f>IFERROR(VLOOKUP($BW513,'PAINEL E TARGET'!$G$1:$Q$99,8,0),0)</f>
        <v>0.1</v>
      </c>
      <c r="DG513" s="17">
        <f>VLOOKUP(DE513,'PAINEL E TARGET'!$S$10:$U$19,3,0)</f>
        <v>1.1000000000000001</v>
      </c>
      <c r="DH513" s="16">
        <f t="shared" si="284"/>
        <v>206.25000000000003</v>
      </c>
      <c r="DI513" s="17">
        <f t="shared" si="270"/>
        <v>0.91300000000000003</v>
      </c>
      <c r="DJ513" s="33" t="str">
        <f>IF(DI513&gt;='PAINEL E TARGET'!$T$11,'PAINEL E TARGET'!$S$11,
IF(DI513&gt;='PAINEL E TARGET'!$T$12,'PAINEL E TARGET'!$S$12,
IF(DI513&gt;='PAINEL E TARGET'!$T$13,'PAINEL E TARGET'!$S$13,
IF(DI513&gt;='PAINEL E TARGET'!$T$14,'PAINEL E TARGET'!$S$14,
IF(DI513&gt;='PAINEL E TARGET'!$T$15,'PAINEL E TARGET'!$S$15,
IF(DI513&gt;='PAINEL E TARGET'!$T$16,'PAINEL E TARGET'!$S$16,
IF(DI513&gt;='PAINEL E TARGET'!$T$17,'PAINEL E TARGET'!$S$17,
IF(DI513&gt;='PAINEL E TARGET'!$T$18,'PAINEL E TARGET'!$S$18,'PAINEL E TARGET'!$S$19))))))))</f>
        <v>1. Fx de 90% a 99,9%</v>
      </c>
      <c r="DK513" s="17">
        <f>IFERROR(VLOOKUP($BW513,'PAINEL E TARGET'!$G$1:$Q$99,9,0),0)</f>
        <v>0.05</v>
      </c>
      <c r="DL513" s="17">
        <f>VLOOKUP(DJ513,'PAINEL E TARGET'!$S$10:$U$19,3,0)</f>
        <v>0.5</v>
      </c>
      <c r="DM513" s="16">
        <f t="shared" si="285"/>
        <v>46.875</v>
      </c>
      <c r="DN513" s="17">
        <f t="shared" si="271"/>
        <v>0.90700000000000003</v>
      </c>
      <c r="DO513" s="33" t="str">
        <f>IF(DN513&gt;='PAINEL E TARGET'!$T$11,'PAINEL E TARGET'!$S$11,
IF(DN513&gt;='PAINEL E TARGET'!$T$12,'PAINEL E TARGET'!$S$12,
IF(DN513&gt;='PAINEL E TARGET'!$T$13,'PAINEL E TARGET'!$S$13,
IF(DN513&gt;='PAINEL E TARGET'!$T$14,'PAINEL E TARGET'!$S$14,
IF(DN513&gt;='PAINEL E TARGET'!$T$15,'PAINEL E TARGET'!$S$15,
IF(DN513&gt;='PAINEL E TARGET'!$T$16,'PAINEL E TARGET'!$S$16,
IF(DN513&gt;='PAINEL E TARGET'!$T$17,'PAINEL E TARGET'!$S$17,
IF(DN513&gt;='PAINEL E TARGET'!$T$18,'PAINEL E TARGET'!$S$18,'PAINEL E TARGET'!$S$19))))))))</f>
        <v>1. Fx de 90% a 99,9%</v>
      </c>
      <c r="DP513" s="17">
        <f>IFERROR(VLOOKUP($BW513,'PAINEL E TARGET'!$G$1:$Q$99,10,0),0)</f>
        <v>0</v>
      </c>
      <c r="DQ513" s="17">
        <f>VLOOKUP(DO513,'PAINEL E TARGET'!$S$10:$U$19,3,0)</f>
        <v>0.5</v>
      </c>
      <c r="DR513" s="16">
        <f t="shared" si="286"/>
        <v>0</v>
      </c>
      <c r="DS513" s="17">
        <f t="shared" si="272"/>
        <v>1.0249999999999999</v>
      </c>
      <c r="DT513" s="16">
        <f>IF(DS513&gt;=1,VLOOKUP(BO513,'PAINEL E TARGET'!$S$1:$W$8,5,0),0)</f>
        <v>190</v>
      </c>
      <c r="DU513" s="16">
        <f t="shared" si="287"/>
        <v>1146.25</v>
      </c>
    </row>
    <row r="514" spans="2:125" s="32" customFormat="1" x14ac:dyDescent="0.2">
      <c r="B514" s="44">
        <v>43541</v>
      </c>
      <c r="C514" s="65">
        <v>1339</v>
      </c>
      <c r="D514" s="66" t="s">
        <v>517</v>
      </c>
      <c r="E514" s="65">
        <v>210</v>
      </c>
      <c r="F514" s="65" t="s">
        <v>1017</v>
      </c>
      <c r="G514" s="67">
        <v>3982834.1579140946</v>
      </c>
      <c r="H514" s="67">
        <v>2224465.4623100157</v>
      </c>
      <c r="I514" s="67">
        <v>1887828.7000000002</v>
      </c>
      <c r="J514" s="68">
        <v>0.84866622205928421</v>
      </c>
      <c r="K514" s="67">
        <v>506315.9749259153</v>
      </c>
      <c r="L514" s="67">
        <v>1581317.4873689467</v>
      </c>
      <c r="M514" s="67">
        <v>437182.12</v>
      </c>
      <c r="N514" s="67">
        <v>1396450.67</v>
      </c>
      <c r="O514" s="67">
        <v>3744019.2697255332</v>
      </c>
      <c r="P514" s="67">
        <v>2959.7409737166581</v>
      </c>
      <c r="Q514" s="67">
        <v>0</v>
      </c>
      <c r="R514" s="67">
        <v>0</v>
      </c>
      <c r="S514" s="67">
        <v>0</v>
      </c>
      <c r="T514" s="68">
        <v>0.11345754857508641</v>
      </c>
      <c r="U514" s="68">
        <v>0.10785834605411915</v>
      </c>
      <c r="V514" s="68">
        <v>0.95064936100517183</v>
      </c>
      <c r="W514" s="67">
        <v>236521.97000000003</v>
      </c>
      <c r="X514" s="67">
        <v>197772.59999999998</v>
      </c>
      <c r="Y514" s="68">
        <v>0.83617010292955007</v>
      </c>
      <c r="Z514" s="68">
        <v>0.18323254388704166</v>
      </c>
      <c r="AA514" s="68">
        <v>0.18372664463531979</v>
      </c>
      <c r="AB514" s="68">
        <v>1.0026965774626952</v>
      </c>
      <c r="AC514" s="67">
        <v>382522.39000000007</v>
      </c>
      <c r="AD514" s="67">
        <v>336887.19999999995</v>
      </c>
      <c r="AE514" s="68">
        <v>0.88069929710519657</v>
      </c>
      <c r="AF514" s="43">
        <v>80</v>
      </c>
      <c r="AG514" s="43">
        <v>71</v>
      </c>
      <c r="AH514" s="43">
        <v>61</v>
      </c>
      <c r="AI514" s="43">
        <v>63</v>
      </c>
      <c r="AJ514" s="67">
        <v>147517.75</v>
      </c>
      <c r="AK514" s="67">
        <v>123027.6</v>
      </c>
      <c r="AL514" s="68">
        <v>0.83398506281447493</v>
      </c>
      <c r="AM514" s="67">
        <v>19965.88</v>
      </c>
      <c r="AN514" s="67">
        <v>15924.34</v>
      </c>
      <c r="AO514" s="68">
        <v>0.7975776675007562</v>
      </c>
      <c r="AP514" s="67">
        <v>18916.169999999998</v>
      </c>
      <c r="AQ514" s="67">
        <v>20421.660000000003</v>
      </c>
      <c r="AR514" s="68">
        <v>1.0795874640585279</v>
      </c>
      <c r="AS514" s="67">
        <v>50122.17</v>
      </c>
      <c r="AT514" s="67">
        <v>38399</v>
      </c>
      <c r="AU514" s="68">
        <v>0.76610809148925518</v>
      </c>
      <c r="AV514" s="43">
        <v>3612.5500000000006</v>
      </c>
      <c r="AW514" s="43">
        <v>4144.329999999999</v>
      </c>
      <c r="AX514" s="69">
        <v>1.1472034989135094</v>
      </c>
      <c r="AY514" s="43">
        <v>506315.9749259153</v>
      </c>
      <c r="AZ514" s="43">
        <v>437182.11999999994</v>
      </c>
      <c r="BA514" s="43">
        <v>52356.119212546349</v>
      </c>
      <c r="BB514" s="43">
        <v>51201.599999999999</v>
      </c>
      <c r="BC514" s="43">
        <v>908610.33355113002</v>
      </c>
      <c r="BD514" s="43">
        <v>94064.338120011147</v>
      </c>
      <c r="BE514" s="43">
        <v>426246.52</v>
      </c>
      <c r="BF514" s="43">
        <v>689367.68000000017</v>
      </c>
      <c r="BG514" s="43">
        <v>6489.6299999999983</v>
      </c>
      <c r="BH514" s="43">
        <v>113</v>
      </c>
      <c r="BI514" s="44">
        <v>43173</v>
      </c>
      <c r="BJ514" s="44">
        <v>43541</v>
      </c>
      <c r="BK514" s="44">
        <v>43172</v>
      </c>
      <c r="BL514" s="43">
        <f t="shared" si="273"/>
        <v>1887828.7000000002</v>
      </c>
      <c r="BM514" s="43">
        <f t="shared" si="274"/>
        <v>1833632.79</v>
      </c>
      <c r="BO514" s="16" t="str">
        <f>IFERROR(VLOOKUP($C514,'PORTE LOJA'!A:B,2,0),"PORTE 1")</f>
        <v>PORTE 5</v>
      </c>
      <c r="BP514" s="16">
        <f>VLOOKUP(BO514,'PAINEL E TARGET'!$S$1:$W$8,3,0)</f>
        <v>3750</v>
      </c>
      <c r="BQ514" s="16">
        <f t="shared" si="252"/>
        <v>1</v>
      </c>
      <c r="BR514" s="16">
        <f t="shared" si="253"/>
        <v>1</v>
      </c>
      <c r="BS514" s="16">
        <f t="shared" si="254"/>
        <v>1</v>
      </c>
      <c r="BT514" s="16">
        <f t="shared" si="255"/>
        <v>1</v>
      </c>
      <c r="BU514" s="16">
        <f t="shared" si="256"/>
        <v>1</v>
      </c>
      <c r="BV514" s="16">
        <f t="shared" si="257"/>
        <v>1</v>
      </c>
      <c r="BW514" s="17" t="str">
        <f t="shared" si="275"/>
        <v>111111</v>
      </c>
      <c r="BY514" s="17">
        <f t="shared" si="258"/>
        <v>0.84899999999999998</v>
      </c>
      <c r="BZ514" s="17">
        <f t="shared" si="259"/>
        <v>0.878</v>
      </c>
      <c r="CA514" s="17" t="str">
        <f t="shared" si="276"/>
        <v>Sem Retira</v>
      </c>
      <c r="CB514" s="17">
        <f t="shared" si="277"/>
        <v>0.878</v>
      </c>
      <c r="CC514" s="33" t="str">
        <f>IF(CB514&gt;='PAINEL E TARGET'!$T$11,'PAINEL E TARGET'!$S$11,
IF(CB514&gt;='PAINEL E TARGET'!$T$12,'PAINEL E TARGET'!$S$12,
IF(CB514&gt;='PAINEL E TARGET'!$T$13,'PAINEL E TARGET'!$S$13,
IF(CB514&gt;='PAINEL E TARGET'!$T$14,'PAINEL E TARGET'!$S$14,
IF(CB514&gt;='PAINEL E TARGET'!$T$15,'PAINEL E TARGET'!$S$15,
IF(CB514&gt;='PAINEL E TARGET'!$T$16,'PAINEL E TARGET'!$S$16,
IF(CB514&gt;='PAINEL E TARGET'!$T$17,'PAINEL E TARGET'!$S$17,
IF(CB514&gt;='PAINEL E TARGET'!$T$18,'PAINEL E TARGET'!$S$18,'PAINEL E TARGET'!$S$19))))))))</f>
        <v>Não elegível</v>
      </c>
      <c r="CD514" s="17">
        <f>IFERROR(VLOOKUP($BW514,'PAINEL E TARGET'!$G$1:$Q$99,4,0),0)</f>
        <v>0.25</v>
      </c>
      <c r="CE514" s="17">
        <f>VLOOKUP(CC514,'PAINEL E TARGET'!$S$10:$U$19,3,0)</f>
        <v>0</v>
      </c>
      <c r="CF514" s="16">
        <f t="shared" si="278"/>
        <v>0</v>
      </c>
      <c r="CG514" s="17">
        <f t="shared" si="260"/>
        <v>0.83399999999999996</v>
      </c>
      <c r="CH514" s="17">
        <f t="shared" si="261"/>
        <v>0.79800000000000004</v>
      </c>
      <c r="CI514" s="17">
        <f t="shared" si="262"/>
        <v>1.08</v>
      </c>
      <c r="CJ514" s="17">
        <f t="shared" si="263"/>
        <v>0.76600000000000001</v>
      </c>
      <c r="CK514" s="17">
        <f t="shared" si="264"/>
        <v>1.147</v>
      </c>
      <c r="CL514" s="17">
        <f t="shared" si="265"/>
        <v>0.83599999999999997</v>
      </c>
      <c r="CM514" s="16">
        <f t="shared" si="266"/>
        <v>5</v>
      </c>
      <c r="CN514" s="17" t="str">
        <f t="shared" si="279"/>
        <v>ok</v>
      </c>
      <c r="CO514" s="17">
        <f t="shared" si="280"/>
        <v>0.83599999999999997</v>
      </c>
      <c r="CP514" s="33" t="str">
        <f>IF(CO514&gt;='PAINEL E TARGET'!$T$11,'PAINEL E TARGET'!$S$11,
IF(CO514&gt;='PAINEL E TARGET'!$T$12,'PAINEL E TARGET'!$S$12,
IF(CO514&gt;='PAINEL E TARGET'!$T$13,'PAINEL E TARGET'!$S$13,
IF(CO514&gt;='PAINEL E TARGET'!$T$14,'PAINEL E TARGET'!$S$14,
IF(CO514&gt;='PAINEL E TARGET'!$T$15,'PAINEL E TARGET'!$S$15,
IF(CO514&gt;='PAINEL E TARGET'!$T$16,'PAINEL E TARGET'!$S$16,
IF(CO514&gt;='PAINEL E TARGET'!$T$17,'PAINEL E TARGET'!$S$17,
IF(CO514&gt;='PAINEL E TARGET'!$T$18,'PAINEL E TARGET'!$S$18,'PAINEL E TARGET'!$S$19))))))))</f>
        <v>Não elegível</v>
      </c>
      <c r="CQ514" s="17">
        <f>IFERROR(VLOOKUP($BW514,'PAINEL E TARGET'!$G$1:$Q$99,5,0),0)</f>
        <v>0.25</v>
      </c>
      <c r="CR514" s="17">
        <f>VLOOKUP(CP514,'PAINEL E TARGET'!$S$10:$U$19,3,0)</f>
        <v>0</v>
      </c>
      <c r="CS514" s="16">
        <f t="shared" si="281"/>
        <v>0</v>
      </c>
      <c r="CT514" s="17">
        <f t="shared" si="267"/>
        <v>0.88100000000000001</v>
      </c>
      <c r="CU514" s="33" t="str">
        <f>IF(CT514&gt;='PAINEL E TARGET'!$T$11,'PAINEL E TARGET'!$S$11,
IF(CT514&gt;='PAINEL E TARGET'!$T$12,'PAINEL E TARGET'!$S$12,
IF(CT514&gt;='PAINEL E TARGET'!$T$13,'PAINEL E TARGET'!$S$13,
IF(CT514&gt;='PAINEL E TARGET'!$T$14,'PAINEL E TARGET'!$S$14,
IF(CT514&gt;='PAINEL E TARGET'!$T$15,'PAINEL E TARGET'!$S$15,
IF(CT514&gt;='PAINEL E TARGET'!$T$16,'PAINEL E TARGET'!$S$16,
IF(CT514&gt;='PAINEL E TARGET'!$T$17,'PAINEL E TARGET'!$S$17,
IF(CT514&gt;='PAINEL E TARGET'!$T$18,'PAINEL E TARGET'!$S$18,'PAINEL E TARGET'!$S$19))))))))</f>
        <v>Não elegível</v>
      </c>
      <c r="CV514" s="17">
        <f>IFERROR(VLOOKUP($BW514,'PAINEL E TARGET'!$G$1:$Q$99,6,0),0)</f>
        <v>0.2</v>
      </c>
      <c r="CW514" s="17">
        <f>VLOOKUP(CU514,'PAINEL E TARGET'!$S$10:$U$19,3,0)</f>
        <v>0</v>
      </c>
      <c r="CX514" s="16">
        <f t="shared" si="282"/>
        <v>0</v>
      </c>
      <c r="CY514" s="17">
        <f t="shared" si="268"/>
        <v>0.86299999999999999</v>
      </c>
      <c r="CZ514" s="33" t="str">
        <f>IF(CY514&gt;='PAINEL E TARGET'!$T$11,'PAINEL E TARGET'!$S$11,
IF(CY514&gt;='PAINEL E TARGET'!$T$12,'PAINEL E TARGET'!$S$12,
IF(CY514&gt;='PAINEL E TARGET'!$T$13,'PAINEL E TARGET'!$S$13,
IF(CY514&gt;='PAINEL E TARGET'!$T$14,'PAINEL E TARGET'!$S$14,
IF(CY514&gt;='PAINEL E TARGET'!$T$15,'PAINEL E TARGET'!$S$15,
IF(CY514&gt;='PAINEL E TARGET'!$T$16,'PAINEL E TARGET'!$S$16,
IF(CY514&gt;='PAINEL E TARGET'!$T$17,'PAINEL E TARGET'!$S$17,
IF(CY514&gt;='PAINEL E TARGET'!$T$18,'PAINEL E TARGET'!$S$18,'PAINEL E TARGET'!$S$19))))))))</f>
        <v>Não elegível</v>
      </c>
      <c r="DA514" s="17">
        <f>IFERROR(VLOOKUP($BW514,'PAINEL E TARGET'!$G$1:$Q$99,7,0),0)</f>
        <v>0.15</v>
      </c>
      <c r="DB514" s="17">
        <f>VLOOKUP(CZ514,'PAINEL E TARGET'!$S$10:$U$19,3,0)</f>
        <v>0</v>
      </c>
      <c r="DC514" s="16">
        <f t="shared" si="283"/>
        <v>0</v>
      </c>
      <c r="DD514" s="17">
        <f t="shared" si="269"/>
        <v>0.97799999999999998</v>
      </c>
      <c r="DE514" s="33" t="str">
        <f>IF(DD514&gt;='PAINEL E TARGET'!$T$11,'PAINEL E TARGET'!$S$11,
IF(DD514&gt;='PAINEL E TARGET'!$T$12,'PAINEL E TARGET'!$S$12,
IF(DD514&gt;='PAINEL E TARGET'!$T$13,'PAINEL E TARGET'!$S$13,
IF(DD514&gt;='PAINEL E TARGET'!$T$14,'PAINEL E TARGET'!$S$14,
IF(DD514&gt;='PAINEL E TARGET'!$T$15,'PAINEL E TARGET'!$S$15,
IF(DD514&gt;='PAINEL E TARGET'!$T$16,'PAINEL E TARGET'!$S$16,
IF(DD514&gt;='PAINEL E TARGET'!$T$17,'PAINEL E TARGET'!$S$17,
IF(DD514&gt;='PAINEL E TARGET'!$T$18,'PAINEL E TARGET'!$S$18,'PAINEL E TARGET'!$S$19))))))))</f>
        <v>1. Fx de 90% a 99,9%</v>
      </c>
      <c r="DF514" s="17">
        <f>IFERROR(VLOOKUP($BW514,'PAINEL E TARGET'!$G$1:$Q$99,8,0),0)</f>
        <v>0.1</v>
      </c>
      <c r="DG514" s="17">
        <f>VLOOKUP(DE514,'PAINEL E TARGET'!$S$10:$U$19,3,0)</f>
        <v>0.5</v>
      </c>
      <c r="DH514" s="16">
        <f t="shared" si="284"/>
        <v>187.5</v>
      </c>
      <c r="DI514" s="17">
        <f t="shared" si="270"/>
        <v>1.0329999999999999</v>
      </c>
      <c r="DJ514" s="33" t="str">
        <f>IF(DI514&gt;='PAINEL E TARGET'!$T$11,'PAINEL E TARGET'!$S$11,
IF(DI514&gt;='PAINEL E TARGET'!$T$12,'PAINEL E TARGET'!$S$12,
IF(DI514&gt;='PAINEL E TARGET'!$T$13,'PAINEL E TARGET'!$S$13,
IF(DI514&gt;='PAINEL E TARGET'!$T$14,'PAINEL E TARGET'!$S$14,
IF(DI514&gt;='PAINEL E TARGET'!$T$15,'PAINEL E TARGET'!$S$15,
IF(DI514&gt;='PAINEL E TARGET'!$T$16,'PAINEL E TARGET'!$S$16,
IF(DI514&gt;='PAINEL E TARGET'!$T$17,'PAINEL E TARGET'!$S$17,
IF(DI514&gt;='PAINEL E TARGET'!$T$18,'PAINEL E TARGET'!$S$18,'PAINEL E TARGET'!$S$19))))))))</f>
        <v>2. Fx de 100% a 104,9%</v>
      </c>
      <c r="DK514" s="17">
        <f>IFERROR(VLOOKUP($BW514,'PAINEL E TARGET'!$G$1:$Q$99,9,0),0)</f>
        <v>0.05</v>
      </c>
      <c r="DL514" s="17">
        <f>VLOOKUP(DJ514,'PAINEL E TARGET'!$S$10:$U$19,3,0)</f>
        <v>1</v>
      </c>
      <c r="DM514" s="16">
        <f t="shared" si="285"/>
        <v>187.5</v>
      </c>
      <c r="DN514" s="17">
        <f t="shared" si="271"/>
        <v>1.147</v>
      </c>
      <c r="DO514" s="33" t="str">
        <f>IF(DN514&gt;='PAINEL E TARGET'!$T$11,'PAINEL E TARGET'!$S$11,
IF(DN514&gt;='PAINEL E TARGET'!$T$12,'PAINEL E TARGET'!$S$12,
IF(DN514&gt;='PAINEL E TARGET'!$T$13,'PAINEL E TARGET'!$S$13,
IF(DN514&gt;='PAINEL E TARGET'!$T$14,'PAINEL E TARGET'!$S$14,
IF(DN514&gt;='PAINEL E TARGET'!$T$15,'PAINEL E TARGET'!$S$15,
IF(DN514&gt;='PAINEL E TARGET'!$T$16,'PAINEL E TARGET'!$S$16,
IF(DN514&gt;='PAINEL E TARGET'!$T$17,'PAINEL E TARGET'!$S$17,
IF(DN514&gt;='PAINEL E TARGET'!$T$18,'PAINEL E TARGET'!$S$18,'PAINEL E TARGET'!$S$19))))))))</f>
        <v>4. Fx de 110% a 114,9%</v>
      </c>
      <c r="DP514" s="17">
        <f>IFERROR(VLOOKUP($BW514,'PAINEL E TARGET'!$G$1:$Q$99,10,0),0)</f>
        <v>0</v>
      </c>
      <c r="DQ514" s="17">
        <f>VLOOKUP(DO514,'PAINEL E TARGET'!$S$10:$U$19,3,0)</f>
        <v>1.2</v>
      </c>
      <c r="DR514" s="16">
        <f t="shared" si="286"/>
        <v>0</v>
      </c>
      <c r="DS514" s="17">
        <f t="shared" si="272"/>
        <v>0.88800000000000001</v>
      </c>
      <c r="DT514" s="16">
        <f>IF(DS514&gt;=1,VLOOKUP(BO514,'PAINEL E TARGET'!$S$1:$W$8,5,0),0)</f>
        <v>0</v>
      </c>
      <c r="DU514" s="16">
        <f t="shared" si="287"/>
        <v>375</v>
      </c>
    </row>
    <row r="515" spans="2:125" s="32" customFormat="1" x14ac:dyDescent="0.2">
      <c r="B515" s="44">
        <v>43541</v>
      </c>
      <c r="C515" s="65">
        <v>1340</v>
      </c>
      <c r="D515" s="66" t="s">
        <v>518</v>
      </c>
      <c r="E515" s="65">
        <v>217</v>
      </c>
      <c r="F515" s="65" t="s">
        <v>1017</v>
      </c>
      <c r="G515" s="67">
        <v>5678014.3273394983</v>
      </c>
      <c r="H515" s="67">
        <v>3280238.8419305785</v>
      </c>
      <c r="I515" s="67">
        <v>2493636.7000000002</v>
      </c>
      <c r="J515" s="68">
        <v>0.76019973549620401</v>
      </c>
      <c r="K515" s="67">
        <v>497537.92256507656</v>
      </c>
      <c r="L515" s="67">
        <v>2484526.3969971542</v>
      </c>
      <c r="M515" s="67">
        <v>400014.15</v>
      </c>
      <c r="N515" s="67">
        <v>1984790.2499999998</v>
      </c>
      <c r="O515" s="67">
        <v>5177542.4390100474</v>
      </c>
      <c r="P515" s="67">
        <v>8626.261691962196</v>
      </c>
      <c r="Q515" s="67">
        <v>1778.07</v>
      </c>
      <c r="R515" s="67">
        <v>0</v>
      </c>
      <c r="S515" s="67">
        <v>0</v>
      </c>
      <c r="T515" s="68">
        <v>9.0884718208510518E-2</v>
      </c>
      <c r="U515" s="68">
        <v>8.2715443601498101E-2</v>
      </c>
      <c r="V515" s="68">
        <v>0.91011388088071954</v>
      </c>
      <c r="W515" s="67">
        <v>270240.08</v>
      </c>
      <c r="X515" s="67">
        <v>197113.08000000002</v>
      </c>
      <c r="Y515" s="68">
        <v>0.72939987288340058</v>
      </c>
      <c r="Z515" s="68">
        <v>8.1204375241493418E-2</v>
      </c>
      <c r="AA515" s="68">
        <v>8.0585007307098208E-2</v>
      </c>
      <c r="AB515" s="68">
        <v>0.99237272705376678</v>
      </c>
      <c r="AC515" s="67">
        <v>242156.67</v>
      </c>
      <c r="AD515" s="67">
        <v>192179.47999999998</v>
      </c>
      <c r="AE515" s="68">
        <v>0.79361629807677803</v>
      </c>
      <c r="AF515" s="43">
        <v>80</v>
      </c>
      <c r="AG515" s="43">
        <v>69</v>
      </c>
      <c r="AH515" s="43">
        <v>63</v>
      </c>
      <c r="AI515" s="43">
        <v>46</v>
      </c>
      <c r="AJ515" s="67">
        <v>112117.35</v>
      </c>
      <c r="AK515" s="67">
        <v>85384.98000000001</v>
      </c>
      <c r="AL515" s="68">
        <v>0.7615679464418309</v>
      </c>
      <c r="AM515" s="67">
        <v>22765.54</v>
      </c>
      <c r="AN515" s="67">
        <v>9702.5500000000011</v>
      </c>
      <c r="AO515" s="68">
        <v>0.4261945905961379</v>
      </c>
      <c r="AP515" s="67">
        <v>13338.94</v>
      </c>
      <c r="AQ515" s="67">
        <v>4208.7299999999996</v>
      </c>
      <c r="AR515" s="68">
        <v>0.3155220729683168</v>
      </c>
      <c r="AS515" s="67">
        <v>122018.25000000001</v>
      </c>
      <c r="AT515" s="67">
        <v>97816.82</v>
      </c>
      <c r="AU515" s="68">
        <v>0.80165729306886468</v>
      </c>
      <c r="AV515" s="43">
        <v>2866</v>
      </c>
      <c r="AW515" s="43">
        <v>979.81000000000006</v>
      </c>
      <c r="AX515" s="69">
        <v>0.34187369155617586</v>
      </c>
      <c r="AY515" s="43">
        <v>497537.92256507656</v>
      </c>
      <c r="AZ515" s="43">
        <v>400014.14999999997</v>
      </c>
      <c r="BA515" s="43">
        <v>55754.35290779535</v>
      </c>
      <c r="BB515" s="43">
        <v>65551.569999999992</v>
      </c>
      <c r="BC515" s="43">
        <v>864487.51526308549</v>
      </c>
      <c r="BD515" s="43">
        <v>97160.94770806341</v>
      </c>
      <c r="BE515" s="43">
        <v>472314.87000000011</v>
      </c>
      <c r="BF515" s="43">
        <v>423253.31999999995</v>
      </c>
      <c r="BG515" s="43">
        <v>4994.6000000000013</v>
      </c>
      <c r="BH515" s="43">
        <v>98</v>
      </c>
      <c r="BI515" s="44">
        <v>43173</v>
      </c>
      <c r="BJ515" s="44">
        <v>43541</v>
      </c>
      <c r="BK515" s="44">
        <v>43172</v>
      </c>
      <c r="BL515" s="43">
        <f t="shared" si="273"/>
        <v>2493636.7000000002</v>
      </c>
      <c r="BM515" s="43">
        <f t="shared" si="274"/>
        <v>2384804.4</v>
      </c>
      <c r="BO515" s="16" t="str">
        <f>IFERROR(VLOOKUP($C515,'PORTE LOJA'!A:B,2,0),"PORTE 1")</f>
        <v>PORTE 5</v>
      </c>
      <c r="BP515" s="16">
        <f>VLOOKUP(BO515,'PAINEL E TARGET'!$S$1:$W$8,3,0)</f>
        <v>3750</v>
      </c>
      <c r="BQ515" s="16">
        <f t="shared" ref="BQ515:BQ578" si="288">IF(MID(D515,1,3)="MOB","MOB",IF(G515&gt;0,1,0))</f>
        <v>1</v>
      </c>
      <c r="BR515" s="16">
        <f t="shared" ref="BR515:BR578" si="289">IFERROR(IF(BE515&gt;0,1,0),0)</f>
        <v>1</v>
      </c>
      <c r="BS515" s="16">
        <f t="shared" ref="BS515:BS578" si="290">IFERROR(IF(BF515&gt;0,1,0),0)</f>
        <v>1</v>
      </c>
      <c r="BT515" s="16">
        <f t="shared" ref="BT515:BT578" si="291">IFERROR(IF(BC515&gt;0,1,0),0)</f>
        <v>1</v>
      </c>
      <c r="BU515" s="16">
        <f t="shared" ref="BU515:BU578" si="292">IFERROR(IF(BD515&gt;0,1,0),0)</f>
        <v>1</v>
      </c>
      <c r="BV515" s="16">
        <f t="shared" ref="BV515:BV578" si="293">IFERROR(IF(BH515&gt;0,1,0),0)</f>
        <v>1</v>
      </c>
      <c r="BW515" s="17" t="str">
        <f t="shared" si="275"/>
        <v>111111</v>
      </c>
      <c r="BY515" s="17">
        <f t="shared" ref="BY515:BY578" si="294">IFERROR(ROUND(((I515+S515)/H515),3),0)</f>
        <v>0.76</v>
      </c>
      <c r="BZ515" s="17">
        <f t="shared" ref="BZ515:BZ578" si="295">IFERROR(ROUND((M515+N515+S515)/(K515+L515),3),0)</f>
        <v>0.8</v>
      </c>
      <c r="CA515" s="17" t="str">
        <f t="shared" si="276"/>
        <v>Sem Retira</v>
      </c>
      <c r="CB515" s="17">
        <f t="shared" si="277"/>
        <v>0.8</v>
      </c>
      <c r="CC515" s="33" t="str">
        <f>IF(CB515&gt;='PAINEL E TARGET'!$T$11,'PAINEL E TARGET'!$S$11,
IF(CB515&gt;='PAINEL E TARGET'!$T$12,'PAINEL E TARGET'!$S$12,
IF(CB515&gt;='PAINEL E TARGET'!$T$13,'PAINEL E TARGET'!$S$13,
IF(CB515&gt;='PAINEL E TARGET'!$T$14,'PAINEL E TARGET'!$S$14,
IF(CB515&gt;='PAINEL E TARGET'!$T$15,'PAINEL E TARGET'!$S$15,
IF(CB515&gt;='PAINEL E TARGET'!$T$16,'PAINEL E TARGET'!$S$16,
IF(CB515&gt;='PAINEL E TARGET'!$T$17,'PAINEL E TARGET'!$S$17,
IF(CB515&gt;='PAINEL E TARGET'!$T$18,'PAINEL E TARGET'!$S$18,'PAINEL E TARGET'!$S$19))))))))</f>
        <v>Não elegível</v>
      </c>
      <c r="CD515" s="17">
        <f>IFERROR(VLOOKUP($BW515,'PAINEL E TARGET'!$G$1:$Q$99,4,0),0)</f>
        <v>0.25</v>
      </c>
      <c r="CE515" s="17">
        <f>VLOOKUP(CC515,'PAINEL E TARGET'!$S$10:$U$19,3,0)</f>
        <v>0</v>
      </c>
      <c r="CF515" s="16">
        <f t="shared" si="278"/>
        <v>0</v>
      </c>
      <c r="CG515" s="17">
        <f t="shared" ref="CG515:CG578" si="296">IF(AJ515&gt;0,ROUND(AL515,3),"sem meta")</f>
        <v>0.76200000000000001</v>
      </c>
      <c r="CH515" s="17">
        <f t="shared" ref="CH515:CH578" si="297">IF(AM515&gt;0,ROUND(AO515,3),"sem meta")</f>
        <v>0.42599999999999999</v>
      </c>
      <c r="CI515" s="17">
        <f t="shared" ref="CI515:CI578" si="298">IF(AP515&gt;0,ROUND(AR515,3),"sem meta")</f>
        <v>0.316</v>
      </c>
      <c r="CJ515" s="17">
        <f t="shared" ref="CJ515:CJ578" si="299">IF(AS515&gt;0,ROUND(AU515,3),"sem meta")</f>
        <v>0.80200000000000005</v>
      </c>
      <c r="CK515" s="17">
        <f t="shared" ref="CK515:CK578" si="300">IF(AV515&gt;0,ROUND(AX515,3),"sem meta")</f>
        <v>0.34200000000000003</v>
      </c>
      <c r="CL515" s="17">
        <f t="shared" ref="CL515:CL578" si="301">ROUND(Y515,3)</f>
        <v>0.72899999999999998</v>
      </c>
      <c r="CM515" s="16">
        <f t="shared" ref="CM515:CM578" si="302">IF(OR(CG515&gt;=0.7,CG515="sem meta"),1,0)+
IF(OR(CH515&gt;=0.7,CH515="sem meta"),1,0)+
IF(OR(CI515&gt;=0.7,CI515="sem meta"),1,0)+
IF(OR(CJ515&gt;=0.7,CJ515="sem meta"),1,0)+IF(OR(CK515&gt;=0.7,CK515="sem meta"),1,0)</f>
        <v>2</v>
      </c>
      <c r="CN515" s="17" t="str">
        <f t="shared" si="279"/>
        <v>não ok</v>
      </c>
      <c r="CO515" s="17">
        <f t="shared" si="280"/>
        <v>0</v>
      </c>
      <c r="CP515" s="33" t="str">
        <f>IF(CO515&gt;='PAINEL E TARGET'!$T$11,'PAINEL E TARGET'!$S$11,
IF(CO515&gt;='PAINEL E TARGET'!$T$12,'PAINEL E TARGET'!$S$12,
IF(CO515&gt;='PAINEL E TARGET'!$T$13,'PAINEL E TARGET'!$S$13,
IF(CO515&gt;='PAINEL E TARGET'!$T$14,'PAINEL E TARGET'!$S$14,
IF(CO515&gt;='PAINEL E TARGET'!$T$15,'PAINEL E TARGET'!$S$15,
IF(CO515&gt;='PAINEL E TARGET'!$T$16,'PAINEL E TARGET'!$S$16,
IF(CO515&gt;='PAINEL E TARGET'!$T$17,'PAINEL E TARGET'!$S$17,
IF(CO515&gt;='PAINEL E TARGET'!$T$18,'PAINEL E TARGET'!$S$18,'PAINEL E TARGET'!$S$19))))))))</f>
        <v>Não elegível</v>
      </c>
      <c r="CQ515" s="17">
        <f>IFERROR(VLOOKUP($BW515,'PAINEL E TARGET'!$G$1:$Q$99,5,0),0)</f>
        <v>0.25</v>
      </c>
      <c r="CR515" s="17">
        <f>VLOOKUP(CP515,'PAINEL E TARGET'!$S$10:$U$19,3,0)</f>
        <v>0</v>
      </c>
      <c r="CS515" s="16">
        <f t="shared" si="281"/>
        <v>0</v>
      </c>
      <c r="CT515" s="17">
        <f t="shared" ref="CT515:CT578" si="303">IFERROR(ROUND(AE515,3),0)</f>
        <v>0.79400000000000004</v>
      </c>
      <c r="CU515" s="33" t="str">
        <f>IF(CT515&gt;='PAINEL E TARGET'!$T$11,'PAINEL E TARGET'!$S$11,
IF(CT515&gt;='PAINEL E TARGET'!$T$12,'PAINEL E TARGET'!$S$12,
IF(CT515&gt;='PAINEL E TARGET'!$T$13,'PAINEL E TARGET'!$S$13,
IF(CT515&gt;='PAINEL E TARGET'!$T$14,'PAINEL E TARGET'!$S$14,
IF(CT515&gt;='PAINEL E TARGET'!$T$15,'PAINEL E TARGET'!$S$15,
IF(CT515&gt;='PAINEL E TARGET'!$T$16,'PAINEL E TARGET'!$S$16,
IF(CT515&gt;='PAINEL E TARGET'!$T$17,'PAINEL E TARGET'!$S$17,
IF(CT515&gt;='PAINEL E TARGET'!$T$18,'PAINEL E TARGET'!$S$18,'PAINEL E TARGET'!$S$19))))))))</f>
        <v>Não elegível</v>
      </c>
      <c r="CV515" s="17">
        <f>IFERROR(VLOOKUP($BW515,'PAINEL E TARGET'!$G$1:$Q$99,6,0),0)</f>
        <v>0.2</v>
      </c>
      <c r="CW515" s="17">
        <f>VLOOKUP(CU515,'PAINEL E TARGET'!$S$10:$U$19,3,0)</f>
        <v>0</v>
      </c>
      <c r="CX515" s="16">
        <f t="shared" si="282"/>
        <v>0</v>
      </c>
      <c r="CY515" s="17">
        <f t="shared" ref="CY515:CY578" si="304">IFERROR(ROUND((M515/K515),3),0)</f>
        <v>0.80400000000000005</v>
      </c>
      <c r="CZ515" s="33" t="str">
        <f>IF(CY515&gt;='PAINEL E TARGET'!$T$11,'PAINEL E TARGET'!$S$11,
IF(CY515&gt;='PAINEL E TARGET'!$T$12,'PAINEL E TARGET'!$S$12,
IF(CY515&gt;='PAINEL E TARGET'!$T$13,'PAINEL E TARGET'!$S$13,
IF(CY515&gt;='PAINEL E TARGET'!$T$14,'PAINEL E TARGET'!$S$14,
IF(CY515&gt;='PAINEL E TARGET'!$T$15,'PAINEL E TARGET'!$S$15,
IF(CY515&gt;='PAINEL E TARGET'!$T$16,'PAINEL E TARGET'!$S$16,
IF(CY515&gt;='PAINEL E TARGET'!$T$17,'PAINEL E TARGET'!$S$17,
IF(CY515&gt;='PAINEL E TARGET'!$T$18,'PAINEL E TARGET'!$S$18,'PAINEL E TARGET'!$S$19))))))))</f>
        <v>Não elegível</v>
      </c>
      <c r="DA515" s="17">
        <f>IFERROR(VLOOKUP($BW515,'PAINEL E TARGET'!$G$1:$Q$99,7,0),0)</f>
        <v>0.15</v>
      </c>
      <c r="DB515" s="17">
        <f>VLOOKUP(CZ515,'PAINEL E TARGET'!$S$10:$U$19,3,0)</f>
        <v>0</v>
      </c>
      <c r="DC515" s="16">
        <f t="shared" si="283"/>
        <v>0</v>
      </c>
      <c r="DD515" s="17">
        <f t="shared" ref="DD515:DD578" si="305">IFERROR(ROUND(BB515/BA515,3),0)</f>
        <v>1.1759999999999999</v>
      </c>
      <c r="DE515" s="33" t="str">
        <f>IF(DD515&gt;='PAINEL E TARGET'!$T$11,'PAINEL E TARGET'!$S$11,
IF(DD515&gt;='PAINEL E TARGET'!$T$12,'PAINEL E TARGET'!$S$12,
IF(DD515&gt;='PAINEL E TARGET'!$T$13,'PAINEL E TARGET'!$S$13,
IF(DD515&gt;='PAINEL E TARGET'!$T$14,'PAINEL E TARGET'!$S$14,
IF(DD515&gt;='PAINEL E TARGET'!$T$15,'PAINEL E TARGET'!$S$15,
IF(DD515&gt;='PAINEL E TARGET'!$T$16,'PAINEL E TARGET'!$S$16,
IF(DD515&gt;='PAINEL E TARGET'!$T$17,'PAINEL E TARGET'!$S$17,
IF(DD515&gt;='PAINEL E TARGET'!$T$18,'PAINEL E TARGET'!$S$18,'PAINEL E TARGET'!$S$19))))))))</f>
        <v>5. Fx de 115% a 119,9%</v>
      </c>
      <c r="DF515" s="17">
        <f>IFERROR(VLOOKUP($BW515,'PAINEL E TARGET'!$G$1:$Q$99,8,0),0)</f>
        <v>0.1</v>
      </c>
      <c r="DG515" s="17">
        <f>VLOOKUP(DE515,'PAINEL E TARGET'!$S$10:$U$19,3,0)</f>
        <v>1.3</v>
      </c>
      <c r="DH515" s="16">
        <f t="shared" si="284"/>
        <v>487.5</v>
      </c>
      <c r="DI515" s="17">
        <f t="shared" ref="DI515:DI578" si="306">IFERROR(ROUND((AI515/AH515),3),0)</f>
        <v>0.73</v>
      </c>
      <c r="DJ515" s="33" t="str">
        <f>IF(DI515&gt;='PAINEL E TARGET'!$T$11,'PAINEL E TARGET'!$S$11,
IF(DI515&gt;='PAINEL E TARGET'!$T$12,'PAINEL E TARGET'!$S$12,
IF(DI515&gt;='PAINEL E TARGET'!$T$13,'PAINEL E TARGET'!$S$13,
IF(DI515&gt;='PAINEL E TARGET'!$T$14,'PAINEL E TARGET'!$S$14,
IF(DI515&gt;='PAINEL E TARGET'!$T$15,'PAINEL E TARGET'!$S$15,
IF(DI515&gt;='PAINEL E TARGET'!$T$16,'PAINEL E TARGET'!$S$16,
IF(DI515&gt;='PAINEL E TARGET'!$T$17,'PAINEL E TARGET'!$S$17,
IF(DI515&gt;='PAINEL E TARGET'!$T$18,'PAINEL E TARGET'!$S$18,'PAINEL E TARGET'!$S$19))))))))</f>
        <v>Não elegível</v>
      </c>
      <c r="DK515" s="17">
        <f>IFERROR(VLOOKUP($BW515,'PAINEL E TARGET'!$G$1:$Q$99,9,0),0)</f>
        <v>0.05</v>
      </c>
      <c r="DL515" s="17">
        <f>VLOOKUP(DJ515,'PAINEL E TARGET'!$S$10:$U$19,3,0)</f>
        <v>0</v>
      </c>
      <c r="DM515" s="16">
        <f t="shared" si="285"/>
        <v>0</v>
      </c>
      <c r="DN515" s="17">
        <f t="shared" ref="DN515:DN578" si="307">IFERROR(ROUND((AX515),3),0)</f>
        <v>0.34200000000000003</v>
      </c>
      <c r="DO515" s="33" t="str">
        <f>IF(DN515&gt;='PAINEL E TARGET'!$T$11,'PAINEL E TARGET'!$S$11,
IF(DN515&gt;='PAINEL E TARGET'!$T$12,'PAINEL E TARGET'!$S$12,
IF(DN515&gt;='PAINEL E TARGET'!$T$13,'PAINEL E TARGET'!$S$13,
IF(DN515&gt;='PAINEL E TARGET'!$T$14,'PAINEL E TARGET'!$S$14,
IF(DN515&gt;='PAINEL E TARGET'!$T$15,'PAINEL E TARGET'!$S$15,
IF(DN515&gt;='PAINEL E TARGET'!$T$16,'PAINEL E TARGET'!$S$16,
IF(DN515&gt;='PAINEL E TARGET'!$T$17,'PAINEL E TARGET'!$S$17,
IF(DN515&gt;='PAINEL E TARGET'!$T$18,'PAINEL E TARGET'!$S$18,'PAINEL E TARGET'!$S$19))))))))</f>
        <v>Não elegível</v>
      </c>
      <c r="DP515" s="17">
        <f>IFERROR(VLOOKUP($BW515,'PAINEL E TARGET'!$G$1:$Q$99,10,0),0)</f>
        <v>0</v>
      </c>
      <c r="DQ515" s="17">
        <f>VLOOKUP(DO515,'PAINEL E TARGET'!$S$10:$U$19,3,0)</f>
        <v>0</v>
      </c>
      <c r="DR515" s="16">
        <f t="shared" si="286"/>
        <v>0</v>
      </c>
      <c r="DS515" s="17">
        <f t="shared" ref="DS515:DS578" si="308">IFERROR(ROUND(AG515/AF515,3),0)</f>
        <v>0.86299999999999999</v>
      </c>
      <c r="DT515" s="16">
        <f>IF(DS515&gt;=1,VLOOKUP(BO515,'PAINEL E TARGET'!$S$1:$W$8,5,0),0)</f>
        <v>0</v>
      </c>
      <c r="DU515" s="16">
        <f t="shared" si="287"/>
        <v>487.5</v>
      </c>
    </row>
    <row r="516" spans="2:125" s="32" customFormat="1" x14ac:dyDescent="0.2">
      <c r="B516" s="44">
        <v>43541</v>
      </c>
      <c r="C516" s="65">
        <v>1341</v>
      </c>
      <c r="D516" s="66" t="s">
        <v>519</v>
      </c>
      <c r="E516" s="65">
        <v>413</v>
      </c>
      <c r="F516" s="65" t="s">
        <v>1020</v>
      </c>
      <c r="G516" s="67">
        <v>2166905.2185296551</v>
      </c>
      <c r="H516" s="67">
        <v>1171282.7278223364</v>
      </c>
      <c r="I516" s="67">
        <v>942898.45</v>
      </c>
      <c r="J516" s="68">
        <v>0.80501353567558254</v>
      </c>
      <c r="K516" s="67">
        <v>164310.59921721928</v>
      </c>
      <c r="L516" s="67">
        <v>935193.24692506832</v>
      </c>
      <c r="M516" s="67">
        <v>134042.53</v>
      </c>
      <c r="N516" s="67">
        <v>797971.29999999993</v>
      </c>
      <c r="O516" s="67">
        <v>2035596.5419094996</v>
      </c>
      <c r="P516" s="67" t="s">
        <v>1082</v>
      </c>
      <c r="Q516" s="67" t="s">
        <v>1082</v>
      </c>
      <c r="R516" s="67">
        <v>0</v>
      </c>
      <c r="S516" s="67">
        <v>0</v>
      </c>
      <c r="T516" s="68">
        <v>0.10618359399980794</v>
      </c>
      <c r="U516" s="68">
        <v>0.10371948021415088</v>
      </c>
      <c r="V516" s="68">
        <v>0.9767938370435878</v>
      </c>
      <c r="W516" s="67">
        <v>116749.26999999999</v>
      </c>
      <c r="X516" s="67">
        <v>96667.989999999991</v>
      </c>
      <c r="Y516" s="68">
        <v>0.82799652623095632</v>
      </c>
      <c r="Z516" s="68">
        <v>0.18128163962257374</v>
      </c>
      <c r="AA516" s="68">
        <v>0.19696810722218575</v>
      </c>
      <c r="AB516" s="68">
        <v>1.0865309230006472</v>
      </c>
      <c r="AC516" s="67">
        <v>199319.86</v>
      </c>
      <c r="AD516" s="67">
        <v>183577</v>
      </c>
      <c r="AE516" s="68">
        <v>0.92101710286170191</v>
      </c>
      <c r="AF516" s="43">
        <v>80</v>
      </c>
      <c r="AG516" s="43">
        <v>63</v>
      </c>
      <c r="AH516" s="43">
        <v>56</v>
      </c>
      <c r="AI516" s="43">
        <v>38</v>
      </c>
      <c r="AJ516" s="67">
        <v>66016.930000000008</v>
      </c>
      <c r="AK516" s="67">
        <v>54464.7</v>
      </c>
      <c r="AL516" s="68">
        <v>0.82501109942555628</v>
      </c>
      <c r="AM516" s="67">
        <v>21446.01</v>
      </c>
      <c r="AN516" s="67">
        <v>15807.9</v>
      </c>
      <c r="AO516" s="68">
        <v>0.73710214627336279</v>
      </c>
      <c r="AP516" s="67">
        <v>9611.7199999999993</v>
      </c>
      <c r="AQ516" s="67">
        <v>8229.58</v>
      </c>
      <c r="AR516" s="68">
        <v>0.85620263594861279</v>
      </c>
      <c r="AS516" s="67">
        <v>19674.61</v>
      </c>
      <c r="AT516" s="67">
        <v>18165.810000000001</v>
      </c>
      <c r="AU516" s="68">
        <v>0.92331232995215662</v>
      </c>
      <c r="AV516" s="43">
        <v>1273.7500000000002</v>
      </c>
      <c r="AW516" s="43">
        <v>889.82</v>
      </c>
      <c r="AX516" s="69">
        <v>0.69858292443572123</v>
      </c>
      <c r="AY516" s="43">
        <v>164310.59921721928</v>
      </c>
      <c r="AZ516" s="43">
        <v>134042.53000000003</v>
      </c>
      <c r="BA516" s="43">
        <v>49913.633271219347</v>
      </c>
      <c r="BB516" s="43">
        <v>47400.30999999999</v>
      </c>
      <c r="BC516" s="43">
        <v>304121.37560201104</v>
      </c>
      <c r="BD516" s="43">
        <v>92462.454463791844</v>
      </c>
      <c r="BE516" s="43">
        <v>217294.53999999998</v>
      </c>
      <c r="BF516" s="43">
        <v>370975.65999999992</v>
      </c>
      <c r="BG516" s="43">
        <v>2362.3999999999996</v>
      </c>
      <c r="BH516" s="43">
        <v>107</v>
      </c>
      <c r="BI516" s="44">
        <v>43173</v>
      </c>
      <c r="BJ516" s="44">
        <v>43541</v>
      </c>
      <c r="BK516" s="44">
        <v>43172</v>
      </c>
      <c r="BL516" s="43">
        <f t="shared" ref="BL516:BL579" si="309">IFERROR(I516+S516,0)</f>
        <v>942898.45</v>
      </c>
      <c r="BM516" s="43">
        <f t="shared" ref="BM516:BM579" si="310">IFERROR(M516+N516+S516,0)</f>
        <v>932013.83</v>
      </c>
      <c r="BO516" s="16" t="str">
        <f>IFERROR(VLOOKUP($C516,'PORTE LOJA'!A:B,2,0),"PORTE 1")</f>
        <v>PORTE 3</v>
      </c>
      <c r="BP516" s="16">
        <f>VLOOKUP(BO516,'PAINEL E TARGET'!$S$1:$W$8,3,0)</f>
        <v>2400</v>
      </c>
      <c r="BQ516" s="16">
        <f t="shared" si="288"/>
        <v>1</v>
      </c>
      <c r="BR516" s="16">
        <f t="shared" si="289"/>
        <v>1</v>
      </c>
      <c r="BS516" s="16">
        <f t="shared" si="290"/>
        <v>1</v>
      </c>
      <c r="BT516" s="16">
        <f t="shared" si="291"/>
        <v>1</v>
      </c>
      <c r="BU516" s="16">
        <f t="shared" si="292"/>
        <v>1</v>
      </c>
      <c r="BV516" s="16">
        <f t="shared" si="293"/>
        <v>1</v>
      </c>
      <c r="BW516" s="17" t="str">
        <f t="shared" ref="BW516:BW579" si="311">CONCATENATE(BQ516,BR516,BS516,BT516,BU516,BV516)</f>
        <v>111111</v>
      </c>
      <c r="BY516" s="17">
        <f t="shared" si="294"/>
        <v>0.80500000000000005</v>
      </c>
      <c r="BZ516" s="17">
        <f t="shared" si="295"/>
        <v>0.84799999999999998</v>
      </c>
      <c r="CA516" s="17" t="str">
        <f t="shared" ref="CA516:CA579" si="312">IF(BZ516&gt;BY516,"Sem Retira","Com Retira")</f>
        <v>Sem Retira</v>
      </c>
      <c r="CB516" s="17">
        <f t="shared" ref="CB516:CB579" si="313">MAX(BY516:BZ516)</f>
        <v>0.84799999999999998</v>
      </c>
      <c r="CC516" s="33" t="str">
        <f>IF(CB516&gt;='PAINEL E TARGET'!$T$11,'PAINEL E TARGET'!$S$11,
IF(CB516&gt;='PAINEL E TARGET'!$T$12,'PAINEL E TARGET'!$S$12,
IF(CB516&gt;='PAINEL E TARGET'!$T$13,'PAINEL E TARGET'!$S$13,
IF(CB516&gt;='PAINEL E TARGET'!$T$14,'PAINEL E TARGET'!$S$14,
IF(CB516&gt;='PAINEL E TARGET'!$T$15,'PAINEL E TARGET'!$S$15,
IF(CB516&gt;='PAINEL E TARGET'!$T$16,'PAINEL E TARGET'!$S$16,
IF(CB516&gt;='PAINEL E TARGET'!$T$17,'PAINEL E TARGET'!$S$17,
IF(CB516&gt;='PAINEL E TARGET'!$T$18,'PAINEL E TARGET'!$S$18,'PAINEL E TARGET'!$S$19))))))))</f>
        <v>Não elegível</v>
      </c>
      <c r="CD516" s="17">
        <f>IFERROR(VLOOKUP($BW516,'PAINEL E TARGET'!$G$1:$Q$99,4,0),0)</f>
        <v>0.25</v>
      </c>
      <c r="CE516" s="17">
        <f>VLOOKUP(CC516,'PAINEL E TARGET'!$S$10:$U$19,3,0)</f>
        <v>0</v>
      </c>
      <c r="CF516" s="16">
        <f t="shared" ref="CF516:CF579" si="314">CE516*CD516*$BP516</f>
        <v>0</v>
      </c>
      <c r="CG516" s="17">
        <f t="shared" si="296"/>
        <v>0.82499999999999996</v>
      </c>
      <c r="CH516" s="17">
        <f t="shared" si="297"/>
        <v>0.73699999999999999</v>
      </c>
      <c r="CI516" s="17">
        <f t="shared" si="298"/>
        <v>0.85599999999999998</v>
      </c>
      <c r="CJ516" s="17">
        <f t="shared" si="299"/>
        <v>0.92300000000000004</v>
      </c>
      <c r="CK516" s="17">
        <f t="shared" si="300"/>
        <v>0.69899999999999995</v>
      </c>
      <c r="CL516" s="17">
        <f t="shared" si="301"/>
        <v>0.82799999999999996</v>
      </c>
      <c r="CM516" s="16">
        <f t="shared" si="302"/>
        <v>4</v>
      </c>
      <c r="CN516" s="17" t="str">
        <f t="shared" ref="CN516:CN579" si="315">IF(CM516=5,"ok","não ok")</f>
        <v>não ok</v>
      </c>
      <c r="CO516" s="17">
        <f t="shared" ref="CO516:CO579" si="316">IF(CN516="ok",CL516,0)</f>
        <v>0</v>
      </c>
      <c r="CP516" s="33" t="str">
        <f>IF(CO516&gt;='PAINEL E TARGET'!$T$11,'PAINEL E TARGET'!$S$11,
IF(CO516&gt;='PAINEL E TARGET'!$T$12,'PAINEL E TARGET'!$S$12,
IF(CO516&gt;='PAINEL E TARGET'!$T$13,'PAINEL E TARGET'!$S$13,
IF(CO516&gt;='PAINEL E TARGET'!$T$14,'PAINEL E TARGET'!$S$14,
IF(CO516&gt;='PAINEL E TARGET'!$T$15,'PAINEL E TARGET'!$S$15,
IF(CO516&gt;='PAINEL E TARGET'!$T$16,'PAINEL E TARGET'!$S$16,
IF(CO516&gt;='PAINEL E TARGET'!$T$17,'PAINEL E TARGET'!$S$17,
IF(CO516&gt;='PAINEL E TARGET'!$T$18,'PAINEL E TARGET'!$S$18,'PAINEL E TARGET'!$S$19))))))))</f>
        <v>Não elegível</v>
      </c>
      <c r="CQ516" s="17">
        <f>IFERROR(VLOOKUP($BW516,'PAINEL E TARGET'!$G$1:$Q$99,5,0),0)</f>
        <v>0.25</v>
      </c>
      <c r="CR516" s="17">
        <f>VLOOKUP(CP516,'PAINEL E TARGET'!$S$10:$U$19,3,0)</f>
        <v>0</v>
      </c>
      <c r="CS516" s="16">
        <f t="shared" ref="CS516:CS579" si="317">CR516*CQ516*$BP516</f>
        <v>0</v>
      </c>
      <c r="CT516" s="17">
        <f t="shared" si="303"/>
        <v>0.92100000000000004</v>
      </c>
      <c r="CU516" s="33" t="str">
        <f>IF(CT516&gt;='PAINEL E TARGET'!$T$11,'PAINEL E TARGET'!$S$11,
IF(CT516&gt;='PAINEL E TARGET'!$T$12,'PAINEL E TARGET'!$S$12,
IF(CT516&gt;='PAINEL E TARGET'!$T$13,'PAINEL E TARGET'!$S$13,
IF(CT516&gt;='PAINEL E TARGET'!$T$14,'PAINEL E TARGET'!$S$14,
IF(CT516&gt;='PAINEL E TARGET'!$T$15,'PAINEL E TARGET'!$S$15,
IF(CT516&gt;='PAINEL E TARGET'!$T$16,'PAINEL E TARGET'!$S$16,
IF(CT516&gt;='PAINEL E TARGET'!$T$17,'PAINEL E TARGET'!$S$17,
IF(CT516&gt;='PAINEL E TARGET'!$T$18,'PAINEL E TARGET'!$S$18,'PAINEL E TARGET'!$S$19))))))))</f>
        <v>1. Fx de 90% a 99,9%</v>
      </c>
      <c r="CV516" s="17">
        <f>IFERROR(VLOOKUP($BW516,'PAINEL E TARGET'!$G$1:$Q$99,6,0),0)</f>
        <v>0.2</v>
      </c>
      <c r="CW516" s="17">
        <f>VLOOKUP(CU516,'PAINEL E TARGET'!$S$10:$U$19,3,0)</f>
        <v>0.5</v>
      </c>
      <c r="CX516" s="16">
        <f t="shared" ref="CX516:CX579" si="318">CW516*CV516*$BP516</f>
        <v>240</v>
      </c>
      <c r="CY516" s="17">
        <f t="shared" si="304"/>
        <v>0.81599999999999995</v>
      </c>
      <c r="CZ516" s="33" t="str">
        <f>IF(CY516&gt;='PAINEL E TARGET'!$T$11,'PAINEL E TARGET'!$S$11,
IF(CY516&gt;='PAINEL E TARGET'!$T$12,'PAINEL E TARGET'!$S$12,
IF(CY516&gt;='PAINEL E TARGET'!$T$13,'PAINEL E TARGET'!$S$13,
IF(CY516&gt;='PAINEL E TARGET'!$T$14,'PAINEL E TARGET'!$S$14,
IF(CY516&gt;='PAINEL E TARGET'!$T$15,'PAINEL E TARGET'!$S$15,
IF(CY516&gt;='PAINEL E TARGET'!$T$16,'PAINEL E TARGET'!$S$16,
IF(CY516&gt;='PAINEL E TARGET'!$T$17,'PAINEL E TARGET'!$S$17,
IF(CY516&gt;='PAINEL E TARGET'!$T$18,'PAINEL E TARGET'!$S$18,'PAINEL E TARGET'!$S$19))))))))</f>
        <v>Não elegível</v>
      </c>
      <c r="DA516" s="17">
        <f>IFERROR(VLOOKUP($BW516,'PAINEL E TARGET'!$G$1:$Q$99,7,0),0)</f>
        <v>0.15</v>
      </c>
      <c r="DB516" s="17">
        <f>VLOOKUP(CZ516,'PAINEL E TARGET'!$S$10:$U$19,3,0)</f>
        <v>0</v>
      </c>
      <c r="DC516" s="16">
        <f t="shared" ref="DC516:DC579" si="319">DB516*DA516*$BP516</f>
        <v>0</v>
      </c>
      <c r="DD516" s="17">
        <f t="shared" si="305"/>
        <v>0.95</v>
      </c>
      <c r="DE516" s="33" t="str">
        <f>IF(DD516&gt;='PAINEL E TARGET'!$T$11,'PAINEL E TARGET'!$S$11,
IF(DD516&gt;='PAINEL E TARGET'!$T$12,'PAINEL E TARGET'!$S$12,
IF(DD516&gt;='PAINEL E TARGET'!$T$13,'PAINEL E TARGET'!$S$13,
IF(DD516&gt;='PAINEL E TARGET'!$T$14,'PAINEL E TARGET'!$S$14,
IF(DD516&gt;='PAINEL E TARGET'!$T$15,'PAINEL E TARGET'!$S$15,
IF(DD516&gt;='PAINEL E TARGET'!$T$16,'PAINEL E TARGET'!$S$16,
IF(DD516&gt;='PAINEL E TARGET'!$T$17,'PAINEL E TARGET'!$S$17,
IF(DD516&gt;='PAINEL E TARGET'!$T$18,'PAINEL E TARGET'!$S$18,'PAINEL E TARGET'!$S$19))))))))</f>
        <v>1. Fx de 90% a 99,9%</v>
      </c>
      <c r="DF516" s="17">
        <f>IFERROR(VLOOKUP($BW516,'PAINEL E TARGET'!$G$1:$Q$99,8,0),0)</f>
        <v>0.1</v>
      </c>
      <c r="DG516" s="17">
        <f>VLOOKUP(DE516,'PAINEL E TARGET'!$S$10:$U$19,3,0)</f>
        <v>0.5</v>
      </c>
      <c r="DH516" s="16">
        <f t="shared" ref="DH516:DH579" si="320">DG516*DF516*$BP516</f>
        <v>120</v>
      </c>
      <c r="DI516" s="17">
        <f t="shared" si="306"/>
        <v>0.67900000000000005</v>
      </c>
      <c r="DJ516" s="33" t="str">
        <f>IF(DI516&gt;='PAINEL E TARGET'!$T$11,'PAINEL E TARGET'!$S$11,
IF(DI516&gt;='PAINEL E TARGET'!$T$12,'PAINEL E TARGET'!$S$12,
IF(DI516&gt;='PAINEL E TARGET'!$T$13,'PAINEL E TARGET'!$S$13,
IF(DI516&gt;='PAINEL E TARGET'!$T$14,'PAINEL E TARGET'!$S$14,
IF(DI516&gt;='PAINEL E TARGET'!$T$15,'PAINEL E TARGET'!$S$15,
IF(DI516&gt;='PAINEL E TARGET'!$T$16,'PAINEL E TARGET'!$S$16,
IF(DI516&gt;='PAINEL E TARGET'!$T$17,'PAINEL E TARGET'!$S$17,
IF(DI516&gt;='PAINEL E TARGET'!$T$18,'PAINEL E TARGET'!$S$18,'PAINEL E TARGET'!$S$19))))))))</f>
        <v>Não elegível</v>
      </c>
      <c r="DK516" s="17">
        <f>IFERROR(VLOOKUP($BW516,'PAINEL E TARGET'!$G$1:$Q$99,9,0),0)</f>
        <v>0.05</v>
      </c>
      <c r="DL516" s="17">
        <f>VLOOKUP(DJ516,'PAINEL E TARGET'!$S$10:$U$19,3,0)</f>
        <v>0</v>
      </c>
      <c r="DM516" s="16">
        <f t="shared" ref="DM516:DM579" si="321">DL516*DK516*$BP516</f>
        <v>0</v>
      </c>
      <c r="DN516" s="17">
        <f t="shared" si="307"/>
        <v>0.69899999999999995</v>
      </c>
      <c r="DO516" s="33" t="str">
        <f>IF(DN516&gt;='PAINEL E TARGET'!$T$11,'PAINEL E TARGET'!$S$11,
IF(DN516&gt;='PAINEL E TARGET'!$T$12,'PAINEL E TARGET'!$S$12,
IF(DN516&gt;='PAINEL E TARGET'!$T$13,'PAINEL E TARGET'!$S$13,
IF(DN516&gt;='PAINEL E TARGET'!$T$14,'PAINEL E TARGET'!$S$14,
IF(DN516&gt;='PAINEL E TARGET'!$T$15,'PAINEL E TARGET'!$S$15,
IF(DN516&gt;='PAINEL E TARGET'!$T$16,'PAINEL E TARGET'!$S$16,
IF(DN516&gt;='PAINEL E TARGET'!$T$17,'PAINEL E TARGET'!$S$17,
IF(DN516&gt;='PAINEL E TARGET'!$T$18,'PAINEL E TARGET'!$S$18,'PAINEL E TARGET'!$S$19))))))))</f>
        <v>Não elegível</v>
      </c>
      <c r="DP516" s="17">
        <f>IFERROR(VLOOKUP($BW516,'PAINEL E TARGET'!$G$1:$Q$99,10,0),0)</f>
        <v>0</v>
      </c>
      <c r="DQ516" s="17">
        <f>VLOOKUP(DO516,'PAINEL E TARGET'!$S$10:$U$19,3,0)</f>
        <v>0</v>
      </c>
      <c r="DR516" s="16">
        <f t="shared" ref="DR516:DR579" si="322">DQ516*DP516*$BP516</f>
        <v>0</v>
      </c>
      <c r="DS516" s="17">
        <f t="shared" si="308"/>
        <v>0.78800000000000003</v>
      </c>
      <c r="DT516" s="16">
        <f>IF(DS516&gt;=1,VLOOKUP(BO516,'PAINEL E TARGET'!$S$1:$W$8,5,0),0)</f>
        <v>0</v>
      </c>
      <c r="DU516" s="16">
        <f t="shared" ref="DU516:DU579" si="323">SUM(CF516,CS516,CX516,DC516,DH516,DM516,DT516,DR516)</f>
        <v>360</v>
      </c>
    </row>
    <row r="517" spans="2:125" s="32" customFormat="1" x14ac:dyDescent="0.2">
      <c r="B517" s="44">
        <v>43541</v>
      </c>
      <c r="C517" s="65">
        <v>1342</v>
      </c>
      <c r="D517" s="66" t="s">
        <v>520</v>
      </c>
      <c r="E517" s="65">
        <v>217</v>
      </c>
      <c r="F517" s="65" t="s">
        <v>1017</v>
      </c>
      <c r="G517" s="67">
        <v>3998031.5213398095</v>
      </c>
      <c r="H517" s="67">
        <v>2277598.2519621868</v>
      </c>
      <c r="I517" s="67">
        <v>1949965.91</v>
      </c>
      <c r="J517" s="68">
        <v>0.85615007313957747</v>
      </c>
      <c r="K517" s="67">
        <v>505054.24763877166</v>
      </c>
      <c r="L517" s="67">
        <v>1663552.1188171178</v>
      </c>
      <c r="M517" s="67">
        <v>461140.78</v>
      </c>
      <c r="N517" s="67">
        <v>1450509.57</v>
      </c>
      <c r="O517" s="67">
        <v>3809671.9955181358</v>
      </c>
      <c r="P517" s="67" t="s">
        <v>1082</v>
      </c>
      <c r="Q517" s="67" t="s">
        <v>1082</v>
      </c>
      <c r="R517" s="67">
        <v>0</v>
      </c>
      <c r="S517" s="67">
        <v>0</v>
      </c>
      <c r="T517" s="68">
        <v>0.10224186068509822</v>
      </c>
      <c r="U517" s="68">
        <v>9.2603932513077011E-2</v>
      </c>
      <c r="V517" s="68">
        <v>0.90573403000063024</v>
      </c>
      <c r="W517" s="67">
        <v>221722.35000000003</v>
      </c>
      <c r="X517" s="67">
        <v>177026.34000000003</v>
      </c>
      <c r="Y517" s="68">
        <v>0.79841450354463583</v>
      </c>
      <c r="Z517" s="68">
        <v>0.17418885964876363</v>
      </c>
      <c r="AA517" s="68">
        <v>0.19310275542805203</v>
      </c>
      <c r="AB517" s="68">
        <v>1.1085826947683486</v>
      </c>
      <c r="AC517" s="67">
        <v>377747.07000000007</v>
      </c>
      <c r="AD517" s="67">
        <v>369144.95</v>
      </c>
      <c r="AE517" s="68">
        <v>0.97722783131051139</v>
      </c>
      <c r="AF517" s="43">
        <v>80</v>
      </c>
      <c r="AG517" s="43">
        <v>80</v>
      </c>
      <c r="AH517" s="43">
        <v>83</v>
      </c>
      <c r="AI517" s="43">
        <v>76</v>
      </c>
      <c r="AJ517" s="67">
        <v>117900.81</v>
      </c>
      <c r="AK517" s="67">
        <v>93327.16</v>
      </c>
      <c r="AL517" s="68">
        <v>0.79157352693336036</v>
      </c>
      <c r="AM517" s="67">
        <v>31070.260000000002</v>
      </c>
      <c r="AN517" s="67">
        <v>19322.099999999999</v>
      </c>
      <c r="AO517" s="68">
        <v>0.62188407821498748</v>
      </c>
      <c r="AP517" s="67">
        <v>17892.72</v>
      </c>
      <c r="AQ517" s="67">
        <v>14387.869999999999</v>
      </c>
      <c r="AR517" s="68">
        <v>0.80411865831466645</v>
      </c>
      <c r="AS517" s="67">
        <v>54858.559999999998</v>
      </c>
      <c r="AT517" s="67">
        <v>49989.21</v>
      </c>
      <c r="AU517" s="68">
        <v>0.9112381003074087</v>
      </c>
      <c r="AV517" s="43">
        <v>5433.2</v>
      </c>
      <c r="AW517" s="43">
        <v>5564.0499999999993</v>
      </c>
      <c r="AX517" s="69">
        <v>1.0240834130898917</v>
      </c>
      <c r="AY517" s="43">
        <v>505054.24763877166</v>
      </c>
      <c r="AZ517" s="43">
        <v>461140.78</v>
      </c>
      <c r="BA517" s="43">
        <v>62618.732396671134</v>
      </c>
      <c r="BB517" s="43">
        <v>64552.169999999991</v>
      </c>
      <c r="BC517" s="43">
        <v>887067.85929953645</v>
      </c>
      <c r="BD517" s="43">
        <v>110207.31543196022</v>
      </c>
      <c r="BE517" s="43">
        <v>391660.07000000007</v>
      </c>
      <c r="BF517" s="43">
        <v>667269.15</v>
      </c>
      <c r="BG517" s="43">
        <v>9572.1799999999985</v>
      </c>
      <c r="BH517" s="43">
        <v>141</v>
      </c>
      <c r="BI517" s="44">
        <v>43173</v>
      </c>
      <c r="BJ517" s="44">
        <v>43541</v>
      </c>
      <c r="BK517" s="44">
        <v>43172</v>
      </c>
      <c r="BL517" s="43">
        <f t="shared" si="309"/>
        <v>1949965.91</v>
      </c>
      <c r="BM517" s="43">
        <f t="shared" si="310"/>
        <v>1911650.35</v>
      </c>
      <c r="BO517" s="16" t="str">
        <f>IFERROR(VLOOKUP($C517,'PORTE LOJA'!A:B,2,0),"PORTE 1")</f>
        <v>PORTE 5</v>
      </c>
      <c r="BP517" s="16">
        <f>VLOOKUP(BO517,'PAINEL E TARGET'!$S$1:$W$8,3,0)</f>
        <v>3750</v>
      </c>
      <c r="BQ517" s="16">
        <f t="shared" si="288"/>
        <v>1</v>
      </c>
      <c r="BR517" s="16">
        <f t="shared" si="289"/>
        <v>1</v>
      </c>
      <c r="BS517" s="16">
        <f t="shared" si="290"/>
        <v>1</v>
      </c>
      <c r="BT517" s="16">
        <f t="shared" si="291"/>
        <v>1</v>
      </c>
      <c r="BU517" s="16">
        <f t="shared" si="292"/>
        <v>1</v>
      </c>
      <c r="BV517" s="16">
        <f t="shared" si="293"/>
        <v>1</v>
      </c>
      <c r="BW517" s="17" t="str">
        <f t="shared" si="311"/>
        <v>111111</v>
      </c>
      <c r="BY517" s="17">
        <f t="shared" si="294"/>
        <v>0.85599999999999998</v>
      </c>
      <c r="BZ517" s="17">
        <f t="shared" si="295"/>
        <v>0.88200000000000001</v>
      </c>
      <c r="CA517" s="17" t="str">
        <f t="shared" si="312"/>
        <v>Sem Retira</v>
      </c>
      <c r="CB517" s="17">
        <f t="shared" si="313"/>
        <v>0.88200000000000001</v>
      </c>
      <c r="CC517" s="33" t="str">
        <f>IF(CB517&gt;='PAINEL E TARGET'!$T$11,'PAINEL E TARGET'!$S$11,
IF(CB517&gt;='PAINEL E TARGET'!$T$12,'PAINEL E TARGET'!$S$12,
IF(CB517&gt;='PAINEL E TARGET'!$T$13,'PAINEL E TARGET'!$S$13,
IF(CB517&gt;='PAINEL E TARGET'!$T$14,'PAINEL E TARGET'!$S$14,
IF(CB517&gt;='PAINEL E TARGET'!$T$15,'PAINEL E TARGET'!$S$15,
IF(CB517&gt;='PAINEL E TARGET'!$T$16,'PAINEL E TARGET'!$S$16,
IF(CB517&gt;='PAINEL E TARGET'!$T$17,'PAINEL E TARGET'!$S$17,
IF(CB517&gt;='PAINEL E TARGET'!$T$18,'PAINEL E TARGET'!$S$18,'PAINEL E TARGET'!$S$19))))))))</f>
        <v>Não elegível</v>
      </c>
      <c r="CD517" s="17">
        <f>IFERROR(VLOOKUP($BW517,'PAINEL E TARGET'!$G$1:$Q$99,4,0),0)</f>
        <v>0.25</v>
      </c>
      <c r="CE517" s="17">
        <f>VLOOKUP(CC517,'PAINEL E TARGET'!$S$10:$U$19,3,0)</f>
        <v>0</v>
      </c>
      <c r="CF517" s="16">
        <f t="shared" si="314"/>
        <v>0</v>
      </c>
      <c r="CG517" s="17">
        <f t="shared" si="296"/>
        <v>0.79200000000000004</v>
      </c>
      <c r="CH517" s="17">
        <f t="shared" si="297"/>
        <v>0.622</v>
      </c>
      <c r="CI517" s="17">
        <f t="shared" si="298"/>
        <v>0.80400000000000005</v>
      </c>
      <c r="CJ517" s="17">
        <f t="shared" si="299"/>
        <v>0.91100000000000003</v>
      </c>
      <c r="CK517" s="17">
        <f t="shared" si="300"/>
        <v>1.024</v>
      </c>
      <c r="CL517" s="17">
        <f t="shared" si="301"/>
        <v>0.79800000000000004</v>
      </c>
      <c r="CM517" s="16">
        <f t="shared" si="302"/>
        <v>4</v>
      </c>
      <c r="CN517" s="17" t="str">
        <f t="shared" si="315"/>
        <v>não ok</v>
      </c>
      <c r="CO517" s="17">
        <f t="shared" si="316"/>
        <v>0</v>
      </c>
      <c r="CP517" s="33" t="str">
        <f>IF(CO517&gt;='PAINEL E TARGET'!$T$11,'PAINEL E TARGET'!$S$11,
IF(CO517&gt;='PAINEL E TARGET'!$T$12,'PAINEL E TARGET'!$S$12,
IF(CO517&gt;='PAINEL E TARGET'!$T$13,'PAINEL E TARGET'!$S$13,
IF(CO517&gt;='PAINEL E TARGET'!$T$14,'PAINEL E TARGET'!$S$14,
IF(CO517&gt;='PAINEL E TARGET'!$T$15,'PAINEL E TARGET'!$S$15,
IF(CO517&gt;='PAINEL E TARGET'!$T$16,'PAINEL E TARGET'!$S$16,
IF(CO517&gt;='PAINEL E TARGET'!$T$17,'PAINEL E TARGET'!$S$17,
IF(CO517&gt;='PAINEL E TARGET'!$T$18,'PAINEL E TARGET'!$S$18,'PAINEL E TARGET'!$S$19))))))))</f>
        <v>Não elegível</v>
      </c>
      <c r="CQ517" s="17">
        <f>IFERROR(VLOOKUP($BW517,'PAINEL E TARGET'!$G$1:$Q$99,5,0),0)</f>
        <v>0.25</v>
      </c>
      <c r="CR517" s="17">
        <f>VLOOKUP(CP517,'PAINEL E TARGET'!$S$10:$U$19,3,0)</f>
        <v>0</v>
      </c>
      <c r="CS517" s="16">
        <f t="shared" si="317"/>
        <v>0</v>
      </c>
      <c r="CT517" s="17">
        <f t="shared" si="303"/>
        <v>0.97699999999999998</v>
      </c>
      <c r="CU517" s="33" t="str">
        <f>IF(CT517&gt;='PAINEL E TARGET'!$T$11,'PAINEL E TARGET'!$S$11,
IF(CT517&gt;='PAINEL E TARGET'!$T$12,'PAINEL E TARGET'!$S$12,
IF(CT517&gt;='PAINEL E TARGET'!$T$13,'PAINEL E TARGET'!$S$13,
IF(CT517&gt;='PAINEL E TARGET'!$T$14,'PAINEL E TARGET'!$S$14,
IF(CT517&gt;='PAINEL E TARGET'!$T$15,'PAINEL E TARGET'!$S$15,
IF(CT517&gt;='PAINEL E TARGET'!$T$16,'PAINEL E TARGET'!$S$16,
IF(CT517&gt;='PAINEL E TARGET'!$T$17,'PAINEL E TARGET'!$S$17,
IF(CT517&gt;='PAINEL E TARGET'!$T$18,'PAINEL E TARGET'!$S$18,'PAINEL E TARGET'!$S$19))))))))</f>
        <v>1. Fx de 90% a 99,9%</v>
      </c>
      <c r="CV517" s="17">
        <f>IFERROR(VLOOKUP($BW517,'PAINEL E TARGET'!$G$1:$Q$99,6,0),0)</f>
        <v>0.2</v>
      </c>
      <c r="CW517" s="17">
        <f>VLOOKUP(CU517,'PAINEL E TARGET'!$S$10:$U$19,3,0)</f>
        <v>0.5</v>
      </c>
      <c r="CX517" s="16">
        <f t="shared" si="318"/>
        <v>375</v>
      </c>
      <c r="CY517" s="17">
        <f t="shared" si="304"/>
        <v>0.91300000000000003</v>
      </c>
      <c r="CZ517" s="33" t="str">
        <f>IF(CY517&gt;='PAINEL E TARGET'!$T$11,'PAINEL E TARGET'!$S$11,
IF(CY517&gt;='PAINEL E TARGET'!$T$12,'PAINEL E TARGET'!$S$12,
IF(CY517&gt;='PAINEL E TARGET'!$T$13,'PAINEL E TARGET'!$S$13,
IF(CY517&gt;='PAINEL E TARGET'!$T$14,'PAINEL E TARGET'!$S$14,
IF(CY517&gt;='PAINEL E TARGET'!$T$15,'PAINEL E TARGET'!$S$15,
IF(CY517&gt;='PAINEL E TARGET'!$T$16,'PAINEL E TARGET'!$S$16,
IF(CY517&gt;='PAINEL E TARGET'!$T$17,'PAINEL E TARGET'!$S$17,
IF(CY517&gt;='PAINEL E TARGET'!$T$18,'PAINEL E TARGET'!$S$18,'PAINEL E TARGET'!$S$19))))))))</f>
        <v>1. Fx de 90% a 99,9%</v>
      </c>
      <c r="DA517" s="17">
        <f>IFERROR(VLOOKUP($BW517,'PAINEL E TARGET'!$G$1:$Q$99,7,0),0)</f>
        <v>0.15</v>
      </c>
      <c r="DB517" s="17">
        <f>VLOOKUP(CZ517,'PAINEL E TARGET'!$S$10:$U$19,3,0)</f>
        <v>0.5</v>
      </c>
      <c r="DC517" s="16">
        <f t="shared" si="319"/>
        <v>281.25</v>
      </c>
      <c r="DD517" s="17">
        <f t="shared" si="305"/>
        <v>1.0309999999999999</v>
      </c>
      <c r="DE517" s="33" t="str">
        <f>IF(DD517&gt;='PAINEL E TARGET'!$T$11,'PAINEL E TARGET'!$S$11,
IF(DD517&gt;='PAINEL E TARGET'!$T$12,'PAINEL E TARGET'!$S$12,
IF(DD517&gt;='PAINEL E TARGET'!$T$13,'PAINEL E TARGET'!$S$13,
IF(DD517&gt;='PAINEL E TARGET'!$T$14,'PAINEL E TARGET'!$S$14,
IF(DD517&gt;='PAINEL E TARGET'!$T$15,'PAINEL E TARGET'!$S$15,
IF(DD517&gt;='PAINEL E TARGET'!$T$16,'PAINEL E TARGET'!$S$16,
IF(DD517&gt;='PAINEL E TARGET'!$T$17,'PAINEL E TARGET'!$S$17,
IF(DD517&gt;='PAINEL E TARGET'!$T$18,'PAINEL E TARGET'!$S$18,'PAINEL E TARGET'!$S$19))))))))</f>
        <v>2. Fx de 100% a 104,9%</v>
      </c>
      <c r="DF517" s="17">
        <f>IFERROR(VLOOKUP($BW517,'PAINEL E TARGET'!$G$1:$Q$99,8,0),0)</f>
        <v>0.1</v>
      </c>
      <c r="DG517" s="17">
        <f>VLOOKUP(DE517,'PAINEL E TARGET'!$S$10:$U$19,3,0)</f>
        <v>1</v>
      </c>
      <c r="DH517" s="16">
        <f t="shared" si="320"/>
        <v>375</v>
      </c>
      <c r="DI517" s="17">
        <f t="shared" si="306"/>
        <v>0.91600000000000004</v>
      </c>
      <c r="DJ517" s="33" t="str">
        <f>IF(DI517&gt;='PAINEL E TARGET'!$T$11,'PAINEL E TARGET'!$S$11,
IF(DI517&gt;='PAINEL E TARGET'!$T$12,'PAINEL E TARGET'!$S$12,
IF(DI517&gt;='PAINEL E TARGET'!$T$13,'PAINEL E TARGET'!$S$13,
IF(DI517&gt;='PAINEL E TARGET'!$T$14,'PAINEL E TARGET'!$S$14,
IF(DI517&gt;='PAINEL E TARGET'!$T$15,'PAINEL E TARGET'!$S$15,
IF(DI517&gt;='PAINEL E TARGET'!$T$16,'PAINEL E TARGET'!$S$16,
IF(DI517&gt;='PAINEL E TARGET'!$T$17,'PAINEL E TARGET'!$S$17,
IF(DI517&gt;='PAINEL E TARGET'!$T$18,'PAINEL E TARGET'!$S$18,'PAINEL E TARGET'!$S$19))))))))</f>
        <v>1. Fx de 90% a 99,9%</v>
      </c>
      <c r="DK517" s="17">
        <f>IFERROR(VLOOKUP($BW517,'PAINEL E TARGET'!$G$1:$Q$99,9,0),0)</f>
        <v>0.05</v>
      </c>
      <c r="DL517" s="17">
        <f>VLOOKUP(DJ517,'PAINEL E TARGET'!$S$10:$U$19,3,0)</f>
        <v>0.5</v>
      </c>
      <c r="DM517" s="16">
        <f t="shared" si="321"/>
        <v>93.75</v>
      </c>
      <c r="DN517" s="17">
        <f t="shared" si="307"/>
        <v>1.024</v>
      </c>
      <c r="DO517" s="33" t="str">
        <f>IF(DN517&gt;='PAINEL E TARGET'!$T$11,'PAINEL E TARGET'!$S$11,
IF(DN517&gt;='PAINEL E TARGET'!$T$12,'PAINEL E TARGET'!$S$12,
IF(DN517&gt;='PAINEL E TARGET'!$T$13,'PAINEL E TARGET'!$S$13,
IF(DN517&gt;='PAINEL E TARGET'!$T$14,'PAINEL E TARGET'!$S$14,
IF(DN517&gt;='PAINEL E TARGET'!$T$15,'PAINEL E TARGET'!$S$15,
IF(DN517&gt;='PAINEL E TARGET'!$T$16,'PAINEL E TARGET'!$S$16,
IF(DN517&gt;='PAINEL E TARGET'!$T$17,'PAINEL E TARGET'!$S$17,
IF(DN517&gt;='PAINEL E TARGET'!$T$18,'PAINEL E TARGET'!$S$18,'PAINEL E TARGET'!$S$19))))))))</f>
        <v>2. Fx de 100% a 104,9%</v>
      </c>
      <c r="DP517" s="17">
        <f>IFERROR(VLOOKUP($BW517,'PAINEL E TARGET'!$G$1:$Q$99,10,0),0)</f>
        <v>0</v>
      </c>
      <c r="DQ517" s="17">
        <f>VLOOKUP(DO517,'PAINEL E TARGET'!$S$10:$U$19,3,0)</f>
        <v>1</v>
      </c>
      <c r="DR517" s="16">
        <f t="shared" si="322"/>
        <v>0</v>
      </c>
      <c r="DS517" s="17">
        <f t="shared" si="308"/>
        <v>1</v>
      </c>
      <c r="DT517" s="16">
        <f>IF(DS517&gt;=1,VLOOKUP(BO517,'PAINEL E TARGET'!$S$1:$W$8,5,0),0)</f>
        <v>375</v>
      </c>
      <c r="DU517" s="16">
        <f t="shared" si="323"/>
        <v>1500</v>
      </c>
    </row>
    <row r="518" spans="2:125" s="32" customFormat="1" x14ac:dyDescent="0.2">
      <c r="B518" s="44">
        <v>43541</v>
      </c>
      <c r="C518" s="65">
        <v>1343</v>
      </c>
      <c r="D518" s="66" t="s">
        <v>521</v>
      </c>
      <c r="E518" s="65">
        <v>612</v>
      </c>
      <c r="F518" s="65" t="s">
        <v>1019</v>
      </c>
      <c r="G518" s="67">
        <v>3606803.184047231</v>
      </c>
      <c r="H518" s="67">
        <v>1955357.3071139678</v>
      </c>
      <c r="I518" s="67">
        <v>2172730.0799999996</v>
      </c>
      <c r="J518" s="68">
        <v>1.1111678014525466</v>
      </c>
      <c r="K518" s="67">
        <v>370413.54639898636</v>
      </c>
      <c r="L518" s="67">
        <v>1368655.3231846457</v>
      </c>
      <c r="M518" s="67">
        <v>412037.09</v>
      </c>
      <c r="N518" s="67">
        <v>1696838.52</v>
      </c>
      <c r="O518" s="67">
        <v>3216590.0052431314</v>
      </c>
      <c r="P518" s="67">
        <v>13339.781823305846</v>
      </c>
      <c r="Q518" s="67">
        <v>9081.7000000000007</v>
      </c>
      <c r="R518" s="67">
        <v>0</v>
      </c>
      <c r="S518" s="67">
        <v>0</v>
      </c>
      <c r="T518" s="68">
        <v>7.4781685558471173E-2</v>
      </c>
      <c r="U518" s="68">
        <v>6.6333290775188514E-2</v>
      </c>
      <c r="V518" s="68">
        <v>0.88702588447706321</v>
      </c>
      <c r="W518" s="67">
        <v>129052.93</v>
      </c>
      <c r="X518" s="67">
        <v>139286.24000000002</v>
      </c>
      <c r="Y518" s="68">
        <v>1.0792954487743907</v>
      </c>
      <c r="Z518" s="68">
        <v>3.9658757169583891E-2</v>
      </c>
      <c r="AA518" s="68">
        <v>5.9256690820185441E-2</v>
      </c>
      <c r="AB518" s="68">
        <v>1.4941640900848021</v>
      </c>
      <c r="AC518" s="67">
        <v>68969.31</v>
      </c>
      <c r="AD518" s="67">
        <v>124964.98999999999</v>
      </c>
      <c r="AE518" s="68">
        <v>1.8118927099604156</v>
      </c>
      <c r="AF518" s="43">
        <v>80</v>
      </c>
      <c r="AG518" s="43">
        <v>78</v>
      </c>
      <c r="AH518" s="43">
        <v>27</v>
      </c>
      <c r="AI518" s="43">
        <v>24</v>
      </c>
      <c r="AJ518" s="67">
        <v>80613.339999999982</v>
      </c>
      <c r="AK518" s="67">
        <v>81356.800000000003</v>
      </c>
      <c r="AL518" s="68">
        <v>1.0092225430679342</v>
      </c>
      <c r="AM518" s="67">
        <v>18791.47</v>
      </c>
      <c r="AN518" s="67">
        <v>19296.5</v>
      </c>
      <c r="AO518" s="68">
        <v>1.0268754919120218</v>
      </c>
      <c r="AP518" s="67">
        <v>0</v>
      </c>
      <c r="AQ518" s="67">
        <v>5613.79</v>
      </c>
      <c r="AR518" s="68">
        <v>0</v>
      </c>
      <c r="AS518" s="67">
        <v>29648.120000000003</v>
      </c>
      <c r="AT518" s="67">
        <v>33019.15</v>
      </c>
      <c r="AU518" s="68">
        <v>1.1137013071992423</v>
      </c>
      <c r="AV518" s="43">
        <v>362.14</v>
      </c>
      <c r="AW518" s="43">
        <v>604.85</v>
      </c>
      <c r="AX518" s="69">
        <v>1.6702104158612692</v>
      </c>
      <c r="AY518" s="43">
        <v>370413.54639898636</v>
      </c>
      <c r="AZ518" s="43">
        <v>412037.09</v>
      </c>
      <c r="BA518" s="43">
        <v>34213.161328667433</v>
      </c>
      <c r="BB518" s="43">
        <v>54808.880000000005</v>
      </c>
      <c r="BC518" s="43">
        <v>685622.71219617862</v>
      </c>
      <c r="BD518" s="43">
        <v>63482.155112651089</v>
      </c>
      <c r="BE518" s="43">
        <v>240729.53000000003</v>
      </c>
      <c r="BF518" s="43">
        <v>128663.25</v>
      </c>
      <c r="BG518" s="43">
        <v>672.65</v>
      </c>
      <c r="BH518" s="43">
        <v>48</v>
      </c>
      <c r="BI518" s="44">
        <v>43173</v>
      </c>
      <c r="BJ518" s="44">
        <v>43541</v>
      </c>
      <c r="BK518" s="44">
        <v>43172</v>
      </c>
      <c r="BL518" s="43">
        <f t="shared" si="309"/>
        <v>2172730.0799999996</v>
      </c>
      <c r="BM518" s="43">
        <f t="shared" si="310"/>
        <v>2108875.61</v>
      </c>
      <c r="BO518" s="16" t="str">
        <f>IFERROR(VLOOKUP($C518,'PORTE LOJA'!A:B,2,0),"PORTE 1")</f>
        <v>PORTE 5</v>
      </c>
      <c r="BP518" s="16">
        <f>VLOOKUP(BO518,'PAINEL E TARGET'!$S$1:$W$8,3,0)</f>
        <v>3750</v>
      </c>
      <c r="BQ518" s="16">
        <f t="shared" si="288"/>
        <v>1</v>
      </c>
      <c r="BR518" s="16">
        <f t="shared" si="289"/>
        <v>1</v>
      </c>
      <c r="BS518" s="16">
        <f t="shared" si="290"/>
        <v>1</v>
      </c>
      <c r="BT518" s="16">
        <f t="shared" si="291"/>
        <v>1</v>
      </c>
      <c r="BU518" s="16">
        <f t="shared" si="292"/>
        <v>1</v>
      </c>
      <c r="BV518" s="16">
        <f t="shared" si="293"/>
        <v>1</v>
      </c>
      <c r="BW518" s="17" t="str">
        <f t="shared" si="311"/>
        <v>111111</v>
      </c>
      <c r="BY518" s="17">
        <f t="shared" si="294"/>
        <v>1.111</v>
      </c>
      <c r="BZ518" s="17">
        <f t="shared" si="295"/>
        <v>1.2130000000000001</v>
      </c>
      <c r="CA518" s="17" t="str">
        <f t="shared" si="312"/>
        <v>Sem Retira</v>
      </c>
      <c r="CB518" s="17">
        <f t="shared" si="313"/>
        <v>1.2130000000000001</v>
      </c>
      <c r="CC518" s="33" t="str">
        <f>IF(CB518&gt;='PAINEL E TARGET'!$T$11,'PAINEL E TARGET'!$S$11,
IF(CB518&gt;='PAINEL E TARGET'!$T$12,'PAINEL E TARGET'!$S$12,
IF(CB518&gt;='PAINEL E TARGET'!$T$13,'PAINEL E TARGET'!$S$13,
IF(CB518&gt;='PAINEL E TARGET'!$T$14,'PAINEL E TARGET'!$S$14,
IF(CB518&gt;='PAINEL E TARGET'!$T$15,'PAINEL E TARGET'!$S$15,
IF(CB518&gt;='PAINEL E TARGET'!$T$16,'PAINEL E TARGET'!$S$16,
IF(CB518&gt;='PAINEL E TARGET'!$T$17,'PAINEL E TARGET'!$S$17,
IF(CB518&gt;='PAINEL E TARGET'!$T$18,'PAINEL E TARGET'!$S$18,'PAINEL E TARGET'!$S$19))))))))</f>
        <v>6. Fx de 120% a 124,9%</v>
      </c>
      <c r="CD518" s="17">
        <f>IFERROR(VLOOKUP($BW518,'PAINEL E TARGET'!$G$1:$Q$99,4,0),0)</f>
        <v>0.25</v>
      </c>
      <c r="CE518" s="17">
        <f>VLOOKUP(CC518,'PAINEL E TARGET'!$S$10:$U$19,3,0)</f>
        <v>1.4</v>
      </c>
      <c r="CF518" s="16">
        <f t="shared" si="314"/>
        <v>1312.5</v>
      </c>
      <c r="CG518" s="17">
        <f t="shared" si="296"/>
        <v>1.0089999999999999</v>
      </c>
      <c r="CH518" s="17">
        <f t="shared" si="297"/>
        <v>1.0269999999999999</v>
      </c>
      <c r="CI518" s="17" t="str">
        <f t="shared" si="298"/>
        <v>sem meta</v>
      </c>
      <c r="CJ518" s="17">
        <f t="shared" si="299"/>
        <v>1.1140000000000001</v>
      </c>
      <c r="CK518" s="17">
        <f t="shared" si="300"/>
        <v>1.67</v>
      </c>
      <c r="CL518" s="17">
        <f t="shared" si="301"/>
        <v>1.079</v>
      </c>
      <c r="CM518" s="16">
        <f t="shared" si="302"/>
        <v>5</v>
      </c>
      <c r="CN518" s="17" t="str">
        <f t="shared" si="315"/>
        <v>ok</v>
      </c>
      <c r="CO518" s="17">
        <f t="shared" si="316"/>
        <v>1.079</v>
      </c>
      <c r="CP518" s="33" t="str">
        <f>IF(CO518&gt;='PAINEL E TARGET'!$T$11,'PAINEL E TARGET'!$S$11,
IF(CO518&gt;='PAINEL E TARGET'!$T$12,'PAINEL E TARGET'!$S$12,
IF(CO518&gt;='PAINEL E TARGET'!$T$13,'PAINEL E TARGET'!$S$13,
IF(CO518&gt;='PAINEL E TARGET'!$T$14,'PAINEL E TARGET'!$S$14,
IF(CO518&gt;='PAINEL E TARGET'!$T$15,'PAINEL E TARGET'!$S$15,
IF(CO518&gt;='PAINEL E TARGET'!$T$16,'PAINEL E TARGET'!$S$16,
IF(CO518&gt;='PAINEL E TARGET'!$T$17,'PAINEL E TARGET'!$S$17,
IF(CO518&gt;='PAINEL E TARGET'!$T$18,'PAINEL E TARGET'!$S$18,'PAINEL E TARGET'!$S$19))))))))</f>
        <v>3. Fx de 105% a 109,9%</v>
      </c>
      <c r="CQ518" s="17">
        <f>IFERROR(VLOOKUP($BW518,'PAINEL E TARGET'!$G$1:$Q$99,5,0),0)</f>
        <v>0.25</v>
      </c>
      <c r="CR518" s="17">
        <f>VLOOKUP(CP518,'PAINEL E TARGET'!$S$10:$U$19,3,0)</f>
        <v>1.1000000000000001</v>
      </c>
      <c r="CS518" s="16">
        <f t="shared" si="317"/>
        <v>1031.25</v>
      </c>
      <c r="CT518" s="17">
        <f t="shared" si="303"/>
        <v>1.8120000000000001</v>
      </c>
      <c r="CU518" s="33" t="str">
        <f>IF(CT518&gt;='PAINEL E TARGET'!$T$11,'PAINEL E TARGET'!$S$11,
IF(CT518&gt;='PAINEL E TARGET'!$T$12,'PAINEL E TARGET'!$S$12,
IF(CT518&gt;='PAINEL E TARGET'!$T$13,'PAINEL E TARGET'!$S$13,
IF(CT518&gt;='PAINEL E TARGET'!$T$14,'PAINEL E TARGET'!$S$14,
IF(CT518&gt;='PAINEL E TARGET'!$T$15,'PAINEL E TARGET'!$S$15,
IF(CT518&gt;='PAINEL E TARGET'!$T$16,'PAINEL E TARGET'!$S$16,
IF(CT518&gt;='PAINEL E TARGET'!$T$17,'PAINEL E TARGET'!$S$17,
IF(CT518&gt;='PAINEL E TARGET'!$T$18,'PAINEL E TARGET'!$S$18,'PAINEL E TARGET'!$S$19))))))))</f>
        <v>8. Fx de 130% ou mais</v>
      </c>
      <c r="CV518" s="17">
        <f>IFERROR(VLOOKUP($BW518,'PAINEL E TARGET'!$G$1:$Q$99,6,0),0)</f>
        <v>0.2</v>
      </c>
      <c r="CW518" s="17">
        <f>VLOOKUP(CU518,'PAINEL E TARGET'!$S$10:$U$19,3,0)</f>
        <v>1.6</v>
      </c>
      <c r="CX518" s="16">
        <f t="shared" si="318"/>
        <v>1200.0000000000002</v>
      </c>
      <c r="CY518" s="17">
        <f t="shared" si="304"/>
        <v>1.1120000000000001</v>
      </c>
      <c r="CZ518" s="33" t="str">
        <f>IF(CY518&gt;='PAINEL E TARGET'!$T$11,'PAINEL E TARGET'!$S$11,
IF(CY518&gt;='PAINEL E TARGET'!$T$12,'PAINEL E TARGET'!$S$12,
IF(CY518&gt;='PAINEL E TARGET'!$T$13,'PAINEL E TARGET'!$S$13,
IF(CY518&gt;='PAINEL E TARGET'!$T$14,'PAINEL E TARGET'!$S$14,
IF(CY518&gt;='PAINEL E TARGET'!$T$15,'PAINEL E TARGET'!$S$15,
IF(CY518&gt;='PAINEL E TARGET'!$T$16,'PAINEL E TARGET'!$S$16,
IF(CY518&gt;='PAINEL E TARGET'!$T$17,'PAINEL E TARGET'!$S$17,
IF(CY518&gt;='PAINEL E TARGET'!$T$18,'PAINEL E TARGET'!$S$18,'PAINEL E TARGET'!$S$19))))))))</f>
        <v>4. Fx de 110% a 114,9%</v>
      </c>
      <c r="DA518" s="17">
        <f>IFERROR(VLOOKUP($BW518,'PAINEL E TARGET'!$G$1:$Q$99,7,0),0)</f>
        <v>0.15</v>
      </c>
      <c r="DB518" s="17">
        <f>VLOOKUP(CZ518,'PAINEL E TARGET'!$S$10:$U$19,3,0)</f>
        <v>1.2</v>
      </c>
      <c r="DC518" s="16">
        <f t="shared" si="319"/>
        <v>675</v>
      </c>
      <c r="DD518" s="17">
        <f t="shared" si="305"/>
        <v>1.6020000000000001</v>
      </c>
      <c r="DE518" s="33" t="str">
        <f>IF(DD518&gt;='PAINEL E TARGET'!$T$11,'PAINEL E TARGET'!$S$11,
IF(DD518&gt;='PAINEL E TARGET'!$T$12,'PAINEL E TARGET'!$S$12,
IF(DD518&gt;='PAINEL E TARGET'!$T$13,'PAINEL E TARGET'!$S$13,
IF(DD518&gt;='PAINEL E TARGET'!$T$14,'PAINEL E TARGET'!$S$14,
IF(DD518&gt;='PAINEL E TARGET'!$T$15,'PAINEL E TARGET'!$S$15,
IF(DD518&gt;='PAINEL E TARGET'!$T$16,'PAINEL E TARGET'!$S$16,
IF(DD518&gt;='PAINEL E TARGET'!$T$17,'PAINEL E TARGET'!$S$17,
IF(DD518&gt;='PAINEL E TARGET'!$T$18,'PAINEL E TARGET'!$S$18,'PAINEL E TARGET'!$S$19))))))))</f>
        <v>8. Fx de 130% ou mais</v>
      </c>
      <c r="DF518" s="17">
        <f>IFERROR(VLOOKUP($BW518,'PAINEL E TARGET'!$G$1:$Q$99,8,0),0)</f>
        <v>0.1</v>
      </c>
      <c r="DG518" s="17">
        <f>VLOOKUP(DE518,'PAINEL E TARGET'!$S$10:$U$19,3,0)</f>
        <v>1.6</v>
      </c>
      <c r="DH518" s="16">
        <f t="shared" si="320"/>
        <v>600.00000000000011</v>
      </c>
      <c r="DI518" s="17">
        <f t="shared" si="306"/>
        <v>0.88900000000000001</v>
      </c>
      <c r="DJ518" s="33" t="str">
        <f>IF(DI518&gt;='PAINEL E TARGET'!$T$11,'PAINEL E TARGET'!$S$11,
IF(DI518&gt;='PAINEL E TARGET'!$T$12,'PAINEL E TARGET'!$S$12,
IF(DI518&gt;='PAINEL E TARGET'!$T$13,'PAINEL E TARGET'!$S$13,
IF(DI518&gt;='PAINEL E TARGET'!$T$14,'PAINEL E TARGET'!$S$14,
IF(DI518&gt;='PAINEL E TARGET'!$T$15,'PAINEL E TARGET'!$S$15,
IF(DI518&gt;='PAINEL E TARGET'!$T$16,'PAINEL E TARGET'!$S$16,
IF(DI518&gt;='PAINEL E TARGET'!$T$17,'PAINEL E TARGET'!$S$17,
IF(DI518&gt;='PAINEL E TARGET'!$T$18,'PAINEL E TARGET'!$S$18,'PAINEL E TARGET'!$S$19))))))))</f>
        <v>Não elegível</v>
      </c>
      <c r="DK518" s="17">
        <f>IFERROR(VLOOKUP($BW518,'PAINEL E TARGET'!$G$1:$Q$99,9,0),0)</f>
        <v>0.05</v>
      </c>
      <c r="DL518" s="17">
        <f>VLOOKUP(DJ518,'PAINEL E TARGET'!$S$10:$U$19,3,0)</f>
        <v>0</v>
      </c>
      <c r="DM518" s="16">
        <f t="shared" si="321"/>
        <v>0</v>
      </c>
      <c r="DN518" s="17">
        <f t="shared" si="307"/>
        <v>1.67</v>
      </c>
      <c r="DO518" s="33" t="str">
        <f>IF(DN518&gt;='PAINEL E TARGET'!$T$11,'PAINEL E TARGET'!$S$11,
IF(DN518&gt;='PAINEL E TARGET'!$T$12,'PAINEL E TARGET'!$S$12,
IF(DN518&gt;='PAINEL E TARGET'!$T$13,'PAINEL E TARGET'!$S$13,
IF(DN518&gt;='PAINEL E TARGET'!$T$14,'PAINEL E TARGET'!$S$14,
IF(DN518&gt;='PAINEL E TARGET'!$T$15,'PAINEL E TARGET'!$S$15,
IF(DN518&gt;='PAINEL E TARGET'!$T$16,'PAINEL E TARGET'!$S$16,
IF(DN518&gt;='PAINEL E TARGET'!$T$17,'PAINEL E TARGET'!$S$17,
IF(DN518&gt;='PAINEL E TARGET'!$T$18,'PAINEL E TARGET'!$S$18,'PAINEL E TARGET'!$S$19))))))))</f>
        <v>8. Fx de 130% ou mais</v>
      </c>
      <c r="DP518" s="17">
        <f>IFERROR(VLOOKUP($BW518,'PAINEL E TARGET'!$G$1:$Q$99,10,0),0)</f>
        <v>0</v>
      </c>
      <c r="DQ518" s="17">
        <f>VLOOKUP(DO518,'PAINEL E TARGET'!$S$10:$U$19,3,0)</f>
        <v>1.6</v>
      </c>
      <c r="DR518" s="16">
        <f t="shared" si="322"/>
        <v>0</v>
      </c>
      <c r="DS518" s="17">
        <f t="shared" si="308"/>
        <v>0.97499999999999998</v>
      </c>
      <c r="DT518" s="16">
        <f>IF(DS518&gt;=1,VLOOKUP(BO518,'PAINEL E TARGET'!$S$1:$W$8,5,0),0)</f>
        <v>0</v>
      </c>
      <c r="DU518" s="16">
        <f t="shared" si="323"/>
        <v>4818.75</v>
      </c>
    </row>
    <row r="519" spans="2:125" s="32" customFormat="1" x14ac:dyDescent="0.2">
      <c r="B519" s="44">
        <v>43541</v>
      </c>
      <c r="C519" s="65">
        <v>1344</v>
      </c>
      <c r="D519" s="66" t="s">
        <v>522</v>
      </c>
      <c r="E519" s="65">
        <v>413</v>
      </c>
      <c r="F519" s="65" t="s">
        <v>1020</v>
      </c>
      <c r="G519" s="67">
        <v>2883382.8961412669</v>
      </c>
      <c r="H519" s="67">
        <v>1617978.9621214997</v>
      </c>
      <c r="I519" s="67">
        <v>1494406.0599999996</v>
      </c>
      <c r="J519" s="68">
        <v>0.92362514901957016</v>
      </c>
      <c r="K519" s="67">
        <v>330284.39837911789</v>
      </c>
      <c r="L519" s="67">
        <v>1204156.7583391576</v>
      </c>
      <c r="M519" s="67">
        <v>302282.40999999997</v>
      </c>
      <c r="N519" s="67">
        <v>1164274.27</v>
      </c>
      <c r="O519" s="67">
        <v>2735455.6895365654</v>
      </c>
      <c r="P519" s="67" t="s">
        <v>1082</v>
      </c>
      <c r="Q519" s="67" t="s">
        <v>1082</v>
      </c>
      <c r="R519" s="67">
        <v>0</v>
      </c>
      <c r="S519" s="67">
        <v>0</v>
      </c>
      <c r="T519" s="68">
        <v>0.10562878171662483</v>
      </c>
      <c r="U519" s="68">
        <v>0.10782246752304177</v>
      </c>
      <c r="V519" s="68">
        <v>1.0207678794620771</v>
      </c>
      <c r="W519" s="67">
        <v>162081.15</v>
      </c>
      <c r="X519" s="67">
        <v>158127.75999999998</v>
      </c>
      <c r="Y519" s="68">
        <v>0.97560857632118225</v>
      </c>
      <c r="Z519" s="68">
        <v>0.18116832227997887</v>
      </c>
      <c r="AA519" s="68">
        <v>0.17805931646637752</v>
      </c>
      <c r="AB519" s="68">
        <v>0.98283913117660449</v>
      </c>
      <c r="AC519" s="67">
        <v>277992.13</v>
      </c>
      <c r="AD519" s="67">
        <v>261134.07999999996</v>
      </c>
      <c r="AE519" s="68">
        <v>0.93935781563312581</v>
      </c>
      <c r="AF519" s="43">
        <v>80</v>
      </c>
      <c r="AG519" s="43">
        <v>66</v>
      </c>
      <c r="AH519" s="43">
        <v>52</v>
      </c>
      <c r="AI519" s="43">
        <v>27</v>
      </c>
      <c r="AJ519" s="67">
        <v>81409.930000000008</v>
      </c>
      <c r="AK519" s="67">
        <v>83145</v>
      </c>
      <c r="AL519" s="68">
        <v>1.0213127563185473</v>
      </c>
      <c r="AM519" s="67">
        <v>25173.789999999997</v>
      </c>
      <c r="AN519" s="67">
        <v>19375.29</v>
      </c>
      <c r="AO519" s="68">
        <v>0.76966122304190199</v>
      </c>
      <c r="AP519" s="67">
        <v>8337.7099999999991</v>
      </c>
      <c r="AQ519" s="67">
        <v>7303.78</v>
      </c>
      <c r="AR519" s="68">
        <v>0.8759935281989899</v>
      </c>
      <c r="AS519" s="67">
        <v>47159.719999999994</v>
      </c>
      <c r="AT519" s="67">
        <v>48303.69</v>
      </c>
      <c r="AU519" s="68">
        <v>1.0242573535211832</v>
      </c>
      <c r="AV519" s="43">
        <v>2847.9799999999996</v>
      </c>
      <c r="AW519" s="43">
        <v>2199.5500000000002</v>
      </c>
      <c r="AX519" s="69">
        <v>0.77231932808516934</v>
      </c>
      <c r="AY519" s="43">
        <v>330284.39837911789</v>
      </c>
      <c r="AZ519" s="43">
        <v>302282.41000000003</v>
      </c>
      <c r="BA519" s="43">
        <v>69660.276539274666</v>
      </c>
      <c r="BB519" s="43">
        <v>67263.319999999992</v>
      </c>
      <c r="BC519" s="43">
        <v>588547.21566624532</v>
      </c>
      <c r="BD519" s="43">
        <v>124309.81435293773</v>
      </c>
      <c r="BE519" s="43">
        <v>290765.32</v>
      </c>
      <c r="BF519" s="43">
        <v>498703.83999999997</v>
      </c>
      <c r="BG519" s="43">
        <v>5085.21</v>
      </c>
      <c r="BH519" s="43">
        <v>101</v>
      </c>
      <c r="BI519" s="44">
        <v>43173</v>
      </c>
      <c r="BJ519" s="44">
        <v>43541</v>
      </c>
      <c r="BK519" s="44">
        <v>43172</v>
      </c>
      <c r="BL519" s="43">
        <f t="shared" si="309"/>
        <v>1494406.0599999996</v>
      </c>
      <c r="BM519" s="43">
        <f t="shared" si="310"/>
        <v>1466556.68</v>
      </c>
      <c r="BO519" s="16" t="str">
        <f>IFERROR(VLOOKUP($C519,'PORTE LOJA'!A:B,2,0),"PORTE 1")</f>
        <v>PORTE 4</v>
      </c>
      <c r="BP519" s="16">
        <f>VLOOKUP(BO519,'PAINEL E TARGET'!$S$1:$W$8,3,0)</f>
        <v>3000</v>
      </c>
      <c r="BQ519" s="16">
        <f t="shared" si="288"/>
        <v>1</v>
      </c>
      <c r="BR519" s="16">
        <f t="shared" si="289"/>
        <v>1</v>
      </c>
      <c r="BS519" s="16">
        <f t="shared" si="290"/>
        <v>1</v>
      </c>
      <c r="BT519" s="16">
        <f t="shared" si="291"/>
        <v>1</v>
      </c>
      <c r="BU519" s="16">
        <f t="shared" si="292"/>
        <v>1</v>
      </c>
      <c r="BV519" s="16">
        <f t="shared" si="293"/>
        <v>1</v>
      </c>
      <c r="BW519" s="17" t="str">
        <f t="shared" si="311"/>
        <v>111111</v>
      </c>
      <c r="BY519" s="17">
        <f t="shared" si="294"/>
        <v>0.92400000000000004</v>
      </c>
      <c r="BZ519" s="17">
        <f t="shared" si="295"/>
        <v>0.95599999999999996</v>
      </c>
      <c r="CA519" s="17" t="str">
        <f t="shared" si="312"/>
        <v>Sem Retira</v>
      </c>
      <c r="CB519" s="17">
        <f t="shared" si="313"/>
        <v>0.95599999999999996</v>
      </c>
      <c r="CC519" s="33" t="str">
        <f>IF(CB519&gt;='PAINEL E TARGET'!$T$11,'PAINEL E TARGET'!$S$11,
IF(CB519&gt;='PAINEL E TARGET'!$T$12,'PAINEL E TARGET'!$S$12,
IF(CB519&gt;='PAINEL E TARGET'!$T$13,'PAINEL E TARGET'!$S$13,
IF(CB519&gt;='PAINEL E TARGET'!$T$14,'PAINEL E TARGET'!$S$14,
IF(CB519&gt;='PAINEL E TARGET'!$T$15,'PAINEL E TARGET'!$S$15,
IF(CB519&gt;='PAINEL E TARGET'!$T$16,'PAINEL E TARGET'!$S$16,
IF(CB519&gt;='PAINEL E TARGET'!$T$17,'PAINEL E TARGET'!$S$17,
IF(CB519&gt;='PAINEL E TARGET'!$T$18,'PAINEL E TARGET'!$S$18,'PAINEL E TARGET'!$S$19))))))))</f>
        <v>1. Fx de 90% a 99,9%</v>
      </c>
      <c r="CD519" s="17">
        <f>IFERROR(VLOOKUP($BW519,'PAINEL E TARGET'!$G$1:$Q$99,4,0),0)</f>
        <v>0.25</v>
      </c>
      <c r="CE519" s="17">
        <f>VLOOKUP(CC519,'PAINEL E TARGET'!$S$10:$U$19,3,0)</f>
        <v>0.5</v>
      </c>
      <c r="CF519" s="16">
        <f t="shared" si="314"/>
        <v>375</v>
      </c>
      <c r="CG519" s="17">
        <f t="shared" si="296"/>
        <v>1.0209999999999999</v>
      </c>
      <c r="CH519" s="17">
        <f t="shared" si="297"/>
        <v>0.77</v>
      </c>
      <c r="CI519" s="17">
        <f t="shared" si="298"/>
        <v>0.876</v>
      </c>
      <c r="CJ519" s="17">
        <f t="shared" si="299"/>
        <v>1.024</v>
      </c>
      <c r="CK519" s="17">
        <f t="shared" si="300"/>
        <v>0.77200000000000002</v>
      </c>
      <c r="CL519" s="17">
        <f t="shared" si="301"/>
        <v>0.97599999999999998</v>
      </c>
      <c r="CM519" s="16">
        <f t="shared" si="302"/>
        <v>5</v>
      </c>
      <c r="CN519" s="17" t="str">
        <f t="shared" si="315"/>
        <v>ok</v>
      </c>
      <c r="CO519" s="17">
        <f t="shared" si="316"/>
        <v>0.97599999999999998</v>
      </c>
      <c r="CP519" s="33" t="str">
        <f>IF(CO519&gt;='PAINEL E TARGET'!$T$11,'PAINEL E TARGET'!$S$11,
IF(CO519&gt;='PAINEL E TARGET'!$T$12,'PAINEL E TARGET'!$S$12,
IF(CO519&gt;='PAINEL E TARGET'!$T$13,'PAINEL E TARGET'!$S$13,
IF(CO519&gt;='PAINEL E TARGET'!$T$14,'PAINEL E TARGET'!$S$14,
IF(CO519&gt;='PAINEL E TARGET'!$T$15,'PAINEL E TARGET'!$S$15,
IF(CO519&gt;='PAINEL E TARGET'!$T$16,'PAINEL E TARGET'!$S$16,
IF(CO519&gt;='PAINEL E TARGET'!$T$17,'PAINEL E TARGET'!$S$17,
IF(CO519&gt;='PAINEL E TARGET'!$T$18,'PAINEL E TARGET'!$S$18,'PAINEL E TARGET'!$S$19))))))))</f>
        <v>1. Fx de 90% a 99,9%</v>
      </c>
      <c r="CQ519" s="17">
        <f>IFERROR(VLOOKUP($BW519,'PAINEL E TARGET'!$G$1:$Q$99,5,0),0)</f>
        <v>0.25</v>
      </c>
      <c r="CR519" s="17">
        <f>VLOOKUP(CP519,'PAINEL E TARGET'!$S$10:$U$19,3,0)</f>
        <v>0.5</v>
      </c>
      <c r="CS519" s="16">
        <f t="shared" si="317"/>
        <v>375</v>
      </c>
      <c r="CT519" s="17">
        <f t="shared" si="303"/>
        <v>0.93899999999999995</v>
      </c>
      <c r="CU519" s="33" t="str">
        <f>IF(CT519&gt;='PAINEL E TARGET'!$T$11,'PAINEL E TARGET'!$S$11,
IF(CT519&gt;='PAINEL E TARGET'!$T$12,'PAINEL E TARGET'!$S$12,
IF(CT519&gt;='PAINEL E TARGET'!$T$13,'PAINEL E TARGET'!$S$13,
IF(CT519&gt;='PAINEL E TARGET'!$T$14,'PAINEL E TARGET'!$S$14,
IF(CT519&gt;='PAINEL E TARGET'!$T$15,'PAINEL E TARGET'!$S$15,
IF(CT519&gt;='PAINEL E TARGET'!$T$16,'PAINEL E TARGET'!$S$16,
IF(CT519&gt;='PAINEL E TARGET'!$T$17,'PAINEL E TARGET'!$S$17,
IF(CT519&gt;='PAINEL E TARGET'!$T$18,'PAINEL E TARGET'!$S$18,'PAINEL E TARGET'!$S$19))))))))</f>
        <v>1. Fx de 90% a 99,9%</v>
      </c>
      <c r="CV519" s="17">
        <f>IFERROR(VLOOKUP($BW519,'PAINEL E TARGET'!$G$1:$Q$99,6,0),0)</f>
        <v>0.2</v>
      </c>
      <c r="CW519" s="17">
        <f>VLOOKUP(CU519,'PAINEL E TARGET'!$S$10:$U$19,3,0)</f>
        <v>0.5</v>
      </c>
      <c r="CX519" s="16">
        <f t="shared" si="318"/>
        <v>300</v>
      </c>
      <c r="CY519" s="17">
        <f t="shared" si="304"/>
        <v>0.91500000000000004</v>
      </c>
      <c r="CZ519" s="33" t="str">
        <f>IF(CY519&gt;='PAINEL E TARGET'!$T$11,'PAINEL E TARGET'!$S$11,
IF(CY519&gt;='PAINEL E TARGET'!$T$12,'PAINEL E TARGET'!$S$12,
IF(CY519&gt;='PAINEL E TARGET'!$T$13,'PAINEL E TARGET'!$S$13,
IF(CY519&gt;='PAINEL E TARGET'!$T$14,'PAINEL E TARGET'!$S$14,
IF(CY519&gt;='PAINEL E TARGET'!$T$15,'PAINEL E TARGET'!$S$15,
IF(CY519&gt;='PAINEL E TARGET'!$T$16,'PAINEL E TARGET'!$S$16,
IF(CY519&gt;='PAINEL E TARGET'!$T$17,'PAINEL E TARGET'!$S$17,
IF(CY519&gt;='PAINEL E TARGET'!$T$18,'PAINEL E TARGET'!$S$18,'PAINEL E TARGET'!$S$19))))))))</f>
        <v>1. Fx de 90% a 99,9%</v>
      </c>
      <c r="DA519" s="17">
        <f>IFERROR(VLOOKUP($BW519,'PAINEL E TARGET'!$G$1:$Q$99,7,0),0)</f>
        <v>0.15</v>
      </c>
      <c r="DB519" s="17">
        <f>VLOOKUP(CZ519,'PAINEL E TARGET'!$S$10:$U$19,3,0)</f>
        <v>0.5</v>
      </c>
      <c r="DC519" s="16">
        <f t="shared" si="319"/>
        <v>225</v>
      </c>
      <c r="DD519" s="17">
        <f t="shared" si="305"/>
        <v>0.96599999999999997</v>
      </c>
      <c r="DE519" s="33" t="str">
        <f>IF(DD519&gt;='PAINEL E TARGET'!$T$11,'PAINEL E TARGET'!$S$11,
IF(DD519&gt;='PAINEL E TARGET'!$T$12,'PAINEL E TARGET'!$S$12,
IF(DD519&gt;='PAINEL E TARGET'!$T$13,'PAINEL E TARGET'!$S$13,
IF(DD519&gt;='PAINEL E TARGET'!$T$14,'PAINEL E TARGET'!$S$14,
IF(DD519&gt;='PAINEL E TARGET'!$T$15,'PAINEL E TARGET'!$S$15,
IF(DD519&gt;='PAINEL E TARGET'!$T$16,'PAINEL E TARGET'!$S$16,
IF(DD519&gt;='PAINEL E TARGET'!$T$17,'PAINEL E TARGET'!$S$17,
IF(DD519&gt;='PAINEL E TARGET'!$T$18,'PAINEL E TARGET'!$S$18,'PAINEL E TARGET'!$S$19))))))))</f>
        <v>1. Fx de 90% a 99,9%</v>
      </c>
      <c r="DF519" s="17">
        <f>IFERROR(VLOOKUP($BW519,'PAINEL E TARGET'!$G$1:$Q$99,8,0),0)</f>
        <v>0.1</v>
      </c>
      <c r="DG519" s="17">
        <f>VLOOKUP(DE519,'PAINEL E TARGET'!$S$10:$U$19,3,0)</f>
        <v>0.5</v>
      </c>
      <c r="DH519" s="16">
        <f t="shared" si="320"/>
        <v>150</v>
      </c>
      <c r="DI519" s="17">
        <f t="shared" si="306"/>
        <v>0.51900000000000002</v>
      </c>
      <c r="DJ519" s="33" t="str">
        <f>IF(DI519&gt;='PAINEL E TARGET'!$T$11,'PAINEL E TARGET'!$S$11,
IF(DI519&gt;='PAINEL E TARGET'!$T$12,'PAINEL E TARGET'!$S$12,
IF(DI519&gt;='PAINEL E TARGET'!$T$13,'PAINEL E TARGET'!$S$13,
IF(DI519&gt;='PAINEL E TARGET'!$T$14,'PAINEL E TARGET'!$S$14,
IF(DI519&gt;='PAINEL E TARGET'!$T$15,'PAINEL E TARGET'!$S$15,
IF(DI519&gt;='PAINEL E TARGET'!$T$16,'PAINEL E TARGET'!$S$16,
IF(DI519&gt;='PAINEL E TARGET'!$T$17,'PAINEL E TARGET'!$S$17,
IF(DI519&gt;='PAINEL E TARGET'!$T$18,'PAINEL E TARGET'!$S$18,'PAINEL E TARGET'!$S$19))))))))</f>
        <v>Não elegível</v>
      </c>
      <c r="DK519" s="17">
        <f>IFERROR(VLOOKUP($BW519,'PAINEL E TARGET'!$G$1:$Q$99,9,0),0)</f>
        <v>0.05</v>
      </c>
      <c r="DL519" s="17">
        <f>VLOOKUP(DJ519,'PAINEL E TARGET'!$S$10:$U$19,3,0)</f>
        <v>0</v>
      </c>
      <c r="DM519" s="16">
        <f t="shared" si="321"/>
        <v>0</v>
      </c>
      <c r="DN519" s="17">
        <f t="shared" si="307"/>
        <v>0.77200000000000002</v>
      </c>
      <c r="DO519" s="33" t="str">
        <f>IF(DN519&gt;='PAINEL E TARGET'!$T$11,'PAINEL E TARGET'!$S$11,
IF(DN519&gt;='PAINEL E TARGET'!$T$12,'PAINEL E TARGET'!$S$12,
IF(DN519&gt;='PAINEL E TARGET'!$T$13,'PAINEL E TARGET'!$S$13,
IF(DN519&gt;='PAINEL E TARGET'!$T$14,'PAINEL E TARGET'!$S$14,
IF(DN519&gt;='PAINEL E TARGET'!$T$15,'PAINEL E TARGET'!$S$15,
IF(DN519&gt;='PAINEL E TARGET'!$T$16,'PAINEL E TARGET'!$S$16,
IF(DN519&gt;='PAINEL E TARGET'!$T$17,'PAINEL E TARGET'!$S$17,
IF(DN519&gt;='PAINEL E TARGET'!$T$18,'PAINEL E TARGET'!$S$18,'PAINEL E TARGET'!$S$19))))))))</f>
        <v>Não elegível</v>
      </c>
      <c r="DP519" s="17">
        <f>IFERROR(VLOOKUP($BW519,'PAINEL E TARGET'!$G$1:$Q$99,10,0),0)</f>
        <v>0</v>
      </c>
      <c r="DQ519" s="17">
        <f>VLOOKUP(DO519,'PAINEL E TARGET'!$S$10:$U$19,3,0)</f>
        <v>0</v>
      </c>
      <c r="DR519" s="16">
        <f t="shared" si="322"/>
        <v>0</v>
      </c>
      <c r="DS519" s="17">
        <f t="shared" si="308"/>
        <v>0.82499999999999996</v>
      </c>
      <c r="DT519" s="16">
        <f>IF(DS519&gt;=1,VLOOKUP(BO519,'PAINEL E TARGET'!$S$1:$W$8,5,0),0)</f>
        <v>0</v>
      </c>
      <c r="DU519" s="16">
        <f t="shared" si="323"/>
        <v>1425</v>
      </c>
    </row>
    <row r="520" spans="2:125" s="32" customFormat="1" x14ac:dyDescent="0.2">
      <c r="B520" s="44">
        <v>43541</v>
      </c>
      <c r="C520" s="65">
        <v>1345</v>
      </c>
      <c r="D520" s="66" t="s">
        <v>523</v>
      </c>
      <c r="E520" s="65">
        <v>210</v>
      </c>
      <c r="F520" s="65" t="s">
        <v>1017</v>
      </c>
      <c r="G520" s="67">
        <v>1439467.1651693243</v>
      </c>
      <c r="H520" s="67">
        <v>730022.2663362918</v>
      </c>
      <c r="I520" s="67">
        <v>692446.98</v>
      </c>
      <c r="J520" s="68">
        <v>0.94852857499146148</v>
      </c>
      <c r="K520" s="67">
        <v>82092.753415077459</v>
      </c>
      <c r="L520" s="67">
        <v>585368.80423232715</v>
      </c>
      <c r="M520" s="67">
        <v>76390.83</v>
      </c>
      <c r="N520" s="67">
        <v>594463.17000000004</v>
      </c>
      <c r="O520" s="67">
        <v>1320958.5673865287</v>
      </c>
      <c r="P520" s="67" t="s">
        <v>1082</v>
      </c>
      <c r="Q520" s="67" t="s">
        <v>1082</v>
      </c>
      <c r="R520" s="67">
        <v>0</v>
      </c>
      <c r="S520" s="67">
        <v>0</v>
      </c>
      <c r="T520" s="68">
        <v>8.8288305633221306E-2</v>
      </c>
      <c r="U520" s="68">
        <v>6.9715273367975755E-2</v>
      </c>
      <c r="V520" s="68">
        <v>0.78963202281393818</v>
      </c>
      <c r="W520" s="67">
        <v>58929.049999999996</v>
      </c>
      <c r="X520" s="67">
        <v>46768.770000000011</v>
      </c>
      <c r="Y520" s="68">
        <v>0.79364540918273785</v>
      </c>
      <c r="Z520" s="68">
        <v>0.19382443605589889</v>
      </c>
      <c r="AA520" s="68">
        <v>0.21255727773852431</v>
      </c>
      <c r="AB520" s="68">
        <v>1.0966485034798341</v>
      </c>
      <c r="AC520" s="67">
        <v>129370.36</v>
      </c>
      <c r="AD520" s="67">
        <v>142594.9</v>
      </c>
      <c r="AE520" s="68">
        <v>1.1022223328434735</v>
      </c>
      <c r="AF520" s="43">
        <v>80</v>
      </c>
      <c r="AG520" s="43">
        <v>82</v>
      </c>
      <c r="AH520" s="43">
        <v>18</v>
      </c>
      <c r="AI520" s="43">
        <v>13</v>
      </c>
      <c r="AJ520" s="67">
        <v>42029.94</v>
      </c>
      <c r="AK520" s="67">
        <v>34566.5</v>
      </c>
      <c r="AL520" s="68">
        <v>0.82242563277511216</v>
      </c>
      <c r="AM520" s="67">
        <v>4496.51</v>
      </c>
      <c r="AN520" s="67">
        <v>3299.89</v>
      </c>
      <c r="AO520" s="68">
        <v>0.73387805208928691</v>
      </c>
      <c r="AP520" s="67">
        <v>4255.9799999999996</v>
      </c>
      <c r="AQ520" s="67">
        <v>249.98000000000002</v>
      </c>
      <c r="AR520" s="68">
        <v>5.8736178271514443E-2</v>
      </c>
      <c r="AS520" s="67">
        <v>8146.619999999999</v>
      </c>
      <c r="AT520" s="67">
        <v>8652.4</v>
      </c>
      <c r="AU520" s="68">
        <v>1.0620846436927218</v>
      </c>
      <c r="AV520" s="43">
        <v>252.12</v>
      </c>
      <c r="AW520" s="43">
        <v>439.91</v>
      </c>
      <c r="AX520" s="69">
        <v>1.7448437252102174</v>
      </c>
      <c r="AY520" s="43">
        <v>82092.753415077459</v>
      </c>
      <c r="AZ520" s="43">
        <v>76390.83</v>
      </c>
      <c r="BA520" s="43">
        <v>31253.174404493606</v>
      </c>
      <c r="BB520" s="43">
        <v>38117.64</v>
      </c>
      <c r="BC520" s="43">
        <v>162749.17818949505</v>
      </c>
      <c r="BD520" s="43">
        <v>61873.321830543347</v>
      </c>
      <c r="BE520" s="43">
        <v>117580.13999999997</v>
      </c>
      <c r="BF520" s="43">
        <v>258130.45</v>
      </c>
      <c r="BG520" s="43">
        <v>499.88999999999993</v>
      </c>
      <c r="BH520" s="43">
        <v>33</v>
      </c>
      <c r="BI520" s="44">
        <v>43173</v>
      </c>
      <c r="BJ520" s="44">
        <v>43541</v>
      </c>
      <c r="BK520" s="44">
        <v>43172</v>
      </c>
      <c r="BL520" s="43">
        <f t="shared" si="309"/>
        <v>692446.98</v>
      </c>
      <c r="BM520" s="43">
        <f t="shared" si="310"/>
        <v>670854</v>
      </c>
      <c r="BO520" s="16" t="str">
        <f>IFERROR(VLOOKUP($C520,'PORTE LOJA'!A:B,2,0),"PORTE 1")</f>
        <v>PORTE 2</v>
      </c>
      <c r="BP520" s="16">
        <f>VLOOKUP(BO520,'PAINEL E TARGET'!$S$1:$W$8,3,0)</f>
        <v>1875</v>
      </c>
      <c r="BQ520" s="16">
        <f t="shared" si="288"/>
        <v>1</v>
      </c>
      <c r="BR520" s="16">
        <f t="shared" si="289"/>
        <v>1</v>
      </c>
      <c r="BS520" s="16">
        <f t="shared" si="290"/>
        <v>1</v>
      </c>
      <c r="BT520" s="16">
        <f t="shared" si="291"/>
        <v>1</v>
      </c>
      <c r="BU520" s="16">
        <f t="shared" si="292"/>
        <v>1</v>
      </c>
      <c r="BV520" s="16">
        <f t="shared" si="293"/>
        <v>1</v>
      </c>
      <c r="BW520" s="17" t="str">
        <f t="shared" si="311"/>
        <v>111111</v>
      </c>
      <c r="BY520" s="17">
        <f t="shared" si="294"/>
        <v>0.94899999999999995</v>
      </c>
      <c r="BZ520" s="17">
        <f t="shared" si="295"/>
        <v>1.0049999999999999</v>
      </c>
      <c r="CA520" s="17" t="str">
        <f t="shared" si="312"/>
        <v>Sem Retira</v>
      </c>
      <c r="CB520" s="17">
        <f t="shared" si="313"/>
        <v>1.0049999999999999</v>
      </c>
      <c r="CC520" s="33" t="str">
        <f>IF(CB520&gt;='PAINEL E TARGET'!$T$11,'PAINEL E TARGET'!$S$11,
IF(CB520&gt;='PAINEL E TARGET'!$T$12,'PAINEL E TARGET'!$S$12,
IF(CB520&gt;='PAINEL E TARGET'!$T$13,'PAINEL E TARGET'!$S$13,
IF(CB520&gt;='PAINEL E TARGET'!$T$14,'PAINEL E TARGET'!$S$14,
IF(CB520&gt;='PAINEL E TARGET'!$T$15,'PAINEL E TARGET'!$S$15,
IF(CB520&gt;='PAINEL E TARGET'!$T$16,'PAINEL E TARGET'!$S$16,
IF(CB520&gt;='PAINEL E TARGET'!$T$17,'PAINEL E TARGET'!$S$17,
IF(CB520&gt;='PAINEL E TARGET'!$T$18,'PAINEL E TARGET'!$S$18,'PAINEL E TARGET'!$S$19))))))))</f>
        <v>2. Fx de 100% a 104,9%</v>
      </c>
      <c r="CD520" s="17">
        <f>IFERROR(VLOOKUP($BW520,'PAINEL E TARGET'!$G$1:$Q$99,4,0),0)</f>
        <v>0.25</v>
      </c>
      <c r="CE520" s="17">
        <f>VLOOKUP(CC520,'PAINEL E TARGET'!$S$10:$U$19,3,0)</f>
        <v>1</v>
      </c>
      <c r="CF520" s="16">
        <f t="shared" si="314"/>
        <v>468.75</v>
      </c>
      <c r="CG520" s="17">
        <f t="shared" si="296"/>
        <v>0.82199999999999995</v>
      </c>
      <c r="CH520" s="17">
        <f t="shared" si="297"/>
        <v>0.73399999999999999</v>
      </c>
      <c r="CI520" s="17">
        <f t="shared" si="298"/>
        <v>5.8999999999999997E-2</v>
      </c>
      <c r="CJ520" s="17">
        <f t="shared" si="299"/>
        <v>1.0620000000000001</v>
      </c>
      <c r="CK520" s="17">
        <f t="shared" si="300"/>
        <v>1.7450000000000001</v>
      </c>
      <c r="CL520" s="17">
        <f t="shared" si="301"/>
        <v>0.79400000000000004</v>
      </c>
      <c r="CM520" s="16">
        <f t="shared" si="302"/>
        <v>4</v>
      </c>
      <c r="CN520" s="17" t="str">
        <f t="shared" si="315"/>
        <v>não ok</v>
      </c>
      <c r="CO520" s="17">
        <f t="shared" si="316"/>
        <v>0</v>
      </c>
      <c r="CP520" s="33" t="str">
        <f>IF(CO520&gt;='PAINEL E TARGET'!$T$11,'PAINEL E TARGET'!$S$11,
IF(CO520&gt;='PAINEL E TARGET'!$T$12,'PAINEL E TARGET'!$S$12,
IF(CO520&gt;='PAINEL E TARGET'!$T$13,'PAINEL E TARGET'!$S$13,
IF(CO520&gt;='PAINEL E TARGET'!$T$14,'PAINEL E TARGET'!$S$14,
IF(CO520&gt;='PAINEL E TARGET'!$T$15,'PAINEL E TARGET'!$S$15,
IF(CO520&gt;='PAINEL E TARGET'!$T$16,'PAINEL E TARGET'!$S$16,
IF(CO520&gt;='PAINEL E TARGET'!$T$17,'PAINEL E TARGET'!$S$17,
IF(CO520&gt;='PAINEL E TARGET'!$T$18,'PAINEL E TARGET'!$S$18,'PAINEL E TARGET'!$S$19))))))))</f>
        <v>Não elegível</v>
      </c>
      <c r="CQ520" s="17">
        <f>IFERROR(VLOOKUP($BW520,'PAINEL E TARGET'!$G$1:$Q$99,5,0),0)</f>
        <v>0.25</v>
      </c>
      <c r="CR520" s="17">
        <f>VLOOKUP(CP520,'PAINEL E TARGET'!$S$10:$U$19,3,0)</f>
        <v>0</v>
      </c>
      <c r="CS520" s="16">
        <f t="shared" si="317"/>
        <v>0</v>
      </c>
      <c r="CT520" s="17">
        <f t="shared" si="303"/>
        <v>1.1020000000000001</v>
      </c>
      <c r="CU520" s="33" t="str">
        <f>IF(CT520&gt;='PAINEL E TARGET'!$T$11,'PAINEL E TARGET'!$S$11,
IF(CT520&gt;='PAINEL E TARGET'!$T$12,'PAINEL E TARGET'!$S$12,
IF(CT520&gt;='PAINEL E TARGET'!$T$13,'PAINEL E TARGET'!$S$13,
IF(CT520&gt;='PAINEL E TARGET'!$T$14,'PAINEL E TARGET'!$S$14,
IF(CT520&gt;='PAINEL E TARGET'!$T$15,'PAINEL E TARGET'!$S$15,
IF(CT520&gt;='PAINEL E TARGET'!$T$16,'PAINEL E TARGET'!$S$16,
IF(CT520&gt;='PAINEL E TARGET'!$T$17,'PAINEL E TARGET'!$S$17,
IF(CT520&gt;='PAINEL E TARGET'!$T$18,'PAINEL E TARGET'!$S$18,'PAINEL E TARGET'!$S$19))))))))</f>
        <v>4. Fx de 110% a 114,9%</v>
      </c>
      <c r="CV520" s="17">
        <f>IFERROR(VLOOKUP($BW520,'PAINEL E TARGET'!$G$1:$Q$99,6,0),0)</f>
        <v>0.2</v>
      </c>
      <c r="CW520" s="17">
        <f>VLOOKUP(CU520,'PAINEL E TARGET'!$S$10:$U$19,3,0)</f>
        <v>1.2</v>
      </c>
      <c r="CX520" s="16">
        <f t="shared" si="318"/>
        <v>450</v>
      </c>
      <c r="CY520" s="17">
        <f t="shared" si="304"/>
        <v>0.93100000000000005</v>
      </c>
      <c r="CZ520" s="33" t="str">
        <f>IF(CY520&gt;='PAINEL E TARGET'!$T$11,'PAINEL E TARGET'!$S$11,
IF(CY520&gt;='PAINEL E TARGET'!$T$12,'PAINEL E TARGET'!$S$12,
IF(CY520&gt;='PAINEL E TARGET'!$T$13,'PAINEL E TARGET'!$S$13,
IF(CY520&gt;='PAINEL E TARGET'!$T$14,'PAINEL E TARGET'!$S$14,
IF(CY520&gt;='PAINEL E TARGET'!$T$15,'PAINEL E TARGET'!$S$15,
IF(CY520&gt;='PAINEL E TARGET'!$T$16,'PAINEL E TARGET'!$S$16,
IF(CY520&gt;='PAINEL E TARGET'!$T$17,'PAINEL E TARGET'!$S$17,
IF(CY520&gt;='PAINEL E TARGET'!$T$18,'PAINEL E TARGET'!$S$18,'PAINEL E TARGET'!$S$19))))))))</f>
        <v>1. Fx de 90% a 99,9%</v>
      </c>
      <c r="DA520" s="17">
        <f>IFERROR(VLOOKUP($BW520,'PAINEL E TARGET'!$G$1:$Q$99,7,0),0)</f>
        <v>0.15</v>
      </c>
      <c r="DB520" s="17">
        <f>VLOOKUP(CZ520,'PAINEL E TARGET'!$S$10:$U$19,3,0)</f>
        <v>0.5</v>
      </c>
      <c r="DC520" s="16">
        <f t="shared" si="319"/>
        <v>140.625</v>
      </c>
      <c r="DD520" s="17">
        <f t="shared" si="305"/>
        <v>1.22</v>
      </c>
      <c r="DE520" s="33" t="str">
        <f>IF(DD520&gt;='PAINEL E TARGET'!$T$11,'PAINEL E TARGET'!$S$11,
IF(DD520&gt;='PAINEL E TARGET'!$T$12,'PAINEL E TARGET'!$S$12,
IF(DD520&gt;='PAINEL E TARGET'!$T$13,'PAINEL E TARGET'!$S$13,
IF(DD520&gt;='PAINEL E TARGET'!$T$14,'PAINEL E TARGET'!$S$14,
IF(DD520&gt;='PAINEL E TARGET'!$T$15,'PAINEL E TARGET'!$S$15,
IF(DD520&gt;='PAINEL E TARGET'!$T$16,'PAINEL E TARGET'!$S$16,
IF(DD520&gt;='PAINEL E TARGET'!$T$17,'PAINEL E TARGET'!$S$17,
IF(DD520&gt;='PAINEL E TARGET'!$T$18,'PAINEL E TARGET'!$S$18,'PAINEL E TARGET'!$S$19))))))))</f>
        <v>6. Fx de 120% a 124,9%</v>
      </c>
      <c r="DF520" s="17">
        <f>IFERROR(VLOOKUP($BW520,'PAINEL E TARGET'!$G$1:$Q$99,8,0),0)</f>
        <v>0.1</v>
      </c>
      <c r="DG520" s="17">
        <f>VLOOKUP(DE520,'PAINEL E TARGET'!$S$10:$U$19,3,0)</f>
        <v>1.4</v>
      </c>
      <c r="DH520" s="16">
        <f t="shared" si="320"/>
        <v>262.5</v>
      </c>
      <c r="DI520" s="17">
        <f t="shared" si="306"/>
        <v>0.72199999999999998</v>
      </c>
      <c r="DJ520" s="33" t="str">
        <f>IF(DI520&gt;='PAINEL E TARGET'!$T$11,'PAINEL E TARGET'!$S$11,
IF(DI520&gt;='PAINEL E TARGET'!$T$12,'PAINEL E TARGET'!$S$12,
IF(DI520&gt;='PAINEL E TARGET'!$T$13,'PAINEL E TARGET'!$S$13,
IF(DI520&gt;='PAINEL E TARGET'!$T$14,'PAINEL E TARGET'!$S$14,
IF(DI520&gt;='PAINEL E TARGET'!$T$15,'PAINEL E TARGET'!$S$15,
IF(DI520&gt;='PAINEL E TARGET'!$T$16,'PAINEL E TARGET'!$S$16,
IF(DI520&gt;='PAINEL E TARGET'!$T$17,'PAINEL E TARGET'!$S$17,
IF(DI520&gt;='PAINEL E TARGET'!$T$18,'PAINEL E TARGET'!$S$18,'PAINEL E TARGET'!$S$19))))))))</f>
        <v>Não elegível</v>
      </c>
      <c r="DK520" s="17">
        <f>IFERROR(VLOOKUP($BW520,'PAINEL E TARGET'!$G$1:$Q$99,9,0),0)</f>
        <v>0.05</v>
      </c>
      <c r="DL520" s="17">
        <f>VLOOKUP(DJ520,'PAINEL E TARGET'!$S$10:$U$19,3,0)</f>
        <v>0</v>
      </c>
      <c r="DM520" s="16">
        <f t="shared" si="321"/>
        <v>0</v>
      </c>
      <c r="DN520" s="17">
        <f t="shared" si="307"/>
        <v>1.7450000000000001</v>
      </c>
      <c r="DO520" s="33" t="str">
        <f>IF(DN520&gt;='PAINEL E TARGET'!$T$11,'PAINEL E TARGET'!$S$11,
IF(DN520&gt;='PAINEL E TARGET'!$T$12,'PAINEL E TARGET'!$S$12,
IF(DN520&gt;='PAINEL E TARGET'!$T$13,'PAINEL E TARGET'!$S$13,
IF(DN520&gt;='PAINEL E TARGET'!$T$14,'PAINEL E TARGET'!$S$14,
IF(DN520&gt;='PAINEL E TARGET'!$T$15,'PAINEL E TARGET'!$S$15,
IF(DN520&gt;='PAINEL E TARGET'!$T$16,'PAINEL E TARGET'!$S$16,
IF(DN520&gt;='PAINEL E TARGET'!$T$17,'PAINEL E TARGET'!$S$17,
IF(DN520&gt;='PAINEL E TARGET'!$T$18,'PAINEL E TARGET'!$S$18,'PAINEL E TARGET'!$S$19))))))))</f>
        <v>8. Fx de 130% ou mais</v>
      </c>
      <c r="DP520" s="17">
        <f>IFERROR(VLOOKUP($BW520,'PAINEL E TARGET'!$G$1:$Q$99,10,0),0)</f>
        <v>0</v>
      </c>
      <c r="DQ520" s="17">
        <f>VLOOKUP(DO520,'PAINEL E TARGET'!$S$10:$U$19,3,0)</f>
        <v>1.6</v>
      </c>
      <c r="DR520" s="16">
        <f t="shared" si="322"/>
        <v>0</v>
      </c>
      <c r="DS520" s="17">
        <f t="shared" si="308"/>
        <v>1.0249999999999999</v>
      </c>
      <c r="DT520" s="16">
        <f>IF(DS520&gt;=1,VLOOKUP(BO520,'PAINEL E TARGET'!$S$1:$W$8,5,0),0)</f>
        <v>190</v>
      </c>
      <c r="DU520" s="16">
        <f t="shared" si="323"/>
        <v>1511.875</v>
      </c>
    </row>
    <row r="521" spans="2:125" s="32" customFormat="1" x14ac:dyDescent="0.2">
      <c r="B521" s="44">
        <v>43541</v>
      </c>
      <c r="C521" s="65">
        <v>1346</v>
      </c>
      <c r="D521" s="66" t="s">
        <v>524</v>
      </c>
      <c r="E521" s="65">
        <v>410</v>
      </c>
      <c r="F521" s="65" t="s">
        <v>1020</v>
      </c>
      <c r="G521" s="67">
        <v>2760981.8623640751</v>
      </c>
      <c r="H521" s="67">
        <v>1510501.4057683737</v>
      </c>
      <c r="I521" s="67">
        <v>1229693.1499999999</v>
      </c>
      <c r="J521" s="68">
        <v>0.81409599839099123</v>
      </c>
      <c r="K521" s="67">
        <v>148058.30305149077</v>
      </c>
      <c r="L521" s="67">
        <v>1305831.0519800114</v>
      </c>
      <c r="M521" s="67">
        <v>136857.62</v>
      </c>
      <c r="N521" s="67">
        <v>1074968.9099999999</v>
      </c>
      <c r="O521" s="67">
        <v>2658532.4811275406</v>
      </c>
      <c r="P521" s="67" t="s">
        <v>1082</v>
      </c>
      <c r="Q521" s="67" t="s">
        <v>1082</v>
      </c>
      <c r="R521" s="67">
        <v>0</v>
      </c>
      <c r="S521" s="67">
        <v>0</v>
      </c>
      <c r="T521" s="68">
        <v>0.10782232462015881</v>
      </c>
      <c r="U521" s="68">
        <v>8.8928685197212184E-2</v>
      </c>
      <c r="V521" s="68">
        <v>0.82477061694314269</v>
      </c>
      <c r="W521" s="67">
        <v>156761.72999999998</v>
      </c>
      <c r="X521" s="67">
        <v>107766.14000000001</v>
      </c>
      <c r="Y521" s="68">
        <v>0.6874518417218286</v>
      </c>
      <c r="Z521" s="68">
        <v>0.21114024869750053</v>
      </c>
      <c r="AA521" s="68">
        <v>0.17382884825932968</v>
      </c>
      <c r="AB521" s="68">
        <v>0.82328617746573418</v>
      </c>
      <c r="AC521" s="67">
        <v>306974.56000000006</v>
      </c>
      <c r="AD521" s="67">
        <v>210650.41000000003</v>
      </c>
      <c r="AE521" s="68">
        <v>0.68621455145989951</v>
      </c>
      <c r="AF521" s="43">
        <v>80</v>
      </c>
      <c r="AG521" s="43">
        <v>79</v>
      </c>
      <c r="AH521" s="43">
        <v>53</v>
      </c>
      <c r="AI521" s="43">
        <v>36</v>
      </c>
      <c r="AJ521" s="67">
        <v>77079.73</v>
      </c>
      <c r="AK521" s="67">
        <v>56377.5</v>
      </c>
      <c r="AL521" s="68">
        <v>0.7314179746088888</v>
      </c>
      <c r="AM521" s="67">
        <v>18002.72</v>
      </c>
      <c r="AN521" s="67">
        <v>8825.2499999999982</v>
      </c>
      <c r="AO521" s="68">
        <v>0.49021758934205484</v>
      </c>
      <c r="AP521" s="67">
        <v>14837.419999999998</v>
      </c>
      <c r="AQ521" s="67">
        <v>7793.8399999999992</v>
      </c>
      <c r="AR521" s="68">
        <v>0.52528269739617806</v>
      </c>
      <c r="AS521" s="67">
        <v>46841.86</v>
      </c>
      <c r="AT521" s="67">
        <v>34769.549999999996</v>
      </c>
      <c r="AU521" s="68">
        <v>0.74227517865430614</v>
      </c>
      <c r="AV521" s="43">
        <v>1564.4099999999999</v>
      </c>
      <c r="AW521" s="43">
        <v>1444.73</v>
      </c>
      <c r="AX521" s="69">
        <v>0.92349831565893858</v>
      </c>
      <c r="AY521" s="43">
        <v>148058.30305149077</v>
      </c>
      <c r="AZ521" s="43">
        <v>136857.62</v>
      </c>
      <c r="BA521" s="43">
        <v>72764.477686340644</v>
      </c>
      <c r="BB521" s="43">
        <v>67113.069999999992</v>
      </c>
      <c r="BC521" s="43">
        <v>270737.58325707057</v>
      </c>
      <c r="BD521" s="43">
        <v>133108.88722888014</v>
      </c>
      <c r="BE521" s="43">
        <v>288414.98</v>
      </c>
      <c r="BF521" s="43">
        <v>564781.34000000008</v>
      </c>
      <c r="BG521" s="43">
        <v>2865.2300000000005</v>
      </c>
      <c r="BH521" s="43">
        <v>101</v>
      </c>
      <c r="BI521" s="44">
        <v>43173</v>
      </c>
      <c r="BJ521" s="44">
        <v>43541</v>
      </c>
      <c r="BK521" s="44">
        <v>43172</v>
      </c>
      <c r="BL521" s="43">
        <f t="shared" si="309"/>
        <v>1229693.1499999999</v>
      </c>
      <c r="BM521" s="43">
        <f t="shared" si="310"/>
        <v>1211826.5299999998</v>
      </c>
      <c r="BO521" s="16" t="str">
        <f>IFERROR(VLOOKUP($C521,'PORTE LOJA'!A:B,2,0),"PORTE 1")</f>
        <v>PORTE 4</v>
      </c>
      <c r="BP521" s="16">
        <f>VLOOKUP(BO521,'PAINEL E TARGET'!$S$1:$W$8,3,0)</f>
        <v>3000</v>
      </c>
      <c r="BQ521" s="16">
        <f t="shared" si="288"/>
        <v>1</v>
      </c>
      <c r="BR521" s="16">
        <f t="shared" si="289"/>
        <v>1</v>
      </c>
      <c r="BS521" s="16">
        <f t="shared" si="290"/>
        <v>1</v>
      </c>
      <c r="BT521" s="16">
        <f t="shared" si="291"/>
        <v>1</v>
      </c>
      <c r="BU521" s="16">
        <f t="shared" si="292"/>
        <v>1</v>
      </c>
      <c r="BV521" s="16">
        <f t="shared" si="293"/>
        <v>1</v>
      </c>
      <c r="BW521" s="17" t="str">
        <f t="shared" si="311"/>
        <v>111111</v>
      </c>
      <c r="BY521" s="17">
        <f t="shared" si="294"/>
        <v>0.81399999999999995</v>
      </c>
      <c r="BZ521" s="17">
        <f t="shared" si="295"/>
        <v>0.83399999999999996</v>
      </c>
      <c r="CA521" s="17" t="str">
        <f t="shared" si="312"/>
        <v>Sem Retira</v>
      </c>
      <c r="CB521" s="17">
        <f t="shared" si="313"/>
        <v>0.83399999999999996</v>
      </c>
      <c r="CC521" s="33" t="str">
        <f>IF(CB521&gt;='PAINEL E TARGET'!$T$11,'PAINEL E TARGET'!$S$11,
IF(CB521&gt;='PAINEL E TARGET'!$T$12,'PAINEL E TARGET'!$S$12,
IF(CB521&gt;='PAINEL E TARGET'!$T$13,'PAINEL E TARGET'!$S$13,
IF(CB521&gt;='PAINEL E TARGET'!$T$14,'PAINEL E TARGET'!$S$14,
IF(CB521&gt;='PAINEL E TARGET'!$T$15,'PAINEL E TARGET'!$S$15,
IF(CB521&gt;='PAINEL E TARGET'!$T$16,'PAINEL E TARGET'!$S$16,
IF(CB521&gt;='PAINEL E TARGET'!$T$17,'PAINEL E TARGET'!$S$17,
IF(CB521&gt;='PAINEL E TARGET'!$T$18,'PAINEL E TARGET'!$S$18,'PAINEL E TARGET'!$S$19))))))))</f>
        <v>Não elegível</v>
      </c>
      <c r="CD521" s="17">
        <f>IFERROR(VLOOKUP($BW521,'PAINEL E TARGET'!$G$1:$Q$99,4,0),0)</f>
        <v>0.25</v>
      </c>
      <c r="CE521" s="17">
        <f>VLOOKUP(CC521,'PAINEL E TARGET'!$S$10:$U$19,3,0)</f>
        <v>0</v>
      </c>
      <c r="CF521" s="16">
        <f t="shared" si="314"/>
        <v>0</v>
      </c>
      <c r="CG521" s="17">
        <f t="shared" si="296"/>
        <v>0.73099999999999998</v>
      </c>
      <c r="CH521" s="17">
        <f t="shared" si="297"/>
        <v>0.49</v>
      </c>
      <c r="CI521" s="17">
        <f t="shared" si="298"/>
        <v>0.52500000000000002</v>
      </c>
      <c r="CJ521" s="17">
        <f t="shared" si="299"/>
        <v>0.74199999999999999</v>
      </c>
      <c r="CK521" s="17">
        <f t="shared" si="300"/>
        <v>0.92300000000000004</v>
      </c>
      <c r="CL521" s="17">
        <f t="shared" si="301"/>
        <v>0.68700000000000006</v>
      </c>
      <c r="CM521" s="16">
        <f t="shared" si="302"/>
        <v>3</v>
      </c>
      <c r="CN521" s="17" t="str">
        <f t="shared" si="315"/>
        <v>não ok</v>
      </c>
      <c r="CO521" s="17">
        <f t="shared" si="316"/>
        <v>0</v>
      </c>
      <c r="CP521" s="33" t="str">
        <f>IF(CO521&gt;='PAINEL E TARGET'!$T$11,'PAINEL E TARGET'!$S$11,
IF(CO521&gt;='PAINEL E TARGET'!$T$12,'PAINEL E TARGET'!$S$12,
IF(CO521&gt;='PAINEL E TARGET'!$T$13,'PAINEL E TARGET'!$S$13,
IF(CO521&gt;='PAINEL E TARGET'!$T$14,'PAINEL E TARGET'!$S$14,
IF(CO521&gt;='PAINEL E TARGET'!$T$15,'PAINEL E TARGET'!$S$15,
IF(CO521&gt;='PAINEL E TARGET'!$T$16,'PAINEL E TARGET'!$S$16,
IF(CO521&gt;='PAINEL E TARGET'!$T$17,'PAINEL E TARGET'!$S$17,
IF(CO521&gt;='PAINEL E TARGET'!$T$18,'PAINEL E TARGET'!$S$18,'PAINEL E TARGET'!$S$19))))))))</f>
        <v>Não elegível</v>
      </c>
      <c r="CQ521" s="17">
        <f>IFERROR(VLOOKUP($BW521,'PAINEL E TARGET'!$G$1:$Q$99,5,0),0)</f>
        <v>0.25</v>
      </c>
      <c r="CR521" s="17">
        <f>VLOOKUP(CP521,'PAINEL E TARGET'!$S$10:$U$19,3,0)</f>
        <v>0</v>
      </c>
      <c r="CS521" s="16">
        <f t="shared" si="317"/>
        <v>0</v>
      </c>
      <c r="CT521" s="17">
        <f t="shared" si="303"/>
        <v>0.68600000000000005</v>
      </c>
      <c r="CU521" s="33" t="str">
        <f>IF(CT521&gt;='PAINEL E TARGET'!$T$11,'PAINEL E TARGET'!$S$11,
IF(CT521&gt;='PAINEL E TARGET'!$T$12,'PAINEL E TARGET'!$S$12,
IF(CT521&gt;='PAINEL E TARGET'!$T$13,'PAINEL E TARGET'!$S$13,
IF(CT521&gt;='PAINEL E TARGET'!$T$14,'PAINEL E TARGET'!$S$14,
IF(CT521&gt;='PAINEL E TARGET'!$T$15,'PAINEL E TARGET'!$S$15,
IF(CT521&gt;='PAINEL E TARGET'!$T$16,'PAINEL E TARGET'!$S$16,
IF(CT521&gt;='PAINEL E TARGET'!$T$17,'PAINEL E TARGET'!$S$17,
IF(CT521&gt;='PAINEL E TARGET'!$T$18,'PAINEL E TARGET'!$S$18,'PAINEL E TARGET'!$S$19))))))))</f>
        <v>Não elegível</v>
      </c>
      <c r="CV521" s="17">
        <f>IFERROR(VLOOKUP($BW521,'PAINEL E TARGET'!$G$1:$Q$99,6,0),0)</f>
        <v>0.2</v>
      </c>
      <c r="CW521" s="17">
        <f>VLOOKUP(CU521,'PAINEL E TARGET'!$S$10:$U$19,3,0)</f>
        <v>0</v>
      </c>
      <c r="CX521" s="16">
        <f t="shared" si="318"/>
        <v>0</v>
      </c>
      <c r="CY521" s="17">
        <f t="shared" si="304"/>
        <v>0.92400000000000004</v>
      </c>
      <c r="CZ521" s="33" t="str">
        <f>IF(CY521&gt;='PAINEL E TARGET'!$T$11,'PAINEL E TARGET'!$S$11,
IF(CY521&gt;='PAINEL E TARGET'!$T$12,'PAINEL E TARGET'!$S$12,
IF(CY521&gt;='PAINEL E TARGET'!$T$13,'PAINEL E TARGET'!$S$13,
IF(CY521&gt;='PAINEL E TARGET'!$T$14,'PAINEL E TARGET'!$S$14,
IF(CY521&gt;='PAINEL E TARGET'!$T$15,'PAINEL E TARGET'!$S$15,
IF(CY521&gt;='PAINEL E TARGET'!$T$16,'PAINEL E TARGET'!$S$16,
IF(CY521&gt;='PAINEL E TARGET'!$T$17,'PAINEL E TARGET'!$S$17,
IF(CY521&gt;='PAINEL E TARGET'!$T$18,'PAINEL E TARGET'!$S$18,'PAINEL E TARGET'!$S$19))))))))</f>
        <v>1. Fx de 90% a 99,9%</v>
      </c>
      <c r="DA521" s="17">
        <f>IFERROR(VLOOKUP($BW521,'PAINEL E TARGET'!$G$1:$Q$99,7,0),0)</f>
        <v>0.15</v>
      </c>
      <c r="DB521" s="17">
        <f>VLOOKUP(CZ521,'PAINEL E TARGET'!$S$10:$U$19,3,0)</f>
        <v>0.5</v>
      </c>
      <c r="DC521" s="16">
        <f t="shared" si="319"/>
        <v>225</v>
      </c>
      <c r="DD521" s="17">
        <f t="shared" si="305"/>
        <v>0.92200000000000004</v>
      </c>
      <c r="DE521" s="33" t="str">
        <f>IF(DD521&gt;='PAINEL E TARGET'!$T$11,'PAINEL E TARGET'!$S$11,
IF(DD521&gt;='PAINEL E TARGET'!$T$12,'PAINEL E TARGET'!$S$12,
IF(DD521&gt;='PAINEL E TARGET'!$T$13,'PAINEL E TARGET'!$S$13,
IF(DD521&gt;='PAINEL E TARGET'!$T$14,'PAINEL E TARGET'!$S$14,
IF(DD521&gt;='PAINEL E TARGET'!$T$15,'PAINEL E TARGET'!$S$15,
IF(DD521&gt;='PAINEL E TARGET'!$T$16,'PAINEL E TARGET'!$S$16,
IF(DD521&gt;='PAINEL E TARGET'!$T$17,'PAINEL E TARGET'!$S$17,
IF(DD521&gt;='PAINEL E TARGET'!$T$18,'PAINEL E TARGET'!$S$18,'PAINEL E TARGET'!$S$19))))))))</f>
        <v>1. Fx de 90% a 99,9%</v>
      </c>
      <c r="DF521" s="17">
        <f>IFERROR(VLOOKUP($BW521,'PAINEL E TARGET'!$G$1:$Q$99,8,0),0)</f>
        <v>0.1</v>
      </c>
      <c r="DG521" s="17">
        <f>VLOOKUP(DE521,'PAINEL E TARGET'!$S$10:$U$19,3,0)</f>
        <v>0.5</v>
      </c>
      <c r="DH521" s="16">
        <f t="shared" si="320"/>
        <v>150</v>
      </c>
      <c r="DI521" s="17">
        <f t="shared" si="306"/>
        <v>0.67900000000000005</v>
      </c>
      <c r="DJ521" s="33" t="str">
        <f>IF(DI521&gt;='PAINEL E TARGET'!$T$11,'PAINEL E TARGET'!$S$11,
IF(DI521&gt;='PAINEL E TARGET'!$T$12,'PAINEL E TARGET'!$S$12,
IF(DI521&gt;='PAINEL E TARGET'!$T$13,'PAINEL E TARGET'!$S$13,
IF(DI521&gt;='PAINEL E TARGET'!$T$14,'PAINEL E TARGET'!$S$14,
IF(DI521&gt;='PAINEL E TARGET'!$T$15,'PAINEL E TARGET'!$S$15,
IF(DI521&gt;='PAINEL E TARGET'!$T$16,'PAINEL E TARGET'!$S$16,
IF(DI521&gt;='PAINEL E TARGET'!$T$17,'PAINEL E TARGET'!$S$17,
IF(DI521&gt;='PAINEL E TARGET'!$T$18,'PAINEL E TARGET'!$S$18,'PAINEL E TARGET'!$S$19))))))))</f>
        <v>Não elegível</v>
      </c>
      <c r="DK521" s="17">
        <f>IFERROR(VLOOKUP($BW521,'PAINEL E TARGET'!$G$1:$Q$99,9,0),0)</f>
        <v>0.05</v>
      </c>
      <c r="DL521" s="17">
        <f>VLOOKUP(DJ521,'PAINEL E TARGET'!$S$10:$U$19,3,0)</f>
        <v>0</v>
      </c>
      <c r="DM521" s="16">
        <f t="shared" si="321"/>
        <v>0</v>
      </c>
      <c r="DN521" s="17">
        <f t="shared" si="307"/>
        <v>0.92300000000000004</v>
      </c>
      <c r="DO521" s="33" t="str">
        <f>IF(DN521&gt;='PAINEL E TARGET'!$T$11,'PAINEL E TARGET'!$S$11,
IF(DN521&gt;='PAINEL E TARGET'!$T$12,'PAINEL E TARGET'!$S$12,
IF(DN521&gt;='PAINEL E TARGET'!$T$13,'PAINEL E TARGET'!$S$13,
IF(DN521&gt;='PAINEL E TARGET'!$T$14,'PAINEL E TARGET'!$S$14,
IF(DN521&gt;='PAINEL E TARGET'!$T$15,'PAINEL E TARGET'!$S$15,
IF(DN521&gt;='PAINEL E TARGET'!$T$16,'PAINEL E TARGET'!$S$16,
IF(DN521&gt;='PAINEL E TARGET'!$T$17,'PAINEL E TARGET'!$S$17,
IF(DN521&gt;='PAINEL E TARGET'!$T$18,'PAINEL E TARGET'!$S$18,'PAINEL E TARGET'!$S$19))))))))</f>
        <v>1. Fx de 90% a 99,9%</v>
      </c>
      <c r="DP521" s="17">
        <f>IFERROR(VLOOKUP($BW521,'PAINEL E TARGET'!$G$1:$Q$99,10,0),0)</f>
        <v>0</v>
      </c>
      <c r="DQ521" s="17">
        <f>VLOOKUP(DO521,'PAINEL E TARGET'!$S$10:$U$19,3,0)</f>
        <v>0.5</v>
      </c>
      <c r="DR521" s="16">
        <f t="shared" si="322"/>
        <v>0</v>
      </c>
      <c r="DS521" s="17">
        <f t="shared" si="308"/>
        <v>0.98799999999999999</v>
      </c>
      <c r="DT521" s="16">
        <f>IF(DS521&gt;=1,VLOOKUP(BO521,'PAINEL E TARGET'!$S$1:$W$8,5,0),0)</f>
        <v>0</v>
      </c>
      <c r="DU521" s="16">
        <f t="shared" si="323"/>
        <v>375</v>
      </c>
    </row>
    <row r="522" spans="2:125" s="32" customFormat="1" x14ac:dyDescent="0.2">
      <c r="B522" s="44">
        <v>43541</v>
      </c>
      <c r="C522" s="65">
        <v>1347</v>
      </c>
      <c r="D522" s="66" t="s">
        <v>525</v>
      </c>
      <c r="E522" s="65">
        <v>111</v>
      </c>
      <c r="F522" s="65" t="s">
        <v>1018</v>
      </c>
      <c r="G522" s="67">
        <v>3984635.0261459681</v>
      </c>
      <c r="H522" s="67">
        <v>2476036.3549514296</v>
      </c>
      <c r="I522" s="67">
        <v>1896076.1900000002</v>
      </c>
      <c r="J522" s="68">
        <v>0.76577073927381567</v>
      </c>
      <c r="K522" s="67">
        <v>322215.15016654547</v>
      </c>
      <c r="L522" s="67">
        <v>1941819.4722624389</v>
      </c>
      <c r="M522" s="67">
        <v>311015.01</v>
      </c>
      <c r="N522" s="67">
        <v>1487226.8599999999</v>
      </c>
      <c r="O522" s="67">
        <v>3662561.5845757588</v>
      </c>
      <c r="P522" s="67">
        <v>2821.7633580862862</v>
      </c>
      <c r="Q522" s="67">
        <v>0</v>
      </c>
      <c r="R522" s="67">
        <v>0</v>
      </c>
      <c r="S522" s="67">
        <v>699.9</v>
      </c>
      <c r="T522" s="68">
        <v>7.8049892247878089E-2</v>
      </c>
      <c r="U522" s="68">
        <v>6.989273361764177E-2</v>
      </c>
      <c r="V522" s="68">
        <v>0.895487893765054</v>
      </c>
      <c r="W522" s="67">
        <v>176487.41999999995</v>
      </c>
      <c r="X522" s="67">
        <v>125684.04</v>
      </c>
      <c r="Y522" s="68">
        <v>0.71214163593076507</v>
      </c>
      <c r="Z522" s="68">
        <v>0.10627961145834797</v>
      </c>
      <c r="AA522" s="68">
        <v>9.8317408213834986E-2</v>
      </c>
      <c r="AB522" s="68">
        <v>0.92508249573688506</v>
      </c>
      <c r="AC522" s="67">
        <v>240620.72</v>
      </c>
      <c r="AD522" s="67">
        <v>176798.47999999998</v>
      </c>
      <c r="AE522" s="68">
        <v>0.73475999905577538</v>
      </c>
      <c r="AF522" s="43">
        <v>80</v>
      </c>
      <c r="AG522" s="43">
        <v>71</v>
      </c>
      <c r="AH522" s="43">
        <v>48</v>
      </c>
      <c r="AI522" s="43">
        <v>32</v>
      </c>
      <c r="AJ522" s="67">
        <v>97654.56</v>
      </c>
      <c r="AK522" s="67">
        <v>72929.45</v>
      </c>
      <c r="AL522" s="68">
        <v>0.74681049200365046</v>
      </c>
      <c r="AM522" s="67">
        <v>19867.64</v>
      </c>
      <c r="AN522" s="67">
        <v>14268.59</v>
      </c>
      <c r="AO522" s="68">
        <v>0.7181824313305456</v>
      </c>
      <c r="AP522" s="67">
        <v>5134.7500000000009</v>
      </c>
      <c r="AQ522" s="67">
        <v>5769.5699999999979</v>
      </c>
      <c r="AR522" s="68">
        <v>1.123632114513851</v>
      </c>
      <c r="AS522" s="67">
        <v>53830.470000000008</v>
      </c>
      <c r="AT522" s="67">
        <v>32716.429999999997</v>
      </c>
      <c r="AU522" s="68">
        <v>0.60776786827237417</v>
      </c>
      <c r="AV522" s="43">
        <v>1374.7799999999997</v>
      </c>
      <c r="AW522" s="43">
        <v>459.91</v>
      </c>
      <c r="AX522" s="69">
        <v>0.33453352536405834</v>
      </c>
      <c r="AY522" s="43">
        <v>322215.15016654547</v>
      </c>
      <c r="AZ522" s="43">
        <v>311015.01</v>
      </c>
      <c r="BA522" s="43">
        <v>61747.353307793324</v>
      </c>
      <c r="BB522" s="43">
        <v>63013.8</v>
      </c>
      <c r="BC522" s="43">
        <v>521629.14655008377</v>
      </c>
      <c r="BD522" s="43">
        <v>100501.57244011259</v>
      </c>
      <c r="BE522" s="43">
        <v>286882.25999999989</v>
      </c>
      <c r="BF522" s="43">
        <v>391151.21</v>
      </c>
      <c r="BG522" s="43">
        <v>2240.2799999999997</v>
      </c>
      <c r="BH522" s="43">
        <v>77</v>
      </c>
      <c r="BI522" s="44">
        <v>43173</v>
      </c>
      <c r="BJ522" s="44">
        <v>43541</v>
      </c>
      <c r="BK522" s="44">
        <v>43172</v>
      </c>
      <c r="BL522" s="43">
        <f t="shared" si="309"/>
        <v>1896776.09</v>
      </c>
      <c r="BM522" s="43">
        <f t="shared" si="310"/>
        <v>1798941.7699999998</v>
      </c>
      <c r="BO522" s="16" t="str">
        <f>IFERROR(VLOOKUP($C522,'PORTE LOJA'!A:B,2,0),"PORTE 1")</f>
        <v>PORTE 5</v>
      </c>
      <c r="BP522" s="16">
        <f>VLOOKUP(BO522,'PAINEL E TARGET'!$S$1:$W$8,3,0)</f>
        <v>3750</v>
      </c>
      <c r="BQ522" s="16">
        <f t="shared" si="288"/>
        <v>1</v>
      </c>
      <c r="BR522" s="16">
        <f t="shared" si="289"/>
        <v>1</v>
      </c>
      <c r="BS522" s="16">
        <f t="shared" si="290"/>
        <v>1</v>
      </c>
      <c r="BT522" s="16">
        <f t="shared" si="291"/>
        <v>1</v>
      </c>
      <c r="BU522" s="16">
        <f t="shared" si="292"/>
        <v>1</v>
      </c>
      <c r="BV522" s="16">
        <f t="shared" si="293"/>
        <v>1</v>
      </c>
      <c r="BW522" s="17" t="str">
        <f t="shared" si="311"/>
        <v>111111</v>
      </c>
      <c r="BY522" s="17">
        <f t="shared" si="294"/>
        <v>0.76600000000000001</v>
      </c>
      <c r="BZ522" s="17">
        <f t="shared" si="295"/>
        <v>0.79500000000000004</v>
      </c>
      <c r="CA522" s="17" t="str">
        <f t="shared" si="312"/>
        <v>Sem Retira</v>
      </c>
      <c r="CB522" s="17">
        <f t="shared" si="313"/>
        <v>0.79500000000000004</v>
      </c>
      <c r="CC522" s="33" t="str">
        <f>IF(CB522&gt;='PAINEL E TARGET'!$T$11,'PAINEL E TARGET'!$S$11,
IF(CB522&gt;='PAINEL E TARGET'!$T$12,'PAINEL E TARGET'!$S$12,
IF(CB522&gt;='PAINEL E TARGET'!$T$13,'PAINEL E TARGET'!$S$13,
IF(CB522&gt;='PAINEL E TARGET'!$T$14,'PAINEL E TARGET'!$S$14,
IF(CB522&gt;='PAINEL E TARGET'!$T$15,'PAINEL E TARGET'!$S$15,
IF(CB522&gt;='PAINEL E TARGET'!$T$16,'PAINEL E TARGET'!$S$16,
IF(CB522&gt;='PAINEL E TARGET'!$T$17,'PAINEL E TARGET'!$S$17,
IF(CB522&gt;='PAINEL E TARGET'!$T$18,'PAINEL E TARGET'!$S$18,'PAINEL E TARGET'!$S$19))))))))</f>
        <v>Não elegível</v>
      </c>
      <c r="CD522" s="17">
        <f>IFERROR(VLOOKUP($BW522,'PAINEL E TARGET'!$G$1:$Q$99,4,0),0)</f>
        <v>0.25</v>
      </c>
      <c r="CE522" s="17">
        <f>VLOOKUP(CC522,'PAINEL E TARGET'!$S$10:$U$19,3,0)</f>
        <v>0</v>
      </c>
      <c r="CF522" s="16">
        <f t="shared" si="314"/>
        <v>0</v>
      </c>
      <c r="CG522" s="17">
        <f t="shared" si="296"/>
        <v>0.747</v>
      </c>
      <c r="CH522" s="17">
        <f t="shared" si="297"/>
        <v>0.71799999999999997</v>
      </c>
      <c r="CI522" s="17">
        <f t="shared" si="298"/>
        <v>1.1240000000000001</v>
      </c>
      <c r="CJ522" s="17">
        <f t="shared" si="299"/>
        <v>0.60799999999999998</v>
      </c>
      <c r="CK522" s="17">
        <f t="shared" si="300"/>
        <v>0.33500000000000002</v>
      </c>
      <c r="CL522" s="17">
        <f t="shared" si="301"/>
        <v>0.71199999999999997</v>
      </c>
      <c r="CM522" s="16">
        <f t="shared" si="302"/>
        <v>3</v>
      </c>
      <c r="CN522" s="17" t="str">
        <f t="shared" si="315"/>
        <v>não ok</v>
      </c>
      <c r="CO522" s="17">
        <f t="shared" si="316"/>
        <v>0</v>
      </c>
      <c r="CP522" s="33" t="str">
        <f>IF(CO522&gt;='PAINEL E TARGET'!$T$11,'PAINEL E TARGET'!$S$11,
IF(CO522&gt;='PAINEL E TARGET'!$T$12,'PAINEL E TARGET'!$S$12,
IF(CO522&gt;='PAINEL E TARGET'!$T$13,'PAINEL E TARGET'!$S$13,
IF(CO522&gt;='PAINEL E TARGET'!$T$14,'PAINEL E TARGET'!$S$14,
IF(CO522&gt;='PAINEL E TARGET'!$T$15,'PAINEL E TARGET'!$S$15,
IF(CO522&gt;='PAINEL E TARGET'!$T$16,'PAINEL E TARGET'!$S$16,
IF(CO522&gt;='PAINEL E TARGET'!$T$17,'PAINEL E TARGET'!$S$17,
IF(CO522&gt;='PAINEL E TARGET'!$T$18,'PAINEL E TARGET'!$S$18,'PAINEL E TARGET'!$S$19))))))))</f>
        <v>Não elegível</v>
      </c>
      <c r="CQ522" s="17">
        <f>IFERROR(VLOOKUP($BW522,'PAINEL E TARGET'!$G$1:$Q$99,5,0),0)</f>
        <v>0.25</v>
      </c>
      <c r="CR522" s="17">
        <f>VLOOKUP(CP522,'PAINEL E TARGET'!$S$10:$U$19,3,0)</f>
        <v>0</v>
      </c>
      <c r="CS522" s="16">
        <f t="shared" si="317"/>
        <v>0</v>
      </c>
      <c r="CT522" s="17">
        <f t="shared" si="303"/>
        <v>0.73499999999999999</v>
      </c>
      <c r="CU522" s="33" t="str">
        <f>IF(CT522&gt;='PAINEL E TARGET'!$T$11,'PAINEL E TARGET'!$S$11,
IF(CT522&gt;='PAINEL E TARGET'!$T$12,'PAINEL E TARGET'!$S$12,
IF(CT522&gt;='PAINEL E TARGET'!$T$13,'PAINEL E TARGET'!$S$13,
IF(CT522&gt;='PAINEL E TARGET'!$T$14,'PAINEL E TARGET'!$S$14,
IF(CT522&gt;='PAINEL E TARGET'!$T$15,'PAINEL E TARGET'!$S$15,
IF(CT522&gt;='PAINEL E TARGET'!$T$16,'PAINEL E TARGET'!$S$16,
IF(CT522&gt;='PAINEL E TARGET'!$T$17,'PAINEL E TARGET'!$S$17,
IF(CT522&gt;='PAINEL E TARGET'!$T$18,'PAINEL E TARGET'!$S$18,'PAINEL E TARGET'!$S$19))))))))</f>
        <v>Não elegível</v>
      </c>
      <c r="CV522" s="17">
        <f>IFERROR(VLOOKUP($BW522,'PAINEL E TARGET'!$G$1:$Q$99,6,0),0)</f>
        <v>0.2</v>
      </c>
      <c r="CW522" s="17">
        <f>VLOOKUP(CU522,'PAINEL E TARGET'!$S$10:$U$19,3,0)</f>
        <v>0</v>
      </c>
      <c r="CX522" s="16">
        <f t="shared" si="318"/>
        <v>0</v>
      </c>
      <c r="CY522" s="17">
        <f t="shared" si="304"/>
        <v>0.96499999999999997</v>
      </c>
      <c r="CZ522" s="33" t="str">
        <f>IF(CY522&gt;='PAINEL E TARGET'!$T$11,'PAINEL E TARGET'!$S$11,
IF(CY522&gt;='PAINEL E TARGET'!$T$12,'PAINEL E TARGET'!$S$12,
IF(CY522&gt;='PAINEL E TARGET'!$T$13,'PAINEL E TARGET'!$S$13,
IF(CY522&gt;='PAINEL E TARGET'!$T$14,'PAINEL E TARGET'!$S$14,
IF(CY522&gt;='PAINEL E TARGET'!$T$15,'PAINEL E TARGET'!$S$15,
IF(CY522&gt;='PAINEL E TARGET'!$T$16,'PAINEL E TARGET'!$S$16,
IF(CY522&gt;='PAINEL E TARGET'!$T$17,'PAINEL E TARGET'!$S$17,
IF(CY522&gt;='PAINEL E TARGET'!$T$18,'PAINEL E TARGET'!$S$18,'PAINEL E TARGET'!$S$19))))))))</f>
        <v>1. Fx de 90% a 99,9%</v>
      </c>
      <c r="DA522" s="17">
        <f>IFERROR(VLOOKUP($BW522,'PAINEL E TARGET'!$G$1:$Q$99,7,0),0)</f>
        <v>0.15</v>
      </c>
      <c r="DB522" s="17">
        <f>VLOOKUP(CZ522,'PAINEL E TARGET'!$S$10:$U$19,3,0)</f>
        <v>0.5</v>
      </c>
      <c r="DC522" s="16">
        <f t="shared" si="319"/>
        <v>281.25</v>
      </c>
      <c r="DD522" s="17">
        <f t="shared" si="305"/>
        <v>1.0209999999999999</v>
      </c>
      <c r="DE522" s="33" t="str">
        <f>IF(DD522&gt;='PAINEL E TARGET'!$T$11,'PAINEL E TARGET'!$S$11,
IF(DD522&gt;='PAINEL E TARGET'!$T$12,'PAINEL E TARGET'!$S$12,
IF(DD522&gt;='PAINEL E TARGET'!$T$13,'PAINEL E TARGET'!$S$13,
IF(DD522&gt;='PAINEL E TARGET'!$T$14,'PAINEL E TARGET'!$S$14,
IF(DD522&gt;='PAINEL E TARGET'!$T$15,'PAINEL E TARGET'!$S$15,
IF(DD522&gt;='PAINEL E TARGET'!$T$16,'PAINEL E TARGET'!$S$16,
IF(DD522&gt;='PAINEL E TARGET'!$T$17,'PAINEL E TARGET'!$S$17,
IF(DD522&gt;='PAINEL E TARGET'!$T$18,'PAINEL E TARGET'!$S$18,'PAINEL E TARGET'!$S$19))))))))</f>
        <v>2. Fx de 100% a 104,9%</v>
      </c>
      <c r="DF522" s="17">
        <f>IFERROR(VLOOKUP($BW522,'PAINEL E TARGET'!$G$1:$Q$99,8,0),0)</f>
        <v>0.1</v>
      </c>
      <c r="DG522" s="17">
        <f>VLOOKUP(DE522,'PAINEL E TARGET'!$S$10:$U$19,3,0)</f>
        <v>1</v>
      </c>
      <c r="DH522" s="16">
        <f t="shared" si="320"/>
        <v>375</v>
      </c>
      <c r="DI522" s="17">
        <f t="shared" si="306"/>
        <v>0.66700000000000004</v>
      </c>
      <c r="DJ522" s="33" t="str">
        <f>IF(DI522&gt;='PAINEL E TARGET'!$T$11,'PAINEL E TARGET'!$S$11,
IF(DI522&gt;='PAINEL E TARGET'!$T$12,'PAINEL E TARGET'!$S$12,
IF(DI522&gt;='PAINEL E TARGET'!$T$13,'PAINEL E TARGET'!$S$13,
IF(DI522&gt;='PAINEL E TARGET'!$T$14,'PAINEL E TARGET'!$S$14,
IF(DI522&gt;='PAINEL E TARGET'!$T$15,'PAINEL E TARGET'!$S$15,
IF(DI522&gt;='PAINEL E TARGET'!$T$16,'PAINEL E TARGET'!$S$16,
IF(DI522&gt;='PAINEL E TARGET'!$T$17,'PAINEL E TARGET'!$S$17,
IF(DI522&gt;='PAINEL E TARGET'!$T$18,'PAINEL E TARGET'!$S$18,'PAINEL E TARGET'!$S$19))))))))</f>
        <v>Não elegível</v>
      </c>
      <c r="DK522" s="17">
        <f>IFERROR(VLOOKUP($BW522,'PAINEL E TARGET'!$G$1:$Q$99,9,0),0)</f>
        <v>0.05</v>
      </c>
      <c r="DL522" s="17">
        <f>VLOOKUP(DJ522,'PAINEL E TARGET'!$S$10:$U$19,3,0)</f>
        <v>0</v>
      </c>
      <c r="DM522" s="16">
        <f t="shared" si="321"/>
        <v>0</v>
      </c>
      <c r="DN522" s="17">
        <f t="shared" si="307"/>
        <v>0.33500000000000002</v>
      </c>
      <c r="DO522" s="33" t="str">
        <f>IF(DN522&gt;='PAINEL E TARGET'!$T$11,'PAINEL E TARGET'!$S$11,
IF(DN522&gt;='PAINEL E TARGET'!$T$12,'PAINEL E TARGET'!$S$12,
IF(DN522&gt;='PAINEL E TARGET'!$T$13,'PAINEL E TARGET'!$S$13,
IF(DN522&gt;='PAINEL E TARGET'!$T$14,'PAINEL E TARGET'!$S$14,
IF(DN522&gt;='PAINEL E TARGET'!$T$15,'PAINEL E TARGET'!$S$15,
IF(DN522&gt;='PAINEL E TARGET'!$T$16,'PAINEL E TARGET'!$S$16,
IF(DN522&gt;='PAINEL E TARGET'!$T$17,'PAINEL E TARGET'!$S$17,
IF(DN522&gt;='PAINEL E TARGET'!$T$18,'PAINEL E TARGET'!$S$18,'PAINEL E TARGET'!$S$19))))))))</f>
        <v>Não elegível</v>
      </c>
      <c r="DP522" s="17">
        <f>IFERROR(VLOOKUP($BW522,'PAINEL E TARGET'!$G$1:$Q$99,10,0),0)</f>
        <v>0</v>
      </c>
      <c r="DQ522" s="17">
        <f>VLOOKUP(DO522,'PAINEL E TARGET'!$S$10:$U$19,3,0)</f>
        <v>0</v>
      </c>
      <c r="DR522" s="16">
        <f t="shared" si="322"/>
        <v>0</v>
      </c>
      <c r="DS522" s="17">
        <f t="shared" si="308"/>
        <v>0.88800000000000001</v>
      </c>
      <c r="DT522" s="16">
        <f>IF(DS522&gt;=1,VLOOKUP(BO522,'PAINEL E TARGET'!$S$1:$W$8,5,0),0)</f>
        <v>0</v>
      </c>
      <c r="DU522" s="16">
        <f t="shared" si="323"/>
        <v>656.25</v>
      </c>
    </row>
    <row r="523" spans="2:125" s="32" customFormat="1" x14ac:dyDescent="0.2">
      <c r="B523" s="44">
        <v>43541</v>
      </c>
      <c r="C523" s="65">
        <v>1348</v>
      </c>
      <c r="D523" s="66" t="s">
        <v>526</v>
      </c>
      <c r="E523" s="65">
        <v>317</v>
      </c>
      <c r="F523" s="65" t="s">
        <v>943</v>
      </c>
      <c r="G523" s="67">
        <v>2153827.1999463681</v>
      </c>
      <c r="H523" s="67">
        <v>1250279.8687557445</v>
      </c>
      <c r="I523" s="67">
        <v>1137372.3700000001</v>
      </c>
      <c r="J523" s="68">
        <v>0.9096942200084307</v>
      </c>
      <c r="K523" s="67">
        <v>213497.54651124208</v>
      </c>
      <c r="L523" s="67">
        <v>856093.20808651496</v>
      </c>
      <c r="M523" s="67">
        <v>227403.09</v>
      </c>
      <c r="N523" s="67">
        <v>844996.61</v>
      </c>
      <c r="O523" s="67">
        <v>1858206.3103566044</v>
      </c>
      <c r="P523" s="67" t="s">
        <v>1082</v>
      </c>
      <c r="Q523" s="67" t="s">
        <v>1082</v>
      </c>
      <c r="R523" s="67">
        <v>0</v>
      </c>
      <c r="S523" s="67">
        <v>0</v>
      </c>
      <c r="T523" s="68">
        <v>9.9087402863590773E-2</v>
      </c>
      <c r="U523" s="68">
        <v>8.9671239184419743E-2</v>
      </c>
      <c r="V523" s="68">
        <v>0.90497113248458183</v>
      </c>
      <c r="W523" s="67">
        <v>105982.97</v>
      </c>
      <c r="X523" s="67">
        <v>96163.409999999989</v>
      </c>
      <c r="Y523" s="68">
        <v>0.9073477559649441</v>
      </c>
      <c r="Z523" s="68">
        <v>0.17095751736257897</v>
      </c>
      <c r="AA523" s="68">
        <v>0.14518939160464142</v>
      </c>
      <c r="AB523" s="68">
        <v>0.84927175970105684</v>
      </c>
      <c r="AC523" s="67">
        <v>182854.58</v>
      </c>
      <c r="AD523" s="67">
        <v>155701.06</v>
      </c>
      <c r="AE523" s="68">
        <v>0.85150210620920741</v>
      </c>
      <c r="AF523" s="43">
        <v>80</v>
      </c>
      <c r="AG523" s="43">
        <v>71</v>
      </c>
      <c r="AH523" s="43">
        <v>36</v>
      </c>
      <c r="AI523" s="43">
        <v>30</v>
      </c>
      <c r="AJ523" s="67">
        <v>41846.410000000003</v>
      </c>
      <c r="AK523" s="67">
        <v>39237</v>
      </c>
      <c r="AL523" s="68">
        <v>0.93764315744170157</v>
      </c>
      <c r="AM523" s="67">
        <v>14453.160000000002</v>
      </c>
      <c r="AN523" s="67">
        <v>13372.5</v>
      </c>
      <c r="AO523" s="68">
        <v>0.92523019187499467</v>
      </c>
      <c r="AP523" s="67">
        <v>10873.95</v>
      </c>
      <c r="AQ523" s="67">
        <v>10012.959999999999</v>
      </c>
      <c r="AR523" s="68">
        <v>0.92082086086472703</v>
      </c>
      <c r="AS523" s="67">
        <v>38809.449999999997</v>
      </c>
      <c r="AT523" s="67">
        <v>33540.949999999997</v>
      </c>
      <c r="AU523" s="68">
        <v>0.86424698108321552</v>
      </c>
      <c r="AV523" s="43">
        <v>2594.27</v>
      </c>
      <c r="AW523" s="43">
        <v>1944.65</v>
      </c>
      <c r="AX523" s="69">
        <v>0.74959429820334822</v>
      </c>
      <c r="AY523" s="43">
        <v>213497.54651124208</v>
      </c>
      <c r="AZ523" s="43">
        <v>227403.09</v>
      </c>
      <c r="BA523" s="43">
        <v>40490.488555365766</v>
      </c>
      <c r="BB523" s="43">
        <v>52228.67</v>
      </c>
      <c r="BC523" s="43">
        <v>370518.60021886823</v>
      </c>
      <c r="BD523" s="43">
        <v>70622.043841676408</v>
      </c>
      <c r="BE523" s="43">
        <v>185159.06</v>
      </c>
      <c r="BF523" s="43">
        <v>319458.71000000002</v>
      </c>
      <c r="BG523" s="43">
        <v>4528.6400000000003</v>
      </c>
      <c r="BH523" s="43">
        <v>69</v>
      </c>
      <c r="BI523" s="44">
        <v>43173</v>
      </c>
      <c r="BJ523" s="44">
        <v>43541</v>
      </c>
      <c r="BK523" s="44">
        <v>43172</v>
      </c>
      <c r="BL523" s="43">
        <f t="shared" si="309"/>
        <v>1137372.3700000001</v>
      </c>
      <c r="BM523" s="43">
        <f t="shared" si="310"/>
        <v>1072399.7</v>
      </c>
      <c r="BO523" s="16" t="str">
        <f>IFERROR(VLOOKUP($C523,'PORTE LOJA'!A:B,2,0),"PORTE 1")</f>
        <v>PORTE 3</v>
      </c>
      <c r="BP523" s="16">
        <f>VLOOKUP(BO523,'PAINEL E TARGET'!$S$1:$W$8,3,0)</f>
        <v>2400</v>
      </c>
      <c r="BQ523" s="16">
        <f t="shared" si="288"/>
        <v>1</v>
      </c>
      <c r="BR523" s="16">
        <f t="shared" si="289"/>
        <v>1</v>
      </c>
      <c r="BS523" s="16">
        <f t="shared" si="290"/>
        <v>1</v>
      </c>
      <c r="BT523" s="16">
        <f t="shared" si="291"/>
        <v>1</v>
      </c>
      <c r="BU523" s="16">
        <f t="shared" si="292"/>
        <v>1</v>
      </c>
      <c r="BV523" s="16">
        <f t="shared" si="293"/>
        <v>1</v>
      </c>
      <c r="BW523" s="17" t="str">
        <f t="shared" si="311"/>
        <v>111111</v>
      </c>
      <c r="BY523" s="17">
        <f t="shared" si="294"/>
        <v>0.91</v>
      </c>
      <c r="BZ523" s="17">
        <f t="shared" si="295"/>
        <v>1.0029999999999999</v>
      </c>
      <c r="CA523" s="17" t="str">
        <f t="shared" si="312"/>
        <v>Sem Retira</v>
      </c>
      <c r="CB523" s="17">
        <f t="shared" si="313"/>
        <v>1.0029999999999999</v>
      </c>
      <c r="CC523" s="33" t="str">
        <f>IF(CB523&gt;='PAINEL E TARGET'!$T$11,'PAINEL E TARGET'!$S$11,
IF(CB523&gt;='PAINEL E TARGET'!$T$12,'PAINEL E TARGET'!$S$12,
IF(CB523&gt;='PAINEL E TARGET'!$T$13,'PAINEL E TARGET'!$S$13,
IF(CB523&gt;='PAINEL E TARGET'!$T$14,'PAINEL E TARGET'!$S$14,
IF(CB523&gt;='PAINEL E TARGET'!$T$15,'PAINEL E TARGET'!$S$15,
IF(CB523&gt;='PAINEL E TARGET'!$T$16,'PAINEL E TARGET'!$S$16,
IF(CB523&gt;='PAINEL E TARGET'!$T$17,'PAINEL E TARGET'!$S$17,
IF(CB523&gt;='PAINEL E TARGET'!$T$18,'PAINEL E TARGET'!$S$18,'PAINEL E TARGET'!$S$19))))))))</f>
        <v>2. Fx de 100% a 104,9%</v>
      </c>
      <c r="CD523" s="17">
        <f>IFERROR(VLOOKUP($BW523,'PAINEL E TARGET'!$G$1:$Q$99,4,0),0)</f>
        <v>0.25</v>
      </c>
      <c r="CE523" s="17">
        <f>VLOOKUP(CC523,'PAINEL E TARGET'!$S$10:$U$19,3,0)</f>
        <v>1</v>
      </c>
      <c r="CF523" s="16">
        <f t="shared" si="314"/>
        <v>600</v>
      </c>
      <c r="CG523" s="17">
        <f t="shared" si="296"/>
        <v>0.93799999999999994</v>
      </c>
      <c r="CH523" s="17">
        <f t="shared" si="297"/>
        <v>0.92500000000000004</v>
      </c>
      <c r="CI523" s="17">
        <f t="shared" si="298"/>
        <v>0.92100000000000004</v>
      </c>
      <c r="CJ523" s="17">
        <f t="shared" si="299"/>
        <v>0.86399999999999999</v>
      </c>
      <c r="CK523" s="17">
        <f t="shared" si="300"/>
        <v>0.75</v>
      </c>
      <c r="CL523" s="17">
        <f t="shared" si="301"/>
        <v>0.90700000000000003</v>
      </c>
      <c r="CM523" s="16">
        <f t="shared" si="302"/>
        <v>5</v>
      </c>
      <c r="CN523" s="17" t="str">
        <f t="shared" si="315"/>
        <v>ok</v>
      </c>
      <c r="CO523" s="17">
        <f t="shared" si="316"/>
        <v>0.90700000000000003</v>
      </c>
      <c r="CP523" s="33" t="str">
        <f>IF(CO523&gt;='PAINEL E TARGET'!$T$11,'PAINEL E TARGET'!$S$11,
IF(CO523&gt;='PAINEL E TARGET'!$T$12,'PAINEL E TARGET'!$S$12,
IF(CO523&gt;='PAINEL E TARGET'!$T$13,'PAINEL E TARGET'!$S$13,
IF(CO523&gt;='PAINEL E TARGET'!$T$14,'PAINEL E TARGET'!$S$14,
IF(CO523&gt;='PAINEL E TARGET'!$T$15,'PAINEL E TARGET'!$S$15,
IF(CO523&gt;='PAINEL E TARGET'!$T$16,'PAINEL E TARGET'!$S$16,
IF(CO523&gt;='PAINEL E TARGET'!$T$17,'PAINEL E TARGET'!$S$17,
IF(CO523&gt;='PAINEL E TARGET'!$T$18,'PAINEL E TARGET'!$S$18,'PAINEL E TARGET'!$S$19))))))))</f>
        <v>1. Fx de 90% a 99,9%</v>
      </c>
      <c r="CQ523" s="17">
        <f>IFERROR(VLOOKUP($BW523,'PAINEL E TARGET'!$G$1:$Q$99,5,0),0)</f>
        <v>0.25</v>
      </c>
      <c r="CR523" s="17">
        <f>VLOOKUP(CP523,'PAINEL E TARGET'!$S$10:$U$19,3,0)</f>
        <v>0.5</v>
      </c>
      <c r="CS523" s="16">
        <f t="shared" si="317"/>
        <v>300</v>
      </c>
      <c r="CT523" s="17">
        <f t="shared" si="303"/>
        <v>0.85199999999999998</v>
      </c>
      <c r="CU523" s="33" t="str">
        <f>IF(CT523&gt;='PAINEL E TARGET'!$T$11,'PAINEL E TARGET'!$S$11,
IF(CT523&gt;='PAINEL E TARGET'!$T$12,'PAINEL E TARGET'!$S$12,
IF(CT523&gt;='PAINEL E TARGET'!$T$13,'PAINEL E TARGET'!$S$13,
IF(CT523&gt;='PAINEL E TARGET'!$T$14,'PAINEL E TARGET'!$S$14,
IF(CT523&gt;='PAINEL E TARGET'!$T$15,'PAINEL E TARGET'!$S$15,
IF(CT523&gt;='PAINEL E TARGET'!$T$16,'PAINEL E TARGET'!$S$16,
IF(CT523&gt;='PAINEL E TARGET'!$T$17,'PAINEL E TARGET'!$S$17,
IF(CT523&gt;='PAINEL E TARGET'!$T$18,'PAINEL E TARGET'!$S$18,'PAINEL E TARGET'!$S$19))))))))</f>
        <v>Não elegível</v>
      </c>
      <c r="CV523" s="17">
        <f>IFERROR(VLOOKUP($BW523,'PAINEL E TARGET'!$G$1:$Q$99,6,0),0)</f>
        <v>0.2</v>
      </c>
      <c r="CW523" s="17">
        <f>VLOOKUP(CU523,'PAINEL E TARGET'!$S$10:$U$19,3,0)</f>
        <v>0</v>
      </c>
      <c r="CX523" s="16">
        <f t="shared" si="318"/>
        <v>0</v>
      </c>
      <c r="CY523" s="17">
        <f t="shared" si="304"/>
        <v>1.0649999999999999</v>
      </c>
      <c r="CZ523" s="33" t="str">
        <f>IF(CY523&gt;='PAINEL E TARGET'!$T$11,'PAINEL E TARGET'!$S$11,
IF(CY523&gt;='PAINEL E TARGET'!$T$12,'PAINEL E TARGET'!$S$12,
IF(CY523&gt;='PAINEL E TARGET'!$T$13,'PAINEL E TARGET'!$S$13,
IF(CY523&gt;='PAINEL E TARGET'!$T$14,'PAINEL E TARGET'!$S$14,
IF(CY523&gt;='PAINEL E TARGET'!$T$15,'PAINEL E TARGET'!$S$15,
IF(CY523&gt;='PAINEL E TARGET'!$T$16,'PAINEL E TARGET'!$S$16,
IF(CY523&gt;='PAINEL E TARGET'!$T$17,'PAINEL E TARGET'!$S$17,
IF(CY523&gt;='PAINEL E TARGET'!$T$18,'PAINEL E TARGET'!$S$18,'PAINEL E TARGET'!$S$19))))))))</f>
        <v>3. Fx de 105% a 109,9%</v>
      </c>
      <c r="DA523" s="17">
        <f>IFERROR(VLOOKUP($BW523,'PAINEL E TARGET'!$G$1:$Q$99,7,0),0)</f>
        <v>0.15</v>
      </c>
      <c r="DB523" s="17">
        <f>VLOOKUP(CZ523,'PAINEL E TARGET'!$S$10:$U$19,3,0)</f>
        <v>1.1000000000000001</v>
      </c>
      <c r="DC523" s="16">
        <f t="shared" si="319"/>
        <v>396</v>
      </c>
      <c r="DD523" s="17">
        <f t="shared" si="305"/>
        <v>1.29</v>
      </c>
      <c r="DE523" s="33" t="str">
        <f>IF(DD523&gt;='PAINEL E TARGET'!$T$11,'PAINEL E TARGET'!$S$11,
IF(DD523&gt;='PAINEL E TARGET'!$T$12,'PAINEL E TARGET'!$S$12,
IF(DD523&gt;='PAINEL E TARGET'!$T$13,'PAINEL E TARGET'!$S$13,
IF(DD523&gt;='PAINEL E TARGET'!$T$14,'PAINEL E TARGET'!$S$14,
IF(DD523&gt;='PAINEL E TARGET'!$T$15,'PAINEL E TARGET'!$S$15,
IF(DD523&gt;='PAINEL E TARGET'!$T$16,'PAINEL E TARGET'!$S$16,
IF(DD523&gt;='PAINEL E TARGET'!$T$17,'PAINEL E TARGET'!$S$17,
IF(DD523&gt;='PAINEL E TARGET'!$T$18,'PAINEL E TARGET'!$S$18,'PAINEL E TARGET'!$S$19))))))))</f>
        <v>7. Fx de 125% a 129,9%</v>
      </c>
      <c r="DF523" s="17">
        <f>IFERROR(VLOOKUP($BW523,'PAINEL E TARGET'!$G$1:$Q$99,8,0),0)</f>
        <v>0.1</v>
      </c>
      <c r="DG523" s="17">
        <f>VLOOKUP(DE523,'PAINEL E TARGET'!$S$10:$U$19,3,0)</f>
        <v>1.5</v>
      </c>
      <c r="DH523" s="16">
        <f t="shared" si="320"/>
        <v>360.00000000000006</v>
      </c>
      <c r="DI523" s="17">
        <f t="shared" si="306"/>
        <v>0.83299999999999996</v>
      </c>
      <c r="DJ523" s="33" t="str">
        <f>IF(DI523&gt;='PAINEL E TARGET'!$T$11,'PAINEL E TARGET'!$S$11,
IF(DI523&gt;='PAINEL E TARGET'!$T$12,'PAINEL E TARGET'!$S$12,
IF(DI523&gt;='PAINEL E TARGET'!$T$13,'PAINEL E TARGET'!$S$13,
IF(DI523&gt;='PAINEL E TARGET'!$T$14,'PAINEL E TARGET'!$S$14,
IF(DI523&gt;='PAINEL E TARGET'!$T$15,'PAINEL E TARGET'!$S$15,
IF(DI523&gt;='PAINEL E TARGET'!$T$16,'PAINEL E TARGET'!$S$16,
IF(DI523&gt;='PAINEL E TARGET'!$T$17,'PAINEL E TARGET'!$S$17,
IF(DI523&gt;='PAINEL E TARGET'!$T$18,'PAINEL E TARGET'!$S$18,'PAINEL E TARGET'!$S$19))))))))</f>
        <v>Não elegível</v>
      </c>
      <c r="DK523" s="17">
        <f>IFERROR(VLOOKUP($BW523,'PAINEL E TARGET'!$G$1:$Q$99,9,0),0)</f>
        <v>0.05</v>
      </c>
      <c r="DL523" s="17">
        <f>VLOOKUP(DJ523,'PAINEL E TARGET'!$S$10:$U$19,3,0)</f>
        <v>0</v>
      </c>
      <c r="DM523" s="16">
        <f t="shared" si="321"/>
        <v>0</v>
      </c>
      <c r="DN523" s="17">
        <f t="shared" si="307"/>
        <v>0.75</v>
      </c>
      <c r="DO523" s="33" t="str">
        <f>IF(DN523&gt;='PAINEL E TARGET'!$T$11,'PAINEL E TARGET'!$S$11,
IF(DN523&gt;='PAINEL E TARGET'!$T$12,'PAINEL E TARGET'!$S$12,
IF(DN523&gt;='PAINEL E TARGET'!$T$13,'PAINEL E TARGET'!$S$13,
IF(DN523&gt;='PAINEL E TARGET'!$T$14,'PAINEL E TARGET'!$S$14,
IF(DN523&gt;='PAINEL E TARGET'!$T$15,'PAINEL E TARGET'!$S$15,
IF(DN523&gt;='PAINEL E TARGET'!$T$16,'PAINEL E TARGET'!$S$16,
IF(DN523&gt;='PAINEL E TARGET'!$T$17,'PAINEL E TARGET'!$S$17,
IF(DN523&gt;='PAINEL E TARGET'!$T$18,'PAINEL E TARGET'!$S$18,'PAINEL E TARGET'!$S$19))))))))</f>
        <v>Não elegível</v>
      </c>
      <c r="DP523" s="17">
        <f>IFERROR(VLOOKUP($BW523,'PAINEL E TARGET'!$G$1:$Q$99,10,0),0)</f>
        <v>0</v>
      </c>
      <c r="DQ523" s="17">
        <f>VLOOKUP(DO523,'PAINEL E TARGET'!$S$10:$U$19,3,0)</f>
        <v>0</v>
      </c>
      <c r="DR523" s="16">
        <f t="shared" si="322"/>
        <v>0</v>
      </c>
      <c r="DS523" s="17">
        <f t="shared" si="308"/>
        <v>0.88800000000000001</v>
      </c>
      <c r="DT523" s="16">
        <f>IF(DS523&gt;=1,VLOOKUP(BO523,'PAINEL E TARGET'!$S$1:$W$8,5,0),0)</f>
        <v>0</v>
      </c>
      <c r="DU523" s="16">
        <f t="shared" si="323"/>
        <v>1656</v>
      </c>
    </row>
    <row r="524" spans="2:125" s="32" customFormat="1" x14ac:dyDescent="0.2">
      <c r="B524" s="44">
        <v>43541</v>
      </c>
      <c r="C524" s="65">
        <v>1349</v>
      </c>
      <c r="D524" s="66" t="s">
        <v>527</v>
      </c>
      <c r="E524" s="65">
        <v>412</v>
      </c>
      <c r="F524" s="65" t="s">
        <v>1020</v>
      </c>
      <c r="G524" s="67">
        <v>2223321.3156049172</v>
      </c>
      <c r="H524" s="67">
        <v>1270982.0904852189</v>
      </c>
      <c r="I524" s="67">
        <v>1060418.07</v>
      </c>
      <c r="J524" s="68">
        <v>0.83432967147095483</v>
      </c>
      <c r="K524" s="67">
        <v>189651.32528573455</v>
      </c>
      <c r="L524" s="67">
        <v>984264.20814872952</v>
      </c>
      <c r="M524" s="67">
        <v>177555.11</v>
      </c>
      <c r="N524" s="67">
        <v>847515.51</v>
      </c>
      <c r="O524" s="67">
        <v>2056103.5296749242</v>
      </c>
      <c r="P524" s="67" t="s">
        <v>1082</v>
      </c>
      <c r="Q524" s="67" t="s">
        <v>1082</v>
      </c>
      <c r="R524" s="67">
        <v>0</v>
      </c>
      <c r="S524" s="67">
        <v>1899</v>
      </c>
      <c r="T524" s="68">
        <v>0.10682549674857068</v>
      </c>
      <c r="U524" s="68">
        <v>9.4967876457136197E-2</v>
      </c>
      <c r="V524" s="68">
        <v>0.88900009218451737</v>
      </c>
      <c r="W524" s="67">
        <v>125404.10999999999</v>
      </c>
      <c r="X524" s="67">
        <v>97348.78</v>
      </c>
      <c r="Y524" s="68">
        <v>0.77628061791595193</v>
      </c>
      <c r="Z524" s="68">
        <v>0.20450134031163847</v>
      </c>
      <c r="AA524" s="68">
        <v>0.19166376068801974</v>
      </c>
      <c r="AB524" s="68">
        <v>0.93722496095108421</v>
      </c>
      <c r="AC524" s="67">
        <v>240067.3</v>
      </c>
      <c r="AD524" s="67">
        <v>196468.89</v>
      </c>
      <c r="AE524" s="68">
        <v>0.81839088455612252</v>
      </c>
      <c r="AF524" s="43">
        <v>80</v>
      </c>
      <c r="AG524" s="43">
        <v>76</v>
      </c>
      <c r="AH524" s="43">
        <v>44</v>
      </c>
      <c r="AI524" s="43">
        <v>42</v>
      </c>
      <c r="AJ524" s="67">
        <v>52985.84</v>
      </c>
      <c r="AK524" s="67">
        <v>47132</v>
      </c>
      <c r="AL524" s="68">
        <v>0.88952067193801221</v>
      </c>
      <c r="AM524" s="67">
        <v>19030.989999999998</v>
      </c>
      <c r="AN524" s="67">
        <v>12823.899999999998</v>
      </c>
      <c r="AO524" s="68">
        <v>0.67384303181284833</v>
      </c>
      <c r="AP524" s="67">
        <v>4367.6000000000004</v>
      </c>
      <c r="AQ524" s="67">
        <v>2361.9</v>
      </c>
      <c r="AR524" s="68">
        <v>0.54077754373111087</v>
      </c>
      <c r="AS524" s="67">
        <v>49019.68</v>
      </c>
      <c r="AT524" s="67">
        <v>35030.979999999996</v>
      </c>
      <c r="AU524" s="68">
        <v>0.71463094006325611</v>
      </c>
      <c r="AV524" s="43">
        <v>1426.3999999999999</v>
      </c>
      <c r="AW524" s="43">
        <v>849.83</v>
      </c>
      <c r="AX524" s="69">
        <v>0.59578659562535063</v>
      </c>
      <c r="AY524" s="43">
        <v>189651.32528573455</v>
      </c>
      <c r="AZ524" s="43">
        <v>177555.11</v>
      </c>
      <c r="BA524" s="43">
        <v>51930.958672858302</v>
      </c>
      <c r="BB524" s="43">
        <v>42371.17</v>
      </c>
      <c r="BC524" s="43">
        <v>332089.86750905483</v>
      </c>
      <c r="BD524" s="43">
        <v>90992.329936440117</v>
      </c>
      <c r="BE524" s="43">
        <v>220665.56</v>
      </c>
      <c r="BF524" s="43">
        <v>422431.27</v>
      </c>
      <c r="BG524" s="43">
        <v>2501.6099999999997</v>
      </c>
      <c r="BH524" s="43">
        <v>94</v>
      </c>
      <c r="BI524" s="44">
        <v>43173</v>
      </c>
      <c r="BJ524" s="44">
        <v>43541</v>
      </c>
      <c r="BK524" s="44">
        <v>43172</v>
      </c>
      <c r="BL524" s="43">
        <f t="shared" si="309"/>
        <v>1062317.07</v>
      </c>
      <c r="BM524" s="43">
        <f t="shared" si="310"/>
        <v>1026969.62</v>
      </c>
      <c r="BO524" s="16" t="str">
        <f>IFERROR(VLOOKUP($C524,'PORTE LOJA'!A:B,2,0),"PORTE 1")</f>
        <v>PORTE 3</v>
      </c>
      <c r="BP524" s="16">
        <f>VLOOKUP(BO524,'PAINEL E TARGET'!$S$1:$W$8,3,0)</f>
        <v>2400</v>
      </c>
      <c r="BQ524" s="16">
        <f t="shared" si="288"/>
        <v>1</v>
      </c>
      <c r="BR524" s="16">
        <f t="shared" si="289"/>
        <v>1</v>
      </c>
      <c r="BS524" s="16">
        <f t="shared" si="290"/>
        <v>1</v>
      </c>
      <c r="BT524" s="16">
        <f t="shared" si="291"/>
        <v>1</v>
      </c>
      <c r="BU524" s="16">
        <f t="shared" si="292"/>
        <v>1</v>
      </c>
      <c r="BV524" s="16">
        <f t="shared" si="293"/>
        <v>1</v>
      </c>
      <c r="BW524" s="17" t="str">
        <f t="shared" si="311"/>
        <v>111111</v>
      </c>
      <c r="BY524" s="17">
        <f t="shared" si="294"/>
        <v>0.83599999999999997</v>
      </c>
      <c r="BZ524" s="17">
        <f t="shared" si="295"/>
        <v>0.875</v>
      </c>
      <c r="CA524" s="17" t="str">
        <f t="shared" si="312"/>
        <v>Sem Retira</v>
      </c>
      <c r="CB524" s="17">
        <f t="shared" si="313"/>
        <v>0.875</v>
      </c>
      <c r="CC524" s="33" t="str">
        <f>IF(CB524&gt;='PAINEL E TARGET'!$T$11,'PAINEL E TARGET'!$S$11,
IF(CB524&gt;='PAINEL E TARGET'!$T$12,'PAINEL E TARGET'!$S$12,
IF(CB524&gt;='PAINEL E TARGET'!$T$13,'PAINEL E TARGET'!$S$13,
IF(CB524&gt;='PAINEL E TARGET'!$T$14,'PAINEL E TARGET'!$S$14,
IF(CB524&gt;='PAINEL E TARGET'!$T$15,'PAINEL E TARGET'!$S$15,
IF(CB524&gt;='PAINEL E TARGET'!$T$16,'PAINEL E TARGET'!$S$16,
IF(CB524&gt;='PAINEL E TARGET'!$T$17,'PAINEL E TARGET'!$S$17,
IF(CB524&gt;='PAINEL E TARGET'!$T$18,'PAINEL E TARGET'!$S$18,'PAINEL E TARGET'!$S$19))))))))</f>
        <v>Não elegível</v>
      </c>
      <c r="CD524" s="17">
        <f>IFERROR(VLOOKUP($BW524,'PAINEL E TARGET'!$G$1:$Q$99,4,0),0)</f>
        <v>0.25</v>
      </c>
      <c r="CE524" s="17">
        <f>VLOOKUP(CC524,'PAINEL E TARGET'!$S$10:$U$19,3,0)</f>
        <v>0</v>
      </c>
      <c r="CF524" s="16">
        <f t="shared" si="314"/>
        <v>0</v>
      </c>
      <c r="CG524" s="17">
        <f t="shared" si="296"/>
        <v>0.89</v>
      </c>
      <c r="CH524" s="17">
        <f t="shared" si="297"/>
        <v>0.67400000000000004</v>
      </c>
      <c r="CI524" s="17">
        <f t="shared" si="298"/>
        <v>0.54100000000000004</v>
      </c>
      <c r="CJ524" s="17">
        <f t="shared" si="299"/>
        <v>0.71499999999999997</v>
      </c>
      <c r="CK524" s="17">
        <f t="shared" si="300"/>
        <v>0.59599999999999997</v>
      </c>
      <c r="CL524" s="17">
        <f t="shared" si="301"/>
        <v>0.77600000000000002</v>
      </c>
      <c r="CM524" s="16">
        <f t="shared" si="302"/>
        <v>2</v>
      </c>
      <c r="CN524" s="17" t="str">
        <f t="shared" si="315"/>
        <v>não ok</v>
      </c>
      <c r="CO524" s="17">
        <f t="shared" si="316"/>
        <v>0</v>
      </c>
      <c r="CP524" s="33" t="str">
        <f>IF(CO524&gt;='PAINEL E TARGET'!$T$11,'PAINEL E TARGET'!$S$11,
IF(CO524&gt;='PAINEL E TARGET'!$T$12,'PAINEL E TARGET'!$S$12,
IF(CO524&gt;='PAINEL E TARGET'!$T$13,'PAINEL E TARGET'!$S$13,
IF(CO524&gt;='PAINEL E TARGET'!$T$14,'PAINEL E TARGET'!$S$14,
IF(CO524&gt;='PAINEL E TARGET'!$T$15,'PAINEL E TARGET'!$S$15,
IF(CO524&gt;='PAINEL E TARGET'!$T$16,'PAINEL E TARGET'!$S$16,
IF(CO524&gt;='PAINEL E TARGET'!$T$17,'PAINEL E TARGET'!$S$17,
IF(CO524&gt;='PAINEL E TARGET'!$T$18,'PAINEL E TARGET'!$S$18,'PAINEL E TARGET'!$S$19))))))))</f>
        <v>Não elegível</v>
      </c>
      <c r="CQ524" s="17">
        <f>IFERROR(VLOOKUP($BW524,'PAINEL E TARGET'!$G$1:$Q$99,5,0),0)</f>
        <v>0.25</v>
      </c>
      <c r="CR524" s="17">
        <f>VLOOKUP(CP524,'PAINEL E TARGET'!$S$10:$U$19,3,0)</f>
        <v>0</v>
      </c>
      <c r="CS524" s="16">
        <f t="shared" si="317"/>
        <v>0</v>
      </c>
      <c r="CT524" s="17">
        <f t="shared" si="303"/>
        <v>0.81799999999999995</v>
      </c>
      <c r="CU524" s="33" t="str">
        <f>IF(CT524&gt;='PAINEL E TARGET'!$T$11,'PAINEL E TARGET'!$S$11,
IF(CT524&gt;='PAINEL E TARGET'!$T$12,'PAINEL E TARGET'!$S$12,
IF(CT524&gt;='PAINEL E TARGET'!$T$13,'PAINEL E TARGET'!$S$13,
IF(CT524&gt;='PAINEL E TARGET'!$T$14,'PAINEL E TARGET'!$S$14,
IF(CT524&gt;='PAINEL E TARGET'!$T$15,'PAINEL E TARGET'!$S$15,
IF(CT524&gt;='PAINEL E TARGET'!$T$16,'PAINEL E TARGET'!$S$16,
IF(CT524&gt;='PAINEL E TARGET'!$T$17,'PAINEL E TARGET'!$S$17,
IF(CT524&gt;='PAINEL E TARGET'!$T$18,'PAINEL E TARGET'!$S$18,'PAINEL E TARGET'!$S$19))))))))</f>
        <v>Não elegível</v>
      </c>
      <c r="CV524" s="17">
        <f>IFERROR(VLOOKUP($BW524,'PAINEL E TARGET'!$G$1:$Q$99,6,0),0)</f>
        <v>0.2</v>
      </c>
      <c r="CW524" s="17">
        <f>VLOOKUP(CU524,'PAINEL E TARGET'!$S$10:$U$19,3,0)</f>
        <v>0</v>
      </c>
      <c r="CX524" s="16">
        <f t="shared" si="318"/>
        <v>0</v>
      </c>
      <c r="CY524" s="17">
        <f t="shared" si="304"/>
        <v>0.93600000000000005</v>
      </c>
      <c r="CZ524" s="33" t="str">
        <f>IF(CY524&gt;='PAINEL E TARGET'!$T$11,'PAINEL E TARGET'!$S$11,
IF(CY524&gt;='PAINEL E TARGET'!$T$12,'PAINEL E TARGET'!$S$12,
IF(CY524&gt;='PAINEL E TARGET'!$T$13,'PAINEL E TARGET'!$S$13,
IF(CY524&gt;='PAINEL E TARGET'!$T$14,'PAINEL E TARGET'!$S$14,
IF(CY524&gt;='PAINEL E TARGET'!$T$15,'PAINEL E TARGET'!$S$15,
IF(CY524&gt;='PAINEL E TARGET'!$T$16,'PAINEL E TARGET'!$S$16,
IF(CY524&gt;='PAINEL E TARGET'!$T$17,'PAINEL E TARGET'!$S$17,
IF(CY524&gt;='PAINEL E TARGET'!$T$18,'PAINEL E TARGET'!$S$18,'PAINEL E TARGET'!$S$19))))))))</f>
        <v>1. Fx de 90% a 99,9%</v>
      </c>
      <c r="DA524" s="17">
        <f>IFERROR(VLOOKUP($BW524,'PAINEL E TARGET'!$G$1:$Q$99,7,0),0)</f>
        <v>0.15</v>
      </c>
      <c r="DB524" s="17">
        <f>VLOOKUP(CZ524,'PAINEL E TARGET'!$S$10:$U$19,3,0)</f>
        <v>0.5</v>
      </c>
      <c r="DC524" s="16">
        <f t="shared" si="319"/>
        <v>180</v>
      </c>
      <c r="DD524" s="17">
        <f t="shared" si="305"/>
        <v>0.81599999999999995</v>
      </c>
      <c r="DE524" s="33" t="str">
        <f>IF(DD524&gt;='PAINEL E TARGET'!$T$11,'PAINEL E TARGET'!$S$11,
IF(DD524&gt;='PAINEL E TARGET'!$T$12,'PAINEL E TARGET'!$S$12,
IF(DD524&gt;='PAINEL E TARGET'!$T$13,'PAINEL E TARGET'!$S$13,
IF(DD524&gt;='PAINEL E TARGET'!$T$14,'PAINEL E TARGET'!$S$14,
IF(DD524&gt;='PAINEL E TARGET'!$T$15,'PAINEL E TARGET'!$S$15,
IF(DD524&gt;='PAINEL E TARGET'!$T$16,'PAINEL E TARGET'!$S$16,
IF(DD524&gt;='PAINEL E TARGET'!$T$17,'PAINEL E TARGET'!$S$17,
IF(DD524&gt;='PAINEL E TARGET'!$T$18,'PAINEL E TARGET'!$S$18,'PAINEL E TARGET'!$S$19))))))))</f>
        <v>Não elegível</v>
      </c>
      <c r="DF524" s="17">
        <f>IFERROR(VLOOKUP($BW524,'PAINEL E TARGET'!$G$1:$Q$99,8,0),0)</f>
        <v>0.1</v>
      </c>
      <c r="DG524" s="17">
        <f>VLOOKUP(DE524,'PAINEL E TARGET'!$S$10:$U$19,3,0)</f>
        <v>0</v>
      </c>
      <c r="DH524" s="16">
        <f t="shared" si="320"/>
        <v>0</v>
      </c>
      <c r="DI524" s="17">
        <f t="shared" si="306"/>
        <v>0.95499999999999996</v>
      </c>
      <c r="DJ524" s="33" t="str">
        <f>IF(DI524&gt;='PAINEL E TARGET'!$T$11,'PAINEL E TARGET'!$S$11,
IF(DI524&gt;='PAINEL E TARGET'!$T$12,'PAINEL E TARGET'!$S$12,
IF(DI524&gt;='PAINEL E TARGET'!$T$13,'PAINEL E TARGET'!$S$13,
IF(DI524&gt;='PAINEL E TARGET'!$T$14,'PAINEL E TARGET'!$S$14,
IF(DI524&gt;='PAINEL E TARGET'!$T$15,'PAINEL E TARGET'!$S$15,
IF(DI524&gt;='PAINEL E TARGET'!$T$16,'PAINEL E TARGET'!$S$16,
IF(DI524&gt;='PAINEL E TARGET'!$T$17,'PAINEL E TARGET'!$S$17,
IF(DI524&gt;='PAINEL E TARGET'!$T$18,'PAINEL E TARGET'!$S$18,'PAINEL E TARGET'!$S$19))))))))</f>
        <v>1. Fx de 90% a 99,9%</v>
      </c>
      <c r="DK524" s="17">
        <f>IFERROR(VLOOKUP($BW524,'PAINEL E TARGET'!$G$1:$Q$99,9,0),0)</f>
        <v>0.05</v>
      </c>
      <c r="DL524" s="17">
        <f>VLOOKUP(DJ524,'PAINEL E TARGET'!$S$10:$U$19,3,0)</f>
        <v>0.5</v>
      </c>
      <c r="DM524" s="16">
        <f t="shared" si="321"/>
        <v>60</v>
      </c>
      <c r="DN524" s="17">
        <f t="shared" si="307"/>
        <v>0.59599999999999997</v>
      </c>
      <c r="DO524" s="33" t="str">
        <f>IF(DN524&gt;='PAINEL E TARGET'!$T$11,'PAINEL E TARGET'!$S$11,
IF(DN524&gt;='PAINEL E TARGET'!$T$12,'PAINEL E TARGET'!$S$12,
IF(DN524&gt;='PAINEL E TARGET'!$T$13,'PAINEL E TARGET'!$S$13,
IF(DN524&gt;='PAINEL E TARGET'!$T$14,'PAINEL E TARGET'!$S$14,
IF(DN524&gt;='PAINEL E TARGET'!$T$15,'PAINEL E TARGET'!$S$15,
IF(DN524&gt;='PAINEL E TARGET'!$T$16,'PAINEL E TARGET'!$S$16,
IF(DN524&gt;='PAINEL E TARGET'!$T$17,'PAINEL E TARGET'!$S$17,
IF(DN524&gt;='PAINEL E TARGET'!$T$18,'PAINEL E TARGET'!$S$18,'PAINEL E TARGET'!$S$19))))))))</f>
        <v>Não elegível</v>
      </c>
      <c r="DP524" s="17">
        <f>IFERROR(VLOOKUP($BW524,'PAINEL E TARGET'!$G$1:$Q$99,10,0),0)</f>
        <v>0</v>
      </c>
      <c r="DQ524" s="17">
        <f>VLOOKUP(DO524,'PAINEL E TARGET'!$S$10:$U$19,3,0)</f>
        <v>0</v>
      </c>
      <c r="DR524" s="16">
        <f t="shared" si="322"/>
        <v>0</v>
      </c>
      <c r="DS524" s="17">
        <f t="shared" si="308"/>
        <v>0.95</v>
      </c>
      <c r="DT524" s="16">
        <f>IF(DS524&gt;=1,VLOOKUP(BO524,'PAINEL E TARGET'!$S$1:$W$8,5,0),0)</f>
        <v>0</v>
      </c>
      <c r="DU524" s="16">
        <f t="shared" si="323"/>
        <v>240</v>
      </c>
    </row>
    <row r="525" spans="2:125" s="32" customFormat="1" x14ac:dyDescent="0.2">
      <c r="B525" s="44">
        <v>43541</v>
      </c>
      <c r="C525" s="65">
        <v>1350</v>
      </c>
      <c r="D525" s="66" t="s">
        <v>528</v>
      </c>
      <c r="E525" s="65">
        <v>216</v>
      </c>
      <c r="F525" s="65" t="s">
        <v>1017</v>
      </c>
      <c r="G525" s="67">
        <v>3954977.2374098543</v>
      </c>
      <c r="H525" s="67">
        <v>2048078.268680386</v>
      </c>
      <c r="I525" s="67">
        <v>2079529.84</v>
      </c>
      <c r="J525" s="68">
        <v>1.0153566256722595</v>
      </c>
      <c r="K525" s="67">
        <v>331297.85147924902</v>
      </c>
      <c r="L525" s="67">
        <v>1615840.6200784154</v>
      </c>
      <c r="M525" s="67">
        <v>382502.13</v>
      </c>
      <c r="N525" s="67">
        <v>1653835.9300000002</v>
      </c>
      <c r="O525" s="67">
        <v>3768105.5717395614</v>
      </c>
      <c r="P525" s="67" t="s">
        <v>1082</v>
      </c>
      <c r="Q525" s="67" t="s">
        <v>1082</v>
      </c>
      <c r="R525" s="67">
        <v>0</v>
      </c>
      <c r="S525" s="67">
        <v>0</v>
      </c>
      <c r="T525" s="68">
        <v>0.11018098770775919</v>
      </c>
      <c r="U525" s="68">
        <v>0.10764413056248628</v>
      </c>
      <c r="V525" s="68">
        <v>0.97697554543619092</v>
      </c>
      <c r="W525" s="67">
        <v>214537.63999999998</v>
      </c>
      <c r="X525" s="67">
        <v>219199.84000000003</v>
      </c>
      <c r="Y525" s="68">
        <v>1.0217313847584044</v>
      </c>
      <c r="Z525" s="68">
        <v>0.19662149127675024</v>
      </c>
      <c r="AA525" s="68">
        <v>0.2098798958754422</v>
      </c>
      <c r="AB525" s="68">
        <v>1.0674311058908121</v>
      </c>
      <c r="AC525" s="67">
        <v>382849.27</v>
      </c>
      <c r="AD525" s="67">
        <v>427386.42</v>
      </c>
      <c r="AE525" s="68">
        <v>1.1163307690256272</v>
      </c>
      <c r="AF525" s="43">
        <v>80</v>
      </c>
      <c r="AG525" s="43">
        <v>77</v>
      </c>
      <c r="AH525" s="43">
        <v>63</v>
      </c>
      <c r="AI525" s="43">
        <v>62</v>
      </c>
      <c r="AJ525" s="67">
        <v>126750.23</v>
      </c>
      <c r="AK525" s="67">
        <v>132116.5</v>
      </c>
      <c r="AL525" s="68">
        <v>1.0423373590722478</v>
      </c>
      <c r="AM525" s="67">
        <v>33417.61</v>
      </c>
      <c r="AN525" s="67">
        <v>31043.720000000005</v>
      </c>
      <c r="AO525" s="68">
        <v>0.92896290309211238</v>
      </c>
      <c r="AP525" s="67">
        <v>14818.02</v>
      </c>
      <c r="AQ525" s="67">
        <v>17323.780000000002</v>
      </c>
      <c r="AR525" s="68">
        <v>1.1691022147358421</v>
      </c>
      <c r="AS525" s="67">
        <v>39551.779999999992</v>
      </c>
      <c r="AT525" s="67">
        <v>38715.839999999997</v>
      </c>
      <c r="AU525" s="68">
        <v>0.97886466803769656</v>
      </c>
      <c r="AV525" s="43">
        <v>4406.8500000000004</v>
      </c>
      <c r="AW525" s="43">
        <v>4184.1799999999994</v>
      </c>
      <c r="AX525" s="69">
        <v>0.94947184496862813</v>
      </c>
      <c r="AY525" s="43">
        <v>331297.85147924902</v>
      </c>
      <c r="AZ525" s="43">
        <v>382502.12999999989</v>
      </c>
      <c r="BA525" s="43">
        <v>61122.30161812494</v>
      </c>
      <c r="BB525" s="43">
        <v>63605.799999999996</v>
      </c>
      <c r="BC525" s="43">
        <v>641233.61099307786</v>
      </c>
      <c r="BD525" s="43">
        <v>118433.83712495146</v>
      </c>
      <c r="BE525" s="43">
        <v>417574.76999999996</v>
      </c>
      <c r="BF525" s="43">
        <v>745175.48999999987</v>
      </c>
      <c r="BG525" s="43">
        <v>8545.7100000000009</v>
      </c>
      <c r="BH525" s="43">
        <v>143</v>
      </c>
      <c r="BI525" s="44">
        <v>43173</v>
      </c>
      <c r="BJ525" s="44">
        <v>43541</v>
      </c>
      <c r="BK525" s="44">
        <v>43172</v>
      </c>
      <c r="BL525" s="43">
        <f t="shared" si="309"/>
        <v>2079529.84</v>
      </c>
      <c r="BM525" s="43">
        <f t="shared" si="310"/>
        <v>2036338.06</v>
      </c>
      <c r="BO525" s="16" t="str">
        <f>IFERROR(VLOOKUP($C525,'PORTE LOJA'!A:B,2,0),"PORTE 1")</f>
        <v>PORTE 5</v>
      </c>
      <c r="BP525" s="16">
        <f>VLOOKUP(BO525,'PAINEL E TARGET'!$S$1:$W$8,3,0)</f>
        <v>3750</v>
      </c>
      <c r="BQ525" s="16">
        <f t="shared" si="288"/>
        <v>1</v>
      </c>
      <c r="BR525" s="16">
        <f t="shared" si="289"/>
        <v>1</v>
      </c>
      <c r="BS525" s="16">
        <f t="shared" si="290"/>
        <v>1</v>
      </c>
      <c r="BT525" s="16">
        <f t="shared" si="291"/>
        <v>1</v>
      </c>
      <c r="BU525" s="16">
        <f t="shared" si="292"/>
        <v>1</v>
      </c>
      <c r="BV525" s="16">
        <f t="shared" si="293"/>
        <v>1</v>
      </c>
      <c r="BW525" s="17" t="str">
        <f t="shared" si="311"/>
        <v>111111</v>
      </c>
      <c r="BY525" s="17">
        <f t="shared" si="294"/>
        <v>1.0149999999999999</v>
      </c>
      <c r="BZ525" s="17">
        <f t="shared" si="295"/>
        <v>1.046</v>
      </c>
      <c r="CA525" s="17" t="str">
        <f t="shared" si="312"/>
        <v>Sem Retira</v>
      </c>
      <c r="CB525" s="17">
        <f t="shared" si="313"/>
        <v>1.046</v>
      </c>
      <c r="CC525" s="33" t="str">
        <f>IF(CB525&gt;='PAINEL E TARGET'!$T$11,'PAINEL E TARGET'!$S$11,
IF(CB525&gt;='PAINEL E TARGET'!$T$12,'PAINEL E TARGET'!$S$12,
IF(CB525&gt;='PAINEL E TARGET'!$T$13,'PAINEL E TARGET'!$S$13,
IF(CB525&gt;='PAINEL E TARGET'!$T$14,'PAINEL E TARGET'!$S$14,
IF(CB525&gt;='PAINEL E TARGET'!$T$15,'PAINEL E TARGET'!$S$15,
IF(CB525&gt;='PAINEL E TARGET'!$T$16,'PAINEL E TARGET'!$S$16,
IF(CB525&gt;='PAINEL E TARGET'!$T$17,'PAINEL E TARGET'!$S$17,
IF(CB525&gt;='PAINEL E TARGET'!$T$18,'PAINEL E TARGET'!$S$18,'PAINEL E TARGET'!$S$19))))))))</f>
        <v>2. Fx de 100% a 104,9%</v>
      </c>
      <c r="CD525" s="17">
        <f>IFERROR(VLOOKUP($BW525,'PAINEL E TARGET'!$G$1:$Q$99,4,0),0)</f>
        <v>0.25</v>
      </c>
      <c r="CE525" s="17">
        <f>VLOOKUP(CC525,'PAINEL E TARGET'!$S$10:$U$19,3,0)</f>
        <v>1</v>
      </c>
      <c r="CF525" s="16">
        <f t="shared" si="314"/>
        <v>937.5</v>
      </c>
      <c r="CG525" s="17">
        <f t="shared" si="296"/>
        <v>1.042</v>
      </c>
      <c r="CH525" s="17">
        <f t="shared" si="297"/>
        <v>0.92900000000000005</v>
      </c>
      <c r="CI525" s="17">
        <f t="shared" si="298"/>
        <v>1.169</v>
      </c>
      <c r="CJ525" s="17">
        <f t="shared" si="299"/>
        <v>0.97899999999999998</v>
      </c>
      <c r="CK525" s="17">
        <f t="shared" si="300"/>
        <v>0.94899999999999995</v>
      </c>
      <c r="CL525" s="17">
        <f t="shared" si="301"/>
        <v>1.022</v>
      </c>
      <c r="CM525" s="16">
        <f t="shared" si="302"/>
        <v>5</v>
      </c>
      <c r="CN525" s="17" t="str">
        <f t="shared" si="315"/>
        <v>ok</v>
      </c>
      <c r="CO525" s="17">
        <f t="shared" si="316"/>
        <v>1.022</v>
      </c>
      <c r="CP525" s="33" t="str">
        <f>IF(CO525&gt;='PAINEL E TARGET'!$T$11,'PAINEL E TARGET'!$S$11,
IF(CO525&gt;='PAINEL E TARGET'!$T$12,'PAINEL E TARGET'!$S$12,
IF(CO525&gt;='PAINEL E TARGET'!$T$13,'PAINEL E TARGET'!$S$13,
IF(CO525&gt;='PAINEL E TARGET'!$T$14,'PAINEL E TARGET'!$S$14,
IF(CO525&gt;='PAINEL E TARGET'!$T$15,'PAINEL E TARGET'!$S$15,
IF(CO525&gt;='PAINEL E TARGET'!$T$16,'PAINEL E TARGET'!$S$16,
IF(CO525&gt;='PAINEL E TARGET'!$T$17,'PAINEL E TARGET'!$S$17,
IF(CO525&gt;='PAINEL E TARGET'!$T$18,'PAINEL E TARGET'!$S$18,'PAINEL E TARGET'!$S$19))))))))</f>
        <v>2. Fx de 100% a 104,9%</v>
      </c>
      <c r="CQ525" s="17">
        <f>IFERROR(VLOOKUP($BW525,'PAINEL E TARGET'!$G$1:$Q$99,5,0),0)</f>
        <v>0.25</v>
      </c>
      <c r="CR525" s="17">
        <f>VLOOKUP(CP525,'PAINEL E TARGET'!$S$10:$U$19,3,0)</f>
        <v>1</v>
      </c>
      <c r="CS525" s="16">
        <f t="shared" si="317"/>
        <v>937.5</v>
      </c>
      <c r="CT525" s="17">
        <f t="shared" si="303"/>
        <v>1.1160000000000001</v>
      </c>
      <c r="CU525" s="33" t="str">
        <f>IF(CT525&gt;='PAINEL E TARGET'!$T$11,'PAINEL E TARGET'!$S$11,
IF(CT525&gt;='PAINEL E TARGET'!$T$12,'PAINEL E TARGET'!$S$12,
IF(CT525&gt;='PAINEL E TARGET'!$T$13,'PAINEL E TARGET'!$S$13,
IF(CT525&gt;='PAINEL E TARGET'!$T$14,'PAINEL E TARGET'!$S$14,
IF(CT525&gt;='PAINEL E TARGET'!$T$15,'PAINEL E TARGET'!$S$15,
IF(CT525&gt;='PAINEL E TARGET'!$T$16,'PAINEL E TARGET'!$S$16,
IF(CT525&gt;='PAINEL E TARGET'!$T$17,'PAINEL E TARGET'!$S$17,
IF(CT525&gt;='PAINEL E TARGET'!$T$18,'PAINEL E TARGET'!$S$18,'PAINEL E TARGET'!$S$19))))))))</f>
        <v>4. Fx de 110% a 114,9%</v>
      </c>
      <c r="CV525" s="17">
        <f>IFERROR(VLOOKUP($BW525,'PAINEL E TARGET'!$G$1:$Q$99,6,0),0)</f>
        <v>0.2</v>
      </c>
      <c r="CW525" s="17">
        <f>VLOOKUP(CU525,'PAINEL E TARGET'!$S$10:$U$19,3,0)</f>
        <v>1.2</v>
      </c>
      <c r="CX525" s="16">
        <f t="shared" si="318"/>
        <v>900</v>
      </c>
      <c r="CY525" s="17">
        <f t="shared" si="304"/>
        <v>1.155</v>
      </c>
      <c r="CZ525" s="33" t="str">
        <f>IF(CY525&gt;='PAINEL E TARGET'!$T$11,'PAINEL E TARGET'!$S$11,
IF(CY525&gt;='PAINEL E TARGET'!$T$12,'PAINEL E TARGET'!$S$12,
IF(CY525&gt;='PAINEL E TARGET'!$T$13,'PAINEL E TARGET'!$S$13,
IF(CY525&gt;='PAINEL E TARGET'!$T$14,'PAINEL E TARGET'!$S$14,
IF(CY525&gt;='PAINEL E TARGET'!$T$15,'PAINEL E TARGET'!$S$15,
IF(CY525&gt;='PAINEL E TARGET'!$T$16,'PAINEL E TARGET'!$S$16,
IF(CY525&gt;='PAINEL E TARGET'!$T$17,'PAINEL E TARGET'!$S$17,
IF(CY525&gt;='PAINEL E TARGET'!$T$18,'PAINEL E TARGET'!$S$18,'PAINEL E TARGET'!$S$19))))))))</f>
        <v>5. Fx de 115% a 119,9%</v>
      </c>
      <c r="DA525" s="17">
        <f>IFERROR(VLOOKUP($BW525,'PAINEL E TARGET'!$G$1:$Q$99,7,0),0)</f>
        <v>0.15</v>
      </c>
      <c r="DB525" s="17">
        <f>VLOOKUP(CZ525,'PAINEL E TARGET'!$S$10:$U$19,3,0)</f>
        <v>1.3</v>
      </c>
      <c r="DC525" s="16">
        <f t="shared" si="319"/>
        <v>731.25</v>
      </c>
      <c r="DD525" s="17">
        <f t="shared" si="305"/>
        <v>1.0409999999999999</v>
      </c>
      <c r="DE525" s="33" t="str">
        <f>IF(DD525&gt;='PAINEL E TARGET'!$T$11,'PAINEL E TARGET'!$S$11,
IF(DD525&gt;='PAINEL E TARGET'!$T$12,'PAINEL E TARGET'!$S$12,
IF(DD525&gt;='PAINEL E TARGET'!$T$13,'PAINEL E TARGET'!$S$13,
IF(DD525&gt;='PAINEL E TARGET'!$T$14,'PAINEL E TARGET'!$S$14,
IF(DD525&gt;='PAINEL E TARGET'!$T$15,'PAINEL E TARGET'!$S$15,
IF(DD525&gt;='PAINEL E TARGET'!$T$16,'PAINEL E TARGET'!$S$16,
IF(DD525&gt;='PAINEL E TARGET'!$T$17,'PAINEL E TARGET'!$S$17,
IF(DD525&gt;='PAINEL E TARGET'!$T$18,'PAINEL E TARGET'!$S$18,'PAINEL E TARGET'!$S$19))))))))</f>
        <v>2. Fx de 100% a 104,9%</v>
      </c>
      <c r="DF525" s="17">
        <f>IFERROR(VLOOKUP($BW525,'PAINEL E TARGET'!$G$1:$Q$99,8,0),0)</f>
        <v>0.1</v>
      </c>
      <c r="DG525" s="17">
        <f>VLOOKUP(DE525,'PAINEL E TARGET'!$S$10:$U$19,3,0)</f>
        <v>1</v>
      </c>
      <c r="DH525" s="16">
        <f t="shared" si="320"/>
        <v>375</v>
      </c>
      <c r="DI525" s="17">
        <f t="shared" si="306"/>
        <v>0.98399999999999999</v>
      </c>
      <c r="DJ525" s="33" t="str">
        <f>IF(DI525&gt;='PAINEL E TARGET'!$T$11,'PAINEL E TARGET'!$S$11,
IF(DI525&gt;='PAINEL E TARGET'!$T$12,'PAINEL E TARGET'!$S$12,
IF(DI525&gt;='PAINEL E TARGET'!$T$13,'PAINEL E TARGET'!$S$13,
IF(DI525&gt;='PAINEL E TARGET'!$T$14,'PAINEL E TARGET'!$S$14,
IF(DI525&gt;='PAINEL E TARGET'!$T$15,'PAINEL E TARGET'!$S$15,
IF(DI525&gt;='PAINEL E TARGET'!$T$16,'PAINEL E TARGET'!$S$16,
IF(DI525&gt;='PAINEL E TARGET'!$T$17,'PAINEL E TARGET'!$S$17,
IF(DI525&gt;='PAINEL E TARGET'!$T$18,'PAINEL E TARGET'!$S$18,'PAINEL E TARGET'!$S$19))))))))</f>
        <v>1. Fx de 90% a 99,9%</v>
      </c>
      <c r="DK525" s="17">
        <f>IFERROR(VLOOKUP($BW525,'PAINEL E TARGET'!$G$1:$Q$99,9,0),0)</f>
        <v>0.05</v>
      </c>
      <c r="DL525" s="17">
        <f>VLOOKUP(DJ525,'PAINEL E TARGET'!$S$10:$U$19,3,0)</f>
        <v>0.5</v>
      </c>
      <c r="DM525" s="16">
        <f t="shared" si="321"/>
        <v>93.75</v>
      </c>
      <c r="DN525" s="17">
        <f t="shared" si="307"/>
        <v>0.94899999999999995</v>
      </c>
      <c r="DO525" s="33" t="str">
        <f>IF(DN525&gt;='PAINEL E TARGET'!$T$11,'PAINEL E TARGET'!$S$11,
IF(DN525&gt;='PAINEL E TARGET'!$T$12,'PAINEL E TARGET'!$S$12,
IF(DN525&gt;='PAINEL E TARGET'!$T$13,'PAINEL E TARGET'!$S$13,
IF(DN525&gt;='PAINEL E TARGET'!$T$14,'PAINEL E TARGET'!$S$14,
IF(DN525&gt;='PAINEL E TARGET'!$T$15,'PAINEL E TARGET'!$S$15,
IF(DN525&gt;='PAINEL E TARGET'!$T$16,'PAINEL E TARGET'!$S$16,
IF(DN525&gt;='PAINEL E TARGET'!$T$17,'PAINEL E TARGET'!$S$17,
IF(DN525&gt;='PAINEL E TARGET'!$T$18,'PAINEL E TARGET'!$S$18,'PAINEL E TARGET'!$S$19))))))))</f>
        <v>1. Fx de 90% a 99,9%</v>
      </c>
      <c r="DP525" s="17">
        <f>IFERROR(VLOOKUP($BW525,'PAINEL E TARGET'!$G$1:$Q$99,10,0),0)</f>
        <v>0</v>
      </c>
      <c r="DQ525" s="17">
        <f>VLOOKUP(DO525,'PAINEL E TARGET'!$S$10:$U$19,3,0)</f>
        <v>0.5</v>
      </c>
      <c r="DR525" s="16">
        <f t="shared" si="322"/>
        <v>0</v>
      </c>
      <c r="DS525" s="17">
        <f t="shared" si="308"/>
        <v>0.96299999999999997</v>
      </c>
      <c r="DT525" s="16">
        <f>IF(DS525&gt;=1,VLOOKUP(BO525,'PAINEL E TARGET'!$S$1:$W$8,5,0),0)</f>
        <v>0</v>
      </c>
      <c r="DU525" s="16">
        <f t="shared" si="323"/>
        <v>3975</v>
      </c>
    </row>
    <row r="526" spans="2:125" s="32" customFormat="1" x14ac:dyDescent="0.2">
      <c r="B526" s="44">
        <v>43541</v>
      </c>
      <c r="C526" s="65">
        <v>1351</v>
      </c>
      <c r="D526" s="66" t="s">
        <v>529</v>
      </c>
      <c r="E526" s="65">
        <v>215</v>
      </c>
      <c r="F526" s="65" t="s">
        <v>1017</v>
      </c>
      <c r="G526" s="67">
        <v>4675785.6790305572</v>
      </c>
      <c r="H526" s="67">
        <v>2485228.5377234668</v>
      </c>
      <c r="I526" s="67">
        <v>2051423.6099999999</v>
      </c>
      <c r="J526" s="68">
        <v>0.82544666571355108</v>
      </c>
      <c r="K526" s="67">
        <v>525737.35789672309</v>
      </c>
      <c r="L526" s="67">
        <v>1848152.0533722625</v>
      </c>
      <c r="M526" s="67">
        <v>446990.97</v>
      </c>
      <c r="N526" s="67">
        <v>1572146.6400000001</v>
      </c>
      <c r="O526" s="67">
        <v>4471078.5009957589</v>
      </c>
      <c r="P526" s="67" t="s">
        <v>1082</v>
      </c>
      <c r="Q526" s="67" t="s">
        <v>1082</v>
      </c>
      <c r="R526" s="67">
        <v>0</v>
      </c>
      <c r="S526" s="67">
        <v>0</v>
      </c>
      <c r="T526" s="68">
        <v>0.1095621256682582</v>
      </c>
      <c r="U526" s="68">
        <v>0.1175408049578156</v>
      </c>
      <c r="V526" s="68">
        <v>1.0728233341667353</v>
      </c>
      <c r="W526" s="67">
        <v>260088.37</v>
      </c>
      <c r="X526" s="67">
        <v>237331.05999999997</v>
      </c>
      <c r="Y526" s="68">
        <v>0.91250162396726919</v>
      </c>
      <c r="Z526" s="68">
        <v>0.14349293121363629</v>
      </c>
      <c r="AA526" s="68">
        <v>0.16383132004559112</v>
      </c>
      <c r="AB526" s="68">
        <v>1.1417379146131907</v>
      </c>
      <c r="AC526" s="67">
        <v>340636.35</v>
      </c>
      <c r="AD526" s="67">
        <v>330797.98</v>
      </c>
      <c r="AE526" s="68">
        <v>0.97111767431749429</v>
      </c>
      <c r="AF526" s="43">
        <v>80</v>
      </c>
      <c r="AG526" s="43">
        <v>81</v>
      </c>
      <c r="AH526" s="43">
        <v>49</v>
      </c>
      <c r="AI526" s="43">
        <v>39</v>
      </c>
      <c r="AJ526" s="67">
        <v>152251.68999999997</v>
      </c>
      <c r="AK526" s="67">
        <v>133029.29999999999</v>
      </c>
      <c r="AL526" s="68">
        <v>0.87374596630093249</v>
      </c>
      <c r="AM526" s="67">
        <v>36193.24</v>
      </c>
      <c r="AN526" s="67">
        <v>29873.430000000004</v>
      </c>
      <c r="AO526" s="68">
        <v>0.82538700597128101</v>
      </c>
      <c r="AP526" s="67">
        <v>20263.349999999999</v>
      </c>
      <c r="AQ526" s="67">
        <v>22723.239999999998</v>
      </c>
      <c r="AR526" s="68">
        <v>1.121396017933856</v>
      </c>
      <c r="AS526" s="67">
        <v>51380.090000000004</v>
      </c>
      <c r="AT526" s="67">
        <v>51705.09</v>
      </c>
      <c r="AU526" s="68">
        <v>1.0063254073708316</v>
      </c>
      <c r="AV526" s="43">
        <v>4469.7699999999995</v>
      </c>
      <c r="AW526" s="43">
        <v>3314.3700000000003</v>
      </c>
      <c r="AX526" s="69">
        <v>0.7415079523107454</v>
      </c>
      <c r="AY526" s="43">
        <v>525737.35789672309</v>
      </c>
      <c r="AZ526" s="43">
        <v>446990.97000000003</v>
      </c>
      <c r="BA526" s="43">
        <v>52409.425876663554</v>
      </c>
      <c r="BB526" s="43">
        <v>59592.639999999999</v>
      </c>
      <c r="BC526" s="43">
        <v>989999.7495169082</v>
      </c>
      <c r="BD526" s="43">
        <v>98870.623865819784</v>
      </c>
      <c r="BE526" s="43">
        <v>492635.7</v>
      </c>
      <c r="BF526" s="43">
        <v>645202.33999999985</v>
      </c>
      <c r="BG526" s="43">
        <v>8442.32</v>
      </c>
      <c r="BH526" s="43">
        <v>106</v>
      </c>
      <c r="BI526" s="44">
        <v>43173</v>
      </c>
      <c r="BJ526" s="44">
        <v>43541</v>
      </c>
      <c r="BK526" s="44">
        <v>43172</v>
      </c>
      <c r="BL526" s="43">
        <f t="shared" si="309"/>
        <v>2051423.6099999999</v>
      </c>
      <c r="BM526" s="43">
        <f t="shared" si="310"/>
        <v>2019137.61</v>
      </c>
      <c r="BO526" s="16" t="str">
        <f>IFERROR(VLOOKUP($C526,'PORTE LOJA'!A:B,2,0),"PORTE 1")</f>
        <v>PORTE 5</v>
      </c>
      <c r="BP526" s="16">
        <f>VLOOKUP(BO526,'PAINEL E TARGET'!$S$1:$W$8,3,0)</f>
        <v>3750</v>
      </c>
      <c r="BQ526" s="16">
        <f t="shared" si="288"/>
        <v>1</v>
      </c>
      <c r="BR526" s="16">
        <f t="shared" si="289"/>
        <v>1</v>
      </c>
      <c r="BS526" s="16">
        <f t="shared" si="290"/>
        <v>1</v>
      </c>
      <c r="BT526" s="16">
        <f t="shared" si="291"/>
        <v>1</v>
      </c>
      <c r="BU526" s="16">
        <f t="shared" si="292"/>
        <v>1</v>
      </c>
      <c r="BV526" s="16">
        <f t="shared" si="293"/>
        <v>1</v>
      </c>
      <c r="BW526" s="17" t="str">
        <f t="shared" si="311"/>
        <v>111111</v>
      </c>
      <c r="BY526" s="17">
        <f t="shared" si="294"/>
        <v>0.82499999999999996</v>
      </c>
      <c r="BZ526" s="17">
        <f t="shared" si="295"/>
        <v>0.85099999999999998</v>
      </c>
      <c r="CA526" s="17" t="str">
        <f t="shared" si="312"/>
        <v>Sem Retira</v>
      </c>
      <c r="CB526" s="17">
        <f t="shared" si="313"/>
        <v>0.85099999999999998</v>
      </c>
      <c r="CC526" s="33" t="str">
        <f>IF(CB526&gt;='PAINEL E TARGET'!$T$11,'PAINEL E TARGET'!$S$11,
IF(CB526&gt;='PAINEL E TARGET'!$T$12,'PAINEL E TARGET'!$S$12,
IF(CB526&gt;='PAINEL E TARGET'!$T$13,'PAINEL E TARGET'!$S$13,
IF(CB526&gt;='PAINEL E TARGET'!$T$14,'PAINEL E TARGET'!$S$14,
IF(CB526&gt;='PAINEL E TARGET'!$T$15,'PAINEL E TARGET'!$S$15,
IF(CB526&gt;='PAINEL E TARGET'!$T$16,'PAINEL E TARGET'!$S$16,
IF(CB526&gt;='PAINEL E TARGET'!$T$17,'PAINEL E TARGET'!$S$17,
IF(CB526&gt;='PAINEL E TARGET'!$T$18,'PAINEL E TARGET'!$S$18,'PAINEL E TARGET'!$S$19))))))))</f>
        <v>Não elegível</v>
      </c>
      <c r="CD526" s="17">
        <f>IFERROR(VLOOKUP($BW526,'PAINEL E TARGET'!$G$1:$Q$99,4,0),0)</f>
        <v>0.25</v>
      </c>
      <c r="CE526" s="17">
        <f>VLOOKUP(CC526,'PAINEL E TARGET'!$S$10:$U$19,3,0)</f>
        <v>0</v>
      </c>
      <c r="CF526" s="16">
        <f t="shared" si="314"/>
        <v>0</v>
      </c>
      <c r="CG526" s="17">
        <f t="shared" si="296"/>
        <v>0.874</v>
      </c>
      <c r="CH526" s="17">
        <f t="shared" si="297"/>
        <v>0.82499999999999996</v>
      </c>
      <c r="CI526" s="17">
        <f t="shared" si="298"/>
        <v>1.121</v>
      </c>
      <c r="CJ526" s="17">
        <f t="shared" si="299"/>
        <v>1.006</v>
      </c>
      <c r="CK526" s="17">
        <f t="shared" si="300"/>
        <v>0.74199999999999999</v>
      </c>
      <c r="CL526" s="17">
        <f t="shared" si="301"/>
        <v>0.91300000000000003</v>
      </c>
      <c r="CM526" s="16">
        <f t="shared" si="302"/>
        <v>5</v>
      </c>
      <c r="CN526" s="17" t="str">
        <f t="shared" si="315"/>
        <v>ok</v>
      </c>
      <c r="CO526" s="17">
        <f t="shared" si="316"/>
        <v>0.91300000000000003</v>
      </c>
      <c r="CP526" s="33" t="str">
        <f>IF(CO526&gt;='PAINEL E TARGET'!$T$11,'PAINEL E TARGET'!$S$11,
IF(CO526&gt;='PAINEL E TARGET'!$T$12,'PAINEL E TARGET'!$S$12,
IF(CO526&gt;='PAINEL E TARGET'!$T$13,'PAINEL E TARGET'!$S$13,
IF(CO526&gt;='PAINEL E TARGET'!$T$14,'PAINEL E TARGET'!$S$14,
IF(CO526&gt;='PAINEL E TARGET'!$T$15,'PAINEL E TARGET'!$S$15,
IF(CO526&gt;='PAINEL E TARGET'!$T$16,'PAINEL E TARGET'!$S$16,
IF(CO526&gt;='PAINEL E TARGET'!$T$17,'PAINEL E TARGET'!$S$17,
IF(CO526&gt;='PAINEL E TARGET'!$T$18,'PAINEL E TARGET'!$S$18,'PAINEL E TARGET'!$S$19))))))))</f>
        <v>1. Fx de 90% a 99,9%</v>
      </c>
      <c r="CQ526" s="17">
        <f>IFERROR(VLOOKUP($BW526,'PAINEL E TARGET'!$G$1:$Q$99,5,0),0)</f>
        <v>0.25</v>
      </c>
      <c r="CR526" s="17">
        <f>VLOOKUP(CP526,'PAINEL E TARGET'!$S$10:$U$19,3,0)</f>
        <v>0.5</v>
      </c>
      <c r="CS526" s="16">
        <f t="shared" si="317"/>
        <v>468.75</v>
      </c>
      <c r="CT526" s="17">
        <f t="shared" si="303"/>
        <v>0.97099999999999997</v>
      </c>
      <c r="CU526" s="33" t="str">
        <f>IF(CT526&gt;='PAINEL E TARGET'!$T$11,'PAINEL E TARGET'!$S$11,
IF(CT526&gt;='PAINEL E TARGET'!$T$12,'PAINEL E TARGET'!$S$12,
IF(CT526&gt;='PAINEL E TARGET'!$T$13,'PAINEL E TARGET'!$S$13,
IF(CT526&gt;='PAINEL E TARGET'!$T$14,'PAINEL E TARGET'!$S$14,
IF(CT526&gt;='PAINEL E TARGET'!$T$15,'PAINEL E TARGET'!$S$15,
IF(CT526&gt;='PAINEL E TARGET'!$T$16,'PAINEL E TARGET'!$S$16,
IF(CT526&gt;='PAINEL E TARGET'!$T$17,'PAINEL E TARGET'!$S$17,
IF(CT526&gt;='PAINEL E TARGET'!$T$18,'PAINEL E TARGET'!$S$18,'PAINEL E TARGET'!$S$19))))))))</f>
        <v>1. Fx de 90% a 99,9%</v>
      </c>
      <c r="CV526" s="17">
        <f>IFERROR(VLOOKUP($BW526,'PAINEL E TARGET'!$G$1:$Q$99,6,0),0)</f>
        <v>0.2</v>
      </c>
      <c r="CW526" s="17">
        <f>VLOOKUP(CU526,'PAINEL E TARGET'!$S$10:$U$19,3,0)</f>
        <v>0.5</v>
      </c>
      <c r="CX526" s="16">
        <f t="shared" si="318"/>
        <v>375</v>
      </c>
      <c r="CY526" s="17">
        <f t="shared" si="304"/>
        <v>0.85</v>
      </c>
      <c r="CZ526" s="33" t="str">
        <f>IF(CY526&gt;='PAINEL E TARGET'!$T$11,'PAINEL E TARGET'!$S$11,
IF(CY526&gt;='PAINEL E TARGET'!$T$12,'PAINEL E TARGET'!$S$12,
IF(CY526&gt;='PAINEL E TARGET'!$T$13,'PAINEL E TARGET'!$S$13,
IF(CY526&gt;='PAINEL E TARGET'!$T$14,'PAINEL E TARGET'!$S$14,
IF(CY526&gt;='PAINEL E TARGET'!$T$15,'PAINEL E TARGET'!$S$15,
IF(CY526&gt;='PAINEL E TARGET'!$T$16,'PAINEL E TARGET'!$S$16,
IF(CY526&gt;='PAINEL E TARGET'!$T$17,'PAINEL E TARGET'!$S$17,
IF(CY526&gt;='PAINEL E TARGET'!$T$18,'PAINEL E TARGET'!$S$18,'PAINEL E TARGET'!$S$19))))))))</f>
        <v>Não elegível</v>
      </c>
      <c r="DA526" s="17">
        <f>IFERROR(VLOOKUP($BW526,'PAINEL E TARGET'!$G$1:$Q$99,7,0),0)</f>
        <v>0.15</v>
      </c>
      <c r="DB526" s="17">
        <f>VLOOKUP(CZ526,'PAINEL E TARGET'!$S$10:$U$19,3,0)</f>
        <v>0</v>
      </c>
      <c r="DC526" s="16">
        <f t="shared" si="319"/>
        <v>0</v>
      </c>
      <c r="DD526" s="17">
        <f t="shared" si="305"/>
        <v>1.137</v>
      </c>
      <c r="DE526" s="33" t="str">
        <f>IF(DD526&gt;='PAINEL E TARGET'!$T$11,'PAINEL E TARGET'!$S$11,
IF(DD526&gt;='PAINEL E TARGET'!$T$12,'PAINEL E TARGET'!$S$12,
IF(DD526&gt;='PAINEL E TARGET'!$T$13,'PAINEL E TARGET'!$S$13,
IF(DD526&gt;='PAINEL E TARGET'!$T$14,'PAINEL E TARGET'!$S$14,
IF(DD526&gt;='PAINEL E TARGET'!$T$15,'PAINEL E TARGET'!$S$15,
IF(DD526&gt;='PAINEL E TARGET'!$T$16,'PAINEL E TARGET'!$S$16,
IF(DD526&gt;='PAINEL E TARGET'!$T$17,'PAINEL E TARGET'!$S$17,
IF(DD526&gt;='PAINEL E TARGET'!$T$18,'PAINEL E TARGET'!$S$18,'PAINEL E TARGET'!$S$19))))))))</f>
        <v>4. Fx de 110% a 114,9%</v>
      </c>
      <c r="DF526" s="17">
        <f>IFERROR(VLOOKUP($BW526,'PAINEL E TARGET'!$G$1:$Q$99,8,0),0)</f>
        <v>0.1</v>
      </c>
      <c r="DG526" s="17">
        <f>VLOOKUP(DE526,'PAINEL E TARGET'!$S$10:$U$19,3,0)</f>
        <v>1.2</v>
      </c>
      <c r="DH526" s="16">
        <f t="shared" si="320"/>
        <v>450</v>
      </c>
      <c r="DI526" s="17">
        <f t="shared" si="306"/>
        <v>0.79600000000000004</v>
      </c>
      <c r="DJ526" s="33" t="str">
        <f>IF(DI526&gt;='PAINEL E TARGET'!$T$11,'PAINEL E TARGET'!$S$11,
IF(DI526&gt;='PAINEL E TARGET'!$T$12,'PAINEL E TARGET'!$S$12,
IF(DI526&gt;='PAINEL E TARGET'!$T$13,'PAINEL E TARGET'!$S$13,
IF(DI526&gt;='PAINEL E TARGET'!$T$14,'PAINEL E TARGET'!$S$14,
IF(DI526&gt;='PAINEL E TARGET'!$T$15,'PAINEL E TARGET'!$S$15,
IF(DI526&gt;='PAINEL E TARGET'!$T$16,'PAINEL E TARGET'!$S$16,
IF(DI526&gt;='PAINEL E TARGET'!$T$17,'PAINEL E TARGET'!$S$17,
IF(DI526&gt;='PAINEL E TARGET'!$T$18,'PAINEL E TARGET'!$S$18,'PAINEL E TARGET'!$S$19))))))))</f>
        <v>Não elegível</v>
      </c>
      <c r="DK526" s="17">
        <f>IFERROR(VLOOKUP($BW526,'PAINEL E TARGET'!$G$1:$Q$99,9,0),0)</f>
        <v>0.05</v>
      </c>
      <c r="DL526" s="17">
        <f>VLOOKUP(DJ526,'PAINEL E TARGET'!$S$10:$U$19,3,0)</f>
        <v>0</v>
      </c>
      <c r="DM526" s="16">
        <f t="shared" si="321"/>
        <v>0</v>
      </c>
      <c r="DN526" s="17">
        <f t="shared" si="307"/>
        <v>0.74199999999999999</v>
      </c>
      <c r="DO526" s="33" t="str">
        <f>IF(DN526&gt;='PAINEL E TARGET'!$T$11,'PAINEL E TARGET'!$S$11,
IF(DN526&gt;='PAINEL E TARGET'!$T$12,'PAINEL E TARGET'!$S$12,
IF(DN526&gt;='PAINEL E TARGET'!$T$13,'PAINEL E TARGET'!$S$13,
IF(DN526&gt;='PAINEL E TARGET'!$T$14,'PAINEL E TARGET'!$S$14,
IF(DN526&gt;='PAINEL E TARGET'!$T$15,'PAINEL E TARGET'!$S$15,
IF(DN526&gt;='PAINEL E TARGET'!$T$16,'PAINEL E TARGET'!$S$16,
IF(DN526&gt;='PAINEL E TARGET'!$T$17,'PAINEL E TARGET'!$S$17,
IF(DN526&gt;='PAINEL E TARGET'!$T$18,'PAINEL E TARGET'!$S$18,'PAINEL E TARGET'!$S$19))))))))</f>
        <v>Não elegível</v>
      </c>
      <c r="DP526" s="17">
        <f>IFERROR(VLOOKUP($BW526,'PAINEL E TARGET'!$G$1:$Q$99,10,0),0)</f>
        <v>0</v>
      </c>
      <c r="DQ526" s="17">
        <f>VLOOKUP(DO526,'PAINEL E TARGET'!$S$10:$U$19,3,0)</f>
        <v>0</v>
      </c>
      <c r="DR526" s="16">
        <f t="shared" si="322"/>
        <v>0</v>
      </c>
      <c r="DS526" s="17">
        <f t="shared" si="308"/>
        <v>1.0129999999999999</v>
      </c>
      <c r="DT526" s="16">
        <f>IF(DS526&gt;=1,VLOOKUP(BO526,'PAINEL E TARGET'!$S$1:$W$8,5,0),0)</f>
        <v>375</v>
      </c>
      <c r="DU526" s="16">
        <f t="shared" si="323"/>
        <v>1668.75</v>
      </c>
    </row>
    <row r="527" spans="2:125" s="32" customFormat="1" x14ac:dyDescent="0.2">
      <c r="B527" s="44">
        <v>43541</v>
      </c>
      <c r="C527" s="65">
        <v>1353</v>
      </c>
      <c r="D527" s="66" t="s">
        <v>530</v>
      </c>
      <c r="E527" s="65">
        <v>311</v>
      </c>
      <c r="F527" s="65" t="s">
        <v>943</v>
      </c>
      <c r="G527" s="67">
        <v>1458339.0022981782</v>
      </c>
      <c r="H527" s="67">
        <v>914641.70524108841</v>
      </c>
      <c r="I527" s="67">
        <v>732692.62</v>
      </c>
      <c r="J527" s="68">
        <v>0.80107064416756635</v>
      </c>
      <c r="K527" s="67">
        <v>116435.78969601462</v>
      </c>
      <c r="L527" s="67">
        <v>651018.9270243122</v>
      </c>
      <c r="M527" s="67">
        <v>123274.04</v>
      </c>
      <c r="N527" s="67">
        <v>552234.9</v>
      </c>
      <c r="O527" s="67">
        <v>1232662.2937505692</v>
      </c>
      <c r="P527" s="67" t="s">
        <v>1082</v>
      </c>
      <c r="Q527" s="67" t="s">
        <v>1082</v>
      </c>
      <c r="R527" s="67">
        <v>0</v>
      </c>
      <c r="S527" s="67">
        <v>0</v>
      </c>
      <c r="T527" s="68">
        <v>0.10613821014495632</v>
      </c>
      <c r="U527" s="68">
        <v>0.10706673993093269</v>
      </c>
      <c r="V527" s="68">
        <v>1.0087483083114765</v>
      </c>
      <c r="W527" s="67">
        <v>81456.27</v>
      </c>
      <c r="X527" s="67">
        <v>72324.539999999994</v>
      </c>
      <c r="Y527" s="68">
        <v>0.88789408108178769</v>
      </c>
      <c r="Z527" s="68">
        <v>0.20656305387952953</v>
      </c>
      <c r="AA527" s="68">
        <v>0.20098792474900484</v>
      </c>
      <c r="AB527" s="68">
        <v>0.97301003724617574</v>
      </c>
      <c r="AC527" s="67">
        <v>158527.79</v>
      </c>
      <c r="AD527" s="67">
        <v>135769.13999999998</v>
      </c>
      <c r="AE527" s="68">
        <v>0.85643747383345203</v>
      </c>
      <c r="AF527" s="43">
        <v>80</v>
      </c>
      <c r="AG527" s="43">
        <v>65</v>
      </c>
      <c r="AH527" s="43">
        <v>33</v>
      </c>
      <c r="AI527" s="43">
        <v>18</v>
      </c>
      <c r="AJ527" s="67">
        <v>37481.780000000006</v>
      </c>
      <c r="AK527" s="67">
        <v>34847</v>
      </c>
      <c r="AL527" s="68">
        <v>0.92970504602502857</v>
      </c>
      <c r="AM527" s="67">
        <v>5541.0700000000006</v>
      </c>
      <c r="AN527" s="67">
        <v>4560.3</v>
      </c>
      <c r="AO527" s="68">
        <v>0.82299988991295903</v>
      </c>
      <c r="AP527" s="67">
        <v>5512.0100000000011</v>
      </c>
      <c r="AQ527" s="67">
        <v>5455.829999999999</v>
      </c>
      <c r="AR527" s="68">
        <v>0.9898077107987826</v>
      </c>
      <c r="AS527" s="67">
        <v>32921.410000000003</v>
      </c>
      <c r="AT527" s="67">
        <v>27461.410000000003</v>
      </c>
      <c r="AU527" s="68">
        <v>0.8341504814040468</v>
      </c>
      <c r="AV527" s="43">
        <v>1201.8499999999999</v>
      </c>
      <c r="AW527" s="43">
        <v>1004.8499999999999</v>
      </c>
      <c r="AX527" s="69">
        <v>0.83608603403086912</v>
      </c>
      <c r="AY527" s="43">
        <v>116435.78969601462</v>
      </c>
      <c r="AZ527" s="43">
        <v>123274.04</v>
      </c>
      <c r="BA527" s="43">
        <v>38204.877048413393</v>
      </c>
      <c r="BB527" s="43">
        <v>40837.21</v>
      </c>
      <c r="BC527" s="43">
        <v>186670.15766142</v>
      </c>
      <c r="BD527" s="43">
        <v>61616.031760519938</v>
      </c>
      <c r="BE527" s="43">
        <v>131350.24</v>
      </c>
      <c r="BF527" s="43">
        <v>255630.27</v>
      </c>
      <c r="BG527" s="43">
        <v>1940.4899999999998</v>
      </c>
      <c r="BH527" s="43">
        <v>41</v>
      </c>
      <c r="BI527" s="44">
        <v>43173</v>
      </c>
      <c r="BJ527" s="44">
        <v>43541</v>
      </c>
      <c r="BK527" s="44">
        <v>43172</v>
      </c>
      <c r="BL527" s="43">
        <f t="shared" si="309"/>
        <v>732692.62</v>
      </c>
      <c r="BM527" s="43">
        <f t="shared" si="310"/>
        <v>675508.94000000006</v>
      </c>
      <c r="BO527" s="16" t="str">
        <f>IFERROR(VLOOKUP($C527,'PORTE LOJA'!A:B,2,0),"PORTE 1")</f>
        <v>PORTE 3</v>
      </c>
      <c r="BP527" s="16">
        <f>VLOOKUP(BO527,'PAINEL E TARGET'!$S$1:$W$8,3,0)</f>
        <v>2400</v>
      </c>
      <c r="BQ527" s="16">
        <f t="shared" si="288"/>
        <v>1</v>
      </c>
      <c r="BR527" s="16">
        <f t="shared" si="289"/>
        <v>1</v>
      </c>
      <c r="BS527" s="16">
        <f t="shared" si="290"/>
        <v>1</v>
      </c>
      <c r="BT527" s="16">
        <f t="shared" si="291"/>
        <v>1</v>
      </c>
      <c r="BU527" s="16">
        <f t="shared" si="292"/>
        <v>1</v>
      </c>
      <c r="BV527" s="16">
        <f t="shared" si="293"/>
        <v>1</v>
      </c>
      <c r="BW527" s="17" t="str">
        <f t="shared" si="311"/>
        <v>111111</v>
      </c>
      <c r="BY527" s="17">
        <f t="shared" si="294"/>
        <v>0.80100000000000005</v>
      </c>
      <c r="BZ527" s="17">
        <f t="shared" si="295"/>
        <v>0.88</v>
      </c>
      <c r="CA527" s="17" t="str">
        <f t="shared" si="312"/>
        <v>Sem Retira</v>
      </c>
      <c r="CB527" s="17">
        <f t="shared" si="313"/>
        <v>0.88</v>
      </c>
      <c r="CC527" s="33" t="str">
        <f>IF(CB527&gt;='PAINEL E TARGET'!$T$11,'PAINEL E TARGET'!$S$11,
IF(CB527&gt;='PAINEL E TARGET'!$T$12,'PAINEL E TARGET'!$S$12,
IF(CB527&gt;='PAINEL E TARGET'!$T$13,'PAINEL E TARGET'!$S$13,
IF(CB527&gt;='PAINEL E TARGET'!$T$14,'PAINEL E TARGET'!$S$14,
IF(CB527&gt;='PAINEL E TARGET'!$T$15,'PAINEL E TARGET'!$S$15,
IF(CB527&gt;='PAINEL E TARGET'!$T$16,'PAINEL E TARGET'!$S$16,
IF(CB527&gt;='PAINEL E TARGET'!$T$17,'PAINEL E TARGET'!$S$17,
IF(CB527&gt;='PAINEL E TARGET'!$T$18,'PAINEL E TARGET'!$S$18,'PAINEL E TARGET'!$S$19))))))))</f>
        <v>Não elegível</v>
      </c>
      <c r="CD527" s="17">
        <f>IFERROR(VLOOKUP($BW527,'PAINEL E TARGET'!$G$1:$Q$99,4,0),0)</f>
        <v>0.25</v>
      </c>
      <c r="CE527" s="17">
        <f>VLOOKUP(CC527,'PAINEL E TARGET'!$S$10:$U$19,3,0)</f>
        <v>0</v>
      </c>
      <c r="CF527" s="16">
        <f t="shared" si="314"/>
        <v>0</v>
      </c>
      <c r="CG527" s="17">
        <f t="shared" si="296"/>
        <v>0.93</v>
      </c>
      <c r="CH527" s="17">
        <f t="shared" si="297"/>
        <v>0.82299999999999995</v>
      </c>
      <c r="CI527" s="17">
        <f t="shared" si="298"/>
        <v>0.99</v>
      </c>
      <c r="CJ527" s="17">
        <f t="shared" si="299"/>
        <v>0.83399999999999996</v>
      </c>
      <c r="CK527" s="17">
        <f t="shared" si="300"/>
        <v>0.83599999999999997</v>
      </c>
      <c r="CL527" s="17">
        <f t="shared" si="301"/>
        <v>0.88800000000000001</v>
      </c>
      <c r="CM527" s="16">
        <f t="shared" si="302"/>
        <v>5</v>
      </c>
      <c r="CN527" s="17" t="str">
        <f t="shared" si="315"/>
        <v>ok</v>
      </c>
      <c r="CO527" s="17">
        <f t="shared" si="316"/>
        <v>0.88800000000000001</v>
      </c>
      <c r="CP527" s="33" t="str">
        <f>IF(CO527&gt;='PAINEL E TARGET'!$T$11,'PAINEL E TARGET'!$S$11,
IF(CO527&gt;='PAINEL E TARGET'!$T$12,'PAINEL E TARGET'!$S$12,
IF(CO527&gt;='PAINEL E TARGET'!$T$13,'PAINEL E TARGET'!$S$13,
IF(CO527&gt;='PAINEL E TARGET'!$T$14,'PAINEL E TARGET'!$S$14,
IF(CO527&gt;='PAINEL E TARGET'!$T$15,'PAINEL E TARGET'!$S$15,
IF(CO527&gt;='PAINEL E TARGET'!$T$16,'PAINEL E TARGET'!$S$16,
IF(CO527&gt;='PAINEL E TARGET'!$T$17,'PAINEL E TARGET'!$S$17,
IF(CO527&gt;='PAINEL E TARGET'!$T$18,'PAINEL E TARGET'!$S$18,'PAINEL E TARGET'!$S$19))))))))</f>
        <v>Não elegível</v>
      </c>
      <c r="CQ527" s="17">
        <f>IFERROR(VLOOKUP($BW527,'PAINEL E TARGET'!$G$1:$Q$99,5,0),0)</f>
        <v>0.25</v>
      </c>
      <c r="CR527" s="17">
        <f>VLOOKUP(CP527,'PAINEL E TARGET'!$S$10:$U$19,3,0)</f>
        <v>0</v>
      </c>
      <c r="CS527" s="16">
        <f t="shared" si="317"/>
        <v>0</v>
      </c>
      <c r="CT527" s="17">
        <f t="shared" si="303"/>
        <v>0.85599999999999998</v>
      </c>
      <c r="CU527" s="33" t="str">
        <f>IF(CT527&gt;='PAINEL E TARGET'!$T$11,'PAINEL E TARGET'!$S$11,
IF(CT527&gt;='PAINEL E TARGET'!$T$12,'PAINEL E TARGET'!$S$12,
IF(CT527&gt;='PAINEL E TARGET'!$T$13,'PAINEL E TARGET'!$S$13,
IF(CT527&gt;='PAINEL E TARGET'!$T$14,'PAINEL E TARGET'!$S$14,
IF(CT527&gt;='PAINEL E TARGET'!$T$15,'PAINEL E TARGET'!$S$15,
IF(CT527&gt;='PAINEL E TARGET'!$T$16,'PAINEL E TARGET'!$S$16,
IF(CT527&gt;='PAINEL E TARGET'!$T$17,'PAINEL E TARGET'!$S$17,
IF(CT527&gt;='PAINEL E TARGET'!$T$18,'PAINEL E TARGET'!$S$18,'PAINEL E TARGET'!$S$19))))))))</f>
        <v>Não elegível</v>
      </c>
      <c r="CV527" s="17">
        <f>IFERROR(VLOOKUP($BW527,'PAINEL E TARGET'!$G$1:$Q$99,6,0),0)</f>
        <v>0.2</v>
      </c>
      <c r="CW527" s="17">
        <f>VLOOKUP(CU527,'PAINEL E TARGET'!$S$10:$U$19,3,0)</f>
        <v>0</v>
      </c>
      <c r="CX527" s="16">
        <f t="shared" si="318"/>
        <v>0</v>
      </c>
      <c r="CY527" s="17">
        <f t="shared" si="304"/>
        <v>1.0589999999999999</v>
      </c>
      <c r="CZ527" s="33" t="str">
        <f>IF(CY527&gt;='PAINEL E TARGET'!$T$11,'PAINEL E TARGET'!$S$11,
IF(CY527&gt;='PAINEL E TARGET'!$T$12,'PAINEL E TARGET'!$S$12,
IF(CY527&gt;='PAINEL E TARGET'!$T$13,'PAINEL E TARGET'!$S$13,
IF(CY527&gt;='PAINEL E TARGET'!$T$14,'PAINEL E TARGET'!$S$14,
IF(CY527&gt;='PAINEL E TARGET'!$T$15,'PAINEL E TARGET'!$S$15,
IF(CY527&gt;='PAINEL E TARGET'!$T$16,'PAINEL E TARGET'!$S$16,
IF(CY527&gt;='PAINEL E TARGET'!$T$17,'PAINEL E TARGET'!$S$17,
IF(CY527&gt;='PAINEL E TARGET'!$T$18,'PAINEL E TARGET'!$S$18,'PAINEL E TARGET'!$S$19))))))))</f>
        <v>3. Fx de 105% a 109,9%</v>
      </c>
      <c r="DA527" s="17">
        <f>IFERROR(VLOOKUP($BW527,'PAINEL E TARGET'!$G$1:$Q$99,7,0),0)</f>
        <v>0.15</v>
      </c>
      <c r="DB527" s="17">
        <f>VLOOKUP(CZ527,'PAINEL E TARGET'!$S$10:$U$19,3,0)</f>
        <v>1.1000000000000001</v>
      </c>
      <c r="DC527" s="16">
        <f t="shared" si="319"/>
        <v>396</v>
      </c>
      <c r="DD527" s="17">
        <f t="shared" si="305"/>
        <v>1.069</v>
      </c>
      <c r="DE527" s="33" t="str">
        <f>IF(DD527&gt;='PAINEL E TARGET'!$T$11,'PAINEL E TARGET'!$S$11,
IF(DD527&gt;='PAINEL E TARGET'!$T$12,'PAINEL E TARGET'!$S$12,
IF(DD527&gt;='PAINEL E TARGET'!$T$13,'PAINEL E TARGET'!$S$13,
IF(DD527&gt;='PAINEL E TARGET'!$T$14,'PAINEL E TARGET'!$S$14,
IF(DD527&gt;='PAINEL E TARGET'!$T$15,'PAINEL E TARGET'!$S$15,
IF(DD527&gt;='PAINEL E TARGET'!$T$16,'PAINEL E TARGET'!$S$16,
IF(DD527&gt;='PAINEL E TARGET'!$T$17,'PAINEL E TARGET'!$S$17,
IF(DD527&gt;='PAINEL E TARGET'!$T$18,'PAINEL E TARGET'!$S$18,'PAINEL E TARGET'!$S$19))))))))</f>
        <v>3. Fx de 105% a 109,9%</v>
      </c>
      <c r="DF527" s="17">
        <f>IFERROR(VLOOKUP($BW527,'PAINEL E TARGET'!$G$1:$Q$99,8,0),0)</f>
        <v>0.1</v>
      </c>
      <c r="DG527" s="17">
        <f>VLOOKUP(DE527,'PAINEL E TARGET'!$S$10:$U$19,3,0)</f>
        <v>1.1000000000000001</v>
      </c>
      <c r="DH527" s="16">
        <f t="shared" si="320"/>
        <v>264.00000000000006</v>
      </c>
      <c r="DI527" s="17">
        <f t="shared" si="306"/>
        <v>0.54500000000000004</v>
      </c>
      <c r="DJ527" s="33" t="str">
        <f>IF(DI527&gt;='PAINEL E TARGET'!$T$11,'PAINEL E TARGET'!$S$11,
IF(DI527&gt;='PAINEL E TARGET'!$T$12,'PAINEL E TARGET'!$S$12,
IF(DI527&gt;='PAINEL E TARGET'!$T$13,'PAINEL E TARGET'!$S$13,
IF(DI527&gt;='PAINEL E TARGET'!$T$14,'PAINEL E TARGET'!$S$14,
IF(DI527&gt;='PAINEL E TARGET'!$T$15,'PAINEL E TARGET'!$S$15,
IF(DI527&gt;='PAINEL E TARGET'!$T$16,'PAINEL E TARGET'!$S$16,
IF(DI527&gt;='PAINEL E TARGET'!$T$17,'PAINEL E TARGET'!$S$17,
IF(DI527&gt;='PAINEL E TARGET'!$T$18,'PAINEL E TARGET'!$S$18,'PAINEL E TARGET'!$S$19))))))))</f>
        <v>Não elegível</v>
      </c>
      <c r="DK527" s="17">
        <f>IFERROR(VLOOKUP($BW527,'PAINEL E TARGET'!$G$1:$Q$99,9,0),0)</f>
        <v>0.05</v>
      </c>
      <c r="DL527" s="17">
        <f>VLOOKUP(DJ527,'PAINEL E TARGET'!$S$10:$U$19,3,0)</f>
        <v>0</v>
      </c>
      <c r="DM527" s="16">
        <f t="shared" si="321"/>
        <v>0</v>
      </c>
      <c r="DN527" s="17">
        <f t="shared" si="307"/>
        <v>0.83599999999999997</v>
      </c>
      <c r="DO527" s="33" t="str">
        <f>IF(DN527&gt;='PAINEL E TARGET'!$T$11,'PAINEL E TARGET'!$S$11,
IF(DN527&gt;='PAINEL E TARGET'!$T$12,'PAINEL E TARGET'!$S$12,
IF(DN527&gt;='PAINEL E TARGET'!$T$13,'PAINEL E TARGET'!$S$13,
IF(DN527&gt;='PAINEL E TARGET'!$T$14,'PAINEL E TARGET'!$S$14,
IF(DN527&gt;='PAINEL E TARGET'!$T$15,'PAINEL E TARGET'!$S$15,
IF(DN527&gt;='PAINEL E TARGET'!$T$16,'PAINEL E TARGET'!$S$16,
IF(DN527&gt;='PAINEL E TARGET'!$T$17,'PAINEL E TARGET'!$S$17,
IF(DN527&gt;='PAINEL E TARGET'!$T$18,'PAINEL E TARGET'!$S$18,'PAINEL E TARGET'!$S$19))))))))</f>
        <v>Não elegível</v>
      </c>
      <c r="DP527" s="17">
        <f>IFERROR(VLOOKUP($BW527,'PAINEL E TARGET'!$G$1:$Q$99,10,0),0)</f>
        <v>0</v>
      </c>
      <c r="DQ527" s="17">
        <f>VLOOKUP(DO527,'PAINEL E TARGET'!$S$10:$U$19,3,0)</f>
        <v>0</v>
      </c>
      <c r="DR527" s="16">
        <f t="shared" si="322"/>
        <v>0</v>
      </c>
      <c r="DS527" s="17">
        <f t="shared" si="308"/>
        <v>0.81299999999999994</v>
      </c>
      <c r="DT527" s="16">
        <f>IF(DS527&gt;=1,VLOOKUP(BO527,'PAINEL E TARGET'!$S$1:$W$8,5,0),0)</f>
        <v>0</v>
      </c>
      <c r="DU527" s="16">
        <f t="shared" si="323"/>
        <v>660</v>
      </c>
    </row>
    <row r="528" spans="2:125" s="32" customFormat="1" x14ac:dyDescent="0.2">
      <c r="B528" s="44">
        <v>43541</v>
      </c>
      <c r="C528" s="65">
        <v>1356</v>
      </c>
      <c r="D528" s="66" t="s">
        <v>531</v>
      </c>
      <c r="E528" s="65">
        <v>411</v>
      </c>
      <c r="F528" s="65" t="s">
        <v>1020</v>
      </c>
      <c r="G528" s="67">
        <v>2365792.445427482</v>
      </c>
      <c r="H528" s="67">
        <v>1372049.4564543068</v>
      </c>
      <c r="I528" s="67">
        <v>1123086.5999999999</v>
      </c>
      <c r="J528" s="68">
        <v>0.81854673293068858</v>
      </c>
      <c r="K528" s="67">
        <v>122318.08211425012</v>
      </c>
      <c r="L528" s="67">
        <v>1039995.9971633252</v>
      </c>
      <c r="M528" s="67">
        <v>100419.8</v>
      </c>
      <c r="N528" s="67">
        <v>930761.47</v>
      </c>
      <c r="O528" s="67">
        <v>2010530.2972972887</v>
      </c>
      <c r="P528" s="67" t="s">
        <v>1082</v>
      </c>
      <c r="Q528" s="67" t="s">
        <v>1082</v>
      </c>
      <c r="R528" s="67">
        <v>0</v>
      </c>
      <c r="S528" s="67">
        <v>0</v>
      </c>
      <c r="T528" s="68">
        <v>9.5596226511392768E-2</v>
      </c>
      <c r="U528" s="68">
        <v>9.1675055346961437E-2</v>
      </c>
      <c r="V528" s="68">
        <v>0.95898194617583554</v>
      </c>
      <c r="W528" s="67">
        <v>111112.84000000001</v>
      </c>
      <c r="X528" s="67">
        <v>94533.6</v>
      </c>
      <c r="Y528" s="68">
        <v>0.85078916172064356</v>
      </c>
      <c r="Z528" s="68">
        <v>0.11858825635638098</v>
      </c>
      <c r="AA528" s="68">
        <v>0.14240376961074941</v>
      </c>
      <c r="AB528" s="68">
        <v>1.2008252249092704</v>
      </c>
      <c r="AC528" s="67">
        <v>137836.80000000002</v>
      </c>
      <c r="AD528" s="67">
        <v>146844.1</v>
      </c>
      <c r="AE528" s="68">
        <v>1.0653475704601383</v>
      </c>
      <c r="AF528" s="43">
        <v>80</v>
      </c>
      <c r="AG528" s="43">
        <v>76</v>
      </c>
      <c r="AH528" s="43">
        <v>30</v>
      </c>
      <c r="AI528" s="43">
        <v>28</v>
      </c>
      <c r="AJ528" s="67">
        <v>41572.100000000006</v>
      </c>
      <c r="AK528" s="67">
        <v>44018</v>
      </c>
      <c r="AL528" s="68">
        <v>1.0588351322160774</v>
      </c>
      <c r="AM528" s="67">
        <v>14277.099999999999</v>
      </c>
      <c r="AN528" s="67">
        <v>13804.57</v>
      </c>
      <c r="AO528" s="68">
        <v>0.96690294247431208</v>
      </c>
      <c r="AP528" s="67">
        <v>7003.6799999999994</v>
      </c>
      <c r="AQ528" s="67">
        <v>6719.75</v>
      </c>
      <c r="AR528" s="68">
        <v>0.95945988394672521</v>
      </c>
      <c r="AS528" s="67">
        <v>48259.96</v>
      </c>
      <c r="AT528" s="67">
        <v>29991.280000000002</v>
      </c>
      <c r="AU528" s="68">
        <v>0.62145264935984201</v>
      </c>
      <c r="AV528" s="43">
        <v>1921.76</v>
      </c>
      <c r="AW528" s="43">
        <v>804.84</v>
      </c>
      <c r="AX528" s="69">
        <v>0.41880359670302225</v>
      </c>
      <c r="AY528" s="43">
        <v>122318.08211425012</v>
      </c>
      <c r="AZ528" s="43">
        <v>100419.8</v>
      </c>
      <c r="BA528" s="43">
        <v>58144.043419149697</v>
      </c>
      <c r="BB528" s="43">
        <v>56541.939999999995</v>
      </c>
      <c r="BC528" s="43">
        <v>210538.86291924701</v>
      </c>
      <c r="BD528" s="43">
        <v>100628.9508480877</v>
      </c>
      <c r="BE528" s="43">
        <v>193942.74999999997</v>
      </c>
      <c r="BF528" s="43">
        <v>240588.47000000006</v>
      </c>
      <c r="BG528" s="43">
        <v>3338.8699999999994</v>
      </c>
      <c r="BH528" s="43">
        <v>69</v>
      </c>
      <c r="BI528" s="44">
        <v>43173</v>
      </c>
      <c r="BJ528" s="44">
        <v>43541</v>
      </c>
      <c r="BK528" s="44">
        <v>43172</v>
      </c>
      <c r="BL528" s="43">
        <f t="shared" si="309"/>
        <v>1123086.5999999999</v>
      </c>
      <c r="BM528" s="43">
        <f t="shared" si="310"/>
        <v>1031181.27</v>
      </c>
      <c r="BO528" s="16" t="str">
        <f>IFERROR(VLOOKUP($C528,'PORTE LOJA'!A:B,2,0),"PORTE 1")</f>
        <v>PORTE 3</v>
      </c>
      <c r="BP528" s="16">
        <f>VLOOKUP(BO528,'PAINEL E TARGET'!$S$1:$W$8,3,0)</f>
        <v>2400</v>
      </c>
      <c r="BQ528" s="16">
        <f t="shared" si="288"/>
        <v>1</v>
      </c>
      <c r="BR528" s="16">
        <f t="shared" si="289"/>
        <v>1</v>
      </c>
      <c r="BS528" s="16">
        <f t="shared" si="290"/>
        <v>1</v>
      </c>
      <c r="BT528" s="16">
        <f t="shared" si="291"/>
        <v>1</v>
      </c>
      <c r="BU528" s="16">
        <f t="shared" si="292"/>
        <v>1</v>
      </c>
      <c r="BV528" s="16">
        <f t="shared" si="293"/>
        <v>1</v>
      </c>
      <c r="BW528" s="17" t="str">
        <f t="shared" si="311"/>
        <v>111111</v>
      </c>
      <c r="BY528" s="17">
        <f t="shared" si="294"/>
        <v>0.81899999999999995</v>
      </c>
      <c r="BZ528" s="17">
        <f t="shared" si="295"/>
        <v>0.88700000000000001</v>
      </c>
      <c r="CA528" s="17" t="str">
        <f t="shared" si="312"/>
        <v>Sem Retira</v>
      </c>
      <c r="CB528" s="17">
        <f t="shared" si="313"/>
        <v>0.88700000000000001</v>
      </c>
      <c r="CC528" s="33" t="str">
        <f>IF(CB528&gt;='PAINEL E TARGET'!$T$11,'PAINEL E TARGET'!$S$11,
IF(CB528&gt;='PAINEL E TARGET'!$T$12,'PAINEL E TARGET'!$S$12,
IF(CB528&gt;='PAINEL E TARGET'!$T$13,'PAINEL E TARGET'!$S$13,
IF(CB528&gt;='PAINEL E TARGET'!$T$14,'PAINEL E TARGET'!$S$14,
IF(CB528&gt;='PAINEL E TARGET'!$T$15,'PAINEL E TARGET'!$S$15,
IF(CB528&gt;='PAINEL E TARGET'!$T$16,'PAINEL E TARGET'!$S$16,
IF(CB528&gt;='PAINEL E TARGET'!$T$17,'PAINEL E TARGET'!$S$17,
IF(CB528&gt;='PAINEL E TARGET'!$T$18,'PAINEL E TARGET'!$S$18,'PAINEL E TARGET'!$S$19))))))))</f>
        <v>Não elegível</v>
      </c>
      <c r="CD528" s="17">
        <f>IFERROR(VLOOKUP($BW528,'PAINEL E TARGET'!$G$1:$Q$99,4,0),0)</f>
        <v>0.25</v>
      </c>
      <c r="CE528" s="17">
        <f>VLOOKUP(CC528,'PAINEL E TARGET'!$S$10:$U$19,3,0)</f>
        <v>0</v>
      </c>
      <c r="CF528" s="16">
        <f t="shared" si="314"/>
        <v>0</v>
      </c>
      <c r="CG528" s="17">
        <f t="shared" si="296"/>
        <v>1.0589999999999999</v>
      </c>
      <c r="CH528" s="17">
        <f t="shared" si="297"/>
        <v>0.96699999999999997</v>
      </c>
      <c r="CI528" s="17">
        <f t="shared" si="298"/>
        <v>0.95899999999999996</v>
      </c>
      <c r="CJ528" s="17">
        <f t="shared" si="299"/>
        <v>0.621</v>
      </c>
      <c r="CK528" s="17">
        <f t="shared" si="300"/>
        <v>0.41899999999999998</v>
      </c>
      <c r="CL528" s="17">
        <f t="shared" si="301"/>
        <v>0.85099999999999998</v>
      </c>
      <c r="CM528" s="16">
        <f t="shared" si="302"/>
        <v>3</v>
      </c>
      <c r="CN528" s="17" t="str">
        <f t="shared" si="315"/>
        <v>não ok</v>
      </c>
      <c r="CO528" s="17">
        <f t="shared" si="316"/>
        <v>0</v>
      </c>
      <c r="CP528" s="33" t="str">
        <f>IF(CO528&gt;='PAINEL E TARGET'!$T$11,'PAINEL E TARGET'!$S$11,
IF(CO528&gt;='PAINEL E TARGET'!$T$12,'PAINEL E TARGET'!$S$12,
IF(CO528&gt;='PAINEL E TARGET'!$T$13,'PAINEL E TARGET'!$S$13,
IF(CO528&gt;='PAINEL E TARGET'!$T$14,'PAINEL E TARGET'!$S$14,
IF(CO528&gt;='PAINEL E TARGET'!$T$15,'PAINEL E TARGET'!$S$15,
IF(CO528&gt;='PAINEL E TARGET'!$T$16,'PAINEL E TARGET'!$S$16,
IF(CO528&gt;='PAINEL E TARGET'!$T$17,'PAINEL E TARGET'!$S$17,
IF(CO528&gt;='PAINEL E TARGET'!$T$18,'PAINEL E TARGET'!$S$18,'PAINEL E TARGET'!$S$19))))))))</f>
        <v>Não elegível</v>
      </c>
      <c r="CQ528" s="17">
        <f>IFERROR(VLOOKUP($BW528,'PAINEL E TARGET'!$G$1:$Q$99,5,0),0)</f>
        <v>0.25</v>
      </c>
      <c r="CR528" s="17">
        <f>VLOOKUP(CP528,'PAINEL E TARGET'!$S$10:$U$19,3,0)</f>
        <v>0</v>
      </c>
      <c r="CS528" s="16">
        <f t="shared" si="317"/>
        <v>0</v>
      </c>
      <c r="CT528" s="17">
        <f t="shared" si="303"/>
        <v>1.0649999999999999</v>
      </c>
      <c r="CU528" s="33" t="str">
        <f>IF(CT528&gt;='PAINEL E TARGET'!$T$11,'PAINEL E TARGET'!$S$11,
IF(CT528&gt;='PAINEL E TARGET'!$T$12,'PAINEL E TARGET'!$S$12,
IF(CT528&gt;='PAINEL E TARGET'!$T$13,'PAINEL E TARGET'!$S$13,
IF(CT528&gt;='PAINEL E TARGET'!$T$14,'PAINEL E TARGET'!$S$14,
IF(CT528&gt;='PAINEL E TARGET'!$T$15,'PAINEL E TARGET'!$S$15,
IF(CT528&gt;='PAINEL E TARGET'!$T$16,'PAINEL E TARGET'!$S$16,
IF(CT528&gt;='PAINEL E TARGET'!$T$17,'PAINEL E TARGET'!$S$17,
IF(CT528&gt;='PAINEL E TARGET'!$T$18,'PAINEL E TARGET'!$S$18,'PAINEL E TARGET'!$S$19))))))))</f>
        <v>3. Fx de 105% a 109,9%</v>
      </c>
      <c r="CV528" s="17">
        <f>IFERROR(VLOOKUP($BW528,'PAINEL E TARGET'!$G$1:$Q$99,6,0),0)</f>
        <v>0.2</v>
      </c>
      <c r="CW528" s="17">
        <f>VLOOKUP(CU528,'PAINEL E TARGET'!$S$10:$U$19,3,0)</f>
        <v>1.1000000000000001</v>
      </c>
      <c r="CX528" s="16">
        <f t="shared" si="318"/>
        <v>528.00000000000011</v>
      </c>
      <c r="CY528" s="17">
        <f t="shared" si="304"/>
        <v>0.82099999999999995</v>
      </c>
      <c r="CZ528" s="33" t="str">
        <f>IF(CY528&gt;='PAINEL E TARGET'!$T$11,'PAINEL E TARGET'!$S$11,
IF(CY528&gt;='PAINEL E TARGET'!$T$12,'PAINEL E TARGET'!$S$12,
IF(CY528&gt;='PAINEL E TARGET'!$T$13,'PAINEL E TARGET'!$S$13,
IF(CY528&gt;='PAINEL E TARGET'!$T$14,'PAINEL E TARGET'!$S$14,
IF(CY528&gt;='PAINEL E TARGET'!$T$15,'PAINEL E TARGET'!$S$15,
IF(CY528&gt;='PAINEL E TARGET'!$T$16,'PAINEL E TARGET'!$S$16,
IF(CY528&gt;='PAINEL E TARGET'!$T$17,'PAINEL E TARGET'!$S$17,
IF(CY528&gt;='PAINEL E TARGET'!$T$18,'PAINEL E TARGET'!$S$18,'PAINEL E TARGET'!$S$19))))))))</f>
        <v>Não elegível</v>
      </c>
      <c r="DA528" s="17">
        <f>IFERROR(VLOOKUP($BW528,'PAINEL E TARGET'!$G$1:$Q$99,7,0),0)</f>
        <v>0.15</v>
      </c>
      <c r="DB528" s="17">
        <f>VLOOKUP(CZ528,'PAINEL E TARGET'!$S$10:$U$19,3,0)</f>
        <v>0</v>
      </c>
      <c r="DC528" s="16">
        <f t="shared" si="319"/>
        <v>0</v>
      </c>
      <c r="DD528" s="17">
        <f t="shared" si="305"/>
        <v>0.97199999999999998</v>
      </c>
      <c r="DE528" s="33" t="str">
        <f>IF(DD528&gt;='PAINEL E TARGET'!$T$11,'PAINEL E TARGET'!$S$11,
IF(DD528&gt;='PAINEL E TARGET'!$T$12,'PAINEL E TARGET'!$S$12,
IF(DD528&gt;='PAINEL E TARGET'!$T$13,'PAINEL E TARGET'!$S$13,
IF(DD528&gt;='PAINEL E TARGET'!$T$14,'PAINEL E TARGET'!$S$14,
IF(DD528&gt;='PAINEL E TARGET'!$T$15,'PAINEL E TARGET'!$S$15,
IF(DD528&gt;='PAINEL E TARGET'!$T$16,'PAINEL E TARGET'!$S$16,
IF(DD528&gt;='PAINEL E TARGET'!$T$17,'PAINEL E TARGET'!$S$17,
IF(DD528&gt;='PAINEL E TARGET'!$T$18,'PAINEL E TARGET'!$S$18,'PAINEL E TARGET'!$S$19))))))))</f>
        <v>1. Fx de 90% a 99,9%</v>
      </c>
      <c r="DF528" s="17">
        <f>IFERROR(VLOOKUP($BW528,'PAINEL E TARGET'!$G$1:$Q$99,8,0),0)</f>
        <v>0.1</v>
      </c>
      <c r="DG528" s="17">
        <f>VLOOKUP(DE528,'PAINEL E TARGET'!$S$10:$U$19,3,0)</f>
        <v>0.5</v>
      </c>
      <c r="DH528" s="16">
        <f t="shared" si="320"/>
        <v>120</v>
      </c>
      <c r="DI528" s="17">
        <f t="shared" si="306"/>
        <v>0.93300000000000005</v>
      </c>
      <c r="DJ528" s="33" t="str">
        <f>IF(DI528&gt;='PAINEL E TARGET'!$T$11,'PAINEL E TARGET'!$S$11,
IF(DI528&gt;='PAINEL E TARGET'!$T$12,'PAINEL E TARGET'!$S$12,
IF(DI528&gt;='PAINEL E TARGET'!$T$13,'PAINEL E TARGET'!$S$13,
IF(DI528&gt;='PAINEL E TARGET'!$T$14,'PAINEL E TARGET'!$S$14,
IF(DI528&gt;='PAINEL E TARGET'!$T$15,'PAINEL E TARGET'!$S$15,
IF(DI528&gt;='PAINEL E TARGET'!$T$16,'PAINEL E TARGET'!$S$16,
IF(DI528&gt;='PAINEL E TARGET'!$T$17,'PAINEL E TARGET'!$S$17,
IF(DI528&gt;='PAINEL E TARGET'!$T$18,'PAINEL E TARGET'!$S$18,'PAINEL E TARGET'!$S$19))))))))</f>
        <v>1. Fx de 90% a 99,9%</v>
      </c>
      <c r="DK528" s="17">
        <f>IFERROR(VLOOKUP($BW528,'PAINEL E TARGET'!$G$1:$Q$99,9,0),0)</f>
        <v>0.05</v>
      </c>
      <c r="DL528" s="17">
        <f>VLOOKUP(DJ528,'PAINEL E TARGET'!$S$10:$U$19,3,0)</f>
        <v>0.5</v>
      </c>
      <c r="DM528" s="16">
        <f t="shared" si="321"/>
        <v>60</v>
      </c>
      <c r="DN528" s="17">
        <f t="shared" si="307"/>
        <v>0.41899999999999998</v>
      </c>
      <c r="DO528" s="33" t="str">
        <f>IF(DN528&gt;='PAINEL E TARGET'!$T$11,'PAINEL E TARGET'!$S$11,
IF(DN528&gt;='PAINEL E TARGET'!$T$12,'PAINEL E TARGET'!$S$12,
IF(DN528&gt;='PAINEL E TARGET'!$T$13,'PAINEL E TARGET'!$S$13,
IF(DN528&gt;='PAINEL E TARGET'!$T$14,'PAINEL E TARGET'!$S$14,
IF(DN528&gt;='PAINEL E TARGET'!$T$15,'PAINEL E TARGET'!$S$15,
IF(DN528&gt;='PAINEL E TARGET'!$T$16,'PAINEL E TARGET'!$S$16,
IF(DN528&gt;='PAINEL E TARGET'!$T$17,'PAINEL E TARGET'!$S$17,
IF(DN528&gt;='PAINEL E TARGET'!$T$18,'PAINEL E TARGET'!$S$18,'PAINEL E TARGET'!$S$19))))))))</f>
        <v>Não elegível</v>
      </c>
      <c r="DP528" s="17">
        <f>IFERROR(VLOOKUP($BW528,'PAINEL E TARGET'!$G$1:$Q$99,10,0),0)</f>
        <v>0</v>
      </c>
      <c r="DQ528" s="17">
        <f>VLOOKUP(DO528,'PAINEL E TARGET'!$S$10:$U$19,3,0)</f>
        <v>0</v>
      </c>
      <c r="DR528" s="16">
        <f t="shared" si="322"/>
        <v>0</v>
      </c>
      <c r="DS528" s="17">
        <f t="shared" si="308"/>
        <v>0.95</v>
      </c>
      <c r="DT528" s="16">
        <f>IF(DS528&gt;=1,VLOOKUP(BO528,'PAINEL E TARGET'!$S$1:$W$8,5,0),0)</f>
        <v>0</v>
      </c>
      <c r="DU528" s="16">
        <f t="shared" si="323"/>
        <v>708.00000000000011</v>
      </c>
    </row>
    <row r="529" spans="2:125" s="32" customFormat="1" x14ac:dyDescent="0.2">
      <c r="B529" s="44">
        <v>43541</v>
      </c>
      <c r="C529" s="65">
        <v>1357</v>
      </c>
      <c r="D529" s="66" t="s">
        <v>532</v>
      </c>
      <c r="E529" s="65">
        <v>214</v>
      </c>
      <c r="F529" s="65" t="s">
        <v>1017</v>
      </c>
      <c r="G529" s="67">
        <v>3462322.0619694861</v>
      </c>
      <c r="H529" s="67">
        <v>2059461.2539068118</v>
      </c>
      <c r="I529" s="67">
        <v>1701074.7699999998</v>
      </c>
      <c r="J529" s="68">
        <v>0.82598046783985357</v>
      </c>
      <c r="K529" s="67">
        <v>204408.10665124428</v>
      </c>
      <c r="L529" s="67">
        <v>1662067.5160008403</v>
      </c>
      <c r="M529" s="67">
        <v>166142.69</v>
      </c>
      <c r="N529" s="67">
        <v>1463142.0899999999</v>
      </c>
      <c r="O529" s="67">
        <v>3147434.3485620394</v>
      </c>
      <c r="P529" s="67" t="s">
        <v>1082</v>
      </c>
      <c r="Q529" s="67" t="s">
        <v>1082</v>
      </c>
      <c r="R529" s="67">
        <v>0</v>
      </c>
      <c r="S529" s="67">
        <v>0</v>
      </c>
      <c r="T529" s="68">
        <v>9.2160437517840546E-2</v>
      </c>
      <c r="U529" s="68">
        <v>8.5794627014192062E-2</v>
      </c>
      <c r="V529" s="68">
        <v>0.93092686324957841</v>
      </c>
      <c r="W529" s="67">
        <v>172015.20999999996</v>
      </c>
      <c r="X529" s="67">
        <v>139783.87999999998</v>
      </c>
      <c r="Y529" s="68">
        <v>0.81262511611618538</v>
      </c>
      <c r="Z529" s="68">
        <v>0.12735396975731536</v>
      </c>
      <c r="AA529" s="68">
        <v>0.12591786440182667</v>
      </c>
      <c r="AB529" s="68">
        <v>0.98872351322675445</v>
      </c>
      <c r="AC529" s="67">
        <v>237703.07999999996</v>
      </c>
      <c r="AD529" s="67">
        <v>205156.06</v>
      </c>
      <c r="AE529" s="68">
        <v>0.86307699504777147</v>
      </c>
      <c r="AF529" s="43">
        <v>80</v>
      </c>
      <c r="AG529" s="43">
        <v>73</v>
      </c>
      <c r="AH529" s="43">
        <v>45</v>
      </c>
      <c r="AI529" s="43">
        <v>44</v>
      </c>
      <c r="AJ529" s="67">
        <v>66248.210000000006</v>
      </c>
      <c r="AK529" s="67">
        <v>59396</v>
      </c>
      <c r="AL529" s="68">
        <v>0.89656762046853788</v>
      </c>
      <c r="AM529" s="67">
        <v>18942.47</v>
      </c>
      <c r="AN529" s="67">
        <v>13370.099999999999</v>
      </c>
      <c r="AO529" s="68">
        <v>0.70582664246003812</v>
      </c>
      <c r="AP529" s="67">
        <v>12003.2</v>
      </c>
      <c r="AQ529" s="67">
        <v>8940.7199999999993</v>
      </c>
      <c r="AR529" s="68">
        <v>0.74486137030125288</v>
      </c>
      <c r="AS529" s="67">
        <v>74821.33</v>
      </c>
      <c r="AT529" s="67">
        <v>58077.060000000005</v>
      </c>
      <c r="AU529" s="68">
        <v>0.77620993906416802</v>
      </c>
      <c r="AV529" s="43">
        <v>4056.89</v>
      </c>
      <c r="AW529" s="43">
        <v>3804.3299999999995</v>
      </c>
      <c r="AX529" s="69">
        <v>0.93774541582345083</v>
      </c>
      <c r="AY529" s="43">
        <v>204408.10665124428</v>
      </c>
      <c r="AZ529" s="43">
        <v>166142.69</v>
      </c>
      <c r="BA529" s="43">
        <v>46460.211612882333</v>
      </c>
      <c r="BB529" s="43">
        <v>47217.899999999994</v>
      </c>
      <c r="BC529" s="43">
        <v>344633.30553339317</v>
      </c>
      <c r="BD529" s="43">
        <v>78567.403957200091</v>
      </c>
      <c r="BE529" s="43">
        <v>291988.08</v>
      </c>
      <c r="BF529" s="43">
        <v>403490.48999999987</v>
      </c>
      <c r="BG529" s="43">
        <v>6866.46</v>
      </c>
      <c r="BH529" s="43">
        <v>81</v>
      </c>
      <c r="BI529" s="44">
        <v>43173</v>
      </c>
      <c r="BJ529" s="44">
        <v>43541</v>
      </c>
      <c r="BK529" s="44">
        <v>43172</v>
      </c>
      <c r="BL529" s="43">
        <f t="shared" si="309"/>
        <v>1701074.7699999998</v>
      </c>
      <c r="BM529" s="43">
        <f t="shared" si="310"/>
        <v>1629284.7799999998</v>
      </c>
      <c r="BO529" s="16" t="str">
        <f>IFERROR(VLOOKUP($C529,'PORTE LOJA'!A:B,2,0),"PORTE 1")</f>
        <v>PORTE 4</v>
      </c>
      <c r="BP529" s="16">
        <f>VLOOKUP(BO529,'PAINEL E TARGET'!$S$1:$W$8,3,0)</f>
        <v>3000</v>
      </c>
      <c r="BQ529" s="16">
        <f t="shared" si="288"/>
        <v>1</v>
      </c>
      <c r="BR529" s="16">
        <f t="shared" si="289"/>
        <v>1</v>
      </c>
      <c r="BS529" s="16">
        <f t="shared" si="290"/>
        <v>1</v>
      </c>
      <c r="BT529" s="16">
        <f t="shared" si="291"/>
        <v>1</v>
      </c>
      <c r="BU529" s="16">
        <f t="shared" si="292"/>
        <v>1</v>
      </c>
      <c r="BV529" s="16">
        <f t="shared" si="293"/>
        <v>1</v>
      </c>
      <c r="BW529" s="17" t="str">
        <f t="shared" si="311"/>
        <v>111111</v>
      </c>
      <c r="BY529" s="17">
        <f t="shared" si="294"/>
        <v>0.82599999999999996</v>
      </c>
      <c r="BZ529" s="17">
        <f t="shared" si="295"/>
        <v>0.873</v>
      </c>
      <c r="CA529" s="17" t="str">
        <f t="shared" si="312"/>
        <v>Sem Retira</v>
      </c>
      <c r="CB529" s="17">
        <f t="shared" si="313"/>
        <v>0.873</v>
      </c>
      <c r="CC529" s="33" t="str">
        <f>IF(CB529&gt;='PAINEL E TARGET'!$T$11,'PAINEL E TARGET'!$S$11,
IF(CB529&gt;='PAINEL E TARGET'!$T$12,'PAINEL E TARGET'!$S$12,
IF(CB529&gt;='PAINEL E TARGET'!$T$13,'PAINEL E TARGET'!$S$13,
IF(CB529&gt;='PAINEL E TARGET'!$T$14,'PAINEL E TARGET'!$S$14,
IF(CB529&gt;='PAINEL E TARGET'!$T$15,'PAINEL E TARGET'!$S$15,
IF(CB529&gt;='PAINEL E TARGET'!$T$16,'PAINEL E TARGET'!$S$16,
IF(CB529&gt;='PAINEL E TARGET'!$T$17,'PAINEL E TARGET'!$S$17,
IF(CB529&gt;='PAINEL E TARGET'!$T$18,'PAINEL E TARGET'!$S$18,'PAINEL E TARGET'!$S$19))))))))</f>
        <v>Não elegível</v>
      </c>
      <c r="CD529" s="17">
        <f>IFERROR(VLOOKUP($BW529,'PAINEL E TARGET'!$G$1:$Q$99,4,0),0)</f>
        <v>0.25</v>
      </c>
      <c r="CE529" s="17">
        <f>VLOOKUP(CC529,'PAINEL E TARGET'!$S$10:$U$19,3,0)</f>
        <v>0</v>
      </c>
      <c r="CF529" s="16">
        <f t="shared" si="314"/>
        <v>0</v>
      </c>
      <c r="CG529" s="17">
        <f t="shared" si="296"/>
        <v>0.89700000000000002</v>
      </c>
      <c r="CH529" s="17">
        <f t="shared" si="297"/>
        <v>0.70599999999999996</v>
      </c>
      <c r="CI529" s="17">
        <f t="shared" si="298"/>
        <v>0.745</v>
      </c>
      <c r="CJ529" s="17">
        <f t="shared" si="299"/>
        <v>0.77600000000000002</v>
      </c>
      <c r="CK529" s="17">
        <f t="shared" si="300"/>
        <v>0.93799999999999994</v>
      </c>
      <c r="CL529" s="17">
        <f t="shared" si="301"/>
        <v>0.81299999999999994</v>
      </c>
      <c r="CM529" s="16">
        <f t="shared" si="302"/>
        <v>5</v>
      </c>
      <c r="CN529" s="17" t="str">
        <f t="shared" si="315"/>
        <v>ok</v>
      </c>
      <c r="CO529" s="17">
        <f t="shared" si="316"/>
        <v>0.81299999999999994</v>
      </c>
      <c r="CP529" s="33" t="str">
        <f>IF(CO529&gt;='PAINEL E TARGET'!$T$11,'PAINEL E TARGET'!$S$11,
IF(CO529&gt;='PAINEL E TARGET'!$T$12,'PAINEL E TARGET'!$S$12,
IF(CO529&gt;='PAINEL E TARGET'!$T$13,'PAINEL E TARGET'!$S$13,
IF(CO529&gt;='PAINEL E TARGET'!$T$14,'PAINEL E TARGET'!$S$14,
IF(CO529&gt;='PAINEL E TARGET'!$T$15,'PAINEL E TARGET'!$S$15,
IF(CO529&gt;='PAINEL E TARGET'!$T$16,'PAINEL E TARGET'!$S$16,
IF(CO529&gt;='PAINEL E TARGET'!$T$17,'PAINEL E TARGET'!$S$17,
IF(CO529&gt;='PAINEL E TARGET'!$T$18,'PAINEL E TARGET'!$S$18,'PAINEL E TARGET'!$S$19))))))))</f>
        <v>Não elegível</v>
      </c>
      <c r="CQ529" s="17">
        <f>IFERROR(VLOOKUP($BW529,'PAINEL E TARGET'!$G$1:$Q$99,5,0),0)</f>
        <v>0.25</v>
      </c>
      <c r="CR529" s="17">
        <f>VLOOKUP(CP529,'PAINEL E TARGET'!$S$10:$U$19,3,0)</f>
        <v>0</v>
      </c>
      <c r="CS529" s="16">
        <f t="shared" si="317"/>
        <v>0</v>
      </c>
      <c r="CT529" s="17">
        <f t="shared" si="303"/>
        <v>0.86299999999999999</v>
      </c>
      <c r="CU529" s="33" t="str">
        <f>IF(CT529&gt;='PAINEL E TARGET'!$T$11,'PAINEL E TARGET'!$S$11,
IF(CT529&gt;='PAINEL E TARGET'!$T$12,'PAINEL E TARGET'!$S$12,
IF(CT529&gt;='PAINEL E TARGET'!$T$13,'PAINEL E TARGET'!$S$13,
IF(CT529&gt;='PAINEL E TARGET'!$T$14,'PAINEL E TARGET'!$S$14,
IF(CT529&gt;='PAINEL E TARGET'!$T$15,'PAINEL E TARGET'!$S$15,
IF(CT529&gt;='PAINEL E TARGET'!$T$16,'PAINEL E TARGET'!$S$16,
IF(CT529&gt;='PAINEL E TARGET'!$T$17,'PAINEL E TARGET'!$S$17,
IF(CT529&gt;='PAINEL E TARGET'!$T$18,'PAINEL E TARGET'!$S$18,'PAINEL E TARGET'!$S$19))))))))</f>
        <v>Não elegível</v>
      </c>
      <c r="CV529" s="17">
        <f>IFERROR(VLOOKUP($BW529,'PAINEL E TARGET'!$G$1:$Q$99,6,0),0)</f>
        <v>0.2</v>
      </c>
      <c r="CW529" s="17">
        <f>VLOOKUP(CU529,'PAINEL E TARGET'!$S$10:$U$19,3,0)</f>
        <v>0</v>
      </c>
      <c r="CX529" s="16">
        <f t="shared" si="318"/>
        <v>0</v>
      </c>
      <c r="CY529" s="17">
        <f t="shared" si="304"/>
        <v>0.81299999999999994</v>
      </c>
      <c r="CZ529" s="33" t="str">
        <f>IF(CY529&gt;='PAINEL E TARGET'!$T$11,'PAINEL E TARGET'!$S$11,
IF(CY529&gt;='PAINEL E TARGET'!$T$12,'PAINEL E TARGET'!$S$12,
IF(CY529&gt;='PAINEL E TARGET'!$T$13,'PAINEL E TARGET'!$S$13,
IF(CY529&gt;='PAINEL E TARGET'!$T$14,'PAINEL E TARGET'!$S$14,
IF(CY529&gt;='PAINEL E TARGET'!$T$15,'PAINEL E TARGET'!$S$15,
IF(CY529&gt;='PAINEL E TARGET'!$T$16,'PAINEL E TARGET'!$S$16,
IF(CY529&gt;='PAINEL E TARGET'!$T$17,'PAINEL E TARGET'!$S$17,
IF(CY529&gt;='PAINEL E TARGET'!$T$18,'PAINEL E TARGET'!$S$18,'PAINEL E TARGET'!$S$19))))))))</f>
        <v>Não elegível</v>
      </c>
      <c r="DA529" s="17">
        <f>IFERROR(VLOOKUP($BW529,'PAINEL E TARGET'!$G$1:$Q$99,7,0),0)</f>
        <v>0.15</v>
      </c>
      <c r="DB529" s="17">
        <f>VLOOKUP(CZ529,'PAINEL E TARGET'!$S$10:$U$19,3,0)</f>
        <v>0</v>
      </c>
      <c r="DC529" s="16">
        <f t="shared" si="319"/>
        <v>0</v>
      </c>
      <c r="DD529" s="17">
        <f t="shared" si="305"/>
        <v>1.016</v>
      </c>
      <c r="DE529" s="33" t="str">
        <f>IF(DD529&gt;='PAINEL E TARGET'!$T$11,'PAINEL E TARGET'!$S$11,
IF(DD529&gt;='PAINEL E TARGET'!$T$12,'PAINEL E TARGET'!$S$12,
IF(DD529&gt;='PAINEL E TARGET'!$T$13,'PAINEL E TARGET'!$S$13,
IF(DD529&gt;='PAINEL E TARGET'!$T$14,'PAINEL E TARGET'!$S$14,
IF(DD529&gt;='PAINEL E TARGET'!$T$15,'PAINEL E TARGET'!$S$15,
IF(DD529&gt;='PAINEL E TARGET'!$T$16,'PAINEL E TARGET'!$S$16,
IF(DD529&gt;='PAINEL E TARGET'!$T$17,'PAINEL E TARGET'!$S$17,
IF(DD529&gt;='PAINEL E TARGET'!$T$18,'PAINEL E TARGET'!$S$18,'PAINEL E TARGET'!$S$19))))))))</f>
        <v>2. Fx de 100% a 104,9%</v>
      </c>
      <c r="DF529" s="17">
        <f>IFERROR(VLOOKUP($BW529,'PAINEL E TARGET'!$G$1:$Q$99,8,0),0)</f>
        <v>0.1</v>
      </c>
      <c r="DG529" s="17">
        <f>VLOOKUP(DE529,'PAINEL E TARGET'!$S$10:$U$19,3,0)</f>
        <v>1</v>
      </c>
      <c r="DH529" s="16">
        <f t="shared" si="320"/>
        <v>300</v>
      </c>
      <c r="DI529" s="17">
        <f t="shared" si="306"/>
        <v>0.97799999999999998</v>
      </c>
      <c r="DJ529" s="33" t="str">
        <f>IF(DI529&gt;='PAINEL E TARGET'!$T$11,'PAINEL E TARGET'!$S$11,
IF(DI529&gt;='PAINEL E TARGET'!$T$12,'PAINEL E TARGET'!$S$12,
IF(DI529&gt;='PAINEL E TARGET'!$T$13,'PAINEL E TARGET'!$S$13,
IF(DI529&gt;='PAINEL E TARGET'!$T$14,'PAINEL E TARGET'!$S$14,
IF(DI529&gt;='PAINEL E TARGET'!$T$15,'PAINEL E TARGET'!$S$15,
IF(DI529&gt;='PAINEL E TARGET'!$T$16,'PAINEL E TARGET'!$S$16,
IF(DI529&gt;='PAINEL E TARGET'!$T$17,'PAINEL E TARGET'!$S$17,
IF(DI529&gt;='PAINEL E TARGET'!$T$18,'PAINEL E TARGET'!$S$18,'PAINEL E TARGET'!$S$19))))))))</f>
        <v>1. Fx de 90% a 99,9%</v>
      </c>
      <c r="DK529" s="17">
        <f>IFERROR(VLOOKUP($BW529,'PAINEL E TARGET'!$G$1:$Q$99,9,0),0)</f>
        <v>0.05</v>
      </c>
      <c r="DL529" s="17">
        <f>VLOOKUP(DJ529,'PAINEL E TARGET'!$S$10:$U$19,3,0)</f>
        <v>0.5</v>
      </c>
      <c r="DM529" s="16">
        <f t="shared" si="321"/>
        <v>75</v>
      </c>
      <c r="DN529" s="17">
        <f t="shared" si="307"/>
        <v>0.93799999999999994</v>
      </c>
      <c r="DO529" s="33" t="str">
        <f>IF(DN529&gt;='PAINEL E TARGET'!$T$11,'PAINEL E TARGET'!$S$11,
IF(DN529&gt;='PAINEL E TARGET'!$T$12,'PAINEL E TARGET'!$S$12,
IF(DN529&gt;='PAINEL E TARGET'!$T$13,'PAINEL E TARGET'!$S$13,
IF(DN529&gt;='PAINEL E TARGET'!$T$14,'PAINEL E TARGET'!$S$14,
IF(DN529&gt;='PAINEL E TARGET'!$T$15,'PAINEL E TARGET'!$S$15,
IF(DN529&gt;='PAINEL E TARGET'!$T$16,'PAINEL E TARGET'!$S$16,
IF(DN529&gt;='PAINEL E TARGET'!$T$17,'PAINEL E TARGET'!$S$17,
IF(DN529&gt;='PAINEL E TARGET'!$T$18,'PAINEL E TARGET'!$S$18,'PAINEL E TARGET'!$S$19))))))))</f>
        <v>1. Fx de 90% a 99,9%</v>
      </c>
      <c r="DP529" s="17">
        <f>IFERROR(VLOOKUP($BW529,'PAINEL E TARGET'!$G$1:$Q$99,10,0),0)</f>
        <v>0</v>
      </c>
      <c r="DQ529" s="17">
        <f>VLOOKUP(DO529,'PAINEL E TARGET'!$S$10:$U$19,3,0)</f>
        <v>0.5</v>
      </c>
      <c r="DR529" s="16">
        <f t="shared" si="322"/>
        <v>0</v>
      </c>
      <c r="DS529" s="17">
        <f t="shared" si="308"/>
        <v>0.91300000000000003</v>
      </c>
      <c r="DT529" s="16">
        <f>IF(DS529&gt;=1,VLOOKUP(BO529,'PAINEL E TARGET'!$S$1:$W$8,5,0),0)</f>
        <v>0</v>
      </c>
      <c r="DU529" s="16">
        <f t="shared" si="323"/>
        <v>375</v>
      </c>
    </row>
    <row r="530" spans="2:125" s="32" customFormat="1" x14ac:dyDescent="0.2">
      <c r="B530" s="44">
        <v>43541</v>
      </c>
      <c r="C530" s="65">
        <v>1358</v>
      </c>
      <c r="D530" s="66" t="s">
        <v>533</v>
      </c>
      <c r="E530" s="65">
        <v>611</v>
      </c>
      <c r="F530" s="65" t="s">
        <v>1019</v>
      </c>
      <c r="G530" s="67">
        <v>3652066.2448895699</v>
      </c>
      <c r="H530" s="67">
        <v>2118267.7383070895</v>
      </c>
      <c r="I530" s="67">
        <v>2095575.2499999998</v>
      </c>
      <c r="J530" s="68">
        <v>0.98928724263854129</v>
      </c>
      <c r="K530" s="67">
        <v>159358.11367746186</v>
      </c>
      <c r="L530" s="67">
        <v>1766896.1881713741</v>
      </c>
      <c r="M530" s="67">
        <v>149540.01</v>
      </c>
      <c r="N530" s="67">
        <v>1873952.28</v>
      </c>
      <c r="O530" s="67">
        <v>3341477.2313842122</v>
      </c>
      <c r="P530" s="67" t="s">
        <v>1082</v>
      </c>
      <c r="Q530" s="67" t="s">
        <v>1082</v>
      </c>
      <c r="R530" s="67">
        <v>0</v>
      </c>
      <c r="S530" s="67">
        <v>654.79999999999995</v>
      </c>
      <c r="T530" s="68">
        <v>7.7879805307125335E-2</v>
      </c>
      <c r="U530" s="68">
        <v>7.7597152594043262E-2</v>
      </c>
      <c r="V530" s="68">
        <v>0.9963706546007991</v>
      </c>
      <c r="W530" s="67">
        <v>150016.30999999997</v>
      </c>
      <c r="X530" s="67">
        <v>157017.24000000002</v>
      </c>
      <c r="Y530" s="68">
        <v>1.0466677923220484</v>
      </c>
      <c r="Z530" s="68">
        <v>9.044900241508852E-2</v>
      </c>
      <c r="AA530" s="68">
        <v>7.4391812977948155E-2</v>
      </c>
      <c r="AB530" s="68">
        <v>0.8224724539973286</v>
      </c>
      <c r="AC530" s="67">
        <v>174227.78</v>
      </c>
      <c r="AD530" s="67">
        <v>150531.26</v>
      </c>
      <c r="AE530" s="68">
        <v>0.86399114997619786</v>
      </c>
      <c r="AF530" s="43">
        <v>80</v>
      </c>
      <c r="AG530" s="43">
        <v>76</v>
      </c>
      <c r="AH530" s="43">
        <v>28</v>
      </c>
      <c r="AI530" s="43">
        <v>25</v>
      </c>
      <c r="AJ530" s="67">
        <v>98246.959999999992</v>
      </c>
      <c r="AK530" s="67">
        <v>97975.209999999977</v>
      </c>
      <c r="AL530" s="68">
        <v>0.99723401110833343</v>
      </c>
      <c r="AM530" s="67">
        <v>20587.150000000005</v>
      </c>
      <c r="AN530" s="67">
        <v>22545.63</v>
      </c>
      <c r="AO530" s="68">
        <v>1.0951311862011011</v>
      </c>
      <c r="AP530" s="67">
        <v>0</v>
      </c>
      <c r="AQ530" s="67">
        <v>3061.8099999999995</v>
      </c>
      <c r="AR530" s="68">
        <v>0</v>
      </c>
      <c r="AS530" s="67">
        <v>31182.199999999997</v>
      </c>
      <c r="AT530" s="67">
        <v>33434.590000000004</v>
      </c>
      <c r="AU530" s="68">
        <v>1.0722331971445249</v>
      </c>
      <c r="AV530" s="43">
        <v>1760.52</v>
      </c>
      <c r="AW530" s="43">
        <v>1454.69</v>
      </c>
      <c r="AX530" s="69">
        <v>0.82628427964465045</v>
      </c>
      <c r="AY530" s="43">
        <v>159358.11367746186</v>
      </c>
      <c r="AZ530" s="43">
        <v>149540.01</v>
      </c>
      <c r="BA530" s="43">
        <v>36927.97250642343</v>
      </c>
      <c r="BB530" s="43">
        <v>40039.919999999998</v>
      </c>
      <c r="BC530" s="43">
        <v>277208.35294813354</v>
      </c>
      <c r="BD530" s="43">
        <v>64545.505029858643</v>
      </c>
      <c r="BE530" s="43">
        <v>261343.28999999992</v>
      </c>
      <c r="BF530" s="43">
        <v>303522.07</v>
      </c>
      <c r="BG530" s="43">
        <v>3077.9400000000005</v>
      </c>
      <c r="BH530" s="43">
        <v>57</v>
      </c>
      <c r="BI530" s="44">
        <v>43173</v>
      </c>
      <c r="BJ530" s="44">
        <v>43541</v>
      </c>
      <c r="BK530" s="44">
        <v>43172</v>
      </c>
      <c r="BL530" s="43">
        <f t="shared" si="309"/>
        <v>2096230.0499999998</v>
      </c>
      <c r="BM530" s="43">
        <f t="shared" si="310"/>
        <v>2024147.09</v>
      </c>
      <c r="BO530" s="16" t="str">
        <f>IFERROR(VLOOKUP($C530,'PORTE LOJA'!A:B,2,0),"PORTE 1")</f>
        <v>PORTE 5</v>
      </c>
      <c r="BP530" s="16">
        <f>VLOOKUP(BO530,'PAINEL E TARGET'!$S$1:$W$8,3,0)</f>
        <v>3750</v>
      </c>
      <c r="BQ530" s="16">
        <f t="shared" si="288"/>
        <v>1</v>
      </c>
      <c r="BR530" s="16">
        <f t="shared" si="289"/>
        <v>1</v>
      </c>
      <c r="BS530" s="16">
        <f t="shared" si="290"/>
        <v>1</v>
      </c>
      <c r="BT530" s="16">
        <f t="shared" si="291"/>
        <v>1</v>
      </c>
      <c r="BU530" s="16">
        <f t="shared" si="292"/>
        <v>1</v>
      </c>
      <c r="BV530" s="16">
        <f t="shared" si="293"/>
        <v>1</v>
      </c>
      <c r="BW530" s="17" t="str">
        <f t="shared" si="311"/>
        <v>111111</v>
      </c>
      <c r="BY530" s="17">
        <f t="shared" si="294"/>
        <v>0.99</v>
      </c>
      <c r="BZ530" s="17">
        <f t="shared" si="295"/>
        <v>1.0509999999999999</v>
      </c>
      <c r="CA530" s="17" t="str">
        <f t="shared" si="312"/>
        <v>Sem Retira</v>
      </c>
      <c r="CB530" s="17">
        <f t="shared" si="313"/>
        <v>1.0509999999999999</v>
      </c>
      <c r="CC530" s="33" t="str">
        <f>IF(CB530&gt;='PAINEL E TARGET'!$T$11,'PAINEL E TARGET'!$S$11,
IF(CB530&gt;='PAINEL E TARGET'!$T$12,'PAINEL E TARGET'!$S$12,
IF(CB530&gt;='PAINEL E TARGET'!$T$13,'PAINEL E TARGET'!$S$13,
IF(CB530&gt;='PAINEL E TARGET'!$T$14,'PAINEL E TARGET'!$S$14,
IF(CB530&gt;='PAINEL E TARGET'!$T$15,'PAINEL E TARGET'!$S$15,
IF(CB530&gt;='PAINEL E TARGET'!$T$16,'PAINEL E TARGET'!$S$16,
IF(CB530&gt;='PAINEL E TARGET'!$T$17,'PAINEL E TARGET'!$S$17,
IF(CB530&gt;='PAINEL E TARGET'!$T$18,'PAINEL E TARGET'!$S$18,'PAINEL E TARGET'!$S$19))))))))</f>
        <v>3. Fx de 105% a 109,9%</v>
      </c>
      <c r="CD530" s="17">
        <f>IFERROR(VLOOKUP($BW530,'PAINEL E TARGET'!$G$1:$Q$99,4,0),0)</f>
        <v>0.25</v>
      </c>
      <c r="CE530" s="17">
        <f>VLOOKUP(CC530,'PAINEL E TARGET'!$S$10:$U$19,3,0)</f>
        <v>1.1000000000000001</v>
      </c>
      <c r="CF530" s="16">
        <f t="shared" si="314"/>
        <v>1031.25</v>
      </c>
      <c r="CG530" s="17">
        <f t="shared" si="296"/>
        <v>0.997</v>
      </c>
      <c r="CH530" s="17">
        <f t="shared" si="297"/>
        <v>1.095</v>
      </c>
      <c r="CI530" s="17" t="str">
        <f t="shared" si="298"/>
        <v>sem meta</v>
      </c>
      <c r="CJ530" s="17">
        <f t="shared" si="299"/>
        <v>1.0720000000000001</v>
      </c>
      <c r="CK530" s="17">
        <f t="shared" si="300"/>
        <v>0.82599999999999996</v>
      </c>
      <c r="CL530" s="17">
        <f t="shared" si="301"/>
        <v>1.0469999999999999</v>
      </c>
      <c r="CM530" s="16">
        <f t="shared" si="302"/>
        <v>5</v>
      </c>
      <c r="CN530" s="17" t="str">
        <f t="shared" si="315"/>
        <v>ok</v>
      </c>
      <c r="CO530" s="17">
        <f t="shared" si="316"/>
        <v>1.0469999999999999</v>
      </c>
      <c r="CP530" s="33" t="str">
        <f>IF(CO530&gt;='PAINEL E TARGET'!$T$11,'PAINEL E TARGET'!$S$11,
IF(CO530&gt;='PAINEL E TARGET'!$T$12,'PAINEL E TARGET'!$S$12,
IF(CO530&gt;='PAINEL E TARGET'!$T$13,'PAINEL E TARGET'!$S$13,
IF(CO530&gt;='PAINEL E TARGET'!$T$14,'PAINEL E TARGET'!$S$14,
IF(CO530&gt;='PAINEL E TARGET'!$T$15,'PAINEL E TARGET'!$S$15,
IF(CO530&gt;='PAINEL E TARGET'!$T$16,'PAINEL E TARGET'!$S$16,
IF(CO530&gt;='PAINEL E TARGET'!$T$17,'PAINEL E TARGET'!$S$17,
IF(CO530&gt;='PAINEL E TARGET'!$T$18,'PAINEL E TARGET'!$S$18,'PAINEL E TARGET'!$S$19))))))))</f>
        <v>2. Fx de 100% a 104,9%</v>
      </c>
      <c r="CQ530" s="17">
        <f>IFERROR(VLOOKUP($BW530,'PAINEL E TARGET'!$G$1:$Q$99,5,0),0)</f>
        <v>0.25</v>
      </c>
      <c r="CR530" s="17">
        <f>VLOOKUP(CP530,'PAINEL E TARGET'!$S$10:$U$19,3,0)</f>
        <v>1</v>
      </c>
      <c r="CS530" s="16">
        <f t="shared" si="317"/>
        <v>937.5</v>
      </c>
      <c r="CT530" s="17">
        <f t="shared" si="303"/>
        <v>0.86399999999999999</v>
      </c>
      <c r="CU530" s="33" t="str">
        <f>IF(CT530&gt;='PAINEL E TARGET'!$T$11,'PAINEL E TARGET'!$S$11,
IF(CT530&gt;='PAINEL E TARGET'!$T$12,'PAINEL E TARGET'!$S$12,
IF(CT530&gt;='PAINEL E TARGET'!$T$13,'PAINEL E TARGET'!$S$13,
IF(CT530&gt;='PAINEL E TARGET'!$T$14,'PAINEL E TARGET'!$S$14,
IF(CT530&gt;='PAINEL E TARGET'!$T$15,'PAINEL E TARGET'!$S$15,
IF(CT530&gt;='PAINEL E TARGET'!$T$16,'PAINEL E TARGET'!$S$16,
IF(CT530&gt;='PAINEL E TARGET'!$T$17,'PAINEL E TARGET'!$S$17,
IF(CT530&gt;='PAINEL E TARGET'!$T$18,'PAINEL E TARGET'!$S$18,'PAINEL E TARGET'!$S$19))))))))</f>
        <v>Não elegível</v>
      </c>
      <c r="CV530" s="17">
        <f>IFERROR(VLOOKUP($BW530,'PAINEL E TARGET'!$G$1:$Q$99,6,0),0)</f>
        <v>0.2</v>
      </c>
      <c r="CW530" s="17">
        <f>VLOOKUP(CU530,'PAINEL E TARGET'!$S$10:$U$19,3,0)</f>
        <v>0</v>
      </c>
      <c r="CX530" s="16">
        <f t="shared" si="318"/>
        <v>0</v>
      </c>
      <c r="CY530" s="17">
        <f t="shared" si="304"/>
        <v>0.93799999999999994</v>
      </c>
      <c r="CZ530" s="33" t="str">
        <f>IF(CY530&gt;='PAINEL E TARGET'!$T$11,'PAINEL E TARGET'!$S$11,
IF(CY530&gt;='PAINEL E TARGET'!$T$12,'PAINEL E TARGET'!$S$12,
IF(CY530&gt;='PAINEL E TARGET'!$T$13,'PAINEL E TARGET'!$S$13,
IF(CY530&gt;='PAINEL E TARGET'!$T$14,'PAINEL E TARGET'!$S$14,
IF(CY530&gt;='PAINEL E TARGET'!$T$15,'PAINEL E TARGET'!$S$15,
IF(CY530&gt;='PAINEL E TARGET'!$T$16,'PAINEL E TARGET'!$S$16,
IF(CY530&gt;='PAINEL E TARGET'!$T$17,'PAINEL E TARGET'!$S$17,
IF(CY530&gt;='PAINEL E TARGET'!$T$18,'PAINEL E TARGET'!$S$18,'PAINEL E TARGET'!$S$19))))))))</f>
        <v>1. Fx de 90% a 99,9%</v>
      </c>
      <c r="DA530" s="17">
        <f>IFERROR(VLOOKUP($BW530,'PAINEL E TARGET'!$G$1:$Q$99,7,0),0)</f>
        <v>0.15</v>
      </c>
      <c r="DB530" s="17">
        <f>VLOOKUP(CZ530,'PAINEL E TARGET'!$S$10:$U$19,3,0)</f>
        <v>0.5</v>
      </c>
      <c r="DC530" s="16">
        <f t="shared" si="319"/>
        <v>281.25</v>
      </c>
      <c r="DD530" s="17">
        <f t="shared" si="305"/>
        <v>1.0840000000000001</v>
      </c>
      <c r="DE530" s="33" t="str">
        <f>IF(DD530&gt;='PAINEL E TARGET'!$T$11,'PAINEL E TARGET'!$S$11,
IF(DD530&gt;='PAINEL E TARGET'!$T$12,'PAINEL E TARGET'!$S$12,
IF(DD530&gt;='PAINEL E TARGET'!$T$13,'PAINEL E TARGET'!$S$13,
IF(DD530&gt;='PAINEL E TARGET'!$T$14,'PAINEL E TARGET'!$S$14,
IF(DD530&gt;='PAINEL E TARGET'!$T$15,'PAINEL E TARGET'!$S$15,
IF(DD530&gt;='PAINEL E TARGET'!$T$16,'PAINEL E TARGET'!$S$16,
IF(DD530&gt;='PAINEL E TARGET'!$T$17,'PAINEL E TARGET'!$S$17,
IF(DD530&gt;='PAINEL E TARGET'!$T$18,'PAINEL E TARGET'!$S$18,'PAINEL E TARGET'!$S$19))))))))</f>
        <v>3. Fx de 105% a 109,9%</v>
      </c>
      <c r="DF530" s="17">
        <f>IFERROR(VLOOKUP($BW530,'PAINEL E TARGET'!$G$1:$Q$99,8,0),0)</f>
        <v>0.1</v>
      </c>
      <c r="DG530" s="17">
        <f>VLOOKUP(DE530,'PAINEL E TARGET'!$S$10:$U$19,3,0)</f>
        <v>1.1000000000000001</v>
      </c>
      <c r="DH530" s="16">
        <f t="shared" si="320"/>
        <v>412.50000000000006</v>
      </c>
      <c r="DI530" s="17">
        <f t="shared" si="306"/>
        <v>0.89300000000000002</v>
      </c>
      <c r="DJ530" s="33" t="str">
        <f>IF(DI530&gt;='PAINEL E TARGET'!$T$11,'PAINEL E TARGET'!$S$11,
IF(DI530&gt;='PAINEL E TARGET'!$T$12,'PAINEL E TARGET'!$S$12,
IF(DI530&gt;='PAINEL E TARGET'!$T$13,'PAINEL E TARGET'!$S$13,
IF(DI530&gt;='PAINEL E TARGET'!$T$14,'PAINEL E TARGET'!$S$14,
IF(DI530&gt;='PAINEL E TARGET'!$T$15,'PAINEL E TARGET'!$S$15,
IF(DI530&gt;='PAINEL E TARGET'!$T$16,'PAINEL E TARGET'!$S$16,
IF(DI530&gt;='PAINEL E TARGET'!$T$17,'PAINEL E TARGET'!$S$17,
IF(DI530&gt;='PAINEL E TARGET'!$T$18,'PAINEL E TARGET'!$S$18,'PAINEL E TARGET'!$S$19))))))))</f>
        <v>Não elegível</v>
      </c>
      <c r="DK530" s="17">
        <f>IFERROR(VLOOKUP($BW530,'PAINEL E TARGET'!$G$1:$Q$99,9,0),0)</f>
        <v>0.05</v>
      </c>
      <c r="DL530" s="17">
        <f>VLOOKUP(DJ530,'PAINEL E TARGET'!$S$10:$U$19,3,0)</f>
        <v>0</v>
      </c>
      <c r="DM530" s="16">
        <f t="shared" si="321"/>
        <v>0</v>
      </c>
      <c r="DN530" s="17">
        <f t="shared" si="307"/>
        <v>0.82599999999999996</v>
      </c>
      <c r="DO530" s="33" t="str">
        <f>IF(DN530&gt;='PAINEL E TARGET'!$T$11,'PAINEL E TARGET'!$S$11,
IF(DN530&gt;='PAINEL E TARGET'!$T$12,'PAINEL E TARGET'!$S$12,
IF(DN530&gt;='PAINEL E TARGET'!$T$13,'PAINEL E TARGET'!$S$13,
IF(DN530&gt;='PAINEL E TARGET'!$T$14,'PAINEL E TARGET'!$S$14,
IF(DN530&gt;='PAINEL E TARGET'!$T$15,'PAINEL E TARGET'!$S$15,
IF(DN530&gt;='PAINEL E TARGET'!$T$16,'PAINEL E TARGET'!$S$16,
IF(DN530&gt;='PAINEL E TARGET'!$T$17,'PAINEL E TARGET'!$S$17,
IF(DN530&gt;='PAINEL E TARGET'!$T$18,'PAINEL E TARGET'!$S$18,'PAINEL E TARGET'!$S$19))))))))</f>
        <v>Não elegível</v>
      </c>
      <c r="DP530" s="17">
        <f>IFERROR(VLOOKUP($BW530,'PAINEL E TARGET'!$G$1:$Q$99,10,0),0)</f>
        <v>0</v>
      </c>
      <c r="DQ530" s="17">
        <f>VLOOKUP(DO530,'PAINEL E TARGET'!$S$10:$U$19,3,0)</f>
        <v>0</v>
      </c>
      <c r="DR530" s="16">
        <f t="shared" si="322"/>
        <v>0</v>
      </c>
      <c r="DS530" s="17">
        <f t="shared" si="308"/>
        <v>0.95</v>
      </c>
      <c r="DT530" s="16">
        <f>IF(DS530&gt;=1,VLOOKUP(BO530,'PAINEL E TARGET'!$S$1:$W$8,5,0),0)</f>
        <v>0</v>
      </c>
      <c r="DU530" s="16">
        <f t="shared" si="323"/>
        <v>2662.5</v>
      </c>
    </row>
    <row r="531" spans="2:125" s="32" customFormat="1" x14ac:dyDescent="0.2">
      <c r="B531" s="44">
        <v>43541</v>
      </c>
      <c r="C531" s="65">
        <v>1359</v>
      </c>
      <c r="D531" s="66" t="s">
        <v>534</v>
      </c>
      <c r="E531" s="65">
        <v>213</v>
      </c>
      <c r="F531" s="65" t="s">
        <v>1017</v>
      </c>
      <c r="G531" s="67">
        <v>3346771.8388585206</v>
      </c>
      <c r="H531" s="67">
        <v>1810383.6976355966</v>
      </c>
      <c r="I531" s="67">
        <v>1823734.1900000004</v>
      </c>
      <c r="J531" s="68">
        <v>1.0073743993507231</v>
      </c>
      <c r="K531" s="67">
        <v>345944.62569000304</v>
      </c>
      <c r="L531" s="67">
        <v>1349986.923433241</v>
      </c>
      <c r="M531" s="67">
        <v>413818.74</v>
      </c>
      <c r="N531" s="67">
        <v>1365803.5999999999</v>
      </c>
      <c r="O531" s="67">
        <v>3140073.0852305898</v>
      </c>
      <c r="P531" s="67" t="s">
        <v>1082</v>
      </c>
      <c r="Q531" s="67" t="s">
        <v>1082</v>
      </c>
      <c r="R531" s="67">
        <v>0</v>
      </c>
      <c r="S531" s="67">
        <v>0</v>
      </c>
      <c r="T531" s="68">
        <v>0.11427353898816849</v>
      </c>
      <c r="U531" s="68">
        <v>0.10818808332109386</v>
      </c>
      <c r="V531" s="68">
        <v>0.94674658962207614</v>
      </c>
      <c r="W531" s="67">
        <v>193800.09999999998</v>
      </c>
      <c r="X531" s="67">
        <v>192533.93000000002</v>
      </c>
      <c r="Y531" s="68">
        <v>0.99346661843827766</v>
      </c>
      <c r="Z531" s="68">
        <v>0.18414647110106039</v>
      </c>
      <c r="AA531" s="68">
        <v>0.19474805536549961</v>
      </c>
      <c r="AB531" s="68">
        <v>1.0575714766677284</v>
      </c>
      <c r="AC531" s="67">
        <v>312299.81</v>
      </c>
      <c r="AD531" s="67">
        <v>346577.98999999993</v>
      </c>
      <c r="AE531" s="68">
        <v>1.1097604894476238</v>
      </c>
      <c r="AF531" s="43">
        <v>80</v>
      </c>
      <c r="AG531" s="43">
        <v>81</v>
      </c>
      <c r="AH531" s="43">
        <v>57</v>
      </c>
      <c r="AI531" s="43">
        <v>51</v>
      </c>
      <c r="AJ531" s="67">
        <v>102802.76</v>
      </c>
      <c r="AK531" s="67">
        <v>107608</v>
      </c>
      <c r="AL531" s="68">
        <v>1.0467423248169603</v>
      </c>
      <c r="AM531" s="67">
        <v>25952.760000000002</v>
      </c>
      <c r="AN531" s="67">
        <v>22578.19</v>
      </c>
      <c r="AO531" s="68">
        <v>0.86997259636354662</v>
      </c>
      <c r="AP531" s="67">
        <v>12778.29</v>
      </c>
      <c r="AQ531" s="67">
        <v>9309.6799999999985</v>
      </c>
      <c r="AR531" s="68">
        <v>0.72855444664348656</v>
      </c>
      <c r="AS531" s="67">
        <v>52266.29</v>
      </c>
      <c r="AT531" s="67">
        <v>53038.060000000005</v>
      </c>
      <c r="AU531" s="68">
        <v>1.014766114067021</v>
      </c>
      <c r="AV531" s="43">
        <v>2893.33</v>
      </c>
      <c r="AW531" s="43">
        <v>2574.5299999999997</v>
      </c>
      <c r="AX531" s="69">
        <v>0.88981554126214424</v>
      </c>
      <c r="AY531" s="43">
        <v>345944.62569000304</v>
      </c>
      <c r="AZ531" s="43">
        <v>413818.73999999993</v>
      </c>
      <c r="BA531" s="43">
        <v>52104.509970517152</v>
      </c>
      <c r="BB531" s="43">
        <v>60417.88</v>
      </c>
      <c r="BC531" s="43">
        <v>640475.52983424778</v>
      </c>
      <c r="BD531" s="43">
        <v>96600.624418542298</v>
      </c>
      <c r="BE531" s="43">
        <v>361028.75000000012</v>
      </c>
      <c r="BF531" s="43">
        <v>581780.9</v>
      </c>
      <c r="BG531" s="43">
        <v>5370.7400000000007</v>
      </c>
      <c r="BH531" s="43">
        <v>109</v>
      </c>
      <c r="BI531" s="44">
        <v>43173</v>
      </c>
      <c r="BJ531" s="44">
        <v>43541</v>
      </c>
      <c r="BK531" s="44">
        <v>43172</v>
      </c>
      <c r="BL531" s="43">
        <f t="shared" si="309"/>
        <v>1823734.1900000004</v>
      </c>
      <c r="BM531" s="43">
        <f t="shared" si="310"/>
        <v>1779622.3399999999</v>
      </c>
      <c r="BO531" s="16" t="str">
        <f>IFERROR(VLOOKUP($C531,'PORTE LOJA'!A:B,2,0),"PORTE 1")</f>
        <v>PORTE 4</v>
      </c>
      <c r="BP531" s="16">
        <f>VLOOKUP(BO531,'PAINEL E TARGET'!$S$1:$W$8,3,0)</f>
        <v>3000</v>
      </c>
      <c r="BQ531" s="16">
        <f t="shared" si="288"/>
        <v>1</v>
      </c>
      <c r="BR531" s="16">
        <f t="shared" si="289"/>
        <v>1</v>
      </c>
      <c r="BS531" s="16">
        <f t="shared" si="290"/>
        <v>1</v>
      </c>
      <c r="BT531" s="16">
        <f t="shared" si="291"/>
        <v>1</v>
      </c>
      <c r="BU531" s="16">
        <f t="shared" si="292"/>
        <v>1</v>
      </c>
      <c r="BV531" s="16">
        <f t="shared" si="293"/>
        <v>1</v>
      </c>
      <c r="BW531" s="17" t="str">
        <f t="shared" si="311"/>
        <v>111111</v>
      </c>
      <c r="BY531" s="17">
        <f t="shared" si="294"/>
        <v>1.0069999999999999</v>
      </c>
      <c r="BZ531" s="17">
        <f t="shared" si="295"/>
        <v>1.0489999999999999</v>
      </c>
      <c r="CA531" s="17" t="str">
        <f t="shared" si="312"/>
        <v>Sem Retira</v>
      </c>
      <c r="CB531" s="17">
        <f t="shared" si="313"/>
        <v>1.0489999999999999</v>
      </c>
      <c r="CC531" s="33" t="str">
        <f>IF(CB531&gt;='PAINEL E TARGET'!$T$11,'PAINEL E TARGET'!$S$11,
IF(CB531&gt;='PAINEL E TARGET'!$T$12,'PAINEL E TARGET'!$S$12,
IF(CB531&gt;='PAINEL E TARGET'!$T$13,'PAINEL E TARGET'!$S$13,
IF(CB531&gt;='PAINEL E TARGET'!$T$14,'PAINEL E TARGET'!$S$14,
IF(CB531&gt;='PAINEL E TARGET'!$T$15,'PAINEL E TARGET'!$S$15,
IF(CB531&gt;='PAINEL E TARGET'!$T$16,'PAINEL E TARGET'!$S$16,
IF(CB531&gt;='PAINEL E TARGET'!$T$17,'PAINEL E TARGET'!$S$17,
IF(CB531&gt;='PAINEL E TARGET'!$T$18,'PAINEL E TARGET'!$S$18,'PAINEL E TARGET'!$S$19))))))))</f>
        <v>2. Fx de 100% a 104,9%</v>
      </c>
      <c r="CD531" s="17">
        <f>IFERROR(VLOOKUP($BW531,'PAINEL E TARGET'!$G$1:$Q$99,4,0),0)</f>
        <v>0.25</v>
      </c>
      <c r="CE531" s="17">
        <f>VLOOKUP(CC531,'PAINEL E TARGET'!$S$10:$U$19,3,0)</f>
        <v>1</v>
      </c>
      <c r="CF531" s="16">
        <f t="shared" si="314"/>
        <v>750</v>
      </c>
      <c r="CG531" s="17">
        <f t="shared" si="296"/>
        <v>1.0469999999999999</v>
      </c>
      <c r="CH531" s="17">
        <f t="shared" si="297"/>
        <v>0.87</v>
      </c>
      <c r="CI531" s="17">
        <f t="shared" si="298"/>
        <v>0.72899999999999998</v>
      </c>
      <c r="CJ531" s="17">
        <f t="shared" si="299"/>
        <v>1.0149999999999999</v>
      </c>
      <c r="CK531" s="17">
        <f t="shared" si="300"/>
        <v>0.89</v>
      </c>
      <c r="CL531" s="17">
        <f t="shared" si="301"/>
        <v>0.99299999999999999</v>
      </c>
      <c r="CM531" s="16">
        <f t="shared" si="302"/>
        <v>5</v>
      </c>
      <c r="CN531" s="17" t="str">
        <f t="shared" si="315"/>
        <v>ok</v>
      </c>
      <c r="CO531" s="17">
        <f t="shared" si="316"/>
        <v>0.99299999999999999</v>
      </c>
      <c r="CP531" s="33" t="str">
        <f>IF(CO531&gt;='PAINEL E TARGET'!$T$11,'PAINEL E TARGET'!$S$11,
IF(CO531&gt;='PAINEL E TARGET'!$T$12,'PAINEL E TARGET'!$S$12,
IF(CO531&gt;='PAINEL E TARGET'!$T$13,'PAINEL E TARGET'!$S$13,
IF(CO531&gt;='PAINEL E TARGET'!$T$14,'PAINEL E TARGET'!$S$14,
IF(CO531&gt;='PAINEL E TARGET'!$T$15,'PAINEL E TARGET'!$S$15,
IF(CO531&gt;='PAINEL E TARGET'!$T$16,'PAINEL E TARGET'!$S$16,
IF(CO531&gt;='PAINEL E TARGET'!$T$17,'PAINEL E TARGET'!$S$17,
IF(CO531&gt;='PAINEL E TARGET'!$T$18,'PAINEL E TARGET'!$S$18,'PAINEL E TARGET'!$S$19))))))))</f>
        <v>1. Fx de 90% a 99,9%</v>
      </c>
      <c r="CQ531" s="17">
        <f>IFERROR(VLOOKUP($BW531,'PAINEL E TARGET'!$G$1:$Q$99,5,0),0)</f>
        <v>0.25</v>
      </c>
      <c r="CR531" s="17">
        <f>VLOOKUP(CP531,'PAINEL E TARGET'!$S$10:$U$19,3,0)</f>
        <v>0.5</v>
      </c>
      <c r="CS531" s="16">
        <f t="shared" si="317"/>
        <v>375</v>
      </c>
      <c r="CT531" s="17">
        <f t="shared" si="303"/>
        <v>1.1100000000000001</v>
      </c>
      <c r="CU531" s="33" t="str">
        <f>IF(CT531&gt;='PAINEL E TARGET'!$T$11,'PAINEL E TARGET'!$S$11,
IF(CT531&gt;='PAINEL E TARGET'!$T$12,'PAINEL E TARGET'!$S$12,
IF(CT531&gt;='PAINEL E TARGET'!$T$13,'PAINEL E TARGET'!$S$13,
IF(CT531&gt;='PAINEL E TARGET'!$T$14,'PAINEL E TARGET'!$S$14,
IF(CT531&gt;='PAINEL E TARGET'!$T$15,'PAINEL E TARGET'!$S$15,
IF(CT531&gt;='PAINEL E TARGET'!$T$16,'PAINEL E TARGET'!$S$16,
IF(CT531&gt;='PAINEL E TARGET'!$T$17,'PAINEL E TARGET'!$S$17,
IF(CT531&gt;='PAINEL E TARGET'!$T$18,'PAINEL E TARGET'!$S$18,'PAINEL E TARGET'!$S$19))))))))</f>
        <v>4. Fx de 110% a 114,9%</v>
      </c>
      <c r="CV531" s="17">
        <f>IFERROR(VLOOKUP($BW531,'PAINEL E TARGET'!$G$1:$Q$99,6,0),0)</f>
        <v>0.2</v>
      </c>
      <c r="CW531" s="17">
        <f>VLOOKUP(CU531,'PAINEL E TARGET'!$S$10:$U$19,3,0)</f>
        <v>1.2</v>
      </c>
      <c r="CX531" s="16">
        <f t="shared" si="318"/>
        <v>720</v>
      </c>
      <c r="CY531" s="17">
        <f t="shared" si="304"/>
        <v>1.196</v>
      </c>
      <c r="CZ531" s="33" t="str">
        <f>IF(CY531&gt;='PAINEL E TARGET'!$T$11,'PAINEL E TARGET'!$S$11,
IF(CY531&gt;='PAINEL E TARGET'!$T$12,'PAINEL E TARGET'!$S$12,
IF(CY531&gt;='PAINEL E TARGET'!$T$13,'PAINEL E TARGET'!$S$13,
IF(CY531&gt;='PAINEL E TARGET'!$T$14,'PAINEL E TARGET'!$S$14,
IF(CY531&gt;='PAINEL E TARGET'!$T$15,'PAINEL E TARGET'!$S$15,
IF(CY531&gt;='PAINEL E TARGET'!$T$16,'PAINEL E TARGET'!$S$16,
IF(CY531&gt;='PAINEL E TARGET'!$T$17,'PAINEL E TARGET'!$S$17,
IF(CY531&gt;='PAINEL E TARGET'!$T$18,'PAINEL E TARGET'!$S$18,'PAINEL E TARGET'!$S$19))))))))</f>
        <v>5. Fx de 115% a 119,9%</v>
      </c>
      <c r="DA531" s="17">
        <f>IFERROR(VLOOKUP($BW531,'PAINEL E TARGET'!$G$1:$Q$99,7,0),0)</f>
        <v>0.15</v>
      </c>
      <c r="DB531" s="17">
        <f>VLOOKUP(CZ531,'PAINEL E TARGET'!$S$10:$U$19,3,0)</f>
        <v>1.3</v>
      </c>
      <c r="DC531" s="16">
        <f t="shared" si="319"/>
        <v>585</v>
      </c>
      <c r="DD531" s="17">
        <f t="shared" si="305"/>
        <v>1.1599999999999999</v>
      </c>
      <c r="DE531" s="33" t="str">
        <f>IF(DD531&gt;='PAINEL E TARGET'!$T$11,'PAINEL E TARGET'!$S$11,
IF(DD531&gt;='PAINEL E TARGET'!$T$12,'PAINEL E TARGET'!$S$12,
IF(DD531&gt;='PAINEL E TARGET'!$T$13,'PAINEL E TARGET'!$S$13,
IF(DD531&gt;='PAINEL E TARGET'!$T$14,'PAINEL E TARGET'!$S$14,
IF(DD531&gt;='PAINEL E TARGET'!$T$15,'PAINEL E TARGET'!$S$15,
IF(DD531&gt;='PAINEL E TARGET'!$T$16,'PAINEL E TARGET'!$S$16,
IF(DD531&gt;='PAINEL E TARGET'!$T$17,'PAINEL E TARGET'!$S$17,
IF(DD531&gt;='PAINEL E TARGET'!$T$18,'PAINEL E TARGET'!$S$18,'PAINEL E TARGET'!$S$19))))))))</f>
        <v>5. Fx de 115% a 119,9%</v>
      </c>
      <c r="DF531" s="17">
        <f>IFERROR(VLOOKUP($BW531,'PAINEL E TARGET'!$G$1:$Q$99,8,0),0)</f>
        <v>0.1</v>
      </c>
      <c r="DG531" s="17">
        <f>VLOOKUP(DE531,'PAINEL E TARGET'!$S$10:$U$19,3,0)</f>
        <v>1.3</v>
      </c>
      <c r="DH531" s="16">
        <f t="shared" si="320"/>
        <v>390</v>
      </c>
      <c r="DI531" s="17">
        <f t="shared" si="306"/>
        <v>0.89500000000000002</v>
      </c>
      <c r="DJ531" s="33" t="str">
        <f>IF(DI531&gt;='PAINEL E TARGET'!$T$11,'PAINEL E TARGET'!$S$11,
IF(DI531&gt;='PAINEL E TARGET'!$T$12,'PAINEL E TARGET'!$S$12,
IF(DI531&gt;='PAINEL E TARGET'!$T$13,'PAINEL E TARGET'!$S$13,
IF(DI531&gt;='PAINEL E TARGET'!$T$14,'PAINEL E TARGET'!$S$14,
IF(DI531&gt;='PAINEL E TARGET'!$T$15,'PAINEL E TARGET'!$S$15,
IF(DI531&gt;='PAINEL E TARGET'!$T$16,'PAINEL E TARGET'!$S$16,
IF(DI531&gt;='PAINEL E TARGET'!$T$17,'PAINEL E TARGET'!$S$17,
IF(DI531&gt;='PAINEL E TARGET'!$T$18,'PAINEL E TARGET'!$S$18,'PAINEL E TARGET'!$S$19))))))))</f>
        <v>Não elegível</v>
      </c>
      <c r="DK531" s="17">
        <f>IFERROR(VLOOKUP($BW531,'PAINEL E TARGET'!$G$1:$Q$99,9,0),0)</f>
        <v>0.05</v>
      </c>
      <c r="DL531" s="17">
        <f>VLOOKUP(DJ531,'PAINEL E TARGET'!$S$10:$U$19,3,0)</f>
        <v>0</v>
      </c>
      <c r="DM531" s="16">
        <f t="shared" si="321"/>
        <v>0</v>
      </c>
      <c r="DN531" s="17">
        <f t="shared" si="307"/>
        <v>0.89</v>
      </c>
      <c r="DO531" s="33" t="str">
        <f>IF(DN531&gt;='PAINEL E TARGET'!$T$11,'PAINEL E TARGET'!$S$11,
IF(DN531&gt;='PAINEL E TARGET'!$T$12,'PAINEL E TARGET'!$S$12,
IF(DN531&gt;='PAINEL E TARGET'!$T$13,'PAINEL E TARGET'!$S$13,
IF(DN531&gt;='PAINEL E TARGET'!$T$14,'PAINEL E TARGET'!$S$14,
IF(DN531&gt;='PAINEL E TARGET'!$T$15,'PAINEL E TARGET'!$S$15,
IF(DN531&gt;='PAINEL E TARGET'!$T$16,'PAINEL E TARGET'!$S$16,
IF(DN531&gt;='PAINEL E TARGET'!$T$17,'PAINEL E TARGET'!$S$17,
IF(DN531&gt;='PAINEL E TARGET'!$T$18,'PAINEL E TARGET'!$S$18,'PAINEL E TARGET'!$S$19))))))))</f>
        <v>Não elegível</v>
      </c>
      <c r="DP531" s="17">
        <f>IFERROR(VLOOKUP($BW531,'PAINEL E TARGET'!$G$1:$Q$99,10,0),0)</f>
        <v>0</v>
      </c>
      <c r="DQ531" s="17">
        <f>VLOOKUP(DO531,'PAINEL E TARGET'!$S$10:$U$19,3,0)</f>
        <v>0</v>
      </c>
      <c r="DR531" s="16">
        <f t="shared" si="322"/>
        <v>0</v>
      </c>
      <c r="DS531" s="17">
        <f t="shared" si="308"/>
        <v>1.0129999999999999</v>
      </c>
      <c r="DT531" s="16">
        <f>IF(DS531&gt;=1,VLOOKUP(BO531,'PAINEL E TARGET'!$S$1:$W$8,5,0),0)</f>
        <v>300</v>
      </c>
      <c r="DU531" s="16">
        <f t="shared" si="323"/>
        <v>3120</v>
      </c>
    </row>
    <row r="532" spans="2:125" s="32" customFormat="1" x14ac:dyDescent="0.2">
      <c r="B532" s="44">
        <v>43541</v>
      </c>
      <c r="C532" s="65">
        <v>1360</v>
      </c>
      <c r="D532" s="66" t="s">
        <v>535</v>
      </c>
      <c r="E532" s="65">
        <v>317</v>
      </c>
      <c r="F532" s="65" t="s">
        <v>943</v>
      </c>
      <c r="G532" s="67">
        <v>1963906.2283303135</v>
      </c>
      <c r="H532" s="67">
        <v>1167391.6549877743</v>
      </c>
      <c r="I532" s="67">
        <v>971019.67999999993</v>
      </c>
      <c r="J532" s="68">
        <v>0.83178569578704853</v>
      </c>
      <c r="K532" s="67">
        <v>173123.49079945718</v>
      </c>
      <c r="L532" s="67">
        <v>858307.39285818744</v>
      </c>
      <c r="M532" s="67">
        <v>170354.66</v>
      </c>
      <c r="N532" s="67">
        <v>757852.68</v>
      </c>
      <c r="O532" s="67">
        <v>1742816.0055049444</v>
      </c>
      <c r="P532" s="67" t="s">
        <v>1082</v>
      </c>
      <c r="Q532" s="67" t="s">
        <v>1082</v>
      </c>
      <c r="R532" s="67">
        <v>0</v>
      </c>
      <c r="S532" s="67">
        <v>0</v>
      </c>
      <c r="T532" s="68">
        <v>0.10759600256146301</v>
      </c>
      <c r="U532" s="68">
        <v>0.13661385181461722</v>
      </c>
      <c r="V532" s="68">
        <v>1.2696926332051981</v>
      </c>
      <c r="W532" s="67">
        <v>110977.84</v>
      </c>
      <c r="X532" s="67">
        <v>126805.98000000004</v>
      </c>
      <c r="Y532" s="68">
        <v>1.1426243293255667</v>
      </c>
      <c r="Z532" s="68">
        <v>0.20946986698113365</v>
      </c>
      <c r="AA532" s="68">
        <v>0.21150335872155457</v>
      </c>
      <c r="AB532" s="68">
        <v>1.0097078007912426</v>
      </c>
      <c r="AC532" s="67">
        <v>216053.68999999997</v>
      </c>
      <c r="AD532" s="67">
        <v>196318.96999999997</v>
      </c>
      <c r="AE532" s="68">
        <v>0.90865825989826876</v>
      </c>
      <c r="AF532" s="43">
        <v>80</v>
      </c>
      <c r="AG532" s="43">
        <v>61</v>
      </c>
      <c r="AH532" s="43">
        <v>38</v>
      </c>
      <c r="AI532" s="43">
        <v>38</v>
      </c>
      <c r="AJ532" s="67">
        <v>48915.74000000002</v>
      </c>
      <c r="AK532" s="67">
        <v>55577</v>
      </c>
      <c r="AL532" s="68">
        <v>1.1361782526442403</v>
      </c>
      <c r="AM532" s="67">
        <v>16884.150000000001</v>
      </c>
      <c r="AN532" s="67">
        <v>16851.91</v>
      </c>
      <c r="AO532" s="68">
        <v>0.99809051684568062</v>
      </c>
      <c r="AP532" s="67">
        <v>16529.62</v>
      </c>
      <c r="AQ532" s="67">
        <v>21209.37</v>
      </c>
      <c r="AR532" s="68">
        <v>1.2831129814236504</v>
      </c>
      <c r="AS532" s="67">
        <v>28648.329999999994</v>
      </c>
      <c r="AT532" s="67">
        <v>33167.700000000004</v>
      </c>
      <c r="AU532" s="68">
        <v>1.1577533489735705</v>
      </c>
      <c r="AV532" s="43">
        <v>3292.2100000000005</v>
      </c>
      <c r="AW532" s="43">
        <v>5508.9999999999991</v>
      </c>
      <c r="AX532" s="69">
        <v>1.6733440454891997</v>
      </c>
      <c r="AY532" s="43">
        <v>173123.49079945718</v>
      </c>
      <c r="AZ532" s="43">
        <v>170354.66</v>
      </c>
      <c r="BA532" s="43">
        <v>55020.442964284404</v>
      </c>
      <c r="BB532" s="43">
        <v>57031.09</v>
      </c>
      <c r="BC532" s="43">
        <v>292309.96254911815</v>
      </c>
      <c r="BD532" s="43">
        <v>93294.957048931392</v>
      </c>
      <c r="BE532" s="43">
        <v>188779.38000000003</v>
      </c>
      <c r="BF532" s="43">
        <v>367519.44999999995</v>
      </c>
      <c r="BG532" s="43">
        <v>5586.32</v>
      </c>
      <c r="BH532" s="43">
        <v>83</v>
      </c>
      <c r="BI532" s="44">
        <v>43173</v>
      </c>
      <c r="BJ532" s="44">
        <v>43541</v>
      </c>
      <c r="BK532" s="44">
        <v>43172</v>
      </c>
      <c r="BL532" s="43">
        <f t="shared" si="309"/>
        <v>971019.67999999993</v>
      </c>
      <c r="BM532" s="43">
        <f t="shared" si="310"/>
        <v>928207.34000000008</v>
      </c>
      <c r="BO532" s="16" t="str">
        <f>IFERROR(VLOOKUP($C532,'PORTE LOJA'!A:B,2,0),"PORTE 1")</f>
        <v>PORTE 3</v>
      </c>
      <c r="BP532" s="16">
        <f>VLOOKUP(BO532,'PAINEL E TARGET'!$S$1:$W$8,3,0)</f>
        <v>2400</v>
      </c>
      <c r="BQ532" s="16">
        <f t="shared" si="288"/>
        <v>1</v>
      </c>
      <c r="BR532" s="16">
        <f t="shared" si="289"/>
        <v>1</v>
      </c>
      <c r="BS532" s="16">
        <f t="shared" si="290"/>
        <v>1</v>
      </c>
      <c r="BT532" s="16">
        <f t="shared" si="291"/>
        <v>1</v>
      </c>
      <c r="BU532" s="16">
        <f t="shared" si="292"/>
        <v>1</v>
      </c>
      <c r="BV532" s="16">
        <f t="shared" si="293"/>
        <v>1</v>
      </c>
      <c r="BW532" s="17" t="str">
        <f t="shared" si="311"/>
        <v>111111</v>
      </c>
      <c r="BY532" s="17">
        <f t="shared" si="294"/>
        <v>0.83199999999999996</v>
      </c>
      <c r="BZ532" s="17">
        <f t="shared" si="295"/>
        <v>0.9</v>
      </c>
      <c r="CA532" s="17" t="str">
        <f t="shared" si="312"/>
        <v>Sem Retira</v>
      </c>
      <c r="CB532" s="17">
        <f t="shared" si="313"/>
        <v>0.9</v>
      </c>
      <c r="CC532" s="33" t="str">
        <f>IF(CB532&gt;='PAINEL E TARGET'!$T$11,'PAINEL E TARGET'!$S$11,
IF(CB532&gt;='PAINEL E TARGET'!$T$12,'PAINEL E TARGET'!$S$12,
IF(CB532&gt;='PAINEL E TARGET'!$T$13,'PAINEL E TARGET'!$S$13,
IF(CB532&gt;='PAINEL E TARGET'!$T$14,'PAINEL E TARGET'!$S$14,
IF(CB532&gt;='PAINEL E TARGET'!$T$15,'PAINEL E TARGET'!$S$15,
IF(CB532&gt;='PAINEL E TARGET'!$T$16,'PAINEL E TARGET'!$S$16,
IF(CB532&gt;='PAINEL E TARGET'!$T$17,'PAINEL E TARGET'!$S$17,
IF(CB532&gt;='PAINEL E TARGET'!$T$18,'PAINEL E TARGET'!$S$18,'PAINEL E TARGET'!$S$19))))))))</f>
        <v>1. Fx de 90% a 99,9%</v>
      </c>
      <c r="CD532" s="17">
        <f>IFERROR(VLOOKUP($BW532,'PAINEL E TARGET'!$G$1:$Q$99,4,0),0)</f>
        <v>0.25</v>
      </c>
      <c r="CE532" s="17">
        <f>VLOOKUP(CC532,'PAINEL E TARGET'!$S$10:$U$19,3,0)</f>
        <v>0.5</v>
      </c>
      <c r="CF532" s="16">
        <f t="shared" si="314"/>
        <v>300</v>
      </c>
      <c r="CG532" s="17">
        <f t="shared" si="296"/>
        <v>1.1359999999999999</v>
      </c>
      <c r="CH532" s="17">
        <f t="shared" si="297"/>
        <v>0.998</v>
      </c>
      <c r="CI532" s="17">
        <f t="shared" si="298"/>
        <v>1.2829999999999999</v>
      </c>
      <c r="CJ532" s="17">
        <f t="shared" si="299"/>
        <v>1.1579999999999999</v>
      </c>
      <c r="CK532" s="17">
        <f t="shared" si="300"/>
        <v>1.673</v>
      </c>
      <c r="CL532" s="17">
        <f t="shared" si="301"/>
        <v>1.143</v>
      </c>
      <c r="CM532" s="16">
        <f t="shared" si="302"/>
        <v>5</v>
      </c>
      <c r="CN532" s="17" t="str">
        <f t="shared" si="315"/>
        <v>ok</v>
      </c>
      <c r="CO532" s="17">
        <f t="shared" si="316"/>
        <v>1.143</v>
      </c>
      <c r="CP532" s="33" t="str">
        <f>IF(CO532&gt;='PAINEL E TARGET'!$T$11,'PAINEL E TARGET'!$S$11,
IF(CO532&gt;='PAINEL E TARGET'!$T$12,'PAINEL E TARGET'!$S$12,
IF(CO532&gt;='PAINEL E TARGET'!$T$13,'PAINEL E TARGET'!$S$13,
IF(CO532&gt;='PAINEL E TARGET'!$T$14,'PAINEL E TARGET'!$S$14,
IF(CO532&gt;='PAINEL E TARGET'!$T$15,'PAINEL E TARGET'!$S$15,
IF(CO532&gt;='PAINEL E TARGET'!$T$16,'PAINEL E TARGET'!$S$16,
IF(CO532&gt;='PAINEL E TARGET'!$T$17,'PAINEL E TARGET'!$S$17,
IF(CO532&gt;='PAINEL E TARGET'!$T$18,'PAINEL E TARGET'!$S$18,'PAINEL E TARGET'!$S$19))))))))</f>
        <v>4. Fx de 110% a 114,9%</v>
      </c>
      <c r="CQ532" s="17">
        <f>IFERROR(VLOOKUP($BW532,'PAINEL E TARGET'!$G$1:$Q$99,5,0),0)</f>
        <v>0.25</v>
      </c>
      <c r="CR532" s="17">
        <f>VLOOKUP(CP532,'PAINEL E TARGET'!$S$10:$U$19,3,0)</f>
        <v>1.2</v>
      </c>
      <c r="CS532" s="16">
        <f t="shared" si="317"/>
        <v>720</v>
      </c>
      <c r="CT532" s="17">
        <f t="shared" si="303"/>
        <v>0.90900000000000003</v>
      </c>
      <c r="CU532" s="33" t="str">
        <f>IF(CT532&gt;='PAINEL E TARGET'!$T$11,'PAINEL E TARGET'!$S$11,
IF(CT532&gt;='PAINEL E TARGET'!$T$12,'PAINEL E TARGET'!$S$12,
IF(CT532&gt;='PAINEL E TARGET'!$T$13,'PAINEL E TARGET'!$S$13,
IF(CT532&gt;='PAINEL E TARGET'!$T$14,'PAINEL E TARGET'!$S$14,
IF(CT532&gt;='PAINEL E TARGET'!$T$15,'PAINEL E TARGET'!$S$15,
IF(CT532&gt;='PAINEL E TARGET'!$T$16,'PAINEL E TARGET'!$S$16,
IF(CT532&gt;='PAINEL E TARGET'!$T$17,'PAINEL E TARGET'!$S$17,
IF(CT532&gt;='PAINEL E TARGET'!$T$18,'PAINEL E TARGET'!$S$18,'PAINEL E TARGET'!$S$19))))))))</f>
        <v>1. Fx de 90% a 99,9%</v>
      </c>
      <c r="CV532" s="17">
        <f>IFERROR(VLOOKUP($BW532,'PAINEL E TARGET'!$G$1:$Q$99,6,0),0)</f>
        <v>0.2</v>
      </c>
      <c r="CW532" s="17">
        <f>VLOOKUP(CU532,'PAINEL E TARGET'!$S$10:$U$19,3,0)</f>
        <v>0.5</v>
      </c>
      <c r="CX532" s="16">
        <f t="shared" si="318"/>
        <v>240</v>
      </c>
      <c r="CY532" s="17">
        <f t="shared" si="304"/>
        <v>0.98399999999999999</v>
      </c>
      <c r="CZ532" s="33" t="str">
        <f>IF(CY532&gt;='PAINEL E TARGET'!$T$11,'PAINEL E TARGET'!$S$11,
IF(CY532&gt;='PAINEL E TARGET'!$T$12,'PAINEL E TARGET'!$S$12,
IF(CY532&gt;='PAINEL E TARGET'!$T$13,'PAINEL E TARGET'!$S$13,
IF(CY532&gt;='PAINEL E TARGET'!$T$14,'PAINEL E TARGET'!$S$14,
IF(CY532&gt;='PAINEL E TARGET'!$T$15,'PAINEL E TARGET'!$S$15,
IF(CY532&gt;='PAINEL E TARGET'!$T$16,'PAINEL E TARGET'!$S$16,
IF(CY532&gt;='PAINEL E TARGET'!$T$17,'PAINEL E TARGET'!$S$17,
IF(CY532&gt;='PAINEL E TARGET'!$T$18,'PAINEL E TARGET'!$S$18,'PAINEL E TARGET'!$S$19))))))))</f>
        <v>1. Fx de 90% a 99,9%</v>
      </c>
      <c r="DA532" s="17">
        <f>IFERROR(VLOOKUP($BW532,'PAINEL E TARGET'!$G$1:$Q$99,7,0),0)</f>
        <v>0.15</v>
      </c>
      <c r="DB532" s="17">
        <f>VLOOKUP(CZ532,'PAINEL E TARGET'!$S$10:$U$19,3,0)</f>
        <v>0.5</v>
      </c>
      <c r="DC532" s="16">
        <f t="shared" si="319"/>
        <v>180</v>
      </c>
      <c r="DD532" s="17">
        <f t="shared" si="305"/>
        <v>1.0369999999999999</v>
      </c>
      <c r="DE532" s="33" t="str">
        <f>IF(DD532&gt;='PAINEL E TARGET'!$T$11,'PAINEL E TARGET'!$S$11,
IF(DD532&gt;='PAINEL E TARGET'!$T$12,'PAINEL E TARGET'!$S$12,
IF(DD532&gt;='PAINEL E TARGET'!$T$13,'PAINEL E TARGET'!$S$13,
IF(DD532&gt;='PAINEL E TARGET'!$T$14,'PAINEL E TARGET'!$S$14,
IF(DD532&gt;='PAINEL E TARGET'!$T$15,'PAINEL E TARGET'!$S$15,
IF(DD532&gt;='PAINEL E TARGET'!$T$16,'PAINEL E TARGET'!$S$16,
IF(DD532&gt;='PAINEL E TARGET'!$T$17,'PAINEL E TARGET'!$S$17,
IF(DD532&gt;='PAINEL E TARGET'!$T$18,'PAINEL E TARGET'!$S$18,'PAINEL E TARGET'!$S$19))))))))</f>
        <v>2. Fx de 100% a 104,9%</v>
      </c>
      <c r="DF532" s="17">
        <f>IFERROR(VLOOKUP($BW532,'PAINEL E TARGET'!$G$1:$Q$99,8,0),0)</f>
        <v>0.1</v>
      </c>
      <c r="DG532" s="17">
        <f>VLOOKUP(DE532,'PAINEL E TARGET'!$S$10:$U$19,3,0)</f>
        <v>1</v>
      </c>
      <c r="DH532" s="16">
        <f t="shared" si="320"/>
        <v>240</v>
      </c>
      <c r="DI532" s="17">
        <f t="shared" si="306"/>
        <v>1</v>
      </c>
      <c r="DJ532" s="33" t="str">
        <f>IF(DI532&gt;='PAINEL E TARGET'!$T$11,'PAINEL E TARGET'!$S$11,
IF(DI532&gt;='PAINEL E TARGET'!$T$12,'PAINEL E TARGET'!$S$12,
IF(DI532&gt;='PAINEL E TARGET'!$T$13,'PAINEL E TARGET'!$S$13,
IF(DI532&gt;='PAINEL E TARGET'!$T$14,'PAINEL E TARGET'!$S$14,
IF(DI532&gt;='PAINEL E TARGET'!$T$15,'PAINEL E TARGET'!$S$15,
IF(DI532&gt;='PAINEL E TARGET'!$T$16,'PAINEL E TARGET'!$S$16,
IF(DI532&gt;='PAINEL E TARGET'!$T$17,'PAINEL E TARGET'!$S$17,
IF(DI532&gt;='PAINEL E TARGET'!$T$18,'PAINEL E TARGET'!$S$18,'PAINEL E TARGET'!$S$19))))))))</f>
        <v>2. Fx de 100% a 104,9%</v>
      </c>
      <c r="DK532" s="17">
        <f>IFERROR(VLOOKUP($BW532,'PAINEL E TARGET'!$G$1:$Q$99,9,0),0)</f>
        <v>0.05</v>
      </c>
      <c r="DL532" s="17">
        <f>VLOOKUP(DJ532,'PAINEL E TARGET'!$S$10:$U$19,3,0)</f>
        <v>1</v>
      </c>
      <c r="DM532" s="16">
        <f t="shared" si="321"/>
        <v>120</v>
      </c>
      <c r="DN532" s="17">
        <f t="shared" si="307"/>
        <v>1.673</v>
      </c>
      <c r="DO532" s="33" t="str">
        <f>IF(DN532&gt;='PAINEL E TARGET'!$T$11,'PAINEL E TARGET'!$S$11,
IF(DN532&gt;='PAINEL E TARGET'!$T$12,'PAINEL E TARGET'!$S$12,
IF(DN532&gt;='PAINEL E TARGET'!$T$13,'PAINEL E TARGET'!$S$13,
IF(DN532&gt;='PAINEL E TARGET'!$T$14,'PAINEL E TARGET'!$S$14,
IF(DN532&gt;='PAINEL E TARGET'!$T$15,'PAINEL E TARGET'!$S$15,
IF(DN532&gt;='PAINEL E TARGET'!$T$16,'PAINEL E TARGET'!$S$16,
IF(DN532&gt;='PAINEL E TARGET'!$T$17,'PAINEL E TARGET'!$S$17,
IF(DN532&gt;='PAINEL E TARGET'!$T$18,'PAINEL E TARGET'!$S$18,'PAINEL E TARGET'!$S$19))))))))</f>
        <v>8. Fx de 130% ou mais</v>
      </c>
      <c r="DP532" s="17">
        <f>IFERROR(VLOOKUP($BW532,'PAINEL E TARGET'!$G$1:$Q$99,10,0),0)</f>
        <v>0</v>
      </c>
      <c r="DQ532" s="17">
        <f>VLOOKUP(DO532,'PAINEL E TARGET'!$S$10:$U$19,3,0)</f>
        <v>1.6</v>
      </c>
      <c r="DR532" s="16">
        <f t="shared" si="322"/>
        <v>0</v>
      </c>
      <c r="DS532" s="17">
        <f t="shared" si="308"/>
        <v>0.76300000000000001</v>
      </c>
      <c r="DT532" s="16">
        <f>IF(DS532&gt;=1,VLOOKUP(BO532,'PAINEL E TARGET'!$S$1:$W$8,5,0),0)</f>
        <v>0</v>
      </c>
      <c r="DU532" s="16">
        <f t="shared" si="323"/>
        <v>1800</v>
      </c>
    </row>
    <row r="533" spans="2:125" s="32" customFormat="1" x14ac:dyDescent="0.2">
      <c r="B533" s="44">
        <v>43541</v>
      </c>
      <c r="C533" s="65">
        <v>1361</v>
      </c>
      <c r="D533" s="66" t="s">
        <v>536</v>
      </c>
      <c r="E533" s="65">
        <v>310</v>
      </c>
      <c r="F533" s="65" t="s">
        <v>943</v>
      </c>
      <c r="G533" s="67">
        <v>1549706.9946351801</v>
      </c>
      <c r="H533" s="67">
        <v>955505.79454327922</v>
      </c>
      <c r="I533" s="67">
        <v>937203.34</v>
      </c>
      <c r="J533" s="68">
        <v>0.98084527100955199</v>
      </c>
      <c r="K533" s="67">
        <v>91304.408339357818</v>
      </c>
      <c r="L533" s="67">
        <v>684677.10727640497</v>
      </c>
      <c r="M533" s="67">
        <v>123805.26</v>
      </c>
      <c r="N533" s="67">
        <v>749934.5</v>
      </c>
      <c r="O533" s="67">
        <v>1272192.7960363021</v>
      </c>
      <c r="P533" s="67">
        <v>10879.170383923554</v>
      </c>
      <c r="Q533" s="67">
        <v>7968.54</v>
      </c>
      <c r="R533" s="67">
        <v>0</v>
      </c>
      <c r="S533" s="67">
        <v>0</v>
      </c>
      <c r="T533" s="68">
        <v>0.1119607076541415</v>
      </c>
      <c r="U533" s="68">
        <v>0.11355924952090694</v>
      </c>
      <c r="V533" s="68">
        <v>1.0142777042076538</v>
      </c>
      <c r="W533" s="67">
        <v>85661.4</v>
      </c>
      <c r="X533" s="67">
        <v>98316.33</v>
      </c>
      <c r="Y533" s="68">
        <v>1.1477320006443976</v>
      </c>
      <c r="Z533" s="68">
        <v>0.11912336587895174</v>
      </c>
      <c r="AA533" s="68">
        <v>0.12340260216611869</v>
      </c>
      <c r="AB533" s="68">
        <v>1.0359227281364374</v>
      </c>
      <c r="AC533" s="67">
        <v>92437.53</v>
      </c>
      <c r="AD533" s="67">
        <v>107821.76000000001</v>
      </c>
      <c r="AE533" s="68">
        <v>1.1664283976432517</v>
      </c>
      <c r="AF533" s="43">
        <v>80</v>
      </c>
      <c r="AG533" s="43">
        <v>53</v>
      </c>
      <c r="AH533" s="43">
        <v>23</v>
      </c>
      <c r="AI533" s="43">
        <v>23</v>
      </c>
      <c r="AJ533" s="67">
        <v>34185.300000000003</v>
      </c>
      <c r="AK533" s="67">
        <v>41551.360000000001</v>
      </c>
      <c r="AL533" s="68">
        <v>1.2154744875721435</v>
      </c>
      <c r="AM533" s="67">
        <v>8553</v>
      </c>
      <c r="AN533" s="67">
        <v>7825.829999999999</v>
      </c>
      <c r="AO533" s="68">
        <v>0.91498070852332503</v>
      </c>
      <c r="AP533" s="67">
        <v>3580.9800000000005</v>
      </c>
      <c r="AQ533" s="67">
        <v>5007.7999999999993</v>
      </c>
      <c r="AR533" s="68">
        <v>1.398444001362755</v>
      </c>
      <c r="AS533" s="67">
        <v>39342.120000000003</v>
      </c>
      <c r="AT533" s="67">
        <v>43931.34</v>
      </c>
      <c r="AU533" s="68">
        <v>1.1166490265394948</v>
      </c>
      <c r="AV533" s="43">
        <v>1516.0199999999998</v>
      </c>
      <c r="AW533" s="43">
        <v>1149.4700000000003</v>
      </c>
      <c r="AX533" s="69">
        <v>0.75821559082334034</v>
      </c>
      <c r="AY533" s="43">
        <v>91304.408339357818</v>
      </c>
      <c r="AZ533" s="43">
        <v>123805.26000000001</v>
      </c>
      <c r="BA533" s="43">
        <v>48712.485797155503</v>
      </c>
      <c r="BB533" s="43">
        <v>55897.91</v>
      </c>
      <c r="BC533" s="43">
        <v>149868.31546765831</v>
      </c>
      <c r="BD533" s="43">
        <v>80097.035286206359</v>
      </c>
      <c r="BE533" s="43">
        <v>141303.71</v>
      </c>
      <c r="BF533" s="43">
        <v>152571.62999999998</v>
      </c>
      <c r="BG533" s="43">
        <v>2497.5799999999995</v>
      </c>
      <c r="BH533" s="43">
        <v>33</v>
      </c>
      <c r="BI533" s="44">
        <v>43173</v>
      </c>
      <c r="BJ533" s="44">
        <v>43541</v>
      </c>
      <c r="BK533" s="44">
        <v>43172</v>
      </c>
      <c r="BL533" s="43">
        <f t="shared" si="309"/>
        <v>937203.34</v>
      </c>
      <c r="BM533" s="43">
        <f t="shared" si="310"/>
        <v>873739.76</v>
      </c>
      <c r="BO533" s="16" t="str">
        <f>IFERROR(VLOOKUP($C533,'PORTE LOJA'!A:B,2,0),"PORTE 1")</f>
        <v>PORTE 3</v>
      </c>
      <c r="BP533" s="16">
        <f>VLOOKUP(BO533,'PAINEL E TARGET'!$S$1:$W$8,3,0)</f>
        <v>2400</v>
      </c>
      <c r="BQ533" s="16">
        <f t="shared" si="288"/>
        <v>1</v>
      </c>
      <c r="BR533" s="16">
        <f t="shared" si="289"/>
        <v>1</v>
      </c>
      <c r="BS533" s="16">
        <f t="shared" si="290"/>
        <v>1</v>
      </c>
      <c r="BT533" s="16">
        <f t="shared" si="291"/>
        <v>1</v>
      </c>
      <c r="BU533" s="16">
        <f t="shared" si="292"/>
        <v>1</v>
      </c>
      <c r="BV533" s="16">
        <f t="shared" si="293"/>
        <v>1</v>
      </c>
      <c r="BW533" s="17" t="str">
        <f t="shared" si="311"/>
        <v>111111</v>
      </c>
      <c r="BY533" s="17">
        <f t="shared" si="294"/>
        <v>0.98099999999999998</v>
      </c>
      <c r="BZ533" s="17">
        <f t="shared" si="295"/>
        <v>1.1259999999999999</v>
      </c>
      <c r="CA533" s="17" t="str">
        <f t="shared" si="312"/>
        <v>Sem Retira</v>
      </c>
      <c r="CB533" s="17">
        <f t="shared" si="313"/>
        <v>1.1259999999999999</v>
      </c>
      <c r="CC533" s="33" t="str">
        <f>IF(CB533&gt;='PAINEL E TARGET'!$T$11,'PAINEL E TARGET'!$S$11,
IF(CB533&gt;='PAINEL E TARGET'!$T$12,'PAINEL E TARGET'!$S$12,
IF(CB533&gt;='PAINEL E TARGET'!$T$13,'PAINEL E TARGET'!$S$13,
IF(CB533&gt;='PAINEL E TARGET'!$T$14,'PAINEL E TARGET'!$S$14,
IF(CB533&gt;='PAINEL E TARGET'!$T$15,'PAINEL E TARGET'!$S$15,
IF(CB533&gt;='PAINEL E TARGET'!$T$16,'PAINEL E TARGET'!$S$16,
IF(CB533&gt;='PAINEL E TARGET'!$T$17,'PAINEL E TARGET'!$S$17,
IF(CB533&gt;='PAINEL E TARGET'!$T$18,'PAINEL E TARGET'!$S$18,'PAINEL E TARGET'!$S$19))))))))</f>
        <v>4. Fx de 110% a 114,9%</v>
      </c>
      <c r="CD533" s="17">
        <f>IFERROR(VLOOKUP($BW533,'PAINEL E TARGET'!$G$1:$Q$99,4,0),0)</f>
        <v>0.25</v>
      </c>
      <c r="CE533" s="17">
        <f>VLOOKUP(CC533,'PAINEL E TARGET'!$S$10:$U$19,3,0)</f>
        <v>1.2</v>
      </c>
      <c r="CF533" s="16">
        <f t="shared" si="314"/>
        <v>720</v>
      </c>
      <c r="CG533" s="17">
        <f t="shared" si="296"/>
        <v>1.2150000000000001</v>
      </c>
      <c r="CH533" s="17">
        <f t="shared" si="297"/>
        <v>0.91500000000000004</v>
      </c>
      <c r="CI533" s="17">
        <f t="shared" si="298"/>
        <v>1.3979999999999999</v>
      </c>
      <c r="CJ533" s="17">
        <f t="shared" si="299"/>
        <v>1.117</v>
      </c>
      <c r="CK533" s="17">
        <f t="shared" si="300"/>
        <v>0.75800000000000001</v>
      </c>
      <c r="CL533" s="17">
        <f t="shared" si="301"/>
        <v>1.1479999999999999</v>
      </c>
      <c r="CM533" s="16">
        <f t="shared" si="302"/>
        <v>5</v>
      </c>
      <c r="CN533" s="17" t="str">
        <f t="shared" si="315"/>
        <v>ok</v>
      </c>
      <c r="CO533" s="17">
        <f t="shared" si="316"/>
        <v>1.1479999999999999</v>
      </c>
      <c r="CP533" s="33" t="str">
        <f>IF(CO533&gt;='PAINEL E TARGET'!$T$11,'PAINEL E TARGET'!$S$11,
IF(CO533&gt;='PAINEL E TARGET'!$T$12,'PAINEL E TARGET'!$S$12,
IF(CO533&gt;='PAINEL E TARGET'!$T$13,'PAINEL E TARGET'!$S$13,
IF(CO533&gt;='PAINEL E TARGET'!$T$14,'PAINEL E TARGET'!$S$14,
IF(CO533&gt;='PAINEL E TARGET'!$T$15,'PAINEL E TARGET'!$S$15,
IF(CO533&gt;='PAINEL E TARGET'!$T$16,'PAINEL E TARGET'!$S$16,
IF(CO533&gt;='PAINEL E TARGET'!$T$17,'PAINEL E TARGET'!$S$17,
IF(CO533&gt;='PAINEL E TARGET'!$T$18,'PAINEL E TARGET'!$S$18,'PAINEL E TARGET'!$S$19))))))))</f>
        <v>4. Fx de 110% a 114,9%</v>
      </c>
      <c r="CQ533" s="17">
        <f>IFERROR(VLOOKUP($BW533,'PAINEL E TARGET'!$G$1:$Q$99,5,0),0)</f>
        <v>0.25</v>
      </c>
      <c r="CR533" s="17">
        <f>VLOOKUP(CP533,'PAINEL E TARGET'!$S$10:$U$19,3,0)</f>
        <v>1.2</v>
      </c>
      <c r="CS533" s="16">
        <f t="shared" si="317"/>
        <v>720</v>
      </c>
      <c r="CT533" s="17">
        <f t="shared" si="303"/>
        <v>1.1659999999999999</v>
      </c>
      <c r="CU533" s="33" t="str">
        <f>IF(CT533&gt;='PAINEL E TARGET'!$T$11,'PAINEL E TARGET'!$S$11,
IF(CT533&gt;='PAINEL E TARGET'!$T$12,'PAINEL E TARGET'!$S$12,
IF(CT533&gt;='PAINEL E TARGET'!$T$13,'PAINEL E TARGET'!$S$13,
IF(CT533&gt;='PAINEL E TARGET'!$T$14,'PAINEL E TARGET'!$S$14,
IF(CT533&gt;='PAINEL E TARGET'!$T$15,'PAINEL E TARGET'!$S$15,
IF(CT533&gt;='PAINEL E TARGET'!$T$16,'PAINEL E TARGET'!$S$16,
IF(CT533&gt;='PAINEL E TARGET'!$T$17,'PAINEL E TARGET'!$S$17,
IF(CT533&gt;='PAINEL E TARGET'!$T$18,'PAINEL E TARGET'!$S$18,'PAINEL E TARGET'!$S$19))))))))</f>
        <v>5. Fx de 115% a 119,9%</v>
      </c>
      <c r="CV533" s="17">
        <f>IFERROR(VLOOKUP($BW533,'PAINEL E TARGET'!$G$1:$Q$99,6,0),0)</f>
        <v>0.2</v>
      </c>
      <c r="CW533" s="17">
        <f>VLOOKUP(CU533,'PAINEL E TARGET'!$S$10:$U$19,3,0)</f>
        <v>1.3</v>
      </c>
      <c r="CX533" s="16">
        <f t="shared" si="318"/>
        <v>624</v>
      </c>
      <c r="CY533" s="17">
        <f t="shared" si="304"/>
        <v>1.3560000000000001</v>
      </c>
      <c r="CZ533" s="33" t="str">
        <f>IF(CY533&gt;='PAINEL E TARGET'!$T$11,'PAINEL E TARGET'!$S$11,
IF(CY533&gt;='PAINEL E TARGET'!$T$12,'PAINEL E TARGET'!$S$12,
IF(CY533&gt;='PAINEL E TARGET'!$T$13,'PAINEL E TARGET'!$S$13,
IF(CY533&gt;='PAINEL E TARGET'!$T$14,'PAINEL E TARGET'!$S$14,
IF(CY533&gt;='PAINEL E TARGET'!$T$15,'PAINEL E TARGET'!$S$15,
IF(CY533&gt;='PAINEL E TARGET'!$T$16,'PAINEL E TARGET'!$S$16,
IF(CY533&gt;='PAINEL E TARGET'!$T$17,'PAINEL E TARGET'!$S$17,
IF(CY533&gt;='PAINEL E TARGET'!$T$18,'PAINEL E TARGET'!$S$18,'PAINEL E TARGET'!$S$19))))))))</f>
        <v>8. Fx de 130% ou mais</v>
      </c>
      <c r="DA533" s="17">
        <f>IFERROR(VLOOKUP($BW533,'PAINEL E TARGET'!$G$1:$Q$99,7,0),0)</f>
        <v>0.15</v>
      </c>
      <c r="DB533" s="17">
        <f>VLOOKUP(CZ533,'PAINEL E TARGET'!$S$10:$U$19,3,0)</f>
        <v>1.6</v>
      </c>
      <c r="DC533" s="16">
        <f t="shared" si="319"/>
        <v>576</v>
      </c>
      <c r="DD533" s="17">
        <f t="shared" si="305"/>
        <v>1.1479999999999999</v>
      </c>
      <c r="DE533" s="33" t="str">
        <f>IF(DD533&gt;='PAINEL E TARGET'!$T$11,'PAINEL E TARGET'!$S$11,
IF(DD533&gt;='PAINEL E TARGET'!$T$12,'PAINEL E TARGET'!$S$12,
IF(DD533&gt;='PAINEL E TARGET'!$T$13,'PAINEL E TARGET'!$S$13,
IF(DD533&gt;='PAINEL E TARGET'!$T$14,'PAINEL E TARGET'!$S$14,
IF(DD533&gt;='PAINEL E TARGET'!$T$15,'PAINEL E TARGET'!$S$15,
IF(DD533&gt;='PAINEL E TARGET'!$T$16,'PAINEL E TARGET'!$S$16,
IF(DD533&gt;='PAINEL E TARGET'!$T$17,'PAINEL E TARGET'!$S$17,
IF(DD533&gt;='PAINEL E TARGET'!$T$18,'PAINEL E TARGET'!$S$18,'PAINEL E TARGET'!$S$19))))))))</f>
        <v>4. Fx de 110% a 114,9%</v>
      </c>
      <c r="DF533" s="17">
        <f>IFERROR(VLOOKUP($BW533,'PAINEL E TARGET'!$G$1:$Q$99,8,0),0)</f>
        <v>0.1</v>
      </c>
      <c r="DG533" s="17">
        <f>VLOOKUP(DE533,'PAINEL E TARGET'!$S$10:$U$19,3,0)</f>
        <v>1.2</v>
      </c>
      <c r="DH533" s="16">
        <f t="shared" si="320"/>
        <v>288</v>
      </c>
      <c r="DI533" s="17">
        <f t="shared" si="306"/>
        <v>1</v>
      </c>
      <c r="DJ533" s="33" t="str">
        <f>IF(DI533&gt;='PAINEL E TARGET'!$T$11,'PAINEL E TARGET'!$S$11,
IF(DI533&gt;='PAINEL E TARGET'!$T$12,'PAINEL E TARGET'!$S$12,
IF(DI533&gt;='PAINEL E TARGET'!$T$13,'PAINEL E TARGET'!$S$13,
IF(DI533&gt;='PAINEL E TARGET'!$T$14,'PAINEL E TARGET'!$S$14,
IF(DI533&gt;='PAINEL E TARGET'!$T$15,'PAINEL E TARGET'!$S$15,
IF(DI533&gt;='PAINEL E TARGET'!$T$16,'PAINEL E TARGET'!$S$16,
IF(DI533&gt;='PAINEL E TARGET'!$T$17,'PAINEL E TARGET'!$S$17,
IF(DI533&gt;='PAINEL E TARGET'!$T$18,'PAINEL E TARGET'!$S$18,'PAINEL E TARGET'!$S$19))))))))</f>
        <v>2. Fx de 100% a 104,9%</v>
      </c>
      <c r="DK533" s="17">
        <f>IFERROR(VLOOKUP($BW533,'PAINEL E TARGET'!$G$1:$Q$99,9,0),0)</f>
        <v>0.05</v>
      </c>
      <c r="DL533" s="17">
        <f>VLOOKUP(DJ533,'PAINEL E TARGET'!$S$10:$U$19,3,0)</f>
        <v>1</v>
      </c>
      <c r="DM533" s="16">
        <f t="shared" si="321"/>
        <v>120</v>
      </c>
      <c r="DN533" s="17">
        <f t="shared" si="307"/>
        <v>0.75800000000000001</v>
      </c>
      <c r="DO533" s="33" t="str">
        <f>IF(DN533&gt;='PAINEL E TARGET'!$T$11,'PAINEL E TARGET'!$S$11,
IF(DN533&gt;='PAINEL E TARGET'!$T$12,'PAINEL E TARGET'!$S$12,
IF(DN533&gt;='PAINEL E TARGET'!$T$13,'PAINEL E TARGET'!$S$13,
IF(DN533&gt;='PAINEL E TARGET'!$T$14,'PAINEL E TARGET'!$S$14,
IF(DN533&gt;='PAINEL E TARGET'!$T$15,'PAINEL E TARGET'!$S$15,
IF(DN533&gt;='PAINEL E TARGET'!$T$16,'PAINEL E TARGET'!$S$16,
IF(DN533&gt;='PAINEL E TARGET'!$T$17,'PAINEL E TARGET'!$S$17,
IF(DN533&gt;='PAINEL E TARGET'!$T$18,'PAINEL E TARGET'!$S$18,'PAINEL E TARGET'!$S$19))))))))</f>
        <v>Não elegível</v>
      </c>
      <c r="DP533" s="17">
        <f>IFERROR(VLOOKUP($BW533,'PAINEL E TARGET'!$G$1:$Q$99,10,0),0)</f>
        <v>0</v>
      </c>
      <c r="DQ533" s="17">
        <f>VLOOKUP(DO533,'PAINEL E TARGET'!$S$10:$U$19,3,0)</f>
        <v>0</v>
      </c>
      <c r="DR533" s="16">
        <f t="shared" si="322"/>
        <v>0</v>
      </c>
      <c r="DS533" s="17">
        <f t="shared" si="308"/>
        <v>0.66300000000000003</v>
      </c>
      <c r="DT533" s="16">
        <f>IF(DS533&gt;=1,VLOOKUP(BO533,'PAINEL E TARGET'!$S$1:$W$8,5,0),0)</f>
        <v>0</v>
      </c>
      <c r="DU533" s="16">
        <f t="shared" si="323"/>
        <v>3048</v>
      </c>
    </row>
    <row r="534" spans="2:125" s="32" customFormat="1" x14ac:dyDescent="0.2">
      <c r="B534" s="44">
        <v>43541</v>
      </c>
      <c r="C534" s="65">
        <v>1362</v>
      </c>
      <c r="D534" s="66" t="s">
        <v>537</v>
      </c>
      <c r="E534" s="65">
        <v>511</v>
      </c>
      <c r="F534" s="65" t="s">
        <v>944</v>
      </c>
      <c r="G534" s="67">
        <v>1064764.8276617618</v>
      </c>
      <c r="H534" s="67">
        <v>639075.78358800639</v>
      </c>
      <c r="I534" s="67">
        <v>560253.39000000013</v>
      </c>
      <c r="J534" s="68">
        <v>0.87666189892931268</v>
      </c>
      <c r="K534" s="67">
        <v>138069.23329204009</v>
      </c>
      <c r="L534" s="67">
        <v>406343.62937936251</v>
      </c>
      <c r="M534" s="67">
        <v>162392.39000000001</v>
      </c>
      <c r="N534" s="67">
        <v>373015</v>
      </c>
      <c r="O534" s="67">
        <v>910416.04042327346</v>
      </c>
      <c r="P534" s="67" t="s">
        <v>1082</v>
      </c>
      <c r="Q534" s="67" t="s">
        <v>1082</v>
      </c>
      <c r="R534" s="67">
        <v>0</v>
      </c>
      <c r="S534" s="67">
        <v>0</v>
      </c>
      <c r="T534" s="68">
        <v>0.11194234041597942</v>
      </c>
      <c r="U534" s="68">
        <v>8.1945432243660313E-2</v>
      </c>
      <c r="V534" s="68">
        <v>0.73203250833554001</v>
      </c>
      <c r="W534" s="67">
        <v>60942.85</v>
      </c>
      <c r="X534" s="67">
        <v>43874.19</v>
      </c>
      <c r="Y534" s="68">
        <v>0.71992350210073874</v>
      </c>
      <c r="Z534" s="68">
        <v>0.18942710040678315</v>
      </c>
      <c r="AA534" s="68">
        <v>0.23615998277498565</v>
      </c>
      <c r="AB534" s="68">
        <v>1.2467064230400322</v>
      </c>
      <c r="AC534" s="67">
        <v>103126.55000000002</v>
      </c>
      <c r="AD534" s="67">
        <v>126441.8</v>
      </c>
      <c r="AE534" s="68">
        <v>1.2260838746181268</v>
      </c>
      <c r="AF534" s="43">
        <v>80</v>
      </c>
      <c r="AG534" s="43">
        <v>73</v>
      </c>
      <c r="AH534" s="43">
        <v>17</v>
      </c>
      <c r="AI534" s="43">
        <v>11</v>
      </c>
      <c r="AJ534" s="67">
        <v>30489.02</v>
      </c>
      <c r="AK534" s="67">
        <v>29000.95</v>
      </c>
      <c r="AL534" s="68">
        <v>0.95119324924185822</v>
      </c>
      <c r="AM534" s="67">
        <v>8448.42</v>
      </c>
      <c r="AN534" s="67">
        <v>3341.0000000000009</v>
      </c>
      <c r="AO534" s="68">
        <v>0.39545855911519562</v>
      </c>
      <c r="AP534" s="67">
        <v>11401.66</v>
      </c>
      <c r="AQ534" s="67">
        <v>667.62</v>
      </c>
      <c r="AR534" s="68">
        <v>5.8554631518568351E-2</v>
      </c>
      <c r="AS534" s="67">
        <v>10603.75</v>
      </c>
      <c r="AT534" s="67">
        <v>10864.619999999999</v>
      </c>
      <c r="AU534" s="68">
        <v>1.0246016739361075</v>
      </c>
      <c r="AV534" s="43">
        <v>673.63</v>
      </c>
      <c r="AW534" s="43">
        <v>244.95</v>
      </c>
      <c r="AX534" s="69">
        <v>0.36362691685346554</v>
      </c>
      <c r="AY534" s="43">
        <v>138069.23329204009</v>
      </c>
      <c r="AZ534" s="43">
        <v>162392.39000000001</v>
      </c>
      <c r="BA534" s="43">
        <v>21188.776876356813</v>
      </c>
      <c r="BB534" s="43">
        <v>20652.119999999995</v>
      </c>
      <c r="BC534" s="43">
        <v>230829.60003261495</v>
      </c>
      <c r="BD534" s="43">
        <v>35469.768149509473</v>
      </c>
      <c r="BE534" s="43">
        <v>102505.64000000001</v>
      </c>
      <c r="BF534" s="43">
        <v>173458.67999999996</v>
      </c>
      <c r="BG534" s="43">
        <v>1129.0200000000002</v>
      </c>
      <c r="BH534" s="43">
        <v>31</v>
      </c>
      <c r="BI534" s="44">
        <v>43173</v>
      </c>
      <c r="BJ534" s="44">
        <v>43541</v>
      </c>
      <c r="BK534" s="44">
        <v>43172</v>
      </c>
      <c r="BL534" s="43">
        <f t="shared" si="309"/>
        <v>560253.39000000013</v>
      </c>
      <c r="BM534" s="43">
        <f t="shared" si="310"/>
        <v>535407.39</v>
      </c>
      <c r="BO534" s="16" t="str">
        <f>IFERROR(VLOOKUP($C534,'PORTE LOJA'!A:B,2,0),"PORTE 1")</f>
        <v>PORTE 2</v>
      </c>
      <c r="BP534" s="16">
        <f>VLOOKUP(BO534,'PAINEL E TARGET'!$S$1:$W$8,3,0)</f>
        <v>1875</v>
      </c>
      <c r="BQ534" s="16">
        <f t="shared" si="288"/>
        <v>1</v>
      </c>
      <c r="BR534" s="16">
        <f t="shared" si="289"/>
        <v>1</v>
      </c>
      <c r="BS534" s="16">
        <f t="shared" si="290"/>
        <v>1</v>
      </c>
      <c r="BT534" s="16">
        <f t="shared" si="291"/>
        <v>1</v>
      </c>
      <c r="BU534" s="16">
        <f t="shared" si="292"/>
        <v>1</v>
      </c>
      <c r="BV534" s="16">
        <f t="shared" si="293"/>
        <v>1</v>
      </c>
      <c r="BW534" s="17" t="str">
        <f t="shared" si="311"/>
        <v>111111</v>
      </c>
      <c r="BY534" s="17">
        <f t="shared" si="294"/>
        <v>0.877</v>
      </c>
      <c r="BZ534" s="17">
        <f t="shared" si="295"/>
        <v>0.98299999999999998</v>
      </c>
      <c r="CA534" s="17" t="str">
        <f t="shared" si="312"/>
        <v>Sem Retira</v>
      </c>
      <c r="CB534" s="17">
        <f t="shared" si="313"/>
        <v>0.98299999999999998</v>
      </c>
      <c r="CC534" s="33" t="str">
        <f>IF(CB534&gt;='PAINEL E TARGET'!$T$11,'PAINEL E TARGET'!$S$11,
IF(CB534&gt;='PAINEL E TARGET'!$T$12,'PAINEL E TARGET'!$S$12,
IF(CB534&gt;='PAINEL E TARGET'!$T$13,'PAINEL E TARGET'!$S$13,
IF(CB534&gt;='PAINEL E TARGET'!$T$14,'PAINEL E TARGET'!$S$14,
IF(CB534&gt;='PAINEL E TARGET'!$T$15,'PAINEL E TARGET'!$S$15,
IF(CB534&gt;='PAINEL E TARGET'!$T$16,'PAINEL E TARGET'!$S$16,
IF(CB534&gt;='PAINEL E TARGET'!$T$17,'PAINEL E TARGET'!$S$17,
IF(CB534&gt;='PAINEL E TARGET'!$T$18,'PAINEL E TARGET'!$S$18,'PAINEL E TARGET'!$S$19))))))))</f>
        <v>1. Fx de 90% a 99,9%</v>
      </c>
      <c r="CD534" s="17">
        <f>IFERROR(VLOOKUP($BW534,'PAINEL E TARGET'!$G$1:$Q$99,4,0),0)</f>
        <v>0.25</v>
      </c>
      <c r="CE534" s="17">
        <f>VLOOKUP(CC534,'PAINEL E TARGET'!$S$10:$U$19,3,0)</f>
        <v>0.5</v>
      </c>
      <c r="CF534" s="16">
        <f t="shared" si="314"/>
        <v>234.375</v>
      </c>
      <c r="CG534" s="17">
        <f t="shared" si="296"/>
        <v>0.95099999999999996</v>
      </c>
      <c r="CH534" s="17">
        <f t="shared" si="297"/>
        <v>0.39500000000000002</v>
      </c>
      <c r="CI534" s="17">
        <f t="shared" si="298"/>
        <v>5.8999999999999997E-2</v>
      </c>
      <c r="CJ534" s="17">
        <f t="shared" si="299"/>
        <v>1.0249999999999999</v>
      </c>
      <c r="CK534" s="17">
        <f t="shared" si="300"/>
        <v>0.36399999999999999</v>
      </c>
      <c r="CL534" s="17">
        <f t="shared" si="301"/>
        <v>0.72</v>
      </c>
      <c r="CM534" s="16">
        <f t="shared" si="302"/>
        <v>2</v>
      </c>
      <c r="CN534" s="17" t="str">
        <f t="shared" si="315"/>
        <v>não ok</v>
      </c>
      <c r="CO534" s="17">
        <f t="shared" si="316"/>
        <v>0</v>
      </c>
      <c r="CP534" s="33" t="str">
        <f>IF(CO534&gt;='PAINEL E TARGET'!$T$11,'PAINEL E TARGET'!$S$11,
IF(CO534&gt;='PAINEL E TARGET'!$T$12,'PAINEL E TARGET'!$S$12,
IF(CO534&gt;='PAINEL E TARGET'!$T$13,'PAINEL E TARGET'!$S$13,
IF(CO534&gt;='PAINEL E TARGET'!$T$14,'PAINEL E TARGET'!$S$14,
IF(CO534&gt;='PAINEL E TARGET'!$T$15,'PAINEL E TARGET'!$S$15,
IF(CO534&gt;='PAINEL E TARGET'!$T$16,'PAINEL E TARGET'!$S$16,
IF(CO534&gt;='PAINEL E TARGET'!$T$17,'PAINEL E TARGET'!$S$17,
IF(CO534&gt;='PAINEL E TARGET'!$T$18,'PAINEL E TARGET'!$S$18,'PAINEL E TARGET'!$S$19))))))))</f>
        <v>Não elegível</v>
      </c>
      <c r="CQ534" s="17">
        <f>IFERROR(VLOOKUP($BW534,'PAINEL E TARGET'!$G$1:$Q$99,5,0),0)</f>
        <v>0.25</v>
      </c>
      <c r="CR534" s="17">
        <f>VLOOKUP(CP534,'PAINEL E TARGET'!$S$10:$U$19,3,0)</f>
        <v>0</v>
      </c>
      <c r="CS534" s="16">
        <f t="shared" si="317"/>
        <v>0</v>
      </c>
      <c r="CT534" s="17">
        <f t="shared" si="303"/>
        <v>1.226</v>
      </c>
      <c r="CU534" s="33" t="str">
        <f>IF(CT534&gt;='PAINEL E TARGET'!$T$11,'PAINEL E TARGET'!$S$11,
IF(CT534&gt;='PAINEL E TARGET'!$T$12,'PAINEL E TARGET'!$S$12,
IF(CT534&gt;='PAINEL E TARGET'!$T$13,'PAINEL E TARGET'!$S$13,
IF(CT534&gt;='PAINEL E TARGET'!$T$14,'PAINEL E TARGET'!$S$14,
IF(CT534&gt;='PAINEL E TARGET'!$T$15,'PAINEL E TARGET'!$S$15,
IF(CT534&gt;='PAINEL E TARGET'!$T$16,'PAINEL E TARGET'!$S$16,
IF(CT534&gt;='PAINEL E TARGET'!$T$17,'PAINEL E TARGET'!$S$17,
IF(CT534&gt;='PAINEL E TARGET'!$T$18,'PAINEL E TARGET'!$S$18,'PAINEL E TARGET'!$S$19))))))))</f>
        <v>6. Fx de 120% a 124,9%</v>
      </c>
      <c r="CV534" s="17">
        <f>IFERROR(VLOOKUP($BW534,'PAINEL E TARGET'!$G$1:$Q$99,6,0),0)</f>
        <v>0.2</v>
      </c>
      <c r="CW534" s="17">
        <f>VLOOKUP(CU534,'PAINEL E TARGET'!$S$10:$U$19,3,0)</f>
        <v>1.4</v>
      </c>
      <c r="CX534" s="16">
        <f t="shared" si="318"/>
        <v>525</v>
      </c>
      <c r="CY534" s="17">
        <f t="shared" si="304"/>
        <v>1.1759999999999999</v>
      </c>
      <c r="CZ534" s="33" t="str">
        <f>IF(CY534&gt;='PAINEL E TARGET'!$T$11,'PAINEL E TARGET'!$S$11,
IF(CY534&gt;='PAINEL E TARGET'!$T$12,'PAINEL E TARGET'!$S$12,
IF(CY534&gt;='PAINEL E TARGET'!$T$13,'PAINEL E TARGET'!$S$13,
IF(CY534&gt;='PAINEL E TARGET'!$T$14,'PAINEL E TARGET'!$S$14,
IF(CY534&gt;='PAINEL E TARGET'!$T$15,'PAINEL E TARGET'!$S$15,
IF(CY534&gt;='PAINEL E TARGET'!$T$16,'PAINEL E TARGET'!$S$16,
IF(CY534&gt;='PAINEL E TARGET'!$T$17,'PAINEL E TARGET'!$S$17,
IF(CY534&gt;='PAINEL E TARGET'!$T$18,'PAINEL E TARGET'!$S$18,'PAINEL E TARGET'!$S$19))))))))</f>
        <v>5. Fx de 115% a 119,9%</v>
      </c>
      <c r="DA534" s="17">
        <f>IFERROR(VLOOKUP($BW534,'PAINEL E TARGET'!$G$1:$Q$99,7,0),0)</f>
        <v>0.15</v>
      </c>
      <c r="DB534" s="17">
        <f>VLOOKUP(CZ534,'PAINEL E TARGET'!$S$10:$U$19,3,0)</f>
        <v>1.3</v>
      </c>
      <c r="DC534" s="16">
        <f t="shared" si="319"/>
        <v>365.625</v>
      </c>
      <c r="DD534" s="17">
        <f t="shared" si="305"/>
        <v>0.97499999999999998</v>
      </c>
      <c r="DE534" s="33" t="str">
        <f>IF(DD534&gt;='PAINEL E TARGET'!$T$11,'PAINEL E TARGET'!$S$11,
IF(DD534&gt;='PAINEL E TARGET'!$T$12,'PAINEL E TARGET'!$S$12,
IF(DD534&gt;='PAINEL E TARGET'!$T$13,'PAINEL E TARGET'!$S$13,
IF(DD534&gt;='PAINEL E TARGET'!$T$14,'PAINEL E TARGET'!$S$14,
IF(DD534&gt;='PAINEL E TARGET'!$T$15,'PAINEL E TARGET'!$S$15,
IF(DD534&gt;='PAINEL E TARGET'!$T$16,'PAINEL E TARGET'!$S$16,
IF(DD534&gt;='PAINEL E TARGET'!$T$17,'PAINEL E TARGET'!$S$17,
IF(DD534&gt;='PAINEL E TARGET'!$T$18,'PAINEL E TARGET'!$S$18,'PAINEL E TARGET'!$S$19))))))))</f>
        <v>1. Fx de 90% a 99,9%</v>
      </c>
      <c r="DF534" s="17">
        <f>IFERROR(VLOOKUP($BW534,'PAINEL E TARGET'!$G$1:$Q$99,8,0),0)</f>
        <v>0.1</v>
      </c>
      <c r="DG534" s="17">
        <f>VLOOKUP(DE534,'PAINEL E TARGET'!$S$10:$U$19,3,0)</f>
        <v>0.5</v>
      </c>
      <c r="DH534" s="16">
        <f t="shared" si="320"/>
        <v>93.75</v>
      </c>
      <c r="DI534" s="17">
        <f t="shared" si="306"/>
        <v>0.64700000000000002</v>
      </c>
      <c r="DJ534" s="33" t="str">
        <f>IF(DI534&gt;='PAINEL E TARGET'!$T$11,'PAINEL E TARGET'!$S$11,
IF(DI534&gt;='PAINEL E TARGET'!$T$12,'PAINEL E TARGET'!$S$12,
IF(DI534&gt;='PAINEL E TARGET'!$T$13,'PAINEL E TARGET'!$S$13,
IF(DI534&gt;='PAINEL E TARGET'!$T$14,'PAINEL E TARGET'!$S$14,
IF(DI534&gt;='PAINEL E TARGET'!$T$15,'PAINEL E TARGET'!$S$15,
IF(DI534&gt;='PAINEL E TARGET'!$T$16,'PAINEL E TARGET'!$S$16,
IF(DI534&gt;='PAINEL E TARGET'!$T$17,'PAINEL E TARGET'!$S$17,
IF(DI534&gt;='PAINEL E TARGET'!$T$18,'PAINEL E TARGET'!$S$18,'PAINEL E TARGET'!$S$19))))))))</f>
        <v>Não elegível</v>
      </c>
      <c r="DK534" s="17">
        <f>IFERROR(VLOOKUP($BW534,'PAINEL E TARGET'!$G$1:$Q$99,9,0),0)</f>
        <v>0.05</v>
      </c>
      <c r="DL534" s="17">
        <f>VLOOKUP(DJ534,'PAINEL E TARGET'!$S$10:$U$19,3,0)</f>
        <v>0</v>
      </c>
      <c r="DM534" s="16">
        <f t="shared" si="321"/>
        <v>0</v>
      </c>
      <c r="DN534" s="17">
        <f t="shared" si="307"/>
        <v>0.36399999999999999</v>
      </c>
      <c r="DO534" s="33" t="str">
        <f>IF(DN534&gt;='PAINEL E TARGET'!$T$11,'PAINEL E TARGET'!$S$11,
IF(DN534&gt;='PAINEL E TARGET'!$T$12,'PAINEL E TARGET'!$S$12,
IF(DN534&gt;='PAINEL E TARGET'!$T$13,'PAINEL E TARGET'!$S$13,
IF(DN534&gt;='PAINEL E TARGET'!$T$14,'PAINEL E TARGET'!$S$14,
IF(DN534&gt;='PAINEL E TARGET'!$T$15,'PAINEL E TARGET'!$S$15,
IF(DN534&gt;='PAINEL E TARGET'!$T$16,'PAINEL E TARGET'!$S$16,
IF(DN534&gt;='PAINEL E TARGET'!$T$17,'PAINEL E TARGET'!$S$17,
IF(DN534&gt;='PAINEL E TARGET'!$T$18,'PAINEL E TARGET'!$S$18,'PAINEL E TARGET'!$S$19))))))))</f>
        <v>Não elegível</v>
      </c>
      <c r="DP534" s="17">
        <f>IFERROR(VLOOKUP($BW534,'PAINEL E TARGET'!$G$1:$Q$99,10,0),0)</f>
        <v>0</v>
      </c>
      <c r="DQ534" s="17">
        <f>VLOOKUP(DO534,'PAINEL E TARGET'!$S$10:$U$19,3,0)</f>
        <v>0</v>
      </c>
      <c r="DR534" s="16">
        <f t="shared" si="322"/>
        <v>0</v>
      </c>
      <c r="DS534" s="17">
        <f t="shared" si="308"/>
        <v>0.91300000000000003</v>
      </c>
      <c r="DT534" s="16">
        <f>IF(DS534&gt;=1,VLOOKUP(BO534,'PAINEL E TARGET'!$S$1:$W$8,5,0),0)</f>
        <v>0</v>
      </c>
      <c r="DU534" s="16">
        <f t="shared" si="323"/>
        <v>1218.75</v>
      </c>
    </row>
    <row r="535" spans="2:125" s="32" customFormat="1" x14ac:dyDescent="0.2">
      <c r="B535" s="44">
        <v>43541</v>
      </c>
      <c r="C535" s="65">
        <v>1363</v>
      </c>
      <c r="D535" s="66" t="s">
        <v>538</v>
      </c>
      <c r="E535" s="65">
        <v>512</v>
      </c>
      <c r="F535" s="65" t="s">
        <v>944</v>
      </c>
      <c r="G535" s="67">
        <v>1760965.3535492264</v>
      </c>
      <c r="H535" s="67">
        <v>1055556.7381218348</v>
      </c>
      <c r="I535" s="67">
        <v>813878.09000000008</v>
      </c>
      <c r="J535" s="68">
        <v>0.77104153723478996</v>
      </c>
      <c r="K535" s="67">
        <v>161766.89607993735</v>
      </c>
      <c r="L535" s="67">
        <v>747626.31830041122</v>
      </c>
      <c r="M535" s="67">
        <v>177733.95</v>
      </c>
      <c r="N535" s="67">
        <v>581163.02</v>
      </c>
      <c r="O535" s="67">
        <v>1516796.33015772</v>
      </c>
      <c r="P535" s="67" t="s">
        <v>1082</v>
      </c>
      <c r="Q535" s="67" t="s">
        <v>1082</v>
      </c>
      <c r="R535" s="67">
        <v>0</v>
      </c>
      <c r="S535" s="67">
        <v>1699</v>
      </c>
      <c r="T535" s="68">
        <v>0.11282080004292713</v>
      </c>
      <c r="U535" s="68">
        <v>9.7626493356535601E-2</v>
      </c>
      <c r="V535" s="68">
        <v>0.86532353359832359</v>
      </c>
      <c r="W535" s="67">
        <v>102598.46999999999</v>
      </c>
      <c r="X535" s="67">
        <v>74088.45</v>
      </c>
      <c r="Y535" s="68">
        <v>0.72212041758517453</v>
      </c>
      <c r="Z535" s="68">
        <v>0.15549874109887124</v>
      </c>
      <c r="AA535" s="68">
        <v>0.16993317287852658</v>
      </c>
      <c r="AB535" s="68">
        <v>1.0928266793521977</v>
      </c>
      <c r="AC535" s="67">
        <v>141409.5</v>
      </c>
      <c r="AD535" s="67">
        <v>128961.77</v>
      </c>
      <c r="AE535" s="68">
        <v>0.91197387728547241</v>
      </c>
      <c r="AF535" s="43">
        <v>80</v>
      </c>
      <c r="AG535" s="43">
        <v>69</v>
      </c>
      <c r="AH535" s="43">
        <v>34</v>
      </c>
      <c r="AI535" s="43">
        <v>32</v>
      </c>
      <c r="AJ535" s="67">
        <v>48957.609999999993</v>
      </c>
      <c r="AK535" s="67">
        <v>36372</v>
      </c>
      <c r="AL535" s="68">
        <v>0.74292842318078856</v>
      </c>
      <c r="AM535" s="67">
        <v>11509.410000000002</v>
      </c>
      <c r="AN535" s="67">
        <v>7246.0899999999992</v>
      </c>
      <c r="AO535" s="68">
        <v>0.62957962223954123</v>
      </c>
      <c r="AP535" s="67">
        <v>8415.83</v>
      </c>
      <c r="AQ535" s="67">
        <v>6019.7899999999991</v>
      </c>
      <c r="AR535" s="68">
        <v>0.71529367869835758</v>
      </c>
      <c r="AS535" s="67">
        <v>33715.620000000003</v>
      </c>
      <c r="AT535" s="67">
        <v>24450.57</v>
      </c>
      <c r="AU535" s="68">
        <v>0.72520007047178725</v>
      </c>
      <c r="AV535" s="43">
        <v>2207.7999999999997</v>
      </c>
      <c r="AW535" s="43">
        <v>1399.77</v>
      </c>
      <c r="AX535" s="69">
        <v>0.63401123290153105</v>
      </c>
      <c r="AY535" s="43">
        <v>161766.89607993735</v>
      </c>
      <c r="AZ535" s="43">
        <v>177733.94999999998</v>
      </c>
      <c r="BA535" s="43">
        <v>28663.272105501055</v>
      </c>
      <c r="BB535" s="43">
        <v>20989.71</v>
      </c>
      <c r="BC535" s="43">
        <v>269682.90726927173</v>
      </c>
      <c r="BD535" s="43">
        <v>47883.905827491457</v>
      </c>
      <c r="BE535" s="43">
        <v>172322.02999999997</v>
      </c>
      <c r="BF535" s="43">
        <v>237508.38</v>
      </c>
      <c r="BG535" s="43">
        <v>3688.7999999999993</v>
      </c>
      <c r="BH535" s="43">
        <v>68</v>
      </c>
      <c r="BI535" s="44">
        <v>43173</v>
      </c>
      <c r="BJ535" s="44">
        <v>43541</v>
      </c>
      <c r="BK535" s="44">
        <v>43172</v>
      </c>
      <c r="BL535" s="43">
        <f t="shared" si="309"/>
        <v>815577.09000000008</v>
      </c>
      <c r="BM535" s="43">
        <f t="shared" si="310"/>
        <v>760595.97</v>
      </c>
      <c r="BO535" s="16" t="str">
        <f>IFERROR(VLOOKUP($C535,'PORTE LOJA'!A:B,2,0),"PORTE 1")</f>
        <v>PORTE 3</v>
      </c>
      <c r="BP535" s="16">
        <f>VLOOKUP(BO535,'PAINEL E TARGET'!$S$1:$W$8,3,0)</f>
        <v>2400</v>
      </c>
      <c r="BQ535" s="16">
        <f t="shared" si="288"/>
        <v>1</v>
      </c>
      <c r="BR535" s="16">
        <f t="shared" si="289"/>
        <v>1</v>
      </c>
      <c r="BS535" s="16">
        <f t="shared" si="290"/>
        <v>1</v>
      </c>
      <c r="BT535" s="16">
        <f t="shared" si="291"/>
        <v>1</v>
      </c>
      <c r="BU535" s="16">
        <f t="shared" si="292"/>
        <v>1</v>
      </c>
      <c r="BV535" s="16">
        <f t="shared" si="293"/>
        <v>1</v>
      </c>
      <c r="BW535" s="17" t="str">
        <f t="shared" si="311"/>
        <v>111111</v>
      </c>
      <c r="BY535" s="17">
        <f t="shared" si="294"/>
        <v>0.77300000000000002</v>
      </c>
      <c r="BZ535" s="17">
        <f t="shared" si="295"/>
        <v>0.83599999999999997</v>
      </c>
      <c r="CA535" s="17" t="str">
        <f t="shared" si="312"/>
        <v>Sem Retira</v>
      </c>
      <c r="CB535" s="17">
        <f t="shared" si="313"/>
        <v>0.83599999999999997</v>
      </c>
      <c r="CC535" s="33" t="str">
        <f>IF(CB535&gt;='PAINEL E TARGET'!$T$11,'PAINEL E TARGET'!$S$11,
IF(CB535&gt;='PAINEL E TARGET'!$T$12,'PAINEL E TARGET'!$S$12,
IF(CB535&gt;='PAINEL E TARGET'!$T$13,'PAINEL E TARGET'!$S$13,
IF(CB535&gt;='PAINEL E TARGET'!$T$14,'PAINEL E TARGET'!$S$14,
IF(CB535&gt;='PAINEL E TARGET'!$T$15,'PAINEL E TARGET'!$S$15,
IF(CB535&gt;='PAINEL E TARGET'!$T$16,'PAINEL E TARGET'!$S$16,
IF(CB535&gt;='PAINEL E TARGET'!$T$17,'PAINEL E TARGET'!$S$17,
IF(CB535&gt;='PAINEL E TARGET'!$T$18,'PAINEL E TARGET'!$S$18,'PAINEL E TARGET'!$S$19))))))))</f>
        <v>Não elegível</v>
      </c>
      <c r="CD535" s="17">
        <f>IFERROR(VLOOKUP($BW535,'PAINEL E TARGET'!$G$1:$Q$99,4,0),0)</f>
        <v>0.25</v>
      </c>
      <c r="CE535" s="17">
        <f>VLOOKUP(CC535,'PAINEL E TARGET'!$S$10:$U$19,3,0)</f>
        <v>0</v>
      </c>
      <c r="CF535" s="16">
        <f t="shared" si="314"/>
        <v>0</v>
      </c>
      <c r="CG535" s="17">
        <f t="shared" si="296"/>
        <v>0.74299999999999999</v>
      </c>
      <c r="CH535" s="17">
        <f t="shared" si="297"/>
        <v>0.63</v>
      </c>
      <c r="CI535" s="17">
        <f t="shared" si="298"/>
        <v>0.71499999999999997</v>
      </c>
      <c r="CJ535" s="17">
        <f t="shared" si="299"/>
        <v>0.72499999999999998</v>
      </c>
      <c r="CK535" s="17">
        <f t="shared" si="300"/>
        <v>0.63400000000000001</v>
      </c>
      <c r="CL535" s="17">
        <f t="shared" si="301"/>
        <v>0.72199999999999998</v>
      </c>
      <c r="CM535" s="16">
        <f t="shared" si="302"/>
        <v>3</v>
      </c>
      <c r="CN535" s="17" t="str">
        <f t="shared" si="315"/>
        <v>não ok</v>
      </c>
      <c r="CO535" s="17">
        <f t="shared" si="316"/>
        <v>0</v>
      </c>
      <c r="CP535" s="33" t="str">
        <f>IF(CO535&gt;='PAINEL E TARGET'!$T$11,'PAINEL E TARGET'!$S$11,
IF(CO535&gt;='PAINEL E TARGET'!$T$12,'PAINEL E TARGET'!$S$12,
IF(CO535&gt;='PAINEL E TARGET'!$T$13,'PAINEL E TARGET'!$S$13,
IF(CO535&gt;='PAINEL E TARGET'!$T$14,'PAINEL E TARGET'!$S$14,
IF(CO535&gt;='PAINEL E TARGET'!$T$15,'PAINEL E TARGET'!$S$15,
IF(CO535&gt;='PAINEL E TARGET'!$T$16,'PAINEL E TARGET'!$S$16,
IF(CO535&gt;='PAINEL E TARGET'!$T$17,'PAINEL E TARGET'!$S$17,
IF(CO535&gt;='PAINEL E TARGET'!$T$18,'PAINEL E TARGET'!$S$18,'PAINEL E TARGET'!$S$19))))))))</f>
        <v>Não elegível</v>
      </c>
      <c r="CQ535" s="17">
        <f>IFERROR(VLOOKUP($BW535,'PAINEL E TARGET'!$G$1:$Q$99,5,0),0)</f>
        <v>0.25</v>
      </c>
      <c r="CR535" s="17">
        <f>VLOOKUP(CP535,'PAINEL E TARGET'!$S$10:$U$19,3,0)</f>
        <v>0</v>
      </c>
      <c r="CS535" s="16">
        <f t="shared" si="317"/>
        <v>0</v>
      </c>
      <c r="CT535" s="17">
        <f t="shared" si="303"/>
        <v>0.91200000000000003</v>
      </c>
      <c r="CU535" s="33" t="str">
        <f>IF(CT535&gt;='PAINEL E TARGET'!$T$11,'PAINEL E TARGET'!$S$11,
IF(CT535&gt;='PAINEL E TARGET'!$T$12,'PAINEL E TARGET'!$S$12,
IF(CT535&gt;='PAINEL E TARGET'!$T$13,'PAINEL E TARGET'!$S$13,
IF(CT535&gt;='PAINEL E TARGET'!$T$14,'PAINEL E TARGET'!$S$14,
IF(CT535&gt;='PAINEL E TARGET'!$T$15,'PAINEL E TARGET'!$S$15,
IF(CT535&gt;='PAINEL E TARGET'!$T$16,'PAINEL E TARGET'!$S$16,
IF(CT535&gt;='PAINEL E TARGET'!$T$17,'PAINEL E TARGET'!$S$17,
IF(CT535&gt;='PAINEL E TARGET'!$T$18,'PAINEL E TARGET'!$S$18,'PAINEL E TARGET'!$S$19))))))))</f>
        <v>1. Fx de 90% a 99,9%</v>
      </c>
      <c r="CV535" s="17">
        <f>IFERROR(VLOOKUP($BW535,'PAINEL E TARGET'!$G$1:$Q$99,6,0),0)</f>
        <v>0.2</v>
      </c>
      <c r="CW535" s="17">
        <f>VLOOKUP(CU535,'PAINEL E TARGET'!$S$10:$U$19,3,0)</f>
        <v>0.5</v>
      </c>
      <c r="CX535" s="16">
        <f t="shared" si="318"/>
        <v>240</v>
      </c>
      <c r="CY535" s="17">
        <f t="shared" si="304"/>
        <v>1.099</v>
      </c>
      <c r="CZ535" s="33" t="str">
        <f>IF(CY535&gt;='PAINEL E TARGET'!$T$11,'PAINEL E TARGET'!$S$11,
IF(CY535&gt;='PAINEL E TARGET'!$T$12,'PAINEL E TARGET'!$S$12,
IF(CY535&gt;='PAINEL E TARGET'!$T$13,'PAINEL E TARGET'!$S$13,
IF(CY535&gt;='PAINEL E TARGET'!$T$14,'PAINEL E TARGET'!$S$14,
IF(CY535&gt;='PAINEL E TARGET'!$T$15,'PAINEL E TARGET'!$S$15,
IF(CY535&gt;='PAINEL E TARGET'!$T$16,'PAINEL E TARGET'!$S$16,
IF(CY535&gt;='PAINEL E TARGET'!$T$17,'PAINEL E TARGET'!$S$17,
IF(CY535&gt;='PAINEL E TARGET'!$T$18,'PAINEL E TARGET'!$S$18,'PAINEL E TARGET'!$S$19))))))))</f>
        <v>3. Fx de 105% a 109,9%</v>
      </c>
      <c r="DA535" s="17">
        <f>IFERROR(VLOOKUP($BW535,'PAINEL E TARGET'!$G$1:$Q$99,7,0),0)</f>
        <v>0.15</v>
      </c>
      <c r="DB535" s="17">
        <f>VLOOKUP(CZ535,'PAINEL E TARGET'!$S$10:$U$19,3,0)</f>
        <v>1.1000000000000001</v>
      </c>
      <c r="DC535" s="16">
        <f t="shared" si="319"/>
        <v>396</v>
      </c>
      <c r="DD535" s="17">
        <f t="shared" si="305"/>
        <v>0.73199999999999998</v>
      </c>
      <c r="DE535" s="33" t="str">
        <f>IF(DD535&gt;='PAINEL E TARGET'!$T$11,'PAINEL E TARGET'!$S$11,
IF(DD535&gt;='PAINEL E TARGET'!$T$12,'PAINEL E TARGET'!$S$12,
IF(DD535&gt;='PAINEL E TARGET'!$T$13,'PAINEL E TARGET'!$S$13,
IF(DD535&gt;='PAINEL E TARGET'!$T$14,'PAINEL E TARGET'!$S$14,
IF(DD535&gt;='PAINEL E TARGET'!$T$15,'PAINEL E TARGET'!$S$15,
IF(DD535&gt;='PAINEL E TARGET'!$T$16,'PAINEL E TARGET'!$S$16,
IF(DD535&gt;='PAINEL E TARGET'!$T$17,'PAINEL E TARGET'!$S$17,
IF(DD535&gt;='PAINEL E TARGET'!$T$18,'PAINEL E TARGET'!$S$18,'PAINEL E TARGET'!$S$19))))))))</f>
        <v>Não elegível</v>
      </c>
      <c r="DF535" s="17">
        <f>IFERROR(VLOOKUP($BW535,'PAINEL E TARGET'!$G$1:$Q$99,8,0),0)</f>
        <v>0.1</v>
      </c>
      <c r="DG535" s="17">
        <f>VLOOKUP(DE535,'PAINEL E TARGET'!$S$10:$U$19,3,0)</f>
        <v>0</v>
      </c>
      <c r="DH535" s="16">
        <f t="shared" si="320"/>
        <v>0</v>
      </c>
      <c r="DI535" s="17">
        <f t="shared" si="306"/>
        <v>0.94099999999999995</v>
      </c>
      <c r="DJ535" s="33" t="str">
        <f>IF(DI535&gt;='PAINEL E TARGET'!$T$11,'PAINEL E TARGET'!$S$11,
IF(DI535&gt;='PAINEL E TARGET'!$T$12,'PAINEL E TARGET'!$S$12,
IF(DI535&gt;='PAINEL E TARGET'!$T$13,'PAINEL E TARGET'!$S$13,
IF(DI535&gt;='PAINEL E TARGET'!$T$14,'PAINEL E TARGET'!$S$14,
IF(DI535&gt;='PAINEL E TARGET'!$T$15,'PAINEL E TARGET'!$S$15,
IF(DI535&gt;='PAINEL E TARGET'!$T$16,'PAINEL E TARGET'!$S$16,
IF(DI535&gt;='PAINEL E TARGET'!$T$17,'PAINEL E TARGET'!$S$17,
IF(DI535&gt;='PAINEL E TARGET'!$T$18,'PAINEL E TARGET'!$S$18,'PAINEL E TARGET'!$S$19))))))))</f>
        <v>1. Fx de 90% a 99,9%</v>
      </c>
      <c r="DK535" s="17">
        <f>IFERROR(VLOOKUP($BW535,'PAINEL E TARGET'!$G$1:$Q$99,9,0),0)</f>
        <v>0.05</v>
      </c>
      <c r="DL535" s="17">
        <f>VLOOKUP(DJ535,'PAINEL E TARGET'!$S$10:$U$19,3,0)</f>
        <v>0.5</v>
      </c>
      <c r="DM535" s="16">
        <f t="shared" si="321"/>
        <v>60</v>
      </c>
      <c r="DN535" s="17">
        <f t="shared" si="307"/>
        <v>0.63400000000000001</v>
      </c>
      <c r="DO535" s="33" t="str">
        <f>IF(DN535&gt;='PAINEL E TARGET'!$T$11,'PAINEL E TARGET'!$S$11,
IF(DN535&gt;='PAINEL E TARGET'!$T$12,'PAINEL E TARGET'!$S$12,
IF(DN535&gt;='PAINEL E TARGET'!$T$13,'PAINEL E TARGET'!$S$13,
IF(DN535&gt;='PAINEL E TARGET'!$T$14,'PAINEL E TARGET'!$S$14,
IF(DN535&gt;='PAINEL E TARGET'!$T$15,'PAINEL E TARGET'!$S$15,
IF(DN535&gt;='PAINEL E TARGET'!$T$16,'PAINEL E TARGET'!$S$16,
IF(DN535&gt;='PAINEL E TARGET'!$T$17,'PAINEL E TARGET'!$S$17,
IF(DN535&gt;='PAINEL E TARGET'!$T$18,'PAINEL E TARGET'!$S$18,'PAINEL E TARGET'!$S$19))))))))</f>
        <v>Não elegível</v>
      </c>
      <c r="DP535" s="17">
        <f>IFERROR(VLOOKUP($BW535,'PAINEL E TARGET'!$G$1:$Q$99,10,0),0)</f>
        <v>0</v>
      </c>
      <c r="DQ535" s="17">
        <f>VLOOKUP(DO535,'PAINEL E TARGET'!$S$10:$U$19,3,0)</f>
        <v>0</v>
      </c>
      <c r="DR535" s="16">
        <f t="shared" si="322"/>
        <v>0</v>
      </c>
      <c r="DS535" s="17">
        <f t="shared" si="308"/>
        <v>0.86299999999999999</v>
      </c>
      <c r="DT535" s="16">
        <f>IF(DS535&gt;=1,VLOOKUP(BO535,'PAINEL E TARGET'!$S$1:$W$8,5,0),0)</f>
        <v>0</v>
      </c>
      <c r="DU535" s="16">
        <f t="shared" si="323"/>
        <v>696</v>
      </c>
    </row>
    <row r="536" spans="2:125" s="32" customFormat="1" x14ac:dyDescent="0.2">
      <c r="B536" s="44">
        <v>43541</v>
      </c>
      <c r="C536" s="65">
        <v>1364</v>
      </c>
      <c r="D536" s="66" t="s">
        <v>539</v>
      </c>
      <c r="E536" s="65">
        <v>411</v>
      </c>
      <c r="F536" s="65" t="s">
        <v>1020</v>
      </c>
      <c r="G536" s="67">
        <v>2656224.6513054902</v>
      </c>
      <c r="H536" s="67">
        <v>1499021.1379147987</v>
      </c>
      <c r="I536" s="67">
        <v>1182795.04</v>
      </c>
      <c r="J536" s="68">
        <v>0.78904493744852566</v>
      </c>
      <c r="K536" s="67">
        <v>225043.19237935101</v>
      </c>
      <c r="L536" s="67">
        <v>1184067.9402810156</v>
      </c>
      <c r="M536" s="67">
        <v>191452.64</v>
      </c>
      <c r="N536" s="67">
        <v>961687.42</v>
      </c>
      <c r="O536" s="67">
        <v>2493862.9291757327</v>
      </c>
      <c r="P536" s="67">
        <v>0</v>
      </c>
      <c r="Q536" s="67">
        <v>94.9</v>
      </c>
      <c r="R536" s="67">
        <v>0</v>
      </c>
      <c r="S536" s="67">
        <v>0</v>
      </c>
      <c r="T536" s="68">
        <v>0.10207035958083406</v>
      </c>
      <c r="U536" s="68">
        <v>0.11123077781272676</v>
      </c>
      <c r="V536" s="68">
        <v>1.0897461150280181</v>
      </c>
      <c r="W536" s="67">
        <v>143828.47999999998</v>
      </c>
      <c r="X536" s="67">
        <v>128254.11</v>
      </c>
      <c r="Y536" s="68">
        <v>0.89171567411405595</v>
      </c>
      <c r="Z536" s="68">
        <v>0.17630117614000695</v>
      </c>
      <c r="AA536" s="68">
        <v>0.15170763384978575</v>
      </c>
      <c r="AB536" s="68">
        <v>0.86050267599638353</v>
      </c>
      <c r="AC536" s="67">
        <v>248427.95</v>
      </c>
      <c r="AD536" s="67">
        <v>174940.15</v>
      </c>
      <c r="AE536" s="68">
        <v>0.70418867925287787</v>
      </c>
      <c r="AF536" s="43">
        <v>80</v>
      </c>
      <c r="AG536" s="43">
        <v>66</v>
      </c>
      <c r="AH536" s="43">
        <v>36</v>
      </c>
      <c r="AI536" s="43">
        <v>21</v>
      </c>
      <c r="AJ536" s="67">
        <v>92188.08</v>
      </c>
      <c r="AK536" s="67">
        <v>89501.35</v>
      </c>
      <c r="AL536" s="68">
        <v>0.97085599352974927</v>
      </c>
      <c r="AM536" s="67">
        <v>13812.369999999997</v>
      </c>
      <c r="AN536" s="67">
        <v>8324.7000000000007</v>
      </c>
      <c r="AO536" s="68">
        <v>0.60269888512977876</v>
      </c>
      <c r="AP536" s="67">
        <v>8100.22</v>
      </c>
      <c r="AQ536" s="67">
        <v>5029.829999999999</v>
      </c>
      <c r="AR536" s="68">
        <v>0.6209498013634196</v>
      </c>
      <c r="AS536" s="67">
        <v>29727.81</v>
      </c>
      <c r="AT536" s="67">
        <v>25398.229999999996</v>
      </c>
      <c r="AU536" s="68">
        <v>0.85435926830802522</v>
      </c>
      <c r="AV536" s="43">
        <v>2259.79</v>
      </c>
      <c r="AW536" s="43">
        <v>1589.67</v>
      </c>
      <c r="AX536" s="69">
        <v>0.70345917098491462</v>
      </c>
      <c r="AY536" s="43">
        <v>225043.19237935101</v>
      </c>
      <c r="AZ536" s="43">
        <v>191452.64</v>
      </c>
      <c r="BA536" s="43">
        <v>59871.446328964659</v>
      </c>
      <c r="BB536" s="43">
        <v>95997.99</v>
      </c>
      <c r="BC536" s="43">
        <v>398128.80924304877</v>
      </c>
      <c r="BD536" s="43">
        <v>106078.83716595058</v>
      </c>
      <c r="BE536" s="43">
        <v>256720.01</v>
      </c>
      <c r="BF536" s="43">
        <v>443420.20000000007</v>
      </c>
      <c r="BG536" s="43">
        <v>4006.9700000000003</v>
      </c>
      <c r="BH536" s="43">
        <v>78</v>
      </c>
      <c r="BI536" s="44">
        <v>43173</v>
      </c>
      <c r="BJ536" s="44">
        <v>43541</v>
      </c>
      <c r="BK536" s="44">
        <v>43172</v>
      </c>
      <c r="BL536" s="43">
        <f t="shared" si="309"/>
        <v>1182795.04</v>
      </c>
      <c r="BM536" s="43">
        <f t="shared" si="310"/>
        <v>1153140.06</v>
      </c>
      <c r="BO536" s="16" t="str">
        <f>IFERROR(VLOOKUP($C536,'PORTE LOJA'!A:B,2,0),"PORTE 1")</f>
        <v>PORTE 4</v>
      </c>
      <c r="BP536" s="16">
        <f>VLOOKUP(BO536,'PAINEL E TARGET'!$S$1:$W$8,3,0)</f>
        <v>3000</v>
      </c>
      <c r="BQ536" s="16">
        <f t="shared" si="288"/>
        <v>1</v>
      </c>
      <c r="BR536" s="16">
        <f t="shared" si="289"/>
        <v>1</v>
      </c>
      <c r="BS536" s="16">
        <f t="shared" si="290"/>
        <v>1</v>
      </c>
      <c r="BT536" s="16">
        <f t="shared" si="291"/>
        <v>1</v>
      </c>
      <c r="BU536" s="16">
        <f t="shared" si="292"/>
        <v>1</v>
      </c>
      <c r="BV536" s="16">
        <f t="shared" si="293"/>
        <v>1</v>
      </c>
      <c r="BW536" s="17" t="str">
        <f t="shared" si="311"/>
        <v>111111</v>
      </c>
      <c r="BY536" s="17">
        <f t="shared" si="294"/>
        <v>0.78900000000000003</v>
      </c>
      <c r="BZ536" s="17">
        <f t="shared" si="295"/>
        <v>0.81799999999999995</v>
      </c>
      <c r="CA536" s="17" t="str">
        <f t="shared" si="312"/>
        <v>Sem Retira</v>
      </c>
      <c r="CB536" s="17">
        <f t="shared" si="313"/>
        <v>0.81799999999999995</v>
      </c>
      <c r="CC536" s="33" t="str">
        <f>IF(CB536&gt;='PAINEL E TARGET'!$T$11,'PAINEL E TARGET'!$S$11,
IF(CB536&gt;='PAINEL E TARGET'!$T$12,'PAINEL E TARGET'!$S$12,
IF(CB536&gt;='PAINEL E TARGET'!$T$13,'PAINEL E TARGET'!$S$13,
IF(CB536&gt;='PAINEL E TARGET'!$T$14,'PAINEL E TARGET'!$S$14,
IF(CB536&gt;='PAINEL E TARGET'!$T$15,'PAINEL E TARGET'!$S$15,
IF(CB536&gt;='PAINEL E TARGET'!$T$16,'PAINEL E TARGET'!$S$16,
IF(CB536&gt;='PAINEL E TARGET'!$T$17,'PAINEL E TARGET'!$S$17,
IF(CB536&gt;='PAINEL E TARGET'!$T$18,'PAINEL E TARGET'!$S$18,'PAINEL E TARGET'!$S$19))))))))</f>
        <v>Não elegível</v>
      </c>
      <c r="CD536" s="17">
        <f>IFERROR(VLOOKUP($BW536,'PAINEL E TARGET'!$G$1:$Q$99,4,0),0)</f>
        <v>0.25</v>
      </c>
      <c r="CE536" s="17">
        <f>VLOOKUP(CC536,'PAINEL E TARGET'!$S$10:$U$19,3,0)</f>
        <v>0</v>
      </c>
      <c r="CF536" s="16">
        <f t="shared" si="314"/>
        <v>0</v>
      </c>
      <c r="CG536" s="17">
        <f t="shared" si="296"/>
        <v>0.97099999999999997</v>
      </c>
      <c r="CH536" s="17">
        <f t="shared" si="297"/>
        <v>0.60299999999999998</v>
      </c>
      <c r="CI536" s="17">
        <f t="shared" si="298"/>
        <v>0.621</v>
      </c>
      <c r="CJ536" s="17">
        <f t="shared" si="299"/>
        <v>0.85399999999999998</v>
      </c>
      <c r="CK536" s="17">
        <f t="shared" si="300"/>
        <v>0.70299999999999996</v>
      </c>
      <c r="CL536" s="17">
        <f t="shared" si="301"/>
        <v>0.89200000000000002</v>
      </c>
      <c r="CM536" s="16">
        <f t="shared" si="302"/>
        <v>3</v>
      </c>
      <c r="CN536" s="17" t="str">
        <f t="shared" si="315"/>
        <v>não ok</v>
      </c>
      <c r="CO536" s="17">
        <f t="shared" si="316"/>
        <v>0</v>
      </c>
      <c r="CP536" s="33" t="str">
        <f>IF(CO536&gt;='PAINEL E TARGET'!$T$11,'PAINEL E TARGET'!$S$11,
IF(CO536&gt;='PAINEL E TARGET'!$T$12,'PAINEL E TARGET'!$S$12,
IF(CO536&gt;='PAINEL E TARGET'!$T$13,'PAINEL E TARGET'!$S$13,
IF(CO536&gt;='PAINEL E TARGET'!$T$14,'PAINEL E TARGET'!$S$14,
IF(CO536&gt;='PAINEL E TARGET'!$T$15,'PAINEL E TARGET'!$S$15,
IF(CO536&gt;='PAINEL E TARGET'!$T$16,'PAINEL E TARGET'!$S$16,
IF(CO536&gt;='PAINEL E TARGET'!$T$17,'PAINEL E TARGET'!$S$17,
IF(CO536&gt;='PAINEL E TARGET'!$T$18,'PAINEL E TARGET'!$S$18,'PAINEL E TARGET'!$S$19))))))))</f>
        <v>Não elegível</v>
      </c>
      <c r="CQ536" s="17">
        <f>IFERROR(VLOOKUP($BW536,'PAINEL E TARGET'!$G$1:$Q$99,5,0),0)</f>
        <v>0.25</v>
      </c>
      <c r="CR536" s="17">
        <f>VLOOKUP(CP536,'PAINEL E TARGET'!$S$10:$U$19,3,0)</f>
        <v>0</v>
      </c>
      <c r="CS536" s="16">
        <f t="shared" si="317"/>
        <v>0</v>
      </c>
      <c r="CT536" s="17">
        <f t="shared" si="303"/>
        <v>0.70399999999999996</v>
      </c>
      <c r="CU536" s="33" t="str">
        <f>IF(CT536&gt;='PAINEL E TARGET'!$T$11,'PAINEL E TARGET'!$S$11,
IF(CT536&gt;='PAINEL E TARGET'!$T$12,'PAINEL E TARGET'!$S$12,
IF(CT536&gt;='PAINEL E TARGET'!$T$13,'PAINEL E TARGET'!$S$13,
IF(CT536&gt;='PAINEL E TARGET'!$T$14,'PAINEL E TARGET'!$S$14,
IF(CT536&gt;='PAINEL E TARGET'!$T$15,'PAINEL E TARGET'!$S$15,
IF(CT536&gt;='PAINEL E TARGET'!$T$16,'PAINEL E TARGET'!$S$16,
IF(CT536&gt;='PAINEL E TARGET'!$T$17,'PAINEL E TARGET'!$S$17,
IF(CT536&gt;='PAINEL E TARGET'!$T$18,'PAINEL E TARGET'!$S$18,'PAINEL E TARGET'!$S$19))))))))</f>
        <v>Não elegível</v>
      </c>
      <c r="CV536" s="17">
        <f>IFERROR(VLOOKUP($BW536,'PAINEL E TARGET'!$G$1:$Q$99,6,0),0)</f>
        <v>0.2</v>
      </c>
      <c r="CW536" s="17">
        <f>VLOOKUP(CU536,'PAINEL E TARGET'!$S$10:$U$19,3,0)</f>
        <v>0</v>
      </c>
      <c r="CX536" s="16">
        <f t="shared" si="318"/>
        <v>0</v>
      </c>
      <c r="CY536" s="17">
        <f t="shared" si="304"/>
        <v>0.85099999999999998</v>
      </c>
      <c r="CZ536" s="33" t="str">
        <f>IF(CY536&gt;='PAINEL E TARGET'!$T$11,'PAINEL E TARGET'!$S$11,
IF(CY536&gt;='PAINEL E TARGET'!$T$12,'PAINEL E TARGET'!$S$12,
IF(CY536&gt;='PAINEL E TARGET'!$T$13,'PAINEL E TARGET'!$S$13,
IF(CY536&gt;='PAINEL E TARGET'!$T$14,'PAINEL E TARGET'!$S$14,
IF(CY536&gt;='PAINEL E TARGET'!$T$15,'PAINEL E TARGET'!$S$15,
IF(CY536&gt;='PAINEL E TARGET'!$T$16,'PAINEL E TARGET'!$S$16,
IF(CY536&gt;='PAINEL E TARGET'!$T$17,'PAINEL E TARGET'!$S$17,
IF(CY536&gt;='PAINEL E TARGET'!$T$18,'PAINEL E TARGET'!$S$18,'PAINEL E TARGET'!$S$19))))))))</f>
        <v>Não elegível</v>
      </c>
      <c r="DA536" s="17">
        <f>IFERROR(VLOOKUP($BW536,'PAINEL E TARGET'!$G$1:$Q$99,7,0),0)</f>
        <v>0.15</v>
      </c>
      <c r="DB536" s="17">
        <f>VLOOKUP(CZ536,'PAINEL E TARGET'!$S$10:$U$19,3,0)</f>
        <v>0</v>
      </c>
      <c r="DC536" s="16">
        <f t="shared" si="319"/>
        <v>0</v>
      </c>
      <c r="DD536" s="17">
        <f t="shared" si="305"/>
        <v>1.603</v>
      </c>
      <c r="DE536" s="33" t="str">
        <f>IF(DD536&gt;='PAINEL E TARGET'!$T$11,'PAINEL E TARGET'!$S$11,
IF(DD536&gt;='PAINEL E TARGET'!$T$12,'PAINEL E TARGET'!$S$12,
IF(DD536&gt;='PAINEL E TARGET'!$T$13,'PAINEL E TARGET'!$S$13,
IF(DD536&gt;='PAINEL E TARGET'!$T$14,'PAINEL E TARGET'!$S$14,
IF(DD536&gt;='PAINEL E TARGET'!$T$15,'PAINEL E TARGET'!$S$15,
IF(DD536&gt;='PAINEL E TARGET'!$T$16,'PAINEL E TARGET'!$S$16,
IF(DD536&gt;='PAINEL E TARGET'!$T$17,'PAINEL E TARGET'!$S$17,
IF(DD536&gt;='PAINEL E TARGET'!$T$18,'PAINEL E TARGET'!$S$18,'PAINEL E TARGET'!$S$19))))))))</f>
        <v>8. Fx de 130% ou mais</v>
      </c>
      <c r="DF536" s="17">
        <f>IFERROR(VLOOKUP($BW536,'PAINEL E TARGET'!$G$1:$Q$99,8,0),0)</f>
        <v>0.1</v>
      </c>
      <c r="DG536" s="17">
        <f>VLOOKUP(DE536,'PAINEL E TARGET'!$S$10:$U$19,3,0)</f>
        <v>1.6</v>
      </c>
      <c r="DH536" s="16">
        <f t="shared" si="320"/>
        <v>480.00000000000011</v>
      </c>
      <c r="DI536" s="17">
        <f t="shared" si="306"/>
        <v>0.58299999999999996</v>
      </c>
      <c r="DJ536" s="33" t="str">
        <f>IF(DI536&gt;='PAINEL E TARGET'!$T$11,'PAINEL E TARGET'!$S$11,
IF(DI536&gt;='PAINEL E TARGET'!$T$12,'PAINEL E TARGET'!$S$12,
IF(DI536&gt;='PAINEL E TARGET'!$T$13,'PAINEL E TARGET'!$S$13,
IF(DI536&gt;='PAINEL E TARGET'!$T$14,'PAINEL E TARGET'!$S$14,
IF(DI536&gt;='PAINEL E TARGET'!$T$15,'PAINEL E TARGET'!$S$15,
IF(DI536&gt;='PAINEL E TARGET'!$T$16,'PAINEL E TARGET'!$S$16,
IF(DI536&gt;='PAINEL E TARGET'!$T$17,'PAINEL E TARGET'!$S$17,
IF(DI536&gt;='PAINEL E TARGET'!$T$18,'PAINEL E TARGET'!$S$18,'PAINEL E TARGET'!$S$19))))))))</f>
        <v>Não elegível</v>
      </c>
      <c r="DK536" s="17">
        <f>IFERROR(VLOOKUP($BW536,'PAINEL E TARGET'!$G$1:$Q$99,9,0),0)</f>
        <v>0.05</v>
      </c>
      <c r="DL536" s="17">
        <f>VLOOKUP(DJ536,'PAINEL E TARGET'!$S$10:$U$19,3,0)</f>
        <v>0</v>
      </c>
      <c r="DM536" s="16">
        <f t="shared" si="321"/>
        <v>0</v>
      </c>
      <c r="DN536" s="17">
        <f t="shared" si="307"/>
        <v>0.70299999999999996</v>
      </c>
      <c r="DO536" s="33" t="str">
        <f>IF(DN536&gt;='PAINEL E TARGET'!$T$11,'PAINEL E TARGET'!$S$11,
IF(DN536&gt;='PAINEL E TARGET'!$T$12,'PAINEL E TARGET'!$S$12,
IF(DN536&gt;='PAINEL E TARGET'!$T$13,'PAINEL E TARGET'!$S$13,
IF(DN536&gt;='PAINEL E TARGET'!$T$14,'PAINEL E TARGET'!$S$14,
IF(DN536&gt;='PAINEL E TARGET'!$T$15,'PAINEL E TARGET'!$S$15,
IF(DN536&gt;='PAINEL E TARGET'!$T$16,'PAINEL E TARGET'!$S$16,
IF(DN536&gt;='PAINEL E TARGET'!$T$17,'PAINEL E TARGET'!$S$17,
IF(DN536&gt;='PAINEL E TARGET'!$T$18,'PAINEL E TARGET'!$S$18,'PAINEL E TARGET'!$S$19))))))))</f>
        <v>Não elegível</v>
      </c>
      <c r="DP536" s="17">
        <f>IFERROR(VLOOKUP($BW536,'PAINEL E TARGET'!$G$1:$Q$99,10,0),0)</f>
        <v>0</v>
      </c>
      <c r="DQ536" s="17">
        <f>VLOOKUP(DO536,'PAINEL E TARGET'!$S$10:$U$19,3,0)</f>
        <v>0</v>
      </c>
      <c r="DR536" s="16">
        <f t="shared" si="322"/>
        <v>0</v>
      </c>
      <c r="DS536" s="17">
        <f t="shared" si="308"/>
        <v>0.82499999999999996</v>
      </c>
      <c r="DT536" s="16">
        <f>IF(DS536&gt;=1,VLOOKUP(BO536,'PAINEL E TARGET'!$S$1:$W$8,5,0),0)</f>
        <v>0</v>
      </c>
      <c r="DU536" s="16">
        <f t="shared" si="323"/>
        <v>480.00000000000011</v>
      </c>
    </row>
    <row r="537" spans="2:125" s="32" customFormat="1" x14ac:dyDescent="0.2">
      <c r="B537" s="44">
        <v>43541</v>
      </c>
      <c r="C537" s="65">
        <v>1365</v>
      </c>
      <c r="D537" s="66" t="s">
        <v>540</v>
      </c>
      <c r="E537" s="65">
        <v>411</v>
      </c>
      <c r="F537" s="65" t="s">
        <v>1020</v>
      </c>
      <c r="G537" s="67">
        <v>1187315.0827370312</v>
      </c>
      <c r="H537" s="67">
        <v>702741.36919449014</v>
      </c>
      <c r="I537" s="67">
        <v>820991.9</v>
      </c>
      <c r="J537" s="68">
        <v>1.1682703423893392</v>
      </c>
      <c r="K537" s="67">
        <v>96385.915723592188</v>
      </c>
      <c r="L537" s="67">
        <v>544548.35313180706</v>
      </c>
      <c r="M537" s="67">
        <v>133031.72</v>
      </c>
      <c r="N537" s="67">
        <v>676375.29000000027</v>
      </c>
      <c r="O537" s="67">
        <v>1081379.0211685554</v>
      </c>
      <c r="P537" s="67" t="s">
        <v>1082</v>
      </c>
      <c r="Q537" s="67" t="s">
        <v>1082</v>
      </c>
      <c r="R537" s="67">
        <v>0</v>
      </c>
      <c r="S537" s="67">
        <v>0</v>
      </c>
      <c r="T537" s="68">
        <v>9.9289994453951425E-2</v>
      </c>
      <c r="U537" s="68">
        <v>8.1076651411753894E-2</v>
      </c>
      <c r="V537" s="68">
        <v>0.81656416497591322</v>
      </c>
      <c r="W537" s="67">
        <v>63638.36</v>
      </c>
      <c r="X537" s="67">
        <v>65624.009999999995</v>
      </c>
      <c r="Y537" s="68">
        <v>1.0312020925743528</v>
      </c>
      <c r="Z537" s="68">
        <v>0.16943121202417696</v>
      </c>
      <c r="AA537" s="68">
        <v>0.17069050340940337</v>
      </c>
      <c r="AB537" s="68">
        <v>1.0074324640081469</v>
      </c>
      <c r="AC537" s="67">
        <v>108594.26999999999</v>
      </c>
      <c r="AD537" s="67">
        <v>138158.09</v>
      </c>
      <c r="AE537" s="68">
        <v>1.2722410675996074</v>
      </c>
      <c r="AF537" s="43">
        <v>80</v>
      </c>
      <c r="AG537" s="43">
        <v>68</v>
      </c>
      <c r="AH537" s="43">
        <v>26</v>
      </c>
      <c r="AI537" s="43">
        <v>18</v>
      </c>
      <c r="AJ537" s="67">
        <v>31404.249999999996</v>
      </c>
      <c r="AK537" s="67">
        <v>31395.5</v>
      </c>
      <c r="AL537" s="68">
        <v>0.99972137529156102</v>
      </c>
      <c r="AM537" s="67">
        <v>8112.0400000000009</v>
      </c>
      <c r="AN537" s="67">
        <v>7643.5000000000009</v>
      </c>
      <c r="AO537" s="68">
        <v>0.94224140906603027</v>
      </c>
      <c r="AP537" s="67">
        <v>3666.16</v>
      </c>
      <c r="AQ537" s="67">
        <v>3501.8699999999994</v>
      </c>
      <c r="AR537" s="68">
        <v>0.95518744408318224</v>
      </c>
      <c r="AS537" s="67">
        <v>20455.910000000003</v>
      </c>
      <c r="AT537" s="67">
        <v>23083.14</v>
      </c>
      <c r="AU537" s="68">
        <v>1.1284337875948807</v>
      </c>
      <c r="AV537" s="43">
        <v>1368.18</v>
      </c>
      <c r="AW537" s="43">
        <v>1074.82</v>
      </c>
      <c r="AX537" s="69">
        <v>0.78558376821763209</v>
      </c>
      <c r="AY537" s="43">
        <v>96385.915723592188</v>
      </c>
      <c r="AZ537" s="43">
        <v>133031.72</v>
      </c>
      <c r="BA537" s="43">
        <v>55723.027108310627</v>
      </c>
      <c r="BB537" s="43">
        <v>129623.87999999999</v>
      </c>
      <c r="BC537" s="43">
        <v>162631.90060082317</v>
      </c>
      <c r="BD537" s="43">
        <v>94042.643288642401</v>
      </c>
      <c r="BE537" s="43">
        <v>108139.45000000003</v>
      </c>
      <c r="BF537" s="43">
        <v>184532.43999999994</v>
      </c>
      <c r="BG537" s="43">
        <v>2311.69</v>
      </c>
      <c r="BH537" s="43">
        <v>49</v>
      </c>
      <c r="BI537" s="44">
        <v>43173</v>
      </c>
      <c r="BJ537" s="44">
        <v>43541</v>
      </c>
      <c r="BK537" s="44">
        <v>43172</v>
      </c>
      <c r="BL537" s="43">
        <f t="shared" si="309"/>
        <v>820991.9</v>
      </c>
      <c r="BM537" s="43">
        <f t="shared" si="310"/>
        <v>809407.01000000024</v>
      </c>
      <c r="BO537" s="16" t="str">
        <f>IFERROR(VLOOKUP($C537,'PORTE LOJA'!A:B,2,0),"PORTE 1")</f>
        <v>PORTE 3</v>
      </c>
      <c r="BP537" s="16">
        <f>VLOOKUP(BO537,'PAINEL E TARGET'!$S$1:$W$8,3,0)</f>
        <v>2400</v>
      </c>
      <c r="BQ537" s="16">
        <f t="shared" si="288"/>
        <v>1</v>
      </c>
      <c r="BR537" s="16">
        <f t="shared" si="289"/>
        <v>1</v>
      </c>
      <c r="BS537" s="16">
        <f t="shared" si="290"/>
        <v>1</v>
      </c>
      <c r="BT537" s="16">
        <f t="shared" si="291"/>
        <v>1</v>
      </c>
      <c r="BU537" s="16">
        <f t="shared" si="292"/>
        <v>1</v>
      </c>
      <c r="BV537" s="16">
        <f t="shared" si="293"/>
        <v>1</v>
      </c>
      <c r="BW537" s="17" t="str">
        <f t="shared" si="311"/>
        <v>111111</v>
      </c>
      <c r="BY537" s="17">
        <f t="shared" si="294"/>
        <v>1.1679999999999999</v>
      </c>
      <c r="BZ537" s="17">
        <f t="shared" si="295"/>
        <v>1.2629999999999999</v>
      </c>
      <c r="CA537" s="17" t="str">
        <f t="shared" si="312"/>
        <v>Sem Retira</v>
      </c>
      <c r="CB537" s="17">
        <f t="shared" si="313"/>
        <v>1.2629999999999999</v>
      </c>
      <c r="CC537" s="33" t="str">
        <f>IF(CB537&gt;='PAINEL E TARGET'!$T$11,'PAINEL E TARGET'!$S$11,
IF(CB537&gt;='PAINEL E TARGET'!$T$12,'PAINEL E TARGET'!$S$12,
IF(CB537&gt;='PAINEL E TARGET'!$T$13,'PAINEL E TARGET'!$S$13,
IF(CB537&gt;='PAINEL E TARGET'!$T$14,'PAINEL E TARGET'!$S$14,
IF(CB537&gt;='PAINEL E TARGET'!$T$15,'PAINEL E TARGET'!$S$15,
IF(CB537&gt;='PAINEL E TARGET'!$T$16,'PAINEL E TARGET'!$S$16,
IF(CB537&gt;='PAINEL E TARGET'!$T$17,'PAINEL E TARGET'!$S$17,
IF(CB537&gt;='PAINEL E TARGET'!$T$18,'PAINEL E TARGET'!$S$18,'PAINEL E TARGET'!$S$19))))))))</f>
        <v>7. Fx de 125% a 129,9%</v>
      </c>
      <c r="CD537" s="17">
        <f>IFERROR(VLOOKUP($BW537,'PAINEL E TARGET'!$G$1:$Q$99,4,0),0)</f>
        <v>0.25</v>
      </c>
      <c r="CE537" s="17">
        <f>VLOOKUP(CC537,'PAINEL E TARGET'!$S$10:$U$19,3,0)</f>
        <v>1.5</v>
      </c>
      <c r="CF537" s="16">
        <f t="shared" si="314"/>
        <v>900</v>
      </c>
      <c r="CG537" s="17">
        <f t="shared" si="296"/>
        <v>1</v>
      </c>
      <c r="CH537" s="17">
        <f t="shared" si="297"/>
        <v>0.94199999999999995</v>
      </c>
      <c r="CI537" s="17">
        <f t="shared" si="298"/>
        <v>0.95499999999999996</v>
      </c>
      <c r="CJ537" s="17">
        <f t="shared" si="299"/>
        <v>1.1279999999999999</v>
      </c>
      <c r="CK537" s="17">
        <f t="shared" si="300"/>
        <v>0.78600000000000003</v>
      </c>
      <c r="CL537" s="17">
        <f t="shared" si="301"/>
        <v>1.0309999999999999</v>
      </c>
      <c r="CM537" s="16">
        <f t="shared" si="302"/>
        <v>5</v>
      </c>
      <c r="CN537" s="17" t="str">
        <f t="shared" si="315"/>
        <v>ok</v>
      </c>
      <c r="CO537" s="17">
        <f t="shared" si="316"/>
        <v>1.0309999999999999</v>
      </c>
      <c r="CP537" s="33" t="str">
        <f>IF(CO537&gt;='PAINEL E TARGET'!$T$11,'PAINEL E TARGET'!$S$11,
IF(CO537&gt;='PAINEL E TARGET'!$T$12,'PAINEL E TARGET'!$S$12,
IF(CO537&gt;='PAINEL E TARGET'!$T$13,'PAINEL E TARGET'!$S$13,
IF(CO537&gt;='PAINEL E TARGET'!$T$14,'PAINEL E TARGET'!$S$14,
IF(CO537&gt;='PAINEL E TARGET'!$T$15,'PAINEL E TARGET'!$S$15,
IF(CO537&gt;='PAINEL E TARGET'!$T$16,'PAINEL E TARGET'!$S$16,
IF(CO537&gt;='PAINEL E TARGET'!$T$17,'PAINEL E TARGET'!$S$17,
IF(CO537&gt;='PAINEL E TARGET'!$T$18,'PAINEL E TARGET'!$S$18,'PAINEL E TARGET'!$S$19))))))))</f>
        <v>2. Fx de 100% a 104,9%</v>
      </c>
      <c r="CQ537" s="17">
        <f>IFERROR(VLOOKUP($BW537,'PAINEL E TARGET'!$G$1:$Q$99,5,0),0)</f>
        <v>0.25</v>
      </c>
      <c r="CR537" s="17">
        <f>VLOOKUP(CP537,'PAINEL E TARGET'!$S$10:$U$19,3,0)</f>
        <v>1</v>
      </c>
      <c r="CS537" s="16">
        <f t="shared" si="317"/>
        <v>600</v>
      </c>
      <c r="CT537" s="17">
        <f t="shared" si="303"/>
        <v>1.272</v>
      </c>
      <c r="CU537" s="33" t="str">
        <f>IF(CT537&gt;='PAINEL E TARGET'!$T$11,'PAINEL E TARGET'!$S$11,
IF(CT537&gt;='PAINEL E TARGET'!$T$12,'PAINEL E TARGET'!$S$12,
IF(CT537&gt;='PAINEL E TARGET'!$T$13,'PAINEL E TARGET'!$S$13,
IF(CT537&gt;='PAINEL E TARGET'!$T$14,'PAINEL E TARGET'!$S$14,
IF(CT537&gt;='PAINEL E TARGET'!$T$15,'PAINEL E TARGET'!$S$15,
IF(CT537&gt;='PAINEL E TARGET'!$T$16,'PAINEL E TARGET'!$S$16,
IF(CT537&gt;='PAINEL E TARGET'!$T$17,'PAINEL E TARGET'!$S$17,
IF(CT537&gt;='PAINEL E TARGET'!$T$18,'PAINEL E TARGET'!$S$18,'PAINEL E TARGET'!$S$19))))))))</f>
        <v>7. Fx de 125% a 129,9%</v>
      </c>
      <c r="CV537" s="17">
        <f>IFERROR(VLOOKUP($BW537,'PAINEL E TARGET'!$G$1:$Q$99,6,0),0)</f>
        <v>0.2</v>
      </c>
      <c r="CW537" s="17">
        <f>VLOOKUP(CU537,'PAINEL E TARGET'!$S$10:$U$19,3,0)</f>
        <v>1.5</v>
      </c>
      <c r="CX537" s="16">
        <f t="shared" si="318"/>
        <v>720.00000000000011</v>
      </c>
      <c r="CY537" s="17">
        <f t="shared" si="304"/>
        <v>1.38</v>
      </c>
      <c r="CZ537" s="33" t="str">
        <f>IF(CY537&gt;='PAINEL E TARGET'!$T$11,'PAINEL E TARGET'!$S$11,
IF(CY537&gt;='PAINEL E TARGET'!$T$12,'PAINEL E TARGET'!$S$12,
IF(CY537&gt;='PAINEL E TARGET'!$T$13,'PAINEL E TARGET'!$S$13,
IF(CY537&gt;='PAINEL E TARGET'!$T$14,'PAINEL E TARGET'!$S$14,
IF(CY537&gt;='PAINEL E TARGET'!$T$15,'PAINEL E TARGET'!$S$15,
IF(CY537&gt;='PAINEL E TARGET'!$T$16,'PAINEL E TARGET'!$S$16,
IF(CY537&gt;='PAINEL E TARGET'!$T$17,'PAINEL E TARGET'!$S$17,
IF(CY537&gt;='PAINEL E TARGET'!$T$18,'PAINEL E TARGET'!$S$18,'PAINEL E TARGET'!$S$19))))))))</f>
        <v>8. Fx de 130% ou mais</v>
      </c>
      <c r="DA537" s="17">
        <f>IFERROR(VLOOKUP($BW537,'PAINEL E TARGET'!$G$1:$Q$99,7,0),0)</f>
        <v>0.15</v>
      </c>
      <c r="DB537" s="17">
        <f>VLOOKUP(CZ537,'PAINEL E TARGET'!$S$10:$U$19,3,0)</f>
        <v>1.6</v>
      </c>
      <c r="DC537" s="16">
        <f t="shared" si="319"/>
        <v>576</v>
      </c>
      <c r="DD537" s="17">
        <f t="shared" si="305"/>
        <v>2.3260000000000001</v>
      </c>
      <c r="DE537" s="33" t="str">
        <f>IF(DD537&gt;='PAINEL E TARGET'!$T$11,'PAINEL E TARGET'!$S$11,
IF(DD537&gt;='PAINEL E TARGET'!$T$12,'PAINEL E TARGET'!$S$12,
IF(DD537&gt;='PAINEL E TARGET'!$T$13,'PAINEL E TARGET'!$S$13,
IF(DD537&gt;='PAINEL E TARGET'!$T$14,'PAINEL E TARGET'!$S$14,
IF(DD537&gt;='PAINEL E TARGET'!$T$15,'PAINEL E TARGET'!$S$15,
IF(DD537&gt;='PAINEL E TARGET'!$T$16,'PAINEL E TARGET'!$S$16,
IF(DD537&gt;='PAINEL E TARGET'!$T$17,'PAINEL E TARGET'!$S$17,
IF(DD537&gt;='PAINEL E TARGET'!$T$18,'PAINEL E TARGET'!$S$18,'PAINEL E TARGET'!$S$19))))))))</f>
        <v>8. Fx de 130% ou mais</v>
      </c>
      <c r="DF537" s="17">
        <f>IFERROR(VLOOKUP($BW537,'PAINEL E TARGET'!$G$1:$Q$99,8,0),0)</f>
        <v>0.1</v>
      </c>
      <c r="DG537" s="17">
        <f>VLOOKUP(DE537,'PAINEL E TARGET'!$S$10:$U$19,3,0)</f>
        <v>1.6</v>
      </c>
      <c r="DH537" s="16">
        <f t="shared" si="320"/>
        <v>384.00000000000006</v>
      </c>
      <c r="DI537" s="17">
        <f t="shared" si="306"/>
        <v>0.69199999999999995</v>
      </c>
      <c r="DJ537" s="33" t="str">
        <f>IF(DI537&gt;='PAINEL E TARGET'!$T$11,'PAINEL E TARGET'!$S$11,
IF(DI537&gt;='PAINEL E TARGET'!$T$12,'PAINEL E TARGET'!$S$12,
IF(DI537&gt;='PAINEL E TARGET'!$T$13,'PAINEL E TARGET'!$S$13,
IF(DI537&gt;='PAINEL E TARGET'!$T$14,'PAINEL E TARGET'!$S$14,
IF(DI537&gt;='PAINEL E TARGET'!$T$15,'PAINEL E TARGET'!$S$15,
IF(DI537&gt;='PAINEL E TARGET'!$T$16,'PAINEL E TARGET'!$S$16,
IF(DI537&gt;='PAINEL E TARGET'!$T$17,'PAINEL E TARGET'!$S$17,
IF(DI537&gt;='PAINEL E TARGET'!$T$18,'PAINEL E TARGET'!$S$18,'PAINEL E TARGET'!$S$19))))))))</f>
        <v>Não elegível</v>
      </c>
      <c r="DK537" s="17">
        <f>IFERROR(VLOOKUP($BW537,'PAINEL E TARGET'!$G$1:$Q$99,9,0),0)</f>
        <v>0.05</v>
      </c>
      <c r="DL537" s="17">
        <f>VLOOKUP(DJ537,'PAINEL E TARGET'!$S$10:$U$19,3,0)</f>
        <v>0</v>
      </c>
      <c r="DM537" s="16">
        <f t="shared" si="321"/>
        <v>0</v>
      </c>
      <c r="DN537" s="17">
        <f t="shared" si="307"/>
        <v>0.78600000000000003</v>
      </c>
      <c r="DO537" s="33" t="str">
        <f>IF(DN537&gt;='PAINEL E TARGET'!$T$11,'PAINEL E TARGET'!$S$11,
IF(DN537&gt;='PAINEL E TARGET'!$T$12,'PAINEL E TARGET'!$S$12,
IF(DN537&gt;='PAINEL E TARGET'!$T$13,'PAINEL E TARGET'!$S$13,
IF(DN537&gt;='PAINEL E TARGET'!$T$14,'PAINEL E TARGET'!$S$14,
IF(DN537&gt;='PAINEL E TARGET'!$T$15,'PAINEL E TARGET'!$S$15,
IF(DN537&gt;='PAINEL E TARGET'!$T$16,'PAINEL E TARGET'!$S$16,
IF(DN537&gt;='PAINEL E TARGET'!$T$17,'PAINEL E TARGET'!$S$17,
IF(DN537&gt;='PAINEL E TARGET'!$T$18,'PAINEL E TARGET'!$S$18,'PAINEL E TARGET'!$S$19))))))))</f>
        <v>Não elegível</v>
      </c>
      <c r="DP537" s="17">
        <f>IFERROR(VLOOKUP($BW537,'PAINEL E TARGET'!$G$1:$Q$99,10,0),0)</f>
        <v>0</v>
      </c>
      <c r="DQ537" s="17">
        <f>VLOOKUP(DO537,'PAINEL E TARGET'!$S$10:$U$19,3,0)</f>
        <v>0</v>
      </c>
      <c r="DR537" s="16">
        <f t="shared" si="322"/>
        <v>0</v>
      </c>
      <c r="DS537" s="17">
        <f t="shared" si="308"/>
        <v>0.85</v>
      </c>
      <c r="DT537" s="16">
        <f>IF(DS537&gt;=1,VLOOKUP(BO537,'PAINEL E TARGET'!$S$1:$W$8,5,0),0)</f>
        <v>0</v>
      </c>
      <c r="DU537" s="16">
        <f t="shared" si="323"/>
        <v>3180</v>
      </c>
    </row>
    <row r="538" spans="2:125" s="32" customFormat="1" x14ac:dyDescent="0.2">
      <c r="B538" s="44">
        <v>43541</v>
      </c>
      <c r="C538" s="65">
        <v>1366</v>
      </c>
      <c r="D538" s="66" t="s">
        <v>541</v>
      </c>
      <c r="E538" s="65">
        <v>314</v>
      </c>
      <c r="F538" s="65" t="s">
        <v>943</v>
      </c>
      <c r="G538" s="67">
        <v>4036127.0331491842</v>
      </c>
      <c r="H538" s="67">
        <v>2475073.6945453915</v>
      </c>
      <c r="I538" s="67">
        <v>2277034.63</v>
      </c>
      <c r="J538" s="68">
        <v>0.9199865987902367</v>
      </c>
      <c r="K538" s="67">
        <v>621129.72545272612</v>
      </c>
      <c r="L538" s="67">
        <v>1802749.8368848511</v>
      </c>
      <c r="M538" s="67">
        <v>604477.68999999994</v>
      </c>
      <c r="N538" s="67">
        <v>1649964.9400000002</v>
      </c>
      <c r="O538" s="67">
        <v>3955605.0685142162</v>
      </c>
      <c r="P538" s="67">
        <v>14654.014592419408</v>
      </c>
      <c r="Q538" s="67">
        <v>11615</v>
      </c>
      <c r="R538" s="67">
        <v>0</v>
      </c>
      <c r="S538" s="67">
        <v>0</v>
      </c>
      <c r="T538" s="68">
        <v>0.11549540899581771</v>
      </c>
      <c r="U538" s="68">
        <v>0.11292499994749931</v>
      </c>
      <c r="V538" s="68">
        <v>0.97774449157185561</v>
      </c>
      <c r="W538" s="67">
        <v>278254.49</v>
      </c>
      <c r="X538" s="67">
        <v>253271.31</v>
      </c>
      <c r="Y538" s="68">
        <v>0.91021463840529582</v>
      </c>
      <c r="Z538" s="68">
        <v>0.17492799831650566</v>
      </c>
      <c r="AA538" s="68">
        <v>0.15788424387627911</v>
      </c>
      <c r="AB538" s="68">
        <v>0.90256702983939452</v>
      </c>
      <c r="AC538" s="67">
        <v>424004.40000000008</v>
      </c>
      <c r="AD538" s="67">
        <v>355940.97000000003</v>
      </c>
      <c r="AE538" s="68">
        <v>0.83947470828132909</v>
      </c>
      <c r="AF538" s="43">
        <v>80</v>
      </c>
      <c r="AG538" s="43">
        <v>65</v>
      </c>
      <c r="AH538" s="43">
        <v>85</v>
      </c>
      <c r="AI538" s="43">
        <v>87</v>
      </c>
      <c r="AJ538" s="67">
        <v>129792.35</v>
      </c>
      <c r="AK538" s="67">
        <v>114345.5</v>
      </c>
      <c r="AL538" s="68">
        <v>0.88098797810502694</v>
      </c>
      <c r="AM538" s="67">
        <v>34285.030000000006</v>
      </c>
      <c r="AN538" s="67">
        <v>23634.969999999998</v>
      </c>
      <c r="AO538" s="68">
        <v>0.6893670502840451</v>
      </c>
      <c r="AP538" s="67">
        <v>25642.300000000003</v>
      </c>
      <c r="AQ538" s="67">
        <v>23100.03</v>
      </c>
      <c r="AR538" s="68">
        <v>0.90085639743704726</v>
      </c>
      <c r="AS538" s="67">
        <v>88534.809999999983</v>
      </c>
      <c r="AT538" s="67">
        <v>92190.810000000012</v>
      </c>
      <c r="AU538" s="68">
        <v>1.0412944919631051</v>
      </c>
      <c r="AV538" s="43">
        <v>5439.28</v>
      </c>
      <c r="AW538" s="43">
        <v>3429.3399999999997</v>
      </c>
      <c r="AX538" s="69">
        <v>0.63047682781544612</v>
      </c>
      <c r="AY538" s="43">
        <v>621129.72545272612</v>
      </c>
      <c r="AZ538" s="43">
        <v>604477.68999999994</v>
      </c>
      <c r="BA538" s="43">
        <v>93168.643373307234</v>
      </c>
      <c r="BB538" s="43">
        <v>98092.73000000001</v>
      </c>
      <c r="BC538" s="43">
        <v>1012649.468826476</v>
      </c>
      <c r="BD538" s="43">
        <v>152533.56652614215</v>
      </c>
      <c r="BE538" s="43">
        <v>456590.2</v>
      </c>
      <c r="BF538" s="43">
        <v>695886.38</v>
      </c>
      <c r="BG538" s="43">
        <v>8916.0399999999991</v>
      </c>
      <c r="BH538" s="43">
        <v>124</v>
      </c>
      <c r="BI538" s="44">
        <v>43173</v>
      </c>
      <c r="BJ538" s="44">
        <v>43541</v>
      </c>
      <c r="BK538" s="44">
        <v>43172</v>
      </c>
      <c r="BL538" s="43">
        <f t="shared" si="309"/>
        <v>2277034.63</v>
      </c>
      <c r="BM538" s="43">
        <f t="shared" si="310"/>
        <v>2254442.63</v>
      </c>
      <c r="BO538" s="16" t="str">
        <f>IFERROR(VLOOKUP($C538,'PORTE LOJA'!A:B,2,0),"PORTE 1")</f>
        <v>PORTE 5</v>
      </c>
      <c r="BP538" s="16">
        <f>VLOOKUP(BO538,'PAINEL E TARGET'!$S$1:$W$8,3,0)</f>
        <v>3750</v>
      </c>
      <c r="BQ538" s="16">
        <f t="shared" si="288"/>
        <v>1</v>
      </c>
      <c r="BR538" s="16">
        <f t="shared" si="289"/>
        <v>1</v>
      </c>
      <c r="BS538" s="16">
        <f t="shared" si="290"/>
        <v>1</v>
      </c>
      <c r="BT538" s="16">
        <f t="shared" si="291"/>
        <v>1</v>
      </c>
      <c r="BU538" s="16">
        <f t="shared" si="292"/>
        <v>1</v>
      </c>
      <c r="BV538" s="16">
        <f t="shared" si="293"/>
        <v>1</v>
      </c>
      <c r="BW538" s="17" t="str">
        <f t="shared" si="311"/>
        <v>111111</v>
      </c>
      <c r="BY538" s="17">
        <f t="shared" si="294"/>
        <v>0.92</v>
      </c>
      <c r="BZ538" s="17">
        <f t="shared" si="295"/>
        <v>0.93</v>
      </c>
      <c r="CA538" s="17" t="str">
        <f t="shared" si="312"/>
        <v>Sem Retira</v>
      </c>
      <c r="CB538" s="17">
        <f t="shared" si="313"/>
        <v>0.93</v>
      </c>
      <c r="CC538" s="33" t="str">
        <f>IF(CB538&gt;='PAINEL E TARGET'!$T$11,'PAINEL E TARGET'!$S$11,
IF(CB538&gt;='PAINEL E TARGET'!$T$12,'PAINEL E TARGET'!$S$12,
IF(CB538&gt;='PAINEL E TARGET'!$T$13,'PAINEL E TARGET'!$S$13,
IF(CB538&gt;='PAINEL E TARGET'!$T$14,'PAINEL E TARGET'!$S$14,
IF(CB538&gt;='PAINEL E TARGET'!$T$15,'PAINEL E TARGET'!$S$15,
IF(CB538&gt;='PAINEL E TARGET'!$T$16,'PAINEL E TARGET'!$S$16,
IF(CB538&gt;='PAINEL E TARGET'!$T$17,'PAINEL E TARGET'!$S$17,
IF(CB538&gt;='PAINEL E TARGET'!$T$18,'PAINEL E TARGET'!$S$18,'PAINEL E TARGET'!$S$19))))))))</f>
        <v>1. Fx de 90% a 99,9%</v>
      </c>
      <c r="CD538" s="17">
        <f>IFERROR(VLOOKUP($BW538,'PAINEL E TARGET'!$G$1:$Q$99,4,0),0)</f>
        <v>0.25</v>
      </c>
      <c r="CE538" s="17">
        <f>VLOOKUP(CC538,'PAINEL E TARGET'!$S$10:$U$19,3,0)</f>
        <v>0.5</v>
      </c>
      <c r="CF538" s="16">
        <f t="shared" si="314"/>
        <v>468.75</v>
      </c>
      <c r="CG538" s="17">
        <f t="shared" si="296"/>
        <v>0.88100000000000001</v>
      </c>
      <c r="CH538" s="17">
        <f t="shared" si="297"/>
        <v>0.68899999999999995</v>
      </c>
      <c r="CI538" s="17">
        <f t="shared" si="298"/>
        <v>0.90100000000000002</v>
      </c>
      <c r="CJ538" s="17">
        <f t="shared" si="299"/>
        <v>1.0409999999999999</v>
      </c>
      <c r="CK538" s="17">
        <f t="shared" si="300"/>
        <v>0.63</v>
      </c>
      <c r="CL538" s="17">
        <f t="shared" si="301"/>
        <v>0.91</v>
      </c>
      <c r="CM538" s="16">
        <f t="shared" si="302"/>
        <v>3</v>
      </c>
      <c r="CN538" s="17" t="str">
        <f t="shared" si="315"/>
        <v>não ok</v>
      </c>
      <c r="CO538" s="17">
        <f t="shared" si="316"/>
        <v>0</v>
      </c>
      <c r="CP538" s="33" t="str">
        <f>IF(CO538&gt;='PAINEL E TARGET'!$T$11,'PAINEL E TARGET'!$S$11,
IF(CO538&gt;='PAINEL E TARGET'!$T$12,'PAINEL E TARGET'!$S$12,
IF(CO538&gt;='PAINEL E TARGET'!$T$13,'PAINEL E TARGET'!$S$13,
IF(CO538&gt;='PAINEL E TARGET'!$T$14,'PAINEL E TARGET'!$S$14,
IF(CO538&gt;='PAINEL E TARGET'!$T$15,'PAINEL E TARGET'!$S$15,
IF(CO538&gt;='PAINEL E TARGET'!$T$16,'PAINEL E TARGET'!$S$16,
IF(CO538&gt;='PAINEL E TARGET'!$T$17,'PAINEL E TARGET'!$S$17,
IF(CO538&gt;='PAINEL E TARGET'!$T$18,'PAINEL E TARGET'!$S$18,'PAINEL E TARGET'!$S$19))))))))</f>
        <v>Não elegível</v>
      </c>
      <c r="CQ538" s="17">
        <f>IFERROR(VLOOKUP($BW538,'PAINEL E TARGET'!$G$1:$Q$99,5,0),0)</f>
        <v>0.25</v>
      </c>
      <c r="CR538" s="17">
        <f>VLOOKUP(CP538,'PAINEL E TARGET'!$S$10:$U$19,3,0)</f>
        <v>0</v>
      </c>
      <c r="CS538" s="16">
        <f t="shared" si="317"/>
        <v>0</v>
      </c>
      <c r="CT538" s="17">
        <f t="shared" si="303"/>
        <v>0.83899999999999997</v>
      </c>
      <c r="CU538" s="33" t="str">
        <f>IF(CT538&gt;='PAINEL E TARGET'!$T$11,'PAINEL E TARGET'!$S$11,
IF(CT538&gt;='PAINEL E TARGET'!$T$12,'PAINEL E TARGET'!$S$12,
IF(CT538&gt;='PAINEL E TARGET'!$T$13,'PAINEL E TARGET'!$S$13,
IF(CT538&gt;='PAINEL E TARGET'!$T$14,'PAINEL E TARGET'!$S$14,
IF(CT538&gt;='PAINEL E TARGET'!$T$15,'PAINEL E TARGET'!$S$15,
IF(CT538&gt;='PAINEL E TARGET'!$T$16,'PAINEL E TARGET'!$S$16,
IF(CT538&gt;='PAINEL E TARGET'!$T$17,'PAINEL E TARGET'!$S$17,
IF(CT538&gt;='PAINEL E TARGET'!$T$18,'PAINEL E TARGET'!$S$18,'PAINEL E TARGET'!$S$19))))))))</f>
        <v>Não elegível</v>
      </c>
      <c r="CV538" s="17">
        <f>IFERROR(VLOOKUP($BW538,'PAINEL E TARGET'!$G$1:$Q$99,6,0),0)</f>
        <v>0.2</v>
      </c>
      <c r="CW538" s="17">
        <f>VLOOKUP(CU538,'PAINEL E TARGET'!$S$10:$U$19,3,0)</f>
        <v>0</v>
      </c>
      <c r="CX538" s="16">
        <f t="shared" si="318"/>
        <v>0</v>
      </c>
      <c r="CY538" s="17">
        <f t="shared" si="304"/>
        <v>0.97299999999999998</v>
      </c>
      <c r="CZ538" s="33" t="str">
        <f>IF(CY538&gt;='PAINEL E TARGET'!$T$11,'PAINEL E TARGET'!$S$11,
IF(CY538&gt;='PAINEL E TARGET'!$T$12,'PAINEL E TARGET'!$S$12,
IF(CY538&gt;='PAINEL E TARGET'!$T$13,'PAINEL E TARGET'!$S$13,
IF(CY538&gt;='PAINEL E TARGET'!$T$14,'PAINEL E TARGET'!$S$14,
IF(CY538&gt;='PAINEL E TARGET'!$T$15,'PAINEL E TARGET'!$S$15,
IF(CY538&gt;='PAINEL E TARGET'!$T$16,'PAINEL E TARGET'!$S$16,
IF(CY538&gt;='PAINEL E TARGET'!$T$17,'PAINEL E TARGET'!$S$17,
IF(CY538&gt;='PAINEL E TARGET'!$T$18,'PAINEL E TARGET'!$S$18,'PAINEL E TARGET'!$S$19))))))))</f>
        <v>1. Fx de 90% a 99,9%</v>
      </c>
      <c r="DA538" s="17">
        <f>IFERROR(VLOOKUP($BW538,'PAINEL E TARGET'!$G$1:$Q$99,7,0),0)</f>
        <v>0.15</v>
      </c>
      <c r="DB538" s="17">
        <f>VLOOKUP(CZ538,'PAINEL E TARGET'!$S$10:$U$19,3,0)</f>
        <v>0.5</v>
      </c>
      <c r="DC538" s="16">
        <f t="shared" si="319"/>
        <v>281.25</v>
      </c>
      <c r="DD538" s="17">
        <f t="shared" si="305"/>
        <v>1.0529999999999999</v>
      </c>
      <c r="DE538" s="33" t="str">
        <f>IF(DD538&gt;='PAINEL E TARGET'!$T$11,'PAINEL E TARGET'!$S$11,
IF(DD538&gt;='PAINEL E TARGET'!$T$12,'PAINEL E TARGET'!$S$12,
IF(DD538&gt;='PAINEL E TARGET'!$T$13,'PAINEL E TARGET'!$S$13,
IF(DD538&gt;='PAINEL E TARGET'!$T$14,'PAINEL E TARGET'!$S$14,
IF(DD538&gt;='PAINEL E TARGET'!$T$15,'PAINEL E TARGET'!$S$15,
IF(DD538&gt;='PAINEL E TARGET'!$T$16,'PAINEL E TARGET'!$S$16,
IF(DD538&gt;='PAINEL E TARGET'!$T$17,'PAINEL E TARGET'!$S$17,
IF(DD538&gt;='PAINEL E TARGET'!$T$18,'PAINEL E TARGET'!$S$18,'PAINEL E TARGET'!$S$19))))))))</f>
        <v>3. Fx de 105% a 109,9%</v>
      </c>
      <c r="DF538" s="17">
        <f>IFERROR(VLOOKUP($BW538,'PAINEL E TARGET'!$G$1:$Q$99,8,0),0)</f>
        <v>0.1</v>
      </c>
      <c r="DG538" s="17">
        <f>VLOOKUP(DE538,'PAINEL E TARGET'!$S$10:$U$19,3,0)</f>
        <v>1.1000000000000001</v>
      </c>
      <c r="DH538" s="16">
        <f t="shared" si="320"/>
        <v>412.50000000000006</v>
      </c>
      <c r="DI538" s="17">
        <f t="shared" si="306"/>
        <v>1.024</v>
      </c>
      <c r="DJ538" s="33" t="str">
        <f>IF(DI538&gt;='PAINEL E TARGET'!$T$11,'PAINEL E TARGET'!$S$11,
IF(DI538&gt;='PAINEL E TARGET'!$T$12,'PAINEL E TARGET'!$S$12,
IF(DI538&gt;='PAINEL E TARGET'!$T$13,'PAINEL E TARGET'!$S$13,
IF(DI538&gt;='PAINEL E TARGET'!$T$14,'PAINEL E TARGET'!$S$14,
IF(DI538&gt;='PAINEL E TARGET'!$T$15,'PAINEL E TARGET'!$S$15,
IF(DI538&gt;='PAINEL E TARGET'!$T$16,'PAINEL E TARGET'!$S$16,
IF(DI538&gt;='PAINEL E TARGET'!$T$17,'PAINEL E TARGET'!$S$17,
IF(DI538&gt;='PAINEL E TARGET'!$T$18,'PAINEL E TARGET'!$S$18,'PAINEL E TARGET'!$S$19))))))))</f>
        <v>2. Fx de 100% a 104,9%</v>
      </c>
      <c r="DK538" s="17">
        <f>IFERROR(VLOOKUP($BW538,'PAINEL E TARGET'!$G$1:$Q$99,9,0),0)</f>
        <v>0.05</v>
      </c>
      <c r="DL538" s="17">
        <f>VLOOKUP(DJ538,'PAINEL E TARGET'!$S$10:$U$19,3,0)</f>
        <v>1</v>
      </c>
      <c r="DM538" s="16">
        <f t="shared" si="321"/>
        <v>187.5</v>
      </c>
      <c r="DN538" s="17">
        <f t="shared" si="307"/>
        <v>0.63</v>
      </c>
      <c r="DO538" s="33" t="str">
        <f>IF(DN538&gt;='PAINEL E TARGET'!$T$11,'PAINEL E TARGET'!$S$11,
IF(DN538&gt;='PAINEL E TARGET'!$T$12,'PAINEL E TARGET'!$S$12,
IF(DN538&gt;='PAINEL E TARGET'!$T$13,'PAINEL E TARGET'!$S$13,
IF(DN538&gt;='PAINEL E TARGET'!$T$14,'PAINEL E TARGET'!$S$14,
IF(DN538&gt;='PAINEL E TARGET'!$T$15,'PAINEL E TARGET'!$S$15,
IF(DN538&gt;='PAINEL E TARGET'!$T$16,'PAINEL E TARGET'!$S$16,
IF(DN538&gt;='PAINEL E TARGET'!$T$17,'PAINEL E TARGET'!$S$17,
IF(DN538&gt;='PAINEL E TARGET'!$T$18,'PAINEL E TARGET'!$S$18,'PAINEL E TARGET'!$S$19))))))))</f>
        <v>Não elegível</v>
      </c>
      <c r="DP538" s="17">
        <f>IFERROR(VLOOKUP($BW538,'PAINEL E TARGET'!$G$1:$Q$99,10,0),0)</f>
        <v>0</v>
      </c>
      <c r="DQ538" s="17">
        <f>VLOOKUP(DO538,'PAINEL E TARGET'!$S$10:$U$19,3,0)</f>
        <v>0</v>
      </c>
      <c r="DR538" s="16">
        <f t="shared" si="322"/>
        <v>0</v>
      </c>
      <c r="DS538" s="17">
        <f t="shared" si="308"/>
        <v>0.81299999999999994</v>
      </c>
      <c r="DT538" s="16">
        <f>IF(DS538&gt;=1,VLOOKUP(BO538,'PAINEL E TARGET'!$S$1:$W$8,5,0),0)</f>
        <v>0</v>
      </c>
      <c r="DU538" s="16">
        <f t="shared" si="323"/>
        <v>1350</v>
      </c>
    </row>
    <row r="539" spans="2:125" s="32" customFormat="1" x14ac:dyDescent="0.2">
      <c r="B539" s="44">
        <v>43541</v>
      </c>
      <c r="C539" s="65">
        <v>1367</v>
      </c>
      <c r="D539" s="66" t="s">
        <v>542</v>
      </c>
      <c r="E539" s="65">
        <v>319</v>
      </c>
      <c r="F539" s="65" t="s">
        <v>943</v>
      </c>
      <c r="G539" s="67">
        <v>857311.49629590998</v>
      </c>
      <c r="H539" s="67">
        <v>486934.38643679081</v>
      </c>
      <c r="I539" s="67">
        <v>451307.82000000007</v>
      </c>
      <c r="J539" s="68">
        <v>0.92683497524688485</v>
      </c>
      <c r="K539" s="67">
        <v>51001.004655548277</v>
      </c>
      <c r="L539" s="67">
        <v>367840.85499888682</v>
      </c>
      <c r="M539" s="67">
        <v>62485.03</v>
      </c>
      <c r="N539" s="67">
        <v>363304.77000000008</v>
      </c>
      <c r="O539" s="67">
        <v>740014.44143540564</v>
      </c>
      <c r="P539" s="67" t="s">
        <v>1082</v>
      </c>
      <c r="Q539" s="67" t="s">
        <v>1082</v>
      </c>
      <c r="R539" s="67">
        <v>0</v>
      </c>
      <c r="S539" s="67">
        <v>0</v>
      </c>
      <c r="T539" s="68">
        <v>0.11725031504854258</v>
      </c>
      <c r="U539" s="68">
        <v>0.10490326447463046</v>
      </c>
      <c r="V539" s="68">
        <v>0.89469494756751533</v>
      </c>
      <c r="W539" s="67">
        <v>49109.34</v>
      </c>
      <c r="X539" s="67">
        <v>44666.74</v>
      </c>
      <c r="Y539" s="68">
        <v>0.90953655658984622</v>
      </c>
      <c r="Z539" s="68">
        <v>0.17420995136493955</v>
      </c>
      <c r="AA539" s="68">
        <v>0.19537699118203403</v>
      </c>
      <c r="AB539" s="68">
        <v>1.1215030464749582</v>
      </c>
      <c r="AC539" s="67">
        <v>72966.420000000013</v>
      </c>
      <c r="AD539" s="67">
        <v>83189.530000000013</v>
      </c>
      <c r="AE539" s="68">
        <v>1.1401070519836385</v>
      </c>
      <c r="AF539" s="43">
        <v>80</v>
      </c>
      <c r="AG539" s="43">
        <v>78</v>
      </c>
      <c r="AH539" s="43">
        <v>18</v>
      </c>
      <c r="AI539" s="43">
        <v>14</v>
      </c>
      <c r="AJ539" s="67">
        <v>15768.789999999999</v>
      </c>
      <c r="AK539" s="67">
        <v>15741</v>
      </c>
      <c r="AL539" s="68">
        <v>0.99823765805746678</v>
      </c>
      <c r="AM539" s="67">
        <v>11653.670000000002</v>
      </c>
      <c r="AN539" s="67">
        <v>9233.19</v>
      </c>
      <c r="AO539" s="68">
        <v>0.7922989066963454</v>
      </c>
      <c r="AP539" s="67">
        <v>3904.5200000000004</v>
      </c>
      <c r="AQ539" s="67">
        <v>3951.8499999999995</v>
      </c>
      <c r="AR539" s="68">
        <v>1.0121218485242742</v>
      </c>
      <c r="AS539" s="67">
        <v>17782.36</v>
      </c>
      <c r="AT539" s="67">
        <v>15740.7</v>
      </c>
      <c r="AU539" s="68">
        <v>0.88518621825224553</v>
      </c>
      <c r="AV539" s="43">
        <v>1913.84</v>
      </c>
      <c r="AW539" s="43">
        <v>1359.76</v>
      </c>
      <c r="AX539" s="69">
        <v>0.71048781507336034</v>
      </c>
      <c r="AY539" s="43">
        <v>51001.004655548277</v>
      </c>
      <c r="AZ539" s="43">
        <v>62485.03</v>
      </c>
      <c r="BA539" s="43">
        <v>27750.044808950046</v>
      </c>
      <c r="BB539" s="43">
        <v>29628.689999999995</v>
      </c>
      <c r="BC539" s="43">
        <v>90081.802908624159</v>
      </c>
      <c r="BD539" s="43">
        <v>49138.761176119522</v>
      </c>
      <c r="BE539" s="43">
        <v>87185.330000000016</v>
      </c>
      <c r="BF539" s="43">
        <v>129539.55</v>
      </c>
      <c r="BG539" s="43">
        <v>3391.7999999999993</v>
      </c>
      <c r="BH539" s="43">
        <v>30</v>
      </c>
      <c r="BI539" s="44">
        <v>43173</v>
      </c>
      <c r="BJ539" s="44">
        <v>43541</v>
      </c>
      <c r="BK539" s="44">
        <v>43172</v>
      </c>
      <c r="BL539" s="43">
        <f t="shared" si="309"/>
        <v>451307.82000000007</v>
      </c>
      <c r="BM539" s="43">
        <f t="shared" si="310"/>
        <v>425789.80000000005</v>
      </c>
      <c r="BO539" s="16" t="str">
        <f>IFERROR(VLOOKUP($C539,'PORTE LOJA'!A:B,2,0),"PORTE 1")</f>
        <v>PORTE 1</v>
      </c>
      <c r="BP539" s="16">
        <f>VLOOKUP(BO539,'PAINEL E TARGET'!$S$1:$W$8,3,0)</f>
        <v>1650</v>
      </c>
      <c r="BQ539" s="16">
        <f t="shared" si="288"/>
        <v>1</v>
      </c>
      <c r="BR539" s="16">
        <f t="shared" si="289"/>
        <v>1</v>
      </c>
      <c r="BS539" s="16">
        <f t="shared" si="290"/>
        <v>1</v>
      </c>
      <c r="BT539" s="16">
        <f t="shared" si="291"/>
        <v>1</v>
      </c>
      <c r="BU539" s="16">
        <f t="shared" si="292"/>
        <v>1</v>
      </c>
      <c r="BV539" s="16">
        <f t="shared" si="293"/>
        <v>1</v>
      </c>
      <c r="BW539" s="17" t="str">
        <f t="shared" si="311"/>
        <v>111111</v>
      </c>
      <c r="BY539" s="17">
        <f t="shared" si="294"/>
        <v>0.92700000000000005</v>
      </c>
      <c r="BZ539" s="17">
        <f t="shared" si="295"/>
        <v>1.0169999999999999</v>
      </c>
      <c r="CA539" s="17" t="str">
        <f t="shared" si="312"/>
        <v>Sem Retira</v>
      </c>
      <c r="CB539" s="17">
        <f t="shared" si="313"/>
        <v>1.0169999999999999</v>
      </c>
      <c r="CC539" s="33" t="str">
        <f>IF(CB539&gt;='PAINEL E TARGET'!$T$11,'PAINEL E TARGET'!$S$11,
IF(CB539&gt;='PAINEL E TARGET'!$T$12,'PAINEL E TARGET'!$S$12,
IF(CB539&gt;='PAINEL E TARGET'!$T$13,'PAINEL E TARGET'!$S$13,
IF(CB539&gt;='PAINEL E TARGET'!$T$14,'PAINEL E TARGET'!$S$14,
IF(CB539&gt;='PAINEL E TARGET'!$T$15,'PAINEL E TARGET'!$S$15,
IF(CB539&gt;='PAINEL E TARGET'!$T$16,'PAINEL E TARGET'!$S$16,
IF(CB539&gt;='PAINEL E TARGET'!$T$17,'PAINEL E TARGET'!$S$17,
IF(CB539&gt;='PAINEL E TARGET'!$T$18,'PAINEL E TARGET'!$S$18,'PAINEL E TARGET'!$S$19))))))))</f>
        <v>2. Fx de 100% a 104,9%</v>
      </c>
      <c r="CD539" s="17">
        <f>IFERROR(VLOOKUP($BW539,'PAINEL E TARGET'!$G$1:$Q$99,4,0),0)</f>
        <v>0.25</v>
      </c>
      <c r="CE539" s="17">
        <f>VLOOKUP(CC539,'PAINEL E TARGET'!$S$10:$U$19,3,0)</f>
        <v>1</v>
      </c>
      <c r="CF539" s="16">
        <f t="shared" si="314"/>
        <v>412.5</v>
      </c>
      <c r="CG539" s="17">
        <f t="shared" si="296"/>
        <v>0.998</v>
      </c>
      <c r="CH539" s="17">
        <f t="shared" si="297"/>
        <v>0.79200000000000004</v>
      </c>
      <c r="CI539" s="17">
        <f t="shared" si="298"/>
        <v>1.012</v>
      </c>
      <c r="CJ539" s="17">
        <f t="shared" si="299"/>
        <v>0.88500000000000001</v>
      </c>
      <c r="CK539" s="17">
        <f t="shared" si="300"/>
        <v>0.71</v>
      </c>
      <c r="CL539" s="17">
        <f t="shared" si="301"/>
        <v>0.91</v>
      </c>
      <c r="CM539" s="16">
        <f t="shared" si="302"/>
        <v>5</v>
      </c>
      <c r="CN539" s="17" t="str">
        <f t="shared" si="315"/>
        <v>ok</v>
      </c>
      <c r="CO539" s="17">
        <f t="shared" si="316"/>
        <v>0.91</v>
      </c>
      <c r="CP539" s="33" t="str">
        <f>IF(CO539&gt;='PAINEL E TARGET'!$T$11,'PAINEL E TARGET'!$S$11,
IF(CO539&gt;='PAINEL E TARGET'!$T$12,'PAINEL E TARGET'!$S$12,
IF(CO539&gt;='PAINEL E TARGET'!$T$13,'PAINEL E TARGET'!$S$13,
IF(CO539&gt;='PAINEL E TARGET'!$T$14,'PAINEL E TARGET'!$S$14,
IF(CO539&gt;='PAINEL E TARGET'!$T$15,'PAINEL E TARGET'!$S$15,
IF(CO539&gt;='PAINEL E TARGET'!$T$16,'PAINEL E TARGET'!$S$16,
IF(CO539&gt;='PAINEL E TARGET'!$T$17,'PAINEL E TARGET'!$S$17,
IF(CO539&gt;='PAINEL E TARGET'!$T$18,'PAINEL E TARGET'!$S$18,'PAINEL E TARGET'!$S$19))))))))</f>
        <v>1. Fx de 90% a 99,9%</v>
      </c>
      <c r="CQ539" s="17">
        <f>IFERROR(VLOOKUP($BW539,'PAINEL E TARGET'!$G$1:$Q$99,5,0),0)</f>
        <v>0.25</v>
      </c>
      <c r="CR539" s="17">
        <f>VLOOKUP(CP539,'PAINEL E TARGET'!$S$10:$U$19,3,0)</f>
        <v>0.5</v>
      </c>
      <c r="CS539" s="16">
        <f t="shared" si="317"/>
        <v>206.25</v>
      </c>
      <c r="CT539" s="17">
        <f t="shared" si="303"/>
        <v>1.1399999999999999</v>
      </c>
      <c r="CU539" s="33" t="str">
        <f>IF(CT539&gt;='PAINEL E TARGET'!$T$11,'PAINEL E TARGET'!$S$11,
IF(CT539&gt;='PAINEL E TARGET'!$T$12,'PAINEL E TARGET'!$S$12,
IF(CT539&gt;='PAINEL E TARGET'!$T$13,'PAINEL E TARGET'!$S$13,
IF(CT539&gt;='PAINEL E TARGET'!$T$14,'PAINEL E TARGET'!$S$14,
IF(CT539&gt;='PAINEL E TARGET'!$T$15,'PAINEL E TARGET'!$S$15,
IF(CT539&gt;='PAINEL E TARGET'!$T$16,'PAINEL E TARGET'!$S$16,
IF(CT539&gt;='PAINEL E TARGET'!$T$17,'PAINEL E TARGET'!$S$17,
IF(CT539&gt;='PAINEL E TARGET'!$T$18,'PAINEL E TARGET'!$S$18,'PAINEL E TARGET'!$S$19))))))))</f>
        <v>4. Fx de 110% a 114,9%</v>
      </c>
      <c r="CV539" s="17">
        <f>IFERROR(VLOOKUP($BW539,'PAINEL E TARGET'!$G$1:$Q$99,6,0),0)</f>
        <v>0.2</v>
      </c>
      <c r="CW539" s="17">
        <f>VLOOKUP(CU539,'PAINEL E TARGET'!$S$10:$U$19,3,0)</f>
        <v>1.2</v>
      </c>
      <c r="CX539" s="16">
        <f t="shared" si="318"/>
        <v>396</v>
      </c>
      <c r="CY539" s="17">
        <f t="shared" si="304"/>
        <v>1.2250000000000001</v>
      </c>
      <c r="CZ539" s="33" t="str">
        <f>IF(CY539&gt;='PAINEL E TARGET'!$T$11,'PAINEL E TARGET'!$S$11,
IF(CY539&gt;='PAINEL E TARGET'!$T$12,'PAINEL E TARGET'!$S$12,
IF(CY539&gt;='PAINEL E TARGET'!$T$13,'PAINEL E TARGET'!$S$13,
IF(CY539&gt;='PAINEL E TARGET'!$T$14,'PAINEL E TARGET'!$S$14,
IF(CY539&gt;='PAINEL E TARGET'!$T$15,'PAINEL E TARGET'!$S$15,
IF(CY539&gt;='PAINEL E TARGET'!$T$16,'PAINEL E TARGET'!$S$16,
IF(CY539&gt;='PAINEL E TARGET'!$T$17,'PAINEL E TARGET'!$S$17,
IF(CY539&gt;='PAINEL E TARGET'!$T$18,'PAINEL E TARGET'!$S$18,'PAINEL E TARGET'!$S$19))))))))</f>
        <v>6. Fx de 120% a 124,9%</v>
      </c>
      <c r="DA539" s="17">
        <f>IFERROR(VLOOKUP($BW539,'PAINEL E TARGET'!$G$1:$Q$99,7,0),0)</f>
        <v>0.15</v>
      </c>
      <c r="DB539" s="17">
        <f>VLOOKUP(CZ539,'PAINEL E TARGET'!$S$10:$U$19,3,0)</f>
        <v>1.4</v>
      </c>
      <c r="DC539" s="16">
        <f t="shared" si="319"/>
        <v>346.5</v>
      </c>
      <c r="DD539" s="17">
        <f t="shared" si="305"/>
        <v>1.0680000000000001</v>
      </c>
      <c r="DE539" s="33" t="str">
        <f>IF(DD539&gt;='PAINEL E TARGET'!$T$11,'PAINEL E TARGET'!$S$11,
IF(DD539&gt;='PAINEL E TARGET'!$T$12,'PAINEL E TARGET'!$S$12,
IF(DD539&gt;='PAINEL E TARGET'!$T$13,'PAINEL E TARGET'!$S$13,
IF(DD539&gt;='PAINEL E TARGET'!$T$14,'PAINEL E TARGET'!$S$14,
IF(DD539&gt;='PAINEL E TARGET'!$T$15,'PAINEL E TARGET'!$S$15,
IF(DD539&gt;='PAINEL E TARGET'!$T$16,'PAINEL E TARGET'!$S$16,
IF(DD539&gt;='PAINEL E TARGET'!$T$17,'PAINEL E TARGET'!$S$17,
IF(DD539&gt;='PAINEL E TARGET'!$T$18,'PAINEL E TARGET'!$S$18,'PAINEL E TARGET'!$S$19))))))))</f>
        <v>3. Fx de 105% a 109,9%</v>
      </c>
      <c r="DF539" s="17">
        <f>IFERROR(VLOOKUP($BW539,'PAINEL E TARGET'!$G$1:$Q$99,8,0),0)</f>
        <v>0.1</v>
      </c>
      <c r="DG539" s="17">
        <f>VLOOKUP(DE539,'PAINEL E TARGET'!$S$10:$U$19,3,0)</f>
        <v>1.1000000000000001</v>
      </c>
      <c r="DH539" s="16">
        <f t="shared" si="320"/>
        <v>181.50000000000003</v>
      </c>
      <c r="DI539" s="17">
        <f t="shared" si="306"/>
        <v>0.77800000000000002</v>
      </c>
      <c r="DJ539" s="33" t="str">
        <f>IF(DI539&gt;='PAINEL E TARGET'!$T$11,'PAINEL E TARGET'!$S$11,
IF(DI539&gt;='PAINEL E TARGET'!$T$12,'PAINEL E TARGET'!$S$12,
IF(DI539&gt;='PAINEL E TARGET'!$T$13,'PAINEL E TARGET'!$S$13,
IF(DI539&gt;='PAINEL E TARGET'!$T$14,'PAINEL E TARGET'!$S$14,
IF(DI539&gt;='PAINEL E TARGET'!$T$15,'PAINEL E TARGET'!$S$15,
IF(DI539&gt;='PAINEL E TARGET'!$T$16,'PAINEL E TARGET'!$S$16,
IF(DI539&gt;='PAINEL E TARGET'!$T$17,'PAINEL E TARGET'!$S$17,
IF(DI539&gt;='PAINEL E TARGET'!$T$18,'PAINEL E TARGET'!$S$18,'PAINEL E TARGET'!$S$19))))))))</f>
        <v>Não elegível</v>
      </c>
      <c r="DK539" s="17">
        <f>IFERROR(VLOOKUP($BW539,'PAINEL E TARGET'!$G$1:$Q$99,9,0),0)</f>
        <v>0.05</v>
      </c>
      <c r="DL539" s="17">
        <f>VLOOKUP(DJ539,'PAINEL E TARGET'!$S$10:$U$19,3,0)</f>
        <v>0</v>
      </c>
      <c r="DM539" s="16">
        <f t="shared" si="321"/>
        <v>0</v>
      </c>
      <c r="DN539" s="17">
        <f t="shared" si="307"/>
        <v>0.71</v>
      </c>
      <c r="DO539" s="33" t="str">
        <f>IF(DN539&gt;='PAINEL E TARGET'!$T$11,'PAINEL E TARGET'!$S$11,
IF(DN539&gt;='PAINEL E TARGET'!$T$12,'PAINEL E TARGET'!$S$12,
IF(DN539&gt;='PAINEL E TARGET'!$T$13,'PAINEL E TARGET'!$S$13,
IF(DN539&gt;='PAINEL E TARGET'!$T$14,'PAINEL E TARGET'!$S$14,
IF(DN539&gt;='PAINEL E TARGET'!$T$15,'PAINEL E TARGET'!$S$15,
IF(DN539&gt;='PAINEL E TARGET'!$T$16,'PAINEL E TARGET'!$S$16,
IF(DN539&gt;='PAINEL E TARGET'!$T$17,'PAINEL E TARGET'!$S$17,
IF(DN539&gt;='PAINEL E TARGET'!$T$18,'PAINEL E TARGET'!$S$18,'PAINEL E TARGET'!$S$19))))))))</f>
        <v>Não elegível</v>
      </c>
      <c r="DP539" s="17">
        <f>IFERROR(VLOOKUP($BW539,'PAINEL E TARGET'!$G$1:$Q$99,10,0),0)</f>
        <v>0</v>
      </c>
      <c r="DQ539" s="17">
        <f>VLOOKUP(DO539,'PAINEL E TARGET'!$S$10:$U$19,3,0)</f>
        <v>0</v>
      </c>
      <c r="DR539" s="16">
        <f t="shared" si="322"/>
        <v>0</v>
      </c>
      <c r="DS539" s="17">
        <f t="shared" si="308"/>
        <v>0.97499999999999998</v>
      </c>
      <c r="DT539" s="16">
        <f>IF(DS539&gt;=1,VLOOKUP(BO539,'PAINEL E TARGET'!$S$1:$W$8,5,0),0)</f>
        <v>0</v>
      </c>
      <c r="DU539" s="16">
        <f t="shared" si="323"/>
        <v>1542.75</v>
      </c>
    </row>
    <row r="540" spans="2:125" s="32" customFormat="1" x14ac:dyDescent="0.2">
      <c r="B540" s="44">
        <v>43541</v>
      </c>
      <c r="C540" s="65">
        <v>1368</v>
      </c>
      <c r="D540" s="66" t="s">
        <v>543</v>
      </c>
      <c r="E540" s="65">
        <v>115</v>
      </c>
      <c r="F540" s="65" t="s">
        <v>1018</v>
      </c>
      <c r="G540" s="67">
        <v>1509368.5186586976</v>
      </c>
      <c r="H540" s="67">
        <v>858013.42967209849</v>
      </c>
      <c r="I540" s="67">
        <v>860330.6399999999</v>
      </c>
      <c r="J540" s="68">
        <v>1.0027006690662021</v>
      </c>
      <c r="K540" s="67">
        <v>120426.89238893949</v>
      </c>
      <c r="L540" s="67">
        <v>705169.6730891224</v>
      </c>
      <c r="M540" s="67">
        <v>181598.26</v>
      </c>
      <c r="N540" s="67">
        <v>671691.47</v>
      </c>
      <c r="O540" s="67">
        <v>1453289.9965839961</v>
      </c>
      <c r="P540" s="67">
        <v>5765.8471047831099</v>
      </c>
      <c r="Q540" s="67">
        <v>3000</v>
      </c>
      <c r="R540" s="67">
        <v>0</v>
      </c>
      <c r="S540" s="67">
        <v>459.8</v>
      </c>
      <c r="T540" s="68">
        <v>0.11206848919043204</v>
      </c>
      <c r="U540" s="68">
        <v>0.11429374784992406</v>
      </c>
      <c r="V540" s="68">
        <v>1.0198562385873764</v>
      </c>
      <c r="W540" s="67">
        <v>91877.19</v>
      </c>
      <c r="X540" s="67">
        <v>97182.800000000017</v>
      </c>
      <c r="Y540" s="68">
        <v>1.0577467595602348</v>
      </c>
      <c r="Z540" s="68">
        <v>0.19653078365950566</v>
      </c>
      <c r="AA540" s="68">
        <v>0.20317644043366137</v>
      </c>
      <c r="AB540" s="68">
        <v>1.0338148388278423</v>
      </c>
      <c r="AC540" s="67">
        <v>162255.14000000001</v>
      </c>
      <c r="AD540" s="67">
        <v>173368.37000000002</v>
      </c>
      <c r="AE540" s="68">
        <v>1.0684923140185267</v>
      </c>
      <c r="AF540" s="43">
        <v>80</v>
      </c>
      <c r="AG540" s="43">
        <v>75</v>
      </c>
      <c r="AH540" s="43">
        <v>32</v>
      </c>
      <c r="AI540" s="43">
        <v>42</v>
      </c>
      <c r="AJ540" s="67">
        <v>43317.31</v>
      </c>
      <c r="AK540" s="67">
        <v>43613.1</v>
      </c>
      <c r="AL540" s="68">
        <v>1.0068284480268974</v>
      </c>
      <c r="AM540" s="67">
        <v>12783.029999999999</v>
      </c>
      <c r="AN540" s="67">
        <v>12713.89</v>
      </c>
      <c r="AO540" s="68">
        <v>0.9945912667028084</v>
      </c>
      <c r="AP540" s="67">
        <v>6801.7699999999995</v>
      </c>
      <c r="AQ540" s="67">
        <v>9966.8999999999978</v>
      </c>
      <c r="AR540" s="68">
        <v>1.4653391690692275</v>
      </c>
      <c r="AS540" s="67">
        <v>28975.079999999998</v>
      </c>
      <c r="AT540" s="67">
        <v>30888.909999999996</v>
      </c>
      <c r="AU540" s="68">
        <v>1.0660508961493806</v>
      </c>
      <c r="AV540" s="43">
        <v>2339.1099999999997</v>
      </c>
      <c r="AW540" s="43">
        <v>1879.63</v>
      </c>
      <c r="AX540" s="69">
        <v>0.80356631368340969</v>
      </c>
      <c r="AY540" s="43">
        <v>120426.89238893949</v>
      </c>
      <c r="AZ540" s="43">
        <v>181598.25999999998</v>
      </c>
      <c r="BA540" s="43">
        <v>34549.89326238785</v>
      </c>
      <c r="BB540" s="43">
        <v>42521.04</v>
      </c>
      <c r="BC540" s="43">
        <v>212163.20126454762</v>
      </c>
      <c r="BD540" s="43">
        <v>60974.537554181908</v>
      </c>
      <c r="BE540" s="43">
        <v>162752.83000000002</v>
      </c>
      <c r="BF540" s="43">
        <v>287482.94</v>
      </c>
      <c r="BG540" s="43">
        <v>4134.5</v>
      </c>
      <c r="BH540" s="43">
        <v>64</v>
      </c>
      <c r="BI540" s="44">
        <v>43173</v>
      </c>
      <c r="BJ540" s="44">
        <v>43541</v>
      </c>
      <c r="BK540" s="44">
        <v>43172</v>
      </c>
      <c r="BL540" s="43">
        <f t="shared" si="309"/>
        <v>860790.44</v>
      </c>
      <c r="BM540" s="43">
        <f t="shared" si="310"/>
        <v>853749.53</v>
      </c>
      <c r="BO540" s="16" t="str">
        <f>IFERROR(VLOOKUP($C540,'PORTE LOJA'!A:B,2,0),"PORTE 1")</f>
        <v>PORTE 3</v>
      </c>
      <c r="BP540" s="16">
        <f>VLOOKUP(BO540,'PAINEL E TARGET'!$S$1:$W$8,3,0)</f>
        <v>2400</v>
      </c>
      <c r="BQ540" s="16">
        <f t="shared" si="288"/>
        <v>1</v>
      </c>
      <c r="BR540" s="16">
        <f t="shared" si="289"/>
        <v>1</v>
      </c>
      <c r="BS540" s="16">
        <f t="shared" si="290"/>
        <v>1</v>
      </c>
      <c r="BT540" s="16">
        <f t="shared" si="291"/>
        <v>1</v>
      </c>
      <c r="BU540" s="16">
        <f t="shared" si="292"/>
        <v>1</v>
      </c>
      <c r="BV540" s="16">
        <f t="shared" si="293"/>
        <v>1</v>
      </c>
      <c r="BW540" s="17" t="str">
        <f t="shared" si="311"/>
        <v>111111</v>
      </c>
      <c r="BY540" s="17">
        <f t="shared" si="294"/>
        <v>1.0029999999999999</v>
      </c>
      <c r="BZ540" s="17">
        <f t="shared" si="295"/>
        <v>1.034</v>
      </c>
      <c r="CA540" s="17" t="str">
        <f t="shared" si="312"/>
        <v>Sem Retira</v>
      </c>
      <c r="CB540" s="17">
        <f t="shared" si="313"/>
        <v>1.034</v>
      </c>
      <c r="CC540" s="33" t="str">
        <f>IF(CB540&gt;='PAINEL E TARGET'!$T$11,'PAINEL E TARGET'!$S$11,
IF(CB540&gt;='PAINEL E TARGET'!$T$12,'PAINEL E TARGET'!$S$12,
IF(CB540&gt;='PAINEL E TARGET'!$T$13,'PAINEL E TARGET'!$S$13,
IF(CB540&gt;='PAINEL E TARGET'!$T$14,'PAINEL E TARGET'!$S$14,
IF(CB540&gt;='PAINEL E TARGET'!$T$15,'PAINEL E TARGET'!$S$15,
IF(CB540&gt;='PAINEL E TARGET'!$T$16,'PAINEL E TARGET'!$S$16,
IF(CB540&gt;='PAINEL E TARGET'!$T$17,'PAINEL E TARGET'!$S$17,
IF(CB540&gt;='PAINEL E TARGET'!$T$18,'PAINEL E TARGET'!$S$18,'PAINEL E TARGET'!$S$19))))))))</f>
        <v>2. Fx de 100% a 104,9%</v>
      </c>
      <c r="CD540" s="17">
        <f>IFERROR(VLOOKUP($BW540,'PAINEL E TARGET'!$G$1:$Q$99,4,0),0)</f>
        <v>0.25</v>
      </c>
      <c r="CE540" s="17">
        <f>VLOOKUP(CC540,'PAINEL E TARGET'!$S$10:$U$19,3,0)</f>
        <v>1</v>
      </c>
      <c r="CF540" s="16">
        <f t="shared" si="314"/>
        <v>600</v>
      </c>
      <c r="CG540" s="17">
        <f t="shared" si="296"/>
        <v>1.0069999999999999</v>
      </c>
      <c r="CH540" s="17">
        <f t="shared" si="297"/>
        <v>0.995</v>
      </c>
      <c r="CI540" s="17">
        <f t="shared" si="298"/>
        <v>1.4650000000000001</v>
      </c>
      <c r="CJ540" s="17">
        <f t="shared" si="299"/>
        <v>1.0660000000000001</v>
      </c>
      <c r="CK540" s="17">
        <f t="shared" si="300"/>
        <v>0.80400000000000005</v>
      </c>
      <c r="CL540" s="17">
        <f t="shared" si="301"/>
        <v>1.0580000000000001</v>
      </c>
      <c r="CM540" s="16">
        <f t="shared" si="302"/>
        <v>5</v>
      </c>
      <c r="CN540" s="17" t="str">
        <f t="shared" si="315"/>
        <v>ok</v>
      </c>
      <c r="CO540" s="17">
        <f t="shared" si="316"/>
        <v>1.0580000000000001</v>
      </c>
      <c r="CP540" s="33" t="str">
        <f>IF(CO540&gt;='PAINEL E TARGET'!$T$11,'PAINEL E TARGET'!$S$11,
IF(CO540&gt;='PAINEL E TARGET'!$T$12,'PAINEL E TARGET'!$S$12,
IF(CO540&gt;='PAINEL E TARGET'!$T$13,'PAINEL E TARGET'!$S$13,
IF(CO540&gt;='PAINEL E TARGET'!$T$14,'PAINEL E TARGET'!$S$14,
IF(CO540&gt;='PAINEL E TARGET'!$T$15,'PAINEL E TARGET'!$S$15,
IF(CO540&gt;='PAINEL E TARGET'!$T$16,'PAINEL E TARGET'!$S$16,
IF(CO540&gt;='PAINEL E TARGET'!$T$17,'PAINEL E TARGET'!$S$17,
IF(CO540&gt;='PAINEL E TARGET'!$T$18,'PAINEL E TARGET'!$S$18,'PAINEL E TARGET'!$S$19))))))))</f>
        <v>3. Fx de 105% a 109,9%</v>
      </c>
      <c r="CQ540" s="17">
        <f>IFERROR(VLOOKUP($BW540,'PAINEL E TARGET'!$G$1:$Q$99,5,0),0)</f>
        <v>0.25</v>
      </c>
      <c r="CR540" s="17">
        <f>VLOOKUP(CP540,'PAINEL E TARGET'!$S$10:$U$19,3,0)</f>
        <v>1.1000000000000001</v>
      </c>
      <c r="CS540" s="16">
        <f t="shared" si="317"/>
        <v>660</v>
      </c>
      <c r="CT540" s="17">
        <f t="shared" si="303"/>
        <v>1.0680000000000001</v>
      </c>
      <c r="CU540" s="33" t="str">
        <f>IF(CT540&gt;='PAINEL E TARGET'!$T$11,'PAINEL E TARGET'!$S$11,
IF(CT540&gt;='PAINEL E TARGET'!$T$12,'PAINEL E TARGET'!$S$12,
IF(CT540&gt;='PAINEL E TARGET'!$T$13,'PAINEL E TARGET'!$S$13,
IF(CT540&gt;='PAINEL E TARGET'!$T$14,'PAINEL E TARGET'!$S$14,
IF(CT540&gt;='PAINEL E TARGET'!$T$15,'PAINEL E TARGET'!$S$15,
IF(CT540&gt;='PAINEL E TARGET'!$T$16,'PAINEL E TARGET'!$S$16,
IF(CT540&gt;='PAINEL E TARGET'!$T$17,'PAINEL E TARGET'!$S$17,
IF(CT540&gt;='PAINEL E TARGET'!$T$18,'PAINEL E TARGET'!$S$18,'PAINEL E TARGET'!$S$19))))))))</f>
        <v>3. Fx de 105% a 109,9%</v>
      </c>
      <c r="CV540" s="17">
        <f>IFERROR(VLOOKUP($BW540,'PAINEL E TARGET'!$G$1:$Q$99,6,0),0)</f>
        <v>0.2</v>
      </c>
      <c r="CW540" s="17">
        <f>VLOOKUP(CU540,'PAINEL E TARGET'!$S$10:$U$19,3,0)</f>
        <v>1.1000000000000001</v>
      </c>
      <c r="CX540" s="16">
        <f t="shared" si="318"/>
        <v>528.00000000000011</v>
      </c>
      <c r="CY540" s="17">
        <f t="shared" si="304"/>
        <v>1.508</v>
      </c>
      <c r="CZ540" s="33" t="str">
        <f>IF(CY540&gt;='PAINEL E TARGET'!$T$11,'PAINEL E TARGET'!$S$11,
IF(CY540&gt;='PAINEL E TARGET'!$T$12,'PAINEL E TARGET'!$S$12,
IF(CY540&gt;='PAINEL E TARGET'!$T$13,'PAINEL E TARGET'!$S$13,
IF(CY540&gt;='PAINEL E TARGET'!$T$14,'PAINEL E TARGET'!$S$14,
IF(CY540&gt;='PAINEL E TARGET'!$T$15,'PAINEL E TARGET'!$S$15,
IF(CY540&gt;='PAINEL E TARGET'!$T$16,'PAINEL E TARGET'!$S$16,
IF(CY540&gt;='PAINEL E TARGET'!$T$17,'PAINEL E TARGET'!$S$17,
IF(CY540&gt;='PAINEL E TARGET'!$T$18,'PAINEL E TARGET'!$S$18,'PAINEL E TARGET'!$S$19))))))))</f>
        <v>8. Fx de 130% ou mais</v>
      </c>
      <c r="DA540" s="17">
        <f>IFERROR(VLOOKUP($BW540,'PAINEL E TARGET'!$G$1:$Q$99,7,0),0)</f>
        <v>0.15</v>
      </c>
      <c r="DB540" s="17">
        <f>VLOOKUP(CZ540,'PAINEL E TARGET'!$S$10:$U$19,3,0)</f>
        <v>1.6</v>
      </c>
      <c r="DC540" s="16">
        <f t="shared" si="319"/>
        <v>576</v>
      </c>
      <c r="DD540" s="17">
        <f t="shared" si="305"/>
        <v>1.2310000000000001</v>
      </c>
      <c r="DE540" s="33" t="str">
        <f>IF(DD540&gt;='PAINEL E TARGET'!$T$11,'PAINEL E TARGET'!$S$11,
IF(DD540&gt;='PAINEL E TARGET'!$T$12,'PAINEL E TARGET'!$S$12,
IF(DD540&gt;='PAINEL E TARGET'!$T$13,'PAINEL E TARGET'!$S$13,
IF(DD540&gt;='PAINEL E TARGET'!$T$14,'PAINEL E TARGET'!$S$14,
IF(DD540&gt;='PAINEL E TARGET'!$T$15,'PAINEL E TARGET'!$S$15,
IF(DD540&gt;='PAINEL E TARGET'!$T$16,'PAINEL E TARGET'!$S$16,
IF(DD540&gt;='PAINEL E TARGET'!$T$17,'PAINEL E TARGET'!$S$17,
IF(DD540&gt;='PAINEL E TARGET'!$T$18,'PAINEL E TARGET'!$S$18,'PAINEL E TARGET'!$S$19))))))))</f>
        <v>6. Fx de 120% a 124,9%</v>
      </c>
      <c r="DF540" s="17">
        <f>IFERROR(VLOOKUP($BW540,'PAINEL E TARGET'!$G$1:$Q$99,8,0),0)</f>
        <v>0.1</v>
      </c>
      <c r="DG540" s="17">
        <f>VLOOKUP(DE540,'PAINEL E TARGET'!$S$10:$U$19,3,0)</f>
        <v>1.4</v>
      </c>
      <c r="DH540" s="16">
        <f t="shared" si="320"/>
        <v>335.99999999999994</v>
      </c>
      <c r="DI540" s="17">
        <f t="shared" si="306"/>
        <v>1.3129999999999999</v>
      </c>
      <c r="DJ540" s="33" t="str">
        <f>IF(DI540&gt;='PAINEL E TARGET'!$T$11,'PAINEL E TARGET'!$S$11,
IF(DI540&gt;='PAINEL E TARGET'!$T$12,'PAINEL E TARGET'!$S$12,
IF(DI540&gt;='PAINEL E TARGET'!$T$13,'PAINEL E TARGET'!$S$13,
IF(DI540&gt;='PAINEL E TARGET'!$T$14,'PAINEL E TARGET'!$S$14,
IF(DI540&gt;='PAINEL E TARGET'!$T$15,'PAINEL E TARGET'!$S$15,
IF(DI540&gt;='PAINEL E TARGET'!$T$16,'PAINEL E TARGET'!$S$16,
IF(DI540&gt;='PAINEL E TARGET'!$T$17,'PAINEL E TARGET'!$S$17,
IF(DI540&gt;='PAINEL E TARGET'!$T$18,'PAINEL E TARGET'!$S$18,'PAINEL E TARGET'!$S$19))))))))</f>
        <v>8. Fx de 130% ou mais</v>
      </c>
      <c r="DK540" s="17">
        <f>IFERROR(VLOOKUP($BW540,'PAINEL E TARGET'!$G$1:$Q$99,9,0),0)</f>
        <v>0.05</v>
      </c>
      <c r="DL540" s="17">
        <f>VLOOKUP(DJ540,'PAINEL E TARGET'!$S$10:$U$19,3,0)</f>
        <v>1.6</v>
      </c>
      <c r="DM540" s="16">
        <f t="shared" si="321"/>
        <v>192.00000000000003</v>
      </c>
      <c r="DN540" s="17">
        <f t="shared" si="307"/>
        <v>0.80400000000000005</v>
      </c>
      <c r="DO540" s="33" t="str">
        <f>IF(DN540&gt;='PAINEL E TARGET'!$T$11,'PAINEL E TARGET'!$S$11,
IF(DN540&gt;='PAINEL E TARGET'!$T$12,'PAINEL E TARGET'!$S$12,
IF(DN540&gt;='PAINEL E TARGET'!$T$13,'PAINEL E TARGET'!$S$13,
IF(DN540&gt;='PAINEL E TARGET'!$T$14,'PAINEL E TARGET'!$S$14,
IF(DN540&gt;='PAINEL E TARGET'!$T$15,'PAINEL E TARGET'!$S$15,
IF(DN540&gt;='PAINEL E TARGET'!$T$16,'PAINEL E TARGET'!$S$16,
IF(DN540&gt;='PAINEL E TARGET'!$T$17,'PAINEL E TARGET'!$S$17,
IF(DN540&gt;='PAINEL E TARGET'!$T$18,'PAINEL E TARGET'!$S$18,'PAINEL E TARGET'!$S$19))))))))</f>
        <v>Não elegível</v>
      </c>
      <c r="DP540" s="17">
        <f>IFERROR(VLOOKUP($BW540,'PAINEL E TARGET'!$G$1:$Q$99,10,0),0)</f>
        <v>0</v>
      </c>
      <c r="DQ540" s="17">
        <f>VLOOKUP(DO540,'PAINEL E TARGET'!$S$10:$U$19,3,0)</f>
        <v>0</v>
      </c>
      <c r="DR540" s="16">
        <f t="shared" si="322"/>
        <v>0</v>
      </c>
      <c r="DS540" s="17">
        <f t="shared" si="308"/>
        <v>0.93799999999999994</v>
      </c>
      <c r="DT540" s="16">
        <f>IF(DS540&gt;=1,VLOOKUP(BO540,'PAINEL E TARGET'!$S$1:$W$8,5,0),0)</f>
        <v>0</v>
      </c>
      <c r="DU540" s="16">
        <f t="shared" si="323"/>
        <v>2892</v>
      </c>
    </row>
    <row r="541" spans="2:125" s="32" customFormat="1" x14ac:dyDescent="0.2">
      <c r="B541" s="44">
        <v>43541</v>
      </c>
      <c r="C541" s="65">
        <v>1369</v>
      </c>
      <c r="D541" s="66" t="s">
        <v>544</v>
      </c>
      <c r="E541" s="65">
        <v>112</v>
      </c>
      <c r="F541" s="65" t="s">
        <v>1018</v>
      </c>
      <c r="G541" s="67">
        <v>1699763.7202764747</v>
      </c>
      <c r="H541" s="67">
        <v>1009795.9523380474</v>
      </c>
      <c r="I541" s="67">
        <v>867567.41</v>
      </c>
      <c r="J541" s="68">
        <v>0.85915120573742032</v>
      </c>
      <c r="K541" s="67">
        <v>96409.583432963031</v>
      </c>
      <c r="L541" s="67">
        <v>878213.21525175148</v>
      </c>
      <c r="M541" s="67">
        <v>93655.01</v>
      </c>
      <c r="N541" s="67">
        <v>768464.8</v>
      </c>
      <c r="O541" s="67">
        <v>1642283.6232528032</v>
      </c>
      <c r="P541" s="67" t="s">
        <v>1082</v>
      </c>
      <c r="Q541" s="67" t="s">
        <v>1082</v>
      </c>
      <c r="R541" s="67">
        <v>0</v>
      </c>
      <c r="S541" s="67">
        <v>1579</v>
      </c>
      <c r="T541" s="68">
        <v>9.7995450269470361E-2</v>
      </c>
      <c r="U541" s="68">
        <v>8.8905914364733121E-2</v>
      </c>
      <c r="V541" s="68">
        <v>0.90724532741323594</v>
      </c>
      <c r="W541" s="67">
        <v>95508.6</v>
      </c>
      <c r="X541" s="67">
        <v>76647.549999999988</v>
      </c>
      <c r="Y541" s="68">
        <v>0.80251987779110978</v>
      </c>
      <c r="Z541" s="68">
        <v>0.1997441884826833</v>
      </c>
      <c r="AA541" s="68">
        <v>0.20479088631544146</v>
      </c>
      <c r="AB541" s="68">
        <v>1.0252658055841042</v>
      </c>
      <c r="AC541" s="67">
        <v>194675.24</v>
      </c>
      <c r="AD541" s="67">
        <v>176554.28</v>
      </c>
      <c r="AE541" s="68">
        <v>0.90691697619070621</v>
      </c>
      <c r="AF541" s="43">
        <v>80</v>
      </c>
      <c r="AG541" s="43">
        <v>79</v>
      </c>
      <c r="AH541" s="43">
        <v>30</v>
      </c>
      <c r="AI541" s="43">
        <v>26</v>
      </c>
      <c r="AJ541" s="67">
        <v>57214.570000000007</v>
      </c>
      <c r="AK541" s="67">
        <v>44148.270000000004</v>
      </c>
      <c r="AL541" s="68">
        <v>0.77162635321737105</v>
      </c>
      <c r="AM541" s="67">
        <v>11946.130000000001</v>
      </c>
      <c r="AN541" s="67">
        <v>11023.300000000001</v>
      </c>
      <c r="AO541" s="68">
        <v>0.9227507150851364</v>
      </c>
      <c r="AP541" s="67">
        <v>4290.3999999999996</v>
      </c>
      <c r="AQ541" s="67">
        <v>4139.3899999999994</v>
      </c>
      <c r="AR541" s="68">
        <v>0.96480281558829006</v>
      </c>
      <c r="AS541" s="67">
        <v>22057.5</v>
      </c>
      <c r="AT541" s="67">
        <v>17336.59</v>
      </c>
      <c r="AU541" s="68">
        <v>0.78597257168763457</v>
      </c>
      <c r="AV541" s="43">
        <v>3086.4499999999994</v>
      </c>
      <c r="AW541" s="43">
        <v>2129.5700000000002</v>
      </c>
      <c r="AX541" s="69">
        <v>0.68997391825560128</v>
      </c>
      <c r="AY541" s="43">
        <v>96409.583432963031</v>
      </c>
      <c r="AZ541" s="43">
        <v>93655.010000000009</v>
      </c>
      <c r="BA541" s="43">
        <v>53172.227305788743</v>
      </c>
      <c r="BB541" s="43">
        <v>57304.68</v>
      </c>
      <c r="BC541" s="43">
        <v>162331.24041664472</v>
      </c>
      <c r="BD541" s="43">
        <v>89876.979095341128</v>
      </c>
      <c r="BE541" s="43">
        <v>161769.67000000004</v>
      </c>
      <c r="BF541" s="43">
        <v>329735.52</v>
      </c>
      <c r="BG541" s="43">
        <v>5223.8099999999995</v>
      </c>
      <c r="BH541" s="43">
        <v>48</v>
      </c>
      <c r="BI541" s="44">
        <v>43173</v>
      </c>
      <c r="BJ541" s="44">
        <v>43541</v>
      </c>
      <c r="BK541" s="44">
        <v>43172</v>
      </c>
      <c r="BL541" s="43">
        <f t="shared" si="309"/>
        <v>869146.41</v>
      </c>
      <c r="BM541" s="43">
        <f t="shared" si="310"/>
        <v>863698.81</v>
      </c>
      <c r="BO541" s="16" t="str">
        <f>IFERROR(VLOOKUP($C541,'PORTE LOJA'!A:B,2,0),"PORTE 1")</f>
        <v>PORTE 3</v>
      </c>
      <c r="BP541" s="16">
        <f>VLOOKUP(BO541,'PAINEL E TARGET'!$S$1:$W$8,3,0)</f>
        <v>2400</v>
      </c>
      <c r="BQ541" s="16">
        <f t="shared" si="288"/>
        <v>1</v>
      </c>
      <c r="BR541" s="16">
        <f t="shared" si="289"/>
        <v>1</v>
      </c>
      <c r="BS541" s="16">
        <f t="shared" si="290"/>
        <v>1</v>
      </c>
      <c r="BT541" s="16">
        <f t="shared" si="291"/>
        <v>1</v>
      </c>
      <c r="BU541" s="16">
        <f t="shared" si="292"/>
        <v>1</v>
      </c>
      <c r="BV541" s="16">
        <f t="shared" si="293"/>
        <v>1</v>
      </c>
      <c r="BW541" s="17" t="str">
        <f t="shared" si="311"/>
        <v>111111</v>
      </c>
      <c r="BY541" s="17">
        <f t="shared" si="294"/>
        <v>0.86099999999999999</v>
      </c>
      <c r="BZ541" s="17">
        <f t="shared" si="295"/>
        <v>0.88600000000000001</v>
      </c>
      <c r="CA541" s="17" t="str">
        <f t="shared" si="312"/>
        <v>Sem Retira</v>
      </c>
      <c r="CB541" s="17">
        <f t="shared" si="313"/>
        <v>0.88600000000000001</v>
      </c>
      <c r="CC541" s="33" t="str">
        <f>IF(CB541&gt;='PAINEL E TARGET'!$T$11,'PAINEL E TARGET'!$S$11,
IF(CB541&gt;='PAINEL E TARGET'!$T$12,'PAINEL E TARGET'!$S$12,
IF(CB541&gt;='PAINEL E TARGET'!$T$13,'PAINEL E TARGET'!$S$13,
IF(CB541&gt;='PAINEL E TARGET'!$T$14,'PAINEL E TARGET'!$S$14,
IF(CB541&gt;='PAINEL E TARGET'!$T$15,'PAINEL E TARGET'!$S$15,
IF(CB541&gt;='PAINEL E TARGET'!$T$16,'PAINEL E TARGET'!$S$16,
IF(CB541&gt;='PAINEL E TARGET'!$T$17,'PAINEL E TARGET'!$S$17,
IF(CB541&gt;='PAINEL E TARGET'!$T$18,'PAINEL E TARGET'!$S$18,'PAINEL E TARGET'!$S$19))))))))</f>
        <v>Não elegível</v>
      </c>
      <c r="CD541" s="17">
        <f>IFERROR(VLOOKUP($BW541,'PAINEL E TARGET'!$G$1:$Q$99,4,0),0)</f>
        <v>0.25</v>
      </c>
      <c r="CE541" s="17">
        <f>VLOOKUP(CC541,'PAINEL E TARGET'!$S$10:$U$19,3,0)</f>
        <v>0</v>
      </c>
      <c r="CF541" s="16">
        <f t="shared" si="314"/>
        <v>0</v>
      </c>
      <c r="CG541" s="17">
        <f t="shared" si="296"/>
        <v>0.77200000000000002</v>
      </c>
      <c r="CH541" s="17">
        <f t="shared" si="297"/>
        <v>0.92300000000000004</v>
      </c>
      <c r="CI541" s="17">
        <f t="shared" si="298"/>
        <v>0.96499999999999997</v>
      </c>
      <c r="CJ541" s="17">
        <f t="shared" si="299"/>
        <v>0.78600000000000003</v>
      </c>
      <c r="CK541" s="17">
        <f t="shared" si="300"/>
        <v>0.69</v>
      </c>
      <c r="CL541" s="17">
        <f t="shared" si="301"/>
        <v>0.80300000000000005</v>
      </c>
      <c r="CM541" s="16">
        <f t="shared" si="302"/>
        <v>4</v>
      </c>
      <c r="CN541" s="17" t="str">
        <f t="shared" si="315"/>
        <v>não ok</v>
      </c>
      <c r="CO541" s="17">
        <f t="shared" si="316"/>
        <v>0</v>
      </c>
      <c r="CP541" s="33" t="str">
        <f>IF(CO541&gt;='PAINEL E TARGET'!$T$11,'PAINEL E TARGET'!$S$11,
IF(CO541&gt;='PAINEL E TARGET'!$T$12,'PAINEL E TARGET'!$S$12,
IF(CO541&gt;='PAINEL E TARGET'!$T$13,'PAINEL E TARGET'!$S$13,
IF(CO541&gt;='PAINEL E TARGET'!$T$14,'PAINEL E TARGET'!$S$14,
IF(CO541&gt;='PAINEL E TARGET'!$T$15,'PAINEL E TARGET'!$S$15,
IF(CO541&gt;='PAINEL E TARGET'!$T$16,'PAINEL E TARGET'!$S$16,
IF(CO541&gt;='PAINEL E TARGET'!$T$17,'PAINEL E TARGET'!$S$17,
IF(CO541&gt;='PAINEL E TARGET'!$T$18,'PAINEL E TARGET'!$S$18,'PAINEL E TARGET'!$S$19))))))))</f>
        <v>Não elegível</v>
      </c>
      <c r="CQ541" s="17">
        <f>IFERROR(VLOOKUP($BW541,'PAINEL E TARGET'!$G$1:$Q$99,5,0),0)</f>
        <v>0.25</v>
      </c>
      <c r="CR541" s="17">
        <f>VLOOKUP(CP541,'PAINEL E TARGET'!$S$10:$U$19,3,0)</f>
        <v>0</v>
      </c>
      <c r="CS541" s="16">
        <f t="shared" si="317"/>
        <v>0</v>
      </c>
      <c r="CT541" s="17">
        <f t="shared" si="303"/>
        <v>0.90700000000000003</v>
      </c>
      <c r="CU541" s="33" t="str">
        <f>IF(CT541&gt;='PAINEL E TARGET'!$T$11,'PAINEL E TARGET'!$S$11,
IF(CT541&gt;='PAINEL E TARGET'!$T$12,'PAINEL E TARGET'!$S$12,
IF(CT541&gt;='PAINEL E TARGET'!$T$13,'PAINEL E TARGET'!$S$13,
IF(CT541&gt;='PAINEL E TARGET'!$T$14,'PAINEL E TARGET'!$S$14,
IF(CT541&gt;='PAINEL E TARGET'!$T$15,'PAINEL E TARGET'!$S$15,
IF(CT541&gt;='PAINEL E TARGET'!$T$16,'PAINEL E TARGET'!$S$16,
IF(CT541&gt;='PAINEL E TARGET'!$T$17,'PAINEL E TARGET'!$S$17,
IF(CT541&gt;='PAINEL E TARGET'!$T$18,'PAINEL E TARGET'!$S$18,'PAINEL E TARGET'!$S$19))))))))</f>
        <v>1. Fx de 90% a 99,9%</v>
      </c>
      <c r="CV541" s="17">
        <f>IFERROR(VLOOKUP($BW541,'PAINEL E TARGET'!$G$1:$Q$99,6,0),0)</f>
        <v>0.2</v>
      </c>
      <c r="CW541" s="17">
        <f>VLOOKUP(CU541,'PAINEL E TARGET'!$S$10:$U$19,3,0)</f>
        <v>0.5</v>
      </c>
      <c r="CX541" s="16">
        <f t="shared" si="318"/>
        <v>240</v>
      </c>
      <c r="CY541" s="17">
        <f t="shared" si="304"/>
        <v>0.97099999999999997</v>
      </c>
      <c r="CZ541" s="33" t="str">
        <f>IF(CY541&gt;='PAINEL E TARGET'!$T$11,'PAINEL E TARGET'!$S$11,
IF(CY541&gt;='PAINEL E TARGET'!$T$12,'PAINEL E TARGET'!$S$12,
IF(CY541&gt;='PAINEL E TARGET'!$T$13,'PAINEL E TARGET'!$S$13,
IF(CY541&gt;='PAINEL E TARGET'!$T$14,'PAINEL E TARGET'!$S$14,
IF(CY541&gt;='PAINEL E TARGET'!$T$15,'PAINEL E TARGET'!$S$15,
IF(CY541&gt;='PAINEL E TARGET'!$T$16,'PAINEL E TARGET'!$S$16,
IF(CY541&gt;='PAINEL E TARGET'!$T$17,'PAINEL E TARGET'!$S$17,
IF(CY541&gt;='PAINEL E TARGET'!$T$18,'PAINEL E TARGET'!$S$18,'PAINEL E TARGET'!$S$19))))))))</f>
        <v>1. Fx de 90% a 99,9%</v>
      </c>
      <c r="DA541" s="17">
        <f>IFERROR(VLOOKUP($BW541,'PAINEL E TARGET'!$G$1:$Q$99,7,0),0)</f>
        <v>0.15</v>
      </c>
      <c r="DB541" s="17">
        <f>VLOOKUP(CZ541,'PAINEL E TARGET'!$S$10:$U$19,3,0)</f>
        <v>0.5</v>
      </c>
      <c r="DC541" s="16">
        <f t="shared" si="319"/>
        <v>180</v>
      </c>
      <c r="DD541" s="17">
        <f t="shared" si="305"/>
        <v>1.0780000000000001</v>
      </c>
      <c r="DE541" s="33" t="str">
        <f>IF(DD541&gt;='PAINEL E TARGET'!$T$11,'PAINEL E TARGET'!$S$11,
IF(DD541&gt;='PAINEL E TARGET'!$T$12,'PAINEL E TARGET'!$S$12,
IF(DD541&gt;='PAINEL E TARGET'!$T$13,'PAINEL E TARGET'!$S$13,
IF(DD541&gt;='PAINEL E TARGET'!$T$14,'PAINEL E TARGET'!$S$14,
IF(DD541&gt;='PAINEL E TARGET'!$T$15,'PAINEL E TARGET'!$S$15,
IF(DD541&gt;='PAINEL E TARGET'!$T$16,'PAINEL E TARGET'!$S$16,
IF(DD541&gt;='PAINEL E TARGET'!$T$17,'PAINEL E TARGET'!$S$17,
IF(DD541&gt;='PAINEL E TARGET'!$T$18,'PAINEL E TARGET'!$S$18,'PAINEL E TARGET'!$S$19))))))))</f>
        <v>3. Fx de 105% a 109,9%</v>
      </c>
      <c r="DF541" s="17">
        <f>IFERROR(VLOOKUP($BW541,'PAINEL E TARGET'!$G$1:$Q$99,8,0),0)</f>
        <v>0.1</v>
      </c>
      <c r="DG541" s="17">
        <f>VLOOKUP(DE541,'PAINEL E TARGET'!$S$10:$U$19,3,0)</f>
        <v>1.1000000000000001</v>
      </c>
      <c r="DH541" s="16">
        <f t="shared" si="320"/>
        <v>264.00000000000006</v>
      </c>
      <c r="DI541" s="17">
        <f t="shared" si="306"/>
        <v>0.86699999999999999</v>
      </c>
      <c r="DJ541" s="33" t="str">
        <f>IF(DI541&gt;='PAINEL E TARGET'!$T$11,'PAINEL E TARGET'!$S$11,
IF(DI541&gt;='PAINEL E TARGET'!$T$12,'PAINEL E TARGET'!$S$12,
IF(DI541&gt;='PAINEL E TARGET'!$T$13,'PAINEL E TARGET'!$S$13,
IF(DI541&gt;='PAINEL E TARGET'!$T$14,'PAINEL E TARGET'!$S$14,
IF(DI541&gt;='PAINEL E TARGET'!$T$15,'PAINEL E TARGET'!$S$15,
IF(DI541&gt;='PAINEL E TARGET'!$T$16,'PAINEL E TARGET'!$S$16,
IF(DI541&gt;='PAINEL E TARGET'!$T$17,'PAINEL E TARGET'!$S$17,
IF(DI541&gt;='PAINEL E TARGET'!$T$18,'PAINEL E TARGET'!$S$18,'PAINEL E TARGET'!$S$19))))))))</f>
        <v>Não elegível</v>
      </c>
      <c r="DK541" s="17">
        <f>IFERROR(VLOOKUP($BW541,'PAINEL E TARGET'!$G$1:$Q$99,9,0),0)</f>
        <v>0.05</v>
      </c>
      <c r="DL541" s="17">
        <f>VLOOKUP(DJ541,'PAINEL E TARGET'!$S$10:$U$19,3,0)</f>
        <v>0</v>
      </c>
      <c r="DM541" s="16">
        <f t="shared" si="321"/>
        <v>0</v>
      </c>
      <c r="DN541" s="17">
        <f t="shared" si="307"/>
        <v>0.69</v>
      </c>
      <c r="DO541" s="33" t="str">
        <f>IF(DN541&gt;='PAINEL E TARGET'!$T$11,'PAINEL E TARGET'!$S$11,
IF(DN541&gt;='PAINEL E TARGET'!$T$12,'PAINEL E TARGET'!$S$12,
IF(DN541&gt;='PAINEL E TARGET'!$T$13,'PAINEL E TARGET'!$S$13,
IF(DN541&gt;='PAINEL E TARGET'!$T$14,'PAINEL E TARGET'!$S$14,
IF(DN541&gt;='PAINEL E TARGET'!$T$15,'PAINEL E TARGET'!$S$15,
IF(DN541&gt;='PAINEL E TARGET'!$T$16,'PAINEL E TARGET'!$S$16,
IF(DN541&gt;='PAINEL E TARGET'!$T$17,'PAINEL E TARGET'!$S$17,
IF(DN541&gt;='PAINEL E TARGET'!$T$18,'PAINEL E TARGET'!$S$18,'PAINEL E TARGET'!$S$19))))))))</f>
        <v>Não elegível</v>
      </c>
      <c r="DP541" s="17">
        <f>IFERROR(VLOOKUP($BW541,'PAINEL E TARGET'!$G$1:$Q$99,10,0),0)</f>
        <v>0</v>
      </c>
      <c r="DQ541" s="17">
        <f>VLOOKUP(DO541,'PAINEL E TARGET'!$S$10:$U$19,3,0)</f>
        <v>0</v>
      </c>
      <c r="DR541" s="16">
        <f t="shared" si="322"/>
        <v>0</v>
      </c>
      <c r="DS541" s="17">
        <f t="shared" si="308"/>
        <v>0.98799999999999999</v>
      </c>
      <c r="DT541" s="16">
        <f>IF(DS541&gt;=1,VLOOKUP(BO541,'PAINEL E TARGET'!$S$1:$W$8,5,0),0)</f>
        <v>0</v>
      </c>
      <c r="DU541" s="16">
        <f t="shared" si="323"/>
        <v>684</v>
      </c>
    </row>
    <row r="542" spans="2:125" s="32" customFormat="1" x14ac:dyDescent="0.2">
      <c r="B542" s="44">
        <v>43541</v>
      </c>
      <c r="C542" s="65">
        <v>1370</v>
      </c>
      <c r="D542" s="66" t="s">
        <v>545</v>
      </c>
      <c r="E542" s="65">
        <v>114</v>
      </c>
      <c r="F542" s="65" t="s">
        <v>1018</v>
      </c>
      <c r="G542" s="67">
        <v>4689424.353322248</v>
      </c>
      <c r="H542" s="67">
        <v>2822969.8910378995</v>
      </c>
      <c r="I542" s="67">
        <v>2609371.15</v>
      </c>
      <c r="J542" s="68">
        <v>0.92433545192387179</v>
      </c>
      <c r="K542" s="67">
        <v>310345.18110449612</v>
      </c>
      <c r="L542" s="67">
        <v>2233799.6136981566</v>
      </c>
      <c r="M542" s="67">
        <v>285899.53000000003</v>
      </c>
      <c r="N542" s="67">
        <v>2193842.9899999998</v>
      </c>
      <c r="O542" s="67">
        <v>4251384.7429592004</v>
      </c>
      <c r="P542" s="67">
        <v>8065.6663676711605</v>
      </c>
      <c r="Q542" s="67">
        <v>0</v>
      </c>
      <c r="R542" s="67">
        <v>0</v>
      </c>
      <c r="S542" s="67">
        <v>0</v>
      </c>
      <c r="T542" s="68">
        <v>8.6069956395525116E-2</v>
      </c>
      <c r="U542" s="68">
        <v>7.8410479488007487E-2</v>
      </c>
      <c r="V542" s="68">
        <v>0.91100870468297512</v>
      </c>
      <c r="W542" s="67">
        <v>218280.22000000003</v>
      </c>
      <c r="X542" s="67">
        <v>194437.8</v>
      </c>
      <c r="Y542" s="68">
        <v>0.89077150462831656</v>
      </c>
      <c r="Z542" s="68">
        <v>0.13025693375510344</v>
      </c>
      <c r="AA542" s="68">
        <v>0.14585173141282423</v>
      </c>
      <c r="AB542" s="68">
        <v>1.119723359119144</v>
      </c>
      <c r="AC542" s="67">
        <v>331392.50000000012</v>
      </c>
      <c r="AD542" s="67">
        <v>361674.73999999993</v>
      </c>
      <c r="AE542" s="68">
        <v>1.0913787729052402</v>
      </c>
      <c r="AF542" s="43">
        <v>80</v>
      </c>
      <c r="AG542" s="43">
        <v>57</v>
      </c>
      <c r="AH542" s="43">
        <v>62</v>
      </c>
      <c r="AI542" s="43">
        <v>49</v>
      </c>
      <c r="AJ542" s="67">
        <v>80951.760000000009</v>
      </c>
      <c r="AK542" s="67">
        <v>81626.5</v>
      </c>
      <c r="AL542" s="68">
        <v>1.0083350874644355</v>
      </c>
      <c r="AM542" s="67">
        <v>21078.219999999998</v>
      </c>
      <c r="AN542" s="67">
        <v>15336.9</v>
      </c>
      <c r="AO542" s="68">
        <v>0.72761836625673337</v>
      </c>
      <c r="AP542" s="67">
        <v>8599.7400000000016</v>
      </c>
      <c r="AQ542" s="67">
        <v>9952.6700000000019</v>
      </c>
      <c r="AR542" s="68">
        <v>1.1573221981129662</v>
      </c>
      <c r="AS542" s="67">
        <v>107650.50000000001</v>
      </c>
      <c r="AT542" s="67">
        <v>87521.73000000001</v>
      </c>
      <c r="AU542" s="68">
        <v>0.8130174035420179</v>
      </c>
      <c r="AV542" s="43">
        <v>2493.5300000000002</v>
      </c>
      <c r="AW542" s="43">
        <v>2434.5500000000002</v>
      </c>
      <c r="AX542" s="69">
        <v>0.97634678548082432</v>
      </c>
      <c r="AY542" s="43">
        <v>310345.18110449612</v>
      </c>
      <c r="AZ542" s="43">
        <v>285899.53000000003</v>
      </c>
      <c r="BA542" s="43">
        <v>107401.17086402175</v>
      </c>
      <c r="BB542" s="43">
        <v>111382.04999999999</v>
      </c>
      <c r="BC542" s="43">
        <v>518238.72909414786</v>
      </c>
      <c r="BD542" s="43">
        <v>180314.08467805287</v>
      </c>
      <c r="BE542" s="43">
        <v>366985.5400000001</v>
      </c>
      <c r="BF542" s="43">
        <v>557225.92000000004</v>
      </c>
      <c r="BG542" s="43">
        <v>4189.3599999999997</v>
      </c>
      <c r="BH542" s="43">
        <v>97</v>
      </c>
      <c r="BI542" s="44">
        <v>43173</v>
      </c>
      <c r="BJ542" s="44">
        <v>43541</v>
      </c>
      <c r="BK542" s="44">
        <v>43172</v>
      </c>
      <c r="BL542" s="43">
        <f t="shared" si="309"/>
        <v>2609371.15</v>
      </c>
      <c r="BM542" s="43">
        <f t="shared" si="310"/>
        <v>2479742.5199999996</v>
      </c>
      <c r="BO542" s="16" t="str">
        <f>IFERROR(VLOOKUP($C542,'PORTE LOJA'!A:B,2,0),"PORTE 1")</f>
        <v>PORTE 5</v>
      </c>
      <c r="BP542" s="16">
        <f>VLOOKUP(BO542,'PAINEL E TARGET'!$S$1:$W$8,3,0)</f>
        <v>3750</v>
      </c>
      <c r="BQ542" s="16">
        <f t="shared" si="288"/>
        <v>1</v>
      </c>
      <c r="BR542" s="16">
        <f t="shared" si="289"/>
        <v>1</v>
      </c>
      <c r="BS542" s="16">
        <f t="shared" si="290"/>
        <v>1</v>
      </c>
      <c r="BT542" s="16">
        <f t="shared" si="291"/>
        <v>1</v>
      </c>
      <c r="BU542" s="16">
        <f t="shared" si="292"/>
        <v>1</v>
      </c>
      <c r="BV542" s="16">
        <f t="shared" si="293"/>
        <v>1</v>
      </c>
      <c r="BW542" s="17" t="str">
        <f t="shared" si="311"/>
        <v>111111</v>
      </c>
      <c r="BY542" s="17">
        <f t="shared" si="294"/>
        <v>0.92400000000000004</v>
      </c>
      <c r="BZ542" s="17">
        <f t="shared" si="295"/>
        <v>0.97499999999999998</v>
      </c>
      <c r="CA542" s="17" t="str">
        <f t="shared" si="312"/>
        <v>Sem Retira</v>
      </c>
      <c r="CB542" s="17">
        <f t="shared" si="313"/>
        <v>0.97499999999999998</v>
      </c>
      <c r="CC542" s="33" t="str">
        <f>IF(CB542&gt;='PAINEL E TARGET'!$T$11,'PAINEL E TARGET'!$S$11,
IF(CB542&gt;='PAINEL E TARGET'!$T$12,'PAINEL E TARGET'!$S$12,
IF(CB542&gt;='PAINEL E TARGET'!$T$13,'PAINEL E TARGET'!$S$13,
IF(CB542&gt;='PAINEL E TARGET'!$T$14,'PAINEL E TARGET'!$S$14,
IF(CB542&gt;='PAINEL E TARGET'!$T$15,'PAINEL E TARGET'!$S$15,
IF(CB542&gt;='PAINEL E TARGET'!$T$16,'PAINEL E TARGET'!$S$16,
IF(CB542&gt;='PAINEL E TARGET'!$T$17,'PAINEL E TARGET'!$S$17,
IF(CB542&gt;='PAINEL E TARGET'!$T$18,'PAINEL E TARGET'!$S$18,'PAINEL E TARGET'!$S$19))))))))</f>
        <v>1. Fx de 90% a 99,9%</v>
      </c>
      <c r="CD542" s="17">
        <f>IFERROR(VLOOKUP($BW542,'PAINEL E TARGET'!$G$1:$Q$99,4,0),0)</f>
        <v>0.25</v>
      </c>
      <c r="CE542" s="17">
        <f>VLOOKUP(CC542,'PAINEL E TARGET'!$S$10:$U$19,3,0)</f>
        <v>0.5</v>
      </c>
      <c r="CF542" s="16">
        <f t="shared" si="314"/>
        <v>468.75</v>
      </c>
      <c r="CG542" s="17">
        <f t="shared" si="296"/>
        <v>1.008</v>
      </c>
      <c r="CH542" s="17">
        <f t="shared" si="297"/>
        <v>0.72799999999999998</v>
      </c>
      <c r="CI542" s="17">
        <f t="shared" si="298"/>
        <v>1.157</v>
      </c>
      <c r="CJ542" s="17">
        <f t="shared" si="299"/>
        <v>0.81299999999999994</v>
      </c>
      <c r="CK542" s="17">
        <f t="shared" si="300"/>
        <v>0.97599999999999998</v>
      </c>
      <c r="CL542" s="17">
        <f t="shared" si="301"/>
        <v>0.89100000000000001</v>
      </c>
      <c r="CM542" s="16">
        <f t="shared" si="302"/>
        <v>5</v>
      </c>
      <c r="CN542" s="17" t="str">
        <f t="shared" si="315"/>
        <v>ok</v>
      </c>
      <c r="CO542" s="17">
        <f t="shared" si="316"/>
        <v>0.89100000000000001</v>
      </c>
      <c r="CP542" s="33" t="str">
        <f>IF(CO542&gt;='PAINEL E TARGET'!$T$11,'PAINEL E TARGET'!$S$11,
IF(CO542&gt;='PAINEL E TARGET'!$T$12,'PAINEL E TARGET'!$S$12,
IF(CO542&gt;='PAINEL E TARGET'!$T$13,'PAINEL E TARGET'!$S$13,
IF(CO542&gt;='PAINEL E TARGET'!$T$14,'PAINEL E TARGET'!$S$14,
IF(CO542&gt;='PAINEL E TARGET'!$T$15,'PAINEL E TARGET'!$S$15,
IF(CO542&gt;='PAINEL E TARGET'!$T$16,'PAINEL E TARGET'!$S$16,
IF(CO542&gt;='PAINEL E TARGET'!$T$17,'PAINEL E TARGET'!$S$17,
IF(CO542&gt;='PAINEL E TARGET'!$T$18,'PAINEL E TARGET'!$S$18,'PAINEL E TARGET'!$S$19))))))))</f>
        <v>Não elegível</v>
      </c>
      <c r="CQ542" s="17">
        <f>IFERROR(VLOOKUP($BW542,'PAINEL E TARGET'!$G$1:$Q$99,5,0),0)</f>
        <v>0.25</v>
      </c>
      <c r="CR542" s="17">
        <f>VLOOKUP(CP542,'PAINEL E TARGET'!$S$10:$U$19,3,0)</f>
        <v>0</v>
      </c>
      <c r="CS542" s="16">
        <f t="shared" si="317"/>
        <v>0</v>
      </c>
      <c r="CT542" s="17">
        <f t="shared" si="303"/>
        <v>1.091</v>
      </c>
      <c r="CU542" s="33" t="str">
        <f>IF(CT542&gt;='PAINEL E TARGET'!$T$11,'PAINEL E TARGET'!$S$11,
IF(CT542&gt;='PAINEL E TARGET'!$T$12,'PAINEL E TARGET'!$S$12,
IF(CT542&gt;='PAINEL E TARGET'!$T$13,'PAINEL E TARGET'!$S$13,
IF(CT542&gt;='PAINEL E TARGET'!$T$14,'PAINEL E TARGET'!$S$14,
IF(CT542&gt;='PAINEL E TARGET'!$T$15,'PAINEL E TARGET'!$S$15,
IF(CT542&gt;='PAINEL E TARGET'!$T$16,'PAINEL E TARGET'!$S$16,
IF(CT542&gt;='PAINEL E TARGET'!$T$17,'PAINEL E TARGET'!$S$17,
IF(CT542&gt;='PAINEL E TARGET'!$T$18,'PAINEL E TARGET'!$S$18,'PAINEL E TARGET'!$S$19))))))))</f>
        <v>3. Fx de 105% a 109,9%</v>
      </c>
      <c r="CV542" s="17">
        <f>IFERROR(VLOOKUP($BW542,'PAINEL E TARGET'!$G$1:$Q$99,6,0),0)</f>
        <v>0.2</v>
      </c>
      <c r="CW542" s="17">
        <f>VLOOKUP(CU542,'PAINEL E TARGET'!$S$10:$U$19,3,0)</f>
        <v>1.1000000000000001</v>
      </c>
      <c r="CX542" s="16">
        <f t="shared" si="318"/>
        <v>825.00000000000011</v>
      </c>
      <c r="CY542" s="17">
        <f t="shared" si="304"/>
        <v>0.92100000000000004</v>
      </c>
      <c r="CZ542" s="33" t="str">
        <f>IF(CY542&gt;='PAINEL E TARGET'!$T$11,'PAINEL E TARGET'!$S$11,
IF(CY542&gt;='PAINEL E TARGET'!$T$12,'PAINEL E TARGET'!$S$12,
IF(CY542&gt;='PAINEL E TARGET'!$T$13,'PAINEL E TARGET'!$S$13,
IF(CY542&gt;='PAINEL E TARGET'!$T$14,'PAINEL E TARGET'!$S$14,
IF(CY542&gt;='PAINEL E TARGET'!$T$15,'PAINEL E TARGET'!$S$15,
IF(CY542&gt;='PAINEL E TARGET'!$T$16,'PAINEL E TARGET'!$S$16,
IF(CY542&gt;='PAINEL E TARGET'!$T$17,'PAINEL E TARGET'!$S$17,
IF(CY542&gt;='PAINEL E TARGET'!$T$18,'PAINEL E TARGET'!$S$18,'PAINEL E TARGET'!$S$19))))))))</f>
        <v>1. Fx de 90% a 99,9%</v>
      </c>
      <c r="DA542" s="17">
        <f>IFERROR(VLOOKUP($BW542,'PAINEL E TARGET'!$G$1:$Q$99,7,0),0)</f>
        <v>0.15</v>
      </c>
      <c r="DB542" s="17">
        <f>VLOOKUP(CZ542,'PAINEL E TARGET'!$S$10:$U$19,3,0)</f>
        <v>0.5</v>
      </c>
      <c r="DC542" s="16">
        <f t="shared" si="319"/>
        <v>281.25</v>
      </c>
      <c r="DD542" s="17">
        <f t="shared" si="305"/>
        <v>1.0369999999999999</v>
      </c>
      <c r="DE542" s="33" t="str">
        <f>IF(DD542&gt;='PAINEL E TARGET'!$T$11,'PAINEL E TARGET'!$S$11,
IF(DD542&gt;='PAINEL E TARGET'!$T$12,'PAINEL E TARGET'!$S$12,
IF(DD542&gt;='PAINEL E TARGET'!$T$13,'PAINEL E TARGET'!$S$13,
IF(DD542&gt;='PAINEL E TARGET'!$T$14,'PAINEL E TARGET'!$S$14,
IF(DD542&gt;='PAINEL E TARGET'!$T$15,'PAINEL E TARGET'!$S$15,
IF(DD542&gt;='PAINEL E TARGET'!$T$16,'PAINEL E TARGET'!$S$16,
IF(DD542&gt;='PAINEL E TARGET'!$T$17,'PAINEL E TARGET'!$S$17,
IF(DD542&gt;='PAINEL E TARGET'!$T$18,'PAINEL E TARGET'!$S$18,'PAINEL E TARGET'!$S$19))))))))</f>
        <v>2. Fx de 100% a 104,9%</v>
      </c>
      <c r="DF542" s="17">
        <f>IFERROR(VLOOKUP($BW542,'PAINEL E TARGET'!$G$1:$Q$99,8,0),0)</f>
        <v>0.1</v>
      </c>
      <c r="DG542" s="17">
        <f>VLOOKUP(DE542,'PAINEL E TARGET'!$S$10:$U$19,3,0)</f>
        <v>1</v>
      </c>
      <c r="DH542" s="16">
        <f t="shared" si="320"/>
        <v>375</v>
      </c>
      <c r="DI542" s="17">
        <f t="shared" si="306"/>
        <v>0.79</v>
      </c>
      <c r="DJ542" s="33" t="str">
        <f>IF(DI542&gt;='PAINEL E TARGET'!$T$11,'PAINEL E TARGET'!$S$11,
IF(DI542&gt;='PAINEL E TARGET'!$T$12,'PAINEL E TARGET'!$S$12,
IF(DI542&gt;='PAINEL E TARGET'!$T$13,'PAINEL E TARGET'!$S$13,
IF(DI542&gt;='PAINEL E TARGET'!$T$14,'PAINEL E TARGET'!$S$14,
IF(DI542&gt;='PAINEL E TARGET'!$T$15,'PAINEL E TARGET'!$S$15,
IF(DI542&gt;='PAINEL E TARGET'!$T$16,'PAINEL E TARGET'!$S$16,
IF(DI542&gt;='PAINEL E TARGET'!$T$17,'PAINEL E TARGET'!$S$17,
IF(DI542&gt;='PAINEL E TARGET'!$T$18,'PAINEL E TARGET'!$S$18,'PAINEL E TARGET'!$S$19))))))))</f>
        <v>Não elegível</v>
      </c>
      <c r="DK542" s="17">
        <f>IFERROR(VLOOKUP($BW542,'PAINEL E TARGET'!$G$1:$Q$99,9,0),0)</f>
        <v>0.05</v>
      </c>
      <c r="DL542" s="17">
        <f>VLOOKUP(DJ542,'PAINEL E TARGET'!$S$10:$U$19,3,0)</f>
        <v>0</v>
      </c>
      <c r="DM542" s="16">
        <f t="shared" si="321"/>
        <v>0</v>
      </c>
      <c r="DN542" s="17">
        <f t="shared" si="307"/>
        <v>0.97599999999999998</v>
      </c>
      <c r="DO542" s="33" t="str">
        <f>IF(DN542&gt;='PAINEL E TARGET'!$T$11,'PAINEL E TARGET'!$S$11,
IF(DN542&gt;='PAINEL E TARGET'!$T$12,'PAINEL E TARGET'!$S$12,
IF(DN542&gt;='PAINEL E TARGET'!$T$13,'PAINEL E TARGET'!$S$13,
IF(DN542&gt;='PAINEL E TARGET'!$T$14,'PAINEL E TARGET'!$S$14,
IF(DN542&gt;='PAINEL E TARGET'!$T$15,'PAINEL E TARGET'!$S$15,
IF(DN542&gt;='PAINEL E TARGET'!$T$16,'PAINEL E TARGET'!$S$16,
IF(DN542&gt;='PAINEL E TARGET'!$T$17,'PAINEL E TARGET'!$S$17,
IF(DN542&gt;='PAINEL E TARGET'!$T$18,'PAINEL E TARGET'!$S$18,'PAINEL E TARGET'!$S$19))))))))</f>
        <v>1. Fx de 90% a 99,9%</v>
      </c>
      <c r="DP542" s="17">
        <f>IFERROR(VLOOKUP($BW542,'PAINEL E TARGET'!$G$1:$Q$99,10,0),0)</f>
        <v>0</v>
      </c>
      <c r="DQ542" s="17">
        <f>VLOOKUP(DO542,'PAINEL E TARGET'!$S$10:$U$19,3,0)</f>
        <v>0.5</v>
      </c>
      <c r="DR542" s="16">
        <f t="shared" si="322"/>
        <v>0</v>
      </c>
      <c r="DS542" s="17">
        <f t="shared" si="308"/>
        <v>0.71299999999999997</v>
      </c>
      <c r="DT542" s="16">
        <f>IF(DS542&gt;=1,VLOOKUP(BO542,'PAINEL E TARGET'!$S$1:$W$8,5,0),0)</f>
        <v>0</v>
      </c>
      <c r="DU542" s="16">
        <f t="shared" si="323"/>
        <v>1950</v>
      </c>
    </row>
    <row r="543" spans="2:125" s="32" customFormat="1" x14ac:dyDescent="0.2">
      <c r="B543" s="44">
        <v>43541</v>
      </c>
      <c r="C543" s="65">
        <v>1371</v>
      </c>
      <c r="D543" s="66" t="s">
        <v>546</v>
      </c>
      <c r="E543" s="65">
        <v>112</v>
      </c>
      <c r="F543" s="65" t="s">
        <v>1018</v>
      </c>
      <c r="G543" s="67">
        <v>1865983.7876087076</v>
      </c>
      <c r="H543" s="67">
        <v>1169512.9216863562</v>
      </c>
      <c r="I543" s="67">
        <v>1049522.6299999999</v>
      </c>
      <c r="J543" s="68">
        <v>0.89740148273578824</v>
      </c>
      <c r="K543" s="67">
        <v>90142.416920131844</v>
      </c>
      <c r="L543" s="67">
        <v>932546.86184217257</v>
      </c>
      <c r="M543" s="67">
        <v>91569.42</v>
      </c>
      <c r="N543" s="67">
        <v>877351.55</v>
      </c>
      <c r="O543" s="67">
        <v>1645038.2038137126</v>
      </c>
      <c r="P543" s="67">
        <v>2787.1015744215265</v>
      </c>
      <c r="Q543" s="67">
        <v>0</v>
      </c>
      <c r="R543" s="67">
        <v>0</v>
      </c>
      <c r="S543" s="67">
        <v>9096</v>
      </c>
      <c r="T543" s="68">
        <v>7.6306396574799512E-2</v>
      </c>
      <c r="U543" s="68">
        <v>9.3552139758106376E-2</v>
      </c>
      <c r="V543" s="68">
        <v>1.2260065205202251</v>
      </c>
      <c r="W543" s="67">
        <v>77825.060000000012</v>
      </c>
      <c r="X543" s="67">
        <v>90644.62999999999</v>
      </c>
      <c r="Y543" s="68">
        <v>1.1647229054497352</v>
      </c>
      <c r="Z543" s="68">
        <v>8.9386152664700708E-2</v>
      </c>
      <c r="AA543" s="68">
        <v>0.11164123117285818</v>
      </c>
      <c r="AB543" s="68">
        <v>1.2489768028347659</v>
      </c>
      <c r="AC543" s="67">
        <v>91414.25999999998</v>
      </c>
      <c r="AD543" s="67">
        <v>108171.52999999998</v>
      </c>
      <c r="AE543" s="68">
        <v>1.1833113345773407</v>
      </c>
      <c r="AF543" s="43">
        <v>80</v>
      </c>
      <c r="AG543" s="43">
        <v>72</v>
      </c>
      <c r="AH543" s="43">
        <v>25</v>
      </c>
      <c r="AI543" s="43">
        <v>33</v>
      </c>
      <c r="AJ543" s="67">
        <v>39836.44</v>
      </c>
      <c r="AK543" s="67">
        <v>45981.3</v>
      </c>
      <c r="AL543" s="68">
        <v>1.1542522373987234</v>
      </c>
      <c r="AM543" s="67">
        <v>7975.55</v>
      </c>
      <c r="AN543" s="67">
        <v>8965.8900000000012</v>
      </c>
      <c r="AO543" s="68">
        <v>1.1241720006770695</v>
      </c>
      <c r="AP543" s="67">
        <v>0</v>
      </c>
      <c r="AQ543" s="67">
        <v>4440.3599999999997</v>
      </c>
      <c r="AR543" s="68">
        <v>0</v>
      </c>
      <c r="AS543" s="67">
        <v>30013.07</v>
      </c>
      <c r="AT543" s="67">
        <v>31257.079999999998</v>
      </c>
      <c r="AU543" s="68">
        <v>1.0414489420775681</v>
      </c>
      <c r="AV543" s="43">
        <v>653.06000000000006</v>
      </c>
      <c r="AW543" s="43">
        <v>1074.79</v>
      </c>
      <c r="AX543" s="69">
        <v>1.6457752733286373</v>
      </c>
      <c r="AY543" s="43">
        <v>90142.416920131844</v>
      </c>
      <c r="AZ543" s="43">
        <v>91569.42</v>
      </c>
      <c r="BA543" s="43">
        <v>36172.4972920379</v>
      </c>
      <c r="BB543" s="43">
        <v>49461.720000000008</v>
      </c>
      <c r="BC543" s="43">
        <v>144745.91287273448</v>
      </c>
      <c r="BD543" s="43">
        <v>58375.382137042703</v>
      </c>
      <c r="BE543" s="43">
        <v>125875.27000000002</v>
      </c>
      <c r="BF543" s="43">
        <v>147871.71</v>
      </c>
      <c r="BG543" s="43">
        <v>1057.6399999999999</v>
      </c>
      <c r="BH543" s="43">
        <v>43</v>
      </c>
      <c r="BI543" s="44">
        <v>43173</v>
      </c>
      <c r="BJ543" s="44">
        <v>43541</v>
      </c>
      <c r="BK543" s="44">
        <v>43172</v>
      </c>
      <c r="BL543" s="43">
        <f t="shared" si="309"/>
        <v>1058618.6299999999</v>
      </c>
      <c r="BM543" s="43">
        <f t="shared" si="310"/>
        <v>978016.97000000009</v>
      </c>
      <c r="BO543" s="16" t="str">
        <f>IFERROR(VLOOKUP($C543,'PORTE LOJA'!A:B,2,0),"PORTE 1")</f>
        <v>PORTE 3</v>
      </c>
      <c r="BP543" s="16">
        <f>VLOOKUP(BO543,'PAINEL E TARGET'!$S$1:$W$8,3,0)</f>
        <v>2400</v>
      </c>
      <c r="BQ543" s="16">
        <f t="shared" si="288"/>
        <v>1</v>
      </c>
      <c r="BR543" s="16">
        <f t="shared" si="289"/>
        <v>1</v>
      </c>
      <c r="BS543" s="16">
        <f t="shared" si="290"/>
        <v>1</v>
      </c>
      <c r="BT543" s="16">
        <f t="shared" si="291"/>
        <v>1</v>
      </c>
      <c r="BU543" s="16">
        <f t="shared" si="292"/>
        <v>1</v>
      </c>
      <c r="BV543" s="16">
        <f t="shared" si="293"/>
        <v>1</v>
      </c>
      <c r="BW543" s="17" t="str">
        <f t="shared" si="311"/>
        <v>111111</v>
      </c>
      <c r="BY543" s="17">
        <f t="shared" si="294"/>
        <v>0.90500000000000003</v>
      </c>
      <c r="BZ543" s="17">
        <f t="shared" si="295"/>
        <v>0.95599999999999996</v>
      </c>
      <c r="CA543" s="17" t="str">
        <f t="shared" si="312"/>
        <v>Sem Retira</v>
      </c>
      <c r="CB543" s="17">
        <f t="shared" si="313"/>
        <v>0.95599999999999996</v>
      </c>
      <c r="CC543" s="33" t="str">
        <f>IF(CB543&gt;='PAINEL E TARGET'!$T$11,'PAINEL E TARGET'!$S$11,
IF(CB543&gt;='PAINEL E TARGET'!$T$12,'PAINEL E TARGET'!$S$12,
IF(CB543&gt;='PAINEL E TARGET'!$T$13,'PAINEL E TARGET'!$S$13,
IF(CB543&gt;='PAINEL E TARGET'!$T$14,'PAINEL E TARGET'!$S$14,
IF(CB543&gt;='PAINEL E TARGET'!$T$15,'PAINEL E TARGET'!$S$15,
IF(CB543&gt;='PAINEL E TARGET'!$T$16,'PAINEL E TARGET'!$S$16,
IF(CB543&gt;='PAINEL E TARGET'!$T$17,'PAINEL E TARGET'!$S$17,
IF(CB543&gt;='PAINEL E TARGET'!$T$18,'PAINEL E TARGET'!$S$18,'PAINEL E TARGET'!$S$19))))))))</f>
        <v>1. Fx de 90% a 99,9%</v>
      </c>
      <c r="CD543" s="17">
        <f>IFERROR(VLOOKUP($BW543,'PAINEL E TARGET'!$G$1:$Q$99,4,0),0)</f>
        <v>0.25</v>
      </c>
      <c r="CE543" s="17">
        <f>VLOOKUP(CC543,'PAINEL E TARGET'!$S$10:$U$19,3,0)</f>
        <v>0.5</v>
      </c>
      <c r="CF543" s="16">
        <f t="shared" si="314"/>
        <v>300</v>
      </c>
      <c r="CG543" s="17">
        <f t="shared" si="296"/>
        <v>1.1539999999999999</v>
      </c>
      <c r="CH543" s="17">
        <f t="shared" si="297"/>
        <v>1.1240000000000001</v>
      </c>
      <c r="CI543" s="17" t="str">
        <f t="shared" si="298"/>
        <v>sem meta</v>
      </c>
      <c r="CJ543" s="17">
        <f t="shared" si="299"/>
        <v>1.0409999999999999</v>
      </c>
      <c r="CK543" s="17">
        <f t="shared" si="300"/>
        <v>1.6459999999999999</v>
      </c>
      <c r="CL543" s="17">
        <f t="shared" si="301"/>
        <v>1.165</v>
      </c>
      <c r="CM543" s="16">
        <f t="shared" si="302"/>
        <v>5</v>
      </c>
      <c r="CN543" s="17" t="str">
        <f t="shared" si="315"/>
        <v>ok</v>
      </c>
      <c r="CO543" s="17">
        <f t="shared" si="316"/>
        <v>1.165</v>
      </c>
      <c r="CP543" s="33" t="str">
        <f>IF(CO543&gt;='PAINEL E TARGET'!$T$11,'PAINEL E TARGET'!$S$11,
IF(CO543&gt;='PAINEL E TARGET'!$T$12,'PAINEL E TARGET'!$S$12,
IF(CO543&gt;='PAINEL E TARGET'!$T$13,'PAINEL E TARGET'!$S$13,
IF(CO543&gt;='PAINEL E TARGET'!$T$14,'PAINEL E TARGET'!$S$14,
IF(CO543&gt;='PAINEL E TARGET'!$T$15,'PAINEL E TARGET'!$S$15,
IF(CO543&gt;='PAINEL E TARGET'!$T$16,'PAINEL E TARGET'!$S$16,
IF(CO543&gt;='PAINEL E TARGET'!$T$17,'PAINEL E TARGET'!$S$17,
IF(CO543&gt;='PAINEL E TARGET'!$T$18,'PAINEL E TARGET'!$S$18,'PAINEL E TARGET'!$S$19))))))))</f>
        <v>5. Fx de 115% a 119,9%</v>
      </c>
      <c r="CQ543" s="17">
        <f>IFERROR(VLOOKUP($BW543,'PAINEL E TARGET'!$G$1:$Q$99,5,0),0)</f>
        <v>0.25</v>
      </c>
      <c r="CR543" s="17">
        <f>VLOOKUP(CP543,'PAINEL E TARGET'!$S$10:$U$19,3,0)</f>
        <v>1.3</v>
      </c>
      <c r="CS543" s="16">
        <f t="shared" si="317"/>
        <v>780</v>
      </c>
      <c r="CT543" s="17">
        <f t="shared" si="303"/>
        <v>1.1830000000000001</v>
      </c>
      <c r="CU543" s="33" t="str">
        <f>IF(CT543&gt;='PAINEL E TARGET'!$T$11,'PAINEL E TARGET'!$S$11,
IF(CT543&gt;='PAINEL E TARGET'!$T$12,'PAINEL E TARGET'!$S$12,
IF(CT543&gt;='PAINEL E TARGET'!$T$13,'PAINEL E TARGET'!$S$13,
IF(CT543&gt;='PAINEL E TARGET'!$T$14,'PAINEL E TARGET'!$S$14,
IF(CT543&gt;='PAINEL E TARGET'!$T$15,'PAINEL E TARGET'!$S$15,
IF(CT543&gt;='PAINEL E TARGET'!$T$16,'PAINEL E TARGET'!$S$16,
IF(CT543&gt;='PAINEL E TARGET'!$T$17,'PAINEL E TARGET'!$S$17,
IF(CT543&gt;='PAINEL E TARGET'!$T$18,'PAINEL E TARGET'!$S$18,'PAINEL E TARGET'!$S$19))))))))</f>
        <v>5. Fx de 115% a 119,9%</v>
      </c>
      <c r="CV543" s="17">
        <f>IFERROR(VLOOKUP($BW543,'PAINEL E TARGET'!$G$1:$Q$99,6,0),0)</f>
        <v>0.2</v>
      </c>
      <c r="CW543" s="17">
        <f>VLOOKUP(CU543,'PAINEL E TARGET'!$S$10:$U$19,3,0)</f>
        <v>1.3</v>
      </c>
      <c r="CX543" s="16">
        <f t="shared" si="318"/>
        <v>624</v>
      </c>
      <c r="CY543" s="17">
        <f t="shared" si="304"/>
        <v>1.016</v>
      </c>
      <c r="CZ543" s="33" t="str">
        <f>IF(CY543&gt;='PAINEL E TARGET'!$T$11,'PAINEL E TARGET'!$S$11,
IF(CY543&gt;='PAINEL E TARGET'!$T$12,'PAINEL E TARGET'!$S$12,
IF(CY543&gt;='PAINEL E TARGET'!$T$13,'PAINEL E TARGET'!$S$13,
IF(CY543&gt;='PAINEL E TARGET'!$T$14,'PAINEL E TARGET'!$S$14,
IF(CY543&gt;='PAINEL E TARGET'!$T$15,'PAINEL E TARGET'!$S$15,
IF(CY543&gt;='PAINEL E TARGET'!$T$16,'PAINEL E TARGET'!$S$16,
IF(CY543&gt;='PAINEL E TARGET'!$T$17,'PAINEL E TARGET'!$S$17,
IF(CY543&gt;='PAINEL E TARGET'!$T$18,'PAINEL E TARGET'!$S$18,'PAINEL E TARGET'!$S$19))))))))</f>
        <v>2. Fx de 100% a 104,9%</v>
      </c>
      <c r="DA543" s="17">
        <f>IFERROR(VLOOKUP($BW543,'PAINEL E TARGET'!$G$1:$Q$99,7,0),0)</f>
        <v>0.15</v>
      </c>
      <c r="DB543" s="17">
        <f>VLOOKUP(CZ543,'PAINEL E TARGET'!$S$10:$U$19,3,0)</f>
        <v>1</v>
      </c>
      <c r="DC543" s="16">
        <f t="shared" si="319"/>
        <v>360</v>
      </c>
      <c r="DD543" s="17">
        <f t="shared" si="305"/>
        <v>1.367</v>
      </c>
      <c r="DE543" s="33" t="str">
        <f>IF(DD543&gt;='PAINEL E TARGET'!$T$11,'PAINEL E TARGET'!$S$11,
IF(DD543&gt;='PAINEL E TARGET'!$T$12,'PAINEL E TARGET'!$S$12,
IF(DD543&gt;='PAINEL E TARGET'!$T$13,'PAINEL E TARGET'!$S$13,
IF(DD543&gt;='PAINEL E TARGET'!$T$14,'PAINEL E TARGET'!$S$14,
IF(DD543&gt;='PAINEL E TARGET'!$T$15,'PAINEL E TARGET'!$S$15,
IF(DD543&gt;='PAINEL E TARGET'!$T$16,'PAINEL E TARGET'!$S$16,
IF(DD543&gt;='PAINEL E TARGET'!$T$17,'PAINEL E TARGET'!$S$17,
IF(DD543&gt;='PAINEL E TARGET'!$T$18,'PAINEL E TARGET'!$S$18,'PAINEL E TARGET'!$S$19))))))))</f>
        <v>8. Fx de 130% ou mais</v>
      </c>
      <c r="DF543" s="17">
        <f>IFERROR(VLOOKUP($BW543,'PAINEL E TARGET'!$G$1:$Q$99,8,0),0)</f>
        <v>0.1</v>
      </c>
      <c r="DG543" s="17">
        <f>VLOOKUP(DE543,'PAINEL E TARGET'!$S$10:$U$19,3,0)</f>
        <v>1.6</v>
      </c>
      <c r="DH543" s="16">
        <f t="shared" si="320"/>
        <v>384.00000000000006</v>
      </c>
      <c r="DI543" s="17">
        <f t="shared" si="306"/>
        <v>1.32</v>
      </c>
      <c r="DJ543" s="33" t="str">
        <f>IF(DI543&gt;='PAINEL E TARGET'!$T$11,'PAINEL E TARGET'!$S$11,
IF(DI543&gt;='PAINEL E TARGET'!$T$12,'PAINEL E TARGET'!$S$12,
IF(DI543&gt;='PAINEL E TARGET'!$T$13,'PAINEL E TARGET'!$S$13,
IF(DI543&gt;='PAINEL E TARGET'!$T$14,'PAINEL E TARGET'!$S$14,
IF(DI543&gt;='PAINEL E TARGET'!$T$15,'PAINEL E TARGET'!$S$15,
IF(DI543&gt;='PAINEL E TARGET'!$T$16,'PAINEL E TARGET'!$S$16,
IF(DI543&gt;='PAINEL E TARGET'!$T$17,'PAINEL E TARGET'!$S$17,
IF(DI543&gt;='PAINEL E TARGET'!$T$18,'PAINEL E TARGET'!$S$18,'PAINEL E TARGET'!$S$19))))))))</f>
        <v>8. Fx de 130% ou mais</v>
      </c>
      <c r="DK543" s="17">
        <f>IFERROR(VLOOKUP($BW543,'PAINEL E TARGET'!$G$1:$Q$99,9,0),0)</f>
        <v>0.05</v>
      </c>
      <c r="DL543" s="17">
        <f>VLOOKUP(DJ543,'PAINEL E TARGET'!$S$10:$U$19,3,0)</f>
        <v>1.6</v>
      </c>
      <c r="DM543" s="16">
        <f t="shared" si="321"/>
        <v>192.00000000000003</v>
      </c>
      <c r="DN543" s="17">
        <f t="shared" si="307"/>
        <v>1.6459999999999999</v>
      </c>
      <c r="DO543" s="33" t="str">
        <f>IF(DN543&gt;='PAINEL E TARGET'!$T$11,'PAINEL E TARGET'!$S$11,
IF(DN543&gt;='PAINEL E TARGET'!$T$12,'PAINEL E TARGET'!$S$12,
IF(DN543&gt;='PAINEL E TARGET'!$T$13,'PAINEL E TARGET'!$S$13,
IF(DN543&gt;='PAINEL E TARGET'!$T$14,'PAINEL E TARGET'!$S$14,
IF(DN543&gt;='PAINEL E TARGET'!$T$15,'PAINEL E TARGET'!$S$15,
IF(DN543&gt;='PAINEL E TARGET'!$T$16,'PAINEL E TARGET'!$S$16,
IF(DN543&gt;='PAINEL E TARGET'!$T$17,'PAINEL E TARGET'!$S$17,
IF(DN543&gt;='PAINEL E TARGET'!$T$18,'PAINEL E TARGET'!$S$18,'PAINEL E TARGET'!$S$19))))))))</f>
        <v>8. Fx de 130% ou mais</v>
      </c>
      <c r="DP543" s="17">
        <f>IFERROR(VLOOKUP($BW543,'PAINEL E TARGET'!$G$1:$Q$99,10,0),0)</f>
        <v>0</v>
      </c>
      <c r="DQ543" s="17">
        <f>VLOOKUP(DO543,'PAINEL E TARGET'!$S$10:$U$19,3,0)</f>
        <v>1.6</v>
      </c>
      <c r="DR543" s="16">
        <f t="shared" si="322"/>
        <v>0</v>
      </c>
      <c r="DS543" s="17">
        <f t="shared" si="308"/>
        <v>0.9</v>
      </c>
      <c r="DT543" s="16">
        <f>IF(DS543&gt;=1,VLOOKUP(BO543,'PAINEL E TARGET'!$S$1:$W$8,5,0),0)</f>
        <v>0</v>
      </c>
      <c r="DU543" s="16">
        <f t="shared" si="323"/>
        <v>2640</v>
      </c>
    </row>
    <row r="544" spans="2:125" s="32" customFormat="1" x14ac:dyDescent="0.2">
      <c r="B544" s="44">
        <v>43541</v>
      </c>
      <c r="C544" s="65">
        <v>1372</v>
      </c>
      <c r="D544" s="66" t="s">
        <v>547</v>
      </c>
      <c r="E544" s="65">
        <v>613</v>
      </c>
      <c r="F544" s="65" t="s">
        <v>1019</v>
      </c>
      <c r="G544" s="67">
        <v>2063009.2048574807</v>
      </c>
      <c r="H544" s="67">
        <v>1249741.6628417093</v>
      </c>
      <c r="I544" s="67">
        <v>1128278.4400000002</v>
      </c>
      <c r="J544" s="68">
        <v>0.90280933535854002</v>
      </c>
      <c r="K544" s="67">
        <v>89219.955465657637</v>
      </c>
      <c r="L544" s="67">
        <v>1012580.7187046271</v>
      </c>
      <c r="M544" s="67">
        <v>57552.95</v>
      </c>
      <c r="N544" s="67">
        <v>1007762.2899999999</v>
      </c>
      <c r="O544" s="67">
        <v>1830026.017000526</v>
      </c>
      <c r="P544" s="67">
        <v>5270.6350796054394</v>
      </c>
      <c r="Q544" s="67">
        <v>0</v>
      </c>
      <c r="R544" s="67">
        <v>0</v>
      </c>
      <c r="S544" s="67">
        <v>89</v>
      </c>
      <c r="T544" s="68">
        <v>6.9172797183832901E-2</v>
      </c>
      <c r="U544" s="68">
        <v>5.8287469913600412E-2</v>
      </c>
      <c r="V544" s="68">
        <v>0.84263572222901795</v>
      </c>
      <c r="W544" s="67">
        <v>75850.05</v>
      </c>
      <c r="X544" s="67">
        <v>62094.53</v>
      </c>
      <c r="Y544" s="68">
        <v>0.81864850451647686</v>
      </c>
      <c r="Z544" s="68">
        <v>0</v>
      </c>
      <c r="AA544" s="68">
        <v>0</v>
      </c>
      <c r="AB544" s="68">
        <v>0</v>
      </c>
      <c r="AC544" s="67">
        <v>0</v>
      </c>
      <c r="AD544" s="67">
        <v>0</v>
      </c>
      <c r="AE544" s="68" t="s">
        <v>1082</v>
      </c>
      <c r="AF544" s="43">
        <v>80</v>
      </c>
      <c r="AG544" s="43">
        <v>67</v>
      </c>
      <c r="AH544" s="43">
        <v>18</v>
      </c>
      <c r="AI544" s="43">
        <v>9</v>
      </c>
      <c r="AJ544" s="67">
        <v>33641.94</v>
      </c>
      <c r="AK544" s="67">
        <v>33338.18</v>
      </c>
      <c r="AL544" s="68">
        <v>0.99097079419320044</v>
      </c>
      <c r="AM544" s="67">
        <v>13279.3</v>
      </c>
      <c r="AN544" s="67">
        <v>9482.99</v>
      </c>
      <c r="AO544" s="68">
        <v>0.71411821406248821</v>
      </c>
      <c r="AP544" s="67">
        <v>0</v>
      </c>
      <c r="AQ544" s="67">
        <v>0</v>
      </c>
      <c r="AR544" s="68">
        <v>0</v>
      </c>
      <c r="AS544" s="67">
        <v>28928.809999999998</v>
      </c>
      <c r="AT544" s="67">
        <v>19273.360000000004</v>
      </c>
      <c r="AU544" s="68">
        <v>0.66623411056313775</v>
      </c>
      <c r="AV544" s="43">
        <v>647.82999999999993</v>
      </c>
      <c r="AW544" s="43">
        <v>519.91</v>
      </c>
      <c r="AX544" s="69">
        <v>0.80254079002207368</v>
      </c>
      <c r="AY544" s="43">
        <v>89219.955465657637</v>
      </c>
      <c r="AZ544" s="43">
        <v>57552.950000000012</v>
      </c>
      <c r="BA544" s="43">
        <v>26424.331831270498</v>
      </c>
      <c r="BB544" s="43">
        <v>42253.47</v>
      </c>
      <c r="BC544" s="43">
        <v>148768.80537062464</v>
      </c>
      <c r="BD544" s="43">
        <v>44206.355457419588</v>
      </c>
      <c r="BE544" s="43">
        <v>126705.52</v>
      </c>
      <c r="BF544" s="43">
        <v>0</v>
      </c>
      <c r="BG544" s="43">
        <v>1081.9399999999998</v>
      </c>
      <c r="BH544" s="43">
        <v>30</v>
      </c>
      <c r="BI544" s="44">
        <v>43173</v>
      </c>
      <c r="BJ544" s="44">
        <v>43541</v>
      </c>
      <c r="BK544" s="44">
        <v>43172</v>
      </c>
      <c r="BL544" s="43">
        <f t="shared" si="309"/>
        <v>1128367.4400000002</v>
      </c>
      <c r="BM544" s="43">
        <f t="shared" si="310"/>
        <v>1065404.24</v>
      </c>
      <c r="BO544" s="16" t="str">
        <f>IFERROR(VLOOKUP($C544,'PORTE LOJA'!A:B,2,0),"PORTE 1")</f>
        <v>PORTE 3</v>
      </c>
      <c r="BP544" s="16">
        <f>VLOOKUP(BO544,'PAINEL E TARGET'!$S$1:$W$8,3,0)</f>
        <v>2400</v>
      </c>
      <c r="BQ544" s="16">
        <f t="shared" si="288"/>
        <v>1</v>
      </c>
      <c r="BR544" s="16">
        <f t="shared" si="289"/>
        <v>1</v>
      </c>
      <c r="BS544" s="16">
        <f t="shared" si="290"/>
        <v>0</v>
      </c>
      <c r="BT544" s="16">
        <f t="shared" si="291"/>
        <v>1</v>
      </c>
      <c r="BU544" s="16">
        <f t="shared" si="292"/>
        <v>1</v>
      </c>
      <c r="BV544" s="16">
        <f t="shared" si="293"/>
        <v>1</v>
      </c>
      <c r="BW544" s="17" t="str">
        <f t="shared" si="311"/>
        <v>110111</v>
      </c>
      <c r="BY544" s="17">
        <f t="shared" si="294"/>
        <v>0.90300000000000002</v>
      </c>
      <c r="BZ544" s="17">
        <f t="shared" si="295"/>
        <v>0.96699999999999997</v>
      </c>
      <c r="CA544" s="17" t="str">
        <f t="shared" si="312"/>
        <v>Sem Retira</v>
      </c>
      <c r="CB544" s="17">
        <f t="shared" si="313"/>
        <v>0.96699999999999997</v>
      </c>
      <c r="CC544" s="33" t="str">
        <f>IF(CB544&gt;='PAINEL E TARGET'!$T$11,'PAINEL E TARGET'!$S$11,
IF(CB544&gt;='PAINEL E TARGET'!$T$12,'PAINEL E TARGET'!$S$12,
IF(CB544&gt;='PAINEL E TARGET'!$T$13,'PAINEL E TARGET'!$S$13,
IF(CB544&gt;='PAINEL E TARGET'!$T$14,'PAINEL E TARGET'!$S$14,
IF(CB544&gt;='PAINEL E TARGET'!$T$15,'PAINEL E TARGET'!$S$15,
IF(CB544&gt;='PAINEL E TARGET'!$T$16,'PAINEL E TARGET'!$S$16,
IF(CB544&gt;='PAINEL E TARGET'!$T$17,'PAINEL E TARGET'!$S$17,
IF(CB544&gt;='PAINEL E TARGET'!$T$18,'PAINEL E TARGET'!$S$18,'PAINEL E TARGET'!$S$19))))))))</f>
        <v>1. Fx de 90% a 99,9%</v>
      </c>
      <c r="CD544" s="17">
        <f>IFERROR(VLOOKUP($BW544,'PAINEL E TARGET'!$G$1:$Q$99,4,0),0)</f>
        <v>0.3</v>
      </c>
      <c r="CE544" s="17">
        <f>VLOOKUP(CC544,'PAINEL E TARGET'!$S$10:$U$19,3,0)</f>
        <v>0.5</v>
      </c>
      <c r="CF544" s="16">
        <f t="shared" si="314"/>
        <v>360</v>
      </c>
      <c r="CG544" s="17">
        <f t="shared" si="296"/>
        <v>0.99099999999999999</v>
      </c>
      <c r="CH544" s="17">
        <f t="shared" si="297"/>
        <v>0.71399999999999997</v>
      </c>
      <c r="CI544" s="17" t="str">
        <f t="shared" si="298"/>
        <v>sem meta</v>
      </c>
      <c r="CJ544" s="17">
        <f t="shared" si="299"/>
        <v>0.66600000000000004</v>
      </c>
      <c r="CK544" s="17">
        <f t="shared" si="300"/>
        <v>0.80300000000000005</v>
      </c>
      <c r="CL544" s="17">
        <f t="shared" si="301"/>
        <v>0.81899999999999995</v>
      </c>
      <c r="CM544" s="16">
        <f t="shared" si="302"/>
        <v>4</v>
      </c>
      <c r="CN544" s="17" t="str">
        <f t="shared" si="315"/>
        <v>não ok</v>
      </c>
      <c r="CO544" s="17">
        <f t="shared" si="316"/>
        <v>0</v>
      </c>
      <c r="CP544" s="33" t="str">
        <f>IF(CO544&gt;='PAINEL E TARGET'!$T$11,'PAINEL E TARGET'!$S$11,
IF(CO544&gt;='PAINEL E TARGET'!$T$12,'PAINEL E TARGET'!$S$12,
IF(CO544&gt;='PAINEL E TARGET'!$T$13,'PAINEL E TARGET'!$S$13,
IF(CO544&gt;='PAINEL E TARGET'!$T$14,'PAINEL E TARGET'!$S$14,
IF(CO544&gt;='PAINEL E TARGET'!$T$15,'PAINEL E TARGET'!$S$15,
IF(CO544&gt;='PAINEL E TARGET'!$T$16,'PAINEL E TARGET'!$S$16,
IF(CO544&gt;='PAINEL E TARGET'!$T$17,'PAINEL E TARGET'!$S$17,
IF(CO544&gt;='PAINEL E TARGET'!$T$18,'PAINEL E TARGET'!$S$18,'PAINEL E TARGET'!$S$19))))))))</f>
        <v>Não elegível</v>
      </c>
      <c r="CQ544" s="17">
        <f>IFERROR(VLOOKUP($BW544,'PAINEL E TARGET'!$G$1:$Q$99,5,0),0)</f>
        <v>0.3</v>
      </c>
      <c r="CR544" s="17">
        <f>VLOOKUP(CP544,'PAINEL E TARGET'!$S$10:$U$19,3,0)</f>
        <v>0</v>
      </c>
      <c r="CS544" s="16">
        <f t="shared" si="317"/>
        <v>0</v>
      </c>
      <c r="CT544" s="17">
        <f t="shared" si="303"/>
        <v>0</v>
      </c>
      <c r="CU544" s="33" t="str">
        <f>IF(CT544&gt;='PAINEL E TARGET'!$T$11,'PAINEL E TARGET'!$S$11,
IF(CT544&gt;='PAINEL E TARGET'!$T$12,'PAINEL E TARGET'!$S$12,
IF(CT544&gt;='PAINEL E TARGET'!$T$13,'PAINEL E TARGET'!$S$13,
IF(CT544&gt;='PAINEL E TARGET'!$T$14,'PAINEL E TARGET'!$S$14,
IF(CT544&gt;='PAINEL E TARGET'!$T$15,'PAINEL E TARGET'!$S$15,
IF(CT544&gt;='PAINEL E TARGET'!$T$16,'PAINEL E TARGET'!$S$16,
IF(CT544&gt;='PAINEL E TARGET'!$T$17,'PAINEL E TARGET'!$S$17,
IF(CT544&gt;='PAINEL E TARGET'!$T$18,'PAINEL E TARGET'!$S$18,'PAINEL E TARGET'!$S$19))))))))</f>
        <v>Não elegível</v>
      </c>
      <c r="CV544" s="17">
        <f>IFERROR(VLOOKUP($BW544,'PAINEL E TARGET'!$G$1:$Q$99,6,0),0)</f>
        <v>0</v>
      </c>
      <c r="CW544" s="17">
        <f>VLOOKUP(CU544,'PAINEL E TARGET'!$S$10:$U$19,3,0)</f>
        <v>0</v>
      </c>
      <c r="CX544" s="16">
        <f t="shared" si="318"/>
        <v>0</v>
      </c>
      <c r="CY544" s="17">
        <f t="shared" si="304"/>
        <v>0.64500000000000002</v>
      </c>
      <c r="CZ544" s="33" t="str">
        <f>IF(CY544&gt;='PAINEL E TARGET'!$T$11,'PAINEL E TARGET'!$S$11,
IF(CY544&gt;='PAINEL E TARGET'!$T$12,'PAINEL E TARGET'!$S$12,
IF(CY544&gt;='PAINEL E TARGET'!$T$13,'PAINEL E TARGET'!$S$13,
IF(CY544&gt;='PAINEL E TARGET'!$T$14,'PAINEL E TARGET'!$S$14,
IF(CY544&gt;='PAINEL E TARGET'!$T$15,'PAINEL E TARGET'!$S$15,
IF(CY544&gt;='PAINEL E TARGET'!$T$16,'PAINEL E TARGET'!$S$16,
IF(CY544&gt;='PAINEL E TARGET'!$T$17,'PAINEL E TARGET'!$S$17,
IF(CY544&gt;='PAINEL E TARGET'!$T$18,'PAINEL E TARGET'!$S$18,'PAINEL E TARGET'!$S$19))))))))</f>
        <v>Não elegível</v>
      </c>
      <c r="DA544" s="17">
        <f>IFERROR(VLOOKUP($BW544,'PAINEL E TARGET'!$G$1:$Q$99,7,0),0)</f>
        <v>0.15</v>
      </c>
      <c r="DB544" s="17">
        <f>VLOOKUP(CZ544,'PAINEL E TARGET'!$S$10:$U$19,3,0)</f>
        <v>0</v>
      </c>
      <c r="DC544" s="16">
        <f t="shared" si="319"/>
        <v>0</v>
      </c>
      <c r="DD544" s="17">
        <f t="shared" si="305"/>
        <v>1.599</v>
      </c>
      <c r="DE544" s="33" t="str">
        <f>IF(DD544&gt;='PAINEL E TARGET'!$T$11,'PAINEL E TARGET'!$S$11,
IF(DD544&gt;='PAINEL E TARGET'!$T$12,'PAINEL E TARGET'!$S$12,
IF(DD544&gt;='PAINEL E TARGET'!$T$13,'PAINEL E TARGET'!$S$13,
IF(DD544&gt;='PAINEL E TARGET'!$T$14,'PAINEL E TARGET'!$S$14,
IF(DD544&gt;='PAINEL E TARGET'!$T$15,'PAINEL E TARGET'!$S$15,
IF(DD544&gt;='PAINEL E TARGET'!$T$16,'PAINEL E TARGET'!$S$16,
IF(DD544&gt;='PAINEL E TARGET'!$T$17,'PAINEL E TARGET'!$S$17,
IF(DD544&gt;='PAINEL E TARGET'!$T$18,'PAINEL E TARGET'!$S$18,'PAINEL E TARGET'!$S$19))))))))</f>
        <v>8. Fx de 130% ou mais</v>
      </c>
      <c r="DF544" s="17">
        <f>IFERROR(VLOOKUP($BW544,'PAINEL E TARGET'!$G$1:$Q$99,8,0),0)</f>
        <v>0.1</v>
      </c>
      <c r="DG544" s="17">
        <f>VLOOKUP(DE544,'PAINEL E TARGET'!$S$10:$U$19,3,0)</f>
        <v>1.6</v>
      </c>
      <c r="DH544" s="16">
        <f t="shared" si="320"/>
        <v>384.00000000000006</v>
      </c>
      <c r="DI544" s="17">
        <f t="shared" si="306"/>
        <v>0.5</v>
      </c>
      <c r="DJ544" s="33" t="str">
        <f>IF(DI544&gt;='PAINEL E TARGET'!$T$11,'PAINEL E TARGET'!$S$11,
IF(DI544&gt;='PAINEL E TARGET'!$T$12,'PAINEL E TARGET'!$S$12,
IF(DI544&gt;='PAINEL E TARGET'!$T$13,'PAINEL E TARGET'!$S$13,
IF(DI544&gt;='PAINEL E TARGET'!$T$14,'PAINEL E TARGET'!$S$14,
IF(DI544&gt;='PAINEL E TARGET'!$T$15,'PAINEL E TARGET'!$S$15,
IF(DI544&gt;='PAINEL E TARGET'!$T$16,'PAINEL E TARGET'!$S$16,
IF(DI544&gt;='PAINEL E TARGET'!$T$17,'PAINEL E TARGET'!$S$17,
IF(DI544&gt;='PAINEL E TARGET'!$T$18,'PAINEL E TARGET'!$S$18,'PAINEL E TARGET'!$S$19))))))))</f>
        <v>Não elegível</v>
      </c>
      <c r="DK544" s="17">
        <f>IFERROR(VLOOKUP($BW544,'PAINEL E TARGET'!$G$1:$Q$99,9,0),0)</f>
        <v>0.15</v>
      </c>
      <c r="DL544" s="17">
        <f>VLOOKUP(DJ544,'PAINEL E TARGET'!$S$10:$U$19,3,0)</f>
        <v>0</v>
      </c>
      <c r="DM544" s="16">
        <f t="shared" si="321"/>
        <v>0</v>
      </c>
      <c r="DN544" s="17">
        <f t="shared" si="307"/>
        <v>0.80300000000000005</v>
      </c>
      <c r="DO544" s="33" t="str">
        <f>IF(DN544&gt;='PAINEL E TARGET'!$T$11,'PAINEL E TARGET'!$S$11,
IF(DN544&gt;='PAINEL E TARGET'!$T$12,'PAINEL E TARGET'!$S$12,
IF(DN544&gt;='PAINEL E TARGET'!$T$13,'PAINEL E TARGET'!$S$13,
IF(DN544&gt;='PAINEL E TARGET'!$T$14,'PAINEL E TARGET'!$S$14,
IF(DN544&gt;='PAINEL E TARGET'!$T$15,'PAINEL E TARGET'!$S$15,
IF(DN544&gt;='PAINEL E TARGET'!$T$16,'PAINEL E TARGET'!$S$16,
IF(DN544&gt;='PAINEL E TARGET'!$T$17,'PAINEL E TARGET'!$S$17,
IF(DN544&gt;='PAINEL E TARGET'!$T$18,'PAINEL E TARGET'!$S$18,'PAINEL E TARGET'!$S$19))))))))</f>
        <v>Não elegível</v>
      </c>
      <c r="DP544" s="17">
        <f>IFERROR(VLOOKUP($BW544,'PAINEL E TARGET'!$G$1:$Q$99,10,0),0)</f>
        <v>0</v>
      </c>
      <c r="DQ544" s="17">
        <f>VLOOKUP(DO544,'PAINEL E TARGET'!$S$10:$U$19,3,0)</f>
        <v>0</v>
      </c>
      <c r="DR544" s="16">
        <f t="shared" si="322"/>
        <v>0</v>
      </c>
      <c r="DS544" s="17">
        <f t="shared" si="308"/>
        <v>0.83799999999999997</v>
      </c>
      <c r="DT544" s="16">
        <f>IF(DS544&gt;=1,VLOOKUP(BO544,'PAINEL E TARGET'!$S$1:$W$8,5,0),0)</f>
        <v>0</v>
      </c>
      <c r="DU544" s="16">
        <f t="shared" si="323"/>
        <v>744</v>
      </c>
    </row>
    <row r="545" spans="2:125" s="32" customFormat="1" x14ac:dyDescent="0.2">
      <c r="B545" s="44">
        <v>43541</v>
      </c>
      <c r="C545" s="65">
        <v>1373</v>
      </c>
      <c r="D545" s="66" t="s">
        <v>548</v>
      </c>
      <c r="E545" s="65">
        <v>114</v>
      </c>
      <c r="F545" s="65" t="s">
        <v>1018</v>
      </c>
      <c r="G545" s="67">
        <v>1306722.7259021814</v>
      </c>
      <c r="H545" s="67">
        <v>835184.82719153282</v>
      </c>
      <c r="I545" s="67">
        <v>583540.45000000019</v>
      </c>
      <c r="J545" s="68">
        <v>0.69869618197239702</v>
      </c>
      <c r="K545" s="67">
        <v>85382.173161234619</v>
      </c>
      <c r="L545" s="67">
        <v>655713.45531882613</v>
      </c>
      <c r="M545" s="67">
        <v>81510.69</v>
      </c>
      <c r="N545" s="67">
        <v>456472.23000000004</v>
      </c>
      <c r="O545" s="67">
        <v>1161498.4122886846</v>
      </c>
      <c r="P545" s="67" t="s">
        <v>1082</v>
      </c>
      <c r="Q545" s="67" t="s">
        <v>1082</v>
      </c>
      <c r="R545" s="67">
        <v>0</v>
      </c>
      <c r="S545" s="67">
        <v>3457.9</v>
      </c>
      <c r="T545" s="68">
        <v>0.10307575306667088</v>
      </c>
      <c r="U545" s="68">
        <v>9.3817532348424743E-2</v>
      </c>
      <c r="V545" s="68">
        <v>0.91018042126495269</v>
      </c>
      <c r="W545" s="67">
        <v>76388.989999999991</v>
      </c>
      <c r="X545" s="67">
        <v>50472.23</v>
      </c>
      <c r="Y545" s="68">
        <v>0.66072649998383282</v>
      </c>
      <c r="Z545" s="68">
        <v>0.21205963705698522</v>
      </c>
      <c r="AA545" s="68">
        <v>0.16390137441538108</v>
      </c>
      <c r="AB545" s="68">
        <v>0.77290226791879812</v>
      </c>
      <c r="AC545" s="67">
        <v>157156.47</v>
      </c>
      <c r="AD545" s="67">
        <v>88176.140000000014</v>
      </c>
      <c r="AE545" s="68">
        <v>0.5610722867470872</v>
      </c>
      <c r="AF545" s="43">
        <v>80</v>
      </c>
      <c r="AG545" s="43">
        <v>73</v>
      </c>
      <c r="AH545" s="43">
        <v>32</v>
      </c>
      <c r="AI545" s="43">
        <v>15</v>
      </c>
      <c r="AJ545" s="67">
        <v>32998.180000000008</v>
      </c>
      <c r="AK545" s="67">
        <v>22205.4</v>
      </c>
      <c r="AL545" s="68">
        <v>0.67292802209091518</v>
      </c>
      <c r="AM545" s="67">
        <v>6089.69</v>
      </c>
      <c r="AN545" s="67">
        <v>3723.7</v>
      </c>
      <c r="AO545" s="68">
        <v>0.61147611783194222</v>
      </c>
      <c r="AP545" s="67">
        <v>8359.07</v>
      </c>
      <c r="AQ545" s="67">
        <v>3617.8100000000004</v>
      </c>
      <c r="AR545" s="68">
        <v>0.43280053881592095</v>
      </c>
      <c r="AS545" s="67">
        <v>28942.050000000003</v>
      </c>
      <c r="AT545" s="67">
        <v>20925.32</v>
      </c>
      <c r="AU545" s="68">
        <v>0.7230075271102081</v>
      </c>
      <c r="AV545" s="43">
        <v>2986.3399999999997</v>
      </c>
      <c r="AW545" s="43">
        <v>2109.6</v>
      </c>
      <c r="AX545" s="69">
        <v>0.7064165500244447</v>
      </c>
      <c r="AY545" s="43">
        <v>85382.173161234619</v>
      </c>
      <c r="AZ545" s="43">
        <v>81510.69</v>
      </c>
      <c r="BA545" s="43">
        <v>48334.571472201918</v>
      </c>
      <c r="BB545" s="43">
        <v>44548.12</v>
      </c>
      <c r="BC545" s="43">
        <v>133730.9118222917</v>
      </c>
      <c r="BD545" s="43">
        <v>75945.311719968144</v>
      </c>
      <c r="BE545" s="43">
        <v>120325</v>
      </c>
      <c r="BF545" s="43">
        <v>247547.13999999996</v>
      </c>
      <c r="BG545" s="43">
        <v>4696.4399999999987</v>
      </c>
      <c r="BH545" s="43">
        <v>45</v>
      </c>
      <c r="BI545" s="44">
        <v>43173</v>
      </c>
      <c r="BJ545" s="44">
        <v>43541</v>
      </c>
      <c r="BK545" s="44">
        <v>43172</v>
      </c>
      <c r="BL545" s="43">
        <f t="shared" si="309"/>
        <v>586998.35000000021</v>
      </c>
      <c r="BM545" s="43">
        <f t="shared" si="310"/>
        <v>541440.82000000007</v>
      </c>
      <c r="BO545" s="16" t="str">
        <f>IFERROR(VLOOKUP($C545,'PORTE LOJA'!A:B,2,0),"PORTE 1")</f>
        <v>PORTE 2</v>
      </c>
      <c r="BP545" s="16">
        <f>VLOOKUP(BO545,'PAINEL E TARGET'!$S$1:$W$8,3,0)</f>
        <v>1875</v>
      </c>
      <c r="BQ545" s="16">
        <f t="shared" si="288"/>
        <v>1</v>
      </c>
      <c r="BR545" s="16">
        <f t="shared" si="289"/>
        <v>1</v>
      </c>
      <c r="BS545" s="16">
        <f t="shared" si="290"/>
        <v>1</v>
      </c>
      <c r="BT545" s="16">
        <f t="shared" si="291"/>
        <v>1</v>
      </c>
      <c r="BU545" s="16">
        <f t="shared" si="292"/>
        <v>1</v>
      </c>
      <c r="BV545" s="16">
        <f t="shared" si="293"/>
        <v>1</v>
      </c>
      <c r="BW545" s="17" t="str">
        <f t="shared" si="311"/>
        <v>111111</v>
      </c>
      <c r="BY545" s="17">
        <f t="shared" si="294"/>
        <v>0.70299999999999996</v>
      </c>
      <c r="BZ545" s="17">
        <f t="shared" si="295"/>
        <v>0.73099999999999998</v>
      </c>
      <c r="CA545" s="17" t="str">
        <f t="shared" si="312"/>
        <v>Sem Retira</v>
      </c>
      <c r="CB545" s="17">
        <f t="shared" si="313"/>
        <v>0.73099999999999998</v>
      </c>
      <c r="CC545" s="33" t="str">
        <f>IF(CB545&gt;='PAINEL E TARGET'!$T$11,'PAINEL E TARGET'!$S$11,
IF(CB545&gt;='PAINEL E TARGET'!$T$12,'PAINEL E TARGET'!$S$12,
IF(CB545&gt;='PAINEL E TARGET'!$T$13,'PAINEL E TARGET'!$S$13,
IF(CB545&gt;='PAINEL E TARGET'!$T$14,'PAINEL E TARGET'!$S$14,
IF(CB545&gt;='PAINEL E TARGET'!$T$15,'PAINEL E TARGET'!$S$15,
IF(CB545&gt;='PAINEL E TARGET'!$T$16,'PAINEL E TARGET'!$S$16,
IF(CB545&gt;='PAINEL E TARGET'!$T$17,'PAINEL E TARGET'!$S$17,
IF(CB545&gt;='PAINEL E TARGET'!$T$18,'PAINEL E TARGET'!$S$18,'PAINEL E TARGET'!$S$19))))))))</f>
        <v>Não elegível</v>
      </c>
      <c r="CD545" s="17">
        <f>IFERROR(VLOOKUP($BW545,'PAINEL E TARGET'!$G$1:$Q$99,4,0),0)</f>
        <v>0.25</v>
      </c>
      <c r="CE545" s="17">
        <f>VLOOKUP(CC545,'PAINEL E TARGET'!$S$10:$U$19,3,0)</f>
        <v>0</v>
      </c>
      <c r="CF545" s="16">
        <f t="shared" si="314"/>
        <v>0</v>
      </c>
      <c r="CG545" s="17">
        <f t="shared" si="296"/>
        <v>0.67300000000000004</v>
      </c>
      <c r="CH545" s="17">
        <f t="shared" si="297"/>
        <v>0.61099999999999999</v>
      </c>
      <c r="CI545" s="17">
        <f t="shared" si="298"/>
        <v>0.433</v>
      </c>
      <c r="CJ545" s="17">
        <f t="shared" si="299"/>
        <v>0.72299999999999998</v>
      </c>
      <c r="CK545" s="17">
        <f t="shared" si="300"/>
        <v>0.70599999999999996</v>
      </c>
      <c r="CL545" s="17">
        <f t="shared" si="301"/>
        <v>0.66100000000000003</v>
      </c>
      <c r="CM545" s="16">
        <f t="shared" si="302"/>
        <v>2</v>
      </c>
      <c r="CN545" s="17" t="str">
        <f t="shared" si="315"/>
        <v>não ok</v>
      </c>
      <c r="CO545" s="17">
        <f t="shared" si="316"/>
        <v>0</v>
      </c>
      <c r="CP545" s="33" t="str">
        <f>IF(CO545&gt;='PAINEL E TARGET'!$T$11,'PAINEL E TARGET'!$S$11,
IF(CO545&gt;='PAINEL E TARGET'!$T$12,'PAINEL E TARGET'!$S$12,
IF(CO545&gt;='PAINEL E TARGET'!$T$13,'PAINEL E TARGET'!$S$13,
IF(CO545&gt;='PAINEL E TARGET'!$T$14,'PAINEL E TARGET'!$S$14,
IF(CO545&gt;='PAINEL E TARGET'!$T$15,'PAINEL E TARGET'!$S$15,
IF(CO545&gt;='PAINEL E TARGET'!$T$16,'PAINEL E TARGET'!$S$16,
IF(CO545&gt;='PAINEL E TARGET'!$T$17,'PAINEL E TARGET'!$S$17,
IF(CO545&gt;='PAINEL E TARGET'!$T$18,'PAINEL E TARGET'!$S$18,'PAINEL E TARGET'!$S$19))))))))</f>
        <v>Não elegível</v>
      </c>
      <c r="CQ545" s="17">
        <f>IFERROR(VLOOKUP($BW545,'PAINEL E TARGET'!$G$1:$Q$99,5,0),0)</f>
        <v>0.25</v>
      </c>
      <c r="CR545" s="17">
        <f>VLOOKUP(CP545,'PAINEL E TARGET'!$S$10:$U$19,3,0)</f>
        <v>0</v>
      </c>
      <c r="CS545" s="16">
        <f t="shared" si="317"/>
        <v>0</v>
      </c>
      <c r="CT545" s="17">
        <f t="shared" si="303"/>
        <v>0.56100000000000005</v>
      </c>
      <c r="CU545" s="33" t="str">
        <f>IF(CT545&gt;='PAINEL E TARGET'!$T$11,'PAINEL E TARGET'!$S$11,
IF(CT545&gt;='PAINEL E TARGET'!$T$12,'PAINEL E TARGET'!$S$12,
IF(CT545&gt;='PAINEL E TARGET'!$T$13,'PAINEL E TARGET'!$S$13,
IF(CT545&gt;='PAINEL E TARGET'!$T$14,'PAINEL E TARGET'!$S$14,
IF(CT545&gt;='PAINEL E TARGET'!$T$15,'PAINEL E TARGET'!$S$15,
IF(CT545&gt;='PAINEL E TARGET'!$T$16,'PAINEL E TARGET'!$S$16,
IF(CT545&gt;='PAINEL E TARGET'!$T$17,'PAINEL E TARGET'!$S$17,
IF(CT545&gt;='PAINEL E TARGET'!$T$18,'PAINEL E TARGET'!$S$18,'PAINEL E TARGET'!$S$19))))))))</f>
        <v>Não elegível</v>
      </c>
      <c r="CV545" s="17">
        <f>IFERROR(VLOOKUP($BW545,'PAINEL E TARGET'!$G$1:$Q$99,6,0),0)</f>
        <v>0.2</v>
      </c>
      <c r="CW545" s="17">
        <f>VLOOKUP(CU545,'PAINEL E TARGET'!$S$10:$U$19,3,0)</f>
        <v>0</v>
      </c>
      <c r="CX545" s="16">
        <f t="shared" si="318"/>
        <v>0</v>
      </c>
      <c r="CY545" s="17">
        <f t="shared" si="304"/>
        <v>0.95499999999999996</v>
      </c>
      <c r="CZ545" s="33" t="str">
        <f>IF(CY545&gt;='PAINEL E TARGET'!$T$11,'PAINEL E TARGET'!$S$11,
IF(CY545&gt;='PAINEL E TARGET'!$T$12,'PAINEL E TARGET'!$S$12,
IF(CY545&gt;='PAINEL E TARGET'!$T$13,'PAINEL E TARGET'!$S$13,
IF(CY545&gt;='PAINEL E TARGET'!$T$14,'PAINEL E TARGET'!$S$14,
IF(CY545&gt;='PAINEL E TARGET'!$T$15,'PAINEL E TARGET'!$S$15,
IF(CY545&gt;='PAINEL E TARGET'!$T$16,'PAINEL E TARGET'!$S$16,
IF(CY545&gt;='PAINEL E TARGET'!$T$17,'PAINEL E TARGET'!$S$17,
IF(CY545&gt;='PAINEL E TARGET'!$T$18,'PAINEL E TARGET'!$S$18,'PAINEL E TARGET'!$S$19))))))))</f>
        <v>1. Fx de 90% a 99,9%</v>
      </c>
      <c r="DA545" s="17">
        <f>IFERROR(VLOOKUP($BW545,'PAINEL E TARGET'!$G$1:$Q$99,7,0),0)</f>
        <v>0.15</v>
      </c>
      <c r="DB545" s="17">
        <f>VLOOKUP(CZ545,'PAINEL E TARGET'!$S$10:$U$19,3,0)</f>
        <v>0.5</v>
      </c>
      <c r="DC545" s="16">
        <f t="shared" si="319"/>
        <v>140.625</v>
      </c>
      <c r="DD545" s="17">
        <f t="shared" si="305"/>
        <v>0.92200000000000004</v>
      </c>
      <c r="DE545" s="33" t="str">
        <f>IF(DD545&gt;='PAINEL E TARGET'!$T$11,'PAINEL E TARGET'!$S$11,
IF(DD545&gt;='PAINEL E TARGET'!$T$12,'PAINEL E TARGET'!$S$12,
IF(DD545&gt;='PAINEL E TARGET'!$T$13,'PAINEL E TARGET'!$S$13,
IF(DD545&gt;='PAINEL E TARGET'!$T$14,'PAINEL E TARGET'!$S$14,
IF(DD545&gt;='PAINEL E TARGET'!$T$15,'PAINEL E TARGET'!$S$15,
IF(DD545&gt;='PAINEL E TARGET'!$T$16,'PAINEL E TARGET'!$S$16,
IF(DD545&gt;='PAINEL E TARGET'!$T$17,'PAINEL E TARGET'!$S$17,
IF(DD545&gt;='PAINEL E TARGET'!$T$18,'PAINEL E TARGET'!$S$18,'PAINEL E TARGET'!$S$19))))))))</f>
        <v>1. Fx de 90% a 99,9%</v>
      </c>
      <c r="DF545" s="17">
        <f>IFERROR(VLOOKUP($BW545,'PAINEL E TARGET'!$G$1:$Q$99,8,0),0)</f>
        <v>0.1</v>
      </c>
      <c r="DG545" s="17">
        <f>VLOOKUP(DE545,'PAINEL E TARGET'!$S$10:$U$19,3,0)</f>
        <v>0.5</v>
      </c>
      <c r="DH545" s="16">
        <f t="shared" si="320"/>
        <v>93.75</v>
      </c>
      <c r="DI545" s="17">
        <f t="shared" si="306"/>
        <v>0.46899999999999997</v>
      </c>
      <c r="DJ545" s="33" t="str">
        <f>IF(DI545&gt;='PAINEL E TARGET'!$T$11,'PAINEL E TARGET'!$S$11,
IF(DI545&gt;='PAINEL E TARGET'!$T$12,'PAINEL E TARGET'!$S$12,
IF(DI545&gt;='PAINEL E TARGET'!$T$13,'PAINEL E TARGET'!$S$13,
IF(DI545&gt;='PAINEL E TARGET'!$T$14,'PAINEL E TARGET'!$S$14,
IF(DI545&gt;='PAINEL E TARGET'!$T$15,'PAINEL E TARGET'!$S$15,
IF(DI545&gt;='PAINEL E TARGET'!$T$16,'PAINEL E TARGET'!$S$16,
IF(DI545&gt;='PAINEL E TARGET'!$T$17,'PAINEL E TARGET'!$S$17,
IF(DI545&gt;='PAINEL E TARGET'!$T$18,'PAINEL E TARGET'!$S$18,'PAINEL E TARGET'!$S$19))))))))</f>
        <v>Não elegível</v>
      </c>
      <c r="DK545" s="17">
        <f>IFERROR(VLOOKUP($BW545,'PAINEL E TARGET'!$G$1:$Q$99,9,0),0)</f>
        <v>0.05</v>
      </c>
      <c r="DL545" s="17">
        <f>VLOOKUP(DJ545,'PAINEL E TARGET'!$S$10:$U$19,3,0)</f>
        <v>0</v>
      </c>
      <c r="DM545" s="16">
        <f t="shared" si="321"/>
        <v>0</v>
      </c>
      <c r="DN545" s="17">
        <f t="shared" si="307"/>
        <v>0.70599999999999996</v>
      </c>
      <c r="DO545" s="33" t="str">
        <f>IF(DN545&gt;='PAINEL E TARGET'!$T$11,'PAINEL E TARGET'!$S$11,
IF(DN545&gt;='PAINEL E TARGET'!$T$12,'PAINEL E TARGET'!$S$12,
IF(DN545&gt;='PAINEL E TARGET'!$T$13,'PAINEL E TARGET'!$S$13,
IF(DN545&gt;='PAINEL E TARGET'!$T$14,'PAINEL E TARGET'!$S$14,
IF(DN545&gt;='PAINEL E TARGET'!$T$15,'PAINEL E TARGET'!$S$15,
IF(DN545&gt;='PAINEL E TARGET'!$T$16,'PAINEL E TARGET'!$S$16,
IF(DN545&gt;='PAINEL E TARGET'!$T$17,'PAINEL E TARGET'!$S$17,
IF(DN545&gt;='PAINEL E TARGET'!$T$18,'PAINEL E TARGET'!$S$18,'PAINEL E TARGET'!$S$19))))))))</f>
        <v>Não elegível</v>
      </c>
      <c r="DP545" s="17">
        <f>IFERROR(VLOOKUP($BW545,'PAINEL E TARGET'!$G$1:$Q$99,10,0),0)</f>
        <v>0</v>
      </c>
      <c r="DQ545" s="17">
        <f>VLOOKUP(DO545,'PAINEL E TARGET'!$S$10:$U$19,3,0)</f>
        <v>0</v>
      </c>
      <c r="DR545" s="16">
        <f t="shared" si="322"/>
        <v>0</v>
      </c>
      <c r="DS545" s="17">
        <f t="shared" si="308"/>
        <v>0.91300000000000003</v>
      </c>
      <c r="DT545" s="16">
        <f>IF(DS545&gt;=1,VLOOKUP(BO545,'PAINEL E TARGET'!$S$1:$W$8,5,0),0)</f>
        <v>0</v>
      </c>
      <c r="DU545" s="16">
        <f t="shared" si="323"/>
        <v>234.375</v>
      </c>
    </row>
    <row r="546" spans="2:125" s="32" customFormat="1" x14ac:dyDescent="0.2">
      <c r="B546" s="44">
        <v>43541</v>
      </c>
      <c r="C546" s="65">
        <v>1374</v>
      </c>
      <c r="D546" s="66" t="s">
        <v>549</v>
      </c>
      <c r="E546" s="65">
        <v>314</v>
      </c>
      <c r="F546" s="65" t="s">
        <v>943</v>
      </c>
      <c r="G546" s="67">
        <v>1247146.1396667371</v>
      </c>
      <c r="H546" s="67">
        <v>771378.44239121792</v>
      </c>
      <c r="I546" s="67">
        <v>557224.1</v>
      </c>
      <c r="J546" s="68">
        <v>0.72237447843712765</v>
      </c>
      <c r="K546" s="67">
        <v>100327.11060008171</v>
      </c>
      <c r="L546" s="67">
        <v>540820.95483560383</v>
      </c>
      <c r="M546" s="67">
        <v>84733.41</v>
      </c>
      <c r="N546" s="67">
        <v>412953.92</v>
      </c>
      <c r="O546" s="67">
        <v>1042680.6083354857</v>
      </c>
      <c r="P546" s="67" t="s">
        <v>1082</v>
      </c>
      <c r="Q546" s="67" t="s">
        <v>1082</v>
      </c>
      <c r="R546" s="67">
        <v>0</v>
      </c>
      <c r="S546" s="67">
        <v>0</v>
      </c>
      <c r="T546" s="68">
        <v>0.11104043486682173</v>
      </c>
      <c r="U546" s="68">
        <v>0.10405657704808359</v>
      </c>
      <c r="V546" s="68">
        <v>0.93710527316365111</v>
      </c>
      <c r="W546" s="67">
        <v>71193.359999999986</v>
      </c>
      <c r="X546" s="67">
        <v>51787.640000000014</v>
      </c>
      <c r="Y546" s="68">
        <v>0.7274223326445054</v>
      </c>
      <c r="Z546" s="68">
        <v>0.17249205910782517</v>
      </c>
      <c r="AA546" s="68">
        <v>0.14673431610163754</v>
      </c>
      <c r="AB546" s="68">
        <v>0.85067287654044177</v>
      </c>
      <c r="AC546" s="67">
        <v>110592.95000000001</v>
      </c>
      <c r="AD546" s="67">
        <v>73027.81</v>
      </c>
      <c r="AE546" s="68">
        <v>0.6603297045607337</v>
      </c>
      <c r="AF546" s="43">
        <v>80</v>
      </c>
      <c r="AG546" s="43">
        <v>75</v>
      </c>
      <c r="AH546" s="43">
        <v>23</v>
      </c>
      <c r="AI546" s="43">
        <v>8</v>
      </c>
      <c r="AJ546" s="67">
        <v>35741.18</v>
      </c>
      <c r="AK546" s="67">
        <v>26756</v>
      </c>
      <c r="AL546" s="68">
        <v>0.74860427103973626</v>
      </c>
      <c r="AM546" s="67">
        <v>10828.63</v>
      </c>
      <c r="AN546" s="67">
        <v>5680.3000000000011</v>
      </c>
      <c r="AO546" s="68">
        <v>0.52456312571396391</v>
      </c>
      <c r="AP546" s="67">
        <v>4434.6200000000008</v>
      </c>
      <c r="AQ546" s="67">
        <v>2017.96</v>
      </c>
      <c r="AR546" s="68">
        <v>0.45504688113073943</v>
      </c>
      <c r="AS546" s="67">
        <v>20188.93</v>
      </c>
      <c r="AT546" s="67">
        <v>17333.38</v>
      </c>
      <c r="AU546" s="68">
        <v>0.85855862594005727</v>
      </c>
      <c r="AV546" s="43">
        <v>835.6</v>
      </c>
      <c r="AW546" s="43">
        <v>899.73</v>
      </c>
      <c r="AX546" s="69">
        <v>1.0767472474868358</v>
      </c>
      <c r="AY546" s="43">
        <v>100327.11060008171</v>
      </c>
      <c r="AZ546" s="43">
        <v>84733.41</v>
      </c>
      <c r="BA546" s="43">
        <v>38566.674380359684</v>
      </c>
      <c r="BB546" s="43">
        <v>36383.319999999992</v>
      </c>
      <c r="BC546" s="43">
        <v>162567.37132889664</v>
      </c>
      <c r="BD546" s="43">
        <v>62910.528628922744</v>
      </c>
      <c r="BE546" s="43">
        <v>116584.37</v>
      </c>
      <c r="BF546" s="43">
        <v>181104.12000000002</v>
      </c>
      <c r="BG546" s="43">
        <v>1371.5100000000002</v>
      </c>
      <c r="BH546" s="43">
        <v>30</v>
      </c>
      <c r="BI546" s="44">
        <v>43173</v>
      </c>
      <c r="BJ546" s="44">
        <v>43541</v>
      </c>
      <c r="BK546" s="44">
        <v>43172</v>
      </c>
      <c r="BL546" s="43">
        <f t="shared" si="309"/>
        <v>557224.1</v>
      </c>
      <c r="BM546" s="43">
        <f t="shared" si="310"/>
        <v>497687.32999999996</v>
      </c>
      <c r="BO546" s="16" t="str">
        <f>IFERROR(VLOOKUP($C546,'PORTE LOJA'!A:B,2,0),"PORTE 1")</f>
        <v>PORTE 2</v>
      </c>
      <c r="BP546" s="16">
        <f>VLOOKUP(BO546,'PAINEL E TARGET'!$S$1:$W$8,3,0)</f>
        <v>1875</v>
      </c>
      <c r="BQ546" s="16">
        <f t="shared" si="288"/>
        <v>1</v>
      </c>
      <c r="BR546" s="16">
        <f t="shared" si="289"/>
        <v>1</v>
      </c>
      <c r="BS546" s="16">
        <f t="shared" si="290"/>
        <v>1</v>
      </c>
      <c r="BT546" s="16">
        <f t="shared" si="291"/>
        <v>1</v>
      </c>
      <c r="BU546" s="16">
        <f t="shared" si="292"/>
        <v>1</v>
      </c>
      <c r="BV546" s="16">
        <f t="shared" si="293"/>
        <v>1</v>
      </c>
      <c r="BW546" s="17" t="str">
        <f t="shared" si="311"/>
        <v>111111</v>
      </c>
      <c r="BY546" s="17">
        <f t="shared" si="294"/>
        <v>0.72199999999999998</v>
      </c>
      <c r="BZ546" s="17">
        <f t="shared" si="295"/>
        <v>0.77600000000000002</v>
      </c>
      <c r="CA546" s="17" t="str">
        <f t="shared" si="312"/>
        <v>Sem Retira</v>
      </c>
      <c r="CB546" s="17">
        <f t="shared" si="313"/>
        <v>0.77600000000000002</v>
      </c>
      <c r="CC546" s="33" t="str">
        <f>IF(CB546&gt;='PAINEL E TARGET'!$T$11,'PAINEL E TARGET'!$S$11,
IF(CB546&gt;='PAINEL E TARGET'!$T$12,'PAINEL E TARGET'!$S$12,
IF(CB546&gt;='PAINEL E TARGET'!$T$13,'PAINEL E TARGET'!$S$13,
IF(CB546&gt;='PAINEL E TARGET'!$T$14,'PAINEL E TARGET'!$S$14,
IF(CB546&gt;='PAINEL E TARGET'!$T$15,'PAINEL E TARGET'!$S$15,
IF(CB546&gt;='PAINEL E TARGET'!$T$16,'PAINEL E TARGET'!$S$16,
IF(CB546&gt;='PAINEL E TARGET'!$T$17,'PAINEL E TARGET'!$S$17,
IF(CB546&gt;='PAINEL E TARGET'!$T$18,'PAINEL E TARGET'!$S$18,'PAINEL E TARGET'!$S$19))))))))</f>
        <v>Não elegível</v>
      </c>
      <c r="CD546" s="17">
        <f>IFERROR(VLOOKUP($BW546,'PAINEL E TARGET'!$G$1:$Q$99,4,0),0)</f>
        <v>0.25</v>
      </c>
      <c r="CE546" s="17">
        <f>VLOOKUP(CC546,'PAINEL E TARGET'!$S$10:$U$19,3,0)</f>
        <v>0</v>
      </c>
      <c r="CF546" s="16">
        <f t="shared" si="314"/>
        <v>0</v>
      </c>
      <c r="CG546" s="17">
        <f t="shared" si="296"/>
        <v>0.749</v>
      </c>
      <c r="CH546" s="17">
        <f t="shared" si="297"/>
        <v>0.52500000000000002</v>
      </c>
      <c r="CI546" s="17">
        <f t="shared" si="298"/>
        <v>0.45500000000000002</v>
      </c>
      <c r="CJ546" s="17">
        <f t="shared" si="299"/>
        <v>0.85899999999999999</v>
      </c>
      <c r="CK546" s="17">
        <f t="shared" si="300"/>
        <v>1.077</v>
      </c>
      <c r="CL546" s="17">
        <f t="shared" si="301"/>
        <v>0.72699999999999998</v>
      </c>
      <c r="CM546" s="16">
        <f t="shared" si="302"/>
        <v>3</v>
      </c>
      <c r="CN546" s="17" t="str">
        <f t="shared" si="315"/>
        <v>não ok</v>
      </c>
      <c r="CO546" s="17">
        <f t="shared" si="316"/>
        <v>0</v>
      </c>
      <c r="CP546" s="33" t="str">
        <f>IF(CO546&gt;='PAINEL E TARGET'!$T$11,'PAINEL E TARGET'!$S$11,
IF(CO546&gt;='PAINEL E TARGET'!$T$12,'PAINEL E TARGET'!$S$12,
IF(CO546&gt;='PAINEL E TARGET'!$T$13,'PAINEL E TARGET'!$S$13,
IF(CO546&gt;='PAINEL E TARGET'!$T$14,'PAINEL E TARGET'!$S$14,
IF(CO546&gt;='PAINEL E TARGET'!$T$15,'PAINEL E TARGET'!$S$15,
IF(CO546&gt;='PAINEL E TARGET'!$T$16,'PAINEL E TARGET'!$S$16,
IF(CO546&gt;='PAINEL E TARGET'!$T$17,'PAINEL E TARGET'!$S$17,
IF(CO546&gt;='PAINEL E TARGET'!$T$18,'PAINEL E TARGET'!$S$18,'PAINEL E TARGET'!$S$19))))))))</f>
        <v>Não elegível</v>
      </c>
      <c r="CQ546" s="17">
        <f>IFERROR(VLOOKUP($BW546,'PAINEL E TARGET'!$G$1:$Q$99,5,0),0)</f>
        <v>0.25</v>
      </c>
      <c r="CR546" s="17">
        <f>VLOOKUP(CP546,'PAINEL E TARGET'!$S$10:$U$19,3,0)</f>
        <v>0</v>
      </c>
      <c r="CS546" s="16">
        <f t="shared" si="317"/>
        <v>0</v>
      </c>
      <c r="CT546" s="17">
        <f t="shared" si="303"/>
        <v>0.66</v>
      </c>
      <c r="CU546" s="33" t="str">
        <f>IF(CT546&gt;='PAINEL E TARGET'!$T$11,'PAINEL E TARGET'!$S$11,
IF(CT546&gt;='PAINEL E TARGET'!$T$12,'PAINEL E TARGET'!$S$12,
IF(CT546&gt;='PAINEL E TARGET'!$T$13,'PAINEL E TARGET'!$S$13,
IF(CT546&gt;='PAINEL E TARGET'!$T$14,'PAINEL E TARGET'!$S$14,
IF(CT546&gt;='PAINEL E TARGET'!$T$15,'PAINEL E TARGET'!$S$15,
IF(CT546&gt;='PAINEL E TARGET'!$T$16,'PAINEL E TARGET'!$S$16,
IF(CT546&gt;='PAINEL E TARGET'!$T$17,'PAINEL E TARGET'!$S$17,
IF(CT546&gt;='PAINEL E TARGET'!$T$18,'PAINEL E TARGET'!$S$18,'PAINEL E TARGET'!$S$19))))))))</f>
        <v>Não elegível</v>
      </c>
      <c r="CV546" s="17">
        <f>IFERROR(VLOOKUP($BW546,'PAINEL E TARGET'!$G$1:$Q$99,6,0),0)</f>
        <v>0.2</v>
      </c>
      <c r="CW546" s="17">
        <f>VLOOKUP(CU546,'PAINEL E TARGET'!$S$10:$U$19,3,0)</f>
        <v>0</v>
      </c>
      <c r="CX546" s="16">
        <f t="shared" si="318"/>
        <v>0</v>
      </c>
      <c r="CY546" s="17">
        <f t="shared" si="304"/>
        <v>0.84499999999999997</v>
      </c>
      <c r="CZ546" s="33" t="str">
        <f>IF(CY546&gt;='PAINEL E TARGET'!$T$11,'PAINEL E TARGET'!$S$11,
IF(CY546&gt;='PAINEL E TARGET'!$T$12,'PAINEL E TARGET'!$S$12,
IF(CY546&gt;='PAINEL E TARGET'!$T$13,'PAINEL E TARGET'!$S$13,
IF(CY546&gt;='PAINEL E TARGET'!$T$14,'PAINEL E TARGET'!$S$14,
IF(CY546&gt;='PAINEL E TARGET'!$T$15,'PAINEL E TARGET'!$S$15,
IF(CY546&gt;='PAINEL E TARGET'!$T$16,'PAINEL E TARGET'!$S$16,
IF(CY546&gt;='PAINEL E TARGET'!$T$17,'PAINEL E TARGET'!$S$17,
IF(CY546&gt;='PAINEL E TARGET'!$T$18,'PAINEL E TARGET'!$S$18,'PAINEL E TARGET'!$S$19))))))))</f>
        <v>Não elegível</v>
      </c>
      <c r="DA546" s="17">
        <f>IFERROR(VLOOKUP($BW546,'PAINEL E TARGET'!$G$1:$Q$99,7,0),0)</f>
        <v>0.15</v>
      </c>
      <c r="DB546" s="17">
        <f>VLOOKUP(CZ546,'PAINEL E TARGET'!$S$10:$U$19,3,0)</f>
        <v>0</v>
      </c>
      <c r="DC546" s="16">
        <f t="shared" si="319"/>
        <v>0</v>
      </c>
      <c r="DD546" s="17">
        <f t="shared" si="305"/>
        <v>0.94299999999999995</v>
      </c>
      <c r="DE546" s="33" t="str">
        <f>IF(DD546&gt;='PAINEL E TARGET'!$T$11,'PAINEL E TARGET'!$S$11,
IF(DD546&gt;='PAINEL E TARGET'!$T$12,'PAINEL E TARGET'!$S$12,
IF(DD546&gt;='PAINEL E TARGET'!$T$13,'PAINEL E TARGET'!$S$13,
IF(DD546&gt;='PAINEL E TARGET'!$T$14,'PAINEL E TARGET'!$S$14,
IF(DD546&gt;='PAINEL E TARGET'!$T$15,'PAINEL E TARGET'!$S$15,
IF(DD546&gt;='PAINEL E TARGET'!$T$16,'PAINEL E TARGET'!$S$16,
IF(DD546&gt;='PAINEL E TARGET'!$T$17,'PAINEL E TARGET'!$S$17,
IF(DD546&gt;='PAINEL E TARGET'!$T$18,'PAINEL E TARGET'!$S$18,'PAINEL E TARGET'!$S$19))))))))</f>
        <v>1. Fx de 90% a 99,9%</v>
      </c>
      <c r="DF546" s="17">
        <f>IFERROR(VLOOKUP($BW546,'PAINEL E TARGET'!$G$1:$Q$99,8,0),0)</f>
        <v>0.1</v>
      </c>
      <c r="DG546" s="17">
        <f>VLOOKUP(DE546,'PAINEL E TARGET'!$S$10:$U$19,3,0)</f>
        <v>0.5</v>
      </c>
      <c r="DH546" s="16">
        <f t="shared" si="320"/>
        <v>93.75</v>
      </c>
      <c r="DI546" s="17">
        <f t="shared" si="306"/>
        <v>0.34799999999999998</v>
      </c>
      <c r="DJ546" s="33" t="str">
        <f>IF(DI546&gt;='PAINEL E TARGET'!$T$11,'PAINEL E TARGET'!$S$11,
IF(DI546&gt;='PAINEL E TARGET'!$T$12,'PAINEL E TARGET'!$S$12,
IF(DI546&gt;='PAINEL E TARGET'!$T$13,'PAINEL E TARGET'!$S$13,
IF(DI546&gt;='PAINEL E TARGET'!$T$14,'PAINEL E TARGET'!$S$14,
IF(DI546&gt;='PAINEL E TARGET'!$T$15,'PAINEL E TARGET'!$S$15,
IF(DI546&gt;='PAINEL E TARGET'!$T$16,'PAINEL E TARGET'!$S$16,
IF(DI546&gt;='PAINEL E TARGET'!$T$17,'PAINEL E TARGET'!$S$17,
IF(DI546&gt;='PAINEL E TARGET'!$T$18,'PAINEL E TARGET'!$S$18,'PAINEL E TARGET'!$S$19))))))))</f>
        <v>Não elegível</v>
      </c>
      <c r="DK546" s="17">
        <f>IFERROR(VLOOKUP($BW546,'PAINEL E TARGET'!$G$1:$Q$99,9,0),0)</f>
        <v>0.05</v>
      </c>
      <c r="DL546" s="17">
        <f>VLOOKUP(DJ546,'PAINEL E TARGET'!$S$10:$U$19,3,0)</f>
        <v>0</v>
      </c>
      <c r="DM546" s="16">
        <f t="shared" si="321"/>
        <v>0</v>
      </c>
      <c r="DN546" s="17">
        <f t="shared" si="307"/>
        <v>1.077</v>
      </c>
      <c r="DO546" s="33" t="str">
        <f>IF(DN546&gt;='PAINEL E TARGET'!$T$11,'PAINEL E TARGET'!$S$11,
IF(DN546&gt;='PAINEL E TARGET'!$T$12,'PAINEL E TARGET'!$S$12,
IF(DN546&gt;='PAINEL E TARGET'!$T$13,'PAINEL E TARGET'!$S$13,
IF(DN546&gt;='PAINEL E TARGET'!$T$14,'PAINEL E TARGET'!$S$14,
IF(DN546&gt;='PAINEL E TARGET'!$T$15,'PAINEL E TARGET'!$S$15,
IF(DN546&gt;='PAINEL E TARGET'!$T$16,'PAINEL E TARGET'!$S$16,
IF(DN546&gt;='PAINEL E TARGET'!$T$17,'PAINEL E TARGET'!$S$17,
IF(DN546&gt;='PAINEL E TARGET'!$T$18,'PAINEL E TARGET'!$S$18,'PAINEL E TARGET'!$S$19))))))))</f>
        <v>3. Fx de 105% a 109,9%</v>
      </c>
      <c r="DP546" s="17">
        <f>IFERROR(VLOOKUP($BW546,'PAINEL E TARGET'!$G$1:$Q$99,10,0),0)</f>
        <v>0</v>
      </c>
      <c r="DQ546" s="17">
        <f>VLOOKUP(DO546,'PAINEL E TARGET'!$S$10:$U$19,3,0)</f>
        <v>1.1000000000000001</v>
      </c>
      <c r="DR546" s="16">
        <f t="shared" si="322"/>
        <v>0</v>
      </c>
      <c r="DS546" s="17">
        <f t="shared" si="308"/>
        <v>0.93799999999999994</v>
      </c>
      <c r="DT546" s="16">
        <f>IF(DS546&gt;=1,VLOOKUP(BO546,'PAINEL E TARGET'!$S$1:$W$8,5,0),0)</f>
        <v>0</v>
      </c>
      <c r="DU546" s="16">
        <f t="shared" si="323"/>
        <v>93.75</v>
      </c>
    </row>
    <row r="547" spans="2:125" s="32" customFormat="1" x14ac:dyDescent="0.2">
      <c r="B547" s="44">
        <v>43541</v>
      </c>
      <c r="C547" s="65">
        <v>1375</v>
      </c>
      <c r="D547" s="66" t="s">
        <v>550</v>
      </c>
      <c r="E547" s="65">
        <v>116</v>
      </c>
      <c r="F547" s="65" t="s">
        <v>1018</v>
      </c>
      <c r="G547" s="67">
        <v>1149191.1005877904</v>
      </c>
      <c r="H547" s="67">
        <v>712640.98994707619</v>
      </c>
      <c r="I547" s="67">
        <v>619128.91</v>
      </c>
      <c r="J547" s="68">
        <v>0.86878094122256322</v>
      </c>
      <c r="K547" s="67">
        <v>65064.361611361535</v>
      </c>
      <c r="L547" s="67">
        <v>564394.13932789676</v>
      </c>
      <c r="M547" s="67">
        <v>61238.43</v>
      </c>
      <c r="N547" s="67">
        <v>534119.36</v>
      </c>
      <c r="O547" s="67">
        <v>1020052.9360565373</v>
      </c>
      <c r="P547" s="67" t="s">
        <v>1082</v>
      </c>
      <c r="Q547" s="67" t="s">
        <v>1082</v>
      </c>
      <c r="R547" s="67">
        <v>0</v>
      </c>
      <c r="S547" s="67">
        <v>0</v>
      </c>
      <c r="T547" s="68">
        <v>0.10566930131334987</v>
      </c>
      <c r="U547" s="68">
        <v>9.0158675844318747E-2</v>
      </c>
      <c r="V547" s="68">
        <v>0.8532154062130477</v>
      </c>
      <c r="W547" s="67">
        <v>66514.44</v>
      </c>
      <c r="X547" s="67">
        <v>53676.67</v>
      </c>
      <c r="Y547" s="68">
        <v>0.80699273721615927</v>
      </c>
      <c r="Z547" s="68">
        <v>0.20031751070459788</v>
      </c>
      <c r="AA547" s="68">
        <v>0.16370280466137849</v>
      </c>
      <c r="AB547" s="68">
        <v>0.81721664813809525</v>
      </c>
      <c r="AC547" s="67">
        <v>126091.56</v>
      </c>
      <c r="AD547" s="67">
        <v>97461.74</v>
      </c>
      <c r="AE547" s="68">
        <v>0.77294420023037236</v>
      </c>
      <c r="AF547" s="43">
        <v>80</v>
      </c>
      <c r="AG547" s="43">
        <v>65</v>
      </c>
      <c r="AH547" s="43">
        <v>22</v>
      </c>
      <c r="AI547" s="43">
        <v>16</v>
      </c>
      <c r="AJ547" s="67">
        <v>32630.09</v>
      </c>
      <c r="AK547" s="67">
        <v>30623.239999999998</v>
      </c>
      <c r="AL547" s="68">
        <v>0.93849695173994307</v>
      </c>
      <c r="AM547" s="67">
        <v>6162.99</v>
      </c>
      <c r="AN547" s="67">
        <v>4011.4800000000005</v>
      </c>
      <c r="AO547" s="68">
        <v>0.65089834641951405</v>
      </c>
      <c r="AP547" s="67">
        <v>6122.7199999999993</v>
      </c>
      <c r="AQ547" s="67">
        <v>3717.8</v>
      </c>
      <c r="AR547" s="68">
        <v>0.60721378733634734</v>
      </c>
      <c r="AS547" s="67">
        <v>21598.639999999999</v>
      </c>
      <c r="AT547" s="67">
        <v>15324.150000000001</v>
      </c>
      <c r="AU547" s="68">
        <v>0.70949606086309147</v>
      </c>
      <c r="AV547" s="43">
        <v>1240.1399999999999</v>
      </c>
      <c r="AW547" s="43">
        <v>849.83</v>
      </c>
      <c r="AX547" s="69">
        <v>0.68526940506716993</v>
      </c>
      <c r="AY547" s="43">
        <v>65064.361611361535</v>
      </c>
      <c r="AZ547" s="43">
        <v>61238.429999999993</v>
      </c>
      <c r="BA547" s="43">
        <v>20562.218044979774</v>
      </c>
      <c r="BB547" s="43">
        <v>17055.82</v>
      </c>
      <c r="BC547" s="43">
        <v>105394.32308604316</v>
      </c>
      <c r="BD547" s="43">
        <v>33401.323792398347</v>
      </c>
      <c r="BE547" s="43">
        <v>108208.54</v>
      </c>
      <c r="BF547" s="43">
        <v>205131.43</v>
      </c>
      <c r="BG547" s="43">
        <v>2016.4699999999998</v>
      </c>
      <c r="BH547" s="43">
        <v>32</v>
      </c>
      <c r="BI547" s="44">
        <v>43173</v>
      </c>
      <c r="BJ547" s="44">
        <v>43541</v>
      </c>
      <c r="BK547" s="44">
        <v>43172</v>
      </c>
      <c r="BL547" s="43">
        <f t="shared" si="309"/>
        <v>619128.91</v>
      </c>
      <c r="BM547" s="43">
        <f t="shared" si="310"/>
        <v>595357.79</v>
      </c>
      <c r="BO547" s="16" t="str">
        <f>IFERROR(VLOOKUP($C547,'PORTE LOJA'!A:B,2,0),"PORTE 1")</f>
        <v>PORTE 2</v>
      </c>
      <c r="BP547" s="16">
        <f>VLOOKUP(BO547,'PAINEL E TARGET'!$S$1:$W$8,3,0)</f>
        <v>1875</v>
      </c>
      <c r="BQ547" s="16">
        <f t="shared" si="288"/>
        <v>1</v>
      </c>
      <c r="BR547" s="16">
        <f t="shared" si="289"/>
        <v>1</v>
      </c>
      <c r="BS547" s="16">
        <f t="shared" si="290"/>
        <v>1</v>
      </c>
      <c r="BT547" s="16">
        <f t="shared" si="291"/>
        <v>1</v>
      </c>
      <c r="BU547" s="16">
        <f t="shared" si="292"/>
        <v>1</v>
      </c>
      <c r="BV547" s="16">
        <f t="shared" si="293"/>
        <v>1</v>
      </c>
      <c r="BW547" s="17" t="str">
        <f t="shared" si="311"/>
        <v>111111</v>
      </c>
      <c r="BY547" s="17">
        <f t="shared" si="294"/>
        <v>0.86899999999999999</v>
      </c>
      <c r="BZ547" s="17">
        <f t="shared" si="295"/>
        <v>0.94599999999999995</v>
      </c>
      <c r="CA547" s="17" t="str">
        <f t="shared" si="312"/>
        <v>Sem Retira</v>
      </c>
      <c r="CB547" s="17">
        <f t="shared" si="313"/>
        <v>0.94599999999999995</v>
      </c>
      <c r="CC547" s="33" t="str">
        <f>IF(CB547&gt;='PAINEL E TARGET'!$T$11,'PAINEL E TARGET'!$S$11,
IF(CB547&gt;='PAINEL E TARGET'!$T$12,'PAINEL E TARGET'!$S$12,
IF(CB547&gt;='PAINEL E TARGET'!$T$13,'PAINEL E TARGET'!$S$13,
IF(CB547&gt;='PAINEL E TARGET'!$T$14,'PAINEL E TARGET'!$S$14,
IF(CB547&gt;='PAINEL E TARGET'!$T$15,'PAINEL E TARGET'!$S$15,
IF(CB547&gt;='PAINEL E TARGET'!$T$16,'PAINEL E TARGET'!$S$16,
IF(CB547&gt;='PAINEL E TARGET'!$T$17,'PAINEL E TARGET'!$S$17,
IF(CB547&gt;='PAINEL E TARGET'!$T$18,'PAINEL E TARGET'!$S$18,'PAINEL E TARGET'!$S$19))))))))</f>
        <v>1. Fx de 90% a 99,9%</v>
      </c>
      <c r="CD547" s="17">
        <f>IFERROR(VLOOKUP($BW547,'PAINEL E TARGET'!$G$1:$Q$99,4,0),0)</f>
        <v>0.25</v>
      </c>
      <c r="CE547" s="17">
        <f>VLOOKUP(CC547,'PAINEL E TARGET'!$S$10:$U$19,3,0)</f>
        <v>0.5</v>
      </c>
      <c r="CF547" s="16">
        <f t="shared" si="314"/>
        <v>234.375</v>
      </c>
      <c r="CG547" s="17">
        <f t="shared" si="296"/>
        <v>0.93799999999999994</v>
      </c>
      <c r="CH547" s="17">
        <f t="shared" si="297"/>
        <v>0.65100000000000002</v>
      </c>
      <c r="CI547" s="17">
        <f t="shared" si="298"/>
        <v>0.60699999999999998</v>
      </c>
      <c r="CJ547" s="17">
        <f t="shared" si="299"/>
        <v>0.70899999999999996</v>
      </c>
      <c r="CK547" s="17">
        <f t="shared" si="300"/>
        <v>0.68500000000000005</v>
      </c>
      <c r="CL547" s="17">
        <f t="shared" si="301"/>
        <v>0.80700000000000005</v>
      </c>
      <c r="CM547" s="16">
        <f t="shared" si="302"/>
        <v>2</v>
      </c>
      <c r="CN547" s="17" t="str">
        <f t="shared" si="315"/>
        <v>não ok</v>
      </c>
      <c r="CO547" s="17">
        <f t="shared" si="316"/>
        <v>0</v>
      </c>
      <c r="CP547" s="33" t="str">
        <f>IF(CO547&gt;='PAINEL E TARGET'!$T$11,'PAINEL E TARGET'!$S$11,
IF(CO547&gt;='PAINEL E TARGET'!$T$12,'PAINEL E TARGET'!$S$12,
IF(CO547&gt;='PAINEL E TARGET'!$T$13,'PAINEL E TARGET'!$S$13,
IF(CO547&gt;='PAINEL E TARGET'!$T$14,'PAINEL E TARGET'!$S$14,
IF(CO547&gt;='PAINEL E TARGET'!$T$15,'PAINEL E TARGET'!$S$15,
IF(CO547&gt;='PAINEL E TARGET'!$T$16,'PAINEL E TARGET'!$S$16,
IF(CO547&gt;='PAINEL E TARGET'!$T$17,'PAINEL E TARGET'!$S$17,
IF(CO547&gt;='PAINEL E TARGET'!$T$18,'PAINEL E TARGET'!$S$18,'PAINEL E TARGET'!$S$19))))))))</f>
        <v>Não elegível</v>
      </c>
      <c r="CQ547" s="17">
        <f>IFERROR(VLOOKUP($BW547,'PAINEL E TARGET'!$G$1:$Q$99,5,0),0)</f>
        <v>0.25</v>
      </c>
      <c r="CR547" s="17">
        <f>VLOOKUP(CP547,'PAINEL E TARGET'!$S$10:$U$19,3,0)</f>
        <v>0</v>
      </c>
      <c r="CS547" s="16">
        <f t="shared" si="317"/>
        <v>0</v>
      </c>
      <c r="CT547" s="17">
        <f t="shared" si="303"/>
        <v>0.77300000000000002</v>
      </c>
      <c r="CU547" s="33" t="str">
        <f>IF(CT547&gt;='PAINEL E TARGET'!$T$11,'PAINEL E TARGET'!$S$11,
IF(CT547&gt;='PAINEL E TARGET'!$T$12,'PAINEL E TARGET'!$S$12,
IF(CT547&gt;='PAINEL E TARGET'!$T$13,'PAINEL E TARGET'!$S$13,
IF(CT547&gt;='PAINEL E TARGET'!$T$14,'PAINEL E TARGET'!$S$14,
IF(CT547&gt;='PAINEL E TARGET'!$T$15,'PAINEL E TARGET'!$S$15,
IF(CT547&gt;='PAINEL E TARGET'!$T$16,'PAINEL E TARGET'!$S$16,
IF(CT547&gt;='PAINEL E TARGET'!$T$17,'PAINEL E TARGET'!$S$17,
IF(CT547&gt;='PAINEL E TARGET'!$T$18,'PAINEL E TARGET'!$S$18,'PAINEL E TARGET'!$S$19))))))))</f>
        <v>Não elegível</v>
      </c>
      <c r="CV547" s="17">
        <f>IFERROR(VLOOKUP($BW547,'PAINEL E TARGET'!$G$1:$Q$99,6,0),0)</f>
        <v>0.2</v>
      </c>
      <c r="CW547" s="17">
        <f>VLOOKUP(CU547,'PAINEL E TARGET'!$S$10:$U$19,3,0)</f>
        <v>0</v>
      </c>
      <c r="CX547" s="16">
        <f t="shared" si="318"/>
        <v>0</v>
      </c>
      <c r="CY547" s="17">
        <f t="shared" si="304"/>
        <v>0.94099999999999995</v>
      </c>
      <c r="CZ547" s="33" t="str">
        <f>IF(CY547&gt;='PAINEL E TARGET'!$T$11,'PAINEL E TARGET'!$S$11,
IF(CY547&gt;='PAINEL E TARGET'!$T$12,'PAINEL E TARGET'!$S$12,
IF(CY547&gt;='PAINEL E TARGET'!$T$13,'PAINEL E TARGET'!$S$13,
IF(CY547&gt;='PAINEL E TARGET'!$T$14,'PAINEL E TARGET'!$S$14,
IF(CY547&gt;='PAINEL E TARGET'!$T$15,'PAINEL E TARGET'!$S$15,
IF(CY547&gt;='PAINEL E TARGET'!$T$16,'PAINEL E TARGET'!$S$16,
IF(CY547&gt;='PAINEL E TARGET'!$T$17,'PAINEL E TARGET'!$S$17,
IF(CY547&gt;='PAINEL E TARGET'!$T$18,'PAINEL E TARGET'!$S$18,'PAINEL E TARGET'!$S$19))))))))</f>
        <v>1. Fx de 90% a 99,9%</v>
      </c>
      <c r="DA547" s="17">
        <f>IFERROR(VLOOKUP($BW547,'PAINEL E TARGET'!$G$1:$Q$99,7,0),0)</f>
        <v>0.15</v>
      </c>
      <c r="DB547" s="17">
        <f>VLOOKUP(CZ547,'PAINEL E TARGET'!$S$10:$U$19,3,0)</f>
        <v>0.5</v>
      </c>
      <c r="DC547" s="16">
        <f t="shared" si="319"/>
        <v>140.625</v>
      </c>
      <c r="DD547" s="17">
        <f t="shared" si="305"/>
        <v>0.82899999999999996</v>
      </c>
      <c r="DE547" s="33" t="str">
        <f>IF(DD547&gt;='PAINEL E TARGET'!$T$11,'PAINEL E TARGET'!$S$11,
IF(DD547&gt;='PAINEL E TARGET'!$T$12,'PAINEL E TARGET'!$S$12,
IF(DD547&gt;='PAINEL E TARGET'!$T$13,'PAINEL E TARGET'!$S$13,
IF(DD547&gt;='PAINEL E TARGET'!$T$14,'PAINEL E TARGET'!$S$14,
IF(DD547&gt;='PAINEL E TARGET'!$T$15,'PAINEL E TARGET'!$S$15,
IF(DD547&gt;='PAINEL E TARGET'!$T$16,'PAINEL E TARGET'!$S$16,
IF(DD547&gt;='PAINEL E TARGET'!$T$17,'PAINEL E TARGET'!$S$17,
IF(DD547&gt;='PAINEL E TARGET'!$T$18,'PAINEL E TARGET'!$S$18,'PAINEL E TARGET'!$S$19))))))))</f>
        <v>Não elegível</v>
      </c>
      <c r="DF547" s="17">
        <f>IFERROR(VLOOKUP($BW547,'PAINEL E TARGET'!$G$1:$Q$99,8,0),0)</f>
        <v>0.1</v>
      </c>
      <c r="DG547" s="17">
        <f>VLOOKUP(DE547,'PAINEL E TARGET'!$S$10:$U$19,3,0)</f>
        <v>0</v>
      </c>
      <c r="DH547" s="16">
        <f t="shared" si="320"/>
        <v>0</v>
      </c>
      <c r="DI547" s="17">
        <f t="shared" si="306"/>
        <v>0.72699999999999998</v>
      </c>
      <c r="DJ547" s="33" t="str">
        <f>IF(DI547&gt;='PAINEL E TARGET'!$T$11,'PAINEL E TARGET'!$S$11,
IF(DI547&gt;='PAINEL E TARGET'!$T$12,'PAINEL E TARGET'!$S$12,
IF(DI547&gt;='PAINEL E TARGET'!$T$13,'PAINEL E TARGET'!$S$13,
IF(DI547&gt;='PAINEL E TARGET'!$T$14,'PAINEL E TARGET'!$S$14,
IF(DI547&gt;='PAINEL E TARGET'!$T$15,'PAINEL E TARGET'!$S$15,
IF(DI547&gt;='PAINEL E TARGET'!$T$16,'PAINEL E TARGET'!$S$16,
IF(DI547&gt;='PAINEL E TARGET'!$T$17,'PAINEL E TARGET'!$S$17,
IF(DI547&gt;='PAINEL E TARGET'!$T$18,'PAINEL E TARGET'!$S$18,'PAINEL E TARGET'!$S$19))))))))</f>
        <v>Não elegível</v>
      </c>
      <c r="DK547" s="17">
        <f>IFERROR(VLOOKUP($BW547,'PAINEL E TARGET'!$G$1:$Q$99,9,0),0)</f>
        <v>0.05</v>
      </c>
      <c r="DL547" s="17">
        <f>VLOOKUP(DJ547,'PAINEL E TARGET'!$S$10:$U$19,3,0)</f>
        <v>0</v>
      </c>
      <c r="DM547" s="16">
        <f t="shared" si="321"/>
        <v>0</v>
      </c>
      <c r="DN547" s="17">
        <f t="shared" si="307"/>
        <v>0.68500000000000005</v>
      </c>
      <c r="DO547" s="33" t="str">
        <f>IF(DN547&gt;='PAINEL E TARGET'!$T$11,'PAINEL E TARGET'!$S$11,
IF(DN547&gt;='PAINEL E TARGET'!$T$12,'PAINEL E TARGET'!$S$12,
IF(DN547&gt;='PAINEL E TARGET'!$T$13,'PAINEL E TARGET'!$S$13,
IF(DN547&gt;='PAINEL E TARGET'!$T$14,'PAINEL E TARGET'!$S$14,
IF(DN547&gt;='PAINEL E TARGET'!$T$15,'PAINEL E TARGET'!$S$15,
IF(DN547&gt;='PAINEL E TARGET'!$T$16,'PAINEL E TARGET'!$S$16,
IF(DN547&gt;='PAINEL E TARGET'!$T$17,'PAINEL E TARGET'!$S$17,
IF(DN547&gt;='PAINEL E TARGET'!$T$18,'PAINEL E TARGET'!$S$18,'PAINEL E TARGET'!$S$19))))))))</f>
        <v>Não elegível</v>
      </c>
      <c r="DP547" s="17">
        <f>IFERROR(VLOOKUP($BW547,'PAINEL E TARGET'!$G$1:$Q$99,10,0),0)</f>
        <v>0</v>
      </c>
      <c r="DQ547" s="17">
        <f>VLOOKUP(DO547,'PAINEL E TARGET'!$S$10:$U$19,3,0)</f>
        <v>0</v>
      </c>
      <c r="DR547" s="16">
        <f t="shared" si="322"/>
        <v>0</v>
      </c>
      <c r="DS547" s="17">
        <f t="shared" si="308"/>
        <v>0.81299999999999994</v>
      </c>
      <c r="DT547" s="16">
        <f>IF(DS547&gt;=1,VLOOKUP(BO547,'PAINEL E TARGET'!$S$1:$W$8,5,0),0)</f>
        <v>0</v>
      </c>
      <c r="DU547" s="16">
        <f t="shared" si="323"/>
        <v>375</v>
      </c>
    </row>
    <row r="548" spans="2:125" s="32" customFormat="1" x14ac:dyDescent="0.2">
      <c r="B548" s="44">
        <v>43541</v>
      </c>
      <c r="C548" s="65">
        <v>1377</v>
      </c>
      <c r="D548" s="66" t="s">
        <v>551</v>
      </c>
      <c r="E548" s="65">
        <v>514</v>
      </c>
      <c r="F548" s="65" t="s">
        <v>944</v>
      </c>
      <c r="G548" s="67">
        <v>625642.12831485062</v>
      </c>
      <c r="H548" s="67">
        <v>358731.13439558633</v>
      </c>
      <c r="I548" s="67">
        <v>319904.74</v>
      </c>
      <c r="J548" s="68">
        <v>0.89176742503545559</v>
      </c>
      <c r="K548" s="67">
        <v>33550.003434323196</v>
      </c>
      <c r="L548" s="67">
        <v>296748.49071883631</v>
      </c>
      <c r="M548" s="67">
        <v>34149.35</v>
      </c>
      <c r="N548" s="67">
        <v>265533.18</v>
      </c>
      <c r="O548" s="67">
        <v>576281.99834287446</v>
      </c>
      <c r="P548" s="67" t="s">
        <v>1082</v>
      </c>
      <c r="Q548" s="67" t="s">
        <v>1082</v>
      </c>
      <c r="R548" s="67">
        <v>0</v>
      </c>
      <c r="S548" s="67">
        <v>0</v>
      </c>
      <c r="T548" s="68">
        <v>0.10612055646777074</v>
      </c>
      <c r="U548" s="68">
        <v>8.7785864594776372E-2</v>
      </c>
      <c r="V548" s="68">
        <v>0.82722770702241188</v>
      </c>
      <c r="W548" s="67">
        <v>35051.46</v>
      </c>
      <c r="X548" s="67">
        <v>26307.890000000007</v>
      </c>
      <c r="Y548" s="68">
        <v>0.75055047635676253</v>
      </c>
      <c r="Z548" s="68">
        <v>0.22900964230531734</v>
      </c>
      <c r="AA548" s="68">
        <v>0.19676832680236656</v>
      </c>
      <c r="AB548" s="68">
        <v>0.85921415719270711</v>
      </c>
      <c r="AC548" s="67">
        <v>75641.539999999994</v>
      </c>
      <c r="AD548" s="67">
        <v>58968.030000000013</v>
      </c>
      <c r="AE548" s="68">
        <v>0.77957204467280838</v>
      </c>
      <c r="AF548" s="43">
        <v>80</v>
      </c>
      <c r="AG548" s="43">
        <v>73</v>
      </c>
      <c r="AH548" s="43">
        <v>16</v>
      </c>
      <c r="AI548" s="43">
        <v>13</v>
      </c>
      <c r="AJ548" s="67">
        <v>16894.910000000003</v>
      </c>
      <c r="AK548" s="67">
        <v>15665.5</v>
      </c>
      <c r="AL548" s="68">
        <v>0.92723192961667134</v>
      </c>
      <c r="AM548" s="67">
        <v>5474.03</v>
      </c>
      <c r="AN548" s="67">
        <v>3628.9900000000002</v>
      </c>
      <c r="AO548" s="68">
        <v>0.66294667731086609</v>
      </c>
      <c r="AP548" s="67">
        <v>2289.67</v>
      </c>
      <c r="AQ548" s="67">
        <v>477.98</v>
      </c>
      <c r="AR548" s="68">
        <v>0.20875497342411789</v>
      </c>
      <c r="AS548" s="67">
        <v>10392.849999999999</v>
      </c>
      <c r="AT548" s="67">
        <v>6535.42</v>
      </c>
      <c r="AU548" s="68">
        <v>0.62883809542137148</v>
      </c>
      <c r="AV548" s="43">
        <v>980.93000000000018</v>
      </c>
      <c r="AW548" s="43">
        <v>949.81000000000006</v>
      </c>
      <c r="AX548" s="69">
        <v>0.96827500433262303</v>
      </c>
      <c r="AY548" s="43">
        <v>33550.003434323196</v>
      </c>
      <c r="AZ548" s="43">
        <v>34149.35</v>
      </c>
      <c r="BA548" s="43">
        <v>18782.081999891427</v>
      </c>
      <c r="BB548" s="43">
        <v>20337.5</v>
      </c>
      <c r="BC548" s="43">
        <v>58514.037733931989</v>
      </c>
      <c r="BD548" s="43">
        <v>32821.806012427762</v>
      </c>
      <c r="BE548" s="43">
        <v>61557.259999999987</v>
      </c>
      <c r="BF548" s="43">
        <v>132841.78999999998</v>
      </c>
      <c r="BG548" s="43">
        <v>1714.5100000000004</v>
      </c>
      <c r="BH548" s="43">
        <v>30</v>
      </c>
      <c r="BI548" s="44">
        <v>43173</v>
      </c>
      <c r="BJ548" s="44">
        <v>43541</v>
      </c>
      <c r="BK548" s="44">
        <v>43172</v>
      </c>
      <c r="BL548" s="43">
        <f t="shared" si="309"/>
        <v>319904.74</v>
      </c>
      <c r="BM548" s="43">
        <f t="shared" si="310"/>
        <v>299682.52999999997</v>
      </c>
      <c r="BO548" s="16" t="str">
        <f>IFERROR(VLOOKUP($C548,'PORTE LOJA'!A:B,2,0),"PORTE 1")</f>
        <v>PORTE 1</v>
      </c>
      <c r="BP548" s="16">
        <f>VLOOKUP(BO548,'PAINEL E TARGET'!$S$1:$W$8,3,0)</f>
        <v>1650</v>
      </c>
      <c r="BQ548" s="16">
        <f t="shared" si="288"/>
        <v>1</v>
      </c>
      <c r="BR548" s="16">
        <f t="shared" si="289"/>
        <v>1</v>
      </c>
      <c r="BS548" s="16">
        <f t="shared" si="290"/>
        <v>1</v>
      </c>
      <c r="BT548" s="16">
        <f t="shared" si="291"/>
        <v>1</v>
      </c>
      <c r="BU548" s="16">
        <f t="shared" si="292"/>
        <v>1</v>
      </c>
      <c r="BV548" s="16">
        <f t="shared" si="293"/>
        <v>1</v>
      </c>
      <c r="BW548" s="17" t="str">
        <f t="shared" si="311"/>
        <v>111111</v>
      </c>
      <c r="BY548" s="17">
        <f t="shared" si="294"/>
        <v>0.89200000000000002</v>
      </c>
      <c r="BZ548" s="17">
        <f t="shared" si="295"/>
        <v>0.90700000000000003</v>
      </c>
      <c r="CA548" s="17" t="str">
        <f t="shared" si="312"/>
        <v>Sem Retira</v>
      </c>
      <c r="CB548" s="17">
        <f t="shared" si="313"/>
        <v>0.90700000000000003</v>
      </c>
      <c r="CC548" s="33" t="str">
        <f>IF(CB548&gt;='PAINEL E TARGET'!$T$11,'PAINEL E TARGET'!$S$11,
IF(CB548&gt;='PAINEL E TARGET'!$T$12,'PAINEL E TARGET'!$S$12,
IF(CB548&gt;='PAINEL E TARGET'!$T$13,'PAINEL E TARGET'!$S$13,
IF(CB548&gt;='PAINEL E TARGET'!$T$14,'PAINEL E TARGET'!$S$14,
IF(CB548&gt;='PAINEL E TARGET'!$T$15,'PAINEL E TARGET'!$S$15,
IF(CB548&gt;='PAINEL E TARGET'!$T$16,'PAINEL E TARGET'!$S$16,
IF(CB548&gt;='PAINEL E TARGET'!$T$17,'PAINEL E TARGET'!$S$17,
IF(CB548&gt;='PAINEL E TARGET'!$T$18,'PAINEL E TARGET'!$S$18,'PAINEL E TARGET'!$S$19))))))))</f>
        <v>1. Fx de 90% a 99,9%</v>
      </c>
      <c r="CD548" s="17">
        <f>IFERROR(VLOOKUP($BW548,'PAINEL E TARGET'!$G$1:$Q$99,4,0),0)</f>
        <v>0.25</v>
      </c>
      <c r="CE548" s="17">
        <f>VLOOKUP(CC548,'PAINEL E TARGET'!$S$10:$U$19,3,0)</f>
        <v>0.5</v>
      </c>
      <c r="CF548" s="16">
        <f t="shared" si="314"/>
        <v>206.25</v>
      </c>
      <c r="CG548" s="17">
        <f t="shared" si="296"/>
        <v>0.92700000000000005</v>
      </c>
      <c r="CH548" s="17">
        <f t="shared" si="297"/>
        <v>0.66300000000000003</v>
      </c>
      <c r="CI548" s="17">
        <f t="shared" si="298"/>
        <v>0.20899999999999999</v>
      </c>
      <c r="CJ548" s="17">
        <f t="shared" si="299"/>
        <v>0.629</v>
      </c>
      <c r="CK548" s="17">
        <f t="shared" si="300"/>
        <v>0.96799999999999997</v>
      </c>
      <c r="CL548" s="17">
        <f t="shared" si="301"/>
        <v>0.751</v>
      </c>
      <c r="CM548" s="16">
        <f t="shared" si="302"/>
        <v>2</v>
      </c>
      <c r="CN548" s="17" t="str">
        <f t="shared" si="315"/>
        <v>não ok</v>
      </c>
      <c r="CO548" s="17">
        <f t="shared" si="316"/>
        <v>0</v>
      </c>
      <c r="CP548" s="33" t="str">
        <f>IF(CO548&gt;='PAINEL E TARGET'!$T$11,'PAINEL E TARGET'!$S$11,
IF(CO548&gt;='PAINEL E TARGET'!$T$12,'PAINEL E TARGET'!$S$12,
IF(CO548&gt;='PAINEL E TARGET'!$T$13,'PAINEL E TARGET'!$S$13,
IF(CO548&gt;='PAINEL E TARGET'!$T$14,'PAINEL E TARGET'!$S$14,
IF(CO548&gt;='PAINEL E TARGET'!$T$15,'PAINEL E TARGET'!$S$15,
IF(CO548&gt;='PAINEL E TARGET'!$T$16,'PAINEL E TARGET'!$S$16,
IF(CO548&gt;='PAINEL E TARGET'!$T$17,'PAINEL E TARGET'!$S$17,
IF(CO548&gt;='PAINEL E TARGET'!$T$18,'PAINEL E TARGET'!$S$18,'PAINEL E TARGET'!$S$19))))))))</f>
        <v>Não elegível</v>
      </c>
      <c r="CQ548" s="17">
        <f>IFERROR(VLOOKUP($BW548,'PAINEL E TARGET'!$G$1:$Q$99,5,0),0)</f>
        <v>0.25</v>
      </c>
      <c r="CR548" s="17">
        <f>VLOOKUP(CP548,'PAINEL E TARGET'!$S$10:$U$19,3,0)</f>
        <v>0</v>
      </c>
      <c r="CS548" s="16">
        <f t="shared" si="317"/>
        <v>0</v>
      </c>
      <c r="CT548" s="17">
        <f t="shared" si="303"/>
        <v>0.78</v>
      </c>
      <c r="CU548" s="33" t="str">
        <f>IF(CT548&gt;='PAINEL E TARGET'!$T$11,'PAINEL E TARGET'!$S$11,
IF(CT548&gt;='PAINEL E TARGET'!$T$12,'PAINEL E TARGET'!$S$12,
IF(CT548&gt;='PAINEL E TARGET'!$T$13,'PAINEL E TARGET'!$S$13,
IF(CT548&gt;='PAINEL E TARGET'!$T$14,'PAINEL E TARGET'!$S$14,
IF(CT548&gt;='PAINEL E TARGET'!$T$15,'PAINEL E TARGET'!$S$15,
IF(CT548&gt;='PAINEL E TARGET'!$T$16,'PAINEL E TARGET'!$S$16,
IF(CT548&gt;='PAINEL E TARGET'!$T$17,'PAINEL E TARGET'!$S$17,
IF(CT548&gt;='PAINEL E TARGET'!$T$18,'PAINEL E TARGET'!$S$18,'PAINEL E TARGET'!$S$19))))))))</f>
        <v>Não elegível</v>
      </c>
      <c r="CV548" s="17">
        <f>IFERROR(VLOOKUP($BW548,'PAINEL E TARGET'!$G$1:$Q$99,6,0),0)</f>
        <v>0.2</v>
      </c>
      <c r="CW548" s="17">
        <f>VLOOKUP(CU548,'PAINEL E TARGET'!$S$10:$U$19,3,0)</f>
        <v>0</v>
      </c>
      <c r="CX548" s="16">
        <f t="shared" si="318"/>
        <v>0</v>
      </c>
      <c r="CY548" s="17">
        <f t="shared" si="304"/>
        <v>1.018</v>
      </c>
      <c r="CZ548" s="33" t="str">
        <f>IF(CY548&gt;='PAINEL E TARGET'!$T$11,'PAINEL E TARGET'!$S$11,
IF(CY548&gt;='PAINEL E TARGET'!$T$12,'PAINEL E TARGET'!$S$12,
IF(CY548&gt;='PAINEL E TARGET'!$T$13,'PAINEL E TARGET'!$S$13,
IF(CY548&gt;='PAINEL E TARGET'!$T$14,'PAINEL E TARGET'!$S$14,
IF(CY548&gt;='PAINEL E TARGET'!$T$15,'PAINEL E TARGET'!$S$15,
IF(CY548&gt;='PAINEL E TARGET'!$T$16,'PAINEL E TARGET'!$S$16,
IF(CY548&gt;='PAINEL E TARGET'!$T$17,'PAINEL E TARGET'!$S$17,
IF(CY548&gt;='PAINEL E TARGET'!$T$18,'PAINEL E TARGET'!$S$18,'PAINEL E TARGET'!$S$19))))))))</f>
        <v>2. Fx de 100% a 104,9%</v>
      </c>
      <c r="DA548" s="17">
        <f>IFERROR(VLOOKUP($BW548,'PAINEL E TARGET'!$G$1:$Q$99,7,0),0)</f>
        <v>0.15</v>
      </c>
      <c r="DB548" s="17">
        <f>VLOOKUP(CZ548,'PAINEL E TARGET'!$S$10:$U$19,3,0)</f>
        <v>1</v>
      </c>
      <c r="DC548" s="16">
        <f t="shared" si="319"/>
        <v>247.5</v>
      </c>
      <c r="DD548" s="17">
        <f t="shared" si="305"/>
        <v>1.083</v>
      </c>
      <c r="DE548" s="33" t="str">
        <f>IF(DD548&gt;='PAINEL E TARGET'!$T$11,'PAINEL E TARGET'!$S$11,
IF(DD548&gt;='PAINEL E TARGET'!$T$12,'PAINEL E TARGET'!$S$12,
IF(DD548&gt;='PAINEL E TARGET'!$T$13,'PAINEL E TARGET'!$S$13,
IF(DD548&gt;='PAINEL E TARGET'!$T$14,'PAINEL E TARGET'!$S$14,
IF(DD548&gt;='PAINEL E TARGET'!$T$15,'PAINEL E TARGET'!$S$15,
IF(DD548&gt;='PAINEL E TARGET'!$T$16,'PAINEL E TARGET'!$S$16,
IF(DD548&gt;='PAINEL E TARGET'!$T$17,'PAINEL E TARGET'!$S$17,
IF(DD548&gt;='PAINEL E TARGET'!$T$18,'PAINEL E TARGET'!$S$18,'PAINEL E TARGET'!$S$19))))))))</f>
        <v>3. Fx de 105% a 109,9%</v>
      </c>
      <c r="DF548" s="17">
        <f>IFERROR(VLOOKUP($BW548,'PAINEL E TARGET'!$G$1:$Q$99,8,0),0)</f>
        <v>0.1</v>
      </c>
      <c r="DG548" s="17">
        <f>VLOOKUP(DE548,'PAINEL E TARGET'!$S$10:$U$19,3,0)</f>
        <v>1.1000000000000001</v>
      </c>
      <c r="DH548" s="16">
        <f t="shared" si="320"/>
        <v>181.50000000000003</v>
      </c>
      <c r="DI548" s="17">
        <f t="shared" si="306"/>
        <v>0.81299999999999994</v>
      </c>
      <c r="DJ548" s="33" t="str">
        <f>IF(DI548&gt;='PAINEL E TARGET'!$T$11,'PAINEL E TARGET'!$S$11,
IF(DI548&gt;='PAINEL E TARGET'!$T$12,'PAINEL E TARGET'!$S$12,
IF(DI548&gt;='PAINEL E TARGET'!$T$13,'PAINEL E TARGET'!$S$13,
IF(DI548&gt;='PAINEL E TARGET'!$T$14,'PAINEL E TARGET'!$S$14,
IF(DI548&gt;='PAINEL E TARGET'!$T$15,'PAINEL E TARGET'!$S$15,
IF(DI548&gt;='PAINEL E TARGET'!$T$16,'PAINEL E TARGET'!$S$16,
IF(DI548&gt;='PAINEL E TARGET'!$T$17,'PAINEL E TARGET'!$S$17,
IF(DI548&gt;='PAINEL E TARGET'!$T$18,'PAINEL E TARGET'!$S$18,'PAINEL E TARGET'!$S$19))))))))</f>
        <v>Não elegível</v>
      </c>
      <c r="DK548" s="17">
        <f>IFERROR(VLOOKUP($BW548,'PAINEL E TARGET'!$G$1:$Q$99,9,0),0)</f>
        <v>0.05</v>
      </c>
      <c r="DL548" s="17">
        <f>VLOOKUP(DJ548,'PAINEL E TARGET'!$S$10:$U$19,3,0)</f>
        <v>0</v>
      </c>
      <c r="DM548" s="16">
        <f t="shared" si="321"/>
        <v>0</v>
      </c>
      <c r="DN548" s="17">
        <f t="shared" si="307"/>
        <v>0.96799999999999997</v>
      </c>
      <c r="DO548" s="33" t="str">
        <f>IF(DN548&gt;='PAINEL E TARGET'!$T$11,'PAINEL E TARGET'!$S$11,
IF(DN548&gt;='PAINEL E TARGET'!$T$12,'PAINEL E TARGET'!$S$12,
IF(DN548&gt;='PAINEL E TARGET'!$T$13,'PAINEL E TARGET'!$S$13,
IF(DN548&gt;='PAINEL E TARGET'!$T$14,'PAINEL E TARGET'!$S$14,
IF(DN548&gt;='PAINEL E TARGET'!$T$15,'PAINEL E TARGET'!$S$15,
IF(DN548&gt;='PAINEL E TARGET'!$T$16,'PAINEL E TARGET'!$S$16,
IF(DN548&gt;='PAINEL E TARGET'!$T$17,'PAINEL E TARGET'!$S$17,
IF(DN548&gt;='PAINEL E TARGET'!$T$18,'PAINEL E TARGET'!$S$18,'PAINEL E TARGET'!$S$19))))))))</f>
        <v>1. Fx de 90% a 99,9%</v>
      </c>
      <c r="DP548" s="17">
        <f>IFERROR(VLOOKUP($BW548,'PAINEL E TARGET'!$G$1:$Q$99,10,0),0)</f>
        <v>0</v>
      </c>
      <c r="DQ548" s="17">
        <f>VLOOKUP(DO548,'PAINEL E TARGET'!$S$10:$U$19,3,0)</f>
        <v>0.5</v>
      </c>
      <c r="DR548" s="16">
        <f t="shared" si="322"/>
        <v>0</v>
      </c>
      <c r="DS548" s="17">
        <f t="shared" si="308"/>
        <v>0.91300000000000003</v>
      </c>
      <c r="DT548" s="16">
        <f>IF(DS548&gt;=1,VLOOKUP(BO548,'PAINEL E TARGET'!$S$1:$W$8,5,0),0)</f>
        <v>0</v>
      </c>
      <c r="DU548" s="16">
        <f t="shared" si="323"/>
        <v>635.25</v>
      </c>
    </row>
    <row r="549" spans="2:125" s="32" customFormat="1" x14ac:dyDescent="0.2">
      <c r="B549" s="44">
        <v>43541</v>
      </c>
      <c r="C549" s="65">
        <v>1378</v>
      </c>
      <c r="D549" s="66" t="s">
        <v>552</v>
      </c>
      <c r="E549" s="65">
        <v>514</v>
      </c>
      <c r="F549" s="65" t="s">
        <v>944</v>
      </c>
      <c r="G549" s="67">
        <v>1229483.2258973748</v>
      </c>
      <c r="H549" s="67">
        <v>730154.979846581</v>
      </c>
      <c r="I549" s="67">
        <v>461458.72000000009</v>
      </c>
      <c r="J549" s="68">
        <v>0.6320010583190997</v>
      </c>
      <c r="K549" s="67">
        <v>74405.43497647671</v>
      </c>
      <c r="L549" s="67">
        <v>618352.72577111016</v>
      </c>
      <c r="M549" s="67">
        <v>62991.48</v>
      </c>
      <c r="N549" s="67">
        <v>383095.86</v>
      </c>
      <c r="O549" s="67">
        <v>1167529.2110431469</v>
      </c>
      <c r="P549" s="67" t="s">
        <v>1082</v>
      </c>
      <c r="Q549" s="67" t="s">
        <v>1082</v>
      </c>
      <c r="R549" s="67">
        <v>0</v>
      </c>
      <c r="S549" s="67">
        <v>0</v>
      </c>
      <c r="T549" s="68">
        <v>0.10990431338670494</v>
      </c>
      <c r="U549" s="68">
        <v>0.11675301074448782</v>
      </c>
      <c r="V549" s="68">
        <v>1.0623150916168806</v>
      </c>
      <c r="W549" s="67">
        <v>76137.110000000015</v>
      </c>
      <c r="X549" s="67">
        <v>52082.04</v>
      </c>
      <c r="Y549" s="68">
        <v>0.68405590913550551</v>
      </c>
      <c r="Z549" s="68">
        <v>0.21660567641392867</v>
      </c>
      <c r="AA549" s="68">
        <v>0.21870773109140462</v>
      </c>
      <c r="AB549" s="68">
        <v>1.0097045225788956</v>
      </c>
      <c r="AC549" s="67">
        <v>150055.35</v>
      </c>
      <c r="AD549" s="67">
        <v>97562.75</v>
      </c>
      <c r="AE549" s="68">
        <v>0.65017841749727678</v>
      </c>
      <c r="AF549" s="43">
        <v>80</v>
      </c>
      <c r="AG549" s="43">
        <v>85</v>
      </c>
      <c r="AH549" s="43">
        <v>29</v>
      </c>
      <c r="AI549" s="43">
        <v>13</v>
      </c>
      <c r="AJ549" s="67">
        <v>35837.14</v>
      </c>
      <c r="AK549" s="67">
        <v>27583.7</v>
      </c>
      <c r="AL549" s="68">
        <v>0.76969590765334517</v>
      </c>
      <c r="AM549" s="67">
        <v>11040.720000000001</v>
      </c>
      <c r="AN549" s="67">
        <v>4904.1399999999994</v>
      </c>
      <c r="AO549" s="68">
        <v>0.4441866110181219</v>
      </c>
      <c r="AP549" s="67">
        <v>5516.73</v>
      </c>
      <c r="AQ549" s="67">
        <v>2105.8900000000003</v>
      </c>
      <c r="AR549" s="68">
        <v>0.38172794390880116</v>
      </c>
      <c r="AS549" s="67">
        <v>23742.52</v>
      </c>
      <c r="AT549" s="67">
        <v>17488.309999999998</v>
      </c>
      <c r="AU549" s="68">
        <v>0.736581879261342</v>
      </c>
      <c r="AV549" s="43">
        <v>395.78000000000003</v>
      </c>
      <c r="AW549" s="43">
        <v>569.88</v>
      </c>
      <c r="AX549" s="69">
        <v>1.4398908484511597</v>
      </c>
      <c r="AY549" s="43">
        <v>74405.43497647671</v>
      </c>
      <c r="AZ549" s="43">
        <v>62991.48</v>
      </c>
      <c r="BA549" s="43">
        <v>36814.323827829438</v>
      </c>
      <c r="BB549" s="43">
        <v>28301.450000000004</v>
      </c>
      <c r="BC549" s="43">
        <v>125382.30310310084</v>
      </c>
      <c r="BD549" s="43">
        <v>62178.925623750176</v>
      </c>
      <c r="BE549" s="43">
        <v>129144.28000000001</v>
      </c>
      <c r="BF549" s="43">
        <v>254525.08000000005</v>
      </c>
      <c r="BG549" s="43">
        <v>669.24000000000012</v>
      </c>
      <c r="BH549" s="43">
        <v>37</v>
      </c>
      <c r="BI549" s="44">
        <v>43173</v>
      </c>
      <c r="BJ549" s="44">
        <v>43541</v>
      </c>
      <c r="BK549" s="44">
        <v>43172</v>
      </c>
      <c r="BL549" s="43">
        <f t="shared" si="309"/>
        <v>461458.72000000009</v>
      </c>
      <c r="BM549" s="43">
        <f t="shared" si="310"/>
        <v>446087.33999999997</v>
      </c>
      <c r="BO549" s="16" t="str">
        <f>IFERROR(VLOOKUP($C549,'PORTE LOJA'!A:B,2,0),"PORTE 1")</f>
        <v>PORTE 2</v>
      </c>
      <c r="BP549" s="16">
        <f>VLOOKUP(BO549,'PAINEL E TARGET'!$S$1:$W$8,3,0)</f>
        <v>1875</v>
      </c>
      <c r="BQ549" s="16">
        <f t="shared" si="288"/>
        <v>1</v>
      </c>
      <c r="BR549" s="16">
        <f t="shared" si="289"/>
        <v>1</v>
      </c>
      <c r="BS549" s="16">
        <f t="shared" si="290"/>
        <v>1</v>
      </c>
      <c r="BT549" s="16">
        <f t="shared" si="291"/>
        <v>1</v>
      </c>
      <c r="BU549" s="16">
        <f t="shared" si="292"/>
        <v>1</v>
      </c>
      <c r="BV549" s="16">
        <f t="shared" si="293"/>
        <v>1</v>
      </c>
      <c r="BW549" s="17" t="str">
        <f t="shared" si="311"/>
        <v>111111</v>
      </c>
      <c r="BY549" s="17">
        <f t="shared" si="294"/>
        <v>0.63200000000000001</v>
      </c>
      <c r="BZ549" s="17">
        <f t="shared" si="295"/>
        <v>0.64400000000000002</v>
      </c>
      <c r="CA549" s="17" t="str">
        <f t="shared" si="312"/>
        <v>Sem Retira</v>
      </c>
      <c r="CB549" s="17">
        <f t="shared" si="313"/>
        <v>0.64400000000000002</v>
      </c>
      <c r="CC549" s="33" t="str">
        <f>IF(CB549&gt;='PAINEL E TARGET'!$T$11,'PAINEL E TARGET'!$S$11,
IF(CB549&gt;='PAINEL E TARGET'!$T$12,'PAINEL E TARGET'!$S$12,
IF(CB549&gt;='PAINEL E TARGET'!$T$13,'PAINEL E TARGET'!$S$13,
IF(CB549&gt;='PAINEL E TARGET'!$T$14,'PAINEL E TARGET'!$S$14,
IF(CB549&gt;='PAINEL E TARGET'!$T$15,'PAINEL E TARGET'!$S$15,
IF(CB549&gt;='PAINEL E TARGET'!$T$16,'PAINEL E TARGET'!$S$16,
IF(CB549&gt;='PAINEL E TARGET'!$T$17,'PAINEL E TARGET'!$S$17,
IF(CB549&gt;='PAINEL E TARGET'!$T$18,'PAINEL E TARGET'!$S$18,'PAINEL E TARGET'!$S$19))))))))</f>
        <v>Não elegível</v>
      </c>
      <c r="CD549" s="17">
        <f>IFERROR(VLOOKUP($BW549,'PAINEL E TARGET'!$G$1:$Q$99,4,0),0)</f>
        <v>0.25</v>
      </c>
      <c r="CE549" s="17">
        <f>VLOOKUP(CC549,'PAINEL E TARGET'!$S$10:$U$19,3,0)</f>
        <v>0</v>
      </c>
      <c r="CF549" s="16">
        <f t="shared" si="314"/>
        <v>0</v>
      </c>
      <c r="CG549" s="17">
        <f t="shared" si="296"/>
        <v>0.77</v>
      </c>
      <c r="CH549" s="17">
        <f t="shared" si="297"/>
        <v>0.44400000000000001</v>
      </c>
      <c r="CI549" s="17">
        <f t="shared" si="298"/>
        <v>0.38200000000000001</v>
      </c>
      <c r="CJ549" s="17">
        <f t="shared" si="299"/>
        <v>0.73699999999999999</v>
      </c>
      <c r="CK549" s="17">
        <f t="shared" si="300"/>
        <v>1.44</v>
      </c>
      <c r="CL549" s="17">
        <f t="shared" si="301"/>
        <v>0.68400000000000005</v>
      </c>
      <c r="CM549" s="16">
        <f t="shared" si="302"/>
        <v>3</v>
      </c>
      <c r="CN549" s="17" t="str">
        <f t="shared" si="315"/>
        <v>não ok</v>
      </c>
      <c r="CO549" s="17">
        <f t="shared" si="316"/>
        <v>0</v>
      </c>
      <c r="CP549" s="33" t="str">
        <f>IF(CO549&gt;='PAINEL E TARGET'!$T$11,'PAINEL E TARGET'!$S$11,
IF(CO549&gt;='PAINEL E TARGET'!$T$12,'PAINEL E TARGET'!$S$12,
IF(CO549&gt;='PAINEL E TARGET'!$T$13,'PAINEL E TARGET'!$S$13,
IF(CO549&gt;='PAINEL E TARGET'!$T$14,'PAINEL E TARGET'!$S$14,
IF(CO549&gt;='PAINEL E TARGET'!$T$15,'PAINEL E TARGET'!$S$15,
IF(CO549&gt;='PAINEL E TARGET'!$T$16,'PAINEL E TARGET'!$S$16,
IF(CO549&gt;='PAINEL E TARGET'!$T$17,'PAINEL E TARGET'!$S$17,
IF(CO549&gt;='PAINEL E TARGET'!$T$18,'PAINEL E TARGET'!$S$18,'PAINEL E TARGET'!$S$19))))))))</f>
        <v>Não elegível</v>
      </c>
      <c r="CQ549" s="17">
        <f>IFERROR(VLOOKUP($BW549,'PAINEL E TARGET'!$G$1:$Q$99,5,0),0)</f>
        <v>0.25</v>
      </c>
      <c r="CR549" s="17">
        <f>VLOOKUP(CP549,'PAINEL E TARGET'!$S$10:$U$19,3,0)</f>
        <v>0</v>
      </c>
      <c r="CS549" s="16">
        <f t="shared" si="317"/>
        <v>0</v>
      </c>
      <c r="CT549" s="17">
        <f t="shared" si="303"/>
        <v>0.65</v>
      </c>
      <c r="CU549" s="33" t="str">
        <f>IF(CT549&gt;='PAINEL E TARGET'!$T$11,'PAINEL E TARGET'!$S$11,
IF(CT549&gt;='PAINEL E TARGET'!$T$12,'PAINEL E TARGET'!$S$12,
IF(CT549&gt;='PAINEL E TARGET'!$T$13,'PAINEL E TARGET'!$S$13,
IF(CT549&gt;='PAINEL E TARGET'!$T$14,'PAINEL E TARGET'!$S$14,
IF(CT549&gt;='PAINEL E TARGET'!$T$15,'PAINEL E TARGET'!$S$15,
IF(CT549&gt;='PAINEL E TARGET'!$T$16,'PAINEL E TARGET'!$S$16,
IF(CT549&gt;='PAINEL E TARGET'!$T$17,'PAINEL E TARGET'!$S$17,
IF(CT549&gt;='PAINEL E TARGET'!$T$18,'PAINEL E TARGET'!$S$18,'PAINEL E TARGET'!$S$19))))))))</f>
        <v>Não elegível</v>
      </c>
      <c r="CV549" s="17">
        <f>IFERROR(VLOOKUP($BW549,'PAINEL E TARGET'!$G$1:$Q$99,6,0),0)</f>
        <v>0.2</v>
      </c>
      <c r="CW549" s="17">
        <f>VLOOKUP(CU549,'PAINEL E TARGET'!$S$10:$U$19,3,0)</f>
        <v>0</v>
      </c>
      <c r="CX549" s="16">
        <f t="shared" si="318"/>
        <v>0</v>
      </c>
      <c r="CY549" s="17">
        <f t="shared" si="304"/>
        <v>0.84699999999999998</v>
      </c>
      <c r="CZ549" s="33" t="str">
        <f>IF(CY549&gt;='PAINEL E TARGET'!$T$11,'PAINEL E TARGET'!$S$11,
IF(CY549&gt;='PAINEL E TARGET'!$T$12,'PAINEL E TARGET'!$S$12,
IF(CY549&gt;='PAINEL E TARGET'!$T$13,'PAINEL E TARGET'!$S$13,
IF(CY549&gt;='PAINEL E TARGET'!$T$14,'PAINEL E TARGET'!$S$14,
IF(CY549&gt;='PAINEL E TARGET'!$T$15,'PAINEL E TARGET'!$S$15,
IF(CY549&gt;='PAINEL E TARGET'!$T$16,'PAINEL E TARGET'!$S$16,
IF(CY549&gt;='PAINEL E TARGET'!$T$17,'PAINEL E TARGET'!$S$17,
IF(CY549&gt;='PAINEL E TARGET'!$T$18,'PAINEL E TARGET'!$S$18,'PAINEL E TARGET'!$S$19))))))))</f>
        <v>Não elegível</v>
      </c>
      <c r="DA549" s="17">
        <f>IFERROR(VLOOKUP($BW549,'PAINEL E TARGET'!$G$1:$Q$99,7,0),0)</f>
        <v>0.15</v>
      </c>
      <c r="DB549" s="17">
        <f>VLOOKUP(CZ549,'PAINEL E TARGET'!$S$10:$U$19,3,0)</f>
        <v>0</v>
      </c>
      <c r="DC549" s="16">
        <f t="shared" si="319"/>
        <v>0</v>
      </c>
      <c r="DD549" s="17">
        <f t="shared" si="305"/>
        <v>0.76900000000000002</v>
      </c>
      <c r="DE549" s="33" t="str">
        <f>IF(DD549&gt;='PAINEL E TARGET'!$T$11,'PAINEL E TARGET'!$S$11,
IF(DD549&gt;='PAINEL E TARGET'!$T$12,'PAINEL E TARGET'!$S$12,
IF(DD549&gt;='PAINEL E TARGET'!$T$13,'PAINEL E TARGET'!$S$13,
IF(DD549&gt;='PAINEL E TARGET'!$T$14,'PAINEL E TARGET'!$S$14,
IF(DD549&gt;='PAINEL E TARGET'!$T$15,'PAINEL E TARGET'!$S$15,
IF(DD549&gt;='PAINEL E TARGET'!$T$16,'PAINEL E TARGET'!$S$16,
IF(DD549&gt;='PAINEL E TARGET'!$T$17,'PAINEL E TARGET'!$S$17,
IF(DD549&gt;='PAINEL E TARGET'!$T$18,'PAINEL E TARGET'!$S$18,'PAINEL E TARGET'!$S$19))))))))</f>
        <v>Não elegível</v>
      </c>
      <c r="DF549" s="17">
        <f>IFERROR(VLOOKUP($BW549,'PAINEL E TARGET'!$G$1:$Q$99,8,0),0)</f>
        <v>0.1</v>
      </c>
      <c r="DG549" s="17">
        <f>VLOOKUP(DE549,'PAINEL E TARGET'!$S$10:$U$19,3,0)</f>
        <v>0</v>
      </c>
      <c r="DH549" s="16">
        <f t="shared" si="320"/>
        <v>0</v>
      </c>
      <c r="DI549" s="17">
        <f t="shared" si="306"/>
        <v>0.44800000000000001</v>
      </c>
      <c r="DJ549" s="33" t="str">
        <f>IF(DI549&gt;='PAINEL E TARGET'!$T$11,'PAINEL E TARGET'!$S$11,
IF(DI549&gt;='PAINEL E TARGET'!$T$12,'PAINEL E TARGET'!$S$12,
IF(DI549&gt;='PAINEL E TARGET'!$T$13,'PAINEL E TARGET'!$S$13,
IF(DI549&gt;='PAINEL E TARGET'!$T$14,'PAINEL E TARGET'!$S$14,
IF(DI549&gt;='PAINEL E TARGET'!$T$15,'PAINEL E TARGET'!$S$15,
IF(DI549&gt;='PAINEL E TARGET'!$T$16,'PAINEL E TARGET'!$S$16,
IF(DI549&gt;='PAINEL E TARGET'!$T$17,'PAINEL E TARGET'!$S$17,
IF(DI549&gt;='PAINEL E TARGET'!$T$18,'PAINEL E TARGET'!$S$18,'PAINEL E TARGET'!$S$19))))))))</f>
        <v>Não elegível</v>
      </c>
      <c r="DK549" s="17">
        <f>IFERROR(VLOOKUP($BW549,'PAINEL E TARGET'!$G$1:$Q$99,9,0),0)</f>
        <v>0.05</v>
      </c>
      <c r="DL549" s="17">
        <f>VLOOKUP(DJ549,'PAINEL E TARGET'!$S$10:$U$19,3,0)</f>
        <v>0</v>
      </c>
      <c r="DM549" s="16">
        <f t="shared" si="321"/>
        <v>0</v>
      </c>
      <c r="DN549" s="17">
        <f t="shared" si="307"/>
        <v>1.44</v>
      </c>
      <c r="DO549" s="33" t="str">
        <f>IF(DN549&gt;='PAINEL E TARGET'!$T$11,'PAINEL E TARGET'!$S$11,
IF(DN549&gt;='PAINEL E TARGET'!$T$12,'PAINEL E TARGET'!$S$12,
IF(DN549&gt;='PAINEL E TARGET'!$T$13,'PAINEL E TARGET'!$S$13,
IF(DN549&gt;='PAINEL E TARGET'!$T$14,'PAINEL E TARGET'!$S$14,
IF(DN549&gt;='PAINEL E TARGET'!$T$15,'PAINEL E TARGET'!$S$15,
IF(DN549&gt;='PAINEL E TARGET'!$T$16,'PAINEL E TARGET'!$S$16,
IF(DN549&gt;='PAINEL E TARGET'!$T$17,'PAINEL E TARGET'!$S$17,
IF(DN549&gt;='PAINEL E TARGET'!$T$18,'PAINEL E TARGET'!$S$18,'PAINEL E TARGET'!$S$19))))))))</f>
        <v>8. Fx de 130% ou mais</v>
      </c>
      <c r="DP549" s="17">
        <f>IFERROR(VLOOKUP($BW549,'PAINEL E TARGET'!$G$1:$Q$99,10,0),0)</f>
        <v>0</v>
      </c>
      <c r="DQ549" s="17">
        <f>VLOOKUP(DO549,'PAINEL E TARGET'!$S$10:$U$19,3,0)</f>
        <v>1.6</v>
      </c>
      <c r="DR549" s="16">
        <f t="shared" si="322"/>
        <v>0</v>
      </c>
      <c r="DS549" s="17">
        <f t="shared" si="308"/>
        <v>1.0629999999999999</v>
      </c>
      <c r="DT549" s="16">
        <f>IF(DS549&gt;=1,VLOOKUP(BO549,'PAINEL E TARGET'!$S$1:$W$8,5,0),0)</f>
        <v>190</v>
      </c>
      <c r="DU549" s="16">
        <f t="shared" si="323"/>
        <v>190</v>
      </c>
    </row>
    <row r="550" spans="2:125" s="32" customFormat="1" x14ac:dyDescent="0.2">
      <c r="B550" s="44">
        <v>43541</v>
      </c>
      <c r="C550" s="65">
        <v>1379</v>
      </c>
      <c r="D550" s="66" t="s">
        <v>553</v>
      </c>
      <c r="E550" s="65">
        <v>515</v>
      </c>
      <c r="F550" s="65" t="s">
        <v>944</v>
      </c>
      <c r="G550" s="67">
        <v>1281740.657349183</v>
      </c>
      <c r="H550" s="67">
        <v>775937.2423207399</v>
      </c>
      <c r="I550" s="67">
        <v>533348.42000000004</v>
      </c>
      <c r="J550" s="68">
        <v>0.6873602540391226</v>
      </c>
      <c r="K550" s="67">
        <v>55857.718220684787</v>
      </c>
      <c r="L550" s="67">
        <v>667951.43607029924</v>
      </c>
      <c r="M550" s="67">
        <v>33908.78</v>
      </c>
      <c r="N550" s="67">
        <v>484298.22999999992</v>
      </c>
      <c r="O550" s="67">
        <v>1198525.6677656858</v>
      </c>
      <c r="P550" s="67" t="s">
        <v>1082</v>
      </c>
      <c r="Q550" s="67" t="s">
        <v>1082</v>
      </c>
      <c r="R550" s="67">
        <v>0</v>
      </c>
      <c r="S550" s="67">
        <v>0</v>
      </c>
      <c r="T550" s="68">
        <v>0.10681075189734303</v>
      </c>
      <c r="U550" s="68">
        <v>9.6005030885244078E-2</v>
      </c>
      <c r="V550" s="68">
        <v>0.89883302176840352</v>
      </c>
      <c r="W550" s="67">
        <v>77310.599999999991</v>
      </c>
      <c r="X550" s="67">
        <v>49750.479999999989</v>
      </c>
      <c r="Y550" s="68">
        <v>0.64351434344061476</v>
      </c>
      <c r="Z550" s="68">
        <v>0.21009348817777748</v>
      </c>
      <c r="AA550" s="68">
        <v>0.1980340443484159</v>
      </c>
      <c r="AB550" s="68">
        <v>0.94259963060274821</v>
      </c>
      <c r="AC550" s="67">
        <v>152067.59</v>
      </c>
      <c r="AD550" s="67">
        <v>102622.63</v>
      </c>
      <c r="AE550" s="68">
        <v>0.67484879585452762</v>
      </c>
      <c r="AF550" s="43">
        <v>80</v>
      </c>
      <c r="AG550" s="43">
        <v>78</v>
      </c>
      <c r="AH550" s="43">
        <v>22</v>
      </c>
      <c r="AI550" s="43">
        <v>11</v>
      </c>
      <c r="AJ550" s="67">
        <v>40946.119999999995</v>
      </c>
      <c r="AK550" s="67">
        <v>28939.5</v>
      </c>
      <c r="AL550" s="68">
        <v>0.70677026296997136</v>
      </c>
      <c r="AM550" s="67">
        <v>10327.900000000001</v>
      </c>
      <c r="AN550" s="67">
        <v>4672.9000000000005</v>
      </c>
      <c r="AO550" s="68">
        <v>0.45245403228148995</v>
      </c>
      <c r="AP550" s="67">
        <v>2276</v>
      </c>
      <c r="AQ550" s="67">
        <v>777.96</v>
      </c>
      <c r="AR550" s="68">
        <v>0.34181019332161688</v>
      </c>
      <c r="AS550" s="67">
        <v>23760.58</v>
      </c>
      <c r="AT550" s="67">
        <v>15360.12</v>
      </c>
      <c r="AU550" s="68">
        <v>0.64645391652897366</v>
      </c>
      <c r="AV550" s="43">
        <v>2035.0800000000002</v>
      </c>
      <c r="AW550" s="43">
        <v>929.82</v>
      </c>
      <c r="AX550" s="69">
        <v>0.45689604339878531</v>
      </c>
      <c r="AY550" s="43">
        <v>55857.718220684787</v>
      </c>
      <c r="AZ550" s="43">
        <v>33908.78</v>
      </c>
      <c r="BA550" s="43">
        <v>30754.372725136967</v>
      </c>
      <c r="BB550" s="43">
        <v>30969.599999999999</v>
      </c>
      <c r="BC550" s="43">
        <v>92390.023841575108</v>
      </c>
      <c r="BD550" s="43">
        <v>50941.180424145838</v>
      </c>
      <c r="BE550" s="43">
        <v>128683.15</v>
      </c>
      <c r="BF550" s="43">
        <v>253116.06000000006</v>
      </c>
      <c r="BG550" s="43">
        <v>3382.72</v>
      </c>
      <c r="BH550" s="43">
        <v>32</v>
      </c>
      <c r="BI550" s="44">
        <v>43173</v>
      </c>
      <c r="BJ550" s="44">
        <v>43541</v>
      </c>
      <c r="BK550" s="44">
        <v>43172</v>
      </c>
      <c r="BL550" s="43">
        <f t="shared" si="309"/>
        <v>533348.42000000004</v>
      </c>
      <c r="BM550" s="43">
        <f t="shared" si="310"/>
        <v>518207.00999999989</v>
      </c>
      <c r="BO550" s="16" t="str">
        <f>IFERROR(VLOOKUP($C550,'PORTE LOJA'!A:B,2,0),"PORTE 1")</f>
        <v>PORTE 2</v>
      </c>
      <c r="BP550" s="16">
        <f>VLOOKUP(BO550,'PAINEL E TARGET'!$S$1:$W$8,3,0)</f>
        <v>1875</v>
      </c>
      <c r="BQ550" s="16">
        <f t="shared" si="288"/>
        <v>1</v>
      </c>
      <c r="BR550" s="16">
        <f t="shared" si="289"/>
        <v>1</v>
      </c>
      <c r="BS550" s="16">
        <f t="shared" si="290"/>
        <v>1</v>
      </c>
      <c r="BT550" s="16">
        <f t="shared" si="291"/>
        <v>1</v>
      </c>
      <c r="BU550" s="16">
        <f t="shared" si="292"/>
        <v>1</v>
      </c>
      <c r="BV550" s="16">
        <f t="shared" si="293"/>
        <v>1</v>
      </c>
      <c r="BW550" s="17" t="str">
        <f t="shared" si="311"/>
        <v>111111</v>
      </c>
      <c r="BY550" s="17">
        <f t="shared" si="294"/>
        <v>0.68700000000000006</v>
      </c>
      <c r="BZ550" s="17">
        <f t="shared" si="295"/>
        <v>0.71599999999999997</v>
      </c>
      <c r="CA550" s="17" t="str">
        <f t="shared" si="312"/>
        <v>Sem Retira</v>
      </c>
      <c r="CB550" s="17">
        <f t="shared" si="313"/>
        <v>0.71599999999999997</v>
      </c>
      <c r="CC550" s="33" t="str">
        <f>IF(CB550&gt;='PAINEL E TARGET'!$T$11,'PAINEL E TARGET'!$S$11,
IF(CB550&gt;='PAINEL E TARGET'!$T$12,'PAINEL E TARGET'!$S$12,
IF(CB550&gt;='PAINEL E TARGET'!$T$13,'PAINEL E TARGET'!$S$13,
IF(CB550&gt;='PAINEL E TARGET'!$T$14,'PAINEL E TARGET'!$S$14,
IF(CB550&gt;='PAINEL E TARGET'!$T$15,'PAINEL E TARGET'!$S$15,
IF(CB550&gt;='PAINEL E TARGET'!$T$16,'PAINEL E TARGET'!$S$16,
IF(CB550&gt;='PAINEL E TARGET'!$T$17,'PAINEL E TARGET'!$S$17,
IF(CB550&gt;='PAINEL E TARGET'!$T$18,'PAINEL E TARGET'!$S$18,'PAINEL E TARGET'!$S$19))))))))</f>
        <v>Não elegível</v>
      </c>
      <c r="CD550" s="17">
        <f>IFERROR(VLOOKUP($BW550,'PAINEL E TARGET'!$G$1:$Q$99,4,0),0)</f>
        <v>0.25</v>
      </c>
      <c r="CE550" s="17">
        <f>VLOOKUP(CC550,'PAINEL E TARGET'!$S$10:$U$19,3,0)</f>
        <v>0</v>
      </c>
      <c r="CF550" s="16">
        <f t="shared" si="314"/>
        <v>0</v>
      </c>
      <c r="CG550" s="17">
        <f t="shared" si="296"/>
        <v>0.70699999999999996</v>
      </c>
      <c r="CH550" s="17">
        <f t="shared" si="297"/>
        <v>0.45200000000000001</v>
      </c>
      <c r="CI550" s="17">
        <f t="shared" si="298"/>
        <v>0.34200000000000003</v>
      </c>
      <c r="CJ550" s="17">
        <f t="shared" si="299"/>
        <v>0.64600000000000002</v>
      </c>
      <c r="CK550" s="17">
        <f t="shared" si="300"/>
        <v>0.45700000000000002</v>
      </c>
      <c r="CL550" s="17">
        <f t="shared" si="301"/>
        <v>0.64400000000000002</v>
      </c>
      <c r="CM550" s="16">
        <f t="shared" si="302"/>
        <v>1</v>
      </c>
      <c r="CN550" s="17" t="str">
        <f t="shared" si="315"/>
        <v>não ok</v>
      </c>
      <c r="CO550" s="17">
        <f t="shared" si="316"/>
        <v>0</v>
      </c>
      <c r="CP550" s="33" t="str">
        <f>IF(CO550&gt;='PAINEL E TARGET'!$T$11,'PAINEL E TARGET'!$S$11,
IF(CO550&gt;='PAINEL E TARGET'!$T$12,'PAINEL E TARGET'!$S$12,
IF(CO550&gt;='PAINEL E TARGET'!$T$13,'PAINEL E TARGET'!$S$13,
IF(CO550&gt;='PAINEL E TARGET'!$T$14,'PAINEL E TARGET'!$S$14,
IF(CO550&gt;='PAINEL E TARGET'!$T$15,'PAINEL E TARGET'!$S$15,
IF(CO550&gt;='PAINEL E TARGET'!$T$16,'PAINEL E TARGET'!$S$16,
IF(CO550&gt;='PAINEL E TARGET'!$T$17,'PAINEL E TARGET'!$S$17,
IF(CO550&gt;='PAINEL E TARGET'!$T$18,'PAINEL E TARGET'!$S$18,'PAINEL E TARGET'!$S$19))))))))</f>
        <v>Não elegível</v>
      </c>
      <c r="CQ550" s="17">
        <f>IFERROR(VLOOKUP($BW550,'PAINEL E TARGET'!$G$1:$Q$99,5,0),0)</f>
        <v>0.25</v>
      </c>
      <c r="CR550" s="17">
        <f>VLOOKUP(CP550,'PAINEL E TARGET'!$S$10:$U$19,3,0)</f>
        <v>0</v>
      </c>
      <c r="CS550" s="16">
        <f t="shared" si="317"/>
        <v>0</v>
      </c>
      <c r="CT550" s="17">
        <f t="shared" si="303"/>
        <v>0.67500000000000004</v>
      </c>
      <c r="CU550" s="33" t="str">
        <f>IF(CT550&gt;='PAINEL E TARGET'!$T$11,'PAINEL E TARGET'!$S$11,
IF(CT550&gt;='PAINEL E TARGET'!$T$12,'PAINEL E TARGET'!$S$12,
IF(CT550&gt;='PAINEL E TARGET'!$T$13,'PAINEL E TARGET'!$S$13,
IF(CT550&gt;='PAINEL E TARGET'!$T$14,'PAINEL E TARGET'!$S$14,
IF(CT550&gt;='PAINEL E TARGET'!$T$15,'PAINEL E TARGET'!$S$15,
IF(CT550&gt;='PAINEL E TARGET'!$T$16,'PAINEL E TARGET'!$S$16,
IF(CT550&gt;='PAINEL E TARGET'!$T$17,'PAINEL E TARGET'!$S$17,
IF(CT550&gt;='PAINEL E TARGET'!$T$18,'PAINEL E TARGET'!$S$18,'PAINEL E TARGET'!$S$19))))))))</f>
        <v>Não elegível</v>
      </c>
      <c r="CV550" s="17">
        <f>IFERROR(VLOOKUP($BW550,'PAINEL E TARGET'!$G$1:$Q$99,6,0),0)</f>
        <v>0.2</v>
      </c>
      <c r="CW550" s="17">
        <f>VLOOKUP(CU550,'PAINEL E TARGET'!$S$10:$U$19,3,0)</f>
        <v>0</v>
      </c>
      <c r="CX550" s="16">
        <f t="shared" si="318"/>
        <v>0</v>
      </c>
      <c r="CY550" s="17">
        <f t="shared" si="304"/>
        <v>0.60699999999999998</v>
      </c>
      <c r="CZ550" s="33" t="str">
        <f>IF(CY550&gt;='PAINEL E TARGET'!$T$11,'PAINEL E TARGET'!$S$11,
IF(CY550&gt;='PAINEL E TARGET'!$T$12,'PAINEL E TARGET'!$S$12,
IF(CY550&gt;='PAINEL E TARGET'!$T$13,'PAINEL E TARGET'!$S$13,
IF(CY550&gt;='PAINEL E TARGET'!$T$14,'PAINEL E TARGET'!$S$14,
IF(CY550&gt;='PAINEL E TARGET'!$T$15,'PAINEL E TARGET'!$S$15,
IF(CY550&gt;='PAINEL E TARGET'!$T$16,'PAINEL E TARGET'!$S$16,
IF(CY550&gt;='PAINEL E TARGET'!$T$17,'PAINEL E TARGET'!$S$17,
IF(CY550&gt;='PAINEL E TARGET'!$T$18,'PAINEL E TARGET'!$S$18,'PAINEL E TARGET'!$S$19))))))))</f>
        <v>Não elegível</v>
      </c>
      <c r="DA550" s="17">
        <f>IFERROR(VLOOKUP($BW550,'PAINEL E TARGET'!$G$1:$Q$99,7,0),0)</f>
        <v>0.15</v>
      </c>
      <c r="DB550" s="17">
        <f>VLOOKUP(CZ550,'PAINEL E TARGET'!$S$10:$U$19,3,0)</f>
        <v>0</v>
      </c>
      <c r="DC550" s="16">
        <f t="shared" si="319"/>
        <v>0</v>
      </c>
      <c r="DD550" s="17">
        <f t="shared" si="305"/>
        <v>1.0069999999999999</v>
      </c>
      <c r="DE550" s="33" t="str">
        <f>IF(DD550&gt;='PAINEL E TARGET'!$T$11,'PAINEL E TARGET'!$S$11,
IF(DD550&gt;='PAINEL E TARGET'!$T$12,'PAINEL E TARGET'!$S$12,
IF(DD550&gt;='PAINEL E TARGET'!$T$13,'PAINEL E TARGET'!$S$13,
IF(DD550&gt;='PAINEL E TARGET'!$T$14,'PAINEL E TARGET'!$S$14,
IF(DD550&gt;='PAINEL E TARGET'!$T$15,'PAINEL E TARGET'!$S$15,
IF(DD550&gt;='PAINEL E TARGET'!$T$16,'PAINEL E TARGET'!$S$16,
IF(DD550&gt;='PAINEL E TARGET'!$T$17,'PAINEL E TARGET'!$S$17,
IF(DD550&gt;='PAINEL E TARGET'!$T$18,'PAINEL E TARGET'!$S$18,'PAINEL E TARGET'!$S$19))))))))</f>
        <v>2. Fx de 100% a 104,9%</v>
      </c>
      <c r="DF550" s="17">
        <f>IFERROR(VLOOKUP($BW550,'PAINEL E TARGET'!$G$1:$Q$99,8,0),0)</f>
        <v>0.1</v>
      </c>
      <c r="DG550" s="17">
        <f>VLOOKUP(DE550,'PAINEL E TARGET'!$S$10:$U$19,3,0)</f>
        <v>1</v>
      </c>
      <c r="DH550" s="16">
        <f t="shared" si="320"/>
        <v>187.5</v>
      </c>
      <c r="DI550" s="17">
        <f t="shared" si="306"/>
        <v>0.5</v>
      </c>
      <c r="DJ550" s="33" t="str">
        <f>IF(DI550&gt;='PAINEL E TARGET'!$T$11,'PAINEL E TARGET'!$S$11,
IF(DI550&gt;='PAINEL E TARGET'!$T$12,'PAINEL E TARGET'!$S$12,
IF(DI550&gt;='PAINEL E TARGET'!$T$13,'PAINEL E TARGET'!$S$13,
IF(DI550&gt;='PAINEL E TARGET'!$T$14,'PAINEL E TARGET'!$S$14,
IF(DI550&gt;='PAINEL E TARGET'!$T$15,'PAINEL E TARGET'!$S$15,
IF(DI550&gt;='PAINEL E TARGET'!$T$16,'PAINEL E TARGET'!$S$16,
IF(DI550&gt;='PAINEL E TARGET'!$T$17,'PAINEL E TARGET'!$S$17,
IF(DI550&gt;='PAINEL E TARGET'!$T$18,'PAINEL E TARGET'!$S$18,'PAINEL E TARGET'!$S$19))))))))</f>
        <v>Não elegível</v>
      </c>
      <c r="DK550" s="17">
        <f>IFERROR(VLOOKUP($BW550,'PAINEL E TARGET'!$G$1:$Q$99,9,0),0)</f>
        <v>0.05</v>
      </c>
      <c r="DL550" s="17">
        <f>VLOOKUP(DJ550,'PAINEL E TARGET'!$S$10:$U$19,3,0)</f>
        <v>0</v>
      </c>
      <c r="DM550" s="16">
        <f t="shared" si="321"/>
        <v>0</v>
      </c>
      <c r="DN550" s="17">
        <f t="shared" si="307"/>
        <v>0.45700000000000002</v>
      </c>
      <c r="DO550" s="33" t="str">
        <f>IF(DN550&gt;='PAINEL E TARGET'!$T$11,'PAINEL E TARGET'!$S$11,
IF(DN550&gt;='PAINEL E TARGET'!$T$12,'PAINEL E TARGET'!$S$12,
IF(DN550&gt;='PAINEL E TARGET'!$T$13,'PAINEL E TARGET'!$S$13,
IF(DN550&gt;='PAINEL E TARGET'!$T$14,'PAINEL E TARGET'!$S$14,
IF(DN550&gt;='PAINEL E TARGET'!$T$15,'PAINEL E TARGET'!$S$15,
IF(DN550&gt;='PAINEL E TARGET'!$T$16,'PAINEL E TARGET'!$S$16,
IF(DN550&gt;='PAINEL E TARGET'!$T$17,'PAINEL E TARGET'!$S$17,
IF(DN550&gt;='PAINEL E TARGET'!$T$18,'PAINEL E TARGET'!$S$18,'PAINEL E TARGET'!$S$19))))))))</f>
        <v>Não elegível</v>
      </c>
      <c r="DP550" s="17">
        <f>IFERROR(VLOOKUP($BW550,'PAINEL E TARGET'!$G$1:$Q$99,10,0),0)</f>
        <v>0</v>
      </c>
      <c r="DQ550" s="17">
        <f>VLOOKUP(DO550,'PAINEL E TARGET'!$S$10:$U$19,3,0)</f>
        <v>0</v>
      </c>
      <c r="DR550" s="16">
        <f t="shared" si="322"/>
        <v>0</v>
      </c>
      <c r="DS550" s="17">
        <f t="shared" si="308"/>
        <v>0.97499999999999998</v>
      </c>
      <c r="DT550" s="16">
        <f>IF(DS550&gt;=1,VLOOKUP(BO550,'PAINEL E TARGET'!$S$1:$W$8,5,0),0)</f>
        <v>0</v>
      </c>
      <c r="DU550" s="16">
        <f t="shared" si="323"/>
        <v>187.5</v>
      </c>
    </row>
    <row r="551" spans="2:125" s="32" customFormat="1" x14ac:dyDescent="0.2">
      <c r="B551" s="44">
        <v>43541</v>
      </c>
      <c r="C551" s="65">
        <v>1381</v>
      </c>
      <c r="D551" s="66" t="s">
        <v>554</v>
      </c>
      <c r="E551" s="65">
        <v>512</v>
      </c>
      <c r="F551" s="65" t="s">
        <v>944</v>
      </c>
      <c r="G551" s="67">
        <v>2375507.6285744677</v>
      </c>
      <c r="H551" s="67">
        <v>1331228.621118953</v>
      </c>
      <c r="I551" s="67">
        <v>1177835.07</v>
      </c>
      <c r="J551" s="68">
        <v>0.88477294682109575</v>
      </c>
      <c r="K551" s="67">
        <v>336236.33458337479</v>
      </c>
      <c r="L551" s="67">
        <v>869061.01488955808</v>
      </c>
      <c r="M551" s="67">
        <v>300707.19</v>
      </c>
      <c r="N551" s="67">
        <v>834656.76</v>
      </c>
      <c r="O551" s="67">
        <v>2147979.1336821523</v>
      </c>
      <c r="P551" s="67" t="s">
        <v>1082</v>
      </c>
      <c r="Q551" s="67" t="s">
        <v>1082</v>
      </c>
      <c r="R551" s="67">
        <v>0</v>
      </c>
      <c r="S551" s="67">
        <v>0</v>
      </c>
      <c r="T551" s="68">
        <v>0.10940384964561906</v>
      </c>
      <c r="U551" s="68">
        <v>0.10887241047243043</v>
      </c>
      <c r="V551" s="68">
        <v>0.99514240883743976</v>
      </c>
      <c r="W551" s="67">
        <v>131864.16999999998</v>
      </c>
      <c r="X551" s="67">
        <v>123609.81</v>
      </c>
      <c r="Y551" s="68">
        <v>0.93740255597862565</v>
      </c>
      <c r="Z551" s="68">
        <v>0.19941777861297585</v>
      </c>
      <c r="AA551" s="68">
        <v>0.21353484052404512</v>
      </c>
      <c r="AB551" s="68">
        <v>1.0707913908642381</v>
      </c>
      <c r="AC551" s="67">
        <v>240357.72000000003</v>
      </c>
      <c r="AD551" s="67">
        <v>242439.75999999998</v>
      </c>
      <c r="AE551" s="68">
        <v>1.0086622555747322</v>
      </c>
      <c r="AF551" s="43">
        <v>80</v>
      </c>
      <c r="AG551" s="43">
        <v>60</v>
      </c>
      <c r="AH551" s="43">
        <v>35</v>
      </c>
      <c r="AI551" s="43">
        <v>30</v>
      </c>
      <c r="AJ551" s="67">
        <v>67135.959999999992</v>
      </c>
      <c r="AK551" s="67">
        <v>60922.239999999998</v>
      </c>
      <c r="AL551" s="68">
        <v>0.90744572655250633</v>
      </c>
      <c r="AM551" s="67">
        <v>16539.579999999998</v>
      </c>
      <c r="AN551" s="67">
        <v>12295.859999999999</v>
      </c>
      <c r="AO551" s="68">
        <v>0.74342032869032948</v>
      </c>
      <c r="AP551" s="67">
        <v>4201.32</v>
      </c>
      <c r="AQ551" s="67">
        <v>4623.7899999999991</v>
      </c>
      <c r="AR551" s="68">
        <v>1.1005564917692534</v>
      </c>
      <c r="AS551" s="67">
        <v>43987.31</v>
      </c>
      <c r="AT551" s="67">
        <v>45767.92</v>
      </c>
      <c r="AU551" s="68">
        <v>1.0404800839151109</v>
      </c>
      <c r="AV551" s="43">
        <v>911.87</v>
      </c>
      <c r="AW551" s="43">
        <v>569.91</v>
      </c>
      <c r="AX551" s="69">
        <v>0.62499040433395103</v>
      </c>
      <c r="AY551" s="43">
        <v>336236.33458337479</v>
      </c>
      <c r="AZ551" s="43">
        <v>300707.19</v>
      </c>
      <c r="BA551" s="43">
        <v>30520.118893813764</v>
      </c>
      <c r="BB551" s="43">
        <v>39830.32</v>
      </c>
      <c r="BC551" s="43">
        <v>598932.81083700166</v>
      </c>
      <c r="BD551" s="43">
        <v>54458.488263082581</v>
      </c>
      <c r="BE551" s="43">
        <v>237077.69</v>
      </c>
      <c r="BF551" s="43">
        <v>432137.65</v>
      </c>
      <c r="BG551" s="43">
        <v>1627.8500000000004</v>
      </c>
      <c r="BH551" s="43">
        <v>75</v>
      </c>
      <c r="BI551" s="44">
        <v>43173</v>
      </c>
      <c r="BJ551" s="44">
        <v>43541</v>
      </c>
      <c r="BK551" s="44">
        <v>43172</v>
      </c>
      <c r="BL551" s="43">
        <f t="shared" si="309"/>
        <v>1177835.07</v>
      </c>
      <c r="BM551" s="43">
        <f t="shared" si="310"/>
        <v>1135363.95</v>
      </c>
      <c r="BO551" s="16" t="str">
        <f>IFERROR(VLOOKUP($C551,'PORTE LOJA'!A:B,2,0),"PORTE 1")</f>
        <v>PORTE 4</v>
      </c>
      <c r="BP551" s="16">
        <f>VLOOKUP(BO551,'PAINEL E TARGET'!$S$1:$W$8,3,0)</f>
        <v>3000</v>
      </c>
      <c r="BQ551" s="16">
        <f t="shared" si="288"/>
        <v>1</v>
      </c>
      <c r="BR551" s="16">
        <f t="shared" si="289"/>
        <v>1</v>
      </c>
      <c r="BS551" s="16">
        <f t="shared" si="290"/>
        <v>1</v>
      </c>
      <c r="BT551" s="16">
        <f t="shared" si="291"/>
        <v>1</v>
      </c>
      <c r="BU551" s="16">
        <f t="shared" si="292"/>
        <v>1</v>
      </c>
      <c r="BV551" s="16">
        <f t="shared" si="293"/>
        <v>1</v>
      </c>
      <c r="BW551" s="17" t="str">
        <f t="shared" si="311"/>
        <v>111111</v>
      </c>
      <c r="BY551" s="17">
        <f t="shared" si="294"/>
        <v>0.88500000000000001</v>
      </c>
      <c r="BZ551" s="17">
        <f t="shared" si="295"/>
        <v>0.94199999999999995</v>
      </c>
      <c r="CA551" s="17" t="str">
        <f t="shared" si="312"/>
        <v>Sem Retira</v>
      </c>
      <c r="CB551" s="17">
        <f t="shared" si="313"/>
        <v>0.94199999999999995</v>
      </c>
      <c r="CC551" s="33" t="str">
        <f>IF(CB551&gt;='PAINEL E TARGET'!$T$11,'PAINEL E TARGET'!$S$11,
IF(CB551&gt;='PAINEL E TARGET'!$T$12,'PAINEL E TARGET'!$S$12,
IF(CB551&gt;='PAINEL E TARGET'!$T$13,'PAINEL E TARGET'!$S$13,
IF(CB551&gt;='PAINEL E TARGET'!$T$14,'PAINEL E TARGET'!$S$14,
IF(CB551&gt;='PAINEL E TARGET'!$T$15,'PAINEL E TARGET'!$S$15,
IF(CB551&gt;='PAINEL E TARGET'!$T$16,'PAINEL E TARGET'!$S$16,
IF(CB551&gt;='PAINEL E TARGET'!$T$17,'PAINEL E TARGET'!$S$17,
IF(CB551&gt;='PAINEL E TARGET'!$T$18,'PAINEL E TARGET'!$S$18,'PAINEL E TARGET'!$S$19))))))))</f>
        <v>1. Fx de 90% a 99,9%</v>
      </c>
      <c r="CD551" s="17">
        <f>IFERROR(VLOOKUP($BW551,'PAINEL E TARGET'!$G$1:$Q$99,4,0),0)</f>
        <v>0.25</v>
      </c>
      <c r="CE551" s="17">
        <f>VLOOKUP(CC551,'PAINEL E TARGET'!$S$10:$U$19,3,0)</f>
        <v>0.5</v>
      </c>
      <c r="CF551" s="16">
        <f t="shared" si="314"/>
        <v>375</v>
      </c>
      <c r="CG551" s="17">
        <f t="shared" si="296"/>
        <v>0.90700000000000003</v>
      </c>
      <c r="CH551" s="17">
        <f t="shared" si="297"/>
        <v>0.74299999999999999</v>
      </c>
      <c r="CI551" s="17">
        <f t="shared" si="298"/>
        <v>1.101</v>
      </c>
      <c r="CJ551" s="17">
        <f t="shared" si="299"/>
        <v>1.04</v>
      </c>
      <c r="CK551" s="17">
        <f t="shared" si="300"/>
        <v>0.625</v>
      </c>
      <c r="CL551" s="17">
        <f t="shared" si="301"/>
        <v>0.93700000000000006</v>
      </c>
      <c r="CM551" s="16">
        <f t="shared" si="302"/>
        <v>4</v>
      </c>
      <c r="CN551" s="17" t="str">
        <f t="shared" si="315"/>
        <v>não ok</v>
      </c>
      <c r="CO551" s="17">
        <f t="shared" si="316"/>
        <v>0</v>
      </c>
      <c r="CP551" s="33" t="str">
        <f>IF(CO551&gt;='PAINEL E TARGET'!$T$11,'PAINEL E TARGET'!$S$11,
IF(CO551&gt;='PAINEL E TARGET'!$T$12,'PAINEL E TARGET'!$S$12,
IF(CO551&gt;='PAINEL E TARGET'!$T$13,'PAINEL E TARGET'!$S$13,
IF(CO551&gt;='PAINEL E TARGET'!$T$14,'PAINEL E TARGET'!$S$14,
IF(CO551&gt;='PAINEL E TARGET'!$T$15,'PAINEL E TARGET'!$S$15,
IF(CO551&gt;='PAINEL E TARGET'!$T$16,'PAINEL E TARGET'!$S$16,
IF(CO551&gt;='PAINEL E TARGET'!$T$17,'PAINEL E TARGET'!$S$17,
IF(CO551&gt;='PAINEL E TARGET'!$T$18,'PAINEL E TARGET'!$S$18,'PAINEL E TARGET'!$S$19))))))))</f>
        <v>Não elegível</v>
      </c>
      <c r="CQ551" s="17">
        <f>IFERROR(VLOOKUP($BW551,'PAINEL E TARGET'!$G$1:$Q$99,5,0),0)</f>
        <v>0.25</v>
      </c>
      <c r="CR551" s="17">
        <f>VLOOKUP(CP551,'PAINEL E TARGET'!$S$10:$U$19,3,0)</f>
        <v>0</v>
      </c>
      <c r="CS551" s="16">
        <f t="shared" si="317"/>
        <v>0</v>
      </c>
      <c r="CT551" s="17">
        <f t="shared" si="303"/>
        <v>1.0089999999999999</v>
      </c>
      <c r="CU551" s="33" t="str">
        <f>IF(CT551&gt;='PAINEL E TARGET'!$T$11,'PAINEL E TARGET'!$S$11,
IF(CT551&gt;='PAINEL E TARGET'!$T$12,'PAINEL E TARGET'!$S$12,
IF(CT551&gt;='PAINEL E TARGET'!$T$13,'PAINEL E TARGET'!$S$13,
IF(CT551&gt;='PAINEL E TARGET'!$T$14,'PAINEL E TARGET'!$S$14,
IF(CT551&gt;='PAINEL E TARGET'!$T$15,'PAINEL E TARGET'!$S$15,
IF(CT551&gt;='PAINEL E TARGET'!$T$16,'PAINEL E TARGET'!$S$16,
IF(CT551&gt;='PAINEL E TARGET'!$T$17,'PAINEL E TARGET'!$S$17,
IF(CT551&gt;='PAINEL E TARGET'!$T$18,'PAINEL E TARGET'!$S$18,'PAINEL E TARGET'!$S$19))))))))</f>
        <v>2. Fx de 100% a 104,9%</v>
      </c>
      <c r="CV551" s="17">
        <f>IFERROR(VLOOKUP($BW551,'PAINEL E TARGET'!$G$1:$Q$99,6,0),0)</f>
        <v>0.2</v>
      </c>
      <c r="CW551" s="17">
        <f>VLOOKUP(CU551,'PAINEL E TARGET'!$S$10:$U$19,3,0)</f>
        <v>1</v>
      </c>
      <c r="CX551" s="16">
        <f t="shared" si="318"/>
        <v>600</v>
      </c>
      <c r="CY551" s="17">
        <f t="shared" si="304"/>
        <v>0.89400000000000002</v>
      </c>
      <c r="CZ551" s="33" t="str">
        <f>IF(CY551&gt;='PAINEL E TARGET'!$T$11,'PAINEL E TARGET'!$S$11,
IF(CY551&gt;='PAINEL E TARGET'!$T$12,'PAINEL E TARGET'!$S$12,
IF(CY551&gt;='PAINEL E TARGET'!$T$13,'PAINEL E TARGET'!$S$13,
IF(CY551&gt;='PAINEL E TARGET'!$T$14,'PAINEL E TARGET'!$S$14,
IF(CY551&gt;='PAINEL E TARGET'!$T$15,'PAINEL E TARGET'!$S$15,
IF(CY551&gt;='PAINEL E TARGET'!$T$16,'PAINEL E TARGET'!$S$16,
IF(CY551&gt;='PAINEL E TARGET'!$T$17,'PAINEL E TARGET'!$S$17,
IF(CY551&gt;='PAINEL E TARGET'!$T$18,'PAINEL E TARGET'!$S$18,'PAINEL E TARGET'!$S$19))))))))</f>
        <v>Não elegível</v>
      </c>
      <c r="DA551" s="17">
        <f>IFERROR(VLOOKUP($BW551,'PAINEL E TARGET'!$G$1:$Q$99,7,0),0)</f>
        <v>0.15</v>
      </c>
      <c r="DB551" s="17">
        <f>VLOOKUP(CZ551,'PAINEL E TARGET'!$S$10:$U$19,3,0)</f>
        <v>0</v>
      </c>
      <c r="DC551" s="16">
        <f t="shared" si="319"/>
        <v>0</v>
      </c>
      <c r="DD551" s="17">
        <f t="shared" si="305"/>
        <v>1.3049999999999999</v>
      </c>
      <c r="DE551" s="33" t="str">
        <f>IF(DD551&gt;='PAINEL E TARGET'!$T$11,'PAINEL E TARGET'!$S$11,
IF(DD551&gt;='PAINEL E TARGET'!$T$12,'PAINEL E TARGET'!$S$12,
IF(DD551&gt;='PAINEL E TARGET'!$T$13,'PAINEL E TARGET'!$S$13,
IF(DD551&gt;='PAINEL E TARGET'!$T$14,'PAINEL E TARGET'!$S$14,
IF(DD551&gt;='PAINEL E TARGET'!$T$15,'PAINEL E TARGET'!$S$15,
IF(DD551&gt;='PAINEL E TARGET'!$T$16,'PAINEL E TARGET'!$S$16,
IF(DD551&gt;='PAINEL E TARGET'!$T$17,'PAINEL E TARGET'!$S$17,
IF(DD551&gt;='PAINEL E TARGET'!$T$18,'PAINEL E TARGET'!$S$18,'PAINEL E TARGET'!$S$19))))))))</f>
        <v>8. Fx de 130% ou mais</v>
      </c>
      <c r="DF551" s="17">
        <f>IFERROR(VLOOKUP($BW551,'PAINEL E TARGET'!$G$1:$Q$99,8,0),0)</f>
        <v>0.1</v>
      </c>
      <c r="DG551" s="17">
        <f>VLOOKUP(DE551,'PAINEL E TARGET'!$S$10:$U$19,3,0)</f>
        <v>1.6</v>
      </c>
      <c r="DH551" s="16">
        <f t="shared" si="320"/>
        <v>480.00000000000011</v>
      </c>
      <c r="DI551" s="17">
        <f t="shared" si="306"/>
        <v>0.85699999999999998</v>
      </c>
      <c r="DJ551" s="33" t="str">
        <f>IF(DI551&gt;='PAINEL E TARGET'!$T$11,'PAINEL E TARGET'!$S$11,
IF(DI551&gt;='PAINEL E TARGET'!$T$12,'PAINEL E TARGET'!$S$12,
IF(DI551&gt;='PAINEL E TARGET'!$T$13,'PAINEL E TARGET'!$S$13,
IF(DI551&gt;='PAINEL E TARGET'!$T$14,'PAINEL E TARGET'!$S$14,
IF(DI551&gt;='PAINEL E TARGET'!$T$15,'PAINEL E TARGET'!$S$15,
IF(DI551&gt;='PAINEL E TARGET'!$T$16,'PAINEL E TARGET'!$S$16,
IF(DI551&gt;='PAINEL E TARGET'!$T$17,'PAINEL E TARGET'!$S$17,
IF(DI551&gt;='PAINEL E TARGET'!$T$18,'PAINEL E TARGET'!$S$18,'PAINEL E TARGET'!$S$19))))))))</f>
        <v>Não elegível</v>
      </c>
      <c r="DK551" s="17">
        <f>IFERROR(VLOOKUP($BW551,'PAINEL E TARGET'!$G$1:$Q$99,9,0),0)</f>
        <v>0.05</v>
      </c>
      <c r="DL551" s="17">
        <f>VLOOKUP(DJ551,'PAINEL E TARGET'!$S$10:$U$19,3,0)</f>
        <v>0</v>
      </c>
      <c r="DM551" s="16">
        <f t="shared" si="321"/>
        <v>0</v>
      </c>
      <c r="DN551" s="17">
        <f t="shared" si="307"/>
        <v>0.625</v>
      </c>
      <c r="DO551" s="33" t="str">
        <f>IF(DN551&gt;='PAINEL E TARGET'!$T$11,'PAINEL E TARGET'!$S$11,
IF(DN551&gt;='PAINEL E TARGET'!$T$12,'PAINEL E TARGET'!$S$12,
IF(DN551&gt;='PAINEL E TARGET'!$T$13,'PAINEL E TARGET'!$S$13,
IF(DN551&gt;='PAINEL E TARGET'!$T$14,'PAINEL E TARGET'!$S$14,
IF(DN551&gt;='PAINEL E TARGET'!$T$15,'PAINEL E TARGET'!$S$15,
IF(DN551&gt;='PAINEL E TARGET'!$T$16,'PAINEL E TARGET'!$S$16,
IF(DN551&gt;='PAINEL E TARGET'!$T$17,'PAINEL E TARGET'!$S$17,
IF(DN551&gt;='PAINEL E TARGET'!$T$18,'PAINEL E TARGET'!$S$18,'PAINEL E TARGET'!$S$19))))))))</f>
        <v>Não elegível</v>
      </c>
      <c r="DP551" s="17">
        <f>IFERROR(VLOOKUP($BW551,'PAINEL E TARGET'!$G$1:$Q$99,10,0),0)</f>
        <v>0</v>
      </c>
      <c r="DQ551" s="17">
        <f>VLOOKUP(DO551,'PAINEL E TARGET'!$S$10:$U$19,3,0)</f>
        <v>0</v>
      </c>
      <c r="DR551" s="16">
        <f t="shared" si="322"/>
        <v>0</v>
      </c>
      <c r="DS551" s="17">
        <f t="shared" si="308"/>
        <v>0.75</v>
      </c>
      <c r="DT551" s="16">
        <f>IF(DS551&gt;=1,VLOOKUP(BO551,'PAINEL E TARGET'!$S$1:$W$8,5,0),0)</f>
        <v>0</v>
      </c>
      <c r="DU551" s="16">
        <f t="shared" si="323"/>
        <v>1455</v>
      </c>
    </row>
    <row r="552" spans="2:125" s="32" customFormat="1" x14ac:dyDescent="0.2">
      <c r="B552" s="44">
        <v>43541</v>
      </c>
      <c r="C552" s="65">
        <v>1383</v>
      </c>
      <c r="D552" s="66" t="s">
        <v>555</v>
      </c>
      <c r="E552" s="65">
        <v>211</v>
      </c>
      <c r="F552" s="65" t="s">
        <v>1017</v>
      </c>
      <c r="G552" s="67">
        <v>3984896.7272701645</v>
      </c>
      <c r="H552" s="67">
        <v>2234180.2361915298</v>
      </c>
      <c r="I552" s="67">
        <v>1804482.6799999997</v>
      </c>
      <c r="J552" s="68">
        <v>0.80767104227722952</v>
      </c>
      <c r="K552" s="67">
        <v>340252.17135039589</v>
      </c>
      <c r="L552" s="67">
        <v>1605838.8101629904</v>
      </c>
      <c r="M552" s="67">
        <v>278438.68</v>
      </c>
      <c r="N552" s="67">
        <v>1423601.3599999999</v>
      </c>
      <c r="O552" s="67">
        <v>3490525.6961533767</v>
      </c>
      <c r="P552" s="67">
        <v>10218.937667104494</v>
      </c>
      <c r="Q552" s="67">
        <v>677</v>
      </c>
      <c r="R552" s="67">
        <v>0</v>
      </c>
      <c r="S552" s="67">
        <v>0</v>
      </c>
      <c r="T552" s="68">
        <v>9.0722370085502199E-2</v>
      </c>
      <c r="U552" s="68">
        <v>0.10129334889042846</v>
      </c>
      <c r="V552" s="68">
        <v>1.1165200908548083</v>
      </c>
      <c r="W552" s="67">
        <v>175626.90000000002</v>
      </c>
      <c r="X552" s="67">
        <v>172336.76</v>
      </c>
      <c r="Y552" s="68">
        <v>0.98126630943209714</v>
      </c>
      <c r="Z552" s="68">
        <v>0.11460040261147769</v>
      </c>
      <c r="AA552" s="68">
        <v>0.12552378615017773</v>
      </c>
      <c r="AB552" s="68">
        <v>1.0953171480185186</v>
      </c>
      <c r="AC552" s="67">
        <v>223022.80999999997</v>
      </c>
      <c r="AD552" s="67">
        <v>213646.50999999998</v>
      </c>
      <c r="AE552" s="68">
        <v>0.95795811199760239</v>
      </c>
      <c r="AF552" s="43">
        <v>80</v>
      </c>
      <c r="AG552" s="43">
        <v>75</v>
      </c>
      <c r="AH552" s="43">
        <v>44</v>
      </c>
      <c r="AI552" s="43">
        <v>38</v>
      </c>
      <c r="AJ552" s="67">
        <v>82015.72</v>
      </c>
      <c r="AK552" s="67">
        <v>79813.100000000006</v>
      </c>
      <c r="AL552" s="68">
        <v>0.97314392899312474</v>
      </c>
      <c r="AM552" s="67">
        <v>18474.849999999999</v>
      </c>
      <c r="AN552" s="67">
        <v>10492.160000000003</v>
      </c>
      <c r="AO552" s="68">
        <v>0.56791584234784065</v>
      </c>
      <c r="AP552" s="67">
        <v>12076.19</v>
      </c>
      <c r="AQ552" s="67">
        <v>11655.61</v>
      </c>
      <c r="AR552" s="68">
        <v>0.96517279042479454</v>
      </c>
      <c r="AS552" s="67">
        <v>63060.140000000007</v>
      </c>
      <c r="AT552" s="67">
        <v>70375.89</v>
      </c>
      <c r="AU552" s="68">
        <v>1.116012270191598</v>
      </c>
      <c r="AV552" s="43">
        <v>2184.2600000000002</v>
      </c>
      <c r="AW552" s="43">
        <v>2589.5599999999995</v>
      </c>
      <c r="AX552" s="69">
        <v>1.1855548332158257</v>
      </c>
      <c r="AY552" s="43">
        <v>340252.17135039589</v>
      </c>
      <c r="AZ552" s="43">
        <v>278438.68000000005</v>
      </c>
      <c r="BA552" s="43">
        <v>43140.567069811841</v>
      </c>
      <c r="BB552" s="43">
        <v>52907.24</v>
      </c>
      <c r="BC552" s="43">
        <v>610416.21524590987</v>
      </c>
      <c r="BD552" s="43">
        <v>77614.672382031451</v>
      </c>
      <c r="BE552" s="43">
        <v>317207.67000000004</v>
      </c>
      <c r="BF552" s="43">
        <v>402851.85</v>
      </c>
      <c r="BG552" s="43">
        <v>3934.72</v>
      </c>
      <c r="BH552" s="43">
        <v>84</v>
      </c>
      <c r="BI552" s="44">
        <v>43173</v>
      </c>
      <c r="BJ552" s="44">
        <v>43541</v>
      </c>
      <c r="BK552" s="44">
        <v>43172</v>
      </c>
      <c r="BL552" s="43">
        <f t="shared" si="309"/>
        <v>1804482.6799999997</v>
      </c>
      <c r="BM552" s="43">
        <f t="shared" si="310"/>
        <v>1702040.0399999998</v>
      </c>
      <c r="BO552" s="16" t="str">
        <f>IFERROR(VLOOKUP($C552,'PORTE LOJA'!A:B,2,0),"PORTE 1")</f>
        <v>PORTE 5</v>
      </c>
      <c r="BP552" s="16">
        <f>VLOOKUP(BO552,'PAINEL E TARGET'!$S$1:$W$8,3,0)</f>
        <v>3750</v>
      </c>
      <c r="BQ552" s="16">
        <f t="shared" si="288"/>
        <v>1</v>
      </c>
      <c r="BR552" s="16">
        <f t="shared" si="289"/>
        <v>1</v>
      </c>
      <c r="BS552" s="16">
        <f t="shared" si="290"/>
        <v>1</v>
      </c>
      <c r="BT552" s="16">
        <f t="shared" si="291"/>
        <v>1</v>
      </c>
      <c r="BU552" s="16">
        <f t="shared" si="292"/>
        <v>1</v>
      </c>
      <c r="BV552" s="16">
        <f t="shared" si="293"/>
        <v>1</v>
      </c>
      <c r="BW552" s="17" t="str">
        <f t="shared" si="311"/>
        <v>111111</v>
      </c>
      <c r="BY552" s="17">
        <f t="shared" si="294"/>
        <v>0.80800000000000005</v>
      </c>
      <c r="BZ552" s="17">
        <f t="shared" si="295"/>
        <v>0.875</v>
      </c>
      <c r="CA552" s="17" t="str">
        <f t="shared" si="312"/>
        <v>Sem Retira</v>
      </c>
      <c r="CB552" s="17">
        <f t="shared" si="313"/>
        <v>0.875</v>
      </c>
      <c r="CC552" s="33" t="str">
        <f>IF(CB552&gt;='PAINEL E TARGET'!$T$11,'PAINEL E TARGET'!$S$11,
IF(CB552&gt;='PAINEL E TARGET'!$T$12,'PAINEL E TARGET'!$S$12,
IF(CB552&gt;='PAINEL E TARGET'!$T$13,'PAINEL E TARGET'!$S$13,
IF(CB552&gt;='PAINEL E TARGET'!$T$14,'PAINEL E TARGET'!$S$14,
IF(CB552&gt;='PAINEL E TARGET'!$T$15,'PAINEL E TARGET'!$S$15,
IF(CB552&gt;='PAINEL E TARGET'!$T$16,'PAINEL E TARGET'!$S$16,
IF(CB552&gt;='PAINEL E TARGET'!$T$17,'PAINEL E TARGET'!$S$17,
IF(CB552&gt;='PAINEL E TARGET'!$T$18,'PAINEL E TARGET'!$S$18,'PAINEL E TARGET'!$S$19))))))))</f>
        <v>Não elegível</v>
      </c>
      <c r="CD552" s="17">
        <f>IFERROR(VLOOKUP($BW552,'PAINEL E TARGET'!$G$1:$Q$99,4,0),0)</f>
        <v>0.25</v>
      </c>
      <c r="CE552" s="17">
        <f>VLOOKUP(CC552,'PAINEL E TARGET'!$S$10:$U$19,3,0)</f>
        <v>0</v>
      </c>
      <c r="CF552" s="16">
        <f t="shared" si="314"/>
        <v>0</v>
      </c>
      <c r="CG552" s="17">
        <f t="shared" si="296"/>
        <v>0.97299999999999998</v>
      </c>
      <c r="CH552" s="17">
        <f t="shared" si="297"/>
        <v>0.56799999999999995</v>
      </c>
      <c r="CI552" s="17">
        <f t="shared" si="298"/>
        <v>0.96499999999999997</v>
      </c>
      <c r="CJ552" s="17">
        <f t="shared" si="299"/>
        <v>1.1160000000000001</v>
      </c>
      <c r="CK552" s="17">
        <f t="shared" si="300"/>
        <v>1.1859999999999999</v>
      </c>
      <c r="CL552" s="17">
        <f t="shared" si="301"/>
        <v>0.98099999999999998</v>
      </c>
      <c r="CM552" s="16">
        <f t="shared" si="302"/>
        <v>4</v>
      </c>
      <c r="CN552" s="17" t="str">
        <f t="shared" si="315"/>
        <v>não ok</v>
      </c>
      <c r="CO552" s="17">
        <f t="shared" si="316"/>
        <v>0</v>
      </c>
      <c r="CP552" s="33" t="str">
        <f>IF(CO552&gt;='PAINEL E TARGET'!$T$11,'PAINEL E TARGET'!$S$11,
IF(CO552&gt;='PAINEL E TARGET'!$T$12,'PAINEL E TARGET'!$S$12,
IF(CO552&gt;='PAINEL E TARGET'!$T$13,'PAINEL E TARGET'!$S$13,
IF(CO552&gt;='PAINEL E TARGET'!$T$14,'PAINEL E TARGET'!$S$14,
IF(CO552&gt;='PAINEL E TARGET'!$T$15,'PAINEL E TARGET'!$S$15,
IF(CO552&gt;='PAINEL E TARGET'!$T$16,'PAINEL E TARGET'!$S$16,
IF(CO552&gt;='PAINEL E TARGET'!$T$17,'PAINEL E TARGET'!$S$17,
IF(CO552&gt;='PAINEL E TARGET'!$T$18,'PAINEL E TARGET'!$S$18,'PAINEL E TARGET'!$S$19))))))))</f>
        <v>Não elegível</v>
      </c>
      <c r="CQ552" s="17">
        <f>IFERROR(VLOOKUP($BW552,'PAINEL E TARGET'!$G$1:$Q$99,5,0),0)</f>
        <v>0.25</v>
      </c>
      <c r="CR552" s="17">
        <f>VLOOKUP(CP552,'PAINEL E TARGET'!$S$10:$U$19,3,0)</f>
        <v>0</v>
      </c>
      <c r="CS552" s="16">
        <f t="shared" si="317"/>
        <v>0</v>
      </c>
      <c r="CT552" s="17">
        <f t="shared" si="303"/>
        <v>0.95799999999999996</v>
      </c>
      <c r="CU552" s="33" t="str">
        <f>IF(CT552&gt;='PAINEL E TARGET'!$T$11,'PAINEL E TARGET'!$S$11,
IF(CT552&gt;='PAINEL E TARGET'!$T$12,'PAINEL E TARGET'!$S$12,
IF(CT552&gt;='PAINEL E TARGET'!$T$13,'PAINEL E TARGET'!$S$13,
IF(CT552&gt;='PAINEL E TARGET'!$T$14,'PAINEL E TARGET'!$S$14,
IF(CT552&gt;='PAINEL E TARGET'!$T$15,'PAINEL E TARGET'!$S$15,
IF(CT552&gt;='PAINEL E TARGET'!$T$16,'PAINEL E TARGET'!$S$16,
IF(CT552&gt;='PAINEL E TARGET'!$T$17,'PAINEL E TARGET'!$S$17,
IF(CT552&gt;='PAINEL E TARGET'!$T$18,'PAINEL E TARGET'!$S$18,'PAINEL E TARGET'!$S$19))))))))</f>
        <v>1. Fx de 90% a 99,9%</v>
      </c>
      <c r="CV552" s="17">
        <f>IFERROR(VLOOKUP($BW552,'PAINEL E TARGET'!$G$1:$Q$99,6,0),0)</f>
        <v>0.2</v>
      </c>
      <c r="CW552" s="17">
        <f>VLOOKUP(CU552,'PAINEL E TARGET'!$S$10:$U$19,3,0)</f>
        <v>0.5</v>
      </c>
      <c r="CX552" s="16">
        <f t="shared" si="318"/>
        <v>375</v>
      </c>
      <c r="CY552" s="17">
        <f t="shared" si="304"/>
        <v>0.81799999999999995</v>
      </c>
      <c r="CZ552" s="33" t="str">
        <f>IF(CY552&gt;='PAINEL E TARGET'!$T$11,'PAINEL E TARGET'!$S$11,
IF(CY552&gt;='PAINEL E TARGET'!$T$12,'PAINEL E TARGET'!$S$12,
IF(CY552&gt;='PAINEL E TARGET'!$T$13,'PAINEL E TARGET'!$S$13,
IF(CY552&gt;='PAINEL E TARGET'!$T$14,'PAINEL E TARGET'!$S$14,
IF(CY552&gt;='PAINEL E TARGET'!$T$15,'PAINEL E TARGET'!$S$15,
IF(CY552&gt;='PAINEL E TARGET'!$T$16,'PAINEL E TARGET'!$S$16,
IF(CY552&gt;='PAINEL E TARGET'!$T$17,'PAINEL E TARGET'!$S$17,
IF(CY552&gt;='PAINEL E TARGET'!$T$18,'PAINEL E TARGET'!$S$18,'PAINEL E TARGET'!$S$19))))))))</f>
        <v>Não elegível</v>
      </c>
      <c r="DA552" s="17">
        <f>IFERROR(VLOOKUP($BW552,'PAINEL E TARGET'!$G$1:$Q$99,7,0),0)</f>
        <v>0.15</v>
      </c>
      <c r="DB552" s="17">
        <f>VLOOKUP(CZ552,'PAINEL E TARGET'!$S$10:$U$19,3,0)</f>
        <v>0</v>
      </c>
      <c r="DC552" s="16">
        <f t="shared" si="319"/>
        <v>0</v>
      </c>
      <c r="DD552" s="17">
        <f t="shared" si="305"/>
        <v>1.226</v>
      </c>
      <c r="DE552" s="33" t="str">
        <f>IF(DD552&gt;='PAINEL E TARGET'!$T$11,'PAINEL E TARGET'!$S$11,
IF(DD552&gt;='PAINEL E TARGET'!$T$12,'PAINEL E TARGET'!$S$12,
IF(DD552&gt;='PAINEL E TARGET'!$T$13,'PAINEL E TARGET'!$S$13,
IF(DD552&gt;='PAINEL E TARGET'!$T$14,'PAINEL E TARGET'!$S$14,
IF(DD552&gt;='PAINEL E TARGET'!$T$15,'PAINEL E TARGET'!$S$15,
IF(DD552&gt;='PAINEL E TARGET'!$T$16,'PAINEL E TARGET'!$S$16,
IF(DD552&gt;='PAINEL E TARGET'!$T$17,'PAINEL E TARGET'!$S$17,
IF(DD552&gt;='PAINEL E TARGET'!$T$18,'PAINEL E TARGET'!$S$18,'PAINEL E TARGET'!$S$19))))))))</f>
        <v>6. Fx de 120% a 124,9%</v>
      </c>
      <c r="DF552" s="17">
        <f>IFERROR(VLOOKUP($BW552,'PAINEL E TARGET'!$G$1:$Q$99,8,0),0)</f>
        <v>0.1</v>
      </c>
      <c r="DG552" s="17">
        <f>VLOOKUP(DE552,'PAINEL E TARGET'!$S$10:$U$19,3,0)</f>
        <v>1.4</v>
      </c>
      <c r="DH552" s="16">
        <f t="shared" si="320"/>
        <v>525</v>
      </c>
      <c r="DI552" s="17">
        <f t="shared" si="306"/>
        <v>0.86399999999999999</v>
      </c>
      <c r="DJ552" s="33" t="str">
        <f>IF(DI552&gt;='PAINEL E TARGET'!$T$11,'PAINEL E TARGET'!$S$11,
IF(DI552&gt;='PAINEL E TARGET'!$T$12,'PAINEL E TARGET'!$S$12,
IF(DI552&gt;='PAINEL E TARGET'!$T$13,'PAINEL E TARGET'!$S$13,
IF(DI552&gt;='PAINEL E TARGET'!$T$14,'PAINEL E TARGET'!$S$14,
IF(DI552&gt;='PAINEL E TARGET'!$T$15,'PAINEL E TARGET'!$S$15,
IF(DI552&gt;='PAINEL E TARGET'!$T$16,'PAINEL E TARGET'!$S$16,
IF(DI552&gt;='PAINEL E TARGET'!$T$17,'PAINEL E TARGET'!$S$17,
IF(DI552&gt;='PAINEL E TARGET'!$T$18,'PAINEL E TARGET'!$S$18,'PAINEL E TARGET'!$S$19))))))))</f>
        <v>Não elegível</v>
      </c>
      <c r="DK552" s="17">
        <f>IFERROR(VLOOKUP($BW552,'PAINEL E TARGET'!$G$1:$Q$99,9,0),0)</f>
        <v>0.05</v>
      </c>
      <c r="DL552" s="17">
        <f>VLOOKUP(DJ552,'PAINEL E TARGET'!$S$10:$U$19,3,0)</f>
        <v>0</v>
      </c>
      <c r="DM552" s="16">
        <f t="shared" si="321"/>
        <v>0</v>
      </c>
      <c r="DN552" s="17">
        <f t="shared" si="307"/>
        <v>1.1859999999999999</v>
      </c>
      <c r="DO552" s="33" t="str">
        <f>IF(DN552&gt;='PAINEL E TARGET'!$T$11,'PAINEL E TARGET'!$S$11,
IF(DN552&gt;='PAINEL E TARGET'!$T$12,'PAINEL E TARGET'!$S$12,
IF(DN552&gt;='PAINEL E TARGET'!$T$13,'PAINEL E TARGET'!$S$13,
IF(DN552&gt;='PAINEL E TARGET'!$T$14,'PAINEL E TARGET'!$S$14,
IF(DN552&gt;='PAINEL E TARGET'!$T$15,'PAINEL E TARGET'!$S$15,
IF(DN552&gt;='PAINEL E TARGET'!$T$16,'PAINEL E TARGET'!$S$16,
IF(DN552&gt;='PAINEL E TARGET'!$T$17,'PAINEL E TARGET'!$S$17,
IF(DN552&gt;='PAINEL E TARGET'!$T$18,'PAINEL E TARGET'!$S$18,'PAINEL E TARGET'!$S$19))))))))</f>
        <v>5. Fx de 115% a 119,9%</v>
      </c>
      <c r="DP552" s="17">
        <f>IFERROR(VLOOKUP($BW552,'PAINEL E TARGET'!$G$1:$Q$99,10,0),0)</f>
        <v>0</v>
      </c>
      <c r="DQ552" s="17">
        <f>VLOOKUP(DO552,'PAINEL E TARGET'!$S$10:$U$19,3,0)</f>
        <v>1.3</v>
      </c>
      <c r="DR552" s="16">
        <f t="shared" si="322"/>
        <v>0</v>
      </c>
      <c r="DS552" s="17">
        <f t="shared" si="308"/>
        <v>0.93799999999999994</v>
      </c>
      <c r="DT552" s="16">
        <f>IF(DS552&gt;=1,VLOOKUP(BO552,'PAINEL E TARGET'!$S$1:$W$8,5,0),0)</f>
        <v>0</v>
      </c>
      <c r="DU552" s="16">
        <f t="shared" si="323"/>
        <v>900</v>
      </c>
    </row>
    <row r="553" spans="2:125" s="32" customFormat="1" x14ac:dyDescent="0.2">
      <c r="B553" s="44">
        <v>43541</v>
      </c>
      <c r="C553" s="65">
        <v>1384</v>
      </c>
      <c r="D553" s="66" t="s">
        <v>556</v>
      </c>
      <c r="E553" s="65">
        <v>216</v>
      </c>
      <c r="F553" s="65" t="s">
        <v>1017</v>
      </c>
      <c r="G553" s="67">
        <v>2789461.9885624722</v>
      </c>
      <c r="H553" s="67">
        <v>1551461.7467956014</v>
      </c>
      <c r="I553" s="67">
        <v>1473375.4900000002</v>
      </c>
      <c r="J553" s="68">
        <v>0.94966923486390753</v>
      </c>
      <c r="K553" s="67">
        <v>434805.67223817663</v>
      </c>
      <c r="L553" s="67">
        <v>1029602.8048961258</v>
      </c>
      <c r="M553" s="67">
        <v>378210.81</v>
      </c>
      <c r="N553" s="67">
        <v>1052907.3499999999</v>
      </c>
      <c r="O553" s="67">
        <v>2635353.6085050981</v>
      </c>
      <c r="P553" s="67">
        <v>5823.9853794120872</v>
      </c>
      <c r="Q553" s="67">
        <v>13330</v>
      </c>
      <c r="R553" s="67">
        <v>0</v>
      </c>
      <c r="S553" s="67">
        <v>0</v>
      </c>
      <c r="T553" s="68">
        <v>0.10601339920593703</v>
      </c>
      <c r="U553" s="68">
        <v>0.11465647307987112</v>
      </c>
      <c r="V553" s="68">
        <v>1.0815281269978376</v>
      </c>
      <c r="W553" s="67">
        <v>154629.50000000003</v>
      </c>
      <c r="X553" s="67">
        <v>162558.59</v>
      </c>
      <c r="Y553" s="68">
        <v>1.0512779902929257</v>
      </c>
      <c r="Z553" s="68">
        <v>0.19520421689950618</v>
      </c>
      <c r="AA553" s="68">
        <v>0.21625036887240673</v>
      </c>
      <c r="AB553" s="68">
        <v>1.10781607235327</v>
      </c>
      <c r="AC553" s="67">
        <v>285858.70999999996</v>
      </c>
      <c r="AD553" s="67">
        <v>309479.82999999996</v>
      </c>
      <c r="AE553" s="68">
        <v>1.0826321506873098</v>
      </c>
      <c r="AF553" s="43">
        <v>80</v>
      </c>
      <c r="AG553" s="43">
        <v>77</v>
      </c>
      <c r="AH553" s="43">
        <v>42</v>
      </c>
      <c r="AI553" s="43">
        <v>59</v>
      </c>
      <c r="AJ553" s="67">
        <v>96047.97</v>
      </c>
      <c r="AK553" s="67">
        <v>101145.41</v>
      </c>
      <c r="AL553" s="68">
        <v>1.0530718140112696</v>
      </c>
      <c r="AM553" s="67">
        <v>25131.09</v>
      </c>
      <c r="AN553" s="67">
        <v>26479.609999999997</v>
      </c>
      <c r="AO553" s="68">
        <v>1.0536594314054821</v>
      </c>
      <c r="AP553" s="67">
        <v>15839.100000000002</v>
      </c>
      <c r="AQ553" s="67">
        <v>17206.870000000003</v>
      </c>
      <c r="AR553" s="68">
        <v>1.0863540226401753</v>
      </c>
      <c r="AS553" s="67">
        <v>17611.34</v>
      </c>
      <c r="AT553" s="67">
        <v>17726.7</v>
      </c>
      <c r="AU553" s="68">
        <v>1.0065503249610763</v>
      </c>
      <c r="AV553" s="43">
        <v>1906.4700000000003</v>
      </c>
      <c r="AW553" s="43">
        <v>2278.7400000000002</v>
      </c>
      <c r="AX553" s="69">
        <v>1.1952666446364222</v>
      </c>
      <c r="AY553" s="43">
        <v>434805.67223817663</v>
      </c>
      <c r="AZ553" s="43">
        <v>378210.81</v>
      </c>
      <c r="BA553" s="43">
        <v>44368.030192779552</v>
      </c>
      <c r="BB553" s="43">
        <v>57478.37999999999</v>
      </c>
      <c r="BC553" s="43">
        <v>782027.97329393332</v>
      </c>
      <c r="BD553" s="43">
        <v>79969.547032523275</v>
      </c>
      <c r="BE553" s="43">
        <v>280212.1100000001</v>
      </c>
      <c r="BF553" s="43">
        <v>518028.19000000006</v>
      </c>
      <c r="BG553" s="43">
        <v>3437.5299999999993</v>
      </c>
      <c r="BH553" s="43">
        <v>79</v>
      </c>
      <c r="BI553" s="44">
        <v>43173</v>
      </c>
      <c r="BJ553" s="44">
        <v>43541</v>
      </c>
      <c r="BK553" s="44">
        <v>43172</v>
      </c>
      <c r="BL553" s="43">
        <f t="shared" si="309"/>
        <v>1473375.4900000002</v>
      </c>
      <c r="BM553" s="43">
        <f t="shared" si="310"/>
        <v>1431118.16</v>
      </c>
      <c r="BO553" s="16" t="str">
        <f>IFERROR(VLOOKUP($C553,'PORTE LOJA'!A:B,2,0),"PORTE 1")</f>
        <v>PORTE 4</v>
      </c>
      <c r="BP553" s="16">
        <f>VLOOKUP(BO553,'PAINEL E TARGET'!$S$1:$W$8,3,0)</f>
        <v>3000</v>
      </c>
      <c r="BQ553" s="16">
        <f t="shared" si="288"/>
        <v>1</v>
      </c>
      <c r="BR553" s="16">
        <f t="shared" si="289"/>
        <v>1</v>
      </c>
      <c r="BS553" s="16">
        <f t="shared" si="290"/>
        <v>1</v>
      </c>
      <c r="BT553" s="16">
        <f t="shared" si="291"/>
        <v>1</v>
      </c>
      <c r="BU553" s="16">
        <f t="shared" si="292"/>
        <v>1</v>
      </c>
      <c r="BV553" s="16">
        <f t="shared" si="293"/>
        <v>1</v>
      </c>
      <c r="BW553" s="17" t="str">
        <f t="shared" si="311"/>
        <v>111111</v>
      </c>
      <c r="BY553" s="17">
        <f t="shared" si="294"/>
        <v>0.95</v>
      </c>
      <c r="BZ553" s="17">
        <f t="shared" si="295"/>
        <v>0.97699999999999998</v>
      </c>
      <c r="CA553" s="17" t="str">
        <f t="shared" si="312"/>
        <v>Sem Retira</v>
      </c>
      <c r="CB553" s="17">
        <f t="shared" si="313"/>
        <v>0.97699999999999998</v>
      </c>
      <c r="CC553" s="33" t="str">
        <f>IF(CB553&gt;='PAINEL E TARGET'!$T$11,'PAINEL E TARGET'!$S$11,
IF(CB553&gt;='PAINEL E TARGET'!$T$12,'PAINEL E TARGET'!$S$12,
IF(CB553&gt;='PAINEL E TARGET'!$T$13,'PAINEL E TARGET'!$S$13,
IF(CB553&gt;='PAINEL E TARGET'!$T$14,'PAINEL E TARGET'!$S$14,
IF(CB553&gt;='PAINEL E TARGET'!$T$15,'PAINEL E TARGET'!$S$15,
IF(CB553&gt;='PAINEL E TARGET'!$T$16,'PAINEL E TARGET'!$S$16,
IF(CB553&gt;='PAINEL E TARGET'!$T$17,'PAINEL E TARGET'!$S$17,
IF(CB553&gt;='PAINEL E TARGET'!$T$18,'PAINEL E TARGET'!$S$18,'PAINEL E TARGET'!$S$19))))))))</f>
        <v>1. Fx de 90% a 99,9%</v>
      </c>
      <c r="CD553" s="17">
        <f>IFERROR(VLOOKUP($BW553,'PAINEL E TARGET'!$G$1:$Q$99,4,0),0)</f>
        <v>0.25</v>
      </c>
      <c r="CE553" s="17">
        <f>VLOOKUP(CC553,'PAINEL E TARGET'!$S$10:$U$19,3,0)</f>
        <v>0.5</v>
      </c>
      <c r="CF553" s="16">
        <f t="shared" si="314"/>
        <v>375</v>
      </c>
      <c r="CG553" s="17">
        <f t="shared" si="296"/>
        <v>1.0529999999999999</v>
      </c>
      <c r="CH553" s="17">
        <f t="shared" si="297"/>
        <v>1.054</v>
      </c>
      <c r="CI553" s="17">
        <f t="shared" si="298"/>
        <v>1.0860000000000001</v>
      </c>
      <c r="CJ553" s="17">
        <f t="shared" si="299"/>
        <v>1.0069999999999999</v>
      </c>
      <c r="CK553" s="17">
        <f t="shared" si="300"/>
        <v>1.1950000000000001</v>
      </c>
      <c r="CL553" s="17">
        <f t="shared" si="301"/>
        <v>1.0509999999999999</v>
      </c>
      <c r="CM553" s="16">
        <f t="shared" si="302"/>
        <v>5</v>
      </c>
      <c r="CN553" s="17" t="str">
        <f t="shared" si="315"/>
        <v>ok</v>
      </c>
      <c r="CO553" s="17">
        <f t="shared" si="316"/>
        <v>1.0509999999999999</v>
      </c>
      <c r="CP553" s="33" t="str">
        <f>IF(CO553&gt;='PAINEL E TARGET'!$T$11,'PAINEL E TARGET'!$S$11,
IF(CO553&gt;='PAINEL E TARGET'!$T$12,'PAINEL E TARGET'!$S$12,
IF(CO553&gt;='PAINEL E TARGET'!$T$13,'PAINEL E TARGET'!$S$13,
IF(CO553&gt;='PAINEL E TARGET'!$T$14,'PAINEL E TARGET'!$S$14,
IF(CO553&gt;='PAINEL E TARGET'!$T$15,'PAINEL E TARGET'!$S$15,
IF(CO553&gt;='PAINEL E TARGET'!$T$16,'PAINEL E TARGET'!$S$16,
IF(CO553&gt;='PAINEL E TARGET'!$T$17,'PAINEL E TARGET'!$S$17,
IF(CO553&gt;='PAINEL E TARGET'!$T$18,'PAINEL E TARGET'!$S$18,'PAINEL E TARGET'!$S$19))))))))</f>
        <v>3. Fx de 105% a 109,9%</v>
      </c>
      <c r="CQ553" s="17">
        <f>IFERROR(VLOOKUP($BW553,'PAINEL E TARGET'!$G$1:$Q$99,5,0),0)</f>
        <v>0.25</v>
      </c>
      <c r="CR553" s="17">
        <f>VLOOKUP(CP553,'PAINEL E TARGET'!$S$10:$U$19,3,0)</f>
        <v>1.1000000000000001</v>
      </c>
      <c r="CS553" s="16">
        <f t="shared" si="317"/>
        <v>825.00000000000011</v>
      </c>
      <c r="CT553" s="17">
        <f t="shared" si="303"/>
        <v>1.083</v>
      </c>
      <c r="CU553" s="33" t="str">
        <f>IF(CT553&gt;='PAINEL E TARGET'!$T$11,'PAINEL E TARGET'!$S$11,
IF(CT553&gt;='PAINEL E TARGET'!$T$12,'PAINEL E TARGET'!$S$12,
IF(CT553&gt;='PAINEL E TARGET'!$T$13,'PAINEL E TARGET'!$S$13,
IF(CT553&gt;='PAINEL E TARGET'!$T$14,'PAINEL E TARGET'!$S$14,
IF(CT553&gt;='PAINEL E TARGET'!$T$15,'PAINEL E TARGET'!$S$15,
IF(CT553&gt;='PAINEL E TARGET'!$T$16,'PAINEL E TARGET'!$S$16,
IF(CT553&gt;='PAINEL E TARGET'!$T$17,'PAINEL E TARGET'!$S$17,
IF(CT553&gt;='PAINEL E TARGET'!$T$18,'PAINEL E TARGET'!$S$18,'PAINEL E TARGET'!$S$19))))))))</f>
        <v>3. Fx de 105% a 109,9%</v>
      </c>
      <c r="CV553" s="17">
        <f>IFERROR(VLOOKUP($BW553,'PAINEL E TARGET'!$G$1:$Q$99,6,0),0)</f>
        <v>0.2</v>
      </c>
      <c r="CW553" s="17">
        <f>VLOOKUP(CU553,'PAINEL E TARGET'!$S$10:$U$19,3,0)</f>
        <v>1.1000000000000001</v>
      </c>
      <c r="CX553" s="16">
        <f t="shared" si="318"/>
        <v>660.00000000000011</v>
      </c>
      <c r="CY553" s="17">
        <f t="shared" si="304"/>
        <v>0.87</v>
      </c>
      <c r="CZ553" s="33" t="str">
        <f>IF(CY553&gt;='PAINEL E TARGET'!$T$11,'PAINEL E TARGET'!$S$11,
IF(CY553&gt;='PAINEL E TARGET'!$T$12,'PAINEL E TARGET'!$S$12,
IF(CY553&gt;='PAINEL E TARGET'!$T$13,'PAINEL E TARGET'!$S$13,
IF(CY553&gt;='PAINEL E TARGET'!$T$14,'PAINEL E TARGET'!$S$14,
IF(CY553&gt;='PAINEL E TARGET'!$T$15,'PAINEL E TARGET'!$S$15,
IF(CY553&gt;='PAINEL E TARGET'!$T$16,'PAINEL E TARGET'!$S$16,
IF(CY553&gt;='PAINEL E TARGET'!$T$17,'PAINEL E TARGET'!$S$17,
IF(CY553&gt;='PAINEL E TARGET'!$T$18,'PAINEL E TARGET'!$S$18,'PAINEL E TARGET'!$S$19))))))))</f>
        <v>Não elegível</v>
      </c>
      <c r="DA553" s="17">
        <f>IFERROR(VLOOKUP($BW553,'PAINEL E TARGET'!$G$1:$Q$99,7,0),0)</f>
        <v>0.15</v>
      </c>
      <c r="DB553" s="17">
        <f>VLOOKUP(CZ553,'PAINEL E TARGET'!$S$10:$U$19,3,0)</f>
        <v>0</v>
      </c>
      <c r="DC553" s="16">
        <f t="shared" si="319"/>
        <v>0</v>
      </c>
      <c r="DD553" s="17">
        <f t="shared" si="305"/>
        <v>1.2949999999999999</v>
      </c>
      <c r="DE553" s="33" t="str">
        <f>IF(DD553&gt;='PAINEL E TARGET'!$T$11,'PAINEL E TARGET'!$S$11,
IF(DD553&gt;='PAINEL E TARGET'!$T$12,'PAINEL E TARGET'!$S$12,
IF(DD553&gt;='PAINEL E TARGET'!$T$13,'PAINEL E TARGET'!$S$13,
IF(DD553&gt;='PAINEL E TARGET'!$T$14,'PAINEL E TARGET'!$S$14,
IF(DD553&gt;='PAINEL E TARGET'!$T$15,'PAINEL E TARGET'!$S$15,
IF(DD553&gt;='PAINEL E TARGET'!$T$16,'PAINEL E TARGET'!$S$16,
IF(DD553&gt;='PAINEL E TARGET'!$T$17,'PAINEL E TARGET'!$S$17,
IF(DD553&gt;='PAINEL E TARGET'!$T$18,'PAINEL E TARGET'!$S$18,'PAINEL E TARGET'!$S$19))))))))</f>
        <v>7. Fx de 125% a 129,9%</v>
      </c>
      <c r="DF553" s="17">
        <f>IFERROR(VLOOKUP($BW553,'PAINEL E TARGET'!$G$1:$Q$99,8,0),0)</f>
        <v>0.1</v>
      </c>
      <c r="DG553" s="17">
        <f>VLOOKUP(DE553,'PAINEL E TARGET'!$S$10:$U$19,3,0)</f>
        <v>1.5</v>
      </c>
      <c r="DH553" s="16">
        <f t="shared" si="320"/>
        <v>450.00000000000006</v>
      </c>
      <c r="DI553" s="17">
        <f t="shared" si="306"/>
        <v>1.405</v>
      </c>
      <c r="DJ553" s="33" t="str">
        <f>IF(DI553&gt;='PAINEL E TARGET'!$T$11,'PAINEL E TARGET'!$S$11,
IF(DI553&gt;='PAINEL E TARGET'!$T$12,'PAINEL E TARGET'!$S$12,
IF(DI553&gt;='PAINEL E TARGET'!$T$13,'PAINEL E TARGET'!$S$13,
IF(DI553&gt;='PAINEL E TARGET'!$T$14,'PAINEL E TARGET'!$S$14,
IF(DI553&gt;='PAINEL E TARGET'!$T$15,'PAINEL E TARGET'!$S$15,
IF(DI553&gt;='PAINEL E TARGET'!$T$16,'PAINEL E TARGET'!$S$16,
IF(DI553&gt;='PAINEL E TARGET'!$T$17,'PAINEL E TARGET'!$S$17,
IF(DI553&gt;='PAINEL E TARGET'!$T$18,'PAINEL E TARGET'!$S$18,'PAINEL E TARGET'!$S$19))))))))</f>
        <v>8. Fx de 130% ou mais</v>
      </c>
      <c r="DK553" s="17">
        <f>IFERROR(VLOOKUP($BW553,'PAINEL E TARGET'!$G$1:$Q$99,9,0),0)</f>
        <v>0.05</v>
      </c>
      <c r="DL553" s="17">
        <f>VLOOKUP(DJ553,'PAINEL E TARGET'!$S$10:$U$19,3,0)</f>
        <v>1.6</v>
      </c>
      <c r="DM553" s="16">
        <f t="shared" si="321"/>
        <v>240.00000000000006</v>
      </c>
      <c r="DN553" s="17">
        <f t="shared" si="307"/>
        <v>1.1950000000000001</v>
      </c>
      <c r="DO553" s="33" t="str">
        <f>IF(DN553&gt;='PAINEL E TARGET'!$T$11,'PAINEL E TARGET'!$S$11,
IF(DN553&gt;='PAINEL E TARGET'!$T$12,'PAINEL E TARGET'!$S$12,
IF(DN553&gt;='PAINEL E TARGET'!$T$13,'PAINEL E TARGET'!$S$13,
IF(DN553&gt;='PAINEL E TARGET'!$T$14,'PAINEL E TARGET'!$S$14,
IF(DN553&gt;='PAINEL E TARGET'!$T$15,'PAINEL E TARGET'!$S$15,
IF(DN553&gt;='PAINEL E TARGET'!$T$16,'PAINEL E TARGET'!$S$16,
IF(DN553&gt;='PAINEL E TARGET'!$T$17,'PAINEL E TARGET'!$S$17,
IF(DN553&gt;='PAINEL E TARGET'!$T$18,'PAINEL E TARGET'!$S$18,'PAINEL E TARGET'!$S$19))))))))</f>
        <v>5. Fx de 115% a 119,9%</v>
      </c>
      <c r="DP553" s="17">
        <f>IFERROR(VLOOKUP($BW553,'PAINEL E TARGET'!$G$1:$Q$99,10,0),0)</f>
        <v>0</v>
      </c>
      <c r="DQ553" s="17">
        <f>VLOOKUP(DO553,'PAINEL E TARGET'!$S$10:$U$19,3,0)</f>
        <v>1.3</v>
      </c>
      <c r="DR553" s="16">
        <f t="shared" si="322"/>
        <v>0</v>
      </c>
      <c r="DS553" s="17">
        <f t="shared" si="308"/>
        <v>0.96299999999999997</v>
      </c>
      <c r="DT553" s="16">
        <f>IF(DS553&gt;=1,VLOOKUP(BO553,'PAINEL E TARGET'!$S$1:$W$8,5,0),0)</f>
        <v>0</v>
      </c>
      <c r="DU553" s="16">
        <f t="shared" si="323"/>
        <v>2550</v>
      </c>
    </row>
    <row r="554" spans="2:125" s="32" customFormat="1" x14ac:dyDescent="0.2">
      <c r="B554" s="44">
        <v>43541</v>
      </c>
      <c r="C554" s="65">
        <v>1386</v>
      </c>
      <c r="D554" s="66" t="s">
        <v>557</v>
      </c>
      <c r="E554" s="65">
        <v>215</v>
      </c>
      <c r="F554" s="65" t="s">
        <v>1017</v>
      </c>
      <c r="G554" s="67">
        <v>2213334.8821290252</v>
      </c>
      <c r="H554" s="67">
        <v>1223140.8210618095</v>
      </c>
      <c r="I554" s="67">
        <v>855568.97</v>
      </c>
      <c r="J554" s="68">
        <v>0.6994852557183725</v>
      </c>
      <c r="K554" s="67">
        <v>209173.70332502233</v>
      </c>
      <c r="L554" s="67">
        <v>816801.84062562161</v>
      </c>
      <c r="M554" s="67">
        <v>146129.59</v>
      </c>
      <c r="N554" s="67">
        <v>651084.58000000007</v>
      </c>
      <c r="O554" s="67">
        <v>1868326.749518326</v>
      </c>
      <c r="P554" s="67" t="s">
        <v>1082</v>
      </c>
      <c r="Q554" s="67" t="s">
        <v>1082</v>
      </c>
      <c r="R554" s="67">
        <v>0</v>
      </c>
      <c r="S554" s="67">
        <v>0</v>
      </c>
      <c r="T554" s="68">
        <v>8.5646291003820596E-2</v>
      </c>
      <c r="U554" s="68">
        <v>8.2780076525734589E-2</v>
      </c>
      <c r="V554" s="68">
        <v>0.96653428368593164</v>
      </c>
      <c r="W554" s="67">
        <v>87871.000000000015</v>
      </c>
      <c r="X554" s="67">
        <v>65993.449999999983</v>
      </c>
      <c r="Y554" s="68">
        <v>0.75102650476266308</v>
      </c>
      <c r="Z554" s="68">
        <v>0.11050734168908627</v>
      </c>
      <c r="AA554" s="68">
        <v>0.1274074945255928</v>
      </c>
      <c r="AB554" s="68">
        <v>1.1529323986822098</v>
      </c>
      <c r="AC554" s="67">
        <v>113377.83</v>
      </c>
      <c r="AD554" s="67">
        <v>101571.06</v>
      </c>
      <c r="AE554" s="68">
        <v>0.89586350347329802</v>
      </c>
      <c r="AF554" s="43">
        <v>80</v>
      </c>
      <c r="AG554" s="43">
        <v>73</v>
      </c>
      <c r="AH554" s="43">
        <v>20</v>
      </c>
      <c r="AI554" s="43">
        <v>26</v>
      </c>
      <c r="AJ554" s="67">
        <v>34584.639999999999</v>
      </c>
      <c r="AK554" s="67">
        <v>31330</v>
      </c>
      <c r="AL554" s="68">
        <v>0.90589348334983388</v>
      </c>
      <c r="AM554" s="67">
        <v>13195.800000000001</v>
      </c>
      <c r="AN554" s="67">
        <v>7467.0999999999995</v>
      </c>
      <c r="AO554" s="68">
        <v>0.56586944330771904</v>
      </c>
      <c r="AP554" s="67">
        <v>3999.38</v>
      </c>
      <c r="AQ554" s="67">
        <v>3839.7699999999995</v>
      </c>
      <c r="AR554" s="68">
        <v>0.96009131415369364</v>
      </c>
      <c r="AS554" s="67">
        <v>36091.18</v>
      </c>
      <c r="AT554" s="67">
        <v>23356.58</v>
      </c>
      <c r="AU554" s="68">
        <v>0.64715478961895956</v>
      </c>
      <c r="AV554" s="43">
        <v>549.89</v>
      </c>
      <c r="AW554" s="43">
        <v>404.92999999999995</v>
      </c>
      <c r="AX554" s="69">
        <v>0.73638364036443649</v>
      </c>
      <c r="AY554" s="43">
        <v>209173.70332502233</v>
      </c>
      <c r="AZ554" s="43">
        <v>146129.59000000003</v>
      </c>
      <c r="BA554" s="43">
        <v>31041.709184250278</v>
      </c>
      <c r="BB554" s="43">
        <v>40906.78</v>
      </c>
      <c r="BC554" s="43">
        <v>381033.05854561785</v>
      </c>
      <c r="BD554" s="43">
        <v>56577.070404886203</v>
      </c>
      <c r="BE554" s="43">
        <v>161352.79</v>
      </c>
      <c r="BF554" s="43">
        <v>208189.63999999998</v>
      </c>
      <c r="BG554" s="43">
        <v>1002.8700000000001</v>
      </c>
      <c r="BH554" s="43">
        <v>33</v>
      </c>
      <c r="BI554" s="44">
        <v>43173</v>
      </c>
      <c r="BJ554" s="44">
        <v>43541</v>
      </c>
      <c r="BK554" s="44">
        <v>43172</v>
      </c>
      <c r="BL554" s="43">
        <f t="shared" si="309"/>
        <v>855568.97</v>
      </c>
      <c r="BM554" s="43">
        <f t="shared" si="310"/>
        <v>797214.17</v>
      </c>
      <c r="BO554" s="16" t="str">
        <f>IFERROR(VLOOKUP($C554,'PORTE LOJA'!A:B,2,0),"PORTE 1")</f>
        <v>PORTE 3</v>
      </c>
      <c r="BP554" s="16">
        <f>VLOOKUP(BO554,'PAINEL E TARGET'!$S$1:$W$8,3,0)</f>
        <v>2400</v>
      </c>
      <c r="BQ554" s="16">
        <f t="shared" si="288"/>
        <v>1</v>
      </c>
      <c r="BR554" s="16">
        <f t="shared" si="289"/>
        <v>1</v>
      </c>
      <c r="BS554" s="16">
        <f t="shared" si="290"/>
        <v>1</v>
      </c>
      <c r="BT554" s="16">
        <f t="shared" si="291"/>
        <v>1</v>
      </c>
      <c r="BU554" s="16">
        <f t="shared" si="292"/>
        <v>1</v>
      </c>
      <c r="BV554" s="16">
        <f t="shared" si="293"/>
        <v>1</v>
      </c>
      <c r="BW554" s="17" t="str">
        <f t="shared" si="311"/>
        <v>111111</v>
      </c>
      <c r="BY554" s="17">
        <f t="shared" si="294"/>
        <v>0.69899999999999995</v>
      </c>
      <c r="BZ554" s="17">
        <f t="shared" si="295"/>
        <v>0.77700000000000002</v>
      </c>
      <c r="CA554" s="17" t="str">
        <f t="shared" si="312"/>
        <v>Sem Retira</v>
      </c>
      <c r="CB554" s="17">
        <f t="shared" si="313"/>
        <v>0.77700000000000002</v>
      </c>
      <c r="CC554" s="33" t="str">
        <f>IF(CB554&gt;='PAINEL E TARGET'!$T$11,'PAINEL E TARGET'!$S$11,
IF(CB554&gt;='PAINEL E TARGET'!$T$12,'PAINEL E TARGET'!$S$12,
IF(CB554&gt;='PAINEL E TARGET'!$T$13,'PAINEL E TARGET'!$S$13,
IF(CB554&gt;='PAINEL E TARGET'!$T$14,'PAINEL E TARGET'!$S$14,
IF(CB554&gt;='PAINEL E TARGET'!$T$15,'PAINEL E TARGET'!$S$15,
IF(CB554&gt;='PAINEL E TARGET'!$T$16,'PAINEL E TARGET'!$S$16,
IF(CB554&gt;='PAINEL E TARGET'!$T$17,'PAINEL E TARGET'!$S$17,
IF(CB554&gt;='PAINEL E TARGET'!$T$18,'PAINEL E TARGET'!$S$18,'PAINEL E TARGET'!$S$19))))))))</f>
        <v>Não elegível</v>
      </c>
      <c r="CD554" s="17">
        <f>IFERROR(VLOOKUP($BW554,'PAINEL E TARGET'!$G$1:$Q$99,4,0),0)</f>
        <v>0.25</v>
      </c>
      <c r="CE554" s="17">
        <f>VLOOKUP(CC554,'PAINEL E TARGET'!$S$10:$U$19,3,0)</f>
        <v>0</v>
      </c>
      <c r="CF554" s="16">
        <f t="shared" si="314"/>
        <v>0</v>
      </c>
      <c r="CG554" s="17">
        <f t="shared" si="296"/>
        <v>0.90600000000000003</v>
      </c>
      <c r="CH554" s="17">
        <f t="shared" si="297"/>
        <v>0.56599999999999995</v>
      </c>
      <c r="CI554" s="17">
        <f t="shared" si="298"/>
        <v>0.96</v>
      </c>
      <c r="CJ554" s="17">
        <f t="shared" si="299"/>
        <v>0.64700000000000002</v>
      </c>
      <c r="CK554" s="17">
        <f t="shared" si="300"/>
        <v>0.73599999999999999</v>
      </c>
      <c r="CL554" s="17">
        <f t="shared" si="301"/>
        <v>0.751</v>
      </c>
      <c r="CM554" s="16">
        <f t="shared" si="302"/>
        <v>3</v>
      </c>
      <c r="CN554" s="17" t="str">
        <f t="shared" si="315"/>
        <v>não ok</v>
      </c>
      <c r="CO554" s="17">
        <f t="shared" si="316"/>
        <v>0</v>
      </c>
      <c r="CP554" s="33" t="str">
        <f>IF(CO554&gt;='PAINEL E TARGET'!$T$11,'PAINEL E TARGET'!$S$11,
IF(CO554&gt;='PAINEL E TARGET'!$T$12,'PAINEL E TARGET'!$S$12,
IF(CO554&gt;='PAINEL E TARGET'!$T$13,'PAINEL E TARGET'!$S$13,
IF(CO554&gt;='PAINEL E TARGET'!$T$14,'PAINEL E TARGET'!$S$14,
IF(CO554&gt;='PAINEL E TARGET'!$T$15,'PAINEL E TARGET'!$S$15,
IF(CO554&gt;='PAINEL E TARGET'!$T$16,'PAINEL E TARGET'!$S$16,
IF(CO554&gt;='PAINEL E TARGET'!$T$17,'PAINEL E TARGET'!$S$17,
IF(CO554&gt;='PAINEL E TARGET'!$T$18,'PAINEL E TARGET'!$S$18,'PAINEL E TARGET'!$S$19))))))))</f>
        <v>Não elegível</v>
      </c>
      <c r="CQ554" s="17">
        <f>IFERROR(VLOOKUP($BW554,'PAINEL E TARGET'!$G$1:$Q$99,5,0),0)</f>
        <v>0.25</v>
      </c>
      <c r="CR554" s="17">
        <f>VLOOKUP(CP554,'PAINEL E TARGET'!$S$10:$U$19,3,0)</f>
        <v>0</v>
      </c>
      <c r="CS554" s="16">
        <f t="shared" si="317"/>
        <v>0</v>
      </c>
      <c r="CT554" s="17">
        <f t="shared" si="303"/>
        <v>0.89600000000000002</v>
      </c>
      <c r="CU554" s="33" t="str">
        <f>IF(CT554&gt;='PAINEL E TARGET'!$T$11,'PAINEL E TARGET'!$S$11,
IF(CT554&gt;='PAINEL E TARGET'!$T$12,'PAINEL E TARGET'!$S$12,
IF(CT554&gt;='PAINEL E TARGET'!$T$13,'PAINEL E TARGET'!$S$13,
IF(CT554&gt;='PAINEL E TARGET'!$T$14,'PAINEL E TARGET'!$S$14,
IF(CT554&gt;='PAINEL E TARGET'!$T$15,'PAINEL E TARGET'!$S$15,
IF(CT554&gt;='PAINEL E TARGET'!$T$16,'PAINEL E TARGET'!$S$16,
IF(CT554&gt;='PAINEL E TARGET'!$T$17,'PAINEL E TARGET'!$S$17,
IF(CT554&gt;='PAINEL E TARGET'!$T$18,'PAINEL E TARGET'!$S$18,'PAINEL E TARGET'!$S$19))))))))</f>
        <v>Não elegível</v>
      </c>
      <c r="CV554" s="17">
        <f>IFERROR(VLOOKUP($BW554,'PAINEL E TARGET'!$G$1:$Q$99,6,0),0)</f>
        <v>0.2</v>
      </c>
      <c r="CW554" s="17">
        <f>VLOOKUP(CU554,'PAINEL E TARGET'!$S$10:$U$19,3,0)</f>
        <v>0</v>
      </c>
      <c r="CX554" s="16">
        <f t="shared" si="318"/>
        <v>0</v>
      </c>
      <c r="CY554" s="17">
        <f t="shared" si="304"/>
        <v>0.69899999999999995</v>
      </c>
      <c r="CZ554" s="33" t="str">
        <f>IF(CY554&gt;='PAINEL E TARGET'!$T$11,'PAINEL E TARGET'!$S$11,
IF(CY554&gt;='PAINEL E TARGET'!$T$12,'PAINEL E TARGET'!$S$12,
IF(CY554&gt;='PAINEL E TARGET'!$T$13,'PAINEL E TARGET'!$S$13,
IF(CY554&gt;='PAINEL E TARGET'!$T$14,'PAINEL E TARGET'!$S$14,
IF(CY554&gt;='PAINEL E TARGET'!$T$15,'PAINEL E TARGET'!$S$15,
IF(CY554&gt;='PAINEL E TARGET'!$T$16,'PAINEL E TARGET'!$S$16,
IF(CY554&gt;='PAINEL E TARGET'!$T$17,'PAINEL E TARGET'!$S$17,
IF(CY554&gt;='PAINEL E TARGET'!$T$18,'PAINEL E TARGET'!$S$18,'PAINEL E TARGET'!$S$19))))))))</f>
        <v>Não elegível</v>
      </c>
      <c r="DA554" s="17">
        <f>IFERROR(VLOOKUP($BW554,'PAINEL E TARGET'!$G$1:$Q$99,7,0),0)</f>
        <v>0.15</v>
      </c>
      <c r="DB554" s="17">
        <f>VLOOKUP(CZ554,'PAINEL E TARGET'!$S$10:$U$19,3,0)</f>
        <v>0</v>
      </c>
      <c r="DC554" s="16">
        <f t="shared" si="319"/>
        <v>0</v>
      </c>
      <c r="DD554" s="17">
        <f t="shared" si="305"/>
        <v>1.3180000000000001</v>
      </c>
      <c r="DE554" s="33" t="str">
        <f>IF(DD554&gt;='PAINEL E TARGET'!$T$11,'PAINEL E TARGET'!$S$11,
IF(DD554&gt;='PAINEL E TARGET'!$T$12,'PAINEL E TARGET'!$S$12,
IF(DD554&gt;='PAINEL E TARGET'!$T$13,'PAINEL E TARGET'!$S$13,
IF(DD554&gt;='PAINEL E TARGET'!$T$14,'PAINEL E TARGET'!$S$14,
IF(DD554&gt;='PAINEL E TARGET'!$T$15,'PAINEL E TARGET'!$S$15,
IF(DD554&gt;='PAINEL E TARGET'!$T$16,'PAINEL E TARGET'!$S$16,
IF(DD554&gt;='PAINEL E TARGET'!$T$17,'PAINEL E TARGET'!$S$17,
IF(DD554&gt;='PAINEL E TARGET'!$T$18,'PAINEL E TARGET'!$S$18,'PAINEL E TARGET'!$S$19))))))))</f>
        <v>8. Fx de 130% ou mais</v>
      </c>
      <c r="DF554" s="17">
        <f>IFERROR(VLOOKUP($BW554,'PAINEL E TARGET'!$G$1:$Q$99,8,0),0)</f>
        <v>0.1</v>
      </c>
      <c r="DG554" s="17">
        <f>VLOOKUP(DE554,'PAINEL E TARGET'!$S$10:$U$19,3,0)</f>
        <v>1.6</v>
      </c>
      <c r="DH554" s="16">
        <f t="shared" si="320"/>
        <v>384.00000000000006</v>
      </c>
      <c r="DI554" s="17">
        <f t="shared" si="306"/>
        <v>1.3</v>
      </c>
      <c r="DJ554" s="33" t="str">
        <f>IF(DI554&gt;='PAINEL E TARGET'!$T$11,'PAINEL E TARGET'!$S$11,
IF(DI554&gt;='PAINEL E TARGET'!$T$12,'PAINEL E TARGET'!$S$12,
IF(DI554&gt;='PAINEL E TARGET'!$T$13,'PAINEL E TARGET'!$S$13,
IF(DI554&gt;='PAINEL E TARGET'!$T$14,'PAINEL E TARGET'!$S$14,
IF(DI554&gt;='PAINEL E TARGET'!$T$15,'PAINEL E TARGET'!$S$15,
IF(DI554&gt;='PAINEL E TARGET'!$T$16,'PAINEL E TARGET'!$S$16,
IF(DI554&gt;='PAINEL E TARGET'!$T$17,'PAINEL E TARGET'!$S$17,
IF(DI554&gt;='PAINEL E TARGET'!$T$18,'PAINEL E TARGET'!$S$18,'PAINEL E TARGET'!$S$19))))))))</f>
        <v>8. Fx de 130% ou mais</v>
      </c>
      <c r="DK554" s="17">
        <f>IFERROR(VLOOKUP($BW554,'PAINEL E TARGET'!$G$1:$Q$99,9,0),0)</f>
        <v>0.05</v>
      </c>
      <c r="DL554" s="17">
        <f>VLOOKUP(DJ554,'PAINEL E TARGET'!$S$10:$U$19,3,0)</f>
        <v>1.6</v>
      </c>
      <c r="DM554" s="16">
        <f t="shared" si="321"/>
        <v>192.00000000000003</v>
      </c>
      <c r="DN554" s="17">
        <f t="shared" si="307"/>
        <v>0.73599999999999999</v>
      </c>
      <c r="DO554" s="33" t="str">
        <f>IF(DN554&gt;='PAINEL E TARGET'!$T$11,'PAINEL E TARGET'!$S$11,
IF(DN554&gt;='PAINEL E TARGET'!$T$12,'PAINEL E TARGET'!$S$12,
IF(DN554&gt;='PAINEL E TARGET'!$T$13,'PAINEL E TARGET'!$S$13,
IF(DN554&gt;='PAINEL E TARGET'!$T$14,'PAINEL E TARGET'!$S$14,
IF(DN554&gt;='PAINEL E TARGET'!$T$15,'PAINEL E TARGET'!$S$15,
IF(DN554&gt;='PAINEL E TARGET'!$T$16,'PAINEL E TARGET'!$S$16,
IF(DN554&gt;='PAINEL E TARGET'!$T$17,'PAINEL E TARGET'!$S$17,
IF(DN554&gt;='PAINEL E TARGET'!$T$18,'PAINEL E TARGET'!$S$18,'PAINEL E TARGET'!$S$19))))))))</f>
        <v>Não elegível</v>
      </c>
      <c r="DP554" s="17">
        <f>IFERROR(VLOOKUP($BW554,'PAINEL E TARGET'!$G$1:$Q$99,10,0),0)</f>
        <v>0</v>
      </c>
      <c r="DQ554" s="17">
        <f>VLOOKUP(DO554,'PAINEL E TARGET'!$S$10:$U$19,3,0)</f>
        <v>0</v>
      </c>
      <c r="DR554" s="16">
        <f t="shared" si="322"/>
        <v>0</v>
      </c>
      <c r="DS554" s="17">
        <f t="shared" si="308"/>
        <v>0.91300000000000003</v>
      </c>
      <c r="DT554" s="16">
        <f>IF(DS554&gt;=1,VLOOKUP(BO554,'PAINEL E TARGET'!$S$1:$W$8,5,0),0)</f>
        <v>0</v>
      </c>
      <c r="DU554" s="16">
        <f t="shared" si="323"/>
        <v>576.00000000000011</v>
      </c>
    </row>
    <row r="555" spans="2:125" s="32" customFormat="1" x14ac:dyDescent="0.2">
      <c r="B555" s="44">
        <v>43541</v>
      </c>
      <c r="C555" s="65">
        <v>1387</v>
      </c>
      <c r="D555" s="66" t="s">
        <v>558</v>
      </c>
      <c r="E555" s="65">
        <v>412</v>
      </c>
      <c r="F555" s="65" t="s">
        <v>1020</v>
      </c>
      <c r="G555" s="67">
        <v>2551661.6807084419</v>
      </c>
      <c r="H555" s="67">
        <v>1465505.2333504099</v>
      </c>
      <c r="I555" s="67">
        <v>1208135.6200000001</v>
      </c>
      <c r="J555" s="68">
        <v>0.82438164839437911</v>
      </c>
      <c r="K555" s="67">
        <v>174197.92288480338</v>
      </c>
      <c r="L555" s="67">
        <v>1078765.7897733643</v>
      </c>
      <c r="M555" s="67">
        <v>159773.82</v>
      </c>
      <c r="N555" s="67">
        <v>972150.89</v>
      </c>
      <c r="O555" s="67">
        <v>2184465.2782120099</v>
      </c>
      <c r="P555" s="67" t="s">
        <v>1082</v>
      </c>
      <c r="Q555" s="67" t="s">
        <v>1082</v>
      </c>
      <c r="R555" s="67">
        <v>0</v>
      </c>
      <c r="S555" s="67">
        <v>0</v>
      </c>
      <c r="T555" s="68">
        <v>8.8401674271167477E-2</v>
      </c>
      <c r="U555" s="68">
        <v>7.2365935009935406E-2</v>
      </c>
      <c r="V555" s="68">
        <v>0.81860367019697744</v>
      </c>
      <c r="W555" s="67">
        <v>110764.09</v>
      </c>
      <c r="X555" s="67">
        <v>81912.789999999979</v>
      </c>
      <c r="Y555" s="68">
        <v>0.7395247864176917</v>
      </c>
      <c r="Z555" s="68">
        <v>0.12400724652302018</v>
      </c>
      <c r="AA555" s="68">
        <v>0.15268650686139715</v>
      </c>
      <c r="AB555" s="68">
        <v>1.2312708421685103</v>
      </c>
      <c r="AC555" s="67">
        <v>155376.57999999999</v>
      </c>
      <c r="AD555" s="67">
        <v>172829.62999999998</v>
      </c>
      <c r="AE555" s="68">
        <v>1.1123274176841838</v>
      </c>
      <c r="AF555" s="43">
        <v>80</v>
      </c>
      <c r="AG555" s="43">
        <v>63</v>
      </c>
      <c r="AH555" s="43">
        <v>37</v>
      </c>
      <c r="AI555" s="43">
        <v>30</v>
      </c>
      <c r="AJ555" s="67">
        <v>51488.94</v>
      </c>
      <c r="AK555" s="67">
        <v>38454.53</v>
      </c>
      <c r="AL555" s="68">
        <v>0.74685029445158513</v>
      </c>
      <c r="AM555" s="67">
        <v>16850.72</v>
      </c>
      <c r="AN555" s="67">
        <v>13430.099999999999</v>
      </c>
      <c r="AO555" s="68">
        <v>0.79700451968817931</v>
      </c>
      <c r="AP555" s="67">
        <v>4533.6899999999996</v>
      </c>
      <c r="AQ555" s="67">
        <v>2311.89</v>
      </c>
      <c r="AR555" s="68">
        <v>0.50993561535967391</v>
      </c>
      <c r="AS555" s="67">
        <v>37890.740000000005</v>
      </c>
      <c r="AT555" s="67">
        <v>27716.269999999997</v>
      </c>
      <c r="AU555" s="68">
        <v>0.7314787201305647</v>
      </c>
      <c r="AV555" s="43">
        <v>2044.3799999999999</v>
      </c>
      <c r="AW555" s="43">
        <v>1484.72</v>
      </c>
      <c r="AX555" s="69">
        <v>0.72624463162425779</v>
      </c>
      <c r="AY555" s="43">
        <v>174197.92288480338</v>
      </c>
      <c r="AZ555" s="43">
        <v>159773.82</v>
      </c>
      <c r="BA555" s="43">
        <v>56780.501659349953</v>
      </c>
      <c r="BB555" s="43">
        <v>55366.350000000006</v>
      </c>
      <c r="BC555" s="43">
        <v>303712.90403260081</v>
      </c>
      <c r="BD555" s="43">
        <v>99145.168516476799</v>
      </c>
      <c r="BE555" s="43">
        <v>194610.19000000006</v>
      </c>
      <c r="BF555" s="43">
        <v>272993.58999999997</v>
      </c>
      <c r="BG555" s="43">
        <v>3570.18</v>
      </c>
      <c r="BH555" s="43">
        <v>79</v>
      </c>
      <c r="BI555" s="44">
        <v>43173</v>
      </c>
      <c r="BJ555" s="44">
        <v>43541</v>
      </c>
      <c r="BK555" s="44">
        <v>43172</v>
      </c>
      <c r="BL555" s="43">
        <f t="shared" si="309"/>
        <v>1208135.6200000001</v>
      </c>
      <c r="BM555" s="43">
        <f t="shared" si="310"/>
        <v>1131924.71</v>
      </c>
      <c r="BO555" s="16" t="str">
        <f>IFERROR(VLOOKUP($C555,'PORTE LOJA'!A:B,2,0),"PORTE 1")</f>
        <v>PORTE 4</v>
      </c>
      <c r="BP555" s="16">
        <f>VLOOKUP(BO555,'PAINEL E TARGET'!$S$1:$W$8,3,0)</f>
        <v>3000</v>
      </c>
      <c r="BQ555" s="16">
        <f t="shared" si="288"/>
        <v>1</v>
      </c>
      <c r="BR555" s="16">
        <f t="shared" si="289"/>
        <v>1</v>
      </c>
      <c r="BS555" s="16">
        <f t="shared" si="290"/>
        <v>1</v>
      </c>
      <c r="BT555" s="16">
        <f t="shared" si="291"/>
        <v>1</v>
      </c>
      <c r="BU555" s="16">
        <f t="shared" si="292"/>
        <v>1</v>
      </c>
      <c r="BV555" s="16">
        <f t="shared" si="293"/>
        <v>1</v>
      </c>
      <c r="BW555" s="17" t="str">
        <f t="shared" si="311"/>
        <v>111111</v>
      </c>
      <c r="BY555" s="17">
        <f t="shared" si="294"/>
        <v>0.82399999999999995</v>
      </c>
      <c r="BZ555" s="17">
        <f t="shared" si="295"/>
        <v>0.90300000000000002</v>
      </c>
      <c r="CA555" s="17" t="str">
        <f t="shared" si="312"/>
        <v>Sem Retira</v>
      </c>
      <c r="CB555" s="17">
        <f t="shared" si="313"/>
        <v>0.90300000000000002</v>
      </c>
      <c r="CC555" s="33" t="str">
        <f>IF(CB555&gt;='PAINEL E TARGET'!$T$11,'PAINEL E TARGET'!$S$11,
IF(CB555&gt;='PAINEL E TARGET'!$T$12,'PAINEL E TARGET'!$S$12,
IF(CB555&gt;='PAINEL E TARGET'!$T$13,'PAINEL E TARGET'!$S$13,
IF(CB555&gt;='PAINEL E TARGET'!$T$14,'PAINEL E TARGET'!$S$14,
IF(CB555&gt;='PAINEL E TARGET'!$T$15,'PAINEL E TARGET'!$S$15,
IF(CB555&gt;='PAINEL E TARGET'!$T$16,'PAINEL E TARGET'!$S$16,
IF(CB555&gt;='PAINEL E TARGET'!$T$17,'PAINEL E TARGET'!$S$17,
IF(CB555&gt;='PAINEL E TARGET'!$T$18,'PAINEL E TARGET'!$S$18,'PAINEL E TARGET'!$S$19))))))))</f>
        <v>1. Fx de 90% a 99,9%</v>
      </c>
      <c r="CD555" s="17">
        <f>IFERROR(VLOOKUP($BW555,'PAINEL E TARGET'!$G$1:$Q$99,4,0),0)</f>
        <v>0.25</v>
      </c>
      <c r="CE555" s="17">
        <f>VLOOKUP(CC555,'PAINEL E TARGET'!$S$10:$U$19,3,0)</f>
        <v>0.5</v>
      </c>
      <c r="CF555" s="16">
        <f t="shared" si="314"/>
        <v>375</v>
      </c>
      <c r="CG555" s="17">
        <f t="shared" si="296"/>
        <v>0.747</v>
      </c>
      <c r="CH555" s="17">
        <f t="shared" si="297"/>
        <v>0.79700000000000004</v>
      </c>
      <c r="CI555" s="17">
        <f t="shared" si="298"/>
        <v>0.51</v>
      </c>
      <c r="CJ555" s="17">
        <f t="shared" si="299"/>
        <v>0.73099999999999998</v>
      </c>
      <c r="CK555" s="17">
        <f t="shared" si="300"/>
        <v>0.72599999999999998</v>
      </c>
      <c r="CL555" s="17">
        <f t="shared" si="301"/>
        <v>0.74</v>
      </c>
      <c r="CM555" s="16">
        <f t="shared" si="302"/>
        <v>4</v>
      </c>
      <c r="CN555" s="17" t="str">
        <f t="shared" si="315"/>
        <v>não ok</v>
      </c>
      <c r="CO555" s="17">
        <f t="shared" si="316"/>
        <v>0</v>
      </c>
      <c r="CP555" s="33" t="str">
        <f>IF(CO555&gt;='PAINEL E TARGET'!$T$11,'PAINEL E TARGET'!$S$11,
IF(CO555&gt;='PAINEL E TARGET'!$T$12,'PAINEL E TARGET'!$S$12,
IF(CO555&gt;='PAINEL E TARGET'!$T$13,'PAINEL E TARGET'!$S$13,
IF(CO555&gt;='PAINEL E TARGET'!$T$14,'PAINEL E TARGET'!$S$14,
IF(CO555&gt;='PAINEL E TARGET'!$T$15,'PAINEL E TARGET'!$S$15,
IF(CO555&gt;='PAINEL E TARGET'!$T$16,'PAINEL E TARGET'!$S$16,
IF(CO555&gt;='PAINEL E TARGET'!$T$17,'PAINEL E TARGET'!$S$17,
IF(CO555&gt;='PAINEL E TARGET'!$T$18,'PAINEL E TARGET'!$S$18,'PAINEL E TARGET'!$S$19))))))))</f>
        <v>Não elegível</v>
      </c>
      <c r="CQ555" s="17">
        <f>IFERROR(VLOOKUP($BW555,'PAINEL E TARGET'!$G$1:$Q$99,5,0),0)</f>
        <v>0.25</v>
      </c>
      <c r="CR555" s="17">
        <f>VLOOKUP(CP555,'PAINEL E TARGET'!$S$10:$U$19,3,0)</f>
        <v>0</v>
      </c>
      <c r="CS555" s="16">
        <f t="shared" si="317"/>
        <v>0</v>
      </c>
      <c r="CT555" s="17">
        <f t="shared" si="303"/>
        <v>1.1120000000000001</v>
      </c>
      <c r="CU555" s="33" t="str">
        <f>IF(CT555&gt;='PAINEL E TARGET'!$T$11,'PAINEL E TARGET'!$S$11,
IF(CT555&gt;='PAINEL E TARGET'!$T$12,'PAINEL E TARGET'!$S$12,
IF(CT555&gt;='PAINEL E TARGET'!$T$13,'PAINEL E TARGET'!$S$13,
IF(CT555&gt;='PAINEL E TARGET'!$T$14,'PAINEL E TARGET'!$S$14,
IF(CT555&gt;='PAINEL E TARGET'!$T$15,'PAINEL E TARGET'!$S$15,
IF(CT555&gt;='PAINEL E TARGET'!$T$16,'PAINEL E TARGET'!$S$16,
IF(CT555&gt;='PAINEL E TARGET'!$T$17,'PAINEL E TARGET'!$S$17,
IF(CT555&gt;='PAINEL E TARGET'!$T$18,'PAINEL E TARGET'!$S$18,'PAINEL E TARGET'!$S$19))))))))</f>
        <v>4. Fx de 110% a 114,9%</v>
      </c>
      <c r="CV555" s="17">
        <f>IFERROR(VLOOKUP($BW555,'PAINEL E TARGET'!$G$1:$Q$99,6,0),0)</f>
        <v>0.2</v>
      </c>
      <c r="CW555" s="17">
        <f>VLOOKUP(CU555,'PAINEL E TARGET'!$S$10:$U$19,3,0)</f>
        <v>1.2</v>
      </c>
      <c r="CX555" s="16">
        <f t="shared" si="318"/>
        <v>720</v>
      </c>
      <c r="CY555" s="17">
        <f t="shared" si="304"/>
        <v>0.91700000000000004</v>
      </c>
      <c r="CZ555" s="33" t="str">
        <f>IF(CY555&gt;='PAINEL E TARGET'!$T$11,'PAINEL E TARGET'!$S$11,
IF(CY555&gt;='PAINEL E TARGET'!$T$12,'PAINEL E TARGET'!$S$12,
IF(CY555&gt;='PAINEL E TARGET'!$T$13,'PAINEL E TARGET'!$S$13,
IF(CY555&gt;='PAINEL E TARGET'!$T$14,'PAINEL E TARGET'!$S$14,
IF(CY555&gt;='PAINEL E TARGET'!$T$15,'PAINEL E TARGET'!$S$15,
IF(CY555&gt;='PAINEL E TARGET'!$T$16,'PAINEL E TARGET'!$S$16,
IF(CY555&gt;='PAINEL E TARGET'!$T$17,'PAINEL E TARGET'!$S$17,
IF(CY555&gt;='PAINEL E TARGET'!$T$18,'PAINEL E TARGET'!$S$18,'PAINEL E TARGET'!$S$19))))))))</f>
        <v>1. Fx de 90% a 99,9%</v>
      </c>
      <c r="DA555" s="17">
        <f>IFERROR(VLOOKUP($BW555,'PAINEL E TARGET'!$G$1:$Q$99,7,0),0)</f>
        <v>0.15</v>
      </c>
      <c r="DB555" s="17">
        <f>VLOOKUP(CZ555,'PAINEL E TARGET'!$S$10:$U$19,3,0)</f>
        <v>0.5</v>
      </c>
      <c r="DC555" s="16">
        <f t="shared" si="319"/>
        <v>225</v>
      </c>
      <c r="DD555" s="17">
        <f t="shared" si="305"/>
        <v>0.97499999999999998</v>
      </c>
      <c r="DE555" s="33" t="str">
        <f>IF(DD555&gt;='PAINEL E TARGET'!$T$11,'PAINEL E TARGET'!$S$11,
IF(DD555&gt;='PAINEL E TARGET'!$T$12,'PAINEL E TARGET'!$S$12,
IF(DD555&gt;='PAINEL E TARGET'!$T$13,'PAINEL E TARGET'!$S$13,
IF(DD555&gt;='PAINEL E TARGET'!$T$14,'PAINEL E TARGET'!$S$14,
IF(DD555&gt;='PAINEL E TARGET'!$T$15,'PAINEL E TARGET'!$S$15,
IF(DD555&gt;='PAINEL E TARGET'!$T$16,'PAINEL E TARGET'!$S$16,
IF(DD555&gt;='PAINEL E TARGET'!$T$17,'PAINEL E TARGET'!$S$17,
IF(DD555&gt;='PAINEL E TARGET'!$T$18,'PAINEL E TARGET'!$S$18,'PAINEL E TARGET'!$S$19))))))))</f>
        <v>1. Fx de 90% a 99,9%</v>
      </c>
      <c r="DF555" s="17">
        <f>IFERROR(VLOOKUP($BW555,'PAINEL E TARGET'!$G$1:$Q$99,8,0),0)</f>
        <v>0.1</v>
      </c>
      <c r="DG555" s="17">
        <f>VLOOKUP(DE555,'PAINEL E TARGET'!$S$10:$U$19,3,0)</f>
        <v>0.5</v>
      </c>
      <c r="DH555" s="16">
        <f t="shared" si="320"/>
        <v>150</v>
      </c>
      <c r="DI555" s="17">
        <f t="shared" si="306"/>
        <v>0.81100000000000005</v>
      </c>
      <c r="DJ555" s="33" t="str">
        <f>IF(DI555&gt;='PAINEL E TARGET'!$T$11,'PAINEL E TARGET'!$S$11,
IF(DI555&gt;='PAINEL E TARGET'!$T$12,'PAINEL E TARGET'!$S$12,
IF(DI555&gt;='PAINEL E TARGET'!$T$13,'PAINEL E TARGET'!$S$13,
IF(DI555&gt;='PAINEL E TARGET'!$T$14,'PAINEL E TARGET'!$S$14,
IF(DI555&gt;='PAINEL E TARGET'!$T$15,'PAINEL E TARGET'!$S$15,
IF(DI555&gt;='PAINEL E TARGET'!$T$16,'PAINEL E TARGET'!$S$16,
IF(DI555&gt;='PAINEL E TARGET'!$T$17,'PAINEL E TARGET'!$S$17,
IF(DI555&gt;='PAINEL E TARGET'!$T$18,'PAINEL E TARGET'!$S$18,'PAINEL E TARGET'!$S$19))))))))</f>
        <v>Não elegível</v>
      </c>
      <c r="DK555" s="17">
        <f>IFERROR(VLOOKUP($BW555,'PAINEL E TARGET'!$G$1:$Q$99,9,0),0)</f>
        <v>0.05</v>
      </c>
      <c r="DL555" s="17">
        <f>VLOOKUP(DJ555,'PAINEL E TARGET'!$S$10:$U$19,3,0)</f>
        <v>0</v>
      </c>
      <c r="DM555" s="16">
        <f t="shared" si="321"/>
        <v>0</v>
      </c>
      <c r="DN555" s="17">
        <f t="shared" si="307"/>
        <v>0.72599999999999998</v>
      </c>
      <c r="DO555" s="33" t="str">
        <f>IF(DN555&gt;='PAINEL E TARGET'!$T$11,'PAINEL E TARGET'!$S$11,
IF(DN555&gt;='PAINEL E TARGET'!$T$12,'PAINEL E TARGET'!$S$12,
IF(DN555&gt;='PAINEL E TARGET'!$T$13,'PAINEL E TARGET'!$S$13,
IF(DN555&gt;='PAINEL E TARGET'!$T$14,'PAINEL E TARGET'!$S$14,
IF(DN555&gt;='PAINEL E TARGET'!$T$15,'PAINEL E TARGET'!$S$15,
IF(DN555&gt;='PAINEL E TARGET'!$T$16,'PAINEL E TARGET'!$S$16,
IF(DN555&gt;='PAINEL E TARGET'!$T$17,'PAINEL E TARGET'!$S$17,
IF(DN555&gt;='PAINEL E TARGET'!$T$18,'PAINEL E TARGET'!$S$18,'PAINEL E TARGET'!$S$19))))))))</f>
        <v>Não elegível</v>
      </c>
      <c r="DP555" s="17">
        <f>IFERROR(VLOOKUP($BW555,'PAINEL E TARGET'!$G$1:$Q$99,10,0),0)</f>
        <v>0</v>
      </c>
      <c r="DQ555" s="17">
        <f>VLOOKUP(DO555,'PAINEL E TARGET'!$S$10:$U$19,3,0)</f>
        <v>0</v>
      </c>
      <c r="DR555" s="16">
        <f t="shared" si="322"/>
        <v>0</v>
      </c>
      <c r="DS555" s="17">
        <f t="shared" si="308"/>
        <v>0.78800000000000003</v>
      </c>
      <c r="DT555" s="16">
        <f>IF(DS555&gt;=1,VLOOKUP(BO555,'PAINEL E TARGET'!$S$1:$W$8,5,0),0)</f>
        <v>0</v>
      </c>
      <c r="DU555" s="16">
        <f t="shared" si="323"/>
        <v>1470</v>
      </c>
    </row>
    <row r="556" spans="2:125" s="32" customFormat="1" x14ac:dyDescent="0.2">
      <c r="B556" s="44">
        <v>43541</v>
      </c>
      <c r="C556" s="65">
        <v>1388</v>
      </c>
      <c r="D556" s="66" t="s">
        <v>559</v>
      </c>
      <c r="E556" s="65">
        <v>110</v>
      </c>
      <c r="F556" s="65" t="s">
        <v>1018</v>
      </c>
      <c r="G556" s="67">
        <v>1402507.0373018745</v>
      </c>
      <c r="H556" s="67">
        <v>841756.26391549129</v>
      </c>
      <c r="I556" s="67">
        <v>637640.23</v>
      </c>
      <c r="J556" s="68">
        <v>0.75751171370435599</v>
      </c>
      <c r="K556" s="67">
        <v>96796.118503465623</v>
      </c>
      <c r="L556" s="67">
        <v>647952.95800282201</v>
      </c>
      <c r="M556" s="67">
        <v>65319.23</v>
      </c>
      <c r="N556" s="67">
        <v>530695.30000000005</v>
      </c>
      <c r="O556" s="67">
        <v>1244205.5574332299</v>
      </c>
      <c r="P556" s="67" t="s">
        <v>1082</v>
      </c>
      <c r="Q556" s="67" t="s">
        <v>1082</v>
      </c>
      <c r="R556" s="67">
        <v>0</v>
      </c>
      <c r="S556" s="67">
        <v>0</v>
      </c>
      <c r="T556" s="68">
        <v>0.11548919322395947</v>
      </c>
      <c r="U556" s="68">
        <v>0.10718817542921312</v>
      </c>
      <c r="V556" s="68">
        <v>0.92812299087890582</v>
      </c>
      <c r="W556" s="67">
        <v>86010.47</v>
      </c>
      <c r="X556" s="67">
        <v>63885.710000000006</v>
      </c>
      <c r="Y556" s="68">
        <v>0.74276666550014203</v>
      </c>
      <c r="Z556" s="68">
        <v>0.17749411737455709</v>
      </c>
      <c r="AA556" s="68">
        <v>0.22593962600207076</v>
      </c>
      <c r="AB556" s="68">
        <v>1.272941488676391</v>
      </c>
      <c r="AC556" s="67">
        <v>132188.57999999999</v>
      </c>
      <c r="AD556" s="67">
        <v>134663.29999999999</v>
      </c>
      <c r="AE556" s="68">
        <v>1.0187211330963688</v>
      </c>
      <c r="AF556" s="43">
        <v>80</v>
      </c>
      <c r="AG556" s="43">
        <v>73</v>
      </c>
      <c r="AH556" s="43">
        <v>29</v>
      </c>
      <c r="AI556" s="43">
        <v>29</v>
      </c>
      <c r="AJ556" s="67">
        <v>49506.66</v>
      </c>
      <c r="AK556" s="67">
        <v>38009.5</v>
      </c>
      <c r="AL556" s="68">
        <v>0.76776538752563794</v>
      </c>
      <c r="AM556" s="67">
        <v>7334.0199999999995</v>
      </c>
      <c r="AN556" s="67">
        <v>4514.1000000000004</v>
      </c>
      <c r="AO556" s="68">
        <v>0.61550145759078934</v>
      </c>
      <c r="AP556" s="67">
        <v>5573.13</v>
      </c>
      <c r="AQ556" s="67">
        <v>3251.91</v>
      </c>
      <c r="AR556" s="68">
        <v>0.58349796254528419</v>
      </c>
      <c r="AS556" s="67">
        <v>23596.66</v>
      </c>
      <c r="AT556" s="67">
        <v>18110.2</v>
      </c>
      <c r="AU556" s="68">
        <v>0.76748997527616203</v>
      </c>
      <c r="AV556" s="43">
        <v>1518.6000000000001</v>
      </c>
      <c r="AW556" s="43">
        <v>724.87</v>
      </c>
      <c r="AX556" s="69">
        <v>0.47732780192282359</v>
      </c>
      <c r="AY556" s="43">
        <v>96796.118503465623</v>
      </c>
      <c r="AZ556" s="43">
        <v>65319.23</v>
      </c>
      <c r="BA556" s="43">
        <v>25004.384946535502</v>
      </c>
      <c r="BB556" s="43">
        <v>26422.390000000003</v>
      </c>
      <c r="BC556" s="43">
        <v>161457.71111810912</v>
      </c>
      <c r="BD556" s="43">
        <v>41849.067361344205</v>
      </c>
      <c r="BE556" s="43">
        <v>144228.75999999998</v>
      </c>
      <c r="BF556" s="43">
        <v>221663.96</v>
      </c>
      <c r="BG556" s="43">
        <v>2544.52</v>
      </c>
      <c r="BH556" s="43">
        <v>56</v>
      </c>
      <c r="BI556" s="44">
        <v>43173</v>
      </c>
      <c r="BJ556" s="44">
        <v>43541</v>
      </c>
      <c r="BK556" s="44">
        <v>43172</v>
      </c>
      <c r="BL556" s="43">
        <f t="shared" si="309"/>
        <v>637640.23</v>
      </c>
      <c r="BM556" s="43">
        <f t="shared" si="310"/>
        <v>596014.53</v>
      </c>
      <c r="BO556" s="16" t="str">
        <f>IFERROR(VLOOKUP($C556,'PORTE LOJA'!A:B,2,0),"PORTE 1")</f>
        <v>PORTE 2</v>
      </c>
      <c r="BP556" s="16">
        <f>VLOOKUP(BO556,'PAINEL E TARGET'!$S$1:$W$8,3,0)</f>
        <v>1875</v>
      </c>
      <c r="BQ556" s="16">
        <f t="shared" si="288"/>
        <v>1</v>
      </c>
      <c r="BR556" s="16">
        <f t="shared" si="289"/>
        <v>1</v>
      </c>
      <c r="BS556" s="16">
        <f t="shared" si="290"/>
        <v>1</v>
      </c>
      <c r="BT556" s="16">
        <f t="shared" si="291"/>
        <v>1</v>
      </c>
      <c r="BU556" s="16">
        <f t="shared" si="292"/>
        <v>1</v>
      </c>
      <c r="BV556" s="16">
        <f t="shared" si="293"/>
        <v>1</v>
      </c>
      <c r="BW556" s="17" t="str">
        <f t="shared" si="311"/>
        <v>111111</v>
      </c>
      <c r="BY556" s="17">
        <f t="shared" si="294"/>
        <v>0.75800000000000001</v>
      </c>
      <c r="BZ556" s="17">
        <f t="shared" si="295"/>
        <v>0.8</v>
      </c>
      <c r="CA556" s="17" t="str">
        <f t="shared" si="312"/>
        <v>Sem Retira</v>
      </c>
      <c r="CB556" s="17">
        <f t="shared" si="313"/>
        <v>0.8</v>
      </c>
      <c r="CC556" s="33" t="str">
        <f>IF(CB556&gt;='PAINEL E TARGET'!$T$11,'PAINEL E TARGET'!$S$11,
IF(CB556&gt;='PAINEL E TARGET'!$T$12,'PAINEL E TARGET'!$S$12,
IF(CB556&gt;='PAINEL E TARGET'!$T$13,'PAINEL E TARGET'!$S$13,
IF(CB556&gt;='PAINEL E TARGET'!$T$14,'PAINEL E TARGET'!$S$14,
IF(CB556&gt;='PAINEL E TARGET'!$T$15,'PAINEL E TARGET'!$S$15,
IF(CB556&gt;='PAINEL E TARGET'!$T$16,'PAINEL E TARGET'!$S$16,
IF(CB556&gt;='PAINEL E TARGET'!$T$17,'PAINEL E TARGET'!$S$17,
IF(CB556&gt;='PAINEL E TARGET'!$T$18,'PAINEL E TARGET'!$S$18,'PAINEL E TARGET'!$S$19))))))))</f>
        <v>Não elegível</v>
      </c>
      <c r="CD556" s="17">
        <f>IFERROR(VLOOKUP($BW556,'PAINEL E TARGET'!$G$1:$Q$99,4,0),0)</f>
        <v>0.25</v>
      </c>
      <c r="CE556" s="17">
        <f>VLOOKUP(CC556,'PAINEL E TARGET'!$S$10:$U$19,3,0)</f>
        <v>0</v>
      </c>
      <c r="CF556" s="16">
        <f t="shared" si="314"/>
        <v>0</v>
      </c>
      <c r="CG556" s="17">
        <f t="shared" si="296"/>
        <v>0.76800000000000002</v>
      </c>
      <c r="CH556" s="17">
        <f t="shared" si="297"/>
        <v>0.61599999999999999</v>
      </c>
      <c r="CI556" s="17">
        <f t="shared" si="298"/>
        <v>0.58299999999999996</v>
      </c>
      <c r="CJ556" s="17">
        <f t="shared" si="299"/>
        <v>0.76700000000000002</v>
      </c>
      <c r="CK556" s="17">
        <f t="shared" si="300"/>
        <v>0.47699999999999998</v>
      </c>
      <c r="CL556" s="17">
        <f t="shared" si="301"/>
        <v>0.74299999999999999</v>
      </c>
      <c r="CM556" s="16">
        <f t="shared" si="302"/>
        <v>2</v>
      </c>
      <c r="CN556" s="17" t="str">
        <f t="shared" si="315"/>
        <v>não ok</v>
      </c>
      <c r="CO556" s="17">
        <f t="shared" si="316"/>
        <v>0</v>
      </c>
      <c r="CP556" s="33" t="str">
        <f>IF(CO556&gt;='PAINEL E TARGET'!$T$11,'PAINEL E TARGET'!$S$11,
IF(CO556&gt;='PAINEL E TARGET'!$T$12,'PAINEL E TARGET'!$S$12,
IF(CO556&gt;='PAINEL E TARGET'!$T$13,'PAINEL E TARGET'!$S$13,
IF(CO556&gt;='PAINEL E TARGET'!$T$14,'PAINEL E TARGET'!$S$14,
IF(CO556&gt;='PAINEL E TARGET'!$T$15,'PAINEL E TARGET'!$S$15,
IF(CO556&gt;='PAINEL E TARGET'!$T$16,'PAINEL E TARGET'!$S$16,
IF(CO556&gt;='PAINEL E TARGET'!$T$17,'PAINEL E TARGET'!$S$17,
IF(CO556&gt;='PAINEL E TARGET'!$T$18,'PAINEL E TARGET'!$S$18,'PAINEL E TARGET'!$S$19))))))))</f>
        <v>Não elegível</v>
      </c>
      <c r="CQ556" s="17">
        <f>IFERROR(VLOOKUP($BW556,'PAINEL E TARGET'!$G$1:$Q$99,5,0),0)</f>
        <v>0.25</v>
      </c>
      <c r="CR556" s="17">
        <f>VLOOKUP(CP556,'PAINEL E TARGET'!$S$10:$U$19,3,0)</f>
        <v>0</v>
      </c>
      <c r="CS556" s="16">
        <f t="shared" si="317"/>
        <v>0</v>
      </c>
      <c r="CT556" s="17">
        <f t="shared" si="303"/>
        <v>1.0189999999999999</v>
      </c>
      <c r="CU556" s="33" t="str">
        <f>IF(CT556&gt;='PAINEL E TARGET'!$T$11,'PAINEL E TARGET'!$S$11,
IF(CT556&gt;='PAINEL E TARGET'!$T$12,'PAINEL E TARGET'!$S$12,
IF(CT556&gt;='PAINEL E TARGET'!$T$13,'PAINEL E TARGET'!$S$13,
IF(CT556&gt;='PAINEL E TARGET'!$T$14,'PAINEL E TARGET'!$S$14,
IF(CT556&gt;='PAINEL E TARGET'!$T$15,'PAINEL E TARGET'!$S$15,
IF(CT556&gt;='PAINEL E TARGET'!$T$16,'PAINEL E TARGET'!$S$16,
IF(CT556&gt;='PAINEL E TARGET'!$T$17,'PAINEL E TARGET'!$S$17,
IF(CT556&gt;='PAINEL E TARGET'!$T$18,'PAINEL E TARGET'!$S$18,'PAINEL E TARGET'!$S$19))))))))</f>
        <v>2. Fx de 100% a 104,9%</v>
      </c>
      <c r="CV556" s="17">
        <f>IFERROR(VLOOKUP($BW556,'PAINEL E TARGET'!$G$1:$Q$99,6,0),0)</f>
        <v>0.2</v>
      </c>
      <c r="CW556" s="17">
        <f>VLOOKUP(CU556,'PAINEL E TARGET'!$S$10:$U$19,3,0)</f>
        <v>1</v>
      </c>
      <c r="CX556" s="16">
        <f t="shared" si="318"/>
        <v>375</v>
      </c>
      <c r="CY556" s="17">
        <f t="shared" si="304"/>
        <v>0.67500000000000004</v>
      </c>
      <c r="CZ556" s="33" t="str">
        <f>IF(CY556&gt;='PAINEL E TARGET'!$T$11,'PAINEL E TARGET'!$S$11,
IF(CY556&gt;='PAINEL E TARGET'!$T$12,'PAINEL E TARGET'!$S$12,
IF(CY556&gt;='PAINEL E TARGET'!$T$13,'PAINEL E TARGET'!$S$13,
IF(CY556&gt;='PAINEL E TARGET'!$T$14,'PAINEL E TARGET'!$S$14,
IF(CY556&gt;='PAINEL E TARGET'!$T$15,'PAINEL E TARGET'!$S$15,
IF(CY556&gt;='PAINEL E TARGET'!$T$16,'PAINEL E TARGET'!$S$16,
IF(CY556&gt;='PAINEL E TARGET'!$T$17,'PAINEL E TARGET'!$S$17,
IF(CY556&gt;='PAINEL E TARGET'!$T$18,'PAINEL E TARGET'!$S$18,'PAINEL E TARGET'!$S$19))))))))</f>
        <v>Não elegível</v>
      </c>
      <c r="DA556" s="17">
        <f>IFERROR(VLOOKUP($BW556,'PAINEL E TARGET'!$G$1:$Q$99,7,0),0)</f>
        <v>0.15</v>
      </c>
      <c r="DB556" s="17">
        <f>VLOOKUP(CZ556,'PAINEL E TARGET'!$S$10:$U$19,3,0)</f>
        <v>0</v>
      </c>
      <c r="DC556" s="16">
        <f t="shared" si="319"/>
        <v>0</v>
      </c>
      <c r="DD556" s="17">
        <f t="shared" si="305"/>
        <v>1.0569999999999999</v>
      </c>
      <c r="DE556" s="33" t="str">
        <f>IF(DD556&gt;='PAINEL E TARGET'!$T$11,'PAINEL E TARGET'!$S$11,
IF(DD556&gt;='PAINEL E TARGET'!$T$12,'PAINEL E TARGET'!$S$12,
IF(DD556&gt;='PAINEL E TARGET'!$T$13,'PAINEL E TARGET'!$S$13,
IF(DD556&gt;='PAINEL E TARGET'!$T$14,'PAINEL E TARGET'!$S$14,
IF(DD556&gt;='PAINEL E TARGET'!$T$15,'PAINEL E TARGET'!$S$15,
IF(DD556&gt;='PAINEL E TARGET'!$T$16,'PAINEL E TARGET'!$S$16,
IF(DD556&gt;='PAINEL E TARGET'!$T$17,'PAINEL E TARGET'!$S$17,
IF(DD556&gt;='PAINEL E TARGET'!$T$18,'PAINEL E TARGET'!$S$18,'PAINEL E TARGET'!$S$19))))))))</f>
        <v>3. Fx de 105% a 109,9%</v>
      </c>
      <c r="DF556" s="17">
        <f>IFERROR(VLOOKUP($BW556,'PAINEL E TARGET'!$G$1:$Q$99,8,0),0)</f>
        <v>0.1</v>
      </c>
      <c r="DG556" s="17">
        <f>VLOOKUP(DE556,'PAINEL E TARGET'!$S$10:$U$19,3,0)</f>
        <v>1.1000000000000001</v>
      </c>
      <c r="DH556" s="16">
        <f t="shared" si="320"/>
        <v>206.25000000000003</v>
      </c>
      <c r="DI556" s="17">
        <f t="shared" si="306"/>
        <v>1</v>
      </c>
      <c r="DJ556" s="33" t="str">
        <f>IF(DI556&gt;='PAINEL E TARGET'!$T$11,'PAINEL E TARGET'!$S$11,
IF(DI556&gt;='PAINEL E TARGET'!$T$12,'PAINEL E TARGET'!$S$12,
IF(DI556&gt;='PAINEL E TARGET'!$T$13,'PAINEL E TARGET'!$S$13,
IF(DI556&gt;='PAINEL E TARGET'!$T$14,'PAINEL E TARGET'!$S$14,
IF(DI556&gt;='PAINEL E TARGET'!$T$15,'PAINEL E TARGET'!$S$15,
IF(DI556&gt;='PAINEL E TARGET'!$T$16,'PAINEL E TARGET'!$S$16,
IF(DI556&gt;='PAINEL E TARGET'!$T$17,'PAINEL E TARGET'!$S$17,
IF(DI556&gt;='PAINEL E TARGET'!$T$18,'PAINEL E TARGET'!$S$18,'PAINEL E TARGET'!$S$19))))))))</f>
        <v>2. Fx de 100% a 104,9%</v>
      </c>
      <c r="DK556" s="17">
        <f>IFERROR(VLOOKUP($BW556,'PAINEL E TARGET'!$G$1:$Q$99,9,0),0)</f>
        <v>0.05</v>
      </c>
      <c r="DL556" s="17">
        <f>VLOOKUP(DJ556,'PAINEL E TARGET'!$S$10:$U$19,3,0)</f>
        <v>1</v>
      </c>
      <c r="DM556" s="16">
        <f t="shared" si="321"/>
        <v>93.75</v>
      </c>
      <c r="DN556" s="17">
        <f t="shared" si="307"/>
        <v>0.47699999999999998</v>
      </c>
      <c r="DO556" s="33" t="str">
        <f>IF(DN556&gt;='PAINEL E TARGET'!$T$11,'PAINEL E TARGET'!$S$11,
IF(DN556&gt;='PAINEL E TARGET'!$T$12,'PAINEL E TARGET'!$S$12,
IF(DN556&gt;='PAINEL E TARGET'!$T$13,'PAINEL E TARGET'!$S$13,
IF(DN556&gt;='PAINEL E TARGET'!$T$14,'PAINEL E TARGET'!$S$14,
IF(DN556&gt;='PAINEL E TARGET'!$T$15,'PAINEL E TARGET'!$S$15,
IF(DN556&gt;='PAINEL E TARGET'!$T$16,'PAINEL E TARGET'!$S$16,
IF(DN556&gt;='PAINEL E TARGET'!$T$17,'PAINEL E TARGET'!$S$17,
IF(DN556&gt;='PAINEL E TARGET'!$T$18,'PAINEL E TARGET'!$S$18,'PAINEL E TARGET'!$S$19))))))))</f>
        <v>Não elegível</v>
      </c>
      <c r="DP556" s="17">
        <f>IFERROR(VLOOKUP($BW556,'PAINEL E TARGET'!$G$1:$Q$99,10,0),0)</f>
        <v>0</v>
      </c>
      <c r="DQ556" s="17">
        <f>VLOOKUP(DO556,'PAINEL E TARGET'!$S$10:$U$19,3,0)</f>
        <v>0</v>
      </c>
      <c r="DR556" s="16">
        <f t="shared" si="322"/>
        <v>0</v>
      </c>
      <c r="DS556" s="17">
        <f t="shared" si="308"/>
        <v>0.91300000000000003</v>
      </c>
      <c r="DT556" s="16">
        <f>IF(DS556&gt;=1,VLOOKUP(BO556,'PAINEL E TARGET'!$S$1:$W$8,5,0),0)</f>
        <v>0</v>
      </c>
      <c r="DU556" s="16">
        <f t="shared" si="323"/>
        <v>675</v>
      </c>
    </row>
    <row r="557" spans="2:125" s="32" customFormat="1" x14ac:dyDescent="0.2">
      <c r="B557" s="44">
        <v>43541</v>
      </c>
      <c r="C557" s="65">
        <v>1389</v>
      </c>
      <c r="D557" s="66" t="s">
        <v>560</v>
      </c>
      <c r="E557" s="65">
        <v>317</v>
      </c>
      <c r="F557" s="65" t="s">
        <v>943</v>
      </c>
      <c r="G557" s="67">
        <v>732036.61035075423</v>
      </c>
      <c r="H557" s="67">
        <v>429221.37076611753</v>
      </c>
      <c r="I557" s="67">
        <v>432637.2</v>
      </c>
      <c r="J557" s="68">
        <v>1.0079581993501059</v>
      </c>
      <c r="K557" s="67">
        <v>55258.917065494687</v>
      </c>
      <c r="L557" s="67">
        <v>321892.21980684786</v>
      </c>
      <c r="M557" s="67">
        <v>60584.32</v>
      </c>
      <c r="N557" s="67">
        <v>352257.67</v>
      </c>
      <c r="O557" s="67">
        <v>645303.67558791419</v>
      </c>
      <c r="P557" s="67" t="s">
        <v>1082</v>
      </c>
      <c r="Q557" s="67" t="s">
        <v>1082</v>
      </c>
      <c r="R557" s="67">
        <v>0</v>
      </c>
      <c r="S557" s="67">
        <v>0</v>
      </c>
      <c r="T557" s="68">
        <v>0.11251836691231769</v>
      </c>
      <c r="U557" s="68">
        <v>0.12190826325587664</v>
      </c>
      <c r="V557" s="68">
        <v>1.0834521207624372</v>
      </c>
      <c r="W557" s="67">
        <v>42436.43</v>
      </c>
      <c r="X557" s="67">
        <v>50328.85</v>
      </c>
      <c r="Y557" s="68">
        <v>1.185982185589127</v>
      </c>
      <c r="Z557" s="68">
        <v>0.22507260803705909</v>
      </c>
      <c r="AA557" s="68">
        <v>0.26687304748240359</v>
      </c>
      <c r="AB557" s="68">
        <v>1.1857197986458747</v>
      </c>
      <c r="AC557" s="67">
        <v>84886.39</v>
      </c>
      <c r="AD557" s="67">
        <v>110176.4</v>
      </c>
      <c r="AE557" s="68">
        <v>1.2979277361188288</v>
      </c>
      <c r="AF557" s="43">
        <v>80</v>
      </c>
      <c r="AG557" s="43">
        <v>71</v>
      </c>
      <c r="AH557" s="43">
        <v>15</v>
      </c>
      <c r="AI557" s="43">
        <v>17</v>
      </c>
      <c r="AJ557" s="67">
        <v>21161.360000000004</v>
      </c>
      <c r="AK557" s="67">
        <v>25328</v>
      </c>
      <c r="AL557" s="68">
        <v>1.1968984980171404</v>
      </c>
      <c r="AM557" s="67">
        <v>5322.9400000000005</v>
      </c>
      <c r="AN557" s="67">
        <v>6248.2599999999993</v>
      </c>
      <c r="AO557" s="68">
        <v>1.1738362634183361</v>
      </c>
      <c r="AP557" s="67">
        <v>4994.6000000000004</v>
      </c>
      <c r="AQ557" s="67">
        <v>4291.8999999999996</v>
      </c>
      <c r="AR557" s="68">
        <v>0.85930805269691257</v>
      </c>
      <c r="AS557" s="67">
        <v>10957.529999999999</v>
      </c>
      <c r="AT557" s="67">
        <v>14460.69</v>
      </c>
      <c r="AU557" s="68">
        <v>1.3197034368146838</v>
      </c>
      <c r="AV557" s="43">
        <v>1151.5800000000002</v>
      </c>
      <c r="AW557" s="43">
        <v>689.86</v>
      </c>
      <c r="AX557" s="69">
        <v>0.59905521110126947</v>
      </c>
      <c r="AY557" s="43">
        <v>55258.917065494687</v>
      </c>
      <c r="AZ557" s="43">
        <v>60584.32</v>
      </c>
      <c r="BA557" s="43">
        <v>16758.25866215858</v>
      </c>
      <c r="BB557" s="43">
        <v>19461.800000000003</v>
      </c>
      <c r="BC557" s="43">
        <v>94300.407130792853</v>
      </c>
      <c r="BD557" s="43">
        <v>28733.38498487703</v>
      </c>
      <c r="BE557" s="43">
        <v>73124.01999999999</v>
      </c>
      <c r="BF557" s="43">
        <v>146271.71000000002</v>
      </c>
      <c r="BG557" s="43">
        <v>1977.0000000000002</v>
      </c>
      <c r="BH557" s="43">
        <v>30</v>
      </c>
      <c r="BI557" s="44">
        <v>43173</v>
      </c>
      <c r="BJ557" s="44">
        <v>43541</v>
      </c>
      <c r="BK557" s="44">
        <v>43172</v>
      </c>
      <c r="BL557" s="43">
        <f t="shared" si="309"/>
        <v>432637.2</v>
      </c>
      <c r="BM557" s="43">
        <f t="shared" si="310"/>
        <v>412841.99</v>
      </c>
      <c r="BO557" s="16" t="str">
        <f>IFERROR(VLOOKUP($C557,'PORTE LOJA'!A:B,2,0),"PORTE 1")</f>
        <v>PORTE 1</v>
      </c>
      <c r="BP557" s="16">
        <f>VLOOKUP(BO557,'PAINEL E TARGET'!$S$1:$W$8,3,0)</f>
        <v>1650</v>
      </c>
      <c r="BQ557" s="16">
        <f t="shared" si="288"/>
        <v>1</v>
      </c>
      <c r="BR557" s="16">
        <f t="shared" si="289"/>
        <v>1</v>
      </c>
      <c r="BS557" s="16">
        <f t="shared" si="290"/>
        <v>1</v>
      </c>
      <c r="BT557" s="16">
        <f t="shared" si="291"/>
        <v>1</v>
      </c>
      <c r="BU557" s="16">
        <f t="shared" si="292"/>
        <v>1</v>
      </c>
      <c r="BV557" s="16">
        <f t="shared" si="293"/>
        <v>1</v>
      </c>
      <c r="BW557" s="17" t="str">
        <f t="shared" si="311"/>
        <v>111111</v>
      </c>
      <c r="BY557" s="17">
        <f t="shared" si="294"/>
        <v>1.008</v>
      </c>
      <c r="BZ557" s="17">
        <f t="shared" si="295"/>
        <v>1.095</v>
      </c>
      <c r="CA557" s="17" t="str">
        <f t="shared" si="312"/>
        <v>Sem Retira</v>
      </c>
      <c r="CB557" s="17">
        <f t="shared" si="313"/>
        <v>1.095</v>
      </c>
      <c r="CC557" s="33" t="str">
        <f>IF(CB557&gt;='PAINEL E TARGET'!$T$11,'PAINEL E TARGET'!$S$11,
IF(CB557&gt;='PAINEL E TARGET'!$T$12,'PAINEL E TARGET'!$S$12,
IF(CB557&gt;='PAINEL E TARGET'!$T$13,'PAINEL E TARGET'!$S$13,
IF(CB557&gt;='PAINEL E TARGET'!$T$14,'PAINEL E TARGET'!$S$14,
IF(CB557&gt;='PAINEL E TARGET'!$T$15,'PAINEL E TARGET'!$S$15,
IF(CB557&gt;='PAINEL E TARGET'!$T$16,'PAINEL E TARGET'!$S$16,
IF(CB557&gt;='PAINEL E TARGET'!$T$17,'PAINEL E TARGET'!$S$17,
IF(CB557&gt;='PAINEL E TARGET'!$T$18,'PAINEL E TARGET'!$S$18,'PAINEL E TARGET'!$S$19))))))))</f>
        <v>3. Fx de 105% a 109,9%</v>
      </c>
      <c r="CD557" s="17">
        <f>IFERROR(VLOOKUP($BW557,'PAINEL E TARGET'!$G$1:$Q$99,4,0),0)</f>
        <v>0.25</v>
      </c>
      <c r="CE557" s="17">
        <f>VLOOKUP(CC557,'PAINEL E TARGET'!$S$10:$U$19,3,0)</f>
        <v>1.1000000000000001</v>
      </c>
      <c r="CF557" s="16">
        <f t="shared" si="314"/>
        <v>453.75000000000006</v>
      </c>
      <c r="CG557" s="17">
        <f t="shared" si="296"/>
        <v>1.1970000000000001</v>
      </c>
      <c r="CH557" s="17">
        <f t="shared" si="297"/>
        <v>1.1739999999999999</v>
      </c>
      <c r="CI557" s="17">
        <f t="shared" si="298"/>
        <v>0.85899999999999999</v>
      </c>
      <c r="CJ557" s="17">
        <f t="shared" si="299"/>
        <v>1.32</v>
      </c>
      <c r="CK557" s="17">
        <f t="shared" si="300"/>
        <v>0.59899999999999998</v>
      </c>
      <c r="CL557" s="17">
        <f t="shared" si="301"/>
        <v>1.1859999999999999</v>
      </c>
      <c r="CM557" s="16">
        <f t="shared" si="302"/>
        <v>4</v>
      </c>
      <c r="CN557" s="17" t="str">
        <f t="shared" si="315"/>
        <v>não ok</v>
      </c>
      <c r="CO557" s="17">
        <f t="shared" si="316"/>
        <v>0</v>
      </c>
      <c r="CP557" s="33" t="str">
        <f>IF(CO557&gt;='PAINEL E TARGET'!$T$11,'PAINEL E TARGET'!$S$11,
IF(CO557&gt;='PAINEL E TARGET'!$T$12,'PAINEL E TARGET'!$S$12,
IF(CO557&gt;='PAINEL E TARGET'!$T$13,'PAINEL E TARGET'!$S$13,
IF(CO557&gt;='PAINEL E TARGET'!$T$14,'PAINEL E TARGET'!$S$14,
IF(CO557&gt;='PAINEL E TARGET'!$T$15,'PAINEL E TARGET'!$S$15,
IF(CO557&gt;='PAINEL E TARGET'!$T$16,'PAINEL E TARGET'!$S$16,
IF(CO557&gt;='PAINEL E TARGET'!$T$17,'PAINEL E TARGET'!$S$17,
IF(CO557&gt;='PAINEL E TARGET'!$T$18,'PAINEL E TARGET'!$S$18,'PAINEL E TARGET'!$S$19))))))))</f>
        <v>Não elegível</v>
      </c>
      <c r="CQ557" s="17">
        <f>IFERROR(VLOOKUP($BW557,'PAINEL E TARGET'!$G$1:$Q$99,5,0),0)</f>
        <v>0.25</v>
      </c>
      <c r="CR557" s="17">
        <f>VLOOKUP(CP557,'PAINEL E TARGET'!$S$10:$U$19,3,0)</f>
        <v>0</v>
      </c>
      <c r="CS557" s="16">
        <f t="shared" si="317"/>
        <v>0</v>
      </c>
      <c r="CT557" s="17">
        <f t="shared" si="303"/>
        <v>1.298</v>
      </c>
      <c r="CU557" s="33" t="str">
        <f>IF(CT557&gt;='PAINEL E TARGET'!$T$11,'PAINEL E TARGET'!$S$11,
IF(CT557&gt;='PAINEL E TARGET'!$T$12,'PAINEL E TARGET'!$S$12,
IF(CT557&gt;='PAINEL E TARGET'!$T$13,'PAINEL E TARGET'!$S$13,
IF(CT557&gt;='PAINEL E TARGET'!$T$14,'PAINEL E TARGET'!$S$14,
IF(CT557&gt;='PAINEL E TARGET'!$T$15,'PAINEL E TARGET'!$S$15,
IF(CT557&gt;='PAINEL E TARGET'!$T$16,'PAINEL E TARGET'!$S$16,
IF(CT557&gt;='PAINEL E TARGET'!$T$17,'PAINEL E TARGET'!$S$17,
IF(CT557&gt;='PAINEL E TARGET'!$T$18,'PAINEL E TARGET'!$S$18,'PAINEL E TARGET'!$S$19))))))))</f>
        <v>7. Fx de 125% a 129,9%</v>
      </c>
      <c r="CV557" s="17">
        <f>IFERROR(VLOOKUP($BW557,'PAINEL E TARGET'!$G$1:$Q$99,6,0),0)</f>
        <v>0.2</v>
      </c>
      <c r="CW557" s="17">
        <f>VLOOKUP(CU557,'PAINEL E TARGET'!$S$10:$U$19,3,0)</f>
        <v>1.5</v>
      </c>
      <c r="CX557" s="16">
        <f t="shared" si="318"/>
        <v>495.00000000000006</v>
      </c>
      <c r="CY557" s="17">
        <f t="shared" si="304"/>
        <v>1.0960000000000001</v>
      </c>
      <c r="CZ557" s="33" t="str">
        <f>IF(CY557&gt;='PAINEL E TARGET'!$T$11,'PAINEL E TARGET'!$S$11,
IF(CY557&gt;='PAINEL E TARGET'!$T$12,'PAINEL E TARGET'!$S$12,
IF(CY557&gt;='PAINEL E TARGET'!$T$13,'PAINEL E TARGET'!$S$13,
IF(CY557&gt;='PAINEL E TARGET'!$T$14,'PAINEL E TARGET'!$S$14,
IF(CY557&gt;='PAINEL E TARGET'!$T$15,'PAINEL E TARGET'!$S$15,
IF(CY557&gt;='PAINEL E TARGET'!$T$16,'PAINEL E TARGET'!$S$16,
IF(CY557&gt;='PAINEL E TARGET'!$T$17,'PAINEL E TARGET'!$S$17,
IF(CY557&gt;='PAINEL E TARGET'!$T$18,'PAINEL E TARGET'!$S$18,'PAINEL E TARGET'!$S$19))))))))</f>
        <v>3. Fx de 105% a 109,9%</v>
      </c>
      <c r="DA557" s="17">
        <f>IFERROR(VLOOKUP($BW557,'PAINEL E TARGET'!$G$1:$Q$99,7,0),0)</f>
        <v>0.15</v>
      </c>
      <c r="DB557" s="17">
        <f>VLOOKUP(CZ557,'PAINEL E TARGET'!$S$10:$U$19,3,0)</f>
        <v>1.1000000000000001</v>
      </c>
      <c r="DC557" s="16">
        <f t="shared" si="319"/>
        <v>272.25</v>
      </c>
      <c r="DD557" s="17">
        <f t="shared" si="305"/>
        <v>1.161</v>
      </c>
      <c r="DE557" s="33" t="str">
        <f>IF(DD557&gt;='PAINEL E TARGET'!$T$11,'PAINEL E TARGET'!$S$11,
IF(DD557&gt;='PAINEL E TARGET'!$T$12,'PAINEL E TARGET'!$S$12,
IF(DD557&gt;='PAINEL E TARGET'!$T$13,'PAINEL E TARGET'!$S$13,
IF(DD557&gt;='PAINEL E TARGET'!$T$14,'PAINEL E TARGET'!$S$14,
IF(DD557&gt;='PAINEL E TARGET'!$T$15,'PAINEL E TARGET'!$S$15,
IF(DD557&gt;='PAINEL E TARGET'!$T$16,'PAINEL E TARGET'!$S$16,
IF(DD557&gt;='PAINEL E TARGET'!$T$17,'PAINEL E TARGET'!$S$17,
IF(DD557&gt;='PAINEL E TARGET'!$T$18,'PAINEL E TARGET'!$S$18,'PAINEL E TARGET'!$S$19))))))))</f>
        <v>5. Fx de 115% a 119,9%</v>
      </c>
      <c r="DF557" s="17">
        <f>IFERROR(VLOOKUP($BW557,'PAINEL E TARGET'!$G$1:$Q$99,8,0),0)</f>
        <v>0.1</v>
      </c>
      <c r="DG557" s="17">
        <f>VLOOKUP(DE557,'PAINEL E TARGET'!$S$10:$U$19,3,0)</f>
        <v>1.3</v>
      </c>
      <c r="DH557" s="16">
        <f t="shared" si="320"/>
        <v>214.5</v>
      </c>
      <c r="DI557" s="17">
        <f t="shared" si="306"/>
        <v>1.133</v>
      </c>
      <c r="DJ557" s="33" t="str">
        <f>IF(DI557&gt;='PAINEL E TARGET'!$T$11,'PAINEL E TARGET'!$S$11,
IF(DI557&gt;='PAINEL E TARGET'!$T$12,'PAINEL E TARGET'!$S$12,
IF(DI557&gt;='PAINEL E TARGET'!$T$13,'PAINEL E TARGET'!$S$13,
IF(DI557&gt;='PAINEL E TARGET'!$T$14,'PAINEL E TARGET'!$S$14,
IF(DI557&gt;='PAINEL E TARGET'!$T$15,'PAINEL E TARGET'!$S$15,
IF(DI557&gt;='PAINEL E TARGET'!$T$16,'PAINEL E TARGET'!$S$16,
IF(DI557&gt;='PAINEL E TARGET'!$T$17,'PAINEL E TARGET'!$S$17,
IF(DI557&gt;='PAINEL E TARGET'!$T$18,'PAINEL E TARGET'!$S$18,'PAINEL E TARGET'!$S$19))))))))</f>
        <v>4. Fx de 110% a 114,9%</v>
      </c>
      <c r="DK557" s="17">
        <f>IFERROR(VLOOKUP($BW557,'PAINEL E TARGET'!$G$1:$Q$99,9,0),0)</f>
        <v>0.05</v>
      </c>
      <c r="DL557" s="17">
        <f>VLOOKUP(DJ557,'PAINEL E TARGET'!$S$10:$U$19,3,0)</f>
        <v>1.2</v>
      </c>
      <c r="DM557" s="16">
        <f t="shared" si="321"/>
        <v>99</v>
      </c>
      <c r="DN557" s="17">
        <f t="shared" si="307"/>
        <v>0.59899999999999998</v>
      </c>
      <c r="DO557" s="33" t="str">
        <f>IF(DN557&gt;='PAINEL E TARGET'!$T$11,'PAINEL E TARGET'!$S$11,
IF(DN557&gt;='PAINEL E TARGET'!$T$12,'PAINEL E TARGET'!$S$12,
IF(DN557&gt;='PAINEL E TARGET'!$T$13,'PAINEL E TARGET'!$S$13,
IF(DN557&gt;='PAINEL E TARGET'!$T$14,'PAINEL E TARGET'!$S$14,
IF(DN557&gt;='PAINEL E TARGET'!$T$15,'PAINEL E TARGET'!$S$15,
IF(DN557&gt;='PAINEL E TARGET'!$T$16,'PAINEL E TARGET'!$S$16,
IF(DN557&gt;='PAINEL E TARGET'!$T$17,'PAINEL E TARGET'!$S$17,
IF(DN557&gt;='PAINEL E TARGET'!$T$18,'PAINEL E TARGET'!$S$18,'PAINEL E TARGET'!$S$19))))))))</f>
        <v>Não elegível</v>
      </c>
      <c r="DP557" s="17">
        <f>IFERROR(VLOOKUP($BW557,'PAINEL E TARGET'!$G$1:$Q$99,10,0),0)</f>
        <v>0</v>
      </c>
      <c r="DQ557" s="17">
        <f>VLOOKUP(DO557,'PAINEL E TARGET'!$S$10:$U$19,3,0)</f>
        <v>0</v>
      </c>
      <c r="DR557" s="16">
        <f t="shared" si="322"/>
        <v>0</v>
      </c>
      <c r="DS557" s="17">
        <f t="shared" si="308"/>
        <v>0.88800000000000001</v>
      </c>
      <c r="DT557" s="16">
        <f>IF(DS557&gt;=1,VLOOKUP(BO557,'PAINEL E TARGET'!$S$1:$W$8,5,0),0)</f>
        <v>0</v>
      </c>
      <c r="DU557" s="16">
        <f t="shared" si="323"/>
        <v>1534.5</v>
      </c>
    </row>
    <row r="558" spans="2:125" s="32" customFormat="1" x14ac:dyDescent="0.2">
      <c r="B558" s="44">
        <v>43541</v>
      </c>
      <c r="C558" s="65">
        <v>1390</v>
      </c>
      <c r="D558" s="66" t="s">
        <v>561</v>
      </c>
      <c r="E558" s="65">
        <v>113</v>
      </c>
      <c r="F558" s="65" t="s">
        <v>1018</v>
      </c>
      <c r="G558" s="67">
        <v>1992509.9062363685</v>
      </c>
      <c r="H558" s="67">
        <v>1077854.4763162029</v>
      </c>
      <c r="I558" s="67">
        <v>933414.69</v>
      </c>
      <c r="J558" s="68">
        <v>0.86599323982040999</v>
      </c>
      <c r="K558" s="67">
        <v>107203.11408949927</v>
      </c>
      <c r="L558" s="67">
        <v>926010.98166586133</v>
      </c>
      <c r="M558" s="67">
        <v>131992.98000000001</v>
      </c>
      <c r="N558" s="67">
        <v>774261.14999999991</v>
      </c>
      <c r="O558" s="67">
        <v>1912481.3557693348</v>
      </c>
      <c r="P558" s="67" t="s">
        <v>1082</v>
      </c>
      <c r="Q558" s="67" t="s">
        <v>1082</v>
      </c>
      <c r="R558" s="67">
        <v>0</v>
      </c>
      <c r="S558" s="67">
        <v>0</v>
      </c>
      <c r="T558" s="68">
        <v>8.8044365997053786E-2</v>
      </c>
      <c r="U558" s="68">
        <v>8.2910419398585261E-2</v>
      </c>
      <c r="V558" s="68">
        <v>0.94168909571521797</v>
      </c>
      <c r="W558" s="67">
        <v>90968.68</v>
      </c>
      <c r="X558" s="67">
        <v>75137.91</v>
      </c>
      <c r="Y558" s="68">
        <v>0.82597559951403066</v>
      </c>
      <c r="Z558" s="68">
        <v>0.17662220322941533</v>
      </c>
      <c r="AA558" s="68">
        <v>0.18384593734210072</v>
      </c>
      <c r="AB558" s="68">
        <v>1.0408993545579457</v>
      </c>
      <c r="AC558" s="67">
        <v>182488.55</v>
      </c>
      <c r="AD558" s="67">
        <v>166611.14000000001</v>
      </c>
      <c r="AE558" s="68">
        <v>0.91299503448298547</v>
      </c>
      <c r="AF558" s="43">
        <v>80</v>
      </c>
      <c r="AG558" s="43">
        <v>72</v>
      </c>
      <c r="AH558" s="43">
        <v>20</v>
      </c>
      <c r="AI558" s="43">
        <v>16</v>
      </c>
      <c r="AJ558" s="67">
        <v>53532.33</v>
      </c>
      <c r="AK558" s="67">
        <v>50171.5</v>
      </c>
      <c r="AL558" s="68">
        <v>0.93721868635271433</v>
      </c>
      <c r="AM558" s="67">
        <v>4942.71</v>
      </c>
      <c r="AN558" s="67">
        <v>4190.8600000000006</v>
      </c>
      <c r="AO558" s="68">
        <v>0.8478870902804333</v>
      </c>
      <c r="AP558" s="67">
        <v>2368.6899999999996</v>
      </c>
      <c r="AQ558" s="67">
        <v>1533.93</v>
      </c>
      <c r="AR558" s="68">
        <v>0.64758579636845692</v>
      </c>
      <c r="AS558" s="67">
        <v>30124.95</v>
      </c>
      <c r="AT558" s="67">
        <v>19241.62</v>
      </c>
      <c r="AU558" s="68">
        <v>0.63872703523159369</v>
      </c>
      <c r="AV558" s="43">
        <v>1423.8600000000001</v>
      </c>
      <c r="AW558" s="43">
        <v>894.82</v>
      </c>
      <c r="AX558" s="69">
        <v>0.62844661694267689</v>
      </c>
      <c r="AY558" s="43">
        <v>107203.11408949927</v>
      </c>
      <c r="AZ558" s="43">
        <v>131992.97999999998</v>
      </c>
      <c r="BA558" s="43">
        <v>44311.128659251321</v>
      </c>
      <c r="BB558" s="43">
        <v>48603.240000000005</v>
      </c>
      <c r="BC558" s="43">
        <v>198425.96148848403</v>
      </c>
      <c r="BD558" s="43">
        <v>82201.573272877344</v>
      </c>
      <c r="BE558" s="43">
        <v>169503.99</v>
      </c>
      <c r="BF558" s="43">
        <v>340035.13999999996</v>
      </c>
      <c r="BG558" s="43">
        <v>2644.5100000000007</v>
      </c>
      <c r="BH558" s="43">
        <v>51</v>
      </c>
      <c r="BI558" s="44">
        <v>43173</v>
      </c>
      <c r="BJ558" s="44">
        <v>43541</v>
      </c>
      <c r="BK558" s="44">
        <v>43172</v>
      </c>
      <c r="BL558" s="43">
        <f t="shared" si="309"/>
        <v>933414.69</v>
      </c>
      <c r="BM558" s="43">
        <f t="shared" si="310"/>
        <v>906254.12999999989</v>
      </c>
      <c r="BO558" s="16" t="str">
        <f>IFERROR(VLOOKUP($C558,'PORTE LOJA'!A:B,2,0),"PORTE 1")</f>
        <v>PORTE 3</v>
      </c>
      <c r="BP558" s="16">
        <f>VLOOKUP(BO558,'PAINEL E TARGET'!$S$1:$W$8,3,0)</f>
        <v>2400</v>
      </c>
      <c r="BQ558" s="16">
        <f t="shared" si="288"/>
        <v>1</v>
      </c>
      <c r="BR558" s="16">
        <f t="shared" si="289"/>
        <v>1</v>
      </c>
      <c r="BS558" s="16">
        <f t="shared" si="290"/>
        <v>1</v>
      </c>
      <c r="BT558" s="16">
        <f t="shared" si="291"/>
        <v>1</v>
      </c>
      <c r="BU558" s="16">
        <f t="shared" si="292"/>
        <v>1</v>
      </c>
      <c r="BV558" s="16">
        <f t="shared" si="293"/>
        <v>1</v>
      </c>
      <c r="BW558" s="17" t="str">
        <f t="shared" si="311"/>
        <v>111111</v>
      </c>
      <c r="BY558" s="17">
        <f t="shared" si="294"/>
        <v>0.86599999999999999</v>
      </c>
      <c r="BZ558" s="17">
        <f t="shared" si="295"/>
        <v>0.877</v>
      </c>
      <c r="CA558" s="17" t="str">
        <f t="shared" si="312"/>
        <v>Sem Retira</v>
      </c>
      <c r="CB558" s="17">
        <f t="shared" si="313"/>
        <v>0.877</v>
      </c>
      <c r="CC558" s="33" t="str">
        <f>IF(CB558&gt;='PAINEL E TARGET'!$T$11,'PAINEL E TARGET'!$S$11,
IF(CB558&gt;='PAINEL E TARGET'!$T$12,'PAINEL E TARGET'!$S$12,
IF(CB558&gt;='PAINEL E TARGET'!$T$13,'PAINEL E TARGET'!$S$13,
IF(CB558&gt;='PAINEL E TARGET'!$T$14,'PAINEL E TARGET'!$S$14,
IF(CB558&gt;='PAINEL E TARGET'!$T$15,'PAINEL E TARGET'!$S$15,
IF(CB558&gt;='PAINEL E TARGET'!$T$16,'PAINEL E TARGET'!$S$16,
IF(CB558&gt;='PAINEL E TARGET'!$T$17,'PAINEL E TARGET'!$S$17,
IF(CB558&gt;='PAINEL E TARGET'!$T$18,'PAINEL E TARGET'!$S$18,'PAINEL E TARGET'!$S$19))))))))</f>
        <v>Não elegível</v>
      </c>
      <c r="CD558" s="17">
        <f>IFERROR(VLOOKUP($BW558,'PAINEL E TARGET'!$G$1:$Q$99,4,0),0)</f>
        <v>0.25</v>
      </c>
      <c r="CE558" s="17">
        <f>VLOOKUP(CC558,'PAINEL E TARGET'!$S$10:$U$19,3,0)</f>
        <v>0</v>
      </c>
      <c r="CF558" s="16">
        <f t="shared" si="314"/>
        <v>0</v>
      </c>
      <c r="CG558" s="17">
        <f t="shared" si="296"/>
        <v>0.93700000000000006</v>
      </c>
      <c r="CH558" s="17">
        <f t="shared" si="297"/>
        <v>0.84799999999999998</v>
      </c>
      <c r="CI558" s="17">
        <f t="shared" si="298"/>
        <v>0.64800000000000002</v>
      </c>
      <c r="CJ558" s="17">
        <f t="shared" si="299"/>
        <v>0.63900000000000001</v>
      </c>
      <c r="CK558" s="17">
        <f t="shared" si="300"/>
        <v>0.628</v>
      </c>
      <c r="CL558" s="17">
        <f t="shared" si="301"/>
        <v>0.82599999999999996</v>
      </c>
      <c r="CM558" s="16">
        <f t="shared" si="302"/>
        <v>2</v>
      </c>
      <c r="CN558" s="17" t="str">
        <f t="shared" si="315"/>
        <v>não ok</v>
      </c>
      <c r="CO558" s="17">
        <f t="shared" si="316"/>
        <v>0</v>
      </c>
      <c r="CP558" s="33" t="str">
        <f>IF(CO558&gt;='PAINEL E TARGET'!$T$11,'PAINEL E TARGET'!$S$11,
IF(CO558&gt;='PAINEL E TARGET'!$T$12,'PAINEL E TARGET'!$S$12,
IF(CO558&gt;='PAINEL E TARGET'!$T$13,'PAINEL E TARGET'!$S$13,
IF(CO558&gt;='PAINEL E TARGET'!$T$14,'PAINEL E TARGET'!$S$14,
IF(CO558&gt;='PAINEL E TARGET'!$T$15,'PAINEL E TARGET'!$S$15,
IF(CO558&gt;='PAINEL E TARGET'!$T$16,'PAINEL E TARGET'!$S$16,
IF(CO558&gt;='PAINEL E TARGET'!$T$17,'PAINEL E TARGET'!$S$17,
IF(CO558&gt;='PAINEL E TARGET'!$T$18,'PAINEL E TARGET'!$S$18,'PAINEL E TARGET'!$S$19))))))))</f>
        <v>Não elegível</v>
      </c>
      <c r="CQ558" s="17">
        <f>IFERROR(VLOOKUP($BW558,'PAINEL E TARGET'!$G$1:$Q$99,5,0),0)</f>
        <v>0.25</v>
      </c>
      <c r="CR558" s="17">
        <f>VLOOKUP(CP558,'PAINEL E TARGET'!$S$10:$U$19,3,0)</f>
        <v>0</v>
      </c>
      <c r="CS558" s="16">
        <f t="shared" si="317"/>
        <v>0</v>
      </c>
      <c r="CT558" s="17">
        <f t="shared" si="303"/>
        <v>0.91300000000000003</v>
      </c>
      <c r="CU558" s="33" t="str">
        <f>IF(CT558&gt;='PAINEL E TARGET'!$T$11,'PAINEL E TARGET'!$S$11,
IF(CT558&gt;='PAINEL E TARGET'!$T$12,'PAINEL E TARGET'!$S$12,
IF(CT558&gt;='PAINEL E TARGET'!$T$13,'PAINEL E TARGET'!$S$13,
IF(CT558&gt;='PAINEL E TARGET'!$T$14,'PAINEL E TARGET'!$S$14,
IF(CT558&gt;='PAINEL E TARGET'!$T$15,'PAINEL E TARGET'!$S$15,
IF(CT558&gt;='PAINEL E TARGET'!$T$16,'PAINEL E TARGET'!$S$16,
IF(CT558&gt;='PAINEL E TARGET'!$T$17,'PAINEL E TARGET'!$S$17,
IF(CT558&gt;='PAINEL E TARGET'!$T$18,'PAINEL E TARGET'!$S$18,'PAINEL E TARGET'!$S$19))))))))</f>
        <v>1. Fx de 90% a 99,9%</v>
      </c>
      <c r="CV558" s="17">
        <f>IFERROR(VLOOKUP($BW558,'PAINEL E TARGET'!$G$1:$Q$99,6,0),0)</f>
        <v>0.2</v>
      </c>
      <c r="CW558" s="17">
        <f>VLOOKUP(CU558,'PAINEL E TARGET'!$S$10:$U$19,3,0)</f>
        <v>0.5</v>
      </c>
      <c r="CX558" s="16">
        <f t="shared" si="318"/>
        <v>240</v>
      </c>
      <c r="CY558" s="17">
        <f t="shared" si="304"/>
        <v>1.2310000000000001</v>
      </c>
      <c r="CZ558" s="33" t="str">
        <f>IF(CY558&gt;='PAINEL E TARGET'!$T$11,'PAINEL E TARGET'!$S$11,
IF(CY558&gt;='PAINEL E TARGET'!$T$12,'PAINEL E TARGET'!$S$12,
IF(CY558&gt;='PAINEL E TARGET'!$T$13,'PAINEL E TARGET'!$S$13,
IF(CY558&gt;='PAINEL E TARGET'!$T$14,'PAINEL E TARGET'!$S$14,
IF(CY558&gt;='PAINEL E TARGET'!$T$15,'PAINEL E TARGET'!$S$15,
IF(CY558&gt;='PAINEL E TARGET'!$T$16,'PAINEL E TARGET'!$S$16,
IF(CY558&gt;='PAINEL E TARGET'!$T$17,'PAINEL E TARGET'!$S$17,
IF(CY558&gt;='PAINEL E TARGET'!$T$18,'PAINEL E TARGET'!$S$18,'PAINEL E TARGET'!$S$19))))))))</f>
        <v>6. Fx de 120% a 124,9%</v>
      </c>
      <c r="DA558" s="17">
        <f>IFERROR(VLOOKUP($BW558,'PAINEL E TARGET'!$G$1:$Q$99,7,0),0)</f>
        <v>0.15</v>
      </c>
      <c r="DB558" s="17">
        <f>VLOOKUP(CZ558,'PAINEL E TARGET'!$S$10:$U$19,3,0)</f>
        <v>1.4</v>
      </c>
      <c r="DC558" s="16">
        <f t="shared" si="319"/>
        <v>504</v>
      </c>
      <c r="DD558" s="17">
        <f t="shared" si="305"/>
        <v>1.097</v>
      </c>
      <c r="DE558" s="33" t="str">
        <f>IF(DD558&gt;='PAINEL E TARGET'!$T$11,'PAINEL E TARGET'!$S$11,
IF(DD558&gt;='PAINEL E TARGET'!$T$12,'PAINEL E TARGET'!$S$12,
IF(DD558&gt;='PAINEL E TARGET'!$T$13,'PAINEL E TARGET'!$S$13,
IF(DD558&gt;='PAINEL E TARGET'!$T$14,'PAINEL E TARGET'!$S$14,
IF(DD558&gt;='PAINEL E TARGET'!$T$15,'PAINEL E TARGET'!$S$15,
IF(DD558&gt;='PAINEL E TARGET'!$T$16,'PAINEL E TARGET'!$S$16,
IF(DD558&gt;='PAINEL E TARGET'!$T$17,'PAINEL E TARGET'!$S$17,
IF(DD558&gt;='PAINEL E TARGET'!$T$18,'PAINEL E TARGET'!$S$18,'PAINEL E TARGET'!$S$19))))))))</f>
        <v>3. Fx de 105% a 109,9%</v>
      </c>
      <c r="DF558" s="17">
        <f>IFERROR(VLOOKUP($BW558,'PAINEL E TARGET'!$G$1:$Q$99,8,0),0)</f>
        <v>0.1</v>
      </c>
      <c r="DG558" s="17">
        <f>VLOOKUP(DE558,'PAINEL E TARGET'!$S$10:$U$19,3,0)</f>
        <v>1.1000000000000001</v>
      </c>
      <c r="DH558" s="16">
        <f t="shared" si="320"/>
        <v>264.00000000000006</v>
      </c>
      <c r="DI558" s="17">
        <f t="shared" si="306"/>
        <v>0.8</v>
      </c>
      <c r="DJ558" s="33" t="str">
        <f>IF(DI558&gt;='PAINEL E TARGET'!$T$11,'PAINEL E TARGET'!$S$11,
IF(DI558&gt;='PAINEL E TARGET'!$T$12,'PAINEL E TARGET'!$S$12,
IF(DI558&gt;='PAINEL E TARGET'!$T$13,'PAINEL E TARGET'!$S$13,
IF(DI558&gt;='PAINEL E TARGET'!$T$14,'PAINEL E TARGET'!$S$14,
IF(DI558&gt;='PAINEL E TARGET'!$T$15,'PAINEL E TARGET'!$S$15,
IF(DI558&gt;='PAINEL E TARGET'!$T$16,'PAINEL E TARGET'!$S$16,
IF(DI558&gt;='PAINEL E TARGET'!$T$17,'PAINEL E TARGET'!$S$17,
IF(DI558&gt;='PAINEL E TARGET'!$T$18,'PAINEL E TARGET'!$S$18,'PAINEL E TARGET'!$S$19))))))))</f>
        <v>Não elegível</v>
      </c>
      <c r="DK558" s="17">
        <f>IFERROR(VLOOKUP($BW558,'PAINEL E TARGET'!$G$1:$Q$99,9,0),0)</f>
        <v>0.05</v>
      </c>
      <c r="DL558" s="17">
        <f>VLOOKUP(DJ558,'PAINEL E TARGET'!$S$10:$U$19,3,0)</f>
        <v>0</v>
      </c>
      <c r="DM558" s="16">
        <f t="shared" si="321"/>
        <v>0</v>
      </c>
      <c r="DN558" s="17">
        <f t="shared" si="307"/>
        <v>0.628</v>
      </c>
      <c r="DO558" s="33" t="str">
        <f>IF(DN558&gt;='PAINEL E TARGET'!$T$11,'PAINEL E TARGET'!$S$11,
IF(DN558&gt;='PAINEL E TARGET'!$T$12,'PAINEL E TARGET'!$S$12,
IF(DN558&gt;='PAINEL E TARGET'!$T$13,'PAINEL E TARGET'!$S$13,
IF(DN558&gt;='PAINEL E TARGET'!$T$14,'PAINEL E TARGET'!$S$14,
IF(DN558&gt;='PAINEL E TARGET'!$T$15,'PAINEL E TARGET'!$S$15,
IF(DN558&gt;='PAINEL E TARGET'!$T$16,'PAINEL E TARGET'!$S$16,
IF(DN558&gt;='PAINEL E TARGET'!$T$17,'PAINEL E TARGET'!$S$17,
IF(DN558&gt;='PAINEL E TARGET'!$T$18,'PAINEL E TARGET'!$S$18,'PAINEL E TARGET'!$S$19))))))))</f>
        <v>Não elegível</v>
      </c>
      <c r="DP558" s="17">
        <f>IFERROR(VLOOKUP($BW558,'PAINEL E TARGET'!$G$1:$Q$99,10,0),0)</f>
        <v>0</v>
      </c>
      <c r="DQ558" s="17">
        <f>VLOOKUP(DO558,'PAINEL E TARGET'!$S$10:$U$19,3,0)</f>
        <v>0</v>
      </c>
      <c r="DR558" s="16">
        <f t="shared" si="322"/>
        <v>0</v>
      </c>
      <c r="DS558" s="17">
        <f t="shared" si="308"/>
        <v>0.9</v>
      </c>
      <c r="DT558" s="16">
        <f>IF(DS558&gt;=1,VLOOKUP(BO558,'PAINEL E TARGET'!$S$1:$W$8,5,0),0)</f>
        <v>0</v>
      </c>
      <c r="DU558" s="16">
        <f t="shared" si="323"/>
        <v>1008</v>
      </c>
    </row>
    <row r="559" spans="2:125" s="32" customFormat="1" x14ac:dyDescent="0.2">
      <c r="B559" s="44">
        <v>43541</v>
      </c>
      <c r="C559" s="65">
        <v>1391</v>
      </c>
      <c r="D559" s="66" t="s">
        <v>562</v>
      </c>
      <c r="E559" s="65">
        <v>316</v>
      </c>
      <c r="F559" s="65" t="s">
        <v>943</v>
      </c>
      <c r="G559" s="67">
        <v>2142939.9363345625</v>
      </c>
      <c r="H559" s="67">
        <v>1359286.4824308583</v>
      </c>
      <c r="I559" s="67">
        <v>1121781.8599999999</v>
      </c>
      <c r="J559" s="68">
        <v>0.82527257829701883</v>
      </c>
      <c r="K559" s="67">
        <v>202526.69366966072</v>
      </c>
      <c r="L559" s="67">
        <v>917879.67090809229</v>
      </c>
      <c r="M559" s="67">
        <v>174303.39</v>
      </c>
      <c r="N559" s="67">
        <v>874554.2</v>
      </c>
      <c r="O559" s="67">
        <v>1780134.5119734243</v>
      </c>
      <c r="P559" s="67">
        <v>8475.7527771478835</v>
      </c>
      <c r="Q559" s="67">
        <v>1432.81</v>
      </c>
      <c r="R559" s="67">
        <v>0</v>
      </c>
      <c r="S559" s="67">
        <v>0</v>
      </c>
      <c r="T559" s="68">
        <v>8.8103501208011886E-2</v>
      </c>
      <c r="U559" s="68">
        <v>8.5373968334031547E-2</v>
      </c>
      <c r="V559" s="68">
        <v>0.96901901926081313</v>
      </c>
      <c r="W559" s="67">
        <v>97964.98000000001</v>
      </c>
      <c r="X559" s="67">
        <v>89422.809999999983</v>
      </c>
      <c r="Y559" s="68">
        <v>0.91280384071940779</v>
      </c>
      <c r="Z559" s="68">
        <v>0.1158679244462565</v>
      </c>
      <c r="AA559" s="68">
        <v>0.13788775652564997</v>
      </c>
      <c r="AB559" s="68">
        <v>1.1900425176737071</v>
      </c>
      <c r="AC559" s="67">
        <v>129819.16</v>
      </c>
      <c r="AD559" s="67">
        <v>144624.62000000002</v>
      </c>
      <c r="AE559" s="68">
        <v>1.1140468017201777</v>
      </c>
      <c r="AF559" s="43">
        <v>80</v>
      </c>
      <c r="AG559" s="43">
        <v>70</v>
      </c>
      <c r="AH559" s="43">
        <v>34</v>
      </c>
      <c r="AI559" s="43">
        <v>22</v>
      </c>
      <c r="AJ559" s="67">
        <v>39858.68</v>
      </c>
      <c r="AK559" s="67">
        <v>46548</v>
      </c>
      <c r="AL559" s="68">
        <v>1.1678259290071824</v>
      </c>
      <c r="AM559" s="67">
        <v>6064.33</v>
      </c>
      <c r="AN559" s="67">
        <v>3042.6000000000008</v>
      </c>
      <c r="AO559" s="68">
        <v>0.50172071770500626</v>
      </c>
      <c r="AP559" s="67">
        <v>8850.1999999999989</v>
      </c>
      <c r="AQ559" s="67">
        <v>7036.6</v>
      </c>
      <c r="AR559" s="68">
        <v>0.79507807733158586</v>
      </c>
      <c r="AS559" s="67">
        <v>43191.77</v>
      </c>
      <c r="AT559" s="67">
        <v>32795.61</v>
      </c>
      <c r="AU559" s="68">
        <v>0.75930229300628349</v>
      </c>
      <c r="AV559" s="43">
        <v>1375.7600000000002</v>
      </c>
      <c r="AW559" s="43">
        <v>589.88</v>
      </c>
      <c r="AX559" s="69">
        <v>0.42876664534511827</v>
      </c>
      <c r="AY559" s="43">
        <v>202526.69366966072</v>
      </c>
      <c r="AZ559" s="43">
        <v>174303.39</v>
      </c>
      <c r="BA559" s="43">
        <v>56563.855678208492</v>
      </c>
      <c r="BB559" s="43">
        <v>57241.740000000005</v>
      </c>
      <c r="BC559" s="43">
        <v>321490.93050632963</v>
      </c>
      <c r="BD559" s="43">
        <v>90158.160166798552</v>
      </c>
      <c r="BE559" s="43">
        <v>156460.66</v>
      </c>
      <c r="BF559" s="43">
        <v>207396.18000000005</v>
      </c>
      <c r="BG559" s="43">
        <v>2195.88</v>
      </c>
      <c r="BH559" s="43">
        <v>53</v>
      </c>
      <c r="BI559" s="44">
        <v>43173</v>
      </c>
      <c r="BJ559" s="44">
        <v>43541</v>
      </c>
      <c r="BK559" s="44">
        <v>43172</v>
      </c>
      <c r="BL559" s="43">
        <f t="shared" si="309"/>
        <v>1121781.8599999999</v>
      </c>
      <c r="BM559" s="43">
        <f t="shared" si="310"/>
        <v>1048857.5899999999</v>
      </c>
      <c r="BO559" s="16" t="str">
        <f>IFERROR(VLOOKUP($C559,'PORTE LOJA'!A:B,2,0),"PORTE 1")</f>
        <v>PORTE 4</v>
      </c>
      <c r="BP559" s="16">
        <f>VLOOKUP(BO559,'PAINEL E TARGET'!$S$1:$W$8,3,0)</f>
        <v>3000</v>
      </c>
      <c r="BQ559" s="16">
        <f t="shared" si="288"/>
        <v>1</v>
      </c>
      <c r="BR559" s="16">
        <f t="shared" si="289"/>
        <v>1</v>
      </c>
      <c r="BS559" s="16">
        <f t="shared" si="290"/>
        <v>1</v>
      </c>
      <c r="BT559" s="16">
        <f t="shared" si="291"/>
        <v>1</v>
      </c>
      <c r="BU559" s="16">
        <f t="shared" si="292"/>
        <v>1</v>
      </c>
      <c r="BV559" s="16">
        <f t="shared" si="293"/>
        <v>1</v>
      </c>
      <c r="BW559" s="17" t="str">
        <f t="shared" si="311"/>
        <v>111111</v>
      </c>
      <c r="BY559" s="17">
        <f t="shared" si="294"/>
        <v>0.82499999999999996</v>
      </c>
      <c r="BZ559" s="17">
        <f t="shared" si="295"/>
        <v>0.93600000000000005</v>
      </c>
      <c r="CA559" s="17" t="str">
        <f t="shared" si="312"/>
        <v>Sem Retira</v>
      </c>
      <c r="CB559" s="17">
        <f t="shared" si="313"/>
        <v>0.93600000000000005</v>
      </c>
      <c r="CC559" s="33" t="str">
        <f>IF(CB559&gt;='PAINEL E TARGET'!$T$11,'PAINEL E TARGET'!$S$11,
IF(CB559&gt;='PAINEL E TARGET'!$T$12,'PAINEL E TARGET'!$S$12,
IF(CB559&gt;='PAINEL E TARGET'!$T$13,'PAINEL E TARGET'!$S$13,
IF(CB559&gt;='PAINEL E TARGET'!$T$14,'PAINEL E TARGET'!$S$14,
IF(CB559&gt;='PAINEL E TARGET'!$T$15,'PAINEL E TARGET'!$S$15,
IF(CB559&gt;='PAINEL E TARGET'!$T$16,'PAINEL E TARGET'!$S$16,
IF(CB559&gt;='PAINEL E TARGET'!$T$17,'PAINEL E TARGET'!$S$17,
IF(CB559&gt;='PAINEL E TARGET'!$T$18,'PAINEL E TARGET'!$S$18,'PAINEL E TARGET'!$S$19))))))))</f>
        <v>1. Fx de 90% a 99,9%</v>
      </c>
      <c r="CD559" s="17">
        <f>IFERROR(VLOOKUP($BW559,'PAINEL E TARGET'!$G$1:$Q$99,4,0),0)</f>
        <v>0.25</v>
      </c>
      <c r="CE559" s="17">
        <f>VLOOKUP(CC559,'PAINEL E TARGET'!$S$10:$U$19,3,0)</f>
        <v>0.5</v>
      </c>
      <c r="CF559" s="16">
        <f t="shared" si="314"/>
        <v>375</v>
      </c>
      <c r="CG559" s="17">
        <f t="shared" si="296"/>
        <v>1.1679999999999999</v>
      </c>
      <c r="CH559" s="17">
        <f t="shared" si="297"/>
        <v>0.502</v>
      </c>
      <c r="CI559" s="17">
        <f t="shared" si="298"/>
        <v>0.79500000000000004</v>
      </c>
      <c r="CJ559" s="17">
        <f t="shared" si="299"/>
        <v>0.75900000000000001</v>
      </c>
      <c r="CK559" s="17">
        <f t="shared" si="300"/>
        <v>0.42899999999999999</v>
      </c>
      <c r="CL559" s="17">
        <f t="shared" si="301"/>
        <v>0.91300000000000003</v>
      </c>
      <c r="CM559" s="16">
        <f t="shared" si="302"/>
        <v>3</v>
      </c>
      <c r="CN559" s="17" t="str">
        <f t="shared" si="315"/>
        <v>não ok</v>
      </c>
      <c r="CO559" s="17">
        <f t="shared" si="316"/>
        <v>0</v>
      </c>
      <c r="CP559" s="33" t="str">
        <f>IF(CO559&gt;='PAINEL E TARGET'!$T$11,'PAINEL E TARGET'!$S$11,
IF(CO559&gt;='PAINEL E TARGET'!$T$12,'PAINEL E TARGET'!$S$12,
IF(CO559&gt;='PAINEL E TARGET'!$T$13,'PAINEL E TARGET'!$S$13,
IF(CO559&gt;='PAINEL E TARGET'!$T$14,'PAINEL E TARGET'!$S$14,
IF(CO559&gt;='PAINEL E TARGET'!$T$15,'PAINEL E TARGET'!$S$15,
IF(CO559&gt;='PAINEL E TARGET'!$T$16,'PAINEL E TARGET'!$S$16,
IF(CO559&gt;='PAINEL E TARGET'!$T$17,'PAINEL E TARGET'!$S$17,
IF(CO559&gt;='PAINEL E TARGET'!$T$18,'PAINEL E TARGET'!$S$18,'PAINEL E TARGET'!$S$19))))))))</f>
        <v>Não elegível</v>
      </c>
      <c r="CQ559" s="17">
        <f>IFERROR(VLOOKUP($BW559,'PAINEL E TARGET'!$G$1:$Q$99,5,0),0)</f>
        <v>0.25</v>
      </c>
      <c r="CR559" s="17">
        <f>VLOOKUP(CP559,'PAINEL E TARGET'!$S$10:$U$19,3,0)</f>
        <v>0</v>
      </c>
      <c r="CS559" s="16">
        <f t="shared" si="317"/>
        <v>0</v>
      </c>
      <c r="CT559" s="17">
        <f t="shared" si="303"/>
        <v>1.1140000000000001</v>
      </c>
      <c r="CU559" s="33" t="str">
        <f>IF(CT559&gt;='PAINEL E TARGET'!$T$11,'PAINEL E TARGET'!$S$11,
IF(CT559&gt;='PAINEL E TARGET'!$T$12,'PAINEL E TARGET'!$S$12,
IF(CT559&gt;='PAINEL E TARGET'!$T$13,'PAINEL E TARGET'!$S$13,
IF(CT559&gt;='PAINEL E TARGET'!$T$14,'PAINEL E TARGET'!$S$14,
IF(CT559&gt;='PAINEL E TARGET'!$T$15,'PAINEL E TARGET'!$S$15,
IF(CT559&gt;='PAINEL E TARGET'!$T$16,'PAINEL E TARGET'!$S$16,
IF(CT559&gt;='PAINEL E TARGET'!$T$17,'PAINEL E TARGET'!$S$17,
IF(CT559&gt;='PAINEL E TARGET'!$T$18,'PAINEL E TARGET'!$S$18,'PAINEL E TARGET'!$S$19))))))))</f>
        <v>4. Fx de 110% a 114,9%</v>
      </c>
      <c r="CV559" s="17">
        <f>IFERROR(VLOOKUP($BW559,'PAINEL E TARGET'!$G$1:$Q$99,6,0),0)</f>
        <v>0.2</v>
      </c>
      <c r="CW559" s="17">
        <f>VLOOKUP(CU559,'PAINEL E TARGET'!$S$10:$U$19,3,0)</f>
        <v>1.2</v>
      </c>
      <c r="CX559" s="16">
        <f t="shared" si="318"/>
        <v>720</v>
      </c>
      <c r="CY559" s="17">
        <f t="shared" si="304"/>
        <v>0.86099999999999999</v>
      </c>
      <c r="CZ559" s="33" t="str">
        <f>IF(CY559&gt;='PAINEL E TARGET'!$T$11,'PAINEL E TARGET'!$S$11,
IF(CY559&gt;='PAINEL E TARGET'!$T$12,'PAINEL E TARGET'!$S$12,
IF(CY559&gt;='PAINEL E TARGET'!$T$13,'PAINEL E TARGET'!$S$13,
IF(CY559&gt;='PAINEL E TARGET'!$T$14,'PAINEL E TARGET'!$S$14,
IF(CY559&gt;='PAINEL E TARGET'!$T$15,'PAINEL E TARGET'!$S$15,
IF(CY559&gt;='PAINEL E TARGET'!$T$16,'PAINEL E TARGET'!$S$16,
IF(CY559&gt;='PAINEL E TARGET'!$T$17,'PAINEL E TARGET'!$S$17,
IF(CY559&gt;='PAINEL E TARGET'!$T$18,'PAINEL E TARGET'!$S$18,'PAINEL E TARGET'!$S$19))))))))</f>
        <v>Não elegível</v>
      </c>
      <c r="DA559" s="17">
        <f>IFERROR(VLOOKUP($BW559,'PAINEL E TARGET'!$G$1:$Q$99,7,0),0)</f>
        <v>0.15</v>
      </c>
      <c r="DB559" s="17">
        <f>VLOOKUP(CZ559,'PAINEL E TARGET'!$S$10:$U$19,3,0)</f>
        <v>0</v>
      </c>
      <c r="DC559" s="16">
        <f t="shared" si="319"/>
        <v>0</v>
      </c>
      <c r="DD559" s="17">
        <f t="shared" si="305"/>
        <v>1.012</v>
      </c>
      <c r="DE559" s="33" t="str">
        <f>IF(DD559&gt;='PAINEL E TARGET'!$T$11,'PAINEL E TARGET'!$S$11,
IF(DD559&gt;='PAINEL E TARGET'!$T$12,'PAINEL E TARGET'!$S$12,
IF(DD559&gt;='PAINEL E TARGET'!$T$13,'PAINEL E TARGET'!$S$13,
IF(DD559&gt;='PAINEL E TARGET'!$T$14,'PAINEL E TARGET'!$S$14,
IF(DD559&gt;='PAINEL E TARGET'!$T$15,'PAINEL E TARGET'!$S$15,
IF(DD559&gt;='PAINEL E TARGET'!$T$16,'PAINEL E TARGET'!$S$16,
IF(DD559&gt;='PAINEL E TARGET'!$T$17,'PAINEL E TARGET'!$S$17,
IF(DD559&gt;='PAINEL E TARGET'!$T$18,'PAINEL E TARGET'!$S$18,'PAINEL E TARGET'!$S$19))))))))</f>
        <v>2. Fx de 100% a 104,9%</v>
      </c>
      <c r="DF559" s="17">
        <f>IFERROR(VLOOKUP($BW559,'PAINEL E TARGET'!$G$1:$Q$99,8,0),0)</f>
        <v>0.1</v>
      </c>
      <c r="DG559" s="17">
        <f>VLOOKUP(DE559,'PAINEL E TARGET'!$S$10:$U$19,3,0)</f>
        <v>1</v>
      </c>
      <c r="DH559" s="16">
        <f t="shared" si="320"/>
        <v>300</v>
      </c>
      <c r="DI559" s="17">
        <f t="shared" si="306"/>
        <v>0.64700000000000002</v>
      </c>
      <c r="DJ559" s="33" t="str">
        <f>IF(DI559&gt;='PAINEL E TARGET'!$T$11,'PAINEL E TARGET'!$S$11,
IF(DI559&gt;='PAINEL E TARGET'!$T$12,'PAINEL E TARGET'!$S$12,
IF(DI559&gt;='PAINEL E TARGET'!$T$13,'PAINEL E TARGET'!$S$13,
IF(DI559&gt;='PAINEL E TARGET'!$T$14,'PAINEL E TARGET'!$S$14,
IF(DI559&gt;='PAINEL E TARGET'!$T$15,'PAINEL E TARGET'!$S$15,
IF(DI559&gt;='PAINEL E TARGET'!$T$16,'PAINEL E TARGET'!$S$16,
IF(DI559&gt;='PAINEL E TARGET'!$T$17,'PAINEL E TARGET'!$S$17,
IF(DI559&gt;='PAINEL E TARGET'!$T$18,'PAINEL E TARGET'!$S$18,'PAINEL E TARGET'!$S$19))))))))</f>
        <v>Não elegível</v>
      </c>
      <c r="DK559" s="17">
        <f>IFERROR(VLOOKUP($BW559,'PAINEL E TARGET'!$G$1:$Q$99,9,0),0)</f>
        <v>0.05</v>
      </c>
      <c r="DL559" s="17">
        <f>VLOOKUP(DJ559,'PAINEL E TARGET'!$S$10:$U$19,3,0)</f>
        <v>0</v>
      </c>
      <c r="DM559" s="16">
        <f t="shared" si="321"/>
        <v>0</v>
      </c>
      <c r="DN559" s="17">
        <f t="shared" si="307"/>
        <v>0.42899999999999999</v>
      </c>
      <c r="DO559" s="33" t="str">
        <f>IF(DN559&gt;='PAINEL E TARGET'!$T$11,'PAINEL E TARGET'!$S$11,
IF(DN559&gt;='PAINEL E TARGET'!$T$12,'PAINEL E TARGET'!$S$12,
IF(DN559&gt;='PAINEL E TARGET'!$T$13,'PAINEL E TARGET'!$S$13,
IF(DN559&gt;='PAINEL E TARGET'!$T$14,'PAINEL E TARGET'!$S$14,
IF(DN559&gt;='PAINEL E TARGET'!$T$15,'PAINEL E TARGET'!$S$15,
IF(DN559&gt;='PAINEL E TARGET'!$T$16,'PAINEL E TARGET'!$S$16,
IF(DN559&gt;='PAINEL E TARGET'!$T$17,'PAINEL E TARGET'!$S$17,
IF(DN559&gt;='PAINEL E TARGET'!$T$18,'PAINEL E TARGET'!$S$18,'PAINEL E TARGET'!$S$19))))))))</f>
        <v>Não elegível</v>
      </c>
      <c r="DP559" s="17">
        <f>IFERROR(VLOOKUP($BW559,'PAINEL E TARGET'!$G$1:$Q$99,10,0),0)</f>
        <v>0</v>
      </c>
      <c r="DQ559" s="17">
        <f>VLOOKUP(DO559,'PAINEL E TARGET'!$S$10:$U$19,3,0)</f>
        <v>0</v>
      </c>
      <c r="DR559" s="16">
        <f t="shared" si="322"/>
        <v>0</v>
      </c>
      <c r="DS559" s="17">
        <f t="shared" si="308"/>
        <v>0.875</v>
      </c>
      <c r="DT559" s="16">
        <f>IF(DS559&gt;=1,VLOOKUP(BO559,'PAINEL E TARGET'!$S$1:$W$8,5,0),0)</f>
        <v>0</v>
      </c>
      <c r="DU559" s="16">
        <f t="shared" si="323"/>
        <v>1395</v>
      </c>
    </row>
    <row r="560" spans="2:125" s="32" customFormat="1" x14ac:dyDescent="0.2">
      <c r="B560" s="44">
        <v>43541</v>
      </c>
      <c r="C560" s="65">
        <v>1392</v>
      </c>
      <c r="D560" s="66" t="s">
        <v>563</v>
      </c>
      <c r="E560" s="65">
        <v>312</v>
      </c>
      <c r="F560" s="65" t="s">
        <v>943</v>
      </c>
      <c r="G560" s="67">
        <v>3010938.6937986324</v>
      </c>
      <c r="H560" s="67">
        <v>1755475.5106747875</v>
      </c>
      <c r="I560" s="67">
        <v>1574214.4999999998</v>
      </c>
      <c r="J560" s="68">
        <v>0.89674534929563743</v>
      </c>
      <c r="K560" s="67">
        <v>323594.37884299934</v>
      </c>
      <c r="L560" s="67">
        <v>1241755.4561056937</v>
      </c>
      <c r="M560" s="67">
        <v>287892.01</v>
      </c>
      <c r="N560" s="67">
        <v>1212178.3400000001</v>
      </c>
      <c r="O560" s="67">
        <v>2700362.9419798935</v>
      </c>
      <c r="P560" s="67">
        <v>5465.7248980965205</v>
      </c>
      <c r="Q560" s="67">
        <v>0</v>
      </c>
      <c r="R560" s="67">
        <v>0</v>
      </c>
      <c r="S560" s="67">
        <v>0</v>
      </c>
      <c r="T560" s="68">
        <v>9.789672131158951E-2</v>
      </c>
      <c r="U560" s="68">
        <v>8.6850433381341088E-2</v>
      </c>
      <c r="V560" s="68">
        <v>0.88716386225959631</v>
      </c>
      <c r="W560" s="67">
        <v>152707.54</v>
      </c>
      <c r="X560" s="67">
        <v>130281.76000000001</v>
      </c>
      <c r="Y560" s="68">
        <v>0.85314556177121315</v>
      </c>
      <c r="Z560" s="68">
        <v>0.20267908994949935</v>
      </c>
      <c r="AA560" s="68">
        <v>0.19306626519216247</v>
      </c>
      <c r="AB560" s="68">
        <v>0.95257120623675551</v>
      </c>
      <c r="AC560" s="67">
        <v>317263.68</v>
      </c>
      <c r="AD560" s="67">
        <v>289612.98</v>
      </c>
      <c r="AE560" s="68">
        <v>0.91284631130799465</v>
      </c>
      <c r="AF560" s="43">
        <v>80</v>
      </c>
      <c r="AG560" s="43">
        <v>73</v>
      </c>
      <c r="AH560" s="43">
        <v>45</v>
      </c>
      <c r="AI560" s="43">
        <v>50</v>
      </c>
      <c r="AJ560" s="67">
        <v>57899.30000000001</v>
      </c>
      <c r="AK560" s="67">
        <v>55863.5</v>
      </c>
      <c r="AL560" s="68">
        <v>0.96483895314796531</v>
      </c>
      <c r="AM560" s="67">
        <v>21281.48</v>
      </c>
      <c r="AN560" s="67">
        <v>17094.600000000002</v>
      </c>
      <c r="AO560" s="68">
        <v>0.80326180322045282</v>
      </c>
      <c r="AP560" s="67">
        <v>7228.7</v>
      </c>
      <c r="AQ560" s="67">
        <v>7954.8099999999995</v>
      </c>
      <c r="AR560" s="68">
        <v>1.1004482133716988</v>
      </c>
      <c r="AS560" s="67">
        <v>66298.06</v>
      </c>
      <c r="AT560" s="67">
        <v>49368.849999999991</v>
      </c>
      <c r="AU560" s="68">
        <v>0.74464999428339218</v>
      </c>
      <c r="AV560" s="43">
        <v>2138.2500000000005</v>
      </c>
      <c r="AW560" s="43">
        <v>1464.72</v>
      </c>
      <c r="AX560" s="69">
        <v>0.68500876885303386</v>
      </c>
      <c r="AY560" s="43">
        <v>323594.37884299934</v>
      </c>
      <c r="AZ560" s="43">
        <v>287892.01</v>
      </c>
      <c r="BA560" s="43">
        <v>64868.128232700197</v>
      </c>
      <c r="BB560" s="43">
        <v>76338.210000000006</v>
      </c>
      <c r="BC560" s="43">
        <v>558050.49487243907</v>
      </c>
      <c r="BD560" s="43">
        <v>112334.12530938812</v>
      </c>
      <c r="BE560" s="43">
        <v>264971.36</v>
      </c>
      <c r="BF560" s="43">
        <v>550564.93999999994</v>
      </c>
      <c r="BG560" s="43">
        <v>3704.97</v>
      </c>
      <c r="BH560" s="43">
        <v>93</v>
      </c>
      <c r="BI560" s="44">
        <v>43173</v>
      </c>
      <c r="BJ560" s="44">
        <v>43541</v>
      </c>
      <c r="BK560" s="44">
        <v>43172</v>
      </c>
      <c r="BL560" s="43">
        <f t="shared" si="309"/>
        <v>1574214.4999999998</v>
      </c>
      <c r="BM560" s="43">
        <f t="shared" si="310"/>
        <v>1500070.35</v>
      </c>
      <c r="BO560" s="16" t="str">
        <f>IFERROR(VLOOKUP($C560,'PORTE LOJA'!A:B,2,0),"PORTE 1")</f>
        <v>PORTE 4</v>
      </c>
      <c r="BP560" s="16">
        <f>VLOOKUP(BO560,'PAINEL E TARGET'!$S$1:$W$8,3,0)</f>
        <v>3000</v>
      </c>
      <c r="BQ560" s="16">
        <f t="shared" si="288"/>
        <v>1</v>
      </c>
      <c r="BR560" s="16">
        <f t="shared" si="289"/>
        <v>1</v>
      </c>
      <c r="BS560" s="16">
        <f t="shared" si="290"/>
        <v>1</v>
      </c>
      <c r="BT560" s="16">
        <f t="shared" si="291"/>
        <v>1</v>
      </c>
      <c r="BU560" s="16">
        <f t="shared" si="292"/>
        <v>1</v>
      </c>
      <c r="BV560" s="16">
        <f t="shared" si="293"/>
        <v>1</v>
      </c>
      <c r="BW560" s="17" t="str">
        <f t="shared" si="311"/>
        <v>111111</v>
      </c>
      <c r="BY560" s="17">
        <f t="shared" si="294"/>
        <v>0.89700000000000002</v>
      </c>
      <c r="BZ560" s="17">
        <f t="shared" si="295"/>
        <v>0.95799999999999996</v>
      </c>
      <c r="CA560" s="17" t="str">
        <f t="shared" si="312"/>
        <v>Sem Retira</v>
      </c>
      <c r="CB560" s="17">
        <f t="shared" si="313"/>
        <v>0.95799999999999996</v>
      </c>
      <c r="CC560" s="33" t="str">
        <f>IF(CB560&gt;='PAINEL E TARGET'!$T$11,'PAINEL E TARGET'!$S$11,
IF(CB560&gt;='PAINEL E TARGET'!$T$12,'PAINEL E TARGET'!$S$12,
IF(CB560&gt;='PAINEL E TARGET'!$T$13,'PAINEL E TARGET'!$S$13,
IF(CB560&gt;='PAINEL E TARGET'!$T$14,'PAINEL E TARGET'!$S$14,
IF(CB560&gt;='PAINEL E TARGET'!$T$15,'PAINEL E TARGET'!$S$15,
IF(CB560&gt;='PAINEL E TARGET'!$T$16,'PAINEL E TARGET'!$S$16,
IF(CB560&gt;='PAINEL E TARGET'!$T$17,'PAINEL E TARGET'!$S$17,
IF(CB560&gt;='PAINEL E TARGET'!$T$18,'PAINEL E TARGET'!$S$18,'PAINEL E TARGET'!$S$19))))))))</f>
        <v>1. Fx de 90% a 99,9%</v>
      </c>
      <c r="CD560" s="17">
        <f>IFERROR(VLOOKUP($BW560,'PAINEL E TARGET'!$G$1:$Q$99,4,0),0)</f>
        <v>0.25</v>
      </c>
      <c r="CE560" s="17">
        <f>VLOOKUP(CC560,'PAINEL E TARGET'!$S$10:$U$19,3,0)</f>
        <v>0.5</v>
      </c>
      <c r="CF560" s="16">
        <f t="shared" si="314"/>
        <v>375</v>
      </c>
      <c r="CG560" s="17">
        <f t="shared" si="296"/>
        <v>0.96499999999999997</v>
      </c>
      <c r="CH560" s="17">
        <f t="shared" si="297"/>
        <v>0.80300000000000005</v>
      </c>
      <c r="CI560" s="17">
        <f t="shared" si="298"/>
        <v>1.1000000000000001</v>
      </c>
      <c r="CJ560" s="17">
        <f t="shared" si="299"/>
        <v>0.745</v>
      </c>
      <c r="CK560" s="17">
        <f t="shared" si="300"/>
        <v>0.68500000000000005</v>
      </c>
      <c r="CL560" s="17">
        <f t="shared" si="301"/>
        <v>0.85299999999999998</v>
      </c>
      <c r="CM560" s="16">
        <f t="shared" si="302"/>
        <v>4</v>
      </c>
      <c r="CN560" s="17" t="str">
        <f t="shared" si="315"/>
        <v>não ok</v>
      </c>
      <c r="CO560" s="17">
        <f t="shared" si="316"/>
        <v>0</v>
      </c>
      <c r="CP560" s="33" t="str">
        <f>IF(CO560&gt;='PAINEL E TARGET'!$T$11,'PAINEL E TARGET'!$S$11,
IF(CO560&gt;='PAINEL E TARGET'!$T$12,'PAINEL E TARGET'!$S$12,
IF(CO560&gt;='PAINEL E TARGET'!$T$13,'PAINEL E TARGET'!$S$13,
IF(CO560&gt;='PAINEL E TARGET'!$T$14,'PAINEL E TARGET'!$S$14,
IF(CO560&gt;='PAINEL E TARGET'!$T$15,'PAINEL E TARGET'!$S$15,
IF(CO560&gt;='PAINEL E TARGET'!$T$16,'PAINEL E TARGET'!$S$16,
IF(CO560&gt;='PAINEL E TARGET'!$T$17,'PAINEL E TARGET'!$S$17,
IF(CO560&gt;='PAINEL E TARGET'!$T$18,'PAINEL E TARGET'!$S$18,'PAINEL E TARGET'!$S$19))))))))</f>
        <v>Não elegível</v>
      </c>
      <c r="CQ560" s="17">
        <f>IFERROR(VLOOKUP($BW560,'PAINEL E TARGET'!$G$1:$Q$99,5,0),0)</f>
        <v>0.25</v>
      </c>
      <c r="CR560" s="17">
        <f>VLOOKUP(CP560,'PAINEL E TARGET'!$S$10:$U$19,3,0)</f>
        <v>0</v>
      </c>
      <c r="CS560" s="16">
        <f t="shared" si="317"/>
        <v>0</v>
      </c>
      <c r="CT560" s="17">
        <f t="shared" si="303"/>
        <v>0.91300000000000003</v>
      </c>
      <c r="CU560" s="33" t="str">
        <f>IF(CT560&gt;='PAINEL E TARGET'!$T$11,'PAINEL E TARGET'!$S$11,
IF(CT560&gt;='PAINEL E TARGET'!$T$12,'PAINEL E TARGET'!$S$12,
IF(CT560&gt;='PAINEL E TARGET'!$T$13,'PAINEL E TARGET'!$S$13,
IF(CT560&gt;='PAINEL E TARGET'!$T$14,'PAINEL E TARGET'!$S$14,
IF(CT560&gt;='PAINEL E TARGET'!$T$15,'PAINEL E TARGET'!$S$15,
IF(CT560&gt;='PAINEL E TARGET'!$T$16,'PAINEL E TARGET'!$S$16,
IF(CT560&gt;='PAINEL E TARGET'!$T$17,'PAINEL E TARGET'!$S$17,
IF(CT560&gt;='PAINEL E TARGET'!$T$18,'PAINEL E TARGET'!$S$18,'PAINEL E TARGET'!$S$19))))))))</f>
        <v>1. Fx de 90% a 99,9%</v>
      </c>
      <c r="CV560" s="17">
        <f>IFERROR(VLOOKUP($BW560,'PAINEL E TARGET'!$G$1:$Q$99,6,0),0)</f>
        <v>0.2</v>
      </c>
      <c r="CW560" s="17">
        <f>VLOOKUP(CU560,'PAINEL E TARGET'!$S$10:$U$19,3,0)</f>
        <v>0.5</v>
      </c>
      <c r="CX560" s="16">
        <f t="shared" si="318"/>
        <v>300</v>
      </c>
      <c r="CY560" s="17">
        <f t="shared" si="304"/>
        <v>0.89</v>
      </c>
      <c r="CZ560" s="33" t="str">
        <f>IF(CY560&gt;='PAINEL E TARGET'!$T$11,'PAINEL E TARGET'!$S$11,
IF(CY560&gt;='PAINEL E TARGET'!$T$12,'PAINEL E TARGET'!$S$12,
IF(CY560&gt;='PAINEL E TARGET'!$T$13,'PAINEL E TARGET'!$S$13,
IF(CY560&gt;='PAINEL E TARGET'!$T$14,'PAINEL E TARGET'!$S$14,
IF(CY560&gt;='PAINEL E TARGET'!$T$15,'PAINEL E TARGET'!$S$15,
IF(CY560&gt;='PAINEL E TARGET'!$T$16,'PAINEL E TARGET'!$S$16,
IF(CY560&gt;='PAINEL E TARGET'!$T$17,'PAINEL E TARGET'!$S$17,
IF(CY560&gt;='PAINEL E TARGET'!$T$18,'PAINEL E TARGET'!$S$18,'PAINEL E TARGET'!$S$19))))))))</f>
        <v>Não elegível</v>
      </c>
      <c r="DA560" s="17">
        <f>IFERROR(VLOOKUP($BW560,'PAINEL E TARGET'!$G$1:$Q$99,7,0),0)</f>
        <v>0.15</v>
      </c>
      <c r="DB560" s="17">
        <f>VLOOKUP(CZ560,'PAINEL E TARGET'!$S$10:$U$19,3,0)</f>
        <v>0</v>
      </c>
      <c r="DC560" s="16">
        <f t="shared" si="319"/>
        <v>0</v>
      </c>
      <c r="DD560" s="17">
        <f t="shared" si="305"/>
        <v>1.177</v>
      </c>
      <c r="DE560" s="33" t="str">
        <f>IF(DD560&gt;='PAINEL E TARGET'!$T$11,'PAINEL E TARGET'!$S$11,
IF(DD560&gt;='PAINEL E TARGET'!$T$12,'PAINEL E TARGET'!$S$12,
IF(DD560&gt;='PAINEL E TARGET'!$T$13,'PAINEL E TARGET'!$S$13,
IF(DD560&gt;='PAINEL E TARGET'!$T$14,'PAINEL E TARGET'!$S$14,
IF(DD560&gt;='PAINEL E TARGET'!$T$15,'PAINEL E TARGET'!$S$15,
IF(DD560&gt;='PAINEL E TARGET'!$T$16,'PAINEL E TARGET'!$S$16,
IF(DD560&gt;='PAINEL E TARGET'!$T$17,'PAINEL E TARGET'!$S$17,
IF(DD560&gt;='PAINEL E TARGET'!$T$18,'PAINEL E TARGET'!$S$18,'PAINEL E TARGET'!$S$19))))))))</f>
        <v>5. Fx de 115% a 119,9%</v>
      </c>
      <c r="DF560" s="17">
        <f>IFERROR(VLOOKUP($BW560,'PAINEL E TARGET'!$G$1:$Q$99,8,0),0)</f>
        <v>0.1</v>
      </c>
      <c r="DG560" s="17">
        <f>VLOOKUP(DE560,'PAINEL E TARGET'!$S$10:$U$19,3,0)</f>
        <v>1.3</v>
      </c>
      <c r="DH560" s="16">
        <f t="shared" si="320"/>
        <v>390</v>
      </c>
      <c r="DI560" s="17">
        <f t="shared" si="306"/>
        <v>1.111</v>
      </c>
      <c r="DJ560" s="33" t="str">
        <f>IF(DI560&gt;='PAINEL E TARGET'!$T$11,'PAINEL E TARGET'!$S$11,
IF(DI560&gt;='PAINEL E TARGET'!$T$12,'PAINEL E TARGET'!$S$12,
IF(DI560&gt;='PAINEL E TARGET'!$T$13,'PAINEL E TARGET'!$S$13,
IF(DI560&gt;='PAINEL E TARGET'!$T$14,'PAINEL E TARGET'!$S$14,
IF(DI560&gt;='PAINEL E TARGET'!$T$15,'PAINEL E TARGET'!$S$15,
IF(DI560&gt;='PAINEL E TARGET'!$T$16,'PAINEL E TARGET'!$S$16,
IF(DI560&gt;='PAINEL E TARGET'!$T$17,'PAINEL E TARGET'!$S$17,
IF(DI560&gt;='PAINEL E TARGET'!$T$18,'PAINEL E TARGET'!$S$18,'PAINEL E TARGET'!$S$19))))))))</f>
        <v>4. Fx de 110% a 114,9%</v>
      </c>
      <c r="DK560" s="17">
        <f>IFERROR(VLOOKUP($BW560,'PAINEL E TARGET'!$G$1:$Q$99,9,0),0)</f>
        <v>0.05</v>
      </c>
      <c r="DL560" s="17">
        <f>VLOOKUP(DJ560,'PAINEL E TARGET'!$S$10:$U$19,3,0)</f>
        <v>1.2</v>
      </c>
      <c r="DM560" s="16">
        <f t="shared" si="321"/>
        <v>180</v>
      </c>
      <c r="DN560" s="17">
        <f t="shared" si="307"/>
        <v>0.68500000000000005</v>
      </c>
      <c r="DO560" s="33" t="str">
        <f>IF(DN560&gt;='PAINEL E TARGET'!$T$11,'PAINEL E TARGET'!$S$11,
IF(DN560&gt;='PAINEL E TARGET'!$T$12,'PAINEL E TARGET'!$S$12,
IF(DN560&gt;='PAINEL E TARGET'!$T$13,'PAINEL E TARGET'!$S$13,
IF(DN560&gt;='PAINEL E TARGET'!$T$14,'PAINEL E TARGET'!$S$14,
IF(DN560&gt;='PAINEL E TARGET'!$T$15,'PAINEL E TARGET'!$S$15,
IF(DN560&gt;='PAINEL E TARGET'!$T$16,'PAINEL E TARGET'!$S$16,
IF(DN560&gt;='PAINEL E TARGET'!$T$17,'PAINEL E TARGET'!$S$17,
IF(DN560&gt;='PAINEL E TARGET'!$T$18,'PAINEL E TARGET'!$S$18,'PAINEL E TARGET'!$S$19))))))))</f>
        <v>Não elegível</v>
      </c>
      <c r="DP560" s="17">
        <f>IFERROR(VLOOKUP($BW560,'PAINEL E TARGET'!$G$1:$Q$99,10,0),0)</f>
        <v>0</v>
      </c>
      <c r="DQ560" s="17">
        <f>VLOOKUP(DO560,'PAINEL E TARGET'!$S$10:$U$19,3,0)</f>
        <v>0</v>
      </c>
      <c r="DR560" s="16">
        <f t="shared" si="322"/>
        <v>0</v>
      </c>
      <c r="DS560" s="17">
        <f t="shared" si="308"/>
        <v>0.91300000000000003</v>
      </c>
      <c r="DT560" s="16">
        <f>IF(DS560&gt;=1,VLOOKUP(BO560,'PAINEL E TARGET'!$S$1:$W$8,5,0),0)</f>
        <v>0</v>
      </c>
      <c r="DU560" s="16">
        <f t="shared" si="323"/>
        <v>1245</v>
      </c>
    </row>
    <row r="561" spans="2:125" s="32" customFormat="1" x14ac:dyDescent="0.2">
      <c r="B561" s="44">
        <v>43541</v>
      </c>
      <c r="C561" s="65">
        <v>1393</v>
      </c>
      <c r="D561" s="66" t="s">
        <v>564</v>
      </c>
      <c r="E561" s="65">
        <v>313</v>
      </c>
      <c r="F561" s="65" t="s">
        <v>943</v>
      </c>
      <c r="G561" s="67">
        <v>4069553.4782807101</v>
      </c>
      <c r="H561" s="67">
        <v>2563019.0709921345</v>
      </c>
      <c r="I561" s="67">
        <v>2135381.66</v>
      </c>
      <c r="J561" s="68">
        <v>0.83315090557379368</v>
      </c>
      <c r="K561" s="67">
        <v>365485.19604217081</v>
      </c>
      <c r="L561" s="67">
        <v>1847647.0820426894</v>
      </c>
      <c r="M561" s="67">
        <v>331070.46999999997</v>
      </c>
      <c r="N561" s="67">
        <v>1702330.6300000001</v>
      </c>
      <c r="O561" s="67">
        <v>3539337.1672423123</v>
      </c>
      <c r="P561" s="67">
        <v>8391.2516939771867</v>
      </c>
      <c r="Q561" s="67">
        <v>0</v>
      </c>
      <c r="R561" s="67">
        <v>0</v>
      </c>
      <c r="S561" s="67">
        <v>3998</v>
      </c>
      <c r="T561" s="68">
        <v>9.7226004067652333E-2</v>
      </c>
      <c r="U561" s="68">
        <v>8.6319103496108093E-2</v>
      </c>
      <c r="V561" s="68">
        <v>0.88781910070113612</v>
      </c>
      <c r="W561" s="67">
        <v>214358.15999999997</v>
      </c>
      <c r="X561" s="67">
        <v>175521.36000000004</v>
      </c>
      <c r="Y561" s="68">
        <v>0.81882285237007102</v>
      </c>
      <c r="Z561" s="68">
        <v>0.13566463377408997</v>
      </c>
      <c r="AA561" s="68">
        <v>0.11940084029658486</v>
      </c>
      <c r="AB561" s="68">
        <v>0.88011766202393082</v>
      </c>
      <c r="AC561" s="67">
        <v>300243.77999999997</v>
      </c>
      <c r="AD561" s="67">
        <v>242789.79999999996</v>
      </c>
      <c r="AE561" s="68">
        <v>0.8086422306567016</v>
      </c>
      <c r="AF561" s="43">
        <v>80</v>
      </c>
      <c r="AG561" s="43">
        <v>58</v>
      </c>
      <c r="AH561" s="43">
        <v>79</v>
      </c>
      <c r="AI561" s="43">
        <v>57</v>
      </c>
      <c r="AJ561" s="67">
        <v>76320.27</v>
      </c>
      <c r="AK561" s="67">
        <v>63690.5</v>
      </c>
      <c r="AL561" s="68">
        <v>0.8345161776812372</v>
      </c>
      <c r="AM561" s="67">
        <v>28455.430000000008</v>
      </c>
      <c r="AN561" s="67">
        <v>15231.45</v>
      </c>
      <c r="AO561" s="68">
        <v>0.5352739354140843</v>
      </c>
      <c r="AP561" s="67">
        <v>14638.029999999997</v>
      </c>
      <c r="AQ561" s="67">
        <v>12056.409999999998</v>
      </c>
      <c r="AR561" s="68">
        <v>0.82363610403858989</v>
      </c>
      <c r="AS561" s="67">
        <v>94944.430000000008</v>
      </c>
      <c r="AT561" s="67">
        <v>84543</v>
      </c>
      <c r="AU561" s="68">
        <v>0.89044718052443927</v>
      </c>
      <c r="AV561" s="43">
        <v>3737.3000000000006</v>
      </c>
      <c r="AW561" s="43">
        <v>1454.04</v>
      </c>
      <c r="AX561" s="69">
        <v>0.38906162202659667</v>
      </c>
      <c r="AY561" s="43">
        <v>365485.19604217081</v>
      </c>
      <c r="AZ561" s="43">
        <v>331070.46999999997</v>
      </c>
      <c r="BA561" s="43">
        <v>89117.654945512229</v>
      </c>
      <c r="BB561" s="43">
        <v>97643.25</v>
      </c>
      <c r="BC561" s="43">
        <v>583381.00968682265</v>
      </c>
      <c r="BD561" s="43">
        <v>143121.87674158736</v>
      </c>
      <c r="BE561" s="43">
        <v>344643.51999999996</v>
      </c>
      <c r="BF561" s="43">
        <v>482797.93000000011</v>
      </c>
      <c r="BG561" s="43">
        <v>6004.2699999999995</v>
      </c>
      <c r="BH561" s="43">
        <v>126</v>
      </c>
      <c r="BI561" s="44">
        <v>43173</v>
      </c>
      <c r="BJ561" s="44">
        <v>43541</v>
      </c>
      <c r="BK561" s="44">
        <v>43172</v>
      </c>
      <c r="BL561" s="43">
        <f t="shared" si="309"/>
        <v>2139379.66</v>
      </c>
      <c r="BM561" s="43">
        <f t="shared" si="310"/>
        <v>2037399.1</v>
      </c>
      <c r="BO561" s="16" t="str">
        <f>IFERROR(VLOOKUP($C561,'PORTE LOJA'!A:B,2,0),"PORTE 1")</f>
        <v>PORTE 5</v>
      </c>
      <c r="BP561" s="16">
        <f>VLOOKUP(BO561,'PAINEL E TARGET'!$S$1:$W$8,3,0)</f>
        <v>3750</v>
      </c>
      <c r="BQ561" s="16">
        <f t="shared" si="288"/>
        <v>1</v>
      </c>
      <c r="BR561" s="16">
        <f t="shared" si="289"/>
        <v>1</v>
      </c>
      <c r="BS561" s="16">
        <f t="shared" si="290"/>
        <v>1</v>
      </c>
      <c r="BT561" s="16">
        <f t="shared" si="291"/>
        <v>1</v>
      </c>
      <c r="BU561" s="16">
        <f t="shared" si="292"/>
        <v>1</v>
      </c>
      <c r="BV561" s="16">
        <f t="shared" si="293"/>
        <v>1</v>
      </c>
      <c r="BW561" s="17" t="str">
        <f t="shared" si="311"/>
        <v>111111</v>
      </c>
      <c r="BY561" s="17">
        <f t="shared" si="294"/>
        <v>0.83499999999999996</v>
      </c>
      <c r="BZ561" s="17">
        <f t="shared" si="295"/>
        <v>0.92100000000000004</v>
      </c>
      <c r="CA561" s="17" t="str">
        <f t="shared" si="312"/>
        <v>Sem Retira</v>
      </c>
      <c r="CB561" s="17">
        <f t="shared" si="313"/>
        <v>0.92100000000000004</v>
      </c>
      <c r="CC561" s="33" t="str">
        <f>IF(CB561&gt;='PAINEL E TARGET'!$T$11,'PAINEL E TARGET'!$S$11,
IF(CB561&gt;='PAINEL E TARGET'!$T$12,'PAINEL E TARGET'!$S$12,
IF(CB561&gt;='PAINEL E TARGET'!$T$13,'PAINEL E TARGET'!$S$13,
IF(CB561&gt;='PAINEL E TARGET'!$T$14,'PAINEL E TARGET'!$S$14,
IF(CB561&gt;='PAINEL E TARGET'!$T$15,'PAINEL E TARGET'!$S$15,
IF(CB561&gt;='PAINEL E TARGET'!$T$16,'PAINEL E TARGET'!$S$16,
IF(CB561&gt;='PAINEL E TARGET'!$T$17,'PAINEL E TARGET'!$S$17,
IF(CB561&gt;='PAINEL E TARGET'!$T$18,'PAINEL E TARGET'!$S$18,'PAINEL E TARGET'!$S$19))))))))</f>
        <v>1. Fx de 90% a 99,9%</v>
      </c>
      <c r="CD561" s="17">
        <f>IFERROR(VLOOKUP($BW561,'PAINEL E TARGET'!$G$1:$Q$99,4,0),0)</f>
        <v>0.25</v>
      </c>
      <c r="CE561" s="17">
        <f>VLOOKUP(CC561,'PAINEL E TARGET'!$S$10:$U$19,3,0)</f>
        <v>0.5</v>
      </c>
      <c r="CF561" s="16">
        <f t="shared" si="314"/>
        <v>468.75</v>
      </c>
      <c r="CG561" s="17">
        <f t="shared" si="296"/>
        <v>0.83499999999999996</v>
      </c>
      <c r="CH561" s="17">
        <f t="shared" si="297"/>
        <v>0.53500000000000003</v>
      </c>
      <c r="CI561" s="17">
        <f t="shared" si="298"/>
        <v>0.82399999999999995</v>
      </c>
      <c r="CJ561" s="17">
        <f t="shared" si="299"/>
        <v>0.89</v>
      </c>
      <c r="CK561" s="17">
        <f t="shared" si="300"/>
        <v>0.38900000000000001</v>
      </c>
      <c r="CL561" s="17">
        <f t="shared" si="301"/>
        <v>0.81899999999999995</v>
      </c>
      <c r="CM561" s="16">
        <f t="shared" si="302"/>
        <v>3</v>
      </c>
      <c r="CN561" s="17" t="str">
        <f t="shared" si="315"/>
        <v>não ok</v>
      </c>
      <c r="CO561" s="17">
        <f t="shared" si="316"/>
        <v>0</v>
      </c>
      <c r="CP561" s="33" t="str">
        <f>IF(CO561&gt;='PAINEL E TARGET'!$T$11,'PAINEL E TARGET'!$S$11,
IF(CO561&gt;='PAINEL E TARGET'!$T$12,'PAINEL E TARGET'!$S$12,
IF(CO561&gt;='PAINEL E TARGET'!$T$13,'PAINEL E TARGET'!$S$13,
IF(CO561&gt;='PAINEL E TARGET'!$T$14,'PAINEL E TARGET'!$S$14,
IF(CO561&gt;='PAINEL E TARGET'!$T$15,'PAINEL E TARGET'!$S$15,
IF(CO561&gt;='PAINEL E TARGET'!$T$16,'PAINEL E TARGET'!$S$16,
IF(CO561&gt;='PAINEL E TARGET'!$T$17,'PAINEL E TARGET'!$S$17,
IF(CO561&gt;='PAINEL E TARGET'!$T$18,'PAINEL E TARGET'!$S$18,'PAINEL E TARGET'!$S$19))))))))</f>
        <v>Não elegível</v>
      </c>
      <c r="CQ561" s="17">
        <f>IFERROR(VLOOKUP($BW561,'PAINEL E TARGET'!$G$1:$Q$99,5,0),0)</f>
        <v>0.25</v>
      </c>
      <c r="CR561" s="17">
        <f>VLOOKUP(CP561,'PAINEL E TARGET'!$S$10:$U$19,3,0)</f>
        <v>0</v>
      </c>
      <c r="CS561" s="16">
        <f t="shared" si="317"/>
        <v>0</v>
      </c>
      <c r="CT561" s="17">
        <f t="shared" si="303"/>
        <v>0.80900000000000005</v>
      </c>
      <c r="CU561" s="33" t="str">
        <f>IF(CT561&gt;='PAINEL E TARGET'!$T$11,'PAINEL E TARGET'!$S$11,
IF(CT561&gt;='PAINEL E TARGET'!$T$12,'PAINEL E TARGET'!$S$12,
IF(CT561&gt;='PAINEL E TARGET'!$T$13,'PAINEL E TARGET'!$S$13,
IF(CT561&gt;='PAINEL E TARGET'!$T$14,'PAINEL E TARGET'!$S$14,
IF(CT561&gt;='PAINEL E TARGET'!$T$15,'PAINEL E TARGET'!$S$15,
IF(CT561&gt;='PAINEL E TARGET'!$T$16,'PAINEL E TARGET'!$S$16,
IF(CT561&gt;='PAINEL E TARGET'!$T$17,'PAINEL E TARGET'!$S$17,
IF(CT561&gt;='PAINEL E TARGET'!$T$18,'PAINEL E TARGET'!$S$18,'PAINEL E TARGET'!$S$19))))))))</f>
        <v>Não elegível</v>
      </c>
      <c r="CV561" s="17">
        <f>IFERROR(VLOOKUP($BW561,'PAINEL E TARGET'!$G$1:$Q$99,6,0),0)</f>
        <v>0.2</v>
      </c>
      <c r="CW561" s="17">
        <f>VLOOKUP(CU561,'PAINEL E TARGET'!$S$10:$U$19,3,0)</f>
        <v>0</v>
      </c>
      <c r="CX561" s="16">
        <f t="shared" si="318"/>
        <v>0</v>
      </c>
      <c r="CY561" s="17">
        <f t="shared" si="304"/>
        <v>0.90600000000000003</v>
      </c>
      <c r="CZ561" s="33" t="str">
        <f>IF(CY561&gt;='PAINEL E TARGET'!$T$11,'PAINEL E TARGET'!$S$11,
IF(CY561&gt;='PAINEL E TARGET'!$T$12,'PAINEL E TARGET'!$S$12,
IF(CY561&gt;='PAINEL E TARGET'!$T$13,'PAINEL E TARGET'!$S$13,
IF(CY561&gt;='PAINEL E TARGET'!$T$14,'PAINEL E TARGET'!$S$14,
IF(CY561&gt;='PAINEL E TARGET'!$T$15,'PAINEL E TARGET'!$S$15,
IF(CY561&gt;='PAINEL E TARGET'!$T$16,'PAINEL E TARGET'!$S$16,
IF(CY561&gt;='PAINEL E TARGET'!$T$17,'PAINEL E TARGET'!$S$17,
IF(CY561&gt;='PAINEL E TARGET'!$T$18,'PAINEL E TARGET'!$S$18,'PAINEL E TARGET'!$S$19))))))))</f>
        <v>1. Fx de 90% a 99,9%</v>
      </c>
      <c r="DA561" s="17">
        <f>IFERROR(VLOOKUP($BW561,'PAINEL E TARGET'!$G$1:$Q$99,7,0),0)</f>
        <v>0.15</v>
      </c>
      <c r="DB561" s="17">
        <f>VLOOKUP(CZ561,'PAINEL E TARGET'!$S$10:$U$19,3,0)</f>
        <v>0.5</v>
      </c>
      <c r="DC561" s="16">
        <f t="shared" si="319"/>
        <v>281.25</v>
      </c>
      <c r="DD561" s="17">
        <f t="shared" si="305"/>
        <v>1.0960000000000001</v>
      </c>
      <c r="DE561" s="33" t="str">
        <f>IF(DD561&gt;='PAINEL E TARGET'!$T$11,'PAINEL E TARGET'!$S$11,
IF(DD561&gt;='PAINEL E TARGET'!$T$12,'PAINEL E TARGET'!$S$12,
IF(DD561&gt;='PAINEL E TARGET'!$T$13,'PAINEL E TARGET'!$S$13,
IF(DD561&gt;='PAINEL E TARGET'!$T$14,'PAINEL E TARGET'!$S$14,
IF(DD561&gt;='PAINEL E TARGET'!$T$15,'PAINEL E TARGET'!$S$15,
IF(DD561&gt;='PAINEL E TARGET'!$T$16,'PAINEL E TARGET'!$S$16,
IF(DD561&gt;='PAINEL E TARGET'!$T$17,'PAINEL E TARGET'!$S$17,
IF(DD561&gt;='PAINEL E TARGET'!$T$18,'PAINEL E TARGET'!$S$18,'PAINEL E TARGET'!$S$19))))))))</f>
        <v>3. Fx de 105% a 109,9%</v>
      </c>
      <c r="DF561" s="17">
        <f>IFERROR(VLOOKUP($BW561,'PAINEL E TARGET'!$G$1:$Q$99,8,0),0)</f>
        <v>0.1</v>
      </c>
      <c r="DG561" s="17">
        <f>VLOOKUP(DE561,'PAINEL E TARGET'!$S$10:$U$19,3,0)</f>
        <v>1.1000000000000001</v>
      </c>
      <c r="DH561" s="16">
        <f t="shared" si="320"/>
        <v>412.50000000000006</v>
      </c>
      <c r="DI561" s="17">
        <f t="shared" si="306"/>
        <v>0.72199999999999998</v>
      </c>
      <c r="DJ561" s="33" t="str">
        <f>IF(DI561&gt;='PAINEL E TARGET'!$T$11,'PAINEL E TARGET'!$S$11,
IF(DI561&gt;='PAINEL E TARGET'!$T$12,'PAINEL E TARGET'!$S$12,
IF(DI561&gt;='PAINEL E TARGET'!$T$13,'PAINEL E TARGET'!$S$13,
IF(DI561&gt;='PAINEL E TARGET'!$T$14,'PAINEL E TARGET'!$S$14,
IF(DI561&gt;='PAINEL E TARGET'!$T$15,'PAINEL E TARGET'!$S$15,
IF(DI561&gt;='PAINEL E TARGET'!$T$16,'PAINEL E TARGET'!$S$16,
IF(DI561&gt;='PAINEL E TARGET'!$T$17,'PAINEL E TARGET'!$S$17,
IF(DI561&gt;='PAINEL E TARGET'!$T$18,'PAINEL E TARGET'!$S$18,'PAINEL E TARGET'!$S$19))))))))</f>
        <v>Não elegível</v>
      </c>
      <c r="DK561" s="17">
        <f>IFERROR(VLOOKUP($BW561,'PAINEL E TARGET'!$G$1:$Q$99,9,0),0)</f>
        <v>0.05</v>
      </c>
      <c r="DL561" s="17">
        <f>VLOOKUP(DJ561,'PAINEL E TARGET'!$S$10:$U$19,3,0)</f>
        <v>0</v>
      </c>
      <c r="DM561" s="16">
        <f t="shared" si="321"/>
        <v>0</v>
      </c>
      <c r="DN561" s="17">
        <f t="shared" si="307"/>
        <v>0.38900000000000001</v>
      </c>
      <c r="DO561" s="33" t="str">
        <f>IF(DN561&gt;='PAINEL E TARGET'!$T$11,'PAINEL E TARGET'!$S$11,
IF(DN561&gt;='PAINEL E TARGET'!$T$12,'PAINEL E TARGET'!$S$12,
IF(DN561&gt;='PAINEL E TARGET'!$T$13,'PAINEL E TARGET'!$S$13,
IF(DN561&gt;='PAINEL E TARGET'!$T$14,'PAINEL E TARGET'!$S$14,
IF(DN561&gt;='PAINEL E TARGET'!$T$15,'PAINEL E TARGET'!$S$15,
IF(DN561&gt;='PAINEL E TARGET'!$T$16,'PAINEL E TARGET'!$S$16,
IF(DN561&gt;='PAINEL E TARGET'!$T$17,'PAINEL E TARGET'!$S$17,
IF(DN561&gt;='PAINEL E TARGET'!$T$18,'PAINEL E TARGET'!$S$18,'PAINEL E TARGET'!$S$19))))))))</f>
        <v>Não elegível</v>
      </c>
      <c r="DP561" s="17">
        <f>IFERROR(VLOOKUP($BW561,'PAINEL E TARGET'!$G$1:$Q$99,10,0),0)</f>
        <v>0</v>
      </c>
      <c r="DQ561" s="17">
        <f>VLOOKUP(DO561,'PAINEL E TARGET'!$S$10:$U$19,3,0)</f>
        <v>0</v>
      </c>
      <c r="DR561" s="16">
        <f t="shared" si="322"/>
        <v>0</v>
      </c>
      <c r="DS561" s="17">
        <f t="shared" si="308"/>
        <v>0.72499999999999998</v>
      </c>
      <c r="DT561" s="16">
        <f>IF(DS561&gt;=1,VLOOKUP(BO561,'PAINEL E TARGET'!$S$1:$W$8,5,0),0)</f>
        <v>0</v>
      </c>
      <c r="DU561" s="16">
        <f t="shared" si="323"/>
        <v>1162.5</v>
      </c>
    </row>
    <row r="562" spans="2:125" s="32" customFormat="1" x14ac:dyDescent="0.2">
      <c r="B562" s="44">
        <v>43541</v>
      </c>
      <c r="C562" s="65">
        <v>1394</v>
      </c>
      <c r="D562" s="66" t="s">
        <v>565</v>
      </c>
      <c r="E562" s="65">
        <v>311</v>
      </c>
      <c r="F562" s="65" t="s">
        <v>943</v>
      </c>
      <c r="G562" s="67">
        <v>1653752.1180810302</v>
      </c>
      <c r="H562" s="67">
        <v>984081.26799711771</v>
      </c>
      <c r="I562" s="67">
        <v>861572.78999999992</v>
      </c>
      <c r="J562" s="68">
        <v>0.87550979580532307</v>
      </c>
      <c r="K562" s="67">
        <v>167415.85202811775</v>
      </c>
      <c r="L562" s="67">
        <v>678898.17040376842</v>
      </c>
      <c r="M562" s="67">
        <v>174674.78</v>
      </c>
      <c r="N562" s="67">
        <v>640901.98</v>
      </c>
      <c r="O562" s="67">
        <v>1428807.7988128625</v>
      </c>
      <c r="P562" s="67" t="s">
        <v>1082</v>
      </c>
      <c r="Q562" s="67" t="s">
        <v>1082</v>
      </c>
      <c r="R562" s="67">
        <v>0</v>
      </c>
      <c r="S562" s="67">
        <v>0</v>
      </c>
      <c r="T562" s="68">
        <v>0.10365964367211068</v>
      </c>
      <c r="U562" s="68">
        <v>0.10837232537131146</v>
      </c>
      <c r="V562" s="68">
        <v>1.045463032017625</v>
      </c>
      <c r="W562" s="67">
        <v>87728.61</v>
      </c>
      <c r="X562" s="67">
        <v>88385.949999999983</v>
      </c>
      <c r="Y562" s="68">
        <v>1.0074928806007526</v>
      </c>
      <c r="Z562" s="68">
        <v>0.20568733990699084</v>
      </c>
      <c r="AA562" s="68">
        <v>0.22936602558415226</v>
      </c>
      <c r="AB562" s="68">
        <v>1.1151198011888754</v>
      </c>
      <c r="AC562" s="67">
        <v>174076.08000000002</v>
      </c>
      <c r="AD562" s="67">
        <v>187065.59999999998</v>
      </c>
      <c r="AE562" s="68">
        <v>1.0746197869345402</v>
      </c>
      <c r="AF562" s="43">
        <v>80</v>
      </c>
      <c r="AG562" s="43">
        <v>74</v>
      </c>
      <c r="AH562" s="43">
        <v>24</v>
      </c>
      <c r="AI562" s="43">
        <v>25</v>
      </c>
      <c r="AJ562" s="67">
        <v>46556.590000000004</v>
      </c>
      <c r="AK562" s="67">
        <v>37823.149999999994</v>
      </c>
      <c r="AL562" s="68">
        <v>0.81241237814023737</v>
      </c>
      <c r="AM562" s="67">
        <v>9639.75</v>
      </c>
      <c r="AN562" s="67">
        <v>10929.599999999999</v>
      </c>
      <c r="AO562" s="68">
        <v>1.133805337275344</v>
      </c>
      <c r="AP562" s="67">
        <v>6481.3799999999992</v>
      </c>
      <c r="AQ562" s="67">
        <v>6246.239999999998</v>
      </c>
      <c r="AR562" s="68">
        <v>0.96372068911250364</v>
      </c>
      <c r="AS562" s="67">
        <v>25050.890000000003</v>
      </c>
      <c r="AT562" s="67">
        <v>33386.959999999999</v>
      </c>
      <c r="AU562" s="68">
        <v>1.3327654227055403</v>
      </c>
      <c r="AV562" s="43">
        <v>854.68000000000018</v>
      </c>
      <c r="AW562" s="43">
        <v>819.84999999999991</v>
      </c>
      <c r="AX562" s="69">
        <v>0.9592479056488975</v>
      </c>
      <c r="AY562" s="43">
        <v>167415.85202811775</v>
      </c>
      <c r="AZ562" s="43">
        <v>174674.78</v>
      </c>
      <c r="BA562" s="43">
        <v>42288.005563764491</v>
      </c>
      <c r="BB562" s="43">
        <v>44455.570000000007</v>
      </c>
      <c r="BC562" s="43">
        <v>281815.67021617439</v>
      </c>
      <c r="BD562" s="43">
        <v>71630.984942246461</v>
      </c>
      <c r="BE562" s="43">
        <v>149189.11000000002</v>
      </c>
      <c r="BF562" s="43">
        <v>296029.63</v>
      </c>
      <c r="BG562" s="43">
        <v>1453.0000000000002</v>
      </c>
      <c r="BH562" s="43">
        <v>32</v>
      </c>
      <c r="BI562" s="44">
        <v>43173</v>
      </c>
      <c r="BJ562" s="44">
        <v>43541</v>
      </c>
      <c r="BK562" s="44">
        <v>43172</v>
      </c>
      <c r="BL562" s="43">
        <f t="shared" si="309"/>
        <v>861572.78999999992</v>
      </c>
      <c r="BM562" s="43">
        <f t="shared" si="310"/>
        <v>815576.76</v>
      </c>
      <c r="BO562" s="16" t="str">
        <f>IFERROR(VLOOKUP($C562,'PORTE LOJA'!A:B,2,0),"PORTE 1")</f>
        <v>PORTE 3</v>
      </c>
      <c r="BP562" s="16">
        <f>VLOOKUP(BO562,'PAINEL E TARGET'!$S$1:$W$8,3,0)</f>
        <v>2400</v>
      </c>
      <c r="BQ562" s="16">
        <f t="shared" si="288"/>
        <v>1</v>
      </c>
      <c r="BR562" s="16">
        <f t="shared" si="289"/>
        <v>1</v>
      </c>
      <c r="BS562" s="16">
        <f t="shared" si="290"/>
        <v>1</v>
      </c>
      <c r="BT562" s="16">
        <f t="shared" si="291"/>
        <v>1</v>
      </c>
      <c r="BU562" s="16">
        <f t="shared" si="292"/>
        <v>1</v>
      </c>
      <c r="BV562" s="16">
        <f t="shared" si="293"/>
        <v>1</v>
      </c>
      <c r="BW562" s="17" t="str">
        <f t="shared" si="311"/>
        <v>111111</v>
      </c>
      <c r="BY562" s="17">
        <f t="shared" si="294"/>
        <v>0.876</v>
      </c>
      <c r="BZ562" s="17">
        <f t="shared" si="295"/>
        <v>0.96399999999999997</v>
      </c>
      <c r="CA562" s="17" t="str">
        <f t="shared" si="312"/>
        <v>Sem Retira</v>
      </c>
      <c r="CB562" s="17">
        <f t="shared" si="313"/>
        <v>0.96399999999999997</v>
      </c>
      <c r="CC562" s="33" t="str">
        <f>IF(CB562&gt;='PAINEL E TARGET'!$T$11,'PAINEL E TARGET'!$S$11,
IF(CB562&gt;='PAINEL E TARGET'!$T$12,'PAINEL E TARGET'!$S$12,
IF(CB562&gt;='PAINEL E TARGET'!$T$13,'PAINEL E TARGET'!$S$13,
IF(CB562&gt;='PAINEL E TARGET'!$T$14,'PAINEL E TARGET'!$S$14,
IF(CB562&gt;='PAINEL E TARGET'!$T$15,'PAINEL E TARGET'!$S$15,
IF(CB562&gt;='PAINEL E TARGET'!$T$16,'PAINEL E TARGET'!$S$16,
IF(CB562&gt;='PAINEL E TARGET'!$T$17,'PAINEL E TARGET'!$S$17,
IF(CB562&gt;='PAINEL E TARGET'!$T$18,'PAINEL E TARGET'!$S$18,'PAINEL E TARGET'!$S$19))))))))</f>
        <v>1. Fx de 90% a 99,9%</v>
      </c>
      <c r="CD562" s="17">
        <f>IFERROR(VLOOKUP($BW562,'PAINEL E TARGET'!$G$1:$Q$99,4,0),0)</f>
        <v>0.25</v>
      </c>
      <c r="CE562" s="17">
        <f>VLOOKUP(CC562,'PAINEL E TARGET'!$S$10:$U$19,3,0)</f>
        <v>0.5</v>
      </c>
      <c r="CF562" s="16">
        <f t="shared" si="314"/>
        <v>300</v>
      </c>
      <c r="CG562" s="17">
        <f t="shared" si="296"/>
        <v>0.81200000000000006</v>
      </c>
      <c r="CH562" s="17">
        <f t="shared" si="297"/>
        <v>1.1339999999999999</v>
      </c>
      <c r="CI562" s="17">
        <f t="shared" si="298"/>
        <v>0.96399999999999997</v>
      </c>
      <c r="CJ562" s="17">
        <f t="shared" si="299"/>
        <v>1.333</v>
      </c>
      <c r="CK562" s="17">
        <f t="shared" si="300"/>
        <v>0.95899999999999996</v>
      </c>
      <c r="CL562" s="17">
        <f t="shared" si="301"/>
        <v>1.0069999999999999</v>
      </c>
      <c r="CM562" s="16">
        <f t="shared" si="302"/>
        <v>5</v>
      </c>
      <c r="CN562" s="17" t="str">
        <f t="shared" si="315"/>
        <v>ok</v>
      </c>
      <c r="CO562" s="17">
        <f t="shared" si="316"/>
        <v>1.0069999999999999</v>
      </c>
      <c r="CP562" s="33" t="str">
        <f>IF(CO562&gt;='PAINEL E TARGET'!$T$11,'PAINEL E TARGET'!$S$11,
IF(CO562&gt;='PAINEL E TARGET'!$T$12,'PAINEL E TARGET'!$S$12,
IF(CO562&gt;='PAINEL E TARGET'!$T$13,'PAINEL E TARGET'!$S$13,
IF(CO562&gt;='PAINEL E TARGET'!$T$14,'PAINEL E TARGET'!$S$14,
IF(CO562&gt;='PAINEL E TARGET'!$T$15,'PAINEL E TARGET'!$S$15,
IF(CO562&gt;='PAINEL E TARGET'!$T$16,'PAINEL E TARGET'!$S$16,
IF(CO562&gt;='PAINEL E TARGET'!$T$17,'PAINEL E TARGET'!$S$17,
IF(CO562&gt;='PAINEL E TARGET'!$T$18,'PAINEL E TARGET'!$S$18,'PAINEL E TARGET'!$S$19))))))))</f>
        <v>2. Fx de 100% a 104,9%</v>
      </c>
      <c r="CQ562" s="17">
        <f>IFERROR(VLOOKUP($BW562,'PAINEL E TARGET'!$G$1:$Q$99,5,0),0)</f>
        <v>0.25</v>
      </c>
      <c r="CR562" s="17">
        <f>VLOOKUP(CP562,'PAINEL E TARGET'!$S$10:$U$19,3,0)</f>
        <v>1</v>
      </c>
      <c r="CS562" s="16">
        <f t="shared" si="317"/>
        <v>600</v>
      </c>
      <c r="CT562" s="17">
        <f t="shared" si="303"/>
        <v>1.075</v>
      </c>
      <c r="CU562" s="33" t="str">
        <f>IF(CT562&gt;='PAINEL E TARGET'!$T$11,'PAINEL E TARGET'!$S$11,
IF(CT562&gt;='PAINEL E TARGET'!$T$12,'PAINEL E TARGET'!$S$12,
IF(CT562&gt;='PAINEL E TARGET'!$T$13,'PAINEL E TARGET'!$S$13,
IF(CT562&gt;='PAINEL E TARGET'!$T$14,'PAINEL E TARGET'!$S$14,
IF(CT562&gt;='PAINEL E TARGET'!$T$15,'PAINEL E TARGET'!$S$15,
IF(CT562&gt;='PAINEL E TARGET'!$T$16,'PAINEL E TARGET'!$S$16,
IF(CT562&gt;='PAINEL E TARGET'!$T$17,'PAINEL E TARGET'!$S$17,
IF(CT562&gt;='PAINEL E TARGET'!$T$18,'PAINEL E TARGET'!$S$18,'PAINEL E TARGET'!$S$19))))))))</f>
        <v>3. Fx de 105% a 109,9%</v>
      </c>
      <c r="CV562" s="17">
        <f>IFERROR(VLOOKUP($BW562,'PAINEL E TARGET'!$G$1:$Q$99,6,0),0)</f>
        <v>0.2</v>
      </c>
      <c r="CW562" s="17">
        <f>VLOOKUP(CU562,'PAINEL E TARGET'!$S$10:$U$19,3,0)</f>
        <v>1.1000000000000001</v>
      </c>
      <c r="CX562" s="16">
        <f t="shared" si="318"/>
        <v>528.00000000000011</v>
      </c>
      <c r="CY562" s="17">
        <f t="shared" si="304"/>
        <v>1.0429999999999999</v>
      </c>
      <c r="CZ562" s="33" t="str">
        <f>IF(CY562&gt;='PAINEL E TARGET'!$T$11,'PAINEL E TARGET'!$S$11,
IF(CY562&gt;='PAINEL E TARGET'!$T$12,'PAINEL E TARGET'!$S$12,
IF(CY562&gt;='PAINEL E TARGET'!$T$13,'PAINEL E TARGET'!$S$13,
IF(CY562&gt;='PAINEL E TARGET'!$T$14,'PAINEL E TARGET'!$S$14,
IF(CY562&gt;='PAINEL E TARGET'!$T$15,'PAINEL E TARGET'!$S$15,
IF(CY562&gt;='PAINEL E TARGET'!$T$16,'PAINEL E TARGET'!$S$16,
IF(CY562&gt;='PAINEL E TARGET'!$T$17,'PAINEL E TARGET'!$S$17,
IF(CY562&gt;='PAINEL E TARGET'!$T$18,'PAINEL E TARGET'!$S$18,'PAINEL E TARGET'!$S$19))))))))</f>
        <v>2. Fx de 100% a 104,9%</v>
      </c>
      <c r="DA562" s="17">
        <f>IFERROR(VLOOKUP($BW562,'PAINEL E TARGET'!$G$1:$Q$99,7,0),0)</f>
        <v>0.15</v>
      </c>
      <c r="DB562" s="17">
        <f>VLOOKUP(CZ562,'PAINEL E TARGET'!$S$10:$U$19,3,0)</f>
        <v>1</v>
      </c>
      <c r="DC562" s="16">
        <f t="shared" si="319"/>
        <v>360</v>
      </c>
      <c r="DD562" s="17">
        <f t="shared" si="305"/>
        <v>1.0509999999999999</v>
      </c>
      <c r="DE562" s="33" t="str">
        <f>IF(DD562&gt;='PAINEL E TARGET'!$T$11,'PAINEL E TARGET'!$S$11,
IF(DD562&gt;='PAINEL E TARGET'!$T$12,'PAINEL E TARGET'!$S$12,
IF(DD562&gt;='PAINEL E TARGET'!$T$13,'PAINEL E TARGET'!$S$13,
IF(DD562&gt;='PAINEL E TARGET'!$T$14,'PAINEL E TARGET'!$S$14,
IF(DD562&gt;='PAINEL E TARGET'!$T$15,'PAINEL E TARGET'!$S$15,
IF(DD562&gt;='PAINEL E TARGET'!$T$16,'PAINEL E TARGET'!$S$16,
IF(DD562&gt;='PAINEL E TARGET'!$T$17,'PAINEL E TARGET'!$S$17,
IF(DD562&gt;='PAINEL E TARGET'!$T$18,'PAINEL E TARGET'!$S$18,'PAINEL E TARGET'!$S$19))))))))</f>
        <v>3. Fx de 105% a 109,9%</v>
      </c>
      <c r="DF562" s="17">
        <f>IFERROR(VLOOKUP($BW562,'PAINEL E TARGET'!$G$1:$Q$99,8,0),0)</f>
        <v>0.1</v>
      </c>
      <c r="DG562" s="17">
        <f>VLOOKUP(DE562,'PAINEL E TARGET'!$S$10:$U$19,3,0)</f>
        <v>1.1000000000000001</v>
      </c>
      <c r="DH562" s="16">
        <f t="shared" si="320"/>
        <v>264.00000000000006</v>
      </c>
      <c r="DI562" s="17">
        <f t="shared" si="306"/>
        <v>1.042</v>
      </c>
      <c r="DJ562" s="33" t="str">
        <f>IF(DI562&gt;='PAINEL E TARGET'!$T$11,'PAINEL E TARGET'!$S$11,
IF(DI562&gt;='PAINEL E TARGET'!$T$12,'PAINEL E TARGET'!$S$12,
IF(DI562&gt;='PAINEL E TARGET'!$T$13,'PAINEL E TARGET'!$S$13,
IF(DI562&gt;='PAINEL E TARGET'!$T$14,'PAINEL E TARGET'!$S$14,
IF(DI562&gt;='PAINEL E TARGET'!$T$15,'PAINEL E TARGET'!$S$15,
IF(DI562&gt;='PAINEL E TARGET'!$T$16,'PAINEL E TARGET'!$S$16,
IF(DI562&gt;='PAINEL E TARGET'!$T$17,'PAINEL E TARGET'!$S$17,
IF(DI562&gt;='PAINEL E TARGET'!$T$18,'PAINEL E TARGET'!$S$18,'PAINEL E TARGET'!$S$19))))))))</f>
        <v>2. Fx de 100% a 104,9%</v>
      </c>
      <c r="DK562" s="17">
        <f>IFERROR(VLOOKUP($BW562,'PAINEL E TARGET'!$G$1:$Q$99,9,0),0)</f>
        <v>0.05</v>
      </c>
      <c r="DL562" s="17">
        <f>VLOOKUP(DJ562,'PAINEL E TARGET'!$S$10:$U$19,3,0)</f>
        <v>1</v>
      </c>
      <c r="DM562" s="16">
        <f t="shared" si="321"/>
        <v>120</v>
      </c>
      <c r="DN562" s="17">
        <f t="shared" si="307"/>
        <v>0.95899999999999996</v>
      </c>
      <c r="DO562" s="33" t="str">
        <f>IF(DN562&gt;='PAINEL E TARGET'!$T$11,'PAINEL E TARGET'!$S$11,
IF(DN562&gt;='PAINEL E TARGET'!$T$12,'PAINEL E TARGET'!$S$12,
IF(DN562&gt;='PAINEL E TARGET'!$T$13,'PAINEL E TARGET'!$S$13,
IF(DN562&gt;='PAINEL E TARGET'!$T$14,'PAINEL E TARGET'!$S$14,
IF(DN562&gt;='PAINEL E TARGET'!$T$15,'PAINEL E TARGET'!$S$15,
IF(DN562&gt;='PAINEL E TARGET'!$T$16,'PAINEL E TARGET'!$S$16,
IF(DN562&gt;='PAINEL E TARGET'!$T$17,'PAINEL E TARGET'!$S$17,
IF(DN562&gt;='PAINEL E TARGET'!$T$18,'PAINEL E TARGET'!$S$18,'PAINEL E TARGET'!$S$19))))))))</f>
        <v>1. Fx de 90% a 99,9%</v>
      </c>
      <c r="DP562" s="17">
        <f>IFERROR(VLOOKUP($BW562,'PAINEL E TARGET'!$G$1:$Q$99,10,0),0)</f>
        <v>0</v>
      </c>
      <c r="DQ562" s="17">
        <f>VLOOKUP(DO562,'PAINEL E TARGET'!$S$10:$U$19,3,0)</f>
        <v>0.5</v>
      </c>
      <c r="DR562" s="16">
        <f t="shared" si="322"/>
        <v>0</v>
      </c>
      <c r="DS562" s="17">
        <f t="shared" si="308"/>
        <v>0.92500000000000004</v>
      </c>
      <c r="DT562" s="16">
        <f>IF(DS562&gt;=1,VLOOKUP(BO562,'PAINEL E TARGET'!$S$1:$W$8,5,0),0)</f>
        <v>0</v>
      </c>
      <c r="DU562" s="16">
        <f t="shared" si="323"/>
        <v>2172</v>
      </c>
    </row>
    <row r="563" spans="2:125" s="32" customFormat="1" x14ac:dyDescent="0.2">
      <c r="B563" s="44">
        <v>43541</v>
      </c>
      <c r="C563" s="65">
        <v>1395</v>
      </c>
      <c r="D563" s="66" t="s">
        <v>566</v>
      </c>
      <c r="E563" s="65">
        <v>319</v>
      </c>
      <c r="F563" s="65" t="s">
        <v>943</v>
      </c>
      <c r="G563" s="67">
        <v>1042743.0695849757</v>
      </c>
      <c r="H563" s="67">
        <v>608673.55912138452</v>
      </c>
      <c r="I563" s="67">
        <v>446419.12</v>
      </c>
      <c r="J563" s="68">
        <v>0.7334294603570467</v>
      </c>
      <c r="K563" s="67">
        <v>126269.06502542233</v>
      </c>
      <c r="L563" s="67">
        <v>397980.01392372936</v>
      </c>
      <c r="M563" s="67">
        <v>98548.59</v>
      </c>
      <c r="N563" s="67">
        <v>320585.3</v>
      </c>
      <c r="O563" s="67">
        <v>900542.78154655453</v>
      </c>
      <c r="P563" s="67">
        <v>8538.3370758638011</v>
      </c>
      <c r="Q563" s="67">
        <v>3944</v>
      </c>
      <c r="R563" s="67">
        <v>0</v>
      </c>
      <c r="S563" s="67">
        <v>184.9</v>
      </c>
      <c r="T563" s="68">
        <v>0.11442790542939549</v>
      </c>
      <c r="U563" s="68">
        <v>0.11225458789471006</v>
      </c>
      <c r="V563" s="68">
        <v>0.98100710201301011</v>
      </c>
      <c r="W563" s="67">
        <v>59011.7</v>
      </c>
      <c r="X563" s="67">
        <v>46606.969999999994</v>
      </c>
      <c r="Y563" s="68">
        <v>0.78979202429348749</v>
      </c>
      <c r="Z563" s="68">
        <v>0.15668878267684538</v>
      </c>
      <c r="AA563" s="68">
        <v>0.15657874861896756</v>
      </c>
      <c r="AB563" s="68">
        <v>0.99929775408297894</v>
      </c>
      <c r="AC563" s="67">
        <v>82143.95</v>
      </c>
      <c r="AD563" s="67">
        <v>65627.459999999992</v>
      </c>
      <c r="AE563" s="68">
        <v>0.79893236203031381</v>
      </c>
      <c r="AF563" s="43">
        <v>80</v>
      </c>
      <c r="AG563" s="43">
        <v>80</v>
      </c>
      <c r="AH563" s="43">
        <v>22</v>
      </c>
      <c r="AI563" s="43">
        <v>10</v>
      </c>
      <c r="AJ563" s="67">
        <v>28375.64</v>
      </c>
      <c r="AK563" s="67">
        <v>26148.7</v>
      </c>
      <c r="AL563" s="68">
        <v>0.92151930317695041</v>
      </c>
      <c r="AM563" s="67">
        <v>11868.570000000002</v>
      </c>
      <c r="AN563" s="67">
        <v>5783.5899999999992</v>
      </c>
      <c r="AO563" s="68">
        <v>0.48730301965611683</v>
      </c>
      <c r="AP563" s="67">
        <v>3148.84</v>
      </c>
      <c r="AQ563" s="67">
        <v>2289.91</v>
      </c>
      <c r="AR563" s="68">
        <v>0.72722335844310915</v>
      </c>
      <c r="AS563" s="67">
        <v>15618.650000000001</v>
      </c>
      <c r="AT563" s="67">
        <v>12384.77</v>
      </c>
      <c r="AU563" s="68">
        <v>0.79294753387776784</v>
      </c>
      <c r="AV563" s="43">
        <v>493.15999999999997</v>
      </c>
      <c r="AW563" s="43">
        <v>504.90999999999997</v>
      </c>
      <c r="AX563" s="69">
        <v>1.0238259388433775</v>
      </c>
      <c r="AY563" s="43">
        <v>126269.06502542233</v>
      </c>
      <c r="AZ563" s="43">
        <v>98548.590000000011</v>
      </c>
      <c r="BA563" s="43">
        <v>31484.844759750697</v>
      </c>
      <c r="BB563" s="43">
        <v>34377.69</v>
      </c>
      <c r="BC563" s="43">
        <v>216947.79565866737</v>
      </c>
      <c r="BD563" s="43">
        <v>54270.201809025231</v>
      </c>
      <c r="BE563" s="43">
        <v>101942.94999999998</v>
      </c>
      <c r="BF563" s="43">
        <v>141989.69999999998</v>
      </c>
      <c r="BG563" s="43">
        <v>852.25000000000011</v>
      </c>
      <c r="BH563" s="43">
        <v>36</v>
      </c>
      <c r="BI563" s="44">
        <v>43173</v>
      </c>
      <c r="BJ563" s="44">
        <v>43541</v>
      </c>
      <c r="BK563" s="44">
        <v>43172</v>
      </c>
      <c r="BL563" s="43">
        <f t="shared" si="309"/>
        <v>446604.02</v>
      </c>
      <c r="BM563" s="43">
        <f t="shared" si="310"/>
        <v>419318.79000000004</v>
      </c>
      <c r="BO563" s="16" t="str">
        <f>IFERROR(VLOOKUP($C563,'PORTE LOJA'!A:B,2,0),"PORTE 1")</f>
        <v>PORTE 1</v>
      </c>
      <c r="BP563" s="16">
        <f>VLOOKUP(BO563,'PAINEL E TARGET'!$S$1:$W$8,3,0)</f>
        <v>1650</v>
      </c>
      <c r="BQ563" s="16">
        <f t="shared" si="288"/>
        <v>1</v>
      </c>
      <c r="BR563" s="16">
        <f t="shared" si="289"/>
        <v>1</v>
      </c>
      <c r="BS563" s="16">
        <f t="shared" si="290"/>
        <v>1</v>
      </c>
      <c r="BT563" s="16">
        <f t="shared" si="291"/>
        <v>1</v>
      </c>
      <c r="BU563" s="16">
        <f t="shared" si="292"/>
        <v>1</v>
      </c>
      <c r="BV563" s="16">
        <f t="shared" si="293"/>
        <v>1</v>
      </c>
      <c r="BW563" s="17" t="str">
        <f t="shared" si="311"/>
        <v>111111</v>
      </c>
      <c r="BY563" s="17">
        <f t="shared" si="294"/>
        <v>0.73399999999999999</v>
      </c>
      <c r="BZ563" s="17">
        <f t="shared" si="295"/>
        <v>0.8</v>
      </c>
      <c r="CA563" s="17" t="str">
        <f t="shared" si="312"/>
        <v>Sem Retira</v>
      </c>
      <c r="CB563" s="17">
        <f t="shared" si="313"/>
        <v>0.8</v>
      </c>
      <c r="CC563" s="33" t="str">
        <f>IF(CB563&gt;='PAINEL E TARGET'!$T$11,'PAINEL E TARGET'!$S$11,
IF(CB563&gt;='PAINEL E TARGET'!$T$12,'PAINEL E TARGET'!$S$12,
IF(CB563&gt;='PAINEL E TARGET'!$T$13,'PAINEL E TARGET'!$S$13,
IF(CB563&gt;='PAINEL E TARGET'!$T$14,'PAINEL E TARGET'!$S$14,
IF(CB563&gt;='PAINEL E TARGET'!$T$15,'PAINEL E TARGET'!$S$15,
IF(CB563&gt;='PAINEL E TARGET'!$T$16,'PAINEL E TARGET'!$S$16,
IF(CB563&gt;='PAINEL E TARGET'!$T$17,'PAINEL E TARGET'!$S$17,
IF(CB563&gt;='PAINEL E TARGET'!$T$18,'PAINEL E TARGET'!$S$18,'PAINEL E TARGET'!$S$19))))))))</f>
        <v>Não elegível</v>
      </c>
      <c r="CD563" s="17">
        <f>IFERROR(VLOOKUP($BW563,'PAINEL E TARGET'!$G$1:$Q$99,4,0),0)</f>
        <v>0.25</v>
      </c>
      <c r="CE563" s="17">
        <f>VLOOKUP(CC563,'PAINEL E TARGET'!$S$10:$U$19,3,0)</f>
        <v>0</v>
      </c>
      <c r="CF563" s="16">
        <f t="shared" si="314"/>
        <v>0</v>
      </c>
      <c r="CG563" s="17">
        <f t="shared" si="296"/>
        <v>0.92200000000000004</v>
      </c>
      <c r="CH563" s="17">
        <f t="shared" si="297"/>
        <v>0.48699999999999999</v>
      </c>
      <c r="CI563" s="17">
        <f t="shared" si="298"/>
        <v>0.72699999999999998</v>
      </c>
      <c r="CJ563" s="17">
        <f t="shared" si="299"/>
        <v>0.79300000000000004</v>
      </c>
      <c r="CK563" s="17">
        <f t="shared" si="300"/>
        <v>1.024</v>
      </c>
      <c r="CL563" s="17">
        <f t="shared" si="301"/>
        <v>0.79</v>
      </c>
      <c r="CM563" s="16">
        <f t="shared" si="302"/>
        <v>4</v>
      </c>
      <c r="CN563" s="17" t="str">
        <f t="shared" si="315"/>
        <v>não ok</v>
      </c>
      <c r="CO563" s="17">
        <f t="shared" si="316"/>
        <v>0</v>
      </c>
      <c r="CP563" s="33" t="str">
        <f>IF(CO563&gt;='PAINEL E TARGET'!$T$11,'PAINEL E TARGET'!$S$11,
IF(CO563&gt;='PAINEL E TARGET'!$T$12,'PAINEL E TARGET'!$S$12,
IF(CO563&gt;='PAINEL E TARGET'!$T$13,'PAINEL E TARGET'!$S$13,
IF(CO563&gt;='PAINEL E TARGET'!$T$14,'PAINEL E TARGET'!$S$14,
IF(CO563&gt;='PAINEL E TARGET'!$T$15,'PAINEL E TARGET'!$S$15,
IF(CO563&gt;='PAINEL E TARGET'!$T$16,'PAINEL E TARGET'!$S$16,
IF(CO563&gt;='PAINEL E TARGET'!$T$17,'PAINEL E TARGET'!$S$17,
IF(CO563&gt;='PAINEL E TARGET'!$T$18,'PAINEL E TARGET'!$S$18,'PAINEL E TARGET'!$S$19))))))))</f>
        <v>Não elegível</v>
      </c>
      <c r="CQ563" s="17">
        <f>IFERROR(VLOOKUP($BW563,'PAINEL E TARGET'!$G$1:$Q$99,5,0),0)</f>
        <v>0.25</v>
      </c>
      <c r="CR563" s="17">
        <f>VLOOKUP(CP563,'PAINEL E TARGET'!$S$10:$U$19,3,0)</f>
        <v>0</v>
      </c>
      <c r="CS563" s="16">
        <f t="shared" si="317"/>
        <v>0</v>
      </c>
      <c r="CT563" s="17">
        <f t="shared" si="303"/>
        <v>0.79900000000000004</v>
      </c>
      <c r="CU563" s="33" t="str">
        <f>IF(CT563&gt;='PAINEL E TARGET'!$T$11,'PAINEL E TARGET'!$S$11,
IF(CT563&gt;='PAINEL E TARGET'!$T$12,'PAINEL E TARGET'!$S$12,
IF(CT563&gt;='PAINEL E TARGET'!$T$13,'PAINEL E TARGET'!$S$13,
IF(CT563&gt;='PAINEL E TARGET'!$T$14,'PAINEL E TARGET'!$S$14,
IF(CT563&gt;='PAINEL E TARGET'!$T$15,'PAINEL E TARGET'!$S$15,
IF(CT563&gt;='PAINEL E TARGET'!$T$16,'PAINEL E TARGET'!$S$16,
IF(CT563&gt;='PAINEL E TARGET'!$T$17,'PAINEL E TARGET'!$S$17,
IF(CT563&gt;='PAINEL E TARGET'!$T$18,'PAINEL E TARGET'!$S$18,'PAINEL E TARGET'!$S$19))))))))</f>
        <v>Não elegível</v>
      </c>
      <c r="CV563" s="17">
        <f>IFERROR(VLOOKUP($BW563,'PAINEL E TARGET'!$G$1:$Q$99,6,0),0)</f>
        <v>0.2</v>
      </c>
      <c r="CW563" s="17">
        <f>VLOOKUP(CU563,'PAINEL E TARGET'!$S$10:$U$19,3,0)</f>
        <v>0</v>
      </c>
      <c r="CX563" s="16">
        <f t="shared" si="318"/>
        <v>0</v>
      </c>
      <c r="CY563" s="17">
        <f t="shared" si="304"/>
        <v>0.78</v>
      </c>
      <c r="CZ563" s="33" t="str">
        <f>IF(CY563&gt;='PAINEL E TARGET'!$T$11,'PAINEL E TARGET'!$S$11,
IF(CY563&gt;='PAINEL E TARGET'!$T$12,'PAINEL E TARGET'!$S$12,
IF(CY563&gt;='PAINEL E TARGET'!$T$13,'PAINEL E TARGET'!$S$13,
IF(CY563&gt;='PAINEL E TARGET'!$T$14,'PAINEL E TARGET'!$S$14,
IF(CY563&gt;='PAINEL E TARGET'!$T$15,'PAINEL E TARGET'!$S$15,
IF(CY563&gt;='PAINEL E TARGET'!$T$16,'PAINEL E TARGET'!$S$16,
IF(CY563&gt;='PAINEL E TARGET'!$T$17,'PAINEL E TARGET'!$S$17,
IF(CY563&gt;='PAINEL E TARGET'!$T$18,'PAINEL E TARGET'!$S$18,'PAINEL E TARGET'!$S$19))))))))</f>
        <v>Não elegível</v>
      </c>
      <c r="DA563" s="17">
        <f>IFERROR(VLOOKUP($BW563,'PAINEL E TARGET'!$G$1:$Q$99,7,0),0)</f>
        <v>0.15</v>
      </c>
      <c r="DB563" s="17">
        <f>VLOOKUP(CZ563,'PAINEL E TARGET'!$S$10:$U$19,3,0)</f>
        <v>0</v>
      </c>
      <c r="DC563" s="16">
        <f t="shared" si="319"/>
        <v>0</v>
      </c>
      <c r="DD563" s="17">
        <f t="shared" si="305"/>
        <v>1.0920000000000001</v>
      </c>
      <c r="DE563" s="33" t="str">
        <f>IF(DD563&gt;='PAINEL E TARGET'!$T$11,'PAINEL E TARGET'!$S$11,
IF(DD563&gt;='PAINEL E TARGET'!$T$12,'PAINEL E TARGET'!$S$12,
IF(DD563&gt;='PAINEL E TARGET'!$T$13,'PAINEL E TARGET'!$S$13,
IF(DD563&gt;='PAINEL E TARGET'!$T$14,'PAINEL E TARGET'!$S$14,
IF(DD563&gt;='PAINEL E TARGET'!$T$15,'PAINEL E TARGET'!$S$15,
IF(DD563&gt;='PAINEL E TARGET'!$T$16,'PAINEL E TARGET'!$S$16,
IF(DD563&gt;='PAINEL E TARGET'!$T$17,'PAINEL E TARGET'!$S$17,
IF(DD563&gt;='PAINEL E TARGET'!$T$18,'PAINEL E TARGET'!$S$18,'PAINEL E TARGET'!$S$19))))))))</f>
        <v>3. Fx de 105% a 109,9%</v>
      </c>
      <c r="DF563" s="17">
        <f>IFERROR(VLOOKUP($BW563,'PAINEL E TARGET'!$G$1:$Q$99,8,0),0)</f>
        <v>0.1</v>
      </c>
      <c r="DG563" s="17">
        <f>VLOOKUP(DE563,'PAINEL E TARGET'!$S$10:$U$19,3,0)</f>
        <v>1.1000000000000001</v>
      </c>
      <c r="DH563" s="16">
        <f t="shared" si="320"/>
        <v>181.50000000000003</v>
      </c>
      <c r="DI563" s="17">
        <f t="shared" si="306"/>
        <v>0.45500000000000002</v>
      </c>
      <c r="DJ563" s="33" t="str">
        <f>IF(DI563&gt;='PAINEL E TARGET'!$T$11,'PAINEL E TARGET'!$S$11,
IF(DI563&gt;='PAINEL E TARGET'!$T$12,'PAINEL E TARGET'!$S$12,
IF(DI563&gt;='PAINEL E TARGET'!$T$13,'PAINEL E TARGET'!$S$13,
IF(DI563&gt;='PAINEL E TARGET'!$T$14,'PAINEL E TARGET'!$S$14,
IF(DI563&gt;='PAINEL E TARGET'!$T$15,'PAINEL E TARGET'!$S$15,
IF(DI563&gt;='PAINEL E TARGET'!$T$16,'PAINEL E TARGET'!$S$16,
IF(DI563&gt;='PAINEL E TARGET'!$T$17,'PAINEL E TARGET'!$S$17,
IF(DI563&gt;='PAINEL E TARGET'!$T$18,'PAINEL E TARGET'!$S$18,'PAINEL E TARGET'!$S$19))))))))</f>
        <v>Não elegível</v>
      </c>
      <c r="DK563" s="17">
        <f>IFERROR(VLOOKUP($BW563,'PAINEL E TARGET'!$G$1:$Q$99,9,0),0)</f>
        <v>0.05</v>
      </c>
      <c r="DL563" s="17">
        <f>VLOOKUP(DJ563,'PAINEL E TARGET'!$S$10:$U$19,3,0)</f>
        <v>0</v>
      </c>
      <c r="DM563" s="16">
        <f t="shared" si="321"/>
        <v>0</v>
      </c>
      <c r="DN563" s="17">
        <f t="shared" si="307"/>
        <v>1.024</v>
      </c>
      <c r="DO563" s="33" t="str">
        <f>IF(DN563&gt;='PAINEL E TARGET'!$T$11,'PAINEL E TARGET'!$S$11,
IF(DN563&gt;='PAINEL E TARGET'!$T$12,'PAINEL E TARGET'!$S$12,
IF(DN563&gt;='PAINEL E TARGET'!$T$13,'PAINEL E TARGET'!$S$13,
IF(DN563&gt;='PAINEL E TARGET'!$T$14,'PAINEL E TARGET'!$S$14,
IF(DN563&gt;='PAINEL E TARGET'!$T$15,'PAINEL E TARGET'!$S$15,
IF(DN563&gt;='PAINEL E TARGET'!$T$16,'PAINEL E TARGET'!$S$16,
IF(DN563&gt;='PAINEL E TARGET'!$T$17,'PAINEL E TARGET'!$S$17,
IF(DN563&gt;='PAINEL E TARGET'!$T$18,'PAINEL E TARGET'!$S$18,'PAINEL E TARGET'!$S$19))))))))</f>
        <v>2. Fx de 100% a 104,9%</v>
      </c>
      <c r="DP563" s="17">
        <f>IFERROR(VLOOKUP($BW563,'PAINEL E TARGET'!$G$1:$Q$99,10,0),0)</f>
        <v>0</v>
      </c>
      <c r="DQ563" s="17">
        <f>VLOOKUP(DO563,'PAINEL E TARGET'!$S$10:$U$19,3,0)</f>
        <v>1</v>
      </c>
      <c r="DR563" s="16">
        <f t="shared" si="322"/>
        <v>0</v>
      </c>
      <c r="DS563" s="17">
        <f t="shared" si="308"/>
        <v>1</v>
      </c>
      <c r="DT563" s="16">
        <f>IF(DS563&gt;=1,VLOOKUP(BO563,'PAINEL E TARGET'!$S$1:$W$8,5,0),0)</f>
        <v>165</v>
      </c>
      <c r="DU563" s="16">
        <f t="shared" si="323"/>
        <v>346.5</v>
      </c>
    </row>
    <row r="564" spans="2:125" s="32" customFormat="1" x14ac:dyDescent="0.2">
      <c r="B564" s="44">
        <v>43541</v>
      </c>
      <c r="C564" s="65">
        <v>1396</v>
      </c>
      <c r="D564" s="66" t="s">
        <v>567</v>
      </c>
      <c r="E564" s="65">
        <v>114</v>
      </c>
      <c r="F564" s="65" t="s">
        <v>1018</v>
      </c>
      <c r="G564" s="67">
        <v>1017845.7121637539</v>
      </c>
      <c r="H564" s="67">
        <v>610092.415432201</v>
      </c>
      <c r="I564" s="67">
        <v>614769.16</v>
      </c>
      <c r="J564" s="68">
        <v>1.0076656330246065</v>
      </c>
      <c r="K564" s="67">
        <v>86185.695142120108</v>
      </c>
      <c r="L564" s="67">
        <v>456863.31248219562</v>
      </c>
      <c r="M564" s="67">
        <v>130707.19</v>
      </c>
      <c r="N564" s="67">
        <v>458264.59000000008</v>
      </c>
      <c r="O564" s="67">
        <v>908060.68072099099</v>
      </c>
      <c r="P564" s="67" t="s">
        <v>1082</v>
      </c>
      <c r="Q564" s="67" t="s">
        <v>1082</v>
      </c>
      <c r="R564" s="67">
        <v>0</v>
      </c>
      <c r="S564" s="67">
        <v>0</v>
      </c>
      <c r="T564" s="68">
        <v>0.10289382581591161</v>
      </c>
      <c r="U564" s="68">
        <v>9.1751102234473789E-2</v>
      </c>
      <c r="V564" s="68">
        <v>0.89170658692997395</v>
      </c>
      <c r="W564" s="67">
        <v>55876.390000000007</v>
      </c>
      <c r="X564" s="67">
        <v>54038.810000000005</v>
      </c>
      <c r="Y564" s="68">
        <v>0.96711348030894617</v>
      </c>
      <c r="Z564" s="68">
        <v>0.21246524416783361</v>
      </c>
      <c r="AA564" s="68">
        <v>0.22381902576045318</v>
      </c>
      <c r="AB564" s="68">
        <v>1.0534383006363659</v>
      </c>
      <c r="AC564" s="67">
        <v>115379.04</v>
      </c>
      <c r="AD564" s="67">
        <v>131823.08999999997</v>
      </c>
      <c r="AE564" s="68">
        <v>1.1425219866623952</v>
      </c>
      <c r="AF564" s="43">
        <v>80</v>
      </c>
      <c r="AG564" s="43">
        <v>75</v>
      </c>
      <c r="AH564" s="43">
        <v>20</v>
      </c>
      <c r="AI564" s="43">
        <v>27</v>
      </c>
      <c r="AJ564" s="67">
        <v>28891.729999999996</v>
      </c>
      <c r="AK564" s="67">
        <v>25664</v>
      </c>
      <c r="AL564" s="68">
        <v>0.88828187166362149</v>
      </c>
      <c r="AM564" s="67">
        <v>8944.8599999999988</v>
      </c>
      <c r="AN564" s="67">
        <v>7899.7500000000009</v>
      </c>
      <c r="AO564" s="68">
        <v>0.88316083203090956</v>
      </c>
      <c r="AP564" s="67">
        <v>3715.0800000000004</v>
      </c>
      <c r="AQ564" s="67">
        <v>4311.7900000000009</v>
      </c>
      <c r="AR564" s="68">
        <v>1.1606183446924427</v>
      </c>
      <c r="AS564" s="67">
        <v>14324.72</v>
      </c>
      <c r="AT564" s="67">
        <v>16163.27</v>
      </c>
      <c r="AU564" s="68">
        <v>1.1283480584611776</v>
      </c>
      <c r="AV564" s="43">
        <v>1292.2999999999997</v>
      </c>
      <c r="AW564" s="43">
        <v>1149.78</v>
      </c>
      <c r="AX564" s="69">
        <v>0.88971601021434665</v>
      </c>
      <c r="AY564" s="43">
        <v>86185.695142120108</v>
      </c>
      <c r="AZ564" s="43">
        <v>130707.19</v>
      </c>
      <c r="BA564" s="43">
        <v>32069.993108413608</v>
      </c>
      <c r="BB564" s="43">
        <v>39041.630000000005</v>
      </c>
      <c r="BC564" s="43">
        <v>143972.59046826797</v>
      </c>
      <c r="BD564" s="43">
        <v>53775.210124194025</v>
      </c>
      <c r="BE564" s="43">
        <v>93930.250000000015</v>
      </c>
      <c r="BF564" s="43">
        <v>193956.53</v>
      </c>
      <c r="BG564" s="43">
        <v>2168.5799999999995</v>
      </c>
      <c r="BH564" s="43">
        <v>36</v>
      </c>
      <c r="BI564" s="44">
        <v>43173</v>
      </c>
      <c r="BJ564" s="44">
        <v>43541</v>
      </c>
      <c r="BK564" s="44">
        <v>43172</v>
      </c>
      <c r="BL564" s="43">
        <f t="shared" si="309"/>
        <v>614769.16</v>
      </c>
      <c r="BM564" s="43">
        <f t="shared" si="310"/>
        <v>588971.78</v>
      </c>
      <c r="BO564" s="16" t="str">
        <f>IFERROR(VLOOKUP($C564,'PORTE LOJA'!A:B,2,0),"PORTE 1")</f>
        <v>PORTE 2</v>
      </c>
      <c r="BP564" s="16">
        <f>VLOOKUP(BO564,'PAINEL E TARGET'!$S$1:$W$8,3,0)</f>
        <v>1875</v>
      </c>
      <c r="BQ564" s="16">
        <f t="shared" si="288"/>
        <v>1</v>
      </c>
      <c r="BR564" s="16">
        <f t="shared" si="289"/>
        <v>1</v>
      </c>
      <c r="BS564" s="16">
        <f t="shared" si="290"/>
        <v>1</v>
      </c>
      <c r="BT564" s="16">
        <f t="shared" si="291"/>
        <v>1</v>
      </c>
      <c r="BU564" s="16">
        <f t="shared" si="292"/>
        <v>1</v>
      </c>
      <c r="BV564" s="16">
        <f t="shared" si="293"/>
        <v>1</v>
      </c>
      <c r="BW564" s="17" t="str">
        <f t="shared" si="311"/>
        <v>111111</v>
      </c>
      <c r="BY564" s="17">
        <f t="shared" si="294"/>
        <v>1.008</v>
      </c>
      <c r="BZ564" s="17">
        <f t="shared" si="295"/>
        <v>1.085</v>
      </c>
      <c r="CA564" s="17" t="str">
        <f t="shared" si="312"/>
        <v>Sem Retira</v>
      </c>
      <c r="CB564" s="17">
        <f t="shared" si="313"/>
        <v>1.085</v>
      </c>
      <c r="CC564" s="33" t="str">
        <f>IF(CB564&gt;='PAINEL E TARGET'!$T$11,'PAINEL E TARGET'!$S$11,
IF(CB564&gt;='PAINEL E TARGET'!$T$12,'PAINEL E TARGET'!$S$12,
IF(CB564&gt;='PAINEL E TARGET'!$T$13,'PAINEL E TARGET'!$S$13,
IF(CB564&gt;='PAINEL E TARGET'!$T$14,'PAINEL E TARGET'!$S$14,
IF(CB564&gt;='PAINEL E TARGET'!$T$15,'PAINEL E TARGET'!$S$15,
IF(CB564&gt;='PAINEL E TARGET'!$T$16,'PAINEL E TARGET'!$S$16,
IF(CB564&gt;='PAINEL E TARGET'!$T$17,'PAINEL E TARGET'!$S$17,
IF(CB564&gt;='PAINEL E TARGET'!$T$18,'PAINEL E TARGET'!$S$18,'PAINEL E TARGET'!$S$19))))))))</f>
        <v>3. Fx de 105% a 109,9%</v>
      </c>
      <c r="CD564" s="17">
        <f>IFERROR(VLOOKUP($BW564,'PAINEL E TARGET'!$G$1:$Q$99,4,0),0)</f>
        <v>0.25</v>
      </c>
      <c r="CE564" s="17">
        <f>VLOOKUP(CC564,'PAINEL E TARGET'!$S$10:$U$19,3,0)</f>
        <v>1.1000000000000001</v>
      </c>
      <c r="CF564" s="16">
        <f t="shared" si="314"/>
        <v>515.625</v>
      </c>
      <c r="CG564" s="17">
        <f t="shared" si="296"/>
        <v>0.88800000000000001</v>
      </c>
      <c r="CH564" s="17">
        <f t="shared" si="297"/>
        <v>0.88300000000000001</v>
      </c>
      <c r="CI564" s="17">
        <f t="shared" si="298"/>
        <v>1.161</v>
      </c>
      <c r="CJ564" s="17">
        <f t="shared" si="299"/>
        <v>1.1279999999999999</v>
      </c>
      <c r="CK564" s="17">
        <f t="shared" si="300"/>
        <v>0.89</v>
      </c>
      <c r="CL564" s="17">
        <f t="shared" si="301"/>
        <v>0.96699999999999997</v>
      </c>
      <c r="CM564" s="16">
        <f t="shared" si="302"/>
        <v>5</v>
      </c>
      <c r="CN564" s="17" t="str">
        <f t="shared" si="315"/>
        <v>ok</v>
      </c>
      <c r="CO564" s="17">
        <f t="shared" si="316"/>
        <v>0.96699999999999997</v>
      </c>
      <c r="CP564" s="33" t="str">
        <f>IF(CO564&gt;='PAINEL E TARGET'!$T$11,'PAINEL E TARGET'!$S$11,
IF(CO564&gt;='PAINEL E TARGET'!$T$12,'PAINEL E TARGET'!$S$12,
IF(CO564&gt;='PAINEL E TARGET'!$T$13,'PAINEL E TARGET'!$S$13,
IF(CO564&gt;='PAINEL E TARGET'!$T$14,'PAINEL E TARGET'!$S$14,
IF(CO564&gt;='PAINEL E TARGET'!$T$15,'PAINEL E TARGET'!$S$15,
IF(CO564&gt;='PAINEL E TARGET'!$T$16,'PAINEL E TARGET'!$S$16,
IF(CO564&gt;='PAINEL E TARGET'!$T$17,'PAINEL E TARGET'!$S$17,
IF(CO564&gt;='PAINEL E TARGET'!$T$18,'PAINEL E TARGET'!$S$18,'PAINEL E TARGET'!$S$19))))))))</f>
        <v>1. Fx de 90% a 99,9%</v>
      </c>
      <c r="CQ564" s="17">
        <f>IFERROR(VLOOKUP($BW564,'PAINEL E TARGET'!$G$1:$Q$99,5,0),0)</f>
        <v>0.25</v>
      </c>
      <c r="CR564" s="17">
        <f>VLOOKUP(CP564,'PAINEL E TARGET'!$S$10:$U$19,3,0)</f>
        <v>0.5</v>
      </c>
      <c r="CS564" s="16">
        <f t="shared" si="317"/>
        <v>234.375</v>
      </c>
      <c r="CT564" s="17">
        <f t="shared" si="303"/>
        <v>1.143</v>
      </c>
      <c r="CU564" s="33" t="str">
        <f>IF(CT564&gt;='PAINEL E TARGET'!$T$11,'PAINEL E TARGET'!$S$11,
IF(CT564&gt;='PAINEL E TARGET'!$T$12,'PAINEL E TARGET'!$S$12,
IF(CT564&gt;='PAINEL E TARGET'!$T$13,'PAINEL E TARGET'!$S$13,
IF(CT564&gt;='PAINEL E TARGET'!$T$14,'PAINEL E TARGET'!$S$14,
IF(CT564&gt;='PAINEL E TARGET'!$T$15,'PAINEL E TARGET'!$S$15,
IF(CT564&gt;='PAINEL E TARGET'!$T$16,'PAINEL E TARGET'!$S$16,
IF(CT564&gt;='PAINEL E TARGET'!$T$17,'PAINEL E TARGET'!$S$17,
IF(CT564&gt;='PAINEL E TARGET'!$T$18,'PAINEL E TARGET'!$S$18,'PAINEL E TARGET'!$S$19))))))))</f>
        <v>4. Fx de 110% a 114,9%</v>
      </c>
      <c r="CV564" s="17">
        <f>IFERROR(VLOOKUP($BW564,'PAINEL E TARGET'!$G$1:$Q$99,6,0),0)</f>
        <v>0.2</v>
      </c>
      <c r="CW564" s="17">
        <f>VLOOKUP(CU564,'PAINEL E TARGET'!$S$10:$U$19,3,0)</f>
        <v>1.2</v>
      </c>
      <c r="CX564" s="16">
        <f t="shared" si="318"/>
        <v>450</v>
      </c>
      <c r="CY564" s="17">
        <f t="shared" si="304"/>
        <v>1.5169999999999999</v>
      </c>
      <c r="CZ564" s="33" t="str">
        <f>IF(CY564&gt;='PAINEL E TARGET'!$T$11,'PAINEL E TARGET'!$S$11,
IF(CY564&gt;='PAINEL E TARGET'!$T$12,'PAINEL E TARGET'!$S$12,
IF(CY564&gt;='PAINEL E TARGET'!$T$13,'PAINEL E TARGET'!$S$13,
IF(CY564&gt;='PAINEL E TARGET'!$T$14,'PAINEL E TARGET'!$S$14,
IF(CY564&gt;='PAINEL E TARGET'!$T$15,'PAINEL E TARGET'!$S$15,
IF(CY564&gt;='PAINEL E TARGET'!$T$16,'PAINEL E TARGET'!$S$16,
IF(CY564&gt;='PAINEL E TARGET'!$T$17,'PAINEL E TARGET'!$S$17,
IF(CY564&gt;='PAINEL E TARGET'!$T$18,'PAINEL E TARGET'!$S$18,'PAINEL E TARGET'!$S$19))))))))</f>
        <v>8. Fx de 130% ou mais</v>
      </c>
      <c r="DA564" s="17">
        <f>IFERROR(VLOOKUP($BW564,'PAINEL E TARGET'!$G$1:$Q$99,7,0),0)</f>
        <v>0.15</v>
      </c>
      <c r="DB564" s="17">
        <f>VLOOKUP(CZ564,'PAINEL E TARGET'!$S$10:$U$19,3,0)</f>
        <v>1.6</v>
      </c>
      <c r="DC564" s="16">
        <f t="shared" si="319"/>
        <v>450</v>
      </c>
      <c r="DD564" s="17">
        <f t="shared" si="305"/>
        <v>1.2170000000000001</v>
      </c>
      <c r="DE564" s="33" t="str">
        <f>IF(DD564&gt;='PAINEL E TARGET'!$T$11,'PAINEL E TARGET'!$S$11,
IF(DD564&gt;='PAINEL E TARGET'!$T$12,'PAINEL E TARGET'!$S$12,
IF(DD564&gt;='PAINEL E TARGET'!$T$13,'PAINEL E TARGET'!$S$13,
IF(DD564&gt;='PAINEL E TARGET'!$T$14,'PAINEL E TARGET'!$S$14,
IF(DD564&gt;='PAINEL E TARGET'!$T$15,'PAINEL E TARGET'!$S$15,
IF(DD564&gt;='PAINEL E TARGET'!$T$16,'PAINEL E TARGET'!$S$16,
IF(DD564&gt;='PAINEL E TARGET'!$T$17,'PAINEL E TARGET'!$S$17,
IF(DD564&gt;='PAINEL E TARGET'!$T$18,'PAINEL E TARGET'!$S$18,'PAINEL E TARGET'!$S$19))))))))</f>
        <v>6. Fx de 120% a 124,9%</v>
      </c>
      <c r="DF564" s="17">
        <f>IFERROR(VLOOKUP($BW564,'PAINEL E TARGET'!$G$1:$Q$99,8,0),0)</f>
        <v>0.1</v>
      </c>
      <c r="DG564" s="17">
        <f>VLOOKUP(DE564,'PAINEL E TARGET'!$S$10:$U$19,3,0)</f>
        <v>1.4</v>
      </c>
      <c r="DH564" s="16">
        <f t="shared" si="320"/>
        <v>262.5</v>
      </c>
      <c r="DI564" s="17">
        <f t="shared" si="306"/>
        <v>1.35</v>
      </c>
      <c r="DJ564" s="33" t="str">
        <f>IF(DI564&gt;='PAINEL E TARGET'!$T$11,'PAINEL E TARGET'!$S$11,
IF(DI564&gt;='PAINEL E TARGET'!$T$12,'PAINEL E TARGET'!$S$12,
IF(DI564&gt;='PAINEL E TARGET'!$T$13,'PAINEL E TARGET'!$S$13,
IF(DI564&gt;='PAINEL E TARGET'!$T$14,'PAINEL E TARGET'!$S$14,
IF(DI564&gt;='PAINEL E TARGET'!$T$15,'PAINEL E TARGET'!$S$15,
IF(DI564&gt;='PAINEL E TARGET'!$T$16,'PAINEL E TARGET'!$S$16,
IF(DI564&gt;='PAINEL E TARGET'!$T$17,'PAINEL E TARGET'!$S$17,
IF(DI564&gt;='PAINEL E TARGET'!$T$18,'PAINEL E TARGET'!$S$18,'PAINEL E TARGET'!$S$19))))))))</f>
        <v>8. Fx de 130% ou mais</v>
      </c>
      <c r="DK564" s="17">
        <f>IFERROR(VLOOKUP($BW564,'PAINEL E TARGET'!$G$1:$Q$99,9,0),0)</f>
        <v>0.05</v>
      </c>
      <c r="DL564" s="17">
        <f>VLOOKUP(DJ564,'PAINEL E TARGET'!$S$10:$U$19,3,0)</f>
        <v>1.6</v>
      </c>
      <c r="DM564" s="16">
        <f t="shared" si="321"/>
        <v>150.00000000000003</v>
      </c>
      <c r="DN564" s="17">
        <f t="shared" si="307"/>
        <v>0.89</v>
      </c>
      <c r="DO564" s="33" t="str">
        <f>IF(DN564&gt;='PAINEL E TARGET'!$T$11,'PAINEL E TARGET'!$S$11,
IF(DN564&gt;='PAINEL E TARGET'!$T$12,'PAINEL E TARGET'!$S$12,
IF(DN564&gt;='PAINEL E TARGET'!$T$13,'PAINEL E TARGET'!$S$13,
IF(DN564&gt;='PAINEL E TARGET'!$T$14,'PAINEL E TARGET'!$S$14,
IF(DN564&gt;='PAINEL E TARGET'!$T$15,'PAINEL E TARGET'!$S$15,
IF(DN564&gt;='PAINEL E TARGET'!$T$16,'PAINEL E TARGET'!$S$16,
IF(DN564&gt;='PAINEL E TARGET'!$T$17,'PAINEL E TARGET'!$S$17,
IF(DN564&gt;='PAINEL E TARGET'!$T$18,'PAINEL E TARGET'!$S$18,'PAINEL E TARGET'!$S$19))))))))</f>
        <v>Não elegível</v>
      </c>
      <c r="DP564" s="17">
        <f>IFERROR(VLOOKUP($BW564,'PAINEL E TARGET'!$G$1:$Q$99,10,0),0)</f>
        <v>0</v>
      </c>
      <c r="DQ564" s="17">
        <f>VLOOKUP(DO564,'PAINEL E TARGET'!$S$10:$U$19,3,0)</f>
        <v>0</v>
      </c>
      <c r="DR564" s="16">
        <f t="shared" si="322"/>
        <v>0</v>
      </c>
      <c r="DS564" s="17">
        <f t="shared" si="308"/>
        <v>0.93799999999999994</v>
      </c>
      <c r="DT564" s="16">
        <f>IF(DS564&gt;=1,VLOOKUP(BO564,'PAINEL E TARGET'!$S$1:$W$8,5,0),0)</f>
        <v>0</v>
      </c>
      <c r="DU564" s="16">
        <f t="shared" si="323"/>
        <v>2062.5</v>
      </c>
    </row>
    <row r="565" spans="2:125" s="32" customFormat="1" x14ac:dyDescent="0.2">
      <c r="B565" s="44">
        <v>43541</v>
      </c>
      <c r="C565" s="65">
        <v>1397</v>
      </c>
      <c r="D565" s="66" t="s">
        <v>568</v>
      </c>
      <c r="E565" s="65">
        <v>611</v>
      </c>
      <c r="F565" s="65" t="s">
        <v>1019</v>
      </c>
      <c r="G565" s="67">
        <v>2287742.992399706</v>
      </c>
      <c r="H565" s="67">
        <v>1464472.1204577815</v>
      </c>
      <c r="I565" s="67">
        <v>1335135.24</v>
      </c>
      <c r="J565" s="68">
        <v>0.91168361715390533</v>
      </c>
      <c r="K565" s="67">
        <v>106953.34071303427</v>
      </c>
      <c r="L565" s="67">
        <v>1206403.2109255402</v>
      </c>
      <c r="M565" s="67">
        <v>100457.76</v>
      </c>
      <c r="N565" s="67">
        <v>1189902.7799999998</v>
      </c>
      <c r="O565" s="67">
        <v>2065626.0960076179</v>
      </c>
      <c r="P565" s="67" t="s">
        <v>1082</v>
      </c>
      <c r="Q565" s="67" t="s">
        <v>1082</v>
      </c>
      <c r="R565" s="67">
        <v>0</v>
      </c>
      <c r="S565" s="67">
        <v>0</v>
      </c>
      <c r="T565" s="68">
        <v>7.6421341847176152E-2</v>
      </c>
      <c r="U565" s="68">
        <v>5.5743986095545053E-2</v>
      </c>
      <c r="V565" s="68">
        <v>0.7294295644143397</v>
      </c>
      <c r="W565" s="67">
        <v>100368.46999999997</v>
      </c>
      <c r="X565" s="67">
        <v>71929.84</v>
      </c>
      <c r="Y565" s="68">
        <v>0.71665773125763521</v>
      </c>
      <c r="Z565" s="68">
        <v>7.4405963771285319E-2</v>
      </c>
      <c r="AA565" s="68">
        <v>6.7288526972469273E-2</v>
      </c>
      <c r="AB565" s="68">
        <v>0.90434319457652401</v>
      </c>
      <c r="AC565" s="67">
        <v>97721.56</v>
      </c>
      <c r="AD565" s="67">
        <v>86826.46</v>
      </c>
      <c r="AE565" s="68">
        <v>0.88850873850151402</v>
      </c>
      <c r="AF565" s="43">
        <v>80</v>
      </c>
      <c r="AG565" s="43">
        <v>79</v>
      </c>
      <c r="AH565" s="43">
        <v>26</v>
      </c>
      <c r="AI565" s="43">
        <v>16</v>
      </c>
      <c r="AJ565" s="67">
        <v>53879</v>
      </c>
      <c r="AK565" s="67">
        <v>40692.1</v>
      </c>
      <c r="AL565" s="68">
        <v>0.75524972623842312</v>
      </c>
      <c r="AM565" s="67">
        <v>11412.58</v>
      </c>
      <c r="AN565" s="67">
        <v>5345.5999999999995</v>
      </c>
      <c r="AO565" s="68">
        <v>0.46839540226662152</v>
      </c>
      <c r="AP565" s="67">
        <v>0</v>
      </c>
      <c r="AQ565" s="67">
        <v>0</v>
      </c>
      <c r="AR565" s="68">
        <v>0</v>
      </c>
      <c r="AS565" s="67">
        <v>35076.89</v>
      </c>
      <c r="AT565" s="67">
        <v>25892.14</v>
      </c>
      <c r="AU565" s="68">
        <v>0.73815381010118053</v>
      </c>
      <c r="AV565" s="43">
        <v>1076.8700000000001</v>
      </c>
      <c r="AW565" s="43">
        <v>284.95</v>
      </c>
      <c r="AX565" s="69">
        <v>0.26460947003816615</v>
      </c>
      <c r="AY565" s="43">
        <v>106953.34071303427</v>
      </c>
      <c r="AZ565" s="43">
        <v>100457.76000000001</v>
      </c>
      <c r="BA565" s="43">
        <v>28515.618564496424</v>
      </c>
      <c r="BB565" s="43">
        <v>22022.890000000003</v>
      </c>
      <c r="BC565" s="43">
        <v>168219.85820323002</v>
      </c>
      <c r="BD565" s="43">
        <v>45219.246681763791</v>
      </c>
      <c r="BE565" s="43">
        <v>158508.07999999999</v>
      </c>
      <c r="BF565" s="43">
        <v>154327.96</v>
      </c>
      <c r="BG565" s="43">
        <v>1710.9200000000008</v>
      </c>
      <c r="BH565" s="43">
        <v>45</v>
      </c>
      <c r="BI565" s="44">
        <v>43173</v>
      </c>
      <c r="BJ565" s="44">
        <v>43541</v>
      </c>
      <c r="BK565" s="44">
        <v>43172</v>
      </c>
      <c r="BL565" s="43">
        <f t="shared" si="309"/>
        <v>1335135.24</v>
      </c>
      <c r="BM565" s="43">
        <f t="shared" si="310"/>
        <v>1290360.5399999998</v>
      </c>
      <c r="BO565" s="16" t="str">
        <f>IFERROR(VLOOKUP($C565,'PORTE LOJA'!A:B,2,0),"PORTE 1")</f>
        <v>PORTE 4</v>
      </c>
      <c r="BP565" s="16">
        <f>VLOOKUP(BO565,'PAINEL E TARGET'!$S$1:$W$8,3,0)</f>
        <v>3000</v>
      </c>
      <c r="BQ565" s="16">
        <f t="shared" si="288"/>
        <v>1</v>
      </c>
      <c r="BR565" s="16">
        <f t="shared" si="289"/>
        <v>1</v>
      </c>
      <c r="BS565" s="16">
        <f t="shared" si="290"/>
        <v>1</v>
      </c>
      <c r="BT565" s="16">
        <f t="shared" si="291"/>
        <v>1</v>
      </c>
      <c r="BU565" s="16">
        <f t="shared" si="292"/>
        <v>1</v>
      </c>
      <c r="BV565" s="16">
        <f t="shared" si="293"/>
        <v>1</v>
      </c>
      <c r="BW565" s="17" t="str">
        <f t="shared" si="311"/>
        <v>111111</v>
      </c>
      <c r="BY565" s="17">
        <f t="shared" si="294"/>
        <v>0.91200000000000003</v>
      </c>
      <c r="BZ565" s="17">
        <f t="shared" si="295"/>
        <v>0.98199999999999998</v>
      </c>
      <c r="CA565" s="17" t="str">
        <f t="shared" si="312"/>
        <v>Sem Retira</v>
      </c>
      <c r="CB565" s="17">
        <f t="shared" si="313"/>
        <v>0.98199999999999998</v>
      </c>
      <c r="CC565" s="33" t="str">
        <f>IF(CB565&gt;='PAINEL E TARGET'!$T$11,'PAINEL E TARGET'!$S$11,
IF(CB565&gt;='PAINEL E TARGET'!$T$12,'PAINEL E TARGET'!$S$12,
IF(CB565&gt;='PAINEL E TARGET'!$T$13,'PAINEL E TARGET'!$S$13,
IF(CB565&gt;='PAINEL E TARGET'!$T$14,'PAINEL E TARGET'!$S$14,
IF(CB565&gt;='PAINEL E TARGET'!$T$15,'PAINEL E TARGET'!$S$15,
IF(CB565&gt;='PAINEL E TARGET'!$T$16,'PAINEL E TARGET'!$S$16,
IF(CB565&gt;='PAINEL E TARGET'!$T$17,'PAINEL E TARGET'!$S$17,
IF(CB565&gt;='PAINEL E TARGET'!$T$18,'PAINEL E TARGET'!$S$18,'PAINEL E TARGET'!$S$19))))))))</f>
        <v>1. Fx de 90% a 99,9%</v>
      </c>
      <c r="CD565" s="17">
        <f>IFERROR(VLOOKUP($BW565,'PAINEL E TARGET'!$G$1:$Q$99,4,0),0)</f>
        <v>0.25</v>
      </c>
      <c r="CE565" s="17">
        <f>VLOOKUP(CC565,'PAINEL E TARGET'!$S$10:$U$19,3,0)</f>
        <v>0.5</v>
      </c>
      <c r="CF565" s="16">
        <f t="shared" si="314"/>
        <v>375</v>
      </c>
      <c r="CG565" s="17">
        <f t="shared" si="296"/>
        <v>0.755</v>
      </c>
      <c r="CH565" s="17">
        <f t="shared" si="297"/>
        <v>0.46800000000000003</v>
      </c>
      <c r="CI565" s="17" t="str">
        <f t="shared" si="298"/>
        <v>sem meta</v>
      </c>
      <c r="CJ565" s="17">
        <f t="shared" si="299"/>
        <v>0.73799999999999999</v>
      </c>
      <c r="CK565" s="17">
        <f t="shared" si="300"/>
        <v>0.26500000000000001</v>
      </c>
      <c r="CL565" s="17">
        <f t="shared" si="301"/>
        <v>0.71699999999999997</v>
      </c>
      <c r="CM565" s="16">
        <f t="shared" si="302"/>
        <v>3</v>
      </c>
      <c r="CN565" s="17" t="str">
        <f t="shared" si="315"/>
        <v>não ok</v>
      </c>
      <c r="CO565" s="17">
        <f t="shared" si="316"/>
        <v>0</v>
      </c>
      <c r="CP565" s="33" t="str">
        <f>IF(CO565&gt;='PAINEL E TARGET'!$T$11,'PAINEL E TARGET'!$S$11,
IF(CO565&gt;='PAINEL E TARGET'!$T$12,'PAINEL E TARGET'!$S$12,
IF(CO565&gt;='PAINEL E TARGET'!$T$13,'PAINEL E TARGET'!$S$13,
IF(CO565&gt;='PAINEL E TARGET'!$T$14,'PAINEL E TARGET'!$S$14,
IF(CO565&gt;='PAINEL E TARGET'!$T$15,'PAINEL E TARGET'!$S$15,
IF(CO565&gt;='PAINEL E TARGET'!$T$16,'PAINEL E TARGET'!$S$16,
IF(CO565&gt;='PAINEL E TARGET'!$T$17,'PAINEL E TARGET'!$S$17,
IF(CO565&gt;='PAINEL E TARGET'!$T$18,'PAINEL E TARGET'!$S$18,'PAINEL E TARGET'!$S$19))))))))</f>
        <v>Não elegível</v>
      </c>
      <c r="CQ565" s="17">
        <f>IFERROR(VLOOKUP($BW565,'PAINEL E TARGET'!$G$1:$Q$99,5,0),0)</f>
        <v>0.25</v>
      </c>
      <c r="CR565" s="17">
        <f>VLOOKUP(CP565,'PAINEL E TARGET'!$S$10:$U$19,3,0)</f>
        <v>0</v>
      </c>
      <c r="CS565" s="16">
        <f t="shared" si="317"/>
        <v>0</v>
      </c>
      <c r="CT565" s="17">
        <f t="shared" si="303"/>
        <v>0.88900000000000001</v>
      </c>
      <c r="CU565" s="33" t="str">
        <f>IF(CT565&gt;='PAINEL E TARGET'!$T$11,'PAINEL E TARGET'!$S$11,
IF(CT565&gt;='PAINEL E TARGET'!$T$12,'PAINEL E TARGET'!$S$12,
IF(CT565&gt;='PAINEL E TARGET'!$T$13,'PAINEL E TARGET'!$S$13,
IF(CT565&gt;='PAINEL E TARGET'!$T$14,'PAINEL E TARGET'!$S$14,
IF(CT565&gt;='PAINEL E TARGET'!$T$15,'PAINEL E TARGET'!$S$15,
IF(CT565&gt;='PAINEL E TARGET'!$T$16,'PAINEL E TARGET'!$S$16,
IF(CT565&gt;='PAINEL E TARGET'!$T$17,'PAINEL E TARGET'!$S$17,
IF(CT565&gt;='PAINEL E TARGET'!$T$18,'PAINEL E TARGET'!$S$18,'PAINEL E TARGET'!$S$19))))))))</f>
        <v>Não elegível</v>
      </c>
      <c r="CV565" s="17">
        <f>IFERROR(VLOOKUP($BW565,'PAINEL E TARGET'!$G$1:$Q$99,6,0),0)</f>
        <v>0.2</v>
      </c>
      <c r="CW565" s="17">
        <f>VLOOKUP(CU565,'PAINEL E TARGET'!$S$10:$U$19,3,0)</f>
        <v>0</v>
      </c>
      <c r="CX565" s="16">
        <f t="shared" si="318"/>
        <v>0</v>
      </c>
      <c r="CY565" s="17">
        <f t="shared" si="304"/>
        <v>0.93899999999999995</v>
      </c>
      <c r="CZ565" s="33" t="str">
        <f>IF(CY565&gt;='PAINEL E TARGET'!$T$11,'PAINEL E TARGET'!$S$11,
IF(CY565&gt;='PAINEL E TARGET'!$T$12,'PAINEL E TARGET'!$S$12,
IF(CY565&gt;='PAINEL E TARGET'!$T$13,'PAINEL E TARGET'!$S$13,
IF(CY565&gt;='PAINEL E TARGET'!$T$14,'PAINEL E TARGET'!$S$14,
IF(CY565&gt;='PAINEL E TARGET'!$T$15,'PAINEL E TARGET'!$S$15,
IF(CY565&gt;='PAINEL E TARGET'!$T$16,'PAINEL E TARGET'!$S$16,
IF(CY565&gt;='PAINEL E TARGET'!$T$17,'PAINEL E TARGET'!$S$17,
IF(CY565&gt;='PAINEL E TARGET'!$T$18,'PAINEL E TARGET'!$S$18,'PAINEL E TARGET'!$S$19))))))))</f>
        <v>1. Fx de 90% a 99,9%</v>
      </c>
      <c r="DA565" s="17">
        <f>IFERROR(VLOOKUP($BW565,'PAINEL E TARGET'!$G$1:$Q$99,7,0),0)</f>
        <v>0.15</v>
      </c>
      <c r="DB565" s="17">
        <f>VLOOKUP(CZ565,'PAINEL E TARGET'!$S$10:$U$19,3,0)</f>
        <v>0.5</v>
      </c>
      <c r="DC565" s="16">
        <f t="shared" si="319"/>
        <v>225</v>
      </c>
      <c r="DD565" s="17">
        <f t="shared" si="305"/>
        <v>0.77200000000000002</v>
      </c>
      <c r="DE565" s="33" t="str">
        <f>IF(DD565&gt;='PAINEL E TARGET'!$T$11,'PAINEL E TARGET'!$S$11,
IF(DD565&gt;='PAINEL E TARGET'!$T$12,'PAINEL E TARGET'!$S$12,
IF(DD565&gt;='PAINEL E TARGET'!$T$13,'PAINEL E TARGET'!$S$13,
IF(DD565&gt;='PAINEL E TARGET'!$T$14,'PAINEL E TARGET'!$S$14,
IF(DD565&gt;='PAINEL E TARGET'!$T$15,'PAINEL E TARGET'!$S$15,
IF(DD565&gt;='PAINEL E TARGET'!$T$16,'PAINEL E TARGET'!$S$16,
IF(DD565&gt;='PAINEL E TARGET'!$T$17,'PAINEL E TARGET'!$S$17,
IF(DD565&gt;='PAINEL E TARGET'!$T$18,'PAINEL E TARGET'!$S$18,'PAINEL E TARGET'!$S$19))))))))</f>
        <v>Não elegível</v>
      </c>
      <c r="DF565" s="17">
        <f>IFERROR(VLOOKUP($BW565,'PAINEL E TARGET'!$G$1:$Q$99,8,0),0)</f>
        <v>0.1</v>
      </c>
      <c r="DG565" s="17">
        <f>VLOOKUP(DE565,'PAINEL E TARGET'!$S$10:$U$19,3,0)</f>
        <v>0</v>
      </c>
      <c r="DH565" s="16">
        <f t="shared" si="320"/>
        <v>0</v>
      </c>
      <c r="DI565" s="17">
        <f t="shared" si="306"/>
        <v>0.61499999999999999</v>
      </c>
      <c r="DJ565" s="33" t="str">
        <f>IF(DI565&gt;='PAINEL E TARGET'!$T$11,'PAINEL E TARGET'!$S$11,
IF(DI565&gt;='PAINEL E TARGET'!$T$12,'PAINEL E TARGET'!$S$12,
IF(DI565&gt;='PAINEL E TARGET'!$T$13,'PAINEL E TARGET'!$S$13,
IF(DI565&gt;='PAINEL E TARGET'!$T$14,'PAINEL E TARGET'!$S$14,
IF(DI565&gt;='PAINEL E TARGET'!$T$15,'PAINEL E TARGET'!$S$15,
IF(DI565&gt;='PAINEL E TARGET'!$T$16,'PAINEL E TARGET'!$S$16,
IF(DI565&gt;='PAINEL E TARGET'!$T$17,'PAINEL E TARGET'!$S$17,
IF(DI565&gt;='PAINEL E TARGET'!$T$18,'PAINEL E TARGET'!$S$18,'PAINEL E TARGET'!$S$19))))))))</f>
        <v>Não elegível</v>
      </c>
      <c r="DK565" s="17">
        <f>IFERROR(VLOOKUP($BW565,'PAINEL E TARGET'!$G$1:$Q$99,9,0),0)</f>
        <v>0.05</v>
      </c>
      <c r="DL565" s="17">
        <f>VLOOKUP(DJ565,'PAINEL E TARGET'!$S$10:$U$19,3,0)</f>
        <v>0</v>
      </c>
      <c r="DM565" s="16">
        <f t="shared" si="321"/>
        <v>0</v>
      </c>
      <c r="DN565" s="17">
        <f t="shared" si="307"/>
        <v>0.26500000000000001</v>
      </c>
      <c r="DO565" s="33" t="str">
        <f>IF(DN565&gt;='PAINEL E TARGET'!$T$11,'PAINEL E TARGET'!$S$11,
IF(DN565&gt;='PAINEL E TARGET'!$T$12,'PAINEL E TARGET'!$S$12,
IF(DN565&gt;='PAINEL E TARGET'!$T$13,'PAINEL E TARGET'!$S$13,
IF(DN565&gt;='PAINEL E TARGET'!$T$14,'PAINEL E TARGET'!$S$14,
IF(DN565&gt;='PAINEL E TARGET'!$T$15,'PAINEL E TARGET'!$S$15,
IF(DN565&gt;='PAINEL E TARGET'!$T$16,'PAINEL E TARGET'!$S$16,
IF(DN565&gt;='PAINEL E TARGET'!$T$17,'PAINEL E TARGET'!$S$17,
IF(DN565&gt;='PAINEL E TARGET'!$T$18,'PAINEL E TARGET'!$S$18,'PAINEL E TARGET'!$S$19))))))))</f>
        <v>Não elegível</v>
      </c>
      <c r="DP565" s="17">
        <f>IFERROR(VLOOKUP($BW565,'PAINEL E TARGET'!$G$1:$Q$99,10,0),0)</f>
        <v>0</v>
      </c>
      <c r="DQ565" s="17">
        <f>VLOOKUP(DO565,'PAINEL E TARGET'!$S$10:$U$19,3,0)</f>
        <v>0</v>
      </c>
      <c r="DR565" s="16">
        <f t="shared" si="322"/>
        <v>0</v>
      </c>
      <c r="DS565" s="17">
        <f t="shared" si="308"/>
        <v>0.98799999999999999</v>
      </c>
      <c r="DT565" s="16">
        <f>IF(DS565&gt;=1,VLOOKUP(BO565,'PAINEL E TARGET'!$S$1:$W$8,5,0),0)</f>
        <v>0</v>
      </c>
      <c r="DU565" s="16">
        <f t="shared" si="323"/>
        <v>600</v>
      </c>
    </row>
    <row r="566" spans="2:125" s="32" customFormat="1" x14ac:dyDescent="0.2">
      <c r="B566" s="44">
        <v>43541</v>
      </c>
      <c r="C566" s="65">
        <v>1398</v>
      </c>
      <c r="D566" s="66" t="s">
        <v>569</v>
      </c>
      <c r="E566" s="65">
        <v>413</v>
      </c>
      <c r="F566" s="65" t="s">
        <v>1020</v>
      </c>
      <c r="G566" s="67">
        <v>3854966.2869498488</v>
      </c>
      <c r="H566" s="67">
        <v>2246873.2553006881</v>
      </c>
      <c r="I566" s="67">
        <v>1972634.5899999999</v>
      </c>
      <c r="J566" s="68">
        <v>0.87794653541150092</v>
      </c>
      <c r="K566" s="67">
        <v>231329.85428509311</v>
      </c>
      <c r="L566" s="67">
        <v>1874493.3837011121</v>
      </c>
      <c r="M566" s="67">
        <v>232740.95</v>
      </c>
      <c r="N566" s="67">
        <v>1696363.06</v>
      </c>
      <c r="O566" s="67">
        <v>3619918.5481207608</v>
      </c>
      <c r="P566" s="67" t="s">
        <v>1082</v>
      </c>
      <c r="Q566" s="67" t="s">
        <v>1082</v>
      </c>
      <c r="R566" s="67">
        <v>0</v>
      </c>
      <c r="S566" s="67">
        <v>0</v>
      </c>
      <c r="T566" s="68">
        <v>7.8119073354568871E-2</v>
      </c>
      <c r="U566" s="68">
        <v>7.7568684334443957E-2</v>
      </c>
      <c r="V566" s="68">
        <v>0.9929544860622348</v>
      </c>
      <c r="W566" s="67">
        <v>164504.96000000002</v>
      </c>
      <c r="X566" s="67">
        <v>149638.06</v>
      </c>
      <c r="Y566" s="68">
        <v>0.90962643314827696</v>
      </c>
      <c r="Z566" s="68">
        <v>9.6027779707370101E-2</v>
      </c>
      <c r="AA566" s="68">
        <v>7.5526539390688444E-2</v>
      </c>
      <c r="AB566" s="68">
        <v>0.78650719219838217</v>
      </c>
      <c r="AC566" s="67">
        <v>202217.53000000003</v>
      </c>
      <c r="AD566" s="67">
        <v>145698.55000000002</v>
      </c>
      <c r="AE566" s="68">
        <v>0.72050405323415823</v>
      </c>
      <c r="AF566" s="43">
        <v>80</v>
      </c>
      <c r="AG566" s="43">
        <v>70</v>
      </c>
      <c r="AH566" s="43">
        <v>35</v>
      </c>
      <c r="AI566" s="43">
        <v>22</v>
      </c>
      <c r="AJ566" s="67">
        <v>62606.209999999992</v>
      </c>
      <c r="AK566" s="67">
        <v>62141.5</v>
      </c>
      <c r="AL566" s="68">
        <v>0.9925772539177824</v>
      </c>
      <c r="AM566" s="67">
        <v>21010.399999999998</v>
      </c>
      <c r="AN566" s="67">
        <v>13207.79</v>
      </c>
      <c r="AO566" s="68">
        <v>0.62863105890416182</v>
      </c>
      <c r="AP566" s="67">
        <v>4583.5000000000009</v>
      </c>
      <c r="AQ566" s="67">
        <v>5001.7599999999993</v>
      </c>
      <c r="AR566" s="68">
        <v>1.0912534089669463</v>
      </c>
      <c r="AS566" s="67">
        <v>76304.850000000006</v>
      </c>
      <c r="AT566" s="67">
        <v>69287.010000000009</v>
      </c>
      <c r="AU566" s="68">
        <v>0.9080289129721113</v>
      </c>
      <c r="AV566" s="43">
        <v>2032.26</v>
      </c>
      <c r="AW566" s="43">
        <v>1164.79</v>
      </c>
      <c r="AX566" s="69">
        <v>0.57315008906340725</v>
      </c>
      <c r="AY566" s="43">
        <v>231329.85428509311</v>
      </c>
      <c r="AZ566" s="43">
        <v>232740.95000000004</v>
      </c>
      <c r="BA566" s="43">
        <v>74983.925560700896</v>
      </c>
      <c r="BB566" s="43">
        <v>66903.87999999999</v>
      </c>
      <c r="BC566" s="43">
        <v>397782.66096412</v>
      </c>
      <c r="BD566" s="43">
        <v>129226.42473326021</v>
      </c>
      <c r="BE566" s="43">
        <v>284847.11000000004</v>
      </c>
      <c r="BF566" s="43">
        <v>350148.09000000008</v>
      </c>
      <c r="BG566" s="43">
        <v>3501.2100000000009</v>
      </c>
      <c r="BH566" s="43">
        <v>78</v>
      </c>
      <c r="BI566" s="44">
        <v>43173</v>
      </c>
      <c r="BJ566" s="44">
        <v>43541</v>
      </c>
      <c r="BK566" s="44">
        <v>43172</v>
      </c>
      <c r="BL566" s="43">
        <f t="shared" si="309"/>
        <v>1972634.5899999999</v>
      </c>
      <c r="BM566" s="43">
        <f t="shared" si="310"/>
        <v>1929104.01</v>
      </c>
      <c r="BO566" s="16" t="str">
        <f>IFERROR(VLOOKUP($C566,'PORTE LOJA'!A:B,2,0),"PORTE 1")</f>
        <v>PORTE 4</v>
      </c>
      <c r="BP566" s="16">
        <f>VLOOKUP(BO566,'PAINEL E TARGET'!$S$1:$W$8,3,0)</f>
        <v>3000</v>
      </c>
      <c r="BQ566" s="16">
        <f t="shared" si="288"/>
        <v>1</v>
      </c>
      <c r="BR566" s="16">
        <f t="shared" si="289"/>
        <v>1</v>
      </c>
      <c r="BS566" s="16">
        <f t="shared" si="290"/>
        <v>1</v>
      </c>
      <c r="BT566" s="16">
        <f t="shared" si="291"/>
        <v>1</v>
      </c>
      <c r="BU566" s="16">
        <f t="shared" si="292"/>
        <v>1</v>
      </c>
      <c r="BV566" s="16">
        <f t="shared" si="293"/>
        <v>1</v>
      </c>
      <c r="BW566" s="17" t="str">
        <f t="shared" si="311"/>
        <v>111111</v>
      </c>
      <c r="BY566" s="17">
        <f t="shared" si="294"/>
        <v>0.878</v>
      </c>
      <c r="BZ566" s="17">
        <f t="shared" si="295"/>
        <v>0.91600000000000004</v>
      </c>
      <c r="CA566" s="17" t="str">
        <f t="shared" si="312"/>
        <v>Sem Retira</v>
      </c>
      <c r="CB566" s="17">
        <f t="shared" si="313"/>
        <v>0.91600000000000004</v>
      </c>
      <c r="CC566" s="33" t="str">
        <f>IF(CB566&gt;='PAINEL E TARGET'!$T$11,'PAINEL E TARGET'!$S$11,
IF(CB566&gt;='PAINEL E TARGET'!$T$12,'PAINEL E TARGET'!$S$12,
IF(CB566&gt;='PAINEL E TARGET'!$T$13,'PAINEL E TARGET'!$S$13,
IF(CB566&gt;='PAINEL E TARGET'!$T$14,'PAINEL E TARGET'!$S$14,
IF(CB566&gt;='PAINEL E TARGET'!$T$15,'PAINEL E TARGET'!$S$15,
IF(CB566&gt;='PAINEL E TARGET'!$T$16,'PAINEL E TARGET'!$S$16,
IF(CB566&gt;='PAINEL E TARGET'!$T$17,'PAINEL E TARGET'!$S$17,
IF(CB566&gt;='PAINEL E TARGET'!$T$18,'PAINEL E TARGET'!$S$18,'PAINEL E TARGET'!$S$19))))))))</f>
        <v>1. Fx de 90% a 99,9%</v>
      </c>
      <c r="CD566" s="17">
        <f>IFERROR(VLOOKUP($BW566,'PAINEL E TARGET'!$G$1:$Q$99,4,0),0)</f>
        <v>0.25</v>
      </c>
      <c r="CE566" s="17">
        <f>VLOOKUP(CC566,'PAINEL E TARGET'!$S$10:$U$19,3,0)</f>
        <v>0.5</v>
      </c>
      <c r="CF566" s="16">
        <f t="shared" si="314"/>
        <v>375</v>
      </c>
      <c r="CG566" s="17">
        <f t="shared" si="296"/>
        <v>0.99299999999999999</v>
      </c>
      <c r="CH566" s="17">
        <f t="shared" si="297"/>
        <v>0.629</v>
      </c>
      <c r="CI566" s="17">
        <f t="shared" si="298"/>
        <v>1.091</v>
      </c>
      <c r="CJ566" s="17">
        <f t="shared" si="299"/>
        <v>0.90800000000000003</v>
      </c>
      <c r="CK566" s="17">
        <f t="shared" si="300"/>
        <v>0.57299999999999995</v>
      </c>
      <c r="CL566" s="17">
        <f t="shared" si="301"/>
        <v>0.91</v>
      </c>
      <c r="CM566" s="16">
        <f t="shared" si="302"/>
        <v>3</v>
      </c>
      <c r="CN566" s="17" t="str">
        <f t="shared" si="315"/>
        <v>não ok</v>
      </c>
      <c r="CO566" s="17">
        <f t="shared" si="316"/>
        <v>0</v>
      </c>
      <c r="CP566" s="33" t="str">
        <f>IF(CO566&gt;='PAINEL E TARGET'!$T$11,'PAINEL E TARGET'!$S$11,
IF(CO566&gt;='PAINEL E TARGET'!$T$12,'PAINEL E TARGET'!$S$12,
IF(CO566&gt;='PAINEL E TARGET'!$T$13,'PAINEL E TARGET'!$S$13,
IF(CO566&gt;='PAINEL E TARGET'!$T$14,'PAINEL E TARGET'!$S$14,
IF(CO566&gt;='PAINEL E TARGET'!$T$15,'PAINEL E TARGET'!$S$15,
IF(CO566&gt;='PAINEL E TARGET'!$T$16,'PAINEL E TARGET'!$S$16,
IF(CO566&gt;='PAINEL E TARGET'!$T$17,'PAINEL E TARGET'!$S$17,
IF(CO566&gt;='PAINEL E TARGET'!$T$18,'PAINEL E TARGET'!$S$18,'PAINEL E TARGET'!$S$19))))))))</f>
        <v>Não elegível</v>
      </c>
      <c r="CQ566" s="17">
        <f>IFERROR(VLOOKUP($BW566,'PAINEL E TARGET'!$G$1:$Q$99,5,0),0)</f>
        <v>0.25</v>
      </c>
      <c r="CR566" s="17">
        <f>VLOOKUP(CP566,'PAINEL E TARGET'!$S$10:$U$19,3,0)</f>
        <v>0</v>
      </c>
      <c r="CS566" s="16">
        <f t="shared" si="317"/>
        <v>0</v>
      </c>
      <c r="CT566" s="17">
        <f t="shared" si="303"/>
        <v>0.72099999999999997</v>
      </c>
      <c r="CU566" s="33" t="str">
        <f>IF(CT566&gt;='PAINEL E TARGET'!$T$11,'PAINEL E TARGET'!$S$11,
IF(CT566&gt;='PAINEL E TARGET'!$T$12,'PAINEL E TARGET'!$S$12,
IF(CT566&gt;='PAINEL E TARGET'!$T$13,'PAINEL E TARGET'!$S$13,
IF(CT566&gt;='PAINEL E TARGET'!$T$14,'PAINEL E TARGET'!$S$14,
IF(CT566&gt;='PAINEL E TARGET'!$T$15,'PAINEL E TARGET'!$S$15,
IF(CT566&gt;='PAINEL E TARGET'!$T$16,'PAINEL E TARGET'!$S$16,
IF(CT566&gt;='PAINEL E TARGET'!$T$17,'PAINEL E TARGET'!$S$17,
IF(CT566&gt;='PAINEL E TARGET'!$T$18,'PAINEL E TARGET'!$S$18,'PAINEL E TARGET'!$S$19))))))))</f>
        <v>Não elegível</v>
      </c>
      <c r="CV566" s="17">
        <f>IFERROR(VLOOKUP($BW566,'PAINEL E TARGET'!$G$1:$Q$99,6,0),0)</f>
        <v>0.2</v>
      </c>
      <c r="CW566" s="17">
        <f>VLOOKUP(CU566,'PAINEL E TARGET'!$S$10:$U$19,3,0)</f>
        <v>0</v>
      </c>
      <c r="CX566" s="16">
        <f t="shared" si="318"/>
        <v>0</v>
      </c>
      <c r="CY566" s="17">
        <f t="shared" si="304"/>
        <v>1.006</v>
      </c>
      <c r="CZ566" s="33" t="str">
        <f>IF(CY566&gt;='PAINEL E TARGET'!$T$11,'PAINEL E TARGET'!$S$11,
IF(CY566&gt;='PAINEL E TARGET'!$T$12,'PAINEL E TARGET'!$S$12,
IF(CY566&gt;='PAINEL E TARGET'!$T$13,'PAINEL E TARGET'!$S$13,
IF(CY566&gt;='PAINEL E TARGET'!$T$14,'PAINEL E TARGET'!$S$14,
IF(CY566&gt;='PAINEL E TARGET'!$T$15,'PAINEL E TARGET'!$S$15,
IF(CY566&gt;='PAINEL E TARGET'!$T$16,'PAINEL E TARGET'!$S$16,
IF(CY566&gt;='PAINEL E TARGET'!$T$17,'PAINEL E TARGET'!$S$17,
IF(CY566&gt;='PAINEL E TARGET'!$T$18,'PAINEL E TARGET'!$S$18,'PAINEL E TARGET'!$S$19))))))))</f>
        <v>2. Fx de 100% a 104,9%</v>
      </c>
      <c r="DA566" s="17">
        <f>IFERROR(VLOOKUP($BW566,'PAINEL E TARGET'!$G$1:$Q$99,7,0),0)</f>
        <v>0.15</v>
      </c>
      <c r="DB566" s="17">
        <f>VLOOKUP(CZ566,'PAINEL E TARGET'!$S$10:$U$19,3,0)</f>
        <v>1</v>
      </c>
      <c r="DC566" s="16">
        <f t="shared" si="319"/>
        <v>450</v>
      </c>
      <c r="DD566" s="17">
        <f t="shared" si="305"/>
        <v>0.89200000000000002</v>
      </c>
      <c r="DE566" s="33" t="str">
        <f>IF(DD566&gt;='PAINEL E TARGET'!$T$11,'PAINEL E TARGET'!$S$11,
IF(DD566&gt;='PAINEL E TARGET'!$T$12,'PAINEL E TARGET'!$S$12,
IF(DD566&gt;='PAINEL E TARGET'!$T$13,'PAINEL E TARGET'!$S$13,
IF(DD566&gt;='PAINEL E TARGET'!$T$14,'PAINEL E TARGET'!$S$14,
IF(DD566&gt;='PAINEL E TARGET'!$T$15,'PAINEL E TARGET'!$S$15,
IF(DD566&gt;='PAINEL E TARGET'!$T$16,'PAINEL E TARGET'!$S$16,
IF(DD566&gt;='PAINEL E TARGET'!$T$17,'PAINEL E TARGET'!$S$17,
IF(DD566&gt;='PAINEL E TARGET'!$T$18,'PAINEL E TARGET'!$S$18,'PAINEL E TARGET'!$S$19))))))))</f>
        <v>Não elegível</v>
      </c>
      <c r="DF566" s="17">
        <f>IFERROR(VLOOKUP($BW566,'PAINEL E TARGET'!$G$1:$Q$99,8,0),0)</f>
        <v>0.1</v>
      </c>
      <c r="DG566" s="17">
        <f>VLOOKUP(DE566,'PAINEL E TARGET'!$S$10:$U$19,3,0)</f>
        <v>0</v>
      </c>
      <c r="DH566" s="16">
        <f t="shared" si="320"/>
        <v>0</v>
      </c>
      <c r="DI566" s="17">
        <f t="shared" si="306"/>
        <v>0.629</v>
      </c>
      <c r="DJ566" s="33" t="str">
        <f>IF(DI566&gt;='PAINEL E TARGET'!$T$11,'PAINEL E TARGET'!$S$11,
IF(DI566&gt;='PAINEL E TARGET'!$T$12,'PAINEL E TARGET'!$S$12,
IF(DI566&gt;='PAINEL E TARGET'!$T$13,'PAINEL E TARGET'!$S$13,
IF(DI566&gt;='PAINEL E TARGET'!$T$14,'PAINEL E TARGET'!$S$14,
IF(DI566&gt;='PAINEL E TARGET'!$T$15,'PAINEL E TARGET'!$S$15,
IF(DI566&gt;='PAINEL E TARGET'!$T$16,'PAINEL E TARGET'!$S$16,
IF(DI566&gt;='PAINEL E TARGET'!$T$17,'PAINEL E TARGET'!$S$17,
IF(DI566&gt;='PAINEL E TARGET'!$T$18,'PAINEL E TARGET'!$S$18,'PAINEL E TARGET'!$S$19))))))))</f>
        <v>Não elegível</v>
      </c>
      <c r="DK566" s="17">
        <f>IFERROR(VLOOKUP($BW566,'PAINEL E TARGET'!$G$1:$Q$99,9,0),0)</f>
        <v>0.05</v>
      </c>
      <c r="DL566" s="17">
        <f>VLOOKUP(DJ566,'PAINEL E TARGET'!$S$10:$U$19,3,0)</f>
        <v>0</v>
      </c>
      <c r="DM566" s="16">
        <f t="shared" si="321"/>
        <v>0</v>
      </c>
      <c r="DN566" s="17">
        <f t="shared" si="307"/>
        <v>0.57299999999999995</v>
      </c>
      <c r="DO566" s="33" t="str">
        <f>IF(DN566&gt;='PAINEL E TARGET'!$T$11,'PAINEL E TARGET'!$S$11,
IF(DN566&gt;='PAINEL E TARGET'!$T$12,'PAINEL E TARGET'!$S$12,
IF(DN566&gt;='PAINEL E TARGET'!$T$13,'PAINEL E TARGET'!$S$13,
IF(DN566&gt;='PAINEL E TARGET'!$T$14,'PAINEL E TARGET'!$S$14,
IF(DN566&gt;='PAINEL E TARGET'!$T$15,'PAINEL E TARGET'!$S$15,
IF(DN566&gt;='PAINEL E TARGET'!$T$16,'PAINEL E TARGET'!$S$16,
IF(DN566&gt;='PAINEL E TARGET'!$T$17,'PAINEL E TARGET'!$S$17,
IF(DN566&gt;='PAINEL E TARGET'!$T$18,'PAINEL E TARGET'!$S$18,'PAINEL E TARGET'!$S$19))))))))</f>
        <v>Não elegível</v>
      </c>
      <c r="DP566" s="17">
        <f>IFERROR(VLOOKUP($BW566,'PAINEL E TARGET'!$G$1:$Q$99,10,0),0)</f>
        <v>0</v>
      </c>
      <c r="DQ566" s="17">
        <f>VLOOKUP(DO566,'PAINEL E TARGET'!$S$10:$U$19,3,0)</f>
        <v>0</v>
      </c>
      <c r="DR566" s="16">
        <f t="shared" si="322"/>
        <v>0</v>
      </c>
      <c r="DS566" s="17">
        <f t="shared" si="308"/>
        <v>0.875</v>
      </c>
      <c r="DT566" s="16">
        <f>IF(DS566&gt;=1,VLOOKUP(BO566,'PAINEL E TARGET'!$S$1:$W$8,5,0),0)</f>
        <v>0</v>
      </c>
      <c r="DU566" s="16">
        <f t="shared" si="323"/>
        <v>825</v>
      </c>
    </row>
    <row r="567" spans="2:125" s="32" customFormat="1" x14ac:dyDescent="0.2">
      <c r="B567" s="44">
        <v>43541</v>
      </c>
      <c r="C567" s="65">
        <v>1402</v>
      </c>
      <c r="D567" s="66" t="s">
        <v>570</v>
      </c>
      <c r="E567" s="65">
        <v>113</v>
      </c>
      <c r="F567" s="65" t="s">
        <v>1018</v>
      </c>
      <c r="G567" s="67">
        <v>2322515.0943644401</v>
      </c>
      <c r="H567" s="67">
        <v>1322485.9270348381</v>
      </c>
      <c r="I567" s="67">
        <v>1226337.75</v>
      </c>
      <c r="J567" s="68">
        <v>0.92729739117117627</v>
      </c>
      <c r="K567" s="67">
        <v>200227.10097053833</v>
      </c>
      <c r="L567" s="67">
        <v>1014145.9006132811</v>
      </c>
      <c r="M567" s="67">
        <v>234275.1</v>
      </c>
      <c r="N567" s="67">
        <v>962825.68</v>
      </c>
      <c r="O567" s="67">
        <v>2140428.2741083461</v>
      </c>
      <c r="P567" s="67">
        <v>9057.9657579259383</v>
      </c>
      <c r="Q567" s="67">
        <v>13000</v>
      </c>
      <c r="R567" s="67">
        <v>0</v>
      </c>
      <c r="S567" s="67">
        <v>0</v>
      </c>
      <c r="T567" s="68">
        <v>0.10933381405111402</v>
      </c>
      <c r="U567" s="68">
        <v>0.11287666747419929</v>
      </c>
      <c r="V567" s="68">
        <v>1.0324040046881469</v>
      </c>
      <c r="W567" s="67">
        <v>131781.69</v>
      </c>
      <c r="X567" s="67">
        <v>133657.35</v>
      </c>
      <c r="Y567" s="68">
        <v>1.0142330850363204</v>
      </c>
      <c r="Z567" s="68">
        <v>0.18103794280115643</v>
      </c>
      <c r="AA567" s="68">
        <v>0.22022180956226589</v>
      </c>
      <c r="AB567" s="68">
        <v>1.2164400796585895</v>
      </c>
      <c r="AC567" s="67">
        <v>219847.59000000003</v>
      </c>
      <c r="AD567" s="67">
        <v>263627.69999999995</v>
      </c>
      <c r="AE567" s="68">
        <v>1.1991384576924402</v>
      </c>
      <c r="AF567" s="43">
        <v>80</v>
      </c>
      <c r="AG567" s="43">
        <v>72</v>
      </c>
      <c r="AH567" s="43">
        <v>25</v>
      </c>
      <c r="AI567" s="43">
        <v>22</v>
      </c>
      <c r="AJ567" s="67">
        <v>73202.83</v>
      </c>
      <c r="AK567" s="67">
        <v>72115</v>
      </c>
      <c r="AL567" s="68">
        <v>0.98513950895067848</v>
      </c>
      <c r="AM567" s="67">
        <v>15954.110000000002</v>
      </c>
      <c r="AN567" s="67">
        <v>13267.01</v>
      </c>
      <c r="AO567" s="68">
        <v>0.83157318082926579</v>
      </c>
      <c r="AP567" s="67">
        <v>9274.02</v>
      </c>
      <c r="AQ567" s="67">
        <v>7710.65</v>
      </c>
      <c r="AR567" s="68">
        <v>0.83142477587928421</v>
      </c>
      <c r="AS567" s="67">
        <v>33350.730000000003</v>
      </c>
      <c r="AT567" s="67">
        <v>40564.69</v>
      </c>
      <c r="AU567" s="68">
        <v>1.2163059099455993</v>
      </c>
      <c r="AV567" s="43">
        <v>2226.0500000000002</v>
      </c>
      <c r="AW567" s="43">
        <v>5418.5499999999993</v>
      </c>
      <c r="AX567" s="69">
        <v>2.4341546685833646</v>
      </c>
      <c r="AY567" s="43">
        <v>200227.10097053833</v>
      </c>
      <c r="AZ567" s="43">
        <v>234275.1</v>
      </c>
      <c r="BA567" s="43">
        <v>35780.104171104904</v>
      </c>
      <c r="BB567" s="43">
        <v>48300.58</v>
      </c>
      <c r="BC567" s="43">
        <v>353666.30031308759</v>
      </c>
      <c r="BD567" s="43">
        <v>63409.489852796192</v>
      </c>
      <c r="BE567" s="43">
        <v>233497.27999999997</v>
      </c>
      <c r="BF567" s="43">
        <v>389633.63</v>
      </c>
      <c r="BG567" s="43">
        <v>3951.5900000000006</v>
      </c>
      <c r="BH567" s="43">
        <v>50</v>
      </c>
      <c r="BI567" s="44">
        <v>43173</v>
      </c>
      <c r="BJ567" s="44">
        <v>43541</v>
      </c>
      <c r="BK567" s="44">
        <v>43172</v>
      </c>
      <c r="BL567" s="43">
        <f t="shared" si="309"/>
        <v>1226337.75</v>
      </c>
      <c r="BM567" s="43">
        <f t="shared" si="310"/>
        <v>1197100.78</v>
      </c>
      <c r="BO567" s="16" t="str">
        <f>IFERROR(VLOOKUP($C567,'PORTE LOJA'!A:B,2,0),"PORTE 1")</f>
        <v>PORTE 4</v>
      </c>
      <c r="BP567" s="16">
        <f>VLOOKUP(BO567,'PAINEL E TARGET'!$S$1:$W$8,3,0)</f>
        <v>3000</v>
      </c>
      <c r="BQ567" s="16">
        <f t="shared" si="288"/>
        <v>1</v>
      </c>
      <c r="BR567" s="16">
        <f t="shared" si="289"/>
        <v>1</v>
      </c>
      <c r="BS567" s="16">
        <f t="shared" si="290"/>
        <v>1</v>
      </c>
      <c r="BT567" s="16">
        <f t="shared" si="291"/>
        <v>1</v>
      </c>
      <c r="BU567" s="16">
        <f t="shared" si="292"/>
        <v>1</v>
      </c>
      <c r="BV567" s="16">
        <f t="shared" si="293"/>
        <v>1</v>
      </c>
      <c r="BW567" s="17" t="str">
        <f t="shared" si="311"/>
        <v>111111</v>
      </c>
      <c r="BY567" s="17">
        <f t="shared" si="294"/>
        <v>0.92700000000000005</v>
      </c>
      <c r="BZ567" s="17">
        <f t="shared" si="295"/>
        <v>0.98599999999999999</v>
      </c>
      <c r="CA567" s="17" t="str">
        <f t="shared" si="312"/>
        <v>Sem Retira</v>
      </c>
      <c r="CB567" s="17">
        <f t="shared" si="313"/>
        <v>0.98599999999999999</v>
      </c>
      <c r="CC567" s="33" t="str">
        <f>IF(CB567&gt;='PAINEL E TARGET'!$T$11,'PAINEL E TARGET'!$S$11,
IF(CB567&gt;='PAINEL E TARGET'!$T$12,'PAINEL E TARGET'!$S$12,
IF(CB567&gt;='PAINEL E TARGET'!$T$13,'PAINEL E TARGET'!$S$13,
IF(CB567&gt;='PAINEL E TARGET'!$T$14,'PAINEL E TARGET'!$S$14,
IF(CB567&gt;='PAINEL E TARGET'!$T$15,'PAINEL E TARGET'!$S$15,
IF(CB567&gt;='PAINEL E TARGET'!$T$16,'PAINEL E TARGET'!$S$16,
IF(CB567&gt;='PAINEL E TARGET'!$T$17,'PAINEL E TARGET'!$S$17,
IF(CB567&gt;='PAINEL E TARGET'!$T$18,'PAINEL E TARGET'!$S$18,'PAINEL E TARGET'!$S$19))))))))</f>
        <v>1. Fx de 90% a 99,9%</v>
      </c>
      <c r="CD567" s="17">
        <f>IFERROR(VLOOKUP($BW567,'PAINEL E TARGET'!$G$1:$Q$99,4,0),0)</f>
        <v>0.25</v>
      </c>
      <c r="CE567" s="17">
        <f>VLOOKUP(CC567,'PAINEL E TARGET'!$S$10:$U$19,3,0)</f>
        <v>0.5</v>
      </c>
      <c r="CF567" s="16">
        <f t="shared" si="314"/>
        <v>375</v>
      </c>
      <c r="CG567" s="17">
        <f t="shared" si="296"/>
        <v>0.98499999999999999</v>
      </c>
      <c r="CH567" s="17">
        <f t="shared" si="297"/>
        <v>0.83199999999999996</v>
      </c>
      <c r="CI567" s="17">
        <f t="shared" si="298"/>
        <v>0.83099999999999996</v>
      </c>
      <c r="CJ567" s="17">
        <f t="shared" si="299"/>
        <v>1.216</v>
      </c>
      <c r="CK567" s="17">
        <f t="shared" si="300"/>
        <v>2.4340000000000002</v>
      </c>
      <c r="CL567" s="17">
        <f t="shared" si="301"/>
        <v>1.014</v>
      </c>
      <c r="CM567" s="16">
        <f t="shared" si="302"/>
        <v>5</v>
      </c>
      <c r="CN567" s="17" t="str">
        <f t="shared" si="315"/>
        <v>ok</v>
      </c>
      <c r="CO567" s="17">
        <f t="shared" si="316"/>
        <v>1.014</v>
      </c>
      <c r="CP567" s="33" t="str">
        <f>IF(CO567&gt;='PAINEL E TARGET'!$T$11,'PAINEL E TARGET'!$S$11,
IF(CO567&gt;='PAINEL E TARGET'!$T$12,'PAINEL E TARGET'!$S$12,
IF(CO567&gt;='PAINEL E TARGET'!$T$13,'PAINEL E TARGET'!$S$13,
IF(CO567&gt;='PAINEL E TARGET'!$T$14,'PAINEL E TARGET'!$S$14,
IF(CO567&gt;='PAINEL E TARGET'!$T$15,'PAINEL E TARGET'!$S$15,
IF(CO567&gt;='PAINEL E TARGET'!$T$16,'PAINEL E TARGET'!$S$16,
IF(CO567&gt;='PAINEL E TARGET'!$T$17,'PAINEL E TARGET'!$S$17,
IF(CO567&gt;='PAINEL E TARGET'!$T$18,'PAINEL E TARGET'!$S$18,'PAINEL E TARGET'!$S$19))))))))</f>
        <v>2. Fx de 100% a 104,9%</v>
      </c>
      <c r="CQ567" s="17">
        <f>IFERROR(VLOOKUP($BW567,'PAINEL E TARGET'!$G$1:$Q$99,5,0),0)</f>
        <v>0.25</v>
      </c>
      <c r="CR567" s="17">
        <f>VLOOKUP(CP567,'PAINEL E TARGET'!$S$10:$U$19,3,0)</f>
        <v>1</v>
      </c>
      <c r="CS567" s="16">
        <f t="shared" si="317"/>
        <v>750</v>
      </c>
      <c r="CT567" s="17">
        <f t="shared" si="303"/>
        <v>1.1990000000000001</v>
      </c>
      <c r="CU567" s="33" t="str">
        <f>IF(CT567&gt;='PAINEL E TARGET'!$T$11,'PAINEL E TARGET'!$S$11,
IF(CT567&gt;='PAINEL E TARGET'!$T$12,'PAINEL E TARGET'!$S$12,
IF(CT567&gt;='PAINEL E TARGET'!$T$13,'PAINEL E TARGET'!$S$13,
IF(CT567&gt;='PAINEL E TARGET'!$T$14,'PAINEL E TARGET'!$S$14,
IF(CT567&gt;='PAINEL E TARGET'!$T$15,'PAINEL E TARGET'!$S$15,
IF(CT567&gt;='PAINEL E TARGET'!$T$16,'PAINEL E TARGET'!$S$16,
IF(CT567&gt;='PAINEL E TARGET'!$T$17,'PAINEL E TARGET'!$S$17,
IF(CT567&gt;='PAINEL E TARGET'!$T$18,'PAINEL E TARGET'!$S$18,'PAINEL E TARGET'!$S$19))))))))</f>
        <v>5. Fx de 115% a 119,9%</v>
      </c>
      <c r="CV567" s="17">
        <f>IFERROR(VLOOKUP($BW567,'PAINEL E TARGET'!$G$1:$Q$99,6,0),0)</f>
        <v>0.2</v>
      </c>
      <c r="CW567" s="17">
        <f>VLOOKUP(CU567,'PAINEL E TARGET'!$S$10:$U$19,3,0)</f>
        <v>1.3</v>
      </c>
      <c r="CX567" s="16">
        <f t="shared" si="318"/>
        <v>780</v>
      </c>
      <c r="CY567" s="17">
        <f t="shared" si="304"/>
        <v>1.17</v>
      </c>
      <c r="CZ567" s="33" t="str">
        <f>IF(CY567&gt;='PAINEL E TARGET'!$T$11,'PAINEL E TARGET'!$S$11,
IF(CY567&gt;='PAINEL E TARGET'!$T$12,'PAINEL E TARGET'!$S$12,
IF(CY567&gt;='PAINEL E TARGET'!$T$13,'PAINEL E TARGET'!$S$13,
IF(CY567&gt;='PAINEL E TARGET'!$T$14,'PAINEL E TARGET'!$S$14,
IF(CY567&gt;='PAINEL E TARGET'!$T$15,'PAINEL E TARGET'!$S$15,
IF(CY567&gt;='PAINEL E TARGET'!$T$16,'PAINEL E TARGET'!$S$16,
IF(CY567&gt;='PAINEL E TARGET'!$T$17,'PAINEL E TARGET'!$S$17,
IF(CY567&gt;='PAINEL E TARGET'!$T$18,'PAINEL E TARGET'!$S$18,'PAINEL E TARGET'!$S$19))))))))</f>
        <v>5. Fx de 115% a 119,9%</v>
      </c>
      <c r="DA567" s="17">
        <f>IFERROR(VLOOKUP($BW567,'PAINEL E TARGET'!$G$1:$Q$99,7,0),0)</f>
        <v>0.15</v>
      </c>
      <c r="DB567" s="17">
        <f>VLOOKUP(CZ567,'PAINEL E TARGET'!$S$10:$U$19,3,0)</f>
        <v>1.3</v>
      </c>
      <c r="DC567" s="16">
        <f t="shared" si="319"/>
        <v>585</v>
      </c>
      <c r="DD567" s="17">
        <f t="shared" si="305"/>
        <v>1.35</v>
      </c>
      <c r="DE567" s="33" t="str">
        <f>IF(DD567&gt;='PAINEL E TARGET'!$T$11,'PAINEL E TARGET'!$S$11,
IF(DD567&gt;='PAINEL E TARGET'!$T$12,'PAINEL E TARGET'!$S$12,
IF(DD567&gt;='PAINEL E TARGET'!$T$13,'PAINEL E TARGET'!$S$13,
IF(DD567&gt;='PAINEL E TARGET'!$T$14,'PAINEL E TARGET'!$S$14,
IF(DD567&gt;='PAINEL E TARGET'!$T$15,'PAINEL E TARGET'!$S$15,
IF(DD567&gt;='PAINEL E TARGET'!$T$16,'PAINEL E TARGET'!$S$16,
IF(DD567&gt;='PAINEL E TARGET'!$T$17,'PAINEL E TARGET'!$S$17,
IF(DD567&gt;='PAINEL E TARGET'!$T$18,'PAINEL E TARGET'!$S$18,'PAINEL E TARGET'!$S$19))))))))</f>
        <v>8. Fx de 130% ou mais</v>
      </c>
      <c r="DF567" s="17">
        <f>IFERROR(VLOOKUP($BW567,'PAINEL E TARGET'!$G$1:$Q$99,8,0),0)</f>
        <v>0.1</v>
      </c>
      <c r="DG567" s="17">
        <f>VLOOKUP(DE567,'PAINEL E TARGET'!$S$10:$U$19,3,0)</f>
        <v>1.6</v>
      </c>
      <c r="DH567" s="16">
        <f t="shared" si="320"/>
        <v>480.00000000000011</v>
      </c>
      <c r="DI567" s="17">
        <f t="shared" si="306"/>
        <v>0.88</v>
      </c>
      <c r="DJ567" s="33" t="str">
        <f>IF(DI567&gt;='PAINEL E TARGET'!$T$11,'PAINEL E TARGET'!$S$11,
IF(DI567&gt;='PAINEL E TARGET'!$T$12,'PAINEL E TARGET'!$S$12,
IF(DI567&gt;='PAINEL E TARGET'!$T$13,'PAINEL E TARGET'!$S$13,
IF(DI567&gt;='PAINEL E TARGET'!$T$14,'PAINEL E TARGET'!$S$14,
IF(DI567&gt;='PAINEL E TARGET'!$T$15,'PAINEL E TARGET'!$S$15,
IF(DI567&gt;='PAINEL E TARGET'!$T$16,'PAINEL E TARGET'!$S$16,
IF(DI567&gt;='PAINEL E TARGET'!$T$17,'PAINEL E TARGET'!$S$17,
IF(DI567&gt;='PAINEL E TARGET'!$T$18,'PAINEL E TARGET'!$S$18,'PAINEL E TARGET'!$S$19))))))))</f>
        <v>Não elegível</v>
      </c>
      <c r="DK567" s="17">
        <f>IFERROR(VLOOKUP($BW567,'PAINEL E TARGET'!$G$1:$Q$99,9,0),0)</f>
        <v>0.05</v>
      </c>
      <c r="DL567" s="17">
        <f>VLOOKUP(DJ567,'PAINEL E TARGET'!$S$10:$U$19,3,0)</f>
        <v>0</v>
      </c>
      <c r="DM567" s="16">
        <f t="shared" si="321"/>
        <v>0</v>
      </c>
      <c r="DN567" s="17">
        <f t="shared" si="307"/>
        <v>2.4340000000000002</v>
      </c>
      <c r="DO567" s="33" t="str">
        <f>IF(DN567&gt;='PAINEL E TARGET'!$T$11,'PAINEL E TARGET'!$S$11,
IF(DN567&gt;='PAINEL E TARGET'!$T$12,'PAINEL E TARGET'!$S$12,
IF(DN567&gt;='PAINEL E TARGET'!$T$13,'PAINEL E TARGET'!$S$13,
IF(DN567&gt;='PAINEL E TARGET'!$T$14,'PAINEL E TARGET'!$S$14,
IF(DN567&gt;='PAINEL E TARGET'!$T$15,'PAINEL E TARGET'!$S$15,
IF(DN567&gt;='PAINEL E TARGET'!$T$16,'PAINEL E TARGET'!$S$16,
IF(DN567&gt;='PAINEL E TARGET'!$T$17,'PAINEL E TARGET'!$S$17,
IF(DN567&gt;='PAINEL E TARGET'!$T$18,'PAINEL E TARGET'!$S$18,'PAINEL E TARGET'!$S$19))))))))</f>
        <v>8. Fx de 130% ou mais</v>
      </c>
      <c r="DP567" s="17">
        <f>IFERROR(VLOOKUP($BW567,'PAINEL E TARGET'!$G$1:$Q$99,10,0),0)</f>
        <v>0</v>
      </c>
      <c r="DQ567" s="17">
        <f>VLOOKUP(DO567,'PAINEL E TARGET'!$S$10:$U$19,3,0)</f>
        <v>1.6</v>
      </c>
      <c r="DR567" s="16">
        <f t="shared" si="322"/>
        <v>0</v>
      </c>
      <c r="DS567" s="17">
        <f t="shared" si="308"/>
        <v>0.9</v>
      </c>
      <c r="DT567" s="16">
        <f>IF(DS567&gt;=1,VLOOKUP(BO567,'PAINEL E TARGET'!$S$1:$W$8,5,0),0)</f>
        <v>0</v>
      </c>
      <c r="DU567" s="16">
        <f t="shared" si="323"/>
        <v>2970</v>
      </c>
    </row>
    <row r="568" spans="2:125" s="32" customFormat="1" x14ac:dyDescent="0.2">
      <c r="B568" s="44">
        <v>43541</v>
      </c>
      <c r="C568" s="65">
        <v>1404</v>
      </c>
      <c r="D568" s="66" t="s">
        <v>571</v>
      </c>
      <c r="E568" s="65">
        <v>319</v>
      </c>
      <c r="F568" s="65" t="s">
        <v>943</v>
      </c>
      <c r="G568" s="67">
        <v>873941.81146282831</v>
      </c>
      <c r="H568" s="67">
        <v>561731.77778815094</v>
      </c>
      <c r="I568" s="67">
        <v>363116.29000000004</v>
      </c>
      <c r="J568" s="68">
        <v>0.64642290922153267</v>
      </c>
      <c r="K568" s="67">
        <v>79920.19848160824</v>
      </c>
      <c r="L568" s="67">
        <v>421603.54573069478</v>
      </c>
      <c r="M568" s="67">
        <v>66186.570000000007</v>
      </c>
      <c r="N568" s="67">
        <v>280997.69999999995</v>
      </c>
      <c r="O568" s="67">
        <v>782730.31366885582</v>
      </c>
      <c r="P568" s="67" t="s">
        <v>1082</v>
      </c>
      <c r="Q568" s="67" t="s">
        <v>1082</v>
      </c>
      <c r="R568" s="67">
        <v>0</v>
      </c>
      <c r="S568" s="67">
        <v>0</v>
      </c>
      <c r="T568" s="68">
        <v>0.10735603372989654</v>
      </c>
      <c r="U568" s="68">
        <v>8.762606093876317E-2</v>
      </c>
      <c r="V568" s="68">
        <v>0.81621924631853315</v>
      </c>
      <c r="W568" s="67">
        <v>53841.600000000013</v>
      </c>
      <c r="X568" s="67">
        <v>30422.390000000003</v>
      </c>
      <c r="Y568" s="68">
        <v>0.56503502867671085</v>
      </c>
      <c r="Z568" s="68">
        <v>0.20613951222264751</v>
      </c>
      <c r="AA568" s="68">
        <v>0.15082103230080099</v>
      </c>
      <c r="AB568" s="68">
        <v>0.73164543116751901</v>
      </c>
      <c r="AC568" s="67">
        <v>103383.85999999999</v>
      </c>
      <c r="AD568" s="67">
        <v>52362.69</v>
      </c>
      <c r="AE568" s="68">
        <v>0.5064880533576519</v>
      </c>
      <c r="AF568" s="43">
        <v>80</v>
      </c>
      <c r="AG568" s="43">
        <v>68</v>
      </c>
      <c r="AH568" s="43">
        <v>22</v>
      </c>
      <c r="AI568" s="43">
        <v>21</v>
      </c>
      <c r="AJ568" s="67">
        <v>24053.409999999996</v>
      </c>
      <c r="AK568" s="67">
        <v>11444.5</v>
      </c>
      <c r="AL568" s="68">
        <v>0.47579532382310874</v>
      </c>
      <c r="AM568" s="67">
        <v>6349.6</v>
      </c>
      <c r="AN568" s="67">
        <v>3381.0000000000005</v>
      </c>
      <c r="AO568" s="68">
        <v>0.53247448658183194</v>
      </c>
      <c r="AP568" s="67">
        <v>4998.1500000000015</v>
      </c>
      <c r="AQ568" s="67">
        <v>2511.8799999999997</v>
      </c>
      <c r="AR568" s="68">
        <v>0.5025619479207305</v>
      </c>
      <c r="AS568" s="67">
        <v>18440.440000000002</v>
      </c>
      <c r="AT568" s="67">
        <v>13085.010000000002</v>
      </c>
      <c r="AU568" s="68">
        <v>0.70958230931582977</v>
      </c>
      <c r="AV568" s="43">
        <v>760.31000000000006</v>
      </c>
      <c r="AW568" s="43">
        <v>554.9</v>
      </c>
      <c r="AX568" s="69">
        <v>0.72983388354750023</v>
      </c>
      <c r="AY568" s="43">
        <v>79920.19848160824</v>
      </c>
      <c r="AZ568" s="43">
        <v>66186.569999999992</v>
      </c>
      <c r="BA568" s="43">
        <v>33750.089834119113</v>
      </c>
      <c r="BB568" s="43">
        <v>23208.670000000002</v>
      </c>
      <c r="BC568" s="43">
        <v>124554.46124503842</v>
      </c>
      <c r="BD568" s="43">
        <v>52830.259226034956</v>
      </c>
      <c r="BE568" s="43">
        <v>84350.110000000015</v>
      </c>
      <c r="BF568" s="43">
        <v>161965.09</v>
      </c>
      <c r="BG568" s="43">
        <v>1190.9399999999996</v>
      </c>
      <c r="BH568" s="43">
        <v>33</v>
      </c>
      <c r="BI568" s="44">
        <v>43173</v>
      </c>
      <c r="BJ568" s="44">
        <v>43541</v>
      </c>
      <c r="BK568" s="44">
        <v>43172</v>
      </c>
      <c r="BL568" s="43">
        <f t="shared" si="309"/>
        <v>363116.29000000004</v>
      </c>
      <c r="BM568" s="43">
        <f t="shared" si="310"/>
        <v>347184.26999999996</v>
      </c>
      <c r="BO568" s="16" t="str">
        <f>IFERROR(VLOOKUP($C568,'PORTE LOJA'!A:B,2,0),"PORTE 1")</f>
        <v>PORTE 1</v>
      </c>
      <c r="BP568" s="16">
        <f>VLOOKUP(BO568,'PAINEL E TARGET'!$S$1:$W$8,3,0)</f>
        <v>1650</v>
      </c>
      <c r="BQ568" s="16">
        <f t="shared" si="288"/>
        <v>1</v>
      </c>
      <c r="BR568" s="16">
        <f t="shared" si="289"/>
        <v>1</v>
      </c>
      <c r="BS568" s="16">
        <f t="shared" si="290"/>
        <v>1</v>
      </c>
      <c r="BT568" s="16">
        <f t="shared" si="291"/>
        <v>1</v>
      </c>
      <c r="BU568" s="16">
        <f t="shared" si="292"/>
        <v>1</v>
      </c>
      <c r="BV568" s="16">
        <f t="shared" si="293"/>
        <v>1</v>
      </c>
      <c r="BW568" s="17" t="str">
        <f t="shared" si="311"/>
        <v>111111</v>
      </c>
      <c r="BY568" s="17">
        <f t="shared" si="294"/>
        <v>0.64600000000000002</v>
      </c>
      <c r="BZ568" s="17">
        <f t="shared" si="295"/>
        <v>0.69199999999999995</v>
      </c>
      <c r="CA568" s="17" t="str">
        <f t="shared" si="312"/>
        <v>Sem Retira</v>
      </c>
      <c r="CB568" s="17">
        <f t="shared" si="313"/>
        <v>0.69199999999999995</v>
      </c>
      <c r="CC568" s="33" t="str">
        <f>IF(CB568&gt;='PAINEL E TARGET'!$T$11,'PAINEL E TARGET'!$S$11,
IF(CB568&gt;='PAINEL E TARGET'!$T$12,'PAINEL E TARGET'!$S$12,
IF(CB568&gt;='PAINEL E TARGET'!$T$13,'PAINEL E TARGET'!$S$13,
IF(CB568&gt;='PAINEL E TARGET'!$T$14,'PAINEL E TARGET'!$S$14,
IF(CB568&gt;='PAINEL E TARGET'!$T$15,'PAINEL E TARGET'!$S$15,
IF(CB568&gt;='PAINEL E TARGET'!$T$16,'PAINEL E TARGET'!$S$16,
IF(CB568&gt;='PAINEL E TARGET'!$T$17,'PAINEL E TARGET'!$S$17,
IF(CB568&gt;='PAINEL E TARGET'!$T$18,'PAINEL E TARGET'!$S$18,'PAINEL E TARGET'!$S$19))))))))</f>
        <v>Não elegível</v>
      </c>
      <c r="CD568" s="17">
        <f>IFERROR(VLOOKUP($BW568,'PAINEL E TARGET'!$G$1:$Q$99,4,0),0)</f>
        <v>0.25</v>
      </c>
      <c r="CE568" s="17">
        <f>VLOOKUP(CC568,'PAINEL E TARGET'!$S$10:$U$19,3,0)</f>
        <v>0</v>
      </c>
      <c r="CF568" s="16">
        <f t="shared" si="314"/>
        <v>0</v>
      </c>
      <c r="CG568" s="17">
        <f t="shared" si="296"/>
        <v>0.47599999999999998</v>
      </c>
      <c r="CH568" s="17">
        <f t="shared" si="297"/>
        <v>0.53200000000000003</v>
      </c>
      <c r="CI568" s="17">
        <f t="shared" si="298"/>
        <v>0.503</v>
      </c>
      <c r="CJ568" s="17">
        <f t="shared" si="299"/>
        <v>0.71</v>
      </c>
      <c r="CK568" s="17">
        <f t="shared" si="300"/>
        <v>0.73</v>
      </c>
      <c r="CL568" s="17">
        <f t="shared" si="301"/>
        <v>0.56499999999999995</v>
      </c>
      <c r="CM568" s="16">
        <f t="shared" si="302"/>
        <v>2</v>
      </c>
      <c r="CN568" s="17" t="str">
        <f t="shared" si="315"/>
        <v>não ok</v>
      </c>
      <c r="CO568" s="17">
        <f t="shared" si="316"/>
        <v>0</v>
      </c>
      <c r="CP568" s="33" t="str">
        <f>IF(CO568&gt;='PAINEL E TARGET'!$T$11,'PAINEL E TARGET'!$S$11,
IF(CO568&gt;='PAINEL E TARGET'!$T$12,'PAINEL E TARGET'!$S$12,
IF(CO568&gt;='PAINEL E TARGET'!$T$13,'PAINEL E TARGET'!$S$13,
IF(CO568&gt;='PAINEL E TARGET'!$T$14,'PAINEL E TARGET'!$S$14,
IF(CO568&gt;='PAINEL E TARGET'!$T$15,'PAINEL E TARGET'!$S$15,
IF(CO568&gt;='PAINEL E TARGET'!$T$16,'PAINEL E TARGET'!$S$16,
IF(CO568&gt;='PAINEL E TARGET'!$T$17,'PAINEL E TARGET'!$S$17,
IF(CO568&gt;='PAINEL E TARGET'!$T$18,'PAINEL E TARGET'!$S$18,'PAINEL E TARGET'!$S$19))))))))</f>
        <v>Não elegível</v>
      </c>
      <c r="CQ568" s="17">
        <f>IFERROR(VLOOKUP($BW568,'PAINEL E TARGET'!$G$1:$Q$99,5,0),0)</f>
        <v>0.25</v>
      </c>
      <c r="CR568" s="17">
        <f>VLOOKUP(CP568,'PAINEL E TARGET'!$S$10:$U$19,3,0)</f>
        <v>0</v>
      </c>
      <c r="CS568" s="16">
        <f t="shared" si="317"/>
        <v>0</v>
      </c>
      <c r="CT568" s="17">
        <f t="shared" si="303"/>
        <v>0.50600000000000001</v>
      </c>
      <c r="CU568" s="33" t="str">
        <f>IF(CT568&gt;='PAINEL E TARGET'!$T$11,'PAINEL E TARGET'!$S$11,
IF(CT568&gt;='PAINEL E TARGET'!$T$12,'PAINEL E TARGET'!$S$12,
IF(CT568&gt;='PAINEL E TARGET'!$T$13,'PAINEL E TARGET'!$S$13,
IF(CT568&gt;='PAINEL E TARGET'!$T$14,'PAINEL E TARGET'!$S$14,
IF(CT568&gt;='PAINEL E TARGET'!$T$15,'PAINEL E TARGET'!$S$15,
IF(CT568&gt;='PAINEL E TARGET'!$T$16,'PAINEL E TARGET'!$S$16,
IF(CT568&gt;='PAINEL E TARGET'!$T$17,'PAINEL E TARGET'!$S$17,
IF(CT568&gt;='PAINEL E TARGET'!$T$18,'PAINEL E TARGET'!$S$18,'PAINEL E TARGET'!$S$19))))))))</f>
        <v>Não elegível</v>
      </c>
      <c r="CV568" s="17">
        <f>IFERROR(VLOOKUP($BW568,'PAINEL E TARGET'!$G$1:$Q$99,6,0),0)</f>
        <v>0.2</v>
      </c>
      <c r="CW568" s="17">
        <f>VLOOKUP(CU568,'PAINEL E TARGET'!$S$10:$U$19,3,0)</f>
        <v>0</v>
      </c>
      <c r="CX568" s="16">
        <f t="shared" si="318"/>
        <v>0</v>
      </c>
      <c r="CY568" s="17">
        <f t="shared" si="304"/>
        <v>0.82799999999999996</v>
      </c>
      <c r="CZ568" s="33" t="str">
        <f>IF(CY568&gt;='PAINEL E TARGET'!$T$11,'PAINEL E TARGET'!$S$11,
IF(CY568&gt;='PAINEL E TARGET'!$T$12,'PAINEL E TARGET'!$S$12,
IF(CY568&gt;='PAINEL E TARGET'!$T$13,'PAINEL E TARGET'!$S$13,
IF(CY568&gt;='PAINEL E TARGET'!$T$14,'PAINEL E TARGET'!$S$14,
IF(CY568&gt;='PAINEL E TARGET'!$T$15,'PAINEL E TARGET'!$S$15,
IF(CY568&gt;='PAINEL E TARGET'!$T$16,'PAINEL E TARGET'!$S$16,
IF(CY568&gt;='PAINEL E TARGET'!$T$17,'PAINEL E TARGET'!$S$17,
IF(CY568&gt;='PAINEL E TARGET'!$T$18,'PAINEL E TARGET'!$S$18,'PAINEL E TARGET'!$S$19))))))))</f>
        <v>Não elegível</v>
      </c>
      <c r="DA568" s="17">
        <f>IFERROR(VLOOKUP($BW568,'PAINEL E TARGET'!$G$1:$Q$99,7,0),0)</f>
        <v>0.15</v>
      </c>
      <c r="DB568" s="17">
        <f>VLOOKUP(CZ568,'PAINEL E TARGET'!$S$10:$U$19,3,0)</f>
        <v>0</v>
      </c>
      <c r="DC568" s="16">
        <f t="shared" si="319"/>
        <v>0</v>
      </c>
      <c r="DD568" s="17">
        <f t="shared" si="305"/>
        <v>0.68799999999999994</v>
      </c>
      <c r="DE568" s="33" t="str">
        <f>IF(DD568&gt;='PAINEL E TARGET'!$T$11,'PAINEL E TARGET'!$S$11,
IF(DD568&gt;='PAINEL E TARGET'!$T$12,'PAINEL E TARGET'!$S$12,
IF(DD568&gt;='PAINEL E TARGET'!$T$13,'PAINEL E TARGET'!$S$13,
IF(DD568&gt;='PAINEL E TARGET'!$T$14,'PAINEL E TARGET'!$S$14,
IF(DD568&gt;='PAINEL E TARGET'!$T$15,'PAINEL E TARGET'!$S$15,
IF(DD568&gt;='PAINEL E TARGET'!$T$16,'PAINEL E TARGET'!$S$16,
IF(DD568&gt;='PAINEL E TARGET'!$T$17,'PAINEL E TARGET'!$S$17,
IF(DD568&gt;='PAINEL E TARGET'!$T$18,'PAINEL E TARGET'!$S$18,'PAINEL E TARGET'!$S$19))))))))</f>
        <v>Não elegível</v>
      </c>
      <c r="DF568" s="17">
        <f>IFERROR(VLOOKUP($BW568,'PAINEL E TARGET'!$G$1:$Q$99,8,0),0)</f>
        <v>0.1</v>
      </c>
      <c r="DG568" s="17">
        <f>VLOOKUP(DE568,'PAINEL E TARGET'!$S$10:$U$19,3,0)</f>
        <v>0</v>
      </c>
      <c r="DH568" s="16">
        <f t="shared" si="320"/>
        <v>0</v>
      </c>
      <c r="DI568" s="17">
        <f t="shared" si="306"/>
        <v>0.95499999999999996</v>
      </c>
      <c r="DJ568" s="33" t="str">
        <f>IF(DI568&gt;='PAINEL E TARGET'!$T$11,'PAINEL E TARGET'!$S$11,
IF(DI568&gt;='PAINEL E TARGET'!$T$12,'PAINEL E TARGET'!$S$12,
IF(DI568&gt;='PAINEL E TARGET'!$T$13,'PAINEL E TARGET'!$S$13,
IF(DI568&gt;='PAINEL E TARGET'!$T$14,'PAINEL E TARGET'!$S$14,
IF(DI568&gt;='PAINEL E TARGET'!$T$15,'PAINEL E TARGET'!$S$15,
IF(DI568&gt;='PAINEL E TARGET'!$T$16,'PAINEL E TARGET'!$S$16,
IF(DI568&gt;='PAINEL E TARGET'!$T$17,'PAINEL E TARGET'!$S$17,
IF(DI568&gt;='PAINEL E TARGET'!$T$18,'PAINEL E TARGET'!$S$18,'PAINEL E TARGET'!$S$19))))))))</f>
        <v>1. Fx de 90% a 99,9%</v>
      </c>
      <c r="DK568" s="17">
        <f>IFERROR(VLOOKUP($BW568,'PAINEL E TARGET'!$G$1:$Q$99,9,0),0)</f>
        <v>0.05</v>
      </c>
      <c r="DL568" s="17">
        <f>VLOOKUP(DJ568,'PAINEL E TARGET'!$S$10:$U$19,3,0)</f>
        <v>0.5</v>
      </c>
      <c r="DM568" s="16">
        <f t="shared" si="321"/>
        <v>41.25</v>
      </c>
      <c r="DN568" s="17">
        <f t="shared" si="307"/>
        <v>0.73</v>
      </c>
      <c r="DO568" s="33" t="str">
        <f>IF(DN568&gt;='PAINEL E TARGET'!$T$11,'PAINEL E TARGET'!$S$11,
IF(DN568&gt;='PAINEL E TARGET'!$T$12,'PAINEL E TARGET'!$S$12,
IF(DN568&gt;='PAINEL E TARGET'!$T$13,'PAINEL E TARGET'!$S$13,
IF(DN568&gt;='PAINEL E TARGET'!$T$14,'PAINEL E TARGET'!$S$14,
IF(DN568&gt;='PAINEL E TARGET'!$T$15,'PAINEL E TARGET'!$S$15,
IF(DN568&gt;='PAINEL E TARGET'!$T$16,'PAINEL E TARGET'!$S$16,
IF(DN568&gt;='PAINEL E TARGET'!$T$17,'PAINEL E TARGET'!$S$17,
IF(DN568&gt;='PAINEL E TARGET'!$T$18,'PAINEL E TARGET'!$S$18,'PAINEL E TARGET'!$S$19))))))))</f>
        <v>Não elegível</v>
      </c>
      <c r="DP568" s="17">
        <f>IFERROR(VLOOKUP($BW568,'PAINEL E TARGET'!$G$1:$Q$99,10,0),0)</f>
        <v>0</v>
      </c>
      <c r="DQ568" s="17">
        <f>VLOOKUP(DO568,'PAINEL E TARGET'!$S$10:$U$19,3,0)</f>
        <v>0</v>
      </c>
      <c r="DR568" s="16">
        <f t="shared" si="322"/>
        <v>0</v>
      </c>
      <c r="DS568" s="17">
        <f t="shared" si="308"/>
        <v>0.85</v>
      </c>
      <c r="DT568" s="16">
        <f>IF(DS568&gt;=1,VLOOKUP(BO568,'PAINEL E TARGET'!$S$1:$W$8,5,0),0)</f>
        <v>0</v>
      </c>
      <c r="DU568" s="16">
        <f t="shared" si="323"/>
        <v>41.25</v>
      </c>
    </row>
    <row r="569" spans="2:125" s="32" customFormat="1" x14ac:dyDescent="0.2">
      <c r="B569" s="44">
        <v>43541</v>
      </c>
      <c r="C569" s="65">
        <v>1405</v>
      </c>
      <c r="D569" s="66" t="s">
        <v>572</v>
      </c>
      <c r="E569" s="65">
        <v>111</v>
      </c>
      <c r="F569" s="65" t="s">
        <v>1018</v>
      </c>
      <c r="G569" s="67">
        <v>2013438.8341768787</v>
      </c>
      <c r="H569" s="67">
        <v>1167938.6189252776</v>
      </c>
      <c r="I569" s="67">
        <v>997548.70000000007</v>
      </c>
      <c r="J569" s="68">
        <v>0.85411055327370866</v>
      </c>
      <c r="K569" s="67">
        <v>81967.209414488781</v>
      </c>
      <c r="L569" s="67">
        <v>921178.42905983038</v>
      </c>
      <c r="M569" s="67">
        <v>86363.72</v>
      </c>
      <c r="N569" s="67">
        <v>850202.51</v>
      </c>
      <c r="O569" s="67">
        <v>1741718.6688686677</v>
      </c>
      <c r="P569" s="67" t="s">
        <v>1082</v>
      </c>
      <c r="Q569" s="67" t="s">
        <v>1082</v>
      </c>
      <c r="R569" s="67">
        <v>0</v>
      </c>
      <c r="S569" s="67">
        <v>324.89999999999998</v>
      </c>
      <c r="T569" s="68">
        <v>7.5233004167551965E-2</v>
      </c>
      <c r="U569" s="68">
        <v>7.2485135407882484E-2</v>
      </c>
      <c r="V569" s="68">
        <v>0.96347522221032567</v>
      </c>
      <c r="W569" s="67">
        <v>75469.66</v>
      </c>
      <c r="X569" s="67">
        <v>67887.130000000019</v>
      </c>
      <c r="Y569" s="68">
        <v>0.89952876427427941</v>
      </c>
      <c r="Z569" s="68">
        <v>7.420552624164721E-2</v>
      </c>
      <c r="AA569" s="68">
        <v>6.8107345702609831E-2</v>
      </c>
      <c r="AB569" s="68">
        <v>0.917820398993211</v>
      </c>
      <c r="AC569" s="67">
        <v>74438.950000000012</v>
      </c>
      <c r="AD569" s="67">
        <v>63787.040000000001</v>
      </c>
      <c r="AE569" s="68">
        <v>0.85690408045787847</v>
      </c>
      <c r="AF569" s="43">
        <v>80</v>
      </c>
      <c r="AG569" s="43">
        <v>67</v>
      </c>
      <c r="AH569" s="43">
        <v>27</v>
      </c>
      <c r="AI569" s="43">
        <v>16</v>
      </c>
      <c r="AJ569" s="67">
        <v>35462.32</v>
      </c>
      <c r="AK569" s="67">
        <v>37563.5</v>
      </c>
      <c r="AL569" s="68">
        <v>1.0592510585883834</v>
      </c>
      <c r="AM569" s="67">
        <v>5119.7</v>
      </c>
      <c r="AN569" s="67">
        <v>3522.9</v>
      </c>
      <c r="AO569" s="68">
        <v>0.68810672500341818</v>
      </c>
      <c r="AP569" s="67">
        <v>1258.98</v>
      </c>
      <c r="AQ569" s="67">
        <v>299.96999999999997</v>
      </c>
      <c r="AR569" s="68">
        <v>0.23826430920268787</v>
      </c>
      <c r="AS569" s="67">
        <v>33628.660000000003</v>
      </c>
      <c r="AT569" s="67">
        <v>26500.760000000002</v>
      </c>
      <c r="AU569" s="68">
        <v>0.78804091510039354</v>
      </c>
      <c r="AV569" s="43">
        <v>286.11</v>
      </c>
      <c r="AW569" s="43">
        <v>99.98</v>
      </c>
      <c r="AX569" s="69">
        <v>0.34944601726608648</v>
      </c>
      <c r="AY569" s="43">
        <v>81967.209414488781</v>
      </c>
      <c r="AZ569" s="43">
        <v>86363.719999999987</v>
      </c>
      <c r="BA569" s="43">
        <v>33141.568631376635</v>
      </c>
      <c r="BB569" s="43">
        <v>38814.03</v>
      </c>
      <c r="BC569" s="43">
        <v>142100.87909842623</v>
      </c>
      <c r="BD569" s="43">
        <v>57808.08373882751</v>
      </c>
      <c r="BE569" s="43">
        <v>132010.03999999998</v>
      </c>
      <c r="BF569" s="43">
        <v>130207.19</v>
      </c>
      <c r="BG569" s="43">
        <v>499.85</v>
      </c>
      <c r="BH569" s="43">
        <v>46</v>
      </c>
      <c r="BI569" s="44">
        <v>43173</v>
      </c>
      <c r="BJ569" s="44">
        <v>43541</v>
      </c>
      <c r="BK569" s="44">
        <v>43172</v>
      </c>
      <c r="BL569" s="43">
        <f t="shared" si="309"/>
        <v>997873.60000000009</v>
      </c>
      <c r="BM569" s="43">
        <f t="shared" si="310"/>
        <v>936891.13</v>
      </c>
      <c r="BO569" s="16" t="str">
        <f>IFERROR(VLOOKUP($C569,'PORTE LOJA'!A:B,2,0),"PORTE 1")</f>
        <v>PORTE 3</v>
      </c>
      <c r="BP569" s="16">
        <f>VLOOKUP(BO569,'PAINEL E TARGET'!$S$1:$W$8,3,0)</f>
        <v>2400</v>
      </c>
      <c r="BQ569" s="16">
        <f t="shared" si="288"/>
        <v>1</v>
      </c>
      <c r="BR569" s="16">
        <f t="shared" si="289"/>
        <v>1</v>
      </c>
      <c r="BS569" s="16">
        <f t="shared" si="290"/>
        <v>1</v>
      </c>
      <c r="BT569" s="16">
        <f t="shared" si="291"/>
        <v>1</v>
      </c>
      <c r="BU569" s="16">
        <f t="shared" si="292"/>
        <v>1</v>
      </c>
      <c r="BV569" s="16">
        <f t="shared" si="293"/>
        <v>1</v>
      </c>
      <c r="BW569" s="17" t="str">
        <f t="shared" si="311"/>
        <v>111111</v>
      </c>
      <c r="BY569" s="17">
        <f t="shared" si="294"/>
        <v>0.85399999999999998</v>
      </c>
      <c r="BZ569" s="17">
        <f t="shared" si="295"/>
        <v>0.93400000000000005</v>
      </c>
      <c r="CA569" s="17" t="str">
        <f t="shared" si="312"/>
        <v>Sem Retira</v>
      </c>
      <c r="CB569" s="17">
        <f t="shared" si="313"/>
        <v>0.93400000000000005</v>
      </c>
      <c r="CC569" s="33" t="str">
        <f>IF(CB569&gt;='PAINEL E TARGET'!$T$11,'PAINEL E TARGET'!$S$11,
IF(CB569&gt;='PAINEL E TARGET'!$T$12,'PAINEL E TARGET'!$S$12,
IF(CB569&gt;='PAINEL E TARGET'!$T$13,'PAINEL E TARGET'!$S$13,
IF(CB569&gt;='PAINEL E TARGET'!$T$14,'PAINEL E TARGET'!$S$14,
IF(CB569&gt;='PAINEL E TARGET'!$T$15,'PAINEL E TARGET'!$S$15,
IF(CB569&gt;='PAINEL E TARGET'!$T$16,'PAINEL E TARGET'!$S$16,
IF(CB569&gt;='PAINEL E TARGET'!$T$17,'PAINEL E TARGET'!$S$17,
IF(CB569&gt;='PAINEL E TARGET'!$T$18,'PAINEL E TARGET'!$S$18,'PAINEL E TARGET'!$S$19))))))))</f>
        <v>1. Fx de 90% a 99,9%</v>
      </c>
      <c r="CD569" s="17">
        <f>IFERROR(VLOOKUP($BW569,'PAINEL E TARGET'!$G$1:$Q$99,4,0),0)</f>
        <v>0.25</v>
      </c>
      <c r="CE569" s="17">
        <f>VLOOKUP(CC569,'PAINEL E TARGET'!$S$10:$U$19,3,0)</f>
        <v>0.5</v>
      </c>
      <c r="CF569" s="16">
        <f t="shared" si="314"/>
        <v>300</v>
      </c>
      <c r="CG569" s="17">
        <f t="shared" si="296"/>
        <v>1.0589999999999999</v>
      </c>
      <c r="CH569" s="17">
        <f t="shared" si="297"/>
        <v>0.68799999999999994</v>
      </c>
      <c r="CI569" s="17">
        <f t="shared" si="298"/>
        <v>0.23799999999999999</v>
      </c>
      <c r="CJ569" s="17">
        <f t="shared" si="299"/>
        <v>0.78800000000000003</v>
      </c>
      <c r="CK569" s="17">
        <f t="shared" si="300"/>
        <v>0.34899999999999998</v>
      </c>
      <c r="CL569" s="17">
        <f t="shared" si="301"/>
        <v>0.9</v>
      </c>
      <c r="CM569" s="16">
        <f t="shared" si="302"/>
        <v>2</v>
      </c>
      <c r="CN569" s="17" t="str">
        <f t="shared" si="315"/>
        <v>não ok</v>
      </c>
      <c r="CO569" s="17">
        <f t="shared" si="316"/>
        <v>0</v>
      </c>
      <c r="CP569" s="33" t="str">
        <f>IF(CO569&gt;='PAINEL E TARGET'!$T$11,'PAINEL E TARGET'!$S$11,
IF(CO569&gt;='PAINEL E TARGET'!$T$12,'PAINEL E TARGET'!$S$12,
IF(CO569&gt;='PAINEL E TARGET'!$T$13,'PAINEL E TARGET'!$S$13,
IF(CO569&gt;='PAINEL E TARGET'!$T$14,'PAINEL E TARGET'!$S$14,
IF(CO569&gt;='PAINEL E TARGET'!$T$15,'PAINEL E TARGET'!$S$15,
IF(CO569&gt;='PAINEL E TARGET'!$T$16,'PAINEL E TARGET'!$S$16,
IF(CO569&gt;='PAINEL E TARGET'!$T$17,'PAINEL E TARGET'!$S$17,
IF(CO569&gt;='PAINEL E TARGET'!$T$18,'PAINEL E TARGET'!$S$18,'PAINEL E TARGET'!$S$19))))))))</f>
        <v>Não elegível</v>
      </c>
      <c r="CQ569" s="17">
        <f>IFERROR(VLOOKUP($BW569,'PAINEL E TARGET'!$G$1:$Q$99,5,0),0)</f>
        <v>0.25</v>
      </c>
      <c r="CR569" s="17">
        <f>VLOOKUP(CP569,'PAINEL E TARGET'!$S$10:$U$19,3,0)</f>
        <v>0</v>
      </c>
      <c r="CS569" s="16">
        <f t="shared" si="317"/>
        <v>0</v>
      </c>
      <c r="CT569" s="17">
        <f t="shared" si="303"/>
        <v>0.85699999999999998</v>
      </c>
      <c r="CU569" s="33" t="str">
        <f>IF(CT569&gt;='PAINEL E TARGET'!$T$11,'PAINEL E TARGET'!$S$11,
IF(CT569&gt;='PAINEL E TARGET'!$T$12,'PAINEL E TARGET'!$S$12,
IF(CT569&gt;='PAINEL E TARGET'!$T$13,'PAINEL E TARGET'!$S$13,
IF(CT569&gt;='PAINEL E TARGET'!$T$14,'PAINEL E TARGET'!$S$14,
IF(CT569&gt;='PAINEL E TARGET'!$T$15,'PAINEL E TARGET'!$S$15,
IF(CT569&gt;='PAINEL E TARGET'!$T$16,'PAINEL E TARGET'!$S$16,
IF(CT569&gt;='PAINEL E TARGET'!$T$17,'PAINEL E TARGET'!$S$17,
IF(CT569&gt;='PAINEL E TARGET'!$T$18,'PAINEL E TARGET'!$S$18,'PAINEL E TARGET'!$S$19))))))))</f>
        <v>Não elegível</v>
      </c>
      <c r="CV569" s="17">
        <f>IFERROR(VLOOKUP($BW569,'PAINEL E TARGET'!$G$1:$Q$99,6,0),0)</f>
        <v>0.2</v>
      </c>
      <c r="CW569" s="17">
        <f>VLOOKUP(CU569,'PAINEL E TARGET'!$S$10:$U$19,3,0)</f>
        <v>0</v>
      </c>
      <c r="CX569" s="16">
        <f t="shared" si="318"/>
        <v>0</v>
      </c>
      <c r="CY569" s="17">
        <f t="shared" si="304"/>
        <v>1.054</v>
      </c>
      <c r="CZ569" s="33" t="str">
        <f>IF(CY569&gt;='PAINEL E TARGET'!$T$11,'PAINEL E TARGET'!$S$11,
IF(CY569&gt;='PAINEL E TARGET'!$T$12,'PAINEL E TARGET'!$S$12,
IF(CY569&gt;='PAINEL E TARGET'!$T$13,'PAINEL E TARGET'!$S$13,
IF(CY569&gt;='PAINEL E TARGET'!$T$14,'PAINEL E TARGET'!$S$14,
IF(CY569&gt;='PAINEL E TARGET'!$T$15,'PAINEL E TARGET'!$S$15,
IF(CY569&gt;='PAINEL E TARGET'!$T$16,'PAINEL E TARGET'!$S$16,
IF(CY569&gt;='PAINEL E TARGET'!$T$17,'PAINEL E TARGET'!$S$17,
IF(CY569&gt;='PAINEL E TARGET'!$T$18,'PAINEL E TARGET'!$S$18,'PAINEL E TARGET'!$S$19))))))))</f>
        <v>3. Fx de 105% a 109,9%</v>
      </c>
      <c r="DA569" s="17">
        <f>IFERROR(VLOOKUP($BW569,'PAINEL E TARGET'!$G$1:$Q$99,7,0),0)</f>
        <v>0.15</v>
      </c>
      <c r="DB569" s="17">
        <f>VLOOKUP(CZ569,'PAINEL E TARGET'!$S$10:$U$19,3,0)</f>
        <v>1.1000000000000001</v>
      </c>
      <c r="DC569" s="16">
        <f t="shared" si="319"/>
        <v>396</v>
      </c>
      <c r="DD569" s="17">
        <f t="shared" si="305"/>
        <v>1.171</v>
      </c>
      <c r="DE569" s="33" t="str">
        <f>IF(DD569&gt;='PAINEL E TARGET'!$T$11,'PAINEL E TARGET'!$S$11,
IF(DD569&gt;='PAINEL E TARGET'!$T$12,'PAINEL E TARGET'!$S$12,
IF(DD569&gt;='PAINEL E TARGET'!$T$13,'PAINEL E TARGET'!$S$13,
IF(DD569&gt;='PAINEL E TARGET'!$T$14,'PAINEL E TARGET'!$S$14,
IF(DD569&gt;='PAINEL E TARGET'!$T$15,'PAINEL E TARGET'!$S$15,
IF(DD569&gt;='PAINEL E TARGET'!$T$16,'PAINEL E TARGET'!$S$16,
IF(DD569&gt;='PAINEL E TARGET'!$T$17,'PAINEL E TARGET'!$S$17,
IF(DD569&gt;='PAINEL E TARGET'!$T$18,'PAINEL E TARGET'!$S$18,'PAINEL E TARGET'!$S$19))))))))</f>
        <v>5. Fx de 115% a 119,9%</v>
      </c>
      <c r="DF569" s="17">
        <f>IFERROR(VLOOKUP($BW569,'PAINEL E TARGET'!$G$1:$Q$99,8,0),0)</f>
        <v>0.1</v>
      </c>
      <c r="DG569" s="17">
        <f>VLOOKUP(DE569,'PAINEL E TARGET'!$S$10:$U$19,3,0)</f>
        <v>1.3</v>
      </c>
      <c r="DH569" s="16">
        <f t="shared" si="320"/>
        <v>312</v>
      </c>
      <c r="DI569" s="17">
        <f t="shared" si="306"/>
        <v>0.59299999999999997</v>
      </c>
      <c r="DJ569" s="33" t="str">
        <f>IF(DI569&gt;='PAINEL E TARGET'!$T$11,'PAINEL E TARGET'!$S$11,
IF(DI569&gt;='PAINEL E TARGET'!$T$12,'PAINEL E TARGET'!$S$12,
IF(DI569&gt;='PAINEL E TARGET'!$T$13,'PAINEL E TARGET'!$S$13,
IF(DI569&gt;='PAINEL E TARGET'!$T$14,'PAINEL E TARGET'!$S$14,
IF(DI569&gt;='PAINEL E TARGET'!$T$15,'PAINEL E TARGET'!$S$15,
IF(DI569&gt;='PAINEL E TARGET'!$T$16,'PAINEL E TARGET'!$S$16,
IF(DI569&gt;='PAINEL E TARGET'!$T$17,'PAINEL E TARGET'!$S$17,
IF(DI569&gt;='PAINEL E TARGET'!$T$18,'PAINEL E TARGET'!$S$18,'PAINEL E TARGET'!$S$19))))))))</f>
        <v>Não elegível</v>
      </c>
      <c r="DK569" s="17">
        <f>IFERROR(VLOOKUP($BW569,'PAINEL E TARGET'!$G$1:$Q$99,9,0),0)</f>
        <v>0.05</v>
      </c>
      <c r="DL569" s="17">
        <f>VLOOKUP(DJ569,'PAINEL E TARGET'!$S$10:$U$19,3,0)</f>
        <v>0</v>
      </c>
      <c r="DM569" s="16">
        <f t="shared" si="321"/>
        <v>0</v>
      </c>
      <c r="DN569" s="17">
        <f t="shared" si="307"/>
        <v>0.34899999999999998</v>
      </c>
      <c r="DO569" s="33" t="str">
        <f>IF(DN569&gt;='PAINEL E TARGET'!$T$11,'PAINEL E TARGET'!$S$11,
IF(DN569&gt;='PAINEL E TARGET'!$T$12,'PAINEL E TARGET'!$S$12,
IF(DN569&gt;='PAINEL E TARGET'!$T$13,'PAINEL E TARGET'!$S$13,
IF(DN569&gt;='PAINEL E TARGET'!$T$14,'PAINEL E TARGET'!$S$14,
IF(DN569&gt;='PAINEL E TARGET'!$T$15,'PAINEL E TARGET'!$S$15,
IF(DN569&gt;='PAINEL E TARGET'!$T$16,'PAINEL E TARGET'!$S$16,
IF(DN569&gt;='PAINEL E TARGET'!$T$17,'PAINEL E TARGET'!$S$17,
IF(DN569&gt;='PAINEL E TARGET'!$T$18,'PAINEL E TARGET'!$S$18,'PAINEL E TARGET'!$S$19))))))))</f>
        <v>Não elegível</v>
      </c>
      <c r="DP569" s="17">
        <f>IFERROR(VLOOKUP($BW569,'PAINEL E TARGET'!$G$1:$Q$99,10,0),0)</f>
        <v>0</v>
      </c>
      <c r="DQ569" s="17">
        <f>VLOOKUP(DO569,'PAINEL E TARGET'!$S$10:$U$19,3,0)</f>
        <v>0</v>
      </c>
      <c r="DR569" s="16">
        <f t="shared" si="322"/>
        <v>0</v>
      </c>
      <c r="DS569" s="17">
        <f t="shared" si="308"/>
        <v>0.83799999999999997</v>
      </c>
      <c r="DT569" s="16">
        <f>IF(DS569&gt;=1,VLOOKUP(BO569,'PAINEL E TARGET'!$S$1:$W$8,5,0),0)</f>
        <v>0</v>
      </c>
      <c r="DU569" s="16">
        <f t="shared" si="323"/>
        <v>1008</v>
      </c>
    </row>
    <row r="570" spans="2:125" s="32" customFormat="1" x14ac:dyDescent="0.2">
      <c r="B570" s="44">
        <v>43541</v>
      </c>
      <c r="C570" s="65">
        <v>1406</v>
      </c>
      <c r="D570" s="66" t="s">
        <v>573</v>
      </c>
      <c r="E570" s="65">
        <v>310</v>
      </c>
      <c r="F570" s="65" t="s">
        <v>943</v>
      </c>
      <c r="G570" s="67">
        <v>1991863.6465514321</v>
      </c>
      <c r="H570" s="67">
        <v>1182009.5664611829</v>
      </c>
      <c r="I570" s="67">
        <v>1123608.98</v>
      </c>
      <c r="J570" s="68">
        <v>0.95059212030235218</v>
      </c>
      <c r="K570" s="67">
        <v>159572.86489658398</v>
      </c>
      <c r="L570" s="67">
        <v>1004217.8484393323</v>
      </c>
      <c r="M570" s="67">
        <v>174147.59</v>
      </c>
      <c r="N570" s="67">
        <v>899032.46</v>
      </c>
      <c r="O570" s="67">
        <v>1962826.4014763101</v>
      </c>
      <c r="P570" s="67" t="s">
        <v>1082</v>
      </c>
      <c r="Q570" s="67" t="s">
        <v>1082</v>
      </c>
      <c r="R570" s="67">
        <v>0</v>
      </c>
      <c r="S570" s="67">
        <v>1998</v>
      </c>
      <c r="T570" s="68">
        <v>0.11367002544710665</v>
      </c>
      <c r="U570" s="68">
        <v>0.10262610640218291</v>
      </c>
      <c r="V570" s="68">
        <v>0.90284229284295581</v>
      </c>
      <c r="W570" s="67">
        <v>132288.12</v>
      </c>
      <c r="X570" s="67">
        <v>110136.28999999998</v>
      </c>
      <c r="Y570" s="68">
        <v>0.8325486067834359</v>
      </c>
      <c r="Z570" s="68">
        <v>0.18395601335083539</v>
      </c>
      <c r="AA570" s="68">
        <v>0.15066251930419317</v>
      </c>
      <c r="AB570" s="68">
        <v>0.81901383140356565</v>
      </c>
      <c r="AC570" s="67">
        <v>214086.30000000005</v>
      </c>
      <c r="AD570" s="67">
        <v>161688.00999999998</v>
      </c>
      <c r="AE570" s="68">
        <v>0.75524687941264779</v>
      </c>
      <c r="AF570" s="43">
        <v>80</v>
      </c>
      <c r="AG570" s="43">
        <v>66</v>
      </c>
      <c r="AH570" s="43">
        <v>35</v>
      </c>
      <c r="AI570" s="43">
        <v>42</v>
      </c>
      <c r="AJ570" s="67">
        <v>56344.149999999987</v>
      </c>
      <c r="AK570" s="67">
        <v>45291</v>
      </c>
      <c r="AL570" s="68">
        <v>0.8038279040503763</v>
      </c>
      <c r="AM570" s="67">
        <v>21370.139999999996</v>
      </c>
      <c r="AN570" s="67">
        <v>15597.050000000003</v>
      </c>
      <c r="AO570" s="68">
        <v>0.72985249511701866</v>
      </c>
      <c r="AP570" s="67">
        <v>13593.58</v>
      </c>
      <c r="AQ570" s="67">
        <v>10001.82</v>
      </c>
      <c r="AR570" s="68">
        <v>0.73577527038499058</v>
      </c>
      <c r="AS570" s="67">
        <v>40980.250000000007</v>
      </c>
      <c r="AT570" s="67">
        <v>39246.42</v>
      </c>
      <c r="AU570" s="68">
        <v>0.95769108289968929</v>
      </c>
      <c r="AV570" s="43">
        <v>2388.7699999999995</v>
      </c>
      <c r="AW570" s="43">
        <v>2999.28</v>
      </c>
      <c r="AX570" s="69">
        <v>1.2555750448975835</v>
      </c>
      <c r="AY570" s="43">
        <v>159572.86489658398</v>
      </c>
      <c r="AZ570" s="43">
        <v>174147.58999999997</v>
      </c>
      <c r="BA570" s="43">
        <v>54394.095229526909</v>
      </c>
      <c r="BB570" s="43">
        <v>54144.89</v>
      </c>
      <c r="BC570" s="43">
        <v>268638.54027373937</v>
      </c>
      <c r="BD570" s="43">
        <v>92117.366650594355</v>
      </c>
      <c r="BE570" s="43">
        <v>224576.50000000003</v>
      </c>
      <c r="BF570" s="43">
        <v>363439.81</v>
      </c>
      <c r="BG570" s="43">
        <v>4051.4500000000003</v>
      </c>
      <c r="BH570" s="43">
        <v>60</v>
      </c>
      <c r="BI570" s="44">
        <v>43173</v>
      </c>
      <c r="BJ570" s="44">
        <v>43541</v>
      </c>
      <c r="BK570" s="44">
        <v>43172</v>
      </c>
      <c r="BL570" s="43">
        <f t="shared" si="309"/>
        <v>1125606.98</v>
      </c>
      <c r="BM570" s="43">
        <f t="shared" si="310"/>
        <v>1075178.05</v>
      </c>
      <c r="BO570" s="16" t="str">
        <f>IFERROR(VLOOKUP($C570,'PORTE LOJA'!A:B,2,0),"PORTE 1")</f>
        <v>PORTE 3</v>
      </c>
      <c r="BP570" s="16">
        <f>VLOOKUP(BO570,'PAINEL E TARGET'!$S$1:$W$8,3,0)</f>
        <v>2400</v>
      </c>
      <c r="BQ570" s="16">
        <f t="shared" si="288"/>
        <v>1</v>
      </c>
      <c r="BR570" s="16">
        <f t="shared" si="289"/>
        <v>1</v>
      </c>
      <c r="BS570" s="16">
        <f t="shared" si="290"/>
        <v>1</v>
      </c>
      <c r="BT570" s="16">
        <f t="shared" si="291"/>
        <v>1</v>
      </c>
      <c r="BU570" s="16">
        <f t="shared" si="292"/>
        <v>1</v>
      </c>
      <c r="BV570" s="16">
        <f t="shared" si="293"/>
        <v>1</v>
      </c>
      <c r="BW570" s="17" t="str">
        <f t="shared" si="311"/>
        <v>111111</v>
      </c>
      <c r="BY570" s="17">
        <f t="shared" si="294"/>
        <v>0.95199999999999996</v>
      </c>
      <c r="BZ570" s="17">
        <f t="shared" si="295"/>
        <v>0.92400000000000004</v>
      </c>
      <c r="CA570" s="17" t="str">
        <f t="shared" si="312"/>
        <v>Com Retira</v>
      </c>
      <c r="CB570" s="17">
        <f t="shared" si="313"/>
        <v>0.95199999999999996</v>
      </c>
      <c r="CC570" s="33" t="str">
        <f>IF(CB570&gt;='PAINEL E TARGET'!$T$11,'PAINEL E TARGET'!$S$11,
IF(CB570&gt;='PAINEL E TARGET'!$T$12,'PAINEL E TARGET'!$S$12,
IF(CB570&gt;='PAINEL E TARGET'!$T$13,'PAINEL E TARGET'!$S$13,
IF(CB570&gt;='PAINEL E TARGET'!$T$14,'PAINEL E TARGET'!$S$14,
IF(CB570&gt;='PAINEL E TARGET'!$T$15,'PAINEL E TARGET'!$S$15,
IF(CB570&gt;='PAINEL E TARGET'!$T$16,'PAINEL E TARGET'!$S$16,
IF(CB570&gt;='PAINEL E TARGET'!$T$17,'PAINEL E TARGET'!$S$17,
IF(CB570&gt;='PAINEL E TARGET'!$T$18,'PAINEL E TARGET'!$S$18,'PAINEL E TARGET'!$S$19))))))))</f>
        <v>1. Fx de 90% a 99,9%</v>
      </c>
      <c r="CD570" s="17">
        <f>IFERROR(VLOOKUP($BW570,'PAINEL E TARGET'!$G$1:$Q$99,4,0),0)</f>
        <v>0.25</v>
      </c>
      <c r="CE570" s="17">
        <f>VLOOKUP(CC570,'PAINEL E TARGET'!$S$10:$U$19,3,0)</f>
        <v>0.5</v>
      </c>
      <c r="CF570" s="16">
        <f t="shared" si="314"/>
        <v>300</v>
      </c>
      <c r="CG570" s="17">
        <f t="shared" si="296"/>
        <v>0.80400000000000005</v>
      </c>
      <c r="CH570" s="17">
        <f t="shared" si="297"/>
        <v>0.73</v>
      </c>
      <c r="CI570" s="17">
        <f t="shared" si="298"/>
        <v>0.73599999999999999</v>
      </c>
      <c r="CJ570" s="17">
        <f t="shared" si="299"/>
        <v>0.95799999999999996</v>
      </c>
      <c r="CK570" s="17">
        <f t="shared" si="300"/>
        <v>1.256</v>
      </c>
      <c r="CL570" s="17">
        <f t="shared" si="301"/>
        <v>0.83299999999999996</v>
      </c>
      <c r="CM570" s="16">
        <f t="shared" si="302"/>
        <v>5</v>
      </c>
      <c r="CN570" s="17" t="str">
        <f t="shared" si="315"/>
        <v>ok</v>
      </c>
      <c r="CO570" s="17">
        <f t="shared" si="316"/>
        <v>0.83299999999999996</v>
      </c>
      <c r="CP570" s="33" t="str">
        <f>IF(CO570&gt;='PAINEL E TARGET'!$T$11,'PAINEL E TARGET'!$S$11,
IF(CO570&gt;='PAINEL E TARGET'!$T$12,'PAINEL E TARGET'!$S$12,
IF(CO570&gt;='PAINEL E TARGET'!$T$13,'PAINEL E TARGET'!$S$13,
IF(CO570&gt;='PAINEL E TARGET'!$T$14,'PAINEL E TARGET'!$S$14,
IF(CO570&gt;='PAINEL E TARGET'!$T$15,'PAINEL E TARGET'!$S$15,
IF(CO570&gt;='PAINEL E TARGET'!$T$16,'PAINEL E TARGET'!$S$16,
IF(CO570&gt;='PAINEL E TARGET'!$T$17,'PAINEL E TARGET'!$S$17,
IF(CO570&gt;='PAINEL E TARGET'!$T$18,'PAINEL E TARGET'!$S$18,'PAINEL E TARGET'!$S$19))))))))</f>
        <v>Não elegível</v>
      </c>
      <c r="CQ570" s="17">
        <f>IFERROR(VLOOKUP($BW570,'PAINEL E TARGET'!$G$1:$Q$99,5,0),0)</f>
        <v>0.25</v>
      </c>
      <c r="CR570" s="17">
        <f>VLOOKUP(CP570,'PAINEL E TARGET'!$S$10:$U$19,3,0)</f>
        <v>0</v>
      </c>
      <c r="CS570" s="16">
        <f t="shared" si="317"/>
        <v>0</v>
      </c>
      <c r="CT570" s="17">
        <f t="shared" si="303"/>
        <v>0.755</v>
      </c>
      <c r="CU570" s="33" t="str">
        <f>IF(CT570&gt;='PAINEL E TARGET'!$T$11,'PAINEL E TARGET'!$S$11,
IF(CT570&gt;='PAINEL E TARGET'!$T$12,'PAINEL E TARGET'!$S$12,
IF(CT570&gt;='PAINEL E TARGET'!$T$13,'PAINEL E TARGET'!$S$13,
IF(CT570&gt;='PAINEL E TARGET'!$T$14,'PAINEL E TARGET'!$S$14,
IF(CT570&gt;='PAINEL E TARGET'!$T$15,'PAINEL E TARGET'!$S$15,
IF(CT570&gt;='PAINEL E TARGET'!$T$16,'PAINEL E TARGET'!$S$16,
IF(CT570&gt;='PAINEL E TARGET'!$T$17,'PAINEL E TARGET'!$S$17,
IF(CT570&gt;='PAINEL E TARGET'!$T$18,'PAINEL E TARGET'!$S$18,'PAINEL E TARGET'!$S$19))))))))</f>
        <v>Não elegível</v>
      </c>
      <c r="CV570" s="17">
        <f>IFERROR(VLOOKUP($BW570,'PAINEL E TARGET'!$G$1:$Q$99,6,0),0)</f>
        <v>0.2</v>
      </c>
      <c r="CW570" s="17">
        <f>VLOOKUP(CU570,'PAINEL E TARGET'!$S$10:$U$19,3,0)</f>
        <v>0</v>
      </c>
      <c r="CX570" s="16">
        <f t="shared" si="318"/>
        <v>0</v>
      </c>
      <c r="CY570" s="17">
        <f t="shared" si="304"/>
        <v>1.091</v>
      </c>
      <c r="CZ570" s="33" t="str">
        <f>IF(CY570&gt;='PAINEL E TARGET'!$T$11,'PAINEL E TARGET'!$S$11,
IF(CY570&gt;='PAINEL E TARGET'!$T$12,'PAINEL E TARGET'!$S$12,
IF(CY570&gt;='PAINEL E TARGET'!$T$13,'PAINEL E TARGET'!$S$13,
IF(CY570&gt;='PAINEL E TARGET'!$T$14,'PAINEL E TARGET'!$S$14,
IF(CY570&gt;='PAINEL E TARGET'!$T$15,'PAINEL E TARGET'!$S$15,
IF(CY570&gt;='PAINEL E TARGET'!$T$16,'PAINEL E TARGET'!$S$16,
IF(CY570&gt;='PAINEL E TARGET'!$T$17,'PAINEL E TARGET'!$S$17,
IF(CY570&gt;='PAINEL E TARGET'!$T$18,'PAINEL E TARGET'!$S$18,'PAINEL E TARGET'!$S$19))))))))</f>
        <v>3. Fx de 105% a 109,9%</v>
      </c>
      <c r="DA570" s="17">
        <f>IFERROR(VLOOKUP($BW570,'PAINEL E TARGET'!$G$1:$Q$99,7,0),0)</f>
        <v>0.15</v>
      </c>
      <c r="DB570" s="17">
        <f>VLOOKUP(CZ570,'PAINEL E TARGET'!$S$10:$U$19,3,0)</f>
        <v>1.1000000000000001</v>
      </c>
      <c r="DC570" s="16">
        <f t="shared" si="319"/>
        <v>396</v>
      </c>
      <c r="DD570" s="17">
        <f t="shared" si="305"/>
        <v>0.995</v>
      </c>
      <c r="DE570" s="33" t="str">
        <f>IF(DD570&gt;='PAINEL E TARGET'!$T$11,'PAINEL E TARGET'!$S$11,
IF(DD570&gt;='PAINEL E TARGET'!$T$12,'PAINEL E TARGET'!$S$12,
IF(DD570&gt;='PAINEL E TARGET'!$T$13,'PAINEL E TARGET'!$S$13,
IF(DD570&gt;='PAINEL E TARGET'!$T$14,'PAINEL E TARGET'!$S$14,
IF(DD570&gt;='PAINEL E TARGET'!$T$15,'PAINEL E TARGET'!$S$15,
IF(DD570&gt;='PAINEL E TARGET'!$T$16,'PAINEL E TARGET'!$S$16,
IF(DD570&gt;='PAINEL E TARGET'!$T$17,'PAINEL E TARGET'!$S$17,
IF(DD570&gt;='PAINEL E TARGET'!$T$18,'PAINEL E TARGET'!$S$18,'PAINEL E TARGET'!$S$19))))))))</f>
        <v>1. Fx de 90% a 99,9%</v>
      </c>
      <c r="DF570" s="17">
        <f>IFERROR(VLOOKUP($BW570,'PAINEL E TARGET'!$G$1:$Q$99,8,0),0)</f>
        <v>0.1</v>
      </c>
      <c r="DG570" s="17">
        <f>VLOOKUP(DE570,'PAINEL E TARGET'!$S$10:$U$19,3,0)</f>
        <v>0.5</v>
      </c>
      <c r="DH570" s="16">
        <f t="shared" si="320"/>
        <v>120</v>
      </c>
      <c r="DI570" s="17">
        <f t="shared" si="306"/>
        <v>1.2</v>
      </c>
      <c r="DJ570" s="33" t="str">
        <f>IF(DI570&gt;='PAINEL E TARGET'!$T$11,'PAINEL E TARGET'!$S$11,
IF(DI570&gt;='PAINEL E TARGET'!$T$12,'PAINEL E TARGET'!$S$12,
IF(DI570&gt;='PAINEL E TARGET'!$T$13,'PAINEL E TARGET'!$S$13,
IF(DI570&gt;='PAINEL E TARGET'!$T$14,'PAINEL E TARGET'!$S$14,
IF(DI570&gt;='PAINEL E TARGET'!$T$15,'PAINEL E TARGET'!$S$15,
IF(DI570&gt;='PAINEL E TARGET'!$T$16,'PAINEL E TARGET'!$S$16,
IF(DI570&gt;='PAINEL E TARGET'!$T$17,'PAINEL E TARGET'!$S$17,
IF(DI570&gt;='PAINEL E TARGET'!$T$18,'PAINEL E TARGET'!$S$18,'PAINEL E TARGET'!$S$19))))))))</f>
        <v>6. Fx de 120% a 124,9%</v>
      </c>
      <c r="DK570" s="17">
        <f>IFERROR(VLOOKUP($BW570,'PAINEL E TARGET'!$G$1:$Q$99,9,0),0)</f>
        <v>0.05</v>
      </c>
      <c r="DL570" s="17">
        <f>VLOOKUP(DJ570,'PAINEL E TARGET'!$S$10:$U$19,3,0)</f>
        <v>1.4</v>
      </c>
      <c r="DM570" s="16">
        <f t="shared" si="321"/>
        <v>167.99999999999997</v>
      </c>
      <c r="DN570" s="17">
        <f t="shared" si="307"/>
        <v>1.256</v>
      </c>
      <c r="DO570" s="33" t="str">
        <f>IF(DN570&gt;='PAINEL E TARGET'!$T$11,'PAINEL E TARGET'!$S$11,
IF(DN570&gt;='PAINEL E TARGET'!$T$12,'PAINEL E TARGET'!$S$12,
IF(DN570&gt;='PAINEL E TARGET'!$T$13,'PAINEL E TARGET'!$S$13,
IF(DN570&gt;='PAINEL E TARGET'!$T$14,'PAINEL E TARGET'!$S$14,
IF(DN570&gt;='PAINEL E TARGET'!$T$15,'PAINEL E TARGET'!$S$15,
IF(DN570&gt;='PAINEL E TARGET'!$T$16,'PAINEL E TARGET'!$S$16,
IF(DN570&gt;='PAINEL E TARGET'!$T$17,'PAINEL E TARGET'!$S$17,
IF(DN570&gt;='PAINEL E TARGET'!$T$18,'PAINEL E TARGET'!$S$18,'PAINEL E TARGET'!$S$19))))))))</f>
        <v>7. Fx de 125% a 129,9%</v>
      </c>
      <c r="DP570" s="17">
        <f>IFERROR(VLOOKUP($BW570,'PAINEL E TARGET'!$G$1:$Q$99,10,0),0)</f>
        <v>0</v>
      </c>
      <c r="DQ570" s="17">
        <f>VLOOKUP(DO570,'PAINEL E TARGET'!$S$10:$U$19,3,0)</f>
        <v>1.5</v>
      </c>
      <c r="DR570" s="16">
        <f t="shared" si="322"/>
        <v>0</v>
      </c>
      <c r="DS570" s="17">
        <f t="shared" si="308"/>
        <v>0.82499999999999996</v>
      </c>
      <c r="DT570" s="16">
        <f>IF(DS570&gt;=1,VLOOKUP(BO570,'PAINEL E TARGET'!$S$1:$W$8,5,0),0)</f>
        <v>0</v>
      </c>
      <c r="DU570" s="16">
        <f t="shared" si="323"/>
        <v>984</v>
      </c>
    </row>
    <row r="571" spans="2:125" s="32" customFormat="1" x14ac:dyDescent="0.2">
      <c r="B571" s="44">
        <v>43541</v>
      </c>
      <c r="C571" s="65">
        <v>1407</v>
      </c>
      <c r="D571" s="66" t="s">
        <v>574</v>
      </c>
      <c r="E571" s="65">
        <v>116</v>
      </c>
      <c r="F571" s="65" t="s">
        <v>1018</v>
      </c>
      <c r="G571" s="67">
        <v>2855652.911475433</v>
      </c>
      <c r="H571" s="67">
        <v>1714276.6580380574</v>
      </c>
      <c r="I571" s="67">
        <v>1507142.5</v>
      </c>
      <c r="J571" s="68">
        <v>0.87917110282822331</v>
      </c>
      <c r="K571" s="67">
        <v>133216.6476411458</v>
      </c>
      <c r="L571" s="67">
        <v>1470021.3643377931</v>
      </c>
      <c r="M571" s="67">
        <v>129908.39</v>
      </c>
      <c r="N571" s="67">
        <v>1352552.4600000002</v>
      </c>
      <c r="O571" s="67">
        <v>2682527.4051826424</v>
      </c>
      <c r="P571" s="67">
        <v>2645.2041612808957</v>
      </c>
      <c r="Q571" s="67">
        <v>0</v>
      </c>
      <c r="R571" s="67">
        <v>0</v>
      </c>
      <c r="S571" s="67">
        <v>244.9</v>
      </c>
      <c r="T571" s="68">
        <v>6.8663609797077307E-2</v>
      </c>
      <c r="U571" s="68">
        <v>6.5329084407186877E-2</v>
      </c>
      <c r="V571" s="68">
        <v>0.95143678871901716</v>
      </c>
      <c r="W571" s="67">
        <v>109902.48000000001</v>
      </c>
      <c r="X571" s="67">
        <v>96847.810000000012</v>
      </c>
      <c r="Y571" s="68">
        <v>0.88121587429146275</v>
      </c>
      <c r="Z571" s="68">
        <v>8.4614828856604041E-2</v>
      </c>
      <c r="AA571" s="68">
        <v>9.9091385786005751E-2</v>
      </c>
      <c r="AB571" s="68">
        <v>1.1710877056069569</v>
      </c>
      <c r="AC571" s="67">
        <v>135657.71</v>
      </c>
      <c r="AD571" s="67">
        <v>146899.1</v>
      </c>
      <c r="AE571" s="68">
        <v>1.0828658393245767</v>
      </c>
      <c r="AF571" s="43">
        <v>80</v>
      </c>
      <c r="AG571" s="43">
        <v>76</v>
      </c>
      <c r="AH571" s="43">
        <v>36</v>
      </c>
      <c r="AI571" s="43">
        <v>34</v>
      </c>
      <c r="AJ571" s="67">
        <v>55568.950000000004</v>
      </c>
      <c r="AK571" s="67">
        <v>49590.5</v>
      </c>
      <c r="AL571" s="68">
        <v>0.89241383902341143</v>
      </c>
      <c r="AM571" s="67">
        <v>16467.269999999997</v>
      </c>
      <c r="AN571" s="67">
        <v>11261.59</v>
      </c>
      <c r="AO571" s="68">
        <v>0.68387716968264944</v>
      </c>
      <c r="AP571" s="67">
        <v>0</v>
      </c>
      <c r="AQ571" s="67">
        <v>2289.91</v>
      </c>
      <c r="AR571" s="68">
        <v>0</v>
      </c>
      <c r="AS571" s="67">
        <v>37866.259999999995</v>
      </c>
      <c r="AT571" s="67">
        <v>33705.810000000005</v>
      </c>
      <c r="AU571" s="68">
        <v>0.89012778130187686</v>
      </c>
      <c r="AV571" s="43">
        <v>1992.35</v>
      </c>
      <c r="AW571" s="43">
        <v>1799.65</v>
      </c>
      <c r="AX571" s="69">
        <v>0.90328004617662572</v>
      </c>
      <c r="AY571" s="43">
        <v>133216.6476411458</v>
      </c>
      <c r="AZ571" s="43">
        <v>129908.38999999998</v>
      </c>
      <c r="BA571" s="43">
        <v>54038.576916579732</v>
      </c>
      <c r="BB571" s="43">
        <v>61016.55</v>
      </c>
      <c r="BC571" s="43">
        <v>222718.66501259562</v>
      </c>
      <c r="BD571" s="43">
        <v>90923.481032693366</v>
      </c>
      <c r="BE571" s="43">
        <v>184945.68999999997</v>
      </c>
      <c r="BF571" s="43">
        <v>228307.17</v>
      </c>
      <c r="BG571" s="43">
        <v>3357.76</v>
      </c>
      <c r="BH571" s="43">
        <v>55</v>
      </c>
      <c r="BI571" s="44">
        <v>43173</v>
      </c>
      <c r="BJ571" s="44">
        <v>43541</v>
      </c>
      <c r="BK571" s="44">
        <v>43172</v>
      </c>
      <c r="BL571" s="43">
        <f t="shared" si="309"/>
        <v>1507387.4</v>
      </c>
      <c r="BM571" s="43">
        <f t="shared" si="310"/>
        <v>1482705.75</v>
      </c>
      <c r="BO571" s="16" t="str">
        <f>IFERROR(VLOOKUP($C571,'PORTE LOJA'!A:B,2,0),"PORTE 1")</f>
        <v>PORTE 4</v>
      </c>
      <c r="BP571" s="16">
        <f>VLOOKUP(BO571,'PAINEL E TARGET'!$S$1:$W$8,3,0)</f>
        <v>3000</v>
      </c>
      <c r="BQ571" s="16">
        <f t="shared" si="288"/>
        <v>1</v>
      </c>
      <c r="BR571" s="16">
        <f t="shared" si="289"/>
        <v>1</v>
      </c>
      <c r="BS571" s="16">
        <f t="shared" si="290"/>
        <v>1</v>
      </c>
      <c r="BT571" s="16">
        <f t="shared" si="291"/>
        <v>1</v>
      </c>
      <c r="BU571" s="16">
        <f t="shared" si="292"/>
        <v>1</v>
      </c>
      <c r="BV571" s="16">
        <f t="shared" si="293"/>
        <v>1</v>
      </c>
      <c r="BW571" s="17" t="str">
        <f t="shared" si="311"/>
        <v>111111</v>
      </c>
      <c r="BY571" s="17">
        <f t="shared" si="294"/>
        <v>0.879</v>
      </c>
      <c r="BZ571" s="17">
        <f t="shared" si="295"/>
        <v>0.92500000000000004</v>
      </c>
      <c r="CA571" s="17" t="str">
        <f t="shared" si="312"/>
        <v>Sem Retira</v>
      </c>
      <c r="CB571" s="17">
        <f t="shared" si="313"/>
        <v>0.92500000000000004</v>
      </c>
      <c r="CC571" s="33" t="str">
        <f>IF(CB571&gt;='PAINEL E TARGET'!$T$11,'PAINEL E TARGET'!$S$11,
IF(CB571&gt;='PAINEL E TARGET'!$T$12,'PAINEL E TARGET'!$S$12,
IF(CB571&gt;='PAINEL E TARGET'!$T$13,'PAINEL E TARGET'!$S$13,
IF(CB571&gt;='PAINEL E TARGET'!$T$14,'PAINEL E TARGET'!$S$14,
IF(CB571&gt;='PAINEL E TARGET'!$T$15,'PAINEL E TARGET'!$S$15,
IF(CB571&gt;='PAINEL E TARGET'!$T$16,'PAINEL E TARGET'!$S$16,
IF(CB571&gt;='PAINEL E TARGET'!$T$17,'PAINEL E TARGET'!$S$17,
IF(CB571&gt;='PAINEL E TARGET'!$T$18,'PAINEL E TARGET'!$S$18,'PAINEL E TARGET'!$S$19))))))))</f>
        <v>1. Fx de 90% a 99,9%</v>
      </c>
      <c r="CD571" s="17">
        <f>IFERROR(VLOOKUP($BW571,'PAINEL E TARGET'!$G$1:$Q$99,4,0),0)</f>
        <v>0.25</v>
      </c>
      <c r="CE571" s="17">
        <f>VLOOKUP(CC571,'PAINEL E TARGET'!$S$10:$U$19,3,0)</f>
        <v>0.5</v>
      </c>
      <c r="CF571" s="16">
        <f t="shared" si="314"/>
        <v>375</v>
      </c>
      <c r="CG571" s="17">
        <f t="shared" si="296"/>
        <v>0.89200000000000002</v>
      </c>
      <c r="CH571" s="17">
        <f t="shared" si="297"/>
        <v>0.68400000000000005</v>
      </c>
      <c r="CI571" s="17" t="str">
        <f t="shared" si="298"/>
        <v>sem meta</v>
      </c>
      <c r="CJ571" s="17">
        <f t="shared" si="299"/>
        <v>0.89</v>
      </c>
      <c r="CK571" s="17">
        <f t="shared" si="300"/>
        <v>0.90300000000000002</v>
      </c>
      <c r="CL571" s="17">
        <f t="shared" si="301"/>
        <v>0.88100000000000001</v>
      </c>
      <c r="CM571" s="16">
        <f t="shared" si="302"/>
        <v>4</v>
      </c>
      <c r="CN571" s="17" t="str">
        <f t="shared" si="315"/>
        <v>não ok</v>
      </c>
      <c r="CO571" s="17">
        <f t="shared" si="316"/>
        <v>0</v>
      </c>
      <c r="CP571" s="33" t="str">
        <f>IF(CO571&gt;='PAINEL E TARGET'!$T$11,'PAINEL E TARGET'!$S$11,
IF(CO571&gt;='PAINEL E TARGET'!$T$12,'PAINEL E TARGET'!$S$12,
IF(CO571&gt;='PAINEL E TARGET'!$T$13,'PAINEL E TARGET'!$S$13,
IF(CO571&gt;='PAINEL E TARGET'!$T$14,'PAINEL E TARGET'!$S$14,
IF(CO571&gt;='PAINEL E TARGET'!$T$15,'PAINEL E TARGET'!$S$15,
IF(CO571&gt;='PAINEL E TARGET'!$T$16,'PAINEL E TARGET'!$S$16,
IF(CO571&gt;='PAINEL E TARGET'!$T$17,'PAINEL E TARGET'!$S$17,
IF(CO571&gt;='PAINEL E TARGET'!$T$18,'PAINEL E TARGET'!$S$18,'PAINEL E TARGET'!$S$19))))))))</f>
        <v>Não elegível</v>
      </c>
      <c r="CQ571" s="17">
        <f>IFERROR(VLOOKUP($BW571,'PAINEL E TARGET'!$G$1:$Q$99,5,0),0)</f>
        <v>0.25</v>
      </c>
      <c r="CR571" s="17">
        <f>VLOOKUP(CP571,'PAINEL E TARGET'!$S$10:$U$19,3,0)</f>
        <v>0</v>
      </c>
      <c r="CS571" s="16">
        <f t="shared" si="317"/>
        <v>0</v>
      </c>
      <c r="CT571" s="17">
        <f t="shared" si="303"/>
        <v>1.083</v>
      </c>
      <c r="CU571" s="33" t="str">
        <f>IF(CT571&gt;='PAINEL E TARGET'!$T$11,'PAINEL E TARGET'!$S$11,
IF(CT571&gt;='PAINEL E TARGET'!$T$12,'PAINEL E TARGET'!$S$12,
IF(CT571&gt;='PAINEL E TARGET'!$T$13,'PAINEL E TARGET'!$S$13,
IF(CT571&gt;='PAINEL E TARGET'!$T$14,'PAINEL E TARGET'!$S$14,
IF(CT571&gt;='PAINEL E TARGET'!$T$15,'PAINEL E TARGET'!$S$15,
IF(CT571&gt;='PAINEL E TARGET'!$T$16,'PAINEL E TARGET'!$S$16,
IF(CT571&gt;='PAINEL E TARGET'!$T$17,'PAINEL E TARGET'!$S$17,
IF(CT571&gt;='PAINEL E TARGET'!$T$18,'PAINEL E TARGET'!$S$18,'PAINEL E TARGET'!$S$19))))))))</f>
        <v>3. Fx de 105% a 109,9%</v>
      </c>
      <c r="CV571" s="17">
        <f>IFERROR(VLOOKUP($BW571,'PAINEL E TARGET'!$G$1:$Q$99,6,0),0)</f>
        <v>0.2</v>
      </c>
      <c r="CW571" s="17">
        <f>VLOOKUP(CU571,'PAINEL E TARGET'!$S$10:$U$19,3,0)</f>
        <v>1.1000000000000001</v>
      </c>
      <c r="CX571" s="16">
        <f t="shared" si="318"/>
        <v>660.00000000000011</v>
      </c>
      <c r="CY571" s="17">
        <f t="shared" si="304"/>
        <v>0.97499999999999998</v>
      </c>
      <c r="CZ571" s="33" t="str">
        <f>IF(CY571&gt;='PAINEL E TARGET'!$T$11,'PAINEL E TARGET'!$S$11,
IF(CY571&gt;='PAINEL E TARGET'!$T$12,'PAINEL E TARGET'!$S$12,
IF(CY571&gt;='PAINEL E TARGET'!$T$13,'PAINEL E TARGET'!$S$13,
IF(CY571&gt;='PAINEL E TARGET'!$T$14,'PAINEL E TARGET'!$S$14,
IF(CY571&gt;='PAINEL E TARGET'!$T$15,'PAINEL E TARGET'!$S$15,
IF(CY571&gt;='PAINEL E TARGET'!$T$16,'PAINEL E TARGET'!$S$16,
IF(CY571&gt;='PAINEL E TARGET'!$T$17,'PAINEL E TARGET'!$S$17,
IF(CY571&gt;='PAINEL E TARGET'!$T$18,'PAINEL E TARGET'!$S$18,'PAINEL E TARGET'!$S$19))))))))</f>
        <v>1. Fx de 90% a 99,9%</v>
      </c>
      <c r="DA571" s="17">
        <f>IFERROR(VLOOKUP($BW571,'PAINEL E TARGET'!$G$1:$Q$99,7,0),0)</f>
        <v>0.15</v>
      </c>
      <c r="DB571" s="17">
        <f>VLOOKUP(CZ571,'PAINEL E TARGET'!$S$10:$U$19,3,0)</f>
        <v>0.5</v>
      </c>
      <c r="DC571" s="16">
        <f t="shared" si="319"/>
        <v>225</v>
      </c>
      <c r="DD571" s="17">
        <f t="shared" si="305"/>
        <v>1.129</v>
      </c>
      <c r="DE571" s="33" t="str">
        <f>IF(DD571&gt;='PAINEL E TARGET'!$T$11,'PAINEL E TARGET'!$S$11,
IF(DD571&gt;='PAINEL E TARGET'!$T$12,'PAINEL E TARGET'!$S$12,
IF(DD571&gt;='PAINEL E TARGET'!$T$13,'PAINEL E TARGET'!$S$13,
IF(DD571&gt;='PAINEL E TARGET'!$T$14,'PAINEL E TARGET'!$S$14,
IF(DD571&gt;='PAINEL E TARGET'!$T$15,'PAINEL E TARGET'!$S$15,
IF(DD571&gt;='PAINEL E TARGET'!$T$16,'PAINEL E TARGET'!$S$16,
IF(DD571&gt;='PAINEL E TARGET'!$T$17,'PAINEL E TARGET'!$S$17,
IF(DD571&gt;='PAINEL E TARGET'!$T$18,'PAINEL E TARGET'!$S$18,'PAINEL E TARGET'!$S$19))))))))</f>
        <v>4. Fx de 110% a 114,9%</v>
      </c>
      <c r="DF571" s="17">
        <f>IFERROR(VLOOKUP($BW571,'PAINEL E TARGET'!$G$1:$Q$99,8,0),0)</f>
        <v>0.1</v>
      </c>
      <c r="DG571" s="17">
        <f>VLOOKUP(DE571,'PAINEL E TARGET'!$S$10:$U$19,3,0)</f>
        <v>1.2</v>
      </c>
      <c r="DH571" s="16">
        <f t="shared" si="320"/>
        <v>360</v>
      </c>
      <c r="DI571" s="17">
        <f t="shared" si="306"/>
        <v>0.94399999999999995</v>
      </c>
      <c r="DJ571" s="33" t="str">
        <f>IF(DI571&gt;='PAINEL E TARGET'!$T$11,'PAINEL E TARGET'!$S$11,
IF(DI571&gt;='PAINEL E TARGET'!$T$12,'PAINEL E TARGET'!$S$12,
IF(DI571&gt;='PAINEL E TARGET'!$T$13,'PAINEL E TARGET'!$S$13,
IF(DI571&gt;='PAINEL E TARGET'!$T$14,'PAINEL E TARGET'!$S$14,
IF(DI571&gt;='PAINEL E TARGET'!$T$15,'PAINEL E TARGET'!$S$15,
IF(DI571&gt;='PAINEL E TARGET'!$T$16,'PAINEL E TARGET'!$S$16,
IF(DI571&gt;='PAINEL E TARGET'!$T$17,'PAINEL E TARGET'!$S$17,
IF(DI571&gt;='PAINEL E TARGET'!$T$18,'PAINEL E TARGET'!$S$18,'PAINEL E TARGET'!$S$19))))))))</f>
        <v>1. Fx de 90% a 99,9%</v>
      </c>
      <c r="DK571" s="17">
        <f>IFERROR(VLOOKUP($BW571,'PAINEL E TARGET'!$G$1:$Q$99,9,0),0)</f>
        <v>0.05</v>
      </c>
      <c r="DL571" s="17">
        <f>VLOOKUP(DJ571,'PAINEL E TARGET'!$S$10:$U$19,3,0)</f>
        <v>0.5</v>
      </c>
      <c r="DM571" s="16">
        <f t="shared" si="321"/>
        <v>75</v>
      </c>
      <c r="DN571" s="17">
        <f t="shared" si="307"/>
        <v>0.90300000000000002</v>
      </c>
      <c r="DO571" s="33" t="str">
        <f>IF(DN571&gt;='PAINEL E TARGET'!$T$11,'PAINEL E TARGET'!$S$11,
IF(DN571&gt;='PAINEL E TARGET'!$T$12,'PAINEL E TARGET'!$S$12,
IF(DN571&gt;='PAINEL E TARGET'!$T$13,'PAINEL E TARGET'!$S$13,
IF(DN571&gt;='PAINEL E TARGET'!$T$14,'PAINEL E TARGET'!$S$14,
IF(DN571&gt;='PAINEL E TARGET'!$T$15,'PAINEL E TARGET'!$S$15,
IF(DN571&gt;='PAINEL E TARGET'!$T$16,'PAINEL E TARGET'!$S$16,
IF(DN571&gt;='PAINEL E TARGET'!$T$17,'PAINEL E TARGET'!$S$17,
IF(DN571&gt;='PAINEL E TARGET'!$T$18,'PAINEL E TARGET'!$S$18,'PAINEL E TARGET'!$S$19))))))))</f>
        <v>1. Fx de 90% a 99,9%</v>
      </c>
      <c r="DP571" s="17">
        <f>IFERROR(VLOOKUP($BW571,'PAINEL E TARGET'!$G$1:$Q$99,10,0),0)</f>
        <v>0</v>
      </c>
      <c r="DQ571" s="17">
        <f>VLOOKUP(DO571,'PAINEL E TARGET'!$S$10:$U$19,3,0)</f>
        <v>0.5</v>
      </c>
      <c r="DR571" s="16">
        <f t="shared" si="322"/>
        <v>0</v>
      </c>
      <c r="DS571" s="17">
        <f t="shared" si="308"/>
        <v>0.95</v>
      </c>
      <c r="DT571" s="16">
        <f>IF(DS571&gt;=1,VLOOKUP(BO571,'PAINEL E TARGET'!$S$1:$W$8,5,0),0)</f>
        <v>0</v>
      </c>
      <c r="DU571" s="16">
        <f t="shared" si="323"/>
        <v>1695</v>
      </c>
    </row>
    <row r="572" spans="2:125" s="32" customFormat="1" x14ac:dyDescent="0.2">
      <c r="B572" s="44">
        <v>43541</v>
      </c>
      <c r="C572" s="65">
        <v>1408</v>
      </c>
      <c r="D572" s="66" t="s">
        <v>575</v>
      </c>
      <c r="E572" s="65">
        <v>312</v>
      </c>
      <c r="F572" s="65" t="s">
        <v>943</v>
      </c>
      <c r="G572" s="67">
        <v>1051386.6659475104</v>
      </c>
      <c r="H572" s="67">
        <v>635601.86589479097</v>
      </c>
      <c r="I572" s="67">
        <v>580366.96</v>
      </c>
      <c r="J572" s="68">
        <v>0.91309826345926137</v>
      </c>
      <c r="K572" s="67">
        <v>87864.920965051977</v>
      </c>
      <c r="L572" s="67">
        <v>460287.37268380943</v>
      </c>
      <c r="M572" s="67">
        <v>111521.76</v>
      </c>
      <c r="N572" s="67">
        <v>448167.46</v>
      </c>
      <c r="O572" s="67">
        <v>910937.69073148887</v>
      </c>
      <c r="P572" s="67" t="s">
        <v>1082</v>
      </c>
      <c r="Q572" s="67" t="s">
        <v>1082</v>
      </c>
      <c r="R572" s="67">
        <v>0</v>
      </c>
      <c r="S572" s="67">
        <v>749</v>
      </c>
      <c r="T572" s="68">
        <v>0.10751676255459269</v>
      </c>
      <c r="U572" s="68">
        <v>9.413098933726112E-2</v>
      </c>
      <c r="V572" s="68">
        <v>0.87550059265842561</v>
      </c>
      <c r="W572" s="67">
        <v>58935.560000000005</v>
      </c>
      <c r="X572" s="67">
        <v>52684.1</v>
      </c>
      <c r="Y572" s="68">
        <v>0.89392719777329666</v>
      </c>
      <c r="Z572" s="68">
        <v>0.20228706745324831</v>
      </c>
      <c r="AA572" s="68">
        <v>0.19275150591608675</v>
      </c>
      <c r="AB572" s="68">
        <v>0.95286123993386096</v>
      </c>
      <c r="AC572" s="67">
        <v>110884.12000000001</v>
      </c>
      <c r="AD572" s="67">
        <v>107880.94</v>
      </c>
      <c r="AE572" s="68">
        <v>0.97291604965616352</v>
      </c>
      <c r="AF572" s="43">
        <v>80</v>
      </c>
      <c r="AG572" s="43">
        <v>62</v>
      </c>
      <c r="AH572" s="43">
        <v>21</v>
      </c>
      <c r="AI572" s="43">
        <v>16</v>
      </c>
      <c r="AJ572" s="67">
        <v>25231.379999999997</v>
      </c>
      <c r="AK572" s="67">
        <v>23870.5</v>
      </c>
      <c r="AL572" s="68">
        <v>0.94606398857295959</v>
      </c>
      <c r="AM572" s="67">
        <v>5067.88</v>
      </c>
      <c r="AN572" s="67">
        <v>3695.3</v>
      </c>
      <c r="AO572" s="68">
        <v>0.72916091146593842</v>
      </c>
      <c r="AP572" s="67">
        <v>7940.3900000000012</v>
      </c>
      <c r="AQ572" s="67">
        <v>7127.9</v>
      </c>
      <c r="AR572" s="68">
        <v>0.89767631060942832</v>
      </c>
      <c r="AS572" s="67">
        <v>20695.91</v>
      </c>
      <c r="AT572" s="67">
        <v>17990.400000000001</v>
      </c>
      <c r="AU572" s="68">
        <v>0.86927320422247689</v>
      </c>
      <c r="AV572" s="43">
        <v>299.37</v>
      </c>
      <c r="AW572" s="43">
        <v>199.96</v>
      </c>
      <c r="AX572" s="69">
        <v>0.66793599893108868</v>
      </c>
      <c r="AY572" s="43">
        <v>87864.920965051977</v>
      </c>
      <c r="AZ572" s="43">
        <v>111521.75999999998</v>
      </c>
      <c r="BA572" s="43">
        <v>33423.225997255991</v>
      </c>
      <c r="BB572" s="43">
        <v>46384.289999999994</v>
      </c>
      <c r="BC572" s="43">
        <v>145733.08206313467</v>
      </c>
      <c r="BD572" s="43">
        <v>55664.179166985268</v>
      </c>
      <c r="BE572" s="43">
        <v>98714.810000000027</v>
      </c>
      <c r="BF572" s="43">
        <v>185726.86</v>
      </c>
      <c r="BG572" s="43">
        <v>499.86999999999989</v>
      </c>
      <c r="BH572" s="43">
        <v>39</v>
      </c>
      <c r="BI572" s="44">
        <v>43173</v>
      </c>
      <c r="BJ572" s="44">
        <v>43541</v>
      </c>
      <c r="BK572" s="44">
        <v>43172</v>
      </c>
      <c r="BL572" s="43">
        <f t="shared" si="309"/>
        <v>581115.96</v>
      </c>
      <c r="BM572" s="43">
        <f t="shared" si="310"/>
        <v>560438.22</v>
      </c>
      <c r="BO572" s="16" t="str">
        <f>IFERROR(VLOOKUP($C572,'PORTE LOJA'!A:B,2,0),"PORTE 1")</f>
        <v>PORTE 2</v>
      </c>
      <c r="BP572" s="16">
        <f>VLOOKUP(BO572,'PAINEL E TARGET'!$S$1:$W$8,3,0)</f>
        <v>1875</v>
      </c>
      <c r="BQ572" s="16">
        <f t="shared" si="288"/>
        <v>1</v>
      </c>
      <c r="BR572" s="16">
        <f t="shared" si="289"/>
        <v>1</v>
      </c>
      <c r="BS572" s="16">
        <f t="shared" si="290"/>
        <v>1</v>
      </c>
      <c r="BT572" s="16">
        <f t="shared" si="291"/>
        <v>1</v>
      </c>
      <c r="BU572" s="16">
        <f t="shared" si="292"/>
        <v>1</v>
      </c>
      <c r="BV572" s="16">
        <f t="shared" si="293"/>
        <v>1</v>
      </c>
      <c r="BW572" s="17" t="str">
        <f t="shared" si="311"/>
        <v>111111</v>
      </c>
      <c r="BY572" s="17">
        <f t="shared" si="294"/>
        <v>0.91400000000000003</v>
      </c>
      <c r="BZ572" s="17">
        <f t="shared" si="295"/>
        <v>1.022</v>
      </c>
      <c r="CA572" s="17" t="str">
        <f t="shared" si="312"/>
        <v>Sem Retira</v>
      </c>
      <c r="CB572" s="17">
        <f t="shared" si="313"/>
        <v>1.022</v>
      </c>
      <c r="CC572" s="33" t="str">
        <f>IF(CB572&gt;='PAINEL E TARGET'!$T$11,'PAINEL E TARGET'!$S$11,
IF(CB572&gt;='PAINEL E TARGET'!$T$12,'PAINEL E TARGET'!$S$12,
IF(CB572&gt;='PAINEL E TARGET'!$T$13,'PAINEL E TARGET'!$S$13,
IF(CB572&gt;='PAINEL E TARGET'!$T$14,'PAINEL E TARGET'!$S$14,
IF(CB572&gt;='PAINEL E TARGET'!$T$15,'PAINEL E TARGET'!$S$15,
IF(CB572&gt;='PAINEL E TARGET'!$T$16,'PAINEL E TARGET'!$S$16,
IF(CB572&gt;='PAINEL E TARGET'!$T$17,'PAINEL E TARGET'!$S$17,
IF(CB572&gt;='PAINEL E TARGET'!$T$18,'PAINEL E TARGET'!$S$18,'PAINEL E TARGET'!$S$19))))))))</f>
        <v>2. Fx de 100% a 104,9%</v>
      </c>
      <c r="CD572" s="17">
        <f>IFERROR(VLOOKUP($BW572,'PAINEL E TARGET'!$G$1:$Q$99,4,0),0)</f>
        <v>0.25</v>
      </c>
      <c r="CE572" s="17">
        <f>VLOOKUP(CC572,'PAINEL E TARGET'!$S$10:$U$19,3,0)</f>
        <v>1</v>
      </c>
      <c r="CF572" s="16">
        <f t="shared" si="314"/>
        <v>468.75</v>
      </c>
      <c r="CG572" s="17">
        <f t="shared" si="296"/>
        <v>0.94599999999999995</v>
      </c>
      <c r="CH572" s="17">
        <f t="shared" si="297"/>
        <v>0.72899999999999998</v>
      </c>
      <c r="CI572" s="17">
        <f t="shared" si="298"/>
        <v>0.89800000000000002</v>
      </c>
      <c r="CJ572" s="17">
        <f t="shared" si="299"/>
        <v>0.86899999999999999</v>
      </c>
      <c r="CK572" s="17">
        <f t="shared" si="300"/>
        <v>0.66800000000000004</v>
      </c>
      <c r="CL572" s="17">
        <f t="shared" si="301"/>
        <v>0.89400000000000002</v>
      </c>
      <c r="CM572" s="16">
        <f t="shared" si="302"/>
        <v>4</v>
      </c>
      <c r="CN572" s="17" t="str">
        <f t="shared" si="315"/>
        <v>não ok</v>
      </c>
      <c r="CO572" s="17">
        <f t="shared" si="316"/>
        <v>0</v>
      </c>
      <c r="CP572" s="33" t="str">
        <f>IF(CO572&gt;='PAINEL E TARGET'!$T$11,'PAINEL E TARGET'!$S$11,
IF(CO572&gt;='PAINEL E TARGET'!$T$12,'PAINEL E TARGET'!$S$12,
IF(CO572&gt;='PAINEL E TARGET'!$T$13,'PAINEL E TARGET'!$S$13,
IF(CO572&gt;='PAINEL E TARGET'!$T$14,'PAINEL E TARGET'!$S$14,
IF(CO572&gt;='PAINEL E TARGET'!$T$15,'PAINEL E TARGET'!$S$15,
IF(CO572&gt;='PAINEL E TARGET'!$T$16,'PAINEL E TARGET'!$S$16,
IF(CO572&gt;='PAINEL E TARGET'!$T$17,'PAINEL E TARGET'!$S$17,
IF(CO572&gt;='PAINEL E TARGET'!$T$18,'PAINEL E TARGET'!$S$18,'PAINEL E TARGET'!$S$19))))))))</f>
        <v>Não elegível</v>
      </c>
      <c r="CQ572" s="17">
        <f>IFERROR(VLOOKUP($BW572,'PAINEL E TARGET'!$G$1:$Q$99,5,0),0)</f>
        <v>0.25</v>
      </c>
      <c r="CR572" s="17">
        <f>VLOOKUP(CP572,'PAINEL E TARGET'!$S$10:$U$19,3,0)</f>
        <v>0</v>
      </c>
      <c r="CS572" s="16">
        <f t="shared" si="317"/>
        <v>0</v>
      </c>
      <c r="CT572" s="17">
        <f t="shared" si="303"/>
        <v>0.97299999999999998</v>
      </c>
      <c r="CU572" s="33" t="str">
        <f>IF(CT572&gt;='PAINEL E TARGET'!$T$11,'PAINEL E TARGET'!$S$11,
IF(CT572&gt;='PAINEL E TARGET'!$T$12,'PAINEL E TARGET'!$S$12,
IF(CT572&gt;='PAINEL E TARGET'!$T$13,'PAINEL E TARGET'!$S$13,
IF(CT572&gt;='PAINEL E TARGET'!$T$14,'PAINEL E TARGET'!$S$14,
IF(CT572&gt;='PAINEL E TARGET'!$T$15,'PAINEL E TARGET'!$S$15,
IF(CT572&gt;='PAINEL E TARGET'!$T$16,'PAINEL E TARGET'!$S$16,
IF(CT572&gt;='PAINEL E TARGET'!$T$17,'PAINEL E TARGET'!$S$17,
IF(CT572&gt;='PAINEL E TARGET'!$T$18,'PAINEL E TARGET'!$S$18,'PAINEL E TARGET'!$S$19))))))))</f>
        <v>1. Fx de 90% a 99,9%</v>
      </c>
      <c r="CV572" s="17">
        <f>IFERROR(VLOOKUP($BW572,'PAINEL E TARGET'!$G$1:$Q$99,6,0),0)</f>
        <v>0.2</v>
      </c>
      <c r="CW572" s="17">
        <f>VLOOKUP(CU572,'PAINEL E TARGET'!$S$10:$U$19,3,0)</f>
        <v>0.5</v>
      </c>
      <c r="CX572" s="16">
        <f t="shared" si="318"/>
        <v>187.5</v>
      </c>
      <c r="CY572" s="17">
        <f t="shared" si="304"/>
        <v>1.2689999999999999</v>
      </c>
      <c r="CZ572" s="33" t="str">
        <f>IF(CY572&gt;='PAINEL E TARGET'!$T$11,'PAINEL E TARGET'!$S$11,
IF(CY572&gt;='PAINEL E TARGET'!$T$12,'PAINEL E TARGET'!$S$12,
IF(CY572&gt;='PAINEL E TARGET'!$T$13,'PAINEL E TARGET'!$S$13,
IF(CY572&gt;='PAINEL E TARGET'!$T$14,'PAINEL E TARGET'!$S$14,
IF(CY572&gt;='PAINEL E TARGET'!$T$15,'PAINEL E TARGET'!$S$15,
IF(CY572&gt;='PAINEL E TARGET'!$T$16,'PAINEL E TARGET'!$S$16,
IF(CY572&gt;='PAINEL E TARGET'!$T$17,'PAINEL E TARGET'!$S$17,
IF(CY572&gt;='PAINEL E TARGET'!$T$18,'PAINEL E TARGET'!$S$18,'PAINEL E TARGET'!$S$19))))))))</f>
        <v>7. Fx de 125% a 129,9%</v>
      </c>
      <c r="DA572" s="17">
        <f>IFERROR(VLOOKUP($BW572,'PAINEL E TARGET'!$G$1:$Q$99,7,0),0)</f>
        <v>0.15</v>
      </c>
      <c r="DB572" s="17">
        <f>VLOOKUP(CZ572,'PAINEL E TARGET'!$S$10:$U$19,3,0)</f>
        <v>1.5</v>
      </c>
      <c r="DC572" s="16">
        <f t="shared" si="319"/>
        <v>421.87499999999994</v>
      </c>
      <c r="DD572" s="17">
        <f t="shared" si="305"/>
        <v>1.3879999999999999</v>
      </c>
      <c r="DE572" s="33" t="str">
        <f>IF(DD572&gt;='PAINEL E TARGET'!$T$11,'PAINEL E TARGET'!$S$11,
IF(DD572&gt;='PAINEL E TARGET'!$T$12,'PAINEL E TARGET'!$S$12,
IF(DD572&gt;='PAINEL E TARGET'!$T$13,'PAINEL E TARGET'!$S$13,
IF(DD572&gt;='PAINEL E TARGET'!$T$14,'PAINEL E TARGET'!$S$14,
IF(DD572&gt;='PAINEL E TARGET'!$T$15,'PAINEL E TARGET'!$S$15,
IF(DD572&gt;='PAINEL E TARGET'!$T$16,'PAINEL E TARGET'!$S$16,
IF(DD572&gt;='PAINEL E TARGET'!$T$17,'PAINEL E TARGET'!$S$17,
IF(DD572&gt;='PAINEL E TARGET'!$T$18,'PAINEL E TARGET'!$S$18,'PAINEL E TARGET'!$S$19))))))))</f>
        <v>8. Fx de 130% ou mais</v>
      </c>
      <c r="DF572" s="17">
        <f>IFERROR(VLOOKUP($BW572,'PAINEL E TARGET'!$G$1:$Q$99,8,0),0)</f>
        <v>0.1</v>
      </c>
      <c r="DG572" s="17">
        <f>VLOOKUP(DE572,'PAINEL E TARGET'!$S$10:$U$19,3,0)</f>
        <v>1.6</v>
      </c>
      <c r="DH572" s="16">
        <f t="shared" si="320"/>
        <v>300.00000000000006</v>
      </c>
      <c r="DI572" s="17">
        <f t="shared" si="306"/>
        <v>0.76200000000000001</v>
      </c>
      <c r="DJ572" s="33" t="str">
        <f>IF(DI572&gt;='PAINEL E TARGET'!$T$11,'PAINEL E TARGET'!$S$11,
IF(DI572&gt;='PAINEL E TARGET'!$T$12,'PAINEL E TARGET'!$S$12,
IF(DI572&gt;='PAINEL E TARGET'!$T$13,'PAINEL E TARGET'!$S$13,
IF(DI572&gt;='PAINEL E TARGET'!$T$14,'PAINEL E TARGET'!$S$14,
IF(DI572&gt;='PAINEL E TARGET'!$T$15,'PAINEL E TARGET'!$S$15,
IF(DI572&gt;='PAINEL E TARGET'!$T$16,'PAINEL E TARGET'!$S$16,
IF(DI572&gt;='PAINEL E TARGET'!$T$17,'PAINEL E TARGET'!$S$17,
IF(DI572&gt;='PAINEL E TARGET'!$T$18,'PAINEL E TARGET'!$S$18,'PAINEL E TARGET'!$S$19))))))))</f>
        <v>Não elegível</v>
      </c>
      <c r="DK572" s="17">
        <f>IFERROR(VLOOKUP($BW572,'PAINEL E TARGET'!$G$1:$Q$99,9,0),0)</f>
        <v>0.05</v>
      </c>
      <c r="DL572" s="17">
        <f>VLOOKUP(DJ572,'PAINEL E TARGET'!$S$10:$U$19,3,0)</f>
        <v>0</v>
      </c>
      <c r="DM572" s="16">
        <f t="shared" si="321"/>
        <v>0</v>
      </c>
      <c r="DN572" s="17">
        <f t="shared" si="307"/>
        <v>0.66800000000000004</v>
      </c>
      <c r="DO572" s="33" t="str">
        <f>IF(DN572&gt;='PAINEL E TARGET'!$T$11,'PAINEL E TARGET'!$S$11,
IF(DN572&gt;='PAINEL E TARGET'!$T$12,'PAINEL E TARGET'!$S$12,
IF(DN572&gt;='PAINEL E TARGET'!$T$13,'PAINEL E TARGET'!$S$13,
IF(DN572&gt;='PAINEL E TARGET'!$T$14,'PAINEL E TARGET'!$S$14,
IF(DN572&gt;='PAINEL E TARGET'!$T$15,'PAINEL E TARGET'!$S$15,
IF(DN572&gt;='PAINEL E TARGET'!$T$16,'PAINEL E TARGET'!$S$16,
IF(DN572&gt;='PAINEL E TARGET'!$T$17,'PAINEL E TARGET'!$S$17,
IF(DN572&gt;='PAINEL E TARGET'!$T$18,'PAINEL E TARGET'!$S$18,'PAINEL E TARGET'!$S$19))))))))</f>
        <v>Não elegível</v>
      </c>
      <c r="DP572" s="17">
        <f>IFERROR(VLOOKUP($BW572,'PAINEL E TARGET'!$G$1:$Q$99,10,0),0)</f>
        <v>0</v>
      </c>
      <c r="DQ572" s="17">
        <f>VLOOKUP(DO572,'PAINEL E TARGET'!$S$10:$U$19,3,0)</f>
        <v>0</v>
      </c>
      <c r="DR572" s="16">
        <f t="shared" si="322"/>
        <v>0</v>
      </c>
      <c r="DS572" s="17">
        <f t="shared" si="308"/>
        <v>0.77500000000000002</v>
      </c>
      <c r="DT572" s="16">
        <f>IF(DS572&gt;=1,VLOOKUP(BO572,'PAINEL E TARGET'!$S$1:$W$8,5,0),0)</f>
        <v>0</v>
      </c>
      <c r="DU572" s="16">
        <f t="shared" si="323"/>
        <v>1378.125</v>
      </c>
    </row>
    <row r="573" spans="2:125" s="32" customFormat="1" x14ac:dyDescent="0.2">
      <c r="B573" s="44">
        <v>43541</v>
      </c>
      <c r="C573" s="65">
        <v>1409</v>
      </c>
      <c r="D573" s="66" t="s">
        <v>576</v>
      </c>
      <c r="E573" s="65">
        <v>312</v>
      </c>
      <c r="F573" s="65" t="s">
        <v>943</v>
      </c>
      <c r="G573" s="67">
        <v>1095344.6734488697</v>
      </c>
      <c r="H573" s="67">
        <v>650916.64539950818</v>
      </c>
      <c r="I573" s="67">
        <v>565058.71</v>
      </c>
      <c r="J573" s="68">
        <v>0.86809688151881281</v>
      </c>
      <c r="K573" s="67">
        <v>105901.01348524014</v>
      </c>
      <c r="L573" s="67">
        <v>421779.34735142317</v>
      </c>
      <c r="M573" s="67">
        <v>120161.05</v>
      </c>
      <c r="N573" s="67">
        <v>394993.52999999997</v>
      </c>
      <c r="O573" s="67">
        <v>893549.35022601136</v>
      </c>
      <c r="P573" s="67">
        <v>2891.8579116809469</v>
      </c>
      <c r="Q573" s="67">
        <v>0</v>
      </c>
      <c r="R573" s="67">
        <v>0</v>
      </c>
      <c r="S573" s="67">
        <v>0</v>
      </c>
      <c r="T573" s="68">
        <v>0.10745805154969497</v>
      </c>
      <c r="U573" s="68">
        <v>0.10404447923184532</v>
      </c>
      <c r="V573" s="68">
        <v>0.96823344301686864</v>
      </c>
      <c r="W573" s="67">
        <v>56392.75</v>
      </c>
      <c r="X573" s="67">
        <v>53598.99</v>
      </c>
      <c r="Y573" s="68">
        <v>0.95045887990920819</v>
      </c>
      <c r="Z573" s="68">
        <v>0.20217710932210137</v>
      </c>
      <c r="AA573" s="68">
        <v>0.19679052450625595</v>
      </c>
      <c r="AB573" s="68">
        <v>0.97335709846724683</v>
      </c>
      <c r="AC573" s="67">
        <v>106684.89</v>
      </c>
      <c r="AD573" s="67">
        <v>101377.54</v>
      </c>
      <c r="AE573" s="68">
        <v>0.9502520928690088</v>
      </c>
      <c r="AF573" s="43">
        <v>80</v>
      </c>
      <c r="AG573" s="43">
        <v>59</v>
      </c>
      <c r="AH573" s="43">
        <v>21</v>
      </c>
      <c r="AI573" s="43">
        <v>19</v>
      </c>
      <c r="AJ573" s="67">
        <v>18272.11</v>
      </c>
      <c r="AK573" s="67">
        <v>20902</v>
      </c>
      <c r="AL573" s="68">
        <v>1.1439291904437965</v>
      </c>
      <c r="AM573" s="67">
        <v>10738.609999999999</v>
      </c>
      <c r="AN573" s="67">
        <v>8188.4400000000005</v>
      </c>
      <c r="AO573" s="68">
        <v>0.7625232688401945</v>
      </c>
      <c r="AP573" s="67">
        <v>9467.7799999999988</v>
      </c>
      <c r="AQ573" s="67">
        <v>7070.96</v>
      </c>
      <c r="AR573" s="68">
        <v>0.74684456123822063</v>
      </c>
      <c r="AS573" s="67">
        <v>17914.250000000004</v>
      </c>
      <c r="AT573" s="67">
        <v>17437.59</v>
      </c>
      <c r="AU573" s="68">
        <v>0.97339213196198537</v>
      </c>
      <c r="AV573" s="43">
        <v>2197.5499999999997</v>
      </c>
      <c r="AW573" s="43">
        <v>799.87</v>
      </c>
      <c r="AX573" s="69">
        <v>0.36398261700530138</v>
      </c>
      <c r="AY573" s="43">
        <v>105901.01348524014</v>
      </c>
      <c r="AZ573" s="43">
        <v>120161.04999999997</v>
      </c>
      <c r="BA573" s="43">
        <v>25782.117775683</v>
      </c>
      <c r="BB573" s="43">
        <v>27496.639999999999</v>
      </c>
      <c r="BC573" s="43">
        <v>178892.39562895353</v>
      </c>
      <c r="BD573" s="43">
        <v>43753.063136419732</v>
      </c>
      <c r="BE573" s="43">
        <v>96282.53</v>
      </c>
      <c r="BF573" s="43">
        <v>182181.63000000006</v>
      </c>
      <c r="BG573" s="43">
        <v>3741.7199999999993</v>
      </c>
      <c r="BH573" s="43">
        <v>39</v>
      </c>
      <c r="BI573" s="44">
        <v>43173</v>
      </c>
      <c r="BJ573" s="44">
        <v>43541</v>
      </c>
      <c r="BK573" s="44">
        <v>43172</v>
      </c>
      <c r="BL573" s="43">
        <f t="shared" si="309"/>
        <v>565058.71</v>
      </c>
      <c r="BM573" s="43">
        <f t="shared" si="310"/>
        <v>515154.57999999996</v>
      </c>
      <c r="BO573" s="16" t="str">
        <f>IFERROR(VLOOKUP($C573,'PORTE LOJA'!A:B,2,0),"PORTE 1")</f>
        <v>PORTE 2</v>
      </c>
      <c r="BP573" s="16">
        <f>VLOOKUP(BO573,'PAINEL E TARGET'!$S$1:$W$8,3,0)</f>
        <v>1875</v>
      </c>
      <c r="BQ573" s="16">
        <f t="shared" si="288"/>
        <v>1</v>
      </c>
      <c r="BR573" s="16">
        <f t="shared" si="289"/>
        <v>1</v>
      </c>
      <c r="BS573" s="16">
        <f t="shared" si="290"/>
        <v>1</v>
      </c>
      <c r="BT573" s="16">
        <f t="shared" si="291"/>
        <v>1</v>
      </c>
      <c r="BU573" s="16">
        <f t="shared" si="292"/>
        <v>1</v>
      </c>
      <c r="BV573" s="16">
        <f t="shared" si="293"/>
        <v>1</v>
      </c>
      <c r="BW573" s="17" t="str">
        <f t="shared" si="311"/>
        <v>111111</v>
      </c>
      <c r="BY573" s="17">
        <f t="shared" si="294"/>
        <v>0.86799999999999999</v>
      </c>
      <c r="BZ573" s="17">
        <f t="shared" si="295"/>
        <v>0.97599999999999998</v>
      </c>
      <c r="CA573" s="17" t="str">
        <f t="shared" si="312"/>
        <v>Sem Retira</v>
      </c>
      <c r="CB573" s="17">
        <f t="shared" si="313"/>
        <v>0.97599999999999998</v>
      </c>
      <c r="CC573" s="33" t="str">
        <f>IF(CB573&gt;='PAINEL E TARGET'!$T$11,'PAINEL E TARGET'!$S$11,
IF(CB573&gt;='PAINEL E TARGET'!$T$12,'PAINEL E TARGET'!$S$12,
IF(CB573&gt;='PAINEL E TARGET'!$T$13,'PAINEL E TARGET'!$S$13,
IF(CB573&gt;='PAINEL E TARGET'!$T$14,'PAINEL E TARGET'!$S$14,
IF(CB573&gt;='PAINEL E TARGET'!$T$15,'PAINEL E TARGET'!$S$15,
IF(CB573&gt;='PAINEL E TARGET'!$T$16,'PAINEL E TARGET'!$S$16,
IF(CB573&gt;='PAINEL E TARGET'!$T$17,'PAINEL E TARGET'!$S$17,
IF(CB573&gt;='PAINEL E TARGET'!$T$18,'PAINEL E TARGET'!$S$18,'PAINEL E TARGET'!$S$19))))))))</f>
        <v>1. Fx de 90% a 99,9%</v>
      </c>
      <c r="CD573" s="17">
        <f>IFERROR(VLOOKUP($BW573,'PAINEL E TARGET'!$G$1:$Q$99,4,0),0)</f>
        <v>0.25</v>
      </c>
      <c r="CE573" s="17">
        <f>VLOOKUP(CC573,'PAINEL E TARGET'!$S$10:$U$19,3,0)</f>
        <v>0.5</v>
      </c>
      <c r="CF573" s="16">
        <f t="shared" si="314"/>
        <v>234.375</v>
      </c>
      <c r="CG573" s="17">
        <f t="shared" si="296"/>
        <v>1.1439999999999999</v>
      </c>
      <c r="CH573" s="17">
        <f t="shared" si="297"/>
        <v>0.76300000000000001</v>
      </c>
      <c r="CI573" s="17">
        <f t="shared" si="298"/>
        <v>0.747</v>
      </c>
      <c r="CJ573" s="17">
        <f t="shared" si="299"/>
        <v>0.97299999999999998</v>
      </c>
      <c r="CK573" s="17">
        <f t="shared" si="300"/>
        <v>0.36399999999999999</v>
      </c>
      <c r="CL573" s="17">
        <f t="shared" si="301"/>
        <v>0.95</v>
      </c>
      <c r="CM573" s="16">
        <f t="shared" si="302"/>
        <v>4</v>
      </c>
      <c r="CN573" s="17" t="str">
        <f t="shared" si="315"/>
        <v>não ok</v>
      </c>
      <c r="CO573" s="17">
        <f t="shared" si="316"/>
        <v>0</v>
      </c>
      <c r="CP573" s="33" t="str">
        <f>IF(CO573&gt;='PAINEL E TARGET'!$T$11,'PAINEL E TARGET'!$S$11,
IF(CO573&gt;='PAINEL E TARGET'!$T$12,'PAINEL E TARGET'!$S$12,
IF(CO573&gt;='PAINEL E TARGET'!$T$13,'PAINEL E TARGET'!$S$13,
IF(CO573&gt;='PAINEL E TARGET'!$T$14,'PAINEL E TARGET'!$S$14,
IF(CO573&gt;='PAINEL E TARGET'!$T$15,'PAINEL E TARGET'!$S$15,
IF(CO573&gt;='PAINEL E TARGET'!$T$16,'PAINEL E TARGET'!$S$16,
IF(CO573&gt;='PAINEL E TARGET'!$T$17,'PAINEL E TARGET'!$S$17,
IF(CO573&gt;='PAINEL E TARGET'!$T$18,'PAINEL E TARGET'!$S$18,'PAINEL E TARGET'!$S$19))))))))</f>
        <v>Não elegível</v>
      </c>
      <c r="CQ573" s="17">
        <f>IFERROR(VLOOKUP($BW573,'PAINEL E TARGET'!$G$1:$Q$99,5,0),0)</f>
        <v>0.25</v>
      </c>
      <c r="CR573" s="17">
        <f>VLOOKUP(CP573,'PAINEL E TARGET'!$S$10:$U$19,3,0)</f>
        <v>0</v>
      </c>
      <c r="CS573" s="16">
        <f t="shared" si="317"/>
        <v>0</v>
      </c>
      <c r="CT573" s="17">
        <f t="shared" si="303"/>
        <v>0.95</v>
      </c>
      <c r="CU573" s="33" t="str">
        <f>IF(CT573&gt;='PAINEL E TARGET'!$T$11,'PAINEL E TARGET'!$S$11,
IF(CT573&gt;='PAINEL E TARGET'!$T$12,'PAINEL E TARGET'!$S$12,
IF(CT573&gt;='PAINEL E TARGET'!$T$13,'PAINEL E TARGET'!$S$13,
IF(CT573&gt;='PAINEL E TARGET'!$T$14,'PAINEL E TARGET'!$S$14,
IF(CT573&gt;='PAINEL E TARGET'!$T$15,'PAINEL E TARGET'!$S$15,
IF(CT573&gt;='PAINEL E TARGET'!$T$16,'PAINEL E TARGET'!$S$16,
IF(CT573&gt;='PAINEL E TARGET'!$T$17,'PAINEL E TARGET'!$S$17,
IF(CT573&gt;='PAINEL E TARGET'!$T$18,'PAINEL E TARGET'!$S$18,'PAINEL E TARGET'!$S$19))))))))</f>
        <v>1. Fx de 90% a 99,9%</v>
      </c>
      <c r="CV573" s="17">
        <f>IFERROR(VLOOKUP($BW573,'PAINEL E TARGET'!$G$1:$Q$99,6,0),0)</f>
        <v>0.2</v>
      </c>
      <c r="CW573" s="17">
        <f>VLOOKUP(CU573,'PAINEL E TARGET'!$S$10:$U$19,3,0)</f>
        <v>0.5</v>
      </c>
      <c r="CX573" s="16">
        <f t="shared" si="318"/>
        <v>187.5</v>
      </c>
      <c r="CY573" s="17">
        <f t="shared" si="304"/>
        <v>1.135</v>
      </c>
      <c r="CZ573" s="33" t="str">
        <f>IF(CY573&gt;='PAINEL E TARGET'!$T$11,'PAINEL E TARGET'!$S$11,
IF(CY573&gt;='PAINEL E TARGET'!$T$12,'PAINEL E TARGET'!$S$12,
IF(CY573&gt;='PAINEL E TARGET'!$T$13,'PAINEL E TARGET'!$S$13,
IF(CY573&gt;='PAINEL E TARGET'!$T$14,'PAINEL E TARGET'!$S$14,
IF(CY573&gt;='PAINEL E TARGET'!$T$15,'PAINEL E TARGET'!$S$15,
IF(CY573&gt;='PAINEL E TARGET'!$T$16,'PAINEL E TARGET'!$S$16,
IF(CY573&gt;='PAINEL E TARGET'!$T$17,'PAINEL E TARGET'!$S$17,
IF(CY573&gt;='PAINEL E TARGET'!$T$18,'PAINEL E TARGET'!$S$18,'PAINEL E TARGET'!$S$19))))))))</f>
        <v>4. Fx de 110% a 114,9%</v>
      </c>
      <c r="DA573" s="17">
        <f>IFERROR(VLOOKUP($BW573,'PAINEL E TARGET'!$G$1:$Q$99,7,0),0)</f>
        <v>0.15</v>
      </c>
      <c r="DB573" s="17">
        <f>VLOOKUP(CZ573,'PAINEL E TARGET'!$S$10:$U$19,3,0)</f>
        <v>1.2</v>
      </c>
      <c r="DC573" s="16">
        <f t="shared" si="319"/>
        <v>337.5</v>
      </c>
      <c r="DD573" s="17">
        <f t="shared" si="305"/>
        <v>1.0669999999999999</v>
      </c>
      <c r="DE573" s="33" t="str">
        <f>IF(DD573&gt;='PAINEL E TARGET'!$T$11,'PAINEL E TARGET'!$S$11,
IF(DD573&gt;='PAINEL E TARGET'!$T$12,'PAINEL E TARGET'!$S$12,
IF(DD573&gt;='PAINEL E TARGET'!$T$13,'PAINEL E TARGET'!$S$13,
IF(DD573&gt;='PAINEL E TARGET'!$T$14,'PAINEL E TARGET'!$S$14,
IF(DD573&gt;='PAINEL E TARGET'!$T$15,'PAINEL E TARGET'!$S$15,
IF(DD573&gt;='PAINEL E TARGET'!$T$16,'PAINEL E TARGET'!$S$16,
IF(DD573&gt;='PAINEL E TARGET'!$T$17,'PAINEL E TARGET'!$S$17,
IF(DD573&gt;='PAINEL E TARGET'!$T$18,'PAINEL E TARGET'!$S$18,'PAINEL E TARGET'!$S$19))))))))</f>
        <v>3. Fx de 105% a 109,9%</v>
      </c>
      <c r="DF573" s="17">
        <f>IFERROR(VLOOKUP($BW573,'PAINEL E TARGET'!$G$1:$Q$99,8,0),0)</f>
        <v>0.1</v>
      </c>
      <c r="DG573" s="17">
        <f>VLOOKUP(DE573,'PAINEL E TARGET'!$S$10:$U$19,3,0)</f>
        <v>1.1000000000000001</v>
      </c>
      <c r="DH573" s="16">
        <f t="shared" si="320"/>
        <v>206.25000000000003</v>
      </c>
      <c r="DI573" s="17">
        <f t="shared" si="306"/>
        <v>0.90500000000000003</v>
      </c>
      <c r="DJ573" s="33" t="str">
        <f>IF(DI573&gt;='PAINEL E TARGET'!$T$11,'PAINEL E TARGET'!$S$11,
IF(DI573&gt;='PAINEL E TARGET'!$T$12,'PAINEL E TARGET'!$S$12,
IF(DI573&gt;='PAINEL E TARGET'!$T$13,'PAINEL E TARGET'!$S$13,
IF(DI573&gt;='PAINEL E TARGET'!$T$14,'PAINEL E TARGET'!$S$14,
IF(DI573&gt;='PAINEL E TARGET'!$T$15,'PAINEL E TARGET'!$S$15,
IF(DI573&gt;='PAINEL E TARGET'!$T$16,'PAINEL E TARGET'!$S$16,
IF(DI573&gt;='PAINEL E TARGET'!$T$17,'PAINEL E TARGET'!$S$17,
IF(DI573&gt;='PAINEL E TARGET'!$T$18,'PAINEL E TARGET'!$S$18,'PAINEL E TARGET'!$S$19))))))))</f>
        <v>1. Fx de 90% a 99,9%</v>
      </c>
      <c r="DK573" s="17">
        <f>IFERROR(VLOOKUP($BW573,'PAINEL E TARGET'!$G$1:$Q$99,9,0),0)</f>
        <v>0.05</v>
      </c>
      <c r="DL573" s="17">
        <f>VLOOKUP(DJ573,'PAINEL E TARGET'!$S$10:$U$19,3,0)</f>
        <v>0.5</v>
      </c>
      <c r="DM573" s="16">
        <f t="shared" si="321"/>
        <v>46.875</v>
      </c>
      <c r="DN573" s="17">
        <f t="shared" si="307"/>
        <v>0.36399999999999999</v>
      </c>
      <c r="DO573" s="33" t="str">
        <f>IF(DN573&gt;='PAINEL E TARGET'!$T$11,'PAINEL E TARGET'!$S$11,
IF(DN573&gt;='PAINEL E TARGET'!$T$12,'PAINEL E TARGET'!$S$12,
IF(DN573&gt;='PAINEL E TARGET'!$T$13,'PAINEL E TARGET'!$S$13,
IF(DN573&gt;='PAINEL E TARGET'!$T$14,'PAINEL E TARGET'!$S$14,
IF(DN573&gt;='PAINEL E TARGET'!$T$15,'PAINEL E TARGET'!$S$15,
IF(DN573&gt;='PAINEL E TARGET'!$T$16,'PAINEL E TARGET'!$S$16,
IF(DN573&gt;='PAINEL E TARGET'!$T$17,'PAINEL E TARGET'!$S$17,
IF(DN573&gt;='PAINEL E TARGET'!$T$18,'PAINEL E TARGET'!$S$18,'PAINEL E TARGET'!$S$19))))))))</f>
        <v>Não elegível</v>
      </c>
      <c r="DP573" s="17">
        <f>IFERROR(VLOOKUP($BW573,'PAINEL E TARGET'!$G$1:$Q$99,10,0),0)</f>
        <v>0</v>
      </c>
      <c r="DQ573" s="17">
        <f>VLOOKUP(DO573,'PAINEL E TARGET'!$S$10:$U$19,3,0)</f>
        <v>0</v>
      </c>
      <c r="DR573" s="16">
        <f t="shared" si="322"/>
        <v>0</v>
      </c>
      <c r="DS573" s="17">
        <f t="shared" si="308"/>
        <v>0.73799999999999999</v>
      </c>
      <c r="DT573" s="16">
        <f>IF(DS573&gt;=1,VLOOKUP(BO573,'PAINEL E TARGET'!$S$1:$W$8,5,0),0)</f>
        <v>0</v>
      </c>
      <c r="DU573" s="16">
        <f t="shared" si="323"/>
        <v>1012.5</v>
      </c>
    </row>
    <row r="574" spans="2:125" s="32" customFormat="1" x14ac:dyDescent="0.2">
      <c r="B574" s="44">
        <v>43541</v>
      </c>
      <c r="C574" s="65">
        <v>1410</v>
      </c>
      <c r="D574" s="66" t="s">
        <v>577</v>
      </c>
      <c r="E574" s="65">
        <v>111</v>
      </c>
      <c r="F574" s="65" t="s">
        <v>1018</v>
      </c>
      <c r="G574" s="67">
        <v>1418984.3916263466</v>
      </c>
      <c r="H574" s="67">
        <v>856304.0798490023</v>
      </c>
      <c r="I574" s="67">
        <v>611022.55000000005</v>
      </c>
      <c r="J574" s="68">
        <v>0.71355791053540896</v>
      </c>
      <c r="K574" s="67">
        <v>90745.834781811413</v>
      </c>
      <c r="L574" s="67">
        <v>701468.62529264949</v>
      </c>
      <c r="M574" s="67">
        <v>70590.570000000007</v>
      </c>
      <c r="N574" s="67">
        <v>520868.38000000006</v>
      </c>
      <c r="O574" s="67">
        <v>1313355.527040014</v>
      </c>
      <c r="P574" s="67" t="s">
        <v>1082</v>
      </c>
      <c r="Q574" s="67" t="s">
        <v>1082</v>
      </c>
      <c r="R574" s="67">
        <v>0</v>
      </c>
      <c r="S574" s="67">
        <v>0</v>
      </c>
      <c r="T574" s="68">
        <v>0.11665191012963079</v>
      </c>
      <c r="U574" s="68">
        <v>9.7974998941177588E-2</v>
      </c>
      <c r="V574" s="68">
        <v>0.83989193860864975</v>
      </c>
      <c r="W574" s="67">
        <v>92413.330000000016</v>
      </c>
      <c r="X574" s="67">
        <v>57948.19</v>
      </c>
      <c r="Y574" s="68">
        <v>0.62705445199301868</v>
      </c>
      <c r="Z574" s="68">
        <v>0.18299835121208688</v>
      </c>
      <c r="AA574" s="68">
        <v>0.2119398649728777</v>
      </c>
      <c r="AB574" s="68">
        <v>1.1581517733307274</v>
      </c>
      <c r="AC574" s="67">
        <v>144973.94</v>
      </c>
      <c r="AD574" s="67">
        <v>125353.73000000001</v>
      </c>
      <c r="AE574" s="68">
        <v>0.86466388372972414</v>
      </c>
      <c r="AF574" s="43">
        <v>80</v>
      </c>
      <c r="AG574" s="43">
        <v>78</v>
      </c>
      <c r="AH574" s="43">
        <v>31</v>
      </c>
      <c r="AI574" s="43">
        <v>21</v>
      </c>
      <c r="AJ574" s="67">
        <v>46609.850000000006</v>
      </c>
      <c r="AK574" s="67">
        <v>34843.5</v>
      </c>
      <c r="AL574" s="68">
        <v>0.74755657870600301</v>
      </c>
      <c r="AM574" s="67">
        <v>12042.1</v>
      </c>
      <c r="AN574" s="67">
        <v>4711.8200000000006</v>
      </c>
      <c r="AO574" s="68">
        <v>0.39127892975477702</v>
      </c>
      <c r="AP574" s="67">
        <v>4518.38</v>
      </c>
      <c r="AQ574" s="67">
        <v>1795.98</v>
      </c>
      <c r="AR574" s="68">
        <v>0.39748316874632056</v>
      </c>
      <c r="AS574" s="67">
        <v>29243</v>
      </c>
      <c r="AT574" s="67">
        <v>16596.89</v>
      </c>
      <c r="AU574" s="68">
        <v>0.56755086687412371</v>
      </c>
      <c r="AV574" s="43">
        <v>1141.9499999999998</v>
      </c>
      <c r="AW574" s="43">
        <v>1244.77</v>
      </c>
      <c r="AX574" s="69">
        <v>1.0900389684311924</v>
      </c>
      <c r="AY574" s="43">
        <v>90745.834781811413</v>
      </c>
      <c r="AZ574" s="43">
        <v>70590.570000000007</v>
      </c>
      <c r="BA574" s="43">
        <v>33339.477082864192</v>
      </c>
      <c r="BB574" s="43">
        <v>33802.75</v>
      </c>
      <c r="BC574" s="43">
        <v>150449.59153387521</v>
      </c>
      <c r="BD574" s="43">
        <v>55361.471469087868</v>
      </c>
      <c r="BE574" s="43">
        <v>154029.17000000001</v>
      </c>
      <c r="BF574" s="43">
        <v>241634.22</v>
      </c>
      <c r="BG574" s="43">
        <v>1898.37</v>
      </c>
      <c r="BH574" s="43">
        <v>50</v>
      </c>
      <c r="BI574" s="44">
        <v>43173</v>
      </c>
      <c r="BJ574" s="44">
        <v>43541</v>
      </c>
      <c r="BK574" s="44">
        <v>43172</v>
      </c>
      <c r="BL574" s="43">
        <f t="shared" si="309"/>
        <v>611022.55000000005</v>
      </c>
      <c r="BM574" s="43">
        <f t="shared" si="310"/>
        <v>591458.95000000007</v>
      </c>
      <c r="BO574" s="16" t="str">
        <f>IFERROR(VLOOKUP($C574,'PORTE LOJA'!A:B,2,0),"PORTE 1")</f>
        <v>PORTE 2</v>
      </c>
      <c r="BP574" s="16">
        <f>VLOOKUP(BO574,'PAINEL E TARGET'!$S$1:$W$8,3,0)</f>
        <v>1875</v>
      </c>
      <c r="BQ574" s="16">
        <f t="shared" si="288"/>
        <v>1</v>
      </c>
      <c r="BR574" s="16">
        <f t="shared" si="289"/>
        <v>1</v>
      </c>
      <c r="BS574" s="16">
        <f t="shared" si="290"/>
        <v>1</v>
      </c>
      <c r="BT574" s="16">
        <f t="shared" si="291"/>
        <v>1</v>
      </c>
      <c r="BU574" s="16">
        <f t="shared" si="292"/>
        <v>1</v>
      </c>
      <c r="BV574" s="16">
        <f t="shared" si="293"/>
        <v>1</v>
      </c>
      <c r="BW574" s="17" t="str">
        <f t="shared" si="311"/>
        <v>111111</v>
      </c>
      <c r="BY574" s="17">
        <f t="shared" si="294"/>
        <v>0.71399999999999997</v>
      </c>
      <c r="BZ574" s="17">
        <f t="shared" si="295"/>
        <v>0.747</v>
      </c>
      <c r="CA574" s="17" t="str">
        <f t="shared" si="312"/>
        <v>Sem Retira</v>
      </c>
      <c r="CB574" s="17">
        <f t="shared" si="313"/>
        <v>0.747</v>
      </c>
      <c r="CC574" s="33" t="str">
        <f>IF(CB574&gt;='PAINEL E TARGET'!$T$11,'PAINEL E TARGET'!$S$11,
IF(CB574&gt;='PAINEL E TARGET'!$T$12,'PAINEL E TARGET'!$S$12,
IF(CB574&gt;='PAINEL E TARGET'!$T$13,'PAINEL E TARGET'!$S$13,
IF(CB574&gt;='PAINEL E TARGET'!$T$14,'PAINEL E TARGET'!$S$14,
IF(CB574&gt;='PAINEL E TARGET'!$T$15,'PAINEL E TARGET'!$S$15,
IF(CB574&gt;='PAINEL E TARGET'!$T$16,'PAINEL E TARGET'!$S$16,
IF(CB574&gt;='PAINEL E TARGET'!$T$17,'PAINEL E TARGET'!$S$17,
IF(CB574&gt;='PAINEL E TARGET'!$T$18,'PAINEL E TARGET'!$S$18,'PAINEL E TARGET'!$S$19))))))))</f>
        <v>Não elegível</v>
      </c>
      <c r="CD574" s="17">
        <f>IFERROR(VLOOKUP($BW574,'PAINEL E TARGET'!$G$1:$Q$99,4,0),0)</f>
        <v>0.25</v>
      </c>
      <c r="CE574" s="17">
        <f>VLOOKUP(CC574,'PAINEL E TARGET'!$S$10:$U$19,3,0)</f>
        <v>0</v>
      </c>
      <c r="CF574" s="16">
        <f t="shared" si="314"/>
        <v>0</v>
      </c>
      <c r="CG574" s="17">
        <f t="shared" si="296"/>
        <v>0.748</v>
      </c>
      <c r="CH574" s="17">
        <f t="shared" si="297"/>
        <v>0.39100000000000001</v>
      </c>
      <c r="CI574" s="17">
        <f t="shared" si="298"/>
        <v>0.39700000000000002</v>
      </c>
      <c r="CJ574" s="17">
        <f t="shared" si="299"/>
        <v>0.56799999999999995</v>
      </c>
      <c r="CK574" s="17">
        <f t="shared" si="300"/>
        <v>1.0900000000000001</v>
      </c>
      <c r="CL574" s="17">
        <f t="shared" si="301"/>
        <v>0.627</v>
      </c>
      <c r="CM574" s="16">
        <f t="shared" si="302"/>
        <v>2</v>
      </c>
      <c r="CN574" s="17" t="str">
        <f t="shared" si="315"/>
        <v>não ok</v>
      </c>
      <c r="CO574" s="17">
        <f t="shared" si="316"/>
        <v>0</v>
      </c>
      <c r="CP574" s="33" t="str">
        <f>IF(CO574&gt;='PAINEL E TARGET'!$T$11,'PAINEL E TARGET'!$S$11,
IF(CO574&gt;='PAINEL E TARGET'!$T$12,'PAINEL E TARGET'!$S$12,
IF(CO574&gt;='PAINEL E TARGET'!$T$13,'PAINEL E TARGET'!$S$13,
IF(CO574&gt;='PAINEL E TARGET'!$T$14,'PAINEL E TARGET'!$S$14,
IF(CO574&gt;='PAINEL E TARGET'!$T$15,'PAINEL E TARGET'!$S$15,
IF(CO574&gt;='PAINEL E TARGET'!$T$16,'PAINEL E TARGET'!$S$16,
IF(CO574&gt;='PAINEL E TARGET'!$T$17,'PAINEL E TARGET'!$S$17,
IF(CO574&gt;='PAINEL E TARGET'!$T$18,'PAINEL E TARGET'!$S$18,'PAINEL E TARGET'!$S$19))))))))</f>
        <v>Não elegível</v>
      </c>
      <c r="CQ574" s="17">
        <f>IFERROR(VLOOKUP($BW574,'PAINEL E TARGET'!$G$1:$Q$99,5,0),0)</f>
        <v>0.25</v>
      </c>
      <c r="CR574" s="17">
        <f>VLOOKUP(CP574,'PAINEL E TARGET'!$S$10:$U$19,3,0)</f>
        <v>0</v>
      </c>
      <c r="CS574" s="16">
        <f t="shared" si="317"/>
        <v>0</v>
      </c>
      <c r="CT574" s="17">
        <f t="shared" si="303"/>
        <v>0.86499999999999999</v>
      </c>
      <c r="CU574" s="33" t="str">
        <f>IF(CT574&gt;='PAINEL E TARGET'!$T$11,'PAINEL E TARGET'!$S$11,
IF(CT574&gt;='PAINEL E TARGET'!$T$12,'PAINEL E TARGET'!$S$12,
IF(CT574&gt;='PAINEL E TARGET'!$T$13,'PAINEL E TARGET'!$S$13,
IF(CT574&gt;='PAINEL E TARGET'!$T$14,'PAINEL E TARGET'!$S$14,
IF(CT574&gt;='PAINEL E TARGET'!$T$15,'PAINEL E TARGET'!$S$15,
IF(CT574&gt;='PAINEL E TARGET'!$T$16,'PAINEL E TARGET'!$S$16,
IF(CT574&gt;='PAINEL E TARGET'!$T$17,'PAINEL E TARGET'!$S$17,
IF(CT574&gt;='PAINEL E TARGET'!$T$18,'PAINEL E TARGET'!$S$18,'PAINEL E TARGET'!$S$19))))))))</f>
        <v>Não elegível</v>
      </c>
      <c r="CV574" s="17">
        <f>IFERROR(VLOOKUP($BW574,'PAINEL E TARGET'!$G$1:$Q$99,6,0),0)</f>
        <v>0.2</v>
      </c>
      <c r="CW574" s="17">
        <f>VLOOKUP(CU574,'PAINEL E TARGET'!$S$10:$U$19,3,0)</f>
        <v>0</v>
      </c>
      <c r="CX574" s="16">
        <f t="shared" si="318"/>
        <v>0</v>
      </c>
      <c r="CY574" s="17">
        <f t="shared" si="304"/>
        <v>0.77800000000000002</v>
      </c>
      <c r="CZ574" s="33" t="str">
        <f>IF(CY574&gt;='PAINEL E TARGET'!$T$11,'PAINEL E TARGET'!$S$11,
IF(CY574&gt;='PAINEL E TARGET'!$T$12,'PAINEL E TARGET'!$S$12,
IF(CY574&gt;='PAINEL E TARGET'!$T$13,'PAINEL E TARGET'!$S$13,
IF(CY574&gt;='PAINEL E TARGET'!$T$14,'PAINEL E TARGET'!$S$14,
IF(CY574&gt;='PAINEL E TARGET'!$T$15,'PAINEL E TARGET'!$S$15,
IF(CY574&gt;='PAINEL E TARGET'!$T$16,'PAINEL E TARGET'!$S$16,
IF(CY574&gt;='PAINEL E TARGET'!$T$17,'PAINEL E TARGET'!$S$17,
IF(CY574&gt;='PAINEL E TARGET'!$T$18,'PAINEL E TARGET'!$S$18,'PAINEL E TARGET'!$S$19))))))))</f>
        <v>Não elegível</v>
      </c>
      <c r="DA574" s="17">
        <f>IFERROR(VLOOKUP($BW574,'PAINEL E TARGET'!$G$1:$Q$99,7,0),0)</f>
        <v>0.15</v>
      </c>
      <c r="DB574" s="17">
        <f>VLOOKUP(CZ574,'PAINEL E TARGET'!$S$10:$U$19,3,0)</f>
        <v>0</v>
      </c>
      <c r="DC574" s="16">
        <f t="shared" si="319"/>
        <v>0</v>
      </c>
      <c r="DD574" s="17">
        <f t="shared" si="305"/>
        <v>1.014</v>
      </c>
      <c r="DE574" s="33" t="str">
        <f>IF(DD574&gt;='PAINEL E TARGET'!$T$11,'PAINEL E TARGET'!$S$11,
IF(DD574&gt;='PAINEL E TARGET'!$T$12,'PAINEL E TARGET'!$S$12,
IF(DD574&gt;='PAINEL E TARGET'!$T$13,'PAINEL E TARGET'!$S$13,
IF(DD574&gt;='PAINEL E TARGET'!$T$14,'PAINEL E TARGET'!$S$14,
IF(DD574&gt;='PAINEL E TARGET'!$T$15,'PAINEL E TARGET'!$S$15,
IF(DD574&gt;='PAINEL E TARGET'!$T$16,'PAINEL E TARGET'!$S$16,
IF(DD574&gt;='PAINEL E TARGET'!$T$17,'PAINEL E TARGET'!$S$17,
IF(DD574&gt;='PAINEL E TARGET'!$T$18,'PAINEL E TARGET'!$S$18,'PAINEL E TARGET'!$S$19))))))))</f>
        <v>2. Fx de 100% a 104,9%</v>
      </c>
      <c r="DF574" s="17">
        <f>IFERROR(VLOOKUP($BW574,'PAINEL E TARGET'!$G$1:$Q$99,8,0),0)</f>
        <v>0.1</v>
      </c>
      <c r="DG574" s="17">
        <f>VLOOKUP(DE574,'PAINEL E TARGET'!$S$10:$U$19,3,0)</f>
        <v>1</v>
      </c>
      <c r="DH574" s="16">
        <f t="shared" si="320"/>
        <v>187.5</v>
      </c>
      <c r="DI574" s="17">
        <f t="shared" si="306"/>
        <v>0.67700000000000005</v>
      </c>
      <c r="DJ574" s="33" t="str">
        <f>IF(DI574&gt;='PAINEL E TARGET'!$T$11,'PAINEL E TARGET'!$S$11,
IF(DI574&gt;='PAINEL E TARGET'!$T$12,'PAINEL E TARGET'!$S$12,
IF(DI574&gt;='PAINEL E TARGET'!$T$13,'PAINEL E TARGET'!$S$13,
IF(DI574&gt;='PAINEL E TARGET'!$T$14,'PAINEL E TARGET'!$S$14,
IF(DI574&gt;='PAINEL E TARGET'!$T$15,'PAINEL E TARGET'!$S$15,
IF(DI574&gt;='PAINEL E TARGET'!$T$16,'PAINEL E TARGET'!$S$16,
IF(DI574&gt;='PAINEL E TARGET'!$T$17,'PAINEL E TARGET'!$S$17,
IF(DI574&gt;='PAINEL E TARGET'!$T$18,'PAINEL E TARGET'!$S$18,'PAINEL E TARGET'!$S$19))))))))</f>
        <v>Não elegível</v>
      </c>
      <c r="DK574" s="17">
        <f>IFERROR(VLOOKUP($BW574,'PAINEL E TARGET'!$G$1:$Q$99,9,0),0)</f>
        <v>0.05</v>
      </c>
      <c r="DL574" s="17">
        <f>VLOOKUP(DJ574,'PAINEL E TARGET'!$S$10:$U$19,3,0)</f>
        <v>0</v>
      </c>
      <c r="DM574" s="16">
        <f t="shared" si="321"/>
        <v>0</v>
      </c>
      <c r="DN574" s="17">
        <f t="shared" si="307"/>
        <v>1.0900000000000001</v>
      </c>
      <c r="DO574" s="33" t="str">
        <f>IF(DN574&gt;='PAINEL E TARGET'!$T$11,'PAINEL E TARGET'!$S$11,
IF(DN574&gt;='PAINEL E TARGET'!$T$12,'PAINEL E TARGET'!$S$12,
IF(DN574&gt;='PAINEL E TARGET'!$T$13,'PAINEL E TARGET'!$S$13,
IF(DN574&gt;='PAINEL E TARGET'!$T$14,'PAINEL E TARGET'!$S$14,
IF(DN574&gt;='PAINEL E TARGET'!$T$15,'PAINEL E TARGET'!$S$15,
IF(DN574&gt;='PAINEL E TARGET'!$T$16,'PAINEL E TARGET'!$S$16,
IF(DN574&gt;='PAINEL E TARGET'!$T$17,'PAINEL E TARGET'!$S$17,
IF(DN574&gt;='PAINEL E TARGET'!$T$18,'PAINEL E TARGET'!$S$18,'PAINEL E TARGET'!$S$19))))))))</f>
        <v>3. Fx de 105% a 109,9%</v>
      </c>
      <c r="DP574" s="17">
        <f>IFERROR(VLOOKUP($BW574,'PAINEL E TARGET'!$G$1:$Q$99,10,0),0)</f>
        <v>0</v>
      </c>
      <c r="DQ574" s="17">
        <f>VLOOKUP(DO574,'PAINEL E TARGET'!$S$10:$U$19,3,0)</f>
        <v>1.1000000000000001</v>
      </c>
      <c r="DR574" s="16">
        <f t="shared" si="322"/>
        <v>0</v>
      </c>
      <c r="DS574" s="17">
        <f t="shared" si="308"/>
        <v>0.97499999999999998</v>
      </c>
      <c r="DT574" s="16">
        <f>IF(DS574&gt;=1,VLOOKUP(BO574,'PAINEL E TARGET'!$S$1:$W$8,5,0),0)</f>
        <v>0</v>
      </c>
      <c r="DU574" s="16">
        <f t="shared" si="323"/>
        <v>187.5</v>
      </c>
    </row>
    <row r="575" spans="2:125" s="32" customFormat="1" x14ac:dyDescent="0.2">
      <c r="B575" s="44">
        <v>43541</v>
      </c>
      <c r="C575" s="65">
        <v>1411</v>
      </c>
      <c r="D575" s="66" t="s">
        <v>578</v>
      </c>
      <c r="E575" s="65">
        <v>311</v>
      </c>
      <c r="F575" s="65" t="s">
        <v>943</v>
      </c>
      <c r="G575" s="67">
        <v>1607490.3774870588</v>
      </c>
      <c r="H575" s="67">
        <v>954381.01560486434</v>
      </c>
      <c r="I575" s="67">
        <v>955901.10000000009</v>
      </c>
      <c r="J575" s="68">
        <v>1.0015927437472887</v>
      </c>
      <c r="K575" s="67">
        <v>136921.61497325514</v>
      </c>
      <c r="L575" s="67">
        <v>693436.48270927288</v>
      </c>
      <c r="M575" s="67">
        <v>150176.28</v>
      </c>
      <c r="N575" s="67">
        <v>764754.79000000015</v>
      </c>
      <c r="O575" s="67">
        <v>1409530.2449813369</v>
      </c>
      <c r="P575" s="67" t="s">
        <v>1082</v>
      </c>
      <c r="Q575" s="67" t="s">
        <v>1082</v>
      </c>
      <c r="R575" s="67">
        <v>0</v>
      </c>
      <c r="S575" s="67">
        <v>0</v>
      </c>
      <c r="T575" s="68">
        <v>0.113000861028364</v>
      </c>
      <c r="U575" s="68">
        <v>0.11855311679381483</v>
      </c>
      <c r="V575" s="68">
        <v>1.0491346323817583</v>
      </c>
      <c r="W575" s="67">
        <v>93831.180000000008</v>
      </c>
      <c r="X575" s="67">
        <v>108467.92999999998</v>
      </c>
      <c r="Y575" s="68">
        <v>1.1559902582489101</v>
      </c>
      <c r="Z575" s="68">
        <v>0.19793459046007733</v>
      </c>
      <c r="AA575" s="68">
        <v>0.21585190018740974</v>
      </c>
      <c r="AB575" s="68">
        <v>1.0905213671126688</v>
      </c>
      <c r="AC575" s="67">
        <v>164356.59</v>
      </c>
      <c r="AD575" s="67">
        <v>197489.61000000002</v>
      </c>
      <c r="AE575" s="68">
        <v>1.2015922817576101</v>
      </c>
      <c r="AF575" s="43">
        <v>80</v>
      </c>
      <c r="AG575" s="43">
        <v>68</v>
      </c>
      <c r="AH575" s="43">
        <v>32</v>
      </c>
      <c r="AI575" s="43">
        <v>36</v>
      </c>
      <c r="AJ575" s="67">
        <v>37262.960000000006</v>
      </c>
      <c r="AK575" s="67">
        <v>43910.71</v>
      </c>
      <c r="AL575" s="68">
        <v>1.1784010180619036</v>
      </c>
      <c r="AM575" s="67">
        <v>12800.69</v>
      </c>
      <c r="AN575" s="67">
        <v>14959.16</v>
      </c>
      <c r="AO575" s="68">
        <v>1.168621379003788</v>
      </c>
      <c r="AP575" s="67">
        <v>13328.86</v>
      </c>
      <c r="AQ575" s="67">
        <v>13783.389999999996</v>
      </c>
      <c r="AR575" s="68">
        <v>1.0341011909495632</v>
      </c>
      <c r="AS575" s="67">
        <v>30438.670000000002</v>
      </c>
      <c r="AT575" s="67">
        <v>35814.67</v>
      </c>
      <c r="AU575" s="68">
        <v>1.1766174409065835</v>
      </c>
      <c r="AV575" s="43">
        <v>2018.3399999999997</v>
      </c>
      <c r="AW575" s="43">
        <v>1899.63</v>
      </c>
      <c r="AX575" s="69">
        <v>0.94118433960581482</v>
      </c>
      <c r="AY575" s="43">
        <v>136921.61497325514</v>
      </c>
      <c r="AZ575" s="43">
        <v>150176.27999999997</v>
      </c>
      <c r="BA575" s="43">
        <v>44171.906182456114</v>
      </c>
      <c r="BB575" s="43">
        <v>54414.390000000007</v>
      </c>
      <c r="BC575" s="43">
        <v>232310.17554454133</v>
      </c>
      <c r="BD575" s="43">
        <v>75312.530643314385</v>
      </c>
      <c r="BE575" s="43">
        <v>160160.34</v>
      </c>
      <c r="BF575" s="43">
        <v>280540.23</v>
      </c>
      <c r="BG575" s="43">
        <v>3442.9500000000003</v>
      </c>
      <c r="BH575" s="43">
        <v>59</v>
      </c>
      <c r="BI575" s="44">
        <v>43173</v>
      </c>
      <c r="BJ575" s="44">
        <v>43541</v>
      </c>
      <c r="BK575" s="44">
        <v>43172</v>
      </c>
      <c r="BL575" s="43">
        <f t="shared" si="309"/>
        <v>955901.10000000009</v>
      </c>
      <c r="BM575" s="43">
        <f t="shared" si="310"/>
        <v>914931.07000000018</v>
      </c>
      <c r="BO575" s="16" t="str">
        <f>IFERROR(VLOOKUP($C575,'PORTE LOJA'!A:B,2,0),"PORTE 1")</f>
        <v>PORTE 3</v>
      </c>
      <c r="BP575" s="16">
        <f>VLOOKUP(BO575,'PAINEL E TARGET'!$S$1:$W$8,3,0)</f>
        <v>2400</v>
      </c>
      <c r="BQ575" s="16">
        <f t="shared" si="288"/>
        <v>1</v>
      </c>
      <c r="BR575" s="16">
        <f t="shared" si="289"/>
        <v>1</v>
      </c>
      <c r="BS575" s="16">
        <f t="shared" si="290"/>
        <v>1</v>
      </c>
      <c r="BT575" s="16">
        <f t="shared" si="291"/>
        <v>1</v>
      </c>
      <c r="BU575" s="16">
        <f t="shared" si="292"/>
        <v>1</v>
      </c>
      <c r="BV575" s="16">
        <f t="shared" si="293"/>
        <v>1</v>
      </c>
      <c r="BW575" s="17" t="str">
        <f t="shared" si="311"/>
        <v>111111</v>
      </c>
      <c r="BY575" s="17">
        <f t="shared" si="294"/>
        <v>1.002</v>
      </c>
      <c r="BZ575" s="17">
        <f t="shared" si="295"/>
        <v>1.1020000000000001</v>
      </c>
      <c r="CA575" s="17" t="str">
        <f t="shared" si="312"/>
        <v>Sem Retira</v>
      </c>
      <c r="CB575" s="17">
        <f t="shared" si="313"/>
        <v>1.1020000000000001</v>
      </c>
      <c r="CC575" s="33" t="str">
        <f>IF(CB575&gt;='PAINEL E TARGET'!$T$11,'PAINEL E TARGET'!$S$11,
IF(CB575&gt;='PAINEL E TARGET'!$T$12,'PAINEL E TARGET'!$S$12,
IF(CB575&gt;='PAINEL E TARGET'!$T$13,'PAINEL E TARGET'!$S$13,
IF(CB575&gt;='PAINEL E TARGET'!$T$14,'PAINEL E TARGET'!$S$14,
IF(CB575&gt;='PAINEL E TARGET'!$T$15,'PAINEL E TARGET'!$S$15,
IF(CB575&gt;='PAINEL E TARGET'!$T$16,'PAINEL E TARGET'!$S$16,
IF(CB575&gt;='PAINEL E TARGET'!$T$17,'PAINEL E TARGET'!$S$17,
IF(CB575&gt;='PAINEL E TARGET'!$T$18,'PAINEL E TARGET'!$S$18,'PAINEL E TARGET'!$S$19))))))))</f>
        <v>4. Fx de 110% a 114,9%</v>
      </c>
      <c r="CD575" s="17">
        <f>IFERROR(VLOOKUP($BW575,'PAINEL E TARGET'!$G$1:$Q$99,4,0),0)</f>
        <v>0.25</v>
      </c>
      <c r="CE575" s="17">
        <f>VLOOKUP(CC575,'PAINEL E TARGET'!$S$10:$U$19,3,0)</f>
        <v>1.2</v>
      </c>
      <c r="CF575" s="16">
        <f t="shared" si="314"/>
        <v>720</v>
      </c>
      <c r="CG575" s="17">
        <f t="shared" si="296"/>
        <v>1.1779999999999999</v>
      </c>
      <c r="CH575" s="17">
        <f t="shared" si="297"/>
        <v>1.169</v>
      </c>
      <c r="CI575" s="17">
        <f t="shared" si="298"/>
        <v>1.034</v>
      </c>
      <c r="CJ575" s="17">
        <f t="shared" si="299"/>
        <v>1.177</v>
      </c>
      <c r="CK575" s="17">
        <f t="shared" si="300"/>
        <v>0.94099999999999995</v>
      </c>
      <c r="CL575" s="17">
        <f t="shared" si="301"/>
        <v>1.1559999999999999</v>
      </c>
      <c r="CM575" s="16">
        <f t="shared" si="302"/>
        <v>5</v>
      </c>
      <c r="CN575" s="17" t="str">
        <f t="shared" si="315"/>
        <v>ok</v>
      </c>
      <c r="CO575" s="17">
        <f t="shared" si="316"/>
        <v>1.1559999999999999</v>
      </c>
      <c r="CP575" s="33" t="str">
        <f>IF(CO575&gt;='PAINEL E TARGET'!$T$11,'PAINEL E TARGET'!$S$11,
IF(CO575&gt;='PAINEL E TARGET'!$T$12,'PAINEL E TARGET'!$S$12,
IF(CO575&gt;='PAINEL E TARGET'!$T$13,'PAINEL E TARGET'!$S$13,
IF(CO575&gt;='PAINEL E TARGET'!$T$14,'PAINEL E TARGET'!$S$14,
IF(CO575&gt;='PAINEL E TARGET'!$T$15,'PAINEL E TARGET'!$S$15,
IF(CO575&gt;='PAINEL E TARGET'!$T$16,'PAINEL E TARGET'!$S$16,
IF(CO575&gt;='PAINEL E TARGET'!$T$17,'PAINEL E TARGET'!$S$17,
IF(CO575&gt;='PAINEL E TARGET'!$T$18,'PAINEL E TARGET'!$S$18,'PAINEL E TARGET'!$S$19))))))))</f>
        <v>5. Fx de 115% a 119,9%</v>
      </c>
      <c r="CQ575" s="17">
        <f>IFERROR(VLOOKUP($BW575,'PAINEL E TARGET'!$G$1:$Q$99,5,0),0)</f>
        <v>0.25</v>
      </c>
      <c r="CR575" s="17">
        <f>VLOOKUP(CP575,'PAINEL E TARGET'!$S$10:$U$19,3,0)</f>
        <v>1.3</v>
      </c>
      <c r="CS575" s="16">
        <f t="shared" si="317"/>
        <v>780</v>
      </c>
      <c r="CT575" s="17">
        <f t="shared" si="303"/>
        <v>1.202</v>
      </c>
      <c r="CU575" s="33" t="str">
        <f>IF(CT575&gt;='PAINEL E TARGET'!$T$11,'PAINEL E TARGET'!$S$11,
IF(CT575&gt;='PAINEL E TARGET'!$T$12,'PAINEL E TARGET'!$S$12,
IF(CT575&gt;='PAINEL E TARGET'!$T$13,'PAINEL E TARGET'!$S$13,
IF(CT575&gt;='PAINEL E TARGET'!$T$14,'PAINEL E TARGET'!$S$14,
IF(CT575&gt;='PAINEL E TARGET'!$T$15,'PAINEL E TARGET'!$S$15,
IF(CT575&gt;='PAINEL E TARGET'!$T$16,'PAINEL E TARGET'!$S$16,
IF(CT575&gt;='PAINEL E TARGET'!$T$17,'PAINEL E TARGET'!$S$17,
IF(CT575&gt;='PAINEL E TARGET'!$T$18,'PAINEL E TARGET'!$S$18,'PAINEL E TARGET'!$S$19))))))))</f>
        <v>6. Fx de 120% a 124,9%</v>
      </c>
      <c r="CV575" s="17">
        <f>IFERROR(VLOOKUP($BW575,'PAINEL E TARGET'!$G$1:$Q$99,6,0),0)</f>
        <v>0.2</v>
      </c>
      <c r="CW575" s="17">
        <f>VLOOKUP(CU575,'PAINEL E TARGET'!$S$10:$U$19,3,0)</f>
        <v>1.4</v>
      </c>
      <c r="CX575" s="16">
        <f t="shared" si="318"/>
        <v>671.99999999999989</v>
      </c>
      <c r="CY575" s="17">
        <f t="shared" si="304"/>
        <v>1.097</v>
      </c>
      <c r="CZ575" s="33" t="str">
        <f>IF(CY575&gt;='PAINEL E TARGET'!$T$11,'PAINEL E TARGET'!$S$11,
IF(CY575&gt;='PAINEL E TARGET'!$T$12,'PAINEL E TARGET'!$S$12,
IF(CY575&gt;='PAINEL E TARGET'!$T$13,'PAINEL E TARGET'!$S$13,
IF(CY575&gt;='PAINEL E TARGET'!$T$14,'PAINEL E TARGET'!$S$14,
IF(CY575&gt;='PAINEL E TARGET'!$T$15,'PAINEL E TARGET'!$S$15,
IF(CY575&gt;='PAINEL E TARGET'!$T$16,'PAINEL E TARGET'!$S$16,
IF(CY575&gt;='PAINEL E TARGET'!$T$17,'PAINEL E TARGET'!$S$17,
IF(CY575&gt;='PAINEL E TARGET'!$T$18,'PAINEL E TARGET'!$S$18,'PAINEL E TARGET'!$S$19))))))))</f>
        <v>3. Fx de 105% a 109,9%</v>
      </c>
      <c r="DA575" s="17">
        <f>IFERROR(VLOOKUP($BW575,'PAINEL E TARGET'!$G$1:$Q$99,7,0),0)</f>
        <v>0.15</v>
      </c>
      <c r="DB575" s="17">
        <f>VLOOKUP(CZ575,'PAINEL E TARGET'!$S$10:$U$19,3,0)</f>
        <v>1.1000000000000001</v>
      </c>
      <c r="DC575" s="16">
        <f t="shared" si="319"/>
        <v>396</v>
      </c>
      <c r="DD575" s="17">
        <f t="shared" si="305"/>
        <v>1.232</v>
      </c>
      <c r="DE575" s="33" t="str">
        <f>IF(DD575&gt;='PAINEL E TARGET'!$T$11,'PAINEL E TARGET'!$S$11,
IF(DD575&gt;='PAINEL E TARGET'!$T$12,'PAINEL E TARGET'!$S$12,
IF(DD575&gt;='PAINEL E TARGET'!$T$13,'PAINEL E TARGET'!$S$13,
IF(DD575&gt;='PAINEL E TARGET'!$T$14,'PAINEL E TARGET'!$S$14,
IF(DD575&gt;='PAINEL E TARGET'!$T$15,'PAINEL E TARGET'!$S$15,
IF(DD575&gt;='PAINEL E TARGET'!$T$16,'PAINEL E TARGET'!$S$16,
IF(DD575&gt;='PAINEL E TARGET'!$T$17,'PAINEL E TARGET'!$S$17,
IF(DD575&gt;='PAINEL E TARGET'!$T$18,'PAINEL E TARGET'!$S$18,'PAINEL E TARGET'!$S$19))))))))</f>
        <v>6. Fx de 120% a 124,9%</v>
      </c>
      <c r="DF575" s="17">
        <f>IFERROR(VLOOKUP($BW575,'PAINEL E TARGET'!$G$1:$Q$99,8,0),0)</f>
        <v>0.1</v>
      </c>
      <c r="DG575" s="17">
        <f>VLOOKUP(DE575,'PAINEL E TARGET'!$S$10:$U$19,3,0)</f>
        <v>1.4</v>
      </c>
      <c r="DH575" s="16">
        <f t="shared" si="320"/>
        <v>335.99999999999994</v>
      </c>
      <c r="DI575" s="17">
        <f t="shared" si="306"/>
        <v>1.125</v>
      </c>
      <c r="DJ575" s="33" t="str">
        <f>IF(DI575&gt;='PAINEL E TARGET'!$T$11,'PAINEL E TARGET'!$S$11,
IF(DI575&gt;='PAINEL E TARGET'!$T$12,'PAINEL E TARGET'!$S$12,
IF(DI575&gt;='PAINEL E TARGET'!$T$13,'PAINEL E TARGET'!$S$13,
IF(DI575&gt;='PAINEL E TARGET'!$T$14,'PAINEL E TARGET'!$S$14,
IF(DI575&gt;='PAINEL E TARGET'!$T$15,'PAINEL E TARGET'!$S$15,
IF(DI575&gt;='PAINEL E TARGET'!$T$16,'PAINEL E TARGET'!$S$16,
IF(DI575&gt;='PAINEL E TARGET'!$T$17,'PAINEL E TARGET'!$S$17,
IF(DI575&gt;='PAINEL E TARGET'!$T$18,'PAINEL E TARGET'!$S$18,'PAINEL E TARGET'!$S$19))))))))</f>
        <v>4. Fx de 110% a 114,9%</v>
      </c>
      <c r="DK575" s="17">
        <f>IFERROR(VLOOKUP($BW575,'PAINEL E TARGET'!$G$1:$Q$99,9,0),0)</f>
        <v>0.05</v>
      </c>
      <c r="DL575" s="17">
        <f>VLOOKUP(DJ575,'PAINEL E TARGET'!$S$10:$U$19,3,0)</f>
        <v>1.2</v>
      </c>
      <c r="DM575" s="16">
        <f t="shared" si="321"/>
        <v>144</v>
      </c>
      <c r="DN575" s="17">
        <f t="shared" si="307"/>
        <v>0.94099999999999995</v>
      </c>
      <c r="DO575" s="33" t="str">
        <f>IF(DN575&gt;='PAINEL E TARGET'!$T$11,'PAINEL E TARGET'!$S$11,
IF(DN575&gt;='PAINEL E TARGET'!$T$12,'PAINEL E TARGET'!$S$12,
IF(DN575&gt;='PAINEL E TARGET'!$T$13,'PAINEL E TARGET'!$S$13,
IF(DN575&gt;='PAINEL E TARGET'!$T$14,'PAINEL E TARGET'!$S$14,
IF(DN575&gt;='PAINEL E TARGET'!$T$15,'PAINEL E TARGET'!$S$15,
IF(DN575&gt;='PAINEL E TARGET'!$T$16,'PAINEL E TARGET'!$S$16,
IF(DN575&gt;='PAINEL E TARGET'!$T$17,'PAINEL E TARGET'!$S$17,
IF(DN575&gt;='PAINEL E TARGET'!$T$18,'PAINEL E TARGET'!$S$18,'PAINEL E TARGET'!$S$19))))))))</f>
        <v>1. Fx de 90% a 99,9%</v>
      </c>
      <c r="DP575" s="17">
        <f>IFERROR(VLOOKUP($BW575,'PAINEL E TARGET'!$G$1:$Q$99,10,0),0)</f>
        <v>0</v>
      </c>
      <c r="DQ575" s="17">
        <f>VLOOKUP(DO575,'PAINEL E TARGET'!$S$10:$U$19,3,0)</f>
        <v>0.5</v>
      </c>
      <c r="DR575" s="16">
        <f t="shared" si="322"/>
        <v>0</v>
      </c>
      <c r="DS575" s="17">
        <f t="shared" si="308"/>
        <v>0.85</v>
      </c>
      <c r="DT575" s="16">
        <f>IF(DS575&gt;=1,VLOOKUP(BO575,'PAINEL E TARGET'!$S$1:$W$8,5,0),0)</f>
        <v>0</v>
      </c>
      <c r="DU575" s="16">
        <f t="shared" si="323"/>
        <v>3048</v>
      </c>
    </row>
    <row r="576" spans="2:125" s="32" customFormat="1" x14ac:dyDescent="0.2">
      <c r="B576" s="44">
        <v>43541</v>
      </c>
      <c r="C576" s="65">
        <v>1413</v>
      </c>
      <c r="D576" s="66" t="s">
        <v>579</v>
      </c>
      <c r="E576" s="65">
        <v>318</v>
      </c>
      <c r="F576" s="65" t="s">
        <v>943</v>
      </c>
      <c r="G576" s="67">
        <v>2483635.943614319</v>
      </c>
      <c r="H576" s="67">
        <v>1478593.8614118434</v>
      </c>
      <c r="I576" s="67">
        <v>1556504.67</v>
      </c>
      <c r="J576" s="68">
        <v>1.0526925010453938</v>
      </c>
      <c r="K576" s="67">
        <v>341733.94412126811</v>
      </c>
      <c r="L576" s="67">
        <v>985545.69326805836</v>
      </c>
      <c r="M576" s="67">
        <v>375164.92</v>
      </c>
      <c r="N576" s="67">
        <v>1116988.3899999999</v>
      </c>
      <c r="O576" s="67">
        <v>2244213.4126467621</v>
      </c>
      <c r="P576" s="67" t="s">
        <v>1082</v>
      </c>
      <c r="Q576" s="67" t="s">
        <v>1082</v>
      </c>
      <c r="R576" s="67">
        <v>0</v>
      </c>
      <c r="S576" s="67">
        <v>0</v>
      </c>
      <c r="T576" s="68">
        <v>0.10676340991618345</v>
      </c>
      <c r="U576" s="68">
        <v>0.11662958412765242</v>
      </c>
      <c r="V576" s="68">
        <v>1.092411568900006</v>
      </c>
      <c r="W576" s="67">
        <v>141704.9</v>
      </c>
      <c r="X576" s="67">
        <v>174029.22</v>
      </c>
      <c r="Y576" s="68">
        <v>1.2281101076956409</v>
      </c>
      <c r="Z576" s="68">
        <v>0.20379349036954886</v>
      </c>
      <c r="AA576" s="68">
        <v>0.20139807215922068</v>
      </c>
      <c r="AB576" s="68">
        <v>0.98824585512528174</v>
      </c>
      <c r="AC576" s="67">
        <v>270490.95</v>
      </c>
      <c r="AD576" s="67">
        <v>300516.79999999993</v>
      </c>
      <c r="AE576" s="68">
        <v>1.1110050077460998</v>
      </c>
      <c r="AF576" s="43">
        <v>80</v>
      </c>
      <c r="AG576" s="43">
        <v>73</v>
      </c>
      <c r="AH576" s="43">
        <v>51</v>
      </c>
      <c r="AI576" s="43">
        <v>63</v>
      </c>
      <c r="AJ576" s="67">
        <v>71984.62000000001</v>
      </c>
      <c r="AK576" s="67">
        <v>81790.5</v>
      </c>
      <c r="AL576" s="68">
        <v>1.1362218762841283</v>
      </c>
      <c r="AM576" s="67">
        <v>12557.710000000001</v>
      </c>
      <c r="AN576" s="67">
        <v>18014.05</v>
      </c>
      <c r="AO576" s="68">
        <v>1.4345011948834618</v>
      </c>
      <c r="AP576" s="67">
        <v>18824.63</v>
      </c>
      <c r="AQ576" s="67">
        <v>23747.820000000003</v>
      </c>
      <c r="AR576" s="68">
        <v>1.2615291774659052</v>
      </c>
      <c r="AS576" s="67">
        <v>38337.94</v>
      </c>
      <c r="AT576" s="67">
        <v>50476.85</v>
      </c>
      <c r="AU576" s="68">
        <v>1.3166291668253431</v>
      </c>
      <c r="AV576" s="43">
        <v>2198.3900000000003</v>
      </c>
      <c r="AW576" s="43">
        <v>2134.52</v>
      </c>
      <c r="AX576" s="69">
        <v>0.97094692024618001</v>
      </c>
      <c r="AY576" s="43">
        <v>341733.94412126811</v>
      </c>
      <c r="AZ576" s="43">
        <v>375164.92</v>
      </c>
      <c r="BA576" s="43">
        <v>44476.590222432897</v>
      </c>
      <c r="BB576" s="43">
        <v>61591.700000000004</v>
      </c>
      <c r="BC576" s="43">
        <v>577568.24948605371</v>
      </c>
      <c r="BD576" s="43">
        <v>75590.532796726708</v>
      </c>
      <c r="BE576" s="43">
        <v>240849.41000000003</v>
      </c>
      <c r="BF576" s="43">
        <v>459741.48000000004</v>
      </c>
      <c r="BG576" s="43">
        <v>3736.7000000000012</v>
      </c>
      <c r="BH576" s="43">
        <v>105</v>
      </c>
      <c r="BI576" s="44">
        <v>43173</v>
      </c>
      <c r="BJ576" s="44">
        <v>43541</v>
      </c>
      <c r="BK576" s="44">
        <v>43172</v>
      </c>
      <c r="BL576" s="43">
        <f t="shared" si="309"/>
        <v>1556504.67</v>
      </c>
      <c r="BM576" s="43">
        <f t="shared" si="310"/>
        <v>1492153.3099999998</v>
      </c>
      <c r="BO576" s="16" t="str">
        <f>IFERROR(VLOOKUP($C576,'PORTE LOJA'!A:B,2,0),"PORTE 1")</f>
        <v>PORTE 4</v>
      </c>
      <c r="BP576" s="16">
        <f>VLOOKUP(BO576,'PAINEL E TARGET'!$S$1:$W$8,3,0)</f>
        <v>3000</v>
      </c>
      <c r="BQ576" s="16">
        <f t="shared" si="288"/>
        <v>1</v>
      </c>
      <c r="BR576" s="16">
        <f t="shared" si="289"/>
        <v>1</v>
      </c>
      <c r="BS576" s="16">
        <f t="shared" si="290"/>
        <v>1</v>
      </c>
      <c r="BT576" s="16">
        <f t="shared" si="291"/>
        <v>1</v>
      </c>
      <c r="BU576" s="16">
        <f t="shared" si="292"/>
        <v>1</v>
      </c>
      <c r="BV576" s="16">
        <f t="shared" si="293"/>
        <v>1</v>
      </c>
      <c r="BW576" s="17" t="str">
        <f t="shared" si="311"/>
        <v>111111</v>
      </c>
      <c r="BY576" s="17">
        <f t="shared" si="294"/>
        <v>1.0529999999999999</v>
      </c>
      <c r="BZ576" s="17">
        <f t="shared" si="295"/>
        <v>1.1240000000000001</v>
      </c>
      <c r="CA576" s="17" t="str">
        <f t="shared" si="312"/>
        <v>Sem Retira</v>
      </c>
      <c r="CB576" s="17">
        <f t="shared" si="313"/>
        <v>1.1240000000000001</v>
      </c>
      <c r="CC576" s="33" t="str">
        <f>IF(CB576&gt;='PAINEL E TARGET'!$T$11,'PAINEL E TARGET'!$S$11,
IF(CB576&gt;='PAINEL E TARGET'!$T$12,'PAINEL E TARGET'!$S$12,
IF(CB576&gt;='PAINEL E TARGET'!$T$13,'PAINEL E TARGET'!$S$13,
IF(CB576&gt;='PAINEL E TARGET'!$T$14,'PAINEL E TARGET'!$S$14,
IF(CB576&gt;='PAINEL E TARGET'!$T$15,'PAINEL E TARGET'!$S$15,
IF(CB576&gt;='PAINEL E TARGET'!$T$16,'PAINEL E TARGET'!$S$16,
IF(CB576&gt;='PAINEL E TARGET'!$T$17,'PAINEL E TARGET'!$S$17,
IF(CB576&gt;='PAINEL E TARGET'!$T$18,'PAINEL E TARGET'!$S$18,'PAINEL E TARGET'!$S$19))))))))</f>
        <v>4. Fx de 110% a 114,9%</v>
      </c>
      <c r="CD576" s="17">
        <f>IFERROR(VLOOKUP($BW576,'PAINEL E TARGET'!$G$1:$Q$99,4,0),0)</f>
        <v>0.25</v>
      </c>
      <c r="CE576" s="17">
        <f>VLOOKUP(CC576,'PAINEL E TARGET'!$S$10:$U$19,3,0)</f>
        <v>1.2</v>
      </c>
      <c r="CF576" s="16">
        <f t="shared" si="314"/>
        <v>900</v>
      </c>
      <c r="CG576" s="17">
        <f t="shared" si="296"/>
        <v>1.1359999999999999</v>
      </c>
      <c r="CH576" s="17">
        <f t="shared" si="297"/>
        <v>1.4350000000000001</v>
      </c>
      <c r="CI576" s="17">
        <f t="shared" si="298"/>
        <v>1.262</v>
      </c>
      <c r="CJ576" s="17">
        <f t="shared" si="299"/>
        <v>1.3169999999999999</v>
      </c>
      <c r="CK576" s="17">
        <f t="shared" si="300"/>
        <v>0.97099999999999997</v>
      </c>
      <c r="CL576" s="17">
        <f t="shared" si="301"/>
        <v>1.228</v>
      </c>
      <c r="CM576" s="16">
        <f t="shared" si="302"/>
        <v>5</v>
      </c>
      <c r="CN576" s="17" t="str">
        <f t="shared" si="315"/>
        <v>ok</v>
      </c>
      <c r="CO576" s="17">
        <f t="shared" si="316"/>
        <v>1.228</v>
      </c>
      <c r="CP576" s="33" t="str">
        <f>IF(CO576&gt;='PAINEL E TARGET'!$T$11,'PAINEL E TARGET'!$S$11,
IF(CO576&gt;='PAINEL E TARGET'!$T$12,'PAINEL E TARGET'!$S$12,
IF(CO576&gt;='PAINEL E TARGET'!$T$13,'PAINEL E TARGET'!$S$13,
IF(CO576&gt;='PAINEL E TARGET'!$T$14,'PAINEL E TARGET'!$S$14,
IF(CO576&gt;='PAINEL E TARGET'!$T$15,'PAINEL E TARGET'!$S$15,
IF(CO576&gt;='PAINEL E TARGET'!$T$16,'PAINEL E TARGET'!$S$16,
IF(CO576&gt;='PAINEL E TARGET'!$T$17,'PAINEL E TARGET'!$S$17,
IF(CO576&gt;='PAINEL E TARGET'!$T$18,'PAINEL E TARGET'!$S$18,'PAINEL E TARGET'!$S$19))))))))</f>
        <v>6. Fx de 120% a 124,9%</v>
      </c>
      <c r="CQ576" s="17">
        <f>IFERROR(VLOOKUP($BW576,'PAINEL E TARGET'!$G$1:$Q$99,5,0),0)</f>
        <v>0.25</v>
      </c>
      <c r="CR576" s="17">
        <f>VLOOKUP(CP576,'PAINEL E TARGET'!$S$10:$U$19,3,0)</f>
        <v>1.4</v>
      </c>
      <c r="CS576" s="16">
        <f t="shared" si="317"/>
        <v>1050</v>
      </c>
      <c r="CT576" s="17">
        <f t="shared" si="303"/>
        <v>1.111</v>
      </c>
      <c r="CU576" s="33" t="str">
        <f>IF(CT576&gt;='PAINEL E TARGET'!$T$11,'PAINEL E TARGET'!$S$11,
IF(CT576&gt;='PAINEL E TARGET'!$T$12,'PAINEL E TARGET'!$S$12,
IF(CT576&gt;='PAINEL E TARGET'!$T$13,'PAINEL E TARGET'!$S$13,
IF(CT576&gt;='PAINEL E TARGET'!$T$14,'PAINEL E TARGET'!$S$14,
IF(CT576&gt;='PAINEL E TARGET'!$T$15,'PAINEL E TARGET'!$S$15,
IF(CT576&gt;='PAINEL E TARGET'!$T$16,'PAINEL E TARGET'!$S$16,
IF(CT576&gt;='PAINEL E TARGET'!$T$17,'PAINEL E TARGET'!$S$17,
IF(CT576&gt;='PAINEL E TARGET'!$T$18,'PAINEL E TARGET'!$S$18,'PAINEL E TARGET'!$S$19))))))))</f>
        <v>4. Fx de 110% a 114,9%</v>
      </c>
      <c r="CV576" s="17">
        <f>IFERROR(VLOOKUP($BW576,'PAINEL E TARGET'!$G$1:$Q$99,6,0),0)</f>
        <v>0.2</v>
      </c>
      <c r="CW576" s="17">
        <f>VLOOKUP(CU576,'PAINEL E TARGET'!$S$10:$U$19,3,0)</f>
        <v>1.2</v>
      </c>
      <c r="CX576" s="16">
        <f t="shared" si="318"/>
        <v>720</v>
      </c>
      <c r="CY576" s="17">
        <f t="shared" si="304"/>
        <v>1.0980000000000001</v>
      </c>
      <c r="CZ576" s="33" t="str">
        <f>IF(CY576&gt;='PAINEL E TARGET'!$T$11,'PAINEL E TARGET'!$S$11,
IF(CY576&gt;='PAINEL E TARGET'!$T$12,'PAINEL E TARGET'!$S$12,
IF(CY576&gt;='PAINEL E TARGET'!$T$13,'PAINEL E TARGET'!$S$13,
IF(CY576&gt;='PAINEL E TARGET'!$T$14,'PAINEL E TARGET'!$S$14,
IF(CY576&gt;='PAINEL E TARGET'!$T$15,'PAINEL E TARGET'!$S$15,
IF(CY576&gt;='PAINEL E TARGET'!$T$16,'PAINEL E TARGET'!$S$16,
IF(CY576&gt;='PAINEL E TARGET'!$T$17,'PAINEL E TARGET'!$S$17,
IF(CY576&gt;='PAINEL E TARGET'!$T$18,'PAINEL E TARGET'!$S$18,'PAINEL E TARGET'!$S$19))))))))</f>
        <v>3. Fx de 105% a 109,9%</v>
      </c>
      <c r="DA576" s="17">
        <f>IFERROR(VLOOKUP($BW576,'PAINEL E TARGET'!$G$1:$Q$99,7,0),0)</f>
        <v>0.15</v>
      </c>
      <c r="DB576" s="17">
        <f>VLOOKUP(CZ576,'PAINEL E TARGET'!$S$10:$U$19,3,0)</f>
        <v>1.1000000000000001</v>
      </c>
      <c r="DC576" s="16">
        <f t="shared" si="319"/>
        <v>495</v>
      </c>
      <c r="DD576" s="17">
        <f t="shared" si="305"/>
        <v>1.385</v>
      </c>
      <c r="DE576" s="33" t="str">
        <f>IF(DD576&gt;='PAINEL E TARGET'!$T$11,'PAINEL E TARGET'!$S$11,
IF(DD576&gt;='PAINEL E TARGET'!$T$12,'PAINEL E TARGET'!$S$12,
IF(DD576&gt;='PAINEL E TARGET'!$T$13,'PAINEL E TARGET'!$S$13,
IF(DD576&gt;='PAINEL E TARGET'!$T$14,'PAINEL E TARGET'!$S$14,
IF(DD576&gt;='PAINEL E TARGET'!$T$15,'PAINEL E TARGET'!$S$15,
IF(DD576&gt;='PAINEL E TARGET'!$T$16,'PAINEL E TARGET'!$S$16,
IF(DD576&gt;='PAINEL E TARGET'!$T$17,'PAINEL E TARGET'!$S$17,
IF(DD576&gt;='PAINEL E TARGET'!$T$18,'PAINEL E TARGET'!$S$18,'PAINEL E TARGET'!$S$19))))))))</f>
        <v>8. Fx de 130% ou mais</v>
      </c>
      <c r="DF576" s="17">
        <f>IFERROR(VLOOKUP($BW576,'PAINEL E TARGET'!$G$1:$Q$99,8,0),0)</f>
        <v>0.1</v>
      </c>
      <c r="DG576" s="17">
        <f>VLOOKUP(DE576,'PAINEL E TARGET'!$S$10:$U$19,3,0)</f>
        <v>1.6</v>
      </c>
      <c r="DH576" s="16">
        <f t="shared" si="320"/>
        <v>480.00000000000011</v>
      </c>
      <c r="DI576" s="17">
        <f t="shared" si="306"/>
        <v>1.2350000000000001</v>
      </c>
      <c r="DJ576" s="33" t="str">
        <f>IF(DI576&gt;='PAINEL E TARGET'!$T$11,'PAINEL E TARGET'!$S$11,
IF(DI576&gt;='PAINEL E TARGET'!$T$12,'PAINEL E TARGET'!$S$12,
IF(DI576&gt;='PAINEL E TARGET'!$T$13,'PAINEL E TARGET'!$S$13,
IF(DI576&gt;='PAINEL E TARGET'!$T$14,'PAINEL E TARGET'!$S$14,
IF(DI576&gt;='PAINEL E TARGET'!$T$15,'PAINEL E TARGET'!$S$15,
IF(DI576&gt;='PAINEL E TARGET'!$T$16,'PAINEL E TARGET'!$S$16,
IF(DI576&gt;='PAINEL E TARGET'!$T$17,'PAINEL E TARGET'!$S$17,
IF(DI576&gt;='PAINEL E TARGET'!$T$18,'PAINEL E TARGET'!$S$18,'PAINEL E TARGET'!$S$19))))))))</f>
        <v>6. Fx de 120% a 124,9%</v>
      </c>
      <c r="DK576" s="17">
        <f>IFERROR(VLOOKUP($BW576,'PAINEL E TARGET'!$G$1:$Q$99,9,0),0)</f>
        <v>0.05</v>
      </c>
      <c r="DL576" s="17">
        <f>VLOOKUP(DJ576,'PAINEL E TARGET'!$S$10:$U$19,3,0)</f>
        <v>1.4</v>
      </c>
      <c r="DM576" s="16">
        <f t="shared" si="321"/>
        <v>209.99999999999997</v>
      </c>
      <c r="DN576" s="17">
        <f t="shared" si="307"/>
        <v>0.97099999999999997</v>
      </c>
      <c r="DO576" s="33" t="str">
        <f>IF(DN576&gt;='PAINEL E TARGET'!$T$11,'PAINEL E TARGET'!$S$11,
IF(DN576&gt;='PAINEL E TARGET'!$T$12,'PAINEL E TARGET'!$S$12,
IF(DN576&gt;='PAINEL E TARGET'!$T$13,'PAINEL E TARGET'!$S$13,
IF(DN576&gt;='PAINEL E TARGET'!$T$14,'PAINEL E TARGET'!$S$14,
IF(DN576&gt;='PAINEL E TARGET'!$T$15,'PAINEL E TARGET'!$S$15,
IF(DN576&gt;='PAINEL E TARGET'!$T$16,'PAINEL E TARGET'!$S$16,
IF(DN576&gt;='PAINEL E TARGET'!$T$17,'PAINEL E TARGET'!$S$17,
IF(DN576&gt;='PAINEL E TARGET'!$T$18,'PAINEL E TARGET'!$S$18,'PAINEL E TARGET'!$S$19))))))))</f>
        <v>1. Fx de 90% a 99,9%</v>
      </c>
      <c r="DP576" s="17">
        <f>IFERROR(VLOOKUP($BW576,'PAINEL E TARGET'!$G$1:$Q$99,10,0),0)</f>
        <v>0</v>
      </c>
      <c r="DQ576" s="17">
        <f>VLOOKUP(DO576,'PAINEL E TARGET'!$S$10:$U$19,3,0)</f>
        <v>0.5</v>
      </c>
      <c r="DR576" s="16">
        <f t="shared" si="322"/>
        <v>0</v>
      </c>
      <c r="DS576" s="17">
        <f t="shared" si="308"/>
        <v>0.91300000000000003</v>
      </c>
      <c r="DT576" s="16">
        <f>IF(DS576&gt;=1,VLOOKUP(BO576,'PAINEL E TARGET'!$S$1:$W$8,5,0),0)</f>
        <v>0</v>
      </c>
      <c r="DU576" s="16">
        <f t="shared" si="323"/>
        <v>3855</v>
      </c>
    </row>
    <row r="577" spans="2:125" s="32" customFormat="1" x14ac:dyDescent="0.2">
      <c r="B577" s="44">
        <v>43541</v>
      </c>
      <c r="C577" s="65">
        <v>1414</v>
      </c>
      <c r="D577" s="66" t="s">
        <v>580</v>
      </c>
      <c r="E577" s="65">
        <v>217</v>
      </c>
      <c r="F577" s="65" t="s">
        <v>1017</v>
      </c>
      <c r="G577" s="67">
        <v>3705830.9413052336</v>
      </c>
      <c r="H577" s="67">
        <v>2159376.1833506273</v>
      </c>
      <c r="I577" s="67">
        <v>1634783.01</v>
      </c>
      <c r="J577" s="68">
        <v>0.75706262882985276</v>
      </c>
      <c r="K577" s="67">
        <v>321951.08740338811</v>
      </c>
      <c r="L577" s="67">
        <v>1617462.1222006991</v>
      </c>
      <c r="M577" s="67">
        <v>264956.13</v>
      </c>
      <c r="N577" s="67">
        <v>1315277.57</v>
      </c>
      <c r="O577" s="67">
        <v>3335235.5155778877</v>
      </c>
      <c r="P577" s="67" t="s">
        <v>1082</v>
      </c>
      <c r="Q577" s="67" t="s">
        <v>1082</v>
      </c>
      <c r="R577" s="67">
        <v>0</v>
      </c>
      <c r="S577" s="67">
        <v>0</v>
      </c>
      <c r="T577" s="68">
        <v>9.3694819185590153E-2</v>
      </c>
      <c r="U577" s="68">
        <v>9.7747099052500896E-2</v>
      </c>
      <c r="V577" s="68">
        <v>1.043249775197111</v>
      </c>
      <c r="W577" s="67">
        <v>181712.97</v>
      </c>
      <c r="X577" s="67">
        <v>154463.25999999998</v>
      </c>
      <c r="Y577" s="68">
        <v>0.85003981829145148</v>
      </c>
      <c r="Z577" s="68">
        <v>0.14054337087641211</v>
      </c>
      <c r="AA577" s="68">
        <v>0.16075314050067407</v>
      </c>
      <c r="AB577" s="68">
        <v>1.143797387939653</v>
      </c>
      <c r="AC577" s="67">
        <v>272571.67</v>
      </c>
      <c r="AD577" s="67">
        <v>254027.53000000003</v>
      </c>
      <c r="AE577" s="68">
        <v>0.9319660036569466</v>
      </c>
      <c r="AF577" s="43">
        <v>80</v>
      </c>
      <c r="AG577" s="43">
        <v>73</v>
      </c>
      <c r="AH577" s="43">
        <v>56</v>
      </c>
      <c r="AI577" s="43">
        <v>52</v>
      </c>
      <c r="AJ577" s="67">
        <v>83796.13</v>
      </c>
      <c r="AK577" s="67">
        <v>83860.649999999994</v>
      </c>
      <c r="AL577" s="68">
        <v>1.000769963958956</v>
      </c>
      <c r="AM577" s="67">
        <v>25214.789999999997</v>
      </c>
      <c r="AN577" s="67">
        <v>18276.679999999997</v>
      </c>
      <c r="AO577" s="68">
        <v>0.72483966751259865</v>
      </c>
      <c r="AP577" s="67">
        <v>12286.43</v>
      </c>
      <c r="AQ577" s="67">
        <v>7580.12</v>
      </c>
      <c r="AR577" s="68">
        <v>0.6169505706702435</v>
      </c>
      <c r="AS577" s="67">
        <v>60415.62</v>
      </c>
      <c r="AT577" s="67">
        <v>44745.81</v>
      </c>
      <c r="AU577" s="68">
        <v>0.74063313427885036</v>
      </c>
      <c r="AV577" s="43">
        <v>4188.71</v>
      </c>
      <c r="AW577" s="43">
        <v>2559.4899999999998</v>
      </c>
      <c r="AX577" s="69">
        <v>0.61104492791336706</v>
      </c>
      <c r="AY577" s="43">
        <v>321951.08740338811</v>
      </c>
      <c r="AZ577" s="43">
        <v>264956.13</v>
      </c>
      <c r="BA577" s="43">
        <v>52755.6148199077</v>
      </c>
      <c r="BB577" s="43">
        <v>53073.280000000006</v>
      </c>
      <c r="BC577" s="43">
        <v>553619.1310924025</v>
      </c>
      <c r="BD577" s="43">
        <v>90848.907111530178</v>
      </c>
      <c r="BE577" s="43">
        <v>314020.20999999996</v>
      </c>
      <c r="BF577" s="43">
        <v>471034.2</v>
      </c>
      <c r="BG577" s="43">
        <v>7219.0400000000009</v>
      </c>
      <c r="BH577" s="43">
        <v>91</v>
      </c>
      <c r="BI577" s="44">
        <v>43173</v>
      </c>
      <c r="BJ577" s="44">
        <v>43541</v>
      </c>
      <c r="BK577" s="44">
        <v>43172</v>
      </c>
      <c r="BL577" s="43">
        <f t="shared" si="309"/>
        <v>1634783.01</v>
      </c>
      <c r="BM577" s="43">
        <f t="shared" si="310"/>
        <v>1580233.7000000002</v>
      </c>
      <c r="BO577" s="16" t="str">
        <f>IFERROR(VLOOKUP($C577,'PORTE LOJA'!A:B,2,0),"PORTE 1")</f>
        <v>PORTE 5</v>
      </c>
      <c r="BP577" s="16">
        <f>VLOOKUP(BO577,'PAINEL E TARGET'!$S$1:$W$8,3,0)</f>
        <v>3750</v>
      </c>
      <c r="BQ577" s="16">
        <f t="shared" si="288"/>
        <v>1</v>
      </c>
      <c r="BR577" s="16">
        <f t="shared" si="289"/>
        <v>1</v>
      </c>
      <c r="BS577" s="16">
        <f t="shared" si="290"/>
        <v>1</v>
      </c>
      <c r="BT577" s="16">
        <f t="shared" si="291"/>
        <v>1</v>
      </c>
      <c r="BU577" s="16">
        <f t="shared" si="292"/>
        <v>1</v>
      </c>
      <c r="BV577" s="16">
        <f t="shared" si="293"/>
        <v>1</v>
      </c>
      <c r="BW577" s="17" t="str">
        <f t="shared" si="311"/>
        <v>111111</v>
      </c>
      <c r="BY577" s="17">
        <f t="shared" si="294"/>
        <v>0.75700000000000001</v>
      </c>
      <c r="BZ577" s="17">
        <f t="shared" si="295"/>
        <v>0.81499999999999995</v>
      </c>
      <c r="CA577" s="17" t="str">
        <f t="shared" si="312"/>
        <v>Sem Retira</v>
      </c>
      <c r="CB577" s="17">
        <f t="shared" si="313"/>
        <v>0.81499999999999995</v>
      </c>
      <c r="CC577" s="33" t="str">
        <f>IF(CB577&gt;='PAINEL E TARGET'!$T$11,'PAINEL E TARGET'!$S$11,
IF(CB577&gt;='PAINEL E TARGET'!$T$12,'PAINEL E TARGET'!$S$12,
IF(CB577&gt;='PAINEL E TARGET'!$T$13,'PAINEL E TARGET'!$S$13,
IF(CB577&gt;='PAINEL E TARGET'!$T$14,'PAINEL E TARGET'!$S$14,
IF(CB577&gt;='PAINEL E TARGET'!$T$15,'PAINEL E TARGET'!$S$15,
IF(CB577&gt;='PAINEL E TARGET'!$T$16,'PAINEL E TARGET'!$S$16,
IF(CB577&gt;='PAINEL E TARGET'!$T$17,'PAINEL E TARGET'!$S$17,
IF(CB577&gt;='PAINEL E TARGET'!$T$18,'PAINEL E TARGET'!$S$18,'PAINEL E TARGET'!$S$19))))))))</f>
        <v>Não elegível</v>
      </c>
      <c r="CD577" s="17">
        <f>IFERROR(VLOOKUP($BW577,'PAINEL E TARGET'!$G$1:$Q$99,4,0),0)</f>
        <v>0.25</v>
      </c>
      <c r="CE577" s="17">
        <f>VLOOKUP(CC577,'PAINEL E TARGET'!$S$10:$U$19,3,0)</f>
        <v>0</v>
      </c>
      <c r="CF577" s="16">
        <f t="shared" si="314"/>
        <v>0</v>
      </c>
      <c r="CG577" s="17">
        <f t="shared" si="296"/>
        <v>1.0009999999999999</v>
      </c>
      <c r="CH577" s="17">
        <f t="shared" si="297"/>
        <v>0.72499999999999998</v>
      </c>
      <c r="CI577" s="17">
        <f t="shared" si="298"/>
        <v>0.61699999999999999</v>
      </c>
      <c r="CJ577" s="17">
        <f t="shared" si="299"/>
        <v>0.74099999999999999</v>
      </c>
      <c r="CK577" s="17">
        <f t="shared" si="300"/>
        <v>0.61099999999999999</v>
      </c>
      <c r="CL577" s="17">
        <f t="shared" si="301"/>
        <v>0.85</v>
      </c>
      <c r="CM577" s="16">
        <f t="shared" si="302"/>
        <v>3</v>
      </c>
      <c r="CN577" s="17" t="str">
        <f t="shared" si="315"/>
        <v>não ok</v>
      </c>
      <c r="CO577" s="17">
        <f t="shared" si="316"/>
        <v>0</v>
      </c>
      <c r="CP577" s="33" t="str">
        <f>IF(CO577&gt;='PAINEL E TARGET'!$T$11,'PAINEL E TARGET'!$S$11,
IF(CO577&gt;='PAINEL E TARGET'!$T$12,'PAINEL E TARGET'!$S$12,
IF(CO577&gt;='PAINEL E TARGET'!$T$13,'PAINEL E TARGET'!$S$13,
IF(CO577&gt;='PAINEL E TARGET'!$T$14,'PAINEL E TARGET'!$S$14,
IF(CO577&gt;='PAINEL E TARGET'!$T$15,'PAINEL E TARGET'!$S$15,
IF(CO577&gt;='PAINEL E TARGET'!$T$16,'PAINEL E TARGET'!$S$16,
IF(CO577&gt;='PAINEL E TARGET'!$T$17,'PAINEL E TARGET'!$S$17,
IF(CO577&gt;='PAINEL E TARGET'!$T$18,'PAINEL E TARGET'!$S$18,'PAINEL E TARGET'!$S$19))))))))</f>
        <v>Não elegível</v>
      </c>
      <c r="CQ577" s="17">
        <f>IFERROR(VLOOKUP($BW577,'PAINEL E TARGET'!$G$1:$Q$99,5,0),0)</f>
        <v>0.25</v>
      </c>
      <c r="CR577" s="17">
        <f>VLOOKUP(CP577,'PAINEL E TARGET'!$S$10:$U$19,3,0)</f>
        <v>0</v>
      </c>
      <c r="CS577" s="16">
        <f t="shared" si="317"/>
        <v>0</v>
      </c>
      <c r="CT577" s="17">
        <f t="shared" si="303"/>
        <v>0.93200000000000005</v>
      </c>
      <c r="CU577" s="33" t="str">
        <f>IF(CT577&gt;='PAINEL E TARGET'!$T$11,'PAINEL E TARGET'!$S$11,
IF(CT577&gt;='PAINEL E TARGET'!$T$12,'PAINEL E TARGET'!$S$12,
IF(CT577&gt;='PAINEL E TARGET'!$T$13,'PAINEL E TARGET'!$S$13,
IF(CT577&gt;='PAINEL E TARGET'!$T$14,'PAINEL E TARGET'!$S$14,
IF(CT577&gt;='PAINEL E TARGET'!$T$15,'PAINEL E TARGET'!$S$15,
IF(CT577&gt;='PAINEL E TARGET'!$T$16,'PAINEL E TARGET'!$S$16,
IF(CT577&gt;='PAINEL E TARGET'!$T$17,'PAINEL E TARGET'!$S$17,
IF(CT577&gt;='PAINEL E TARGET'!$T$18,'PAINEL E TARGET'!$S$18,'PAINEL E TARGET'!$S$19))))))))</f>
        <v>1. Fx de 90% a 99,9%</v>
      </c>
      <c r="CV577" s="17">
        <f>IFERROR(VLOOKUP($BW577,'PAINEL E TARGET'!$G$1:$Q$99,6,0),0)</f>
        <v>0.2</v>
      </c>
      <c r="CW577" s="17">
        <f>VLOOKUP(CU577,'PAINEL E TARGET'!$S$10:$U$19,3,0)</f>
        <v>0.5</v>
      </c>
      <c r="CX577" s="16">
        <f t="shared" si="318"/>
        <v>375</v>
      </c>
      <c r="CY577" s="17">
        <f t="shared" si="304"/>
        <v>0.82299999999999995</v>
      </c>
      <c r="CZ577" s="33" t="str">
        <f>IF(CY577&gt;='PAINEL E TARGET'!$T$11,'PAINEL E TARGET'!$S$11,
IF(CY577&gt;='PAINEL E TARGET'!$T$12,'PAINEL E TARGET'!$S$12,
IF(CY577&gt;='PAINEL E TARGET'!$T$13,'PAINEL E TARGET'!$S$13,
IF(CY577&gt;='PAINEL E TARGET'!$T$14,'PAINEL E TARGET'!$S$14,
IF(CY577&gt;='PAINEL E TARGET'!$T$15,'PAINEL E TARGET'!$S$15,
IF(CY577&gt;='PAINEL E TARGET'!$T$16,'PAINEL E TARGET'!$S$16,
IF(CY577&gt;='PAINEL E TARGET'!$T$17,'PAINEL E TARGET'!$S$17,
IF(CY577&gt;='PAINEL E TARGET'!$T$18,'PAINEL E TARGET'!$S$18,'PAINEL E TARGET'!$S$19))))))))</f>
        <v>Não elegível</v>
      </c>
      <c r="DA577" s="17">
        <f>IFERROR(VLOOKUP($BW577,'PAINEL E TARGET'!$G$1:$Q$99,7,0),0)</f>
        <v>0.15</v>
      </c>
      <c r="DB577" s="17">
        <f>VLOOKUP(CZ577,'PAINEL E TARGET'!$S$10:$U$19,3,0)</f>
        <v>0</v>
      </c>
      <c r="DC577" s="16">
        <f t="shared" si="319"/>
        <v>0</v>
      </c>
      <c r="DD577" s="17">
        <f t="shared" si="305"/>
        <v>1.006</v>
      </c>
      <c r="DE577" s="33" t="str">
        <f>IF(DD577&gt;='PAINEL E TARGET'!$T$11,'PAINEL E TARGET'!$S$11,
IF(DD577&gt;='PAINEL E TARGET'!$T$12,'PAINEL E TARGET'!$S$12,
IF(DD577&gt;='PAINEL E TARGET'!$T$13,'PAINEL E TARGET'!$S$13,
IF(DD577&gt;='PAINEL E TARGET'!$T$14,'PAINEL E TARGET'!$S$14,
IF(DD577&gt;='PAINEL E TARGET'!$T$15,'PAINEL E TARGET'!$S$15,
IF(DD577&gt;='PAINEL E TARGET'!$T$16,'PAINEL E TARGET'!$S$16,
IF(DD577&gt;='PAINEL E TARGET'!$T$17,'PAINEL E TARGET'!$S$17,
IF(DD577&gt;='PAINEL E TARGET'!$T$18,'PAINEL E TARGET'!$S$18,'PAINEL E TARGET'!$S$19))))))))</f>
        <v>2. Fx de 100% a 104,9%</v>
      </c>
      <c r="DF577" s="17">
        <f>IFERROR(VLOOKUP($BW577,'PAINEL E TARGET'!$G$1:$Q$99,8,0),0)</f>
        <v>0.1</v>
      </c>
      <c r="DG577" s="17">
        <f>VLOOKUP(DE577,'PAINEL E TARGET'!$S$10:$U$19,3,0)</f>
        <v>1</v>
      </c>
      <c r="DH577" s="16">
        <f t="shared" si="320"/>
        <v>375</v>
      </c>
      <c r="DI577" s="17">
        <f t="shared" si="306"/>
        <v>0.92900000000000005</v>
      </c>
      <c r="DJ577" s="33" t="str">
        <f>IF(DI577&gt;='PAINEL E TARGET'!$T$11,'PAINEL E TARGET'!$S$11,
IF(DI577&gt;='PAINEL E TARGET'!$T$12,'PAINEL E TARGET'!$S$12,
IF(DI577&gt;='PAINEL E TARGET'!$T$13,'PAINEL E TARGET'!$S$13,
IF(DI577&gt;='PAINEL E TARGET'!$T$14,'PAINEL E TARGET'!$S$14,
IF(DI577&gt;='PAINEL E TARGET'!$T$15,'PAINEL E TARGET'!$S$15,
IF(DI577&gt;='PAINEL E TARGET'!$T$16,'PAINEL E TARGET'!$S$16,
IF(DI577&gt;='PAINEL E TARGET'!$T$17,'PAINEL E TARGET'!$S$17,
IF(DI577&gt;='PAINEL E TARGET'!$T$18,'PAINEL E TARGET'!$S$18,'PAINEL E TARGET'!$S$19))))))))</f>
        <v>1. Fx de 90% a 99,9%</v>
      </c>
      <c r="DK577" s="17">
        <f>IFERROR(VLOOKUP($BW577,'PAINEL E TARGET'!$G$1:$Q$99,9,0),0)</f>
        <v>0.05</v>
      </c>
      <c r="DL577" s="17">
        <f>VLOOKUP(DJ577,'PAINEL E TARGET'!$S$10:$U$19,3,0)</f>
        <v>0.5</v>
      </c>
      <c r="DM577" s="16">
        <f t="shared" si="321"/>
        <v>93.75</v>
      </c>
      <c r="DN577" s="17">
        <f t="shared" si="307"/>
        <v>0.61099999999999999</v>
      </c>
      <c r="DO577" s="33" t="str">
        <f>IF(DN577&gt;='PAINEL E TARGET'!$T$11,'PAINEL E TARGET'!$S$11,
IF(DN577&gt;='PAINEL E TARGET'!$T$12,'PAINEL E TARGET'!$S$12,
IF(DN577&gt;='PAINEL E TARGET'!$T$13,'PAINEL E TARGET'!$S$13,
IF(DN577&gt;='PAINEL E TARGET'!$T$14,'PAINEL E TARGET'!$S$14,
IF(DN577&gt;='PAINEL E TARGET'!$T$15,'PAINEL E TARGET'!$S$15,
IF(DN577&gt;='PAINEL E TARGET'!$T$16,'PAINEL E TARGET'!$S$16,
IF(DN577&gt;='PAINEL E TARGET'!$T$17,'PAINEL E TARGET'!$S$17,
IF(DN577&gt;='PAINEL E TARGET'!$T$18,'PAINEL E TARGET'!$S$18,'PAINEL E TARGET'!$S$19))))))))</f>
        <v>Não elegível</v>
      </c>
      <c r="DP577" s="17">
        <f>IFERROR(VLOOKUP($BW577,'PAINEL E TARGET'!$G$1:$Q$99,10,0),0)</f>
        <v>0</v>
      </c>
      <c r="DQ577" s="17">
        <f>VLOOKUP(DO577,'PAINEL E TARGET'!$S$10:$U$19,3,0)</f>
        <v>0</v>
      </c>
      <c r="DR577" s="16">
        <f t="shared" si="322"/>
        <v>0</v>
      </c>
      <c r="DS577" s="17">
        <f t="shared" si="308"/>
        <v>0.91300000000000003</v>
      </c>
      <c r="DT577" s="16">
        <f>IF(DS577&gt;=1,VLOOKUP(BO577,'PAINEL E TARGET'!$S$1:$W$8,5,0),0)</f>
        <v>0</v>
      </c>
      <c r="DU577" s="16">
        <f t="shared" si="323"/>
        <v>843.75</v>
      </c>
    </row>
    <row r="578" spans="2:125" s="32" customFormat="1" x14ac:dyDescent="0.2">
      <c r="B578" s="44">
        <v>43541</v>
      </c>
      <c r="C578" s="65">
        <v>1415</v>
      </c>
      <c r="D578" s="66" t="s">
        <v>581</v>
      </c>
      <c r="E578" s="65">
        <v>214</v>
      </c>
      <c r="F578" s="65" t="s">
        <v>1017</v>
      </c>
      <c r="G578" s="67">
        <v>6710999.181098734</v>
      </c>
      <c r="H578" s="67">
        <v>3913428.9394968655</v>
      </c>
      <c r="I578" s="67">
        <v>3160227.31</v>
      </c>
      <c r="J578" s="68">
        <v>0.80753409832102341</v>
      </c>
      <c r="K578" s="67">
        <v>653443.88212357869</v>
      </c>
      <c r="L578" s="67">
        <v>2861255.3665743801</v>
      </c>
      <c r="M578" s="67">
        <v>548371.93999999994</v>
      </c>
      <c r="N578" s="67">
        <v>2475474.7199999997</v>
      </c>
      <c r="O578" s="67">
        <v>6047312.3098715218</v>
      </c>
      <c r="P578" s="67">
        <v>11862.394717619447</v>
      </c>
      <c r="Q578" s="67">
        <v>11340</v>
      </c>
      <c r="R578" s="67">
        <v>0</v>
      </c>
      <c r="S578" s="67">
        <v>0</v>
      </c>
      <c r="T578" s="68">
        <v>9.2447034646226584E-2</v>
      </c>
      <c r="U578" s="68">
        <v>9.763623227973213E-2</v>
      </c>
      <c r="V578" s="68">
        <v>1.0561315747266897</v>
      </c>
      <c r="W578" s="67">
        <v>323826.88</v>
      </c>
      <c r="X578" s="67">
        <v>294129.8</v>
      </c>
      <c r="Y578" s="68">
        <v>0.90829334488847868</v>
      </c>
      <c r="Z578" s="68">
        <v>0.11734909612900538</v>
      </c>
      <c r="AA578" s="68">
        <v>0.12570717127567574</v>
      </c>
      <c r="AB578" s="68">
        <v>1.0712240266212369</v>
      </c>
      <c r="AC578" s="67">
        <v>412446.78</v>
      </c>
      <c r="AD578" s="67">
        <v>380119.20999999996</v>
      </c>
      <c r="AE578" s="68">
        <v>0.92162002089093753</v>
      </c>
      <c r="AF578" s="43">
        <v>80</v>
      </c>
      <c r="AG578" s="43">
        <v>68</v>
      </c>
      <c r="AH578" s="43">
        <v>83</v>
      </c>
      <c r="AI578" s="43">
        <v>57</v>
      </c>
      <c r="AJ578" s="67">
        <v>160275.82</v>
      </c>
      <c r="AK578" s="67">
        <v>149301</v>
      </c>
      <c r="AL578" s="68">
        <v>0.93152541662241994</v>
      </c>
      <c r="AM578" s="67">
        <v>37866.149999999994</v>
      </c>
      <c r="AN578" s="67">
        <v>29241.100000000006</v>
      </c>
      <c r="AO578" s="68">
        <v>0.77222268437641561</v>
      </c>
      <c r="AP578" s="67">
        <v>32163.489999999998</v>
      </c>
      <c r="AQ578" s="67">
        <v>21592.3</v>
      </c>
      <c r="AR578" s="68">
        <v>0.67132951057239121</v>
      </c>
      <c r="AS578" s="67">
        <v>93521.419999999984</v>
      </c>
      <c r="AT578" s="67">
        <v>93995.400000000023</v>
      </c>
      <c r="AU578" s="68">
        <v>1.0050681437471762</v>
      </c>
      <c r="AV578" s="43">
        <v>9170.44</v>
      </c>
      <c r="AW578" s="43">
        <v>7838.5999999999995</v>
      </c>
      <c r="AX578" s="69">
        <v>0.85476814634848486</v>
      </c>
      <c r="AY578" s="43">
        <v>653443.88212357869</v>
      </c>
      <c r="AZ578" s="43">
        <v>548371.94000000006</v>
      </c>
      <c r="BA578" s="43">
        <v>80705.064133961772</v>
      </c>
      <c r="BB578" s="43">
        <v>80768.340000000011</v>
      </c>
      <c r="BC578" s="43">
        <v>1124613.4665183048</v>
      </c>
      <c r="BD578" s="43">
        <v>139179.96658767157</v>
      </c>
      <c r="BE578" s="43">
        <v>561191.98</v>
      </c>
      <c r="BF578" s="43">
        <v>714802.1100000001</v>
      </c>
      <c r="BG578" s="43">
        <v>15824.48</v>
      </c>
      <c r="BH578" s="43">
        <v>146</v>
      </c>
      <c r="BI578" s="44">
        <v>43173</v>
      </c>
      <c r="BJ578" s="44">
        <v>43541</v>
      </c>
      <c r="BK578" s="44">
        <v>43172</v>
      </c>
      <c r="BL578" s="43">
        <f t="shared" si="309"/>
        <v>3160227.31</v>
      </c>
      <c r="BM578" s="43">
        <f t="shared" si="310"/>
        <v>3023846.6599999997</v>
      </c>
      <c r="BO578" s="16" t="str">
        <f>IFERROR(VLOOKUP($C578,'PORTE LOJA'!A:B,2,0),"PORTE 1")</f>
        <v>PORTE 6</v>
      </c>
      <c r="BP578" s="16">
        <f>VLOOKUP(BO578,'PAINEL E TARGET'!$S$1:$W$8,3,0)</f>
        <v>4500</v>
      </c>
      <c r="BQ578" s="16">
        <f t="shared" si="288"/>
        <v>1</v>
      </c>
      <c r="BR578" s="16">
        <f t="shared" si="289"/>
        <v>1</v>
      </c>
      <c r="BS578" s="16">
        <f t="shared" si="290"/>
        <v>1</v>
      </c>
      <c r="BT578" s="16">
        <f t="shared" si="291"/>
        <v>1</v>
      </c>
      <c r="BU578" s="16">
        <f t="shared" si="292"/>
        <v>1</v>
      </c>
      <c r="BV578" s="16">
        <f t="shared" si="293"/>
        <v>1</v>
      </c>
      <c r="BW578" s="17" t="str">
        <f t="shared" si="311"/>
        <v>111111</v>
      </c>
      <c r="BY578" s="17">
        <f t="shared" si="294"/>
        <v>0.80800000000000005</v>
      </c>
      <c r="BZ578" s="17">
        <f t="shared" si="295"/>
        <v>0.86</v>
      </c>
      <c r="CA578" s="17" t="str">
        <f t="shared" si="312"/>
        <v>Sem Retira</v>
      </c>
      <c r="CB578" s="17">
        <f t="shared" si="313"/>
        <v>0.86</v>
      </c>
      <c r="CC578" s="33" t="str">
        <f>IF(CB578&gt;='PAINEL E TARGET'!$T$11,'PAINEL E TARGET'!$S$11,
IF(CB578&gt;='PAINEL E TARGET'!$T$12,'PAINEL E TARGET'!$S$12,
IF(CB578&gt;='PAINEL E TARGET'!$T$13,'PAINEL E TARGET'!$S$13,
IF(CB578&gt;='PAINEL E TARGET'!$T$14,'PAINEL E TARGET'!$S$14,
IF(CB578&gt;='PAINEL E TARGET'!$T$15,'PAINEL E TARGET'!$S$15,
IF(CB578&gt;='PAINEL E TARGET'!$T$16,'PAINEL E TARGET'!$S$16,
IF(CB578&gt;='PAINEL E TARGET'!$T$17,'PAINEL E TARGET'!$S$17,
IF(CB578&gt;='PAINEL E TARGET'!$T$18,'PAINEL E TARGET'!$S$18,'PAINEL E TARGET'!$S$19))))))))</f>
        <v>Não elegível</v>
      </c>
      <c r="CD578" s="17">
        <f>IFERROR(VLOOKUP($BW578,'PAINEL E TARGET'!$G$1:$Q$99,4,0),0)</f>
        <v>0.25</v>
      </c>
      <c r="CE578" s="17">
        <f>VLOOKUP(CC578,'PAINEL E TARGET'!$S$10:$U$19,3,0)</f>
        <v>0</v>
      </c>
      <c r="CF578" s="16">
        <f t="shared" si="314"/>
        <v>0</v>
      </c>
      <c r="CG578" s="17">
        <f t="shared" si="296"/>
        <v>0.93200000000000005</v>
      </c>
      <c r="CH578" s="17">
        <f t="shared" si="297"/>
        <v>0.77200000000000002</v>
      </c>
      <c r="CI578" s="17">
        <f t="shared" si="298"/>
        <v>0.67100000000000004</v>
      </c>
      <c r="CJ578" s="17">
        <f t="shared" si="299"/>
        <v>1.0049999999999999</v>
      </c>
      <c r="CK578" s="17">
        <f t="shared" si="300"/>
        <v>0.85499999999999998</v>
      </c>
      <c r="CL578" s="17">
        <f t="shared" si="301"/>
        <v>0.90800000000000003</v>
      </c>
      <c r="CM578" s="16">
        <f t="shared" si="302"/>
        <v>4</v>
      </c>
      <c r="CN578" s="17" t="str">
        <f t="shared" si="315"/>
        <v>não ok</v>
      </c>
      <c r="CO578" s="17">
        <f t="shared" si="316"/>
        <v>0</v>
      </c>
      <c r="CP578" s="33" t="str">
        <f>IF(CO578&gt;='PAINEL E TARGET'!$T$11,'PAINEL E TARGET'!$S$11,
IF(CO578&gt;='PAINEL E TARGET'!$T$12,'PAINEL E TARGET'!$S$12,
IF(CO578&gt;='PAINEL E TARGET'!$T$13,'PAINEL E TARGET'!$S$13,
IF(CO578&gt;='PAINEL E TARGET'!$T$14,'PAINEL E TARGET'!$S$14,
IF(CO578&gt;='PAINEL E TARGET'!$T$15,'PAINEL E TARGET'!$S$15,
IF(CO578&gt;='PAINEL E TARGET'!$T$16,'PAINEL E TARGET'!$S$16,
IF(CO578&gt;='PAINEL E TARGET'!$T$17,'PAINEL E TARGET'!$S$17,
IF(CO578&gt;='PAINEL E TARGET'!$T$18,'PAINEL E TARGET'!$S$18,'PAINEL E TARGET'!$S$19))))))))</f>
        <v>Não elegível</v>
      </c>
      <c r="CQ578" s="17">
        <f>IFERROR(VLOOKUP($BW578,'PAINEL E TARGET'!$G$1:$Q$99,5,0),0)</f>
        <v>0.25</v>
      </c>
      <c r="CR578" s="17">
        <f>VLOOKUP(CP578,'PAINEL E TARGET'!$S$10:$U$19,3,0)</f>
        <v>0</v>
      </c>
      <c r="CS578" s="16">
        <f t="shared" si="317"/>
        <v>0</v>
      </c>
      <c r="CT578" s="17">
        <f t="shared" si="303"/>
        <v>0.92200000000000004</v>
      </c>
      <c r="CU578" s="33" t="str">
        <f>IF(CT578&gt;='PAINEL E TARGET'!$T$11,'PAINEL E TARGET'!$S$11,
IF(CT578&gt;='PAINEL E TARGET'!$T$12,'PAINEL E TARGET'!$S$12,
IF(CT578&gt;='PAINEL E TARGET'!$T$13,'PAINEL E TARGET'!$S$13,
IF(CT578&gt;='PAINEL E TARGET'!$T$14,'PAINEL E TARGET'!$S$14,
IF(CT578&gt;='PAINEL E TARGET'!$T$15,'PAINEL E TARGET'!$S$15,
IF(CT578&gt;='PAINEL E TARGET'!$T$16,'PAINEL E TARGET'!$S$16,
IF(CT578&gt;='PAINEL E TARGET'!$T$17,'PAINEL E TARGET'!$S$17,
IF(CT578&gt;='PAINEL E TARGET'!$T$18,'PAINEL E TARGET'!$S$18,'PAINEL E TARGET'!$S$19))))))))</f>
        <v>1. Fx de 90% a 99,9%</v>
      </c>
      <c r="CV578" s="17">
        <f>IFERROR(VLOOKUP($BW578,'PAINEL E TARGET'!$G$1:$Q$99,6,0),0)</f>
        <v>0.2</v>
      </c>
      <c r="CW578" s="17">
        <f>VLOOKUP(CU578,'PAINEL E TARGET'!$S$10:$U$19,3,0)</f>
        <v>0.5</v>
      </c>
      <c r="CX578" s="16">
        <f t="shared" si="318"/>
        <v>450</v>
      </c>
      <c r="CY578" s="17">
        <f t="shared" si="304"/>
        <v>0.83899999999999997</v>
      </c>
      <c r="CZ578" s="33" t="str">
        <f>IF(CY578&gt;='PAINEL E TARGET'!$T$11,'PAINEL E TARGET'!$S$11,
IF(CY578&gt;='PAINEL E TARGET'!$T$12,'PAINEL E TARGET'!$S$12,
IF(CY578&gt;='PAINEL E TARGET'!$T$13,'PAINEL E TARGET'!$S$13,
IF(CY578&gt;='PAINEL E TARGET'!$T$14,'PAINEL E TARGET'!$S$14,
IF(CY578&gt;='PAINEL E TARGET'!$T$15,'PAINEL E TARGET'!$S$15,
IF(CY578&gt;='PAINEL E TARGET'!$T$16,'PAINEL E TARGET'!$S$16,
IF(CY578&gt;='PAINEL E TARGET'!$T$17,'PAINEL E TARGET'!$S$17,
IF(CY578&gt;='PAINEL E TARGET'!$T$18,'PAINEL E TARGET'!$S$18,'PAINEL E TARGET'!$S$19))))))))</f>
        <v>Não elegível</v>
      </c>
      <c r="DA578" s="17">
        <f>IFERROR(VLOOKUP($BW578,'PAINEL E TARGET'!$G$1:$Q$99,7,0),0)</f>
        <v>0.15</v>
      </c>
      <c r="DB578" s="17">
        <f>VLOOKUP(CZ578,'PAINEL E TARGET'!$S$10:$U$19,3,0)</f>
        <v>0</v>
      </c>
      <c r="DC578" s="16">
        <f t="shared" si="319"/>
        <v>0</v>
      </c>
      <c r="DD578" s="17">
        <f t="shared" si="305"/>
        <v>1.0009999999999999</v>
      </c>
      <c r="DE578" s="33" t="str">
        <f>IF(DD578&gt;='PAINEL E TARGET'!$T$11,'PAINEL E TARGET'!$S$11,
IF(DD578&gt;='PAINEL E TARGET'!$T$12,'PAINEL E TARGET'!$S$12,
IF(DD578&gt;='PAINEL E TARGET'!$T$13,'PAINEL E TARGET'!$S$13,
IF(DD578&gt;='PAINEL E TARGET'!$T$14,'PAINEL E TARGET'!$S$14,
IF(DD578&gt;='PAINEL E TARGET'!$T$15,'PAINEL E TARGET'!$S$15,
IF(DD578&gt;='PAINEL E TARGET'!$T$16,'PAINEL E TARGET'!$S$16,
IF(DD578&gt;='PAINEL E TARGET'!$T$17,'PAINEL E TARGET'!$S$17,
IF(DD578&gt;='PAINEL E TARGET'!$T$18,'PAINEL E TARGET'!$S$18,'PAINEL E TARGET'!$S$19))))))))</f>
        <v>2. Fx de 100% a 104,9%</v>
      </c>
      <c r="DF578" s="17">
        <f>IFERROR(VLOOKUP($BW578,'PAINEL E TARGET'!$G$1:$Q$99,8,0),0)</f>
        <v>0.1</v>
      </c>
      <c r="DG578" s="17">
        <f>VLOOKUP(DE578,'PAINEL E TARGET'!$S$10:$U$19,3,0)</f>
        <v>1</v>
      </c>
      <c r="DH578" s="16">
        <f t="shared" si="320"/>
        <v>450</v>
      </c>
      <c r="DI578" s="17">
        <f t="shared" si="306"/>
        <v>0.68700000000000006</v>
      </c>
      <c r="DJ578" s="33" t="str">
        <f>IF(DI578&gt;='PAINEL E TARGET'!$T$11,'PAINEL E TARGET'!$S$11,
IF(DI578&gt;='PAINEL E TARGET'!$T$12,'PAINEL E TARGET'!$S$12,
IF(DI578&gt;='PAINEL E TARGET'!$T$13,'PAINEL E TARGET'!$S$13,
IF(DI578&gt;='PAINEL E TARGET'!$T$14,'PAINEL E TARGET'!$S$14,
IF(DI578&gt;='PAINEL E TARGET'!$T$15,'PAINEL E TARGET'!$S$15,
IF(DI578&gt;='PAINEL E TARGET'!$T$16,'PAINEL E TARGET'!$S$16,
IF(DI578&gt;='PAINEL E TARGET'!$T$17,'PAINEL E TARGET'!$S$17,
IF(DI578&gt;='PAINEL E TARGET'!$T$18,'PAINEL E TARGET'!$S$18,'PAINEL E TARGET'!$S$19))))))))</f>
        <v>Não elegível</v>
      </c>
      <c r="DK578" s="17">
        <f>IFERROR(VLOOKUP($BW578,'PAINEL E TARGET'!$G$1:$Q$99,9,0),0)</f>
        <v>0.05</v>
      </c>
      <c r="DL578" s="17">
        <f>VLOOKUP(DJ578,'PAINEL E TARGET'!$S$10:$U$19,3,0)</f>
        <v>0</v>
      </c>
      <c r="DM578" s="16">
        <f t="shared" si="321"/>
        <v>0</v>
      </c>
      <c r="DN578" s="17">
        <f t="shared" si="307"/>
        <v>0.85499999999999998</v>
      </c>
      <c r="DO578" s="33" t="str">
        <f>IF(DN578&gt;='PAINEL E TARGET'!$T$11,'PAINEL E TARGET'!$S$11,
IF(DN578&gt;='PAINEL E TARGET'!$T$12,'PAINEL E TARGET'!$S$12,
IF(DN578&gt;='PAINEL E TARGET'!$T$13,'PAINEL E TARGET'!$S$13,
IF(DN578&gt;='PAINEL E TARGET'!$T$14,'PAINEL E TARGET'!$S$14,
IF(DN578&gt;='PAINEL E TARGET'!$T$15,'PAINEL E TARGET'!$S$15,
IF(DN578&gt;='PAINEL E TARGET'!$T$16,'PAINEL E TARGET'!$S$16,
IF(DN578&gt;='PAINEL E TARGET'!$T$17,'PAINEL E TARGET'!$S$17,
IF(DN578&gt;='PAINEL E TARGET'!$T$18,'PAINEL E TARGET'!$S$18,'PAINEL E TARGET'!$S$19))))))))</f>
        <v>Não elegível</v>
      </c>
      <c r="DP578" s="17">
        <f>IFERROR(VLOOKUP($BW578,'PAINEL E TARGET'!$G$1:$Q$99,10,0),0)</f>
        <v>0</v>
      </c>
      <c r="DQ578" s="17">
        <f>VLOOKUP(DO578,'PAINEL E TARGET'!$S$10:$U$19,3,0)</f>
        <v>0</v>
      </c>
      <c r="DR578" s="16">
        <f t="shared" si="322"/>
        <v>0</v>
      </c>
      <c r="DS578" s="17">
        <f t="shared" si="308"/>
        <v>0.85</v>
      </c>
      <c r="DT578" s="16">
        <f>IF(DS578&gt;=1,VLOOKUP(BO578,'PAINEL E TARGET'!$S$1:$W$8,5,0),0)</f>
        <v>0</v>
      </c>
      <c r="DU578" s="16">
        <f t="shared" si="323"/>
        <v>900</v>
      </c>
    </row>
    <row r="579" spans="2:125" s="32" customFormat="1" x14ac:dyDescent="0.2">
      <c r="B579" s="44">
        <v>43541</v>
      </c>
      <c r="C579" s="65">
        <v>1416</v>
      </c>
      <c r="D579" s="66" t="s">
        <v>582</v>
      </c>
      <c r="E579" s="65">
        <v>212</v>
      </c>
      <c r="F579" s="65" t="s">
        <v>1017</v>
      </c>
      <c r="G579" s="67">
        <v>3240971.660364741</v>
      </c>
      <c r="H579" s="67">
        <v>1926970.0903779902</v>
      </c>
      <c r="I579" s="67">
        <v>1608780.9</v>
      </c>
      <c r="J579" s="68">
        <v>0.83487590597964345</v>
      </c>
      <c r="K579" s="67">
        <v>316290.66022065608</v>
      </c>
      <c r="L579" s="67">
        <v>1331779.4416857285</v>
      </c>
      <c r="M579" s="67">
        <v>383608.67</v>
      </c>
      <c r="N579" s="67">
        <v>1131605.69</v>
      </c>
      <c r="O579" s="67">
        <v>2785748.4903346281</v>
      </c>
      <c r="P579" s="67">
        <v>14917.800452390169</v>
      </c>
      <c r="Q579" s="67">
        <v>25289</v>
      </c>
      <c r="R579" s="67">
        <v>0</v>
      </c>
      <c r="S579" s="67">
        <v>0</v>
      </c>
      <c r="T579" s="68">
        <v>8.5052526868641745E-2</v>
      </c>
      <c r="U579" s="68">
        <v>9.4140964215818176E-2</v>
      </c>
      <c r="V579" s="68">
        <v>1.1068567587793476</v>
      </c>
      <c r="W579" s="67">
        <v>138903.73000000001</v>
      </c>
      <c r="X579" s="67">
        <v>140263.01</v>
      </c>
      <c r="Y579" s="68">
        <v>1.0097857703317255</v>
      </c>
      <c r="Z579" s="68">
        <v>9.4795846256347155E-2</v>
      </c>
      <c r="AA579" s="68">
        <v>0.10756547344231876</v>
      </c>
      <c r="AB579" s="68">
        <v>1.1347066109989667</v>
      </c>
      <c r="AC579" s="67">
        <v>156230.20000000004</v>
      </c>
      <c r="AD579" s="67">
        <v>162984.75</v>
      </c>
      <c r="AE579" s="68">
        <v>1.0432345986883456</v>
      </c>
      <c r="AF579" s="43">
        <v>80</v>
      </c>
      <c r="AG579" s="43">
        <v>72</v>
      </c>
      <c r="AH579" s="43">
        <v>33</v>
      </c>
      <c r="AI579" s="43">
        <v>29</v>
      </c>
      <c r="AJ579" s="67">
        <v>82499.499999999985</v>
      </c>
      <c r="AK579" s="67">
        <v>83177.5</v>
      </c>
      <c r="AL579" s="68">
        <v>1.0082182316256465</v>
      </c>
      <c r="AM579" s="67">
        <v>10225.799999999997</v>
      </c>
      <c r="AN579" s="67">
        <v>12554.000000000002</v>
      </c>
      <c r="AO579" s="68">
        <v>1.2276790079993747</v>
      </c>
      <c r="AP579" s="67">
        <v>5405.03</v>
      </c>
      <c r="AQ579" s="67">
        <v>4985.83</v>
      </c>
      <c r="AR579" s="68">
        <v>0.92244261363951729</v>
      </c>
      <c r="AS579" s="67">
        <v>40773.400000000009</v>
      </c>
      <c r="AT579" s="67">
        <v>39545.679999999993</v>
      </c>
      <c r="AU579" s="68">
        <v>0.96988919246371375</v>
      </c>
      <c r="AV579" s="43">
        <v>1278.1600000000001</v>
      </c>
      <c r="AW579" s="43">
        <v>1709.51</v>
      </c>
      <c r="AX579" s="69">
        <v>1.3374773111347562</v>
      </c>
      <c r="AY579" s="43">
        <v>316290.66022065608</v>
      </c>
      <c r="AZ579" s="43">
        <v>383608.67000000004</v>
      </c>
      <c r="BA579" s="43">
        <v>47230.147422351722</v>
      </c>
      <c r="BB579" s="43">
        <v>43147.03</v>
      </c>
      <c r="BC579" s="43">
        <v>534044.38999742619</v>
      </c>
      <c r="BD579" s="43">
        <v>79981.764952676429</v>
      </c>
      <c r="BE579" s="43">
        <v>236557.75000000003</v>
      </c>
      <c r="BF579" s="43">
        <v>266133.86000000004</v>
      </c>
      <c r="BG579" s="43">
        <v>2173.25</v>
      </c>
      <c r="BH579" s="43">
        <v>57</v>
      </c>
      <c r="BI579" s="44">
        <v>43173</v>
      </c>
      <c r="BJ579" s="44">
        <v>43541</v>
      </c>
      <c r="BK579" s="44">
        <v>43172</v>
      </c>
      <c r="BL579" s="43">
        <f t="shared" si="309"/>
        <v>1608780.9</v>
      </c>
      <c r="BM579" s="43">
        <f t="shared" si="310"/>
        <v>1515214.3599999999</v>
      </c>
      <c r="BO579" s="16" t="str">
        <f>IFERROR(VLOOKUP($C579,'PORTE LOJA'!A:B,2,0),"PORTE 1")</f>
        <v>PORTE 4</v>
      </c>
      <c r="BP579" s="16">
        <f>VLOOKUP(BO579,'PAINEL E TARGET'!$S$1:$W$8,3,0)</f>
        <v>3000</v>
      </c>
      <c r="BQ579" s="16">
        <f t="shared" ref="BQ579:BQ642" si="324">IF(MID(D579,1,3)="MOB","MOB",IF(G579&gt;0,1,0))</f>
        <v>1</v>
      </c>
      <c r="BR579" s="16">
        <f t="shared" ref="BR579:BR642" si="325">IFERROR(IF(BE579&gt;0,1,0),0)</f>
        <v>1</v>
      </c>
      <c r="BS579" s="16">
        <f t="shared" ref="BS579:BS642" si="326">IFERROR(IF(BF579&gt;0,1,0),0)</f>
        <v>1</v>
      </c>
      <c r="BT579" s="16">
        <f t="shared" ref="BT579:BT642" si="327">IFERROR(IF(BC579&gt;0,1,0),0)</f>
        <v>1</v>
      </c>
      <c r="BU579" s="16">
        <f t="shared" ref="BU579:BU642" si="328">IFERROR(IF(BD579&gt;0,1,0),0)</f>
        <v>1</v>
      </c>
      <c r="BV579" s="16">
        <f t="shared" ref="BV579:BV642" si="329">IFERROR(IF(BH579&gt;0,1,0),0)</f>
        <v>1</v>
      </c>
      <c r="BW579" s="17" t="str">
        <f t="shared" si="311"/>
        <v>111111</v>
      </c>
      <c r="BY579" s="17">
        <f t="shared" ref="BY579:BY642" si="330">IFERROR(ROUND(((I579+S579)/H579),3),0)</f>
        <v>0.83499999999999996</v>
      </c>
      <c r="BZ579" s="17">
        <f t="shared" ref="BZ579:BZ642" si="331">IFERROR(ROUND((M579+N579+S579)/(K579+L579),3),0)</f>
        <v>0.91900000000000004</v>
      </c>
      <c r="CA579" s="17" t="str">
        <f t="shared" si="312"/>
        <v>Sem Retira</v>
      </c>
      <c r="CB579" s="17">
        <f t="shared" si="313"/>
        <v>0.91900000000000004</v>
      </c>
      <c r="CC579" s="33" t="str">
        <f>IF(CB579&gt;='PAINEL E TARGET'!$T$11,'PAINEL E TARGET'!$S$11,
IF(CB579&gt;='PAINEL E TARGET'!$T$12,'PAINEL E TARGET'!$S$12,
IF(CB579&gt;='PAINEL E TARGET'!$T$13,'PAINEL E TARGET'!$S$13,
IF(CB579&gt;='PAINEL E TARGET'!$T$14,'PAINEL E TARGET'!$S$14,
IF(CB579&gt;='PAINEL E TARGET'!$T$15,'PAINEL E TARGET'!$S$15,
IF(CB579&gt;='PAINEL E TARGET'!$T$16,'PAINEL E TARGET'!$S$16,
IF(CB579&gt;='PAINEL E TARGET'!$T$17,'PAINEL E TARGET'!$S$17,
IF(CB579&gt;='PAINEL E TARGET'!$T$18,'PAINEL E TARGET'!$S$18,'PAINEL E TARGET'!$S$19))))))))</f>
        <v>1. Fx de 90% a 99,9%</v>
      </c>
      <c r="CD579" s="17">
        <f>IFERROR(VLOOKUP($BW579,'PAINEL E TARGET'!$G$1:$Q$99,4,0),0)</f>
        <v>0.25</v>
      </c>
      <c r="CE579" s="17">
        <f>VLOOKUP(CC579,'PAINEL E TARGET'!$S$10:$U$19,3,0)</f>
        <v>0.5</v>
      </c>
      <c r="CF579" s="16">
        <f t="shared" si="314"/>
        <v>375</v>
      </c>
      <c r="CG579" s="17">
        <f t="shared" ref="CG579:CG642" si="332">IF(AJ579&gt;0,ROUND(AL579,3),"sem meta")</f>
        <v>1.008</v>
      </c>
      <c r="CH579" s="17">
        <f t="shared" ref="CH579:CH642" si="333">IF(AM579&gt;0,ROUND(AO579,3),"sem meta")</f>
        <v>1.228</v>
      </c>
      <c r="CI579" s="17">
        <f t="shared" ref="CI579:CI642" si="334">IF(AP579&gt;0,ROUND(AR579,3),"sem meta")</f>
        <v>0.92200000000000004</v>
      </c>
      <c r="CJ579" s="17">
        <f t="shared" ref="CJ579:CJ642" si="335">IF(AS579&gt;0,ROUND(AU579,3),"sem meta")</f>
        <v>0.97</v>
      </c>
      <c r="CK579" s="17">
        <f t="shared" ref="CK579:CK642" si="336">IF(AV579&gt;0,ROUND(AX579,3),"sem meta")</f>
        <v>1.337</v>
      </c>
      <c r="CL579" s="17">
        <f t="shared" ref="CL579:CL642" si="337">ROUND(Y579,3)</f>
        <v>1.01</v>
      </c>
      <c r="CM579" s="16">
        <f t="shared" ref="CM579:CM642" si="338">IF(OR(CG579&gt;=0.7,CG579="sem meta"),1,0)+
IF(OR(CH579&gt;=0.7,CH579="sem meta"),1,0)+
IF(OR(CI579&gt;=0.7,CI579="sem meta"),1,0)+
IF(OR(CJ579&gt;=0.7,CJ579="sem meta"),1,0)+IF(OR(CK579&gt;=0.7,CK579="sem meta"),1,0)</f>
        <v>5</v>
      </c>
      <c r="CN579" s="17" t="str">
        <f t="shared" si="315"/>
        <v>ok</v>
      </c>
      <c r="CO579" s="17">
        <f t="shared" si="316"/>
        <v>1.01</v>
      </c>
      <c r="CP579" s="33" t="str">
        <f>IF(CO579&gt;='PAINEL E TARGET'!$T$11,'PAINEL E TARGET'!$S$11,
IF(CO579&gt;='PAINEL E TARGET'!$T$12,'PAINEL E TARGET'!$S$12,
IF(CO579&gt;='PAINEL E TARGET'!$T$13,'PAINEL E TARGET'!$S$13,
IF(CO579&gt;='PAINEL E TARGET'!$T$14,'PAINEL E TARGET'!$S$14,
IF(CO579&gt;='PAINEL E TARGET'!$T$15,'PAINEL E TARGET'!$S$15,
IF(CO579&gt;='PAINEL E TARGET'!$T$16,'PAINEL E TARGET'!$S$16,
IF(CO579&gt;='PAINEL E TARGET'!$T$17,'PAINEL E TARGET'!$S$17,
IF(CO579&gt;='PAINEL E TARGET'!$T$18,'PAINEL E TARGET'!$S$18,'PAINEL E TARGET'!$S$19))))))))</f>
        <v>2. Fx de 100% a 104,9%</v>
      </c>
      <c r="CQ579" s="17">
        <f>IFERROR(VLOOKUP($BW579,'PAINEL E TARGET'!$G$1:$Q$99,5,0),0)</f>
        <v>0.25</v>
      </c>
      <c r="CR579" s="17">
        <f>VLOOKUP(CP579,'PAINEL E TARGET'!$S$10:$U$19,3,0)</f>
        <v>1</v>
      </c>
      <c r="CS579" s="16">
        <f t="shared" si="317"/>
        <v>750</v>
      </c>
      <c r="CT579" s="17">
        <f t="shared" ref="CT579:CT642" si="339">IFERROR(ROUND(AE579,3),0)</f>
        <v>1.0429999999999999</v>
      </c>
      <c r="CU579" s="33" t="str">
        <f>IF(CT579&gt;='PAINEL E TARGET'!$T$11,'PAINEL E TARGET'!$S$11,
IF(CT579&gt;='PAINEL E TARGET'!$T$12,'PAINEL E TARGET'!$S$12,
IF(CT579&gt;='PAINEL E TARGET'!$T$13,'PAINEL E TARGET'!$S$13,
IF(CT579&gt;='PAINEL E TARGET'!$T$14,'PAINEL E TARGET'!$S$14,
IF(CT579&gt;='PAINEL E TARGET'!$T$15,'PAINEL E TARGET'!$S$15,
IF(CT579&gt;='PAINEL E TARGET'!$T$16,'PAINEL E TARGET'!$S$16,
IF(CT579&gt;='PAINEL E TARGET'!$T$17,'PAINEL E TARGET'!$S$17,
IF(CT579&gt;='PAINEL E TARGET'!$T$18,'PAINEL E TARGET'!$S$18,'PAINEL E TARGET'!$S$19))))))))</f>
        <v>2. Fx de 100% a 104,9%</v>
      </c>
      <c r="CV579" s="17">
        <f>IFERROR(VLOOKUP($BW579,'PAINEL E TARGET'!$G$1:$Q$99,6,0),0)</f>
        <v>0.2</v>
      </c>
      <c r="CW579" s="17">
        <f>VLOOKUP(CU579,'PAINEL E TARGET'!$S$10:$U$19,3,0)</f>
        <v>1</v>
      </c>
      <c r="CX579" s="16">
        <f t="shared" si="318"/>
        <v>600</v>
      </c>
      <c r="CY579" s="17">
        <f t="shared" ref="CY579:CY642" si="340">IFERROR(ROUND((M579/K579),3),0)</f>
        <v>1.2130000000000001</v>
      </c>
      <c r="CZ579" s="33" t="str">
        <f>IF(CY579&gt;='PAINEL E TARGET'!$T$11,'PAINEL E TARGET'!$S$11,
IF(CY579&gt;='PAINEL E TARGET'!$T$12,'PAINEL E TARGET'!$S$12,
IF(CY579&gt;='PAINEL E TARGET'!$T$13,'PAINEL E TARGET'!$S$13,
IF(CY579&gt;='PAINEL E TARGET'!$T$14,'PAINEL E TARGET'!$S$14,
IF(CY579&gt;='PAINEL E TARGET'!$T$15,'PAINEL E TARGET'!$S$15,
IF(CY579&gt;='PAINEL E TARGET'!$T$16,'PAINEL E TARGET'!$S$16,
IF(CY579&gt;='PAINEL E TARGET'!$T$17,'PAINEL E TARGET'!$S$17,
IF(CY579&gt;='PAINEL E TARGET'!$T$18,'PAINEL E TARGET'!$S$18,'PAINEL E TARGET'!$S$19))))))))</f>
        <v>6. Fx de 120% a 124,9%</v>
      </c>
      <c r="DA579" s="17">
        <f>IFERROR(VLOOKUP($BW579,'PAINEL E TARGET'!$G$1:$Q$99,7,0),0)</f>
        <v>0.15</v>
      </c>
      <c r="DB579" s="17">
        <f>VLOOKUP(CZ579,'PAINEL E TARGET'!$S$10:$U$19,3,0)</f>
        <v>1.4</v>
      </c>
      <c r="DC579" s="16">
        <f t="shared" si="319"/>
        <v>630</v>
      </c>
      <c r="DD579" s="17">
        <f t="shared" ref="DD579:DD642" si="341">IFERROR(ROUND(BB579/BA579,3),0)</f>
        <v>0.91400000000000003</v>
      </c>
      <c r="DE579" s="33" t="str">
        <f>IF(DD579&gt;='PAINEL E TARGET'!$T$11,'PAINEL E TARGET'!$S$11,
IF(DD579&gt;='PAINEL E TARGET'!$T$12,'PAINEL E TARGET'!$S$12,
IF(DD579&gt;='PAINEL E TARGET'!$T$13,'PAINEL E TARGET'!$S$13,
IF(DD579&gt;='PAINEL E TARGET'!$T$14,'PAINEL E TARGET'!$S$14,
IF(DD579&gt;='PAINEL E TARGET'!$T$15,'PAINEL E TARGET'!$S$15,
IF(DD579&gt;='PAINEL E TARGET'!$T$16,'PAINEL E TARGET'!$S$16,
IF(DD579&gt;='PAINEL E TARGET'!$T$17,'PAINEL E TARGET'!$S$17,
IF(DD579&gt;='PAINEL E TARGET'!$T$18,'PAINEL E TARGET'!$S$18,'PAINEL E TARGET'!$S$19))))))))</f>
        <v>1. Fx de 90% a 99,9%</v>
      </c>
      <c r="DF579" s="17">
        <f>IFERROR(VLOOKUP($BW579,'PAINEL E TARGET'!$G$1:$Q$99,8,0),0)</f>
        <v>0.1</v>
      </c>
      <c r="DG579" s="17">
        <f>VLOOKUP(DE579,'PAINEL E TARGET'!$S$10:$U$19,3,0)</f>
        <v>0.5</v>
      </c>
      <c r="DH579" s="16">
        <f t="shared" si="320"/>
        <v>150</v>
      </c>
      <c r="DI579" s="17">
        <f t="shared" ref="DI579:DI642" si="342">IFERROR(ROUND((AI579/AH579),3),0)</f>
        <v>0.879</v>
      </c>
      <c r="DJ579" s="33" t="str">
        <f>IF(DI579&gt;='PAINEL E TARGET'!$T$11,'PAINEL E TARGET'!$S$11,
IF(DI579&gt;='PAINEL E TARGET'!$T$12,'PAINEL E TARGET'!$S$12,
IF(DI579&gt;='PAINEL E TARGET'!$T$13,'PAINEL E TARGET'!$S$13,
IF(DI579&gt;='PAINEL E TARGET'!$T$14,'PAINEL E TARGET'!$S$14,
IF(DI579&gt;='PAINEL E TARGET'!$T$15,'PAINEL E TARGET'!$S$15,
IF(DI579&gt;='PAINEL E TARGET'!$T$16,'PAINEL E TARGET'!$S$16,
IF(DI579&gt;='PAINEL E TARGET'!$T$17,'PAINEL E TARGET'!$S$17,
IF(DI579&gt;='PAINEL E TARGET'!$T$18,'PAINEL E TARGET'!$S$18,'PAINEL E TARGET'!$S$19))))))))</f>
        <v>Não elegível</v>
      </c>
      <c r="DK579" s="17">
        <f>IFERROR(VLOOKUP($BW579,'PAINEL E TARGET'!$G$1:$Q$99,9,0),0)</f>
        <v>0.05</v>
      </c>
      <c r="DL579" s="17">
        <f>VLOOKUP(DJ579,'PAINEL E TARGET'!$S$10:$U$19,3,0)</f>
        <v>0</v>
      </c>
      <c r="DM579" s="16">
        <f t="shared" si="321"/>
        <v>0</v>
      </c>
      <c r="DN579" s="17">
        <f t="shared" ref="DN579:DN642" si="343">IFERROR(ROUND((AX579),3),0)</f>
        <v>1.337</v>
      </c>
      <c r="DO579" s="33" t="str">
        <f>IF(DN579&gt;='PAINEL E TARGET'!$T$11,'PAINEL E TARGET'!$S$11,
IF(DN579&gt;='PAINEL E TARGET'!$T$12,'PAINEL E TARGET'!$S$12,
IF(DN579&gt;='PAINEL E TARGET'!$T$13,'PAINEL E TARGET'!$S$13,
IF(DN579&gt;='PAINEL E TARGET'!$T$14,'PAINEL E TARGET'!$S$14,
IF(DN579&gt;='PAINEL E TARGET'!$T$15,'PAINEL E TARGET'!$S$15,
IF(DN579&gt;='PAINEL E TARGET'!$T$16,'PAINEL E TARGET'!$S$16,
IF(DN579&gt;='PAINEL E TARGET'!$T$17,'PAINEL E TARGET'!$S$17,
IF(DN579&gt;='PAINEL E TARGET'!$T$18,'PAINEL E TARGET'!$S$18,'PAINEL E TARGET'!$S$19))))))))</f>
        <v>8. Fx de 130% ou mais</v>
      </c>
      <c r="DP579" s="17">
        <f>IFERROR(VLOOKUP($BW579,'PAINEL E TARGET'!$G$1:$Q$99,10,0),0)</f>
        <v>0</v>
      </c>
      <c r="DQ579" s="17">
        <f>VLOOKUP(DO579,'PAINEL E TARGET'!$S$10:$U$19,3,0)</f>
        <v>1.6</v>
      </c>
      <c r="DR579" s="16">
        <f t="shared" si="322"/>
        <v>0</v>
      </c>
      <c r="DS579" s="17">
        <f t="shared" ref="DS579:DS642" si="344">IFERROR(ROUND(AG579/AF579,3),0)</f>
        <v>0.9</v>
      </c>
      <c r="DT579" s="16">
        <f>IF(DS579&gt;=1,VLOOKUP(BO579,'PAINEL E TARGET'!$S$1:$W$8,5,0),0)</f>
        <v>0</v>
      </c>
      <c r="DU579" s="16">
        <f t="shared" si="323"/>
        <v>2505</v>
      </c>
    </row>
    <row r="580" spans="2:125" s="32" customFormat="1" x14ac:dyDescent="0.2">
      <c r="B580" s="44">
        <v>43541</v>
      </c>
      <c r="C580" s="65">
        <v>1417</v>
      </c>
      <c r="D580" s="66" t="s">
        <v>583</v>
      </c>
      <c r="E580" s="65">
        <v>411</v>
      </c>
      <c r="F580" s="65" t="s">
        <v>1020</v>
      </c>
      <c r="G580" s="67">
        <v>2107385.819963519</v>
      </c>
      <c r="H580" s="67">
        <v>1224444.592456328</v>
      </c>
      <c r="I580" s="67">
        <v>1061054.53</v>
      </c>
      <c r="J580" s="68">
        <v>0.86655985622954557</v>
      </c>
      <c r="K580" s="67">
        <v>122115.46162772588</v>
      </c>
      <c r="L580" s="67">
        <v>1024666.5131733003</v>
      </c>
      <c r="M580" s="67">
        <v>110075.18</v>
      </c>
      <c r="N580" s="67">
        <v>923155.25</v>
      </c>
      <c r="O580" s="67">
        <v>1977721.2194239653</v>
      </c>
      <c r="P580" s="67" t="s">
        <v>1082</v>
      </c>
      <c r="Q580" s="67" t="s">
        <v>1082</v>
      </c>
      <c r="R580" s="67">
        <v>0</v>
      </c>
      <c r="S580" s="67">
        <v>0</v>
      </c>
      <c r="T580" s="68">
        <v>0.10328866567732001</v>
      </c>
      <c r="U580" s="68">
        <v>9.0362514778044245E-2</v>
      </c>
      <c r="V580" s="68">
        <v>0.87485412058998002</v>
      </c>
      <c r="W580" s="67">
        <v>118449.58</v>
      </c>
      <c r="X580" s="67">
        <v>93365.3</v>
      </c>
      <c r="Y580" s="68">
        <v>0.78822820646556957</v>
      </c>
      <c r="Z580" s="68">
        <v>0.17865080242087591</v>
      </c>
      <c r="AA580" s="68">
        <v>0.17092477618956695</v>
      </c>
      <c r="AB580" s="68">
        <v>0.95675347590598814</v>
      </c>
      <c r="AC580" s="67">
        <v>204873.52000000002</v>
      </c>
      <c r="AD580" s="67">
        <v>176604.68</v>
      </c>
      <c r="AE580" s="68">
        <v>0.8620180880379269</v>
      </c>
      <c r="AF580" s="43">
        <v>80</v>
      </c>
      <c r="AG580" s="43">
        <v>76</v>
      </c>
      <c r="AH580" s="43">
        <v>49</v>
      </c>
      <c r="AI580" s="43">
        <v>27</v>
      </c>
      <c r="AJ580" s="67">
        <v>63090.66</v>
      </c>
      <c r="AK580" s="67">
        <v>50410</v>
      </c>
      <c r="AL580" s="68">
        <v>0.79900891827728537</v>
      </c>
      <c r="AM580" s="67">
        <v>14670.32</v>
      </c>
      <c r="AN580" s="67">
        <v>7189.0599999999995</v>
      </c>
      <c r="AO580" s="68">
        <v>0.49004111703084863</v>
      </c>
      <c r="AP580" s="67">
        <v>7782.2899999999991</v>
      </c>
      <c r="AQ580" s="67">
        <v>6603.82</v>
      </c>
      <c r="AR580" s="68">
        <v>0.84857027944216945</v>
      </c>
      <c r="AS580" s="67">
        <v>32906.31</v>
      </c>
      <c r="AT580" s="67">
        <v>29162.420000000002</v>
      </c>
      <c r="AU580" s="68">
        <v>0.88622577250381473</v>
      </c>
      <c r="AV580" s="43">
        <v>1894.58</v>
      </c>
      <c r="AW580" s="43">
        <v>1529.69</v>
      </c>
      <c r="AX580" s="69">
        <v>0.80740322393353681</v>
      </c>
      <c r="AY580" s="43">
        <v>122115.46162772588</v>
      </c>
      <c r="AZ580" s="43">
        <v>110075.18</v>
      </c>
      <c r="BA580" s="43">
        <v>63678.03554542749</v>
      </c>
      <c r="BB580" s="43">
        <v>61223.42</v>
      </c>
      <c r="BC580" s="43">
        <v>210568.40212452557</v>
      </c>
      <c r="BD580" s="43">
        <v>109850.54206498513</v>
      </c>
      <c r="BE580" s="43">
        <v>205345.29000000004</v>
      </c>
      <c r="BF580" s="43">
        <v>355170.94999999995</v>
      </c>
      <c r="BG580" s="43">
        <v>3271.1700000000005</v>
      </c>
      <c r="BH580" s="43">
        <v>84</v>
      </c>
      <c r="BI580" s="44">
        <v>43173</v>
      </c>
      <c r="BJ580" s="44">
        <v>43541</v>
      </c>
      <c r="BK580" s="44">
        <v>43172</v>
      </c>
      <c r="BL580" s="43">
        <f t="shared" ref="BL580:BL643" si="345">IFERROR(I580+S580,0)</f>
        <v>1061054.53</v>
      </c>
      <c r="BM580" s="43">
        <f t="shared" ref="BM580:BM643" si="346">IFERROR(M580+N580+S580,0)</f>
        <v>1033230.4299999999</v>
      </c>
      <c r="BO580" s="16" t="str">
        <f>IFERROR(VLOOKUP($C580,'PORTE LOJA'!A:B,2,0),"PORTE 1")</f>
        <v>PORTE 3</v>
      </c>
      <c r="BP580" s="16">
        <f>VLOOKUP(BO580,'PAINEL E TARGET'!$S$1:$W$8,3,0)</f>
        <v>2400</v>
      </c>
      <c r="BQ580" s="16">
        <f t="shared" si="324"/>
        <v>1</v>
      </c>
      <c r="BR580" s="16">
        <f t="shared" si="325"/>
        <v>1</v>
      </c>
      <c r="BS580" s="16">
        <f t="shared" si="326"/>
        <v>1</v>
      </c>
      <c r="BT580" s="16">
        <f t="shared" si="327"/>
        <v>1</v>
      </c>
      <c r="BU580" s="16">
        <f t="shared" si="328"/>
        <v>1</v>
      </c>
      <c r="BV580" s="16">
        <f t="shared" si="329"/>
        <v>1</v>
      </c>
      <c r="BW580" s="17" t="str">
        <f t="shared" ref="BW580:BW643" si="347">CONCATENATE(BQ580,BR580,BS580,BT580,BU580,BV580)</f>
        <v>111111</v>
      </c>
      <c r="BY580" s="17">
        <f t="shared" si="330"/>
        <v>0.86699999999999999</v>
      </c>
      <c r="BZ580" s="17">
        <f t="shared" si="331"/>
        <v>0.90100000000000002</v>
      </c>
      <c r="CA580" s="17" t="str">
        <f t="shared" ref="CA580:CA643" si="348">IF(BZ580&gt;BY580,"Sem Retira","Com Retira")</f>
        <v>Sem Retira</v>
      </c>
      <c r="CB580" s="17">
        <f t="shared" ref="CB580:CB643" si="349">MAX(BY580:BZ580)</f>
        <v>0.90100000000000002</v>
      </c>
      <c r="CC580" s="33" t="str">
        <f>IF(CB580&gt;='PAINEL E TARGET'!$T$11,'PAINEL E TARGET'!$S$11,
IF(CB580&gt;='PAINEL E TARGET'!$T$12,'PAINEL E TARGET'!$S$12,
IF(CB580&gt;='PAINEL E TARGET'!$T$13,'PAINEL E TARGET'!$S$13,
IF(CB580&gt;='PAINEL E TARGET'!$T$14,'PAINEL E TARGET'!$S$14,
IF(CB580&gt;='PAINEL E TARGET'!$T$15,'PAINEL E TARGET'!$S$15,
IF(CB580&gt;='PAINEL E TARGET'!$T$16,'PAINEL E TARGET'!$S$16,
IF(CB580&gt;='PAINEL E TARGET'!$T$17,'PAINEL E TARGET'!$S$17,
IF(CB580&gt;='PAINEL E TARGET'!$T$18,'PAINEL E TARGET'!$S$18,'PAINEL E TARGET'!$S$19))))))))</f>
        <v>1. Fx de 90% a 99,9%</v>
      </c>
      <c r="CD580" s="17">
        <f>IFERROR(VLOOKUP($BW580,'PAINEL E TARGET'!$G$1:$Q$99,4,0),0)</f>
        <v>0.25</v>
      </c>
      <c r="CE580" s="17">
        <f>VLOOKUP(CC580,'PAINEL E TARGET'!$S$10:$U$19,3,0)</f>
        <v>0.5</v>
      </c>
      <c r="CF580" s="16">
        <f t="shared" ref="CF580:CF643" si="350">CE580*CD580*$BP580</f>
        <v>300</v>
      </c>
      <c r="CG580" s="17">
        <f t="shared" si="332"/>
        <v>0.79900000000000004</v>
      </c>
      <c r="CH580" s="17">
        <f t="shared" si="333"/>
        <v>0.49</v>
      </c>
      <c r="CI580" s="17">
        <f t="shared" si="334"/>
        <v>0.84899999999999998</v>
      </c>
      <c r="CJ580" s="17">
        <f t="shared" si="335"/>
        <v>0.88600000000000001</v>
      </c>
      <c r="CK580" s="17">
        <f t="shared" si="336"/>
        <v>0.80700000000000005</v>
      </c>
      <c r="CL580" s="17">
        <f t="shared" si="337"/>
        <v>0.78800000000000003</v>
      </c>
      <c r="CM580" s="16">
        <f t="shared" si="338"/>
        <v>4</v>
      </c>
      <c r="CN580" s="17" t="str">
        <f t="shared" ref="CN580:CN643" si="351">IF(CM580=5,"ok","não ok")</f>
        <v>não ok</v>
      </c>
      <c r="CO580" s="17">
        <f t="shared" ref="CO580:CO643" si="352">IF(CN580="ok",CL580,0)</f>
        <v>0</v>
      </c>
      <c r="CP580" s="33" t="str">
        <f>IF(CO580&gt;='PAINEL E TARGET'!$T$11,'PAINEL E TARGET'!$S$11,
IF(CO580&gt;='PAINEL E TARGET'!$T$12,'PAINEL E TARGET'!$S$12,
IF(CO580&gt;='PAINEL E TARGET'!$T$13,'PAINEL E TARGET'!$S$13,
IF(CO580&gt;='PAINEL E TARGET'!$T$14,'PAINEL E TARGET'!$S$14,
IF(CO580&gt;='PAINEL E TARGET'!$T$15,'PAINEL E TARGET'!$S$15,
IF(CO580&gt;='PAINEL E TARGET'!$T$16,'PAINEL E TARGET'!$S$16,
IF(CO580&gt;='PAINEL E TARGET'!$T$17,'PAINEL E TARGET'!$S$17,
IF(CO580&gt;='PAINEL E TARGET'!$T$18,'PAINEL E TARGET'!$S$18,'PAINEL E TARGET'!$S$19))))))))</f>
        <v>Não elegível</v>
      </c>
      <c r="CQ580" s="17">
        <f>IFERROR(VLOOKUP($BW580,'PAINEL E TARGET'!$G$1:$Q$99,5,0),0)</f>
        <v>0.25</v>
      </c>
      <c r="CR580" s="17">
        <f>VLOOKUP(CP580,'PAINEL E TARGET'!$S$10:$U$19,3,0)</f>
        <v>0</v>
      </c>
      <c r="CS580" s="16">
        <f t="shared" ref="CS580:CS643" si="353">CR580*CQ580*$BP580</f>
        <v>0</v>
      </c>
      <c r="CT580" s="17">
        <f t="shared" si="339"/>
        <v>0.86199999999999999</v>
      </c>
      <c r="CU580" s="33" t="str">
        <f>IF(CT580&gt;='PAINEL E TARGET'!$T$11,'PAINEL E TARGET'!$S$11,
IF(CT580&gt;='PAINEL E TARGET'!$T$12,'PAINEL E TARGET'!$S$12,
IF(CT580&gt;='PAINEL E TARGET'!$T$13,'PAINEL E TARGET'!$S$13,
IF(CT580&gt;='PAINEL E TARGET'!$T$14,'PAINEL E TARGET'!$S$14,
IF(CT580&gt;='PAINEL E TARGET'!$T$15,'PAINEL E TARGET'!$S$15,
IF(CT580&gt;='PAINEL E TARGET'!$T$16,'PAINEL E TARGET'!$S$16,
IF(CT580&gt;='PAINEL E TARGET'!$T$17,'PAINEL E TARGET'!$S$17,
IF(CT580&gt;='PAINEL E TARGET'!$T$18,'PAINEL E TARGET'!$S$18,'PAINEL E TARGET'!$S$19))))))))</f>
        <v>Não elegível</v>
      </c>
      <c r="CV580" s="17">
        <f>IFERROR(VLOOKUP($BW580,'PAINEL E TARGET'!$G$1:$Q$99,6,0),0)</f>
        <v>0.2</v>
      </c>
      <c r="CW580" s="17">
        <f>VLOOKUP(CU580,'PAINEL E TARGET'!$S$10:$U$19,3,0)</f>
        <v>0</v>
      </c>
      <c r="CX580" s="16">
        <f t="shared" ref="CX580:CX643" si="354">CW580*CV580*$BP580</f>
        <v>0</v>
      </c>
      <c r="CY580" s="17">
        <f t="shared" si="340"/>
        <v>0.90100000000000002</v>
      </c>
      <c r="CZ580" s="33" t="str">
        <f>IF(CY580&gt;='PAINEL E TARGET'!$T$11,'PAINEL E TARGET'!$S$11,
IF(CY580&gt;='PAINEL E TARGET'!$T$12,'PAINEL E TARGET'!$S$12,
IF(CY580&gt;='PAINEL E TARGET'!$T$13,'PAINEL E TARGET'!$S$13,
IF(CY580&gt;='PAINEL E TARGET'!$T$14,'PAINEL E TARGET'!$S$14,
IF(CY580&gt;='PAINEL E TARGET'!$T$15,'PAINEL E TARGET'!$S$15,
IF(CY580&gt;='PAINEL E TARGET'!$T$16,'PAINEL E TARGET'!$S$16,
IF(CY580&gt;='PAINEL E TARGET'!$T$17,'PAINEL E TARGET'!$S$17,
IF(CY580&gt;='PAINEL E TARGET'!$T$18,'PAINEL E TARGET'!$S$18,'PAINEL E TARGET'!$S$19))))))))</f>
        <v>1. Fx de 90% a 99,9%</v>
      </c>
      <c r="DA580" s="17">
        <f>IFERROR(VLOOKUP($BW580,'PAINEL E TARGET'!$G$1:$Q$99,7,0),0)</f>
        <v>0.15</v>
      </c>
      <c r="DB580" s="17">
        <f>VLOOKUP(CZ580,'PAINEL E TARGET'!$S$10:$U$19,3,0)</f>
        <v>0.5</v>
      </c>
      <c r="DC580" s="16">
        <f t="shared" ref="DC580:DC643" si="355">DB580*DA580*$BP580</f>
        <v>180</v>
      </c>
      <c r="DD580" s="17">
        <f t="shared" si="341"/>
        <v>0.96099999999999997</v>
      </c>
      <c r="DE580" s="33" t="str">
        <f>IF(DD580&gt;='PAINEL E TARGET'!$T$11,'PAINEL E TARGET'!$S$11,
IF(DD580&gt;='PAINEL E TARGET'!$T$12,'PAINEL E TARGET'!$S$12,
IF(DD580&gt;='PAINEL E TARGET'!$T$13,'PAINEL E TARGET'!$S$13,
IF(DD580&gt;='PAINEL E TARGET'!$T$14,'PAINEL E TARGET'!$S$14,
IF(DD580&gt;='PAINEL E TARGET'!$T$15,'PAINEL E TARGET'!$S$15,
IF(DD580&gt;='PAINEL E TARGET'!$T$16,'PAINEL E TARGET'!$S$16,
IF(DD580&gt;='PAINEL E TARGET'!$T$17,'PAINEL E TARGET'!$S$17,
IF(DD580&gt;='PAINEL E TARGET'!$T$18,'PAINEL E TARGET'!$S$18,'PAINEL E TARGET'!$S$19))))))))</f>
        <v>1. Fx de 90% a 99,9%</v>
      </c>
      <c r="DF580" s="17">
        <f>IFERROR(VLOOKUP($BW580,'PAINEL E TARGET'!$G$1:$Q$99,8,0),0)</f>
        <v>0.1</v>
      </c>
      <c r="DG580" s="17">
        <f>VLOOKUP(DE580,'PAINEL E TARGET'!$S$10:$U$19,3,0)</f>
        <v>0.5</v>
      </c>
      <c r="DH580" s="16">
        <f t="shared" ref="DH580:DH643" si="356">DG580*DF580*$BP580</f>
        <v>120</v>
      </c>
      <c r="DI580" s="17">
        <f t="shared" si="342"/>
        <v>0.55100000000000005</v>
      </c>
      <c r="DJ580" s="33" t="str">
        <f>IF(DI580&gt;='PAINEL E TARGET'!$T$11,'PAINEL E TARGET'!$S$11,
IF(DI580&gt;='PAINEL E TARGET'!$T$12,'PAINEL E TARGET'!$S$12,
IF(DI580&gt;='PAINEL E TARGET'!$T$13,'PAINEL E TARGET'!$S$13,
IF(DI580&gt;='PAINEL E TARGET'!$T$14,'PAINEL E TARGET'!$S$14,
IF(DI580&gt;='PAINEL E TARGET'!$T$15,'PAINEL E TARGET'!$S$15,
IF(DI580&gt;='PAINEL E TARGET'!$T$16,'PAINEL E TARGET'!$S$16,
IF(DI580&gt;='PAINEL E TARGET'!$T$17,'PAINEL E TARGET'!$S$17,
IF(DI580&gt;='PAINEL E TARGET'!$T$18,'PAINEL E TARGET'!$S$18,'PAINEL E TARGET'!$S$19))))))))</f>
        <v>Não elegível</v>
      </c>
      <c r="DK580" s="17">
        <f>IFERROR(VLOOKUP($BW580,'PAINEL E TARGET'!$G$1:$Q$99,9,0),0)</f>
        <v>0.05</v>
      </c>
      <c r="DL580" s="17">
        <f>VLOOKUP(DJ580,'PAINEL E TARGET'!$S$10:$U$19,3,0)</f>
        <v>0</v>
      </c>
      <c r="DM580" s="16">
        <f t="shared" ref="DM580:DM643" si="357">DL580*DK580*$BP580</f>
        <v>0</v>
      </c>
      <c r="DN580" s="17">
        <f t="shared" si="343"/>
        <v>0.80700000000000005</v>
      </c>
      <c r="DO580" s="33" t="str">
        <f>IF(DN580&gt;='PAINEL E TARGET'!$T$11,'PAINEL E TARGET'!$S$11,
IF(DN580&gt;='PAINEL E TARGET'!$T$12,'PAINEL E TARGET'!$S$12,
IF(DN580&gt;='PAINEL E TARGET'!$T$13,'PAINEL E TARGET'!$S$13,
IF(DN580&gt;='PAINEL E TARGET'!$T$14,'PAINEL E TARGET'!$S$14,
IF(DN580&gt;='PAINEL E TARGET'!$T$15,'PAINEL E TARGET'!$S$15,
IF(DN580&gt;='PAINEL E TARGET'!$T$16,'PAINEL E TARGET'!$S$16,
IF(DN580&gt;='PAINEL E TARGET'!$T$17,'PAINEL E TARGET'!$S$17,
IF(DN580&gt;='PAINEL E TARGET'!$T$18,'PAINEL E TARGET'!$S$18,'PAINEL E TARGET'!$S$19))))))))</f>
        <v>Não elegível</v>
      </c>
      <c r="DP580" s="17">
        <f>IFERROR(VLOOKUP($BW580,'PAINEL E TARGET'!$G$1:$Q$99,10,0),0)</f>
        <v>0</v>
      </c>
      <c r="DQ580" s="17">
        <f>VLOOKUP(DO580,'PAINEL E TARGET'!$S$10:$U$19,3,0)</f>
        <v>0</v>
      </c>
      <c r="DR580" s="16">
        <f t="shared" ref="DR580:DR643" si="358">DQ580*DP580*$BP580</f>
        <v>0</v>
      </c>
      <c r="DS580" s="17">
        <f t="shared" si="344"/>
        <v>0.95</v>
      </c>
      <c r="DT580" s="16">
        <f>IF(DS580&gt;=1,VLOOKUP(BO580,'PAINEL E TARGET'!$S$1:$W$8,5,0),0)</f>
        <v>0</v>
      </c>
      <c r="DU580" s="16">
        <f t="shared" ref="DU580:DU643" si="359">SUM(CF580,CS580,CX580,DC580,DH580,DM580,DT580,DR580)</f>
        <v>600</v>
      </c>
    </row>
    <row r="581" spans="2:125" s="32" customFormat="1" x14ac:dyDescent="0.2">
      <c r="B581" s="44">
        <v>43541</v>
      </c>
      <c r="C581" s="65">
        <v>1418</v>
      </c>
      <c r="D581" s="66" t="s">
        <v>584</v>
      </c>
      <c r="E581" s="65">
        <v>410</v>
      </c>
      <c r="F581" s="65" t="s">
        <v>1020</v>
      </c>
      <c r="G581" s="67">
        <v>2561874.9935647543</v>
      </c>
      <c r="H581" s="67">
        <v>1444923.5945230867</v>
      </c>
      <c r="I581" s="67">
        <v>1090798.4799999997</v>
      </c>
      <c r="J581" s="68">
        <v>0.75491775768256453</v>
      </c>
      <c r="K581" s="67">
        <v>255164.20014038953</v>
      </c>
      <c r="L581" s="67">
        <v>1060495.7394390514</v>
      </c>
      <c r="M581" s="67">
        <v>251539.53</v>
      </c>
      <c r="N581" s="67">
        <v>804697.84000000008</v>
      </c>
      <c r="O581" s="67">
        <v>2333076.8546403511</v>
      </c>
      <c r="P581" s="67" t="s">
        <v>1082</v>
      </c>
      <c r="Q581" s="67" t="s">
        <v>1082</v>
      </c>
      <c r="R581" s="67">
        <v>0</v>
      </c>
      <c r="S581" s="67">
        <v>1999</v>
      </c>
      <c r="T581" s="68">
        <v>0.10537085293051841</v>
      </c>
      <c r="U581" s="68">
        <v>9.1098869186951814E-2</v>
      </c>
      <c r="V581" s="68">
        <v>0.86455472887765694</v>
      </c>
      <c r="W581" s="67">
        <v>138632.21</v>
      </c>
      <c r="X581" s="67">
        <v>96222.030000000013</v>
      </c>
      <c r="Y581" s="68">
        <v>0.69408133939435879</v>
      </c>
      <c r="Z581" s="68">
        <v>0.17430241136117933</v>
      </c>
      <c r="AA581" s="68">
        <v>0.17503964094737534</v>
      </c>
      <c r="AB581" s="68">
        <v>1.0042296006144653</v>
      </c>
      <c r="AC581" s="67">
        <v>229322.7</v>
      </c>
      <c r="AD581" s="67">
        <v>184883.41</v>
      </c>
      <c r="AE581" s="68">
        <v>0.80621504107530562</v>
      </c>
      <c r="AF581" s="43">
        <v>80</v>
      </c>
      <c r="AG581" s="43">
        <v>74</v>
      </c>
      <c r="AH581" s="43">
        <v>45</v>
      </c>
      <c r="AI581" s="43">
        <v>23</v>
      </c>
      <c r="AJ581" s="67">
        <v>69174.740000000005</v>
      </c>
      <c r="AK581" s="67">
        <v>45269</v>
      </c>
      <c r="AL581" s="68">
        <v>0.65441518103284513</v>
      </c>
      <c r="AM581" s="67">
        <v>6480.2900000000009</v>
      </c>
      <c r="AN581" s="67">
        <v>11070.900000000001</v>
      </c>
      <c r="AO581" s="68">
        <v>1.7083957662388567</v>
      </c>
      <c r="AP581" s="67">
        <v>0</v>
      </c>
      <c r="AQ581" s="67">
        <v>1377.9</v>
      </c>
      <c r="AR581" s="68">
        <v>0</v>
      </c>
      <c r="AS581" s="67">
        <v>62977.18</v>
      </c>
      <c r="AT581" s="67">
        <v>38504.229999999996</v>
      </c>
      <c r="AU581" s="68">
        <v>0.61139971653224223</v>
      </c>
      <c r="AV581" s="43">
        <v>2129.3599999999997</v>
      </c>
      <c r="AW581" s="43">
        <v>2329.54</v>
      </c>
      <c r="AX581" s="69">
        <v>1.0940094676334675</v>
      </c>
      <c r="AY581" s="43">
        <v>255164.20014038953</v>
      </c>
      <c r="AZ581" s="43">
        <v>251539.53000000003</v>
      </c>
      <c r="BA581" s="43">
        <v>59207.127310840653</v>
      </c>
      <c r="BB581" s="43">
        <v>49761.59</v>
      </c>
      <c r="BC581" s="43">
        <v>452191.76011960354</v>
      </c>
      <c r="BD581" s="43">
        <v>105085.67104404738</v>
      </c>
      <c r="BE581" s="43">
        <v>247558.75</v>
      </c>
      <c r="BF581" s="43">
        <v>409506.84</v>
      </c>
      <c r="BG581" s="43">
        <v>3781.8800000000006</v>
      </c>
      <c r="BH581" s="43">
        <v>98</v>
      </c>
      <c r="BI581" s="44">
        <v>43173</v>
      </c>
      <c r="BJ581" s="44">
        <v>43541</v>
      </c>
      <c r="BK581" s="44">
        <v>43172</v>
      </c>
      <c r="BL581" s="43">
        <f t="shared" si="345"/>
        <v>1092797.4799999997</v>
      </c>
      <c r="BM581" s="43">
        <f t="shared" si="346"/>
        <v>1058236.3700000001</v>
      </c>
      <c r="BO581" s="16" t="str">
        <f>IFERROR(VLOOKUP($C581,'PORTE LOJA'!A:B,2,0),"PORTE 1")</f>
        <v>PORTE 4</v>
      </c>
      <c r="BP581" s="16">
        <f>VLOOKUP(BO581,'PAINEL E TARGET'!$S$1:$W$8,3,0)</f>
        <v>3000</v>
      </c>
      <c r="BQ581" s="16">
        <f t="shared" si="324"/>
        <v>1</v>
      </c>
      <c r="BR581" s="16">
        <f t="shared" si="325"/>
        <v>1</v>
      </c>
      <c r="BS581" s="16">
        <f t="shared" si="326"/>
        <v>1</v>
      </c>
      <c r="BT581" s="16">
        <f t="shared" si="327"/>
        <v>1</v>
      </c>
      <c r="BU581" s="16">
        <f t="shared" si="328"/>
        <v>1</v>
      </c>
      <c r="BV581" s="16">
        <f t="shared" si="329"/>
        <v>1</v>
      </c>
      <c r="BW581" s="17" t="str">
        <f t="shared" si="347"/>
        <v>111111</v>
      </c>
      <c r="BY581" s="17">
        <f t="shared" si="330"/>
        <v>0.75600000000000001</v>
      </c>
      <c r="BZ581" s="17">
        <f t="shared" si="331"/>
        <v>0.80400000000000005</v>
      </c>
      <c r="CA581" s="17" t="str">
        <f t="shared" si="348"/>
        <v>Sem Retira</v>
      </c>
      <c r="CB581" s="17">
        <f t="shared" si="349"/>
        <v>0.80400000000000005</v>
      </c>
      <c r="CC581" s="33" t="str">
        <f>IF(CB581&gt;='PAINEL E TARGET'!$T$11,'PAINEL E TARGET'!$S$11,
IF(CB581&gt;='PAINEL E TARGET'!$T$12,'PAINEL E TARGET'!$S$12,
IF(CB581&gt;='PAINEL E TARGET'!$T$13,'PAINEL E TARGET'!$S$13,
IF(CB581&gt;='PAINEL E TARGET'!$T$14,'PAINEL E TARGET'!$S$14,
IF(CB581&gt;='PAINEL E TARGET'!$T$15,'PAINEL E TARGET'!$S$15,
IF(CB581&gt;='PAINEL E TARGET'!$T$16,'PAINEL E TARGET'!$S$16,
IF(CB581&gt;='PAINEL E TARGET'!$T$17,'PAINEL E TARGET'!$S$17,
IF(CB581&gt;='PAINEL E TARGET'!$T$18,'PAINEL E TARGET'!$S$18,'PAINEL E TARGET'!$S$19))))))))</f>
        <v>Não elegível</v>
      </c>
      <c r="CD581" s="17">
        <f>IFERROR(VLOOKUP($BW581,'PAINEL E TARGET'!$G$1:$Q$99,4,0),0)</f>
        <v>0.25</v>
      </c>
      <c r="CE581" s="17">
        <f>VLOOKUP(CC581,'PAINEL E TARGET'!$S$10:$U$19,3,0)</f>
        <v>0</v>
      </c>
      <c r="CF581" s="16">
        <f t="shared" si="350"/>
        <v>0</v>
      </c>
      <c r="CG581" s="17">
        <f t="shared" si="332"/>
        <v>0.65400000000000003</v>
      </c>
      <c r="CH581" s="17">
        <f t="shared" si="333"/>
        <v>1.708</v>
      </c>
      <c r="CI581" s="17" t="str">
        <f t="shared" si="334"/>
        <v>sem meta</v>
      </c>
      <c r="CJ581" s="17">
        <f t="shared" si="335"/>
        <v>0.61099999999999999</v>
      </c>
      <c r="CK581" s="17">
        <f t="shared" si="336"/>
        <v>1.0940000000000001</v>
      </c>
      <c r="CL581" s="17">
        <f t="shared" si="337"/>
        <v>0.69399999999999995</v>
      </c>
      <c r="CM581" s="16">
        <f t="shared" si="338"/>
        <v>3</v>
      </c>
      <c r="CN581" s="17" t="str">
        <f t="shared" si="351"/>
        <v>não ok</v>
      </c>
      <c r="CO581" s="17">
        <f t="shared" si="352"/>
        <v>0</v>
      </c>
      <c r="CP581" s="33" t="str">
        <f>IF(CO581&gt;='PAINEL E TARGET'!$T$11,'PAINEL E TARGET'!$S$11,
IF(CO581&gt;='PAINEL E TARGET'!$T$12,'PAINEL E TARGET'!$S$12,
IF(CO581&gt;='PAINEL E TARGET'!$T$13,'PAINEL E TARGET'!$S$13,
IF(CO581&gt;='PAINEL E TARGET'!$T$14,'PAINEL E TARGET'!$S$14,
IF(CO581&gt;='PAINEL E TARGET'!$T$15,'PAINEL E TARGET'!$S$15,
IF(CO581&gt;='PAINEL E TARGET'!$T$16,'PAINEL E TARGET'!$S$16,
IF(CO581&gt;='PAINEL E TARGET'!$T$17,'PAINEL E TARGET'!$S$17,
IF(CO581&gt;='PAINEL E TARGET'!$T$18,'PAINEL E TARGET'!$S$18,'PAINEL E TARGET'!$S$19))))))))</f>
        <v>Não elegível</v>
      </c>
      <c r="CQ581" s="17">
        <f>IFERROR(VLOOKUP($BW581,'PAINEL E TARGET'!$G$1:$Q$99,5,0),0)</f>
        <v>0.25</v>
      </c>
      <c r="CR581" s="17">
        <f>VLOOKUP(CP581,'PAINEL E TARGET'!$S$10:$U$19,3,0)</f>
        <v>0</v>
      </c>
      <c r="CS581" s="16">
        <f t="shared" si="353"/>
        <v>0</v>
      </c>
      <c r="CT581" s="17">
        <f t="shared" si="339"/>
        <v>0.80600000000000005</v>
      </c>
      <c r="CU581" s="33" t="str">
        <f>IF(CT581&gt;='PAINEL E TARGET'!$T$11,'PAINEL E TARGET'!$S$11,
IF(CT581&gt;='PAINEL E TARGET'!$T$12,'PAINEL E TARGET'!$S$12,
IF(CT581&gt;='PAINEL E TARGET'!$T$13,'PAINEL E TARGET'!$S$13,
IF(CT581&gt;='PAINEL E TARGET'!$T$14,'PAINEL E TARGET'!$S$14,
IF(CT581&gt;='PAINEL E TARGET'!$T$15,'PAINEL E TARGET'!$S$15,
IF(CT581&gt;='PAINEL E TARGET'!$T$16,'PAINEL E TARGET'!$S$16,
IF(CT581&gt;='PAINEL E TARGET'!$T$17,'PAINEL E TARGET'!$S$17,
IF(CT581&gt;='PAINEL E TARGET'!$T$18,'PAINEL E TARGET'!$S$18,'PAINEL E TARGET'!$S$19))))))))</f>
        <v>Não elegível</v>
      </c>
      <c r="CV581" s="17">
        <f>IFERROR(VLOOKUP($BW581,'PAINEL E TARGET'!$G$1:$Q$99,6,0),0)</f>
        <v>0.2</v>
      </c>
      <c r="CW581" s="17">
        <f>VLOOKUP(CU581,'PAINEL E TARGET'!$S$10:$U$19,3,0)</f>
        <v>0</v>
      </c>
      <c r="CX581" s="16">
        <f t="shared" si="354"/>
        <v>0</v>
      </c>
      <c r="CY581" s="17">
        <f t="shared" si="340"/>
        <v>0.98599999999999999</v>
      </c>
      <c r="CZ581" s="33" t="str">
        <f>IF(CY581&gt;='PAINEL E TARGET'!$T$11,'PAINEL E TARGET'!$S$11,
IF(CY581&gt;='PAINEL E TARGET'!$T$12,'PAINEL E TARGET'!$S$12,
IF(CY581&gt;='PAINEL E TARGET'!$T$13,'PAINEL E TARGET'!$S$13,
IF(CY581&gt;='PAINEL E TARGET'!$T$14,'PAINEL E TARGET'!$S$14,
IF(CY581&gt;='PAINEL E TARGET'!$T$15,'PAINEL E TARGET'!$S$15,
IF(CY581&gt;='PAINEL E TARGET'!$T$16,'PAINEL E TARGET'!$S$16,
IF(CY581&gt;='PAINEL E TARGET'!$T$17,'PAINEL E TARGET'!$S$17,
IF(CY581&gt;='PAINEL E TARGET'!$T$18,'PAINEL E TARGET'!$S$18,'PAINEL E TARGET'!$S$19))))))))</f>
        <v>1. Fx de 90% a 99,9%</v>
      </c>
      <c r="DA581" s="17">
        <f>IFERROR(VLOOKUP($BW581,'PAINEL E TARGET'!$G$1:$Q$99,7,0),0)</f>
        <v>0.15</v>
      </c>
      <c r="DB581" s="17">
        <f>VLOOKUP(CZ581,'PAINEL E TARGET'!$S$10:$U$19,3,0)</f>
        <v>0.5</v>
      </c>
      <c r="DC581" s="16">
        <f t="shared" si="355"/>
        <v>225</v>
      </c>
      <c r="DD581" s="17">
        <f t="shared" si="341"/>
        <v>0.84</v>
      </c>
      <c r="DE581" s="33" t="str">
        <f>IF(DD581&gt;='PAINEL E TARGET'!$T$11,'PAINEL E TARGET'!$S$11,
IF(DD581&gt;='PAINEL E TARGET'!$T$12,'PAINEL E TARGET'!$S$12,
IF(DD581&gt;='PAINEL E TARGET'!$T$13,'PAINEL E TARGET'!$S$13,
IF(DD581&gt;='PAINEL E TARGET'!$T$14,'PAINEL E TARGET'!$S$14,
IF(DD581&gt;='PAINEL E TARGET'!$T$15,'PAINEL E TARGET'!$S$15,
IF(DD581&gt;='PAINEL E TARGET'!$T$16,'PAINEL E TARGET'!$S$16,
IF(DD581&gt;='PAINEL E TARGET'!$T$17,'PAINEL E TARGET'!$S$17,
IF(DD581&gt;='PAINEL E TARGET'!$T$18,'PAINEL E TARGET'!$S$18,'PAINEL E TARGET'!$S$19))))))))</f>
        <v>Não elegível</v>
      </c>
      <c r="DF581" s="17">
        <f>IFERROR(VLOOKUP($BW581,'PAINEL E TARGET'!$G$1:$Q$99,8,0),0)</f>
        <v>0.1</v>
      </c>
      <c r="DG581" s="17">
        <f>VLOOKUP(DE581,'PAINEL E TARGET'!$S$10:$U$19,3,0)</f>
        <v>0</v>
      </c>
      <c r="DH581" s="16">
        <f t="shared" si="356"/>
        <v>0</v>
      </c>
      <c r="DI581" s="17">
        <f t="shared" si="342"/>
        <v>0.51100000000000001</v>
      </c>
      <c r="DJ581" s="33" t="str">
        <f>IF(DI581&gt;='PAINEL E TARGET'!$T$11,'PAINEL E TARGET'!$S$11,
IF(DI581&gt;='PAINEL E TARGET'!$T$12,'PAINEL E TARGET'!$S$12,
IF(DI581&gt;='PAINEL E TARGET'!$T$13,'PAINEL E TARGET'!$S$13,
IF(DI581&gt;='PAINEL E TARGET'!$T$14,'PAINEL E TARGET'!$S$14,
IF(DI581&gt;='PAINEL E TARGET'!$T$15,'PAINEL E TARGET'!$S$15,
IF(DI581&gt;='PAINEL E TARGET'!$T$16,'PAINEL E TARGET'!$S$16,
IF(DI581&gt;='PAINEL E TARGET'!$T$17,'PAINEL E TARGET'!$S$17,
IF(DI581&gt;='PAINEL E TARGET'!$T$18,'PAINEL E TARGET'!$S$18,'PAINEL E TARGET'!$S$19))))))))</f>
        <v>Não elegível</v>
      </c>
      <c r="DK581" s="17">
        <f>IFERROR(VLOOKUP($BW581,'PAINEL E TARGET'!$G$1:$Q$99,9,0),0)</f>
        <v>0.05</v>
      </c>
      <c r="DL581" s="17">
        <f>VLOOKUP(DJ581,'PAINEL E TARGET'!$S$10:$U$19,3,0)</f>
        <v>0</v>
      </c>
      <c r="DM581" s="16">
        <f t="shared" si="357"/>
        <v>0</v>
      </c>
      <c r="DN581" s="17">
        <f t="shared" si="343"/>
        <v>1.0940000000000001</v>
      </c>
      <c r="DO581" s="33" t="str">
        <f>IF(DN581&gt;='PAINEL E TARGET'!$T$11,'PAINEL E TARGET'!$S$11,
IF(DN581&gt;='PAINEL E TARGET'!$T$12,'PAINEL E TARGET'!$S$12,
IF(DN581&gt;='PAINEL E TARGET'!$T$13,'PAINEL E TARGET'!$S$13,
IF(DN581&gt;='PAINEL E TARGET'!$T$14,'PAINEL E TARGET'!$S$14,
IF(DN581&gt;='PAINEL E TARGET'!$T$15,'PAINEL E TARGET'!$S$15,
IF(DN581&gt;='PAINEL E TARGET'!$T$16,'PAINEL E TARGET'!$S$16,
IF(DN581&gt;='PAINEL E TARGET'!$T$17,'PAINEL E TARGET'!$S$17,
IF(DN581&gt;='PAINEL E TARGET'!$T$18,'PAINEL E TARGET'!$S$18,'PAINEL E TARGET'!$S$19))))))))</f>
        <v>3. Fx de 105% a 109,9%</v>
      </c>
      <c r="DP581" s="17">
        <f>IFERROR(VLOOKUP($BW581,'PAINEL E TARGET'!$G$1:$Q$99,10,0),0)</f>
        <v>0</v>
      </c>
      <c r="DQ581" s="17">
        <f>VLOOKUP(DO581,'PAINEL E TARGET'!$S$10:$U$19,3,0)</f>
        <v>1.1000000000000001</v>
      </c>
      <c r="DR581" s="16">
        <f t="shared" si="358"/>
        <v>0</v>
      </c>
      <c r="DS581" s="17">
        <f t="shared" si="344"/>
        <v>0.92500000000000004</v>
      </c>
      <c r="DT581" s="16">
        <f>IF(DS581&gt;=1,VLOOKUP(BO581,'PAINEL E TARGET'!$S$1:$W$8,5,0),0)</f>
        <v>0</v>
      </c>
      <c r="DU581" s="16">
        <f t="shared" si="359"/>
        <v>225</v>
      </c>
    </row>
    <row r="582" spans="2:125" s="32" customFormat="1" x14ac:dyDescent="0.2">
      <c r="B582" s="44">
        <v>43541</v>
      </c>
      <c r="C582" s="65">
        <v>1419</v>
      </c>
      <c r="D582" s="66" t="s">
        <v>585</v>
      </c>
      <c r="E582" s="65">
        <v>410</v>
      </c>
      <c r="F582" s="65" t="s">
        <v>1020</v>
      </c>
      <c r="G582" s="67">
        <v>1811816.0695854749</v>
      </c>
      <c r="H582" s="67">
        <v>990622.57144711388</v>
      </c>
      <c r="I582" s="67">
        <v>849488.43000000017</v>
      </c>
      <c r="J582" s="68">
        <v>0.85752985494672995</v>
      </c>
      <c r="K582" s="67">
        <v>70672.465448575502</v>
      </c>
      <c r="L582" s="67">
        <v>861609.58674393559</v>
      </c>
      <c r="M582" s="67">
        <v>86832.36</v>
      </c>
      <c r="N582" s="67">
        <v>746068.36999999988</v>
      </c>
      <c r="O582" s="67">
        <v>1707305.3505077765</v>
      </c>
      <c r="P582" s="67" t="s">
        <v>1082</v>
      </c>
      <c r="Q582" s="67" t="s">
        <v>1082</v>
      </c>
      <c r="R582" s="67">
        <v>0</v>
      </c>
      <c r="S582" s="67">
        <v>7098</v>
      </c>
      <c r="T582" s="68">
        <v>0.10549646404615193</v>
      </c>
      <c r="U582" s="68">
        <v>9.0167167940890136E-2</v>
      </c>
      <c r="V582" s="68">
        <v>0.85469374500973205</v>
      </c>
      <c r="W582" s="67">
        <v>98352.46</v>
      </c>
      <c r="X582" s="67">
        <v>75100.3</v>
      </c>
      <c r="Y582" s="68">
        <v>0.76358334097591452</v>
      </c>
      <c r="Z582" s="68">
        <v>0.18592540700784321</v>
      </c>
      <c r="AA582" s="68">
        <v>0.1901373888818659</v>
      </c>
      <c r="AB582" s="68">
        <v>1.0226541490042025</v>
      </c>
      <c r="AC582" s="67">
        <v>173334.91999999998</v>
      </c>
      <c r="AD582" s="67">
        <v>158365.57</v>
      </c>
      <c r="AE582" s="68">
        <v>0.91363915591849598</v>
      </c>
      <c r="AF582" s="43">
        <v>80</v>
      </c>
      <c r="AG582" s="43">
        <v>76</v>
      </c>
      <c r="AH582" s="43">
        <v>25</v>
      </c>
      <c r="AI582" s="43">
        <v>26</v>
      </c>
      <c r="AJ582" s="67">
        <v>51486.12</v>
      </c>
      <c r="AK582" s="67">
        <v>35412.199999999997</v>
      </c>
      <c r="AL582" s="68">
        <v>0.68780090634135949</v>
      </c>
      <c r="AM582" s="67">
        <v>19243.509999999998</v>
      </c>
      <c r="AN582" s="67">
        <v>14998.44</v>
      </c>
      <c r="AO582" s="68">
        <v>0.77940251024890994</v>
      </c>
      <c r="AP582" s="67">
        <v>6999.8400000000011</v>
      </c>
      <c r="AQ582" s="67">
        <v>6053.8300000000008</v>
      </c>
      <c r="AR582" s="68">
        <v>0.86485262520286177</v>
      </c>
      <c r="AS582" s="67">
        <v>20622.989999999998</v>
      </c>
      <c r="AT582" s="67">
        <v>18635.829999999998</v>
      </c>
      <c r="AU582" s="68">
        <v>0.9036434581018562</v>
      </c>
      <c r="AV582" s="43">
        <v>612.09999999999991</v>
      </c>
      <c r="AW582" s="43">
        <v>384.93</v>
      </c>
      <c r="AX582" s="69">
        <v>0.6288678320535861</v>
      </c>
      <c r="AY582" s="43">
        <v>70672.465448575502</v>
      </c>
      <c r="AZ582" s="43">
        <v>86832.36</v>
      </c>
      <c r="BA582" s="43">
        <v>43627.646454575457</v>
      </c>
      <c r="BB582" s="43">
        <v>51917.02</v>
      </c>
      <c r="BC582" s="43">
        <v>129453.24671978869</v>
      </c>
      <c r="BD582" s="43">
        <v>79936.001906933103</v>
      </c>
      <c r="BE582" s="43">
        <v>181269.35000000003</v>
      </c>
      <c r="BF582" s="43">
        <v>319466.58</v>
      </c>
      <c r="BG582" s="43">
        <v>1122.7699999999998</v>
      </c>
      <c r="BH582" s="43">
        <v>58</v>
      </c>
      <c r="BI582" s="44">
        <v>43173</v>
      </c>
      <c r="BJ582" s="44">
        <v>43541</v>
      </c>
      <c r="BK582" s="44">
        <v>43172</v>
      </c>
      <c r="BL582" s="43">
        <f t="shared" si="345"/>
        <v>856586.43000000017</v>
      </c>
      <c r="BM582" s="43">
        <f t="shared" si="346"/>
        <v>839998.72999999986</v>
      </c>
      <c r="BO582" s="16" t="str">
        <f>IFERROR(VLOOKUP($C582,'PORTE LOJA'!A:B,2,0),"PORTE 1")</f>
        <v>PORTE 3</v>
      </c>
      <c r="BP582" s="16">
        <f>VLOOKUP(BO582,'PAINEL E TARGET'!$S$1:$W$8,3,0)</f>
        <v>2400</v>
      </c>
      <c r="BQ582" s="16">
        <f t="shared" si="324"/>
        <v>1</v>
      </c>
      <c r="BR582" s="16">
        <f t="shared" si="325"/>
        <v>1</v>
      </c>
      <c r="BS582" s="16">
        <f t="shared" si="326"/>
        <v>1</v>
      </c>
      <c r="BT582" s="16">
        <f t="shared" si="327"/>
        <v>1</v>
      </c>
      <c r="BU582" s="16">
        <f t="shared" si="328"/>
        <v>1</v>
      </c>
      <c r="BV582" s="16">
        <f t="shared" si="329"/>
        <v>1</v>
      </c>
      <c r="BW582" s="17" t="str">
        <f t="shared" si="347"/>
        <v>111111</v>
      </c>
      <c r="BY582" s="17">
        <f t="shared" si="330"/>
        <v>0.86499999999999999</v>
      </c>
      <c r="BZ582" s="17">
        <f t="shared" si="331"/>
        <v>0.90100000000000002</v>
      </c>
      <c r="CA582" s="17" t="str">
        <f t="shared" si="348"/>
        <v>Sem Retira</v>
      </c>
      <c r="CB582" s="17">
        <f t="shared" si="349"/>
        <v>0.90100000000000002</v>
      </c>
      <c r="CC582" s="33" t="str">
        <f>IF(CB582&gt;='PAINEL E TARGET'!$T$11,'PAINEL E TARGET'!$S$11,
IF(CB582&gt;='PAINEL E TARGET'!$T$12,'PAINEL E TARGET'!$S$12,
IF(CB582&gt;='PAINEL E TARGET'!$T$13,'PAINEL E TARGET'!$S$13,
IF(CB582&gt;='PAINEL E TARGET'!$T$14,'PAINEL E TARGET'!$S$14,
IF(CB582&gt;='PAINEL E TARGET'!$T$15,'PAINEL E TARGET'!$S$15,
IF(CB582&gt;='PAINEL E TARGET'!$T$16,'PAINEL E TARGET'!$S$16,
IF(CB582&gt;='PAINEL E TARGET'!$T$17,'PAINEL E TARGET'!$S$17,
IF(CB582&gt;='PAINEL E TARGET'!$T$18,'PAINEL E TARGET'!$S$18,'PAINEL E TARGET'!$S$19))))))))</f>
        <v>1. Fx de 90% a 99,9%</v>
      </c>
      <c r="CD582" s="17">
        <f>IFERROR(VLOOKUP($BW582,'PAINEL E TARGET'!$G$1:$Q$99,4,0),0)</f>
        <v>0.25</v>
      </c>
      <c r="CE582" s="17">
        <f>VLOOKUP(CC582,'PAINEL E TARGET'!$S$10:$U$19,3,0)</f>
        <v>0.5</v>
      </c>
      <c r="CF582" s="16">
        <f t="shared" si="350"/>
        <v>300</v>
      </c>
      <c r="CG582" s="17">
        <f t="shared" si="332"/>
        <v>0.68799999999999994</v>
      </c>
      <c r="CH582" s="17">
        <f t="shared" si="333"/>
        <v>0.77900000000000003</v>
      </c>
      <c r="CI582" s="17">
        <f t="shared" si="334"/>
        <v>0.86499999999999999</v>
      </c>
      <c r="CJ582" s="17">
        <f t="shared" si="335"/>
        <v>0.90400000000000003</v>
      </c>
      <c r="CK582" s="17">
        <f t="shared" si="336"/>
        <v>0.629</v>
      </c>
      <c r="CL582" s="17">
        <f t="shared" si="337"/>
        <v>0.76400000000000001</v>
      </c>
      <c r="CM582" s="16">
        <f t="shared" si="338"/>
        <v>3</v>
      </c>
      <c r="CN582" s="17" t="str">
        <f t="shared" si="351"/>
        <v>não ok</v>
      </c>
      <c r="CO582" s="17">
        <f t="shared" si="352"/>
        <v>0</v>
      </c>
      <c r="CP582" s="33" t="str">
        <f>IF(CO582&gt;='PAINEL E TARGET'!$T$11,'PAINEL E TARGET'!$S$11,
IF(CO582&gt;='PAINEL E TARGET'!$T$12,'PAINEL E TARGET'!$S$12,
IF(CO582&gt;='PAINEL E TARGET'!$T$13,'PAINEL E TARGET'!$S$13,
IF(CO582&gt;='PAINEL E TARGET'!$T$14,'PAINEL E TARGET'!$S$14,
IF(CO582&gt;='PAINEL E TARGET'!$T$15,'PAINEL E TARGET'!$S$15,
IF(CO582&gt;='PAINEL E TARGET'!$T$16,'PAINEL E TARGET'!$S$16,
IF(CO582&gt;='PAINEL E TARGET'!$T$17,'PAINEL E TARGET'!$S$17,
IF(CO582&gt;='PAINEL E TARGET'!$T$18,'PAINEL E TARGET'!$S$18,'PAINEL E TARGET'!$S$19))))))))</f>
        <v>Não elegível</v>
      </c>
      <c r="CQ582" s="17">
        <f>IFERROR(VLOOKUP($BW582,'PAINEL E TARGET'!$G$1:$Q$99,5,0),0)</f>
        <v>0.25</v>
      </c>
      <c r="CR582" s="17">
        <f>VLOOKUP(CP582,'PAINEL E TARGET'!$S$10:$U$19,3,0)</f>
        <v>0</v>
      </c>
      <c r="CS582" s="16">
        <f t="shared" si="353"/>
        <v>0</v>
      </c>
      <c r="CT582" s="17">
        <f t="shared" si="339"/>
        <v>0.91400000000000003</v>
      </c>
      <c r="CU582" s="33" t="str">
        <f>IF(CT582&gt;='PAINEL E TARGET'!$T$11,'PAINEL E TARGET'!$S$11,
IF(CT582&gt;='PAINEL E TARGET'!$T$12,'PAINEL E TARGET'!$S$12,
IF(CT582&gt;='PAINEL E TARGET'!$T$13,'PAINEL E TARGET'!$S$13,
IF(CT582&gt;='PAINEL E TARGET'!$T$14,'PAINEL E TARGET'!$S$14,
IF(CT582&gt;='PAINEL E TARGET'!$T$15,'PAINEL E TARGET'!$S$15,
IF(CT582&gt;='PAINEL E TARGET'!$T$16,'PAINEL E TARGET'!$S$16,
IF(CT582&gt;='PAINEL E TARGET'!$T$17,'PAINEL E TARGET'!$S$17,
IF(CT582&gt;='PAINEL E TARGET'!$T$18,'PAINEL E TARGET'!$S$18,'PAINEL E TARGET'!$S$19))))))))</f>
        <v>1. Fx de 90% a 99,9%</v>
      </c>
      <c r="CV582" s="17">
        <f>IFERROR(VLOOKUP($BW582,'PAINEL E TARGET'!$G$1:$Q$99,6,0),0)</f>
        <v>0.2</v>
      </c>
      <c r="CW582" s="17">
        <f>VLOOKUP(CU582,'PAINEL E TARGET'!$S$10:$U$19,3,0)</f>
        <v>0.5</v>
      </c>
      <c r="CX582" s="16">
        <f t="shared" si="354"/>
        <v>240</v>
      </c>
      <c r="CY582" s="17">
        <f t="shared" si="340"/>
        <v>1.2290000000000001</v>
      </c>
      <c r="CZ582" s="33" t="str">
        <f>IF(CY582&gt;='PAINEL E TARGET'!$T$11,'PAINEL E TARGET'!$S$11,
IF(CY582&gt;='PAINEL E TARGET'!$T$12,'PAINEL E TARGET'!$S$12,
IF(CY582&gt;='PAINEL E TARGET'!$T$13,'PAINEL E TARGET'!$S$13,
IF(CY582&gt;='PAINEL E TARGET'!$T$14,'PAINEL E TARGET'!$S$14,
IF(CY582&gt;='PAINEL E TARGET'!$T$15,'PAINEL E TARGET'!$S$15,
IF(CY582&gt;='PAINEL E TARGET'!$T$16,'PAINEL E TARGET'!$S$16,
IF(CY582&gt;='PAINEL E TARGET'!$T$17,'PAINEL E TARGET'!$S$17,
IF(CY582&gt;='PAINEL E TARGET'!$T$18,'PAINEL E TARGET'!$S$18,'PAINEL E TARGET'!$S$19))))))))</f>
        <v>6. Fx de 120% a 124,9%</v>
      </c>
      <c r="DA582" s="17">
        <f>IFERROR(VLOOKUP($BW582,'PAINEL E TARGET'!$G$1:$Q$99,7,0),0)</f>
        <v>0.15</v>
      </c>
      <c r="DB582" s="17">
        <f>VLOOKUP(CZ582,'PAINEL E TARGET'!$S$10:$U$19,3,0)</f>
        <v>1.4</v>
      </c>
      <c r="DC582" s="16">
        <f t="shared" si="355"/>
        <v>504</v>
      </c>
      <c r="DD582" s="17">
        <f t="shared" si="341"/>
        <v>1.19</v>
      </c>
      <c r="DE582" s="33" t="str">
        <f>IF(DD582&gt;='PAINEL E TARGET'!$T$11,'PAINEL E TARGET'!$S$11,
IF(DD582&gt;='PAINEL E TARGET'!$T$12,'PAINEL E TARGET'!$S$12,
IF(DD582&gt;='PAINEL E TARGET'!$T$13,'PAINEL E TARGET'!$S$13,
IF(DD582&gt;='PAINEL E TARGET'!$T$14,'PAINEL E TARGET'!$S$14,
IF(DD582&gt;='PAINEL E TARGET'!$T$15,'PAINEL E TARGET'!$S$15,
IF(DD582&gt;='PAINEL E TARGET'!$T$16,'PAINEL E TARGET'!$S$16,
IF(DD582&gt;='PAINEL E TARGET'!$T$17,'PAINEL E TARGET'!$S$17,
IF(DD582&gt;='PAINEL E TARGET'!$T$18,'PAINEL E TARGET'!$S$18,'PAINEL E TARGET'!$S$19))))))))</f>
        <v>5. Fx de 115% a 119,9%</v>
      </c>
      <c r="DF582" s="17">
        <f>IFERROR(VLOOKUP($BW582,'PAINEL E TARGET'!$G$1:$Q$99,8,0),0)</f>
        <v>0.1</v>
      </c>
      <c r="DG582" s="17">
        <f>VLOOKUP(DE582,'PAINEL E TARGET'!$S$10:$U$19,3,0)</f>
        <v>1.3</v>
      </c>
      <c r="DH582" s="16">
        <f t="shared" si="356"/>
        <v>312</v>
      </c>
      <c r="DI582" s="17">
        <f t="shared" si="342"/>
        <v>1.04</v>
      </c>
      <c r="DJ582" s="33" t="str">
        <f>IF(DI582&gt;='PAINEL E TARGET'!$T$11,'PAINEL E TARGET'!$S$11,
IF(DI582&gt;='PAINEL E TARGET'!$T$12,'PAINEL E TARGET'!$S$12,
IF(DI582&gt;='PAINEL E TARGET'!$T$13,'PAINEL E TARGET'!$S$13,
IF(DI582&gt;='PAINEL E TARGET'!$T$14,'PAINEL E TARGET'!$S$14,
IF(DI582&gt;='PAINEL E TARGET'!$T$15,'PAINEL E TARGET'!$S$15,
IF(DI582&gt;='PAINEL E TARGET'!$T$16,'PAINEL E TARGET'!$S$16,
IF(DI582&gt;='PAINEL E TARGET'!$T$17,'PAINEL E TARGET'!$S$17,
IF(DI582&gt;='PAINEL E TARGET'!$T$18,'PAINEL E TARGET'!$S$18,'PAINEL E TARGET'!$S$19))))))))</f>
        <v>2. Fx de 100% a 104,9%</v>
      </c>
      <c r="DK582" s="17">
        <f>IFERROR(VLOOKUP($BW582,'PAINEL E TARGET'!$G$1:$Q$99,9,0),0)</f>
        <v>0.05</v>
      </c>
      <c r="DL582" s="17">
        <f>VLOOKUP(DJ582,'PAINEL E TARGET'!$S$10:$U$19,3,0)</f>
        <v>1</v>
      </c>
      <c r="DM582" s="16">
        <f t="shared" si="357"/>
        <v>120</v>
      </c>
      <c r="DN582" s="17">
        <f t="shared" si="343"/>
        <v>0.629</v>
      </c>
      <c r="DO582" s="33" t="str">
        <f>IF(DN582&gt;='PAINEL E TARGET'!$T$11,'PAINEL E TARGET'!$S$11,
IF(DN582&gt;='PAINEL E TARGET'!$T$12,'PAINEL E TARGET'!$S$12,
IF(DN582&gt;='PAINEL E TARGET'!$T$13,'PAINEL E TARGET'!$S$13,
IF(DN582&gt;='PAINEL E TARGET'!$T$14,'PAINEL E TARGET'!$S$14,
IF(DN582&gt;='PAINEL E TARGET'!$T$15,'PAINEL E TARGET'!$S$15,
IF(DN582&gt;='PAINEL E TARGET'!$T$16,'PAINEL E TARGET'!$S$16,
IF(DN582&gt;='PAINEL E TARGET'!$T$17,'PAINEL E TARGET'!$S$17,
IF(DN582&gt;='PAINEL E TARGET'!$T$18,'PAINEL E TARGET'!$S$18,'PAINEL E TARGET'!$S$19))))))))</f>
        <v>Não elegível</v>
      </c>
      <c r="DP582" s="17">
        <f>IFERROR(VLOOKUP($BW582,'PAINEL E TARGET'!$G$1:$Q$99,10,0),0)</f>
        <v>0</v>
      </c>
      <c r="DQ582" s="17">
        <f>VLOOKUP(DO582,'PAINEL E TARGET'!$S$10:$U$19,3,0)</f>
        <v>0</v>
      </c>
      <c r="DR582" s="16">
        <f t="shared" si="358"/>
        <v>0</v>
      </c>
      <c r="DS582" s="17">
        <f t="shared" si="344"/>
        <v>0.95</v>
      </c>
      <c r="DT582" s="16">
        <f>IF(DS582&gt;=1,VLOOKUP(BO582,'PAINEL E TARGET'!$S$1:$W$8,5,0),0)</f>
        <v>0</v>
      </c>
      <c r="DU582" s="16">
        <f t="shared" si="359"/>
        <v>1476</v>
      </c>
    </row>
    <row r="583" spans="2:125" s="32" customFormat="1" x14ac:dyDescent="0.2">
      <c r="B583" s="44">
        <v>43541</v>
      </c>
      <c r="C583" s="65">
        <v>1420</v>
      </c>
      <c r="D583" s="66" t="s">
        <v>586</v>
      </c>
      <c r="E583" s="65">
        <v>216</v>
      </c>
      <c r="F583" s="65" t="s">
        <v>1017</v>
      </c>
      <c r="G583" s="67">
        <v>3040832.2258541975</v>
      </c>
      <c r="H583" s="67">
        <v>1795844.5180885145</v>
      </c>
      <c r="I583" s="67">
        <v>1159819.4300000002</v>
      </c>
      <c r="J583" s="68">
        <v>0.64583510338328431</v>
      </c>
      <c r="K583" s="67">
        <v>287202.67058310786</v>
      </c>
      <c r="L583" s="67">
        <v>1398256.1454436232</v>
      </c>
      <c r="M583" s="67">
        <v>206009.22</v>
      </c>
      <c r="N583" s="67">
        <v>926693.66999999993</v>
      </c>
      <c r="O583" s="67">
        <v>2855502.9593223617</v>
      </c>
      <c r="P583" s="67" t="s">
        <v>1082</v>
      </c>
      <c r="Q583" s="67" t="s">
        <v>1082</v>
      </c>
      <c r="R583" s="67">
        <v>0</v>
      </c>
      <c r="S583" s="67">
        <v>0</v>
      </c>
      <c r="T583" s="68">
        <v>0.12087184098645395</v>
      </c>
      <c r="U583" s="68">
        <v>0.11942324963962969</v>
      </c>
      <c r="V583" s="68">
        <v>0.98801547709539228</v>
      </c>
      <c r="W583" s="67">
        <v>203724.51</v>
      </c>
      <c r="X583" s="67">
        <v>135271.06</v>
      </c>
      <c r="Y583" s="68">
        <v>0.6639901109591575</v>
      </c>
      <c r="Z583" s="68">
        <v>0.18518143370348003</v>
      </c>
      <c r="AA583" s="68">
        <v>0.20577551453055798</v>
      </c>
      <c r="AB583" s="68">
        <v>1.1112102893643971</v>
      </c>
      <c r="AC583" s="67">
        <v>312115.68000000005</v>
      </c>
      <c r="AD583" s="67">
        <v>233082.52</v>
      </c>
      <c r="AE583" s="68">
        <v>0.74678247501054718</v>
      </c>
      <c r="AF583" s="43">
        <v>80</v>
      </c>
      <c r="AG583" s="43">
        <v>72</v>
      </c>
      <c r="AH583" s="43">
        <v>65</v>
      </c>
      <c r="AI583" s="43">
        <v>51</v>
      </c>
      <c r="AJ583" s="67">
        <v>112689.29000000002</v>
      </c>
      <c r="AK583" s="67">
        <v>76233.399999999994</v>
      </c>
      <c r="AL583" s="68">
        <v>0.67649197186351939</v>
      </c>
      <c r="AM583" s="67">
        <v>28004.16</v>
      </c>
      <c r="AN583" s="67">
        <v>15918.52</v>
      </c>
      <c r="AO583" s="68">
        <v>0.56843411835955804</v>
      </c>
      <c r="AP583" s="67">
        <v>22756.510000000006</v>
      </c>
      <c r="AQ583" s="67">
        <v>19665.53</v>
      </c>
      <c r="AR583" s="68">
        <v>0.86417161506751228</v>
      </c>
      <c r="AS583" s="67">
        <v>40274.550000000003</v>
      </c>
      <c r="AT583" s="67">
        <v>23453.610000000004</v>
      </c>
      <c r="AU583" s="68">
        <v>0.58234319191648332</v>
      </c>
      <c r="AV583" s="43">
        <v>4155.2700000000004</v>
      </c>
      <c r="AW583" s="43">
        <v>2164.5700000000002</v>
      </c>
      <c r="AX583" s="69">
        <v>0.52092162482823012</v>
      </c>
      <c r="AY583" s="43">
        <v>287202.67058310786</v>
      </c>
      <c r="AZ583" s="43">
        <v>206009.22</v>
      </c>
      <c r="BA583" s="43">
        <v>73378.542562973846</v>
      </c>
      <c r="BB583" s="43">
        <v>58381.950000000004</v>
      </c>
      <c r="BC583" s="43">
        <v>485517.05234681349</v>
      </c>
      <c r="BD583" s="43">
        <v>124356.12192294901</v>
      </c>
      <c r="BE583" s="43">
        <v>347468.17000000004</v>
      </c>
      <c r="BF583" s="43">
        <v>532337.99000000022</v>
      </c>
      <c r="BG583" s="43">
        <v>7063.4400000000005</v>
      </c>
      <c r="BH583" s="43">
        <v>111</v>
      </c>
      <c r="BI583" s="44">
        <v>43173</v>
      </c>
      <c r="BJ583" s="44">
        <v>43541</v>
      </c>
      <c r="BK583" s="44">
        <v>43172</v>
      </c>
      <c r="BL583" s="43">
        <f t="shared" si="345"/>
        <v>1159819.4300000002</v>
      </c>
      <c r="BM583" s="43">
        <f t="shared" si="346"/>
        <v>1132702.8899999999</v>
      </c>
      <c r="BO583" s="16" t="str">
        <f>IFERROR(VLOOKUP($C583,'PORTE LOJA'!A:B,2,0),"PORTE 1")</f>
        <v>PORTE 4</v>
      </c>
      <c r="BP583" s="16">
        <f>VLOOKUP(BO583,'PAINEL E TARGET'!$S$1:$W$8,3,0)</f>
        <v>3000</v>
      </c>
      <c r="BQ583" s="16">
        <f t="shared" si="324"/>
        <v>1</v>
      </c>
      <c r="BR583" s="16">
        <f t="shared" si="325"/>
        <v>1</v>
      </c>
      <c r="BS583" s="16">
        <f t="shared" si="326"/>
        <v>1</v>
      </c>
      <c r="BT583" s="16">
        <f t="shared" si="327"/>
        <v>1</v>
      </c>
      <c r="BU583" s="16">
        <f t="shared" si="328"/>
        <v>1</v>
      </c>
      <c r="BV583" s="16">
        <f t="shared" si="329"/>
        <v>1</v>
      </c>
      <c r="BW583" s="17" t="str">
        <f t="shared" si="347"/>
        <v>111111</v>
      </c>
      <c r="BY583" s="17">
        <f t="shared" si="330"/>
        <v>0.64600000000000002</v>
      </c>
      <c r="BZ583" s="17">
        <f t="shared" si="331"/>
        <v>0.67200000000000004</v>
      </c>
      <c r="CA583" s="17" t="str">
        <f t="shared" si="348"/>
        <v>Sem Retira</v>
      </c>
      <c r="CB583" s="17">
        <f t="shared" si="349"/>
        <v>0.67200000000000004</v>
      </c>
      <c r="CC583" s="33" t="str">
        <f>IF(CB583&gt;='PAINEL E TARGET'!$T$11,'PAINEL E TARGET'!$S$11,
IF(CB583&gt;='PAINEL E TARGET'!$T$12,'PAINEL E TARGET'!$S$12,
IF(CB583&gt;='PAINEL E TARGET'!$T$13,'PAINEL E TARGET'!$S$13,
IF(CB583&gt;='PAINEL E TARGET'!$T$14,'PAINEL E TARGET'!$S$14,
IF(CB583&gt;='PAINEL E TARGET'!$T$15,'PAINEL E TARGET'!$S$15,
IF(CB583&gt;='PAINEL E TARGET'!$T$16,'PAINEL E TARGET'!$S$16,
IF(CB583&gt;='PAINEL E TARGET'!$T$17,'PAINEL E TARGET'!$S$17,
IF(CB583&gt;='PAINEL E TARGET'!$T$18,'PAINEL E TARGET'!$S$18,'PAINEL E TARGET'!$S$19))))))))</f>
        <v>Não elegível</v>
      </c>
      <c r="CD583" s="17">
        <f>IFERROR(VLOOKUP($BW583,'PAINEL E TARGET'!$G$1:$Q$99,4,0),0)</f>
        <v>0.25</v>
      </c>
      <c r="CE583" s="17">
        <f>VLOOKUP(CC583,'PAINEL E TARGET'!$S$10:$U$19,3,0)</f>
        <v>0</v>
      </c>
      <c r="CF583" s="16">
        <f t="shared" si="350"/>
        <v>0</v>
      </c>
      <c r="CG583" s="17">
        <f t="shared" si="332"/>
        <v>0.67600000000000005</v>
      </c>
      <c r="CH583" s="17">
        <f t="shared" si="333"/>
        <v>0.56799999999999995</v>
      </c>
      <c r="CI583" s="17">
        <f t="shared" si="334"/>
        <v>0.86399999999999999</v>
      </c>
      <c r="CJ583" s="17">
        <f t="shared" si="335"/>
        <v>0.58199999999999996</v>
      </c>
      <c r="CK583" s="17">
        <f t="shared" si="336"/>
        <v>0.52100000000000002</v>
      </c>
      <c r="CL583" s="17">
        <f t="shared" si="337"/>
        <v>0.66400000000000003</v>
      </c>
      <c r="CM583" s="16">
        <f t="shared" si="338"/>
        <v>1</v>
      </c>
      <c r="CN583" s="17" t="str">
        <f t="shared" si="351"/>
        <v>não ok</v>
      </c>
      <c r="CO583" s="17">
        <f t="shared" si="352"/>
        <v>0</v>
      </c>
      <c r="CP583" s="33" t="str">
        <f>IF(CO583&gt;='PAINEL E TARGET'!$T$11,'PAINEL E TARGET'!$S$11,
IF(CO583&gt;='PAINEL E TARGET'!$T$12,'PAINEL E TARGET'!$S$12,
IF(CO583&gt;='PAINEL E TARGET'!$T$13,'PAINEL E TARGET'!$S$13,
IF(CO583&gt;='PAINEL E TARGET'!$T$14,'PAINEL E TARGET'!$S$14,
IF(CO583&gt;='PAINEL E TARGET'!$T$15,'PAINEL E TARGET'!$S$15,
IF(CO583&gt;='PAINEL E TARGET'!$T$16,'PAINEL E TARGET'!$S$16,
IF(CO583&gt;='PAINEL E TARGET'!$T$17,'PAINEL E TARGET'!$S$17,
IF(CO583&gt;='PAINEL E TARGET'!$T$18,'PAINEL E TARGET'!$S$18,'PAINEL E TARGET'!$S$19))))))))</f>
        <v>Não elegível</v>
      </c>
      <c r="CQ583" s="17">
        <f>IFERROR(VLOOKUP($BW583,'PAINEL E TARGET'!$G$1:$Q$99,5,0),0)</f>
        <v>0.25</v>
      </c>
      <c r="CR583" s="17">
        <f>VLOOKUP(CP583,'PAINEL E TARGET'!$S$10:$U$19,3,0)</f>
        <v>0</v>
      </c>
      <c r="CS583" s="16">
        <f t="shared" si="353"/>
        <v>0</v>
      </c>
      <c r="CT583" s="17">
        <f t="shared" si="339"/>
        <v>0.747</v>
      </c>
      <c r="CU583" s="33" t="str">
        <f>IF(CT583&gt;='PAINEL E TARGET'!$T$11,'PAINEL E TARGET'!$S$11,
IF(CT583&gt;='PAINEL E TARGET'!$T$12,'PAINEL E TARGET'!$S$12,
IF(CT583&gt;='PAINEL E TARGET'!$T$13,'PAINEL E TARGET'!$S$13,
IF(CT583&gt;='PAINEL E TARGET'!$T$14,'PAINEL E TARGET'!$S$14,
IF(CT583&gt;='PAINEL E TARGET'!$T$15,'PAINEL E TARGET'!$S$15,
IF(CT583&gt;='PAINEL E TARGET'!$T$16,'PAINEL E TARGET'!$S$16,
IF(CT583&gt;='PAINEL E TARGET'!$T$17,'PAINEL E TARGET'!$S$17,
IF(CT583&gt;='PAINEL E TARGET'!$T$18,'PAINEL E TARGET'!$S$18,'PAINEL E TARGET'!$S$19))))))))</f>
        <v>Não elegível</v>
      </c>
      <c r="CV583" s="17">
        <f>IFERROR(VLOOKUP($BW583,'PAINEL E TARGET'!$G$1:$Q$99,6,0),0)</f>
        <v>0.2</v>
      </c>
      <c r="CW583" s="17">
        <f>VLOOKUP(CU583,'PAINEL E TARGET'!$S$10:$U$19,3,0)</f>
        <v>0</v>
      </c>
      <c r="CX583" s="16">
        <f t="shared" si="354"/>
        <v>0</v>
      </c>
      <c r="CY583" s="17">
        <f t="shared" si="340"/>
        <v>0.71699999999999997</v>
      </c>
      <c r="CZ583" s="33" t="str">
        <f>IF(CY583&gt;='PAINEL E TARGET'!$T$11,'PAINEL E TARGET'!$S$11,
IF(CY583&gt;='PAINEL E TARGET'!$T$12,'PAINEL E TARGET'!$S$12,
IF(CY583&gt;='PAINEL E TARGET'!$T$13,'PAINEL E TARGET'!$S$13,
IF(CY583&gt;='PAINEL E TARGET'!$T$14,'PAINEL E TARGET'!$S$14,
IF(CY583&gt;='PAINEL E TARGET'!$T$15,'PAINEL E TARGET'!$S$15,
IF(CY583&gt;='PAINEL E TARGET'!$T$16,'PAINEL E TARGET'!$S$16,
IF(CY583&gt;='PAINEL E TARGET'!$T$17,'PAINEL E TARGET'!$S$17,
IF(CY583&gt;='PAINEL E TARGET'!$T$18,'PAINEL E TARGET'!$S$18,'PAINEL E TARGET'!$S$19))))))))</f>
        <v>Não elegível</v>
      </c>
      <c r="DA583" s="17">
        <f>IFERROR(VLOOKUP($BW583,'PAINEL E TARGET'!$G$1:$Q$99,7,0),0)</f>
        <v>0.15</v>
      </c>
      <c r="DB583" s="17">
        <f>VLOOKUP(CZ583,'PAINEL E TARGET'!$S$10:$U$19,3,0)</f>
        <v>0</v>
      </c>
      <c r="DC583" s="16">
        <f t="shared" si="355"/>
        <v>0</v>
      </c>
      <c r="DD583" s="17">
        <f t="shared" si="341"/>
        <v>0.79600000000000004</v>
      </c>
      <c r="DE583" s="33" t="str">
        <f>IF(DD583&gt;='PAINEL E TARGET'!$T$11,'PAINEL E TARGET'!$S$11,
IF(DD583&gt;='PAINEL E TARGET'!$T$12,'PAINEL E TARGET'!$S$12,
IF(DD583&gt;='PAINEL E TARGET'!$T$13,'PAINEL E TARGET'!$S$13,
IF(DD583&gt;='PAINEL E TARGET'!$T$14,'PAINEL E TARGET'!$S$14,
IF(DD583&gt;='PAINEL E TARGET'!$T$15,'PAINEL E TARGET'!$S$15,
IF(DD583&gt;='PAINEL E TARGET'!$T$16,'PAINEL E TARGET'!$S$16,
IF(DD583&gt;='PAINEL E TARGET'!$T$17,'PAINEL E TARGET'!$S$17,
IF(DD583&gt;='PAINEL E TARGET'!$T$18,'PAINEL E TARGET'!$S$18,'PAINEL E TARGET'!$S$19))))))))</f>
        <v>Não elegível</v>
      </c>
      <c r="DF583" s="17">
        <f>IFERROR(VLOOKUP($BW583,'PAINEL E TARGET'!$G$1:$Q$99,8,0),0)</f>
        <v>0.1</v>
      </c>
      <c r="DG583" s="17">
        <f>VLOOKUP(DE583,'PAINEL E TARGET'!$S$10:$U$19,3,0)</f>
        <v>0</v>
      </c>
      <c r="DH583" s="16">
        <f t="shared" si="356"/>
        <v>0</v>
      </c>
      <c r="DI583" s="17">
        <f t="shared" si="342"/>
        <v>0.78500000000000003</v>
      </c>
      <c r="DJ583" s="33" t="str">
        <f>IF(DI583&gt;='PAINEL E TARGET'!$T$11,'PAINEL E TARGET'!$S$11,
IF(DI583&gt;='PAINEL E TARGET'!$T$12,'PAINEL E TARGET'!$S$12,
IF(DI583&gt;='PAINEL E TARGET'!$T$13,'PAINEL E TARGET'!$S$13,
IF(DI583&gt;='PAINEL E TARGET'!$T$14,'PAINEL E TARGET'!$S$14,
IF(DI583&gt;='PAINEL E TARGET'!$T$15,'PAINEL E TARGET'!$S$15,
IF(DI583&gt;='PAINEL E TARGET'!$T$16,'PAINEL E TARGET'!$S$16,
IF(DI583&gt;='PAINEL E TARGET'!$T$17,'PAINEL E TARGET'!$S$17,
IF(DI583&gt;='PAINEL E TARGET'!$T$18,'PAINEL E TARGET'!$S$18,'PAINEL E TARGET'!$S$19))))))))</f>
        <v>Não elegível</v>
      </c>
      <c r="DK583" s="17">
        <f>IFERROR(VLOOKUP($BW583,'PAINEL E TARGET'!$G$1:$Q$99,9,0),0)</f>
        <v>0.05</v>
      </c>
      <c r="DL583" s="17">
        <f>VLOOKUP(DJ583,'PAINEL E TARGET'!$S$10:$U$19,3,0)</f>
        <v>0</v>
      </c>
      <c r="DM583" s="16">
        <f t="shared" si="357"/>
        <v>0</v>
      </c>
      <c r="DN583" s="17">
        <f t="shared" si="343"/>
        <v>0.52100000000000002</v>
      </c>
      <c r="DO583" s="33" t="str">
        <f>IF(DN583&gt;='PAINEL E TARGET'!$T$11,'PAINEL E TARGET'!$S$11,
IF(DN583&gt;='PAINEL E TARGET'!$T$12,'PAINEL E TARGET'!$S$12,
IF(DN583&gt;='PAINEL E TARGET'!$T$13,'PAINEL E TARGET'!$S$13,
IF(DN583&gt;='PAINEL E TARGET'!$T$14,'PAINEL E TARGET'!$S$14,
IF(DN583&gt;='PAINEL E TARGET'!$T$15,'PAINEL E TARGET'!$S$15,
IF(DN583&gt;='PAINEL E TARGET'!$T$16,'PAINEL E TARGET'!$S$16,
IF(DN583&gt;='PAINEL E TARGET'!$T$17,'PAINEL E TARGET'!$S$17,
IF(DN583&gt;='PAINEL E TARGET'!$T$18,'PAINEL E TARGET'!$S$18,'PAINEL E TARGET'!$S$19))))))))</f>
        <v>Não elegível</v>
      </c>
      <c r="DP583" s="17">
        <f>IFERROR(VLOOKUP($BW583,'PAINEL E TARGET'!$G$1:$Q$99,10,0),0)</f>
        <v>0</v>
      </c>
      <c r="DQ583" s="17">
        <f>VLOOKUP(DO583,'PAINEL E TARGET'!$S$10:$U$19,3,0)</f>
        <v>0</v>
      </c>
      <c r="DR583" s="16">
        <f t="shared" si="358"/>
        <v>0</v>
      </c>
      <c r="DS583" s="17">
        <f t="shared" si="344"/>
        <v>0.9</v>
      </c>
      <c r="DT583" s="16">
        <f>IF(DS583&gt;=1,VLOOKUP(BO583,'PAINEL E TARGET'!$S$1:$W$8,5,0),0)</f>
        <v>0</v>
      </c>
      <c r="DU583" s="16">
        <f t="shared" si="359"/>
        <v>0</v>
      </c>
    </row>
    <row r="584" spans="2:125" s="32" customFormat="1" x14ac:dyDescent="0.2">
      <c r="B584" s="44">
        <v>43541</v>
      </c>
      <c r="C584" s="65">
        <v>1421</v>
      </c>
      <c r="D584" s="66" t="s">
        <v>587</v>
      </c>
      <c r="E584" s="65">
        <v>411</v>
      </c>
      <c r="F584" s="65" t="s">
        <v>1020</v>
      </c>
      <c r="G584" s="67">
        <v>1788782.9807377704</v>
      </c>
      <c r="H584" s="67">
        <v>1029846.6836177909</v>
      </c>
      <c r="I584" s="67">
        <v>988026.35</v>
      </c>
      <c r="J584" s="68">
        <v>0.95939168976989997</v>
      </c>
      <c r="K584" s="67">
        <v>139275.37512035883</v>
      </c>
      <c r="L584" s="67">
        <v>810746.94810890895</v>
      </c>
      <c r="M584" s="67">
        <v>160297.75</v>
      </c>
      <c r="N584" s="67">
        <v>786679.94</v>
      </c>
      <c r="O584" s="67">
        <v>1652518.1759578185</v>
      </c>
      <c r="P584" s="67" t="s">
        <v>1082</v>
      </c>
      <c r="Q584" s="67" t="s">
        <v>1082</v>
      </c>
      <c r="R584" s="67">
        <v>0</v>
      </c>
      <c r="S584" s="67">
        <v>0</v>
      </c>
      <c r="T584" s="68">
        <v>0.10330669880092397</v>
      </c>
      <c r="U584" s="68">
        <v>9.8243465482275499E-2</v>
      </c>
      <c r="V584" s="68">
        <v>0.95098833495390733</v>
      </c>
      <c r="W584" s="67">
        <v>98143.67</v>
      </c>
      <c r="X584" s="67">
        <v>93034.369999999981</v>
      </c>
      <c r="Y584" s="68">
        <v>0.94794060584854822</v>
      </c>
      <c r="Z584" s="68">
        <v>0.1767342260224769</v>
      </c>
      <c r="AA584" s="68">
        <v>0.20081199589823492</v>
      </c>
      <c r="AB584" s="68">
        <v>1.1362371647962282</v>
      </c>
      <c r="AC584" s="67">
        <v>167901.46000000002</v>
      </c>
      <c r="AD584" s="67">
        <v>190164.47999999998</v>
      </c>
      <c r="AE584" s="68">
        <v>1.1325957499118826</v>
      </c>
      <c r="AF584" s="43">
        <v>80</v>
      </c>
      <c r="AG584" s="43">
        <v>75</v>
      </c>
      <c r="AH584" s="43">
        <v>37</v>
      </c>
      <c r="AI584" s="43">
        <v>33</v>
      </c>
      <c r="AJ584" s="67">
        <v>42965.87</v>
      </c>
      <c r="AK584" s="67">
        <v>39243.520000000004</v>
      </c>
      <c r="AL584" s="68">
        <v>0.91336495688321917</v>
      </c>
      <c r="AM584" s="67">
        <v>12301.29</v>
      </c>
      <c r="AN584" s="67">
        <v>11340.900000000001</v>
      </c>
      <c r="AO584" s="68">
        <v>0.92192770026558191</v>
      </c>
      <c r="AP584" s="67">
        <v>8800.0800000000017</v>
      </c>
      <c r="AQ584" s="67">
        <v>11043.61</v>
      </c>
      <c r="AR584" s="68">
        <v>1.2549442732338796</v>
      </c>
      <c r="AS584" s="67">
        <v>34076.43</v>
      </c>
      <c r="AT584" s="67">
        <v>31406.339999999997</v>
      </c>
      <c r="AU584" s="68">
        <v>0.92164408067394377</v>
      </c>
      <c r="AV584" s="43">
        <v>3235.0399999999995</v>
      </c>
      <c r="AW584" s="43">
        <v>2409.59</v>
      </c>
      <c r="AX584" s="69">
        <v>0.74484086750086564</v>
      </c>
      <c r="AY584" s="43">
        <v>139275.37512035883</v>
      </c>
      <c r="AZ584" s="43">
        <v>160297.75</v>
      </c>
      <c r="BA584" s="43">
        <v>40246.523712834824</v>
      </c>
      <c r="BB584" s="43">
        <v>44685.69000000001</v>
      </c>
      <c r="BC584" s="43">
        <v>242312.24418028622</v>
      </c>
      <c r="BD584" s="43">
        <v>70004.235356061748</v>
      </c>
      <c r="BE584" s="43">
        <v>171696.56</v>
      </c>
      <c r="BF584" s="43">
        <v>293733.92000000004</v>
      </c>
      <c r="BG584" s="43">
        <v>5633.880000000001</v>
      </c>
      <c r="BH584" s="43">
        <v>79</v>
      </c>
      <c r="BI584" s="44">
        <v>43173</v>
      </c>
      <c r="BJ584" s="44">
        <v>43541</v>
      </c>
      <c r="BK584" s="44">
        <v>43172</v>
      </c>
      <c r="BL584" s="43">
        <f t="shared" si="345"/>
        <v>988026.35</v>
      </c>
      <c r="BM584" s="43">
        <f t="shared" si="346"/>
        <v>946977.69</v>
      </c>
      <c r="BO584" s="16" t="str">
        <f>IFERROR(VLOOKUP($C584,'PORTE LOJA'!A:B,2,0),"PORTE 1")</f>
        <v>PORTE 3</v>
      </c>
      <c r="BP584" s="16">
        <f>VLOOKUP(BO584,'PAINEL E TARGET'!$S$1:$W$8,3,0)</f>
        <v>2400</v>
      </c>
      <c r="BQ584" s="16">
        <f t="shared" si="324"/>
        <v>1</v>
      </c>
      <c r="BR584" s="16">
        <f t="shared" si="325"/>
        <v>1</v>
      </c>
      <c r="BS584" s="16">
        <f t="shared" si="326"/>
        <v>1</v>
      </c>
      <c r="BT584" s="16">
        <f t="shared" si="327"/>
        <v>1</v>
      </c>
      <c r="BU584" s="16">
        <f t="shared" si="328"/>
        <v>1</v>
      </c>
      <c r="BV584" s="16">
        <f t="shared" si="329"/>
        <v>1</v>
      </c>
      <c r="BW584" s="17" t="str">
        <f t="shared" si="347"/>
        <v>111111</v>
      </c>
      <c r="BY584" s="17">
        <f t="shared" si="330"/>
        <v>0.95899999999999996</v>
      </c>
      <c r="BZ584" s="17">
        <f t="shared" si="331"/>
        <v>0.997</v>
      </c>
      <c r="CA584" s="17" t="str">
        <f t="shared" si="348"/>
        <v>Sem Retira</v>
      </c>
      <c r="CB584" s="17">
        <f t="shared" si="349"/>
        <v>0.997</v>
      </c>
      <c r="CC584" s="33" t="str">
        <f>IF(CB584&gt;='PAINEL E TARGET'!$T$11,'PAINEL E TARGET'!$S$11,
IF(CB584&gt;='PAINEL E TARGET'!$T$12,'PAINEL E TARGET'!$S$12,
IF(CB584&gt;='PAINEL E TARGET'!$T$13,'PAINEL E TARGET'!$S$13,
IF(CB584&gt;='PAINEL E TARGET'!$T$14,'PAINEL E TARGET'!$S$14,
IF(CB584&gt;='PAINEL E TARGET'!$T$15,'PAINEL E TARGET'!$S$15,
IF(CB584&gt;='PAINEL E TARGET'!$T$16,'PAINEL E TARGET'!$S$16,
IF(CB584&gt;='PAINEL E TARGET'!$T$17,'PAINEL E TARGET'!$S$17,
IF(CB584&gt;='PAINEL E TARGET'!$T$18,'PAINEL E TARGET'!$S$18,'PAINEL E TARGET'!$S$19))))))))</f>
        <v>1. Fx de 90% a 99,9%</v>
      </c>
      <c r="CD584" s="17">
        <f>IFERROR(VLOOKUP($BW584,'PAINEL E TARGET'!$G$1:$Q$99,4,0),0)</f>
        <v>0.25</v>
      </c>
      <c r="CE584" s="17">
        <f>VLOOKUP(CC584,'PAINEL E TARGET'!$S$10:$U$19,3,0)</f>
        <v>0.5</v>
      </c>
      <c r="CF584" s="16">
        <f t="shared" si="350"/>
        <v>300</v>
      </c>
      <c r="CG584" s="17">
        <f t="shared" si="332"/>
        <v>0.91300000000000003</v>
      </c>
      <c r="CH584" s="17">
        <f t="shared" si="333"/>
        <v>0.92200000000000004</v>
      </c>
      <c r="CI584" s="17">
        <f t="shared" si="334"/>
        <v>1.2549999999999999</v>
      </c>
      <c r="CJ584" s="17">
        <f t="shared" si="335"/>
        <v>0.92200000000000004</v>
      </c>
      <c r="CK584" s="17">
        <f t="shared" si="336"/>
        <v>0.745</v>
      </c>
      <c r="CL584" s="17">
        <f t="shared" si="337"/>
        <v>0.94799999999999995</v>
      </c>
      <c r="CM584" s="16">
        <f t="shared" si="338"/>
        <v>5</v>
      </c>
      <c r="CN584" s="17" t="str">
        <f t="shared" si="351"/>
        <v>ok</v>
      </c>
      <c r="CO584" s="17">
        <f t="shared" si="352"/>
        <v>0.94799999999999995</v>
      </c>
      <c r="CP584" s="33" t="str">
        <f>IF(CO584&gt;='PAINEL E TARGET'!$T$11,'PAINEL E TARGET'!$S$11,
IF(CO584&gt;='PAINEL E TARGET'!$T$12,'PAINEL E TARGET'!$S$12,
IF(CO584&gt;='PAINEL E TARGET'!$T$13,'PAINEL E TARGET'!$S$13,
IF(CO584&gt;='PAINEL E TARGET'!$T$14,'PAINEL E TARGET'!$S$14,
IF(CO584&gt;='PAINEL E TARGET'!$T$15,'PAINEL E TARGET'!$S$15,
IF(CO584&gt;='PAINEL E TARGET'!$T$16,'PAINEL E TARGET'!$S$16,
IF(CO584&gt;='PAINEL E TARGET'!$T$17,'PAINEL E TARGET'!$S$17,
IF(CO584&gt;='PAINEL E TARGET'!$T$18,'PAINEL E TARGET'!$S$18,'PAINEL E TARGET'!$S$19))))))))</f>
        <v>1. Fx de 90% a 99,9%</v>
      </c>
      <c r="CQ584" s="17">
        <f>IFERROR(VLOOKUP($BW584,'PAINEL E TARGET'!$G$1:$Q$99,5,0),0)</f>
        <v>0.25</v>
      </c>
      <c r="CR584" s="17">
        <f>VLOOKUP(CP584,'PAINEL E TARGET'!$S$10:$U$19,3,0)</f>
        <v>0.5</v>
      </c>
      <c r="CS584" s="16">
        <f t="shared" si="353"/>
        <v>300</v>
      </c>
      <c r="CT584" s="17">
        <f t="shared" si="339"/>
        <v>1.133</v>
      </c>
      <c r="CU584" s="33" t="str">
        <f>IF(CT584&gt;='PAINEL E TARGET'!$T$11,'PAINEL E TARGET'!$S$11,
IF(CT584&gt;='PAINEL E TARGET'!$T$12,'PAINEL E TARGET'!$S$12,
IF(CT584&gt;='PAINEL E TARGET'!$T$13,'PAINEL E TARGET'!$S$13,
IF(CT584&gt;='PAINEL E TARGET'!$T$14,'PAINEL E TARGET'!$S$14,
IF(CT584&gt;='PAINEL E TARGET'!$T$15,'PAINEL E TARGET'!$S$15,
IF(CT584&gt;='PAINEL E TARGET'!$T$16,'PAINEL E TARGET'!$S$16,
IF(CT584&gt;='PAINEL E TARGET'!$T$17,'PAINEL E TARGET'!$S$17,
IF(CT584&gt;='PAINEL E TARGET'!$T$18,'PAINEL E TARGET'!$S$18,'PAINEL E TARGET'!$S$19))))))))</f>
        <v>4. Fx de 110% a 114,9%</v>
      </c>
      <c r="CV584" s="17">
        <f>IFERROR(VLOOKUP($BW584,'PAINEL E TARGET'!$G$1:$Q$99,6,0),0)</f>
        <v>0.2</v>
      </c>
      <c r="CW584" s="17">
        <f>VLOOKUP(CU584,'PAINEL E TARGET'!$S$10:$U$19,3,0)</f>
        <v>1.2</v>
      </c>
      <c r="CX584" s="16">
        <f t="shared" si="354"/>
        <v>576</v>
      </c>
      <c r="CY584" s="17">
        <f t="shared" si="340"/>
        <v>1.151</v>
      </c>
      <c r="CZ584" s="33" t="str">
        <f>IF(CY584&gt;='PAINEL E TARGET'!$T$11,'PAINEL E TARGET'!$S$11,
IF(CY584&gt;='PAINEL E TARGET'!$T$12,'PAINEL E TARGET'!$S$12,
IF(CY584&gt;='PAINEL E TARGET'!$T$13,'PAINEL E TARGET'!$S$13,
IF(CY584&gt;='PAINEL E TARGET'!$T$14,'PAINEL E TARGET'!$S$14,
IF(CY584&gt;='PAINEL E TARGET'!$T$15,'PAINEL E TARGET'!$S$15,
IF(CY584&gt;='PAINEL E TARGET'!$T$16,'PAINEL E TARGET'!$S$16,
IF(CY584&gt;='PAINEL E TARGET'!$T$17,'PAINEL E TARGET'!$S$17,
IF(CY584&gt;='PAINEL E TARGET'!$T$18,'PAINEL E TARGET'!$S$18,'PAINEL E TARGET'!$S$19))))))))</f>
        <v>5. Fx de 115% a 119,9%</v>
      </c>
      <c r="DA584" s="17">
        <f>IFERROR(VLOOKUP($BW584,'PAINEL E TARGET'!$G$1:$Q$99,7,0),0)</f>
        <v>0.15</v>
      </c>
      <c r="DB584" s="17">
        <f>VLOOKUP(CZ584,'PAINEL E TARGET'!$S$10:$U$19,3,0)</f>
        <v>1.3</v>
      </c>
      <c r="DC584" s="16">
        <f t="shared" si="355"/>
        <v>468</v>
      </c>
      <c r="DD584" s="17">
        <f t="shared" si="341"/>
        <v>1.1100000000000001</v>
      </c>
      <c r="DE584" s="33" t="str">
        <f>IF(DD584&gt;='PAINEL E TARGET'!$T$11,'PAINEL E TARGET'!$S$11,
IF(DD584&gt;='PAINEL E TARGET'!$T$12,'PAINEL E TARGET'!$S$12,
IF(DD584&gt;='PAINEL E TARGET'!$T$13,'PAINEL E TARGET'!$S$13,
IF(DD584&gt;='PAINEL E TARGET'!$T$14,'PAINEL E TARGET'!$S$14,
IF(DD584&gt;='PAINEL E TARGET'!$T$15,'PAINEL E TARGET'!$S$15,
IF(DD584&gt;='PAINEL E TARGET'!$T$16,'PAINEL E TARGET'!$S$16,
IF(DD584&gt;='PAINEL E TARGET'!$T$17,'PAINEL E TARGET'!$S$17,
IF(DD584&gt;='PAINEL E TARGET'!$T$18,'PAINEL E TARGET'!$S$18,'PAINEL E TARGET'!$S$19))))))))</f>
        <v>4. Fx de 110% a 114,9%</v>
      </c>
      <c r="DF584" s="17">
        <f>IFERROR(VLOOKUP($BW584,'PAINEL E TARGET'!$G$1:$Q$99,8,0),0)</f>
        <v>0.1</v>
      </c>
      <c r="DG584" s="17">
        <f>VLOOKUP(DE584,'PAINEL E TARGET'!$S$10:$U$19,3,0)</f>
        <v>1.2</v>
      </c>
      <c r="DH584" s="16">
        <f t="shared" si="356"/>
        <v>288</v>
      </c>
      <c r="DI584" s="17">
        <f t="shared" si="342"/>
        <v>0.89200000000000002</v>
      </c>
      <c r="DJ584" s="33" t="str">
        <f>IF(DI584&gt;='PAINEL E TARGET'!$T$11,'PAINEL E TARGET'!$S$11,
IF(DI584&gt;='PAINEL E TARGET'!$T$12,'PAINEL E TARGET'!$S$12,
IF(DI584&gt;='PAINEL E TARGET'!$T$13,'PAINEL E TARGET'!$S$13,
IF(DI584&gt;='PAINEL E TARGET'!$T$14,'PAINEL E TARGET'!$S$14,
IF(DI584&gt;='PAINEL E TARGET'!$T$15,'PAINEL E TARGET'!$S$15,
IF(DI584&gt;='PAINEL E TARGET'!$T$16,'PAINEL E TARGET'!$S$16,
IF(DI584&gt;='PAINEL E TARGET'!$T$17,'PAINEL E TARGET'!$S$17,
IF(DI584&gt;='PAINEL E TARGET'!$T$18,'PAINEL E TARGET'!$S$18,'PAINEL E TARGET'!$S$19))))))))</f>
        <v>Não elegível</v>
      </c>
      <c r="DK584" s="17">
        <f>IFERROR(VLOOKUP($BW584,'PAINEL E TARGET'!$G$1:$Q$99,9,0),0)</f>
        <v>0.05</v>
      </c>
      <c r="DL584" s="17">
        <f>VLOOKUP(DJ584,'PAINEL E TARGET'!$S$10:$U$19,3,0)</f>
        <v>0</v>
      </c>
      <c r="DM584" s="16">
        <f t="shared" si="357"/>
        <v>0</v>
      </c>
      <c r="DN584" s="17">
        <f t="shared" si="343"/>
        <v>0.745</v>
      </c>
      <c r="DO584" s="33" t="str">
        <f>IF(DN584&gt;='PAINEL E TARGET'!$T$11,'PAINEL E TARGET'!$S$11,
IF(DN584&gt;='PAINEL E TARGET'!$T$12,'PAINEL E TARGET'!$S$12,
IF(DN584&gt;='PAINEL E TARGET'!$T$13,'PAINEL E TARGET'!$S$13,
IF(DN584&gt;='PAINEL E TARGET'!$T$14,'PAINEL E TARGET'!$S$14,
IF(DN584&gt;='PAINEL E TARGET'!$T$15,'PAINEL E TARGET'!$S$15,
IF(DN584&gt;='PAINEL E TARGET'!$T$16,'PAINEL E TARGET'!$S$16,
IF(DN584&gt;='PAINEL E TARGET'!$T$17,'PAINEL E TARGET'!$S$17,
IF(DN584&gt;='PAINEL E TARGET'!$T$18,'PAINEL E TARGET'!$S$18,'PAINEL E TARGET'!$S$19))))))))</f>
        <v>Não elegível</v>
      </c>
      <c r="DP584" s="17">
        <f>IFERROR(VLOOKUP($BW584,'PAINEL E TARGET'!$G$1:$Q$99,10,0),0)</f>
        <v>0</v>
      </c>
      <c r="DQ584" s="17">
        <f>VLOOKUP(DO584,'PAINEL E TARGET'!$S$10:$U$19,3,0)</f>
        <v>0</v>
      </c>
      <c r="DR584" s="16">
        <f t="shared" si="358"/>
        <v>0</v>
      </c>
      <c r="DS584" s="17">
        <f t="shared" si="344"/>
        <v>0.93799999999999994</v>
      </c>
      <c r="DT584" s="16">
        <f>IF(DS584&gt;=1,VLOOKUP(BO584,'PAINEL E TARGET'!$S$1:$W$8,5,0),0)</f>
        <v>0</v>
      </c>
      <c r="DU584" s="16">
        <f t="shared" si="359"/>
        <v>1932</v>
      </c>
    </row>
    <row r="585" spans="2:125" s="32" customFormat="1" x14ac:dyDescent="0.2">
      <c r="B585" s="44">
        <v>43541</v>
      </c>
      <c r="C585" s="65">
        <v>1422</v>
      </c>
      <c r="D585" s="66" t="s">
        <v>588</v>
      </c>
      <c r="E585" s="65">
        <v>514</v>
      </c>
      <c r="F585" s="65" t="s">
        <v>944</v>
      </c>
      <c r="G585" s="67">
        <v>755624.04936057294</v>
      </c>
      <c r="H585" s="67">
        <v>456854.98843891593</v>
      </c>
      <c r="I585" s="67">
        <v>478866.67</v>
      </c>
      <c r="J585" s="68">
        <v>1.0481808935397607</v>
      </c>
      <c r="K585" s="67">
        <v>17838.507948693041</v>
      </c>
      <c r="L585" s="67">
        <v>388745.94825569843</v>
      </c>
      <c r="M585" s="67">
        <v>25371</v>
      </c>
      <c r="N585" s="67">
        <v>438052.77</v>
      </c>
      <c r="O585" s="67">
        <v>674453.09244096407</v>
      </c>
      <c r="P585" s="67" t="s">
        <v>1082</v>
      </c>
      <c r="Q585" s="67" t="s">
        <v>1082</v>
      </c>
      <c r="R585" s="67">
        <v>0</v>
      </c>
      <c r="S585" s="67">
        <v>0</v>
      </c>
      <c r="T585" s="68">
        <v>0.10422811141283929</v>
      </c>
      <c r="U585" s="68">
        <v>0.10876280687975932</v>
      </c>
      <c r="V585" s="68">
        <v>1.0435074127838551</v>
      </c>
      <c r="W585" s="67">
        <v>42377.53</v>
      </c>
      <c r="X585" s="67">
        <v>50403.270000000004</v>
      </c>
      <c r="Y585" s="68">
        <v>1.1893866867653684</v>
      </c>
      <c r="Z585" s="68">
        <v>0.18266244286197045</v>
      </c>
      <c r="AA585" s="68">
        <v>0.15806284602104032</v>
      </c>
      <c r="AB585" s="68">
        <v>0.86532756019517976</v>
      </c>
      <c r="AC585" s="67">
        <v>74267.709999999992</v>
      </c>
      <c r="AD585" s="67">
        <v>73250.080000000002</v>
      </c>
      <c r="AE585" s="68">
        <v>0.98629781367972713</v>
      </c>
      <c r="AF585" s="43">
        <v>80</v>
      </c>
      <c r="AG585" s="43">
        <v>73</v>
      </c>
      <c r="AH585" s="43">
        <v>13</v>
      </c>
      <c r="AI585" s="43">
        <v>18</v>
      </c>
      <c r="AJ585" s="67">
        <v>22346.95</v>
      </c>
      <c r="AK585" s="67">
        <v>30375.35</v>
      </c>
      <c r="AL585" s="68">
        <v>1.3592615547088081</v>
      </c>
      <c r="AM585" s="67">
        <v>2982.81</v>
      </c>
      <c r="AN585" s="67">
        <v>4264.9999999999991</v>
      </c>
      <c r="AO585" s="68">
        <v>1.4298597631092826</v>
      </c>
      <c r="AP585" s="67">
        <v>2678.11</v>
      </c>
      <c r="AQ585" s="67">
        <v>1905.8600000000001</v>
      </c>
      <c r="AR585" s="68">
        <v>0.71164365914768257</v>
      </c>
      <c r="AS585" s="67">
        <v>14369.659999999998</v>
      </c>
      <c r="AT585" s="67">
        <v>13857.060000000001</v>
      </c>
      <c r="AU585" s="68">
        <v>0.96432761805081002</v>
      </c>
      <c r="AV585" s="43">
        <v>1202.53</v>
      </c>
      <c r="AW585" s="43">
        <v>1504.72</v>
      </c>
      <c r="AX585" s="69">
        <v>1.251295185982886</v>
      </c>
      <c r="AY585" s="43">
        <v>17838.507948693041</v>
      </c>
      <c r="AZ585" s="43">
        <v>25371</v>
      </c>
      <c r="BA585" s="43">
        <v>19322.942915423646</v>
      </c>
      <c r="BB585" s="43">
        <v>21216.050000000003</v>
      </c>
      <c r="BC585" s="43">
        <v>29550.75904504515</v>
      </c>
      <c r="BD585" s="43">
        <v>32167.377730129574</v>
      </c>
      <c r="BE585" s="43">
        <v>70609.51999999999</v>
      </c>
      <c r="BF585" s="43">
        <v>123745.24</v>
      </c>
      <c r="BG585" s="43">
        <v>2004.4600000000003</v>
      </c>
      <c r="BH585" s="43">
        <v>30</v>
      </c>
      <c r="BI585" s="44">
        <v>43173</v>
      </c>
      <c r="BJ585" s="44">
        <v>43541</v>
      </c>
      <c r="BK585" s="44">
        <v>43172</v>
      </c>
      <c r="BL585" s="43">
        <f t="shared" si="345"/>
        <v>478866.67</v>
      </c>
      <c r="BM585" s="43">
        <f t="shared" si="346"/>
        <v>463423.77</v>
      </c>
      <c r="BO585" s="16" t="str">
        <f>IFERROR(VLOOKUP($C585,'PORTE LOJA'!A:B,2,0),"PORTE 1")</f>
        <v>PORTE 1</v>
      </c>
      <c r="BP585" s="16">
        <f>VLOOKUP(BO585,'PAINEL E TARGET'!$S$1:$W$8,3,0)</f>
        <v>1650</v>
      </c>
      <c r="BQ585" s="16">
        <f t="shared" si="324"/>
        <v>1</v>
      </c>
      <c r="BR585" s="16">
        <f t="shared" si="325"/>
        <v>1</v>
      </c>
      <c r="BS585" s="16">
        <f t="shared" si="326"/>
        <v>1</v>
      </c>
      <c r="BT585" s="16">
        <f t="shared" si="327"/>
        <v>1</v>
      </c>
      <c r="BU585" s="16">
        <f t="shared" si="328"/>
        <v>1</v>
      </c>
      <c r="BV585" s="16">
        <f t="shared" si="329"/>
        <v>1</v>
      </c>
      <c r="BW585" s="17" t="str">
        <f t="shared" si="347"/>
        <v>111111</v>
      </c>
      <c r="BY585" s="17">
        <f t="shared" si="330"/>
        <v>1.048</v>
      </c>
      <c r="BZ585" s="17">
        <f t="shared" si="331"/>
        <v>1.1399999999999999</v>
      </c>
      <c r="CA585" s="17" t="str">
        <f t="shared" si="348"/>
        <v>Sem Retira</v>
      </c>
      <c r="CB585" s="17">
        <f t="shared" si="349"/>
        <v>1.1399999999999999</v>
      </c>
      <c r="CC585" s="33" t="str">
        <f>IF(CB585&gt;='PAINEL E TARGET'!$T$11,'PAINEL E TARGET'!$S$11,
IF(CB585&gt;='PAINEL E TARGET'!$T$12,'PAINEL E TARGET'!$S$12,
IF(CB585&gt;='PAINEL E TARGET'!$T$13,'PAINEL E TARGET'!$S$13,
IF(CB585&gt;='PAINEL E TARGET'!$T$14,'PAINEL E TARGET'!$S$14,
IF(CB585&gt;='PAINEL E TARGET'!$T$15,'PAINEL E TARGET'!$S$15,
IF(CB585&gt;='PAINEL E TARGET'!$T$16,'PAINEL E TARGET'!$S$16,
IF(CB585&gt;='PAINEL E TARGET'!$T$17,'PAINEL E TARGET'!$S$17,
IF(CB585&gt;='PAINEL E TARGET'!$T$18,'PAINEL E TARGET'!$S$18,'PAINEL E TARGET'!$S$19))))))))</f>
        <v>4. Fx de 110% a 114,9%</v>
      </c>
      <c r="CD585" s="17">
        <f>IFERROR(VLOOKUP($BW585,'PAINEL E TARGET'!$G$1:$Q$99,4,0),0)</f>
        <v>0.25</v>
      </c>
      <c r="CE585" s="17">
        <f>VLOOKUP(CC585,'PAINEL E TARGET'!$S$10:$U$19,3,0)</f>
        <v>1.2</v>
      </c>
      <c r="CF585" s="16">
        <f t="shared" si="350"/>
        <v>495</v>
      </c>
      <c r="CG585" s="17">
        <f t="shared" si="332"/>
        <v>1.359</v>
      </c>
      <c r="CH585" s="17">
        <f t="shared" si="333"/>
        <v>1.43</v>
      </c>
      <c r="CI585" s="17">
        <f t="shared" si="334"/>
        <v>0.71199999999999997</v>
      </c>
      <c r="CJ585" s="17">
        <f t="shared" si="335"/>
        <v>0.96399999999999997</v>
      </c>
      <c r="CK585" s="17">
        <f t="shared" si="336"/>
        <v>1.2509999999999999</v>
      </c>
      <c r="CL585" s="17">
        <f t="shared" si="337"/>
        <v>1.1890000000000001</v>
      </c>
      <c r="CM585" s="16">
        <f t="shared" si="338"/>
        <v>5</v>
      </c>
      <c r="CN585" s="17" t="str">
        <f t="shared" si="351"/>
        <v>ok</v>
      </c>
      <c r="CO585" s="17">
        <f t="shared" si="352"/>
        <v>1.1890000000000001</v>
      </c>
      <c r="CP585" s="33" t="str">
        <f>IF(CO585&gt;='PAINEL E TARGET'!$T$11,'PAINEL E TARGET'!$S$11,
IF(CO585&gt;='PAINEL E TARGET'!$T$12,'PAINEL E TARGET'!$S$12,
IF(CO585&gt;='PAINEL E TARGET'!$T$13,'PAINEL E TARGET'!$S$13,
IF(CO585&gt;='PAINEL E TARGET'!$T$14,'PAINEL E TARGET'!$S$14,
IF(CO585&gt;='PAINEL E TARGET'!$T$15,'PAINEL E TARGET'!$S$15,
IF(CO585&gt;='PAINEL E TARGET'!$T$16,'PAINEL E TARGET'!$S$16,
IF(CO585&gt;='PAINEL E TARGET'!$T$17,'PAINEL E TARGET'!$S$17,
IF(CO585&gt;='PAINEL E TARGET'!$T$18,'PAINEL E TARGET'!$S$18,'PAINEL E TARGET'!$S$19))))))))</f>
        <v>5. Fx de 115% a 119,9%</v>
      </c>
      <c r="CQ585" s="17">
        <f>IFERROR(VLOOKUP($BW585,'PAINEL E TARGET'!$G$1:$Q$99,5,0),0)</f>
        <v>0.25</v>
      </c>
      <c r="CR585" s="17">
        <f>VLOOKUP(CP585,'PAINEL E TARGET'!$S$10:$U$19,3,0)</f>
        <v>1.3</v>
      </c>
      <c r="CS585" s="16">
        <f t="shared" si="353"/>
        <v>536.25</v>
      </c>
      <c r="CT585" s="17">
        <f t="shared" si="339"/>
        <v>0.98599999999999999</v>
      </c>
      <c r="CU585" s="33" t="str">
        <f>IF(CT585&gt;='PAINEL E TARGET'!$T$11,'PAINEL E TARGET'!$S$11,
IF(CT585&gt;='PAINEL E TARGET'!$T$12,'PAINEL E TARGET'!$S$12,
IF(CT585&gt;='PAINEL E TARGET'!$T$13,'PAINEL E TARGET'!$S$13,
IF(CT585&gt;='PAINEL E TARGET'!$T$14,'PAINEL E TARGET'!$S$14,
IF(CT585&gt;='PAINEL E TARGET'!$T$15,'PAINEL E TARGET'!$S$15,
IF(CT585&gt;='PAINEL E TARGET'!$T$16,'PAINEL E TARGET'!$S$16,
IF(CT585&gt;='PAINEL E TARGET'!$T$17,'PAINEL E TARGET'!$S$17,
IF(CT585&gt;='PAINEL E TARGET'!$T$18,'PAINEL E TARGET'!$S$18,'PAINEL E TARGET'!$S$19))))))))</f>
        <v>1. Fx de 90% a 99,9%</v>
      </c>
      <c r="CV585" s="17">
        <f>IFERROR(VLOOKUP($BW585,'PAINEL E TARGET'!$G$1:$Q$99,6,0),0)</f>
        <v>0.2</v>
      </c>
      <c r="CW585" s="17">
        <f>VLOOKUP(CU585,'PAINEL E TARGET'!$S$10:$U$19,3,0)</f>
        <v>0.5</v>
      </c>
      <c r="CX585" s="16">
        <f t="shared" si="354"/>
        <v>165</v>
      </c>
      <c r="CY585" s="17">
        <f t="shared" si="340"/>
        <v>1.4219999999999999</v>
      </c>
      <c r="CZ585" s="33" t="str">
        <f>IF(CY585&gt;='PAINEL E TARGET'!$T$11,'PAINEL E TARGET'!$S$11,
IF(CY585&gt;='PAINEL E TARGET'!$T$12,'PAINEL E TARGET'!$S$12,
IF(CY585&gt;='PAINEL E TARGET'!$T$13,'PAINEL E TARGET'!$S$13,
IF(CY585&gt;='PAINEL E TARGET'!$T$14,'PAINEL E TARGET'!$S$14,
IF(CY585&gt;='PAINEL E TARGET'!$T$15,'PAINEL E TARGET'!$S$15,
IF(CY585&gt;='PAINEL E TARGET'!$T$16,'PAINEL E TARGET'!$S$16,
IF(CY585&gt;='PAINEL E TARGET'!$T$17,'PAINEL E TARGET'!$S$17,
IF(CY585&gt;='PAINEL E TARGET'!$T$18,'PAINEL E TARGET'!$S$18,'PAINEL E TARGET'!$S$19))))))))</f>
        <v>8. Fx de 130% ou mais</v>
      </c>
      <c r="DA585" s="17">
        <f>IFERROR(VLOOKUP($BW585,'PAINEL E TARGET'!$G$1:$Q$99,7,0),0)</f>
        <v>0.15</v>
      </c>
      <c r="DB585" s="17">
        <f>VLOOKUP(CZ585,'PAINEL E TARGET'!$S$10:$U$19,3,0)</f>
        <v>1.6</v>
      </c>
      <c r="DC585" s="16">
        <f t="shared" si="355"/>
        <v>396</v>
      </c>
      <c r="DD585" s="17">
        <f t="shared" si="341"/>
        <v>1.0980000000000001</v>
      </c>
      <c r="DE585" s="33" t="str">
        <f>IF(DD585&gt;='PAINEL E TARGET'!$T$11,'PAINEL E TARGET'!$S$11,
IF(DD585&gt;='PAINEL E TARGET'!$T$12,'PAINEL E TARGET'!$S$12,
IF(DD585&gt;='PAINEL E TARGET'!$T$13,'PAINEL E TARGET'!$S$13,
IF(DD585&gt;='PAINEL E TARGET'!$T$14,'PAINEL E TARGET'!$S$14,
IF(DD585&gt;='PAINEL E TARGET'!$T$15,'PAINEL E TARGET'!$S$15,
IF(DD585&gt;='PAINEL E TARGET'!$T$16,'PAINEL E TARGET'!$S$16,
IF(DD585&gt;='PAINEL E TARGET'!$T$17,'PAINEL E TARGET'!$S$17,
IF(DD585&gt;='PAINEL E TARGET'!$T$18,'PAINEL E TARGET'!$S$18,'PAINEL E TARGET'!$S$19))))))))</f>
        <v>3. Fx de 105% a 109,9%</v>
      </c>
      <c r="DF585" s="17">
        <f>IFERROR(VLOOKUP($BW585,'PAINEL E TARGET'!$G$1:$Q$99,8,0),0)</f>
        <v>0.1</v>
      </c>
      <c r="DG585" s="17">
        <f>VLOOKUP(DE585,'PAINEL E TARGET'!$S$10:$U$19,3,0)</f>
        <v>1.1000000000000001</v>
      </c>
      <c r="DH585" s="16">
        <f t="shared" si="356"/>
        <v>181.50000000000003</v>
      </c>
      <c r="DI585" s="17">
        <f t="shared" si="342"/>
        <v>1.385</v>
      </c>
      <c r="DJ585" s="33" t="str">
        <f>IF(DI585&gt;='PAINEL E TARGET'!$T$11,'PAINEL E TARGET'!$S$11,
IF(DI585&gt;='PAINEL E TARGET'!$T$12,'PAINEL E TARGET'!$S$12,
IF(DI585&gt;='PAINEL E TARGET'!$T$13,'PAINEL E TARGET'!$S$13,
IF(DI585&gt;='PAINEL E TARGET'!$T$14,'PAINEL E TARGET'!$S$14,
IF(DI585&gt;='PAINEL E TARGET'!$T$15,'PAINEL E TARGET'!$S$15,
IF(DI585&gt;='PAINEL E TARGET'!$T$16,'PAINEL E TARGET'!$S$16,
IF(DI585&gt;='PAINEL E TARGET'!$T$17,'PAINEL E TARGET'!$S$17,
IF(DI585&gt;='PAINEL E TARGET'!$T$18,'PAINEL E TARGET'!$S$18,'PAINEL E TARGET'!$S$19))))))))</f>
        <v>8. Fx de 130% ou mais</v>
      </c>
      <c r="DK585" s="17">
        <f>IFERROR(VLOOKUP($BW585,'PAINEL E TARGET'!$G$1:$Q$99,9,0),0)</f>
        <v>0.05</v>
      </c>
      <c r="DL585" s="17">
        <f>VLOOKUP(DJ585,'PAINEL E TARGET'!$S$10:$U$19,3,0)</f>
        <v>1.6</v>
      </c>
      <c r="DM585" s="16">
        <f t="shared" si="357"/>
        <v>132.00000000000003</v>
      </c>
      <c r="DN585" s="17">
        <f t="shared" si="343"/>
        <v>1.2509999999999999</v>
      </c>
      <c r="DO585" s="33" t="str">
        <f>IF(DN585&gt;='PAINEL E TARGET'!$T$11,'PAINEL E TARGET'!$S$11,
IF(DN585&gt;='PAINEL E TARGET'!$T$12,'PAINEL E TARGET'!$S$12,
IF(DN585&gt;='PAINEL E TARGET'!$T$13,'PAINEL E TARGET'!$S$13,
IF(DN585&gt;='PAINEL E TARGET'!$T$14,'PAINEL E TARGET'!$S$14,
IF(DN585&gt;='PAINEL E TARGET'!$T$15,'PAINEL E TARGET'!$S$15,
IF(DN585&gt;='PAINEL E TARGET'!$T$16,'PAINEL E TARGET'!$S$16,
IF(DN585&gt;='PAINEL E TARGET'!$T$17,'PAINEL E TARGET'!$S$17,
IF(DN585&gt;='PAINEL E TARGET'!$T$18,'PAINEL E TARGET'!$S$18,'PAINEL E TARGET'!$S$19))))))))</f>
        <v>7. Fx de 125% a 129,9%</v>
      </c>
      <c r="DP585" s="17">
        <f>IFERROR(VLOOKUP($BW585,'PAINEL E TARGET'!$G$1:$Q$99,10,0),0)</f>
        <v>0</v>
      </c>
      <c r="DQ585" s="17">
        <f>VLOOKUP(DO585,'PAINEL E TARGET'!$S$10:$U$19,3,0)</f>
        <v>1.5</v>
      </c>
      <c r="DR585" s="16">
        <f t="shared" si="358"/>
        <v>0</v>
      </c>
      <c r="DS585" s="17">
        <f t="shared" si="344"/>
        <v>0.91300000000000003</v>
      </c>
      <c r="DT585" s="16">
        <f>IF(DS585&gt;=1,VLOOKUP(BO585,'PAINEL E TARGET'!$S$1:$W$8,5,0),0)</f>
        <v>0</v>
      </c>
      <c r="DU585" s="16">
        <f t="shared" si="359"/>
        <v>1905.75</v>
      </c>
    </row>
    <row r="586" spans="2:125" s="32" customFormat="1" x14ac:dyDescent="0.2">
      <c r="B586" s="44">
        <v>43541</v>
      </c>
      <c r="C586" s="65">
        <v>1423</v>
      </c>
      <c r="D586" s="66" t="s">
        <v>589</v>
      </c>
      <c r="E586" s="65">
        <v>511</v>
      </c>
      <c r="F586" s="65" t="s">
        <v>944</v>
      </c>
      <c r="G586" s="67">
        <v>1392861.6333559244</v>
      </c>
      <c r="H586" s="67">
        <v>895778.65344389633</v>
      </c>
      <c r="I586" s="67">
        <v>698874.66</v>
      </c>
      <c r="J586" s="68">
        <v>0.78018677640186851</v>
      </c>
      <c r="K586" s="67">
        <v>245636.98645846354</v>
      </c>
      <c r="L586" s="67">
        <v>537300.45174912177</v>
      </c>
      <c r="M586" s="67">
        <v>205870.4</v>
      </c>
      <c r="N586" s="67">
        <v>469266.16</v>
      </c>
      <c r="O586" s="67">
        <v>1220511.8153883596</v>
      </c>
      <c r="P586" s="67" t="s">
        <v>1082</v>
      </c>
      <c r="Q586" s="67" t="s">
        <v>1082</v>
      </c>
      <c r="R586" s="67">
        <v>0</v>
      </c>
      <c r="S586" s="67">
        <v>1399</v>
      </c>
      <c r="T586" s="68">
        <v>0.1009344759153636</v>
      </c>
      <c r="U586" s="68">
        <v>9.2926962805865529E-2</v>
      </c>
      <c r="V586" s="68">
        <v>0.92066622393509434</v>
      </c>
      <c r="W586" s="67">
        <v>79025.38</v>
      </c>
      <c r="X586" s="67">
        <v>62738.39</v>
      </c>
      <c r="Y586" s="68">
        <v>0.79390178193385463</v>
      </c>
      <c r="Z586" s="68">
        <v>0.17070340933749611</v>
      </c>
      <c r="AA586" s="68">
        <v>0.14838126970934593</v>
      </c>
      <c r="AB586" s="68">
        <v>0.86923436553034916</v>
      </c>
      <c r="AC586" s="67">
        <v>133650.09000000003</v>
      </c>
      <c r="AD586" s="67">
        <v>100177.62</v>
      </c>
      <c r="AE586" s="68">
        <v>0.74955145933683975</v>
      </c>
      <c r="AF586" s="43">
        <v>80</v>
      </c>
      <c r="AG586" s="43">
        <v>69</v>
      </c>
      <c r="AH586" s="43">
        <v>20</v>
      </c>
      <c r="AI586" s="43">
        <v>15</v>
      </c>
      <c r="AJ586" s="67">
        <v>55822.560000000005</v>
      </c>
      <c r="AK586" s="67">
        <v>37515.85</v>
      </c>
      <c r="AL586" s="68">
        <v>0.67205534823196922</v>
      </c>
      <c r="AM586" s="67">
        <v>4158.99</v>
      </c>
      <c r="AN586" s="67">
        <v>9204.5899999999983</v>
      </c>
      <c r="AO586" s="68">
        <v>2.2131791612867544</v>
      </c>
      <c r="AP586" s="67">
        <v>0</v>
      </c>
      <c r="AQ586" s="67">
        <v>1105.96</v>
      </c>
      <c r="AR586" s="68">
        <v>0</v>
      </c>
      <c r="AS586" s="67">
        <v>19043.830000000002</v>
      </c>
      <c r="AT586" s="67">
        <v>14911.990000000002</v>
      </c>
      <c r="AU586" s="68">
        <v>0.78303524028517379</v>
      </c>
      <c r="AV586" s="43">
        <v>518.11</v>
      </c>
      <c r="AW586" s="43">
        <v>754.86</v>
      </c>
      <c r="AX586" s="69">
        <v>1.4569492964814421</v>
      </c>
      <c r="AY586" s="43">
        <v>245636.98645846354</v>
      </c>
      <c r="AZ586" s="43">
        <v>205870.4</v>
      </c>
      <c r="BA586" s="43">
        <v>25073.994139814014</v>
      </c>
      <c r="BB586" s="43">
        <v>23850.47</v>
      </c>
      <c r="BC586" s="43">
        <v>382960.66590652539</v>
      </c>
      <c r="BD586" s="43">
        <v>39269.607667898141</v>
      </c>
      <c r="BE586" s="43">
        <v>123731.88</v>
      </c>
      <c r="BF586" s="43">
        <v>209259.17</v>
      </c>
      <c r="BG586" s="43">
        <v>812.58</v>
      </c>
      <c r="BH586" s="43">
        <v>30</v>
      </c>
      <c r="BI586" s="44">
        <v>43173</v>
      </c>
      <c r="BJ586" s="44">
        <v>43541</v>
      </c>
      <c r="BK586" s="44">
        <v>43172</v>
      </c>
      <c r="BL586" s="43">
        <f t="shared" si="345"/>
        <v>700273.66</v>
      </c>
      <c r="BM586" s="43">
        <f t="shared" si="346"/>
        <v>676535.55999999994</v>
      </c>
      <c r="BO586" s="16" t="str">
        <f>IFERROR(VLOOKUP($C586,'PORTE LOJA'!A:B,2,0),"PORTE 1")</f>
        <v>PORTE 2</v>
      </c>
      <c r="BP586" s="16">
        <f>VLOOKUP(BO586,'PAINEL E TARGET'!$S$1:$W$8,3,0)</f>
        <v>1875</v>
      </c>
      <c r="BQ586" s="16">
        <f t="shared" si="324"/>
        <v>1</v>
      </c>
      <c r="BR586" s="16">
        <f t="shared" si="325"/>
        <v>1</v>
      </c>
      <c r="BS586" s="16">
        <f t="shared" si="326"/>
        <v>1</v>
      </c>
      <c r="BT586" s="16">
        <f t="shared" si="327"/>
        <v>1</v>
      </c>
      <c r="BU586" s="16">
        <f t="shared" si="328"/>
        <v>1</v>
      </c>
      <c r="BV586" s="16">
        <f t="shared" si="329"/>
        <v>1</v>
      </c>
      <c r="BW586" s="17" t="str">
        <f t="shared" si="347"/>
        <v>111111</v>
      </c>
      <c r="BY586" s="17">
        <f t="shared" si="330"/>
        <v>0.78200000000000003</v>
      </c>
      <c r="BZ586" s="17">
        <f t="shared" si="331"/>
        <v>0.86399999999999999</v>
      </c>
      <c r="CA586" s="17" t="str">
        <f t="shared" si="348"/>
        <v>Sem Retira</v>
      </c>
      <c r="CB586" s="17">
        <f t="shared" si="349"/>
        <v>0.86399999999999999</v>
      </c>
      <c r="CC586" s="33" t="str">
        <f>IF(CB586&gt;='PAINEL E TARGET'!$T$11,'PAINEL E TARGET'!$S$11,
IF(CB586&gt;='PAINEL E TARGET'!$T$12,'PAINEL E TARGET'!$S$12,
IF(CB586&gt;='PAINEL E TARGET'!$T$13,'PAINEL E TARGET'!$S$13,
IF(CB586&gt;='PAINEL E TARGET'!$T$14,'PAINEL E TARGET'!$S$14,
IF(CB586&gt;='PAINEL E TARGET'!$T$15,'PAINEL E TARGET'!$S$15,
IF(CB586&gt;='PAINEL E TARGET'!$T$16,'PAINEL E TARGET'!$S$16,
IF(CB586&gt;='PAINEL E TARGET'!$T$17,'PAINEL E TARGET'!$S$17,
IF(CB586&gt;='PAINEL E TARGET'!$T$18,'PAINEL E TARGET'!$S$18,'PAINEL E TARGET'!$S$19))))))))</f>
        <v>Não elegível</v>
      </c>
      <c r="CD586" s="17">
        <f>IFERROR(VLOOKUP($BW586,'PAINEL E TARGET'!$G$1:$Q$99,4,0),0)</f>
        <v>0.25</v>
      </c>
      <c r="CE586" s="17">
        <f>VLOOKUP(CC586,'PAINEL E TARGET'!$S$10:$U$19,3,0)</f>
        <v>0</v>
      </c>
      <c r="CF586" s="16">
        <f t="shared" si="350"/>
        <v>0</v>
      </c>
      <c r="CG586" s="17">
        <f t="shared" si="332"/>
        <v>0.67200000000000004</v>
      </c>
      <c r="CH586" s="17">
        <f t="shared" si="333"/>
        <v>2.2130000000000001</v>
      </c>
      <c r="CI586" s="17" t="str">
        <f t="shared" si="334"/>
        <v>sem meta</v>
      </c>
      <c r="CJ586" s="17">
        <f t="shared" si="335"/>
        <v>0.78300000000000003</v>
      </c>
      <c r="CK586" s="17">
        <f t="shared" si="336"/>
        <v>1.4570000000000001</v>
      </c>
      <c r="CL586" s="17">
        <f t="shared" si="337"/>
        <v>0.79400000000000004</v>
      </c>
      <c r="CM586" s="16">
        <f t="shared" si="338"/>
        <v>4</v>
      </c>
      <c r="CN586" s="17" t="str">
        <f t="shared" si="351"/>
        <v>não ok</v>
      </c>
      <c r="CO586" s="17">
        <f t="shared" si="352"/>
        <v>0</v>
      </c>
      <c r="CP586" s="33" t="str">
        <f>IF(CO586&gt;='PAINEL E TARGET'!$T$11,'PAINEL E TARGET'!$S$11,
IF(CO586&gt;='PAINEL E TARGET'!$T$12,'PAINEL E TARGET'!$S$12,
IF(CO586&gt;='PAINEL E TARGET'!$T$13,'PAINEL E TARGET'!$S$13,
IF(CO586&gt;='PAINEL E TARGET'!$T$14,'PAINEL E TARGET'!$S$14,
IF(CO586&gt;='PAINEL E TARGET'!$T$15,'PAINEL E TARGET'!$S$15,
IF(CO586&gt;='PAINEL E TARGET'!$T$16,'PAINEL E TARGET'!$S$16,
IF(CO586&gt;='PAINEL E TARGET'!$T$17,'PAINEL E TARGET'!$S$17,
IF(CO586&gt;='PAINEL E TARGET'!$T$18,'PAINEL E TARGET'!$S$18,'PAINEL E TARGET'!$S$19))))))))</f>
        <v>Não elegível</v>
      </c>
      <c r="CQ586" s="17">
        <f>IFERROR(VLOOKUP($BW586,'PAINEL E TARGET'!$G$1:$Q$99,5,0),0)</f>
        <v>0.25</v>
      </c>
      <c r="CR586" s="17">
        <f>VLOOKUP(CP586,'PAINEL E TARGET'!$S$10:$U$19,3,0)</f>
        <v>0</v>
      </c>
      <c r="CS586" s="16">
        <f t="shared" si="353"/>
        <v>0</v>
      </c>
      <c r="CT586" s="17">
        <f t="shared" si="339"/>
        <v>0.75</v>
      </c>
      <c r="CU586" s="33" t="str">
        <f>IF(CT586&gt;='PAINEL E TARGET'!$T$11,'PAINEL E TARGET'!$S$11,
IF(CT586&gt;='PAINEL E TARGET'!$T$12,'PAINEL E TARGET'!$S$12,
IF(CT586&gt;='PAINEL E TARGET'!$T$13,'PAINEL E TARGET'!$S$13,
IF(CT586&gt;='PAINEL E TARGET'!$T$14,'PAINEL E TARGET'!$S$14,
IF(CT586&gt;='PAINEL E TARGET'!$T$15,'PAINEL E TARGET'!$S$15,
IF(CT586&gt;='PAINEL E TARGET'!$T$16,'PAINEL E TARGET'!$S$16,
IF(CT586&gt;='PAINEL E TARGET'!$T$17,'PAINEL E TARGET'!$S$17,
IF(CT586&gt;='PAINEL E TARGET'!$T$18,'PAINEL E TARGET'!$S$18,'PAINEL E TARGET'!$S$19))))))))</f>
        <v>Não elegível</v>
      </c>
      <c r="CV586" s="17">
        <f>IFERROR(VLOOKUP($BW586,'PAINEL E TARGET'!$G$1:$Q$99,6,0),0)</f>
        <v>0.2</v>
      </c>
      <c r="CW586" s="17">
        <f>VLOOKUP(CU586,'PAINEL E TARGET'!$S$10:$U$19,3,0)</f>
        <v>0</v>
      </c>
      <c r="CX586" s="16">
        <f t="shared" si="354"/>
        <v>0</v>
      </c>
      <c r="CY586" s="17">
        <f t="shared" si="340"/>
        <v>0.83799999999999997</v>
      </c>
      <c r="CZ586" s="33" t="str">
        <f>IF(CY586&gt;='PAINEL E TARGET'!$T$11,'PAINEL E TARGET'!$S$11,
IF(CY586&gt;='PAINEL E TARGET'!$T$12,'PAINEL E TARGET'!$S$12,
IF(CY586&gt;='PAINEL E TARGET'!$T$13,'PAINEL E TARGET'!$S$13,
IF(CY586&gt;='PAINEL E TARGET'!$T$14,'PAINEL E TARGET'!$S$14,
IF(CY586&gt;='PAINEL E TARGET'!$T$15,'PAINEL E TARGET'!$S$15,
IF(CY586&gt;='PAINEL E TARGET'!$T$16,'PAINEL E TARGET'!$S$16,
IF(CY586&gt;='PAINEL E TARGET'!$T$17,'PAINEL E TARGET'!$S$17,
IF(CY586&gt;='PAINEL E TARGET'!$T$18,'PAINEL E TARGET'!$S$18,'PAINEL E TARGET'!$S$19))))))))</f>
        <v>Não elegível</v>
      </c>
      <c r="DA586" s="17">
        <f>IFERROR(VLOOKUP($BW586,'PAINEL E TARGET'!$G$1:$Q$99,7,0),0)</f>
        <v>0.15</v>
      </c>
      <c r="DB586" s="17">
        <f>VLOOKUP(CZ586,'PAINEL E TARGET'!$S$10:$U$19,3,0)</f>
        <v>0</v>
      </c>
      <c r="DC586" s="16">
        <f t="shared" si="355"/>
        <v>0</v>
      </c>
      <c r="DD586" s="17">
        <f t="shared" si="341"/>
        <v>0.95099999999999996</v>
      </c>
      <c r="DE586" s="33" t="str">
        <f>IF(DD586&gt;='PAINEL E TARGET'!$T$11,'PAINEL E TARGET'!$S$11,
IF(DD586&gt;='PAINEL E TARGET'!$T$12,'PAINEL E TARGET'!$S$12,
IF(DD586&gt;='PAINEL E TARGET'!$T$13,'PAINEL E TARGET'!$S$13,
IF(DD586&gt;='PAINEL E TARGET'!$T$14,'PAINEL E TARGET'!$S$14,
IF(DD586&gt;='PAINEL E TARGET'!$T$15,'PAINEL E TARGET'!$S$15,
IF(DD586&gt;='PAINEL E TARGET'!$T$16,'PAINEL E TARGET'!$S$16,
IF(DD586&gt;='PAINEL E TARGET'!$T$17,'PAINEL E TARGET'!$S$17,
IF(DD586&gt;='PAINEL E TARGET'!$T$18,'PAINEL E TARGET'!$S$18,'PAINEL E TARGET'!$S$19))))))))</f>
        <v>1. Fx de 90% a 99,9%</v>
      </c>
      <c r="DF586" s="17">
        <f>IFERROR(VLOOKUP($BW586,'PAINEL E TARGET'!$G$1:$Q$99,8,0),0)</f>
        <v>0.1</v>
      </c>
      <c r="DG586" s="17">
        <f>VLOOKUP(DE586,'PAINEL E TARGET'!$S$10:$U$19,3,0)</f>
        <v>0.5</v>
      </c>
      <c r="DH586" s="16">
        <f t="shared" si="356"/>
        <v>93.75</v>
      </c>
      <c r="DI586" s="17">
        <f t="shared" si="342"/>
        <v>0.75</v>
      </c>
      <c r="DJ586" s="33" t="str">
        <f>IF(DI586&gt;='PAINEL E TARGET'!$T$11,'PAINEL E TARGET'!$S$11,
IF(DI586&gt;='PAINEL E TARGET'!$T$12,'PAINEL E TARGET'!$S$12,
IF(DI586&gt;='PAINEL E TARGET'!$T$13,'PAINEL E TARGET'!$S$13,
IF(DI586&gt;='PAINEL E TARGET'!$T$14,'PAINEL E TARGET'!$S$14,
IF(DI586&gt;='PAINEL E TARGET'!$T$15,'PAINEL E TARGET'!$S$15,
IF(DI586&gt;='PAINEL E TARGET'!$T$16,'PAINEL E TARGET'!$S$16,
IF(DI586&gt;='PAINEL E TARGET'!$T$17,'PAINEL E TARGET'!$S$17,
IF(DI586&gt;='PAINEL E TARGET'!$T$18,'PAINEL E TARGET'!$S$18,'PAINEL E TARGET'!$S$19))))))))</f>
        <v>Não elegível</v>
      </c>
      <c r="DK586" s="17">
        <f>IFERROR(VLOOKUP($BW586,'PAINEL E TARGET'!$G$1:$Q$99,9,0),0)</f>
        <v>0.05</v>
      </c>
      <c r="DL586" s="17">
        <f>VLOOKUP(DJ586,'PAINEL E TARGET'!$S$10:$U$19,3,0)</f>
        <v>0</v>
      </c>
      <c r="DM586" s="16">
        <f t="shared" si="357"/>
        <v>0</v>
      </c>
      <c r="DN586" s="17">
        <f t="shared" si="343"/>
        <v>1.4570000000000001</v>
      </c>
      <c r="DO586" s="33" t="str">
        <f>IF(DN586&gt;='PAINEL E TARGET'!$T$11,'PAINEL E TARGET'!$S$11,
IF(DN586&gt;='PAINEL E TARGET'!$T$12,'PAINEL E TARGET'!$S$12,
IF(DN586&gt;='PAINEL E TARGET'!$T$13,'PAINEL E TARGET'!$S$13,
IF(DN586&gt;='PAINEL E TARGET'!$T$14,'PAINEL E TARGET'!$S$14,
IF(DN586&gt;='PAINEL E TARGET'!$T$15,'PAINEL E TARGET'!$S$15,
IF(DN586&gt;='PAINEL E TARGET'!$T$16,'PAINEL E TARGET'!$S$16,
IF(DN586&gt;='PAINEL E TARGET'!$T$17,'PAINEL E TARGET'!$S$17,
IF(DN586&gt;='PAINEL E TARGET'!$T$18,'PAINEL E TARGET'!$S$18,'PAINEL E TARGET'!$S$19))))))))</f>
        <v>8. Fx de 130% ou mais</v>
      </c>
      <c r="DP586" s="17">
        <f>IFERROR(VLOOKUP($BW586,'PAINEL E TARGET'!$G$1:$Q$99,10,0),0)</f>
        <v>0</v>
      </c>
      <c r="DQ586" s="17">
        <f>VLOOKUP(DO586,'PAINEL E TARGET'!$S$10:$U$19,3,0)</f>
        <v>1.6</v>
      </c>
      <c r="DR586" s="16">
        <f t="shared" si="358"/>
        <v>0</v>
      </c>
      <c r="DS586" s="17">
        <f t="shared" si="344"/>
        <v>0.86299999999999999</v>
      </c>
      <c r="DT586" s="16">
        <f>IF(DS586&gt;=1,VLOOKUP(BO586,'PAINEL E TARGET'!$S$1:$W$8,5,0),0)</f>
        <v>0</v>
      </c>
      <c r="DU586" s="16">
        <f t="shared" si="359"/>
        <v>93.75</v>
      </c>
    </row>
    <row r="587" spans="2:125" s="32" customFormat="1" x14ac:dyDescent="0.2">
      <c r="B587" s="44">
        <v>43541</v>
      </c>
      <c r="C587" s="65">
        <v>1424</v>
      </c>
      <c r="D587" s="66" t="s">
        <v>590</v>
      </c>
      <c r="E587" s="65">
        <v>511</v>
      </c>
      <c r="F587" s="65" t="s">
        <v>944</v>
      </c>
      <c r="G587" s="67">
        <v>843907.07495277259</v>
      </c>
      <c r="H587" s="67">
        <v>537846.65777276293</v>
      </c>
      <c r="I587" s="67">
        <v>409319.76999999996</v>
      </c>
      <c r="J587" s="68">
        <v>0.76103432843666596</v>
      </c>
      <c r="K587" s="67">
        <v>97791.036765529658</v>
      </c>
      <c r="L587" s="67">
        <v>360455.7112970656</v>
      </c>
      <c r="M587" s="67">
        <v>79658.179999999993</v>
      </c>
      <c r="N587" s="67">
        <v>302308.38</v>
      </c>
      <c r="O587" s="67">
        <v>721372.90543440834</v>
      </c>
      <c r="P587" s="67" t="s">
        <v>1082</v>
      </c>
      <c r="Q587" s="67" t="s">
        <v>1082</v>
      </c>
      <c r="R587" s="67">
        <v>0</v>
      </c>
      <c r="S587" s="67">
        <v>1599</v>
      </c>
      <c r="T587" s="68">
        <v>0.10483991474706006</v>
      </c>
      <c r="U587" s="68">
        <v>9.6512506225675879E-2</v>
      </c>
      <c r="V587" s="68">
        <v>0.92057024710984225</v>
      </c>
      <c r="W587" s="67">
        <v>48042.55</v>
      </c>
      <c r="X587" s="67">
        <v>36864.549999999996</v>
      </c>
      <c r="Y587" s="68">
        <v>0.76733125115132306</v>
      </c>
      <c r="Z587" s="68">
        <v>0.16562288836937428</v>
      </c>
      <c r="AA587" s="68">
        <v>0.20633630860251226</v>
      </c>
      <c r="AB587" s="68">
        <v>1.2458200109536697</v>
      </c>
      <c r="AC587" s="67">
        <v>75896.150000000009</v>
      </c>
      <c r="AD587" s="67">
        <v>78813.570000000007</v>
      </c>
      <c r="AE587" s="68">
        <v>1.0384396309957751</v>
      </c>
      <c r="AF587" s="43">
        <v>80</v>
      </c>
      <c r="AG587" s="43">
        <v>60</v>
      </c>
      <c r="AH587" s="43">
        <v>12</v>
      </c>
      <c r="AI587" s="43">
        <v>9</v>
      </c>
      <c r="AJ587" s="67">
        <v>27485.059999999998</v>
      </c>
      <c r="AK587" s="67">
        <v>16247.5</v>
      </c>
      <c r="AL587" s="68">
        <v>0.59113933169511002</v>
      </c>
      <c r="AM587" s="67">
        <v>4289.25</v>
      </c>
      <c r="AN587" s="67">
        <v>4542.3099999999995</v>
      </c>
      <c r="AO587" s="68">
        <v>1.0589986594392957</v>
      </c>
      <c r="AP587" s="67">
        <v>1700.28</v>
      </c>
      <c r="AQ587" s="67">
        <v>1461.96</v>
      </c>
      <c r="AR587" s="68">
        <v>0.85983485073046795</v>
      </c>
      <c r="AS587" s="67">
        <v>14567.960000000001</v>
      </c>
      <c r="AT587" s="67">
        <v>14612.779999999999</v>
      </c>
      <c r="AU587" s="68">
        <v>1.0030766147078931</v>
      </c>
      <c r="AV587" s="43">
        <v>315.78000000000003</v>
      </c>
      <c r="AW587" s="43">
        <v>124.97999999999999</v>
      </c>
      <c r="AX587" s="69">
        <v>0.39578187345620364</v>
      </c>
      <c r="AY587" s="43">
        <v>97791.036765529658</v>
      </c>
      <c r="AZ587" s="43">
        <v>79658.179999999993</v>
      </c>
      <c r="BA587" s="43">
        <v>13750.800907478724</v>
      </c>
      <c r="BB587" s="43">
        <v>13626.54</v>
      </c>
      <c r="BC587" s="43">
        <v>153898.32275522919</v>
      </c>
      <c r="BD587" s="43">
        <v>21740.420761905119</v>
      </c>
      <c r="BE587" s="43">
        <v>76077.250000000015</v>
      </c>
      <c r="BF587" s="43">
        <v>120184.71</v>
      </c>
      <c r="BG587" s="43">
        <v>499.87</v>
      </c>
      <c r="BH587" s="43">
        <v>30</v>
      </c>
      <c r="BI587" s="44">
        <v>43173</v>
      </c>
      <c r="BJ587" s="44">
        <v>43541</v>
      </c>
      <c r="BK587" s="44">
        <v>43172</v>
      </c>
      <c r="BL587" s="43">
        <f t="shared" si="345"/>
        <v>410918.76999999996</v>
      </c>
      <c r="BM587" s="43">
        <f t="shared" si="346"/>
        <v>383565.56</v>
      </c>
      <c r="BO587" s="16" t="str">
        <f>IFERROR(VLOOKUP($C587,'PORTE LOJA'!A:B,2,0),"PORTE 1")</f>
        <v>PORTE 2</v>
      </c>
      <c r="BP587" s="16">
        <f>VLOOKUP(BO587,'PAINEL E TARGET'!$S$1:$W$8,3,0)</f>
        <v>1875</v>
      </c>
      <c r="BQ587" s="16">
        <f t="shared" si="324"/>
        <v>1</v>
      </c>
      <c r="BR587" s="16">
        <f t="shared" si="325"/>
        <v>1</v>
      </c>
      <c r="BS587" s="16">
        <f t="shared" si="326"/>
        <v>1</v>
      </c>
      <c r="BT587" s="16">
        <f t="shared" si="327"/>
        <v>1</v>
      </c>
      <c r="BU587" s="16">
        <f t="shared" si="328"/>
        <v>1</v>
      </c>
      <c r="BV587" s="16">
        <f t="shared" si="329"/>
        <v>1</v>
      </c>
      <c r="BW587" s="17" t="str">
        <f t="shared" si="347"/>
        <v>111111</v>
      </c>
      <c r="BY587" s="17">
        <f t="shared" si="330"/>
        <v>0.76400000000000001</v>
      </c>
      <c r="BZ587" s="17">
        <f t="shared" si="331"/>
        <v>0.83699999999999997</v>
      </c>
      <c r="CA587" s="17" t="str">
        <f t="shared" si="348"/>
        <v>Sem Retira</v>
      </c>
      <c r="CB587" s="17">
        <f t="shared" si="349"/>
        <v>0.83699999999999997</v>
      </c>
      <c r="CC587" s="33" t="str">
        <f>IF(CB587&gt;='PAINEL E TARGET'!$T$11,'PAINEL E TARGET'!$S$11,
IF(CB587&gt;='PAINEL E TARGET'!$T$12,'PAINEL E TARGET'!$S$12,
IF(CB587&gt;='PAINEL E TARGET'!$T$13,'PAINEL E TARGET'!$S$13,
IF(CB587&gt;='PAINEL E TARGET'!$T$14,'PAINEL E TARGET'!$S$14,
IF(CB587&gt;='PAINEL E TARGET'!$T$15,'PAINEL E TARGET'!$S$15,
IF(CB587&gt;='PAINEL E TARGET'!$T$16,'PAINEL E TARGET'!$S$16,
IF(CB587&gt;='PAINEL E TARGET'!$T$17,'PAINEL E TARGET'!$S$17,
IF(CB587&gt;='PAINEL E TARGET'!$T$18,'PAINEL E TARGET'!$S$18,'PAINEL E TARGET'!$S$19))))))))</f>
        <v>Não elegível</v>
      </c>
      <c r="CD587" s="17">
        <f>IFERROR(VLOOKUP($BW587,'PAINEL E TARGET'!$G$1:$Q$99,4,0),0)</f>
        <v>0.25</v>
      </c>
      <c r="CE587" s="17">
        <f>VLOOKUP(CC587,'PAINEL E TARGET'!$S$10:$U$19,3,0)</f>
        <v>0</v>
      </c>
      <c r="CF587" s="16">
        <f t="shared" si="350"/>
        <v>0</v>
      </c>
      <c r="CG587" s="17">
        <f t="shared" si="332"/>
        <v>0.59099999999999997</v>
      </c>
      <c r="CH587" s="17">
        <f t="shared" si="333"/>
        <v>1.0589999999999999</v>
      </c>
      <c r="CI587" s="17">
        <f t="shared" si="334"/>
        <v>0.86</v>
      </c>
      <c r="CJ587" s="17">
        <f t="shared" si="335"/>
        <v>1.0029999999999999</v>
      </c>
      <c r="CK587" s="17">
        <f t="shared" si="336"/>
        <v>0.39600000000000002</v>
      </c>
      <c r="CL587" s="17">
        <f t="shared" si="337"/>
        <v>0.76700000000000002</v>
      </c>
      <c r="CM587" s="16">
        <f t="shared" si="338"/>
        <v>3</v>
      </c>
      <c r="CN587" s="17" t="str">
        <f t="shared" si="351"/>
        <v>não ok</v>
      </c>
      <c r="CO587" s="17">
        <f t="shared" si="352"/>
        <v>0</v>
      </c>
      <c r="CP587" s="33" t="str">
        <f>IF(CO587&gt;='PAINEL E TARGET'!$T$11,'PAINEL E TARGET'!$S$11,
IF(CO587&gt;='PAINEL E TARGET'!$T$12,'PAINEL E TARGET'!$S$12,
IF(CO587&gt;='PAINEL E TARGET'!$T$13,'PAINEL E TARGET'!$S$13,
IF(CO587&gt;='PAINEL E TARGET'!$T$14,'PAINEL E TARGET'!$S$14,
IF(CO587&gt;='PAINEL E TARGET'!$T$15,'PAINEL E TARGET'!$S$15,
IF(CO587&gt;='PAINEL E TARGET'!$T$16,'PAINEL E TARGET'!$S$16,
IF(CO587&gt;='PAINEL E TARGET'!$T$17,'PAINEL E TARGET'!$S$17,
IF(CO587&gt;='PAINEL E TARGET'!$T$18,'PAINEL E TARGET'!$S$18,'PAINEL E TARGET'!$S$19))))))))</f>
        <v>Não elegível</v>
      </c>
      <c r="CQ587" s="17">
        <f>IFERROR(VLOOKUP($BW587,'PAINEL E TARGET'!$G$1:$Q$99,5,0),0)</f>
        <v>0.25</v>
      </c>
      <c r="CR587" s="17">
        <f>VLOOKUP(CP587,'PAINEL E TARGET'!$S$10:$U$19,3,0)</f>
        <v>0</v>
      </c>
      <c r="CS587" s="16">
        <f t="shared" si="353"/>
        <v>0</v>
      </c>
      <c r="CT587" s="17">
        <f t="shared" si="339"/>
        <v>1.038</v>
      </c>
      <c r="CU587" s="33" t="str">
        <f>IF(CT587&gt;='PAINEL E TARGET'!$T$11,'PAINEL E TARGET'!$S$11,
IF(CT587&gt;='PAINEL E TARGET'!$T$12,'PAINEL E TARGET'!$S$12,
IF(CT587&gt;='PAINEL E TARGET'!$T$13,'PAINEL E TARGET'!$S$13,
IF(CT587&gt;='PAINEL E TARGET'!$T$14,'PAINEL E TARGET'!$S$14,
IF(CT587&gt;='PAINEL E TARGET'!$T$15,'PAINEL E TARGET'!$S$15,
IF(CT587&gt;='PAINEL E TARGET'!$T$16,'PAINEL E TARGET'!$S$16,
IF(CT587&gt;='PAINEL E TARGET'!$T$17,'PAINEL E TARGET'!$S$17,
IF(CT587&gt;='PAINEL E TARGET'!$T$18,'PAINEL E TARGET'!$S$18,'PAINEL E TARGET'!$S$19))))))))</f>
        <v>2. Fx de 100% a 104,9%</v>
      </c>
      <c r="CV587" s="17">
        <f>IFERROR(VLOOKUP($BW587,'PAINEL E TARGET'!$G$1:$Q$99,6,0),0)</f>
        <v>0.2</v>
      </c>
      <c r="CW587" s="17">
        <f>VLOOKUP(CU587,'PAINEL E TARGET'!$S$10:$U$19,3,0)</f>
        <v>1</v>
      </c>
      <c r="CX587" s="16">
        <f t="shared" si="354"/>
        <v>375</v>
      </c>
      <c r="CY587" s="17">
        <f t="shared" si="340"/>
        <v>0.81499999999999995</v>
      </c>
      <c r="CZ587" s="33" t="str">
        <f>IF(CY587&gt;='PAINEL E TARGET'!$T$11,'PAINEL E TARGET'!$S$11,
IF(CY587&gt;='PAINEL E TARGET'!$T$12,'PAINEL E TARGET'!$S$12,
IF(CY587&gt;='PAINEL E TARGET'!$T$13,'PAINEL E TARGET'!$S$13,
IF(CY587&gt;='PAINEL E TARGET'!$T$14,'PAINEL E TARGET'!$S$14,
IF(CY587&gt;='PAINEL E TARGET'!$T$15,'PAINEL E TARGET'!$S$15,
IF(CY587&gt;='PAINEL E TARGET'!$T$16,'PAINEL E TARGET'!$S$16,
IF(CY587&gt;='PAINEL E TARGET'!$T$17,'PAINEL E TARGET'!$S$17,
IF(CY587&gt;='PAINEL E TARGET'!$T$18,'PAINEL E TARGET'!$S$18,'PAINEL E TARGET'!$S$19))))))))</f>
        <v>Não elegível</v>
      </c>
      <c r="DA587" s="17">
        <f>IFERROR(VLOOKUP($BW587,'PAINEL E TARGET'!$G$1:$Q$99,7,0),0)</f>
        <v>0.15</v>
      </c>
      <c r="DB587" s="17">
        <f>VLOOKUP(CZ587,'PAINEL E TARGET'!$S$10:$U$19,3,0)</f>
        <v>0</v>
      </c>
      <c r="DC587" s="16">
        <f t="shared" si="355"/>
        <v>0</v>
      </c>
      <c r="DD587" s="17">
        <f t="shared" si="341"/>
        <v>0.99099999999999999</v>
      </c>
      <c r="DE587" s="33" t="str">
        <f>IF(DD587&gt;='PAINEL E TARGET'!$T$11,'PAINEL E TARGET'!$S$11,
IF(DD587&gt;='PAINEL E TARGET'!$T$12,'PAINEL E TARGET'!$S$12,
IF(DD587&gt;='PAINEL E TARGET'!$T$13,'PAINEL E TARGET'!$S$13,
IF(DD587&gt;='PAINEL E TARGET'!$T$14,'PAINEL E TARGET'!$S$14,
IF(DD587&gt;='PAINEL E TARGET'!$T$15,'PAINEL E TARGET'!$S$15,
IF(DD587&gt;='PAINEL E TARGET'!$T$16,'PAINEL E TARGET'!$S$16,
IF(DD587&gt;='PAINEL E TARGET'!$T$17,'PAINEL E TARGET'!$S$17,
IF(DD587&gt;='PAINEL E TARGET'!$T$18,'PAINEL E TARGET'!$S$18,'PAINEL E TARGET'!$S$19))))))))</f>
        <v>1. Fx de 90% a 99,9%</v>
      </c>
      <c r="DF587" s="17">
        <f>IFERROR(VLOOKUP($BW587,'PAINEL E TARGET'!$G$1:$Q$99,8,0),0)</f>
        <v>0.1</v>
      </c>
      <c r="DG587" s="17">
        <f>VLOOKUP(DE587,'PAINEL E TARGET'!$S$10:$U$19,3,0)</f>
        <v>0.5</v>
      </c>
      <c r="DH587" s="16">
        <f t="shared" si="356"/>
        <v>93.75</v>
      </c>
      <c r="DI587" s="17">
        <f t="shared" si="342"/>
        <v>0.75</v>
      </c>
      <c r="DJ587" s="33" t="str">
        <f>IF(DI587&gt;='PAINEL E TARGET'!$T$11,'PAINEL E TARGET'!$S$11,
IF(DI587&gt;='PAINEL E TARGET'!$T$12,'PAINEL E TARGET'!$S$12,
IF(DI587&gt;='PAINEL E TARGET'!$T$13,'PAINEL E TARGET'!$S$13,
IF(DI587&gt;='PAINEL E TARGET'!$T$14,'PAINEL E TARGET'!$S$14,
IF(DI587&gt;='PAINEL E TARGET'!$T$15,'PAINEL E TARGET'!$S$15,
IF(DI587&gt;='PAINEL E TARGET'!$T$16,'PAINEL E TARGET'!$S$16,
IF(DI587&gt;='PAINEL E TARGET'!$T$17,'PAINEL E TARGET'!$S$17,
IF(DI587&gt;='PAINEL E TARGET'!$T$18,'PAINEL E TARGET'!$S$18,'PAINEL E TARGET'!$S$19))))))))</f>
        <v>Não elegível</v>
      </c>
      <c r="DK587" s="17">
        <f>IFERROR(VLOOKUP($BW587,'PAINEL E TARGET'!$G$1:$Q$99,9,0),0)</f>
        <v>0.05</v>
      </c>
      <c r="DL587" s="17">
        <f>VLOOKUP(DJ587,'PAINEL E TARGET'!$S$10:$U$19,3,0)</f>
        <v>0</v>
      </c>
      <c r="DM587" s="16">
        <f t="shared" si="357"/>
        <v>0</v>
      </c>
      <c r="DN587" s="17">
        <f t="shared" si="343"/>
        <v>0.39600000000000002</v>
      </c>
      <c r="DO587" s="33" t="str">
        <f>IF(DN587&gt;='PAINEL E TARGET'!$T$11,'PAINEL E TARGET'!$S$11,
IF(DN587&gt;='PAINEL E TARGET'!$T$12,'PAINEL E TARGET'!$S$12,
IF(DN587&gt;='PAINEL E TARGET'!$T$13,'PAINEL E TARGET'!$S$13,
IF(DN587&gt;='PAINEL E TARGET'!$T$14,'PAINEL E TARGET'!$S$14,
IF(DN587&gt;='PAINEL E TARGET'!$T$15,'PAINEL E TARGET'!$S$15,
IF(DN587&gt;='PAINEL E TARGET'!$T$16,'PAINEL E TARGET'!$S$16,
IF(DN587&gt;='PAINEL E TARGET'!$T$17,'PAINEL E TARGET'!$S$17,
IF(DN587&gt;='PAINEL E TARGET'!$T$18,'PAINEL E TARGET'!$S$18,'PAINEL E TARGET'!$S$19))))))))</f>
        <v>Não elegível</v>
      </c>
      <c r="DP587" s="17">
        <f>IFERROR(VLOOKUP($BW587,'PAINEL E TARGET'!$G$1:$Q$99,10,0),0)</f>
        <v>0</v>
      </c>
      <c r="DQ587" s="17">
        <f>VLOOKUP(DO587,'PAINEL E TARGET'!$S$10:$U$19,3,0)</f>
        <v>0</v>
      </c>
      <c r="DR587" s="16">
        <f t="shared" si="358"/>
        <v>0</v>
      </c>
      <c r="DS587" s="17">
        <f t="shared" si="344"/>
        <v>0.75</v>
      </c>
      <c r="DT587" s="16">
        <f>IF(DS587&gt;=1,VLOOKUP(BO587,'PAINEL E TARGET'!$S$1:$W$8,5,0),0)</f>
        <v>0</v>
      </c>
      <c r="DU587" s="16">
        <f t="shared" si="359"/>
        <v>468.75</v>
      </c>
    </row>
    <row r="588" spans="2:125" s="32" customFormat="1" x14ac:dyDescent="0.2">
      <c r="B588" s="44">
        <v>43541</v>
      </c>
      <c r="C588" s="65">
        <v>1425</v>
      </c>
      <c r="D588" s="66" t="s">
        <v>591</v>
      </c>
      <c r="E588" s="65">
        <v>511</v>
      </c>
      <c r="F588" s="65" t="s">
        <v>944</v>
      </c>
      <c r="G588" s="67">
        <v>998779.20248671342</v>
      </c>
      <c r="H588" s="67">
        <v>569598.39750717697</v>
      </c>
      <c r="I588" s="67">
        <v>517304.99</v>
      </c>
      <c r="J588" s="68">
        <v>0.90819249538615832</v>
      </c>
      <c r="K588" s="67">
        <v>52796.091447307997</v>
      </c>
      <c r="L588" s="67">
        <v>437102.43975649122</v>
      </c>
      <c r="M588" s="67">
        <v>54226.47</v>
      </c>
      <c r="N588" s="67">
        <v>441832.12</v>
      </c>
      <c r="O588" s="67">
        <v>860501.84650584578</v>
      </c>
      <c r="P588" s="67" t="s">
        <v>1082</v>
      </c>
      <c r="Q588" s="67" t="s">
        <v>1082</v>
      </c>
      <c r="R588" s="67">
        <v>0</v>
      </c>
      <c r="S588" s="67">
        <v>0</v>
      </c>
      <c r="T588" s="68">
        <v>0.11339956432098233</v>
      </c>
      <c r="U588" s="68">
        <v>9.7479533617188238E-2</v>
      </c>
      <c r="V588" s="68">
        <v>0.85961118281961146</v>
      </c>
      <c r="W588" s="67">
        <v>55554.280000000006</v>
      </c>
      <c r="X588" s="67">
        <v>48355.55999999999</v>
      </c>
      <c r="Y588" s="68">
        <v>0.87042006484468859</v>
      </c>
      <c r="Z588" s="68">
        <v>0.15691220753634269</v>
      </c>
      <c r="AA588" s="68">
        <v>0.13927989836845686</v>
      </c>
      <c r="AB588" s="68">
        <v>0.88762946207482307</v>
      </c>
      <c r="AC588" s="67">
        <v>76871.060000000012</v>
      </c>
      <c r="AD588" s="67">
        <v>69090.990000000005</v>
      </c>
      <c r="AE588" s="68">
        <v>0.89879065021348725</v>
      </c>
      <c r="AF588" s="43">
        <v>80</v>
      </c>
      <c r="AG588" s="43">
        <v>64</v>
      </c>
      <c r="AH588" s="43">
        <v>14</v>
      </c>
      <c r="AI588" s="43">
        <v>16</v>
      </c>
      <c r="AJ588" s="67">
        <v>27065.819999999996</v>
      </c>
      <c r="AK588" s="67">
        <v>29297.5</v>
      </c>
      <c r="AL588" s="68">
        <v>1.0824538107472821</v>
      </c>
      <c r="AM588" s="67">
        <v>11574.1</v>
      </c>
      <c r="AN588" s="67">
        <v>7059.69</v>
      </c>
      <c r="AO588" s="68">
        <v>0.6099558496988966</v>
      </c>
      <c r="AP588" s="67">
        <v>3189.21</v>
      </c>
      <c r="AQ588" s="67">
        <v>1183.97</v>
      </c>
      <c r="AR588" s="68">
        <v>0.37124240799445629</v>
      </c>
      <c r="AS588" s="67">
        <v>13725.15</v>
      </c>
      <c r="AT588" s="67">
        <v>10814.4</v>
      </c>
      <c r="AU588" s="68">
        <v>0.78792581501841508</v>
      </c>
      <c r="AV588" s="43">
        <v>283.51</v>
      </c>
      <c r="AW588" s="43">
        <v>299.94</v>
      </c>
      <c r="AX588" s="69">
        <v>1.0579521004550105</v>
      </c>
      <c r="AY588" s="43">
        <v>52796.091447307997</v>
      </c>
      <c r="AZ588" s="43">
        <v>54226.470000000008</v>
      </c>
      <c r="BA588" s="43">
        <v>14948.863186910072</v>
      </c>
      <c r="BB588" s="43">
        <v>16027.230000000001</v>
      </c>
      <c r="BC588" s="43">
        <v>92719.996085273684</v>
      </c>
      <c r="BD588" s="43">
        <v>26347.775033834398</v>
      </c>
      <c r="BE588" s="43">
        <v>97988.4</v>
      </c>
      <c r="BF588" s="43">
        <v>135587.71000000002</v>
      </c>
      <c r="BG588" s="43">
        <v>499.86</v>
      </c>
      <c r="BH588" s="43">
        <v>30</v>
      </c>
      <c r="BI588" s="44">
        <v>43173</v>
      </c>
      <c r="BJ588" s="44">
        <v>43541</v>
      </c>
      <c r="BK588" s="44">
        <v>43172</v>
      </c>
      <c r="BL588" s="43">
        <f t="shared" si="345"/>
        <v>517304.99</v>
      </c>
      <c r="BM588" s="43">
        <f t="shared" si="346"/>
        <v>496058.58999999997</v>
      </c>
      <c r="BO588" s="16" t="str">
        <f>IFERROR(VLOOKUP($C588,'PORTE LOJA'!A:B,2,0),"PORTE 1")</f>
        <v>PORTE 2</v>
      </c>
      <c r="BP588" s="16">
        <f>VLOOKUP(BO588,'PAINEL E TARGET'!$S$1:$W$8,3,0)</f>
        <v>1875</v>
      </c>
      <c r="BQ588" s="16">
        <f t="shared" si="324"/>
        <v>1</v>
      </c>
      <c r="BR588" s="16">
        <f t="shared" si="325"/>
        <v>1</v>
      </c>
      <c r="BS588" s="16">
        <f t="shared" si="326"/>
        <v>1</v>
      </c>
      <c r="BT588" s="16">
        <f t="shared" si="327"/>
        <v>1</v>
      </c>
      <c r="BU588" s="16">
        <f t="shared" si="328"/>
        <v>1</v>
      </c>
      <c r="BV588" s="16">
        <f t="shared" si="329"/>
        <v>1</v>
      </c>
      <c r="BW588" s="17" t="str">
        <f t="shared" si="347"/>
        <v>111111</v>
      </c>
      <c r="BY588" s="17">
        <f t="shared" si="330"/>
        <v>0.90800000000000003</v>
      </c>
      <c r="BZ588" s="17">
        <f t="shared" si="331"/>
        <v>1.0129999999999999</v>
      </c>
      <c r="CA588" s="17" t="str">
        <f t="shared" si="348"/>
        <v>Sem Retira</v>
      </c>
      <c r="CB588" s="17">
        <f t="shared" si="349"/>
        <v>1.0129999999999999</v>
      </c>
      <c r="CC588" s="33" t="str">
        <f>IF(CB588&gt;='PAINEL E TARGET'!$T$11,'PAINEL E TARGET'!$S$11,
IF(CB588&gt;='PAINEL E TARGET'!$T$12,'PAINEL E TARGET'!$S$12,
IF(CB588&gt;='PAINEL E TARGET'!$T$13,'PAINEL E TARGET'!$S$13,
IF(CB588&gt;='PAINEL E TARGET'!$T$14,'PAINEL E TARGET'!$S$14,
IF(CB588&gt;='PAINEL E TARGET'!$T$15,'PAINEL E TARGET'!$S$15,
IF(CB588&gt;='PAINEL E TARGET'!$T$16,'PAINEL E TARGET'!$S$16,
IF(CB588&gt;='PAINEL E TARGET'!$T$17,'PAINEL E TARGET'!$S$17,
IF(CB588&gt;='PAINEL E TARGET'!$T$18,'PAINEL E TARGET'!$S$18,'PAINEL E TARGET'!$S$19))))))))</f>
        <v>2. Fx de 100% a 104,9%</v>
      </c>
      <c r="CD588" s="17">
        <f>IFERROR(VLOOKUP($BW588,'PAINEL E TARGET'!$G$1:$Q$99,4,0),0)</f>
        <v>0.25</v>
      </c>
      <c r="CE588" s="17">
        <f>VLOOKUP(CC588,'PAINEL E TARGET'!$S$10:$U$19,3,0)</f>
        <v>1</v>
      </c>
      <c r="CF588" s="16">
        <f t="shared" si="350"/>
        <v>468.75</v>
      </c>
      <c r="CG588" s="17">
        <f t="shared" si="332"/>
        <v>1.0820000000000001</v>
      </c>
      <c r="CH588" s="17">
        <f t="shared" si="333"/>
        <v>0.61</v>
      </c>
      <c r="CI588" s="17">
        <f t="shared" si="334"/>
        <v>0.371</v>
      </c>
      <c r="CJ588" s="17">
        <f t="shared" si="335"/>
        <v>0.78800000000000003</v>
      </c>
      <c r="CK588" s="17">
        <f t="shared" si="336"/>
        <v>1.0580000000000001</v>
      </c>
      <c r="CL588" s="17">
        <f t="shared" si="337"/>
        <v>0.87</v>
      </c>
      <c r="CM588" s="16">
        <f t="shared" si="338"/>
        <v>3</v>
      </c>
      <c r="CN588" s="17" t="str">
        <f t="shared" si="351"/>
        <v>não ok</v>
      </c>
      <c r="CO588" s="17">
        <f t="shared" si="352"/>
        <v>0</v>
      </c>
      <c r="CP588" s="33" t="str">
        <f>IF(CO588&gt;='PAINEL E TARGET'!$T$11,'PAINEL E TARGET'!$S$11,
IF(CO588&gt;='PAINEL E TARGET'!$T$12,'PAINEL E TARGET'!$S$12,
IF(CO588&gt;='PAINEL E TARGET'!$T$13,'PAINEL E TARGET'!$S$13,
IF(CO588&gt;='PAINEL E TARGET'!$T$14,'PAINEL E TARGET'!$S$14,
IF(CO588&gt;='PAINEL E TARGET'!$T$15,'PAINEL E TARGET'!$S$15,
IF(CO588&gt;='PAINEL E TARGET'!$T$16,'PAINEL E TARGET'!$S$16,
IF(CO588&gt;='PAINEL E TARGET'!$T$17,'PAINEL E TARGET'!$S$17,
IF(CO588&gt;='PAINEL E TARGET'!$T$18,'PAINEL E TARGET'!$S$18,'PAINEL E TARGET'!$S$19))))))))</f>
        <v>Não elegível</v>
      </c>
      <c r="CQ588" s="17">
        <f>IFERROR(VLOOKUP($BW588,'PAINEL E TARGET'!$G$1:$Q$99,5,0),0)</f>
        <v>0.25</v>
      </c>
      <c r="CR588" s="17">
        <f>VLOOKUP(CP588,'PAINEL E TARGET'!$S$10:$U$19,3,0)</f>
        <v>0</v>
      </c>
      <c r="CS588" s="16">
        <f t="shared" si="353"/>
        <v>0</v>
      </c>
      <c r="CT588" s="17">
        <f t="shared" si="339"/>
        <v>0.89900000000000002</v>
      </c>
      <c r="CU588" s="33" t="str">
        <f>IF(CT588&gt;='PAINEL E TARGET'!$T$11,'PAINEL E TARGET'!$S$11,
IF(CT588&gt;='PAINEL E TARGET'!$T$12,'PAINEL E TARGET'!$S$12,
IF(CT588&gt;='PAINEL E TARGET'!$T$13,'PAINEL E TARGET'!$S$13,
IF(CT588&gt;='PAINEL E TARGET'!$T$14,'PAINEL E TARGET'!$S$14,
IF(CT588&gt;='PAINEL E TARGET'!$T$15,'PAINEL E TARGET'!$S$15,
IF(CT588&gt;='PAINEL E TARGET'!$T$16,'PAINEL E TARGET'!$S$16,
IF(CT588&gt;='PAINEL E TARGET'!$T$17,'PAINEL E TARGET'!$S$17,
IF(CT588&gt;='PAINEL E TARGET'!$T$18,'PAINEL E TARGET'!$S$18,'PAINEL E TARGET'!$S$19))))))))</f>
        <v>Não elegível</v>
      </c>
      <c r="CV588" s="17">
        <f>IFERROR(VLOOKUP($BW588,'PAINEL E TARGET'!$G$1:$Q$99,6,0),0)</f>
        <v>0.2</v>
      </c>
      <c r="CW588" s="17">
        <f>VLOOKUP(CU588,'PAINEL E TARGET'!$S$10:$U$19,3,0)</f>
        <v>0</v>
      </c>
      <c r="CX588" s="16">
        <f t="shared" si="354"/>
        <v>0</v>
      </c>
      <c r="CY588" s="17">
        <f t="shared" si="340"/>
        <v>1.0269999999999999</v>
      </c>
      <c r="CZ588" s="33" t="str">
        <f>IF(CY588&gt;='PAINEL E TARGET'!$T$11,'PAINEL E TARGET'!$S$11,
IF(CY588&gt;='PAINEL E TARGET'!$T$12,'PAINEL E TARGET'!$S$12,
IF(CY588&gt;='PAINEL E TARGET'!$T$13,'PAINEL E TARGET'!$S$13,
IF(CY588&gt;='PAINEL E TARGET'!$T$14,'PAINEL E TARGET'!$S$14,
IF(CY588&gt;='PAINEL E TARGET'!$T$15,'PAINEL E TARGET'!$S$15,
IF(CY588&gt;='PAINEL E TARGET'!$T$16,'PAINEL E TARGET'!$S$16,
IF(CY588&gt;='PAINEL E TARGET'!$T$17,'PAINEL E TARGET'!$S$17,
IF(CY588&gt;='PAINEL E TARGET'!$T$18,'PAINEL E TARGET'!$S$18,'PAINEL E TARGET'!$S$19))))))))</f>
        <v>2. Fx de 100% a 104,9%</v>
      </c>
      <c r="DA588" s="17">
        <f>IFERROR(VLOOKUP($BW588,'PAINEL E TARGET'!$G$1:$Q$99,7,0),0)</f>
        <v>0.15</v>
      </c>
      <c r="DB588" s="17">
        <f>VLOOKUP(CZ588,'PAINEL E TARGET'!$S$10:$U$19,3,0)</f>
        <v>1</v>
      </c>
      <c r="DC588" s="16">
        <f t="shared" si="355"/>
        <v>281.25</v>
      </c>
      <c r="DD588" s="17">
        <f t="shared" si="341"/>
        <v>1.0720000000000001</v>
      </c>
      <c r="DE588" s="33" t="str">
        <f>IF(DD588&gt;='PAINEL E TARGET'!$T$11,'PAINEL E TARGET'!$S$11,
IF(DD588&gt;='PAINEL E TARGET'!$T$12,'PAINEL E TARGET'!$S$12,
IF(DD588&gt;='PAINEL E TARGET'!$T$13,'PAINEL E TARGET'!$S$13,
IF(DD588&gt;='PAINEL E TARGET'!$T$14,'PAINEL E TARGET'!$S$14,
IF(DD588&gt;='PAINEL E TARGET'!$T$15,'PAINEL E TARGET'!$S$15,
IF(DD588&gt;='PAINEL E TARGET'!$T$16,'PAINEL E TARGET'!$S$16,
IF(DD588&gt;='PAINEL E TARGET'!$T$17,'PAINEL E TARGET'!$S$17,
IF(DD588&gt;='PAINEL E TARGET'!$T$18,'PAINEL E TARGET'!$S$18,'PAINEL E TARGET'!$S$19))))))))</f>
        <v>3. Fx de 105% a 109,9%</v>
      </c>
      <c r="DF588" s="17">
        <f>IFERROR(VLOOKUP($BW588,'PAINEL E TARGET'!$G$1:$Q$99,8,0),0)</f>
        <v>0.1</v>
      </c>
      <c r="DG588" s="17">
        <f>VLOOKUP(DE588,'PAINEL E TARGET'!$S$10:$U$19,3,0)</f>
        <v>1.1000000000000001</v>
      </c>
      <c r="DH588" s="16">
        <f t="shared" si="356"/>
        <v>206.25000000000003</v>
      </c>
      <c r="DI588" s="17">
        <f t="shared" si="342"/>
        <v>1.143</v>
      </c>
      <c r="DJ588" s="33" t="str">
        <f>IF(DI588&gt;='PAINEL E TARGET'!$T$11,'PAINEL E TARGET'!$S$11,
IF(DI588&gt;='PAINEL E TARGET'!$T$12,'PAINEL E TARGET'!$S$12,
IF(DI588&gt;='PAINEL E TARGET'!$T$13,'PAINEL E TARGET'!$S$13,
IF(DI588&gt;='PAINEL E TARGET'!$T$14,'PAINEL E TARGET'!$S$14,
IF(DI588&gt;='PAINEL E TARGET'!$T$15,'PAINEL E TARGET'!$S$15,
IF(DI588&gt;='PAINEL E TARGET'!$T$16,'PAINEL E TARGET'!$S$16,
IF(DI588&gt;='PAINEL E TARGET'!$T$17,'PAINEL E TARGET'!$S$17,
IF(DI588&gt;='PAINEL E TARGET'!$T$18,'PAINEL E TARGET'!$S$18,'PAINEL E TARGET'!$S$19))))))))</f>
        <v>4. Fx de 110% a 114,9%</v>
      </c>
      <c r="DK588" s="17">
        <f>IFERROR(VLOOKUP($BW588,'PAINEL E TARGET'!$G$1:$Q$99,9,0),0)</f>
        <v>0.05</v>
      </c>
      <c r="DL588" s="17">
        <f>VLOOKUP(DJ588,'PAINEL E TARGET'!$S$10:$U$19,3,0)</f>
        <v>1.2</v>
      </c>
      <c r="DM588" s="16">
        <f t="shared" si="357"/>
        <v>112.5</v>
      </c>
      <c r="DN588" s="17">
        <f t="shared" si="343"/>
        <v>1.0580000000000001</v>
      </c>
      <c r="DO588" s="33" t="str">
        <f>IF(DN588&gt;='PAINEL E TARGET'!$T$11,'PAINEL E TARGET'!$S$11,
IF(DN588&gt;='PAINEL E TARGET'!$T$12,'PAINEL E TARGET'!$S$12,
IF(DN588&gt;='PAINEL E TARGET'!$T$13,'PAINEL E TARGET'!$S$13,
IF(DN588&gt;='PAINEL E TARGET'!$T$14,'PAINEL E TARGET'!$S$14,
IF(DN588&gt;='PAINEL E TARGET'!$T$15,'PAINEL E TARGET'!$S$15,
IF(DN588&gt;='PAINEL E TARGET'!$T$16,'PAINEL E TARGET'!$S$16,
IF(DN588&gt;='PAINEL E TARGET'!$T$17,'PAINEL E TARGET'!$S$17,
IF(DN588&gt;='PAINEL E TARGET'!$T$18,'PAINEL E TARGET'!$S$18,'PAINEL E TARGET'!$S$19))))))))</f>
        <v>3. Fx de 105% a 109,9%</v>
      </c>
      <c r="DP588" s="17">
        <f>IFERROR(VLOOKUP($BW588,'PAINEL E TARGET'!$G$1:$Q$99,10,0),0)</f>
        <v>0</v>
      </c>
      <c r="DQ588" s="17">
        <f>VLOOKUP(DO588,'PAINEL E TARGET'!$S$10:$U$19,3,0)</f>
        <v>1.1000000000000001</v>
      </c>
      <c r="DR588" s="16">
        <f t="shared" si="358"/>
        <v>0</v>
      </c>
      <c r="DS588" s="17">
        <f t="shared" si="344"/>
        <v>0.8</v>
      </c>
      <c r="DT588" s="16">
        <f>IF(DS588&gt;=1,VLOOKUP(BO588,'PAINEL E TARGET'!$S$1:$W$8,5,0),0)</f>
        <v>0</v>
      </c>
      <c r="DU588" s="16">
        <f t="shared" si="359"/>
        <v>1068.75</v>
      </c>
    </row>
    <row r="589" spans="2:125" s="32" customFormat="1" x14ac:dyDescent="0.2">
      <c r="B589" s="44">
        <v>43541</v>
      </c>
      <c r="C589" s="65">
        <v>1426</v>
      </c>
      <c r="D589" s="66" t="s">
        <v>592</v>
      </c>
      <c r="E589" s="65">
        <v>512</v>
      </c>
      <c r="F589" s="65" t="s">
        <v>944</v>
      </c>
      <c r="G589" s="67">
        <v>1697150.4289275422</v>
      </c>
      <c r="H589" s="67">
        <v>962318.62910635886</v>
      </c>
      <c r="I589" s="67">
        <v>740192.22000000009</v>
      </c>
      <c r="J589" s="68">
        <v>0.76917581933061741</v>
      </c>
      <c r="K589" s="67">
        <v>170904.06395844746</v>
      </c>
      <c r="L589" s="67">
        <v>624171.65711029922</v>
      </c>
      <c r="M589" s="67">
        <v>159713.68</v>
      </c>
      <c r="N589" s="67">
        <v>515172.80999999994</v>
      </c>
      <c r="O589" s="67">
        <v>1400937.9742478251</v>
      </c>
      <c r="P589" s="67" t="s">
        <v>1082</v>
      </c>
      <c r="Q589" s="67" t="s">
        <v>1082</v>
      </c>
      <c r="R589" s="67">
        <v>0</v>
      </c>
      <c r="S589" s="67">
        <v>0</v>
      </c>
      <c r="T589" s="68">
        <v>0.11462250397672508</v>
      </c>
      <c r="U589" s="68">
        <v>0.10088180902835972</v>
      </c>
      <c r="V589" s="68">
        <v>0.88012218829946776</v>
      </c>
      <c r="W589" s="67">
        <v>91133.569999999992</v>
      </c>
      <c r="X589" s="67">
        <v>68083.77</v>
      </c>
      <c r="Y589" s="68">
        <v>0.74707673582852085</v>
      </c>
      <c r="Z589" s="68">
        <v>0.16982274319545626</v>
      </c>
      <c r="AA589" s="68">
        <v>0.18462928484462621</v>
      </c>
      <c r="AB589" s="68">
        <v>1.0871882138432334</v>
      </c>
      <c r="AC589" s="67">
        <v>135021.94</v>
      </c>
      <c r="AD589" s="67">
        <v>124603.80999999998</v>
      </c>
      <c r="AE589" s="68">
        <v>0.92284120639949319</v>
      </c>
      <c r="AF589" s="43">
        <v>80</v>
      </c>
      <c r="AG589" s="43">
        <v>74</v>
      </c>
      <c r="AH589" s="43">
        <v>17</v>
      </c>
      <c r="AI589" s="43">
        <v>10</v>
      </c>
      <c r="AJ589" s="67">
        <v>43314.48</v>
      </c>
      <c r="AK589" s="67">
        <v>41956.1</v>
      </c>
      <c r="AL589" s="68">
        <v>0.96863912483769854</v>
      </c>
      <c r="AM589" s="67">
        <v>16735.870000000003</v>
      </c>
      <c r="AN589" s="67">
        <v>9769.7000000000007</v>
      </c>
      <c r="AO589" s="68">
        <v>0.58375811953606227</v>
      </c>
      <c r="AP589" s="67">
        <v>4756.1899999999987</v>
      </c>
      <c r="AQ589" s="67">
        <v>3601.8800000000006</v>
      </c>
      <c r="AR589" s="68">
        <v>0.7573036400984825</v>
      </c>
      <c r="AS589" s="67">
        <v>26327.030000000002</v>
      </c>
      <c r="AT589" s="67">
        <v>12756.09</v>
      </c>
      <c r="AU589" s="68">
        <v>0.48452446022206069</v>
      </c>
      <c r="AV589" s="43">
        <v>1599.36</v>
      </c>
      <c r="AW589" s="43">
        <v>739.86</v>
      </c>
      <c r="AX589" s="69">
        <v>0.4625975390156063</v>
      </c>
      <c r="AY589" s="43">
        <v>170904.06395844746</v>
      </c>
      <c r="AZ589" s="43">
        <v>159713.68000000002</v>
      </c>
      <c r="BA589" s="43">
        <v>31232.369467381675</v>
      </c>
      <c r="BB589" s="43">
        <v>31166.629999999997</v>
      </c>
      <c r="BC589" s="43">
        <v>301105.9903567881</v>
      </c>
      <c r="BD589" s="43">
        <v>55116.765907621666</v>
      </c>
      <c r="BE589" s="43">
        <v>161689.14000000001</v>
      </c>
      <c r="BF589" s="43">
        <v>239555.96</v>
      </c>
      <c r="BG589" s="43">
        <v>2824.41</v>
      </c>
      <c r="BH589" s="43">
        <v>30</v>
      </c>
      <c r="BI589" s="44">
        <v>43173</v>
      </c>
      <c r="BJ589" s="44">
        <v>43541</v>
      </c>
      <c r="BK589" s="44">
        <v>43172</v>
      </c>
      <c r="BL589" s="43">
        <f t="shared" si="345"/>
        <v>740192.22000000009</v>
      </c>
      <c r="BM589" s="43">
        <f t="shared" si="346"/>
        <v>674886.49</v>
      </c>
      <c r="BO589" s="16" t="str">
        <f>IFERROR(VLOOKUP($C589,'PORTE LOJA'!A:B,2,0),"PORTE 1")</f>
        <v>PORTE 3</v>
      </c>
      <c r="BP589" s="16">
        <f>VLOOKUP(BO589,'PAINEL E TARGET'!$S$1:$W$8,3,0)</f>
        <v>2400</v>
      </c>
      <c r="BQ589" s="16">
        <f t="shared" si="324"/>
        <v>1</v>
      </c>
      <c r="BR589" s="16">
        <f t="shared" si="325"/>
        <v>1</v>
      </c>
      <c r="BS589" s="16">
        <f t="shared" si="326"/>
        <v>1</v>
      </c>
      <c r="BT589" s="16">
        <f t="shared" si="327"/>
        <v>1</v>
      </c>
      <c r="BU589" s="16">
        <f t="shared" si="328"/>
        <v>1</v>
      </c>
      <c r="BV589" s="16">
        <f t="shared" si="329"/>
        <v>1</v>
      </c>
      <c r="BW589" s="17" t="str">
        <f t="shared" si="347"/>
        <v>111111</v>
      </c>
      <c r="BY589" s="17">
        <f t="shared" si="330"/>
        <v>0.76900000000000002</v>
      </c>
      <c r="BZ589" s="17">
        <f t="shared" si="331"/>
        <v>0.84899999999999998</v>
      </c>
      <c r="CA589" s="17" t="str">
        <f t="shared" si="348"/>
        <v>Sem Retira</v>
      </c>
      <c r="CB589" s="17">
        <f t="shared" si="349"/>
        <v>0.84899999999999998</v>
      </c>
      <c r="CC589" s="33" t="str">
        <f>IF(CB589&gt;='PAINEL E TARGET'!$T$11,'PAINEL E TARGET'!$S$11,
IF(CB589&gt;='PAINEL E TARGET'!$T$12,'PAINEL E TARGET'!$S$12,
IF(CB589&gt;='PAINEL E TARGET'!$T$13,'PAINEL E TARGET'!$S$13,
IF(CB589&gt;='PAINEL E TARGET'!$T$14,'PAINEL E TARGET'!$S$14,
IF(CB589&gt;='PAINEL E TARGET'!$T$15,'PAINEL E TARGET'!$S$15,
IF(CB589&gt;='PAINEL E TARGET'!$T$16,'PAINEL E TARGET'!$S$16,
IF(CB589&gt;='PAINEL E TARGET'!$T$17,'PAINEL E TARGET'!$S$17,
IF(CB589&gt;='PAINEL E TARGET'!$T$18,'PAINEL E TARGET'!$S$18,'PAINEL E TARGET'!$S$19))))))))</f>
        <v>Não elegível</v>
      </c>
      <c r="CD589" s="17">
        <f>IFERROR(VLOOKUP($BW589,'PAINEL E TARGET'!$G$1:$Q$99,4,0),0)</f>
        <v>0.25</v>
      </c>
      <c r="CE589" s="17">
        <f>VLOOKUP(CC589,'PAINEL E TARGET'!$S$10:$U$19,3,0)</f>
        <v>0</v>
      </c>
      <c r="CF589" s="16">
        <f t="shared" si="350"/>
        <v>0</v>
      </c>
      <c r="CG589" s="17">
        <f t="shared" si="332"/>
        <v>0.96899999999999997</v>
      </c>
      <c r="CH589" s="17">
        <f t="shared" si="333"/>
        <v>0.58399999999999996</v>
      </c>
      <c r="CI589" s="17">
        <f t="shared" si="334"/>
        <v>0.75700000000000001</v>
      </c>
      <c r="CJ589" s="17">
        <f t="shared" si="335"/>
        <v>0.48499999999999999</v>
      </c>
      <c r="CK589" s="17">
        <f t="shared" si="336"/>
        <v>0.46300000000000002</v>
      </c>
      <c r="CL589" s="17">
        <f t="shared" si="337"/>
        <v>0.747</v>
      </c>
      <c r="CM589" s="16">
        <f t="shared" si="338"/>
        <v>2</v>
      </c>
      <c r="CN589" s="17" t="str">
        <f t="shared" si="351"/>
        <v>não ok</v>
      </c>
      <c r="CO589" s="17">
        <f t="shared" si="352"/>
        <v>0</v>
      </c>
      <c r="CP589" s="33" t="str">
        <f>IF(CO589&gt;='PAINEL E TARGET'!$T$11,'PAINEL E TARGET'!$S$11,
IF(CO589&gt;='PAINEL E TARGET'!$T$12,'PAINEL E TARGET'!$S$12,
IF(CO589&gt;='PAINEL E TARGET'!$T$13,'PAINEL E TARGET'!$S$13,
IF(CO589&gt;='PAINEL E TARGET'!$T$14,'PAINEL E TARGET'!$S$14,
IF(CO589&gt;='PAINEL E TARGET'!$T$15,'PAINEL E TARGET'!$S$15,
IF(CO589&gt;='PAINEL E TARGET'!$T$16,'PAINEL E TARGET'!$S$16,
IF(CO589&gt;='PAINEL E TARGET'!$T$17,'PAINEL E TARGET'!$S$17,
IF(CO589&gt;='PAINEL E TARGET'!$T$18,'PAINEL E TARGET'!$S$18,'PAINEL E TARGET'!$S$19))))))))</f>
        <v>Não elegível</v>
      </c>
      <c r="CQ589" s="17">
        <f>IFERROR(VLOOKUP($BW589,'PAINEL E TARGET'!$G$1:$Q$99,5,0),0)</f>
        <v>0.25</v>
      </c>
      <c r="CR589" s="17">
        <f>VLOOKUP(CP589,'PAINEL E TARGET'!$S$10:$U$19,3,0)</f>
        <v>0</v>
      </c>
      <c r="CS589" s="16">
        <f t="shared" si="353"/>
        <v>0</v>
      </c>
      <c r="CT589" s="17">
        <f t="shared" si="339"/>
        <v>0.92300000000000004</v>
      </c>
      <c r="CU589" s="33" t="str">
        <f>IF(CT589&gt;='PAINEL E TARGET'!$T$11,'PAINEL E TARGET'!$S$11,
IF(CT589&gt;='PAINEL E TARGET'!$T$12,'PAINEL E TARGET'!$S$12,
IF(CT589&gt;='PAINEL E TARGET'!$T$13,'PAINEL E TARGET'!$S$13,
IF(CT589&gt;='PAINEL E TARGET'!$T$14,'PAINEL E TARGET'!$S$14,
IF(CT589&gt;='PAINEL E TARGET'!$T$15,'PAINEL E TARGET'!$S$15,
IF(CT589&gt;='PAINEL E TARGET'!$T$16,'PAINEL E TARGET'!$S$16,
IF(CT589&gt;='PAINEL E TARGET'!$T$17,'PAINEL E TARGET'!$S$17,
IF(CT589&gt;='PAINEL E TARGET'!$T$18,'PAINEL E TARGET'!$S$18,'PAINEL E TARGET'!$S$19))))))))</f>
        <v>1. Fx de 90% a 99,9%</v>
      </c>
      <c r="CV589" s="17">
        <f>IFERROR(VLOOKUP($BW589,'PAINEL E TARGET'!$G$1:$Q$99,6,0),0)</f>
        <v>0.2</v>
      </c>
      <c r="CW589" s="17">
        <f>VLOOKUP(CU589,'PAINEL E TARGET'!$S$10:$U$19,3,0)</f>
        <v>0.5</v>
      </c>
      <c r="CX589" s="16">
        <f t="shared" si="354"/>
        <v>240</v>
      </c>
      <c r="CY589" s="17">
        <f t="shared" si="340"/>
        <v>0.93500000000000005</v>
      </c>
      <c r="CZ589" s="33" t="str">
        <f>IF(CY589&gt;='PAINEL E TARGET'!$T$11,'PAINEL E TARGET'!$S$11,
IF(CY589&gt;='PAINEL E TARGET'!$T$12,'PAINEL E TARGET'!$S$12,
IF(CY589&gt;='PAINEL E TARGET'!$T$13,'PAINEL E TARGET'!$S$13,
IF(CY589&gt;='PAINEL E TARGET'!$T$14,'PAINEL E TARGET'!$S$14,
IF(CY589&gt;='PAINEL E TARGET'!$T$15,'PAINEL E TARGET'!$S$15,
IF(CY589&gt;='PAINEL E TARGET'!$T$16,'PAINEL E TARGET'!$S$16,
IF(CY589&gt;='PAINEL E TARGET'!$T$17,'PAINEL E TARGET'!$S$17,
IF(CY589&gt;='PAINEL E TARGET'!$T$18,'PAINEL E TARGET'!$S$18,'PAINEL E TARGET'!$S$19))))))))</f>
        <v>1. Fx de 90% a 99,9%</v>
      </c>
      <c r="DA589" s="17">
        <f>IFERROR(VLOOKUP($BW589,'PAINEL E TARGET'!$G$1:$Q$99,7,0),0)</f>
        <v>0.15</v>
      </c>
      <c r="DB589" s="17">
        <f>VLOOKUP(CZ589,'PAINEL E TARGET'!$S$10:$U$19,3,0)</f>
        <v>0.5</v>
      </c>
      <c r="DC589" s="16">
        <f t="shared" si="355"/>
        <v>180</v>
      </c>
      <c r="DD589" s="17">
        <f t="shared" si="341"/>
        <v>0.998</v>
      </c>
      <c r="DE589" s="33" t="str">
        <f>IF(DD589&gt;='PAINEL E TARGET'!$T$11,'PAINEL E TARGET'!$S$11,
IF(DD589&gt;='PAINEL E TARGET'!$T$12,'PAINEL E TARGET'!$S$12,
IF(DD589&gt;='PAINEL E TARGET'!$T$13,'PAINEL E TARGET'!$S$13,
IF(DD589&gt;='PAINEL E TARGET'!$T$14,'PAINEL E TARGET'!$S$14,
IF(DD589&gt;='PAINEL E TARGET'!$T$15,'PAINEL E TARGET'!$S$15,
IF(DD589&gt;='PAINEL E TARGET'!$T$16,'PAINEL E TARGET'!$S$16,
IF(DD589&gt;='PAINEL E TARGET'!$T$17,'PAINEL E TARGET'!$S$17,
IF(DD589&gt;='PAINEL E TARGET'!$T$18,'PAINEL E TARGET'!$S$18,'PAINEL E TARGET'!$S$19))))))))</f>
        <v>1. Fx de 90% a 99,9%</v>
      </c>
      <c r="DF589" s="17">
        <f>IFERROR(VLOOKUP($BW589,'PAINEL E TARGET'!$G$1:$Q$99,8,0),0)</f>
        <v>0.1</v>
      </c>
      <c r="DG589" s="17">
        <f>VLOOKUP(DE589,'PAINEL E TARGET'!$S$10:$U$19,3,0)</f>
        <v>0.5</v>
      </c>
      <c r="DH589" s="16">
        <f t="shared" si="356"/>
        <v>120</v>
      </c>
      <c r="DI589" s="17">
        <f t="shared" si="342"/>
        <v>0.58799999999999997</v>
      </c>
      <c r="DJ589" s="33" t="str">
        <f>IF(DI589&gt;='PAINEL E TARGET'!$T$11,'PAINEL E TARGET'!$S$11,
IF(DI589&gt;='PAINEL E TARGET'!$T$12,'PAINEL E TARGET'!$S$12,
IF(DI589&gt;='PAINEL E TARGET'!$T$13,'PAINEL E TARGET'!$S$13,
IF(DI589&gt;='PAINEL E TARGET'!$T$14,'PAINEL E TARGET'!$S$14,
IF(DI589&gt;='PAINEL E TARGET'!$T$15,'PAINEL E TARGET'!$S$15,
IF(DI589&gt;='PAINEL E TARGET'!$T$16,'PAINEL E TARGET'!$S$16,
IF(DI589&gt;='PAINEL E TARGET'!$T$17,'PAINEL E TARGET'!$S$17,
IF(DI589&gt;='PAINEL E TARGET'!$T$18,'PAINEL E TARGET'!$S$18,'PAINEL E TARGET'!$S$19))))))))</f>
        <v>Não elegível</v>
      </c>
      <c r="DK589" s="17">
        <f>IFERROR(VLOOKUP($BW589,'PAINEL E TARGET'!$G$1:$Q$99,9,0),0)</f>
        <v>0.05</v>
      </c>
      <c r="DL589" s="17">
        <f>VLOOKUP(DJ589,'PAINEL E TARGET'!$S$10:$U$19,3,0)</f>
        <v>0</v>
      </c>
      <c r="DM589" s="16">
        <f t="shared" si="357"/>
        <v>0</v>
      </c>
      <c r="DN589" s="17">
        <f t="shared" si="343"/>
        <v>0.46300000000000002</v>
      </c>
      <c r="DO589" s="33" t="str">
        <f>IF(DN589&gt;='PAINEL E TARGET'!$T$11,'PAINEL E TARGET'!$S$11,
IF(DN589&gt;='PAINEL E TARGET'!$T$12,'PAINEL E TARGET'!$S$12,
IF(DN589&gt;='PAINEL E TARGET'!$T$13,'PAINEL E TARGET'!$S$13,
IF(DN589&gt;='PAINEL E TARGET'!$T$14,'PAINEL E TARGET'!$S$14,
IF(DN589&gt;='PAINEL E TARGET'!$T$15,'PAINEL E TARGET'!$S$15,
IF(DN589&gt;='PAINEL E TARGET'!$T$16,'PAINEL E TARGET'!$S$16,
IF(DN589&gt;='PAINEL E TARGET'!$T$17,'PAINEL E TARGET'!$S$17,
IF(DN589&gt;='PAINEL E TARGET'!$T$18,'PAINEL E TARGET'!$S$18,'PAINEL E TARGET'!$S$19))))))))</f>
        <v>Não elegível</v>
      </c>
      <c r="DP589" s="17">
        <f>IFERROR(VLOOKUP($BW589,'PAINEL E TARGET'!$G$1:$Q$99,10,0),0)</f>
        <v>0</v>
      </c>
      <c r="DQ589" s="17">
        <f>VLOOKUP(DO589,'PAINEL E TARGET'!$S$10:$U$19,3,0)</f>
        <v>0</v>
      </c>
      <c r="DR589" s="16">
        <f t="shared" si="358"/>
        <v>0</v>
      </c>
      <c r="DS589" s="17">
        <f t="shared" si="344"/>
        <v>0.92500000000000004</v>
      </c>
      <c r="DT589" s="16">
        <f>IF(DS589&gt;=1,VLOOKUP(BO589,'PAINEL E TARGET'!$S$1:$W$8,5,0),0)</f>
        <v>0</v>
      </c>
      <c r="DU589" s="16">
        <f t="shared" si="359"/>
        <v>540</v>
      </c>
    </row>
    <row r="590" spans="2:125" s="32" customFormat="1" x14ac:dyDescent="0.2">
      <c r="B590" s="44">
        <v>43541</v>
      </c>
      <c r="C590" s="65">
        <v>1430</v>
      </c>
      <c r="D590" s="66" t="s">
        <v>593</v>
      </c>
      <c r="E590" s="65">
        <v>310</v>
      </c>
      <c r="F590" s="65" t="s">
        <v>943</v>
      </c>
      <c r="G590" s="67">
        <v>2203600.5490446026</v>
      </c>
      <c r="H590" s="67">
        <v>1336423.3378438205</v>
      </c>
      <c r="I590" s="67">
        <v>1155078.76</v>
      </c>
      <c r="J590" s="68">
        <v>0.86430603783348992</v>
      </c>
      <c r="K590" s="67">
        <v>177858.89311502114</v>
      </c>
      <c r="L590" s="67">
        <v>930531.64112199051</v>
      </c>
      <c r="M590" s="67">
        <v>168641.06</v>
      </c>
      <c r="N590" s="67">
        <v>916339.62999999989</v>
      </c>
      <c r="O590" s="67">
        <v>1840141.4992324454</v>
      </c>
      <c r="P590" s="67" t="s">
        <v>1082</v>
      </c>
      <c r="Q590" s="67" t="s">
        <v>1082</v>
      </c>
      <c r="R590" s="67">
        <v>0</v>
      </c>
      <c r="S590" s="67">
        <v>0</v>
      </c>
      <c r="T590" s="68">
        <v>0.10478434848773698</v>
      </c>
      <c r="U590" s="68">
        <v>9.8051155177701813E-2</v>
      </c>
      <c r="V590" s="68">
        <v>0.93574237558175821</v>
      </c>
      <c r="W590" s="67">
        <v>116141.98000000001</v>
      </c>
      <c r="X590" s="67">
        <v>106383.60999999999</v>
      </c>
      <c r="Y590" s="68">
        <v>0.91597895954589359</v>
      </c>
      <c r="Z590" s="68">
        <v>0.1941904079397114</v>
      </c>
      <c r="AA590" s="68">
        <v>0.18013974976826549</v>
      </c>
      <c r="AB590" s="68">
        <v>0.92764494229906513</v>
      </c>
      <c r="AC590" s="67">
        <v>215238.80999999997</v>
      </c>
      <c r="AD590" s="67">
        <v>195448.15000000002</v>
      </c>
      <c r="AE590" s="68">
        <v>0.9080525487016029</v>
      </c>
      <c r="AF590" s="43">
        <v>80</v>
      </c>
      <c r="AG590" s="43">
        <v>69</v>
      </c>
      <c r="AH590" s="43">
        <v>41</v>
      </c>
      <c r="AI590" s="43">
        <v>28</v>
      </c>
      <c r="AJ590" s="67">
        <v>55387.72</v>
      </c>
      <c r="AK590" s="67">
        <v>52689</v>
      </c>
      <c r="AL590" s="68">
        <v>0.95127584237083596</v>
      </c>
      <c r="AM590" s="67">
        <v>10338.160000000002</v>
      </c>
      <c r="AN590" s="67">
        <v>5453.5000000000009</v>
      </c>
      <c r="AO590" s="68">
        <v>0.52751166551881568</v>
      </c>
      <c r="AP590" s="67">
        <v>5422.5999999999985</v>
      </c>
      <c r="AQ590" s="67">
        <v>4755.8899999999994</v>
      </c>
      <c r="AR590" s="68">
        <v>0.8770497547302033</v>
      </c>
      <c r="AS590" s="67">
        <v>44993.5</v>
      </c>
      <c r="AT590" s="67">
        <v>43485.220000000008</v>
      </c>
      <c r="AU590" s="68">
        <v>0.96647782457466103</v>
      </c>
      <c r="AV590" s="43">
        <v>1795.92</v>
      </c>
      <c r="AW590" s="43">
        <v>944.80000000000007</v>
      </c>
      <c r="AX590" s="69">
        <v>0.52608133992605466</v>
      </c>
      <c r="AY590" s="43">
        <v>177858.89311502114</v>
      </c>
      <c r="AZ590" s="43">
        <v>168641.06</v>
      </c>
      <c r="BA590" s="43">
        <v>51446.012444370062</v>
      </c>
      <c r="BB590" s="43">
        <v>60989.19</v>
      </c>
      <c r="BC590" s="43">
        <v>294929.91616383393</v>
      </c>
      <c r="BD590" s="43">
        <v>85809.161419682743</v>
      </c>
      <c r="BE590" s="43">
        <v>194060.61999999997</v>
      </c>
      <c r="BF590" s="43">
        <v>359640.87999999995</v>
      </c>
      <c r="BG590" s="43">
        <v>2997.27</v>
      </c>
      <c r="BH590" s="43">
        <v>69</v>
      </c>
      <c r="BI590" s="44">
        <v>43173</v>
      </c>
      <c r="BJ590" s="44">
        <v>43541</v>
      </c>
      <c r="BK590" s="44">
        <v>43172</v>
      </c>
      <c r="BL590" s="43">
        <f t="shared" si="345"/>
        <v>1155078.76</v>
      </c>
      <c r="BM590" s="43">
        <f t="shared" si="346"/>
        <v>1084980.69</v>
      </c>
      <c r="BO590" s="16" t="str">
        <f>IFERROR(VLOOKUP($C590,'PORTE LOJA'!A:B,2,0),"PORTE 1")</f>
        <v>PORTE 3</v>
      </c>
      <c r="BP590" s="16">
        <f>VLOOKUP(BO590,'PAINEL E TARGET'!$S$1:$W$8,3,0)</f>
        <v>2400</v>
      </c>
      <c r="BQ590" s="16">
        <f t="shared" si="324"/>
        <v>1</v>
      </c>
      <c r="BR590" s="16">
        <f t="shared" si="325"/>
        <v>1</v>
      </c>
      <c r="BS590" s="16">
        <f t="shared" si="326"/>
        <v>1</v>
      </c>
      <c r="BT590" s="16">
        <f t="shared" si="327"/>
        <v>1</v>
      </c>
      <c r="BU590" s="16">
        <f t="shared" si="328"/>
        <v>1</v>
      </c>
      <c r="BV590" s="16">
        <f t="shared" si="329"/>
        <v>1</v>
      </c>
      <c r="BW590" s="17" t="str">
        <f t="shared" si="347"/>
        <v>111111</v>
      </c>
      <c r="BY590" s="17">
        <f t="shared" si="330"/>
        <v>0.86399999999999999</v>
      </c>
      <c r="BZ590" s="17">
        <f t="shared" si="331"/>
        <v>0.97899999999999998</v>
      </c>
      <c r="CA590" s="17" t="str">
        <f t="shared" si="348"/>
        <v>Sem Retira</v>
      </c>
      <c r="CB590" s="17">
        <f t="shared" si="349"/>
        <v>0.97899999999999998</v>
      </c>
      <c r="CC590" s="33" t="str">
        <f>IF(CB590&gt;='PAINEL E TARGET'!$T$11,'PAINEL E TARGET'!$S$11,
IF(CB590&gt;='PAINEL E TARGET'!$T$12,'PAINEL E TARGET'!$S$12,
IF(CB590&gt;='PAINEL E TARGET'!$T$13,'PAINEL E TARGET'!$S$13,
IF(CB590&gt;='PAINEL E TARGET'!$T$14,'PAINEL E TARGET'!$S$14,
IF(CB590&gt;='PAINEL E TARGET'!$T$15,'PAINEL E TARGET'!$S$15,
IF(CB590&gt;='PAINEL E TARGET'!$T$16,'PAINEL E TARGET'!$S$16,
IF(CB590&gt;='PAINEL E TARGET'!$T$17,'PAINEL E TARGET'!$S$17,
IF(CB590&gt;='PAINEL E TARGET'!$T$18,'PAINEL E TARGET'!$S$18,'PAINEL E TARGET'!$S$19))))))))</f>
        <v>1. Fx de 90% a 99,9%</v>
      </c>
      <c r="CD590" s="17">
        <f>IFERROR(VLOOKUP($BW590,'PAINEL E TARGET'!$G$1:$Q$99,4,0),0)</f>
        <v>0.25</v>
      </c>
      <c r="CE590" s="17">
        <f>VLOOKUP(CC590,'PAINEL E TARGET'!$S$10:$U$19,3,0)</f>
        <v>0.5</v>
      </c>
      <c r="CF590" s="16">
        <f t="shared" si="350"/>
        <v>300</v>
      </c>
      <c r="CG590" s="17">
        <f t="shared" si="332"/>
        <v>0.95099999999999996</v>
      </c>
      <c r="CH590" s="17">
        <f t="shared" si="333"/>
        <v>0.52800000000000002</v>
      </c>
      <c r="CI590" s="17">
        <f t="shared" si="334"/>
        <v>0.877</v>
      </c>
      <c r="CJ590" s="17">
        <f t="shared" si="335"/>
        <v>0.96599999999999997</v>
      </c>
      <c r="CK590" s="17">
        <f t="shared" si="336"/>
        <v>0.52600000000000002</v>
      </c>
      <c r="CL590" s="17">
        <f t="shared" si="337"/>
        <v>0.91600000000000004</v>
      </c>
      <c r="CM590" s="16">
        <f t="shared" si="338"/>
        <v>3</v>
      </c>
      <c r="CN590" s="17" t="str">
        <f t="shared" si="351"/>
        <v>não ok</v>
      </c>
      <c r="CO590" s="17">
        <f t="shared" si="352"/>
        <v>0</v>
      </c>
      <c r="CP590" s="33" t="str">
        <f>IF(CO590&gt;='PAINEL E TARGET'!$T$11,'PAINEL E TARGET'!$S$11,
IF(CO590&gt;='PAINEL E TARGET'!$T$12,'PAINEL E TARGET'!$S$12,
IF(CO590&gt;='PAINEL E TARGET'!$T$13,'PAINEL E TARGET'!$S$13,
IF(CO590&gt;='PAINEL E TARGET'!$T$14,'PAINEL E TARGET'!$S$14,
IF(CO590&gt;='PAINEL E TARGET'!$T$15,'PAINEL E TARGET'!$S$15,
IF(CO590&gt;='PAINEL E TARGET'!$T$16,'PAINEL E TARGET'!$S$16,
IF(CO590&gt;='PAINEL E TARGET'!$T$17,'PAINEL E TARGET'!$S$17,
IF(CO590&gt;='PAINEL E TARGET'!$T$18,'PAINEL E TARGET'!$S$18,'PAINEL E TARGET'!$S$19))))))))</f>
        <v>Não elegível</v>
      </c>
      <c r="CQ590" s="17">
        <f>IFERROR(VLOOKUP($BW590,'PAINEL E TARGET'!$G$1:$Q$99,5,0),0)</f>
        <v>0.25</v>
      </c>
      <c r="CR590" s="17">
        <f>VLOOKUP(CP590,'PAINEL E TARGET'!$S$10:$U$19,3,0)</f>
        <v>0</v>
      </c>
      <c r="CS590" s="16">
        <f t="shared" si="353"/>
        <v>0</v>
      </c>
      <c r="CT590" s="17">
        <f t="shared" si="339"/>
        <v>0.90800000000000003</v>
      </c>
      <c r="CU590" s="33" t="str">
        <f>IF(CT590&gt;='PAINEL E TARGET'!$T$11,'PAINEL E TARGET'!$S$11,
IF(CT590&gt;='PAINEL E TARGET'!$T$12,'PAINEL E TARGET'!$S$12,
IF(CT590&gt;='PAINEL E TARGET'!$T$13,'PAINEL E TARGET'!$S$13,
IF(CT590&gt;='PAINEL E TARGET'!$T$14,'PAINEL E TARGET'!$S$14,
IF(CT590&gt;='PAINEL E TARGET'!$T$15,'PAINEL E TARGET'!$S$15,
IF(CT590&gt;='PAINEL E TARGET'!$T$16,'PAINEL E TARGET'!$S$16,
IF(CT590&gt;='PAINEL E TARGET'!$T$17,'PAINEL E TARGET'!$S$17,
IF(CT590&gt;='PAINEL E TARGET'!$T$18,'PAINEL E TARGET'!$S$18,'PAINEL E TARGET'!$S$19))))))))</f>
        <v>1. Fx de 90% a 99,9%</v>
      </c>
      <c r="CV590" s="17">
        <f>IFERROR(VLOOKUP($BW590,'PAINEL E TARGET'!$G$1:$Q$99,6,0),0)</f>
        <v>0.2</v>
      </c>
      <c r="CW590" s="17">
        <f>VLOOKUP(CU590,'PAINEL E TARGET'!$S$10:$U$19,3,0)</f>
        <v>0.5</v>
      </c>
      <c r="CX590" s="16">
        <f t="shared" si="354"/>
        <v>240</v>
      </c>
      <c r="CY590" s="17">
        <f t="shared" si="340"/>
        <v>0.94799999999999995</v>
      </c>
      <c r="CZ590" s="33" t="str">
        <f>IF(CY590&gt;='PAINEL E TARGET'!$T$11,'PAINEL E TARGET'!$S$11,
IF(CY590&gt;='PAINEL E TARGET'!$T$12,'PAINEL E TARGET'!$S$12,
IF(CY590&gt;='PAINEL E TARGET'!$T$13,'PAINEL E TARGET'!$S$13,
IF(CY590&gt;='PAINEL E TARGET'!$T$14,'PAINEL E TARGET'!$S$14,
IF(CY590&gt;='PAINEL E TARGET'!$T$15,'PAINEL E TARGET'!$S$15,
IF(CY590&gt;='PAINEL E TARGET'!$T$16,'PAINEL E TARGET'!$S$16,
IF(CY590&gt;='PAINEL E TARGET'!$T$17,'PAINEL E TARGET'!$S$17,
IF(CY590&gt;='PAINEL E TARGET'!$T$18,'PAINEL E TARGET'!$S$18,'PAINEL E TARGET'!$S$19))))))))</f>
        <v>1. Fx de 90% a 99,9%</v>
      </c>
      <c r="DA590" s="17">
        <f>IFERROR(VLOOKUP($BW590,'PAINEL E TARGET'!$G$1:$Q$99,7,0),0)</f>
        <v>0.15</v>
      </c>
      <c r="DB590" s="17">
        <f>VLOOKUP(CZ590,'PAINEL E TARGET'!$S$10:$U$19,3,0)</f>
        <v>0.5</v>
      </c>
      <c r="DC590" s="16">
        <f t="shared" si="355"/>
        <v>180</v>
      </c>
      <c r="DD590" s="17">
        <f t="shared" si="341"/>
        <v>1.1850000000000001</v>
      </c>
      <c r="DE590" s="33" t="str">
        <f>IF(DD590&gt;='PAINEL E TARGET'!$T$11,'PAINEL E TARGET'!$S$11,
IF(DD590&gt;='PAINEL E TARGET'!$T$12,'PAINEL E TARGET'!$S$12,
IF(DD590&gt;='PAINEL E TARGET'!$T$13,'PAINEL E TARGET'!$S$13,
IF(DD590&gt;='PAINEL E TARGET'!$T$14,'PAINEL E TARGET'!$S$14,
IF(DD590&gt;='PAINEL E TARGET'!$T$15,'PAINEL E TARGET'!$S$15,
IF(DD590&gt;='PAINEL E TARGET'!$T$16,'PAINEL E TARGET'!$S$16,
IF(DD590&gt;='PAINEL E TARGET'!$T$17,'PAINEL E TARGET'!$S$17,
IF(DD590&gt;='PAINEL E TARGET'!$T$18,'PAINEL E TARGET'!$S$18,'PAINEL E TARGET'!$S$19))))))))</f>
        <v>5. Fx de 115% a 119,9%</v>
      </c>
      <c r="DF590" s="17">
        <f>IFERROR(VLOOKUP($BW590,'PAINEL E TARGET'!$G$1:$Q$99,8,0),0)</f>
        <v>0.1</v>
      </c>
      <c r="DG590" s="17">
        <f>VLOOKUP(DE590,'PAINEL E TARGET'!$S$10:$U$19,3,0)</f>
        <v>1.3</v>
      </c>
      <c r="DH590" s="16">
        <f t="shared" si="356"/>
        <v>312</v>
      </c>
      <c r="DI590" s="17">
        <f t="shared" si="342"/>
        <v>0.68300000000000005</v>
      </c>
      <c r="DJ590" s="33" t="str">
        <f>IF(DI590&gt;='PAINEL E TARGET'!$T$11,'PAINEL E TARGET'!$S$11,
IF(DI590&gt;='PAINEL E TARGET'!$T$12,'PAINEL E TARGET'!$S$12,
IF(DI590&gt;='PAINEL E TARGET'!$T$13,'PAINEL E TARGET'!$S$13,
IF(DI590&gt;='PAINEL E TARGET'!$T$14,'PAINEL E TARGET'!$S$14,
IF(DI590&gt;='PAINEL E TARGET'!$T$15,'PAINEL E TARGET'!$S$15,
IF(DI590&gt;='PAINEL E TARGET'!$T$16,'PAINEL E TARGET'!$S$16,
IF(DI590&gt;='PAINEL E TARGET'!$T$17,'PAINEL E TARGET'!$S$17,
IF(DI590&gt;='PAINEL E TARGET'!$T$18,'PAINEL E TARGET'!$S$18,'PAINEL E TARGET'!$S$19))))))))</f>
        <v>Não elegível</v>
      </c>
      <c r="DK590" s="17">
        <f>IFERROR(VLOOKUP($BW590,'PAINEL E TARGET'!$G$1:$Q$99,9,0),0)</f>
        <v>0.05</v>
      </c>
      <c r="DL590" s="17">
        <f>VLOOKUP(DJ590,'PAINEL E TARGET'!$S$10:$U$19,3,0)</f>
        <v>0</v>
      </c>
      <c r="DM590" s="16">
        <f t="shared" si="357"/>
        <v>0</v>
      </c>
      <c r="DN590" s="17">
        <f t="shared" si="343"/>
        <v>0.52600000000000002</v>
      </c>
      <c r="DO590" s="33" t="str">
        <f>IF(DN590&gt;='PAINEL E TARGET'!$T$11,'PAINEL E TARGET'!$S$11,
IF(DN590&gt;='PAINEL E TARGET'!$T$12,'PAINEL E TARGET'!$S$12,
IF(DN590&gt;='PAINEL E TARGET'!$T$13,'PAINEL E TARGET'!$S$13,
IF(DN590&gt;='PAINEL E TARGET'!$T$14,'PAINEL E TARGET'!$S$14,
IF(DN590&gt;='PAINEL E TARGET'!$T$15,'PAINEL E TARGET'!$S$15,
IF(DN590&gt;='PAINEL E TARGET'!$T$16,'PAINEL E TARGET'!$S$16,
IF(DN590&gt;='PAINEL E TARGET'!$T$17,'PAINEL E TARGET'!$S$17,
IF(DN590&gt;='PAINEL E TARGET'!$T$18,'PAINEL E TARGET'!$S$18,'PAINEL E TARGET'!$S$19))))))))</f>
        <v>Não elegível</v>
      </c>
      <c r="DP590" s="17">
        <f>IFERROR(VLOOKUP($BW590,'PAINEL E TARGET'!$G$1:$Q$99,10,0),0)</f>
        <v>0</v>
      </c>
      <c r="DQ590" s="17">
        <f>VLOOKUP(DO590,'PAINEL E TARGET'!$S$10:$U$19,3,0)</f>
        <v>0</v>
      </c>
      <c r="DR590" s="16">
        <f t="shared" si="358"/>
        <v>0</v>
      </c>
      <c r="DS590" s="17">
        <f t="shared" si="344"/>
        <v>0.86299999999999999</v>
      </c>
      <c r="DT590" s="16">
        <f>IF(DS590&gt;=1,VLOOKUP(BO590,'PAINEL E TARGET'!$S$1:$W$8,5,0),0)</f>
        <v>0</v>
      </c>
      <c r="DU590" s="16">
        <f t="shared" si="359"/>
        <v>1032</v>
      </c>
    </row>
    <row r="591" spans="2:125" s="32" customFormat="1" x14ac:dyDescent="0.2">
      <c r="B591" s="44">
        <v>43541</v>
      </c>
      <c r="C591" s="65">
        <v>1431</v>
      </c>
      <c r="D591" s="66" t="s">
        <v>594</v>
      </c>
      <c r="E591" s="65">
        <v>318</v>
      </c>
      <c r="F591" s="65" t="s">
        <v>943</v>
      </c>
      <c r="G591" s="67">
        <v>840147.62500769016</v>
      </c>
      <c r="H591" s="67">
        <v>484185.83779133158</v>
      </c>
      <c r="I591" s="67">
        <v>434395.03</v>
      </c>
      <c r="J591" s="68">
        <v>0.89716591460324835</v>
      </c>
      <c r="K591" s="67">
        <v>57602.59364843418</v>
      </c>
      <c r="L591" s="67">
        <v>337838.85143705062</v>
      </c>
      <c r="M591" s="67">
        <v>60634.7</v>
      </c>
      <c r="N591" s="67">
        <v>339044.87000000005</v>
      </c>
      <c r="O591" s="67">
        <v>691111.04582497687</v>
      </c>
      <c r="P591" s="67" t="s">
        <v>1082</v>
      </c>
      <c r="Q591" s="67" t="s">
        <v>1082</v>
      </c>
      <c r="R591" s="67">
        <v>0</v>
      </c>
      <c r="S591" s="67">
        <v>0</v>
      </c>
      <c r="T591" s="68">
        <v>0.11753970297663693</v>
      </c>
      <c r="U591" s="68">
        <v>0.10711378117225256</v>
      </c>
      <c r="V591" s="68">
        <v>0.91129872255626931</v>
      </c>
      <c r="W591" s="67">
        <v>46480.069999999992</v>
      </c>
      <c r="X591" s="67">
        <v>42811.19</v>
      </c>
      <c r="Y591" s="68">
        <v>0.9210655233522671</v>
      </c>
      <c r="Z591" s="68">
        <v>0.20267878088163976</v>
      </c>
      <c r="AA591" s="68">
        <v>0.2466174340609904</v>
      </c>
      <c r="AB591" s="68">
        <v>1.216789606628875</v>
      </c>
      <c r="AC591" s="67">
        <v>80147.59</v>
      </c>
      <c r="AD591" s="67">
        <v>98567.95</v>
      </c>
      <c r="AE591" s="68">
        <v>1.2298304914720455</v>
      </c>
      <c r="AF591" s="43">
        <v>80</v>
      </c>
      <c r="AG591" s="43">
        <v>63</v>
      </c>
      <c r="AH591" s="43">
        <v>12</v>
      </c>
      <c r="AI591" s="43">
        <v>9</v>
      </c>
      <c r="AJ591" s="67">
        <v>24001.08</v>
      </c>
      <c r="AK591" s="67">
        <v>22972</v>
      </c>
      <c r="AL591" s="68">
        <v>0.95712359610484188</v>
      </c>
      <c r="AM591" s="67">
        <v>4683.5199999999995</v>
      </c>
      <c r="AN591" s="67">
        <v>3331.3800000000006</v>
      </c>
      <c r="AO591" s="68">
        <v>0.71129833971030354</v>
      </c>
      <c r="AP591" s="67">
        <v>2239.4499999999998</v>
      </c>
      <c r="AQ591" s="67">
        <v>3155.8099999999995</v>
      </c>
      <c r="AR591" s="68">
        <v>1.409189756413405</v>
      </c>
      <c r="AS591" s="67">
        <v>15556.02</v>
      </c>
      <c r="AT591" s="67">
        <v>13352</v>
      </c>
      <c r="AU591" s="68">
        <v>0.85831723024269702</v>
      </c>
      <c r="AV591" s="43">
        <v>488.06</v>
      </c>
      <c r="AW591" s="43">
        <v>1029.81</v>
      </c>
      <c r="AX591" s="69">
        <v>2.1100069663565955</v>
      </c>
      <c r="AY591" s="43">
        <v>57602.59364843418</v>
      </c>
      <c r="AZ591" s="43">
        <v>60634.7</v>
      </c>
      <c r="BA591" s="43">
        <v>28010.540027576597</v>
      </c>
      <c r="BB591" s="43">
        <v>30182.000000000007</v>
      </c>
      <c r="BC591" s="43">
        <v>100558.82971543803</v>
      </c>
      <c r="BD591" s="43">
        <v>49125.296668945572</v>
      </c>
      <c r="BE591" s="43">
        <v>81716.499999999985</v>
      </c>
      <c r="BF591" s="43">
        <v>140907.36999999997</v>
      </c>
      <c r="BG591" s="43">
        <v>857.2700000000001</v>
      </c>
      <c r="BH591" s="43">
        <v>30</v>
      </c>
      <c r="BI591" s="44">
        <v>43173</v>
      </c>
      <c r="BJ591" s="44">
        <v>43541</v>
      </c>
      <c r="BK591" s="44">
        <v>43172</v>
      </c>
      <c r="BL591" s="43">
        <f t="shared" si="345"/>
        <v>434395.03</v>
      </c>
      <c r="BM591" s="43">
        <f t="shared" si="346"/>
        <v>399679.57000000007</v>
      </c>
      <c r="BO591" s="16" t="str">
        <f>IFERROR(VLOOKUP($C591,'PORTE LOJA'!A:B,2,0),"PORTE 1")</f>
        <v>PORTE 1</v>
      </c>
      <c r="BP591" s="16">
        <f>VLOOKUP(BO591,'PAINEL E TARGET'!$S$1:$W$8,3,0)</f>
        <v>1650</v>
      </c>
      <c r="BQ591" s="16">
        <f t="shared" si="324"/>
        <v>1</v>
      </c>
      <c r="BR591" s="16">
        <f t="shared" si="325"/>
        <v>1</v>
      </c>
      <c r="BS591" s="16">
        <f t="shared" si="326"/>
        <v>1</v>
      </c>
      <c r="BT591" s="16">
        <f t="shared" si="327"/>
        <v>1</v>
      </c>
      <c r="BU591" s="16">
        <f t="shared" si="328"/>
        <v>1</v>
      </c>
      <c r="BV591" s="16">
        <f t="shared" si="329"/>
        <v>1</v>
      </c>
      <c r="BW591" s="17" t="str">
        <f t="shared" si="347"/>
        <v>111111</v>
      </c>
      <c r="BY591" s="17">
        <f t="shared" si="330"/>
        <v>0.89700000000000002</v>
      </c>
      <c r="BZ591" s="17">
        <f t="shared" si="331"/>
        <v>1.0109999999999999</v>
      </c>
      <c r="CA591" s="17" t="str">
        <f t="shared" si="348"/>
        <v>Sem Retira</v>
      </c>
      <c r="CB591" s="17">
        <f t="shared" si="349"/>
        <v>1.0109999999999999</v>
      </c>
      <c r="CC591" s="33" t="str">
        <f>IF(CB591&gt;='PAINEL E TARGET'!$T$11,'PAINEL E TARGET'!$S$11,
IF(CB591&gt;='PAINEL E TARGET'!$T$12,'PAINEL E TARGET'!$S$12,
IF(CB591&gt;='PAINEL E TARGET'!$T$13,'PAINEL E TARGET'!$S$13,
IF(CB591&gt;='PAINEL E TARGET'!$T$14,'PAINEL E TARGET'!$S$14,
IF(CB591&gt;='PAINEL E TARGET'!$T$15,'PAINEL E TARGET'!$S$15,
IF(CB591&gt;='PAINEL E TARGET'!$T$16,'PAINEL E TARGET'!$S$16,
IF(CB591&gt;='PAINEL E TARGET'!$T$17,'PAINEL E TARGET'!$S$17,
IF(CB591&gt;='PAINEL E TARGET'!$T$18,'PAINEL E TARGET'!$S$18,'PAINEL E TARGET'!$S$19))))))))</f>
        <v>2. Fx de 100% a 104,9%</v>
      </c>
      <c r="CD591" s="17">
        <f>IFERROR(VLOOKUP($BW591,'PAINEL E TARGET'!$G$1:$Q$99,4,0),0)</f>
        <v>0.25</v>
      </c>
      <c r="CE591" s="17">
        <f>VLOOKUP(CC591,'PAINEL E TARGET'!$S$10:$U$19,3,0)</f>
        <v>1</v>
      </c>
      <c r="CF591" s="16">
        <f t="shared" si="350"/>
        <v>412.5</v>
      </c>
      <c r="CG591" s="17">
        <f t="shared" si="332"/>
        <v>0.95699999999999996</v>
      </c>
      <c r="CH591" s="17">
        <f t="shared" si="333"/>
        <v>0.71099999999999997</v>
      </c>
      <c r="CI591" s="17">
        <f t="shared" si="334"/>
        <v>1.409</v>
      </c>
      <c r="CJ591" s="17">
        <f t="shared" si="335"/>
        <v>0.85799999999999998</v>
      </c>
      <c r="CK591" s="17">
        <f t="shared" si="336"/>
        <v>2.11</v>
      </c>
      <c r="CL591" s="17">
        <f t="shared" si="337"/>
        <v>0.92100000000000004</v>
      </c>
      <c r="CM591" s="16">
        <f t="shared" si="338"/>
        <v>5</v>
      </c>
      <c r="CN591" s="17" t="str">
        <f t="shared" si="351"/>
        <v>ok</v>
      </c>
      <c r="CO591" s="17">
        <f t="shared" si="352"/>
        <v>0.92100000000000004</v>
      </c>
      <c r="CP591" s="33" t="str">
        <f>IF(CO591&gt;='PAINEL E TARGET'!$T$11,'PAINEL E TARGET'!$S$11,
IF(CO591&gt;='PAINEL E TARGET'!$T$12,'PAINEL E TARGET'!$S$12,
IF(CO591&gt;='PAINEL E TARGET'!$T$13,'PAINEL E TARGET'!$S$13,
IF(CO591&gt;='PAINEL E TARGET'!$T$14,'PAINEL E TARGET'!$S$14,
IF(CO591&gt;='PAINEL E TARGET'!$T$15,'PAINEL E TARGET'!$S$15,
IF(CO591&gt;='PAINEL E TARGET'!$T$16,'PAINEL E TARGET'!$S$16,
IF(CO591&gt;='PAINEL E TARGET'!$T$17,'PAINEL E TARGET'!$S$17,
IF(CO591&gt;='PAINEL E TARGET'!$T$18,'PAINEL E TARGET'!$S$18,'PAINEL E TARGET'!$S$19))))))))</f>
        <v>1. Fx de 90% a 99,9%</v>
      </c>
      <c r="CQ591" s="17">
        <f>IFERROR(VLOOKUP($BW591,'PAINEL E TARGET'!$G$1:$Q$99,5,0),0)</f>
        <v>0.25</v>
      </c>
      <c r="CR591" s="17">
        <f>VLOOKUP(CP591,'PAINEL E TARGET'!$S$10:$U$19,3,0)</f>
        <v>0.5</v>
      </c>
      <c r="CS591" s="16">
        <f t="shared" si="353"/>
        <v>206.25</v>
      </c>
      <c r="CT591" s="17">
        <f t="shared" si="339"/>
        <v>1.23</v>
      </c>
      <c r="CU591" s="33" t="str">
        <f>IF(CT591&gt;='PAINEL E TARGET'!$T$11,'PAINEL E TARGET'!$S$11,
IF(CT591&gt;='PAINEL E TARGET'!$T$12,'PAINEL E TARGET'!$S$12,
IF(CT591&gt;='PAINEL E TARGET'!$T$13,'PAINEL E TARGET'!$S$13,
IF(CT591&gt;='PAINEL E TARGET'!$T$14,'PAINEL E TARGET'!$S$14,
IF(CT591&gt;='PAINEL E TARGET'!$T$15,'PAINEL E TARGET'!$S$15,
IF(CT591&gt;='PAINEL E TARGET'!$T$16,'PAINEL E TARGET'!$S$16,
IF(CT591&gt;='PAINEL E TARGET'!$T$17,'PAINEL E TARGET'!$S$17,
IF(CT591&gt;='PAINEL E TARGET'!$T$18,'PAINEL E TARGET'!$S$18,'PAINEL E TARGET'!$S$19))))))))</f>
        <v>6. Fx de 120% a 124,9%</v>
      </c>
      <c r="CV591" s="17">
        <f>IFERROR(VLOOKUP($BW591,'PAINEL E TARGET'!$G$1:$Q$99,6,0),0)</f>
        <v>0.2</v>
      </c>
      <c r="CW591" s="17">
        <f>VLOOKUP(CU591,'PAINEL E TARGET'!$S$10:$U$19,3,0)</f>
        <v>1.4</v>
      </c>
      <c r="CX591" s="16">
        <f t="shared" si="354"/>
        <v>461.99999999999994</v>
      </c>
      <c r="CY591" s="17">
        <f t="shared" si="340"/>
        <v>1.0529999999999999</v>
      </c>
      <c r="CZ591" s="33" t="str">
        <f>IF(CY591&gt;='PAINEL E TARGET'!$T$11,'PAINEL E TARGET'!$S$11,
IF(CY591&gt;='PAINEL E TARGET'!$T$12,'PAINEL E TARGET'!$S$12,
IF(CY591&gt;='PAINEL E TARGET'!$T$13,'PAINEL E TARGET'!$S$13,
IF(CY591&gt;='PAINEL E TARGET'!$T$14,'PAINEL E TARGET'!$S$14,
IF(CY591&gt;='PAINEL E TARGET'!$T$15,'PAINEL E TARGET'!$S$15,
IF(CY591&gt;='PAINEL E TARGET'!$T$16,'PAINEL E TARGET'!$S$16,
IF(CY591&gt;='PAINEL E TARGET'!$T$17,'PAINEL E TARGET'!$S$17,
IF(CY591&gt;='PAINEL E TARGET'!$T$18,'PAINEL E TARGET'!$S$18,'PAINEL E TARGET'!$S$19))))))))</f>
        <v>3. Fx de 105% a 109,9%</v>
      </c>
      <c r="DA591" s="17">
        <f>IFERROR(VLOOKUP($BW591,'PAINEL E TARGET'!$G$1:$Q$99,7,0),0)</f>
        <v>0.15</v>
      </c>
      <c r="DB591" s="17">
        <f>VLOOKUP(CZ591,'PAINEL E TARGET'!$S$10:$U$19,3,0)</f>
        <v>1.1000000000000001</v>
      </c>
      <c r="DC591" s="16">
        <f t="shared" si="355"/>
        <v>272.25</v>
      </c>
      <c r="DD591" s="17">
        <f t="shared" si="341"/>
        <v>1.0780000000000001</v>
      </c>
      <c r="DE591" s="33" t="str">
        <f>IF(DD591&gt;='PAINEL E TARGET'!$T$11,'PAINEL E TARGET'!$S$11,
IF(DD591&gt;='PAINEL E TARGET'!$T$12,'PAINEL E TARGET'!$S$12,
IF(DD591&gt;='PAINEL E TARGET'!$T$13,'PAINEL E TARGET'!$S$13,
IF(DD591&gt;='PAINEL E TARGET'!$T$14,'PAINEL E TARGET'!$S$14,
IF(DD591&gt;='PAINEL E TARGET'!$T$15,'PAINEL E TARGET'!$S$15,
IF(DD591&gt;='PAINEL E TARGET'!$T$16,'PAINEL E TARGET'!$S$16,
IF(DD591&gt;='PAINEL E TARGET'!$T$17,'PAINEL E TARGET'!$S$17,
IF(DD591&gt;='PAINEL E TARGET'!$T$18,'PAINEL E TARGET'!$S$18,'PAINEL E TARGET'!$S$19))))))))</f>
        <v>3. Fx de 105% a 109,9%</v>
      </c>
      <c r="DF591" s="17">
        <f>IFERROR(VLOOKUP($BW591,'PAINEL E TARGET'!$G$1:$Q$99,8,0),0)</f>
        <v>0.1</v>
      </c>
      <c r="DG591" s="17">
        <f>VLOOKUP(DE591,'PAINEL E TARGET'!$S$10:$U$19,3,0)</f>
        <v>1.1000000000000001</v>
      </c>
      <c r="DH591" s="16">
        <f t="shared" si="356"/>
        <v>181.50000000000003</v>
      </c>
      <c r="DI591" s="17">
        <f t="shared" si="342"/>
        <v>0.75</v>
      </c>
      <c r="DJ591" s="33" t="str">
        <f>IF(DI591&gt;='PAINEL E TARGET'!$T$11,'PAINEL E TARGET'!$S$11,
IF(DI591&gt;='PAINEL E TARGET'!$T$12,'PAINEL E TARGET'!$S$12,
IF(DI591&gt;='PAINEL E TARGET'!$T$13,'PAINEL E TARGET'!$S$13,
IF(DI591&gt;='PAINEL E TARGET'!$T$14,'PAINEL E TARGET'!$S$14,
IF(DI591&gt;='PAINEL E TARGET'!$T$15,'PAINEL E TARGET'!$S$15,
IF(DI591&gt;='PAINEL E TARGET'!$T$16,'PAINEL E TARGET'!$S$16,
IF(DI591&gt;='PAINEL E TARGET'!$T$17,'PAINEL E TARGET'!$S$17,
IF(DI591&gt;='PAINEL E TARGET'!$T$18,'PAINEL E TARGET'!$S$18,'PAINEL E TARGET'!$S$19))))))))</f>
        <v>Não elegível</v>
      </c>
      <c r="DK591" s="17">
        <f>IFERROR(VLOOKUP($BW591,'PAINEL E TARGET'!$G$1:$Q$99,9,0),0)</f>
        <v>0.05</v>
      </c>
      <c r="DL591" s="17">
        <f>VLOOKUP(DJ591,'PAINEL E TARGET'!$S$10:$U$19,3,0)</f>
        <v>0</v>
      </c>
      <c r="DM591" s="16">
        <f t="shared" si="357"/>
        <v>0</v>
      </c>
      <c r="DN591" s="17">
        <f t="shared" si="343"/>
        <v>2.11</v>
      </c>
      <c r="DO591" s="33" t="str">
        <f>IF(DN591&gt;='PAINEL E TARGET'!$T$11,'PAINEL E TARGET'!$S$11,
IF(DN591&gt;='PAINEL E TARGET'!$T$12,'PAINEL E TARGET'!$S$12,
IF(DN591&gt;='PAINEL E TARGET'!$T$13,'PAINEL E TARGET'!$S$13,
IF(DN591&gt;='PAINEL E TARGET'!$T$14,'PAINEL E TARGET'!$S$14,
IF(DN591&gt;='PAINEL E TARGET'!$T$15,'PAINEL E TARGET'!$S$15,
IF(DN591&gt;='PAINEL E TARGET'!$T$16,'PAINEL E TARGET'!$S$16,
IF(DN591&gt;='PAINEL E TARGET'!$T$17,'PAINEL E TARGET'!$S$17,
IF(DN591&gt;='PAINEL E TARGET'!$T$18,'PAINEL E TARGET'!$S$18,'PAINEL E TARGET'!$S$19))))))))</f>
        <v>8. Fx de 130% ou mais</v>
      </c>
      <c r="DP591" s="17">
        <f>IFERROR(VLOOKUP($BW591,'PAINEL E TARGET'!$G$1:$Q$99,10,0),0)</f>
        <v>0</v>
      </c>
      <c r="DQ591" s="17">
        <f>VLOOKUP(DO591,'PAINEL E TARGET'!$S$10:$U$19,3,0)</f>
        <v>1.6</v>
      </c>
      <c r="DR591" s="16">
        <f t="shared" si="358"/>
        <v>0</v>
      </c>
      <c r="DS591" s="17">
        <f t="shared" si="344"/>
        <v>0.78800000000000003</v>
      </c>
      <c r="DT591" s="16">
        <f>IF(DS591&gt;=1,VLOOKUP(BO591,'PAINEL E TARGET'!$S$1:$W$8,5,0),0)</f>
        <v>0</v>
      </c>
      <c r="DU591" s="16">
        <f t="shared" si="359"/>
        <v>1534.5</v>
      </c>
    </row>
    <row r="592" spans="2:125" s="32" customFormat="1" x14ac:dyDescent="0.2">
      <c r="B592" s="44">
        <v>43541</v>
      </c>
      <c r="C592" s="65">
        <v>1432</v>
      </c>
      <c r="D592" s="66" t="s">
        <v>595</v>
      </c>
      <c r="E592" s="65">
        <v>216</v>
      </c>
      <c r="F592" s="65" t="s">
        <v>1017</v>
      </c>
      <c r="G592" s="67">
        <v>829517.34390330664</v>
      </c>
      <c r="H592" s="67">
        <v>434134.76067090093</v>
      </c>
      <c r="I592" s="67">
        <v>433309.33</v>
      </c>
      <c r="J592" s="68">
        <v>0.99809867638881233</v>
      </c>
      <c r="K592" s="67">
        <v>28746.824859134718</v>
      </c>
      <c r="L592" s="67">
        <v>315302.57757529861</v>
      </c>
      <c r="M592" s="67">
        <v>33368.29</v>
      </c>
      <c r="N592" s="67">
        <v>355726.14</v>
      </c>
      <c r="O592" s="67">
        <v>663128.75034455443</v>
      </c>
      <c r="P592" s="67" t="s">
        <v>1082</v>
      </c>
      <c r="Q592" s="67" t="s">
        <v>1082</v>
      </c>
      <c r="R592" s="67">
        <v>0</v>
      </c>
      <c r="S592" s="67">
        <v>0</v>
      </c>
      <c r="T592" s="68">
        <v>8.977146822943842E-2</v>
      </c>
      <c r="U592" s="68">
        <v>8.5793954953300153E-2</v>
      </c>
      <c r="V592" s="68">
        <v>0.95569290160240539</v>
      </c>
      <c r="W592" s="67">
        <v>30885.82</v>
      </c>
      <c r="X592" s="67">
        <v>33381.950000000004</v>
      </c>
      <c r="Y592" s="68">
        <v>1.0808179934999298</v>
      </c>
      <c r="Z592" s="68">
        <v>0.13597666401677749</v>
      </c>
      <c r="AA592" s="68">
        <v>0.13255638226432589</v>
      </c>
      <c r="AB592" s="68">
        <v>0.97484655343486304</v>
      </c>
      <c r="AC592" s="67">
        <v>46782.69</v>
      </c>
      <c r="AD592" s="67">
        <v>51576.950000000004</v>
      </c>
      <c r="AE592" s="68">
        <v>1.1024793572152436</v>
      </c>
      <c r="AF592" s="43">
        <v>80</v>
      </c>
      <c r="AG592" s="43">
        <v>67</v>
      </c>
      <c r="AH592" s="43">
        <v>7</v>
      </c>
      <c r="AI592" s="43">
        <v>3</v>
      </c>
      <c r="AJ592" s="67">
        <v>18015.150000000001</v>
      </c>
      <c r="AK592" s="67">
        <v>19177.5</v>
      </c>
      <c r="AL592" s="68">
        <v>1.0645206950816395</v>
      </c>
      <c r="AM592" s="67">
        <v>4962.5</v>
      </c>
      <c r="AN592" s="67">
        <v>4793.5599999999995</v>
      </c>
      <c r="AO592" s="68">
        <v>0.96595667506297223</v>
      </c>
      <c r="AP592" s="67">
        <v>2473.9899999999998</v>
      </c>
      <c r="AQ592" s="67">
        <v>3405.79</v>
      </c>
      <c r="AR592" s="68">
        <v>1.3766385474476455</v>
      </c>
      <c r="AS592" s="67">
        <v>5434.18</v>
      </c>
      <c r="AT592" s="67">
        <v>6005.1000000000013</v>
      </c>
      <c r="AU592" s="68">
        <v>1.1050609291558249</v>
      </c>
      <c r="AV592" s="43">
        <v>305.88000000000005</v>
      </c>
      <c r="AW592" s="43">
        <v>249.95000000000002</v>
      </c>
      <c r="AX592" s="69">
        <v>0.81715051654243487</v>
      </c>
      <c r="AY592" s="43">
        <v>28746.824859134718</v>
      </c>
      <c r="AZ592" s="43">
        <v>33368.289999999994</v>
      </c>
      <c r="BA592" s="43">
        <v>17603.47189268826</v>
      </c>
      <c r="BB592" s="43">
        <v>24262.46</v>
      </c>
      <c r="BC592" s="43">
        <v>55688.948599625917</v>
      </c>
      <c r="BD592" s="43">
        <v>34024.494758961111</v>
      </c>
      <c r="BE592" s="43">
        <v>60086.970000000008</v>
      </c>
      <c r="BF592" s="43">
        <v>91013.680000000008</v>
      </c>
      <c r="BG592" s="43">
        <v>589.45000000000005</v>
      </c>
      <c r="BH592" s="43">
        <v>30</v>
      </c>
      <c r="BI592" s="44">
        <v>43173</v>
      </c>
      <c r="BJ592" s="44">
        <v>43541</v>
      </c>
      <c r="BK592" s="44">
        <v>43172</v>
      </c>
      <c r="BL592" s="43">
        <f t="shared" si="345"/>
        <v>433309.33</v>
      </c>
      <c r="BM592" s="43">
        <f t="shared" si="346"/>
        <v>389094.43</v>
      </c>
      <c r="BO592" s="16" t="str">
        <f>IFERROR(VLOOKUP($C592,'PORTE LOJA'!A:B,2,0),"PORTE 1")</f>
        <v>PORTE 2</v>
      </c>
      <c r="BP592" s="16">
        <f>VLOOKUP(BO592,'PAINEL E TARGET'!$S$1:$W$8,3,0)</f>
        <v>1875</v>
      </c>
      <c r="BQ592" s="16">
        <f t="shared" si="324"/>
        <v>1</v>
      </c>
      <c r="BR592" s="16">
        <f t="shared" si="325"/>
        <v>1</v>
      </c>
      <c r="BS592" s="16">
        <f t="shared" si="326"/>
        <v>1</v>
      </c>
      <c r="BT592" s="16">
        <f t="shared" si="327"/>
        <v>1</v>
      </c>
      <c r="BU592" s="16">
        <f t="shared" si="328"/>
        <v>1</v>
      </c>
      <c r="BV592" s="16">
        <f t="shared" si="329"/>
        <v>1</v>
      </c>
      <c r="BW592" s="17" t="str">
        <f t="shared" si="347"/>
        <v>111111</v>
      </c>
      <c r="BY592" s="17">
        <f t="shared" si="330"/>
        <v>0.998</v>
      </c>
      <c r="BZ592" s="17">
        <f t="shared" si="331"/>
        <v>1.131</v>
      </c>
      <c r="CA592" s="17" t="str">
        <f t="shared" si="348"/>
        <v>Sem Retira</v>
      </c>
      <c r="CB592" s="17">
        <f t="shared" si="349"/>
        <v>1.131</v>
      </c>
      <c r="CC592" s="33" t="str">
        <f>IF(CB592&gt;='PAINEL E TARGET'!$T$11,'PAINEL E TARGET'!$S$11,
IF(CB592&gt;='PAINEL E TARGET'!$T$12,'PAINEL E TARGET'!$S$12,
IF(CB592&gt;='PAINEL E TARGET'!$T$13,'PAINEL E TARGET'!$S$13,
IF(CB592&gt;='PAINEL E TARGET'!$T$14,'PAINEL E TARGET'!$S$14,
IF(CB592&gt;='PAINEL E TARGET'!$T$15,'PAINEL E TARGET'!$S$15,
IF(CB592&gt;='PAINEL E TARGET'!$T$16,'PAINEL E TARGET'!$S$16,
IF(CB592&gt;='PAINEL E TARGET'!$T$17,'PAINEL E TARGET'!$S$17,
IF(CB592&gt;='PAINEL E TARGET'!$T$18,'PAINEL E TARGET'!$S$18,'PAINEL E TARGET'!$S$19))))))))</f>
        <v>4. Fx de 110% a 114,9%</v>
      </c>
      <c r="CD592" s="17">
        <f>IFERROR(VLOOKUP($BW592,'PAINEL E TARGET'!$G$1:$Q$99,4,0),0)</f>
        <v>0.25</v>
      </c>
      <c r="CE592" s="17">
        <f>VLOOKUP(CC592,'PAINEL E TARGET'!$S$10:$U$19,3,0)</f>
        <v>1.2</v>
      </c>
      <c r="CF592" s="16">
        <f t="shared" si="350"/>
        <v>562.5</v>
      </c>
      <c r="CG592" s="17">
        <f t="shared" si="332"/>
        <v>1.0649999999999999</v>
      </c>
      <c r="CH592" s="17">
        <f t="shared" si="333"/>
        <v>0.96599999999999997</v>
      </c>
      <c r="CI592" s="17">
        <f t="shared" si="334"/>
        <v>1.377</v>
      </c>
      <c r="CJ592" s="17">
        <f t="shared" si="335"/>
        <v>1.105</v>
      </c>
      <c r="CK592" s="17">
        <f t="shared" si="336"/>
        <v>0.81699999999999995</v>
      </c>
      <c r="CL592" s="17">
        <f t="shared" si="337"/>
        <v>1.081</v>
      </c>
      <c r="CM592" s="16">
        <f t="shared" si="338"/>
        <v>5</v>
      </c>
      <c r="CN592" s="17" t="str">
        <f t="shared" si="351"/>
        <v>ok</v>
      </c>
      <c r="CO592" s="17">
        <f t="shared" si="352"/>
        <v>1.081</v>
      </c>
      <c r="CP592" s="33" t="str">
        <f>IF(CO592&gt;='PAINEL E TARGET'!$T$11,'PAINEL E TARGET'!$S$11,
IF(CO592&gt;='PAINEL E TARGET'!$T$12,'PAINEL E TARGET'!$S$12,
IF(CO592&gt;='PAINEL E TARGET'!$T$13,'PAINEL E TARGET'!$S$13,
IF(CO592&gt;='PAINEL E TARGET'!$T$14,'PAINEL E TARGET'!$S$14,
IF(CO592&gt;='PAINEL E TARGET'!$T$15,'PAINEL E TARGET'!$S$15,
IF(CO592&gt;='PAINEL E TARGET'!$T$16,'PAINEL E TARGET'!$S$16,
IF(CO592&gt;='PAINEL E TARGET'!$T$17,'PAINEL E TARGET'!$S$17,
IF(CO592&gt;='PAINEL E TARGET'!$T$18,'PAINEL E TARGET'!$S$18,'PAINEL E TARGET'!$S$19))))))))</f>
        <v>3. Fx de 105% a 109,9%</v>
      </c>
      <c r="CQ592" s="17">
        <f>IFERROR(VLOOKUP($BW592,'PAINEL E TARGET'!$G$1:$Q$99,5,0),0)</f>
        <v>0.25</v>
      </c>
      <c r="CR592" s="17">
        <f>VLOOKUP(CP592,'PAINEL E TARGET'!$S$10:$U$19,3,0)</f>
        <v>1.1000000000000001</v>
      </c>
      <c r="CS592" s="16">
        <f t="shared" si="353"/>
        <v>515.625</v>
      </c>
      <c r="CT592" s="17">
        <f t="shared" si="339"/>
        <v>1.1020000000000001</v>
      </c>
      <c r="CU592" s="33" t="str">
        <f>IF(CT592&gt;='PAINEL E TARGET'!$T$11,'PAINEL E TARGET'!$S$11,
IF(CT592&gt;='PAINEL E TARGET'!$T$12,'PAINEL E TARGET'!$S$12,
IF(CT592&gt;='PAINEL E TARGET'!$T$13,'PAINEL E TARGET'!$S$13,
IF(CT592&gt;='PAINEL E TARGET'!$T$14,'PAINEL E TARGET'!$S$14,
IF(CT592&gt;='PAINEL E TARGET'!$T$15,'PAINEL E TARGET'!$S$15,
IF(CT592&gt;='PAINEL E TARGET'!$T$16,'PAINEL E TARGET'!$S$16,
IF(CT592&gt;='PAINEL E TARGET'!$T$17,'PAINEL E TARGET'!$S$17,
IF(CT592&gt;='PAINEL E TARGET'!$T$18,'PAINEL E TARGET'!$S$18,'PAINEL E TARGET'!$S$19))))))))</f>
        <v>4. Fx de 110% a 114,9%</v>
      </c>
      <c r="CV592" s="17">
        <f>IFERROR(VLOOKUP($BW592,'PAINEL E TARGET'!$G$1:$Q$99,6,0),0)</f>
        <v>0.2</v>
      </c>
      <c r="CW592" s="17">
        <f>VLOOKUP(CU592,'PAINEL E TARGET'!$S$10:$U$19,3,0)</f>
        <v>1.2</v>
      </c>
      <c r="CX592" s="16">
        <f t="shared" si="354"/>
        <v>450</v>
      </c>
      <c r="CY592" s="17">
        <f t="shared" si="340"/>
        <v>1.161</v>
      </c>
      <c r="CZ592" s="33" t="str">
        <f>IF(CY592&gt;='PAINEL E TARGET'!$T$11,'PAINEL E TARGET'!$S$11,
IF(CY592&gt;='PAINEL E TARGET'!$T$12,'PAINEL E TARGET'!$S$12,
IF(CY592&gt;='PAINEL E TARGET'!$T$13,'PAINEL E TARGET'!$S$13,
IF(CY592&gt;='PAINEL E TARGET'!$T$14,'PAINEL E TARGET'!$S$14,
IF(CY592&gt;='PAINEL E TARGET'!$T$15,'PAINEL E TARGET'!$S$15,
IF(CY592&gt;='PAINEL E TARGET'!$T$16,'PAINEL E TARGET'!$S$16,
IF(CY592&gt;='PAINEL E TARGET'!$T$17,'PAINEL E TARGET'!$S$17,
IF(CY592&gt;='PAINEL E TARGET'!$T$18,'PAINEL E TARGET'!$S$18,'PAINEL E TARGET'!$S$19))))))))</f>
        <v>5. Fx de 115% a 119,9%</v>
      </c>
      <c r="DA592" s="17">
        <f>IFERROR(VLOOKUP($BW592,'PAINEL E TARGET'!$G$1:$Q$99,7,0),0)</f>
        <v>0.15</v>
      </c>
      <c r="DB592" s="17">
        <f>VLOOKUP(CZ592,'PAINEL E TARGET'!$S$10:$U$19,3,0)</f>
        <v>1.3</v>
      </c>
      <c r="DC592" s="16">
        <f t="shared" si="355"/>
        <v>365.625</v>
      </c>
      <c r="DD592" s="17">
        <f t="shared" si="341"/>
        <v>1.3779999999999999</v>
      </c>
      <c r="DE592" s="33" t="str">
        <f>IF(DD592&gt;='PAINEL E TARGET'!$T$11,'PAINEL E TARGET'!$S$11,
IF(DD592&gt;='PAINEL E TARGET'!$T$12,'PAINEL E TARGET'!$S$12,
IF(DD592&gt;='PAINEL E TARGET'!$T$13,'PAINEL E TARGET'!$S$13,
IF(DD592&gt;='PAINEL E TARGET'!$T$14,'PAINEL E TARGET'!$S$14,
IF(DD592&gt;='PAINEL E TARGET'!$T$15,'PAINEL E TARGET'!$S$15,
IF(DD592&gt;='PAINEL E TARGET'!$T$16,'PAINEL E TARGET'!$S$16,
IF(DD592&gt;='PAINEL E TARGET'!$T$17,'PAINEL E TARGET'!$S$17,
IF(DD592&gt;='PAINEL E TARGET'!$T$18,'PAINEL E TARGET'!$S$18,'PAINEL E TARGET'!$S$19))))))))</f>
        <v>8. Fx de 130% ou mais</v>
      </c>
      <c r="DF592" s="17">
        <f>IFERROR(VLOOKUP($BW592,'PAINEL E TARGET'!$G$1:$Q$99,8,0),0)</f>
        <v>0.1</v>
      </c>
      <c r="DG592" s="17">
        <f>VLOOKUP(DE592,'PAINEL E TARGET'!$S$10:$U$19,3,0)</f>
        <v>1.6</v>
      </c>
      <c r="DH592" s="16">
        <f t="shared" si="356"/>
        <v>300.00000000000006</v>
      </c>
      <c r="DI592" s="17">
        <f t="shared" si="342"/>
        <v>0.42899999999999999</v>
      </c>
      <c r="DJ592" s="33" t="str">
        <f>IF(DI592&gt;='PAINEL E TARGET'!$T$11,'PAINEL E TARGET'!$S$11,
IF(DI592&gt;='PAINEL E TARGET'!$T$12,'PAINEL E TARGET'!$S$12,
IF(DI592&gt;='PAINEL E TARGET'!$T$13,'PAINEL E TARGET'!$S$13,
IF(DI592&gt;='PAINEL E TARGET'!$T$14,'PAINEL E TARGET'!$S$14,
IF(DI592&gt;='PAINEL E TARGET'!$T$15,'PAINEL E TARGET'!$S$15,
IF(DI592&gt;='PAINEL E TARGET'!$T$16,'PAINEL E TARGET'!$S$16,
IF(DI592&gt;='PAINEL E TARGET'!$T$17,'PAINEL E TARGET'!$S$17,
IF(DI592&gt;='PAINEL E TARGET'!$T$18,'PAINEL E TARGET'!$S$18,'PAINEL E TARGET'!$S$19))))))))</f>
        <v>Não elegível</v>
      </c>
      <c r="DK592" s="17">
        <f>IFERROR(VLOOKUP($BW592,'PAINEL E TARGET'!$G$1:$Q$99,9,0),0)</f>
        <v>0.05</v>
      </c>
      <c r="DL592" s="17">
        <f>VLOOKUP(DJ592,'PAINEL E TARGET'!$S$10:$U$19,3,0)</f>
        <v>0</v>
      </c>
      <c r="DM592" s="16">
        <f t="shared" si="357"/>
        <v>0</v>
      </c>
      <c r="DN592" s="17">
        <f t="shared" si="343"/>
        <v>0.81699999999999995</v>
      </c>
      <c r="DO592" s="33" t="str">
        <f>IF(DN592&gt;='PAINEL E TARGET'!$T$11,'PAINEL E TARGET'!$S$11,
IF(DN592&gt;='PAINEL E TARGET'!$T$12,'PAINEL E TARGET'!$S$12,
IF(DN592&gt;='PAINEL E TARGET'!$T$13,'PAINEL E TARGET'!$S$13,
IF(DN592&gt;='PAINEL E TARGET'!$T$14,'PAINEL E TARGET'!$S$14,
IF(DN592&gt;='PAINEL E TARGET'!$T$15,'PAINEL E TARGET'!$S$15,
IF(DN592&gt;='PAINEL E TARGET'!$T$16,'PAINEL E TARGET'!$S$16,
IF(DN592&gt;='PAINEL E TARGET'!$T$17,'PAINEL E TARGET'!$S$17,
IF(DN592&gt;='PAINEL E TARGET'!$T$18,'PAINEL E TARGET'!$S$18,'PAINEL E TARGET'!$S$19))))))))</f>
        <v>Não elegível</v>
      </c>
      <c r="DP592" s="17">
        <f>IFERROR(VLOOKUP($BW592,'PAINEL E TARGET'!$G$1:$Q$99,10,0),0)</f>
        <v>0</v>
      </c>
      <c r="DQ592" s="17">
        <f>VLOOKUP(DO592,'PAINEL E TARGET'!$S$10:$U$19,3,0)</f>
        <v>0</v>
      </c>
      <c r="DR592" s="16">
        <f t="shared" si="358"/>
        <v>0</v>
      </c>
      <c r="DS592" s="17">
        <f t="shared" si="344"/>
        <v>0.83799999999999997</v>
      </c>
      <c r="DT592" s="16">
        <f>IF(DS592&gt;=1,VLOOKUP(BO592,'PAINEL E TARGET'!$S$1:$W$8,5,0),0)</f>
        <v>0</v>
      </c>
      <c r="DU592" s="16">
        <f t="shared" si="359"/>
        <v>2193.75</v>
      </c>
    </row>
    <row r="593" spans="2:125" s="32" customFormat="1" x14ac:dyDescent="0.2">
      <c r="B593" s="44">
        <v>43541</v>
      </c>
      <c r="C593" s="65">
        <v>1434</v>
      </c>
      <c r="D593" s="66" t="s">
        <v>596</v>
      </c>
      <c r="E593" s="65">
        <v>310</v>
      </c>
      <c r="F593" s="65" t="s">
        <v>943</v>
      </c>
      <c r="G593" s="67">
        <v>1755648.1865721436</v>
      </c>
      <c r="H593" s="67">
        <v>1064192.7258457337</v>
      </c>
      <c r="I593" s="67">
        <v>995618.79999999993</v>
      </c>
      <c r="J593" s="68">
        <v>0.93556249335266151</v>
      </c>
      <c r="K593" s="67">
        <v>171513.1795768966</v>
      </c>
      <c r="L593" s="67">
        <v>764954.05518411461</v>
      </c>
      <c r="M593" s="67">
        <v>190868.33</v>
      </c>
      <c r="N593" s="67">
        <v>760365.31999999983</v>
      </c>
      <c r="O593" s="67">
        <v>1552320.7775188433</v>
      </c>
      <c r="P593" s="67" t="s">
        <v>1082</v>
      </c>
      <c r="Q593" s="67" t="s">
        <v>1082</v>
      </c>
      <c r="R593" s="67">
        <v>0</v>
      </c>
      <c r="S593" s="67">
        <v>0</v>
      </c>
      <c r="T593" s="68">
        <v>0.10853107960145311</v>
      </c>
      <c r="U593" s="68">
        <v>0.11260433227945625</v>
      </c>
      <c r="V593" s="68">
        <v>1.0375307487307865</v>
      </c>
      <c r="W593" s="67">
        <v>101635.80000000002</v>
      </c>
      <c r="X593" s="67">
        <v>107113.02999999998</v>
      </c>
      <c r="Y593" s="68">
        <v>1.0538907550292316</v>
      </c>
      <c r="Z593" s="68">
        <v>0.21674617377488906</v>
      </c>
      <c r="AA593" s="68">
        <v>0.19778629572240219</v>
      </c>
      <c r="AB593" s="68">
        <v>0.91252497000395283</v>
      </c>
      <c r="AC593" s="67">
        <v>202975.69</v>
      </c>
      <c r="AD593" s="67">
        <v>188140.98</v>
      </c>
      <c r="AE593" s="68">
        <v>0.92691385850197139</v>
      </c>
      <c r="AF593" s="43">
        <v>80</v>
      </c>
      <c r="AG593" s="43">
        <v>65</v>
      </c>
      <c r="AH593" s="43">
        <v>42</v>
      </c>
      <c r="AI593" s="43">
        <v>62</v>
      </c>
      <c r="AJ593" s="67">
        <v>44640.679999999993</v>
      </c>
      <c r="AK593" s="67">
        <v>47739.86</v>
      </c>
      <c r="AL593" s="68">
        <v>1.0694250177192643</v>
      </c>
      <c r="AM593" s="67">
        <v>10453.27</v>
      </c>
      <c r="AN593" s="67">
        <v>11231.95</v>
      </c>
      <c r="AO593" s="68">
        <v>1.074491522748384</v>
      </c>
      <c r="AP593" s="67">
        <v>10770.310000000001</v>
      </c>
      <c r="AQ593" s="67">
        <v>15533.39</v>
      </c>
      <c r="AR593" s="68">
        <v>1.4422416810658187</v>
      </c>
      <c r="AS593" s="67">
        <v>35771.539999999994</v>
      </c>
      <c r="AT593" s="67">
        <v>32607.83</v>
      </c>
      <c r="AU593" s="68">
        <v>0.91155790329407138</v>
      </c>
      <c r="AV593" s="43">
        <v>2779.94</v>
      </c>
      <c r="AW593" s="43">
        <v>3129.4099999999994</v>
      </c>
      <c r="AX593" s="69">
        <v>1.1257113462880493</v>
      </c>
      <c r="AY593" s="43">
        <v>171513.1795768966</v>
      </c>
      <c r="AZ593" s="43">
        <v>190868.33</v>
      </c>
      <c r="BA593" s="43">
        <v>48189.491367571318</v>
      </c>
      <c r="BB593" s="43">
        <v>60438.939999999995</v>
      </c>
      <c r="BC593" s="43">
        <v>284310.22972693923</v>
      </c>
      <c r="BD593" s="43">
        <v>80219.084978157116</v>
      </c>
      <c r="BE593" s="43">
        <v>169386.84999999998</v>
      </c>
      <c r="BF593" s="43">
        <v>338280.75</v>
      </c>
      <c r="BG593" s="43">
        <v>4625.79</v>
      </c>
      <c r="BH593" s="43">
        <v>68</v>
      </c>
      <c r="BI593" s="44">
        <v>43173</v>
      </c>
      <c r="BJ593" s="44">
        <v>43541</v>
      </c>
      <c r="BK593" s="44">
        <v>43172</v>
      </c>
      <c r="BL593" s="43">
        <f t="shared" si="345"/>
        <v>995618.79999999993</v>
      </c>
      <c r="BM593" s="43">
        <f t="shared" si="346"/>
        <v>951233.64999999979</v>
      </c>
      <c r="BO593" s="16" t="str">
        <f>IFERROR(VLOOKUP($C593,'PORTE LOJA'!A:B,2,0),"PORTE 1")</f>
        <v>PORTE 3</v>
      </c>
      <c r="BP593" s="16">
        <f>VLOOKUP(BO593,'PAINEL E TARGET'!$S$1:$W$8,3,0)</f>
        <v>2400</v>
      </c>
      <c r="BQ593" s="16">
        <f t="shared" si="324"/>
        <v>1</v>
      </c>
      <c r="BR593" s="16">
        <f t="shared" si="325"/>
        <v>1</v>
      </c>
      <c r="BS593" s="16">
        <f t="shared" si="326"/>
        <v>1</v>
      </c>
      <c r="BT593" s="16">
        <f t="shared" si="327"/>
        <v>1</v>
      </c>
      <c r="BU593" s="16">
        <f t="shared" si="328"/>
        <v>1</v>
      </c>
      <c r="BV593" s="16">
        <f t="shared" si="329"/>
        <v>1</v>
      </c>
      <c r="BW593" s="17" t="str">
        <f t="shared" si="347"/>
        <v>111111</v>
      </c>
      <c r="BY593" s="17">
        <f t="shared" si="330"/>
        <v>0.93600000000000005</v>
      </c>
      <c r="BZ593" s="17">
        <f t="shared" si="331"/>
        <v>1.016</v>
      </c>
      <c r="CA593" s="17" t="str">
        <f t="shared" si="348"/>
        <v>Sem Retira</v>
      </c>
      <c r="CB593" s="17">
        <f t="shared" si="349"/>
        <v>1.016</v>
      </c>
      <c r="CC593" s="33" t="str">
        <f>IF(CB593&gt;='PAINEL E TARGET'!$T$11,'PAINEL E TARGET'!$S$11,
IF(CB593&gt;='PAINEL E TARGET'!$T$12,'PAINEL E TARGET'!$S$12,
IF(CB593&gt;='PAINEL E TARGET'!$T$13,'PAINEL E TARGET'!$S$13,
IF(CB593&gt;='PAINEL E TARGET'!$T$14,'PAINEL E TARGET'!$S$14,
IF(CB593&gt;='PAINEL E TARGET'!$T$15,'PAINEL E TARGET'!$S$15,
IF(CB593&gt;='PAINEL E TARGET'!$T$16,'PAINEL E TARGET'!$S$16,
IF(CB593&gt;='PAINEL E TARGET'!$T$17,'PAINEL E TARGET'!$S$17,
IF(CB593&gt;='PAINEL E TARGET'!$T$18,'PAINEL E TARGET'!$S$18,'PAINEL E TARGET'!$S$19))))))))</f>
        <v>2. Fx de 100% a 104,9%</v>
      </c>
      <c r="CD593" s="17">
        <f>IFERROR(VLOOKUP($BW593,'PAINEL E TARGET'!$G$1:$Q$99,4,0),0)</f>
        <v>0.25</v>
      </c>
      <c r="CE593" s="17">
        <f>VLOOKUP(CC593,'PAINEL E TARGET'!$S$10:$U$19,3,0)</f>
        <v>1</v>
      </c>
      <c r="CF593" s="16">
        <f t="shared" si="350"/>
        <v>600</v>
      </c>
      <c r="CG593" s="17">
        <f t="shared" si="332"/>
        <v>1.069</v>
      </c>
      <c r="CH593" s="17">
        <f t="shared" si="333"/>
        <v>1.0740000000000001</v>
      </c>
      <c r="CI593" s="17">
        <f t="shared" si="334"/>
        <v>1.4419999999999999</v>
      </c>
      <c r="CJ593" s="17">
        <f t="shared" si="335"/>
        <v>0.91200000000000003</v>
      </c>
      <c r="CK593" s="17">
        <f t="shared" si="336"/>
        <v>1.1259999999999999</v>
      </c>
      <c r="CL593" s="17">
        <f t="shared" si="337"/>
        <v>1.054</v>
      </c>
      <c r="CM593" s="16">
        <f t="shared" si="338"/>
        <v>5</v>
      </c>
      <c r="CN593" s="17" t="str">
        <f t="shared" si="351"/>
        <v>ok</v>
      </c>
      <c r="CO593" s="17">
        <f t="shared" si="352"/>
        <v>1.054</v>
      </c>
      <c r="CP593" s="33" t="str">
        <f>IF(CO593&gt;='PAINEL E TARGET'!$T$11,'PAINEL E TARGET'!$S$11,
IF(CO593&gt;='PAINEL E TARGET'!$T$12,'PAINEL E TARGET'!$S$12,
IF(CO593&gt;='PAINEL E TARGET'!$T$13,'PAINEL E TARGET'!$S$13,
IF(CO593&gt;='PAINEL E TARGET'!$T$14,'PAINEL E TARGET'!$S$14,
IF(CO593&gt;='PAINEL E TARGET'!$T$15,'PAINEL E TARGET'!$S$15,
IF(CO593&gt;='PAINEL E TARGET'!$T$16,'PAINEL E TARGET'!$S$16,
IF(CO593&gt;='PAINEL E TARGET'!$T$17,'PAINEL E TARGET'!$S$17,
IF(CO593&gt;='PAINEL E TARGET'!$T$18,'PAINEL E TARGET'!$S$18,'PAINEL E TARGET'!$S$19))))))))</f>
        <v>3. Fx de 105% a 109,9%</v>
      </c>
      <c r="CQ593" s="17">
        <f>IFERROR(VLOOKUP($BW593,'PAINEL E TARGET'!$G$1:$Q$99,5,0),0)</f>
        <v>0.25</v>
      </c>
      <c r="CR593" s="17">
        <f>VLOOKUP(CP593,'PAINEL E TARGET'!$S$10:$U$19,3,0)</f>
        <v>1.1000000000000001</v>
      </c>
      <c r="CS593" s="16">
        <f t="shared" si="353"/>
        <v>660</v>
      </c>
      <c r="CT593" s="17">
        <f t="shared" si="339"/>
        <v>0.92700000000000005</v>
      </c>
      <c r="CU593" s="33" t="str">
        <f>IF(CT593&gt;='PAINEL E TARGET'!$T$11,'PAINEL E TARGET'!$S$11,
IF(CT593&gt;='PAINEL E TARGET'!$T$12,'PAINEL E TARGET'!$S$12,
IF(CT593&gt;='PAINEL E TARGET'!$T$13,'PAINEL E TARGET'!$S$13,
IF(CT593&gt;='PAINEL E TARGET'!$T$14,'PAINEL E TARGET'!$S$14,
IF(CT593&gt;='PAINEL E TARGET'!$T$15,'PAINEL E TARGET'!$S$15,
IF(CT593&gt;='PAINEL E TARGET'!$T$16,'PAINEL E TARGET'!$S$16,
IF(CT593&gt;='PAINEL E TARGET'!$T$17,'PAINEL E TARGET'!$S$17,
IF(CT593&gt;='PAINEL E TARGET'!$T$18,'PAINEL E TARGET'!$S$18,'PAINEL E TARGET'!$S$19))))))))</f>
        <v>1. Fx de 90% a 99,9%</v>
      </c>
      <c r="CV593" s="17">
        <f>IFERROR(VLOOKUP($BW593,'PAINEL E TARGET'!$G$1:$Q$99,6,0),0)</f>
        <v>0.2</v>
      </c>
      <c r="CW593" s="17">
        <f>VLOOKUP(CU593,'PAINEL E TARGET'!$S$10:$U$19,3,0)</f>
        <v>0.5</v>
      </c>
      <c r="CX593" s="16">
        <f t="shared" si="354"/>
        <v>240</v>
      </c>
      <c r="CY593" s="17">
        <f t="shared" si="340"/>
        <v>1.113</v>
      </c>
      <c r="CZ593" s="33" t="str">
        <f>IF(CY593&gt;='PAINEL E TARGET'!$T$11,'PAINEL E TARGET'!$S$11,
IF(CY593&gt;='PAINEL E TARGET'!$T$12,'PAINEL E TARGET'!$S$12,
IF(CY593&gt;='PAINEL E TARGET'!$T$13,'PAINEL E TARGET'!$S$13,
IF(CY593&gt;='PAINEL E TARGET'!$T$14,'PAINEL E TARGET'!$S$14,
IF(CY593&gt;='PAINEL E TARGET'!$T$15,'PAINEL E TARGET'!$S$15,
IF(CY593&gt;='PAINEL E TARGET'!$T$16,'PAINEL E TARGET'!$S$16,
IF(CY593&gt;='PAINEL E TARGET'!$T$17,'PAINEL E TARGET'!$S$17,
IF(CY593&gt;='PAINEL E TARGET'!$T$18,'PAINEL E TARGET'!$S$18,'PAINEL E TARGET'!$S$19))))))))</f>
        <v>4. Fx de 110% a 114,9%</v>
      </c>
      <c r="DA593" s="17">
        <f>IFERROR(VLOOKUP($BW593,'PAINEL E TARGET'!$G$1:$Q$99,7,0),0)</f>
        <v>0.15</v>
      </c>
      <c r="DB593" s="17">
        <f>VLOOKUP(CZ593,'PAINEL E TARGET'!$S$10:$U$19,3,0)</f>
        <v>1.2</v>
      </c>
      <c r="DC593" s="16">
        <f t="shared" si="355"/>
        <v>432</v>
      </c>
      <c r="DD593" s="17">
        <f t="shared" si="341"/>
        <v>1.254</v>
      </c>
      <c r="DE593" s="33" t="str">
        <f>IF(DD593&gt;='PAINEL E TARGET'!$T$11,'PAINEL E TARGET'!$S$11,
IF(DD593&gt;='PAINEL E TARGET'!$T$12,'PAINEL E TARGET'!$S$12,
IF(DD593&gt;='PAINEL E TARGET'!$T$13,'PAINEL E TARGET'!$S$13,
IF(DD593&gt;='PAINEL E TARGET'!$T$14,'PAINEL E TARGET'!$S$14,
IF(DD593&gt;='PAINEL E TARGET'!$T$15,'PAINEL E TARGET'!$S$15,
IF(DD593&gt;='PAINEL E TARGET'!$T$16,'PAINEL E TARGET'!$S$16,
IF(DD593&gt;='PAINEL E TARGET'!$T$17,'PAINEL E TARGET'!$S$17,
IF(DD593&gt;='PAINEL E TARGET'!$T$18,'PAINEL E TARGET'!$S$18,'PAINEL E TARGET'!$S$19))))))))</f>
        <v>7. Fx de 125% a 129,9%</v>
      </c>
      <c r="DF593" s="17">
        <f>IFERROR(VLOOKUP($BW593,'PAINEL E TARGET'!$G$1:$Q$99,8,0),0)</f>
        <v>0.1</v>
      </c>
      <c r="DG593" s="17">
        <f>VLOOKUP(DE593,'PAINEL E TARGET'!$S$10:$U$19,3,0)</f>
        <v>1.5</v>
      </c>
      <c r="DH593" s="16">
        <f t="shared" si="356"/>
        <v>360.00000000000006</v>
      </c>
      <c r="DI593" s="17">
        <f t="shared" si="342"/>
        <v>1.476</v>
      </c>
      <c r="DJ593" s="33" t="str">
        <f>IF(DI593&gt;='PAINEL E TARGET'!$T$11,'PAINEL E TARGET'!$S$11,
IF(DI593&gt;='PAINEL E TARGET'!$T$12,'PAINEL E TARGET'!$S$12,
IF(DI593&gt;='PAINEL E TARGET'!$T$13,'PAINEL E TARGET'!$S$13,
IF(DI593&gt;='PAINEL E TARGET'!$T$14,'PAINEL E TARGET'!$S$14,
IF(DI593&gt;='PAINEL E TARGET'!$T$15,'PAINEL E TARGET'!$S$15,
IF(DI593&gt;='PAINEL E TARGET'!$T$16,'PAINEL E TARGET'!$S$16,
IF(DI593&gt;='PAINEL E TARGET'!$T$17,'PAINEL E TARGET'!$S$17,
IF(DI593&gt;='PAINEL E TARGET'!$T$18,'PAINEL E TARGET'!$S$18,'PAINEL E TARGET'!$S$19))))))))</f>
        <v>8. Fx de 130% ou mais</v>
      </c>
      <c r="DK593" s="17">
        <f>IFERROR(VLOOKUP($BW593,'PAINEL E TARGET'!$G$1:$Q$99,9,0),0)</f>
        <v>0.05</v>
      </c>
      <c r="DL593" s="17">
        <f>VLOOKUP(DJ593,'PAINEL E TARGET'!$S$10:$U$19,3,0)</f>
        <v>1.6</v>
      </c>
      <c r="DM593" s="16">
        <f t="shared" si="357"/>
        <v>192.00000000000003</v>
      </c>
      <c r="DN593" s="17">
        <f t="shared" si="343"/>
        <v>1.1259999999999999</v>
      </c>
      <c r="DO593" s="33" t="str">
        <f>IF(DN593&gt;='PAINEL E TARGET'!$T$11,'PAINEL E TARGET'!$S$11,
IF(DN593&gt;='PAINEL E TARGET'!$T$12,'PAINEL E TARGET'!$S$12,
IF(DN593&gt;='PAINEL E TARGET'!$T$13,'PAINEL E TARGET'!$S$13,
IF(DN593&gt;='PAINEL E TARGET'!$T$14,'PAINEL E TARGET'!$S$14,
IF(DN593&gt;='PAINEL E TARGET'!$T$15,'PAINEL E TARGET'!$S$15,
IF(DN593&gt;='PAINEL E TARGET'!$T$16,'PAINEL E TARGET'!$S$16,
IF(DN593&gt;='PAINEL E TARGET'!$T$17,'PAINEL E TARGET'!$S$17,
IF(DN593&gt;='PAINEL E TARGET'!$T$18,'PAINEL E TARGET'!$S$18,'PAINEL E TARGET'!$S$19))))))))</f>
        <v>4. Fx de 110% a 114,9%</v>
      </c>
      <c r="DP593" s="17">
        <f>IFERROR(VLOOKUP($BW593,'PAINEL E TARGET'!$G$1:$Q$99,10,0),0)</f>
        <v>0</v>
      </c>
      <c r="DQ593" s="17">
        <f>VLOOKUP(DO593,'PAINEL E TARGET'!$S$10:$U$19,3,0)</f>
        <v>1.2</v>
      </c>
      <c r="DR593" s="16">
        <f t="shared" si="358"/>
        <v>0</v>
      </c>
      <c r="DS593" s="17">
        <f t="shared" si="344"/>
        <v>0.81299999999999994</v>
      </c>
      <c r="DT593" s="16">
        <f>IF(DS593&gt;=1,VLOOKUP(BO593,'PAINEL E TARGET'!$S$1:$W$8,5,0),0)</f>
        <v>0</v>
      </c>
      <c r="DU593" s="16">
        <f t="shared" si="359"/>
        <v>2484</v>
      </c>
    </row>
    <row r="594" spans="2:125" s="32" customFormat="1" x14ac:dyDescent="0.2">
      <c r="B594" s="44">
        <v>43541</v>
      </c>
      <c r="C594" s="65">
        <v>1435</v>
      </c>
      <c r="D594" s="66" t="s">
        <v>597</v>
      </c>
      <c r="E594" s="65">
        <v>216</v>
      </c>
      <c r="F594" s="65" t="s">
        <v>1017</v>
      </c>
      <c r="G594" s="67">
        <v>2545045.8324706219</v>
      </c>
      <c r="H594" s="67">
        <v>1421611.9538874445</v>
      </c>
      <c r="I594" s="67">
        <v>1313043.3799999999</v>
      </c>
      <c r="J594" s="68">
        <v>0.92362995148531202</v>
      </c>
      <c r="K594" s="67">
        <v>285514.34946806706</v>
      </c>
      <c r="L594" s="67">
        <v>1078179.2495277268</v>
      </c>
      <c r="M594" s="67">
        <v>292988.21999999997</v>
      </c>
      <c r="N594" s="67">
        <v>982671.76</v>
      </c>
      <c r="O594" s="67">
        <v>2444001.9854343245</v>
      </c>
      <c r="P594" s="67">
        <v>9109.7666641741507</v>
      </c>
      <c r="Q594" s="67">
        <v>783.72</v>
      </c>
      <c r="R594" s="67">
        <v>0</v>
      </c>
      <c r="S594" s="67">
        <v>0</v>
      </c>
      <c r="T594" s="68">
        <v>0.11567102475326249</v>
      </c>
      <c r="U594" s="68">
        <v>0.11347316954509767</v>
      </c>
      <c r="V594" s="68">
        <v>0.98099908587433149</v>
      </c>
      <c r="W594" s="67">
        <v>156686.1</v>
      </c>
      <c r="X594" s="67">
        <v>144664.25000000003</v>
      </c>
      <c r="Y594" s="68">
        <v>0.92327430448520975</v>
      </c>
      <c r="Z594" s="68">
        <v>0.19020326134184631</v>
      </c>
      <c r="AA594" s="68">
        <v>0.21989689603651275</v>
      </c>
      <c r="AB594" s="68">
        <v>1.1561152762848741</v>
      </c>
      <c r="AC594" s="67">
        <v>259378.97</v>
      </c>
      <c r="AD594" s="67">
        <v>280513.67</v>
      </c>
      <c r="AE594" s="68">
        <v>1.0814819335584531</v>
      </c>
      <c r="AF594" s="43">
        <v>80</v>
      </c>
      <c r="AG594" s="43">
        <v>79</v>
      </c>
      <c r="AH594" s="43">
        <v>55</v>
      </c>
      <c r="AI594" s="43">
        <v>61</v>
      </c>
      <c r="AJ594" s="67">
        <v>91847.150000000009</v>
      </c>
      <c r="AK594" s="67">
        <v>93765.5</v>
      </c>
      <c r="AL594" s="68">
        <v>1.0208863312579648</v>
      </c>
      <c r="AM594" s="67">
        <v>18007.23</v>
      </c>
      <c r="AN594" s="67">
        <v>14758.31</v>
      </c>
      <c r="AO594" s="68">
        <v>0.81957691438383362</v>
      </c>
      <c r="AP594" s="67">
        <v>16181.099999999999</v>
      </c>
      <c r="AQ594" s="67">
        <v>15369.6</v>
      </c>
      <c r="AR594" s="68">
        <v>0.9498488977881604</v>
      </c>
      <c r="AS594" s="67">
        <v>30650.62</v>
      </c>
      <c r="AT594" s="67">
        <v>20770.84</v>
      </c>
      <c r="AU594" s="68">
        <v>0.67766459536544454</v>
      </c>
      <c r="AV594" s="43">
        <v>2239.7800000000002</v>
      </c>
      <c r="AW594" s="43">
        <v>1529.7</v>
      </c>
      <c r="AX594" s="69">
        <v>0.6829688630133316</v>
      </c>
      <c r="AY594" s="43">
        <v>285514.34946806706</v>
      </c>
      <c r="AZ594" s="43">
        <v>292988.22000000003</v>
      </c>
      <c r="BA594" s="43">
        <v>40144.758750533823</v>
      </c>
      <c r="BB594" s="43">
        <v>47896.58</v>
      </c>
      <c r="BC594" s="43">
        <v>511813.31161324453</v>
      </c>
      <c r="BD594" s="43">
        <v>71991.57106367049</v>
      </c>
      <c r="BE594" s="43">
        <v>282533.78000000003</v>
      </c>
      <c r="BF594" s="43">
        <v>467734.68999999994</v>
      </c>
      <c r="BG594" s="43">
        <v>4020.69</v>
      </c>
      <c r="BH594" s="43">
        <v>111</v>
      </c>
      <c r="BI594" s="44">
        <v>43173</v>
      </c>
      <c r="BJ594" s="44">
        <v>43541</v>
      </c>
      <c r="BK594" s="44">
        <v>43172</v>
      </c>
      <c r="BL594" s="43">
        <f t="shared" si="345"/>
        <v>1313043.3799999999</v>
      </c>
      <c r="BM594" s="43">
        <f t="shared" si="346"/>
        <v>1275659.98</v>
      </c>
      <c r="BO594" s="16" t="str">
        <f>IFERROR(VLOOKUP($C594,'PORTE LOJA'!A:B,2,0),"PORTE 1")</f>
        <v>PORTE 4</v>
      </c>
      <c r="BP594" s="16">
        <f>VLOOKUP(BO594,'PAINEL E TARGET'!$S$1:$W$8,3,0)</f>
        <v>3000</v>
      </c>
      <c r="BQ594" s="16">
        <f t="shared" si="324"/>
        <v>1</v>
      </c>
      <c r="BR594" s="16">
        <f t="shared" si="325"/>
        <v>1</v>
      </c>
      <c r="BS594" s="16">
        <f t="shared" si="326"/>
        <v>1</v>
      </c>
      <c r="BT594" s="16">
        <f t="shared" si="327"/>
        <v>1</v>
      </c>
      <c r="BU594" s="16">
        <f t="shared" si="328"/>
        <v>1</v>
      </c>
      <c r="BV594" s="16">
        <f t="shared" si="329"/>
        <v>1</v>
      </c>
      <c r="BW594" s="17" t="str">
        <f t="shared" si="347"/>
        <v>111111</v>
      </c>
      <c r="BY594" s="17">
        <f t="shared" si="330"/>
        <v>0.92400000000000004</v>
      </c>
      <c r="BZ594" s="17">
        <f t="shared" si="331"/>
        <v>0.93500000000000005</v>
      </c>
      <c r="CA594" s="17" t="str">
        <f t="shared" si="348"/>
        <v>Sem Retira</v>
      </c>
      <c r="CB594" s="17">
        <f t="shared" si="349"/>
        <v>0.93500000000000005</v>
      </c>
      <c r="CC594" s="33" t="str">
        <f>IF(CB594&gt;='PAINEL E TARGET'!$T$11,'PAINEL E TARGET'!$S$11,
IF(CB594&gt;='PAINEL E TARGET'!$T$12,'PAINEL E TARGET'!$S$12,
IF(CB594&gt;='PAINEL E TARGET'!$T$13,'PAINEL E TARGET'!$S$13,
IF(CB594&gt;='PAINEL E TARGET'!$T$14,'PAINEL E TARGET'!$S$14,
IF(CB594&gt;='PAINEL E TARGET'!$T$15,'PAINEL E TARGET'!$S$15,
IF(CB594&gt;='PAINEL E TARGET'!$T$16,'PAINEL E TARGET'!$S$16,
IF(CB594&gt;='PAINEL E TARGET'!$T$17,'PAINEL E TARGET'!$S$17,
IF(CB594&gt;='PAINEL E TARGET'!$T$18,'PAINEL E TARGET'!$S$18,'PAINEL E TARGET'!$S$19))))))))</f>
        <v>1. Fx de 90% a 99,9%</v>
      </c>
      <c r="CD594" s="17">
        <f>IFERROR(VLOOKUP($BW594,'PAINEL E TARGET'!$G$1:$Q$99,4,0),0)</f>
        <v>0.25</v>
      </c>
      <c r="CE594" s="17">
        <f>VLOOKUP(CC594,'PAINEL E TARGET'!$S$10:$U$19,3,0)</f>
        <v>0.5</v>
      </c>
      <c r="CF594" s="16">
        <f t="shared" si="350"/>
        <v>375</v>
      </c>
      <c r="CG594" s="17">
        <f t="shared" si="332"/>
        <v>1.0209999999999999</v>
      </c>
      <c r="CH594" s="17">
        <f t="shared" si="333"/>
        <v>0.82</v>
      </c>
      <c r="CI594" s="17">
        <f t="shared" si="334"/>
        <v>0.95</v>
      </c>
      <c r="CJ594" s="17">
        <f t="shared" si="335"/>
        <v>0.67800000000000005</v>
      </c>
      <c r="CK594" s="17">
        <f t="shared" si="336"/>
        <v>0.68300000000000005</v>
      </c>
      <c r="CL594" s="17">
        <f t="shared" si="337"/>
        <v>0.92300000000000004</v>
      </c>
      <c r="CM594" s="16">
        <f t="shared" si="338"/>
        <v>3</v>
      </c>
      <c r="CN594" s="17" t="str">
        <f t="shared" si="351"/>
        <v>não ok</v>
      </c>
      <c r="CO594" s="17">
        <f t="shared" si="352"/>
        <v>0</v>
      </c>
      <c r="CP594" s="33" t="str">
        <f>IF(CO594&gt;='PAINEL E TARGET'!$T$11,'PAINEL E TARGET'!$S$11,
IF(CO594&gt;='PAINEL E TARGET'!$T$12,'PAINEL E TARGET'!$S$12,
IF(CO594&gt;='PAINEL E TARGET'!$T$13,'PAINEL E TARGET'!$S$13,
IF(CO594&gt;='PAINEL E TARGET'!$T$14,'PAINEL E TARGET'!$S$14,
IF(CO594&gt;='PAINEL E TARGET'!$T$15,'PAINEL E TARGET'!$S$15,
IF(CO594&gt;='PAINEL E TARGET'!$T$16,'PAINEL E TARGET'!$S$16,
IF(CO594&gt;='PAINEL E TARGET'!$T$17,'PAINEL E TARGET'!$S$17,
IF(CO594&gt;='PAINEL E TARGET'!$T$18,'PAINEL E TARGET'!$S$18,'PAINEL E TARGET'!$S$19))))))))</f>
        <v>Não elegível</v>
      </c>
      <c r="CQ594" s="17">
        <f>IFERROR(VLOOKUP($BW594,'PAINEL E TARGET'!$G$1:$Q$99,5,0),0)</f>
        <v>0.25</v>
      </c>
      <c r="CR594" s="17">
        <f>VLOOKUP(CP594,'PAINEL E TARGET'!$S$10:$U$19,3,0)</f>
        <v>0</v>
      </c>
      <c r="CS594" s="16">
        <f t="shared" si="353"/>
        <v>0</v>
      </c>
      <c r="CT594" s="17">
        <f t="shared" si="339"/>
        <v>1.081</v>
      </c>
      <c r="CU594" s="33" t="str">
        <f>IF(CT594&gt;='PAINEL E TARGET'!$T$11,'PAINEL E TARGET'!$S$11,
IF(CT594&gt;='PAINEL E TARGET'!$T$12,'PAINEL E TARGET'!$S$12,
IF(CT594&gt;='PAINEL E TARGET'!$T$13,'PAINEL E TARGET'!$S$13,
IF(CT594&gt;='PAINEL E TARGET'!$T$14,'PAINEL E TARGET'!$S$14,
IF(CT594&gt;='PAINEL E TARGET'!$T$15,'PAINEL E TARGET'!$S$15,
IF(CT594&gt;='PAINEL E TARGET'!$T$16,'PAINEL E TARGET'!$S$16,
IF(CT594&gt;='PAINEL E TARGET'!$T$17,'PAINEL E TARGET'!$S$17,
IF(CT594&gt;='PAINEL E TARGET'!$T$18,'PAINEL E TARGET'!$S$18,'PAINEL E TARGET'!$S$19))))))))</f>
        <v>3. Fx de 105% a 109,9%</v>
      </c>
      <c r="CV594" s="17">
        <f>IFERROR(VLOOKUP($BW594,'PAINEL E TARGET'!$G$1:$Q$99,6,0),0)</f>
        <v>0.2</v>
      </c>
      <c r="CW594" s="17">
        <f>VLOOKUP(CU594,'PAINEL E TARGET'!$S$10:$U$19,3,0)</f>
        <v>1.1000000000000001</v>
      </c>
      <c r="CX594" s="16">
        <f t="shared" si="354"/>
        <v>660.00000000000011</v>
      </c>
      <c r="CY594" s="17">
        <f t="shared" si="340"/>
        <v>1.026</v>
      </c>
      <c r="CZ594" s="33" t="str">
        <f>IF(CY594&gt;='PAINEL E TARGET'!$T$11,'PAINEL E TARGET'!$S$11,
IF(CY594&gt;='PAINEL E TARGET'!$T$12,'PAINEL E TARGET'!$S$12,
IF(CY594&gt;='PAINEL E TARGET'!$T$13,'PAINEL E TARGET'!$S$13,
IF(CY594&gt;='PAINEL E TARGET'!$T$14,'PAINEL E TARGET'!$S$14,
IF(CY594&gt;='PAINEL E TARGET'!$T$15,'PAINEL E TARGET'!$S$15,
IF(CY594&gt;='PAINEL E TARGET'!$T$16,'PAINEL E TARGET'!$S$16,
IF(CY594&gt;='PAINEL E TARGET'!$T$17,'PAINEL E TARGET'!$S$17,
IF(CY594&gt;='PAINEL E TARGET'!$T$18,'PAINEL E TARGET'!$S$18,'PAINEL E TARGET'!$S$19))))))))</f>
        <v>2. Fx de 100% a 104,9%</v>
      </c>
      <c r="DA594" s="17">
        <f>IFERROR(VLOOKUP($BW594,'PAINEL E TARGET'!$G$1:$Q$99,7,0),0)</f>
        <v>0.15</v>
      </c>
      <c r="DB594" s="17">
        <f>VLOOKUP(CZ594,'PAINEL E TARGET'!$S$10:$U$19,3,0)</f>
        <v>1</v>
      </c>
      <c r="DC594" s="16">
        <f t="shared" si="355"/>
        <v>450</v>
      </c>
      <c r="DD594" s="17">
        <f t="shared" si="341"/>
        <v>1.1930000000000001</v>
      </c>
      <c r="DE594" s="33" t="str">
        <f>IF(DD594&gt;='PAINEL E TARGET'!$T$11,'PAINEL E TARGET'!$S$11,
IF(DD594&gt;='PAINEL E TARGET'!$T$12,'PAINEL E TARGET'!$S$12,
IF(DD594&gt;='PAINEL E TARGET'!$T$13,'PAINEL E TARGET'!$S$13,
IF(DD594&gt;='PAINEL E TARGET'!$T$14,'PAINEL E TARGET'!$S$14,
IF(DD594&gt;='PAINEL E TARGET'!$T$15,'PAINEL E TARGET'!$S$15,
IF(DD594&gt;='PAINEL E TARGET'!$T$16,'PAINEL E TARGET'!$S$16,
IF(DD594&gt;='PAINEL E TARGET'!$T$17,'PAINEL E TARGET'!$S$17,
IF(DD594&gt;='PAINEL E TARGET'!$T$18,'PAINEL E TARGET'!$S$18,'PAINEL E TARGET'!$S$19))))))))</f>
        <v>5. Fx de 115% a 119,9%</v>
      </c>
      <c r="DF594" s="17">
        <f>IFERROR(VLOOKUP($BW594,'PAINEL E TARGET'!$G$1:$Q$99,8,0),0)</f>
        <v>0.1</v>
      </c>
      <c r="DG594" s="17">
        <f>VLOOKUP(DE594,'PAINEL E TARGET'!$S$10:$U$19,3,0)</f>
        <v>1.3</v>
      </c>
      <c r="DH594" s="16">
        <f t="shared" si="356"/>
        <v>390</v>
      </c>
      <c r="DI594" s="17">
        <f t="shared" si="342"/>
        <v>1.109</v>
      </c>
      <c r="DJ594" s="33" t="str">
        <f>IF(DI594&gt;='PAINEL E TARGET'!$T$11,'PAINEL E TARGET'!$S$11,
IF(DI594&gt;='PAINEL E TARGET'!$T$12,'PAINEL E TARGET'!$S$12,
IF(DI594&gt;='PAINEL E TARGET'!$T$13,'PAINEL E TARGET'!$S$13,
IF(DI594&gt;='PAINEL E TARGET'!$T$14,'PAINEL E TARGET'!$S$14,
IF(DI594&gt;='PAINEL E TARGET'!$T$15,'PAINEL E TARGET'!$S$15,
IF(DI594&gt;='PAINEL E TARGET'!$T$16,'PAINEL E TARGET'!$S$16,
IF(DI594&gt;='PAINEL E TARGET'!$T$17,'PAINEL E TARGET'!$S$17,
IF(DI594&gt;='PAINEL E TARGET'!$T$18,'PAINEL E TARGET'!$S$18,'PAINEL E TARGET'!$S$19))))))))</f>
        <v>4. Fx de 110% a 114,9%</v>
      </c>
      <c r="DK594" s="17">
        <f>IFERROR(VLOOKUP($BW594,'PAINEL E TARGET'!$G$1:$Q$99,9,0),0)</f>
        <v>0.05</v>
      </c>
      <c r="DL594" s="17">
        <f>VLOOKUP(DJ594,'PAINEL E TARGET'!$S$10:$U$19,3,0)</f>
        <v>1.2</v>
      </c>
      <c r="DM594" s="16">
        <f t="shared" si="357"/>
        <v>180</v>
      </c>
      <c r="DN594" s="17">
        <f t="shared" si="343"/>
        <v>0.68300000000000005</v>
      </c>
      <c r="DO594" s="33" t="str">
        <f>IF(DN594&gt;='PAINEL E TARGET'!$T$11,'PAINEL E TARGET'!$S$11,
IF(DN594&gt;='PAINEL E TARGET'!$T$12,'PAINEL E TARGET'!$S$12,
IF(DN594&gt;='PAINEL E TARGET'!$T$13,'PAINEL E TARGET'!$S$13,
IF(DN594&gt;='PAINEL E TARGET'!$T$14,'PAINEL E TARGET'!$S$14,
IF(DN594&gt;='PAINEL E TARGET'!$T$15,'PAINEL E TARGET'!$S$15,
IF(DN594&gt;='PAINEL E TARGET'!$T$16,'PAINEL E TARGET'!$S$16,
IF(DN594&gt;='PAINEL E TARGET'!$T$17,'PAINEL E TARGET'!$S$17,
IF(DN594&gt;='PAINEL E TARGET'!$T$18,'PAINEL E TARGET'!$S$18,'PAINEL E TARGET'!$S$19))))))))</f>
        <v>Não elegível</v>
      </c>
      <c r="DP594" s="17">
        <f>IFERROR(VLOOKUP($BW594,'PAINEL E TARGET'!$G$1:$Q$99,10,0),0)</f>
        <v>0</v>
      </c>
      <c r="DQ594" s="17">
        <f>VLOOKUP(DO594,'PAINEL E TARGET'!$S$10:$U$19,3,0)</f>
        <v>0</v>
      </c>
      <c r="DR594" s="16">
        <f t="shared" si="358"/>
        <v>0</v>
      </c>
      <c r="DS594" s="17">
        <f t="shared" si="344"/>
        <v>0.98799999999999999</v>
      </c>
      <c r="DT594" s="16">
        <f>IF(DS594&gt;=1,VLOOKUP(BO594,'PAINEL E TARGET'!$S$1:$W$8,5,0),0)</f>
        <v>0</v>
      </c>
      <c r="DU594" s="16">
        <f t="shared" si="359"/>
        <v>2055</v>
      </c>
    </row>
    <row r="595" spans="2:125" s="32" customFormat="1" x14ac:dyDescent="0.2">
      <c r="B595" s="44">
        <v>43541</v>
      </c>
      <c r="C595" s="65">
        <v>1436</v>
      </c>
      <c r="D595" s="66" t="s">
        <v>598</v>
      </c>
      <c r="E595" s="65">
        <v>410</v>
      </c>
      <c r="F595" s="65" t="s">
        <v>1020</v>
      </c>
      <c r="G595" s="67">
        <v>1868105.2543965136</v>
      </c>
      <c r="H595" s="67">
        <v>1055661.1664197061</v>
      </c>
      <c r="I595" s="67">
        <v>918711.83000000007</v>
      </c>
      <c r="J595" s="68">
        <v>0.87027150303901757</v>
      </c>
      <c r="K595" s="67">
        <v>55437.487144250998</v>
      </c>
      <c r="L595" s="67">
        <v>919873.08285931672</v>
      </c>
      <c r="M595" s="67">
        <v>42998.99</v>
      </c>
      <c r="N595" s="67">
        <v>846582.54</v>
      </c>
      <c r="O595" s="67">
        <v>1728974.4932372577</v>
      </c>
      <c r="P595" s="67" t="s">
        <v>1082</v>
      </c>
      <c r="Q595" s="67" t="s">
        <v>1082</v>
      </c>
      <c r="R595" s="67">
        <v>0</v>
      </c>
      <c r="S595" s="67">
        <v>89</v>
      </c>
      <c r="T595" s="68">
        <v>0.10208543110492052</v>
      </c>
      <c r="U595" s="68">
        <v>9.5049871370418385E-2</v>
      </c>
      <c r="V595" s="68">
        <v>0.93108164741674859</v>
      </c>
      <c r="W595" s="67">
        <v>99564.999999999985</v>
      </c>
      <c r="X595" s="67">
        <v>84554.609999999986</v>
      </c>
      <c r="Y595" s="68">
        <v>0.84924029528448752</v>
      </c>
      <c r="Z595" s="68">
        <v>0.18462179693114708</v>
      </c>
      <c r="AA595" s="68">
        <v>0.17792706420062476</v>
      </c>
      <c r="AB595" s="68">
        <v>0.96373812387375335</v>
      </c>
      <c r="AC595" s="67">
        <v>180063.59000000003</v>
      </c>
      <c r="AD595" s="67">
        <v>158280.63</v>
      </c>
      <c r="AE595" s="68">
        <v>0.87902629287797707</v>
      </c>
      <c r="AF595" s="43">
        <v>80</v>
      </c>
      <c r="AG595" s="43">
        <v>83</v>
      </c>
      <c r="AH595" s="43">
        <v>55</v>
      </c>
      <c r="AI595" s="43">
        <v>38</v>
      </c>
      <c r="AJ595" s="67">
        <v>48388.38</v>
      </c>
      <c r="AK595" s="67">
        <v>42097.2</v>
      </c>
      <c r="AL595" s="68">
        <v>0.86998572797849405</v>
      </c>
      <c r="AM595" s="67">
        <v>15893.38</v>
      </c>
      <c r="AN595" s="67">
        <v>12680.92</v>
      </c>
      <c r="AO595" s="68">
        <v>0.79787433510052619</v>
      </c>
      <c r="AP595" s="67">
        <v>8473.7300000000014</v>
      </c>
      <c r="AQ595" s="67">
        <v>9109.61</v>
      </c>
      <c r="AR595" s="68">
        <v>1.0750413336275759</v>
      </c>
      <c r="AS595" s="67">
        <v>26809.51</v>
      </c>
      <c r="AT595" s="67">
        <v>20666.88</v>
      </c>
      <c r="AU595" s="68">
        <v>0.77087869192685743</v>
      </c>
      <c r="AV595" s="43">
        <v>1478.7800000000002</v>
      </c>
      <c r="AW595" s="43">
        <v>1364.72</v>
      </c>
      <c r="AX595" s="69">
        <v>0.92286885135043739</v>
      </c>
      <c r="AY595" s="43">
        <v>55437.487144250998</v>
      </c>
      <c r="AZ595" s="43">
        <v>42998.990000000005</v>
      </c>
      <c r="BA595" s="43">
        <v>48170.209863410331</v>
      </c>
      <c r="BB595" s="43">
        <v>59194.32</v>
      </c>
      <c r="BC595" s="43">
        <v>98274.456067651379</v>
      </c>
      <c r="BD595" s="43">
        <v>85417.075880172721</v>
      </c>
      <c r="BE595" s="43">
        <v>177425.06</v>
      </c>
      <c r="BF595" s="43">
        <v>320873.84999999998</v>
      </c>
      <c r="BG595" s="43">
        <v>2624.670000000001</v>
      </c>
      <c r="BH595" s="43">
        <v>101</v>
      </c>
      <c r="BI595" s="44">
        <v>43173</v>
      </c>
      <c r="BJ595" s="44">
        <v>43541</v>
      </c>
      <c r="BK595" s="44">
        <v>43172</v>
      </c>
      <c r="BL595" s="43">
        <f t="shared" si="345"/>
        <v>918800.83000000007</v>
      </c>
      <c r="BM595" s="43">
        <f t="shared" si="346"/>
        <v>889670.53</v>
      </c>
      <c r="BO595" s="16" t="str">
        <f>IFERROR(VLOOKUP($C595,'PORTE LOJA'!A:B,2,0),"PORTE 1")</f>
        <v>PORTE 3</v>
      </c>
      <c r="BP595" s="16">
        <f>VLOOKUP(BO595,'PAINEL E TARGET'!$S$1:$W$8,3,0)</f>
        <v>2400</v>
      </c>
      <c r="BQ595" s="16">
        <f t="shared" si="324"/>
        <v>1</v>
      </c>
      <c r="BR595" s="16">
        <f t="shared" si="325"/>
        <v>1</v>
      </c>
      <c r="BS595" s="16">
        <f t="shared" si="326"/>
        <v>1</v>
      </c>
      <c r="BT595" s="16">
        <f t="shared" si="327"/>
        <v>1</v>
      </c>
      <c r="BU595" s="16">
        <f t="shared" si="328"/>
        <v>1</v>
      </c>
      <c r="BV595" s="16">
        <f t="shared" si="329"/>
        <v>1</v>
      </c>
      <c r="BW595" s="17" t="str">
        <f t="shared" si="347"/>
        <v>111111</v>
      </c>
      <c r="BY595" s="17">
        <f t="shared" si="330"/>
        <v>0.87</v>
      </c>
      <c r="BZ595" s="17">
        <f t="shared" si="331"/>
        <v>0.91200000000000003</v>
      </c>
      <c r="CA595" s="17" t="str">
        <f t="shared" si="348"/>
        <v>Sem Retira</v>
      </c>
      <c r="CB595" s="17">
        <f t="shared" si="349"/>
        <v>0.91200000000000003</v>
      </c>
      <c r="CC595" s="33" t="str">
        <f>IF(CB595&gt;='PAINEL E TARGET'!$T$11,'PAINEL E TARGET'!$S$11,
IF(CB595&gt;='PAINEL E TARGET'!$T$12,'PAINEL E TARGET'!$S$12,
IF(CB595&gt;='PAINEL E TARGET'!$T$13,'PAINEL E TARGET'!$S$13,
IF(CB595&gt;='PAINEL E TARGET'!$T$14,'PAINEL E TARGET'!$S$14,
IF(CB595&gt;='PAINEL E TARGET'!$T$15,'PAINEL E TARGET'!$S$15,
IF(CB595&gt;='PAINEL E TARGET'!$T$16,'PAINEL E TARGET'!$S$16,
IF(CB595&gt;='PAINEL E TARGET'!$T$17,'PAINEL E TARGET'!$S$17,
IF(CB595&gt;='PAINEL E TARGET'!$T$18,'PAINEL E TARGET'!$S$18,'PAINEL E TARGET'!$S$19))))))))</f>
        <v>1. Fx de 90% a 99,9%</v>
      </c>
      <c r="CD595" s="17">
        <f>IFERROR(VLOOKUP($BW595,'PAINEL E TARGET'!$G$1:$Q$99,4,0),0)</f>
        <v>0.25</v>
      </c>
      <c r="CE595" s="17">
        <f>VLOOKUP(CC595,'PAINEL E TARGET'!$S$10:$U$19,3,0)</f>
        <v>0.5</v>
      </c>
      <c r="CF595" s="16">
        <f t="shared" si="350"/>
        <v>300</v>
      </c>
      <c r="CG595" s="17">
        <f t="shared" si="332"/>
        <v>0.87</v>
      </c>
      <c r="CH595" s="17">
        <f t="shared" si="333"/>
        <v>0.79800000000000004</v>
      </c>
      <c r="CI595" s="17">
        <f t="shared" si="334"/>
        <v>1.075</v>
      </c>
      <c r="CJ595" s="17">
        <f t="shared" si="335"/>
        <v>0.77100000000000002</v>
      </c>
      <c r="CK595" s="17">
        <f t="shared" si="336"/>
        <v>0.92300000000000004</v>
      </c>
      <c r="CL595" s="17">
        <f t="shared" si="337"/>
        <v>0.84899999999999998</v>
      </c>
      <c r="CM595" s="16">
        <f t="shared" si="338"/>
        <v>5</v>
      </c>
      <c r="CN595" s="17" t="str">
        <f t="shared" si="351"/>
        <v>ok</v>
      </c>
      <c r="CO595" s="17">
        <f t="shared" si="352"/>
        <v>0.84899999999999998</v>
      </c>
      <c r="CP595" s="33" t="str">
        <f>IF(CO595&gt;='PAINEL E TARGET'!$T$11,'PAINEL E TARGET'!$S$11,
IF(CO595&gt;='PAINEL E TARGET'!$T$12,'PAINEL E TARGET'!$S$12,
IF(CO595&gt;='PAINEL E TARGET'!$T$13,'PAINEL E TARGET'!$S$13,
IF(CO595&gt;='PAINEL E TARGET'!$T$14,'PAINEL E TARGET'!$S$14,
IF(CO595&gt;='PAINEL E TARGET'!$T$15,'PAINEL E TARGET'!$S$15,
IF(CO595&gt;='PAINEL E TARGET'!$T$16,'PAINEL E TARGET'!$S$16,
IF(CO595&gt;='PAINEL E TARGET'!$T$17,'PAINEL E TARGET'!$S$17,
IF(CO595&gt;='PAINEL E TARGET'!$T$18,'PAINEL E TARGET'!$S$18,'PAINEL E TARGET'!$S$19))))))))</f>
        <v>Não elegível</v>
      </c>
      <c r="CQ595" s="17">
        <f>IFERROR(VLOOKUP($BW595,'PAINEL E TARGET'!$G$1:$Q$99,5,0),0)</f>
        <v>0.25</v>
      </c>
      <c r="CR595" s="17">
        <f>VLOOKUP(CP595,'PAINEL E TARGET'!$S$10:$U$19,3,0)</f>
        <v>0</v>
      </c>
      <c r="CS595" s="16">
        <f t="shared" si="353"/>
        <v>0</v>
      </c>
      <c r="CT595" s="17">
        <f t="shared" si="339"/>
        <v>0.879</v>
      </c>
      <c r="CU595" s="33" t="str">
        <f>IF(CT595&gt;='PAINEL E TARGET'!$T$11,'PAINEL E TARGET'!$S$11,
IF(CT595&gt;='PAINEL E TARGET'!$T$12,'PAINEL E TARGET'!$S$12,
IF(CT595&gt;='PAINEL E TARGET'!$T$13,'PAINEL E TARGET'!$S$13,
IF(CT595&gt;='PAINEL E TARGET'!$T$14,'PAINEL E TARGET'!$S$14,
IF(CT595&gt;='PAINEL E TARGET'!$T$15,'PAINEL E TARGET'!$S$15,
IF(CT595&gt;='PAINEL E TARGET'!$T$16,'PAINEL E TARGET'!$S$16,
IF(CT595&gt;='PAINEL E TARGET'!$T$17,'PAINEL E TARGET'!$S$17,
IF(CT595&gt;='PAINEL E TARGET'!$T$18,'PAINEL E TARGET'!$S$18,'PAINEL E TARGET'!$S$19))))))))</f>
        <v>Não elegível</v>
      </c>
      <c r="CV595" s="17">
        <f>IFERROR(VLOOKUP($BW595,'PAINEL E TARGET'!$G$1:$Q$99,6,0),0)</f>
        <v>0.2</v>
      </c>
      <c r="CW595" s="17">
        <f>VLOOKUP(CU595,'PAINEL E TARGET'!$S$10:$U$19,3,0)</f>
        <v>0</v>
      </c>
      <c r="CX595" s="16">
        <f t="shared" si="354"/>
        <v>0</v>
      </c>
      <c r="CY595" s="17">
        <f t="shared" si="340"/>
        <v>0.77600000000000002</v>
      </c>
      <c r="CZ595" s="33" t="str">
        <f>IF(CY595&gt;='PAINEL E TARGET'!$T$11,'PAINEL E TARGET'!$S$11,
IF(CY595&gt;='PAINEL E TARGET'!$T$12,'PAINEL E TARGET'!$S$12,
IF(CY595&gt;='PAINEL E TARGET'!$T$13,'PAINEL E TARGET'!$S$13,
IF(CY595&gt;='PAINEL E TARGET'!$T$14,'PAINEL E TARGET'!$S$14,
IF(CY595&gt;='PAINEL E TARGET'!$T$15,'PAINEL E TARGET'!$S$15,
IF(CY595&gt;='PAINEL E TARGET'!$T$16,'PAINEL E TARGET'!$S$16,
IF(CY595&gt;='PAINEL E TARGET'!$T$17,'PAINEL E TARGET'!$S$17,
IF(CY595&gt;='PAINEL E TARGET'!$T$18,'PAINEL E TARGET'!$S$18,'PAINEL E TARGET'!$S$19))))))))</f>
        <v>Não elegível</v>
      </c>
      <c r="DA595" s="17">
        <f>IFERROR(VLOOKUP($BW595,'PAINEL E TARGET'!$G$1:$Q$99,7,0),0)</f>
        <v>0.15</v>
      </c>
      <c r="DB595" s="17">
        <f>VLOOKUP(CZ595,'PAINEL E TARGET'!$S$10:$U$19,3,0)</f>
        <v>0</v>
      </c>
      <c r="DC595" s="16">
        <f t="shared" si="355"/>
        <v>0</v>
      </c>
      <c r="DD595" s="17">
        <f t="shared" si="341"/>
        <v>1.2290000000000001</v>
      </c>
      <c r="DE595" s="33" t="str">
        <f>IF(DD595&gt;='PAINEL E TARGET'!$T$11,'PAINEL E TARGET'!$S$11,
IF(DD595&gt;='PAINEL E TARGET'!$T$12,'PAINEL E TARGET'!$S$12,
IF(DD595&gt;='PAINEL E TARGET'!$T$13,'PAINEL E TARGET'!$S$13,
IF(DD595&gt;='PAINEL E TARGET'!$T$14,'PAINEL E TARGET'!$S$14,
IF(DD595&gt;='PAINEL E TARGET'!$T$15,'PAINEL E TARGET'!$S$15,
IF(DD595&gt;='PAINEL E TARGET'!$T$16,'PAINEL E TARGET'!$S$16,
IF(DD595&gt;='PAINEL E TARGET'!$T$17,'PAINEL E TARGET'!$S$17,
IF(DD595&gt;='PAINEL E TARGET'!$T$18,'PAINEL E TARGET'!$S$18,'PAINEL E TARGET'!$S$19))))))))</f>
        <v>6. Fx de 120% a 124,9%</v>
      </c>
      <c r="DF595" s="17">
        <f>IFERROR(VLOOKUP($BW595,'PAINEL E TARGET'!$G$1:$Q$99,8,0),0)</f>
        <v>0.1</v>
      </c>
      <c r="DG595" s="17">
        <f>VLOOKUP(DE595,'PAINEL E TARGET'!$S$10:$U$19,3,0)</f>
        <v>1.4</v>
      </c>
      <c r="DH595" s="16">
        <f t="shared" si="356"/>
        <v>335.99999999999994</v>
      </c>
      <c r="DI595" s="17">
        <f t="shared" si="342"/>
        <v>0.69099999999999995</v>
      </c>
      <c r="DJ595" s="33" t="str">
        <f>IF(DI595&gt;='PAINEL E TARGET'!$T$11,'PAINEL E TARGET'!$S$11,
IF(DI595&gt;='PAINEL E TARGET'!$T$12,'PAINEL E TARGET'!$S$12,
IF(DI595&gt;='PAINEL E TARGET'!$T$13,'PAINEL E TARGET'!$S$13,
IF(DI595&gt;='PAINEL E TARGET'!$T$14,'PAINEL E TARGET'!$S$14,
IF(DI595&gt;='PAINEL E TARGET'!$T$15,'PAINEL E TARGET'!$S$15,
IF(DI595&gt;='PAINEL E TARGET'!$T$16,'PAINEL E TARGET'!$S$16,
IF(DI595&gt;='PAINEL E TARGET'!$T$17,'PAINEL E TARGET'!$S$17,
IF(DI595&gt;='PAINEL E TARGET'!$T$18,'PAINEL E TARGET'!$S$18,'PAINEL E TARGET'!$S$19))))))))</f>
        <v>Não elegível</v>
      </c>
      <c r="DK595" s="17">
        <f>IFERROR(VLOOKUP($BW595,'PAINEL E TARGET'!$G$1:$Q$99,9,0),0)</f>
        <v>0.05</v>
      </c>
      <c r="DL595" s="17">
        <f>VLOOKUP(DJ595,'PAINEL E TARGET'!$S$10:$U$19,3,0)</f>
        <v>0</v>
      </c>
      <c r="DM595" s="16">
        <f t="shared" si="357"/>
        <v>0</v>
      </c>
      <c r="DN595" s="17">
        <f t="shared" si="343"/>
        <v>0.92300000000000004</v>
      </c>
      <c r="DO595" s="33" t="str">
        <f>IF(DN595&gt;='PAINEL E TARGET'!$T$11,'PAINEL E TARGET'!$S$11,
IF(DN595&gt;='PAINEL E TARGET'!$T$12,'PAINEL E TARGET'!$S$12,
IF(DN595&gt;='PAINEL E TARGET'!$T$13,'PAINEL E TARGET'!$S$13,
IF(DN595&gt;='PAINEL E TARGET'!$T$14,'PAINEL E TARGET'!$S$14,
IF(DN595&gt;='PAINEL E TARGET'!$T$15,'PAINEL E TARGET'!$S$15,
IF(DN595&gt;='PAINEL E TARGET'!$T$16,'PAINEL E TARGET'!$S$16,
IF(DN595&gt;='PAINEL E TARGET'!$T$17,'PAINEL E TARGET'!$S$17,
IF(DN595&gt;='PAINEL E TARGET'!$T$18,'PAINEL E TARGET'!$S$18,'PAINEL E TARGET'!$S$19))))))))</f>
        <v>1. Fx de 90% a 99,9%</v>
      </c>
      <c r="DP595" s="17">
        <f>IFERROR(VLOOKUP($BW595,'PAINEL E TARGET'!$G$1:$Q$99,10,0),0)</f>
        <v>0</v>
      </c>
      <c r="DQ595" s="17">
        <f>VLOOKUP(DO595,'PAINEL E TARGET'!$S$10:$U$19,3,0)</f>
        <v>0.5</v>
      </c>
      <c r="DR595" s="16">
        <f t="shared" si="358"/>
        <v>0</v>
      </c>
      <c r="DS595" s="17">
        <f t="shared" si="344"/>
        <v>1.038</v>
      </c>
      <c r="DT595" s="16">
        <f>IF(DS595&gt;=1,VLOOKUP(BO595,'PAINEL E TARGET'!$S$1:$W$8,5,0),0)</f>
        <v>240</v>
      </c>
      <c r="DU595" s="16">
        <f t="shared" si="359"/>
        <v>876</v>
      </c>
    </row>
    <row r="596" spans="2:125" s="32" customFormat="1" x14ac:dyDescent="0.2">
      <c r="B596" s="44">
        <v>43541</v>
      </c>
      <c r="C596" s="65">
        <v>1437</v>
      </c>
      <c r="D596" s="66" t="s">
        <v>599</v>
      </c>
      <c r="E596" s="65">
        <v>413</v>
      </c>
      <c r="F596" s="65" t="s">
        <v>1020</v>
      </c>
      <c r="G596" s="67">
        <v>2187618.6910332283</v>
      </c>
      <c r="H596" s="67">
        <v>1150691.4777398317</v>
      </c>
      <c r="I596" s="67">
        <v>870358.45999999985</v>
      </c>
      <c r="J596" s="68">
        <v>0.75637864435177959</v>
      </c>
      <c r="K596" s="67">
        <v>89406.610874265461</v>
      </c>
      <c r="L596" s="67">
        <v>967957.41576825711</v>
      </c>
      <c r="M596" s="67">
        <v>91139.23</v>
      </c>
      <c r="N596" s="67">
        <v>759460.83000000007</v>
      </c>
      <c r="O596" s="67">
        <v>2013613.3404282003</v>
      </c>
      <c r="P596" s="67" t="s">
        <v>1082</v>
      </c>
      <c r="Q596" s="67" t="s">
        <v>1082</v>
      </c>
      <c r="R596" s="67">
        <v>0</v>
      </c>
      <c r="S596" s="67">
        <v>1386</v>
      </c>
      <c r="T596" s="68">
        <v>0.10643672109534391</v>
      </c>
      <c r="U596" s="68">
        <v>9.6683287325420586E-2</v>
      </c>
      <c r="V596" s="68">
        <v>0.90836401507345954</v>
      </c>
      <c r="W596" s="67">
        <v>112542.35999999999</v>
      </c>
      <c r="X596" s="67">
        <v>82238.81</v>
      </c>
      <c r="Y596" s="68">
        <v>0.73073649779514138</v>
      </c>
      <c r="Z596" s="68">
        <v>0.18030082847187068</v>
      </c>
      <c r="AA596" s="68">
        <v>0.16506263825093073</v>
      </c>
      <c r="AB596" s="68">
        <v>0.91548463559435445</v>
      </c>
      <c r="AC596" s="67">
        <v>190643.61</v>
      </c>
      <c r="AD596" s="67">
        <v>140402.28999999998</v>
      </c>
      <c r="AE596" s="68">
        <v>0.73646470500637284</v>
      </c>
      <c r="AF596" s="43">
        <v>80</v>
      </c>
      <c r="AG596" s="43">
        <v>80</v>
      </c>
      <c r="AH596" s="43">
        <v>28</v>
      </c>
      <c r="AI596" s="43">
        <v>32</v>
      </c>
      <c r="AJ596" s="67">
        <v>51235.170000000006</v>
      </c>
      <c r="AK596" s="67">
        <v>44811</v>
      </c>
      <c r="AL596" s="68">
        <v>0.87461405905357581</v>
      </c>
      <c r="AM596" s="67">
        <v>15859.120000000003</v>
      </c>
      <c r="AN596" s="67">
        <v>8024.2600000000011</v>
      </c>
      <c r="AO596" s="68">
        <v>0.50597132753898066</v>
      </c>
      <c r="AP596" s="67">
        <v>5381.59</v>
      </c>
      <c r="AQ596" s="67">
        <v>3551.8900000000003</v>
      </c>
      <c r="AR596" s="68">
        <v>0.66000754423878449</v>
      </c>
      <c r="AS596" s="67">
        <v>40066.480000000003</v>
      </c>
      <c r="AT596" s="67">
        <v>25851.659999999996</v>
      </c>
      <c r="AU596" s="68">
        <v>0.64521914577971395</v>
      </c>
      <c r="AV596" s="43">
        <v>1061.49</v>
      </c>
      <c r="AW596" s="43">
        <v>639.88</v>
      </c>
      <c r="AX596" s="69">
        <v>0.60281302697152117</v>
      </c>
      <c r="AY596" s="43">
        <v>89406.610874265461</v>
      </c>
      <c r="AZ596" s="43">
        <v>91139.23</v>
      </c>
      <c r="BA596" s="43">
        <v>57321.615029146815</v>
      </c>
      <c r="BB596" s="43">
        <v>48573.87000000001</v>
      </c>
      <c r="BC596" s="43">
        <v>170417.94955591264</v>
      </c>
      <c r="BD596" s="43">
        <v>109231.13941178516</v>
      </c>
      <c r="BE596" s="43">
        <v>216071.99999999997</v>
      </c>
      <c r="BF596" s="43">
        <v>366020.10000000003</v>
      </c>
      <c r="BG596" s="43">
        <v>2025.4300000000003</v>
      </c>
      <c r="BH596" s="43">
        <v>68</v>
      </c>
      <c r="BI596" s="44">
        <v>43173</v>
      </c>
      <c r="BJ596" s="44">
        <v>43541</v>
      </c>
      <c r="BK596" s="44">
        <v>43172</v>
      </c>
      <c r="BL596" s="43">
        <f t="shared" si="345"/>
        <v>871744.45999999985</v>
      </c>
      <c r="BM596" s="43">
        <f t="shared" si="346"/>
        <v>851986.06</v>
      </c>
      <c r="BO596" s="16" t="str">
        <f>IFERROR(VLOOKUP($C596,'PORTE LOJA'!A:B,2,0),"PORTE 1")</f>
        <v>PORTE 3</v>
      </c>
      <c r="BP596" s="16">
        <f>VLOOKUP(BO596,'PAINEL E TARGET'!$S$1:$W$8,3,0)</f>
        <v>2400</v>
      </c>
      <c r="BQ596" s="16">
        <f t="shared" si="324"/>
        <v>1</v>
      </c>
      <c r="BR596" s="16">
        <f t="shared" si="325"/>
        <v>1</v>
      </c>
      <c r="BS596" s="16">
        <f t="shared" si="326"/>
        <v>1</v>
      </c>
      <c r="BT596" s="16">
        <f t="shared" si="327"/>
        <v>1</v>
      </c>
      <c r="BU596" s="16">
        <f t="shared" si="328"/>
        <v>1</v>
      </c>
      <c r="BV596" s="16">
        <f t="shared" si="329"/>
        <v>1</v>
      </c>
      <c r="BW596" s="17" t="str">
        <f t="shared" si="347"/>
        <v>111111</v>
      </c>
      <c r="BY596" s="17">
        <f t="shared" si="330"/>
        <v>0.75800000000000001</v>
      </c>
      <c r="BZ596" s="17">
        <f t="shared" si="331"/>
        <v>0.80600000000000005</v>
      </c>
      <c r="CA596" s="17" t="str">
        <f t="shared" si="348"/>
        <v>Sem Retira</v>
      </c>
      <c r="CB596" s="17">
        <f t="shared" si="349"/>
        <v>0.80600000000000005</v>
      </c>
      <c r="CC596" s="33" t="str">
        <f>IF(CB596&gt;='PAINEL E TARGET'!$T$11,'PAINEL E TARGET'!$S$11,
IF(CB596&gt;='PAINEL E TARGET'!$T$12,'PAINEL E TARGET'!$S$12,
IF(CB596&gt;='PAINEL E TARGET'!$T$13,'PAINEL E TARGET'!$S$13,
IF(CB596&gt;='PAINEL E TARGET'!$T$14,'PAINEL E TARGET'!$S$14,
IF(CB596&gt;='PAINEL E TARGET'!$T$15,'PAINEL E TARGET'!$S$15,
IF(CB596&gt;='PAINEL E TARGET'!$T$16,'PAINEL E TARGET'!$S$16,
IF(CB596&gt;='PAINEL E TARGET'!$T$17,'PAINEL E TARGET'!$S$17,
IF(CB596&gt;='PAINEL E TARGET'!$T$18,'PAINEL E TARGET'!$S$18,'PAINEL E TARGET'!$S$19))))))))</f>
        <v>Não elegível</v>
      </c>
      <c r="CD596" s="17">
        <f>IFERROR(VLOOKUP($BW596,'PAINEL E TARGET'!$G$1:$Q$99,4,0),0)</f>
        <v>0.25</v>
      </c>
      <c r="CE596" s="17">
        <f>VLOOKUP(CC596,'PAINEL E TARGET'!$S$10:$U$19,3,0)</f>
        <v>0</v>
      </c>
      <c r="CF596" s="16">
        <f t="shared" si="350"/>
        <v>0</v>
      </c>
      <c r="CG596" s="17">
        <f t="shared" si="332"/>
        <v>0.875</v>
      </c>
      <c r="CH596" s="17">
        <f t="shared" si="333"/>
        <v>0.50600000000000001</v>
      </c>
      <c r="CI596" s="17">
        <f t="shared" si="334"/>
        <v>0.66</v>
      </c>
      <c r="CJ596" s="17">
        <f t="shared" si="335"/>
        <v>0.64500000000000002</v>
      </c>
      <c r="CK596" s="17">
        <f t="shared" si="336"/>
        <v>0.60299999999999998</v>
      </c>
      <c r="CL596" s="17">
        <f t="shared" si="337"/>
        <v>0.73099999999999998</v>
      </c>
      <c r="CM596" s="16">
        <f t="shared" si="338"/>
        <v>1</v>
      </c>
      <c r="CN596" s="17" t="str">
        <f t="shared" si="351"/>
        <v>não ok</v>
      </c>
      <c r="CO596" s="17">
        <f t="shared" si="352"/>
        <v>0</v>
      </c>
      <c r="CP596" s="33" t="str">
        <f>IF(CO596&gt;='PAINEL E TARGET'!$T$11,'PAINEL E TARGET'!$S$11,
IF(CO596&gt;='PAINEL E TARGET'!$T$12,'PAINEL E TARGET'!$S$12,
IF(CO596&gt;='PAINEL E TARGET'!$T$13,'PAINEL E TARGET'!$S$13,
IF(CO596&gt;='PAINEL E TARGET'!$T$14,'PAINEL E TARGET'!$S$14,
IF(CO596&gt;='PAINEL E TARGET'!$T$15,'PAINEL E TARGET'!$S$15,
IF(CO596&gt;='PAINEL E TARGET'!$T$16,'PAINEL E TARGET'!$S$16,
IF(CO596&gt;='PAINEL E TARGET'!$T$17,'PAINEL E TARGET'!$S$17,
IF(CO596&gt;='PAINEL E TARGET'!$T$18,'PAINEL E TARGET'!$S$18,'PAINEL E TARGET'!$S$19))))))))</f>
        <v>Não elegível</v>
      </c>
      <c r="CQ596" s="17">
        <f>IFERROR(VLOOKUP($BW596,'PAINEL E TARGET'!$G$1:$Q$99,5,0),0)</f>
        <v>0.25</v>
      </c>
      <c r="CR596" s="17">
        <f>VLOOKUP(CP596,'PAINEL E TARGET'!$S$10:$U$19,3,0)</f>
        <v>0</v>
      </c>
      <c r="CS596" s="16">
        <f t="shared" si="353"/>
        <v>0</v>
      </c>
      <c r="CT596" s="17">
        <f t="shared" si="339"/>
        <v>0.73599999999999999</v>
      </c>
      <c r="CU596" s="33" t="str">
        <f>IF(CT596&gt;='PAINEL E TARGET'!$T$11,'PAINEL E TARGET'!$S$11,
IF(CT596&gt;='PAINEL E TARGET'!$T$12,'PAINEL E TARGET'!$S$12,
IF(CT596&gt;='PAINEL E TARGET'!$T$13,'PAINEL E TARGET'!$S$13,
IF(CT596&gt;='PAINEL E TARGET'!$T$14,'PAINEL E TARGET'!$S$14,
IF(CT596&gt;='PAINEL E TARGET'!$T$15,'PAINEL E TARGET'!$S$15,
IF(CT596&gt;='PAINEL E TARGET'!$T$16,'PAINEL E TARGET'!$S$16,
IF(CT596&gt;='PAINEL E TARGET'!$T$17,'PAINEL E TARGET'!$S$17,
IF(CT596&gt;='PAINEL E TARGET'!$T$18,'PAINEL E TARGET'!$S$18,'PAINEL E TARGET'!$S$19))))))))</f>
        <v>Não elegível</v>
      </c>
      <c r="CV596" s="17">
        <f>IFERROR(VLOOKUP($BW596,'PAINEL E TARGET'!$G$1:$Q$99,6,0),0)</f>
        <v>0.2</v>
      </c>
      <c r="CW596" s="17">
        <f>VLOOKUP(CU596,'PAINEL E TARGET'!$S$10:$U$19,3,0)</f>
        <v>0</v>
      </c>
      <c r="CX596" s="16">
        <f t="shared" si="354"/>
        <v>0</v>
      </c>
      <c r="CY596" s="17">
        <f t="shared" si="340"/>
        <v>1.0189999999999999</v>
      </c>
      <c r="CZ596" s="33" t="str">
        <f>IF(CY596&gt;='PAINEL E TARGET'!$T$11,'PAINEL E TARGET'!$S$11,
IF(CY596&gt;='PAINEL E TARGET'!$T$12,'PAINEL E TARGET'!$S$12,
IF(CY596&gt;='PAINEL E TARGET'!$T$13,'PAINEL E TARGET'!$S$13,
IF(CY596&gt;='PAINEL E TARGET'!$T$14,'PAINEL E TARGET'!$S$14,
IF(CY596&gt;='PAINEL E TARGET'!$T$15,'PAINEL E TARGET'!$S$15,
IF(CY596&gt;='PAINEL E TARGET'!$T$16,'PAINEL E TARGET'!$S$16,
IF(CY596&gt;='PAINEL E TARGET'!$T$17,'PAINEL E TARGET'!$S$17,
IF(CY596&gt;='PAINEL E TARGET'!$T$18,'PAINEL E TARGET'!$S$18,'PAINEL E TARGET'!$S$19))))))))</f>
        <v>2. Fx de 100% a 104,9%</v>
      </c>
      <c r="DA596" s="17">
        <f>IFERROR(VLOOKUP($BW596,'PAINEL E TARGET'!$G$1:$Q$99,7,0),0)</f>
        <v>0.15</v>
      </c>
      <c r="DB596" s="17">
        <f>VLOOKUP(CZ596,'PAINEL E TARGET'!$S$10:$U$19,3,0)</f>
        <v>1</v>
      </c>
      <c r="DC596" s="16">
        <f t="shared" si="355"/>
        <v>360</v>
      </c>
      <c r="DD596" s="17">
        <f t="shared" si="341"/>
        <v>0.84699999999999998</v>
      </c>
      <c r="DE596" s="33" t="str">
        <f>IF(DD596&gt;='PAINEL E TARGET'!$T$11,'PAINEL E TARGET'!$S$11,
IF(DD596&gt;='PAINEL E TARGET'!$T$12,'PAINEL E TARGET'!$S$12,
IF(DD596&gt;='PAINEL E TARGET'!$T$13,'PAINEL E TARGET'!$S$13,
IF(DD596&gt;='PAINEL E TARGET'!$T$14,'PAINEL E TARGET'!$S$14,
IF(DD596&gt;='PAINEL E TARGET'!$T$15,'PAINEL E TARGET'!$S$15,
IF(DD596&gt;='PAINEL E TARGET'!$T$16,'PAINEL E TARGET'!$S$16,
IF(DD596&gt;='PAINEL E TARGET'!$T$17,'PAINEL E TARGET'!$S$17,
IF(DD596&gt;='PAINEL E TARGET'!$T$18,'PAINEL E TARGET'!$S$18,'PAINEL E TARGET'!$S$19))))))))</f>
        <v>Não elegível</v>
      </c>
      <c r="DF596" s="17">
        <f>IFERROR(VLOOKUP($BW596,'PAINEL E TARGET'!$G$1:$Q$99,8,0),0)</f>
        <v>0.1</v>
      </c>
      <c r="DG596" s="17">
        <f>VLOOKUP(DE596,'PAINEL E TARGET'!$S$10:$U$19,3,0)</f>
        <v>0</v>
      </c>
      <c r="DH596" s="16">
        <f t="shared" si="356"/>
        <v>0</v>
      </c>
      <c r="DI596" s="17">
        <f t="shared" si="342"/>
        <v>1.143</v>
      </c>
      <c r="DJ596" s="33" t="str">
        <f>IF(DI596&gt;='PAINEL E TARGET'!$T$11,'PAINEL E TARGET'!$S$11,
IF(DI596&gt;='PAINEL E TARGET'!$T$12,'PAINEL E TARGET'!$S$12,
IF(DI596&gt;='PAINEL E TARGET'!$T$13,'PAINEL E TARGET'!$S$13,
IF(DI596&gt;='PAINEL E TARGET'!$T$14,'PAINEL E TARGET'!$S$14,
IF(DI596&gt;='PAINEL E TARGET'!$T$15,'PAINEL E TARGET'!$S$15,
IF(DI596&gt;='PAINEL E TARGET'!$T$16,'PAINEL E TARGET'!$S$16,
IF(DI596&gt;='PAINEL E TARGET'!$T$17,'PAINEL E TARGET'!$S$17,
IF(DI596&gt;='PAINEL E TARGET'!$T$18,'PAINEL E TARGET'!$S$18,'PAINEL E TARGET'!$S$19))))))))</f>
        <v>4. Fx de 110% a 114,9%</v>
      </c>
      <c r="DK596" s="17">
        <f>IFERROR(VLOOKUP($BW596,'PAINEL E TARGET'!$G$1:$Q$99,9,0),0)</f>
        <v>0.05</v>
      </c>
      <c r="DL596" s="17">
        <f>VLOOKUP(DJ596,'PAINEL E TARGET'!$S$10:$U$19,3,0)</f>
        <v>1.2</v>
      </c>
      <c r="DM596" s="16">
        <f t="shared" si="357"/>
        <v>144</v>
      </c>
      <c r="DN596" s="17">
        <f t="shared" si="343"/>
        <v>0.60299999999999998</v>
      </c>
      <c r="DO596" s="33" t="str">
        <f>IF(DN596&gt;='PAINEL E TARGET'!$T$11,'PAINEL E TARGET'!$S$11,
IF(DN596&gt;='PAINEL E TARGET'!$T$12,'PAINEL E TARGET'!$S$12,
IF(DN596&gt;='PAINEL E TARGET'!$T$13,'PAINEL E TARGET'!$S$13,
IF(DN596&gt;='PAINEL E TARGET'!$T$14,'PAINEL E TARGET'!$S$14,
IF(DN596&gt;='PAINEL E TARGET'!$T$15,'PAINEL E TARGET'!$S$15,
IF(DN596&gt;='PAINEL E TARGET'!$T$16,'PAINEL E TARGET'!$S$16,
IF(DN596&gt;='PAINEL E TARGET'!$T$17,'PAINEL E TARGET'!$S$17,
IF(DN596&gt;='PAINEL E TARGET'!$T$18,'PAINEL E TARGET'!$S$18,'PAINEL E TARGET'!$S$19))))))))</f>
        <v>Não elegível</v>
      </c>
      <c r="DP596" s="17">
        <f>IFERROR(VLOOKUP($BW596,'PAINEL E TARGET'!$G$1:$Q$99,10,0),0)</f>
        <v>0</v>
      </c>
      <c r="DQ596" s="17">
        <f>VLOOKUP(DO596,'PAINEL E TARGET'!$S$10:$U$19,3,0)</f>
        <v>0</v>
      </c>
      <c r="DR596" s="16">
        <f t="shared" si="358"/>
        <v>0</v>
      </c>
      <c r="DS596" s="17">
        <f t="shared" si="344"/>
        <v>1</v>
      </c>
      <c r="DT596" s="16">
        <f>IF(DS596&gt;=1,VLOOKUP(BO596,'PAINEL E TARGET'!$S$1:$W$8,5,0),0)</f>
        <v>240</v>
      </c>
      <c r="DU596" s="16">
        <f t="shared" si="359"/>
        <v>744</v>
      </c>
    </row>
    <row r="597" spans="2:125" s="32" customFormat="1" x14ac:dyDescent="0.2">
      <c r="B597" s="44">
        <v>43541</v>
      </c>
      <c r="C597" s="65">
        <v>1438</v>
      </c>
      <c r="D597" s="66" t="s">
        <v>600</v>
      </c>
      <c r="E597" s="65">
        <v>120</v>
      </c>
      <c r="F597" s="65" t="s">
        <v>1018</v>
      </c>
      <c r="G597" s="67">
        <v>1969211.5630317789</v>
      </c>
      <c r="H597" s="67">
        <v>1125306.0672990445</v>
      </c>
      <c r="I597" s="67">
        <v>941179.6100000001</v>
      </c>
      <c r="J597" s="68">
        <v>0.83637655332208061</v>
      </c>
      <c r="K597" s="67">
        <v>145023.10907098732</v>
      </c>
      <c r="L597" s="67">
        <v>930001.9870037596</v>
      </c>
      <c r="M597" s="67">
        <v>139983.92000000001</v>
      </c>
      <c r="N597" s="67">
        <v>786472.59000000008</v>
      </c>
      <c r="O597" s="67">
        <v>1882754.0308989522</v>
      </c>
      <c r="P597" s="67" t="s">
        <v>1082</v>
      </c>
      <c r="Q597" s="67" t="s">
        <v>1082</v>
      </c>
      <c r="R597" s="67">
        <v>0</v>
      </c>
      <c r="S597" s="67">
        <v>1069.9000000000001</v>
      </c>
      <c r="T597" s="68">
        <v>8.7218335964763985E-2</v>
      </c>
      <c r="U597" s="68">
        <v>9.4131563714739269E-2</v>
      </c>
      <c r="V597" s="68">
        <v>1.0792634676356152</v>
      </c>
      <c r="W597" s="67">
        <v>93761.9</v>
      </c>
      <c r="X597" s="67">
        <v>87208.799999999988</v>
      </c>
      <c r="Y597" s="68">
        <v>0.93010913814673113</v>
      </c>
      <c r="Z597" s="68">
        <v>0.17075685085889042</v>
      </c>
      <c r="AA597" s="68">
        <v>0.22334382430968075</v>
      </c>
      <c r="AB597" s="68">
        <v>1.3079640622691444</v>
      </c>
      <c r="AC597" s="67">
        <v>183567.9</v>
      </c>
      <c r="AD597" s="67">
        <v>206918.34000000003</v>
      </c>
      <c r="AE597" s="68">
        <v>1.1272032855417533</v>
      </c>
      <c r="AF597" s="43">
        <v>80</v>
      </c>
      <c r="AG597" s="43">
        <v>68</v>
      </c>
      <c r="AH597" s="43">
        <v>34</v>
      </c>
      <c r="AI597" s="43">
        <v>33</v>
      </c>
      <c r="AJ597" s="67">
        <v>49992.56</v>
      </c>
      <c r="AK597" s="67">
        <v>45219</v>
      </c>
      <c r="AL597" s="68">
        <v>0.90451459177125559</v>
      </c>
      <c r="AM597" s="67">
        <v>15029.07</v>
      </c>
      <c r="AN597" s="67">
        <v>13901.48</v>
      </c>
      <c r="AO597" s="68">
        <v>0.92497273617063458</v>
      </c>
      <c r="AP597" s="67">
        <v>1002.4</v>
      </c>
      <c r="AQ597" s="67">
        <v>815.98</v>
      </c>
      <c r="AR597" s="68">
        <v>0.8140263367917</v>
      </c>
      <c r="AS597" s="67">
        <v>27737.869999999995</v>
      </c>
      <c r="AT597" s="67">
        <v>27272.339999999997</v>
      </c>
      <c r="AU597" s="68">
        <v>0.98321680792360777</v>
      </c>
      <c r="AV597" s="43">
        <v>1603.06</v>
      </c>
      <c r="AW597" s="43">
        <v>1059.69</v>
      </c>
      <c r="AX597" s="69">
        <v>0.66104200716130401</v>
      </c>
      <c r="AY597" s="43">
        <v>145023.10907098732</v>
      </c>
      <c r="AZ597" s="43">
        <v>139983.91999999998</v>
      </c>
      <c r="BA597" s="43">
        <v>33903.95958632468</v>
      </c>
      <c r="BB597" s="43">
        <v>35547.03</v>
      </c>
      <c r="BC597" s="43">
        <v>253847.7995348846</v>
      </c>
      <c r="BD597" s="43">
        <v>59415.275493615409</v>
      </c>
      <c r="BE597" s="43">
        <v>164978.20000000001</v>
      </c>
      <c r="BF597" s="43">
        <v>322996.01000000007</v>
      </c>
      <c r="BG597" s="43">
        <v>2811.5400000000004</v>
      </c>
      <c r="BH597" s="43">
        <v>66</v>
      </c>
      <c r="BI597" s="44">
        <v>43173</v>
      </c>
      <c r="BJ597" s="44">
        <v>43541</v>
      </c>
      <c r="BK597" s="44">
        <v>43172</v>
      </c>
      <c r="BL597" s="43">
        <f t="shared" si="345"/>
        <v>942249.51000000013</v>
      </c>
      <c r="BM597" s="43">
        <f t="shared" si="346"/>
        <v>927526.41000000015</v>
      </c>
      <c r="BO597" s="16" t="str">
        <f>IFERROR(VLOOKUP($C597,'PORTE LOJA'!A:B,2,0),"PORTE 1")</f>
        <v>PORTE 3</v>
      </c>
      <c r="BP597" s="16">
        <f>VLOOKUP(BO597,'PAINEL E TARGET'!$S$1:$W$8,3,0)</f>
        <v>2400</v>
      </c>
      <c r="BQ597" s="16">
        <f t="shared" si="324"/>
        <v>1</v>
      </c>
      <c r="BR597" s="16">
        <f t="shared" si="325"/>
        <v>1</v>
      </c>
      <c r="BS597" s="16">
        <f t="shared" si="326"/>
        <v>1</v>
      </c>
      <c r="BT597" s="16">
        <f t="shared" si="327"/>
        <v>1</v>
      </c>
      <c r="BU597" s="16">
        <f t="shared" si="328"/>
        <v>1</v>
      </c>
      <c r="BV597" s="16">
        <f t="shared" si="329"/>
        <v>1</v>
      </c>
      <c r="BW597" s="17" t="str">
        <f t="shared" si="347"/>
        <v>111111</v>
      </c>
      <c r="BY597" s="17">
        <f t="shared" si="330"/>
        <v>0.83699999999999997</v>
      </c>
      <c r="BZ597" s="17">
        <f t="shared" si="331"/>
        <v>0.86299999999999999</v>
      </c>
      <c r="CA597" s="17" t="str">
        <f t="shared" si="348"/>
        <v>Sem Retira</v>
      </c>
      <c r="CB597" s="17">
        <f t="shared" si="349"/>
        <v>0.86299999999999999</v>
      </c>
      <c r="CC597" s="33" t="str">
        <f>IF(CB597&gt;='PAINEL E TARGET'!$T$11,'PAINEL E TARGET'!$S$11,
IF(CB597&gt;='PAINEL E TARGET'!$T$12,'PAINEL E TARGET'!$S$12,
IF(CB597&gt;='PAINEL E TARGET'!$T$13,'PAINEL E TARGET'!$S$13,
IF(CB597&gt;='PAINEL E TARGET'!$T$14,'PAINEL E TARGET'!$S$14,
IF(CB597&gt;='PAINEL E TARGET'!$T$15,'PAINEL E TARGET'!$S$15,
IF(CB597&gt;='PAINEL E TARGET'!$T$16,'PAINEL E TARGET'!$S$16,
IF(CB597&gt;='PAINEL E TARGET'!$T$17,'PAINEL E TARGET'!$S$17,
IF(CB597&gt;='PAINEL E TARGET'!$T$18,'PAINEL E TARGET'!$S$18,'PAINEL E TARGET'!$S$19))))))))</f>
        <v>Não elegível</v>
      </c>
      <c r="CD597" s="17">
        <f>IFERROR(VLOOKUP($BW597,'PAINEL E TARGET'!$G$1:$Q$99,4,0),0)</f>
        <v>0.25</v>
      </c>
      <c r="CE597" s="17">
        <f>VLOOKUP(CC597,'PAINEL E TARGET'!$S$10:$U$19,3,0)</f>
        <v>0</v>
      </c>
      <c r="CF597" s="16">
        <f t="shared" si="350"/>
        <v>0</v>
      </c>
      <c r="CG597" s="17">
        <f t="shared" si="332"/>
        <v>0.90500000000000003</v>
      </c>
      <c r="CH597" s="17">
        <f t="shared" si="333"/>
        <v>0.92500000000000004</v>
      </c>
      <c r="CI597" s="17">
        <f t="shared" si="334"/>
        <v>0.81399999999999995</v>
      </c>
      <c r="CJ597" s="17">
        <f t="shared" si="335"/>
        <v>0.98299999999999998</v>
      </c>
      <c r="CK597" s="17">
        <f t="shared" si="336"/>
        <v>0.66100000000000003</v>
      </c>
      <c r="CL597" s="17">
        <f t="shared" si="337"/>
        <v>0.93</v>
      </c>
      <c r="CM597" s="16">
        <f t="shared" si="338"/>
        <v>4</v>
      </c>
      <c r="CN597" s="17" t="str">
        <f t="shared" si="351"/>
        <v>não ok</v>
      </c>
      <c r="CO597" s="17">
        <f t="shared" si="352"/>
        <v>0</v>
      </c>
      <c r="CP597" s="33" t="str">
        <f>IF(CO597&gt;='PAINEL E TARGET'!$T$11,'PAINEL E TARGET'!$S$11,
IF(CO597&gt;='PAINEL E TARGET'!$T$12,'PAINEL E TARGET'!$S$12,
IF(CO597&gt;='PAINEL E TARGET'!$T$13,'PAINEL E TARGET'!$S$13,
IF(CO597&gt;='PAINEL E TARGET'!$T$14,'PAINEL E TARGET'!$S$14,
IF(CO597&gt;='PAINEL E TARGET'!$T$15,'PAINEL E TARGET'!$S$15,
IF(CO597&gt;='PAINEL E TARGET'!$T$16,'PAINEL E TARGET'!$S$16,
IF(CO597&gt;='PAINEL E TARGET'!$T$17,'PAINEL E TARGET'!$S$17,
IF(CO597&gt;='PAINEL E TARGET'!$T$18,'PAINEL E TARGET'!$S$18,'PAINEL E TARGET'!$S$19))))))))</f>
        <v>Não elegível</v>
      </c>
      <c r="CQ597" s="17">
        <f>IFERROR(VLOOKUP($BW597,'PAINEL E TARGET'!$G$1:$Q$99,5,0),0)</f>
        <v>0.25</v>
      </c>
      <c r="CR597" s="17">
        <f>VLOOKUP(CP597,'PAINEL E TARGET'!$S$10:$U$19,3,0)</f>
        <v>0</v>
      </c>
      <c r="CS597" s="16">
        <f t="shared" si="353"/>
        <v>0</v>
      </c>
      <c r="CT597" s="17">
        <f t="shared" si="339"/>
        <v>1.127</v>
      </c>
      <c r="CU597" s="33" t="str">
        <f>IF(CT597&gt;='PAINEL E TARGET'!$T$11,'PAINEL E TARGET'!$S$11,
IF(CT597&gt;='PAINEL E TARGET'!$T$12,'PAINEL E TARGET'!$S$12,
IF(CT597&gt;='PAINEL E TARGET'!$T$13,'PAINEL E TARGET'!$S$13,
IF(CT597&gt;='PAINEL E TARGET'!$T$14,'PAINEL E TARGET'!$S$14,
IF(CT597&gt;='PAINEL E TARGET'!$T$15,'PAINEL E TARGET'!$S$15,
IF(CT597&gt;='PAINEL E TARGET'!$T$16,'PAINEL E TARGET'!$S$16,
IF(CT597&gt;='PAINEL E TARGET'!$T$17,'PAINEL E TARGET'!$S$17,
IF(CT597&gt;='PAINEL E TARGET'!$T$18,'PAINEL E TARGET'!$S$18,'PAINEL E TARGET'!$S$19))))))))</f>
        <v>4. Fx de 110% a 114,9%</v>
      </c>
      <c r="CV597" s="17">
        <f>IFERROR(VLOOKUP($BW597,'PAINEL E TARGET'!$G$1:$Q$99,6,0),0)</f>
        <v>0.2</v>
      </c>
      <c r="CW597" s="17">
        <f>VLOOKUP(CU597,'PAINEL E TARGET'!$S$10:$U$19,3,0)</f>
        <v>1.2</v>
      </c>
      <c r="CX597" s="16">
        <f t="shared" si="354"/>
        <v>576</v>
      </c>
      <c r="CY597" s="17">
        <f t="shared" si="340"/>
        <v>0.96499999999999997</v>
      </c>
      <c r="CZ597" s="33" t="str">
        <f>IF(CY597&gt;='PAINEL E TARGET'!$T$11,'PAINEL E TARGET'!$S$11,
IF(CY597&gt;='PAINEL E TARGET'!$T$12,'PAINEL E TARGET'!$S$12,
IF(CY597&gt;='PAINEL E TARGET'!$T$13,'PAINEL E TARGET'!$S$13,
IF(CY597&gt;='PAINEL E TARGET'!$T$14,'PAINEL E TARGET'!$S$14,
IF(CY597&gt;='PAINEL E TARGET'!$T$15,'PAINEL E TARGET'!$S$15,
IF(CY597&gt;='PAINEL E TARGET'!$T$16,'PAINEL E TARGET'!$S$16,
IF(CY597&gt;='PAINEL E TARGET'!$T$17,'PAINEL E TARGET'!$S$17,
IF(CY597&gt;='PAINEL E TARGET'!$T$18,'PAINEL E TARGET'!$S$18,'PAINEL E TARGET'!$S$19))))))))</f>
        <v>1. Fx de 90% a 99,9%</v>
      </c>
      <c r="DA597" s="17">
        <f>IFERROR(VLOOKUP($BW597,'PAINEL E TARGET'!$G$1:$Q$99,7,0),0)</f>
        <v>0.15</v>
      </c>
      <c r="DB597" s="17">
        <f>VLOOKUP(CZ597,'PAINEL E TARGET'!$S$10:$U$19,3,0)</f>
        <v>0.5</v>
      </c>
      <c r="DC597" s="16">
        <f t="shared" si="355"/>
        <v>180</v>
      </c>
      <c r="DD597" s="17">
        <f t="shared" si="341"/>
        <v>1.048</v>
      </c>
      <c r="DE597" s="33" t="str">
        <f>IF(DD597&gt;='PAINEL E TARGET'!$T$11,'PAINEL E TARGET'!$S$11,
IF(DD597&gt;='PAINEL E TARGET'!$T$12,'PAINEL E TARGET'!$S$12,
IF(DD597&gt;='PAINEL E TARGET'!$T$13,'PAINEL E TARGET'!$S$13,
IF(DD597&gt;='PAINEL E TARGET'!$T$14,'PAINEL E TARGET'!$S$14,
IF(DD597&gt;='PAINEL E TARGET'!$T$15,'PAINEL E TARGET'!$S$15,
IF(DD597&gt;='PAINEL E TARGET'!$T$16,'PAINEL E TARGET'!$S$16,
IF(DD597&gt;='PAINEL E TARGET'!$T$17,'PAINEL E TARGET'!$S$17,
IF(DD597&gt;='PAINEL E TARGET'!$T$18,'PAINEL E TARGET'!$S$18,'PAINEL E TARGET'!$S$19))))))))</f>
        <v>2. Fx de 100% a 104,9%</v>
      </c>
      <c r="DF597" s="17">
        <f>IFERROR(VLOOKUP($BW597,'PAINEL E TARGET'!$G$1:$Q$99,8,0),0)</f>
        <v>0.1</v>
      </c>
      <c r="DG597" s="17">
        <f>VLOOKUP(DE597,'PAINEL E TARGET'!$S$10:$U$19,3,0)</f>
        <v>1</v>
      </c>
      <c r="DH597" s="16">
        <f t="shared" si="356"/>
        <v>240</v>
      </c>
      <c r="DI597" s="17">
        <f t="shared" si="342"/>
        <v>0.97099999999999997</v>
      </c>
      <c r="DJ597" s="33" t="str">
        <f>IF(DI597&gt;='PAINEL E TARGET'!$T$11,'PAINEL E TARGET'!$S$11,
IF(DI597&gt;='PAINEL E TARGET'!$T$12,'PAINEL E TARGET'!$S$12,
IF(DI597&gt;='PAINEL E TARGET'!$T$13,'PAINEL E TARGET'!$S$13,
IF(DI597&gt;='PAINEL E TARGET'!$T$14,'PAINEL E TARGET'!$S$14,
IF(DI597&gt;='PAINEL E TARGET'!$T$15,'PAINEL E TARGET'!$S$15,
IF(DI597&gt;='PAINEL E TARGET'!$T$16,'PAINEL E TARGET'!$S$16,
IF(DI597&gt;='PAINEL E TARGET'!$T$17,'PAINEL E TARGET'!$S$17,
IF(DI597&gt;='PAINEL E TARGET'!$T$18,'PAINEL E TARGET'!$S$18,'PAINEL E TARGET'!$S$19))))))))</f>
        <v>1. Fx de 90% a 99,9%</v>
      </c>
      <c r="DK597" s="17">
        <f>IFERROR(VLOOKUP($BW597,'PAINEL E TARGET'!$G$1:$Q$99,9,0),0)</f>
        <v>0.05</v>
      </c>
      <c r="DL597" s="17">
        <f>VLOOKUP(DJ597,'PAINEL E TARGET'!$S$10:$U$19,3,0)</f>
        <v>0.5</v>
      </c>
      <c r="DM597" s="16">
        <f t="shared" si="357"/>
        <v>60</v>
      </c>
      <c r="DN597" s="17">
        <f t="shared" si="343"/>
        <v>0.66100000000000003</v>
      </c>
      <c r="DO597" s="33" t="str">
        <f>IF(DN597&gt;='PAINEL E TARGET'!$T$11,'PAINEL E TARGET'!$S$11,
IF(DN597&gt;='PAINEL E TARGET'!$T$12,'PAINEL E TARGET'!$S$12,
IF(DN597&gt;='PAINEL E TARGET'!$T$13,'PAINEL E TARGET'!$S$13,
IF(DN597&gt;='PAINEL E TARGET'!$T$14,'PAINEL E TARGET'!$S$14,
IF(DN597&gt;='PAINEL E TARGET'!$T$15,'PAINEL E TARGET'!$S$15,
IF(DN597&gt;='PAINEL E TARGET'!$T$16,'PAINEL E TARGET'!$S$16,
IF(DN597&gt;='PAINEL E TARGET'!$T$17,'PAINEL E TARGET'!$S$17,
IF(DN597&gt;='PAINEL E TARGET'!$T$18,'PAINEL E TARGET'!$S$18,'PAINEL E TARGET'!$S$19))))))))</f>
        <v>Não elegível</v>
      </c>
      <c r="DP597" s="17">
        <f>IFERROR(VLOOKUP($BW597,'PAINEL E TARGET'!$G$1:$Q$99,10,0),0)</f>
        <v>0</v>
      </c>
      <c r="DQ597" s="17">
        <f>VLOOKUP(DO597,'PAINEL E TARGET'!$S$10:$U$19,3,0)</f>
        <v>0</v>
      </c>
      <c r="DR597" s="16">
        <f t="shared" si="358"/>
        <v>0</v>
      </c>
      <c r="DS597" s="17">
        <f t="shared" si="344"/>
        <v>0.85</v>
      </c>
      <c r="DT597" s="16">
        <f>IF(DS597&gt;=1,VLOOKUP(BO597,'PAINEL E TARGET'!$S$1:$W$8,5,0),0)</f>
        <v>0</v>
      </c>
      <c r="DU597" s="16">
        <f t="shared" si="359"/>
        <v>1056</v>
      </c>
    </row>
    <row r="598" spans="2:125" s="32" customFormat="1" x14ac:dyDescent="0.2">
      <c r="B598" s="44">
        <v>43541</v>
      </c>
      <c r="C598" s="65">
        <v>1439</v>
      </c>
      <c r="D598" s="66" t="s">
        <v>601</v>
      </c>
      <c r="E598" s="65">
        <v>416</v>
      </c>
      <c r="F598" s="65" t="s">
        <v>1020</v>
      </c>
      <c r="G598" s="67">
        <v>1672047.3646661723</v>
      </c>
      <c r="H598" s="67">
        <v>788799.63183400047</v>
      </c>
      <c r="I598" s="67">
        <v>818837.29</v>
      </c>
      <c r="J598" s="68">
        <v>1.0380802132173419</v>
      </c>
      <c r="K598" s="67">
        <v>191825.02060063442</v>
      </c>
      <c r="L598" s="67">
        <v>553579.40354441653</v>
      </c>
      <c r="M598" s="67">
        <v>216294.44</v>
      </c>
      <c r="N598" s="67">
        <v>585393.77</v>
      </c>
      <c r="O598" s="67">
        <v>1582774.7687790063</v>
      </c>
      <c r="P598" s="67" t="s">
        <v>1082</v>
      </c>
      <c r="Q598" s="67" t="s">
        <v>1082</v>
      </c>
      <c r="R598" s="67">
        <v>0</v>
      </c>
      <c r="S598" s="67">
        <v>0</v>
      </c>
      <c r="T598" s="68">
        <v>0.1060694536267127</v>
      </c>
      <c r="U598" s="68">
        <v>0.10697658881624317</v>
      </c>
      <c r="V598" s="68">
        <v>1.0085522754998146</v>
      </c>
      <c r="W598" s="67">
        <v>79064.639999999999</v>
      </c>
      <c r="X598" s="67">
        <v>85761.87</v>
      </c>
      <c r="Y598" s="68">
        <v>1.0847057546837624</v>
      </c>
      <c r="Z598" s="68">
        <v>0.10762409961815439</v>
      </c>
      <c r="AA598" s="68">
        <v>0.12347836573522768</v>
      </c>
      <c r="AB598" s="68">
        <v>1.1473114866774592</v>
      </c>
      <c r="AC598" s="67">
        <v>80223.48000000001</v>
      </c>
      <c r="AD598" s="67">
        <v>98991.150000000009</v>
      </c>
      <c r="AE598" s="68">
        <v>1.2339423570256487</v>
      </c>
      <c r="AF598" s="43">
        <v>80</v>
      </c>
      <c r="AG598" s="43">
        <v>76</v>
      </c>
      <c r="AH598" s="43">
        <v>20</v>
      </c>
      <c r="AI598" s="43">
        <v>22</v>
      </c>
      <c r="AJ598" s="67">
        <v>47934</v>
      </c>
      <c r="AK598" s="67">
        <v>55756</v>
      </c>
      <c r="AL598" s="68">
        <v>1.1631827095589768</v>
      </c>
      <c r="AM598" s="67">
        <v>7754</v>
      </c>
      <c r="AN598" s="67">
        <v>8287.4</v>
      </c>
      <c r="AO598" s="68">
        <v>1.0687903017797264</v>
      </c>
      <c r="AP598" s="67">
        <v>4215.42</v>
      </c>
      <c r="AQ598" s="67">
        <v>4129.84</v>
      </c>
      <c r="AR598" s="68">
        <v>0.97969834559782898</v>
      </c>
      <c r="AS598" s="67">
        <v>19161.219999999998</v>
      </c>
      <c r="AT598" s="67">
        <v>17588.63</v>
      </c>
      <c r="AU598" s="68">
        <v>0.91792850350864941</v>
      </c>
      <c r="AV598" s="43">
        <v>1172.3899999999999</v>
      </c>
      <c r="AW598" s="43">
        <v>809.84</v>
      </c>
      <c r="AX598" s="69">
        <v>0.69075990071563231</v>
      </c>
      <c r="AY598" s="43">
        <v>191825.02060063442</v>
      </c>
      <c r="AZ598" s="43">
        <v>216294.43999999997</v>
      </c>
      <c r="BA598" s="43">
        <v>27791.334257048798</v>
      </c>
      <c r="BB598" s="43">
        <v>40618.150000000009</v>
      </c>
      <c r="BC598" s="43">
        <v>407489.22200327681</v>
      </c>
      <c r="BD598" s="43">
        <v>59052.655487943965</v>
      </c>
      <c r="BE598" s="43">
        <v>169450.26</v>
      </c>
      <c r="BF598" s="43">
        <v>171933.92</v>
      </c>
      <c r="BG598" s="43">
        <v>2494.41</v>
      </c>
      <c r="BH598" s="43">
        <v>64</v>
      </c>
      <c r="BI598" s="44">
        <v>43173</v>
      </c>
      <c r="BJ598" s="44">
        <v>43541</v>
      </c>
      <c r="BK598" s="44">
        <v>43172</v>
      </c>
      <c r="BL598" s="43">
        <f t="shared" si="345"/>
        <v>818837.29</v>
      </c>
      <c r="BM598" s="43">
        <f t="shared" si="346"/>
        <v>801688.21</v>
      </c>
      <c r="BO598" s="16" t="str">
        <f>IFERROR(VLOOKUP($C598,'PORTE LOJA'!A:B,2,0),"PORTE 1")</f>
        <v>PORTE 3</v>
      </c>
      <c r="BP598" s="16">
        <f>VLOOKUP(BO598,'PAINEL E TARGET'!$S$1:$W$8,3,0)</f>
        <v>2400</v>
      </c>
      <c r="BQ598" s="16">
        <f t="shared" si="324"/>
        <v>1</v>
      </c>
      <c r="BR598" s="16">
        <f t="shared" si="325"/>
        <v>1</v>
      </c>
      <c r="BS598" s="16">
        <f t="shared" si="326"/>
        <v>1</v>
      </c>
      <c r="BT598" s="16">
        <f t="shared" si="327"/>
        <v>1</v>
      </c>
      <c r="BU598" s="16">
        <f t="shared" si="328"/>
        <v>1</v>
      </c>
      <c r="BV598" s="16">
        <f t="shared" si="329"/>
        <v>1</v>
      </c>
      <c r="BW598" s="17" t="str">
        <f t="shared" si="347"/>
        <v>111111</v>
      </c>
      <c r="BY598" s="17">
        <f t="shared" si="330"/>
        <v>1.038</v>
      </c>
      <c r="BZ598" s="17">
        <f t="shared" si="331"/>
        <v>1.0760000000000001</v>
      </c>
      <c r="CA598" s="17" t="str">
        <f t="shared" si="348"/>
        <v>Sem Retira</v>
      </c>
      <c r="CB598" s="17">
        <f t="shared" si="349"/>
        <v>1.0760000000000001</v>
      </c>
      <c r="CC598" s="33" t="str">
        <f>IF(CB598&gt;='PAINEL E TARGET'!$T$11,'PAINEL E TARGET'!$S$11,
IF(CB598&gt;='PAINEL E TARGET'!$T$12,'PAINEL E TARGET'!$S$12,
IF(CB598&gt;='PAINEL E TARGET'!$T$13,'PAINEL E TARGET'!$S$13,
IF(CB598&gt;='PAINEL E TARGET'!$T$14,'PAINEL E TARGET'!$S$14,
IF(CB598&gt;='PAINEL E TARGET'!$T$15,'PAINEL E TARGET'!$S$15,
IF(CB598&gt;='PAINEL E TARGET'!$T$16,'PAINEL E TARGET'!$S$16,
IF(CB598&gt;='PAINEL E TARGET'!$T$17,'PAINEL E TARGET'!$S$17,
IF(CB598&gt;='PAINEL E TARGET'!$T$18,'PAINEL E TARGET'!$S$18,'PAINEL E TARGET'!$S$19))))))))</f>
        <v>3. Fx de 105% a 109,9%</v>
      </c>
      <c r="CD598" s="17">
        <f>IFERROR(VLOOKUP($BW598,'PAINEL E TARGET'!$G$1:$Q$99,4,0),0)</f>
        <v>0.25</v>
      </c>
      <c r="CE598" s="17">
        <f>VLOOKUP(CC598,'PAINEL E TARGET'!$S$10:$U$19,3,0)</f>
        <v>1.1000000000000001</v>
      </c>
      <c r="CF598" s="16">
        <f t="shared" si="350"/>
        <v>660</v>
      </c>
      <c r="CG598" s="17">
        <f t="shared" si="332"/>
        <v>1.163</v>
      </c>
      <c r="CH598" s="17">
        <f t="shared" si="333"/>
        <v>1.069</v>
      </c>
      <c r="CI598" s="17">
        <f t="shared" si="334"/>
        <v>0.98</v>
      </c>
      <c r="CJ598" s="17">
        <f t="shared" si="335"/>
        <v>0.91800000000000004</v>
      </c>
      <c r="CK598" s="17">
        <f t="shared" si="336"/>
        <v>0.69099999999999995</v>
      </c>
      <c r="CL598" s="17">
        <f t="shared" si="337"/>
        <v>1.085</v>
      </c>
      <c r="CM598" s="16">
        <f t="shared" si="338"/>
        <v>4</v>
      </c>
      <c r="CN598" s="17" t="str">
        <f t="shared" si="351"/>
        <v>não ok</v>
      </c>
      <c r="CO598" s="17">
        <f t="shared" si="352"/>
        <v>0</v>
      </c>
      <c r="CP598" s="33" t="str">
        <f>IF(CO598&gt;='PAINEL E TARGET'!$T$11,'PAINEL E TARGET'!$S$11,
IF(CO598&gt;='PAINEL E TARGET'!$T$12,'PAINEL E TARGET'!$S$12,
IF(CO598&gt;='PAINEL E TARGET'!$T$13,'PAINEL E TARGET'!$S$13,
IF(CO598&gt;='PAINEL E TARGET'!$T$14,'PAINEL E TARGET'!$S$14,
IF(CO598&gt;='PAINEL E TARGET'!$T$15,'PAINEL E TARGET'!$S$15,
IF(CO598&gt;='PAINEL E TARGET'!$T$16,'PAINEL E TARGET'!$S$16,
IF(CO598&gt;='PAINEL E TARGET'!$T$17,'PAINEL E TARGET'!$S$17,
IF(CO598&gt;='PAINEL E TARGET'!$T$18,'PAINEL E TARGET'!$S$18,'PAINEL E TARGET'!$S$19))))))))</f>
        <v>Não elegível</v>
      </c>
      <c r="CQ598" s="17">
        <f>IFERROR(VLOOKUP($BW598,'PAINEL E TARGET'!$G$1:$Q$99,5,0),0)</f>
        <v>0.25</v>
      </c>
      <c r="CR598" s="17">
        <f>VLOOKUP(CP598,'PAINEL E TARGET'!$S$10:$U$19,3,0)</f>
        <v>0</v>
      </c>
      <c r="CS598" s="16">
        <f t="shared" si="353"/>
        <v>0</v>
      </c>
      <c r="CT598" s="17">
        <f t="shared" si="339"/>
        <v>1.234</v>
      </c>
      <c r="CU598" s="33" t="str">
        <f>IF(CT598&gt;='PAINEL E TARGET'!$T$11,'PAINEL E TARGET'!$S$11,
IF(CT598&gt;='PAINEL E TARGET'!$T$12,'PAINEL E TARGET'!$S$12,
IF(CT598&gt;='PAINEL E TARGET'!$T$13,'PAINEL E TARGET'!$S$13,
IF(CT598&gt;='PAINEL E TARGET'!$T$14,'PAINEL E TARGET'!$S$14,
IF(CT598&gt;='PAINEL E TARGET'!$T$15,'PAINEL E TARGET'!$S$15,
IF(CT598&gt;='PAINEL E TARGET'!$T$16,'PAINEL E TARGET'!$S$16,
IF(CT598&gt;='PAINEL E TARGET'!$T$17,'PAINEL E TARGET'!$S$17,
IF(CT598&gt;='PAINEL E TARGET'!$T$18,'PAINEL E TARGET'!$S$18,'PAINEL E TARGET'!$S$19))))))))</f>
        <v>6. Fx de 120% a 124,9%</v>
      </c>
      <c r="CV598" s="17">
        <f>IFERROR(VLOOKUP($BW598,'PAINEL E TARGET'!$G$1:$Q$99,6,0),0)</f>
        <v>0.2</v>
      </c>
      <c r="CW598" s="17">
        <f>VLOOKUP(CU598,'PAINEL E TARGET'!$S$10:$U$19,3,0)</f>
        <v>1.4</v>
      </c>
      <c r="CX598" s="16">
        <f t="shared" si="354"/>
        <v>671.99999999999989</v>
      </c>
      <c r="CY598" s="17">
        <f t="shared" si="340"/>
        <v>1.1279999999999999</v>
      </c>
      <c r="CZ598" s="33" t="str">
        <f>IF(CY598&gt;='PAINEL E TARGET'!$T$11,'PAINEL E TARGET'!$S$11,
IF(CY598&gt;='PAINEL E TARGET'!$T$12,'PAINEL E TARGET'!$S$12,
IF(CY598&gt;='PAINEL E TARGET'!$T$13,'PAINEL E TARGET'!$S$13,
IF(CY598&gt;='PAINEL E TARGET'!$T$14,'PAINEL E TARGET'!$S$14,
IF(CY598&gt;='PAINEL E TARGET'!$T$15,'PAINEL E TARGET'!$S$15,
IF(CY598&gt;='PAINEL E TARGET'!$T$16,'PAINEL E TARGET'!$S$16,
IF(CY598&gt;='PAINEL E TARGET'!$T$17,'PAINEL E TARGET'!$S$17,
IF(CY598&gt;='PAINEL E TARGET'!$T$18,'PAINEL E TARGET'!$S$18,'PAINEL E TARGET'!$S$19))))))))</f>
        <v>4. Fx de 110% a 114,9%</v>
      </c>
      <c r="DA598" s="17">
        <f>IFERROR(VLOOKUP($BW598,'PAINEL E TARGET'!$G$1:$Q$99,7,0),0)</f>
        <v>0.15</v>
      </c>
      <c r="DB598" s="17">
        <f>VLOOKUP(CZ598,'PAINEL E TARGET'!$S$10:$U$19,3,0)</f>
        <v>1.2</v>
      </c>
      <c r="DC598" s="16">
        <f t="shared" si="355"/>
        <v>432</v>
      </c>
      <c r="DD598" s="17">
        <f t="shared" si="341"/>
        <v>1.462</v>
      </c>
      <c r="DE598" s="33" t="str">
        <f>IF(DD598&gt;='PAINEL E TARGET'!$T$11,'PAINEL E TARGET'!$S$11,
IF(DD598&gt;='PAINEL E TARGET'!$T$12,'PAINEL E TARGET'!$S$12,
IF(DD598&gt;='PAINEL E TARGET'!$T$13,'PAINEL E TARGET'!$S$13,
IF(DD598&gt;='PAINEL E TARGET'!$T$14,'PAINEL E TARGET'!$S$14,
IF(DD598&gt;='PAINEL E TARGET'!$T$15,'PAINEL E TARGET'!$S$15,
IF(DD598&gt;='PAINEL E TARGET'!$T$16,'PAINEL E TARGET'!$S$16,
IF(DD598&gt;='PAINEL E TARGET'!$T$17,'PAINEL E TARGET'!$S$17,
IF(DD598&gt;='PAINEL E TARGET'!$T$18,'PAINEL E TARGET'!$S$18,'PAINEL E TARGET'!$S$19))))))))</f>
        <v>8. Fx de 130% ou mais</v>
      </c>
      <c r="DF598" s="17">
        <f>IFERROR(VLOOKUP($BW598,'PAINEL E TARGET'!$G$1:$Q$99,8,0),0)</f>
        <v>0.1</v>
      </c>
      <c r="DG598" s="17">
        <f>VLOOKUP(DE598,'PAINEL E TARGET'!$S$10:$U$19,3,0)</f>
        <v>1.6</v>
      </c>
      <c r="DH598" s="16">
        <f t="shared" si="356"/>
        <v>384.00000000000006</v>
      </c>
      <c r="DI598" s="17">
        <f t="shared" si="342"/>
        <v>1.1000000000000001</v>
      </c>
      <c r="DJ598" s="33" t="str">
        <f>IF(DI598&gt;='PAINEL E TARGET'!$T$11,'PAINEL E TARGET'!$S$11,
IF(DI598&gt;='PAINEL E TARGET'!$T$12,'PAINEL E TARGET'!$S$12,
IF(DI598&gt;='PAINEL E TARGET'!$T$13,'PAINEL E TARGET'!$S$13,
IF(DI598&gt;='PAINEL E TARGET'!$T$14,'PAINEL E TARGET'!$S$14,
IF(DI598&gt;='PAINEL E TARGET'!$T$15,'PAINEL E TARGET'!$S$15,
IF(DI598&gt;='PAINEL E TARGET'!$T$16,'PAINEL E TARGET'!$S$16,
IF(DI598&gt;='PAINEL E TARGET'!$T$17,'PAINEL E TARGET'!$S$17,
IF(DI598&gt;='PAINEL E TARGET'!$T$18,'PAINEL E TARGET'!$S$18,'PAINEL E TARGET'!$S$19))))))))</f>
        <v>4. Fx de 110% a 114,9%</v>
      </c>
      <c r="DK598" s="17">
        <f>IFERROR(VLOOKUP($BW598,'PAINEL E TARGET'!$G$1:$Q$99,9,0),0)</f>
        <v>0.05</v>
      </c>
      <c r="DL598" s="17">
        <f>VLOOKUP(DJ598,'PAINEL E TARGET'!$S$10:$U$19,3,0)</f>
        <v>1.2</v>
      </c>
      <c r="DM598" s="16">
        <f t="shared" si="357"/>
        <v>144</v>
      </c>
      <c r="DN598" s="17">
        <f t="shared" si="343"/>
        <v>0.69099999999999995</v>
      </c>
      <c r="DO598" s="33" t="str">
        <f>IF(DN598&gt;='PAINEL E TARGET'!$T$11,'PAINEL E TARGET'!$S$11,
IF(DN598&gt;='PAINEL E TARGET'!$T$12,'PAINEL E TARGET'!$S$12,
IF(DN598&gt;='PAINEL E TARGET'!$T$13,'PAINEL E TARGET'!$S$13,
IF(DN598&gt;='PAINEL E TARGET'!$T$14,'PAINEL E TARGET'!$S$14,
IF(DN598&gt;='PAINEL E TARGET'!$T$15,'PAINEL E TARGET'!$S$15,
IF(DN598&gt;='PAINEL E TARGET'!$T$16,'PAINEL E TARGET'!$S$16,
IF(DN598&gt;='PAINEL E TARGET'!$T$17,'PAINEL E TARGET'!$S$17,
IF(DN598&gt;='PAINEL E TARGET'!$T$18,'PAINEL E TARGET'!$S$18,'PAINEL E TARGET'!$S$19))))))))</f>
        <v>Não elegível</v>
      </c>
      <c r="DP598" s="17">
        <f>IFERROR(VLOOKUP($BW598,'PAINEL E TARGET'!$G$1:$Q$99,10,0),0)</f>
        <v>0</v>
      </c>
      <c r="DQ598" s="17">
        <f>VLOOKUP(DO598,'PAINEL E TARGET'!$S$10:$U$19,3,0)</f>
        <v>0</v>
      </c>
      <c r="DR598" s="16">
        <f t="shared" si="358"/>
        <v>0</v>
      </c>
      <c r="DS598" s="17">
        <f t="shared" si="344"/>
        <v>0.95</v>
      </c>
      <c r="DT598" s="16">
        <f>IF(DS598&gt;=1,VLOOKUP(BO598,'PAINEL E TARGET'!$S$1:$W$8,5,0),0)</f>
        <v>0</v>
      </c>
      <c r="DU598" s="16">
        <f t="shared" si="359"/>
        <v>2292</v>
      </c>
    </row>
    <row r="599" spans="2:125" s="32" customFormat="1" x14ac:dyDescent="0.2">
      <c r="B599" s="44">
        <v>43541</v>
      </c>
      <c r="C599" s="65">
        <v>1444</v>
      </c>
      <c r="D599" s="66" t="s">
        <v>602</v>
      </c>
      <c r="E599" s="65">
        <v>511</v>
      </c>
      <c r="F599" s="65" t="s">
        <v>944</v>
      </c>
      <c r="G599" s="67">
        <v>2464242.986913776</v>
      </c>
      <c r="H599" s="67">
        <v>1496154.8575712962</v>
      </c>
      <c r="I599" s="67">
        <v>1203890.2900000003</v>
      </c>
      <c r="J599" s="68">
        <v>0.80465620514327763</v>
      </c>
      <c r="K599" s="67">
        <v>321072.64094837982</v>
      </c>
      <c r="L599" s="67">
        <v>1021975.6162118671</v>
      </c>
      <c r="M599" s="67">
        <v>303079.13</v>
      </c>
      <c r="N599" s="67">
        <v>837557.73</v>
      </c>
      <c r="O599" s="67">
        <v>2219524.7588106273</v>
      </c>
      <c r="P599" s="67" t="s">
        <v>1082</v>
      </c>
      <c r="Q599" s="67" t="s">
        <v>1082</v>
      </c>
      <c r="R599" s="67">
        <v>0</v>
      </c>
      <c r="S599" s="67">
        <v>349</v>
      </c>
      <c r="T599" s="68">
        <v>0.10623517750708503</v>
      </c>
      <c r="U599" s="68">
        <v>8.1284266054667029E-2</v>
      </c>
      <c r="V599" s="68">
        <v>0.76513512719688381</v>
      </c>
      <c r="W599" s="67">
        <v>142678.96999999997</v>
      </c>
      <c r="X599" s="67">
        <v>92715.83</v>
      </c>
      <c r="Y599" s="68">
        <v>0.64982127359063513</v>
      </c>
      <c r="Z599" s="68">
        <v>0.14835619564504332</v>
      </c>
      <c r="AA599" s="68">
        <v>0.14548875792072857</v>
      </c>
      <c r="AB599" s="68">
        <v>0.98067193815635867</v>
      </c>
      <c r="AC599" s="67">
        <v>199249.53</v>
      </c>
      <c r="AD599" s="67">
        <v>165949.84</v>
      </c>
      <c r="AE599" s="68">
        <v>0.83287443639139325</v>
      </c>
      <c r="AF599" s="43">
        <v>80</v>
      </c>
      <c r="AG599" s="43">
        <v>66</v>
      </c>
      <c r="AH599" s="43">
        <v>35</v>
      </c>
      <c r="AI599" s="43">
        <v>15</v>
      </c>
      <c r="AJ599" s="67">
        <v>78405.539999999994</v>
      </c>
      <c r="AK599" s="67">
        <v>64457.65</v>
      </c>
      <c r="AL599" s="68">
        <v>0.822105810380236</v>
      </c>
      <c r="AM599" s="67">
        <v>16817.189999999999</v>
      </c>
      <c r="AN599" s="67">
        <v>7324.97</v>
      </c>
      <c r="AO599" s="68">
        <v>0.43556444328689875</v>
      </c>
      <c r="AP599" s="67">
        <v>6756.6000000000013</v>
      </c>
      <c r="AQ599" s="67">
        <v>4111.79</v>
      </c>
      <c r="AR599" s="68">
        <v>0.60855903856969473</v>
      </c>
      <c r="AS599" s="67">
        <v>40699.639999999992</v>
      </c>
      <c r="AT599" s="67">
        <v>16821.419999999998</v>
      </c>
      <c r="AU599" s="68">
        <v>0.41330635848376057</v>
      </c>
      <c r="AV599" s="43">
        <v>577.72</v>
      </c>
      <c r="AW599" s="43">
        <v>49.99</v>
      </c>
      <c r="AX599" s="69">
        <v>8.6529806826836531E-2</v>
      </c>
      <c r="AY599" s="43">
        <v>321072.64094837982</v>
      </c>
      <c r="AZ599" s="43">
        <v>303079.13</v>
      </c>
      <c r="BA599" s="43">
        <v>42157.425570012463</v>
      </c>
      <c r="BB599" s="43">
        <v>41214.650000000009</v>
      </c>
      <c r="BC599" s="43">
        <v>531244.7164040542</v>
      </c>
      <c r="BD599" s="43">
        <v>70046.657209480443</v>
      </c>
      <c r="BE599" s="43">
        <v>237039.22999999998</v>
      </c>
      <c r="BF599" s="43">
        <v>331022.65999999997</v>
      </c>
      <c r="BG599" s="43">
        <v>960.54000000000008</v>
      </c>
      <c r="BH599" s="43">
        <v>49</v>
      </c>
      <c r="BI599" s="44">
        <v>43173</v>
      </c>
      <c r="BJ599" s="44">
        <v>43541</v>
      </c>
      <c r="BK599" s="44">
        <v>43172</v>
      </c>
      <c r="BL599" s="43">
        <f t="shared" si="345"/>
        <v>1204239.2900000003</v>
      </c>
      <c r="BM599" s="43">
        <f t="shared" si="346"/>
        <v>1140985.8599999999</v>
      </c>
      <c r="BO599" s="16" t="str">
        <f>IFERROR(VLOOKUP($C599,'PORTE LOJA'!A:B,2,0),"PORTE 1")</f>
        <v>PORTE 4</v>
      </c>
      <c r="BP599" s="16">
        <f>VLOOKUP(BO599,'PAINEL E TARGET'!$S$1:$W$8,3,0)</f>
        <v>3000</v>
      </c>
      <c r="BQ599" s="16">
        <f t="shared" si="324"/>
        <v>1</v>
      </c>
      <c r="BR599" s="16">
        <f t="shared" si="325"/>
        <v>1</v>
      </c>
      <c r="BS599" s="16">
        <f t="shared" si="326"/>
        <v>1</v>
      </c>
      <c r="BT599" s="16">
        <f t="shared" si="327"/>
        <v>1</v>
      </c>
      <c r="BU599" s="16">
        <f t="shared" si="328"/>
        <v>1</v>
      </c>
      <c r="BV599" s="16">
        <f t="shared" si="329"/>
        <v>1</v>
      </c>
      <c r="BW599" s="17" t="str">
        <f t="shared" si="347"/>
        <v>111111</v>
      </c>
      <c r="BY599" s="17">
        <f t="shared" si="330"/>
        <v>0.80500000000000005</v>
      </c>
      <c r="BZ599" s="17">
        <f t="shared" si="331"/>
        <v>0.85</v>
      </c>
      <c r="CA599" s="17" t="str">
        <f t="shared" si="348"/>
        <v>Sem Retira</v>
      </c>
      <c r="CB599" s="17">
        <f t="shared" si="349"/>
        <v>0.85</v>
      </c>
      <c r="CC599" s="33" t="str">
        <f>IF(CB599&gt;='PAINEL E TARGET'!$T$11,'PAINEL E TARGET'!$S$11,
IF(CB599&gt;='PAINEL E TARGET'!$T$12,'PAINEL E TARGET'!$S$12,
IF(CB599&gt;='PAINEL E TARGET'!$T$13,'PAINEL E TARGET'!$S$13,
IF(CB599&gt;='PAINEL E TARGET'!$T$14,'PAINEL E TARGET'!$S$14,
IF(CB599&gt;='PAINEL E TARGET'!$T$15,'PAINEL E TARGET'!$S$15,
IF(CB599&gt;='PAINEL E TARGET'!$T$16,'PAINEL E TARGET'!$S$16,
IF(CB599&gt;='PAINEL E TARGET'!$T$17,'PAINEL E TARGET'!$S$17,
IF(CB599&gt;='PAINEL E TARGET'!$T$18,'PAINEL E TARGET'!$S$18,'PAINEL E TARGET'!$S$19))))))))</f>
        <v>Não elegível</v>
      </c>
      <c r="CD599" s="17">
        <f>IFERROR(VLOOKUP($BW599,'PAINEL E TARGET'!$G$1:$Q$99,4,0),0)</f>
        <v>0.25</v>
      </c>
      <c r="CE599" s="17">
        <f>VLOOKUP(CC599,'PAINEL E TARGET'!$S$10:$U$19,3,0)</f>
        <v>0</v>
      </c>
      <c r="CF599" s="16">
        <f t="shared" si="350"/>
        <v>0</v>
      </c>
      <c r="CG599" s="17">
        <f t="shared" si="332"/>
        <v>0.82199999999999995</v>
      </c>
      <c r="CH599" s="17">
        <f t="shared" si="333"/>
        <v>0.436</v>
      </c>
      <c r="CI599" s="17">
        <f t="shared" si="334"/>
        <v>0.60899999999999999</v>
      </c>
      <c r="CJ599" s="17">
        <f t="shared" si="335"/>
        <v>0.41299999999999998</v>
      </c>
      <c r="CK599" s="17">
        <f t="shared" si="336"/>
        <v>8.6999999999999994E-2</v>
      </c>
      <c r="CL599" s="17">
        <f t="shared" si="337"/>
        <v>0.65</v>
      </c>
      <c r="CM599" s="16">
        <f t="shared" si="338"/>
        <v>1</v>
      </c>
      <c r="CN599" s="17" t="str">
        <f t="shared" si="351"/>
        <v>não ok</v>
      </c>
      <c r="CO599" s="17">
        <f t="shared" si="352"/>
        <v>0</v>
      </c>
      <c r="CP599" s="33" t="str">
        <f>IF(CO599&gt;='PAINEL E TARGET'!$T$11,'PAINEL E TARGET'!$S$11,
IF(CO599&gt;='PAINEL E TARGET'!$T$12,'PAINEL E TARGET'!$S$12,
IF(CO599&gt;='PAINEL E TARGET'!$T$13,'PAINEL E TARGET'!$S$13,
IF(CO599&gt;='PAINEL E TARGET'!$T$14,'PAINEL E TARGET'!$S$14,
IF(CO599&gt;='PAINEL E TARGET'!$T$15,'PAINEL E TARGET'!$S$15,
IF(CO599&gt;='PAINEL E TARGET'!$T$16,'PAINEL E TARGET'!$S$16,
IF(CO599&gt;='PAINEL E TARGET'!$T$17,'PAINEL E TARGET'!$S$17,
IF(CO599&gt;='PAINEL E TARGET'!$T$18,'PAINEL E TARGET'!$S$18,'PAINEL E TARGET'!$S$19))))))))</f>
        <v>Não elegível</v>
      </c>
      <c r="CQ599" s="17">
        <f>IFERROR(VLOOKUP($BW599,'PAINEL E TARGET'!$G$1:$Q$99,5,0),0)</f>
        <v>0.25</v>
      </c>
      <c r="CR599" s="17">
        <f>VLOOKUP(CP599,'PAINEL E TARGET'!$S$10:$U$19,3,0)</f>
        <v>0</v>
      </c>
      <c r="CS599" s="16">
        <f t="shared" si="353"/>
        <v>0</v>
      </c>
      <c r="CT599" s="17">
        <f t="shared" si="339"/>
        <v>0.83299999999999996</v>
      </c>
      <c r="CU599" s="33" t="str">
        <f>IF(CT599&gt;='PAINEL E TARGET'!$T$11,'PAINEL E TARGET'!$S$11,
IF(CT599&gt;='PAINEL E TARGET'!$T$12,'PAINEL E TARGET'!$S$12,
IF(CT599&gt;='PAINEL E TARGET'!$T$13,'PAINEL E TARGET'!$S$13,
IF(CT599&gt;='PAINEL E TARGET'!$T$14,'PAINEL E TARGET'!$S$14,
IF(CT599&gt;='PAINEL E TARGET'!$T$15,'PAINEL E TARGET'!$S$15,
IF(CT599&gt;='PAINEL E TARGET'!$T$16,'PAINEL E TARGET'!$S$16,
IF(CT599&gt;='PAINEL E TARGET'!$T$17,'PAINEL E TARGET'!$S$17,
IF(CT599&gt;='PAINEL E TARGET'!$T$18,'PAINEL E TARGET'!$S$18,'PAINEL E TARGET'!$S$19))))))))</f>
        <v>Não elegível</v>
      </c>
      <c r="CV599" s="17">
        <f>IFERROR(VLOOKUP($BW599,'PAINEL E TARGET'!$G$1:$Q$99,6,0),0)</f>
        <v>0.2</v>
      </c>
      <c r="CW599" s="17">
        <f>VLOOKUP(CU599,'PAINEL E TARGET'!$S$10:$U$19,3,0)</f>
        <v>0</v>
      </c>
      <c r="CX599" s="16">
        <f t="shared" si="354"/>
        <v>0</v>
      </c>
      <c r="CY599" s="17">
        <f t="shared" si="340"/>
        <v>0.94399999999999995</v>
      </c>
      <c r="CZ599" s="33" t="str">
        <f>IF(CY599&gt;='PAINEL E TARGET'!$T$11,'PAINEL E TARGET'!$S$11,
IF(CY599&gt;='PAINEL E TARGET'!$T$12,'PAINEL E TARGET'!$S$12,
IF(CY599&gt;='PAINEL E TARGET'!$T$13,'PAINEL E TARGET'!$S$13,
IF(CY599&gt;='PAINEL E TARGET'!$T$14,'PAINEL E TARGET'!$S$14,
IF(CY599&gt;='PAINEL E TARGET'!$T$15,'PAINEL E TARGET'!$S$15,
IF(CY599&gt;='PAINEL E TARGET'!$T$16,'PAINEL E TARGET'!$S$16,
IF(CY599&gt;='PAINEL E TARGET'!$T$17,'PAINEL E TARGET'!$S$17,
IF(CY599&gt;='PAINEL E TARGET'!$T$18,'PAINEL E TARGET'!$S$18,'PAINEL E TARGET'!$S$19))))))))</f>
        <v>1. Fx de 90% a 99,9%</v>
      </c>
      <c r="DA599" s="17">
        <f>IFERROR(VLOOKUP($BW599,'PAINEL E TARGET'!$G$1:$Q$99,7,0),0)</f>
        <v>0.15</v>
      </c>
      <c r="DB599" s="17">
        <f>VLOOKUP(CZ599,'PAINEL E TARGET'!$S$10:$U$19,3,0)</f>
        <v>0.5</v>
      </c>
      <c r="DC599" s="16">
        <f t="shared" si="355"/>
        <v>225</v>
      </c>
      <c r="DD599" s="17">
        <f t="shared" si="341"/>
        <v>0.97799999999999998</v>
      </c>
      <c r="DE599" s="33" t="str">
        <f>IF(DD599&gt;='PAINEL E TARGET'!$T$11,'PAINEL E TARGET'!$S$11,
IF(DD599&gt;='PAINEL E TARGET'!$T$12,'PAINEL E TARGET'!$S$12,
IF(DD599&gt;='PAINEL E TARGET'!$T$13,'PAINEL E TARGET'!$S$13,
IF(DD599&gt;='PAINEL E TARGET'!$T$14,'PAINEL E TARGET'!$S$14,
IF(DD599&gt;='PAINEL E TARGET'!$T$15,'PAINEL E TARGET'!$S$15,
IF(DD599&gt;='PAINEL E TARGET'!$T$16,'PAINEL E TARGET'!$S$16,
IF(DD599&gt;='PAINEL E TARGET'!$T$17,'PAINEL E TARGET'!$S$17,
IF(DD599&gt;='PAINEL E TARGET'!$T$18,'PAINEL E TARGET'!$S$18,'PAINEL E TARGET'!$S$19))))))))</f>
        <v>1. Fx de 90% a 99,9%</v>
      </c>
      <c r="DF599" s="17">
        <f>IFERROR(VLOOKUP($BW599,'PAINEL E TARGET'!$G$1:$Q$99,8,0),0)</f>
        <v>0.1</v>
      </c>
      <c r="DG599" s="17">
        <f>VLOOKUP(DE599,'PAINEL E TARGET'!$S$10:$U$19,3,0)</f>
        <v>0.5</v>
      </c>
      <c r="DH599" s="16">
        <f t="shared" si="356"/>
        <v>150</v>
      </c>
      <c r="DI599" s="17">
        <f t="shared" si="342"/>
        <v>0.42899999999999999</v>
      </c>
      <c r="DJ599" s="33" t="str">
        <f>IF(DI599&gt;='PAINEL E TARGET'!$T$11,'PAINEL E TARGET'!$S$11,
IF(DI599&gt;='PAINEL E TARGET'!$T$12,'PAINEL E TARGET'!$S$12,
IF(DI599&gt;='PAINEL E TARGET'!$T$13,'PAINEL E TARGET'!$S$13,
IF(DI599&gt;='PAINEL E TARGET'!$T$14,'PAINEL E TARGET'!$S$14,
IF(DI599&gt;='PAINEL E TARGET'!$T$15,'PAINEL E TARGET'!$S$15,
IF(DI599&gt;='PAINEL E TARGET'!$T$16,'PAINEL E TARGET'!$S$16,
IF(DI599&gt;='PAINEL E TARGET'!$T$17,'PAINEL E TARGET'!$S$17,
IF(DI599&gt;='PAINEL E TARGET'!$T$18,'PAINEL E TARGET'!$S$18,'PAINEL E TARGET'!$S$19))))))))</f>
        <v>Não elegível</v>
      </c>
      <c r="DK599" s="17">
        <f>IFERROR(VLOOKUP($BW599,'PAINEL E TARGET'!$G$1:$Q$99,9,0),0)</f>
        <v>0.05</v>
      </c>
      <c r="DL599" s="17">
        <f>VLOOKUP(DJ599,'PAINEL E TARGET'!$S$10:$U$19,3,0)</f>
        <v>0</v>
      </c>
      <c r="DM599" s="16">
        <f t="shared" si="357"/>
        <v>0</v>
      </c>
      <c r="DN599" s="17">
        <f t="shared" si="343"/>
        <v>8.6999999999999994E-2</v>
      </c>
      <c r="DO599" s="33" t="str">
        <f>IF(DN599&gt;='PAINEL E TARGET'!$T$11,'PAINEL E TARGET'!$S$11,
IF(DN599&gt;='PAINEL E TARGET'!$T$12,'PAINEL E TARGET'!$S$12,
IF(DN599&gt;='PAINEL E TARGET'!$T$13,'PAINEL E TARGET'!$S$13,
IF(DN599&gt;='PAINEL E TARGET'!$T$14,'PAINEL E TARGET'!$S$14,
IF(DN599&gt;='PAINEL E TARGET'!$T$15,'PAINEL E TARGET'!$S$15,
IF(DN599&gt;='PAINEL E TARGET'!$T$16,'PAINEL E TARGET'!$S$16,
IF(DN599&gt;='PAINEL E TARGET'!$T$17,'PAINEL E TARGET'!$S$17,
IF(DN599&gt;='PAINEL E TARGET'!$T$18,'PAINEL E TARGET'!$S$18,'PAINEL E TARGET'!$S$19))))))))</f>
        <v>Não elegível</v>
      </c>
      <c r="DP599" s="17">
        <f>IFERROR(VLOOKUP($BW599,'PAINEL E TARGET'!$G$1:$Q$99,10,0),0)</f>
        <v>0</v>
      </c>
      <c r="DQ599" s="17">
        <f>VLOOKUP(DO599,'PAINEL E TARGET'!$S$10:$U$19,3,0)</f>
        <v>0</v>
      </c>
      <c r="DR599" s="16">
        <f t="shared" si="358"/>
        <v>0</v>
      </c>
      <c r="DS599" s="17">
        <f t="shared" si="344"/>
        <v>0.82499999999999996</v>
      </c>
      <c r="DT599" s="16">
        <f>IF(DS599&gt;=1,VLOOKUP(BO599,'PAINEL E TARGET'!$S$1:$W$8,5,0),0)</f>
        <v>0</v>
      </c>
      <c r="DU599" s="16">
        <f t="shared" si="359"/>
        <v>375</v>
      </c>
    </row>
    <row r="600" spans="2:125" s="32" customFormat="1" x14ac:dyDescent="0.2">
      <c r="B600" s="44">
        <v>43541</v>
      </c>
      <c r="C600" s="65">
        <v>1448</v>
      </c>
      <c r="D600" s="66" t="s">
        <v>603</v>
      </c>
      <c r="E600" s="65">
        <v>217</v>
      </c>
      <c r="F600" s="65" t="s">
        <v>1017</v>
      </c>
      <c r="G600" s="67">
        <v>1987103.9672009507</v>
      </c>
      <c r="H600" s="67">
        <v>994738.47074310377</v>
      </c>
      <c r="I600" s="67">
        <v>990281.7200000002</v>
      </c>
      <c r="J600" s="68">
        <v>0.99551967590056689</v>
      </c>
      <c r="K600" s="67">
        <v>161753.00237922501</v>
      </c>
      <c r="L600" s="67">
        <v>752776.02502517728</v>
      </c>
      <c r="M600" s="67">
        <v>181667.3</v>
      </c>
      <c r="N600" s="67">
        <v>772137.14</v>
      </c>
      <c r="O600" s="67">
        <v>1826435.4688179942</v>
      </c>
      <c r="P600" s="67" t="s">
        <v>1082</v>
      </c>
      <c r="Q600" s="67" t="s">
        <v>1082</v>
      </c>
      <c r="R600" s="67">
        <v>0</v>
      </c>
      <c r="S600" s="67">
        <v>0</v>
      </c>
      <c r="T600" s="68">
        <v>0.10708762331793489</v>
      </c>
      <c r="U600" s="68">
        <v>0.11026637703636608</v>
      </c>
      <c r="V600" s="68">
        <v>1.0296836704368133</v>
      </c>
      <c r="W600" s="67">
        <v>97934.74</v>
      </c>
      <c r="X600" s="67">
        <v>105172.56000000001</v>
      </c>
      <c r="Y600" s="68">
        <v>1.0739045205000801</v>
      </c>
      <c r="Z600" s="68">
        <v>0.21787728331108502</v>
      </c>
      <c r="AA600" s="68">
        <v>0.23632529955511633</v>
      </c>
      <c r="AB600" s="68">
        <v>1.084671591107051</v>
      </c>
      <c r="AC600" s="67">
        <v>199255.1</v>
      </c>
      <c r="AD600" s="67">
        <v>225408.12</v>
      </c>
      <c r="AE600" s="68">
        <v>1.131253955356726</v>
      </c>
      <c r="AF600" s="43">
        <v>80</v>
      </c>
      <c r="AG600" s="43">
        <v>78</v>
      </c>
      <c r="AH600" s="43">
        <v>29</v>
      </c>
      <c r="AI600" s="43">
        <v>26</v>
      </c>
      <c r="AJ600" s="67">
        <v>48953.88</v>
      </c>
      <c r="AK600" s="67">
        <v>48040.5</v>
      </c>
      <c r="AL600" s="68">
        <v>0.98134203049891044</v>
      </c>
      <c r="AM600" s="67">
        <v>13965.68</v>
      </c>
      <c r="AN600" s="67">
        <v>11043.1</v>
      </c>
      <c r="AO600" s="68">
        <v>0.79073127839102719</v>
      </c>
      <c r="AP600" s="67">
        <v>8118.74</v>
      </c>
      <c r="AQ600" s="67">
        <v>7347.98</v>
      </c>
      <c r="AR600" s="68">
        <v>0.90506408629910551</v>
      </c>
      <c r="AS600" s="67">
        <v>26896.44</v>
      </c>
      <c r="AT600" s="67">
        <v>38740.979999999996</v>
      </c>
      <c r="AU600" s="68">
        <v>1.440375752330048</v>
      </c>
      <c r="AV600" s="43">
        <v>1853.1599999999999</v>
      </c>
      <c r="AW600" s="43">
        <v>909.8599999999999</v>
      </c>
      <c r="AX600" s="69">
        <v>0.49097757344212045</v>
      </c>
      <c r="AY600" s="43">
        <v>161753.00237922501</v>
      </c>
      <c r="AZ600" s="43">
        <v>181667.30000000002</v>
      </c>
      <c r="BA600" s="43">
        <v>29250.323952796545</v>
      </c>
      <c r="BB600" s="43">
        <v>40928.239999999998</v>
      </c>
      <c r="BC600" s="43">
        <v>323122.51135783765</v>
      </c>
      <c r="BD600" s="43">
        <v>58457.099001947448</v>
      </c>
      <c r="BE600" s="43">
        <v>197226.62999999995</v>
      </c>
      <c r="BF600" s="43">
        <v>401271.57</v>
      </c>
      <c r="BG600" s="43">
        <v>3708.5700000000006</v>
      </c>
      <c r="BH600" s="43">
        <v>67</v>
      </c>
      <c r="BI600" s="44">
        <v>43173</v>
      </c>
      <c r="BJ600" s="44">
        <v>43541</v>
      </c>
      <c r="BK600" s="44">
        <v>43172</v>
      </c>
      <c r="BL600" s="43">
        <f t="shared" si="345"/>
        <v>990281.7200000002</v>
      </c>
      <c r="BM600" s="43">
        <f t="shared" si="346"/>
        <v>953804.44</v>
      </c>
      <c r="BO600" s="16" t="str">
        <f>IFERROR(VLOOKUP($C600,'PORTE LOJA'!A:B,2,0),"PORTE 1")</f>
        <v>PORTE 3</v>
      </c>
      <c r="BP600" s="16">
        <f>VLOOKUP(BO600,'PAINEL E TARGET'!$S$1:$W$8,3,0)</f>
        <v>2400</v>
      </c>
      <c r="BQ600" s="16">
        <f t="shared" si="324"/>
        <v>1</v>
      </c>
      <c r="BR600" s="16">
        <f t="shared" si="325"/>
        <v>1</v>
      </c>
      <c r="BS600" s="16">
        <f t="shared" si="326"/>
        <v>1</v>
      </c>
      <c r="BT600" s="16">
        <f t="shared" si="327"/>
        <v>1</v>
      </c>
      <c r="BU600" s="16">
        <f t="shared" si="328"/>
        <v>1</v>
      </c>
      <c r="BV600" s="16">
        <f t="shared" si="329"/>
        <v>1</v>
      </c>
      <c r="BW600" s="17" t="str">
        <f t="shared" si="347"/>
        <v>111111</v>
      </c>
      <c r="BY600" s="17">
        <f t="shared" si="330"/>
        <v>0.996</v>
      </c>
      <c r="BZ600" s="17">
        <f t="shared" si="331"/>
        <v>1.0429999999999999</v>
      </c>
      <c r="CA600" s="17" t="str">
        <f t="shared" si="348"/>
        <v>Sem Retira</v>
      </c>
      <c r="CB600" s="17">
        <f t="shared" si="349"/>
        <v>1.0429999999999999</v>
      </c>
      <c r="CC600" s="33" t="str">
        <f>IF(CB600&gt;='PAINEL E TARGET'!$T$11,'PAINEL E TARGET'!$S$11,
IF(CB600&gt;='PAINEL E TARGET'!$T$12,'PAINEL E TARGET'!$S$12,
IF(CB600&gt;='PAINEL E TARGET'!$T$13,'PAINEL E TARGET'!$S$13,
IF(CB600&gt;='PAINEL E TARGET'!$T$14,'PAINEL E TARGET'!$S$14,
IF(CB600&gt;='PAINEL E TARGET'!$T$15,'PAINEL E TARGET'!$S$15,
IF(CB600&gt;='PAINEL E TARGET'!$T$16,'PAINEL E TARGET'!$S$16,
IF(CB600&gt;='PAINEL E TARGET'!$T$17,'PAINEL E TARGET'!$S$17,
IF(CB600&gt;='PAINEL E TARGET'!$T$18,'PAINEL E TARGET'!$S$18,'PAINEL E TARGET'!$S$19))))))))</f>
        <v>2. Fx de 100% a 104,9%</v>
      </c>
      <c r="CD600" s="17">
        <f>IFERROR(VLOOKUP($BW600,'PAINEL E TARGET'!$G$1:$Q$99,4,0),0)</f>
        <v>0.25</v>
      </c>
      <c r="CE600" s="17">
        <f>VLOOKUP(CC600,'PAINEL E TARGET'!$S$10:$U$19,3,0)</f>
        <v>1</v>
      </c>
      <c r="CF600" s="16">
        <f t="shared" si="350"/>
        <v>600</v>
      </c>
      <c r="CG600" s="17">
        <f t="shared" si="332"/>
        <v>0.98099999999999998</v>
      </c>
      <c r="CH600" s="17">
        <f t="shared" si="333"/>
        <v>0.79100000000000004</v>
      </c>
      <c r="CI600" s="17">
        <f t="shared" si="334"/>
        <v>0.90500000000000003</v>
      </c>
      <c r="CJ600" s="17">
        <f t="shared" si="335"/>
        <v>1.44</v>
      </c>
      <c r="CK600" s="17">
        <f t="shared" si="336"/>
        <v>0.49099999999999999</v>
      </c>
      <c r="CL600" s="17">
        <f t="shared" si="337"/>
        <v>1.0740000000000001</v>
      </c>
      <c r="CM600" s="16">
        <f t="shared" si="338"/>
        <v>4</v>
      </c>
      <c r="CN600" s="17" t="str">
        <f t="shared" si="351"/>
        <v>não ok</v>
      </c>
      <c r="CO600" s="17">
        <f t="shared" si="352"/>
        <v>0</v>
      </c>
      <c r="CP600" s="33" t="str">
        <f>IF(CO600&gt;='PAINEL E TARGET'!$T$11,'PAINEL E TARGET'!$S$11,
IF(CO600&gt;='PAINEL E TARGET'!$T$12,'PAINEL E TARGET'!$S$12,
IF(CO600&gt;='PAINEL E TARGET'!$T$13,'PAINEL E TARGET'!$S$13,
IF(CO600&gt;='PAINEL E TARGET'!$T$14,'PAINEL E TARGET'!$S$14,
IF(CO600&gt;='PAINEL E TARGET'!$T$15,'PAINEL E TARGET'!$S$15,
IF(CO600&gt;='PAINEL E TARGET'!$T$16,'PAINEL E TARGET'!$S$16,
IF(CO600&gt;='PAINEL E TARGET'!$T$17,'PAINEL E TARGET'!$S$17,
IF(CO600&gt;='PAINEL E TARGET'!$T$18,'PAINEL E TARGET'!$S$18,'PAINEL E TARGET'!$S$19))))))))</f>
        <v>Não elegível</v>
      </c>
      <c r="CQ600" s="17">
        <f>IFERROR(VLOOKUP($BW600,'PAINEL E TARGET'!$G$1:$Q$99,5,0),0)</f>
        <v>0.25</v>
      </c>
      <c r="CR600" s="17">
        <f>VLOOKUP(CP600,'PAINEL E TARGET'!$S$10:$U$19,3,0)</f>
        <v>0</v>
      </c>
      <c r="CS600" s="16">
        <f t="shared" si="353"/>
        <v>0</v>
      </c>
      <c r="CT600" s="17">
        <f t="shared" si="339"/>
        <v>1.131</v>
      </c>
      <c r="CU600" s="33" t="str">
        <f>IF(CT600&gt;='PAINEL E TARGET'!$T$11,'PAINEL E TARGET'!$S$11,
IF(CT600&gt;='PAINEL E TARGET'!$T$12,'PAINEL E TARGET'!$S$12,
IF(CT600&gt;='PAINEL E TARGET'!$T$13,'PAINEL E TARGET'!$S$13,
IF(CT600&gt;='PAINEL E TARGET'!$T$14,'PAINEL E TARGET'!$S$14,
IF(CT600&gt;='PAINEL E TARGET'!$T$15,'PAINEL E TARGET'!$S$15,
IF(CT600&gt;='PAINEL E TARGET'!$T$16,'PAINEL E TARGET'!$S$16,
IF(CT600&gt;='PAINEL E TARGET'!$T$17,'PAINEL E TARGET'!$S$17,
IF(CT600&gt;='PAINEL E TARGET'!$T$18,'PAINEL E TARGET'!$S$18,'PAINEL E TARGET'!$S$19))))))))</f>
        <v>4. Fx de 110% a 114,9%</v>
      </c>
      <c r="CV600" s="17">
        <f>IFERROR(VLOOKUP($BW600,'PAINEL E TARGET'!$G$1:$Q$99,6,0),0)</f>
        <v>0.2</v>
      </c>
      <c r="CW600" s="17">
        <f>VLOOKUP(CU600,'PAINEL E TARGET'!$S$10:$U$19,3,0)</f>
        <v>1.2</v>
      </c>
      <c r="CX600" s="16">
        <f t="shared" si="354"/>
        <v>576</v>
      </c>
      <c r="CY600" s="17">
        <f t="shared" si="340"/>
        <v>1.123</v>
      </c>
      <c r="CZ600" s="33" t="str">
        <f>IF(CY600&gt;='PAINEL E TARGET'!$T$11,'PAINEL E TARGET'!$S$11,
IF(CY600&gt;='PAINEL E TARGET'!$T$12,'PAINEL E TARGET'!$S$12,
IF(CY600&gt;='PAINEL E TARGET'!$T$13,'PAINEL E TARGET'!$S$13,
IF(CY600&gt;='PAINEL E TARGET'!$T$14,'PAINEL E TARGET'!$S$14,
IF(CY600&gt;='PAINEL E TARGET'!$T$15,'PAINEL E TARGET'!$S$15,
IF(CY600&gt;='PAINEL E TARGET'!$T$16,'PAINEL E TARGET'!$S$16,
IF(CY600&gt;='PAINEL E TARGET'!$T$17,'PAINEL E TARGET'!$S$17,
IF(CY600&gt;='PAINEL E TARGET'!$T$18,'PAINEL E TARGET'!$S$18,'PAINEL E TARGET'!$S$19))))))))</f>
        <v>4. Fx de 110% a 114,9%</v>
      </c>
      <c r="DA600" s="17">
        <f>IFERROR(VLOOKUP($BW600,'PAINEL E TARGET'!$G$1:$Q$99,7,0),0)</f>
        <v>0.15</v>
      </c>
      <c r="DB600" s="17">
        <f>VLOOKUP(CZ600,'PAINEL E TARGET'!$S$10:$U$19,3,0)</f>
        <v>1.2</v>
      </c>
      <c r="DC600" s="16">
        <f t="shared" si="355"/>
        <v>432</v>
      </c>
      <c r="DD600" s="17">
        <f t="shared" si="341"/>
        <v>1.399</v>
      </c>
      <c r="DE600" s="33" t="str">
        <f>IF(DD600&gt;='PAINEL E TARGET'!$T$11,'PAINEL E TARGET'!$S$11,
IF(DD600&gt;='PAINEL E TARGET'!$T$12,'PAINEL E TARGET'!$S$12,
IF(DD600&gt;='PAINEL E TARGET'!$T$13,'PAINEL E TARGET'!$S$13,
IF(DD600&gt;='PAINEL E TARGET'!$T$14,'PAINEL E TARGET'!$S$14,
IF(DD600&gt;='PAINEL E TARGET'!$T$15,'PAINEL E TARGET'!$S$15,
IF(DD600&gt;='PAINEL E TARGET'!$T$16,'PAINEL E TARGET'!$S$16,
IF(DD600&gt;='PAINEL E TARGET'!$T$17,'PAINEL E TARGET'!$S$17,
IF(DD600&gt;='PAINEL E TARGET'!$T$18,'PAINEL E TARGET'!$S$18,'PAINEL E TARGET'!$S$19))))))))</f>
        <v>8. Fx de 130% ou mais</v>
      </c>
      <c r="DF600" s="17">
        <f>IFERROR(VLOOKUP($BW600,'PAINEL E TARGET'!$G$1:$Q$99,8,0),0)</f>
        <v>0.1</v>
      </c>
      <c r="DG600" s="17">
        <f>VLOOKUP(DE600,'PAINEL E TARGET'!$S$10:$U$19,3,0)</f>
        <v>1.6</v>
      </c>
      <c r="DH600" s="16">
        <f t="shared" si="356"/>
        <v>384.00000000000006</v>
      </c>
      <c r="DI600" s="17">
        <f t="shared" si="342"/>
        <v>0.89700000000000002</v>
      </c>
      <c r="DJ600" s="33" t="str">
        <f>IF(DI600&gt;='PAINEL E TARGET'!$T$11,'PAINEL E TARGET'!$S$11,
IF(DI600&gt;='PAINEL E TARGET'!$T$12,'PAINEL E TARGET'!$S$12,
IF(DI600&gt;='PAINEL E TARGET'!$T$13,'PAINEL E TARGET'!$S$13,
IF(DI600&gt;='PAINEL E TARGET'!$T$14,'PAINEL E TARGET'!$S$14,
IF(DI600&gt;='PAINEL E TARGET'!$T$15,'PAINEL E TARGET'!$S$15,
IF(DI600&gt;='PAINEL E TARGET'!$T$16,'PAINEL E TARGET'!$S$16,
IF(DI600&gt;='PAINEL E TARGET'!$T$17,'PAINEL E TARGET'!$S$17,
IF(DI600&gt;='PAINEL E TARGET'!$T$18,'PAINEL E TARGET'!$S$18,'PAINEL E TARGET'!$S$19))))))))</f>
        <v>Não elegível</v>
      </c>
      <c r="DK600" s="17">
        <f>IFERROR(VLOOKUP($BW600,'PAINEL E TARGET'!$G$1:$Q$99,9,0),0)</f>
        <v>0.05</v>
      </c>
      <c r="DL600" s="17">
        <f>VLOOKUP(DJ600,'PAINEL E TARGET'!$S$10:$U$19,3,0)</f>
        <v>0</v>
      </c>
      <c r="DM600" s="16">
        <f t="shared" si="357"/>
        <v>0</v>
      </c>
      <c r="DN600" s="17">
        <f t="shared" si="343"/>
        <v>0.49099999999999999</v>
      </c>
      <c r="DO600" s="33" t="str">
        <f>IF(DN600&gt;='PAINEL E TARGET'!$T$11,'PAINEL E TARGET'!$S$11,
IF(DN600&gt;='PAINEL E TARGET'!$T$12,'PAINEL E TARGET'!$S$12,
IF(DN600&gt;='PAINEL E TARGET'!$T$13,'PAINEL E TARGET'!$S$13,
IF(DN600&gt;='PAINEL E TARGET'!$T$14,'PAINEL E TARGET'!$S$14,
IF(DN600&gt;='PAINEL E TARGET'!$T$15,'PAINEL E TARGET'!$S$15,
IF(DN600&gt;='PAINEL E TARGET'!$T$16,'PAINEL E TARGET'!$S$16,
IF(DN600&gt;='PAINEL E TARGET'!$T$17,'PAINEL E TARGET'!$S$17,
IF(DN600&gt;='PAINEL E TARGET'!$T$18,'PAINEL E TARGET'!$S$18,'PAINEL E TARGET'!$S$19))))))))</f>
        <v>Não elegível</v>
      </c>
      <c r="DP600" s="17">
        <f>IFERROR(VLOOKUP($BW600,'PAINEL E TARGET'!$G$1:$Q$99,10,0),0)</f>
        <v>0</v>
      </c>
      <c r="DQ600" s="17">
        <f>VLOOKUP(DO600,'PAINEL E TARGET'!$S$10:$U$19,3,0)</f>
        <v>0</v>
      </c>
      <c r="DR600" s="16">
        <f t="shared" si="358"/>
        <v>0</v>
      </c>
      <c r="DS600" s="17">
        <f t="shared" si="344"/>
        <v>0.97499999999999998</v>
      </c>
      <c r="DT600" s="16">
        <f>IF(DS600&gt;=1,VLOOKUP(BO600,'PAINEL E TARGET'!$S$1:$W$8,5,0),0)</f>
        <v>0</v>
      </c>
      <c r="DU600" s="16">
        <f t="shared" si="359"/>
        <v>1992</v>
      </c>
    </row>
    <row r="601" spans="2:125" s="32" customFormat="1" x14ac:dyDescent="0.2">
      <c r="B601" s="44">
        <v>43541</v>
      </c>
      <c r="C601" s="65">
        <v>1450</v>
      </c>
      <c r="D601" s="66" t="s">
        <v>604</v>
      </c>
      <c r="E601" s="65">
        <v>516</v>
      </c>
      <c r="F601" s="65" t="s">
        <v>944</v>
      </c>
      <c r="G601" s="67">
        <v>930607.82863957423</v>
      </c>
      <c r="H601" s="67">
        <v>534043.98157994577</v>
      </c>
      <c r="I601" s="67">
        <v>413438.38999999996</v>
      </c>
      <c r="J601" s="68">
        <v>0.77416543254894576</v>
      </c>
      <c r="K601" s="67">
        <v>67023.930167657541</v>
      </c>
      <c r="L601" s="67">
        <v>440772.05579622998</v>
      </c>
      <c r="M601" s="67">
        <v>51412.83</v>
      </c>
      <c r="N601" s="67">
        <v>346952.38000000012</v>
      </c>
      <c r="O601" s="67">
        <v>886661.49942612916</v>
      </c>
      <c r="P601" s="67" t="s">
        <v>1082</v>
      </c>
      <c r="Q601" s="67" t="s">
        <v>1082</v>
      </c>
      <c r="R601" s="67">
        <v>0</v>
      </c>
      <c r="S601" s="67">
        <v>3777.6</v>
      </c>
      <c r="T601" s="68">
        <v>0.10788667400749412</v>
      </c>
      <c r="U601" s="68">
        <v>0.10189895849589879</v>
      </c>
      <c r="V601" s="68">
        <v>0.94449995268943598</v>
      </c>
      <c r="W601" s="67">
        <v>54784.42</v>
      </c>
      <c r="X601" s="67">
        <v>40593</v>
      </c>
      <c r="Y601" s="68">
        <v>0.74095883464678469</v>
      </c>
      <c r="Z601" s="68">
        <v>0.20626322951565956</v>
      </c>
      <c r="AA601" s="68">
        <v>0.2267819270663721</v>
      </c>
      <c r="AB601" s="68">
        <v>1.0994782133436669</v>
      </c>
      <c r="AC601" s="67">
        <v>104739.63999999998</v>
      </c>
      <c r="AD601" s="67">
        <v>90342.03</v>
      </c>
      <c r="AE601" s="68">
        <v>0.8625390539818546</v>
      </c>
      <c r="AF601" s="43">
        <v>80</v>
      </c>
      <c r="AG601" s="43">
        <v>80</v>
      </c>
      <c r="AH601" s="43">
        <v>20</v>
      </c>
      <c r="AI601" s="43">
        <v>10</v>
      </c>
      <c r="AJ601" s="67">
        <v>21505.270000000004</v>
      </c>
      <c r="AK601" s="67">
        <v>15765.5</v>
      </c>
      <c r="AL601" s="68">
        <v>0.73309937517641011</v>
      </c>
      <c r="AM601" s="67">
        <v>9357.0499999999993</v>
      </c>
      <c r="AN601" s="67">
        <v>7718.56</v>
      </c>
      <c r="AO601" s="68">
        <v>0.82489246076487788</v>
      </c>
      <c r="AP601" s="67">
        <v>3973.2599999999993</v>
      </c>
      <c r="AQ601" s="67">
        <v>2939.86</v>
      </c>
      <c r="AR601" s="68">
        <v>0.73991130708788266</v>
      </c>
      <c r="AS601" s="67">
        <v>19948.84</v>
      </c>
      <c r="AT601" s="67">
        <v>14169.08</v>
      </c>
      <c r="AU601" s="68">
        <v>0.71027087289285995</v>
      </c>
      <c r="AV601" s="43">
        <v>432.32999999999993</v>
      </c>
      <c r="AW601" s="43">
        <v>204.97</v>
      </c>
      <c r="AX601" s="69">
        <v>0.47410542872342892</v>
      </c>
      <c r="AY601" s="43">
        <v>67023.930167657541</v>
      </c>
      <c r="AZ601" s="43">
        <v>51412.83</v>
      </c>
      <c r="BA601" s="43">
        <v>19276.410644196247</v>
      </c>
      <c r="BB601" s="43">
        <v>21236.240000000002</v>
      </c>
      <c r="BC601" s="43">
        <v>116996.61871128459</v>
      </c>
      <c r="BD601" s="43">
        <v>33737.456709460268</v>
      </c>
      <c r="BE601" s="43">
        <v>96071.31</v>
      </c>
      <c r="BF601" s="43">
        <v>183674.27</v>
      </c>
      <c r="BG601" s="43">
        <v>757.88</v>
      </c>
      <c r="BH601" s="43">
        <v>45</v>
      </c>
      <c r="BI601" s="44">
        <v>43173</v>
      </c>
      <c r="BJ601" s="44">
        <v>43541</v>
      </c>
      <c r="BK601" s="44">
        <v>43172</v>
      </c>
      <c r="BL601" s="43">
        <f t="shared" si="345"/>
        <v>417215.98999999993</v>
      </c>
      <c r="BM601" s="43">
        <f t="shared" si="346"/>
        <v>402142.81000000011</v>
      </c>
      <c r="BO601" s="16" t="str">
        <f>IFERROR(VLOOKUP($C601,'PORTE LOJA'!A:B,2,0),"PORTE 1")</f>
        <v>PORTE 2</v>
      </c>
      <c r="BP601" s="16">
        <f>VLOOKUP(BO601,'PAINEL E TARGET'!$S$1:$W$8,3,0)</f>
        <v>1875</v>
      </c>
      <c r="BQ601" s="16">
        <f t="shared" si="324"/>
        <v>1</v>
      </c>
      <c r="BR601" s="16">
        <f t="shared" si="325"/>
        <v>1</v>
      </c>
      <c r="BS601" s="16">
        <f t="shared" si="326"/>
        <v>1</v>
      </c>
      <c r="BT601" s="16">
        <f t="shared" si="327"/>
        <v>1</v>
      </c>
      <c r="BU601" s="16">
        <f t="shared" si="328"/>
        <v>1</v>
      </c>
      <c r="BV601" s="16">
        <f t="shared" si="329"/>
        <v>1</v>
      </c>
      <c r="BW601" s="17" t="str">
        <f t="shared" si="347"/>
        <v>111111</v>
      </c>
      <c r="BY601" s="17">
        <f t="shared" si="330"/>
        <v>0.78100000000000003</v>
      </c>
      <c r="BZ601" s="17">
        <f t="shared" si="331"/>
        <v>0.79200000000000004</v>
      </c>
      <c r="CA601" s="17" t="str">
        <f t="shared" si="348"/>
        <v>Sem Retira</v>
      </c>
      <c r="CB601" s="17">
        <f t="shared" si="349"/>
        <v>0.79200000000000004</v>
      </c>
      <c r="CC601" s="33" t="str">
        <f>IF(CB601&gt;='PAINEL E TARGET'!$T$11,'PAINEL E TARGET'!$S$11,
IF(CB601&gt;='PAINEL E TARGET'!$T$12,'PAINEL E TARGET'!$S$12,
IF(CB601&gt;='PAINEL E TARGET'!$T$13,'PAINEL E TARGET'!$S$13,
IF(CB601&gt;='PAINEL E TARGET'!$T$14,'PAINEL E TARGET'!$S$14,
IF(CB601&gt;='PAINEL E TARGET'!$T$15,'PAINEL E TARGET'!$S$15,
IF(CB601&gt;='PAINEL E TARGET'!$T$16,'PAINEL E TARGET'!$S$16,
IF(CB601&gt;='PAINEL E TARGET'!$T$17,'PAINEL E TARGET'!$S$17,
IF(CB601&gt;='PAINEL E TARGET'!$T$18,'PAINEL E TARGET'!$S$18,'PAINEL E TARGET'!$S$19))))))))</f>
        <v>Não elegível</v>
      </c>
      <c r="CD601" s="17">
        <f>IFERROR(VLOOKUP($BW601,'PAINEL E TARGET'!$G$1:$Q$99,4,0),0)</f>
        <v>0.25</v>
      </c>
      <c r="CE601" s="17">
        <f>VLOOKUP(CC601,'PAINEL E TARGET'!$S$10:$U$19,3,0)</f>
        <v>0</v>
      </c>
      <c r="CF601" s="16">
        <f t="shared" si="350"/>
        <v>0</v>
      </c>
      <c r="CG601" s="17">
        <f t="shared" si="332"/>
        <v>0.73299999999999998</v>
      </c>
      <c r="CH601" s="17">
        <f t="shared" si="333"/>
        <v>0.82499999999999996</v>
      </c>
      <c r="CI601" s="17">
        <f t="shared" si="334"/>
        <v>0.74</v>
      </c>
      <c r="CJ601" s="17">
        <f t="shared" si="335"/>
        <v>0.71</v>
      </c>
      <c r="CK601" s="17">
        <f t="shared" si="336"/>
        <v>0.47399999999999998</v>
      </c>
      <c r="CL601" s="17">
        <f t="shared" si="337"/>
        <v>0.74099999999999999</v>
      </c>
      <c r="CM601" s="16">
        <f t="shared" si="338"/>
        <v>4</v>
      </c>
      <c r="CN601" s="17" t="str">
        <f t="shared" si="351"/>
        <v>não ok</v>
      </c>
      <c r="CO601" s="17">
        <f t="shared" si="352"/>
        <v>0</v>
      </c>
      <c r="CP601" s="33" t="str">
        <f>IF(CO601&gt;='PAINEL E TARGET'!$T$11,'PAINEL E TARGET'!$S$11,
IF(CO601&gt;='PAINEL E TARGET'!$T$12,'PAINEL E TARGET'!$S$12,
IF(CO601&gt;='PAINEL E TARGET'!$T$13,'PAINEL E TARGET'!$S$13,
IF(CO601&gt;='PAINEL E TARGET'!$T$14,'PAINEL E TARGET'!$S$14,
IF(CO601&gt;='PAINEL E TARGET'!$T$15,'PAINEL E TARGET'!$S$15,
IF(CO601&gt;='PAINEL E TARGET'!$T$16,'PAINEL E TARGET'!$S$16,
IF(CO601&gt;='PAINEL E TARGET'!$T$17,'PAINEL E TARGET'!$S$17,
IF(CO601&gt;='PAINEL E TARGET'!$T$18,'PAINEL E TARGET'!$S$18,'PAINEL E TARGET'!$S$19))))))))</f>
        <v>Não elegível</v>
      </c>
      <c r="CQ601" s="17">
        <f>IFERROR(VLOOKUP($BW601,'PAINEL E TARGET'!$G$1:$Q$99,5,0),0)</f>
        <v>0.25</v>
      </c>
      <c r="CR601" s="17">
        <f>VLOOKUP(CP601,'PAINEL E TARGET'!$S$10:$U$19,3,0)</f>
        <v>0</v>
      </c>
      <c r="CS601" s="16">
        <f t="shared" si="353"/>
        <v>0</v>
      </c>
      <c r="CT601" s="17">
        <f t="shared" si="339"/>
        <v>0.86299999999999999</v>
      </c>
      <c r="CU601" s="33" t="str">
        <f>IF(CT601&gt;='PAINEL E TARGET'!$T$11,'PAINEL E TARGET'!$S$11,
IF(CT601&gt;='PAINEL E TARGET'!$T$12,'PAINEL E TARGET'!$S$12,
IF(CT601&gt;='PAINEL E TARGET'!$T$13,'PAINEL E TARGET'!$S$13,
IF(CT601&gt;='PAINEL E TARGET'!$T$14,'PAINEL E TARGET'!$S$14,
IF(CT601&gt;='PAINEL E TARGET'!$T$15,'PAINEL E TARGET'!$S$15,
IF(CT601&gt;='PAINEL E TARGET'!$T$16,'PAINEL E TARGET'!$S$16,
IF(CT601&gt;='PAINEL E TARGET'!$T$17,'PAINEL E TARGET'!$S$17,
IF(CT601&gt;='PAINEL E TARGET'!$T$18,'PAINEL E TARGET'!$S$18,'PAINEL E TARGET'!$S$19))))))))</f>
        <v>Não elegível</v>
      </c>
      <c r="CV601" s="17">
        <f>IFERROR(VLOOKUP($BW601,'PAINEL E TARGET'!$G$1:$Q$99,6,0),0)</f>
        <v>0.2</v>
      </c>
      <c r="CW601" s="17">
        <f>VLOOKUP(CU601,'PAINEL E TARGET'!$S$10:$U$19,3,0)</f>
        <v>0</v>
      </c>
      <c r="CX601" s="16">
        <f t="shared" si="354"/>
        <v>0</v>
      </c>
      <c r="CY601" s="17">
        <f t="shared" si="340"/>
        <v>0.76700000000000002</v>
      </c>
      <c r="CZ601" s="33" t="str">
        <f>IF(CY601&gt;='PAINEL E TARGET'!$T$11,'PAINEL E TARGET'!$S$11,
IF(CY601&gt;='PAINEL E TARGET'!$T$12,'PAINEL E TARGET'!$S$12,
IF(CY601&gt;='PAINEL E TARGET'!$T$13,'PAINEL E TARGET'!$S$13,
IF(CY601&gt;='PAINEL E TARGET'!$T$14,'PAINEL E TARGET'!$S$14,
IF(CY601&gt;='PAINEL E TARGET'!$T$15,'PAINEL E TARGET'!$S$15,
IF(CY601&gt;='PAINEL E TARGET'!$T$16,'PAINEL E TARGET'!$S$16,
IF(CY601&gt;='PAINEL E TARGET'!$T$17,'PAINEL E TARGET'!$S$17,
IF(CY601&gt;='PAINEL E TARGET'!$T$18,'PAINEL E TARGET'!$S$18,'PAINEL E TARGET'!$S$19))))))))</f>
        <v>Não elegível</v>
      </c>
      <c r="DA601" s="17">
        <f>IFERROR(VLOOKUP($BW601,'PAINEL E TARGET'!$G$1:$Q$99,7,0),0)</f>
        <v>0.15</v>
      </c>
      <c r="DB601" s="17">
        <f>VLOOKUP(CZ601,'PAINEL E TARGET'!$S$10:$U$19,3,0)</f>
        <v>0</v>
      </c>
      <c r="DC601" s="16">
        <f t="shared" si="355"/>
        <v>0</v>
      </c>
      <c r="DD601" s="17">
        <f t="shared" si="341"/>
        <v>1.1020000000000001</v>
      </c>
      <c r="DE601" s="33" t="str">
        <f>IF(DD601&gt;='PAINEL E TARGET'!$T$11,'PAINEL E TARGET'!$S$11,
IF(DD601&gt;='PAINEL E TARGET'!$T$12,'PAINEL E TARGET'!$S$12,
IF(DD601&gt;='PAINEL E TARGET'!$T$13,'PAINEL E TARGET'!$S$13,
IF(DD601&gt;='PAINEL E TARGET'!$T$14,'PAINEL E TARGET'!$S$14,
IF(DD601&gt;='PAINEL E TARGET'!$T$15,'PAINEL E TARGET'!$S$15,
IF(DD601&gt;='PAINEL E TARGET'!$T$16,'PAINEL E TARGET'!$S$16,
IF(DD601&gt;='PAINEL E TARGET'!$T$17,'PAINEL E TARGET'!$S$17,
IF(DD601&gt;='PAINEL E TARGET'!$T$18,'PAINEL E TARGET'!$S$18,'PAINEL E TARGET'!$S$19))))))))</f>
        <v>4. Fx de 110% a 114,9%</v>
      </c>
      <c r="DF601" s="17">
        <f>IFERROR(VLOOKUP($BW601,'PAINEL E TARGET'!$G$1:$Q$99,8,0),0)</f>
        <v>0.1</v>
      </c>
      <c r="DG601" s="17">
        <f>VLOOKUP(DE601,'PAINEL E TARGET'!$S$10:$U$19,3,0)</f>
        <v>1.2</v>
      </c>
      <c r="DH601" s="16">
        <f t="shared" si="356"/>
        <v>225</v>
      </c>
      <c r="DI601" s="17">
        <f t="shared" si="342"/>
        <v>0.5</v>
      </c>
      <c r="DJ601" s="33" t="str">
        <f>IF(DI601&gt;='PAINEL E TARGET'!$T$11,'PAINEL E TARGET'!$S$11,
IF(DI601&gt;='PAINEL E TARGET'!$T$12,'PAINEL E TARGET'!$S$12,
IF(DI601&gt;='PAINEL E TARGET'!$T$13,'PAINEL E TARGET'!$S$13,
IF(DI601&gt;='PAINEL E TARGET'!$T$14,'PAINEL E TARGET'!$S$14,
IF(DI601&gt;='PAINEL E TARGET'!$T$15,'PAINEL E TARGET'!$S$15,
IF(DI601&gt;='PAINEL E TARGET'!$T$16,'PAINEL E TARGET'!$S$16,
IF(DI601&gt;='PAINEL E TARGET'!$T$17,'PAINEL E TARGET'!$S$17,
IF(DI601&gt;='PAINEL E TARGET'!$T$18,'PAINEL E TARGET'!$S$18,'PAINEL E TARGET'!$S$19))))))))</f>
        <v>Não elegível</v>
      </c>
      <c r="DK601" s="17">
        <f>IFERROR(VLOOKUP($BW601,'PAINEL E TARGET'!$G$1:$Q$99,9,0),0)</f>
        <v>0.05</v>
      </c>
      <c r="DL601" s="17">
        <f>VLOOKUP(DJ601,'PAINEL E TARGET'!$S$10:$U$19,3,0)</f>
        <v>0</v>
      </c>
      <c r="DM601" s="16">
        <f t="shared" si="357"/>
        <v>0</v>
      </c>
      <c r="DN601" s="17">
        <f t="shared" si="343"/>
        <v>0.47399999999999998</v>
      </c>
      <c r="DO601" s="33" t="str">
        <f>IF(DN601&gt;='PAINEL E TARGET'!$T$11,'PAINEL E TARGET'!$S$11,
IF(DN601&gt;='PAINEL E TARGET'!$T$12,'PAINEL E TARGET'!$S$12,
IF(DN601&gt;='PAINEL E TARGET'!$T$13,'PAINEL E TARGET'!$S$13,
IF(DN601&gt;='PAINEL E TARGET'!$T$14,'PAINEL E TARGET'!$S$14,
IF(DN601&gt;='PAINEL E TARGET'!$T$15,'PAINEL E TARGET'!$S$15,
IF(DN601&gt;='PAINEL E TARGET'!$T$16,'PAINEL E TARGET'!$S$16,
IF(DN601&gt;='PAINEL E TARGET'!$T$17,'PAINEL E TARGET'!$S$17,
IF(DN601&gt;='PAINEL E TARGET'!$T$18,'PAINEL E TARGET'!$S$18,'PAINEL E TARGET'!$S$19))))))))</f>
        <v>Não elegível</v>
      </c>
      <c r="DP601" s="17">
        <f>IFERROR(VLOOKUP($BW601,'PAINEL E TARGET'!$G$1:$Q$99,10,0),0)</f>
        <v>0</v>
      </c>
      <c r="DQ601" s="17">
        <f>VLOOKUP(DO601,'PAINEL E TARGET'!$S$10:$U$19,3,0)</f>
        <v>0</v>
      </c>
      <c r="DR601" s="16">
        <f t="shared" si="358"/>
        <v>0</v>
      </c>
      <c r="DS601" s="17">
        <f t="shared" si="344"/>
        <v>1</v>
      </c>
      <c r="DT601" s="16">
        <f>IF(DS601&gt;=1,VLOOKUP(BO601,'PAINEL E TARGET'!$S$1:$W$8,5,0),0)</f>
        <v>190</v>
      </c>
      <c r="DU601" s="16">
        <f t="shared" si="359"/>
        <v>415</v>
      </c>
    </row>
    <row r="602" spans="2:125" s="32" customFormat="1" x14ac:dyDescent="0.2">
      <c r="B602" s="44">
        <v>43541</v>
      </c>
      <c r="C602" s="65">
        <v>1451</v>
      </c>
      <c r="D602" s="66" t="s">
        <v>605</v>
      </c>
      <c r="E602" s="65">
        <v>313</v>
      </c>
      <c r="F602" s="65" t="s">
        <v>943</v>
      </c>
      <c r="G602" s="67">
        <v>1305334.2274645395</v>
      </c>
      <c r="H602" s="67">
        <v>799835.30880256288</v>
      </c>
      <c r="I602" s="67">
        <v>657190.31000000006</v>
      </c>
      <c r="J602" s="68">
        <v>0.82165703710165372</v>
      </c>
      <c r="K602" s="67">
        <v>136172.95889255105</v>
      </c>
      <c r="L602" s="67">
        <v>577494.80970106809</v>
      </c>
      <c r="M602" s="67">
        <v>105617.07</v>
      </c>
      <c r="N602" s="67">
        <v>507525.58000000007</v>
      </c>
      <c r="O602" s="67">
        <v>1170641.2574722914</v>
      </c>
      <c r="P602" s="67" t="s">
        <v>1082</v>
      </c>
      <c r="Q602" s="67" t="s">
        <v>1082</v>
      </c>
      <c r="R602" s="67">
        <v>0</v>
      </c>
      <c r="S602" s="67">
        <v>299.89999999999998</v>
      </c>
      <c r="T602" s="68">
        <v>0.11075922646159246</v>
      </c>
      <c r="U602" s="68">
        <v>9.7500638717596969E-2</v>
      </c>
      <c r="V602" s="68">
        <v>0.8802936047174984</v>
      </c>
      <c r="W602" s="67">
        <v>79045.290000000008</v>
      </c>
      <c r="X602" s="67">
        <v>59781.799999999996</v>
      </c>
      <c r="Y602" s="68">
        <v>0.75629806658941967</v>
      </c>
      <c r="Z602" s="68">
        <v>0.17696891404930015</v>
      </c>
      <c r="AA602" s="68">
        <v>0.17619242438933258</v>
      </c>
      <c r="AB602" s="68">
        <v>0.99561228216752662</v>
      </c>
      <c r="AC602" s="67">
        <v>126297.01</v>
      </c>
      <c r="AD602" s="67">
        <v>108031.09</v>
      </c>
      <c r="AE602" s="68">
        <v>0.85537329822772523</v>
      </c>
      <c r="AF602" s="43">
        <v>80</v>
      </c>
      <c r="AG602" s="43">
        <v>71</v>
      </c>
      <c r="AH602" s="43">
        <v>26</v>
      </c>
      <c r="AI602" s="43">
        <v>24</v>
      </c>
      <c r="AJ602" s="67">
        <v>33523.879999999997</v>
      </c>
      <c r="AK602" s="67">
        <v>24361.599999999999</v>
      </c>
      <c r="AL602" s="68">
        <v>0.72669392683663114</v>
      </c>
      <c r="AM602" s="67">
        <v>11749.639999999998</v>
      </c>
      <c r="AN602" s="67">
        <v>7790.83</v>
      </c>
      <c r="AO602" s="68">
        <v>0.66306967702840269</v>
      </c>
      <c r="AP602" s="67">
        <v>9541.0399999999991</v>
      </c>
      <c r="AQ602" s="67">
        <v>7013.0199999999986</v>
      </c>
      <c r="AR602" s="68">
        <v>0.7350372705700845</v>
      </c>
      <c r="AS602" s="67">
        <v>24230.73</v>
      </c>
      <c r="AT602" s="67">
        <v>20616.350000000002</v>
      </c>
      <c r="AU602" s="68">
        <v>0.85083486960566201</v>
      </c>
      <c r="AV602" s="43">
        <v>1712.97</v>
      </c>
      <c r="AW602" s="43">
        <v>394.74</v>
      </c>
      <c r="AX602" s="69">
        <v>0.23044186413072032</v>
      </c>
      <c r="AY602" s="43">
        <v>136172.95889255105</v>
      </c>
      <c r="AZ602" s="43">
        <v>105617.06999999999</v>
      </c>
      <c r="BA602" s="43">
        <v>36086.599068981399</v>
      </c>
      <c r="BB602" s="43">
        <v>37213.619999999995</v>
      </c>
      <c r="BC602" s="43">
        <v>222604.73031050808</v>
      </c>
      <c r="BD602" s="43">
        <v>59420.458869885057</v>
      </c>
      <c r="BE602" s="43">
        <v>130485.56000000003</v>
      </c>
      <c r="BF602" s="43">
        <v>208487.40999999997</v>
      </c>
      <c r="BG602" s="43">
        <v>2830.75</v>
      </c>
      <c r="BH602" s="43">
        <v>36</v>
      </c>
      <c r="BI602" s="44">
        <v>43173</v>
      </c>
      <c r="BJ602" s="44">
        <v>43541</v>
      </c>
      <c r="BK602" s="44">
        <v>43172</v>
      </c>
      <c r="BL602" s="43">
        <f t="shared" si="345"/>
        <v>657490.21000000008</v>
      </c>
      <c r="BM602" s="43">
        <f t="shared" si="346"/>
        <v>613442.55000000016</v>
      </c>
      <c r="BO602" s="16" t="str">
        <f>IFERROR(VLOOKUP($C602,'PORTE LOJA'!A:B,2,0),"PORTE 1")</f>
        <v>PORTE 2</v>
      </c>
      <c r="BP602" s="16">
        <f>VLOOKUP(BO602,'PAINEL E TARGET'!$S$1:$W$8,3,0)</f>
        <v>1875</v>
      </c>
      <c r="BQ602" s="16">
        <f t="shared" si="324"/>
        <v>1</v>
      </c>
      <c r="BR602" s="16">
        <f t="shared" si="325"/>
        <v>1</v>
      </c>
      <c r="BS602" s="16">
        <f t="shared" si="326"/>
        <v>1</v>
      </c>
      <c r="BT602" s="16">
        <f t="shared" si="327"/>
        <v>1</v>
      </c>
      <c r="BU602" s="16">
        <f t="shared" si="328"/>
        <v>1</v>
      </c>
      <c r="BV602" s="16">
        <f t="shared" si="329"/>
        <v>1</v>
      </c>
      <c r="BW602" s="17" t="str">
        <f t="shared" si="347"/>
        <v>111111</v>
      </c>
      <c r="BY602" s="17">
        <f t="shared" si="330"/>
        <v>0.82199999999999995</v>
      </c>
      <c r="BZ602" s="17">
        <f t="shared" si="331"/>
        <v>0.86</v>
      </c>
      <c r="CA602" s="17" t="str">
        <f t="shared" si="348"/>
        <v>Sem Retira</v>
      </c>
      <c r="CB602" s="17">
        <f t="shared" si="349"/>
        <v>0.86</v>
      </c>
      <c r="CC602" s="33" t="str">
        <f>IF(CB602&gt;='PAINEL E TARGET'!$T$11,'PAINEL E TARGET'!$S$11,
IF(CB602&gt;='PAINEL E TARGET'!$T$12,'PAINEL E TARGET'!$S$12,
IF(CB602&gt;='PAINEL E TARGET'!$T$13,'PAINEL E TARGET'!$S$13,
IF(CB602&gt;='PAINEL E TARGET'!$T$14,'PAINEL E TARGET'!$S$14,
IF(CB602&gt;='PAINEL E TARGET'!$T$15,'PAINEL E TARGET'!$S$15,
IF(CB602&gt;='PAINEL E TARGET'!$T$16,'PAINEL E TARGET'!$S$16,
IF(CB602&gt;='PAINEL E TARGET'!$T$17,'PAINEL E TARGET'!$S$17,
IF(CB602&gt;='PAINEL E TARGET'!$T$18,'PAINEL E TARGET'!$S$18,'PAINEL E TARGET'!$S$19))))))))</f>
        <v>Não elegível</v>
      </c>
      <c r="CD602" s="17">
        <f>IFERROR(VLOOKUP($BW602,'PAINEL E TARGET'!$G$1:$Q$99,4,0),0)</f>
        <v>0.25</v>
      </c>
      <c r="CE602" s="17">
        <f>VLOOKUP(CC602,'PAINEL E TARGET'!$S$10:$U$19,3,0)</f>
        <v>0</v>
      </c>
      <c r="CF602" s="16">
        <f t="shared" si="350"/>
        <v>0</v>
      </c>
      <c r="CG602" s="17">
        <f t="shared" si="332"/>
        <v>0.72699999999999998</v>
      </c>
      <c r="CH602" s="17">
        <f t="shared" si="333"/>
        <v>0.66300000000000003</v>
      </c>
      <c r="CI602" s="17">
        <f t="shared" si="334"/>
        <v>0.73499999999999999</v>
      </c>
      <c r="CJ602" s="17">
        <f t="shared" si="335"/>
        <v>0.85099999999999998</v>
      </c>
      <c r="CK602" s="17">
        <f t="shared" si="336"/>
        <v>0.23</v>
      </c>
      <c r="CL602" s="17">
        <f t="shared" si="337"/>
        <v>0.75600000000000001</v>
      </c>
      <c r="CM602" s="16">
        <f t="shared" si="338"/>
        <v>3</v>
      </c>
      <c r="CN602" s="17" t="str">
        <f t="shared" si="351"/>
        <v>não ok</v>
      </c>
      <c r="CO602" s="17">
        <f t="shared" si="352"/>
        <v>0</v>
      </c>
      <c r="CP602" s="33" t="str">
        <f>IF(CO602&gt;='PAINEL E TARGET'!$T$11,'PAINEL E TARGET'!$S$11,
IF(CO602&gt;='PAINEL E TARGET'!$T$12,'PAINEL E TARGET'!$S$12,
IF(CO602&gt;='PAINEL E TARGET'!$T$13,'PAINEL E TARGET'!$S$13,
IF(CO602&gt;='PAINEL E TARGET'!$T$14,'PAINEL E TARGET'!$S$14,
IF(CO602&gt;='PAINEL E TARGET'!$T$15,'PAINEL E TARGET'!$S$15,
IF(CO602&gt;='PAINEL E TARGET'!$T$16,'PAINEL E TARGET'!$S$16,
IF(CO602&gt;='PAINEL E TARGET'!$T$17,'PAINEL E TARGET'!$S$17,
IF(CO602&gt;='PAINEL E TARGET'!$T$18,'PAINEL E TARGET'!$S$18,'PAINEL E TARGET'!$S$19))))))))</f>
        <v>Não elegível</v>
      </c>
      <c r="CQ602" s="17">
        <f>IFERROR(VLOOKUP($BW602,'PAINEL E TARGET'!$G$1:$Q$99,5,0),0)</f>
        <v>0.25</v>
      </c>
      <c r="CR602" s="17">
        <f>VLOOKUP(CP602,'PAINEL E TARGET'!$S$10:$U$19,3,0)</f>
        <v>0</v>
      </c>
      <c r="CS602" s="16">
        <f t="shared" si="353"/>
        <v>0</v>
      </c>
      <c r="CT602" s="17">
        <f t="shared" si="339"/>
        <v>0.85499999999999998</v>
      </c>
      <c r="CU602" s="33" t="str">
        <f>IF(CT602&gt;='PAINEL E TARGET'!$T$11,'PAINEL E TARGET'!$S$11,
IF(CT602&gt;='PAINEL E TARGET'!$T$12,'PAINEL E TARGET'!$S$12,
IF(CT602&gt;='PAINEL E TARGET'!$T$13,'PAINEL E TARGET'!$S$13,
IF(CT602&gt;='PAINEL E TARGET'!$T$14,'PAINEL E TARGET'!$S$14,
IF(CT602&gt;='PAINEL E TARGET'!$T$15,'PAINEL E TARGET'!$S$15,
IF(CT602&gt;='PAINEL E TARGET'!$T$16,'PAINEL E TARGET'!$S$16,
IF(CT602&gt;='PAINEL E TARGET'!$T$17,'PAINEL E TARGET'!$S$17,
IF(CT602&gt;='PAINEL E TARGET'!$T$18,'PAINEL E TARGET'!$S$18,'PAINEL E TARGET'!$S$19))))))))</f>
        <v>Não elegível</v>
      </c>
      <c r="CV602" s="17">
        <f>IFERROR(VLOOKUP($BW602,'PAINEL E TARGET'!$G$1:$Q$99,6,0),0)</f>
        <v>0.2</v>
      </c>
      <c r="CW602" s="17">
        <f>VLOOKUP(CU602,'PAINEL E TARGET'!$S$10:$U$19,3,0)</f>
        <v>0</v>
      </c>
      <c r="CX602" s="16">
        <f t="shared" si="354"/>
        <v>0</v>
      </c>
      <c r="CY602" s="17">
        <f t="shared" si="340"/>
        <v>0.77600000000000002</v>
      </c>
      <c r="CZ602" s="33" t="str">
        <f>IF(CY602&gt;='PAINEL E TARGET'!$T$11,'PAINEL E TARGET'!$S$11,
IF(CY602&gt;='PAINEL E TARGET'!$T$12,'PAINEL E TARGET'!$S$12,
IF(CY602&gt;='PAINEL E TARGET'!$T$13,'PAINEL E TARGET'!$S$13,
IF(CY602&gt;='PAINEL E TARGET'!$T$14,'PAINEL E TARGET'!$S$14,
IF(CY602&gt;='PAINEL E TARGET'!$T$15,'PAINEL E TARGET'!$S$15,
IF(CY602&gt;='PAINEL E TARGET'!$T$16,'PAINEL E TARGET'!$S$16,
IF(CY602&gt;='PAINEL E TARGET'!$T$17,'PAINEL E TARGET'!$S$17,
IF(CY602&gt;='PAINEL E TARGET'!$T$18,'PAINEL E TARGET'!$S$18,'PAINEL E TARGET'!$S$19))))))))</f>
        <v>Não elegível</v>
      </c>
      <c r="DA602" s="17">
        <f>IFERROR(VLOOKUP($BW602,'PAINEL E TARGET'!$G$1:$Q$99,7,0),0)</f>
        <v>0.15</v>
      </c>
      <c r="DB602" s="17">
        <f>VLOOKUP(CZ602,'PAINEL E TARGET'!$S$10:$U$19,3,0)</f>
        <v>0</v>
      </c>
      <c r="DC602" s="16">
        <f t="shared" si="355"/>
        <v>0</v>
      </c>
      <c r="DD602" s="17">
        <f t="shared" si="341"/>
        <v>1.0309999999999999</v>
      </c>
      <c r="DE602" s="33" t="str">
        <f>IF(DD602&gt;='PAINEL E TARGET'!$T$11,'PAINEL E TARGET'!$S$11,
IF(DD602&gt;='PAINEL E TARGET'!$T$12,'PAINEL E TARGET'!$S$12,
IF(DD602&gt;='PAINEL E TARGET'!$T$13,'PAINEL E TARGET'!$S$13,
IF(DD602&gt;='PAINEL E TARGET'!$T$14,'PAINEL E TARGET'!$S$14,
IF(DD602&gt;='PAINEL E TARGET'!$T$15,'PAINEL E TARGET'!$S$15,
IF(DD602&gt;='PAINEL E TARGET'!$T$16,'PAINEL E TARGET'!$S$16,
IF(DD602&gt;='PAINEL E TARGET'!$T$17,'PAINEL E TARGET'!$S$17,
IF(DD602&gt;='PAINEL E TARGET'!$T$18,'PAINEL E TARGET'!$S$18,'PAINEL E TARGET'!$S$19))))))))</f>
        <v>2. Fx de 100% a 104,9%</v>
      </c>
      <c r="DF602" s="17">
        <f>IFERROR(VLOOKUP($BW602,'PAINEL E TARGET'!$G$1:$Q$99,8,0),0)</f>
        <v>0.1</v>
      </c>
      <c r="DG602" s="17">
        <f>VLOOKUP(DE602,'PAINEL E TARGET'!$S$10:$U$19,3,0)</f>
        <v>1</v>
      </c>
      <c r="DH602" s="16">
        <f t="shared" si="356"/>
        <v>187.5</v>
      </c>
      <c r="DI602" s="17">
        <f t="shared" si="342"/>
        <v>0.92300000000000004</v>
      </c>
      <c r="DJ602" s="33" t="str">
        <f>IF(DI602&gt;='PAINEL E TARGET'!$T$11,'PAINEL E TARGET'!$S$11,
IF(DI602&gt;='PAINEL E TARGET'!$T$12,'PAINEL E TARGET'!$S$12,
IF(DI602&gt;='PAINEL E TARGET'!$T$13,'PAINEL E TARGET'!$S$13,
IF(DI602&gt;='PAINEL E TARGET'!$T$14,'PAINEL E TARGET'!$S$14,
IF(DI602&gt;='PAINEL E TARGET'!$T$15,'PAINEL E TARGET'!$S$15,
IF(DI602&gt;='PAINEL E TARGET'!$T$16,'PAINEL E TARGET'!$S$16,
IF(DI602&gt;='PAINEL E TARGET'!$T$17,'PAINEL E TARGET'!$S$17,
IF(DI602&gt;='PAINEL E TARGET'!$T$18,'PAINEL E TARGET'!$S$18,'PAINEL E TARGET'!$S$19))))))))</f>
        <v>1. Fx de 90% a 99,9%</v>
      </c>
      <c r="DK602" s="17">
        <f>IFERROR(VLOOKUP($BW602,'PAINEL E TARGET'!$G$1:$Q$99,9,0),0)</f>
        <v>0.05</v>
      </c>
      <c r="DL602" s="17">
        <f>VLOOKUP(DJ602,'PAINEL E TARGET'!$S$10:$U$19,3,0)</f>
        <v>0.5</v>
      </c>
      <c r="DM602" s="16">
        <f t="shared" si="357"/>
        <v>46.875</v>
      </c>
      <c r="DN602" s="17">
        <f t="shared" si="343"/>
        <v>0.23</v>
      </c>
      <c r="DO602" s="33" t="str">
        <f>IF(DN602&gt;='PAINEL E TARGET'!$T$11,'PAINEL E TARGET'!$S$11,
IF(DN602&gt;='PAINEL E TARGET'!$T$12,'PAINEL E TARGET'!$S$12,
IF(DN602&gt;='PAINEL E TARGET'!$T$13,'PAINEL E TARGET'!$S$13,
IF(DN602&gt;='PAINEL E TARGET'!$T$14,'PAINEL E TARGET'!$S$14,
IF(DN602&gt;='PAINEL E TARGET'!$T$15,'PAINEL E TARGET'!$S$15,
IF(DN602&gt;='PAINEL E TARGET'!$T$16,'PAINEL E TARGET'!$S$16,
IF(DN602&gt;='PAINEL E TARGET'!$T$17,'PAINEL E TARGET'!$S$17,
IF(DN602&gt;='PAINEL E TARGET'!$T$18,'PAINEL E TARGET'!$S$18,'PAINEL E TARGET'!$S$19))))))))</f>
        <v>Não elegível</v>
      </c>
      <c r="DP602" s="17">
        <f>IFERROR(VLOOKUP($BW602,'PAINEL E TARGET'!$G$1:$Q$99,10,0),0)</f>
        <v>0</v>
      </c>
      <c r="DQ602" s="17">
        <f>VLOOKUP(DO602,'PAINEL E TARGET'!$S$10:$U$19,3,0)</f>
        <v>0</v>
      </c>
      <c r="DR602" s="16">
        <f t="shared" si="358"/>
        <v>0</v>
      </c>
      <c r="DS602" s="17">
        <f t="shared" si="344"/>
        <v>0.88800000000000001</v>
      </c>
      <c r="DT602" s="16">
        <f>IF(DS602&gt;=1,VLOOKUP(BO602,'PAINEL E TARGET'!$S$1:$W$8,5,0),0)</f>
        <v>0</v>
      </c>
      <c r="DU602" s="16">
        <f t="shared" si="359"/>
        <v>234.375</v>
      </c>
    </row>
    <row r="603" spans="2:125" s="32" customFormat="1" x14ac:dyDescent="0.2">
      <c r="B603" s="44">
        <v>43541</v>
      </c>
      <c r="C603" s="65">
        <v>1452</v>
      </c>
      <c r="D603" s="66" t="s">
        <v>606</v>
      </c>
      <c r="E603" s="65">
        <v>515</v>
      </c>
      <c r="F603" s="65" t="s">
        <v>944</v>
      </c>
      <c r="G603" s="67">
        <v>1464427.5884131293</v>
      </c>
      <c r="H603" s="67">
        <v>874919.78677378467</v>
      </c>
      <c r="I603" s="67">
        <v>681075.18</v>
      </c>
      <c r="J603" s="68">
        <v>0.77844299591328803</v>
      </c>
      <c r="K603" s="67">
        <v>126517.75342139456</v>
      </c>
      <c r="L603" s="67">
        <v>704832.3232965006</v>
      </c>
      <c r="M603" s="67">
        <v>97715.93</v>
      </c>
      <c r="N603" s="67">
        <v>562976.25</v>
      </c>
      <c r="O603" s="67">
        <v>1392949.1794532191</v>
      </c>
      <c r="P603" s="67" t="s">
        <v>1082</v>
      </c>
      <c r="Q603" s="67" t="s">
        <v>1082</v>
      </c>
      <c r="R603" s="67">
        <v>0</v>
      </c>
      <c r="S603" s="67">
        <v>0</v>
      </c>
      <c r="T603" s="68">
        <v>0.10028320479519282</v>
      </c>
      <c r="U603" s="68">
        <v>9.5503869895962754E-2</v>
      </c>
      <c r="V603" s="68">
        <v>0.95234162182001625</v>
      </c>
      <c r="W603" s="67">
        <v>83370.45</v>
      </c>
      <c r="X603" s="67">
        <v>63098.660000000011</v>
      </c>
      <c r="Y603" s="68">
        <v>0.75684682042618234</v>
      </c>
      <c r="Z603" s="68">
        <v>0.20963819560594069</v>
      </c>
      <c r="AA603" s="68">
        <v>0.20707224050994519</v>
      </c>
      <c r="AB603" s="68">
        <v>0.98776007831693635</v>
      </c>
      <c r="AC603" s="67">
        <v>174282.73</v>
      </c>
      <c r="AD603" s="67">
        <v>136811.01</v>
      </c>
      <c r="AE603" s="68">
        <v>0.78499464634275584</v>
      </c>
      <c r="AF603" s="43">
        <v>80</v>
      </c>
      <c r="AG603" s="43">
        <v>83</v>
      </c>
      <c r="AH603" s="43">
        <v>28</v>
      </c>
      <c r="AI603" s="43">
        <v>17</v>
      </c>
      <c r="AJ603" s="67">
        <v>45381.89</v>
      </c>
      <c r="AK603" s="67">
        <v>35517.199999999997</v>
      </c>
      <c r="AL603" s="68">
        <v>0.78262937043829595</v>
      </c>
      <c r="AM603" s="67">
        <v>10679.91</v>
      </c>
      <c r="AN603" s="67">
        <v>6530.5000000000018</v>
      </c>
      <c r="AO603" s="68">
        <v>0.61147519033400111</v>
      </c>
      <c r="AP603" s="67">
        <v>3144.6000000000004</v>
      </c>
      <c r="AQ603" s="67">
        <v>905.97</v>
      </c>
      <c r="AR603" s="68">
        <v>0.28810341537874451</v>
      </c>
      <c r="AS603" s="67">
        <v>24164.05</v>
      </c>
      <c r="AT603" s="67">
        <v>20144.989999999998</v>
      </c>
      <c r="AU603" s="68">
        <v>0.83367606009754158</v>
      </c>
      <c r="AV603" s="43">
        <v>1310.95</v>
      </c>
      <c r="AW603" s="43">
        <v>929.84999999999991</v>
      </c>
      <c r="AX603" s="69">
        <v>0.70929478622373077</v>
      </c>
      <c r="AY603" s="43">
        <v>126517.75342139456</v>
      </c>
      <c r="AZ603" s="43">
        <v>97715.93</v>
      </c>
      <c r="BA603" s="43">
        <v>29304.759661386539</v>
      </c>
      <c r="BB603" s="43">
        <v>31983.899999999998</v>
      </c>
      <c r="BC603" s="43">
        <v>212145.12633202248</v>
      </c>
      <c r="BD603" s="43">
        <v>49260.562772668178</v>
      </c>
      <c r="BE603" s="43">
        <v>140455.44999999998</v>
      </c>
      <c r="BF603" s="43">
        <v>293617.10000000003</v>
      </c>
      <c r="BG603" s="43">
        <v>2207.06</v>
      </c>
      <c r="BH603" s="43">
        <v>48</v>
      </c>
      <c r="BI603" s="44">
        <v>43173</v>
      </c>
      <c r="BJ603" s="44">
        <v>43541</v>
      </c>
      <c r="BK603" s="44">
        <v>43172</v>
      </c>
      <c r="BL603" s="43">
        <f t="shared" si="345"/>
        <v>681075.18</v>
      </c>
      <c r="BM603" s="43">
        <f t="shared" si="346"/>
        <v>660692.17999999993</v>
      </c>
      <c r="BO603" s="16" t="str">
        <f>IFERROR(VLOOKUP($C603,'PORTE LOJA'!A:B,2,0),"PORTE 1")</f>
        <v>PORTE 2</v>
      </c>
      <c r="BP603" s="16">
        <f>VLOOKUP(BO603,'PAINEL E TARGET'!$S$1:$W$8,3,0)</f>
        <v>1875</v>
      </c>
      <c r="BQ603" s="16">
        <f t="shared" si="324"/>
        <v>1</v>
      </c>
      <c r="BR603" s="16">
        <f t="shared" si="325"/>
        <v>1</v>
      </c>
      <c r="BS603" s="16">
        <f t="shared" si="326"/>
        <v>1</v>
      </c>
      <c r="BT603" s="16">
        <f t="shared" si="327"/>
        <v>1</v>
      </c>
      <c r="BU603" s="16">
        <f t="shared" si="328"/>
        <v>1</v>
      </c>
      <c r="BV603" s="16">
        <f t="shared" si="329"/>
        <v>1</v>
      </c>
      <c r="BW603" s="17" t="str">
        <f t="shared" si="347"/>
        <v>111111</v>
      </c>
      <c r="BY603" s="17">
        <f t="shared" si="330"/>
        <v>0.77800000000000002</v>
      </c>
      <c r="BZ603" s="17">
        <f t="shared" si="331"/>
        <v>0.79500000000000004</v>
      </c>
      <c r="CA603" s="17" t="str">
        <f t="shared" si="348"/>
        <v>Sem Retira</v>
      </c>
      <c r="CB603" s="17">
        <f t="shared" si="349"/>
        <v>0.79500000000000004</v>
      </c>
      <c r="CC603" s="33" t="str">
        <f>IF(CB603&gt;='PAINEL E TARGET'!$T$11,'PAINEL E TARGET'!$S$11,
IF(CB603&gt;='PAINEL E TARGET'!$T$12,'PAINEL E TARGET'!$S$12,
IF(CB603&gt;='PAINEL E TARGET'!$T$13,'PAINEL E TARGET'!$S$13,
IF(CB603&gt;='PAINEL E TARGET'!$T$14,'PAINEL E TARGET'!$S$14,
IF(CB603&gt;='PAINEL E TARGET'!$T$15,'PAINEL E TARGET'!$S$15,
IF(CB603&gt;='PAINEL E TARGET'!$T$16,'PAINEL E TARGET'!$S$16,
IF(CB603&gt;='PAINEL E TARGET'!$T$17,'PAINEL E TARGET'!$S$17,
IF(CB603&gt;='PAINEL E TARGET'!$T$18,'PAINEL E TARGET'!$S$18,'PAINEL E TARGET'!$S$19))))))))</f>
        <v>Não elegível</v>
      </c>
      <c r="CD603" s="17">
        <f>IFERROR(VLOOKUP($BW603,'PAINEL E TARGET'!$G$1:$Q$99,4,0),0)</f>
        <v>0.25</v>
      </c>
      <c r="CE603" s="17">
        <f>VLOOKUP(CC603,'PAINEL E TARGET'!$S$10:$U$19,3,0)</f>
        <v>0</v>
      </c>
      <c r="CF603" s="16">
        <f t="shared" si="350"/>
        <v>0</v>
      </c>
      <c r="CG603" s="17">
        <f t="shared" si="332"/>
        <v>0.78300000000000003</v>
      </c>
      <c r="CH603" s="17">
        <f t="shared" si="333"/>
        <v>0.61099999999999999</v>
      </c>
      <c r="CI603" s="17">
        <f t="shared" si="334"/>
        <v>0.28799999999999998</v>
      </c>
      <c r="CJ603" s="17">
        <f t="shared" si="335"/>
        <v>0.83399999999999996</v>
      </c>
      <c r="CK603" s="17">
        <f t="shared" si="336"/>
        <v>0.70899999999999996</v>
      </c>
      <c r="CL603" s="17">
        <f t="shared" si="337"/>
        <v>0.75700000000000001</v>
      </c>
      <c r="CM603" s="16">
        <f t="shared" si="338"/>
        <v>3</v>
      </c>
      <c r="CN603" s="17" t="str">
        <f t="shared" si="351"/>
        <v>não ok</v>
      </c>
      <c r="CO603" s="17">
        <f t="shared" si="352"/>
        <v>0</v>
      </c>
      <c r="CP603" s="33" t="str">
        <f>IF(CO603&gt;='PAINEL E TARGET'!$T$11,'PAINEL E TARGET'!$S$11,
IF(CO603&gt;='PAINEL E TARGET'!$T$12,'PAINEL E TARGET'!$S$12,
IF(CO603&gt;='PAINEL E TARGET'!$T$13,'PAINEL E TARGET'!$S$13,
IF(CO603&gt;='PAINEL E TARGET'!$T$14,'PAINEL E TARGET'!$S$14,
IF(CO603&gt;='PAINEL E TARGET'!$T$15,'PAINEL E TARGET'!$S$15,
IF(CO603&gt;='PAINEL E TARGET'!$T$16,'PAINEL E TARGET'!$S$16,
IF(CO603&gt;='PAINEL E TARGET'!$T$17,'PAINEL E TARGET'!$S$17,
IF(CO603&gt;='PAINEL E TARGET'!$T$18,'PAINEL E TARGET'!$S$18,'PAINEL E TARGET'!$S$19))))))))</f>
        <v>Não elegível</v>
      </c>
      <c r="CQ603" s="17">
        <f>IFERROR(VLOOKUP($BW603,'PAINEL E TARGET'!$G$1:$Q$99,5,0),0)</f>
        <v>0.25</v>
      </c>
      <c r="CR603" s="17">
        <f>VLOOKUP(CP603,'PAINEL E TARGET'!$S$10:$U$19,3,0)</f>
        <v>0</v>
      </c>
      <c r="CS603" s="16">
        <f t="shared" si="353"/>
        <v>0</v>
      </c>
      <c r="CT603" s="17">
        <f t="shared" si="339"/>
        <v>0.78500000000000003</v>
      </c>
      <c r="CU603" s="33" t="str">
        <f>IF(CT603&gt;='PAINEL E TARGET'!$T$11,'PAINEL E TARGET'!$S$11,
IF(CT603&gt;='PAINEL E TARGET'!$T$12,'PAINEL E TARGET'!$S$12,
IF(CT603&gt;='PAINEL E TARGET'!$T$13,'PAINEL E TARGET'!$S$13,
IF(CT603&gt;='PAINEL E TARGET'!$T$14,'PAINEL E TARGET'!$S$14,
IF(CT603&gt;='PAINEL E TARGET'!$T$15,'PAINEL E TARGET'!$S$15,
IF(CT603&gt;='PAINEL E TARGET'!$T$16,'PAINEL E TARGET'!$S$16,
IF(CT603&gt;='PAINEL E TARGET'!$T$17,'PAINEL E TARGET'!$S$17,
IF(CT603&gt;='PAINEL E TARGET'!$T$18,'PAINEL E TARGET'!$S$18,'PAINEL E TARGET'!$S$19))))))))</f>
        <v>Não elegível</v>
      </c>
      <c r="CV603" s="17">
        <f>IFERROR(VLOOKUP($BW603,'PAINEL E TARGET'!$G$1:$Q$99,6,0),0)</f>
        <v>0.2</v>
      </c>
      <c r="CW603" s="17">
        <f>VLOOKUP(CU603,'PAINEL E TARGET'!$S$10:$U$19,3,0)</f>
        <v>0</v>
      </c>
      <c r="CX603" s="16">
        <f t="shared" si="354"/>
        <v>0</v>
      </c>
      <c r="CY603" s="17">
        <f t="shared" si="340"/>
        <v>0.77200000000000002</v>
      </c>
      <c r="CZ603" s="33" t="str">
        <f>IF(CY603&gt;='PAINEL E TARGET'!$T$11,'PAINEL E TARGET'!$S$11,
IF(CY603&gt;='PAINEL E TARGET'!$T$12,'PAINEL E TARGET'!$S$12,
IF(CY603&gt;='PAINEL E TARGET'!$T$13,'PAINEL E TARGET'!$S$13,
IF(CY603&gt;='PAINEL E TARGET'!$T$14,'PAINEL E TARGET'!$S$14,
IF(CY603&gt;='PAINEL E TARGET'!$T$15,'PAINEL E TARGET'!$S$15,
IF(CY603&gt;='PAINEL E TARGET'!$T$16,'PAINEL E TARGET'!$S$16,
IF(CY603&gt;='PAINEL E TARGET'!$T$17,'PAINEL E TARGET'!$S$17,
IF(CY603&gt;='PAINEL E TARGET'!$T$18,'PAINEL E TARGET'!$S$18,'PAINEL E TARGET'!$S$19))))))))</f>
        <v>Não elegível</v>
      </c>
      <c r="DA603" s="17">
        <f>IFERROR(VLOOKUP($BW603,'PAINEL E TARGET'!$G$1:$Q$99,7,0),0)</f>
        <v>0.15</v>
      </c>
      <c r="DB603" s="17">
        <f>VLOOKUP(CZ603,'PAINEL E TARGET'!$S$10:$U$19,3,0)</f>
        <v>0</v>
      </c>
      <c r="DC603" s="16">
        <f t="shared" si="355"/>
        <v>0</v>
      </c>
      <c r="DD603" s="17">
        <f t="shared" si="341"/>
        <v>1.091</v>
      </c>
      <c r="DE603" s="33" t="str">
        <f>IF(DD603&gt;='PAINEL E TARGET'!$T$11,'PAINEL E TARGET'!$S$11,
IF(DD603&gt;='PAINEL E TARGET'!$T$12,'PAINEL E TARGET'!$S$12,
IF(DD603&gt;='PAINEL E TARGET'!$T$13,'PAINEL E TARGET'!$S$13,
IF(DD603&gt;='PAINEL E TARGET'!$T$14,'PAINEL E TARGET'!$S$14,
IF(DD603&gt;='PAINEL E TARGET'!$T$15,'PAINEL E TARGET'!$S$15,
IF(DD603&gt;='PAINEL E TARGET'!$T$16,'PAINEL E TARGET'!$S$16,
IF(DD603&gt;='PAINEL E TARGET'!$T$17,'PAINEL E TARGET'!$S$17,
IF(DD603&gt;='PAINEL E TARGET'!$T$18,'PAINEL E TARGET'!$S$18,'PAINEL E TARGET'!$S$19))))))))</f>
        <v>3. Fx de 105% a 109,9%</v>
      </c>
      <c r="DF603" s="17">
        <f>IFERROR(VLOOKUP($BW603,'PAINEL E TARGET'!$G$1:$Q$99,8,0),0)</f>
        <v>0.1</v>
      </c>
      <c r="DG603" s="17">
        <f>VLOOKUP(DE603,'PAINEL E TARGET'!$S$10:$U$19,3,0)</f>
        <v>1.1000000000000001</v>
      </c>
      <c r="DH603" s="16">
        <f t="shared" si="356"/>
        <v>206.25000000000003</v>
      </c>
      <c r="DI603" s="17">
        <f t="shared" si="342"/>
        <v>0.60699999999999998</v>
      </c>
      <c r="DJ603" s="33" t="str">
        <f>IF(DI603&gt;='PAINEL E TARGET'!$T$11,'PAINEL E TARGET'!$S$11,
IF(DI603&gt;='PAINEL E TARGET'!$T$12,'PAINEL E TARGET'!$S$12,
IF(DI603&gt;='PAINEL E TARGET'!$T$13,'PAINEL E TARGET'!$S$13,
IF(DI603&gt;='PAINEL E TARGET'!$T$14,'PAINEL E TARGET'!$S$14,
IF(DI603&gt;='PAINEL E TARGET'!$T$15,'PAINEL E TARGET'!$S$15,
IF(DI603&gt;='PAINEL E TARGET'!$T$16,'PAINEL E TARGET'!$S$16,
IF(DI603&gt;='PAINEL E TARGET'!$T$17,'PAINEL E TARGET'!$S$17,
IF(DI603&gt;='PAINEL E TARGET'!$T$18,'PAINEL E TARGET'!$S$18,'PAINEL E TARGET'!$S$19))))))))</f>
        <v>Não elegível</v>
      </c>
      <c r="DK603" s="17">
        <f>IFERROR(VLOOKUP($BW603,'PAINEL E TARGET'!$G$1:$Q$99,9,0),0)</f>
        <v>0.05</v>
      </c>
      <c r="DL603" s="17">
        <f>VLOOKUP(DJ603,'PAINEL E TARGET'!$S$10:$U$19,3,0)</f>
        <v>0</v>
      </c>
      <c r="DM603" s="16">
        <f t="shared" si="357"/>
        <v>0</v>
      </c>
      <c r="DN603" s="17">
        <f t="shared" si="343"/>
        <v>0.70899999999999996</v>
      </c>
      <c r="DO603" s="33" t="str">
        <f>IF(DN603&gt;='PAINEL E TARGET'!$T$11,'PAINEL E TARGET'!$S$11,
IF(DN603&gt;='PAINEL E TARGET'!$T$12,'PAINEL E TARGET'!$S$12,
IF(DN603&gt;='PAINEL E TARGET'!$T$13,'PAINEL E TARGET'!$S$13,
IF(DN603&gt;='PAINEL E TARGET'!$T$14,'PAINEL E TARGET'!$S$14,
IF(DN603&gt;='PAINEL E TARGET'!$T$15,'PAINEL E TARGET'!$S$15,
IF(DN603&gt;='PAINEL E TARGET'!$T$16,'PAINEL E TARGET'!$S$16,
IF(DN603&gt;='PAINEL E TARGET'!$T$17,'PAINEL E TARGET'!$S$17,
IF(DN603&gt;='PAINEL E TARGET'!$T$18,'PAINEL E TARGET'!$S$18,'PAINEL E TARGET'!$S$19))))))))</f>
        <v>Não elegível</v>
      </c>
      <c r="DP603" s="17">
        <f>IFERROR(VLOOKUP($BW603,'PAINEL E TARGET'!$G$1:$Q$99,10,0),0)</f>
        <v>0</v>
      </c>
      <c r="DQ603" s="17">
        <f>VLOOKUP(DO603,'PAINEL E TARGET'!$S$10:$U$19,3,0)</f>
        <v>0</v>
      </c>
      <c r="DR603" s="16">
        <f t="shared" si="358"/>
        <v>0</v>
      </c>
      <c r="DS603" s="17">
        <f t="shared" si="344"/>
        <v>1.038</v>
      </c>
      <c r="DT603" s="16">
        <f>IF(DS603&gt;=1,VLOOKUP(BO603,'PAINEL E TARGET'!$S$1:$W$8,5,0),0)</f>
        <v>190</v>
      </c>
      <c r="DU603" s="16">
        <f t="shared" si="359"/>
        <v>396.25</v>
      </c>
    </row>
    <row r="604" spans="2:125" s="32" customFormat="1" x14ac:dyDescent="0.2">
      <c r="B604" s="44">
        <v>43541</v>
      </c>
      <c r="C604" s="65">
        <v>1453</v>
      </c>
      <c r="D604" s="66" t="s">
        <v>607</v>
      </c>
      <c r="E604" s="65">
        <v>115</v>
      </c>
      <c r="F604" s="65" t="s">
        <v>1018</v>
      </c>
      <c r="G604" s="67">
        <v>1318124.5830983496</v>
      </c>
      <c r="H604" s="67">
        <v>780860.54762237018</v>
      </c>
      <c r="I604" s="67">
        <v>701838.24</v>
      </c>
      <c r="J604" s="68">
        <v>0.89880099863799756</v>
      </c>
      <c r="K604" s="67">
        <v>122971.78557396808</v>
      </c>
      <c r="L604" s="67">
        <v>591244.05193178076</v>
      </c>
      <c r="M604" s="67">
        <v>125728.11</v>
      </c>
      <c r="N604" s="67">
        <v>554186.63</v>
      </c>
      <c r="O604" s="67">
        <v>1208097.327310517</v>
      </c>
      <c r="P604" s="67" t="s">
        <v>1082</v>
      </c>
      <c r="Q604" s="67" t="s">
        <v>1082</v>
      </c>
      <c r="R604" s="67">
        <v>0</v>
      </c>
      <c r="S604" s="67">
        <v>0</v>
      </c>
      <c r="T604" s="68">
        <v>0.11264956022394615</v>
      </c>
      <c r="U604" s="68">
        <v>0.12406954142514988</v>
      </c>
      <c r="V604" s="68">
        <v>1.1013761720729396</v>
      </c>
      <c r="W604" s="67">
        <v>80456.099999999991</v>
      </c>
      <c r="X604" s="67">
        <v>84356.709999999992</v>
      </c>
      <c r="Y604" s="68">
        <v>1.0484812214362864</v>
      </c>
      <c r="Z604" s="68">
        <v>0.20293635675480709</v>
      </c>
      <c r="AA604" s="68">
        <v>0.25267348962018388</v>
      </c>
      <c r="AB604" s="68">
        <v>1.2450873449229725</v>
      </c>
      <c r="AC604" s="67">
        <v>144940.35999999999</v>
      </c>
      <c r="AD604" s="67">
        <v>171796.43</v>
      </c>
      <c r="AE604" s="68">
        <v>1.1852904877564814</v>
      </c>
      <c r="AF604" s="43">
        <v>80</v>
      </c>
      <c r="AG604" s="43">
        <v>67</v>
      </c>
      <c r="AH604" s="43">
        <v>30</v>
      </c>
      <c r="AI604" s="43">
        <v>37</v>
      </c>
      <c r="AJ604" s="67">
        <v>45591.270000000004</v>
      </c>
      <c r="AK604" s="67">
        <v>49101.5</v>
      </c>
      <c r="AL604" s="68">
        <v>1.0769934682670608</v>
      </c>
      <c r="AM604" s="67">
        <v>8210.1700000000019</v>
      </c>
      <c r="AN604" s="67">
        <v>9990.4600000000009</v>
      </c>
      <c r="AO604" s="68">
        <v>1.2168396025904455</v>
      </c>
      <c r="AP604" s="67">
        <v>4054.3900000000003</v>
      </c>
      <c r="AQ604" s="67">
        <v>4367.7700000000004</v>
      </c>
      <c r="AR604" s="68">
        <v>1.077293994904289</v>
      </c>
      <c r="AS604" s="67">
        <v>22600.27</v>
      </c>
      <c r="AT604" s="67">
        <v>20896.979999999996</v>
      </c>
      <c r="AU604" s="68">
        <v>0.92463408622994303</v>
      </c>
      <c r="AV604" s="43">
        <v>1350.7400000000002</v>
      </c>
      <c r="AW604" s="43">
        <v>1249.83</v>
      </c>
      <c r="AX604" s="69">
        <v>0.92529280246383439</v>
      </c>
      <c r="AY604" s="43">
        <v>122971.78557396808</v>
      </c>
      <c r="AZ604" s="43">
        <v>125728.10999999999</v>
      </c>
      <c r="BA604" s="43">
        <v>31146.012158313606</v>
      </c>
      <c r="BB604" s="43">
        <v>35731.039999999994</v>
      </c>
      <c r="BC604" s="43">
        <v>207799.07880710097</v>
      </c>
      <c r="BD604" s="43">
        <v>52810.46753989024</v>
      </c>
      <c r="BE604" s="43">
        <v>136816.06</v>
      </c>
      <c r="BF604" s="43">
        <v>246472.13</v>
      </c>
      <c r="BG604" s="43">
        <v>2292.88</v>
      </c>
      <c r="BH604" s="43">
        <v>57</v>
      </c>
      <c r="BI604" s="44">
        <v>43173</v>
      </c>
      <c r="BJ604" s="44">
        <v>43541</v>
      </c>
      <c r="BK604" s="44">
        <v>43172</v>
      </c>
      <c r="BL604" s="43">
        <f t="shared" si="345"/>
        <v>701838.24</v>
      </c>
      <c r="BM604" s="43">
        <f t="shared" si="346"/>
        <v>679914.74</v>
      </c>
      <c r="BO604" s="16" t="str">
        <f>IFERROR(VLOOKUP($C604,'PORTE LOJA'!A:B,2,0),"PORTE 1")</f>
        <v>PORTE 2</v>
      </c>
      <c r="BP604" s="16">
        <f>VLOOKUP(BO604,'PAINEL E TARGET'!$S$1:$W$8,3,0)</f>
        <v>1875</v>
      </c>
      <c r="BQ604" s="16">
        <f t="shared" si="324"/>
        <v>1</v>
      </c>
      <c r="BR604" s="16">
        <f t="shared" si="325"/>
        <v>1</v>
      </c>
      <c r="BS604" s="16">
        <f t="shared" si="326"/>
        <v>1</v>
      </c>
      <c r="BT604" s="16">
        <f t="shared" si="327"/>
        <v>1</v>
      </c>
      <c r="BU604" s="16">
        <f t="shared" si="328"/>
        <v>1</v>
      </c>
      <c r="BV604" s="16">
        <f t="shared" si="329"/>
        <v>1</v>
      </c>
      <c r="BW604" s="17" t="str">
        <f t="shared" si="347"/>
        <v>111111</v>
      </c>
      <c r="BY604" s="17">
        <f t="shared" si="330"/>
        <v>0.89900000000000002</v>
      </c>
      <c r="BZ604" s="17">
        <f t="shared" si="331"/>
        <v>0.95199999999999996</v>
      </c>
      <c r="CA604" s="17" t="str">
        <f t="shared" si="348"/>
        <v>Sem Retira</v>
      </c>
      <c r="CB604" s="17">
        <f t="shared" si="349"/>
        <v>0.95199999999999996</v>
      </c>
      <c r="CC604" s="33" t="str">
        <f>IF(CB604&gt;='PAINEL E TARGET'!$T$11,'PAINEL E TARGET'!$S$11,
IF(CB604&gt;='PAINEL E TARGET'!$T$12,'PAINEL E TARGET'!$S$12,
IF(CB604&gt;='PAINEL E TARGET'!$T$13,'PAINEL E TARGET'!$S$13,
IF(CB604&gt;='PAINEL E TARGET'!$T$14,'PAINEL E TARGET'!$S$14,
IF(CB604&gt;='PAINEL E TARGET'!$T$15,'PAINEL E TARGET'!$S$15,
IF(CB604&gt;='PAINEL E TARGET'!$T$16,'PAINEL E TARGET'!$S$16,
IF(CB604&gt;='PAINEL E TARGET'!$T$17,'PAINEL E TARGET'!$S$17,
IF(CB604&gt;='PAINEL E TARGET'!$T$18,'PAINEL E TARGET'!$S$18,'PAINEL E TARGET'!$S$19))))))))</f>
        <v>1. Fx de 90% a 99,9%</v>
      </c>
      <c r="CD604" s="17">
        <f>IFERROR(VLOOKUP($BW604,'PAINEL E TARGET'!$G$1:$Q$99,4,0),0)</f>
        <v>0.25</v>
      </c>
      <c r="CE604" s="17">
        <f>VLOOKUP(CC604,'PAINEL E TARGET'!$S$10:$U$19,3,0)</f>
        <v>0.5</v>
      </c>
      <c r="CF604" s="16">
        <f t="shared" si="350"/>
        <v>234.375</v>
      </c>
      <c r="CG604" s="17">
        <f t="shared" si="332"/>
        <v>1.077</v>
      </c>
      <c r="CH604" s="17">
        <f t="shared" si="333"/>
        <v>1.2170000000000001</v>
      </c>
      <c r="CI604" s="17">
        <f t="shared" si="334"/>
        <v>1.077</v>
      </c>
      <c r="CJ604" s="17">
        <f t="shared" si="335"/>
        <v>0.92500000000000004</v>
      </c>
      <c r="CK604" s="17">
        <f t="shared" si="336"/>
        <v>0.92500000000000004</v>
      </c>
      <c r="CL604" s="17">
        <f t="shared" si="337"/>
        <v>1.048</v>
      </c>
      <c r="CM604" s="16">
        <f t="shared" si="338"/>
        <v>5</v>
      </c>
      <c r="CN604" s="17" t="str">
        <f t="shared" si="351"/>
        <v>ok</v>
      </c>
      <c r="CO604" s="17">
        <f t="shared" si="352"/>
        <v>1.048</v>
      </c>
      <c r="CP604" s="33" t="str">
        <f>IF(CO604&gt;='PAINEL E TARGET'!$T$11,'PAINEL E TARGET'!$S$11,
IF(CO604&gt;='PAINEL E TARGET'!$T$12,'PAINEL E TARGET'!$S$12,
IF(CO604&gt;='PAINEL E TARGET'!$T$13,'PAINEL E TARGET'!$S$13,
IF(CO604&gt;='PAINEL E TARGET'!$T$14,'PAINEL E TARGET'!$S$14,
IF(CO604&gt;='PAINEL E TARGET'!$T$15,'PAINEL E TARGET'!$S$15,
IF(CO604&gt;='PAINEL E TARGET'!$T$16,'PAINEL E TARGET'!$S$16,
IF(CO604&gt;='PAINEL E TARGET'!$T$17,'PAINEL E TARGET'!$S$17,
IF(CO604&gt;='PAINEL E TARGET'!$T$18,'PAINEL E TARGET'!$S$18,'PAINEL E TARGET'!$S$19))))))))</f>
        <v>2. Fx de 100% a 104,9%</v>
      </c>
      <c r="CQ604" s="17">
        <f>IFERROR(VLOOKUP($BW604,'PAINEL E TARGET'!$G$1:$Q$99,5,0),0)</f>
        <v>0.25</v>
      </c>
      <c r="CR604" s="17">
        <f>VLOOKUP(CP604,'PAINEL E TARGET'!$S$10:$U$19,3,0)</f>
        <v>1</v>
      </c>
      <c r="CS604" s="16">
        <f t="shared" si="353"/>
        <v>468.75</v>
      </c>
      <c r="CT604" s="17">
        <f t="shared" si="339"/>
        <v>1.1850000000000001</v>
      </c>
      <c r="CU604" s="33" t="str">
        <f>IF(CT604&gt;='PAINEL E TARGET'!$T$11,'PAINEL E TARGET'!$S$11,
IF(CT604&gt;='PAINEL E TARGET'!$T$12,'PAINEL E TARGET'!$S$12,
IF(CT604&gt;='PAINEL E TARGET'!$T$13,'PAINEL E TARGET'!$S$13,
IF(CT604&gt;='PAINEL E TARGET'!$T$14,'PAINEL E TARGET'!$S$14,
IF(CT604&gt;='PAINEL E TARGET'!$T$15,'PAINEL E TARGET'!$S$15,
IF(CT604&gt;='PAINEL E TARGET'!$T$16,'PAINEL E TARGET'!$S$16,
IF(CT604&gt;='PAINEL E TARGET'!$T$17,'PAINEL E TARGET'!$S$17,
IF(CT604&gt;='PAINEL E TARGET'!$T$18,'PAINEL E TARGET'!$S$18,'PAINEL E TARGET'!$S$19))))))))</f>
        <v>5. Fx de 115% a 119,9%</v>
      </c>
      <c r="CV604" s="17">
        <f>IFERROR(VLOOKUP($BW604,'PAINEL E TARGET'!$G$1:$Q$99,6,0),0)</f>
        <v>0.2</v>
      </c>
      <c r="CW604" s="17">
        <f>VLOOKUP(CU604,'PAINEL E TARGET'!$S$10:$U$19,3,0)</f>
        <v>1.3</v>
      </c>
      <c r="CX604" s="16">
        <f t="shared" si="354"/>
        <v>487.5</v>
      </c>
      <c r="CY604" s="17">
        <f t="shared" si="340"/>
        <v>1.022</v>
      </c>
      <c r="CZ604" s="33" t="str">
        <f>IF(CY604&gt;='PAINEL E TARGET'!$T$11,'PAINEL E TARGET'!$S$11,
IF(CY604&gt;='PAINEL E TARGET'!$T$12,'PAINEL E TARGET'!$S$12,
IF(CY604&gt;='PAINEL E TARGET'!$T$13,'PAINEL E TARGET'!$S$13,
IF(CY604&gt;='PAINEL E TARGET'!$T$14,'PAINEL E TARGET'!$S$14,
IF(CY604&gt;='PAINEL E TARGET'!$T$15,'PAINEL E TARGET'!$S$15,
IF(CY604&gt;='PAINEL E TARGET'!$T$16,'PAINEL E TARGET'!$S$16,
IF(CY604&gt;='PAINEL E TARGET'!$T$17,'PAINEL E TARGET'!$S$17,
IF(CY604&gt;='PAINEL E TARGET'!$T$18,'PAINEL E TARGET'!$S$18,'PAINEL E TARGET'!$S$19))))))))</f>
        <v>2. Fx de 100% a 104,9%</v>
      </c>
      <c r="DA604" s="17">
        <f>IFERROR(VLOOKUP($BW604,'PAINEL E TARGET'!$G$1:$Q$99,7,0),0)</f>
        <v>0.15</v>
      </c>
      <c r="DB604" s="17">
        <f>VLOOKUP(CZ604,'PAINEL E TARGET'!$S$10:$U$19,3,0)</f>
        <v>1</v>
      </c>
      <c r="DC604" s="16">
        <f t="shared" si="355"/>
        <v>281.25</v>
      </c>
      <c r="DD604" s="17">
        <f t="shared" si="341"/>
        <v>1.147</v>
      </c>
      <c r="DE604" s="33" t="str">
        <f>IF(DD604&gt;='PAINEL E TARGET'!$T$11,'PAINEL E TARGET'!$S$11,
IF(DD604&gt;='PAINEL E TARGET'!$T$12,'PAINEL E TARGET'!$S$12,
IF(DD604&gt;='PAINEL E TARGET'!$T$13,'PAINEL E TARGET'!$S$13,
IF(DD604&gt;='PAINEL E TARGET'!$T$14,'PAINEL E TARGET'!$S$14,
IF(DD604&gt;='PAINEL E TARGET'!$T$15,'PAINEL E TARGET'!$S$15,
IF(DD604&gt;='PAINEL E TARGET'!$T$16,'PAINEL E TARGET'!$S$16,
IF(DD604&gt;='PAINEL E TARGET'!$T$17,'PAINEL E TARGET'!$S$17,
IF(DD604&gt;='PAINEL E TARGET'!$T$18,'PAINEL E TARGET'!$S$18,'PAINEL E TARGET'!$S$19))))))))</f>
        <v>4. Fx de 110% a 114,9%</v>
      </c>
      <c r="DF604" s="17">
        <f>IFERROR(VLOOKUP($BW604,'PAINEL E TARGET'!$G$1:$Q$99,8,0),0)</f>
        <v>0.1</v>
      </c>
      <c r="DG604" s="17">
        <f>VLOOKUP(DE604,'PAINEL E TARGET'!$S$10:$U$19,3,0)</f>
        <v>1.2</v>
      </c>
      <c r="DH604" s="16">
        <f t="shared" si="356"/>
        <v>225</v>
      </c>
      <c r="DI604" s="17">
        <f t="shared" si="342"/>
        <v>1.2330000000000001</v>
      </c>
      <c r="DJ604" s="33" t="str">
        <f>IF(DI604&gt;='PAINEL E TARGET'!$T$11,'PAINEL E TARGET'!$S$11,
IF(DI604&gt;='PAINEL E TARGET'!$T$12,'PAINEL E TARGET'!$S$12,
IF(DI604&gt;='PAINEL E TARGET'!$T$13,'PAINEL E TARGET'!$S$13,
IF(DI604&gt;='PAINEL E TARGET'!$T$14,'PAINEL E TARGET'!$S$14,
IF(DI604&gt;='PAINEL E TARGET'!$T$15,'PAINEL E TARGET'!$S$15,
IF(DI604&gt;='PAINEL E TARGET'!$T$16,'PAINEL E TARGET'!$S$16,
IF(DI604&gt;='PAINEL E TARGET'!$T$17,'PAINEL E TARGET'!$S$17,
IF(DI604&gt;='PAINEL E TARGET'!$T$18,'PAINEL E TARGET'!$S$18,'PAINEL E TARGET'!$S$19))))))))</f>
        <v>6. Fx de 120% a 124,9%</v>
      </c>
      <c r="DK604" s="17">
        <f>IFERROR(VLOOKUP($BW604,'PAINEL E TARGET'!$G$1:$Q$99,9,0),0)</f>
        <v>0.05</v>
      </c>
      <c r="DL604" s="17">
        <f>VLOOKUP(DJ604,'PAINEL E TARGET'!$S$10:$U$19,3,0)</f>
        <v>1.4</v>
      </c>
      <c r="DM604" s="16">
        <f t="shared" si="357"/>
        <v>131.25</v>
      </c>
      <c r="DN604" s="17">
        <f t="shared" si="343"/>
        <v>0.92500000000000004</v>
      </c>
      <c r="DO604" s="33" t="str">
        <f>IF(DN604&gt;='PAINEL E TARGET'!$T$11,'PAINEL E TARGET'!$S$11,
IF(DN604&gt;='PAINEL E TARGET'!$T$12,'PAINEL E TARGET'!$S$12,
IF(DN604&gt;='PAINEL E TARGET'!$T$13,'PAINEL E TARGET'!$S$13,
IF(DN604&gt;='PAINEL E TARGET'!$T$14,'PAINEL E TARGET'!$S$14,
IF(DN604&gt;='PAINEL E TARGET'!$T$15,'PAINEL E TARGET'!$S$15,
IF(DN604&gt;='PAINEL E TARGET'!$T$16,'PAINEL E TARGET'!$S$16,
IF(DN604&gt;='PAINEL E TARGET'!$T$17,'PAINEL E TARGET'!$S$17,
IF(DN604&gt;='PAINEL E TARGET'!$T$18,'PAINEL E TARGET'!$S$18,'PAINEL E TARGET'!$S$19))))))))</f>
        <v>1. Fx de 90% a 99,9%</v>
      </c>
      <c r="DP604" s="17">
        <f>IFERROR(VLOOKUP($BW604,'PAINEL E TARGET'!$G$1:$Q$99,10,0),0)</f>
        <v>0</v>
      </c>
      <c r="DQ604" s="17">
        <f>VLOOKUP(DO604,'PAINEL E TARGET'!$S$10:$U$19,3,0)</f>
        <v>0.5</v>
      </c>
      <c r="DR604" s="16">
        <f t="shared" si="358"/>
        <v>0</v>
      </c>
      <c r="DS604" s="17">
        <f t="shared" si="344"/>
        <v>0.83799999999999997</v>
      </c>
      <c r="DT604" s="16">
        <f>IF(DS604&gt;=1,VLOOKUP(BO604,'PAINEL E TARGET'!$S$1:$W$8,5,0),0)</f>
        <v>0</v>
      </c>
      <c r="DU604" s="16">
        <f t="shared" si="359"/>
        <v>1828.125</v>
      </c>
    </row>
    <row r="605" spans="2:125" s="32" customFormat="1" x14ac:dyDescent="0.2">
      <c r="B605" s="44">
        <v>43541</v>
      </c>
      <c r="C605" s="65">
        <v>1455</v>
      </c>
      <c r="D605" s="66" t="s">
        <v>608</v>
      </c>
      <c r="E605" s="65">
        <v>314</v>
      </c>
      <c r="F605" s="65" t="s">
        <v>943</v>
      </c>
      <c r="G605" s="67">
        <v>2032616.3055915232</v>
      </c>
      <c r="H605" s="67">
        <v>1258888.0940855083</v>
      </c>
      <c r="I605" s="67">
        <v>1180044.51</v>
      </c>
      <c r="J605" s="68">
        <v>0.937370458537236</v>
      </c>
      <c r="K605" s="67">
        <v>233678.92295290777</v>
      </c>
      <c r="L605" s="67">
        <v>918320.20983971958</v>
      </c>
      <c r="M605" s="67">
        <v>233115.16</v>
      </c>
      <c r="N605" s="67">
        <v>878705.03000000014</v>
      </c>
      <c r="O605" s="67">
        <v>1866821.4673468303</v>
      </c>
      <c r="P605" s="67">
        <v>8720.7713375600106</v>
      </c>
      <c r="Q605" s="67">
        <v>0</v>
      </c>
      <c r="R605" s="67">
        <v>0</v>
      </c>
      <c r="S605" s="67">
        <v>0</v>
      </c>
      <c r="T605" s="68">
        <v>0.11043299187374864</v>
      </c>
      <c r="U605" s="68">
        <v>0.12587323135407355</v>
      </c>
      <c r="V605" s="68">
        <v>1.1398154592965914</v>
      </c>
      <c r="W605" s="67">
        <v>126255.65</v>
      </c>
      <c r="X605" s="67">
        <v>139948.4</v>
      </c>
      <c r="Y605" s="68">
        <v>1.1084525722215204</v>
      </c>
      <c r="Z605" s="68">
        <v>0.23138178008332103</v>
      </c>
      <c r="AA605" s="68">
        <v>0.25082160992237429</v>
      </c>
      <c r="AB605" s="68">
        <v>1.0840162515477794</v>
      </c>
      <c r="AC605" s="67">
        <v>266551.61</v>
      </c>
      <c r="AD605" s="67">
        <v>278868.53000000003</v>
      </c>
      <c r="AE605" s="68">
        <v>1.0462083871862564</v>
      </c>
      <c r="AF605" s="43">
        <v>80</v>
      </c>
      <c r="AG605" s="43">
        <v>60</v>
      </c>
      <c r="AH605" s="43">
        <v>46</v>
      </c>
      <c r="AI605" s="43">
        <v>37</v>
      </c>
      <c r="AJ605" s="67">
        <v>64973.55999999999</v>
      </c>
      <c r="AK605" s="67">
        <v>73417</v>
      </c>
      <c r="AL605" s="68">
        <v>1.1299519373726792</v>
      </c>
      <c r="AM605" s="67">
        <v>10685.779999999997</v>
      </c>
      <c r="AN605" s="67">
        <v>11242.58</v>
      </c>
      <c r="AO605" s="68">
        <v>1.0521066314298071</v>
      </c>
      <c r="AP605" s="67">
        <v>11016</v>
      </c>
      <c r="AQ605" s="67">
        <v>15637.029999999999</v>
      </c>
      <c r="AR605" s="68">
        <v>1.4194834785766157</v>
      </c>
      <c r="AS605" s="67">
        <v>39580.31</v>
      </c>
      <c r="AT605" s="67">
        <v>39651.790000000008</v>
      </c>
      <c r="AU605" s="68">
        <v>1.0018059484627586</v>
      </c>
      <c r="AV605" s="43">
        <v>3802.1699999999992</v>
      </c>
      <c r="AW605" s="43">
        <v>4944.25</v>
      </c>
      <c r="AX605" s="69">
        <v>1.3003758380082955</v>
      </c>
      <c r="AY605" s="43">
        <v>233678.92295290777</v>
      </c>
      <c r="AZ605" s="43">
        <v>233115.15999999997</v>
      </c>
      <c r="BA605" s="43">
        <v>35712.065806467966</v>
      </c>
      <c r="BB605" s="43">
        <v>49054.96</v>
      </c>
      <c r="BC605" s="43">
        <v>378078.27146178199</v>
      </c>
      <c r="BD605" s="43">
        <v>58007.212177972819</v>
      </c>
      <c r="BE605" s="43">
        <v>205727.76000000007</v>
      </c>
      <c r="BF605" s="43">
        <v>434448.05999999982</v>
      </c>
      <c r="BG605" s="43">
        <v>6192.1899999999987</v>
      </c>
      <c r="BH605" s="43">
        <v>85</v>
      </c>
      <c r="BI605" s="44">
        <v>43173</v>
      </c>
      <c r="BJ605" s="44">
        <v>43541</v>
      </c>
      <c r="BK605" s="44">
        <v>43172</v>
      </c>
      <c r="BL605" s="43">
        <f t="shared" si="345"/>
        <v>1180044.51</v>
      </c>
      <c r="BM605" s="43">
        <f t="shared" si="346"/>
        <v>1111820.1900000002</v>
      </c>
      <c r="BO605" s="16" t="str">
        <f>IFERROR(VLOOKUP($C605,'PORTE LOJA'!A:B,2,0),"PORTE 1")</f>
        <v>PORTE 3</v>
      </c>
      <c r="BP605" s="16">
        <f>VLOOKUP(BO605,'PAINEL E TARGET'!$S$1:$W$8,3,0)</f>
        <v>2400</v>
      </c>
      <c r="BQ605" s="16">
        <f t="shared" si="324"/>
        <v>1</v>
      </c>
      <c r="BR605" s="16">
        <f t="shared" si="325"/>
        <v>1</v>
      </c>
      <c r="BS605" s="16">
        <f t="shared" si="326"/>
        <v>1</v>
      </c>
      <c r="BT605" s="16">
        <f t="shared" si="327"/>
        <v>1</v>
      </c>
      <c r="BU605" s="16">
        <f t="shared" si="328"/>
        <v>1</v>
      </c>
      <c r="BV605" s="16">
        <f t="shared" si="329"/>
        <v>1</v>
      </c>
      <c r="BW605" s="17" t="str">
        <f t="shared" si="347"/>
        <v>111111</v>
      </c>
      <c r="BY605" s="17">
        <f t="shared" si="330"/>
        <v>0.93700000000000006</v>
      </c>
      <c r="BZ605" s="17">
        <f t="shared" si="331"/>
        <v>0.96499999999999997</v>
      </c>
      <c r="CA605" s="17" t="str">
        <f t="shared" si="348"/>
        <v>Sem Retira</v>
      </c>
      <c r="CB605" s="17">
        <f t="shared" si="349"/>
        <v>0.96499999999999997</v>
      </c>
      <c r="CC605" s="33" t="str">
        <f>IF(CB605&gt;='PAINEL E TARGET'!$T$11,'PAINEL E TARGET'!$S$11,
IF(CB605&gt;='PAINEL E TARGET'!$T$12,'PAINEL E TARGET'!$S$12,
IF(CB605&gt;='PAINEL E TARGET'!$T$13,'PAINEL E TARGET'!$S$13,
IF(CB605&gt;='PAINEL E TARGET'!$T$14,'PAINEL E TARGET'!$S$14,
IF(CB605&gt;='PAINEL E TARGET'!$T$15,'PAINEL E TARGET'!$S$15,
IF(CB605&gt;='PAINEL E TARGET'!$T$16,'PAINEL E TARGET'!$S$16,
IF(CB605&gt;='PAINEL E TARGET'!$T$17,'PAINEL E TARGET'!$S$17,
IF(CB605&gt;='PAINEL E TARGET'!$T$18,'PAINEL E TARGET'!$S$18,'PAINEL E TARGET'!$S$19))))))))</f>
        <v>1. Fx de 90% a 99,9%</v>
      </c>
      <c r="CD605" s="17">
        <f>IFERROR(VLOOKUP($BW605,'PAINEL E TARGET'!$G$1:$Q$99,4,0),0)</f>
        <v>0.25</v>
      </c>
      <c r="CE605" s="17">
        <f>VLOOKUP(CC605,'PAINEL E TARGET'!$S$10:$U$19,3,0)</f>
        <v>0.5</v>
      </c>
      <c r="CF605" s="16">
        <f t="shared" si="350"/>
        <v>300</v>
      </c>
      <c r="CG605" s="17">
        <f t="shared" si="332"/>
        <v>1.1299999999999999</v>
      </c>
      <c r="CH605" s="17">
        <f t="shared" si="333"/>
        <v>1.052</v>
      </c>
      <c r="CI605" s="17">
        <f t="shared" si="334"/>
        <v>1.419</v>
      </c>
      <c r="CJ605" s="17">
        <f t="shared" si="335"/>
        <v>1.002</v>
      </c>
      <c r="CK605" s="17">
        <f t="shared" si="336"/>
        <v>1.3</v>
      </c>
      <c r="CL605" s="17">
        <f t="shared" si="337"/>
        <v>1.1080000000000001</v>
      </c>
      <c r="CM605" s="16">
        <f t="shared" si="338"/>
        <v>5</v>
      </c>
      <c r="CN605" s="17" t="str">
        <f t="shared" si="351"/>
        <v>ok</v>
      </c>
      <c r="CO605" s="17">
        <f t="shared" si="352"/>
        <v>1.1080000000000001</v>
      </c>
      <c r="CP605" s="33" t="str">
        <f>IF(CO605&gt;='PAINEL E TARGET'!$T$11,'PAINEL E TARGET'!$S$11,
IF(CO605&gt;='PAINEL E TARGET'!$T$12,'PAINEL E TARGET'!$S$12,
IF(CO605&gt;='PAINEL E TARGET'!$T$13,'PAINEL E TARGET'!$S$13,
IF(CO605&gt;='PAINEL E TARGET'!$T$14,'PAINEL E TARGET'!$S$14,
IF(CO605&gt;='PAINEL E TARGET'!$T$15,'PAINEL E TARGET'!$S$15,
IF(CO605&gt;='PAINEL E TARGET'!$T$16,'PAINEL E TARGET'!$S$16,
IF(CO605&gt;='PAINEL E TARGET'!$T$17,'PAINEL E TARGET'!$S$17,
IF(CO605&gt;='PAINEL E TARGET'!$T$18,'PAINEL E TARGET'!$S$18,'PAINEL E TARGET'!$S$19))))))))</f>
        <v>4. Fx de 110% a 114,9%</v>
      </c>
      <c r="CQ605" s="17">
        <f>IFERROR(VLOOKUP($BW605,'PAINEL E TARGET'!$G$1:$Q$99,5,0),0)</f>
        <v>0.25</v>
      </c>
      <c r="CR605" s="17">
        <f>VLOOKUP(CP605,'PAINEL E TARGET'!$S$10:$U$19,3,0)</f>
        <v>1.2</v>
      </c>
      <c r="CS605" s="16">
        <f t="shared" si="353"/>
        <v>720</v>
      </c>
      <c r="CT605" s="17">
        <f t="shared" si="339"/>
        <v>1.046</v>
      </c>
      <c r="CU605" s="33" t="str">
        <f>IF(CT605&gt;='PAINEL E TARGET'!$T$11,'PAINEL E TARGET'!$S$11,
IF(CT605&gt;='PAINEL E TARGET'!$T$12,'PAINEL E TARGET'!$S$12,
IF(CT605&gt;='PAINEL E TARGET'!$T$13,'PAINEL E TARGET'!$S$13,
IF(CT605&gt;='PAINEL E TARGET'!$T$14,'PAINEL E TARGET'!$S$14,
IF(CT605&gt;='PAINEL E TARGET'!$T$15,'PAINEL E TARGET'!$S$15,
IF(CT605&gt;='PAINEL E TARGET'!$T$16,'PAINEL E TARGET'!$S$16,
IF(CT605&gt;='PAINEL E TARGET'!$T$17,'PAINEL E TARGET'!$S$17,
IF(CT605&gt;='PAINEL E TARGET'!$T$18,'PAINEL E TARGET'!$S$18,'PAINEL E TARGET'!$S$19))))))))</f>
        <v>2. Fx de 100% a 104,9%</v>
      </c>
      <c r="CV605" s="17">
        <f>IFERROR(VLOOKUP($BW605,'PAINEL E TARGET'!$G$1:$Q$99,6,0),0)</f>
        <v>0.2</v>
      </c>
      <c r="CW605" s="17">
        <f>VLOOKUP(CU605,'PAINEL E TARGET'!$S$10:$U$19,3,0)</f>
        <v>1</v>
      </c>
      <c r="CX605" s="16">
        <f t="shared" si="354"/>
        <v>480</v>
      </c>
      <c r="CY605" s="17">
        <f t="shared" si="340"/>
        <v>0.998</v>
      </c>
      <c r="CZ605" s="33" t="str">
        <f>IF(CY605&gt;='PAINEL E TARGET'!$T$11,'PAINEL E TARGET'!$S$11,
IF(CY605&gt;='PAINEL E TARGET'!$T$12,'PAINEL E TARGET'!$S$12,
IF(CY605&gt;='PAINEL E TARGET'!$T$13,'PAINEL E TARGET'!$S$13,
IF(CY605&gt;='PAINEL E TARGET'!$T$14,'PAINEL E TARGET'!$S$14,
IF(CY605&gt;='PAINEL E TARGET'!$T$15,'PAINEL E TARGET'!$S$15,
IF(CY605&gt;='PAINEL E TARGET'!$T$16,'PAINEL E TARGET'!$S$16,
IF(CY605&gt;='PAINEL E TARGET'!$T$17,'PAINEL E TARGET'!$S$17,
IF(CY605&gt;='PAINEL E TARGET'!$T$18,'PAINEL E TARGET'!$S$18,'PAINEL E TARGET'!$S$19))))))))</f>
        <v>1. Fx de 90% a 99,9%</v>
      </c>
      <c r="DA605" s="17">
        <f>IFERROR(VLOOKUP($BW605,'PAINEL E TARGET'!$G$1:$Q$99,7,0),0)</f>
        <v>0.15</v>
      </c>
      <c r="DB605" s="17">
        <f>VLOOKUP(CZ605,'PAINEL E TARGET'!$S$10:$U$19,3,0)</f>
        <v>0.5</v>
      </c>
      <c r="DC605" s="16">
        <f t="shared" si="355"/>
        <v>180</v>
      </c>
      <c r="DD605" s="17">
        <f t="shared" si="341"/>
        <v>1.3740000000000001</v>
      </c>
      <c r="DE605" s="33" t="str">
        <f>IF(DD605&gt;='PAINEL E TARGET'!$T$11,'PAINEL E TARGET'!$S$11,
IF(DD605&gt;='PAINEL E TARGET'!$T$12,'PAINEL E TARGET'!$S$12,
IF(DD605&gt;='PAINEL E TARGET'!$T$13,'PAINEL E TARGET'!$S$13,
IF(DD605&gt;='PAINEL E TARGET'!$T$14,'PAINEL E TARGET'!$S$14,
IF(DD605&gt;='PAINEL E TARGET'!$T$15,'PAINEL E TARGET'!$S$15,
IF(DD605&gt;='PAINEL E TARGET'!$T$16,'PAINEL E TARGET'!$S$16,
IF(DD605&gt;='PAINEL E TARGET'!$T$17,'PAINEL E TARGET'!$S$17,
IF(DD605&gt;='PAINEL E TARGET'!$T$18,'PAINEL E TARGET'!$S$18,'PAINEL E TARGET'!$S$19))))))))</f>
        <v>8. Fx de 130% ou mais</v>
      </c>
      <c r="DF605" s="17">
        <f>IFERROR(VLOOKUP($BW605,'PAINEL E TARGET'!$G$1:$Q$99,8,0),0)</f>
        <v>0.1</v>
      </c>
      <c r="DG605" s="17">
        <f>VLOOKUP(DE605,'PAINEL E TARGET'!$S$10:$U$19,3,0)</f>
        <v>1.6</v>
      </c>
      <c r="DH605" s="16">
        <f t="shared" si="356"/>
        <v>384.00000000000006</v>
      </c>
      <c r="DI605" s="17">
        <f t="shared" si="342"/>
        <v>0.80400000000000005</v>
      </c>
      <c r="DJ605" s="33" t="str">
        <f>IF(DI605&gt;='PAINEL E TARGET'!$T$11,'PAINEL E TARGET'!$S$11,
IF(DI605&gt;='PAINEL E TARGET'!$T$12,'PAINEL E TARGET'!$S$12,
IF(DI605&gt;='PAINEL E TARGET'!$T$13,'PAINEL E TARGET'!$S$13,
IF(DI605&gt;='PAINEL E TARGET'!$T$14,'PAINEL E TARGET'!$S$14,
IF(DI605&gt;='PAINEL E TARGET'!$T$15,'PAINEL E TARGET'!$S$15,
IF(DI605&gt;='PAINEL E TARGET'!$T$16,'PAINEL E TARGET'!$S$16,
IF(DI605&gt;='PAINEL E TARGET'!$T$17,'PAINEL E TARGET'!$S$17,
IF(DI605&gt;='PAINEL E TARGET'!$T$18,'PAINEL E TARGET'!$S$18,'PAINEL E TARGET'!$S$19))))))))</f>
        <v>Não elegível</v>
      </c>
      <c r="DK605" s="17">
        <f>IFERROR(VLOOKUP($BW605,'PAINEL E TARGET'!$G$1:$Q$99,9,0),0)</f>
        <v>0.05</v>
      </c>
      <c r="DL605" s="17">
        <f>VLOOKUP(DJ605,'PAINEL E TARGET'!$S$10:$U$19,3,0)</f>
        <v>0</v>
      </c>
      <c r="DM605" s="16">
        <f t="shared" si="357"/>
        <v>0</v>
      </c>
      <c r="DN605" s="17">
        <f t="shared" si="343"/>
        <v>1.3</v>
      </c>
      <c r="DO605" s="33" t="str">
        <f>IF(DN605&gt;='PAINEL E TARGET'!$T$11,'PAINEL E TARGET'!$S$11,
IF(DN605&gt;='PAINEL E TARGET'!$T$12,'PAINEL E TARGET'!$S$12,
IF(DN605&gt;='PAINEL E TARGET'!$T$13,'PAINEL E TARGET'!$S$13,
IF(DN605&gt;='PAINEL E TARGET'!$T$14,'PAINEL E TARGET'!$S$14,
IF(DN605&gt;='PAINEL E TARGET'!$T$15,'PAINEL E TARGET'!$S$15,
IF(DN605&gt;='PAINEL E TARGET'!$T$16,'PAINEL E TARGET'!$S$16,
IF(DN605&gt;='PAINEL E TARGET'!$T$17,'PAINEL E TARGET'!$S$17,
IF(DN605&gt;='PAINEL E TARGET'!$T$18,'PAINEL E TARGET'!$S$18,'PAINEL E TARGET'!$S$19))))))))</f>
        <v>8. Fx de 130% ou mais</v>
      </c>
      <c r="DP605" s="17">
        <f>IFERROR(VLOOKUP($BW605,'PAINEL E TARGET'!$G$1:$Q$99,10,0),0)</f>
        <v>0</v>
      </c>
      <c r="DQ605" s="17">
        <f>VLOOKUP(DO605,'PAINEL E TARGET'!$S$10:$U$19,3,0)</f>
        <v>1.6</v>
      </c>
      <c r="DR605" s="16">
        <f t="shared" si="358"/>
        <v>0</v>
      </c>
      <c r="DS605" s="17">
        <f t="shared" si="344"/>
        <v>0.75</v>
      </c>
      <c r="DT605" s="16">
        <f>IF(DS605&gt;=1,VLOOKUP(BO605,'PAINEL E TARGET'!$S$1:$W$8,5,0),0)</f>
        <v>0</v>
      </c>
      <c r="DU605" s="16">
        <f t="shared" si="359"/>
        <v>2064</v>
      </c>
    </row>
    <row r="606" spans="2:125" s="32" customFormat="1" x14ac:dyDescent="0.2">
      <c r="B606" s="44">
        <v>43541</v>
      </c>
      <c r="C606" s="65">
        <v>1456</v>
      </c>
      <c r="D606" s="66" t="s">
        <v>609</v>
      </c>
      <c r="E606" s="65">
        <v>314</v>
      </c>
      <c r="F606" s="65" t="s">
        <v>943</v>
      </c>
      <c r="G606" s="67">
        <v>5601441.1119729308</v>
      </c>
      <c r="H606" s="67">
        <v>3424029.9640237214</v>
      </c>
      <c r="I606" s="67">
        <v>2962490.35</v>
      </c>
      <c r="J606" s="68">
        <v>0.86520573158730574</v>
      </c>
      <c r="K606" s="67">
        <v>705178.05381921795</v>
      </c>
      <c r="L606" s="67">
        <v>2528702.9383919011</v>
      </c>
      <c r="M606" s="67">
        <v>654771.59</v>
      </c>
      <c r="N606" s="67">
        <v>2231747.7899999996</v>
      </c>
      <c r="O606" s="67">
        <v>5302778.9879044043</v>
      </c>
      <c r="P606" s="67">
        <v>2910.6363477900754</v>
      </c>
      <c r="Q606" s="67">
        <v>0</v>
      </c>
      <c r="R606" s="67">
        <v>0</v>
      </c>
      <c r="S606" s="67">
        <v>4557.8999999999996</v>
      </c>
      <c r="T606" s="68">
        <v>0.10858185973862272</v>
      </c>
      <c r="U606" s="68">
        <v>0.11806141415894458</v>
      </c>
      <c r="V606" s="68">
        <v>1.0873032976515686</v>
      </c>
      <c r="W606" s="67">
        <v>350824.77</v>
      </c>
      <c r="X606" s="67">
        <v>340786.56</v>
      </c>
      <c r="Y606" s="68">
        <v>0.97138682653451169</v>
      </c>
      <c r="Z606" s="68">
        <v>0.21320910128129633</v>
      </c>
      <c r="AA606" s="68">
        <v>0.19578014404323862</v>
      </c>
      <c r="AB606" s="68">
        <v>0.9182541592581317</v>
      </c>
      <c r="AC606" s="67">
        <v>689492.85999999987</v>
      </c>
      <c r="AD606" s="67">
        <v>565123.17999999993</v>
      </c>
      <c r="AE606" s="68">
        <v>0.81962151138156825</v>
      </c>
      <c r="AF606" s="43">
        <v>80</v>
      </c>
      <c r="AG606" s="43">
        <v>67</v>
      </c>
      <c r="AH606" s="43">
        <v>126</v>
      </c>
      <c r="AI606" s="43">
        <v>83</v>
      </c>
      <c r="AJ606" s="67">
        <v>187681.73999999996</v>
      </c>
      <c r="AK606" s="67">
        <v>181918.3</v>
      </c>
      <c r="AL606" s="68">
        <v>0.96929141854716405</v>
      </c>
      <c r="AM606" s="67">
        <v>32127.91</v>
      </c>
      <c r="AN606" s="67">
        <v>29755.800000000003</v>
      </c>
      <c r="AO606" s="68">
        <v>0.92616668809144453</v>
      </c>
      <c r="AP606" s="67">
        <v>23490.749999999996</v>
      </c>
      <c r="AQ606" s="67">
        <v>25448.57</v>
      </c>
      <c r="AR606" s="68">
        <v>1.083344295094878</v>
      </c>
      <c r="AS606" s="67">
        <v>107524.37000000001</v>
      </c>
      <c r="AT606" s="67">
        <v>103663.89</v>
      </c>
      <c r="AU606" s="68">
        <v>0.96409669733475289</v>
      </c>
      <c r="AV606" s="43">
        <v>10430.679999999998</v>
      </c>
      <c r="AW606" s="43">
        <v>9374.6200000000008</v>
      </c>
      <c r="AX606" s="69">
        <v>0.89875444362208434</v>
      </c>
      <c r="AY606" s="43">
        <v>705178.05381921795</v>
      </c>
      <c r="AZ606" s="43">
        <v>654771.58999999985</v>
      </c>
      <c r="BA606" s="43">
        <v>127225.1409768697</v>
      </c>
      <c r="BB606" s="43">
        <v>134825.57999999999</v>
      </c>
      <c r="BC606" s="43">
        <v>1155614.3019405813</v>
      </c>
      <c r="BD606" s="43">
        <v>209502.5752829297</v>
      </c>
      <c r="BE606" s="43">
        <v>578385.95000000007</v>
      </c>
      <c r="BF606" s="43">
        <v>1136762.8899999999</v>
      </c>
      <c r="BG606" s="43">
        <v>17186.579999999994</v>
      </c>
      <c r="BH606" s="43">
        <v>195</v>
      </c>
      <c r="BI606" s="44">
        <v>43173</v>
      </c>
      <c r="BJ606" s="44">
        <v>43541</v>
      </c>
      <c r="BK606" s="44">
        <v>43172</v>
      </c>
      <c r="BL606" s="43">
        <f t="shared" si="345"/>
        <v>2967048.25</v>
      </c>
      <c r="BM606" s="43">
        <f t="shared" si="346"/>
        <v>2891077.2799999993</v>
      </c>
      <c r="BO606" s="16" t="str">
        <f>IFERROR(VLOOKUP($C606,'PORTE LOJA'!A:B,2,0),"PORTE 1")</f>
        <v>PORTE 6</v>
      </c>
      <c r="BP606" s="16">
        <f>VLOOKUP(BO606,'PAINEL E TARGET'!$S$1:$W$8,3,0)</f>
        <v>4500</v>
      </c>
      <c r="BQ606" s="16">
        <f t="shared" si="324"/>
        <v>1</v>
      </c>
      <c r="BR606" s="16">
        <f t="shared" si="325"/>
        <v>1</v>
      </c>
      <c r="BS606" s="16">
        <f t="shared" si="326"/>
        <v>1</v>
      </c>
      <c r="BT606" s="16">
        <f t="shared" si="327"/>
        <v>1</v>
      </c>
      <c r="BU606" s="16">
        <f t="shared" si="328"/>
        <v>1</v>
      </c>
      <c r="BV606" s="16">
        <f t="shared" si="329"/>
        <v>1</v>
      </c>
      <c r="BW606" s="17" t="str">
        <f t="shared" si="347"/>
        <v>111111</v>
      </c>
      <c r="BY606" s="17">
        <f t="shared" si="330"/>
        <v>0.86699999999999999</v>
      </c>
      <c r="BZ606" s="17">
        <f t="shared" si="331"/>
        <v>0.89400000000000002</v>
      </c>
      <c r="CA606" s="17" t="str">
        <f t="shared" si="348"/>
        <v>Sem Retira</v>
      </c>
      <c r="CB606" s="17">
        <f t="shared" si="349"/>
        <v>0.89400000000000002</v>
      </c>
      <c r="CC606" s="33" t="str">
        <f>IF(CB606&gt;='PAINEL E TARGET'!$T$11,'PAINEL E TARGET'!$S$11,
IF(CB606&gt;='PAINEL E TARGET'!$T$12,'PAINEL E TARGET'!$S$12,
IF(CB606&gt;='PAINEL E TARGET'!$T$13,'PAINEL E TARGET'!$S$13,
IF(CB606&gt;='PAINEL E TARGET'!$T$14,'PAINEL E TARGET'!$S$14,
IF(CB606&gt;='PAINEL E TARGET'!$T$15,'PAINEL E TARGET'!$S$15,
IF(CB606&gt;='PAINEL E TARGET'!$T$16,'PAINEL E TARGET'!$S$16,
IF(CB606&gt;='PAINEL E TARGET'!$T$17,'PAINEL E TARGET'!$S$17,
IF(CB606&gt;='PAINEL E TARGET'!$T$18,'PAINEL E TARGET'!$S$18,'PAINEL E TARGET'!$S$19))))))))</f>
        <v>Não elegível</v>
      </c>
      <c r="CD606" s="17">
        <f>IFERROR(VLOOKUP($BW606,'PAINEL E TARGET'!$G$1:$Q$99,4,0),0)</f>
        <v>0.25</v>
      </c>
      <c r="CE606" s="17">
        <f>VLOOKUP(CC606,'PAINEL E TARGET'!$S$10:$U$19,3,0)</f>
        <v>0</v>
      </c>
      <c r="CF606" s="16">
        <f t="shared" si="350"/>
        <v>0</v>
      </c>
      <c r="CG606" s="17">
        <f t="shared" si="332"/>
        <v>0.96899999999999997</v>
      </c>
      <c r="CH606" s="17">
        <f t="shared" si="333"/>
        <v>0.92600000000000005</v>
      </c>
      <c r="CI606" s="17">
        <f t="shared" si="334"/>
        <v>1.083</v>
      </c>
      <c r="CJ606" s="17">
        <f t="shared" si="335"/>
        <v>0.96399999999999997</v>
      </c>
      <c r="CK606" s="17">
        <f t="shared" si="336"/>
        <v>0.89900000000000002</v>
      </c>
      <c r="CL606" s="17">
        <f t="shared" si="337"/>
        <v>0.97099999999999997</v>
      </c>
      <c r="CM606" s="16">
        <f t="shared" si="338"/>
        <v>5</v>
      </c>
      <c r="CN606" s="17" t="str">
        <f t="shared" si="351"/>
        <v>ok</v>
      </c>
      <c r="CO606" s="17">
        <f t="shared" si="352"/>
        <v>0.97099999999999997</v>
      </c>
      <c r="CP606" s="33" t="str">
        <f>IF(CO606&gt;='PAINEL E TARGET'!$T$11,'PAINEL E TARGET'!$S$11,
IF(CO606&gt;='PAINEL E TARGET'!$T$12,'PAINEL E TARGET'!$S$12,
IF(CO606&gt;='PAINEL E TARGET'!$T$13,'PAINEL E TARGET'!$S$13,
IF(CO606&gt;='PAINEL E TARGET'!$T$14,'PAINEL E TARGET'!$S$14,
IF(CO606&gt;='PAINEL E TARGET'!$T$15,'PAINEL E TARGET'!$S$15,
IF(CO606&gt;='PAINEL E TARGET'!$T$16,'PAINEL E TARGET'!$S$16,
IF(CO606&gt;='PAINEL E TARGET'!$T$17,'PAINEL E TARGET'!$S$17,
IF(CO606&gt;='PAINEL E TARGET'!$T$18,'PAINEL E TARGET'!$S$18,'PAINEL E TARGET'!$S$19))))))))</f>
        <v>1. Fx de 90% a 99,9%</v>
      </c>
      <c r="CQ606" s="17">
        <f>IFERROR(VLOOKUP($BW606,'PAINEL E TARGET'!$G$1:$Q$99,5,0),0)</f>
        <v>0.25</v>
      </c>
      <c r="CR606" s="17">
        <f>VLOOKUP(CP606,'PAINEL E TARGET'!$S$10:$U$19,3,0)</f>
        <v>0.5</v>
      </c>
      <c r="CS606" s="16">
        <f t="shared" si="353"/>
        <v>562.5</v>
      </c>
      <c r="CT606" s="17">
        <f t="shared" si="339"/>
        <v>0.82</v>
      </c>
      <c r="CU606" s="33" t="str">
        <f>IF(CT606&gt;='PAINEL E TARGET'!$T$11,'PAINEL E TARGET'!$S$11,
IF(CT606&gt;='PAINEL E TARGET'!$T$12,'PAINEL E TARGET'!$S$12,
IF(CT606&gt;='PAINEL E TARGET'!$T$13,'PAINEL E TARGET'!$S$13,
IF(CT606&gt;='PAINEL E TARGET'!$T$14,'PAINEL E TARGET'!$S$14,
IF(CT606&gt;='PAINEL E TARGET'!$T$15,'PAINEL E TARGET'!$S$15,
IF(CT606&gt;='PAINEL E TARGET'!$T$16,'PAINEL E TARGET'!$S$16,
IF(CT606&gt;='PAINEL E TARGET'!$T$17,'PAINEL E TARGET'!$S$17,
IF(CT606&gt;='PAINEL E TARGET'!$T$18,'PAINEL E TARGET'!$S$18,'PAINEL E TARGET'!$S$19))))))))</f>
        <v>Não elegível</v>
      </c>
      <c r="CV606" s="17">
        <f>IFERROR(VLOOKUP($BW606,'PAINEL E TARGET'!$G$1:$Q$99,6,0),0)</f>
        <v>0.2</v>
      </c>
      <c r="CW606" s="17">
        <f>VLOOKUP(CU606,'PAINEL E TARGET'!$S$10:$U$19,3,0)</f>
        <v>0</v>
      </c>
      <c r="CX606" s="16">
        <f t="shared" si="354"/>
        <v>0</v>
      </c>
      <c r="CY606" s="17">
        <f t="shared" si="340"/>
        <v>0.92900000000000005</v>
      </c>
      <c r="CZ606" s="33" t="str">
        <f>IF(CY606&gt;='PAINEL E TARGET'!$T$11,'PAINEL E TARGET'!$S$11,
IF(CY606&gt;='PAINEL E TARGET'!$T$12,'PAINEL E TARGET'!$S$12,
IF(CY606&gt;='PAINEL E TARGET'!$T$13,'PAINEL E TARGET'!$S$13,
IF(CY606&gt;='PAINEL E TARGET'!$T$14,'PAINEL E TARGET'!$S$14,
IF(CY606&gt;='PAINEL E TARGET'!$T$15,'PAINEL E TARGET'!$S$15,
IF(CY606&gt;='PAINEL E TARGET'!$T$16,'PAINEL E TARGET'!$S$16,
IF(CY606&gt;='PAINEL E TARGET'!$T$17,'PAINEL E TARGET'!$S$17,
IF(CY606&gt;='PAINEL E TARGET'!$T$18,'PAINEL E TARGET'!$S$18,'PAINEL E TARGET'!$S$19))))))))</f>
        <v>1. Fx de 90% a 99,9%</v>
      </c>
      <c r="DA606" s="17">
        <f>IFERROR(VLOOKUP($BW606,'PAINEL E TARGET'!$G$1:$Q$99,7,0),0)</f>
        <v>0.15</v>
      </c>
      <c r="DB606" s="17">
        <f>VLOOKUP(CZ606,'PAINEL E TARGET'!$S$10:$U$19,3,0)</f>
        <v>0.5</v>
      </c>
      <c r="DC606" s="16">
        <f t="shared" si="355"/>
        <v>337.5</v>
      </c>
      <c r="DD606" s="17">
        <f t="shared" si="341"/>
        <v>1.06</v>
      </c>
      <c r="DE606" s="33" t="str">
        <f>IF(DD606&gt;='PAINEL E TARGET'!$T$11,'PAINEL E TARGET'!$S$11,
IF(DD606&gt;='PAINEL E TARGET'!$T$12,'PAINEL E TARGET'!$S$12,
IF(DD606&gt;='PAINEL E TARGET'!$T$13,'PAINEL E TARGET'!$S$13,
IF(DD606&gt;='PAINEL E TARGET'!$T$14,'PAINEL E TARGET'!$S$14,
IF(DD606&gt;='PAINEL E TARGET'!$T$15,'PAINEL E TARGET'!$S$15,
IF(DD606&gt;='PAINEL E TARGET'!$T$16,'PAINEL E TARGET'!$S$16,
IF(DD606&gt;='PAINEL E TARGET'!$T$17,'PAINEL E TARGET'!$S$17,
IF(DD606&gt;='PAINEL E TARGET'!$T$18,'PAINEL E TARGET'!$S$18,'PAINEL E TARGET'!$S$19))))))))</f>
        <v>3. Fx de 105% a 109,9%</v>
      </c>
      <c r="DF606" s="17">
        <f>IFERROR(VLOOKUP($BW606,'PAINEL E TARGET'!$G$1:$Q$99,8,0),0)</f>
        <v>0.1</v>
      </c>
      <c r="DG606" s="17">
        <f>VLOOKUP(DE606,'PAINEL E TARGET'!$S$10:$U$19,3,0)</f>
        <v>1.1000000000000001</v>
      </c>
      <c r="DH606" s="16">
        <f t="shared" si="356"/>
        <v>495.00000000000006</v>
      </c>
      <c r="DI606" s="17">
        <f t="shared" si="342"/>
        <v>0.65900000000000003</v>
      </c>
      <c r="DJ606" s="33" t="str">
        <f>IF(DI606&gt;='PAINEL E TARGET'!$T$11,'PAINEL E TARGET'!$S$11,
IF(DI606&gt;='PAINEL E TARGET'!$T$12,'PAINEL E TARGET'!$S$12,
IF(DI606&gt;='PAINEL E TARGET'!$T$13,'PAINEL E TARGET'!$S$13,
IF(DI606&gt;='PAINEL E TARGET'!$T$14,'PAINEL E TARGET'!$S$14,
IF(DI606&gt;='PAINEL E TARGET'!$T$15,'PAINEL E TARGET'!$S$15,
IF(DI606&gt;='PAINEL E TARGET'!$T$16,'PAINEL E TARGET'!$S$16,
IF(DI606&gt;='PAINEL E TARGET'!$T$17,'PAINEL E TARGET'!$S$17,
IF(DI606&gt;='PAINEL E TARGET'!$T$18,'PAINEL E TARGET'!$S$18,'PAINEL E TARGET'!$S$19))))))))</f>
        <v>Não elegível</v>
      </c>
      <c r="DK606" s="17">
        <f>IFERROR(VLOOKUP($BW606,'PAINEL E TARGET'!$G$1:$Q$99,9,0),0)</f>
        <v>0.05</v>
      </c>
      <c r="DL606" s="17">
        <f>VLOOKUP(DJ606,'PAINEL E TARGET'!$S$10:$U$19,3,0)</f>
        <v>0</v>
      </c>
      <c r="DM606" s="16">
        <f t="shared" si="357"/>
        <v>0</v>
      </c>
      <c r="DN606" s="17">
        <f t="shared" si="343"/>
        <v>0.89900000000000002</v>
      </c>
      <c r="DO606" s="33" t="str">
        <f>IF(DN606&gt;='PAINEL E TARGET'!$T$11,'PAINEL E TARGET'!$S$11,
IF(DN606&gt;='PAINEL E TARGET'!$T$12,'PAINEL E TARGET'!$S$12,
IF(DN606&gt;='PAINEL E TARGET'!$T$13,'PAINEL E TARGET'!$S$13,
IF(DN606&gt;='PAINEL E TARGET'!$T$14,'PAINEL E TARGET'!$S$14,
IF(DN606&gt;='PAINEL E TARGET'!$T$15,'PAINEL E TARGET'!$S$15,
IF(DN606&gt;='PAINEL E TARGET'!$T$16,'PAINEL E TARGET'!$S$16,
IF(DN606&gt;='PAINEL E TARGET'!$T$17,'PAINEL E TARGET'!$S$17,
IF(DN606&gt;='PAINEL E TARGET'!$T$18,'PAINEL E TARGET'!$S$18,'PAINEL E TARGET'!$S$19))))))))</f>
        <v>Não elegível</v>
      </c>
      <c r="DP606" s="17">
        <f>IFERROR(VLOOKUP($BW606,'PAINEL E TARGET'!$G$1:$Q$99,10,0),0)</f>
        <v>0</v>
      </c>
      <c r="DQ606" s="17">
        <f>VLOOKUP(DO606,'PAINEL E TARGET'!$S$10:$U$19,3,0)</f>
        <v>0</v>
      </c>
      <c r="DR606" s="16">
        <f t="shared" si="358"/>
        <v>0</v>
      </c>
      <c r="DS606" s="17">
        <f t="shared" si="344"/>
        <v>0.83799999999999997</v>
      </c>
      <c r="DT606" s="16">
        <f>IF(DS606&gt;=1,VLOOKUP(BO606,'PAINEL E TARGET'!$S$1:$W$8,5,0),0)</f>
        <v>0</v>
      </c>
      <c r="DU606" s="16">
        <f t="shared" si="359"/>
        <v>1395</v>
      </c>
    </row>
    <row r="607" spans="2:125" s="32" customFormat="1" x14ac:dyDescent="0.2">
      <c r="B607" s="44">
        <v>43541</v>
      </c>
      <c r="C607" s="65">
        <v>1457</v>
      </c>
      <c r="D607" s="66" t="s">
        <v>610</v>
      </c>
      <c r="E607" s="65">
        <v>116</v>
      </c>
      <c r="F607" s="65" t="s">
        <v>1018</v>
      </c>
      <c r="G607" s="67">
        <v>1842653.764810743</v>
      </c>
      <c r="H607" s="67">
        <v>1158248.3221784886</v>
      </c>
      <c r="I607" s="67">
        <v>847398.36</v>
      </c>
      <c r="J607" s="68">
        <v>0.73162062381076698</v>
      </c>
      <c r="K607" s="67">
        <v>173718.56513614868</v>
      </c>
      <c r="L607" s="67">
        <v>837623.97943453898</v>
      </c>
      <c r="M607" s="67">
        <v>151943.89000000001</v>
      </c>
      <c r="N607" s="67">
        <v>643088.30000000005</v>
      </c>
      <c r="O607" s="67">
        <v>1615611.7162854983</v>
      </c>
      <c r="P607" s="67">
        <v>6390.3193255271181</v>
      </c>
      <c r="Q607" s="67">
        <v>0</v>
      </c>
      <c r="R607" s="67">
        <v>0</v>
      </c>
      <c r="S607" s="67">
        <v>8003</v>
      </c>
      <c r="T607" s="68">
        <v>0.11135076592591373</v>
      </c>
      <c r="U607" s="68">
        <v>9.1036452247298325E-2</v>
      </c>
      <c r="V607" s="68">
        <v>0.81756467043853698</v>
      </c>
      <c r="W607" s="67">
        <v>111902.2</v>
      </c>
      <c r="X607" s="67">
        <v>72376.91</v>
      </c>
      <c r="Y607" s="68">
        <v>0.64678719453236844</v>
      </c>
      <c r="Z607" s="68">
        <v>0.23392017993312533</v>
      </c>
      <c r="AA607" s="68">
        <v>0.1825255654113829</v>
      </c>
      <c r="AB607" s="68">
        <v>0.78028994960402531</v>
      </c>
      <c r="AC607" s="67">
        <v>236573.43000000005</v>
      </c>
      <c r="AD607" s="67">
        <v>145113.69999999998</v>
      </c>
      <c r="AE607" s="68">
        <v>0.61339813181894498</v>
      </c>
      <c r="AF607" s="43">
        <v>80</v>
      </c>
      <c r="AG607" s="43">
        <v>73</v>
      </c>
      <c r="AH607" s="43">
        <v>30</v>
      </c>
      <c r="AI607" s="43">
        <v>26</v>
      </c>
      <c r="AJ607" s="67">
        <v>61205.33</v>
      </c>
      <c r="AK607" s="67">
        <v>48109.5</v>
      </c>
      <c r="AL607" s="68">
        <v>0.78603448425161659</v>
      </c>
      <c r="AM607" s="67">
        <v>15589.5</v>
      </c>
      <c r="AN607" s="67">
        <v>6138.65</v>
      </c>
      <c r="AO607" s="68">
        <v>0.39376824144456202</v>
      </c>
      <c r="AP607" s="67">
        <v>9141.74</v>
      </c>
      <c r="AQ607" s="67">
        <v>4861.6499999999996</v>
      </c>
      <c r="AR607" s="68">
        <v>0.53180794903377249</v>
      </c>
      <c r="AS607" s="67">
        <v>25965.63</v>
      </c>
      <c r="AT607" s="67">
        <v>13267.11</v>
      </c>
      <c r="AU607" s="68">
        <v>0.5109488966761061</v>
      </c>
      <c r="AV607" s="43">
        <v>1624.3799999999999</v>
      </c>
      <c r="AW607" s="43">
        <v>1054.79</v>
      </c>
      <c r="AX607" s="69">
        <v>0.64934929019071896</v>
      </c>
      <c r="AY607" s="43">
        <v>173718.56513614868</v>
      </c>
      <c r="AZ607" s="43">
        <v>151943.88999999998</v>
      </c>
      <c r="BA607" s="43">
        <v>43581.285770758077</v>
      </c>
      <c r="BB607" s="43">
        <v>41653.06</v>
      </c>
      <c r="BC607" s="43">
        <v>277514.58829973382</v>
      </c>
      <c r="BD607" s="43">
        <v>69816.288753370143</v>
      </c>
      <c r="BE607" s="43">
        <v>179514.6</v>
      </c>
      <c r="BF607" s="43">
        <v>379578.58</v>
      </c>
      <c r="BG607" s="43">
        <v>2604.9299999999994</v>
      </c>
      <c r="BH607" s="43">
        <v>56</v>
      </c>
      <c r="BI607" s="44">
        <v>43173</v>
      </c>
      <c r="BJ607" s="44">
        <v>43541</v>
      </c>
      <c r="BK607" s="44">
        <v>43172</v>
      </c>
      <c r="BL607" s="43">
        <f t="shared" si="345"/>
        <v>855401.36</v>
      </c>
      <c r="BM607" s="43">
        <f t="shared" si="346"/>
        <v>803035.19000000006</v>
      </c>
      <c r="BO607" s="16" t="str">
        <f>IFERROR(VLOOKUP($C607,'PORTE LOJA'!A:B,2,0),"PORTE 1")</f>
        <v>PORTE 3</v>
      </c>
      <c r="BP607" s="16">
        <f>VLOOKUP(BO607,'PAINEL E TARGET'!$S$1:$W$8,3,0)</f>
        <v>2400</v>
      </c>
      <c r="BQ607" s="16">
        <f t="shared" si="324"/>
        <v>1</v>
      </c>
      <c r="BR607" s="16">
        <f t="shared" si="325"/>
        <v>1</v>
      </c>
      <c r="BS607" s="16">
        <f t="shared" si="326"/>
        <v>1</v>
      </c>
      <c r="BT607" s="16">
        <f t="shared" si="327"/>
        <v>1</v>
      </c>
      <c r="BU607" s="16">
        <f t="shared" si="328"/>
        <v>1</v>
      </c>
      <c r="BV607" s="16">
        <f t="shared" si="329"/>
        <v>1</v>
      </c>
      <c r="BW607" s="17" t="str">
        <f t="shared" si="347"/>
        <v>111111</v>
      </c>
      <c r="BY607" s="17">
        <f t="shared" si="330"/>
        <v>0.73899999999999999</v>
      </c>
      <c r="BZ607" s="17">
        <f t="shared" si="331"/>
        <v>0.79400000000000004</v>
      </c>
      <c r="CA607" s="17" t="str">
        <f t="shared" si="348"/>
        <v>Sem Retira</v>
      </c>
      <c r="CB607" s="17">
        <f t="shared" si="349"/>
        <v>0.79400000000000004</v>
      </c>
      <c r="CC607" s="33" t="str">
        <f>IF(CB607&gt;='PAINEL E TARGET'!$T$11,'PAINEL E TARGET'!$S$11,
IF(CB607&gt;='PAINEL E TARGET'!$T$12,'PAINEL E TARGET'!$S$12,
IF(CB607&gt;='PAINEL E TARGET'!$T$13,'PAINEL E TARGET'!$S$13,
IF(CB607&gt;='PAINEL E TARGET'!$T$14,'PAINEL E TARGET'!$S$14,
IF(CB607&gt;='PAINEL E TARGET'!$T$15,'PAINEL E TARGET'!$S$15,
IF(CB607&gt;='PAINEL E TARGET'!$T$16,'PAINEL E TARGET'!$S$16,
IF(CB607&gt;='PAINEL E TARGET'!$T$17,'PAINEL E TARGET'!$S$17,
IF(CB607&gt;='PAINEL E TARGET'!$T$18,'PAINEL E TARGET'!$S$18,'PAINEL E TARGET'!$S$19))))))))</f>
        <v>Não elegível</v>
      </c>
      <c r="CD607" s="17">
        <f>IFERROR(VLOOKUP($BW607,'PAINEL E TARGET'!$G$1:$Q$99,4,0),0)</f>
        <v>0.25</v>
      </c>
      <c r="CE607" s="17">
        <f>VLOOKUP(CC607,'PAINEL E TARGET'!$S$10:$U$19,3,0)</f>
        <v>0</v>
      </c>
      <c r="CF607" s="16">
        <f t="shared" si="350"/>
        <v>0</v>
      </c>
      <c r="CG607" s="17">
        <f t="shared" si="332"/>
        <v>0.78600000000000003</v>
      </c>
      <c r="CH607" s="17">
        <f t="shared" si="333"/>
        <v>0.39400000000000002</v>
      </c>
      <c r="CI607" s="17">
        <f t="shared" si="334"/>
        <v>0.53200000000000003</v>
      </c>
      <c r="CJ607" s="17">
        <f t="shared" si="335"/>
        <v>0.51100000000000001</v>
      </c>
      <c r="CK607" s="17">
        <f t="shared" si="336"/>
        <v>0.64900000000000002</v>
      </c>
      <c r="CL607" s="17">
        <f t="shared" si="337"/>
        <v>0.64700000000000002</v>
      </c>
      <c r="CM607" s="16">
        <f t="shared" si="338"/>
        <v>1</v>
      </c>
      <c r="CN607" s="17" t="str">
        <f t="shared" si="351"/>
        <v>não ok</v>
      </c>
      <c r="CO607" s="17">
        <f t="shared" si="352"/>
        <v>0</v>
      </c>
      <c r="CP607" s="33" t="str">
        <f>IF(CO607&gt;='PAINEL E TARGET'!$T$11,'PAINEL E TARGET'!$S$11,
IF(CO607&gt;='PAINEL E TARGET'!$T$12,'PAINEL E TARGET'!$S$12,
IF(CO607&gt;='PAINEL E TARGET'!$T$13,'PAINEL E TARGET'!$S$13,
IF(CO607&gt;='PAINEL E TARGET'!$T$14,'PAINEL E TARGET'!$S$14,
IF(CO607&gt;='PAINEL E TARGET'!$T$15,'PAINEL E TARGET'!$S$15,
IF(CO607&gt;='PAINEL E TARGET'!$T$16,'PAINEL E TARGET'!$S$16,
IF(CO607&gt;='PAINEL E TARGET'!$T$17,'PAINEL E TARGET'!$S$17,
IF(CO607&gt;='PAINEL E TARGET'!$T$18,'PAINEL E TARGET'!$S$18,'PAINEL E TARGET'!$S$19))))))))</f>
        <v>Não elegível</v>
      </c>
      <c r="CQ607" s="17">
        <f>IFERROR(VLOOKUP($BW607,'PAINEL E TARGET'!$G$1:$Q$99,5,0),0)</f>
        <v>0.25</v>
      </c>
      <c r="CR607" s="17">
        <f>VLOOKUP(CP607,'PAINEL E TARGET'!$S$10:$U$19,3,0)</f>
        <v>0</v>
      </c>
      <c r="CS607" s="16">
        <f t="shared" si="353"/>
        <v>0</v>
      </c>
      <c r="CT607" s="17">
        <f t="shared" si="339"/>
        <v>0.61299999999999999</v>
      </c>
      <c r="CU607" s="33" t="str">
        <f>IF(CT607&gt;='PAINEL E TARGET'!$T$11,'PAINEL E TARGET'!$S$11,
IF(CT607&gt;='PAINEL E TARGET'!$T$12,'PAINEL E TARGET'!$S$12,
IF(CT607&gt;='PAINEL E TARGET'!$T$13,'PAINEL E TARGET'!$S$13,
IF(CT607&gt;='PAINEL E TARGET'!$T$14,'PAINEL E TARGET'!$S$14,
IF(CT607&gt;='PAINEL E TARGET'!$T$15,'PAINEL E TARGET'!$S$15,
IF(CT607&gt;='PAINEL E TARGET'!$T$16,'PAINEL E TARGET'!$S$16,
IF(CT607&gt;='PAINEL E TARGET'!$T$17,'PAINEL E TARGET'!$S$17,
IF(CT607&gt;='PAINEL E TARGET'!$T$18,'PAINEL E TARGET'!$S$18,'PAINEL E TARGET'!$S$19))))))))</f>
        <v>Não elegível</v>
      </c>
      <c r="CV607" s="17">
        <f>IFERROR(VLOOKUP($BW607,'PAINEL E TARGET'!$G$1:$Q$99,6,0),0)</f>
        <v>0.2</v>
      </c>
      <c r="CW607" s="17">
        <f>VLOOKUP(CU607,'PAINEL E TARGET'!$S$10:$U$19,3,0)</f>
        <v>0</v>
      </c>
      <c r="CX607" s="16">
        <f t="shared" si="354"/>
        <v>0</v>
      </c>
      <c r="CY607" s="17">
        <f t="shared" si="340"/>
        <v>0.875</v>
      </c>
      <c r="CZ607" s="33" t="str">
        <f>IF(CY607&gt;='PAINEL E TARGET'!$T$11,'PAINEL E TARGET'!$S$11,
IF(CY607&gt;='PAINEL E TARGET'!$T$12,'PAINEL E TARGET'!$S$12,
IF(CY607&gt;='PAINEL E TARGET'!$T$13,'PAINEL E TARGET'!$S$13,
IF(CY607&gt;='PAINEL E TARGET'!$T$14,'PAINEL E TARGET'!$S$14,
IF(CY607&gt;='PAINEL E TARGET'!$T$15,'PAINEL E TARGET'!$S$15,
IF(CY607&gt;='PAINEL E TARGET'!$T$16,'PAINEL E TARGET'!$S$16,
IF(CY607&gt;='PAINEL E TARGET'!$T$17,'PAINEL E TARGET'!$S$17,
IF(CY607&gt;='PAINEL E TARGET'!$T$18,'PAINEL E TARGET'!$S$18,'PAINEL E TARGET'!$S$19))))))))</f>
        <v>Não elegível</v>
      </c>
      <c r="DA607" s="17">
        <f>IFERROR(VLOOKUP($BW607,'PAINEL E TARGET'!$G$1:$Q$99,7,0),0)</f>
        <v>0.15</v>
      </c>
      <c r="DB607" s="17">
        <f>VLOOKUP(CZ607,'PAINEL E TARGET'!$S$10:$U$19,3,0)</f>
        <v>0</v>
      </c>
      <c r="DC607" s="16">
        <f t="shared" si="355"/>
        <v>0</v>
      </c>
      <c r="DD607" s="17">
        <f t="shared" si="341"/>
        <v>0.95599999999999996</v>
      </c>
      <c r="DE607" s="33" t="str">
        <f>IF(DD607&gt;='PAINEL E TARGET'!$T$11,'PAINEL E TARGET'!$S$11,
IF(DD607&gt;='PAINEL E TARGET'!$T$12,'PAINEL E TARGET'!$S$12,
IF(DD607&gt;='PAINEL E TARGET'!$T$13,'PAINEL E TARGET'!$S$13,
IF(DD607&gt;='PAINEL E TARGET'!$T$14,'PAINEL E TARGET'!$S$14,
IF(DD607&gt;='PAINEL E TARGET'!$T$15,'PAINEL E TARGET'!$S$15,
IF(DD607&gt;='PAINEL E TARGET'!$T$16,'PAINEL E TARGET'!$S$16,
IF(DD607&gt;='PAINEL E TARGET'!$T$17,'PAINEL E TARGET'!$S$17,
IF(DD607&gt;='PAINEL E TARGET'!$T$18,'PAINEL E TARGET'!$S$18,'PAINEL E TARGET'!$S$19))))))))</f>
        <v>1. Fx de 90% a 99,9%</v>
      </c>
      <c r="DF607" s="17">
        <f>IFERROR(VLOOKUP($BW607,'PAINEL E TARGET'!$G$1:$Q$99,8,0),0)</f>
        <v>0.1</v>
      </c>
      <c r="DG607" s="17">
        <f>VLOOKUP(DE607,'PAINEL E TARGET'!$S$10:$U$19,3,0)</f>
        <v>0.5</v>
      </c>
      <c r="DH607" s="16">
        <f t="shared" si="356"/>
        <v>120</v>
      </c>
      <c r="DI607" s="17">
        <f t="shared" si="342"/>
        <v>0.86699999999999999</v>
      </c>
      <c r="DJ607" s="33" t="str">
        <f>IF(DI607&gt;='PAINEL E TARGET'!$T$11,'PAINEL E TARGET'!$S$11,
IF(DI607&gt;='PAINEL E TARGET'!$T$12,'PAINEL E TARGET'!$S$12,
IF(DI607&gt;='PAINEL E TARGET'!$T$13,'PAINEL E TARGET'!$S$13,
IF(DI607&gt;='PAINEL E TARGET'!$T$14,'PAINEL E TARGET'!$S$14,
IF(DI607&gt;='PAINEL E TARGET'!$T$15,'PAINEL E TARGET'!$S$15,
IF(DI607&gt;='PAINEL E TARGET'!$T$16,'PAINEL E TARGET'!$S$16,
IF(DI607&gt;='PAINEL E TARGET'!$T$17,'PAINEL E TARGET'!$S$17,
IF(DI607&gt;='PAINEL E TARGET'!$T$18,'PAINEL E TARGET'!$S$18,'PAINEL E TARGET'!$S$19))))))))</f>
        <v>Não elegível</v>
      </c>
      <c r="DK607" s="17">
        <f>IFERROR(VLOOKUP($BW607,'PAINEL E TARGET'!$G$1:$Q$99,9,0),0)</f>
        <v>0.05</v>
      </c>
      <c r="DL607" s="17">
        <f>VLOOKUP(DJ607,'PAINEL E TARGET'!$S$10:$U$19,3,0)</f>
        <v>0</v>
      </c>
      <c r="DM607" s="16">
        <f t="shared" si="357"/>
        <v>0</v>
      </c>
      <c r="DN607" s="17">
        <f t="shared" si="343"/>
        <v>0.64900000000000002</v>
      </c>
      <c r="DO607" s="33" t="str">
        <f>IF(DN607&gt;='PAINEL E TARGET'!$T$11,'PAINEL E TARGET'!$S$11,
IF(DN607&gt;='PAINEL E TARGET'!$T$12,'PAINEL E TARGET'!$S$12,
IF(DN607&gt;='PAINEL E TARGET'!$T$13,'PAINEL E TARGET'!$S$13,
IF(DN607&gt;='PAINEL E TARGET'!$T$14,'PAINEL E TARGET'!$S$14,
IF(DN607&gt;='PAINEL E TARGET'!$T$15,'PAINEL E TARGET'!$S$15,
IF(DN607&gt;='PAINEL E TARGET'!$T$16,'PAINEL E TARGET'!$S$16,
IF(DN607&gt;='PAINEL E TARGET'!$T$17,'PAINEL E TARGET'!$S$17,
IF(DN607&gt;='PAINEL E TARGET'!$T$18,'PAINEL E TARGET'!$S$18,'PAINEL E TARGET'!$S$19))))))))</f>
        <v>Não elegível</v>
      </c>
      <c r="DP607" s="17">
        <f>IFERROR(VLOOKUP($BW607,'PAINEL E TARGET'!$G$1:$Q$99,10,0),0)</f>
        <v>0</v>
      </c>
      <c r="DQ607" s="17">
        <f>VLOOKUP(DO607,'PAINEL E TARGET'!$S$10:$U$19,3,0)</f>
        <v>0</v>
      </c>
      <c r="DR607" s="16">
        <f t="shared" si="358"/>
        <v>0</v>
      </c>
      <c r="DS607" s="17">
        <f t="shared" si="344"/>
        <v>0.91300000000000003</v>
      </c>
      <c r="DT607" s="16">
        <f>IF(DS607&gt;=1,VLOOKUP(BO607,'PAINEL E TARGET'!$S$1:$W$8,5,0),0)</f>
        <v>0</v>
      </c>
      <c r="DU607" s="16">
        <f t="shared" si="359"/>
        <v>120</v>
      </c>
    </row>
    <row r="608" spans="2:125" s="32" customFormat="1" x14ac:dyDescent="0.2">
      <c r="B608" s="44">
        <v>43541</v>
      </c>
      <c r="C608" s="65">
        <v>1458</v>
      </c>
      <c r="D608" s="66" t="s">
        <v>611</v>
      </c>
      <c r="E608" s="65">
        <v>510</v>
      </c>
      <c r="F608" s="65" t="s">
        <v>944</v>
      </c>
      <c r="G608" s="67">
        <v>1853818.4797264223</v>
      </c>
      <c r="H608" s="67">
        <v>1080938.4729866628</v>
      </c>
      <c r="I608" s="67">
        <v>887143.79999999993</v>
      </c>
      <c r="J608" s="68">
        <v>0.82071627772559264</v>
      </c>
      <c r="K608" s="67">
        <v>140228.23068801739</v>
      </c>
      <c r="L608" s="67">
        <v>848619.43383739633</v>
      </c>
      <c r="M608" s="67">
        <v>146921.87</v>
      </c>
      <c r="N608" s="67">
        <v>717834.32000000007</v>
      </c>
      <c r="O608" s="67">
        <v>1699137.0311420104</v>
      </c>
      <c r="P608" s="67" t="s">
        <v>1082</v>
      </c>
      <c r="Q608" s="67" t="s">
        <v>1082</v>
      </c>
      <c r="R608" s="67">
        <v>0</v>
      </c>
      <c r="S608" s="67">
        <v>0</v>
      </c>
      <c r="T608" s="68">
        <v>0.11052969422995593</v>
      </c>
      <c r="U608" s="68">
        <v>0.10292296375467401</v>
      </c>
      <c r="V608" s="68">
        <v>0.93117930409310468</v>
      </c>
      <c r="W608" s="67">
        <v>109297.03</v>
      </c>
      <c r="X608" s="67">
        <v>89003.26999999999</v>
      </c>
      <c r="Y608" s="68">
        <v>0.81432468933510815</v>
      </c>
      <c r="Z608" s="68">
        <v>0.12339043148628907</v>
      </c>
      <c r="AA608" s="68">
        <v>0.11313849051488144</v>
      </c>
      <c r="AB608" s="68">
        <v>0.91691461932729512</v>
      </c>
      <c r="AC608" s="67">
        <v>122014.34</v>
      </c>
      <c r="AD608" s="67">
        <v>97837.21</v>
      </c>
      <c r="AE608" s="68">
        <v>0.80185009401353979</v>
      </c>
      <c r="AF608" s="43">
        <v>80</v>
      </c>
      <c r="AG608" s="43">
        <v>88</v>
      </c>
      <c r="AH608" s="43">
        <v>23</v>
      </c>
      <c r="AI608" s="43">
        <v>34</v>
      </c>
      <c r="AJ608" s="67">
        <v>50062.06</v>
      </c>
      <c r="AK608" s="67">
        <v>44952</v>
      </c>
      <c r="AL608" s="68">
        <v>0.89792549487576023</v>
      </c>
      <c r="AM608" s="67">
        <v>12906.37</v>
      </c>
      <c r="AN608" s="67">
        <v>11011.15</v>
      </c>
      <c r="AO608" s="68">
        <v>0.85315623215512948</v>
      </c>
      <c r="AP608" s="67">
        <v>9347.15</v>
      </c>
      <c r="AQ608" s="67">
        <v>7229.5700000000006</v>
      </c>
      <c r="AR608" s="68">
        <v>0.77345180081629172</v>
      </c>
      <c r="AS608" s="67">
        <v>36981.449999999997</v>
      </c>
      <c r="AT608" s="67">
        <v>25810.550000000003</v>
      </c>
      <c r="AU608" s="68">
        <v>0.69793234175512331</v>
      </c>
      <c r="AV608" s="43">
        <v>2173.08</v>
      </c>
      <c r="AW608" s="43">
        <v>2299.5500000000002</v>
      </c>
      <c r="AX608" s="69">
        <v>1.0581985016658384</v>
      </c>
      <c r="AY608" s="43">
        <v>140228.23068801739</v>
      </c>
      <c r="AZ608" s="43">
        <v>146921.87</v>
      </c>
      <c r="BA608" s="43">
        <v>34764.032809897253</v>
      </c>
      <c r="BB608" s="43">
        <v>39660.960000000006</v>
      </c>
      <c r="BC608" s="43">
        <v>240891.81882468259</v>
      </c>
      <c r="BD608" s="43">
        <v>59855.541332991139</v>
      </c>
      <c r="BE608" s="43">
        <v>188563.01</v>
      </c>
      <c r="BF608" s="43">
        <v>210503.48000000004</v>
      </c>
      <c r="BG608" s="43">
        <v>3745.6300000000006</v>
      </c>
      <c r="BH608" s="43">
        <v>44</v>
      </c>
      <c r="BI608" s="44">
        <v>43173</v>
      </c>
      <c r="BJ608" s="44">
        <v>43541</v>
      </c>
      <c r="BK608" s="44">
        <v>43172</v>
      </c>
      <c r="BL608" s="43">
        <f t="shared" si="345"/>
        <v>887143.79999999993</v>
      </c>
      <c r="BM608" s="43">
        <f t="shared" si="346"/>
        <v>864756.19000000006</v>
      </c>
      <c r="BO608" s="16" t="str">
        <f>IFERROR(VLOOKUP($C608,'PORTE LOJA'!A:B,2,0),"PORTE 1")</f>
        <v>PORTE 3</v>
      </c>
      <c r="BP608" s="16">
        <f>VLOOKUP(BO608,'PAINEL E TARGET'!$S$1:$W$8,3,0)</f>
        <v>2400</v>
      </c>
      <c r="BQ608" s="16">
        <f t="shared" si="324"/>
        <v>1</v>
      </c>
      <c r="BR608" s="16">
        <f t="shared" si="325"/>
        <v>1</v>
      </c>
      <c r="BS608" s="16">
        <f t="shared" si="326"/>
        <v>1</v>
      </c>
      <c r="BT608" s="16">
        <f t="shared" si="327"/>
        <v>1</v>
      </c>
      <c r="BU608" s="16">
        <f t="shared" si="328"/>
        <v>1</v>
      </c>
      <c r="BV608" s="16">
        <f t="shared" si="329"/>
        <v>1</v>
      </c>
      <c r="BW608" s="17" t="str">
        <f t="shared" si="347"/>
        <v>111111</v>
      </c>
      <c r="BY608" s="17">
        <f t="shared" si="330"/>
        <v>0.82099999999999995</v>
      </c>
      <c r="BZ608" s="17">
        <f t="shared" si="331"/>
        <v>0.875</v>
      </c>
      <c r="CA608" s="17" t="str">
        <f t="shared" si="348"/>
        <v>Sem Retira</v>
      </c>
      <c r="CB608" s="17">
        <f t="shared" si="349"/>
        <v>0.875</v>
      </c>
      <c r="CC608" s="33" t="str">
        <f>IF(CB608&gt;='PAINEL E TARGET'!$T$11,'PAINEL E TARGET'!$S$11,
IF(CB608&gt;='PAINEL E TARGET'!$T$12,'PAINEL E TARGET'!$S$12,
IF(CB608&gt;='PAINEL E TARGET'!$T$13,'PAINEL E TARGET'!$S$13,
IF(CB608&gt;='PAINEL E TARGET'!$T$14,'PAINEL E TARGET'!$S$14,
IF(CB608&gt;='PAINEL E TARGET'!$T$15,'PAINEL E TARGET'!$S$15,
IF(CB608&gt;='PAINEL E TARGET'!$T$16,'PAINEL E TARGET'!$S$16,
IF(CB608&gt;='PAINEL E TARGET'!$T$17,'PAINEL E TARGET'!$S$17,
IF(CB608&gt;='PAINEL E TARGET'!$T$18,'PAINEL E TARGET'!$S$18,'PAINEL E TARGET'!$S$19))))))))</f>
        <v>Não elegível</v>
      </c>
      <c r="CD608" s="17">
        <f>IFERROR(VLOOKUP($BW608,'PAINEL E TARGET'!$G$1:$Q$99,4,0),0)</f>
        <v>0.25</v>
      </c>
      <c r="CE608" s="17">
        <f>VLOOKUP(CC608,'PAINEL E TARGET'!$S$10:$U$19,3,0)</f>
        <v>0</v>
      </c>
      <c r="CF608" s="16">
        <f t="shared" si="350"/>
        <v>0</v>
      </c>
      <c r="CG608" s="17">
        <f t="shared" si="332"/>
        <v>0.89800000000000002</v>
      </c>
      <c r="CH608" s="17">
        <f t="shared" si="333"/>
        <v>0.85299999999999998</v>
      </c>
      <c r="CI608" s="17">
        <f t="shared" si="334"/>
        <v>0.77300000000000002</v>
      </c>
      <c r="CJ608" s="17">
        <f t="shared" si="335"/>
        <v>0.69799999999999995</v>
      </c>
      <c r="CK608" s="17">
        <f t="shared" si="336"/>
        <v>1.0580000000000001</v>
      </c>
      <c r="CL608" s="17">
        <f t="shared" si="337"/>
        <v>0.81399999999999995</v>
      </c>
      <c r="CM608" s="16">
        <f t="shared" si="338"/>
        <v>4</v>
      </c>
      <c r="CN608" s="17" t="str">
        <f t="shared" si="351"/>
        <v>não ok</v>
      </c>
      <c r="CO608" s="17">
        <f t="shared" si="352"/>
        <v>0</v>
      </c>
      <c r="CP608" s="33" t="str">
        <f>IF(CO608&gt;='PAINEL E TARGET'!$T$11,'PAINEL E TARGET'!$S$11,
IF(CO608&gt;='PAINEL E TARGET'!$T$12,'PAINEL E TARGET'!$S$12,
IF(CO608&gt;='PAINEL E TARGET'!$T$13,'PAINEL E TARGET'!$S$13,
IF(CO608&gt;='PAINEL E TARGET'!$T$14,'PAINEL E TARGET'!$S$14,
IF(CO608&gt;='PAINEL E TARGET'!$T$15,'PAINEL E TARGET'!$S$15,
IF(CO608&gt;='PAINEL E TARGET'!$T$16,'PAINEL E TARGET'!$S$16,
IF(CO608&gt;='PAINEL E TARGET'!$T$17,'PAINEL E TARGET'!$S$17,
IF(CO608&gt;='PAINEL E TARGET'!$T$18,'PAINEL E TARGET'!$S$18,'PAINEL E TARGET'!$S$19))))))))</f>
        <v>Não elegível</v>
      </c>
      <c r="CQ608" s="17">
        <f>IFERROR(VLOOKUP($BW608,'PAINEL E TARGET'!$G$1:$Q$99,5,0),0)</f>
        <v>0.25</v>
      </c>
      <c r="CR608" s="17">
        <f>VLOOKUP(CP608,'PAINEL E TARGET'!$S$10:$U$19,3,0)</f>
        <v>0</v>
      </c>
      <c r="CS608" s="16">
        <f t="shared" si="353"/>
        <v>0</v>
      </c>
      <c r="CT608" s="17">
        <f t="shared" si="339"/>
        <v>0.80200000000000005</v>
      </c>
      <c r="CU608" s="33" t="str">
        <f>IF(CT608&gt;='PAINEL E TARGET'!$T$11,'PAINEL E TARGET'!$S$11,
IF(CT608&gt;='PAINEL E TARGET'!$T$12,'PAINEL E TARGET'!$S$12,
IF(CT608&gt;='PAINEL E TARGET'!$T$13,'PAINEL E TARGET'!$S$13,
IF(CT608&gt;='PAINEL E TARGET'!$T$14,'PAINEL E TARGET'!$S$14,
IF(CT608&gt;='PAINEL E TARGET'!$T$15,'PAINEL E TARGET'!$S$15,
IF(CT608&gt;='PAINEL E TARGET'!$T$16,'PAINEL E TARGET'!$S$16,
IF(CT608&gt;='PAINEL E TARGET'!$T$17,'PAINEL E TARGET'!$S$17,
IF(CT608&gt;='PAINEL E TARGET'!$T$18,'PAINEL E TARGET'!$S$18,'PAINEL E TARGET'!$S$19))))))))</f>
        <v>Não elegível</v>
      </c>
      <c r="CV608" s="17">
        <f>IFERROR(VLOOKUP($BW608,'PAINEL E TARGET'!$G$1:$Q$99,6,0),0)</f>
        <v>0.2</v>
      </c>
      <c r="CW608" s="17">
        <f>VLOOKUP(CU608,'PAINEL E TARGET'!$S$10:$U$19,3,0)</f>
        <v>0</v>
      </c>
      <c r="CX608" s="16">
        <f t="shared" si="354"/>
        <v>0</v>
      </c>
      <c r="CY608" s="17">
        <f t="shared" si="340"/>
        <v>1.048</v>
      </c>
      <c r="CZ608" s="33" t="str">
        <f>IF(CY608&gt;='PAINEL E TARGET'!$T$11,'PAINEL E TARGET'!$S$11,
IF(CY608&gt;='PAINEL E TARGET'!$T$12,'PAINEL E TARGET'!$S$12,
IF(CY608&gt;='PAINEL E TARGET'!$T$13,'PAINEL E TARGET'!$S$13,
IF(CY608&gt;='PAINEL E TARGET'!$T$14,'PAINEL E TARGET'!$S$14,
IF(CY608&gt;='PAINEL E TARGET'!$T$15,'PAINEL E TARGET'!$S$15,
IF(CY608&gt;='PAINEL E TARGET'!$T$16,'PAINEL E TARGET'!$S$16,
IF(CY608&gt;='PAINEL E TARGET'!$T$17,'PAINEL E TARGET'!$S$17,
IF(CY608&gt;='PAINEL E TARGET'!$T$18,'PAINEL E TARGET'!$S$18,'PAINEL E TARGET'!$S$19))))))))</f>
        <v>2. Fx de 100% a 104,9%</v>
      </c>
      <c r="DA608" s="17">
        <f>IFERROR(VLOOKUP($BW608,'PAINEL E TARGET'!$G$1:$Q$99,7,0),0)</f>
        <v>0.15</v>
      </c>
      <c r="DB608" s="17">
        <f>VLOOKUP(CZ608,'PAINEL E TARGET'!$S$10:$U$19,3,0)</f>
        <v>1</v>
      </c>
      <c r="DC608" s="16">
        <f t="shared" si="355"/>
        <v>360</v>
      </c>
      <c r="DD608" s="17">
        <f t="shared" si="341"/>
        <v>1.141</v>
      </c>
      <c r="DE608" s="33" t="str">
        <f>IF(DD608&gt;='PAINEL E TARGET'!$T$11,'PAINEL E TARGET'!$S$11,
IF(DD608&gt;='PAINEL E TARGET'!$T$12,'PAINEL E TARGET'!$S$12,
IF(DD608&gt;='PAINEL E TARGET'!$T$13,'PAINEL E TARGET'!$S$13,
IF(DD608&gt;='PAINEL E TARGET'!$T$14,'PAINEL E TARGET'!$S$14,
IF(DD608&gt;='PAINEL E TARGET'!$T$15,'PAINEL E TARGET'!$S$15,
IF(DD608&gt;='PAINEL E TARGET'!$T$16,'PAINEL E TARGET'!$S$16,
IF(DD608&gt;='PAINEL E TARGET'!$T$17,'PAINEL E TARGET'!$S$17,
IF(DD608&gt;='PAINEL E TARGET'!$T$18,'PAINEL E TARGET'!$S$18,'PAINEL E TARGET'!$S$19))))))))</f>
        <v>4. Fx de 110% a 114,9%</v>
      </c>
      <c r="DF608" s="17">
        <f>IFERROR(VLOOKUP($BW608,'PAINEL E TARGET'!$G$1:$Q$99,8,0),0)</f>
        <v>0.1</v>
      </c>
      <c r="DG608" s="17">
        <f>VLOOKUP(DE608,'PAINEL E TARGET'!$S$10:$U$19,3,0)</f>
        <v>1.2</v>
      </c>
      <c r="DH608" s="16">
        <f t="shared" si="356"/>
        <v>288</v>
      </c>
      <c r="DI608" s="17">
        <f t="shared" si="342"/>
        <v>1.478</v>
      </c>
      <c r="DJ608" s="33" t="str">
        <f>IF(DI608&gt;='PAINEL E TARGET'!$T$11,'PAINEL E TARGET'!$S$11,
IF(DI608&gt;='PAINEL E TARGET'!$T$12,'PAINEL E TARGET'!$S$12,
IF(DI608&gt;='PAINEL E TARGET'!$T$13,'PAINEL E TARGET'!$S$13,
IF(DI608&gt;='PAINEL E TARGET'!$T$14,'PAINEL E TARGET'!$S$14,
IF(DI608&gt;='PAINEL E TARGET'!$T$15,'PAINEL E TARGET'!$S$15,
IF(DI608&gt;='PAINEL E TARGET'!$T$16,'PAINEL E TARGET'!$S$16,
IF(DI608&gt;='PAINEL E TARGET'!$T$17,'PAINEL E TARGET'!$S$17,
IF(DI608&gt;='PAINEL E TARGET'!$T$18,'PAINEL E TARGET'!$S$18,'PAINEL E TARGET'!$S$19))))))))</f>
        <v>8. Fx de 130% ou mais</v>
      </c>
      <c r="DK608" s="17">
        <f>IFERROR(VLOOKUP($BW608,'PAINEL E TARGET'!$G$1:$Q$99,9,0),0)</f>
        <v>0.05</v>
      </c>
      <c r="DL608" s="17">
        <f>VLOOKUP(DJ608,'PAINEL E TARGET'!$S$10:$U$19,3,0)</f>
        <v>1.6</v>
      </c>
      <c r="DM608" s="16">
        <f t="shared" si="357"/>
        <v>192.00000000000003</v>
      </c>
      <c r="DN608" s="17">
        <f t="shared" si="343"/>
        <v>1.0580000000000001</v>
      </c>
      <c r="DO608" s="33" t="str">
        <f>IF(DN608&gt;='PAINEL E TARGET'!$T$11,'PAINEL E TARGET'!$S$11,
IF(DN608&gt;='PAINEL E TARGET'!$T$12,'PAINEL E TARGET'!$S$12,
IF(DN608&gt;='PAINEL E TARGET'!$T$13,'PAINEL E TARGET'!$S$13,
IF(DN608&gt;='PAINEL E TARGET'!$T$14,'PAINEL E TARGET'!$S$14,
IF(DN608&gt;='PAINEL E TARGET'!$T$15,'PAINEL E TARGET'!$S$15,
IF(DN608&gt;='PAINEL E TARGET'!$T$16,'PAINEL E TARGET'!$S$16,
IF(DN608&gt;='PAINEL E TARGET'!$T$17,'PAINEL E TARGET'!$S$17,
IF(DN608&gt;='PAINEL E TARGET'!$T$18,'PAINEL E TARGET'!$S$18,'PAINEL E TARGET'!$S$19))))))))</f>
        <v>3. Fx de 105% a 109,9%</v>
      </c>
      <c r="DP608" s="17">
        <f>IFERROR(VLOOKUP($BW608,'PAINEL E TARGET'!$G$1:$Q$99,10,0),0)</f>
        <v>0</v>
      </c>
      <c r="DQ608" s="17">
        <f>VLOOKUP(DO608,'PAINEL E TARGET'!$S$10:$U$19,3,0)</f>
        <v>1.1000000000000001</v>
      </c>
      <c r="DR608" s="16">
        <f t="shared" si="358"/>
        <v>0</v>
      </c>
      <c r="DS608" s="17">
        <f t="shared" si="344"/>
        <v>1.1000000000000001</v>
      </c>
      <c r="DT608" s="16">
        <f>IF(DS608&gt;=1,VLOOKUP(BO608,'PAINEL E TARGET'!$S$1:$W$8,5,0),0)</f>
        <v>240</v>
      </c>
      <c r="DU608" s="16">
        <f t="shared" si="359"/>
        <v>1080</v>
      </c>
    </row>
    <row r="609" spans="2:125" s="32" customFormat="1" x14ac:dyDescent="0.2">
      <c r="B609" s="44">
        <v>43541</v>
      </c>
      <c r="C609" s="65">
        <v>1459</v>
      </c>
      <c r="D609" s="66" t="s">
        <v>612</v>
      </c>
      <c r="E609" s="65">
        <v>210</v>
      </c>
      <c r="F609" s="65" t="s">
        <v>1017</v>
      </c>
      <c r="G609" s="67">
        <v>2840134.790690206</v>
      </c>
      <c r="H609" s="67">
        <v>1447573.7512384118</v>
      </c>
      <c r="I609" s="67">
        <v>1271300.7500000002</v>
      </c>
      <c r="J609" s="68">
        <v>0.87822865599240907</v>
      </c>
      <c r="K609" s="67">
        <v>216005.26296764045</v>
      </c>
      <c r="L609" s="67">
        <v>1110614.5717038536</v>
      </c>
      <c r="M609" s="67">
        <v>157477.96</v>
      </c>
      <c r="N609" s="67">
        <v>1066558.1099999999</v>
      </c>
      <c r="O609" s="67">
        <v>2610600.9771502041</v>
      </c>
      <c r="P609" s="67" t="s">
        <v>1082</v>
      </c>
      <c r="Q609" s="67" t="s">
        <v>1082</v>
      </c>
      <c r="R609" s="67">
        <v>0</v>
      </c>
      <c r="S609" s="67">
        <v>0</v>
      </c>
      <c r="T609" s="68">
        <v>0.13969464737114423</v>
      </c>
      <c r="U609" s="68">
        <v>0.17047793370991102</v>
      </c>
      <c r="V609" s="68">
        <v>1.2203612444575702</v>
      </c>
      <c r="W609" s="67">
        <v>185321.69</v>
      </c>
      <c r="X609" s="67">
        <v>208671.14</v>
      </c>
      <c r="Y609" s="68">
        <v>1.1259941564314464</v>
      </c>
      <c r="Z609" s="68">
        <v>0.2177185071799578</v>
      </c>
      <c r="AA609" s="68">
        <v>0.24771394195924307</v>
      </c>
      <c r="AB609" s="68">
        <v>1.1377716353460581</v>
      </c>
      <c r="AC609" s="67">
        <v>288829.69000000006</v>
      </c>
      <c r="AD609" s="67">
        <v>303210.8</v>
      </c>
      <c r="AE609" s="68">
        <v>1.0497909685115818</v>
      </c>
      <c r="AF609" s="43">
        <v>80</v>
      </c>
      <c r="AG609" s="43">
        <v>77</v>
      </c>
      <c r="AH609" s="43">
        <v>48</v>
      </c>
      <c r="AI609" s="43">
        <v>31</v>
      </c>
      <c r="AJ609" s="67">
        <v>96357.47</v>
      </c>
      <c r="AK609" s="67">
        <v>98732.160000000003</v>
      </c>
      <c r="AL609" s="68">
        <v>1.0246445864549993</v>
      </c>
      <c r="AM609" s="67">
        <v>30739.68</v>
      </c>
      <c r="AN609" s="67">
        <v>32380.69</v>
      </c>
      <c r="AO609" s="68">
        <v>1.0533840950849196</v>
      </c>
      <c r="AP609" s="67">
        <v>24396.61</v>
      </c>
      <c r="AQ609" s="67">
        <v>31570.230000000003</v>
      </c>
      <c r="AR609" s="68">
        <v>1.2940416721831436</v>
      </c>
      <c r="AS609" s="67">
        <v>33827.93</v>
      </c>
      <c r="AT609" s="67">
        <v>45988.060000000005</v>
      </c>
      <c r="AU609" s="68">
        <v>1.3594701183312135</v>
      </c>
      <c r="AV609" s="43">
        <v>6140.2300000000005</v>
      </c>
      <c r="AW609" s="43">
        <v>5409.03</v>
      </c>
      <c r="AX609" s="69">
        <v>0.8809165128993538</v>
      </c>
      <c r="AY609" s="43">
        <v>216005.26296764045</v>
      </c>
      <c r="AZ609" s="43">
        <v>157477.96</v>
      </c>
      <c r="BA609" s="43">
        <v>49589.908786375534</v>
      </c>
      <c r="BB609" s="43">
        <v>50788.039999999994</v>
      </c>
      <c r="BC609" s="43">
        <v>425102.87163468328</v>
      </c>
      <c r="BD609" s="43">
        <v>97576.736001263358</v>
      </c>
      <c r="BE609" s="43">
        <v>366598.96</v>
      </c>
      <c r="BF609" s="43">
        <v>571355.99000000011</v>
      </c>
      <c r="BG609" s="43">
        <v>12097.7</v>
      </c>
      <c r="BH609" s="43">
        <v>80</v>
      </c>
      <c r="BI609" s="44">
        <v>43173</v>
      </c>
      <c r="BJ609" s="44">
        <v>43541</v>
      </c>
      <c r="BK609" s="44">
        <v>43172</v>
      </c>
      <c r="BL609" s="43">
        <f t="shared" si="345"/>
        <v>1271300.7500000002</v>
      </c>
      <c r="BM609" s="43">
        <f t="shared" si="346"/>
        <v>1224036.0699999998</v>
      </c>
      <c r="BO609" s="16" t="str">
        <f>IFERROR(VLOOKUP($C609,'PORTE LOJA'!A:B,2,0),"PORTE 1")</f>
        <v>PORTE 4</v>
      </c>
      <c r="BP609" s="16">
        <f>VLOOKUP(BO609,'PAINEL E TARGET'!$S$1:$W$8,3,0)</f>
        <v>3000</v>
      </c>
      <c r="BQ609" s="16">
        <f t="shared" si="324"/>
        <v>1</v>
      </c>
      <c r="BR609" s="16">
        <f t="shared" si="325"/>
        <v>1</v>
      </c>
      <c r="BS609" s="16">
        <f t="shared" si="326"/>
        <v>1</v>
      </c>
      <c r="BT609" s="16">
        <f t="shared" si="327"/>
        <v>1</v>
      </c>
      <c r="BU609" s="16">
        <f t="shared" si="328"/>
        <v>1</v>
      </c>
      <c r="BV609" s="16">
        <f t="shared" si="329"/>
        <v>1</v>
      </c>
      <c r="BW609" s="17" t="str">
        <f t="shared" si="347"/>
        <v>111111</v>
      </c>
      <c r="BY609" s="17">
        <f t="shared" si="330"/>
        <v>0.878</v>
      </c>
      <c r="BZ609" s="17">
        <f t="shared" si="331"/>
        <v>0.92300000000000004</v>
      </c>
      <c r="CA609" s="17" t="str">
        <f t="shared" si="348"/>
        <v>Sem Retira</v>
      </c>
      <c r="CB609" s="17">
        <f t="shared" si="349"/>
        <v>0.92300000000000004</v>
      </c>
      <c r="CC609" s="33" t="str">
        <f>IF(CB609&gt;='PAINEL E TARGET'!$T$11,'PAINEL E TARGET'!$S$11,
IF(CB609&gt;='PAINEL E TARGET'!$T$12,'PAINEL E TARGET'!$S$12,
IF(CB609&gt;='PAINEL E TARGET'!$T$13,'PAINEL E TARGET'!$S$13,
IF(CB609&gt;='PAINEL E TARGET'!$T$14,'PAINEL E TARGET'!$S$14,
IF(CB609&gt;='PAINEL E TARGET'!$T$15,'PAINEL E TARGET'!$S$15,
IF(CB609&gt;='PAINEL E TARGET'!$T$16,'PAINEL E TARGET'!$S$16,
IF(CB609&gt;='PAINEL E TARGET'!$T$17,'PAINEL E TARGET'!$S$17,
IF(CB609&gt;='PAINEL E TARGET'!$T$18,'PAINEL E TARGET'!$S$18,'PAINEL E TARGET'!$S$19))))))))</f>
        <v>1. Fx de 90% a 99,9%</v>
      </c>
      <c r="CD609" s="17">
        <f>IFERROR(VLOOKUP($BW609,'PAINEL E TARGET'!$G$1:$Q$99,4,0),0)</f>
        <v>0.25</v>
      </c>
      <c r="CE609" s="17">
        <f>VLOOKUP(CC609,'PAINEL E TARGET'!$S$10:$U$19,3,0)</f>
        <v>0.5</v>
      </c>
      <c r="CF609" s="16">
        <f t="shared" si="350"/>
        <v>375</v>
      </c>
      <c r="CG609" s="17">
        <f t="shared" si="332"/>
        <v>1.0249999999999999</v>
      </c>
      <c r="CH609" s="17">
        <f t="shared" si="333"/>
        <v>1.0529999999999999</v>
      </c>
      <c r="CI609" s="17">
        <f t="shared" si="334"/>
        <v>1.294</v>
      </c>
      <c r="CJ609" s="17">
        <f t="shared" si="335"/>
        <v>1.359</v>
      </c>
      <c r="CK609" s="17">
        <f t="shared" si="336"/>
        <v>0.88100000000000001</v>
      </c>
      <c r="CL609" s="17">
        <f t="shared" si="337"/>
        <v>1.1259999999999999</v>
      </c>
      <c r="CM609" s="16">
        <f t="shared" si="338"/>
        <v>5</v>
      </c>
      <c r="CN609" s="17" t="str">
        <f t="shared" si="351"/>
        <v>ok</v>
      </c>
      <c r="CO609" s="17">
        <f t="shared" si="352"/>
        <v>1.1259999999999999</v>
      </c>
      <c r="CP609" s="33" t="str">
        <f>IF(CO609&gt;='PAINEL E TARGET'!$T$11,'PAINEL E TARGET'!$S$11,
IF(CO609&gt;='PAINEL E TARGET'!$T$12,'PAINEL E TARGET'!$S$12,
IF(CO609&gt;='PAINEL E TARGET'!$T$13,'PAINEL E TARGET'!$S$13,
IF(CO609&gt;='PAINEL E TARGET'!$T$14,'PAINEL E TARGET'!$S$14,
IF(CO609&gt;='PAINEL E TARGET'!$T$15,'PAINEL E TARGET'!$S$15,
IF(CO609&gt;='PAINEL E TARGET'!$T$16,'PAINEL E TARGET'!$S$16,
IF(CO609&gt;='PAINEL E TARGET'!$T$17,'PAINEL E TARGET'!$S$17,
IF(CO609&gt;='PAINEL E TARGET'!$T$18,'PAINEL E TARGET'!$S$18,'PAINEL E TARGET'!$S$19))))))))</f>
        <v>4. Fx de 110% a 114,9%</v>
      </c>
      <c r="CQ609" s="17">
        <f>IFERROR(VLOOKUP($BW609,'PAINEL E TARGET'!$G$1:$Q$99,5,0),0)</f>
        <v>0.25</v>
      </c>
      <c r="CR609" s="17">
        <f>VLOOKUP(CP609,'PAINEL E TARGET'!$S$10:$U$19,3,0)</f>
        <v>1.2</v>
      </c>
      <c r="CS609" s="16">
        <f t="shared" si="353"/>
        <v>900</v>
      </c>
      <c r="CT609" s="17">
        <f t="shared" si="339"/>
        <v>1.05</v>
      </c>
      <c r="CU609" s="33" t="str">
        <f>IF(CT609&gt;='PAINEL E TARGET'!$T$11,'PAINEL E TARGET'!$S$11,
IF(CT609&gt;='PAINEL E TARGET'!$T$12,'PAINEL E TARGET'!$S$12,
IF(CT609&gt;='PAINEL E TARGET'!$T$13,'PAINEL E TARGET'!$S$13,
IF(CT609&gt;='PAINEL E TARGET'!$T$14,'PAINEL E TARGET'!$S$14,
IF(CT609&gt;='PAINEL E TARGET'!$T$15,'PAINEL E TARGET'!$S$15,
IF(CT609&gt;='PAINEL E TARGET'!$T$16,'PAINEL E TARGET'!$S$16,
IF(CT609&gt;='PAINEL E TARGET'!$T$17,'PAINEL E TARGET'!$S$17,
IF(CT609&gt;='PAINEL E TARGET'!$T$18,'PAINEL E TARGET'!$S$18,'PAINEL E TARGET'!$S$19))))))))</f>
        <v>3. Fx de 105% a 109,9%</v>
      </c>
      <c r="CV609" s="17">
        <f>IFERROR(VLOOKUP($BW609,'PAINEL E TARGET'!$G$1:$Q$99,6,0),0)</f>
        <v>0.2</v>
      </c>
      <c r="CW609" s="17">
        <f>VLOOKUP(CU609,'PAINEL E TARGET'!$S$10:$U$19,3,0)</f>
        <v>1.1000000000000001</v>
      </c>
      <c r="CX609" s="16">
        <f t="shared" si="354"/>
        <v>660.00000000000011</v>
      </c>
      <c r="CY609" s="17">
        <f t="shared" si="340"/>
        <v>0.72899999999999998</v>
      </c>
      <c r="CZ609" s="33" t="str">
        <f>IF(CY609&gt;='PAINEL E TARGET'!$T$11,'PAINEL E TARGET'!$S$11,
IF(CY609&gt;='PAINEL E TARGET'!$T$12,'PAINEL E TARGET'!$S$12,
IF(CY609&gt;='PAINEL E TARGET'!$T$13,'PAINEL E TARGET'!$S$13,
IF(CY609&gt;='PAINEL E TARGET'!$T$14,'PAINEL E TARGET'!$S$14,
IF(CY609&gt;='PAINEL E TARGET'!$T$15,'PAINEL E TARGET'!$S$15,
IF(CY609&gt;='PAINEL E TARGET'!$T$16,'PAINEL E TARGET'!$S$16,
IF(CY609&gt;='PAINEL E TARGET'!$T$17,'PAINEL E TARGET'!$S$17,
IF(CY609&gt;='PAINEL E TARGET'!$T$18,'PAINEL E TARGET'!$S$18,'PAINEL E TARGET'!$S$19))))))))</f>
        <v>Não elegível</v>
      </c>
      <c r="DA609" s="17">
        <f>IFERROR(VLOOKUP($BW609,'PAINEL E TARGET'!$G$1:$Q$99,7,0),0)</f>
        <v>0.15</v>
      </c>
      <c r="DB609" s="17">
        <f>VLOOKUP(CZ609,'PAINEL E TARGET'!$S$10:$U$19,3,0)</f>
        <v>0</v>
      </c>
      <c r="DC609" s="16">
        <f t="shared" si="355"/>
        <v>0</v>
      </c>
      <c r="DD609" s="17">
        <f t="shared" si="341"/>
        <v>1.024</v>
      </c>
      <c r="DE609" s="33" t="str">
        <f>IF(DD609&gt;='PAINEL E TARGET'!$T$11,'PAINEL E TARGET'!$S$11,
IF(DD609&gt;='PAINEL E TARGET'!$T$12,'PAINEL E TARGET'!$S$12,
IF(DD609&gt;='PAINEL E TARGET'!$T$13,'PAINEL E TARGET'!$S$13,
IF(DD609&gt;='PAINEL E TARGET'!$T$14,'PAINEL E TARGET'!$S$14,
IF(DD609&gt;='PAINEL E TARGET'!$T$15,'PAINEL E TARGET'!$S$15,
IF(DD609&gt;='PAINEL E TARGET'!$T$16,'PAINEL E TARGET'!$S$16,
IF(DD609&gt;='PAINEL E TARGET'!$T$17,'PAINEL E TARGET'!$S$17,
IF(DD609&gt;='PAINEL E TARGET'!$T$18,'PAINEL E TARGET'!$S$18,'PAINEL E TARGET'!$S$19))))))))</f>
        <v>2. Fx de 100% a 104,9%</v>
      </c>
      <c r="DF609" s="17">
        <f>IFERROR(VLOOKUP($BW609,'PAINEL E TARGET'!$G$1:$Q$99,8,0),0)</f>
        <v>0.1</v>
      </c>
      <c r="DG609" s="17">
        <f>VLOOKUP(DE609,'PAINEL E TARGET'!$S$10:$U$19,3,0)</f>
        <v>1</v>
      </c>
      <c r="DH609" s="16">
        <f t="shared" si="356"/>
        <v>300</v>
      </c>
      <c r="DI609" s="17">
        <f t="shared" si="342"/>
        <v>0.64600000000000002</v>
      </c>
      <c r="DJ609" s="33" t="str">
        <f>IF(DI609&gt;='PAINEL E TARGET'!$T$11,'PAINEL E TARGET'!$S$11,
IF(DI609&gt;='PAINEL E TARGET'!$T$12,'PAINEL E TARGET'!$S$12,
IF(DI609&gt;='PAINEL E TARGET'!$T$13,'PAINEL E TARGET'!$S$13,
IF(DI609&gt;='PAINEL E TARGET'!$T$14,'PAINEL E TARGET'!$S$14,
IF(DI609&gt;='PAINEL E TARGET'!$T$15,'PAINEL E TARGET'!$S$15,
IF(DI609&gt;='PAINEL E TARGET'!$T$16,'PAINEL E TARGET'!$S$16,
IF(DI609&gt;='PAINEL E TARGET'!$T$17,'PAINEL E TARGET'!$S$17,
IF(DI609&gt;='PAINEL E TARGET'!$T$18,'PAINEL E TARGET'!$S$18,'PAINEL E TARGET'!$S$19))))))))</f>
        <v>Não elegível</v>
      </c>
      <c r="DK609" s="17">
        <f>IFERROR(VLOOKUP($BW609,'PAINEL E TARGET'!$G$1:$Q$99,9,0),0)</f>
        <v>0.05</v>
      </c>
      <c r="DL609" s="17">
        <f>VLOOKUP(DJ609,'PAINEL E TARGET'!$S$10:$U$19,3,0)</f>
        <v>0</v>
      </c>
      <c r="DM609" s="16">
        <f t="shared" si="357"/>
        <v>0</v>
      </c>
      <c r="DN609" s="17">
        <f t="shared" si="343"/>
        <v>0.88100000000000001</v>
      </c>
      <c r="DO609" s="33" t="str">
        <f>IF(DN609&gt;='PAINEL E TARGET'!$T$11,'PAINEL E TARGET'!$S$11,
IF(DN609&gt;='PAINEL E TARGET'!$T$12,'PAINEL E TARGET'!$S$12,
IF(DN609&gt;='PAINEL E TARGET'!$T$13,'PAINEL E TARGET'!$S$13,
IF(DN609&gt;='PAINEL E TARGET'!$T$14,'PAINEL E TARGET'!$S$14,
IF(DN609&gt;='PAINEL E TARGET'!$T$15,'PAINEL E TARGET'!$S$15,
IF(DN609&gt;='PAINEL E TARGET'!$T$16,'PAINEL E TARGET'!$S$16,
IF(DN609&gt;='PAINEL E TARGET'!$T$17,'PAINEL E TARGET'!$S$17,
IF(DN609&gt;='PAINEL E TARGET'!$T$18,'PAINEL E TARGET'!$S$18,'PAINEL E TARGET'!$S$19))))))))</f>
        <v>Não elegível</v>
      </c>
      <c r="DP609" s="17">
        <f>IFERROR(VLOOKUP($BW609,'PAINEL E TARGET'!$G$1:$Q$99,10,0),0)</f>
        <v>0</v>
      </c>
      <c r="DQ609" s="17">
        <f>VLOOKUP(DO609,'PAINEL E TARGET'!$S$10:$U$19,3,0)</f>
        <v>0</v>
      </c>
      <c r="DR609" s="16">
        <f t="shared" si="358"/>
        <v>0</v>
      </c>
      <c r="DS609" s="17">
        <f t="shared" si="344"/>
        <v>0.96299999999999997</v>
      </c>
      <c r="DT609" s="16">
        <f>IF(DS609&gt;=1,VLOOKUP(BO609,'PAINEL E TARGET'!$S$1:$W$8,5,0),0)</f>
        <v>0</v>
      </c>
      <c r="DU609" s="16">
        <f t="shared" si="359"/>
        <v>2235</v>
      </c>
    </row>
    <row r="610" spans="2:125" s="32" customFormat="1" x14ac:dyDescent="0.2">
      <c r="B610" s="44">
        <v>43541</v>
      </c>
      <c r="C610" s="65">
        <v>1460</v>
      </c>
      <c r="D610" s="66" t="s">
        <v>613</v>
      </c>
      <c r="E610" s="65">
        <v>215</v>
      </c>
      <c r="F610" s="65" t="s">
        <v>1017</v>
      </c>
      <c r="G610" s="67">
        <v>2450653.4407466049</v>
      </c>
      <c r="H610" s="67">
        <v>1313398.939136371</v>
      </c>
      <c r="I610" s="67">
        <v>1124079.3899999999</v>
      </c>
      <c r="J610" s="68">
        <v>0.85585525959016029</v>
      </c>
      <c r="K610" s="67">
        <v>266178.48624559242</v>
      </c>
      <c r="L610" s="67">
        <v>854401.11873754545</v>
      </c>
      <c r="M610" s="67">
        <v>220514.86</v>
      </c>
      <c r="N610" s="67">
        <v>833885.15</v>
      </c>
      <c r="O610" s="67">
        <v>2095197.4457488456</v>
      </c>
      <c r="P610" s="67" t="s">
        <v>1082</v>
      </c>
      <c r="Q610" s="67" t="s">
        <v>1082</v>
      </c>
      <c r="R610" s="67">
        <v>0</v>
      </c>
      <c r="S610" s="67">
        <v>0</v>
      </c>
      <c r="T610" s="68">
        <v>0.10676888948179669</v>
      </c>
      <c r="U610" s="68">
        <v>0.11080281571696872</v>
      </c>
      <c r="V610" s="68">
        <v>1.0377818506378655</v>
      </c>
      <c r="W610" s="67">
        <v>119643.04</v>
      </c>
      <c r="X610" s="67">
        <v>116830.48999999998</v>
      </c>
      <c r="Y610" s="68">
        <v>0.97649215533139233</v>
      </c>
      <c r="Z610" s="68">
        <v>0.21610264806099524</v>
      </c>
      <c r="AA610" s="68">
        <v>0.25080311787933307</v>
      </c>
      <c r="AB610" s="68">
        <v>1.1605740148475348</v>
      </c>
      <c r="AC610" s="67">
        <v>242160.22000000003</v>
      </c>
      <c r="AD610" s="67">
        <v>264446.81</v>
      </c>
      <c r="AE610" s="68">
        <v>1.092032415563547</v>
      </c>
      <c r="AF610" s="43">
        <v>80</v>
      </c>
      <c r="AG610" s="43">
        <v>85</v>
      </c>
      <c r="AH610" s="43">
        <v>33</v>
      </c>
      <c r="AI610" s="43">
        <v>26</v>
      </c>
      <c r="AJ610" s="67">
        <v>65430.95</v>
      </c>
      <c r="AK610" s="67">
        <v>49994.15</v>
      </c>
      <c r="AL610" s="68">
        <v>0.76407495229703992</v>
      </c>
      <c r="AM610" s="67">
        <v>10695.37</v>
      </c>
      <c r="AN610" s="67">
        <v>8857.3999999999978</v>
      </c>
      <c r="AO610" s="68">
        <v>0.82815274272886275</v>
      </c>
      <c r="AP610" s="67">
        <v>13039.789999999999</v>
      </c>
      <c r="AQ610" s="67">
        <v>16744.809999999998</v>
      </c>
      <c r="AR610" s="68">
        <v>1.2841318763569045</v>
      </c>
      <c r="AS610" s="67">
        <v>30476.930000000004</v>
      </c>
      <c r="AT610" s="67">
        <v>41234.12999999999</v>
      </c>
      <c r="AU610" s="68">
        <v>1.3529620601550085</v>
      </c>
      <c r="AV610" s="43">
        <v>3127.0299999999997</v>
      </c>
      <c r="AW610" s="43">
        <v>3329.2799999999997</v>
      </c>
      <c r="AX610" s="69">
        <v>1.0646779851808266</v>
      </c>
      <c r="AY610" s="43">
        <v>266178.48624559242</v>
      </c>
      <c r="AZ610" s="43">
        <v>220514.86</v>
      </c>
      <c r="BA610" s="43">
        <v>31214.721249649647</v>
      </c>
      <c r="BB610" s="43">
        <v>37060.99</v>
      </c>
      <c r="BC610" s="43">
        <v>497646.23946279089</v>
      </c>
      <c r="BD610" s="43">
        <v>58433.523458010146</v>
      </c>
      <c r="BE610" s="43">
        <v>225214.43</v>
      </c>
      <c r="BF610" s="43">
        <v>455839.20999999996</v>
      </c>
      <c r="BG610" s="43">
        <v>5858.2699999999995</v>
      </c>
      <c r="BH610" s="43">
        <v>65</v>
      </c>
      <c r="BI610" s="44">
        <v>43173</v>
      </c>
      <c r="BJ610" s="44">
        <v>43541</v>
      </c>
      <c r="BK610" s="44">
        <v>43172</v>
      </c>
      <c r="BL610" s="43">
        <f t="shared" si="345"/>
        <v>1124079.3899999999</v>
      </c>
      <c r="BM610" s="43">
        <f t="shared" si="346"/>
        <v>1054400.01</v>
      </c>
      <c r="BO610" s="16" t="str">
        <f>IFERROR(VLOOKUP($C610,'PORTE LOJA'!A:B,2,0),"PORTE 1")</f>
        <v>PORTE 4</v>
      </c>
      <c r="BP610" s="16">
        <f>VLOOKUP(BO610,'PAINEL E TARGET'!$S$1:$W$8,3,0)</f>
        <v>3000</v>
      </c>
      <c r="BQ610" s="16">
        <f t="shared" si="324"/>
        <v>1</v>
      </c>
      <c r="BR610" s="16">
        <f t="shared" si="325"/>
        <v>1</v>
      </c>
      <c r="BS610" s="16">
        <f t="shared" si="326"/>
        <v>1</v>
      </c>
      <c r="BT610" s="16">
        <f t="shared" si="327"/>
        <v>1</v>
      </c>
      <c r="BU610" s="16">
        <f t="shared" si="328"/>
        <v>1</v>
      </c>
      <c r="BV610" s="16">
        <f t="shared" si="329"/>
        <v>1</v>
      </c>
      <c r="BW610" s="17" t="str">
        <f t="shared" si="347"/>
        <v>111111</v>
      </c>
      <c r="BY610" s="17">
        <f t="shared" si="330"/>
        <v>0.85599999999999998</v>
      </c>
      <c r="BZ610" s="17">
        <f t="shared" si="331"/>
        <v>0.94099999999999995</v>
      </c>
      <c r="CA610" s="17" t="str">
        <f t="shared" si="348"/>
        <v>Sem Retira</v>
      </c>
      <c r="CB610" s="17">
        <f t="shared" si="349"/>
        <v>0.94099999999999995</v>
      </c>
      <c r="CC610" s="33" t="str">
        <f>IF(CB610&gt;='PAINEL E TARGET'!$T$11,'PAINEL E TARGET'!$S$11,
IF(CB610&gt;='PAINEL E TARGET'!$T$12,'PAINEL E TARGET'!$S$12,
IF(CB610&gt;='PAINEL E TARGET'!$T$13,'PAINEL E TARGET'!$S$13,
IF(CB610&gt;='PAINEL E TARGET'!$T$14,'PAINEL E TARGET'!$S$14,
IF(CB610&gt;='PAINEL E TARGET'!$T$15,'PAINEL E TARGET'!$S$15,
IF(CB610&gt;='PAINEL E TARGET'!$T$16,'PAINEL E TARGET'!$S$16,
IF(CB610&gt;='PAINEL E TARGET'!$T$17,'PAINEL E TARGET'!$S$17,
IF(CB610&gt;='PAINEL E TARGET'!$T$18,'PAINEL E TARGET'!$S$18,'PAINEL E TARGET'!$S$19))))))))</f>
        <v>1. Fx de 90% a 99,9%</v>
      </c>
      <c r="CD610" s="17">
        <f>IFERROR(VLOOKUP($BW610,'PAINEL E TARGET'!$G$1:$Q$99,4,0),0)</f>
        <v>0.25</v>
      </c>
      <c r="CE610" s="17">
        <f>VLOOKUP(CC610,'PAINEL E TARGET'!$S$10:$U$19,3,0)</f>
        <v>0.5</v>
      </c>
      <c r="CF610" s="16">
        <f t="shared" si="350"/>
        <v>375</v>
      </c>
      <c r="CG610" s="17">
        <f t="shared" si="332"/>
        <v>0.76400000000000001</v>
      </c>
      <c r="CH610" s="17">
        <f t="shared" si="333"/>
        <v>0.82799999999999996</v>
      </c>
      <c r="CI610" s="17">
        <f t="shared" si="334"/>
        <v>1.284</v>
      </c>
      <c r="CJ610" s="17">
        <f t="shared" si="335"/>
        <v>1.353</v>
      </c>
      <c r="CK610" s="17">
        <f t="shared" si="336"/>
        <v>1.0649999999999999</v>
      </c>
      <c r="CL610" s="17">
        <f t="shared" si="337"/>
        <v>0.97599999999999998</v>
      </c>
      <c r="CM610" s="16">
        <f t="shared" si="338"/>
        <v>5</v>
      </c>
      <c r="CN610" s="17" t="str">
        <f t="shared" si="351"/>
        <v>ok</v>
      </c>
      <c r="CO610" s="17">
        <f t="shared" si="352"/>
        <v>0.97599999999999998</v>
      </c>
      <c r="CP610" s="33" t="str">
        <f>IF(CO610&gt;='PAINEL E TARGET'!$T$11,'PAINEL E TARGET'!$S$11,
IF(CO610&gt;='PAINEL E TARGET'!$T$12,'PAINEL E TARGET'!$S$12,
IF(CO610&gt;='PAINEL E TARGET'!$T$13,'PAINEL E TARGET'!$S$13,
IF(CO610&gt;='PAINEL E TARGET'!$T$14,'PAINEL E TARGET'!$S$14,
IF(CO610&gt;='PAINEL E TARGET'!$T$15,'PAINEL E TARGET'!$S$15,
IF(CO610&gt;='PAINEL E TARGET'!$T$16,'PAINEL E TARGET'!$S$16,
IF(CO610&gt;='PAINEL E TARGET'!$T$17,'PAINEL E TARGET'!$S$17,
IF(CO610&gt;='PAINEL E TARGET'!$T$18,'PAINEL E TARGET'!$S$18,'PAINEL E TARGET'!$S$19))))))))</f>
        <v>1. Fx de 90% a 99,9%</v>
      </c>
      <c r="CQ610" s="17">
        <f>IFERROR(VLOOKUP($BW610,'PAINEL E TARGET'!$G$1:$Q$99,5,0),0)</f>
        <v>0.25</v>
      </c>
      <c r="CR610" s="17">
        <f>VLOOKUP(CP610,'PAINEL E TARGET'!$S$10:$U$19,3,0)</f>
        <v>0.5</v>
      </c>
      <c r="CS610" s="16">
        <f t="shared" si="353"/>
        <v>375</v>
      </c>
      <c r="CT610" s="17">
        <f t="shared" si="339"/>
        <v>1.0920000000000001</v>
      </c>
      <c r="CU610" s="33" t="str">
        <f>IF(CT610&gt;='PAINEL E TARGET'!$T$11,'PAINEL E TARGET'!$S$11,
IF(CT610&gt;='PAINEL E TARGET'!$T$12,'PAINEL E TARGET'!$S$12,
IF(CT610&gt;='PAINEL E TARGET'!$T$13,'PAINEL E TARGET'!$S$13,
IF(CT610&gt;='PAINEL E TARGET'!$T$14,'PAINEL E TARGET'!$S$14,
IF(CT610&gt;='PAINEL E TARGET'!$T$15,'PAINEL E TARGET'!$S$15,
IF(CT610&gt;='PAINEL E TARGET'!$T$16,'PAINEL E TARGET'!$S$16,
IF(CT610&gt;='PAINEL E TARGET'!$T$17,'PAINEL E TARGET'!$S$17,
IF(CT610&gt;='PAINEL E TARGET'!$T$18,'PAINEL E TARGET'!$S$18,'PAINEL E TARGET'!$S$19))))))))</f>
        <v>3. Fx de 105% a 109,9%</v>
      </c>
      <c r="CV610" s="17">
        <f>IFERROR(VLOOKUP($BW610,'PAINEL E TARGET'!$G$1:$Q$99,6,0),0)</f>
        <v>0.2</v>
      </c>
      <c r="CW610" s="17">
        <f>VLOOKUP(CU610,'PAINEL E TARGET'!$S$10:$U$19,3,0)</f>
        <v>1.1000000000000001</v>
      </c>
      <c r="CX610" s="16">
        <f t="shared" si="354"/>
        <v>660.00000000000011</v>
      </c>
      <c r="CY610" s="17">
        <f t="shared" si="340"/>
        <v>0.82799999999999996</v>
      </c>
      <c r="CZ610" s="33" t="str">
        <f>IF(CY610&gt;='PAINEL E TARGET'!$T$11,'PAINEL E TARGET'!$S$11,
IF(CY610&gt;='PAINEL E TARGET'!$T$12,'PAINEL E TARGET'!$S$12,
IF(CY610&gt;='PAINEL E TARGET'!$T$13,'PAINEL E TARGET'!$S$13,
IF(CY610&gt;='PAINEL E TARGET'!$T$14,'PAINEL E TARGET'!$S$14,
IF(CY610&gt;='PAINEL E TARGET'!$T$15,'PAINEL E TARGET'!$S$15,
IF(CY610&gt;='PAINEL E TARGET'!$T$16,'PAINEL E TARGET'!$S$16,
IF(CY610&gt;='PAINEL E TARGET'!$T$17,'PAINEL E TARGET'!$S$17,
IF(CY610&gt;='PAINEL E TARGET'!$T$18,'PAINEL E TARGET'!$S$18,'PAINEL E TARGET'!$S$19))))))))</f>
        <v>Não elegível</v>
      </c>
      <c r="DA610" s="17">
        <f>IFERROR(VLOOKUP($BW610,'PAINEL E TARGET'!$G$1:$Q$99,7,0),0)</f>
        <v>0.15</v>
      </c>
      <c r="DB610" s="17">
        <f>VLOOKUP(CZ610,'PAINEL E TARGET'!$S$10:$U$19,3,0)</f>
        <v>0</v>
      </c>
      <c r="DC610" s="16">
        <f t="shared" si="355"/>
        <v>0</v>
      </c>
      <c r="DD610" s="17">
        <f t="shared" si="341"/>
        <v>1.1870000000000001</v>
      </c>
      <c r="DE610" s="33" t="str">
        <f>IF(DD610&gt;='PAINEL E TARGET'!$T$11,'PAINEL E TARGET'!$S$11,
IF(DD610&gt;='PAINEL E TARGET'!$T$12,'PAINEL E TARGET'!$S$12,
IF(DD610&gt;='PAINEL E TARGET'!$T$13,'PAINEL E TARGET'!$S$13,
IF(DD610&gt;='PAINEL E TARGET'!$T$14,'PAINEL E TARGET'!$S$14,
IF(DD610&gt;='PAINEL E TARGET'!$T$15,'PAINEL E TARGET'!$S$15,
IF(DD610&gt;='PAINEL E TARGET'!$T$16,'PAINEL E TARGET'!$S$16,
IF(DD610&gt;='PAINEL E TARGET'!$T$17,'PAINEL E TARGET'!$S$17,
IF(DD610&gt;='PAINEL E TARGET'!$T$18,'PAINEL E TARGET'!$S$18,'PAINEL E TARGET'!$S$19))))))))</f>
        <v>5. Fx de 115% a 119,9%</v>
      </c>
      <c r="DF610" s="17">
        <f>IFERROR(VLOOKUP($BW610,'PAINEL E TARGET'!$G$1:$Q$99,8,0),0)</f>
        <v>0.1</v>
      </c>
      <c r="DG610" s="17">
        <f>VLOOKUP(DE610,'PAINEL E TARGET'!$S$10:$U$19,3,0)</f>
        <v>1.3</v>
      </c>
      <c r="DH610" s="16">
        <f t="shared" si="356"/>
        <v>390</v>
      </c>
      <c r="DI610" s="17">
        <f t="shared" si="342"/>
        <v>0.78800000000000003</v>
      </c>
      <c r="DJ610" s="33" t="str">
        <f>IF(DI610&gt;='PAINEL E TARGET'!$T$11,'PAINEL E TARGET'!$S$11,
IF(DI610&gt;='PAINEL E TARGET'!$T$12,'PAINEL E TARGET'!$S$12,
IF(DI610&gt;='PAINEL E TARGET'!$T$13,'PAINEL E TARGET'!$S$13,
IF(DI610&gt;='PAINEL E TARGET'!$T$14,'PAINEL E TARGET'!$S$14,
IF(DI610&gt;='PAINEL E TARGET'!$T$15,'PAINEL E TARGET'!$S$15,
IF(DI610&gt;='PAINEL E TARGET'!$T$16,'PAINEL E TARGET'!$S$16,
IF(DI610&gt;='PAINEL E TARGET'!$T$17,'PAINEL E TARGET'!$S$17,
IF(DI610&gt;='PAINEL E TARGET'!$T$18,'PAINEL E TARGET'!$S$18,'PAINEL E TARGET'!$S$19))))))))</f>
        <v>Não elegível</v>
      </c>
      <c r="DK610" s="17">
        <f>IFERROR(VLOOKUP($BW610,'PAINEL E TARGET'!$G$1:$Q$99,9,0),0)</f>
        <v>0.05</v>
      </c>
      <c r="DL610" s="17">
        <f>VLOOKUP(DJ610,'PAINEL E TARGET'!$S$10:$U$19,3,0)</f>
        <v>0</v>
      </c>
      <c r="DM610" s="16">
        <f t="shared" si="357"/>
        <v>0</v>
      </c>
      <c r="DN610" s="17">
        <f t="shared" si="343"/>
        <v>1.0649999999999999</v>
      </c>
      <c r="DO610" s="33" t="str">
        <f>IF(DN610&gt;='PAINEL E TARGET'!$T$11,'PAINEL E TARGET'!$S$11,
IF(DN610&gt;='PAINEL E TARGET'!$T$12,'PAINEL E TARGET'!$S$12,
IF(DN610&gt;='PAINEL E TARGET'!$T$13,'PAINEL E TARGET'!$S$13,
IF(DN610&gt;='PAINEL E TARGET'!$T$14,'PAINEL E TARGET'!$S$14,
IF(DN610&gt;='PAINEL E TARGET'!$T$15,'PAINEL E TARGET'!$S$15,
IF(DN610&gt;='PAINEL E TARGET'!$T$16,'PAINEL E TARGET'!$S$16,
IF(DN610&gt;='PAINEL E TARGET'!$T$17,'PAINEL E TARGET'!$S$17,
IF(DN610&gt;='PAINEL E TARGET'!$T$18,'PAINEL E TARGET'!$S$18,'PAINEL E TARGET'!$S$19))))))))</f>
        <v>3. Fx de 105% a 109,9%</v>
      </c>
      <c r="DP610" s="17">
        <f>IFERROR(VLOOKUP($BW610,'PAINEL E TARGET'!$G$1:$Q$99,10,0),0)</f>
        <v>0</v>
      </c>
      <c r="DQ610" s="17">
        <f>VLOOKUP(DO610,'PAINEL E TARGET'!$S$10:$U$19,3,0)</f>
        <v>1.1000000000000001</v>
      </c>
      <c r="DR610" s="16">
        <f t="shared" si="358"/>
        <v>0</v>
      </c>
      <c r="DS610" s="17">
        <f t="shared" si="344"/>
        <v>1.0629999999999999</v>
      </c>
      <c r="DT610" s="16">
        <f>IF(DS610&gt;=1,VLOOKUP(BO610,'PAINEL E TARGET'!$S$1:$W$8,5,0),0)</f>
        <v>300</v>
      </c>
      <c r="DU610" s="16">
        <f t="shared" si="359"/>
        <v>2100</v>
      </c>
    </row>
    <row r="611" spans="2:125" s="32" customFormat="1" x14ac:dyDescent="0.2">
      <c r="B611" s="44">
        <v>43541</v>
      </c>
      <c r="C611" s="65">
        <v>1461</v>
      </c>
      <c r="D611" s="66" t="s">
        <v>614</v>
      </c>
      <c r="E611" s="65">
        <v>213</v>
      </c>
      <c r="F611" s="65" t="s">
        <v>1017</v>
      </c>
      <c r="G611" s="67">
        <v>1593669.8004240328</v>
      </c>
      <c r="H611" s="67">
        <v>886437.58850886929</v>
      </c>
      <c r="I611" s="67">
        <v>752853.94</v>
      </c>
      <c r="J611" s="68">
        <v>0.84930281585466327</v>
      </c>
      <c r="K611" s="67">
        <v>119049.97716217424</v>
      </c>
      <c r="L611" s="67">
        <v>706501.19560251513</v>
      </c>
      <c r="M611" s="67">
        <v>112372.9</v>
      </c>
      <c r="N611" s="67">
        <v>622233.86</v>
      </c>
      <c r="O611" s="67">
        <v>1487833.8513519117</v>
      </c>
      <c r="P611" s="67" t="s">
        <v>1082</v>
      </c>
      <c r="Q611" s="67" t="s">
        <v>1082</v>
      </c>
      <c r="R611" s="67">
        <v>0</v>
      </c>
      <c r="S611" s="67">
        <v>0</v>
      </c>
      <c r="T611" s="68">
        <v>9.8256174391167267E-2</v>
      </c>
      <c r="U611" s="68">
        <v>9.3390591722842295E-2</v>
      </c>
      <c r="V611" s="68">
        <v>0.95048064207187</v>
      </c>
      <c r="W611" s="67">
        <v>81115.5</v>
      </c>
      <c r="X611" s="67">
        <v>68605.36</v>
      </c>
      <c r="Y611" s="68">
        <v>0.84577374237969316</v>
      </c>
      <c r="Z611" s="68">
        <v>0.18340259816111545</v>
      </c>
      <c r="AA611" s="68">
        <v>0.23805918965406744</v>
      </c>
      <c r="AB611" s="68">
        <v>1.2980142704681712</v>
      </c>
      <c r="AC611" s="67">
        <v>151408.22999999998</v>
      </c>
      <c r="AD611" s="67">
        <v>174879.89</v>
      </c>
      <c r="AE611" s="68">
        <v>1.1550223524837457</v>
      </c>
      <c r="AF611" s="43">
        <v>80</v>
      </c>
      <c r="AG611" s="43">
        <v>70</v>
      </c>
      <c r="AH611" s="43">
        <v>33</v>
      </c>
      <c r="AI611" s="43">
        <v>26</v>
      </c>
      <c r="AJ611" s="67">
        <v>49732.07</v>
      </c>
      <c r="AK611" s="67">
        <v>41315</v>
      </c>
      <c r="AL611" s="68">
        <v>0.8307516658767673</v>
      </c>
      <c r="AM611" s="67">
        <v>12253.720000000001</v>
      </c>
      <c r="AN611" s="67">
        <v>9857.840000000002</v>
      </c>
      <c r="AO611" s="68">
        <v>0.80447733422993184</v>
      </c>
      <c r="AP611" s="67">
        <v>8737.1500000000015</v>
      </c>
      <c r="AQ611" s="67">
        <v>7383.91</v>
      </c>
      <c r="AR611" s="68">
        <v>0.84511654257967395</v>
      </c>
      <c r="AS611" s="67">
        <v>10392.560000000001</v>
      </c>
      <c r="AT611" s="67">
        <v>10048.61</v>
      </c>
      <c r="AU611" s="68">
        <v>0.9669042083952365</v>
      </c>
      <c r="AV611" s="43">
        <v>399.25</v>
      </c>
      <c r="AW611" s="43">
        <v>219.86</v>
      </c>
      <c r="AX611" s="69">
        <v>0.5506825297432687</v>
      </c>
      <c r="AY611" s="43">
        <v>119049.97716217424</v>
      </c>
      <c r="AZ611" s="43">
        <v>112372.9</v>
      </c>
      <c r="BA611" s="43">
        <v>40290.72631026079</v>
      </c>
      <c r="BB611" s="43">
        <v>48567.900000000009</v>
      </c>
      <c r="BC611" s="43">
        <v>214567.9661905207</v>
      </c>
      <c r="BD611" s="43">
        <v>72695.646053612931</v>
      </c>
      <c r="BE611" s="43">
        <v>147052.50999999998</v>
      </c>
      <c r="BF611" s="43">
        <v>274484.64999999997</v>
      </c>
      <c r="BG611" s="43">
        <v>721.25</v>
      </c>
      <c r="BH611" s="43">
        <v>79</v>
      </c>
      <c r="BI611" s="44">
        <v>43173</v>
      </c>
      <c r="BJ611" s="44">
        <v>43541</v>
      </c>
      <c r="BK611" s="44">
        <v>43172</v>
      </c>
      <c r="BL611" s="43">
        <f t="shared" si="345"/>
        <v>752853.94</v>
      </c>
      <c r="BM611" s="43">
        <f t="shared" si="346"/>
        <v>734606.76</v>
      </c>
      <c r="BO611" s="16" t="str">
        <f>IFERROR(VLOOKUP($C611,'PORTE LOJA'!A:B,2,0),"PORTE 1")</f>
        <v>PORTE 3</v>
      </c>
      <c r="BP611" s="16">
        <f>VLOOKUP(BO611,'PAINEL E TARGET'!$S$1:$W$8,3,0)</f>
        <v>2400</v>
      </c>
      <c r="BQ611" s="16">
        <f t="shared" si="324"/>
        <v>1</v>
      </c>
      <c r="BR611" s="16">
        <f t="shared" si="325"/>
        <v>1</v>
      </c>
      <c r="BS611" s="16">
        <f t="shared" si="326"/>
        <v>1</v>
      </c>
      <c r="BT611" s="16">
        <f t="shared" si="327"/>
        <v>1</v>
      </c>
      <c r="BU611" s="16">
        <f t="shared" si="328"/>
        <v>1</v>
      </c>
      <c r="BV611" s="16">
        <f t="shared" si="329"/>
        <v>1</v>
      </c>
      <c r="BW611" s="17" t="str">
        <f t="shared" si="347"/>
        <v>111111</v>
      </c>
      <c r="BY611" s="17">
        <f t="shared" si="330"/>
        <v>0.84899999999999998</v>
      </c>
      <c r="BZ611" s="17">
        <f t="shared" si="331"/>
        <v>0.89</v>
      </c>
      <c r="CA611" s="17" t="str">
        <f t="shared" si="348"/>
        <v>Sem Retira</v>
      </c>
      <c r="CB611" s="17">
        <f t="shared" si="349"/>
        <v>0.89</v>
      </c>
      <c r="CC611" s="33" t="str">
        <f>IF(CB611&gt;='PAINEL E TARGET'!$T$11,'PAINEL E TARGET'!$S$11,
IF(CB611&gt;='PAINEL E TARGET'!$T$12,'PAINEL E TARGET'!$S$12,
IF(CB611&gt;='PAINEL E TARGET'!$T$13,'PAINEL E TARGET'!$S$13,
IF(CB611&gt;='PAINEL E TARGET'!$T$14,'PAINEL E TARGET'!$S$14,
IF(CB611&gt;='PAINEL E TARGET'!$T$15,'PAINEL E TARGET'!$S$15,
IF(CB611&gt;='PAINEL E TARGET'!$T$16,'PAINEL E TARGET'!$S$16,
IF(CB611&gt;='PAINEL E TARGET'!$T$17,'PAINEL E TARGET'!$S$17,
IF(CB611&gt;='PAINEL E TARGET'!$T$18,'PAINEL E TARGET'!$S$18,'PAINEL E TARGET'!$S$19))))))))</f>
        <v>Não elegível</v>
      </c>
      <c r="CD611" s="17">
        <f>IFERROR(VLOOKUP($BW611,'PAINEL E TARGET'!$G$1:$Q$99,4,0),0)</f>
        <v>0.25</v>
      </c>
      <c r="CE611" s="17">
        <f>VLOOKUP(CC611,'PAINEL E TARGET'!$S$10:$U$19,3,0)</f>
        <v>0</v>
      </c>
      <c r="CF611" s="16">
        <f t="shared" si="350"/>
        <v>0</v>
      </c>
      <c r="CG611" s="17">
        <f t="shared" si="332"/>
        <v>0.83099999999999996</v>
      </c>
      <c r="CH611" s="17">
        <f t="shared" si="333"/>
        <v>0.80400000000000005</v>
      </c>
      <c r="CI611" s="17">
        <f t="shared" si="334"/>
        <v>0.84499999999999997</v>
      </c>
      <c r="CJ611" s="17">
        <f t="shared" si="335"/>
        <v>0.96699999999999997</v>
      </c>
      <c r="CK611" s="17">
        <f t="shared" si="336"/>
        <v>0.55100000000000005</v>
      </c>
      <c r="CL611" s="17">
        <f t="shared" si="337"/>
        <v>0.84599999999999997</v>
      </c>
      <c r="CM611" s="16">
        <f t="shared" si="338"/>
        <v>4</v>
      </c>
      <c r="CN611" s="17" t="str">
        <f t="shared" si="351"/>
        <v>não ok</v>
      </c>
      <c r="CO611" s="17">
        <f t="shared" si="352"/>
        <v>0</v>
      </c>
      <c r="CP611" s="33" t="str">
        <f>IF(CO611&gt;='PAINEL E TARGET'!$T$11,'PAINEL E TARGET'!$S$11,
IF(CO611&gt;='PAINEL E TARGET'!$T$12,'PAINEL E TARGET'!$S$12,
IF(CO611&gt;='PAINEL E TARGET'!$T$13,'PAINEL E TARGET'!$S$13,
IF(CO611&gt;='PAINEL E TARGET'!$T$14,'PAINEL E TARGET'!$S$14,
IF(CO611&gt;='PAINEL E TARGET'!$T$15,'PAINEL E TARGET'!$S$15,
IF(CO611&gt;='PAINEL E TARGET'!$T$16,'PAINEL E TARGET'!$S$16,
IF(CO611&gt;='PAINEL E TARGET'!$T$17,'PAINEL E TARGET'!$S$17,
IF(CO611&gt;='PAINEL E TARGET'!$T$18,'PAINEL E TARGET'!$S$18,'PAINEL E TARGET'!$S$19))))))))</f>
        <v>Não elegível</v>
      </c>
      <c r="CQ611" s="17">
        <f>IFERROR(VLOOKUP($BW611,'PAINEL E TARGET'!$G$1:$Q$99,5,0),0)</f>
        <v>0.25</v>
      </c>
      <c r="CR611" s="17">
        <f>VLOOKUP(CP611,'PAINEL E TARGET'!$S$10:$U$19,3,0)</f>
        <v>0</v>
      </c>
      <c r="CS611" s="16">
        <f t="shared" si="353"/>
        <v>0</v>
      </c>
      <c r="CT611" s="17">
        <f t="shared" si="339"/>
        <v>1.155</v>
      </c>
      <c r="CU611" s="33" t="str">
        <f>IF(CT611&gt;='PAINEL E TARGET'!$T$11,'PAINEL E TARGET'!$S$11,
IF(CT611&gt;='PAINEL E TARGET'!$T$12,'PAINEL E TARGET'!$S$12,
IF(CT611&gt;='PAINEL E TARGET'!$T$13,'PAINEL E TARGET'!$S$13,
IF(CT611&gt;='PAINEL E TARGET'!$T$14,'PAINEL E TARGET'!$S$14,
IF(CT611&gt;='PAINEL E TARGET'!$T$15,'PAINEL E TARGET'!$S$15,
IF(CT611&gt;='PAINEL E TARGET'!$T$16,'PAINEL E TARGET'!$S$16,
IF(CT611&gt;='PAINEL E TARGET'!$T$17,'PAINEL E TARGET'!$S$17,
IF(CT611&gt;='PAINEL E TARGET'!$T$18,'PAINEL E TARGET'!$S$18,'PAINEL E TARGET'!$S$19))))))))</f>
        <v>5. Fx de 115% a 119,9%</v>
      </c>
      <c r="CV611" s="17">
        <f>IFERROR(VLOOKUP($BW611,'PAINEL E TARGET'!$G$1:$Q$99,6,0),0)</f>
        <v>0.2</v>
      </c>
      <c r="CW611" s="17">
        <f>VLOOKUP(CU611,'PAINEL E TARGET'!$S$10:$U$19,3,0)</f>
        <v>1.3</v>
      </c>
      <c r="CX611" s="16">
        <f t="shared" si="354"/>
        <v>624</v>
      </c>
      <c r="CY611" s="17">
        <f t="shared" si="340"/>
        <v>0.94399999999999995</v>
      </c>
      <c r="CZ611" s="33" t="str">
        <f>IF(CY611&gt;='PAINEL E TARGET'!$T$11,'PAINEL E TARGET'!$S$11,
IF(CY611&gt;='PAINEL E TARGET'!$T$12,'PAINEL E TARGET'!$S$12,
IF(CY611&gt;='PAINEL E TARGET'!$T$13,'PAINEL E TARGET'!$S$13,
IF(CY611&gt;='PAINEL E TARGET'!$T$14,'PAINEL E TARGET'!$S$14,
IF(CY611&gt;='PAINEL E TARGET'!$T$15,'PAINEL E TARGET'!$S$15,
IF(CY611&gt;='PAINEL E TARGET'!$T$16,'PAINEL E TARGET'!$S$16,
IF(CY611&gt;='PAINEL E TARGET'!$T$17,'PAINEL E TARGET'!$S$17,
IF(CY611&gt;='PAINEL E TARGET'!$T$18,'PAINEL E TARGET'!$S$18,'PAINEL E TARGET'!$S$19))))))))</f>
        <v>1. Fx de 90% a 99,9%</v>
      </c>
      <c r="DA611" s="17">
        <f>IFERROR(VLOOKUP($BW611,'PAINEL E TARGET'!$G$1:$Q$99,7,0),0)</f>
        <v>0.15</v>
      </c>
      <c r="DB611" s="17">
        <f>VLOOKUP(CZ611,'PAINEL E TARGET'!$S$10:$U$19,3,0)</f>
        <v>0.5</v>
      </c>
      <c r="DC611" s="16">
        <f t="shared" si="355"/>
        <v>180</v>
      </c>
      <c r="DD611" s="17">
        <f t="shared" si="341"/>
        <v>1.2050000000000001</v>
      </c>
      <c r="DE611" s="33" t="str">
        <f>IF(DD611&gt;='PAINEL E TARGET'!$T$11,'PAINEL E TARGET'!$S$11,
IF(DD611&gt;='PAINEL E TARGET'!$T$12,'PAINEL E TARGET'!$S$12,
IF(DD611&gt;='PAINEL E TARGET'!$T$13,'PAINEL E TARGET'!$S$13,
IF(DD611&gt;='PAINEL E TARGET'!$T$14,'PAINEL E TARGET'!$S$14,
IF(DD611&gt;='PAINEL E TARGET'!$T$15,'PAINEL E TARGET'!$S$15,
IF(DD611&gt;='PAINEL E TARGET'!$T$16,'PAINEL E TARGET'!$S$16,
IF(DD611&gt;='PAINEL E TARGET'!$T$17,'PAINEL E TARGET'!$S$17,
IF(DD611&gt;='PAINEL E TARGET'!$T$18,'PAINEL E TARGET'!$S$18,'PAINEL E TARGET'!$S$19))))))))</f>
        <v>6. Fx de 120% a 124,9%</v>
      </c>
      <c r="DF611" s="17">
        <f>IFERROR(VLOOKUP($BW611,'PAINEL E TARGET'!$G$1:$Q$99,8,0),0)</f>
        <v>0.1</v>
      </c>
      <c r="DG611" s="17">
        <f>VLOOKUP(DE611,'PAINEL E TARGET'!$S$10:$U$19,3,0)</f>
        <v>1.4</v>
      </c>
      <c r="DH611" s="16">
        <f t="shared" si="356"/>
        <v>335.99999999999994</v>
      </c>
      <c r="DI611" s="17">
        <f t="shared" si="342"/>
        <v>0.78800000000000003</v>
      </c>
      <c r="DJ611" s="33" t="str">
        <f>IF(DI611&gt;='PAINEL E TARGET'!$T$11,'PAINEL E TARGET'!$S$11,
IF(DI611&gt;='PAINEL E TARGET'!$T$12,'PAINEL E TARGET'!$S$12,
IF(DI611&gt;='PAINEL E TARGET'!$T$13,'PAINEL E TARGET'!$S$13,
IF(DI611&gt;='PAINEL E TARGET'!$T$14,'PAINEL E TARGET'!$S$14,
IF(DI611&gt;='PAINEL E TARGET'!$T$15,'PAINEL E TARGET'!$S$15,
IF(DI611&gt;='PAINEL E TARGET'!$T$16,'PAINEL E TARGET'!$S$16,
IF(DI611&gt;='PAINEL E TARGET'!$T$17,'PAINEL E TARGET'!$S$17,
IF(DI611&gt;='PAINEL E TARGET'!$T$18,'PAINEL E TARGET'!$S$18,'PAINEL E TARGET'!$S$19))))))))</f>
        <v>Não elegível</v>
      </c>
      <c r="DK611" s="17">
        <f>IFERROR(VLOOKUP($BW611,'PAINEL E TARGET'!$G$1:$Q$99,9,0),0)</f>
        <v>0.05</v>
      </c>
      <c r="DL611" s="17">
        <f>VLOOKUP(DJ611,'PAINEL E TARGET'!$S$10:$U$19,3,0)</f>
        <v>0</v>
      </c>
      <c r="DM611" s="16">
        <f t="shared" si="357"/>
        <v>0</v>
      </c>
      <c r="DN611" s="17">
        <f t="shared" si="343"/>
        <v>0.55100000000000005</v>
      </c>
      <c r="DO611" s="33" t="str">
        <f>IF(DN611&gt;='PAINEL E TARGET'!$T$11,'PAINEL E TARGET'!$S$11,
IF(DN611&gt;='PAINEL E TARGET'!$T$12,'PAINEL E TARGET'!$S$12,
IF(DN611&gt;='PAINEL E TARGET'!$T$13,'PAINEL E TARGET'!$S$13,
IF(DN611&gt;='PAINEL E TARGET'!$T$14,'PAINEL E TARGET'!$S$14,
IF(DN611&gt;='PAINEL E TARGET'!$T$15,'PAINEL E TARGET'!$S$15,
IF(DN611&gt;='PAINEL E TARGET'!$T$16,'PAINEL E TARGET'!$S$16,
IF(DN611&gt;='PAINEL E TARGET'!$T$17,'PAINEL E TARGET'!$S$17,
IF(DN611&gt;='PAINEL E TARGET'!$T$18,'PAINEL E TARGET'!$S$18,'PAINEL E TARGET'!$S$19))))))))</f>
        <v>Não elegível</v>
      </c>
      <c r="DP611" s="17">
        <f>IFERROR(VLOOKUP($BW611,'PAINEL E TARGET'!$G$1:$Q$99,10,0),0)</f>
        <v>0</v>
      </c>
      <c r="DQ611" s="17">
        <f>VLOOKUP(DO611,'PAINEL E TARGET'!$S$10:$U$19,3,0)</f>
        <v>0</v>
      </c>
      <c r="DR611" s="16">
        <f t="shared" si="358"/>
        <v>0</v>
      </c>
      <c r="DS611" s="17">
        <f t="shared" si="344"/>
        <v>0.875</v>
      </c>
      <c r="DT611" s="16">
        <f>IF(DS611&gt;=1,VLOOKUP(BO611,'PAINEL E TARGET'!$S$1:$W$8,5,0),0)</f>
        <v>0</v>
      </c>
      <c r="DU611" s="16">
        <f t="shared" si="359"/>
        <v>1140</v>
      </c>
    </row>
    <row r="612" spans="2:125" s="32" customFormat="1" x14ac:dyDescent="0.2">
      <c r="B612" s="44">
        <v>43541</v>
      </c>
      <c r="C612" s="65">
        <v>1462</v>
      </c>
      <c r="D612" s="66" t="s">
        <v>615</v>
      </c>
      <c r="E612" s="65">
        <v>213</v>
      </c>
      <c r="F612" s="65" t="s">
        <v>1017</v>
      </c>
      <c r="G612" s="67">
        <v>1446317.3036758497</v>
      </c>
      <c r="H612" s="67">
        <v>768430.31658835011</v>
      </c>
      <c r="I612" s="67">
        <v>779669.32</v>
      </c>
      <c r="J612" s="68">
        <v>1.0146259240025151</v>
      </c>
      <c r="K612" s="67">
        <v>129110.46730408742</v>
      </c>
      <c r="L612" s="67">
        <v>543714.67139227234</v>
      </c>
      <c r="M612" s="67">
        <v>184454.32</v>
      </c>
      <c r="N612" s="67">
        <v>556916</v>
      </c>
      <c r="O612" s="67">
        <v>1271338.7354133241</v>
      </c>
      <c r="P612" s="67" t="s">
        <v>1082</v>
      </c>
      <c r="Q612" s="67" t="s">
        <v>1082</v>
      </c>
      <c r="R612" s="67">
        <v>0</v>
      </c>
      <c r="S612" s="67">
        <v>0</v>
      </c>
      <c r="T612" s="68">
        <v>0.11325881810487749</v>
      </c>
      <c r="U612" s="68">
        <v>0.10226008238365948</v>
      </c>
      <c r="V612" s="68">
        <v>0.90288848228106</v>
      </c>
      <c r="W612" s="67">
        <v>76203.38</v>
      </c>
      <c r="X612" s="67">
        <v>75812.59</v>
      </c>
      <c r="Y612" s="68">
        <v>0.99487174978327719</v>
      </c>
      <c r="Z612" s="68">
        <v>0.17724849019623171</v>
      </c>
      <c r="AA612" s="68">
        <v>0.13796234788573677</v>
      </c>
      <c r="AB612" s="68">
        <v>0.77835556022507579</v>
      </c>
      <c r="AC612" s="67">
        <v>119257.23999999999</v>
      </c>
      <c r="AD612" s="67">
        <v>102281.19</v>
      </c>
      <c r="AE612" s="68">
        <v>0.85765182893717828</v>
      </c>
      <c r="AF612" s="43">
        <v>80</v>
      </c>
      <c r="AG612" s="43">
        <v>72</v>
      </c>
      <c r="AH612" s="43">
        <v>21</v>
      </c>
      <c r="AI612" s="43">
        <v>25</v>
      </c>
      <c r="AJ612" s="67">
        <v>44558.329999999994</v>
      </c>
      <c r="AK612" s="67">
        <v>43267.35</v>
      </c>
      <c r="AL612" s="68">
        <v>0.97102719065099619</v>
      </c>
      <c r="AM612" s="67">
        <v>10899.239999999998</v>
      </c>
      <c r="AN612" s="67">
        <v>10612.029999999999</v>
      </c>
      <c r="AO612" s="68">
        <v>0.97364862137176544</v>
      </c>
      <c r="AP612" s="67">
        <v>10701.309999999998</v>
      </c>
      <c r="AQ612" s="67">
        <v>10183.14</v>
      </c>
      <c r="AR612" s="68">
        <v>0.95157882539614325</v>
      </c>
      <c r="AS612" s="67">
        <v>10044.5</v>
      </c>
      <c r="AT612" s="67">
        <v>11750.070000000002</v>
      </c>
      <c r="AU612" s="68">
        <v>1.1698013838419037</v>
      </c>
      <c r="AV612" s="43">
        <v>1516.99</v>
      </c>
      <c r="AW612" s="43">
        <v>1004.8000000000001</v>
      </c>
      <c r="AX612" s="69">
        <v>0.66236428717394313</v>
      </c>
      <c r="AY612" s="43">
        <v>129110.46730408742</v>
      </c>
      <c r="AZ612" s="43">
        <v>184454.31999999998</v>
      </c>
      <c r="BA612" s="43">
        <v>30332.781151209059</v>
      </c>
      <c r="BB612" s="43">
        <v>34838.18</v>
      </c>
      <c r="BC612" s="43">
        <v>243877.56283529254</v>
      </c>
      <c r="BD612" s="43">
        <v>57377.43572523808</v>
      </c>
      <c r="BE612" s="43">
        <v>144659.21999999997</v>
      </c>
      <c r="BF612" s="43">
        <v>226389.81</v>
      </c>
      <c r="BG612" s="43">
        <v>2873.1</v>
      </c>
      <c r="BH612" s="43">
        <v>42</v>
      </c>
      <c r="BI612" s="44">
        <v>43173</v>
      </c>
      <c r="BJ612" s="44">
        <v>43541</v>
      </c>
      <c r="BK612" s="44">
        <v>43172</v>
      </c>
      <c r="BL612" s="43">
        <f t="shared" si="345"/>
        <v>779669.32</v>
      </c>
      <c r="BM612" s="43">
        <f t="shared" si="346"/>
        <v>741370.32000000007</v>
      </c>
      <c r="BO612" s="16" t="str">
        <f>IFERROR(VLOOKUP($C612,'PORTE LOJA'!A:B,2,0),"PORTE 1")</f>
        <v>PORTE 2</v>
      </c>
      <c r="BP612" s="16">
        <f>VLOOKUP(BO612,'PAINEL E TARGET'!$S$1:$W$8,3,0)</f>
        <v>1875</v>
      </c>
      <c r="BQ612" s="16">
        <f t="shared" si="324"/>
        <v>1</v>
      </c>
      <c r="BR612" s="16">
        <f t="shared" si="325"/>
        <v>1</v>
      </c>
      <c r="BS612" s="16">
        <f t="shared" si="326"/>
        <v>1</v>
      </c>
      <c r="BT612" s="16">
        <f t="shared" si="327"/>
        <v>1</v>
      </c>
      <c r="BU612" s="16">
        <f t="shared" si="328"/>
        <v>1</v>
      </c>
      <c r="BV612" s="16">
        <f t="shared" si="329"/>
        <v>1</v>
      </c>
      <c r="BW612" s="17" t="str">
        <f t="shared" si="347"/>
        <v>111111</v>
      </c>
      <c r="BY612" s="17">
        <f t="shared" si="330"/>
        <v>1.0149999999999999</v>
      </c>
      <c r="BZ612" s="17">
        <f t="shared" si="331"/>
        <v>1.1020000000000001</v>
      </c>
      <c r="CA612" s="17" t="str">
        <f t="shared" si="348"/>
        <v>Sem Retira</v>
      </c>
      <c r="CB612" s="17">
        <f t="shared" si="349"/>
        <v>1.1020000000000001</v>
      </c>
      <c r="CC612" s="33" t="str">
        <f>IF(CB612&gt;='PAINEL E TARGET'!$T$11,'PAINEL E TARGET'!$S$11,
IF(CB612&gt;='PAINEL E TARGET'!$T$12,'PAINEL E TARGET'!$S$12,
IF(CB612&gt;='PAINEL E TARGET'!$T$13,'PAINEL E TARGET'!$S$13,
IF(CB612&gt;='PAINEL E TARGET'!$T$14,'PAINEL E TARGET'!$S$14,
IF(CB612&gt;='PAINEL E TARGET'!$T$15,'PAINEL E TARGET'!$S$15,
IF(CB612&gt;='PAINEL E TARGET'!$T$16,'PAINEL E TARGET'!$S$16,
IF(CB612&gt;='PAINEL E TARGET'!$T$17,'PAINEL E TARGET'!$S$17,
IF(CB612&gt;='PAINEL E TARGET'!$T$18,'PAINEL E TARGET'!$S$18,'PAINEL E TARGET'!$S$19))))))))</f>
        <v>4. Fx de 110% a 114,9%</v>
      </c>
      <c r="CD612" s="17">
        <f>IFERROR(VLOOKUP($BW612,'PAINEL E TARGET'!$G$1:$Q$99,4,0),0)</f>
        <v>0.25</v>
      </c>
      <c r="CE612" s="17">
        <f>VLOOKUP(CC612,'PAINEL E TARGET'!$S$10:$U$19,3,0)</f>
        <v>1.2</v>
      </c>
      <c r="CF612" s="16">
        <f t="shared" si="350"/>
        <v>562.5</v>
      </c>
      <c r="CG612" s="17">
        <f t="shared" si="332"/>
        <v>0.97099999999999997</v>
      </c>
      <c r="CH612" s="17">
        <f t="shared" si="333"/>
        <v>0.97399999999999998</v>
      </c>
      <c r="CI612" s="17">
        <f t="shared" si="334"/>
        <v>0.95199999999999996</v>
      </c>
      <c r="CJ612" s="17">
        <f t="shared" si="335"/>
        <v>1.17</v>
      </c>
      <c r="CK612" s="17">
        <f t="shared" si="336"/>
        <v>0.66200000000000003</v>
      </c>
      <c r="CL612" s="17">
        <f t="shared" si="337"/>
        <v>0.995</v>
      </c>
      <c r="CM612" s="16">
        <f t="shared" si="338"/>
        <v>4</v>
      </c>
      <c r="CN612" s="17" t="str">
        <f t="shared" si="351"/>
        <v>não ok</v>
      </c>
      <c r="CO612" s="17">
        <f t="shared" si="352"/>
        <v>0</v>
      </c>
      <c r="CP612" s="33" t="str">
        <f>IF(CO612&gt;='PAINEL E TARGET'!$T$11,'PAINEL E TARGET'!$S$11,
IF(CO612&gt;='PAINEL E TARGET'!$T$12,'PAINEL E TARGET'!$S$12,
IF(CO612&gt;='PAINEL E TARGET'!$T$13,'PAINEL E TARGET'!$S$13,
IF(CO612&gt;='PAINEL E TARGET'!$T$14,'PAINEL E TARGET'!$S$14,
IF(CO612&gt;='PAINEL E TARGET'!$T$15,'PAINEL E TARGET'!$S$15,
IF(CO612&gt;='PAINEL E TARGET'!$T$16,'PAINEL E TARGET'!$S$16,
IF(CO612&gt;='PAINEL E TARGET'!$T$17,'PAINEL E TARGET'!$S$17,
IF(CO612&gt;='PAINEL E TARGET'!$T$18,'PAINEL E TARGET'!$S$18,'PAINEL E TARGET'!$S$19))))))))</f>
        <v>Não elegível</v>
      </c>
      <c r="CQ612" s="17">
        <f>IFERROR(VLOOKUP($BW612,'PAINEL E TARGET'!$G$1:$Q$99,5,0),0)</f>
        <v>0.25</v>
      </c>
      <c r="CR612" s="17">
        <f>VLOOKUP(CP612,'PAINEL E TARGET'!$S$10:$U$19,3,0)</f>
        <v>0</v>
      </c>
      <c r="CS612" s="16">
        <f t="shared" si="353"/>
        <v>0</v>
      </c>
      <c r="CT612" s="17">
        <f t="shared" si="339"/>
        <v>0.85799999999999998</v>
      </c>
      <c r="CU612" s="33" t="str">
        <f>IF(CT612&gt;='PAINEL E TARGET'!$T$11,'PAINEL E TARGET'!$S$11,
IF(CT612&gt;='PAINEL E TARGET'!$T$12,'PAINEL E TARGET'!$S$12,
IF(CT612&gt;='PAINEL E TARGET'!$T$13,'PAINEL E TARGET'!$S$13,
IF(CT612&gt;='PAINEL E TARGET'!$T$14,'PAINEL E TARGET'!$S$14,
IF(CT612&gt;='PAINEL E TARGET'!$T$15,'PAINEL E TARGET'!$S$15,
IF(CT612&gt;='PAINEL E TARGET'!$T$16,'PAINEL E TARGET'!$S$16,
IF(CT612&gt;='PAINEL E TARGET'!$T$17,'PAINEL E TARGET'!$S$17,
IF(CT612&gt;='PAINEL E TARGET'!$T$18,'PAINEL E TARGET'!$S$18,'PAINEL E TARGET'!$S$19))))))))</f>
        <v>Não elegível</v>
      </c>
      <c r="CV612" s="17">
        <f>IFERROR(VLOOKUP($BW612,'PAINEL E TARGET'!$G$1:$Q$99,6,0),0)</f>
        <v>0.2</v>
      </c>
      <c r="CW612" s="17">
        <f>VLOOKUP(CU612,'PAINEL E TARGET'!$S$10:$U$19,3,0)</f>
        <v>0</v>
      </c>
      <c r="CX612" s="16">
        <f t="shared" si="354"/>
        <v>0</v>
      </c>
      <c r="CY612" s="17">
        <f t="shared" si="340"/>
        <v>1.429</v>
      </c>
      <c r="CZ612" s="33" t="str">
        <f>IF(CY612&gt;='PAINEL E TARGET'!$T$11,'PAINEL E TARGET'!$S$11,
IF(CY612&gt;='PAINEL E TARGET'!$T$12,'PAINEL E TARGET'!$S$12,
IF(CY612&gt;='PAINEL E TARGET'!$T$13,'PAINEL E TARGET'!$S$13,
IF(CY612&gt;='PAINEL E TARGET'!$T$14,'PAINEL E TARGET'!$S$14,
IF(CY612&gt;='PAINEL E TARGET'!$T$15,'PAINEL E TARGET'!$S$15,
IF(CY612&gt;='PAINEL E TARGET'!$T$16,'PAINEL E TARGET'!$S$16,
IF(CY612&gt;='PAINEL E TARGET'!$T$17,'PAINEL E TARGET'!$S$17,
IF(CY612&gt;='PAINEL E TARGET'!$T$18,'PAINEL E TARGET'!$S$18,'PAINEL E TARGET'!$S$19))))))))</f>
        <v>8. Fx de 130% ou mais</v>
      </c>
      <c r="DA612" s="17">
        <f>IFERROR(VLOOKUP($BW612,'PAINEL E TARGET'!$G$1:$Q$99,7,0),0)</f>
        <v>0.15</v>
      </c>
      <c r="DB612" s="17">
        <f>VLOOKUP(CZ612,'PAINEL E TARGET'!$S$10:$U$19,3,0)</f>
        <v>1.6</v>
      </c>
      <c r="DC612" s="16">
        <f t="shared" si="355"/>
        <v>450</v>
      </c>
      <c r="DD612" s="17">
        <f t="shared" si="341"/>
        <v>1.149</v>
      </c>
      <c r="DE612" s="33" t="str">
        <f>IF(DD612&gt;='PAINEL E TARGET'!$T$11,'PAINEL E TARGET'!$S$11,
IF(DD612&gt;='PAINEL E TARGET'!$T$12,'PAINEL E TARGET'!$S$12,
IF(DD612&gt;='PAINEL E TARGET'!$T$13,'PAINEL E TARGET'!$S$13,
IF(DD612&gt;='PAINEL E TARGET'!$T$14,'PAINEL E TARGET'!$S$14,
IF(DD612&gt;='PAINEL E TARGET'!$T$15,'PAINEL E TARGET'!$S$15,
IF(DD612&gt;='PAINEL E TARGET'!$T$16,'PAINEL E TARGET'!$S$16,
IF(DD612&gt;='PAINEL E TARGET'!$T$17,'PAINEL E TARGET'!$S$17,
IF(DD612&gt;='PAINEL E TARGET'!$T$18,'PAINEL E TARGET'!$S$18,'PAINEL E TARGET'!$S$19))))))))</f>
        <v>4. Fx de 110% a 114,9%</v>
      </c>
      <c r="DF612" s="17">
        <f>IFERROR(VLOOKUP($BW612,'PAINEL E TARGET'!$G$1:$Q$99,8,0),0)</f>
        <v>0.1</v>
      </c>
      <c r="DG612" s="17">
        <f>VLOOKUP(DE612,'PAINEL E TARGET'!$S$10:$U$19,3,0)</f>
        <v>1.2</v>
      </c>
      <c r="DH612" s="16">
        <f t="shared" si="356"/>
        <v>225</v>
      </c>
      <c r="DI612" s="17">
        <f t="shared" si="342"/>
        <v>1.19</v>
      </c>
      <c r="DJ612" s="33" t="str">
        <f>IF(DI612&gt;='PAINEL E TARGET'!$T$11,'PAINEL E TARGET'!$S$11,
IF(DI612&gt;='PAINEL E TARGET'!$T$12,'PAINEL E TARGET'!$S$12,
IF(DI612&gt;='PAINEL E TARGET'!$T$13,'PAINEL E TARGET'!$S$13,
IF(DI612&gt;='PAINEL E TARGET'!$T$14,'PAINEL E TARGET'!$S$14,
IF(DI612&gt;='PAINEL E TARGET'!$T$15,'PAINEL E TARGET'!$S$15,
IF(DI612&gt;='PAINEL E TARGET'!$T$16,'PAINEL E TARGET'!$S$16,
IF(DI612&gt;='PAINEL E TARGET'!$T$17,'PAINEL E TARGET'!$S$17,
IF(DI612&gt;='PAINEL E TARGET'!$T$18,'PAINEL E TARGET'!$S$18,'PAINEL E TARGET'!$S$19))))))))</f>
        <v>5. Fx de 115% a 119,9%</v>
      </c>
      <c r="DK612" s="17">
        <f>IFERROR(VLOOKUP($BW612,'PAINEL E TARGET'!$G$1:$Q$99,9,0),0)</f>
        <v>0.05</v>
      </c>
      <c r="DL612" s="17">
        <f>VLOOKUP(DJ612,'PAINEL E TARGET'!$S$10:$U$19,3,0)</f>
        <v>1.3</v>
      </c>
      <c r="DM612" s="16">
        <f t="shared" si="357"/>
        <v>121.875</v>
      </c>
      <c r="DN612" s="17">
        <f t="shared" si="343"/>
        <v>0.66200000000000003</v>
      </c>
      <c r="DO612" s="33" t="str">
        <f>IF(DN612&gt;='PAINEL E TARGET'!$T$11,'PAINEL E TARGET'!$S$11,
IF(DN612&gt;='PAINEL E TARGET'!$T$12,'PAINEL E TARGET'!$S$12,
IF(DN612&gt;='PAINEL E TARGET'!$T$13,'PAINEL E TARGET'!$S$13,
IF(DN612&gt;='PAINEL E TARGET'!$T$14,'PAINEL E TARGET'!$S$14,
IF(DN612&gt;='PAINEL E TARGET'!$T$15,'PAINEL E TARGET'!$S$15,
IF(DN612&gt;='PAINEL E TARGET'!$T$16,'PAINEL E TARGET'!$S$16,
IF(DN612&gt;='PAINEL E TARGET'!$T$17,'PAINEL E TARGET'!$S$17,
IF(DN612&gt;='PAINEL E TARGET'!$T$18,'PAINEL E TARGET'!$S$18,'PAINEL E TARGET'!$S$19))))))))</f>
        <v>Não elegível</v>
      </c>
      <c r="DP612" s="17">
        <f>IFERROR(VLOOKUP($BW612,'PAINEL E TARGET'!$G$1:$Q$99,10,0),0)</f>
        <v>0</v>
      </c>
      <c r="DQ612" s="17">
        <f>VLOOKUP(DO612,'PAINEL E TARGET'!$S$10:$U$19,3,0)</f>
        <v>0</v>
      </c>
      <c r="DR612" s="16">
        <f t="shared" si="358"/>
        <v>0</v>
      </c>
      <c r="DS612" s="17">
        <f t="shared" si="344"/>
        <v>0.9</v>
      </c>
      <c r="DT612" s="16">
        <f>IF(DS612&gt;=1,VLOOKUP(BO612,'PAINEL E TARGET'!$S$1:$W$8,5,0),0)</f>
        <v>0</v>
      </c>
      <c r="DU612" s="16">
        <f t="shared" si="359"/>
        <v>1359.375</v>
      </c>
    </row>
    <row r="613" spans="2:125" s="32" customFormat="1" x14ac:dyDescent="0.2">
      <c r="B613" s="44">
        <v>43541</v>
      </c>
      <c r="C613" s="65">
        <v>1463</v>
      </c>
      <c r="D613" s="66" t="s">
        <v>616</v>
      </c>
      <c r="E613" s="65">
        <v>120</v>
      </c>
      <c r="F613" s="65" t="s">
        <v>1018</v>
      </c>
      <c r="G613" s="67">
        <v>1258610.170747197</v>
      </c>
      <c r="H613" s="67">
        <v>727179.26609646727</v>
      </c>
      <c r="I613" s="67">
        <v>634189.31000000006</v>
      </c>
      <c r="J613" s="68">
        <v>0.87212237692688666</v>
      </c>
      <c r="K613" s="67">
        <v>79544.582681056287</v>
      </c>
      <c r="L613" s="67">
        <v>616084.24796994438</v>
      </c>
      <c r="M613" s="67">
        <v>76232.399999999994</v>
      </c>
      <c r="N613" s="67">
        <v>546953.01</v>
      </c>
      <c r="O613" s="67">
        <v>1204016.0550089413</v>
      </c>
      <c r="P613" s="67" t="s">
        <v>1082</v>
      </c>
      <c r="Q613" s="67" t="s">
        <v>1082</v>
      </c>
      <c r="R613" s="67">
        <v>0</v>
      </c>
      <c r="S613" s="67">
        <v>2378</v>
      </c>
      <c r="T613" s="68">
        <v>0.11265036258871633</v>
      </c>
      <c r="U613" s="68">
        <v>9.3484329166178659E-2</v>
      </c>
      <c r="V613" s="68">
        <v>0.82986265661201308</v>
      </c>
      <c r="W613" s="67">
        <v>78362.84</v>
      </c>
      <c r="X613" s="67">
        <v>58258.070000000007</v>
      </c>
      <c r="Y613" s="68">
        <v>0.74344000294016921</v>
      </c>
      <c r="Z613" s="68">
        <v>0.18254686178139257</v>
      </c>
      <c r="AA613" s="68">
        <v>0.18053936789052874</v>
      </c>
      <c r="AB613" s="68">
        <v>0.98900285728676129</v>
      </c>
      <c r="AC613" s="67">
        <v>126984.85999999999</v>
      </c>
      <c r="AD613" s="67">
        <v>112509.49999999999</v>
      </c>
      <c r="AE613" s="68">
        <v>0.8860071980234494</v>
      </c>
      <c r="AF613" s="43">
        <v>80</v>
      </c>
      <c r="AG613" s="43">
        <v>66</v>
      </c>
      <c r="AH613" s="43">
        <v>22</v>
      </c>
      <c r="AI613" s="43">
        <v>20</v>
      </c>
      <c r="AJ613" s="67">
        <v>33022.42</v>
      </c>
      <c r="AK613" s="67">
        <v>27078</v>
      </c>
      <c r="AL613" s="68">
        <v>0.81998835942368853</v>
      </c>
      <c r="AM613" s="67">
        <v>9774.01</v>
      </c>
      <c r="AN613" s="67">
        <v>5709.3199999999988</v>
      </c>
      <c r="AO613" s="68">
        <v>0.5841328175436693</v>
      </c>
      <c r="AP613" s="67">
        <v>6525.7900000000009</v>
      </c>
      <c r="AQ613" s="67">
        <v>3875.45</v>
      </c>
      <c r="AR613" s="68">
        <v>0.59386679620398442</v>
      </c>
      <c r="AS613" s="67">
        <v>29040.620000000003</v>
      </c>
      <c r="AT613" s="67">
        <v>21595.3</v>
      </c>
      <c r="AU613" s="68">
        <v>0.74362393089403733</v>
      </c>
      <c r="AV613" s="43">
        <v>1574.4099999999999</v>
      </c>
      <c r="AW613" s="43">
        <v>1044.8</v>
      </c>
      <c r="AX613" s="69">
        <v>0.6636136711530034</v>
      </c>
      <c r="AY613" s="43">
        <v>79544.582681056287</v>
      </c>
      <c r="AZ613" s="43">
        <v>76232.400000000009</v>
      </c>
      <c r="BA613" s="43">
        <v>34495.759640372555</v>
      </c>
      <c r="BB613" s="43">
        <v>36296.629999999997</v>
      </c>
      <c r="BC613" s="43">
        <v>137659.94733617766</v>
      </c>
      <c r="BD613" s="43">
        <v>59712.461671879726</v>
      </c>
      <c r="BE613" s="43">
        <v>136518.01999999996</v>
      </c>
      <c r="BF613" s="43">
        <v>221223.98999999993</v>
      </c>
      <c r="BG613" s="43">
        <v>2728.6500000000005</v>
      </c>
      <c r="BH613" s="43">
        <v>48</v>
      </c>
      <c r="BI613" s="44">
        <v>43173</v>
      </c>
      <c r="BJ613" s="44">
        <v>43541</v>
      </c>
      <c r="BK613" s="44">
        <v>43172</v>
      </c>
      <c r="BL613" s="43">
        <f t="shared" si="345"/>
        <v>636567.31000000006</v>
      </c>
      <c r="BM613" s="43">
        <f t="shared" si="346"/>
        <v>625563.41</v>
      </c>
      <c r="BO613" s="16" t="str">
        <f>IFERROR(VLOOKUP($C613,'PORTE LOJA'!A:B,2,0),"PORTE 1")</f>
        <v>PORTE 2</v>
      </c>
      <c r="BP613" s="16">
        <f>VLOOKUP(BO613,'PAINEL E TARGET'!$S$1:$W$8,3,0)</f>
        <v>1875</v>
      </c>
      <c r="BQ613" s="16">
        <f t="shared" si="324"/>
        <v>1</v>
      </c>
      <c r="BR613" s="16">
        <f t="shared" si="325"/>
        <v>1</v>
      </c>
      <c r="BS613" s="16">
        <f t="shared" si="326"/>
        <v>1</v>
      </c>
      <c r="BT613" s="16">
        <f t="shared" si="327"/>
        <v>1</v>
      </c>
      <c r="BU613" s="16">
        <f t="shared" si="328"/>
        <v>1</v>
      </c>
      <c r="BV613" s="16">
        <f t="shared" si="329"/>
        <v>1</v>
      </c>
      <c r="BW613" s="17" t="str">
        <f t="shared" si="347"/>
        <v>111111</v>
      </c>
      <c r="BY613" s="17">
        <f t="shared" si="330"/>
        <v>0.875</v>
      </c>
      <c r="BZ613" s="17">
        <f t="shared" si="331"/>
        <v>0.89900000000000002</v>
      </c>
      <c r="CA613" s="17" t="str">
        <f t="shared" si="348"/>
        <v>Sem Retira</v>
      </c>
      <c r="CB613" s="17">
        <f t="shared" si="349"/>
        <v>0.89900000000000002</v>
      </c>
      <c r="CC613" s="33" t="str">
        <f>IF(CB613&gt;='PAINEL E TARGET'!$T$11,'PAINEL E TARGET'!$S$11,
IF(CB613&gt;='PAINEL E TARGET'!$T$12,'PAINEL E TARGET'!$S$12,
IF(CB613&gt;='PAINEL E TARGET'!$T$13,'PAINEL E TARGET'!$S$13,
IF(CB613&gt;='PAINEL E TARGET'!$T$14,'PAINEL E TARGET'!$S$14,
IF(CB613&gt;='PAINEL E TARGET'!$T$15,'PAINEL E TARGET'!$S$15,
IF(CB613&gt;='PAINEL E TARGET'!$T$16,'PAINEL E TARGET'!$S$16,
IF(CB613&gt;='PAINEL E TARGET'!$T$17,'PAINEL E TARGET'!$S$17,
IF(CB613&gt;='PAINEL E TARGET'!$T$18,'PAINEL E TARGET'!$S$18,'PAINEL E TARGET'!$S$19))))))))</f>
        <v>Não elegível</v>
      </c>
      <c r="CD613" s="17">
        <f>IFERROR(VLOOKUP($BW613,'PAINEL E TARGET'!$G$1:$Q$99,4,0),0)</f>
        <v>0.25</v>
      </c>
      <c r="CE613" s="17">
        <f>VLOOKUP(CC613,'PAINEL E TARGET'!$S$10:$U$19,3,0)</f>
        <v>0</v>
      </c>
      <c r="CF613" s="16">
        <f t="shared" si="350"/>
        <v>0</v>
      </c>
      <c r="CG613" s="17">
        <f t="shared" si="332"/>
        <v>0.82</v>
      </c>
      <c r="CH613" s="17">
        <f t="shared" si="333"/>
        <v>0.58399999999999996</v>
      </c>
      <c r="CI613" s="17">
        <f t="shared" si="334"/>
        <v>0.59399999999999997</v>
      </c>
      <c r="CJ613" s="17">
        <f t="shared" si="335"/>
        <v>0.74399999999999999</v>
      </c>
      <c r="CK613" s="17">
        <f t="shared" si="336"/>
        <v>0.66400000000000003</v>
      </c>
      <c r="CL613" s="17">
        <f t="shared" si="337"/>
        <v>0.74299999999999999</v>
      </c>
      <c r="CM613" s="16">
        <f t="shared" si="338"/>
        <v>2</v>
      </c>
      <c r="CN613" s="17" t="str">
        <f t="shared" si="351"/>
        <v>não ok</v>
      </c>
      <c r="CO613" s="17">
        <f t="shared" si="352"/>
        <v>0</v>
      </c>
      <c r="CP613" s="33" t="str">
        <f>IF(CO613&gt;='PAINEL E TARGET'!$T$11,'PAINEL E TARGET'!$S$11,
IF(CO613&gt;='PAINEL E TARGET'!$T$12,'PAINEL E TARGET'!$S$12,
IF(CO613&gt;='PAINEL E TARGET'!$T$13,'PAINEL E TARGET'!$S$13,
IF(CO613&gt;='PAINEL E TARGET'!$T$14,'PAINEL E TARGET'!$S$14,
IF(CO613&gt;='PAINEL E TARGET'!$T$15,'PAINEL E TARGET'!$S$15,
IF(CO613&gt;='PAINEL E TARGET'!$T$16,'PAINEL E TARGET'!$S$16,
IF(CO613&gt;='PAINEL E TARGET'!$T$17,'PAINEL E TARGET'!$S$17,
IF(CO613&gt;='PAINEL E TARGET'!$T$18,'PAINEL E TARGET'!$S$18,'PAINEL E TARGET'!$S$19))))))))</f>
        <v>Não elegível</v>
      </c>
      <c r="CQ613" s="17">
        <f>IFERROR(VLOOKUP($BW613,'PAINEL E TARGET'!$G$1:$Q$99,5,0),0)</f>
        <v>0.25</v>
      </c>
      <c r="CR613" s="17">
        <f>VLOOKUP(CP613,'PAINEL E TARGET'!$S$10:$U$19,3,0)</f>
        <v>0</v>
      </c>
      <c r="CS613" s="16">
        <f t="shared" si="353"/>
        <v>0</v>
      </c>
      <c r="CT613" s="17">
        <f t="shared" si="339"/>
        <v>0.88600000000000001</v>
      </c>
      <c r="CU613" s="33" t="str">
        <f>IF(CT613&gt;='PAINEL E TARGET'!$T$11,'PAINEL E TARGET'!$S$11,
IF(CT613&gt;='PAINEL E TARGET'!$T$12,'PAINEL E TARGET'!$S$12,
IF(CT613&gt;='PAINEL E TARGET'!$T$13,'PAINEL E TARGET'!$S$13,
IF(CT613&gt;='PAINEL E TARGET'!$T$14,'PAINEL E TARGET'!$S$14,
IF(CT613&gt;='PAINEL E TARGET'!$T$15,'PAINEL E TARGET'!$S$15,
IF(CT613&gt;='PAINEL E TARGET'!$T$16,'PAINEL E TARGET'!$S$16,
IF(CT613&gt;='PAINEL E TARGET'!$T$17,'PAINEL E TARGET'!$S$17,
IF(CT613&gt;='PAINEL E TARGET'!$T$18,'PAINEL E TARGET'!$S$18,'PAINEL E TARGET'!$S$19))))))))</f>
        <v>Não elegível</v>
      </c>
      <c r="CV613" s="17">
        <f>IFERROR(VLOOKUP($BW613,'PAINEL E TARGET'!$G$1:$Q$99,6,0),0)</f>
        <v>0.2</v>
      </c>
      <c r="CW613" s="17">
        <f>VLOOKUP(CU613,'PAINEL E TARGET'!$S$10:$U$19,3,0)</f>
        <v>0</v>
      </c>
      <c r="CX613" s="16">
        <f t="shared" si="354"/>
        <v>0</v>
      </c>
      <c r="CY613" s="17">
        <f t="shared" si="340"/>
        <v>0.95799999999999996</v>
      </c>
      <c r="CZ613" s="33" t="str">
        <f>IF(CY613&gt;='PAINEL E TARGET'!$T$11,'PAINEL E TARGET'!$S$11,
IF(CY613&gt;='PAINEL E TARGET'!$T$12,'PAINEL E TARGET'!$S$12,
IF(CY613&gt;='PAINEL E TARGET'!$T$13,'PAINEL E TARGET'!$S$13,
IF(CY613&gt;='PAINEL E TARGET'!$T$14,'PAINEL E TARGET'!$S$14,
IF(CY613&gt;='PAINEL E TARGET'!$T$15,'PAINEL E TARGET'!$S$15,
IF(CY613&gt;='PAINEL E TARGET'!$T$16,'PAINEL E TARGET'!$S$16,
IF(CY613&gt;='PAINEL E TARGET'!$T$17,'PAINEL E TARGET'!$S$17,
IF(CY613&gt;='PAINEL E TARGET'!$T$18,'PAINEL E TARGET'!$S$18,'PAINEL E TARGET'!$S$19))))))))</f>
        <v>1. Fx de 90% a 99,9%</v>
      </c>
      <c r="DA613" s="17">
        <f>IFERROR(VLOOKUP($BW613,'PAINEL E TARGET'!$G$1:$Q$99,7,0),0)</f>
        <v>0.15</v>
      </c>
      <c r="DB613" s="17">
        <f>VLOOKUP(CZ613,'PAINEL E TARGET'!$S$10:$U$19,3,0)</f>
        <v>0.5</v>
      </c>
      <c r="DC613" s="16">
        <f t="shared" si="355"/>
        <v>140.625</v>
      </c>
      <c r="DD613" s="17">
        <f t="shared" si="341"/>
        <v>1.052</v>
      </c>
      <c r="DE613" s="33" t="str">
        <f>IF(DD613&gt;='PAINEL E TARGET'!$T$11,'PAINEL E TARGET'!$S$11,
IF(DD613&gt;='PAINEL E TARGET'!$T$12,'PAINEL E TARGET'!$S$12,
IF(DD613&gt;='PAINEL E TARGET'!$T$13,'PAINEL E TARGET'!$S$13,
IF(DD613&gt;='PAINEL E TARGET'!$T$14,'PAINEL E TARGET'!$S$14,
IF(DD613&gt;='PAINEL E TARGET'!$T$15,'PAINEL E TARGET'!$S$15,
IF(DD613&gt;='PAINEL E TARGET'!$T$16,'PAINEL E TARGET'!$S$16,
IF(DD613&gt;='PAINEL E TARGET'!$T$17,'PAINEL E TARGET'!$S$17,
IF(DD613&gt;='PAINEL E TARGET'!$T$18,'PAINEL E TARGET'!$S$18,'PAINEL E TARGET'!$S$19))))))))</f>
        <v>3. Fx de 105% a 109,9%</v>
      </c>
      <c r="DF613" s="17">
        <f>IFERROR(VLOOKUP($BW613,'PAINEL E TARGET'!$G$1:$Q$99,8,0),0)</f>
        <v>0.1</v>
      </c>
      <c r="DG613" s="17">
        <f>VLOOKUP(DE613,'PAINEL E TARGET'!$S$10:$U$19,3,0)</f>
        <v>1.1000000000000001</v>
      </c>
      <c r="DH613" s="16">
        <f t="shared" si="356"/>
        <v>206.25000000000003</v>
      </c>
      <c r="DI613" s="17">
        <f t="shared" si="342"/>
        <v>0.90900000000000003</v>
      </c>
      <c r="DJ613" s="33" t="str">
        <f>IF(DI613&gt;='PAINEL E TARGET'!$T$11,'PAINEL E TARGET'!$S$11,
IF(DI613&gt;='PAINEL E TARGET'!$T$12,'PAINEL E TARGET'!$S$12,
IF(DI613&gt;='PAINEL E TARGET'!$T$13,'PAINEL E TARGET'!$S$13,
IF(DI613&gt;='PAINEL E TARGET'!$T$14,'PAINEL E TARGET'!$S$14,
IF(DI613&gt;='PAINEL E TARGET'!$T$15,'PAINEL E TARGET'!$S$15,
IF(DI613&gt;='PAINEL E TARGET'!$T$16,'PAINEL E TARGET'!$S$16,
IF(DI613&gt;='PAINEL E TARGET'!$T$17,'PAINEL E TARGET'!$S$17,
IF(DI613&gt;='PAINEL E TARGET'!$T$18,'PAINEL E TARGET'!$S$18,'PAINEL E TARGET'!$S$19))))))))</f>
        <v>1. Fx de 90% a 99,9%</v>
      </c>
      <c r="DK613" s="17">
        <f>IFERROR(VLOOKUP($BW613,'PAINEL E TARGET'!$G$1:$Q$99,9,0),0)</f>
        <v>0.05</v>
      </c>
      <c r="DL613" s="17">
        <f>VLOOKUP(DJ613,'PAINEL E TARGET'!$S$10:$U$19,3,0)</f>
        <v>0.5</v>
      </c>
      <c r="DM613" s="16">
        <f t="shared" si="357"/>
        <v>46.875</v>
      </c>
      <c r="DN613" s="17">
        <f t="shared" si="343"/>
        <v>0.66400000000000003</v>
      </c>
      <c r="DO613" s="33" t="str">
        <f>IF(DN613&gt;='PAINEL E TARGET'!$T$11,'PAINEL E TARGET'!$S$11,
IF(DN613&gt;='PAINEL E TARGET'!$T$12,'PAINEL E TARGET'!$S$12,
IF(DN613&gt;='PAINEL E TARGET'!$T$13,'PAINEL E TARGET'!$S$13,
IF(DN613&gt;='PAINEL E TARGET'!$T$14,'PAINEL E TARGET'!$S$14,
IF(DN613&gt;='PAINEL E TARGET'!$T$15,'PAINEL E TARGET'!$S$15,
IF(DN613&gt;='PAINEL E TARGET'!$T$16,'PAINEL E TARGET'!$S$16,
IF(DN613&gt;='PAINEL E TARGET'!$T$17,'PAINEL E TARGET'!$S$17,
IF(DN613&gt;='PAINEL E TARGET'!$T$18,'PAINEL E TARGET'!$S$18,'PAINEL E TARGET'!$S$19))))))))</f>
        <v>Não elegível</v>
      </c>
      <c r="DP613" s="17">
        <f>IFERROR(VLOOKUP($BW613,'PAINEL E TARGET'!$G$1:$Q$99,10,0),0)</f>
        <v>0</v>
      </c>
      <c r="DQ613" s="17">
        <f>VLOOKUP(DO613,'PAINEL E TARGET'!$S$10:$U$19,3,0)</f>
        <v>0</v>
      </c>
      <c r="DR613" s="16">
        <f t="shared" si="358"/>
        <v>0</v>
      </c>
      <c r="DS613" s="17">
        <f t="shared" si="344"/>
        <v>0.82499999999999996</v>
      </c>
      <c r="DT613" s="16">
        <f>IF(DS613&gt;=1,VLOOKUP(BO613,'PAINEL E TARGET'!$S$1:$W$8,5,0),0)</f>
        <v>0</v>
      </c>
      <c r="DU613" s="16">
        <f t="shared" si="359"/>
        <v>393.75</v>
      </c>
    </row>
    <row r="614" spans="2:125" s="32" customFormat="1" x14ac:dyDescent="0.2">
      <c r="B614" s="44">
        <v>43541</v>
      </c>
      <c r="C614" s="65">
        <v>1464</v>
      </c>
      <c r="D614" s="66" t="s">
        <v>617</v>
      </c>
      <c r="E614" s="65">
        <v>510</v>
      </c>
      <c r="F614" s="65" t="s">
        <v>944</v>
      </c>
      <c r="G614" s="67">
        <v>1856717.5989653892</v>
      </c>
      <c r="H614" s="67">
        <v>1077347.1887971426</v>
      </c>
      <c r="I614" s="67">
        <v>968031.64</v>
      </c>
      <c r="J614" s="68">
        <v>0.8985326643686764</v>
      </c>
      <c r="K614" s="67">
        <v>167500.00221981478</v>
      </c>
      <c r="L614" s="67">
        <v>797002.34810390603</v>
      </c>
      <c r="M614" s="67">
        <v>177369.52</v>
      </c>
      <c r="N614" s="67">
        <v>769123.22</v>
      </c>
      <c r="O614" s="67">
        <v>1666621.7549325004</v>
      </c>
      <c r="P614" s="67" t="s">
        <v>1082</v>
      </c>
      <c r="Q614" s="67" t="s">
        <v>1082</v>
      </c>
      <c r="R614" s="67">
        <v>0</v>
      </c>
      <c r="S614" s="67">
        <v>0</v>
      </c>
      <c r="T614" s="68">
        <v>0.10669124856508838</v>
      </c>
      <c r="U614" s="68">
        <v>0.10106820259392585</v>
      </c>
      <c r="V614" s="68">
        <v>0.94729608991563985</v>
      </c>
      <c r="W614" s="67">
        <v>102903.96</v>
      </c>
      <c r="X614" s="67">
        <v>95660.319999999992</v>
      </c>
      <c r="Y614" s="68">
        <v>0.92960776242235954</v>
      </c>
      <c r="Z614" s="68">
        <v>0.11334236766069961</v>
      </c>
      <c r="AA614" s="68">
        <v>0.14194394137666602</v>
      </c>
      <c r="AB614" s="68">
        <v>1.2523467111750106</v>
      </c>
      <c r="AC614" s="67">
        <v>109318.98000000001</v>
      </c>
      <c r="AD614" s="67">
        <v>134348.91</v>
      </c>
      <c r="AE614" s="68">
        <v>1.2289623448736897</v>
      </c>
      <c r="AF614" s="43">
        <v>80</v>
      </c>
      <c r="AG614" s="43">
        <v>80</v>
      </c>
      <c r="AH614" s="43">
        <v>32</v>
      </c>
      <c r="AI614" s="43">
        <v>22</v>
      </c>
      <c r="AJ614" s="67">
        <v>64249.560000000005</v>
      </c>
      <c r="AK614" s="67">
        <v>76946.95</v>
      </c>
      <c r="AL614" s="68">
        <v>1.1976261004744622</v>
      </c>
      <c r="AM614" s="67">
        <v>9703.51</v>
      </c>
      <c r="AN614" s="67">
        <v>5275.52</v>
      </c>
      <c r="AO614" s="68">
        <v>0.54367131069066765</v>
      </c>
      <c r="AP614" s="67">
        <v>4377.59</v>
      </c>
      <c r="AQ614" s="67">
        <v>2405.83</v>
      </c>
      <c r="AR614" s="68">
        <v>0.54957864943953172</v>
      </c>
      <c r="AS614" s="67">
        <v>24573.300000000003</v>
      </c>
      <c r="AT614" s="67">
        <v>11032.020000000002</v>
      </c>
      <c r="AU614" s="68">
        <v>0.44894336535996388</v>
      </c>
      <c r="AV614" s="43">
        <v>2931.67</v>
      </c>
      <c r="AW614" s="43">
        <v>2469.5</v>
      </c>
      <c r="AX614" s="69">
        <v>0.84235265224257849</v>
      </c>
      <c r="AY614" s="43">
        <v>167500.00221981478</v>
      </c>
      <c r="AZ614" s="43">
        <v>177369.52</v>
      </c>
      <c r="BA614" s="43">
        <v>27939.386313441795</v>
      </c>
      <c r="BB614" s="43">
        <v>49100.69</v>
      </c>
      <c r="BC614" s="43">
        <v>289316.09055614367</v>
      </c>
      <c r="BD614" s="43">
        <v>48406.386988765677</v>
      </c>
      <c r="BE614" s="43">
        <v>178543.00000000006</v>
      </c>
      <c r="BF614" s="43">
        <v>189673.53999999998</v>
      </c>
      <c r="BG614" s="43">
        <v>5085.9000000000005</v>
      </c>
      <c r="BH614" s="43">
        <v>53</v>
      </c>
      <c r="BI614" s="44">
        <v>43173</v>
      </c>
      <c r="BJ614" s="44">
        <v>43541</v>
      </c>
      <c r="BK614" s="44">
        <v>43172</v>
      </c>
      <c r="BL614" s="43">
        <f t="shared" si="345"/>
        <v>968031.64</v>
      </c>
      <c r="BM614" s="43">
        <f t="shared" si="346"/>
        <v>946492.74</v>
      </c>
      <c r="BO614" s="16" t="str">
        <f>IFERROR(VLOOKUP($C614,'PORTE LOJA'!A:B,2,0),"PORTE 1")</f>
        <v>PORTE 3</v>
      </c>
      <c r="BP614" s="16">
        <f>VLOOKUP(BO614,'PAINEL E TARGET'!$S$1:$W$8,3,0)</f>
        <v>2400</v>
      </c>
      <c r="BQ614" s="16">
        <f t="shared" si="324"/>
        <v>1</v>
      </c>
      <c r="BR614" s="16">
        <f t="shared" si="325"/>
        <v>1</v>
      </c>
      <c r="BS614" s="16">
        <f t="shared" si="326"/>
        <v>1</v>
      </c>
      <c r="BT614" s="16">
        <f t="shared" si="327"/>
        <v>1</v>
      </c>
      <c r="BU614" s="16">
        <f t="shared" si="328"/>
        <v>1</v>
      </c>
      <c r="BV614" s="16">
        <f t="shared" si="329"/>
        <v>1</v>
      </c>
      <c r="BW614" s="17" t="str">
        <f t="shared" si="347"/>
        <v>111111</v>
      </c>
      <c r="BY614" s="17">
        <f t="shared" si="330"/>
        <v>0.89900000000000002</v>
      </c>
      <c r="BZ614" s="17">
        <f t="shared" si="331"/>
        <v>0.98099999999999998</v>
      </c>
      <c r="CA614" s="17" t="str">
        <f t="shared" si="348"/>
        <v>Sem Retira</v>
      </c>
      <c r="CB614" s="17">
        <f t="shared" si="349"/>
        <v>0.98099999999999998</v>
      </c>
      <c r="CC614" s="33" t="str">
        <f>IF(CB614&gt;='PAINEL E TARGET'!$T$11,'PAINEL E TARGET'!$S$11,
IF(CB614&gt;='PAINEL E TARGET'!$T$12,'PAINEL E TARGET'!$S$12,
IF(CB614&gt;='PAINEL E TARGET'!$T$13,'PAINEL E TARGET'!$S$13,
IF(CB614&gt;='PAINEL E TARGET'!$T$14,'PAINEL E TARGET'!$S$14,
IF(CB614&gt;='PAINEL E TARGET'!$T$15,'PAINEL E TARGET'!$S$15,
IF(CB614&gt;='PAINEL E TARGET'!$T$16,'PAINEL E TARGET'!$S$16,
IF(CB614&gt;='PAINEL E TARGET'!$T$17,'PAINEL E TARGET'!$S$17,
IF(CB614&gt;='PAINEL E TARGET'!$T$18,'PAINEL E TARGET'!$S$18,'PAINEL E TARGET'!$S$19))))))))</f>
        <v>1. Fx de 90% a 99,9%</v>
      </c>
      <c r="CD614" s="17">
        <f>IFERROR(VLOOKUP($BW614,'PAINEL E TARGET'!$G$1:$Q$99,4,0),0)</f>
        <v>0.25</v>
      </c>
      <c r="CE614" s="17">
        <f>VLOOKUP(CC614,'PAINEL E TARGET'!$S$10:$U$19,3,0)</f>
        <v>0.5</v>
      </c>
      <c r="CF614" s="16">
        <f t="shared" si="350"/>
        <v>300</v>
      </c>
      <c r="CG614" s="17">
        <f t="shared" si="332"/>
        <v>1.198</v>
      </c>
      <c r="CH614" s="17">
        <f t="shared" si="333"/>
        <v>0.54400000000000004</v>
      </c>
      <c r="CI614" s="17">
        <f t="shared" si="334"/>
        <v>0.55000000000000004</v>
      </c>
      <c r="CJ614" s="17">
        <f t="shared" si="335"/>
        <v>0.44900000000000001</v>
      </c>
      <c r="CK614" s="17">
        <f t="shared" si="336"/>
        <v>0.84199999999999997</v>
      </c>
      <c r="CL614" s="17">
        <f t="shared" si="337"/>
        <v>0.93</v>
      </c>
      <c r="CM614" s="16">
        <f t="shared" si="338"/>
        <v>2</v>
      </c>
      <c r="CN614" s="17" t="str">
        <f t="shared" si="351"/>
        <v>não ok</v>
      </c>
      <c r="CO614" s="17">
        <f t="shared" si="352"/>
        <v>0</v>
      </c>
      <c r="CP614" s="33" t="str">
        <f>IF(CO614&gt;='PAINEL E TARGET'!$T$11,'PAINEL E TARGET'!$S$11,
IF(CO614&gt;='PAINEL E TARGET'!$T$12,'PAINEL E TARGET'!$S$12,
IF(CO614&gt;='PAINEL E TARGET'!$T$13,'PAINEL E TARGET'!$S$13,
IF(CO614&gt;='PAINEL E TARGET'!$T$14,'PAINEL E TARGET'!$S$14,
IF(CO614&gt;='PAINEL E TARGET'!$T$15,'PAINEL E TARGET'!$S$15,
IF(CO614&gt;='PAINEL E TARGET'!$T$16,'PAINEL E TARGET'!$S$16,
IF(CO614&gt;='PAINEL E TARGET'!$T$17,'PAINEL E TARGET'!$S$17,
IF(CO614&gt;='PAINEL E TARGET'!$T$18,'PAINEL E TARGET'!$S$18,'PAINEL E TARGET'!$S$19))))))))</f>
        <v>Não elegível</v>
      </c>
      <c r="CQ614" s="17">
        <f>IFERROR(VLOOKUP($BW614,'PAINEL E TARGET'!$G$1:$Q$99,5,0),0)</f>
        <v>0.25</v>
      </c>
      <c r="CR614" s="17">
        <f>VLOOKUP(CP614,'PAINEL E TARGET'!$S$10:$U$19,3,0)</f>
        <v>0</v>
      </c>
      <c r="CS614" s="16">
        <f t="shared" si="353"/>
        <v>0</v>
      </c>
      <c r="CT614" s="17">
        <f t="shared" si="339"/>
        <v>1.2290000000000001</v>
      </c>
      <c r="CU614" s="33" t="str">
        <f>IF(CT614&gt;='PAINEL E TARGET'!$T$11,'PAINEL E TARGET'!$S$11,
IF(CT614&gt;='PAINEL E TARGET'!$T$12,'PAINEL E TARGET'!$S$12,
IF(CT614&gt;='PAINEL E TARGET'!$T$13,'PAINEL E TARGET'!$S$13,
IF(CT614&gt;='PAINEL E TARGET'!$T$14,'PAINEL E TARGET'!$S$14,
IF(CT614&gt;='PAINEL E TARGET'!$T$15,'PAINEL E TARGET'!$S$15,
IF(CT614&gt;='PAINEL E TARGET'!$T$16,'PAINEL E TARGET'!$S$16,
IF(CT614&gt;='PAINEL E TARGET'!$T$17,'PAINEL E TARGET'!$S$17,
IF(CT614&gt;='PAINEL E TARGET'!$T$18,'PAINEL E TARGET'!$S$18,'PAINEL E TARGET'!$S$19))))))))</f>
        <v>6. Fx de 120% a 124,9%</v>
      </c>
      <c r="CV614" s="17">
        <f>IFERROR(VLOOKUP($BW614,'PAINEL E TARGET'!$G$1:$Q$99,6,0),0)</f>
        <v>0.2</v>
      </c>
      <c r="CW614" s="17">
        <f>VLOOKUP(CU614,'PAINEL E TARGET'!$S$10:$U$19,3,0)</f>
        <v>1.4</v>
      </c>
      <c r="CX614" s="16">
        <f t="shared" si="354"/>
        <v>671.99999999999989</v>
      </c>
      <c r="CY614" s="17">
        <f t="shared" si="340"/>
        <v>1.0589999999999999</v>
      </c>
      <c r="CZ614" s="33" t="str">
        <f>IF(CY614&gt;='PAINEL E TARGET'!$T$11,'PAINEL E TARGET'!$S$11,
IF(CY614&gt;='PAINEL E TARGET'!$T$12,'PAINEL E TARGET'!$S$12,
IF(CY614&gt;='PAINEL E TARGET'!$T$13,'PAINEL E TARGET'!$S$13,
IF(CY614&gt;='PAINEL E TARGET'!$T$14,'PAINEL E TARGET'!$S$14,
IF(CY614&gt;='PAINEL E TARGET'!$T$15,'PAINEL E TARGET'!$S$15,
IF(CY614&gt;='PAINEL E TARGET'!$T$16,'PAINEL E TARGET'!$S$16,
IF(CY614&gt;='PAINEL E TARGET'!$T$17,'PAINEL E TARGET'!$S$17,
IF(CY614&gt;='PAINEL E TARGET'!$T$18,'PAINEL E TARGET'!$S$18,'PAINEL E TARGET'!$S$19))))))))</f>
        <v>3. Fx de 105% a 109,9%</v>
      </c>
      <c r="DA614" s="17">
        <f>IFERROR(VLOOKUP($BW614,'PAINEL E TARGET'!$G$1:$Q$99,7,0),0)</f>
        <v>0.15</v>
      </c>
      <c r="DB614" s="17">
        <f>VLOOKUP(CZ614,'PAINEL E TARGET'!$S$10:$U$19,3,0)</f>
        <v>1.1000000000000001</v>
      </c>
      <c r="DC614" s="16">
        <f t="shared" si="355"/>
        <v>396</v>
      </c>
      <c r="DD614" s="17">
        <f t="shared" si="341"/>
        <v>1.7569999999999999</v>
      </c>
      <c r="DE614" s="33" t="str">
        <f>IF(DD614&gt;='PAINEL E TARGET'!$T$11,'PAINEL E TARGET'!$S$11,
IF(DD614&gt;='PAINEL E TARGET'!$T$12,'PAINEL E TARGET'!$S$12,
IF(DD614&gt;='PAINEL E TARGET'!$T$13,'PAINEL E TARGET'!$S$13,
IF(DD614&gt;='PAINEL E TARGET'!$T$14,'PAINEL E TARGET'!$S$14,
IF(DD614&gt;='PAINEL E TARGET'!$T$15,'PAINEL E TARGET'!$S$15,
IF(DD614&gt;='PAINEL E TARGET'!$T$16,'PAINEL E TARGET'!$S$16,
IF(DD614&gt;='PAINEL E TARGET'!$T$17,'PAINEL E TARGET'!$S$17,
IF(DD614&gt;='PAINEL E TARGET'!$T$18,'PAINEL E TARGET'!$S$18,'PAINEL E TARGET'!$S$19))))))))</f>
        <v>8. Fx de 130% ou mais</v>
      </c>
      <c r="DF614" s="17">
        <f>IFERROR(VLOOKUP($BW614,'PAINEL E TARGET'!$G$1:$Q$99,8,0),0)</f>
        <v>0.1</v>
      </c>
      <c r="DG614" s="17">
        <f>VLOOKUP(DE614,'PAINEL E TARGET'!$S$10:$U$19,3,0)</f>
        <v>1.6</v>
      </c>
      <c r="DH614" s="16">
        <f t="shared" si="356"/>
        <v>384.00000000000006</v>
      </c>
      <c r="DI614" s="17">
        <f t="shared" si="342"/>
        <v>0.68799999999999994</v>
      </c>
      <c r="DJ614" s="33" t="str">
        <f>IF(DI614&gt;='PAINEL E TARGET'!$T$11,'PAINEL E TARGET'!$S$11,
IF(DI614&gt;='PAINEL E TARGET'!$T$12,'PAINEL E TARGET'!$S$12,
IF(DI614&gt;='PAINEL E TARGET'!$T$13,'PAINEL E TARGET'!$S$13,
IF(DI614&gt;='PAINEL E TARGET'!$T$14,'PAINEL E TARGET'!$S$14,
IF(DI614&gt;='PAINEL E TARGET'!$T$15,'PAINEL E TARGET'!$S$15,
IF(DI614&gt;='PAINEL E TARGET'!$T$16,'PAINEL E TARGET'!$S$16,
IF(DI614&gt;='PAINEL E TARGET'!$T$17,'PAINEL E TARGET'!$S$17,
IF(DI614&gt;='PAINEL E TARGET'!$T$18,'PAINEL E TARGET'!$S$18,'PAINEL E TARGET'!$S$19))))))))</f>
        <v>Não elegível</v>
      </c>
      <c r="DK614" s="17">
        <f>IFERROR(VLOOKUP($BW614,'PAINEL E TARGET'!$G$1:$Q$99,9,0),0)</f>
        <v>0.05</v>
      </c>
      <c r="DL614" s="17">
        <f>VLOOKUP(DJ614,'PAINEL E TARGET'!$S$10:$U$19,3,0)</f>
        <v>0</v>
      </c>
      <c r="DM614" s="16">
        <f t="shared" si="357"/>
        <v>0</v>
      </c>
      <c r="DN614" s="17">
        <f t="shared" si="343"/>
        <v>0.84199999999999997</v>
      </c>
      <c r="DO614" s="33" t="str">
        <f>IF(DN614&gt;='PAINEL E TARGET'!$T$11,'PAINEL E TARGET'!$S$11,
IF(DN614&gt;='PAINEL E TARGET'!$T$12,'PAINEL E TARGET'!$S$12,
IF(DN614&gt;='PAINEL E TARGET'!$T$13,'PAINEL E TARGET'!$S$13,
IF(DN614&gt;='PAINEL E TARGET'!$T$14,'PAINEL E TARGET'!$S$14,
IF(DN614&gt;='PAINEL E TARGET'!$T$15,'PAINEL E TARGET'!$S$15,
IF(DN614&gt;='PAINEL E TARGET'!$T$16,'PAINEL E TARGET'!$S$16,
IF(DN614&gt;='PAINEL E TARGET'!$T$17,'PAINEL E TARGET'!$S$17,
IF(DN614&gt;='PAINEL E TARGET'!$T$18,'PAINEL E TARGET'!$S$18,'PAINEL E TARGET'!$S$19))))))))</f>
        <v>Não elegível</v>
      </c>
      <c r="DP614" s="17">
        <f>IFERROR(VLOOKUP($BW614,'PAINEL E TARGET'!$G$1:$Q$99,10,0),0)</f>
        <v>0</v>
      </c>
      <c r="DQ614" s="17">
        <f>VLOOKUP(DO614,'PAINEL E TARGET'!$S$10:$U$19,3,0)</f>
        <v>0</v>
      </c>
      <c r="DR614" s="16">
        <f t="shared" si="358"/>
        <v>0</v>
      </c>
      <c r="DS614" s="17">
        <f t="shared" si="344"/>
        <v>1</v>
      </c>
      <c r="DT614" s="16">
        <f>IF(DS614&gt;=1,VLOOKUP(BO614,'PAINEL E TARGET'!$S$1:$W$8,5,0),0)</f>
        <v>240</v>
      </c>
      <c r="DU614" s="16">
        <f t="shared" si="359"/>
        <v>1992</v>
      </c>
    </row>
    <row r="615" spans="2:125" s="32" customFormat="1" x14ac:dyDescent="0.2">
      <c r="B615" s="44">
        <v>43541</v>
      </c>
      <c r="C615" s="65">
        <v>1465</v>
      </c>
      <c r="D615" s="66" t="s">
        <v>618</v>
      </c>
      <c r="E615" s="65">
        <v>415</v>
      </c>
      <c r="F615" s="65" t="s">
        <v>1020</v>
      </c>
      <c r="G615" s="67">
        <v>1798718.1304508348</v>
      </c>
      <c r="H615" s="67">
        <v>951216.32833050261</v>
      </c>
      <c r="I615" s="67">
        <v>860001.33999999985</v>
      </c>
      <c r="J615" s="68">
        <v>0.90410699899296743</v>
      </c>
      <c r="K615" s="67">
        <v>207246.25392100055</v>
      </c>
      <c r="L615" s="67">
        <v>641288.84980547079</v>
      </c>
      <c r="M615" s="67">
        <v>198497.91</v>
      </c>
      <c r="N615" s="67">
        <v>638585.81000000006</v>
      </c>
      <c r="O615" s="67">
        <v>1609736.4245385185</v>
      </c>
      <c r="P615" s="67" t="s">
        <v>1082</v>
      </c>
      <c r="Q615" s="67" t="s">
        <v>1082</v>
      </c>
      <c r="R615" s="67">
        <v>0</v>
      </c>
      <c r="S615" s="67">
        <v>0</v>
      </c>
      <c r="T615" s="68">
        <v>0.10626344108100223</v>
      </c>
      <c r="U615" s="68">
        <v>9.801028026205072E-2</v>
      </c>
      <c r="V615" s="68">
        <v>0.92233301749883745</v>
      </c>
      <c r="W615" s="67">
        <v>90168.26</v>
      </c>
      <c r="X615" s="67">
        <v>82042.809999999983</v>
      </c>
      <c r="Y615" s="68">
        <v>0.90988569592004975</v>
      </c>
      <c r="Z615" s="68">
        <v>0.12171900672867583</v>
      </c>
      <c r="AA615" s="68">
        <v>0.14366657375680417</v>
      </c>
      <c r="AB615" s="68">
        <v>1.1803133924437266</v>
      </c>
      <c r="AC615" s="67">
        <v>103282.84999999999</v>
      </c>
      <c r="AD615" s="67">
        <v>120260.95</v>
      </c>
      <c r="AE615" s="68">
        <v>1.1643845033323539</v>
      </c>
      <c r="AF615" s="43">
        <v>80</v>
      </c>
      <c r="AG615" s="43">
        <v>71</v>
      </c>
      <c r="AH615" s="43">
        <v>26</v>
      </c>
      <c r="AI615" s="43">
        <v>32</v>
      </c>
      <c r="AJ615" s="67">
        <v>52891.25</v>
      </c>
      <c r="AK615" s="67">
        <v>46966.1</v>
      </c>
      <c r="AL615" s="68">
        <v>0.88797485406376286</v>
      </c>
      <c r="AM615" s="67">
        <v>7801.15</v>
      </c>
      <c r="AN615" s="67">
        <v>7046.73</v>
      </c>
      <c r="AO615" s="68">
        <v>0.90329374515295824</v>
      </c>
      <c r="AP615" s="67">
        <v>4716.3500000000004</v>
      </c>
      <c r="AQ615" s="67">
        <v>4121.9799999999996</v>
      </c>
      <c r="AR615" s="68">
        <v>0.87397669808220324</v>
      </c>
      <c r="AS615" s="67">
        <v>24759.51</v>
      </c>
      <c r="AT615" s="67">
        <v>23908</v>
      </c>
      <c r="AU615" s="68">
        <v>0.96560877012509538</v>
      </c>
      <c r="AV615" s="43">
        <v>903.93999999999983</v>
      </c>
      <c r="AW615" s="43">
        <v>489.90000000000003</v>
      </c>
      <c r="AX615" s="69">
        <v>0.54196074960727492</v>
      </c>
      <c r="AY615" s="43">
        <v>207246.25392100055</v>
      </c>
      <c r="AZ615" s="43">
        <v>198497.90999999997</v>
      </c>
      <c r="BA615" s="43">
        <v>23146.422958838204</v>
      </c>
      <c r="BB615" s="43">
        <v>23325.65</v>
      </c>
      <c r="BC615" s="43">
        <v>392974.59590449021</v>
      </c>
      <c r="BD615" s="43">
        <v>43929.868180263737</v>
      </c>
      <c r="BE615" s="43">
        <v>171894.2</v>
      </c>
      <c r="BF615" s="43">
        <v>196895.61</v>
      </c>
      <c r="BG615" s="43">
        <v>1717.2399999999998</v>
      </c>
      <c r="BH615" s="43">
        <v>63</v>
      </c>
      <c r="BI615" s="44">
        <v>43173</v>
      </c>
      <c r="BJ615" s="44">
        <v>43541</v>
      </c>
      <c r="BK615" s="44">
        <v>43172</v>
      </c>
      <c r="BL615" s="43">
        <f t="shared" si="345"/>
        <v>860001.33999999985</v>
      </c>
      <c r="BM615" s="43">
        <f t="shared" si="346"/>
        <v>837083.72000000009</v>
      </c>
      <c r="BO615" s="16" t="str">
        <f>IFERROR(VLOOKUP($C615,'PORTE LOJA'!A:B,2,0),"PORTE 1")</f>
        <v>PORTE 3</v>
      </c>
      <c r="BP615" s="16">
        <f>VLOOKUP(BO615,'PAINEL E TARGET'!$S$1:$W$8,3,0)</f>
        <v>2400</v>
      </c>
      <c r="BQ615" s="16">
        <f t="shared" si="324"/>
        <v>1</v>
      </c>
      <c r="BR615" s="16">
        <f t="shared" si="325"/>
        <v>1</v>
      </c>
      <c r="BS615" s="16">
        <f t="shared" si="326"/>
        <v>1</v>
      </c>
      <c r="BT615" s="16">
        <f t="shared" si="327"/>
        <v>1</v>
      </c>
      <c r="BU615" s="16">
        <f t="shared" si="328"/>
        <v>1</v>
      </c>
      <c r="BV615" s="16">
        <f t="shared" si="329"/>
        <v>1</v>
      </c>
      <c r="BW615" s="17" t="str">
        <f t="shared" si="347"/>
        <v>111111</v>
      </c>
      <c r="BY615" s="17">
        <f t="shared" si="330"/>
        <v>0.90400000000000003</v>
      </c>
      <c r="BZ615" s="17">
        <f t="shared" si="331"/>
        <v>0.98699999999999999</v>
      </c>
      <c r="CA615" s="17" t="str">
        <f t="shared" si="348"/>
        <v>Sem Retira</v>
      </c>
      <c r="CB615" s="17">
        <f t="shared" si="349"/>
        <v>0.98699999999999999</v>
      </c>
      <c r="CC615" s="33" t="str">
        <f>IF(CB615&gt;='PAINEL E TARGET'!$T$11,'PAINEL E TARGET'!$S$11,
IF(CB615&gt;='PAINEL E TARGET'!$T$12,'PAINEL E TARGET'!$S$12,
IF(CB615&gt;='PAINEL E TARGET'!$T$13,'PAINEL E TARGET'!$S$13,
IF(CB615&gt;='PAINEL E TARGET'!$T$14,'PAINEL E TARGET'!$S$14,
IF(CB615&gt;='PAINEL E TARGET'!$T$15,'PAINEL E TARGET'!$S$15,
IF(CB615&gt;='PAINEL E TARGET'!$T$16,'PAINEL E TARGET'!$S$16,
IF(CB615&gt;='PAINEL E TARGET'!$T$17,'PAINEL E TARGET'!$S$17,
IF(CB615&gt;='PAINEL E TARGET'!$T$18,'PAINEL E TARGET'!$S$18,'PAINEL E TARGET'!$S$19))))))))</f>
        <v>1. Fx de 90% a 99,9%</v>
      </c>
      <c r="CD615" s="17">
        <f>IFERROR(VLOOKUP($BW615,'PAINEL E TARGET'!$G$1:$Q$99,4,0),0)</f>
        <v>0.25</v>
      </c>
      <c r="CE615" s="17">
        <f>VLOOKUP(CC615,'PAINEL E TARGET'!$S$10:$U$19,3,0)</f>
        <v>0.5</v>
      </c>
      <c r="CF615" s="16">
        <f t="shared" si="350"/>
        <v>300</v>
      </c>
      <c r="CG615" s="17">
        <f t="shared" si="332"/>
        <v>0.88800000000000001</v>
      </c>
      <c r="CH615" s="17">
        <f t="shared" si="333"/>
        <v>0.90300000000000002</v>
      </c>
      <c r="CI615" s="17">
        <f t="shared" si="334"/>
        <v>0.874</v>
      </c>
      <c r="CJ615" s="17">
        <f t="shared" si="335"/>
        <v>0.96599999999999997</v>
      </c>
      <c r="CK615" s="17">
        <f t="shared" si="336"/>
        <v>0.54200000000000004</v>
      </c>
      <c r="CL615" s="17">
        <f t="shared" si="337"/>
        <v>0.91</v>
      </c>
      <c r="CM615" s="16">
        <f t="shared" si="338"/>
        <v>4</v>
      </c>
      <c r="CN615" s="17" t="str">
        <f t="shared" si="351"/>
        <v>não ok</v>
      </c>
      <c r="CO615" s="17">
        <f t="shared" si="352"/>
        <v>0</v>
      </c>
      <c r="CP615" s="33" t="str">
        <f>IF(CO615&gt;='PAINEL E TARGET'!$T$11,'PAINEL E TARGET'!$S$11,
IF(CO615&gt;='PAINEL E TARGET'!$T$12,'PAINEL E TARGET'!$S$12,
IF(CO615&gt;='PAINEL E TARGET'!$T$13,'PAINEL E TARGET'!$S$13,
IF(CO615&gt;='PAINEL E TARGET'!$T$14,'PAINEL E TARGET'!$S$14,
IF(CO615&gt;='PAINEL E TARGET'!$T$15,'PAINEL E TARGET'!$S$15,
IF(CO615&gt;='PAINEL E TARGET'!$T$16,'PAINEL E TARGET'!$S$16,
IF(CO615&gt;='PAINEL E TARGET'!$T$17,'PAINEL E TARGET'!$S$17,
IF(CO615&gt;='PAINEL E TARGET'!$T$18,'PAINEL E TARGET'!$S$18,'PAINEL E TARGET'!$S$19))))))))</f>
        <v>Não elegível</v>
      </c>
      <c r="CQ615" s="17">
        <f>IFERROR(VLOOKUP($BW615,'PAINEL E TARGET'!$G$1:$Q$99,5,0),0)</f>
        <v>0.25</v>
      </c>
      <c r="CR615" s="17">
        <f>VLOOKUP(CP615,'PAINEL E TARGET'!$S$10:$U$19,3,0)</f>
        <v>0</v>
      </c>
      <c r="CS615" s="16">
        <f t="shared" si="353"/>
        <v>0</v>
      </c>
      <c r="CT615" s="17">
        <f t="shared" si="339"/>
        <v>1.1639999999999999</v>
      </c>
      <c r="CU615" s="33" t="str">
        <f>IF(CT615&gt;='PAINEL E TARGET'!$T$11,'PAINEL E TARGET'!$S$11,
IF(CT615&gt;='PAINEL E TARGET'!$T$12,'PAINEL E TARGET'!$S$12,
IF(CT615&gt;='PAINEL E TARGET'!$T$13,'PAINEL E TARGET'!$S$13,
IF(CT615&gt;='PAINEL E TARGET'!$T$14,'PAINEL E TARGET'!$S$14,
IF(CT615&gt;='PAINEL E TARGET'!$T$15,'PAINEL E TARGET'!$S$15,
IF(CT615&gt;='PAINEL E TARGET'!$T$16,'PAINEL E TARGET'!$S$16,
IF(CT615&gt;='PAINEL E TARGET'!$T$17,'PAINEL E TARGET'!$S$17,
IF(CT615&gt;='PAINEL E TARGET'!$T$18,'PAINEL E TARGET'!$S$18,'PAINEL E TARGET'!$S$19))))))))</f>
        <v>5. Fx de 115% a 119,9%</v>
      </c>
      <c r="CV615" s="17">
        <f>IFERROR(VLOOKUP($BW615,'PAINEL E TARGET'!$G$1:$Q$99,6,0),0)</f>
        <v>0.2</v>
      </c>
      <c r="CW615" s="17">
        <f>VLOOKUP(CU615,'PAINEL E TARGET'!$S$10:$U$19,3,0)</f>
        <v>1.3</v>
      </c>
      <c r="CX615" s="16">
        <f t="shared" si="354"/>
        <v>624</v>
      </c>
      <c r="CY615" s="17">
        <f t="shared" si="340"/>
        <v>0.95799999999999996</v>
      </c>
      <c r="CZ615" s="33" t="str">
        <f>IF(CY615&gt;='PAINEL E TARGET'!$T$11,'PAINEL E TARGET'!$S$11,
IF(CY615&gt;='PAINEL E TARGET'!$T$12,'PAINEL E TARGET'!$S$12,
IF(CY615&gt;='PAINEL E TARGET'!$T$13,'PAINEL E TARGET'!$S$13,
IF(CY615&gt;='PAINEL E TARGET'!$T$14,'PAINEL E TARGET'!$S$14,
IF(CY615&gt;='PAINEL E TARGET'!$T$15,'PAINEL E TARGET'!$S$15,
IF(CY615&gt;='PAINEL E TARGET'!$T$16,'PAINEL E TARGET'!$S$16,
IF(CY615&gt;='PAINEL E TARGET'!$T$17,'PAINEL E TARGET'!$S$17,
IF(CY615&gt;='PAINEL E TARGET'!$T$18,'PAINEL E TARGET'!$S$18,'PAINEL E TARGET'!$S$19))))))))</f>
        <v>1. Fx de 90% a 99,9%</v>
      </c>
      <c r="DA615" s="17">
        <f>IFERROR(VLOOKUP($BW615,'PAINEL E TARGET'!$G$1:$Q$99,7,0),0)</f>
        <v>0.15</v>
      </c>
      <c r="DB615" s="17">
        <f>VLOOKUP(CZ615,'PAINEL E TARGET'!$S$10:$U$19,3,0)</f>
        <v>0.5</v>
      </c>
      <c r="DC615" s="16">
        <f t="shared" si="355"/>
        <v>180</v>
      </c>
      <c r="DD615" s="17">
        <f t="shared" si="341"/>
        <v>1.008</v>
      </c>
      <c r="DE615" s="33" t="str">
        <f>IF(DD615&gt;='PAINEL E TARGET'!$T$11,'PAINEL E TARGET'!$S$11,
IF(DD615&gt;='PAINEL E TARGET'!$T$12,'PAINEL E TARGET'!$S$12,
IF(DD615&gt;='PAINEL E TARGET'!$T$13,'PAINEL E TARGET'!$S$13,
IF(DD615&gt;='PAINEL E TARGET'!$T$14,'PAINEL E TARGET'!$S$14,
IF(DD615&gt;='PAINEL E TARGET'!$T$15,'PAINEL E TARGET'!$S$15,
IF(DD615&gt;='PAINEL E TARGET'!$T$16,'PAINEL E TARGET'!$S$16,
IF(DD615&gt;='PAINEL E TARGET'!$T$17,'PAINEL E TARGET'!$S$17,
IF(DD615&gt;='PAINEL E TARGET'!$T$18,'PAINEL E TARGET'!$S$18,'PAINEL E TARGET'!$S$19))))))))</f>
        <v>2. Fx de 100% a 104,9%</v>
      </c>
      <c r="DF615" s="17">
        <f>IFERROR(VLOOKUP($BW615,'PAINEL E TARGET'!$G$1:$Q$99,8,0),0)</f>
        <v>0.1</v>
      </c>
      <c r="DG615" s="17">
        <f>VLOOKUP(DE615,'PAINEL E TARGET'!$S$10:$U$19,3,0)</f>
        <v>1</v>
      </c>
      <c r="DH615" s="16">
        <f t="shared" si="356"/>
        <v>240</v>
      </c>
      <c r="DI615" s="17">
        <f t="shared" si="342"/>
        <v>1.2310000000000001</v>
      </c>
      <c r="DJ615" s="33" t="str">
        <f>IF(DI615&gt;='PAINEL E TARGET'!$T$11,'PAINEL E TARGET'!$S$11,
IF(DI615&gt;='PAINEL E TARGET'!$T$12,'PAINEL E TARGET'!$S$12,
IF(DI615&gt;='PAINEL E TARGET'!$T$13,'PAINEL E TARGET'!$S$13,
IF(DI615&gt;='PAINEL E TARGET'!$T$14,'PAINEL E TARGET'!$S$14,
IF(DI615&gt;='PAINEL E TARGET'!$T$15,'PAINEL E TARGET'!$S$15,
IF(DI615&gt;='PAINEL E TARGET'!$T$16,'PAINEL E TARGET'!$S$16,
IF(DI615&gt;='PAINEL E TARGET'!$T$17,'PAINEL E TARGET'!$S$17,
IF(DI615&gt;='PAINEL E TARGET'!$T$18,'PAINEL E TARGET'!$S$18,'PAINEL E TARGET'!$S$19))))))))</f>
        <v>6. Fx de 120% a 124,9%</v>
      </c>
      <c r="DK615" s="17">
        <f>IFERROR(VLOOKUP($BW615,'PAINEL E TARGET'!$G$1:$Q$99,9,0),0)</f>
        <v>0.05</v>
      </c>
      <c r="DL615" s="17">
        <f>VLOOKUP(DJ615,'PAINEL E TARGET'!$S$10:$U$19,3,0)</f>
        <v>1.4</v>
      </c>
      <c r="DM615" s="16">
        <f t="shared" si="357"/>
        <v>167.99999999999997</v>
      </c>
      <c r="DN615" s="17">
        <f t="shared" si="343"/>
        <v>0.54200000000000004</v>
      </c>
      <c r="DO615" s="33" t="str">
        <f>IF(DN615&gt;='PAINEL E TARGET'!$T$11,'PAINEL E TARGET'!$S$11,
IF(DN615&gt;='PAINEL E TARGET'!$T$12,'PAINEL E TARGET'!$S$12,
IF(DN615&gt;='PAINEL E TARGET'!$T$13,'PAINEL E TARGET'!$S$13,
IF(DN615&gt;='PAINEL E TARGET'!$T$14,'PAINEL E TARGET'!$S$14,
IF(DN615&gt;='PAINEL E TARGET'!$T$15,'PAINEL E TARGET'!$S$15,
IF(DN615&gt;='PAINEL E TARGET'!$T$16,'PAINEL E TARGET'!$S$16,
IF(DN615&gt;='PAINEL E TARGET'!$T$17,'PAINEL E TARGET'!$S$17,
IF(DN615&gt;='PAINEL E TARGET'!$T$18,'PAINEL E TARGET'!$S$18,'PAINEL E TARGET'!$S$19))))))))</f>
        <v>Não elegível</v>
      </c>
      <c r="DP615" s="17">
        <f>IFERROR(VLOOKUP($BW615,'PAINEL E TARGET'!$G$1:$Q$99,10,0),0)</f>
        <v>0</v>
      </c>
      <c r="DQ615" s="17">
        <f>VLOOKUP(DO615,'PAINEL E TARGET'!$S$10:$U$19,3,0)</f>
        <v>0</v>
      </c>
      <c r="DR615" s="16">
        <f t="shared" si="358"/>
        <v>0</v>
      </c>
      <c r="DS615" s="17">
        <f t="shared" si="344"/>
        <v>0.88800000000000001</v>
      </c>
      <c r="DT615" s="16">
        <f>IF(DS615&gt;=1,VLOOKUP(BO615,'PAINEL E TARGET'!$S$1:$W$8,5,0),0)</f>
        <v>0</v>
      </c>
      <c r="DU615" s="16">
        <f t="shared" si="359"/>
        <v>1512</v>
      </c>
    </row>
    <row r="616" spans="2:125" s="32" customFormat="1" x14ac:dyDescent="0.2">
      <c r="B616" s="44">
        <v>43541</v>
      </c>
      <c r="C616" s="65">
        <v>1466</v>
      </c>
      <c r="D616" s="66" t="s">
        <v>619</v>
      </c>
      <c r="E616" s="65">
        <v>415</v>
      </c>
      <c r="F616" s="65" t="s">
        <v>1020</v>
      </c>
      <c r="G616" s="67">
        <v>3748145.8257151633</v>
      </c>
      <c r="H616" s="67">
        <v>2107743.6728315442</v>
      </c>
      <c r="I616" s="67">
        <v>1705096.28</v>
      </c>
      <c r="J616" s="68">
        <v>0.80896757133156172</v>
      </c>
      <c r="K616" s="67">
        <v>548439.63816406357</v>
      </c>
      <c r="L616" s="67">
        <v>1391163.2434195131</v>
      </c>
      <c r="M616" s="67">
        <v>389983.64</v>
      </c>
      <c r="N616" s="67">
        <v>1261218.6200000001</v>
      </c>
      <c r="O616" s="67">
        <v>3452970.285704989</v>
      </c>
      <c r="P616" s="67" t="s">
        <v>1082</v>
      </c>
      <c r="Q616" s="67" t="s">
        <v>1082</v>
      </c>
      <c r="R616" s="67">
        <v>0</v>
      </c>
      <c r="S616" s="67">
        <v>1189</v>
      </c>
      <c r="T616" s="68">
        <v>0.10758631675656663</v>
      </c>
      <c r="U616" s="68">
        <v>0.10932290027267767</v>
      </c>
      <c r="V616" s="68">
        <v>1.0161413046608927</v>
      </c>
      <c r="W616" s="67">
        <v>208674.72999999998</v>
      </c>
      <c r="X616" s="67">
        <v>180514.22</v>
      </c>
      <c r="Y616" s="68">
        <v>0.8650506939675926</v>
      </c>
      <c r="Z616" s="68">
        <v>7.5459219714349254E-2</v>
      </c>
      <c r="AA616" s="68">
        <v>9.2506268735363786E-2</v>
      </c>
      <c r="AB616" s="68">
        <v>1.2259107513375582</v>
      </c>
      <c r="AC616" s="67">
        <v>146360.91999999998</v>
      </c>
      <c r="AD616" s="67">
        <v>152746.56000000003</v>
      </c>
      <c r="AE616" s="68">
        <v>1.0436294059917091</v>
      </c>
      <c r="AF616" s="43">
        <v>80</v>
      </c>
      <c r="AG616" s="43">
        <v>74</v>
      </c>
      <c r="AH616" s="43">
        <v>45</v>
      </c>
      <c r="AI616" s="43">
        <v>27</v>
      </c>
      <c r="AJ616" s="67">
        <v>127200.3</v>
      </c>
      <c r="AK616" s="67">
        <v>116123.73999999999</v>
      </c>
      <c r="AL616" s="68">
        <v>0.91292033116274085</v>
      </c>
      <c r="AM616" s="67">
        <v>33844.36</v>
      </c>
      <c r="AN616" s="67">
        <v>22439.870000000003</v>
      </c>
      <c r="AO616" s="68">
        <v>0.66303129974979591</v>
      </c>
      <c r="AP616" s="67">
        <v>19408.390000000003</v>
      </c>
      <c r="AQ616" s="67">
        <v>14900.099999999999</v>
      </c>
      <c r="AR616" s="68">
        <v>0.76771437507181151</v>
      </c>
      <c r="AS616" s="67">
        <v>28221.679999999997</v>
      </c>
      <c r="AT616" s="67">
        <v>27050.51</v>
      </c>
      <c r="AU616" s="68">
        <v>0.95850105309109879</v>
      </c>
      <c r="AV616" s="43">
        <v>450.26000000000005</v>
      </c>
      <c r="AW616" s="43">
        <v>354.93</v>
      </c>
      <c r="AX616" s="69">
        <v>0.78827788388930831</v>
      </c>
      <c r="AY616" s="43">
        <v>548439.63816406357</v>
      </c>
      <c r="AZ616" s="43">
        <v>389983.63999999996</v>
      </c>
      <c r="BA616" s="43">
        <v>37920.318753189604</v>
      </c>
      <c r="BB616" s="43">
        <v>36057.620000000003</v>
      </c>
      <c r="BC616" s="43">
        <v>976931.50708005275</v>
      </c>
      <c r="BD616" s="43">
        <v>67589.856516892614</v>
      </c>
      <c r="BE616" s="43">
        <v>373512.39</v>
      </c>
      <c r="BF616" s="43">
        <v>261975.36000000002</v>
      </c>
      <c r="BG616" s="43">
        <v>803.05999999999983</v>
      </c>
      <c r="BH616" s="43">
        <v>83</v>
      </c>
      <c r="BI616" s="44">
        <v>43173</v>
      </c>
      <c r="BJ616" s="44">
        <v>43541</v>
      </c>
      <c r="BK616" s="44">
        <v>43172</v>
      </c>
      <c r="BL616" s="43">
        <f t="shared" si="345"/>
        <v>1706285.28</v>
      </c>
      <c r="BM616" s="43">
        <f t="shared" si="346"/>
        <v>1652391.2600000002</v>
      </c>
      <c r="BO616" s="16" t="str">
        <f>IFERROR(VLOOKUP($C616,'PORTE LOJA'!A:B,2,0),"PORTE 1")</f>
        <v>PORTE 5</v>
      </c>
      <c r="BP616" s="16">
        <f>VLOOKUP(BO616,'PAINEL E TARGET'!$S$1:$W$8,3,0)</f>
        <v>3750</v>
      </c>
      <c r="BQ616" s="16">
        <f t="shared" si="324"/>
        <v>1</v>
      </c>
      <c r="BR616" s="16">
        <f t="shared" si="325"/>
        <v>1</v>
      </c>
      <c r="BS616" s="16">
        <f t="shared" si="326"/>
        <v>1</v>
      </c>
      <c r="BT616" s="16">
        <f t="shared" si="327"/>
        <v>1</v>
      </c>
      <c r="BU616" s="16">
        <f t="shared" si="328"/>
        <v>1</v>
      </c>
      <c r="BV616" s="16">
        <f t="shared" si="329"/>
        <v>1</v>
      </c>
      <c r="BW616" s="17" t="str">
        <f t="shared" si="347"/>
        <v>111111</v>
      </c>
      <c r="BY616" s="17">
        <f t="shared" si="330"/>
        <v>0.81</v>
      </c>
      <c r="BZ616" s="17">
        <f t="shared" si="331"/>
        <v>0.85199999999999998</v>
      </c>
      <c r="CA616" s="17" t="str">
        <f t="shared" si="348"/>
        <v>Sem Retira</v>
      </c>
      <c r="CB616" s="17">
        <f t="shared" si="349"/>
        <v>0.85199999999999998</v>
      </c>
      <c r="CC616" s="33" t="str">
        <f>IF(CB616&gt;='PAINEL E TARGET'!$T$11,'PAINEL E TARGET'!$S$11,
IF(CB616&gt;='PAINEL E TARGET'!$T$12,'PAINEL E TARGET'!$S$12,
IF(CB616&gt;='PAINEL E TARGET'!$T$13,'PAINEL E TARGET'!$S$13,
IF(CB616&gt;='PAINEL E TARGET'!$T$14,'PAINEL E TARGET'!$S$14,
IF(CB616&gt;='PAINEL E TARGET'!$T$15,'PAINEL E TARGET'!$S$15,
IF(CB616&gt;='PAINEL E TARGET'!$T$16,'PAINEL E TARGET'!$S$16,
IF(CB616&gt;='PAINEL E TARGET'!$T$17,'PAINEL E TARGET'!$S$17,
IF(CB616&gt;='PAINEL E TARGET'!$T$18,'PAINEL E TARGET'!$S$18,'PAINEL E TARGET'!$S$19))))))))</f>
        <v>Não elegível</v>
      </c>
      <c r="CD616" s="17">
        <f>IFERROR(VLOOKUP($BW616,'PAINEL E TARGET'!$G$1:$Q$99,4,0),0)</f>
        <v>0.25</v>
      </c>
      <c r="CE616" s="17">
        <f>VLOOKUP(CC616,'PAINEL E TARGET'!$S$10:$U$19,3,0)</f>
        <v>0</v>
      </c>
      <c r="CF616" s="16">
        <f t="shared" si="350"/>
        <v>0</v>
      </c>
      <c r="CG616" s="17">
        <f t="shared" si="332"/>
        <v>0.91300000000000003</v>
      </c>
      <c r="CH616" s="17">
        <f t="shared" si="333"/>
        <v>0.66300000000000003</v>
      </c>
      <c r="CI616" s="17">
        <f t="shared" si="334"/>
        <v>0.76800000000000002</v>
      </c>
      <c r="CJ616" s="17">
        <f t="shared" si="335"/>
        <v>0.95899999999999996</v>
      </c>
      <c r="CK616" s="17">
        <f t="shared" si="336"/>
        <v>0.78800000000000003</v>
      </c>
      <c r="CL616" s="17">
        <f t="shared" si="337"/>
        <v>0.86499999999999999</v>
      </c>
      <c r="CM616" s="16">
        <f t="shared" si="338"/>
        <v>4</v>
      </c>
      <c r="CN616" s="17" t="str">
        <f t="shared" si="351"/>
        <v>não ok</v>
      </c>
      <c r="CO616" s="17">
        <f t="shared" si="352"/>
        <v>0</v>
      </c>
      <c r="CP616" s="33" t="str">
        <f>IF(CO616&gt;='PAINEL E TARGET'!$T$11,'PAINEL E TARGET'!$S$11,
IF(CO616&gt;='PAINEL E TARGET'!$T$12,'PAINEL E TARGET'!$S$12,
IF(CO616&gt;='PAINEL E TARGET'!$T$13,'PAINEL E TARGET'!$S$13,
IF(CO616&gt;='PAINEL E TARGET'!$T$14,'PAINEL E TARGET'!$S$14,
IF(CO616&gt;='PAINEL E TARGET'!$T$15,'PAINEL E TARGET'!$S$15,
IF(CO616&gt;='PAINEL E TARGET'!$T$16,'PAINEL E TARGET'!$S$16,
IF(CO616&gt;='PAINEL E TARGET'!$T$17,'PAINEL E TARGET'!$S$17,
IF(CO616&gt;='PAINEL E TARGET'!$T$18,'PAINEL E TARGET'!$S$18,'PAINEL E TARGET'!$S$19))))))))</f>
        <v>Não elegível</v>
      </c>
      <c r="CQ616" s="17">
        <f>IFERROR(VLOOKUP($BW616,'PAINEL E TARGET'!$G$1:$Q$99,5,0),0)</f>
        <v>0.25</v>
      </c>
      <c r="CR616" s="17">
        <f>VLOOKUP(CP616,'PAINEL E TARGET'!$S$10:$U$19,3,0)</f>
        <v>0</v>
      </c>
      <c r="CS616" s="16">
        <f t="shared" si="353"/>
        <v>0</v>
      </c>
      <c r="CT616" s="17">
        <f t="shared" si="339"/>
        <v>1.044</v>
      </c>
      <c r="CU616" s="33" t="str">
        <f>IF(CT616&gt;='PAINEL E TARGET'!$T$11,'PAINEL E TARGET'!$S$11,
IF(CT616&gt;='PAINEL E TARGET'!$T$12,'PAINEL E TARGET'!$S$12,
IF(CT616&gt;='PAINEL E TARGET'!$T$13,'PAINEL E TARGET'!$S$13,
IF(CT616&gt;='PAINEL E TARGET'!$T$14,'PAINEL E TARGET'!$S$14,
IF(CT616&gt;='PAINEL E TARGET'!$T$15,'PAINEL E TARGET'!$S$15,
IF(CT616&gt;='PAINEL E TARGET'!$T$16,'PAINEL E TARGET'!$S$16,
IF(CT616&gt;='PAINEL E TARGET'!$T$17,'PAINEL E TARGET'!$S$17,
IF(CT616&gt;='PAINEL E TARGET'!$T$18,'PAINEL E TARGET'!$S$18,'PAINEL E TARGET'!$S$19))))))))</f>
        <v>2. Fx de 100% a 104,9%</v>
      </c>
      <c r="CV616" s="17">
        <f>IFERROR(VLOOKUP($BW616,'PAINEL E TARGET'!$G$1:$Q$99,6,0),0)</f>
        <v>0.2</v>
      </c>
      <c r="CW616" s="17">
        <f>VLOOKUP(CU616,'PAINEL E TARGET'!$S$10:$U$19,3,0)</f>
        <v>1</v>
      </c>
      <c r="CX616" s="16">
        <f t="shared" si="354"/>
        <v>750</v>
      </c>
      <c r="CY616" s="17">
        <f t="shared" si="340"/>
        <v>0.71099999999999997</v>
      </c>
      <c r="CZ616" s="33" t="str">
        <f>IF(CY616&gt;='PAINEL E TARGET'!$T$11,'PAINEL E TARGET'!$S$11,
IF(CY616&gt;='PAINEL E TARGET'!$T$12,'PAINEL E TARGET'!$S$12,
IF(CY616&gt;='PAINEL E TARGET'!$T$13,'PAINEL E TARGET'!$S$13,
IF(CY616&gt;='PAINEL E TARGET'!$T$14,'PAINEL E TARGET'!$S$14,
IF(CY616&gt;='PAINEL E TARGET'!$T$15,'PAINEL E TARGET'!$S$15,
IF(CY616&gt;='PAINEL E TARGET'!$T$16,'PAINEL E TARGET'!$S$16,
IF(CY616&gt;='PAINEL E TARGET'!$T$17,'PAINEL E TARGET'!$S$17,
IF(CY616&gt;='PAINEL E TARGET'!$T$18,'PAINEL E TARGET'!$S$18,'PAINEL E TARGET'!$S$19))))))))</f>
        <v>Não elegível</v>
      </c>
      <c r="DA616" s="17">
        <f>IFERROR(VLOOKUP($BW616,'PAINEL E TARGET'!$G$1:$Q$99,7,0),0)</f>
        <v>0.15</v>
      </c>
      <c r="DB616" s="17">
        <f>VLOOKUP(CZ616,'PAINEL E TARGET'!$S$10:$U$19,3,0)</f>
        <v>0</v>
      </c>
      <c r="DC616" s="16">
        <f t="shared" si="355"/>
        <v>0</v>
      </c>
      <c r="DD616" s="17">
        <f t="shared" si="341"/>
        <v>0.95099999999999996</v>
      </c>
      <c r="DE616" s="33" t="str">
        <f>IF(DD616&gt;='PAINEL E TARGET'!$T$11,'PAINEL E TARGET'!$S$11,
IF(DD616&gt;='PAINEL E TARGET'!$T$12,'PAINEL E TARGET'!$S$12,
IF(DD616&gt;='PAINEL E TARGET'!$T$13,'PAINEL E TARGET'!$S$13,
IF(DD616&gt;='PAINEL E TARGET'!$T$14,'PAINEL E TARGET'!$S$14,
IF(DD616&gt;='PAINEL E TARGET'!$T$15,'PAINEL E TARGET'!$S$15,
IF(DD616&gt;='PAINEL E TARGET'!$T$16,'PAINEL E TARGET'!$S$16,
IF(DD616&gt;='PAINEL E TARGET'!$T$17,'PAINEL E TARGET'!$S$17,
IF(DD616&gt;='PAINEL E TARGET'!$T$18,'PAINEL E TARGET'!$S$18,'PAINEL E TARGET'!$S$19))))))))</f>
        <v>1. Fx de 90% a 99,9%</v>
      </c>
      <c r="DF616" s="17">
        <f>IFERROR(VLOOKUP($BW616,'PAINEL E TARGET'!$G$1:$Q$99,8,0),0)</f>
        <v>0.1</v>
      </c>
      <c r="DG616" s="17">
        <f>VLOOKUP(DE616,'PAINEL E TARGET'!$S$10:$U$19,3,0)</f>
        <v>0.5</v>
      </c>
      <c r="DH616" s="16">
        <f t="shared" si="356"/>
        <v>187.5</v>
      </c>
      <c r="DI616" s="17">
        <f t="shared" si="342"/>
        <v>0.6</v>
      </c>
      <c r="DJ616" s="33" t="str">
        <f>IF(DI616&gt;='PAINEL E TARGET'!$T$11,'PAINEL E TARGET'!$S$11,
IF(DI616&gt;='PAINEL E TARGET'!$T$12,'PAINEL E TARGET'!$S$12,
IF(DI616&gt;='PAINEL E TARGET'!$T$13,'PAINEL E TARGET'!$S$13,
IF(DI616&gt;='PAINEL E TARGET'!$T$14,'PAINEL E TARGET'!$S$14,
IF(DI616&gt;='PAINEL E TARGET'!$T$15,'PAINEL E TARGET'!$S$15,
IF(DI616&gt;='PAINEL E TARGET'!$T$16,'PAINEL E TARGET'!$S$16,
IF(DI616&gt;='PAINEL E TARGET'!$T$17,'PAINEL E TARGET'!$S$17,
IF(DI616&gt;='PAINEL E TARGET'!$T$18,'PAINEL E TARGET'!$S$18,'PAINEL E TARGET'!$S$19))))))))</f>
        <v>Não elegível</v>
      </c>
      <c r="DK616" s="17">
        <f>IFERROR(VLOOKUP($BW616,'PAINEL E TARGET'!$G$1:$Q$99,9,0),0)</f>
        <v>0.05</v>
      </c>
      <c r="DL616" s="17">
        <f>VLOOKUP(DJ616,'PAINEL E TARGET'!$S$10:$U$19,3,0)</f>
        <v>0</v>
      </c>
      <c r="DM616" s="16">
        <f t="shared" si="357"/>
        <v>0</v>
      </c>
      <c r="DN616" s="17">
        <f t="shared" si="343"/>
        <v>0.78800000000000003</v>
      </c>
      <c r="DO616" s="33" t="str">
        <f>IF(DN616&gt;='PAINEL E TARGET'!$T$11,'PAINEL E TARGET'!$S$11,
IF(DN616&gt;='PAINEL E TARGET'!$T$12,'PAINEL E TARGET'!$S$12,
IF(DN616&gt;='PAINEL E TARGET'!$T$13,'PAINEL E TARGET'!$S$13,
IF(DN616&gt;='PAINEL E TARGET'!$T$14,'PAINEL E TARGET'!$S$14,
IF(DN616&gt;='PAINEL E TARGET'!$T$15,'PAINEL E TARGET'!$S$15,
IF(DN616&gt;='PAINEL E TARGET'!$T$16,'PAINEL E TARGET'!$S$16,
IF(DN616&gt;='PAINEL E TARGET'!$T$17,'PAINEL E TARGET'!$S$17,
IF(DN616&gt;='PAINEL E TARGET'!$T$18,'PAINEL E TARGET'!$S$18,'PAINEL E TARGET'!$S$19))))))))</f>
        <v>Não elegível</v>
      </c>
      <c r="DP616" s="17">
        <f>IFERROR(VLOOKUP($BW616,'PAINEL E TARGET'!$G$1:$Q$99,10,0),0)</f>
        <v>0</v>
      </c>
      <c r="DQ616" s="17">
        <f>VLOOKUP(DO616,'PAINEL E TARGET'!$S$10:$U$19,3,0)</f>
        <v>0</v>
      </c>
      <c r="DR616" s="16">
        <f t="shared" si="358"/>
        <v>0</v>
      </c>
      <c r="DS616" s="17">
        <f t="shared" si="344"/>
        <v>0.92500000000000004</v>
      </c>
      <c r="DT616" s="16">
        <f>IF(DS616&gt;=1,VLOOKUP(BO616,'PAINEL E TARGET'!$S$1:$W$8,5,0),0)</f>
        <v>0</v>
      </c>
      <c r="DU616" s="16">
        <f t="shared" si="359"/>
        <v>937.5</v>
      </c>
    </row>
    <row r="617" spans="2:125" s="32" customFormat="1" x14ac:dyDescent="0.2">
      <c r="B617" s="44">
        <v>43541</v>
      </c>
      <c r="C617" s="65">
        <v>1467</v>
      </c>
      <c r="D617" s="66" t="s">
        <v>620</v>
      </c>
      <c r="E617" s="65">
        <v>416</v>
      </c>
      <c r="F617" s="65" t="s">
        <v>1020</v>
      </c>
      <c r="G617" s="67">
        <v>2779838.039372832</v>
      </c>
      <c r="H617" s="67">
        <v>1485136.4745261399</v>
      </c>
      <c r="I617" s="67">
        <v>1181649.94</v>
      </c>
      <c r="J617" s="68">
        <v>0.7956507433951665</v>
      </c>
      <c r="K617" s="67">
        <v>238490.46167936339</v>
      </c>
      <c r="L617" s="67">
        <v>1173724.63479413</v>
      </c>
      <c r="M617" s="67">
        <v>164786.92000000001</v>
      </c>
      <c r="N617" s="67">
        <v>987459.81</v>
      </c>
      <c r="O617" s="67">
        <v>2646629.4757170295</v>
      </c>
      <c r="P617" s="67" t="s">
        <v>1082</v>
      </c>
      <c r="Q617" s="67" t="s">
        <v>1082</v>
      </c>
      <c r="R617" s="67">
        <v>0</v>
      </c>
      <c r="S617" s="67">
        <v>0</v>
      </c>
      <c r="T617" s="68">
        <v>0.11375382574591766</v>
      </c>
      <c r="U617" s="68">
        <v>0.10652087509070214</v>
      </c>
      <c r="V617" s="68">
        <v>0.93641575913788466</v>
      </c>
      <c r="W617" s="67">
        <v>160644.87000000002</v>
      </c>
      <c r="X617" s="67">
        <v>122738.32999999999</v>
      </c>
      <c r="Y617" s="68">
        <v>0.76403516651356473</v>
      </c>
      <c r="Z617" s="68">
        <v>8.8975879321623222E-2</v>
      </c>
      <c r="AA617" s="68">
        <v>0.11411859680434937</v>
      </c>
      <c r="AB617" s="68">
        <v>1.2825790278716118</v>
      </c>
      <c r="AC617" s="67">
        <v>125653.08</v>
      </c>
      <c r="AD617" s="67">
        <v>131492.78</v>
      </c>
      <c r="AE617" s="68">
        <v>1.0464747859742076</v>
      </c>
      <c r="AF617" s="43">
        <v>80</v>
      </c>
      <c r="AG617" s="43">
        <v>74</v>
      </c>
      <c r="AH617" s="43">
        <v>39</v>
      </c>
      <c r="AI617" s="43">
        <v>42</v>
      </c>
      <c r="AJ617" s="67">
        <v>92377.49000000002</v>
      </c>
      <c r="AK617" s="67">
        <v>85514.5</v>
      </c>
      <c r="AL617" s="68">
        <v>0.92570711761057789</v>
      </c>
      <c r="AM617" s="67">
        <v>15781.18</v>
      </c>
      <c r="AN617" s="67">
        <v>5695.55</v>
      </c>
      <c r="AO617" s="68">
        <v>0.36090773947195331</v>
      </c>
      <c r="AP617" s="67">
        <v>16622.620000000003</v>
      </c>
      <c r="AQ617" s="67">
        <v>7740.6799999999994</v>
      </c>
      <c r="AR617" s="68">
        <v>0.46567147657830105</v>
      </c>
      <c r="AS617" s="67">
        <v>35863.58</v>
      </c>
      <c r="AT617" s="67">
        <v>23787.599999999999</v>
      </c>
      <c r="AU617" s="68">
        <v>0.66328012986991247</v>
      </c>
      <c r="AV617" s="43">
        <v>1507.61</v>
      </c>
      <c r="AW617" s="43">
        <v>949.81</v>
      </c>
      <c r="AX617" s="69">
        <v>0.6300104138338164</v>
      </c>
      <c r="AY617" s="43">
        <v>238490.46167936339</v>
      </c>
      <c r="AZ617" s="43">
        <v>164786.91999999998</v>
      </c>
      <c r="BA617" s="43">
        <v>47307.440658819214</v>
      </c>
      <c r="BB617" s="43">
        <v>44171.07</v>
      </c>
      <c r="BC617" s="43">
        <v>446788.81097582239</v>
      </c>
      <c r="BD617" s="43">
        <v>88721.147417118191</v>
      </c>
      <c r="BE617" s="43">
        <v>302885.47000000003</v>
      </c>
      <c r="BF617" s="43">
        <v>236910.75</v>
      </c>
      <c r="BG617" s="43">
        <v>2829.5999999999995</v>
      </c>
      <c r="BH617" s="43">
        <v>93</v>
      </c>
      <c r="BI617" s="44">
        <v>43173</v>
      </c>
      <c r="BJ617" s="44">
        <v>43541</v>
      </c>
      <c r="BK617" s="44">
        <v>43172</v>
      </c>
      <c r="BL617" s="43">
        <f t="shared" si="345"/>
        <v>1181649.94</v>
      </c>
      <c r="BM617" s="43">
        <f t="shared" si="346"/>
        <v>1152246.73</v>
      </c>
      <c r="BO617" s="16" t="str">
        <f>IFERROR(VLOOKUP($C617,'PORTE LOJA'!A:B,2,0),"PORTE 1")</f>
        <v>PORTE 3</v>
      </c>
      <c r="BP617" s="16">
        <f>VLOOKUP(BO617,'PAINEL E TARGET'!$S$1:$W$8,3,0)</f>
        <v>2400</v>
      </c>
      <c r="BQ617" s="16">
        <f t="shared" si="324"/>
        <v>1</v>
      </c>
      <c r="BR617" s="16">
        <f t="shared" si="325"/>
        <v>1</v>
      </c>
      <c r="BS617" s="16">
        <f t="shared" si="326"/>
        <v>1</v>
      </c>
      <c r="BT617" s="16">
        <f t="shared" si="327"/>
        <v>1</v>
      </c>
      <c r="BU617" s="16">
        <f t="shared" si="328"/>
        <v>1</v>
      </c>
      <c r="BV617" s="16">
        <f t="shared" si="329"/>
        <v>1</v>
      </c>
      <c r="BW617" s="17" t="str">
        <f t="shared" si="347"/>
        <v>111111</v>
      </c>
      <c r="BY617" s="17">
        <f t="shared" si="330"/>
        <v>0.79600000000000004</v>
      </c>
      <c r="BZ617" s="17">
        <f t="shared" si="331"/>
        <v>0.81599999999999995</v>
      </c>
      <c r="CA617" s="17" t="str">
        <f t="shared" si="348"/>
        <v>Sem Retira</v>
      </c>
      <c r="CB617" s="17">
        <f t="shared" si="349"/>
        <v>0.81599999999999995</v>
      </c>
      <c r="CC617" s="33" t="str">
        <f>IF(CB617&gt;='PAINEL E TARGET'!$T$11,'PAINEL E TARGET'!$S$11,
IF(CB617&gt;='PAINEL E TARGET'!$T$12,'PAINEL E TARGET'!$S$12,
IF(CB617&gt;='PAINEL E TARGET'!$T$13,'PAINEL E TARGET'!$S$13,
IF(CB617&gt;='PAINEL E TARGET'!$T$14,'PAINEL E TARGET'!$S$14,
IF(CB617&gt;='PAINEL E TARGET'!$T$15,'PAINEL E TARGET'!$S$15,
IF(CB617&gt;='PAINEL E TARGET'!$T$16,'PAINEL E TARGET'!$S$16,
IF(CB617&gt;='PAINEL E TARGET'!$T$17,'PAINEL E TARGET'!$S$17,
IF(CB617&gt;='PAINEL E TARGET'!$T$18,'PAINEL E TARGET'!$S$18,'PAINEL E TARGET'!$S$19))))))))</f>
        <v>Não elegível</v>
      </c>
      <c r="CD617" s="17">
        <f>IFERROR(VLOOKUP($BW617,'PAINEL E TARGET'!$G$1:$Q$99,4,0),0)</f>
        <v>0.25</v>
      </c>
      <c r="CE617" s="17">
        <f>VLOOKUP(CC617,'PAINEL E TARGET'!$S$10:$U$19,3,0)</f>
        <v>0</v>
      </c>
      <c r="CF617" s="16">
        <f t="shared" si="350"/>
        <v>0</v>
      </c>
      <c r="CG617" s="17">
        <f t="shared" si="332"/>
        <v>0.92600000000000005</v>
      </c>
      <c r="CH617" s="17">
        <f t="shared" si="333"/>
        <v>0.36099999999999999</v>
      </c>
      <c r="CI617" s="17">
        <f t="shared" si="334"/>
        <v>0.46600000000000003</v>
      </c>
      <c r="CJ617" s="17">
        <f t="shared" si="335"/>
        <v>0.66300000000000003</v>
      </c>
      <c r="CK617" s="17">
        <f t="shared" si="336"/>
        <v>0.63</v>
      </c>
      <c r="CL617" s="17">
        <f t="shared" si="337"/>
        <v>0.76400000000000001</v>
      </c>
      <c r="CM617" s="16">
        <f t="shared" si="338"/>
        <v>1</v>
      </c>
      <c r="CN617" s="17" t="str">
        <f t="shared" si="351"/>
        <v>não ok</v>
      </c>
      <c r="CO617" s="17">
        <f t="shared" si="352"/>
        <v>0</v>
      </c>
      <c r="CP617" s="33" t="str">
        <f>IF(CO617&gt;='PAINEL E TARGET'!$T$11,'PAINEL E TARGET'!$S$11,
IF(CO617&gt;='PAINEL E TARGET'!$T$12,'PAINEL E TARGET'!$S$12,
IF(CO617&gt;='PAINEL E TARGET'!$T$13,'PAINEL E TARGET'!$S$13,
IF(CO617&gt;='PAINEL E TARGET'!$T$14,'PAINEL E TARGET'!$S$14,
IF(CO617&gt;='PAINEL E TARGET'!$T$15,'PAINEL E TARGET'!$S$15,
IF(CO617&gt;='PAINEL E TARGET'!$T$16,'PAINEL E TARGET'!$S$16,
IF(CO617&gt;='PAINEL E TARGET'!$T$17,'PAINEL E TARGET'!$S$17,
IF(CO617&gt;='PAINEL E TARGET'!$T$18,'PAINEL E TARGET'!$S$18,'PAINEL E TARGET'!$S$19))))))))</f>
        <v>Não elegível</v>
      </c>
      <c r="CQ617" s="17">
        <f>IFERROR(VLOOKUP($BW617,'PAINEL E TARGET'!$G$1:$Q$99,5,0),0)</f>
        <v>0.25</v>
      </c>
      <c r="CR617" s="17">
        <f>VLOOKUP(CP617,'PAINEL E TARGET'!$S$10:$U$19,3,0)</f>
        <v>0</v>
      </c>
      <c r="CS617" s="16">
        <f t="shared" si="353"/>
        <v>0</v>
      </c>
      <c r="CT617" s="17">
        <f t="shared" si="339"/>
        <v>1.046</v>
      </c>
      <c r="CU617" s="33" t="str">
        <f>IF(CT617&gt;='PAINEL E TARGET'!$T$11,'PAINEL E TARGET'!$S$11,
IF(CT617&gt;='PAINEL E TARGET'!$T$12,'PAINEL E TARGET'!$S$12,
IF(CT617&gt;='PAINEL E TARGET'!$T$13,'PAINEL E TARGET'!$S$13,
IF(CT617&gt;='PAINEL E TARGET'!$T$14,'PAINEL E TARGET'!$S$14,
IF(CT617&gt;='PAINEL E TARGET'!$T$15,'PAINEL E TARGET'!$S$15,
IF(CT617&gt;='PAINEL E TARGET'!$T$16,'PAINEL E TARGET'!$S$16,
IF(CT617&gt;='PAINEL E TARGET'!$T$17,'PAINEL E TARGET'!$S$17,
IF(CT617&gt;='PAINEL E TARGET'!$T$18,'PAINEL E TARGET'!$S$18,'PAINEL E TARGET'!$S$19))))))))</f>
        <v>2. Fx de 100% a 104,9%</v>
      </c>
      <c r="CV617" s="17">
        <f>IFERROR(VLOOKUP($BW617,'PAINEL E TARGET'!$G$1:$Q$99,6,0),0)</f>
        <v>0.2</v>
      </c>
      <c r="CW617" s="17">
        <f>VLOOKUP(CU617,'PAINEL E TARGET'!$S$10:$U$19,3,0)</f>
        <v>1</v>
      </c>
      <c r="CX617" s="16">
        <f t="shared" si="354"/>
        <v>480</v>
      </c>
      <c r="CY617" s="17">
        <f t="shared" si="340"/>
        <v>0.69099999999999995</v>
      </c>
      <c r="CZ617" s="33" t="str">
        <f>IF(CY617&gt;='PAINEL E TARGET'!$T$11,'PAINEL E TARGET'!$S$11,
IF(CY617&gt;='PAINEL E TARGET'!$T$12,'PAINEL E TARGET'!$S$12,
IF(CY617&gt;='PAINEL E TARGET'!$T$13,'PAINEL E TARGET'!$S$13,
IF(CY617&gt;='PAINEL E TARGET'!$T$14,'PAINEL E TARGET'!$S$14,
IF(CY617&gt;='PAINEL E TARGET'!$T$15,'PAINEL E TARGET'!$S$15,
IF(CY617&gt;='PAINEL E TARGET'!$T$16,'PAINEL E TARGET'!$S$16,
IF(CY617&gt;='PAINEL E TARGET'!$T$17,'PAINEL E TARGET'!$S$17,
IF(CY617&gt;='PAINEL E TARGET'!$T$18,'PAINEL E TARGET'!$S$18,'PAINEL E TARGET'!$S$19))))))))</f>
        <v>Não elegível</v>
      </c>
      <c r="DA617" s="17">
        <f>IFERROR(VLOOKUP($BW617,'PAINEL E TARGET'!$G$1:$Q$99,7,0),0)</f>
        <v>0.15</v>
      </c>
      <c r="DB617" s="17">
        <f>VLOOKUP(CZ617,'PAINEL E TARGET'!$S$10:$U$19,3,0)</f>
        <v>0</v>
      </c>
      <c r="DC617" s="16">
        <f t="shared" si="355"/>
        <v>0</v>
      </c>
      <c r="DD617" s="17">
        <f t="shared" si="341"/>
        <v>0.93400000000000005</v>
      </c>
      <c r="DE617" s="33" t="str">
        <f>IF(DD617&gt;='PAINEL E TARGET'!$T$11,'PAINEL E TARGET'!$S$11,
IF(DD617&gt;='PAINEL E TARGET'!$T$12,'PAINEL E TARGET'!$S$12,
IF(DD617&gt;='PAINEL E TARGET'!$T$13,'PAINEL E TARGET'!$S$13,
IF(DD617&gt;='PAINEL E TARGET'!$T$14,'PAINEL E TARGET'!$S$14,
IF(DD617&gt;='PAINEL E TARGET'!$T$15,'PAINEL E TARGET'!$S$15,
IF(DD617&gt;='PAINEL E TARGET'!$T$16,'PAINEL E TARGET'!$S$16,
IF(DD617&gt;='PAINEL E TARGET'!$T$17,'PAINEL E TARGET'!$S$17,
IF(DD617&gt;='PAINEL E TARGET'!$T$18,'PAINEL E TARGET'!$S$18,'PAINEL E TARGET'!$S$19))))))))</f>
        <v>1. Fx de 90% a 99,9%</v>
      </c>
      <c r="DF617" s="17">
        <f>IFERROR(VLOOKUP($BW617,'PAINEL E TARGET'!$G$1:$Q$99,8,0),0)</f>
        <v>0.1</v>
      </c>
      <c r="DG617" s="17">
        <f>VLOOKUP(DE617,'PAINEL E TARGET'!$S$10:$U$19,3,0)</f>
        <v>0.5</v>
      </c>
      <c r="DH617" s="16">
        <f t="shared" si="356"/>
        <v>120</v>
      </c>
      <c r="DI617" s="17">
        <f t="shared" si="342"/>
        <v>1.077</v>
      </c>
      <c r="DJ617" s="33" t="str">
        <f>IF(DI617&gt;='PAINEL E TARGET'!$T$11,'PAINEL E TARGET'!$S$11,
IF(DI617&gt;='PAINEL E TARGET'!$T$12,'PAINEL E TARGET'!$S$12,
IF(DI617&gt;='PAINEL E TARGET'!$T$13,'PAINEL E TARGET'!$S$13,
IF(DI617&gt;='PAINEL E TARGET'!$T$14,'PAINEL E TARGET'!$S$14,
IF(DI617&gt;='PAINEL E TARGET'!$T$15,'PAINEL E TARGET'!$S$15,
IF(DI617&gt;='PAINEL E TARGET'!$T$16,'PAINEL E TARGET'!$S$16,
IF(DI617&gt;='PAINEL E TARGET'!$T$17,'PAINEL E TARGET'!$S$17,
IF(DI617&gt;='PAINEL E TARGET'!$T$18,'PAINEL E TARGET'!$S$18,'PAINEL E TARGET'!$S$19))))))))</f>
        <v>3. Fx de 105% a 109,9%</v>
      </c>
      <c r="DK617" s="17">
        <f>IFERROR(VLOOKUP($BW617,'PAINEL E TARGET'!$G$1:$Q$99,9,0),0)</f>
        <v>0.05</v>
      </c>
      <c r="DL617" s="17">
        <f>VLOOKUP(DJ617,'PAINEL E TARGET'!$S$10:$U$19,3,0)</f>
        <v>1.1000000000000001</v>
      </c>
      <c r="DM617" s="16">
        <f t="shared" si="357"/>
        <v>132.00000000000003</v>
      </c>
      <c r="DN617" s="17">
        <f t="shared" si="343"/>
        <v>0.63</v>
      </c>
      <c r="DO617" s="33" t="str">
        <f>IF(DN617&gt;='PAINEL E TARGET'!$T$11,'PAINEL E TARGET'!$S$11,
IF(DN617&gt;='PAINEL E TARGET'!$T$12,'PAINEL E TARGET'!$S$12,
IF(DN617&gt;='PAINEL E TARGET'!$T$13,'PAINEL E TARGET'!$S$13,
IF(DN617&gt;='PAINEL E TARGET'!$T$14,'PAINEL E TARGET'!$S$14,
IF(DN617&gt;='PAINEL E TARGET'!$T$15,'PAINEL E TARGET'!$S$15,
IF(DN617&gt;='PAINEL E TARGET'!$T$16,'PAINEL E TARGET'!$S$16,
IF(DN617&gt;='PAINEL E TARGET'!$T$17,'PAINEL E TARGET'!$S$17,
IF(DN617&gt;='PAINEL E TARGET'!$T$18,'PAINEL E TARGET'!$S$18,'PAINEL E TARGET'!$S$19))))))))</f>
        <v>Não elegível</v>
      </c>
      <c r="DP617" s="17">
        <f>IFERROR(VLOOKUP($BW617,'PAINEL E TARGET'!$G$1:$Q$99,10,0),0)</f>
        <v>0</v>
      </c>
      <c r="DQ617" s="17">
        <f>VLOOKUP(DO617,'PAINEL E TARGET'!$S$10:$U$19,3,0)</f>
        <v>0</v>
      </c>
      <c r="DR617" s="16">
        <f t="shared" si="358"/>
        <v>0</v>
      </c>
      <c r="DS617" s="17">
        <f t="shared" si="344"/>
        <v>0.92500000000000004</v>
      </c>
      <c r="DT617" s="16">
        <f>IF(DS617&gt;=1,VLOOKUP(BO617,'PAINEL E TARGET'!$S$1:$W$8,5,0),0)</f>
        <v>0</v>
      </c>
      <c r="DU617" s="16">
        <f t="shared" si="359"/>
        <v>732</v>
      </c>
    </row>
    <row r="618" spans="2:125" s="32" customFormat="1" x14ac:dyDescent="0.2">
      <c r="B618" s="44">
        <v>43541</v>
      </c>
      <c r="C618" s="65">
        <v>1469</v>
      </c>
      <c r="D618" s="66" t="s">
        <v>621</v>
      </c>
      <c r="E618" s="65">
        <v>416</v>
      </c>
      <c r="F618" s="65" t="s">
        <v>1020</v>
      </c>
      <c r="G618" s="67">
        <v>1975001.7143572774</v>
      </c>
      <c r="H618" s="67">
        <v>1068605.5632389379</v>
      </c>
      <c r="I618" s="67">
        <v>908821.51</v>
      </c>
      <c r="J618" s="68">
        <v>0.85047424537578376</v>
      </c>
      <c r="K618" s="67">
        <v>107693.8249744007</v>
      </c>
      <c r="L618" s="67">
        <v>862980.51664711547</v>
      </c>
      <c r="M618" s="67">
        <v>104398.92</v>
      </c>
      <c r="N618" s="67">
        <v>765767.07</v>
      </c>
      <c r="O618" s="67">
        <v>1796995.0168580269</v>
      </c>
      <c r="P618" s="67" t="s">
        <v>1082</v>
      </c>
      <c r="Q618" s="67" t="s">
        <v>1082</v>
      </c>
      <c r="R618" s="67">
        <v>0</v>
      </c>
      <c r="S618" s="67">
        <v>1518.8</v>
      </c>
      <c r="T618" s="68">
        <v>0.11288669670298727</v>
      </c>
      <c r="U618" s="68">
        <v>0.10739087837712431</v>
      </c>
      <c r="V618" s="68">
        <v>0.95131562454765739</v>
      </c>
      <c r="W618" s="67">
        <v>109576.21999999999</v>
      </c>
      <c r="X618" s="67">
        <v>93447.889999999985</v>
      </c>
      <c r="Y618" s="68">
        <v>0.85281176883086496</v>
      </c>
      <c r="Z618" s="68">
        <v>9.8999742631983342E-2</v>
      </c>
      <c r="AA618" s="68">
        <v>0.11676765257166621</v>
      </c>
      <c r="AB618" s="68">
        <v>1.1794743043497842</v>
      </c>
      <c r="AC618" s="67">
        <v>96096.510000000009</v>
      </c>
      <c r="AD618" s="67">
        <v>101607.23999999999</v>
      </c>
      <c r="AE618" s="68">
        <v>1.0573457870634426</v>
      </c>
      <c r="AF618" s="43">
        <v>80</v>
      </c>
      <c r="AG618" s="43">
        <v>65</v>
      </c>
      <c r="AH618" s="43">
        <v>40</v>
      </c>
      <c r="AI618" s="43">
        <v>31</v>
      </c>
      <c r="AJ618" s="67">
        <v>59746.240000000005</v>
      </c>
      <c r="AK618" s="67">
        <v>46548.9</v>
      </c>
      <c r="AL618" s="68">
        <v>0.7791101163855666</v>
      </c>
      <c r="AM618" s="67">
        <v>15088.58</v>
      </c>
      <c r="AN618" s="67">
        <v>12393.999999999998</v>
      </c>
      <c r="AO618" s="68">
        <v>0.82141593178417038</v>
      </c>
      <c r="AP618" s="67">
        <v>7841.6</v>
      </c>
      <c r="AQ618" s="67">
        <v>7963.65</v>
      </c>
      <c r="AR618" s="68">
        <v>1.0155644256274228</v>
      </c>
      <c r="AS618" s="67">
        <v>26899.8</v>
      </c>
      <c r="AT618" s="67">
        <v>26541.339999999997</v>
      </c>
      <c r="AU618" s="68">
        <v>0.98667425036617362</v>
      </c>
      <c r="AV618" s="43">
        <v>2023.11</v>
      </c>
      <c r="AW618" s="43">
        <v>914.80000000000007</v>
      </c>
      <c r="AX618" s="69">
        <v>0.45217511652851311</v>
      </c>
      <c r="AY618" s="43">
        <v>107693.8249744007</v>
      </c>
      <c r="AZ618" s="43">
        <v>104398.92000000001</v>
      </c>
      <c r="BA618" s="43">
        <v>30391.49953753758</v>
      </c>
      <c r="BB618" s="43">
        <v>31678.71</v>
      </c>
      <c r="BC618" s="43">
        <v>199236.72302748068</v>
      </c>
      <c r="BD618" s="43">
        <v>56306.571224467531</v>
      </c>
      <c r="BE618" s="43">
        <v>203722.20999999996</v>
      </c>
      <c r="BF618" s="43">
        <v>178661.1</v>
      </c>
      <c r="BG618" s="43">
        <v>3751.5699999999993</v>
      </c>
      <c r="BH618" s="43">
        <v>86</v>
      </c>
      <c r="BI618" s="44">
        <v>43173</v>
      </c>
      <c r="BJ618" s="44">
        <v>43541</v>
      </c>
      <c r="BK618" s="44">
        <v>43172</v>
      </c>
      <c r="BL618" s="43">
        <f t="shared" si="345"/>
        <v>910340.31</v>
      </c>
      <c r="BM618" s="43">
        <f t="shared" si="346"/>
        <v>871684.79</v>
      </c>
      <c r="BO618" s="16" t="str">
        <f>IFERROR(VLOOKUP($C618,'PORTE LOJA'!A:B,2,0),"PORTE 1")</f>
        <v>PORTE 3</v>
      </c>
      <c r="BP618" s="16">
        <f>VLOOKUP(BO618,'PAINEL E TARGET'!$S$1:$W$8,3,0)</f>
        <v>2400</v>
      </c>
      <c r="BQ618" s="16">
        <f t="shared" si="324"/>
        <v>1</v>
      </c>
      <c r="BR618" s="16">
        <f t="shared" si="325"/>
        <v>1</v>
      </c>
      <c r="BS618" s="16">
        <f t="shared" si="326"/>
        <v>1</v>
      </c>
      <c r="BT618" s="16">
        <f t="shared" si="327"/>
        <v>1</v>
      </c>
      <c r="BU618" s="16">
        <f t="shared" si="328"/>
        <v>1</v>
      </c>
      <c r="BV618" s="16">
        <f t="shared" si="329"/>
        <v>1</v>
      </c>
      <c r="BW618" s="17" t="str">
        <f t="shared" si="347"/>
        <v>111111</v>
      </c>
      <c r="BY618" s="17">
        <f t="shared" si="330"/>
        <v>0.85199999999999998</v>
      </c>
      <c r="BZ618" s="17">
        <f t="shared" si="331"/>
        <v>0.89800000000000002</v>
      </c>
      <c r="CA618" s="17" t="str">
        <f t="shared" si="348"/>
        <v>Sem Retira</v>
      </c>
      <c r="CB618" s="17">
        <f t="shared" si="349"/>
        <v>0.89800000000000002</v>
      </c>
      <c r="CC618" s="33" t="str">
        <f>IF(CB618&gt;='PAINEL E TARGET'!$T$11,'PAINEL E TARGET'!$S$11,
IF(CB618&gt;='PAINEL E TARGET'!$T$12,'PAINEL E TARGET'!$S$12,
IF(CB618&gt;='PAINEL E TARGET'!$T$13,'PAINEL E TARGET'!$S$13,
IF(CB618&gt;='PAINEL E TARGET'!$T$14,'PAINEL E TARGET'!$S$14,
IF(CB618&gt;='PAINEL E TARGET'!$T$15,'PAINEL E TARGET'!$S$15,
IF(CB618&gt;='PAINEL E TARGET'!$T$16,'PAINEL E TARGET'!$S$16,
IF(CB618&gt;='PAINEL E TARGET'!$T$17,'PAINEL E TARGET'!$S$17,
IF(CB618&gt;='PAINEL E TARGET'!$T$18,'PAINEL E TARGET'!$S$18,'PAINEL E TARGET'!$S$19))))))))</f>
        <v>Não elegível</v>
      </c>
      <c r="CD618" s="17">
        <f>IFERROR(VLOOKUP($BW618,'PAINEL E TARGET'!$G$1:$Q$99,4,0),0)</f>
        <v>0.25</v>
      </c>
      <c r="CE618" s="17">
        <f>VLOOKUP(CC618,'PAINEL E TARGET'!$S$10:$U$19,3,0)</f>
        <v>0</v>
      </c>
      <c r="CF618" s="16">
        <f t="shared" si="350"/>
        <v>0</v>
      </c>
      <c r="CG618" s="17">
        <f t="shared" si="332"/>
        <v>0.77900000000000003</v>
      </c>
      <c r="CH618" s="17">
        <f t="shared" si="333"/>
        <v>0.82099999999999995</v>
      </c>
      <c r="CI618" s="17">
        <f t="shared" si="334"/>
        <v>1.016</v>
      </c>
      <c r="CJ618" s="17">
        <f t="shared" si="335"/>
        <v>0.98699999999999999</v>
      </c>
      <c r="CK618" s="17">
        <f t="shared" si="336"/>
        <v>0.45200000000000001</v>
      </c>
      <c r="CL618" s="17">
        <f t="shared" si="337"/>
        <v>0.85299999999999998</v>
      </c>
      <c r="CM618" s="16">
        <f t="shared" si="338"/>
        <v>4</v>
      </c>
      <c r="CN618" s="17" t="str">
        <f t="shared" si="351"/>
        <v>não ok</v>
      </c>
      <c r="CO618" s="17">
        <f t="shared" si="352"/>
        <v>0</v>
      </c>
      <c r="CP618" s="33" t="str">
        <f>IF(CO618&gt;='PAINEL E TARGET'!$T$11,'PAINEL E TARGET'!$S$11,
IF(CO618&gt;='PAINEL E TARGET'!$T$12,'PAINEL E TARGET'!$S$12,
IF(CO618&gt;='PAINEL E TARGET'!$T$13,'PAINEL E TARGET'!$S$13,
IF(CO618&gt;='PAINEL E TARGET'!$T$14,'PAINEL E TARGET'!$S$14,
IF(CO618&gt;='PAINEL E TARGET'!$T$15,'PAINEL E TARGET'!$S$15,
IF(CO618&gt;='PAINEL E TARGET'!$T$16,'PAINEL E TARGET'!$S$16,
IF(CO618&gt;='PAINEL E TARGET'!$T$17,'PAINEL E TARGET'!$S$17,
IF(CO618&gt;='PAINEL E TARGET'!$T$18,'PAINEL E TARGET'!$S$18,'PAINEL E TARGET'!$S$19))))))))</f>
        <v>Não elegível</v>
      </c>
      <c r="CQ618" s="17">
        <f>IFERROR(VLOOKUP($BW618,'PAINEL E TARGET'!$G$1:$Q$99,5,0),0)</f>
        <v>0.25</v>
      </c>
      <c r="CR618" s="17">
        <f>VLOOKUP(CP618,'PAINEL E TARGET'!$S$10:$U$19,3,0)</f>
        <v>0</v>
      </c>
      <c r="CS618" s="16">
        <f t="shared" si="353"/>
        <v>0</v>
      </c>
      <c r="CT618" s="17">
        <f t="shared" si="339"/>
        <v>1.0569999999999999</v>
      </c>
      <c r="CU618" s="33" t="str">
        <f>IF(CT618&gt;='PAINEL E TARGET'!$T$11,'PAINEL E TARGET'!$S$11,
IF(CT618&gt;='PAINEL E TARGET'!$T$12,'PAINEL E TARGET'!$S$12,
IF(CT618&gt;='PAINEL E TARGET'!$T$13,'PAINEL E TARGET'!$S$13,
IF(CT618&gt;='PAINEL E TARGET'!$T$14,'PAINEL E TARGET'!$S$14,
IF(CT618&gt;='PAINEL E TARGET'!$T$15,'PAINEL E TARGET'!$S$15,
IF(CT618&gt;='PAINEL E TARGET'!$T$16,'PAINEL E TARGET'!$S$16,
IF(CT618&gt;='PAINEL E TARGET'!$T$17,'PAINEL E TARGET'!$S$17,
IF(CT618&gt;='PAINEL E TARGET'!$T$18,'PAINEL E TARGET'!$S$18,'PAINEL E TARGET'!$S$19))))))))</f>
        <v>3. Fx de 105% a 109,9%</v>
      </c>
      <c r="CV618" s="17">
        <f>IFERROR(VLOOKUP($BW618,'PAINEL E TARGET'!$G$1:$Q$99,6,0),0)</f>
        <v>0.2</v>
      </c>
      <c r="CW618" s="17">
        <f>VLOOKUP(CU618,'PAINEL E TARGET'!$S$10:$U$19,3,0)</f>
        <v>1.1000000000000001</v>
      </c>
      <c r="CX618" s="16">
        <f t="shared" si="354"/>
        <v>528.00000000000011</v>
      </c>
      <c r="CY618" s="17">
        <f t="shared" si="340"/>
        <v>0.96899999999999997</v>
      </c>
      <c r="CZ618" s="33" t="str">
        <f>IF(CY618&gt;='PAINEL E TARGET'!$T$11,'PAINEL E TARGET'!$S$11,
IF(CY618&gt;='PAINEL E TARGET'!$T$12,'PAINEL E TARGET'!$S$12,
IF(CY618&gt;='PAINEL E TARGET'!$T$13,'PAINEL E TARGET'!$S$13,
IF(CY618&gt;='PAINEL E TARGET'!$T$14,'PAINEL E TARGET'!$S$14,
IF(CY618&gt;='PAINEL E TARGET'!$T$15,'PAINEL E TARGET'!$S$15,
IF(CY618&gt;='PAINEL E TARGET'!$T$16,'PAINEL E TARGET'!$S$16,
IF(CY618&gt;='PAINEL E TARGET'!$T$17,'PAINEL E TARGET'!$S$17,
IF(CY618&gt;='PAINEL E TARGET'!$T$18,'PAINEL E TARGET'!$S$18,'PAINEL E TARGET'!$S$19))))))))</f>
        <v>1. Fx de 90% a 99,9%</v>
      </c>
      <c r="DA618" s="17">
        <f>IFERROR(VLOOKUP($BW618,'PAINEL E TARGET'!$G$1:$Q$99,7,0),0)</f>
        <v>0.15</v>
      </c>
      <c r="DB618" s="17">
        <f>VLOOKUP(CZ618,'PAINEL E TARGET'!$S$10:$U$19,3,0)</f>
        <v>0.5</v>
      </c>
      <c r="DC618" s="16">
        <f t="shared" si="355"/>
        <v>180</v>
      </c>
      <c r="DD618" s="17">
        <f t="shared" si="341"/>
        <v>1.042</v>
      </c>
      <c r="DE618" s="33" t="str">
        <f>IF(DD618&gt;='PAINEL E TARGET'!$T$11,'PAINEL E TARGET'!$S$11,
IF(DD618&gt;='PAINEL E TARGET'!$T$12,'PAINEL E TARGET'!$S$12,
IF(DD618&gt;='PAINEL E TARGET'!$T$13,'PAINEL E TARGET'!$S$13,
IF(DD618&gt;='PAINEL E TARGET'!$T$14,'PAINEL E TARGET'!$S$14,
IF(DD618&gt;='PAINEL E TARGET'!$T$15,'PAINEL E TARGET'!$S$15,
IF(DD618&gt;='PAINEL E TARGET'!$T$16,'PAINEL E TARGET'!$S$16,
IF(DD618&gt;='PAINEL E TARGET'!$T$17,'PAINEL E TARGET'!$S$17,
IF(DD618&gt;='PAINEL E TARGET'!$T$18,'PAINEL E TARGET'!$S$18,'PAINEL E TARGET'!$S$19))))))))</f>
        <v>2. Fx de 100% a 104,9%</v>
      </c>
      <c r="DF618" s="17">
        <f>IFERROR(VLOOKUP($BW618,'PAINEL E TARGET'!$G$1:$Q$99,8,0),0)</f>
        <v>0.1</v>
      </c>
      <c r="DG618" s="17">
        <f>VLOOKUP(DE618,'PAINEL E TARGET'!$S$10:$U$19,3,0)</f>
        <v>1</v>
      </c>
      <c r="DH618" s="16">
        <f t="shared" si="356"/>
        <v>240</v>
      </c>
      <c r="DI618" s="17">
        <f t="shared" si="342"/>
        <v>0.77500000000000002</v>
      </c>
      <c r="DJ618" s="33" t="str">
        <f>IF(DI618&gt;='PAINEL E TARGET'!$T$11,'PAINEL E TARGET'!$S$11,
IF(DI618&gt;='PAINEL E TARGET'!$T$12,'PAINEL E TARGET'!$S$12,
IF(DI618&gt;='PAINEL E TARGET'!$T$13,'PAINEL E TARGET'!$S$13,
IF(DI618&gt;='PAINEL E TARGET'!$T$14,'PAINEL E TARGET'!$S$14,
IF(DI618&gt;='PAINEL E TARGET'!$T$15,'PAINEL E TARGET'!$S$15,
IF(DI618&gt;='PAINEL E TARGET'!$T$16,'PAINEL E TARGET'!$S$16,
IF(DI618&gt;='PAINEL E TARGET'!$T$17,'PAINEL E TARGET'!$S$17,
IF(DI618&gt;='PAINEL E TARGET'!$T$18,'PAINEL E TARGET'!$S$18,'PAINEL E TARGET'!$S$19))))))))</f>
        <v>Não elegível</v>
      </c>
      <c r="DK618" s="17">
        <f>IFERROR(VLOOKUP($BW618,'PAINEL E TARGET'!$G$1:$Q$99,9,0),0)</f>
        <v>0.05</v>
      </c>
      <c r="DL618" s="17">
        <f>VLOOKUP(DJ618,'PAINEL E TARGET'!$S$10:$U$19,3,0)</f>
        <v>0</v>
      </c>
      <c r="DM618" s="16">
        <f t="shared" si="357"/>
        <v>0</v>
      </c>
      <c r="DN618" s="17">
        <f t="shared" si="343"/>
        <v>0.45200000000000001</v>
      </c>
      <c r="DO618" s="33" t="str">
        <f>IF(DN618&gt;='PAINEL E TARGET'!$T$11,'PAINEL E TARGET'!$S$11,
IF(DN618&gt;='PAINEL E TARGET'!$T$12,'PAINEL E TARGET'!$S$12,
IF(DN618&gt;='PAINEL E TARGET'!$T$13,'PAINEL E TARGET'!$S$13,
IF(DN618&gt;='PAINEL E TARGET'!$T$14,'PAINEL E TARGET'!$S$14,
IF(DN618&gt;='PAINEL E TARGET'!$T$15,'PAINEL E TARGET'!$S$15,
IF(DN618&gt;='PAINEL E TARGET'!$T$16,'PAINEL E TARGET'!$S$16,
IF(DN618&gt;='PAINEL E TARGET'!$T$17,'PAINEL E TARGET'!$S$17,
IF(DN618&gt;='PAINEL E TARGET'!$T$18,'PAINEL E TARGET'!$S$18,'PAINEL E TARGET'!$S$19))))))))</f>
        <v>Não elegível</v>
      </c>
      <c r="DP618" s="17">
        <f>IFERROR(VLOOKUP($BW618,'PAINEL E TARGET'!$G$1:$Q$99,10,0),0)</f>
        <v>0</v>
      </c>
      <c r="DQ618" s="17">
        <f>VLOOKUP(DO618,'PAINEL E TARGET'!$S$10:$U$19,3,0)</f>
        <v>0</v>
      </c>
      <c r="DR618" s="16">
        <f t="shared" si="358"/>
        <v>0</v>
      </c>
      <c r="DS618" s="17">
        <f t="shared" si="344"/>
        <v>0.81299999999999994</v>
      </c>
      <c r="DT618" s="16">
        <f>IF(DS618&gt;=1,VLOOKUP(BO618,'PAINEL E TARGET'!$S$1:$W$8,5,0),0)</f>
        <v>0</v>
      </c>
      <c r="DU618" s="16">
        <f t="shared" si="359"/>
        <v>948.00000000000011</v>
      </c>
    </row>
    <row r="619" spans="2:125" s="32" customFormat="1" x14ac:dyDescent="0.2">
      <c r="B619" s="44">
        <v>43541</v>
      </c>
      <c r="C619" s="65">
        <v>1470</v>
      </c>
      <c r="D619" s="66" t="s">
        <v>622</v>
      </c>
      <c r="E619" s="65">
        <v>415</v>
      </c>
      <c r="F619" s="65" t="s">
        <v>1020</v>
      </c>
      <c r="G619" s="67">
        <v>1925046.2636710436</v>
      </c>
      <c r="H619" s="67">
        <v>1050419.1462433329</v>
      </c>
      <c r="I619" s="67">
        <v>792513.54000000015</v>
      </c>
      <c r="J619" s="68">
        <v>0.75447362401409612</v>
      </c>
      <c r="K619" s="67">
        <v>172389.42092340058</v>
      </c>
      <c r="L619" s="67">
        <v>812416.96688576031</v>
      </c>
      <c r="M619" s="67">
        <v>160810.29999999999</v>
      </c>
      <c r="N619" s="67">
        <v>600812.17999999993</v>
      </c>
      <c r="O619" s="67">
        <v>1805771.4003403573</v>
      </c>
      <c r="P619" s="67" t="s">
        <v>1082</v>
      </c>
      <c r="Q619" s="67" t="s">
        <v>1082</v>
      </c>
      <c r="R619" s="67">
        <v>0</v>
      </c>
      <c r="S619" s="67">
        <v>0</v>
      </c>
      <c r="T619" s="68">
        <v>0.10322148724699248</v>
      </c>
      <c r="U619" s="68">
        <v>7.4214865611634775E-2</v>
      </c>
      <c r="V619" s="68">
        <v>0.71898659466173442</v>
      </c>
      <c r="W619" s="67">
        <v>101653.18000000001</v>
      </c>
      <c r="X619" s="67">
        <v>56523.709999999992</v>
      </c>
      <c r="Y619" s="68">
        <v>0.55604468055008205</v>
      </c>
      <c r="Z619" s="68">
        <v>8.9915917581517055E-2</v>
      </c>
      <c r="AA619" s="68">
        <v>6.3396027911361022E-2</v>
      </c>
      <c r="AB619" s="68">
        <v>0.70505901086853384</v>
      </c>
      <c r="AC619" s="67">
        <v>88549.77</v>
      </c>
      <c r="AD619" s="67">
        <v>48283.840000000004</v>
      </c>
      <c r="AE619" s="68">
        <v>0.54527346598415782</v>
      </c>
      <c r="AF619" s="43">
        <v>80</v>
      </c>
      <c r="AG619" s="43">
        <v>67</v>
      </c>
      <c r="AH619" s="43">
        <v>44</v>
      </c>
      <c r="AI619" s="43">
        <v>25</v>
      </c>
      <c r="AJ619" s="67">
        <v>48875.799999999988</v>
      </c>
      <c r="AK619" s="67">
        <v>28000</v>
      </c>
      <c r="AL619" s="68">
        <v>0.57288064850089426</v>
      </c>
      <c r="AM619" s="67">
        <v>10871.53</v>
      </c>
      <c r="AN619" s="67">
        <v>7166.9599999999991</v>
      </c>
      <c r="AO619" s="68">
        <v>0.65924115556871932</v>
      </c>
      <c r="AP619" s="67">
        <v>6446.57</v>
      </c>
      <c r="AQ619" s="67">
        <v>1717.98</v>
      </c>
      <c r="AR619" s="68">
        <v>0.2664952059777525</v>
      </c>
      <c r="AS619" s="67">
        <v>35459.280000000006</v>
      </c>
      <c r="AT619" s="67">
        <v>19638.77</v>
      </c>
      <c r="AU619" s="68">
        <v>0.55384006669058139</v>
      </c>
      <c r="AV619" s="43">
        <v>968.7299999999999</v>
      </c>
      <c r="AW619" s="43">
        <v>49.99</v>
      </c>
      <c r="AX619" s="69">
        <v>5.1603646010756357E-2</v>
      </c>
      <c r="AY619" s="43">
        <v>172389.42092340058</v>
      </c>
      <c r="AZ619" s="43">
        <v>160810.29999999999</v>
      </c>
      <c r="BA619" s="43">
        <v>29490.069623047384</v>
      </c>
      <c r="BB619" s="43">
        <v>25039.329999999998</v>
      </c>
      <c r="BC619" s="43">
        <v>315873.70857235754</v>
      </c>
      <c r="BD619" s="43">
        <v>54118.600738491725</v>
      </c>
      <c r="BE619" s="43">
        <v>187558.65000000002</v>
      </c>
      <c r="BF619" s="43">
        <v>163381.79999999999</v>
      </c>
      <c r="BG619" s="43">
        <v>1779.0900000000001</v>
      </c>
      <c r="BH619" s="43">
        <v>94</v>
      </c>
      <c r="BI619" s="44">
        <v>43173</v>
      </c>
      <c r="BJ619" s="44">
        <v>43541</v>
      </c>
      <c r="BK619" s="44">
        <v>43172</v>
      </c>
      <c r="BL619" s="43">
        <f t="shared" si="345"/>
        <v>792513.54000000015</v>
      </c>
      <c r="BM619" s="43">
        <f t="shared" si="346"/>
        <v>761622.48</v>
      </c>
      <c r="BO619" s="16" t="str">
        <f>IFERROR(VLOOKUP($C619,'PORTE LOJA'!A:B,2,0),"PORTE 1")</f>
        <v>PORTE 3</v>
      </c>
      <c r="BP619" s="16">
        <f>VLOOKUP(BO619,'PAINEL E TARGET'!$S$1:$W$8,3,0)</f>
        <v>2400</v>
      </c>
      <c r="BQ619" s="16">
        <f t="shared" si="324"/>
        <v>1</v>
      </c>
      <c r="BR619" s="16">
        <f t="shared" si="325"/>
        <v>1</v>
      </c>
      <c r="BS619" s="16">
        <f t="shared" si="326"/>
        <v>1</v>
      </c>
      <c r="BT619" s="16">
        <f t="shared" si="327"/>
        <v>1</v>
      </c>
      <c r="BU619" s="16">
        <f t="shared" si="328"/>
        <v>1</v>
      </c>
      <c r="BV619" s="16">
        <f t="shared" si="329"/>
        <v>1</v>
      </c>
      <c r="BW619" s="17" t="str">
        <f t="shared" si="347"/>
        <v>111111</v>
      </c>
      <c r="BY619" s="17">
        <f t="shared" si="330"/>
        <v>0.754</v>
      </c>
      <c r="BZ619" s="17">
        <f t="shared" si="331"/>
        <v>0.77300000000000002</v>
      </c>
      <c r="CA619" s="17" t="str">
        <f t="shared" si="348"/>
        <v>Sem Retira</v>
      </c>
      <c r="CB619" s="17">
        <f t="shared" si="349"/>
        <v>0.77300000000000002</v>
      </c>
      <c r="CC619" s="33" t="str">
        <f>IF(CB619&gt;='PAINEL E TARGET'!$T$11,'PAINEL E TARGET'!$S$11,
IF(CB619&gt;='PAINEL E TARGET'!$T$12,'PAINEL E TARGET'!$S$12,
IF(CB619&gt;='PAINEL E TARGET'!$T$13,'PAINEL E TARGET'!$S$13,
IF(CB619&gt;='PAINEL E TARGET'!$T$14,'PAINEL E TARGET'!$S$14,
IF(CB619&gt;='PAINEL E TARGET'!$T$15,'PAINEL E TARGET'!$S$15,
IF(CB619&gt;='PAINEL E TARGET'!$T$16,'PAINEL E TARGET'!$S$16,
IF(CB619&gt;='PAINEL E TARGET'!$T$17,'PAINEL E TARGET'!$S$17,
IF(CB619&gt;='PAINEL E TARGET'!$T$18,'PAINEL E TARGET'!$S$18,'PAINEL E TARGET'!$S$19))))))))</f>
        <v>Não elegível</v>
      </c>
      <c r="CD619" s="17">
        <f>IFERROR(VLOOKUP($BW619,'PAINEL E TARGET'!$G$1:$Q$99,4,0),0)</f>
        <v>0.25</v>
      </c>
      <c r="CE619" s="17">
        <f>VLOOKUP(CC619,'PAINEL E TARGET'!$S$10:$U$19,3,0)</f>
        <v>0</v>
      </c>
      <c r="CF619" s="16">
        <f t="shared" si="350"/>
        <v>0</v>
      </c>
      <c r="CG619" s="17">
        <f t="shared" si="332"/>
        <v>0.57299999999999995</v>
      </c>
      <c r="CH619" s="17">
        <f t="shared" si="333"/>
        <v>0.65900000000000003</v>
      </c>
      <c r="CI619" s="17">
        <f t="shared" si="334"/>
        <v>0.26600000000000001</v>
      </c>
      <c r="CJ619" s="17">
        <f t="shared" si="335"/>
        <v>0.55400000000000005</v>
      </c>
      <c r="CK619" s="17">
        <f t="shared" si="336"/>
        <v>5.1999999999999998E-2</v>
      </c>
      <c r="CL619" s="17">
        <f t="shared" si="337"/>
        <v>0.55600000000000005</v>
      </c>
      <c r="CM619" s="16">
        <f t="shared" si="338"/>
        <v>0</v>
      </c>
      <c r="CN619" s="17" t="str">
        <f t="shared" si="351"/>
        <v>não ok</v>
      </c>
      <c r="CO619" s="17">
        <f t="shared" si="352"/>
        <v>0</v>
      </c>
      <c r="CP619" s="33" t="str">
        <f>IF(CO619&gt;='PAINEL E TARGET'!$T$11,'PAINEL E TARGET'!$S$11,
IF(CO619&gt;='PAINEL E TARGET'!$T$12,'PAINEL E TARGET'!$S$12,
IF(CO619&gt;='PAINEL E TARGET'!$T$13,'PAINEL E TARGET'!$S$13,
IF(CO619&gt;='PAINEL E TARGET'!$T$14,'PAINEL E TARGET'!$S$14,
IF(CO619&gt;='PAINEL E TARGET'!$T$15,'PAINEL E TARGET'!$S$15,
IF(CO619&gt;='PAINEL E TARGET'!$T$16,'PAINEL E TARGET'!$S$16,
IF(CO619&gt;='PAINEL E TARGET'!$T$17,'PAINEL E TARGET'!$S$17,
IF(CO619&gt;='PAINEL E TARGET'!$T$18,'PAINEL E TARGET'!$S$18,'PAINEL E TARGET'!$S$19))))))))</f>
        <v>Não elegível</v>
      </c>
      <c r="CQ619" s="17">
        <f>IFERROR(VLOOKUP($BW619,'PAINEL E TARGET'!$G$1:$Q$99,5,0),0)</f>
        <v>0.25</v>
      </c>
      <c r="CR619" s="17">
        <f>VLOOKUP(CP619,'PAINEL E TARGET'!$S$10:$U$19,3,0)</f>
        <v>0</v>
      </c>
      <c r="CS619" s="16">
        <f t="shared" si="353"/>
        <v>0</v>
      </c>
      <c r="CT619" s="17">
        <f t="shared" si="339"/>
        <v>0.54500000000000004</v>
      </c>
      <c r="CU619" s="33" t="str">
        <f>IF(CT619&gt;='PAINEL E TARGET'!$T$11,'PAINEL E TARGET'!$S$11,
IF(CT619&gt;='PAINEL E TARGET'!$T$12,'PAINEL E TARGET'!$S$12,
IF(CT619&gt;='PAINEL E TARGET'!$T$13,'PAINEL E TARGET'!$S$13,
IF(CT619&gt;='PAINEL E TARGET'!$T$14,'PAINEL E TARGET'!$S$14,
IF(CT619&gt;='PAINEL E TARGET'!$T$15,'PAINEL E TARGET'!$S$15,
IF(CT619&gt;='PAINEL E TARGET'!$T$16,'PAINEL E TARGET'!$S$16,
IF(CT619&gt;='PAINEL E TARGET'!$T$17,'PAINEL E TARGET'!$S$17,
IF(CT619&gt;='PAINEL E TARGET'!$T$18,'PAINEL E TARGET'!$S$18,'PAINEL E TARGET'!$S$19))))))))</f>
        <v>Não elegível</v>
      </c>
      <c r="CV619" s="17">
        <f>IFERROR(VLOOKUP($BW619,'PAINEL E TARGET'!$G$1:$Q$99,6,0),0)</f>
        <v>0.2</v>
      </c>
      <c r="CW619" s="17">
        <f>VLOOKUP(CU619,'PAINEL E TARGET'!$S$10:$U$19,3,0)</f>
        <v>0</v>
      </c>
      <c r="CX619" s="16">
        <f t="shared" si="354"/>
        <v>0</v>
      </c>
      <c r="CY619" s="17">
        <f t="shared" si="340"/>
        <v>0.93300000000000005</v>
      </c>
      <c r="CZ619" s="33" t="str">
        <f>IF(CY619&gt;='PAINEL E TARGET'!$T$11,'PAINEL E TARGET'!$S$11,
IF(CY619&gt;='PAINEL E TARGET'!$T$12,'PAINEL E TARGET'!$S$12,
IF(CY619&gt;='PAINEL E TARGET'!$T$13,'PAINEL E TARGET'!$S$13,
IF(CY619&gt;='PAINEL E TARGET'!$T$14,'PAINEL E TARGET'!$S$14,
IF(CY619&gt;='PAINEL E TARGET'!$T$15,'PAINEL E TARGET'!$S$15,
IF(CY619&gt;='PAINEL E TARGET'!$T$16,'PAINEL E TARGET'!$S$16,
IF(CY619&gt;='PAINEL E TARGET'!$T$17,'PAINEL E TARGET'!$S$17,
IF(CY619&gt;='PAINEL E TARGET'!$T$18,'PAINEL E TARGET'!$S$18,'PAINEL E TARGET'!$S$19))))))))</f>
        <v>1. Fx de 90% a 99,9%</v>
      </c>
      <c r="DA619" s="17">
        <f>IFERROR(VLOOKUP($BW619,'PAINEL E TARGET'!$G$1:$Q$99,7,0),0)</f>
        <v>0.15</v>
      </c>
      <c r="DB619" s="17">
        <f>VLOOKUP(CZ619,'PAINEL E TARGET'!$S$10:$U$19,3,0)</f>
        <v>0.5</v>
      </c>
      <c r="DC619" s="16">
        <f t="shared" si="355"/>
        <v>180</v>
      </c>
      <c r="DD619" s="17">
        <f t="shared" si="341"/>
        <v>0.84899999999999998</v>
      </c>
      <c r="DE619" s="33" t="str">
        <f>IF(DD619&gt;='PAINEL E TARGET'!$T$11,'PAINEL E TARGET'!$S$11,
IF(DD619&gt;='PAINEL E TARGET'!$T$12,'PAINEL E TARGET'!$S$12,
IF(DD619&gt;='PAINEL E TARGET'!$T$13,'PAINEL E TARGET'!$S$13,
IF(DD619&gt;='PAINEL E TARGET'!$T$14,'PAINEL E TARGET'!$S$14,
IF(DD619&gt;='PAINEL E TARGET'!$T$15,'PAINEL E TARGET'!$S$15,
IF(DD619&gt;='PAINEL E TARGET'!$T$16,'PAINEL E TARGET'!$S$16,
IF(DD619&gt;='PAINEL E TARGET'!$T$17,'PAINEL E TARGET'!$S$17,
IF(DD619&gt;='PAINEL E TARGET'!$T$18,'PAINEL E TARGET'!$S$18,'PAINEL E TARGET'!$S$19))))))))</f>
        <v>Não elegível</v>
      </c>
      <c r="DF619" s="17">
        <f>IFERROR(VLOOKUP($BW619,'PAINEL E TARGET'!$G$1:$Q$99,8,0),0)</f>
        <v>0.1</v>
      </c>
      <c r="DG619" s="17">
        <f>VLOOKUP(DE619,'PAINEL E TARGET'!$S$10:$U$19,3,0)</f>
        <v>0</v>
      </c>
      <c r="DH619" s="16">
        <f t="shared" si="356"/>
        <v>0</v>
      </c>
      <c r="DI619" s="17">
        <f t="shared" si="342"/>
        <v>0.56799999999999995</v>
      </c>
      <c r="DJ619" s="33" t="str">
        <f>IF(DI619&gt;='PAINEL E TARGET'!$T$11,'PAINEL E TARGET'!$S$11,
IF(DI619&gt;='PAINEL E TARGET'!$T$12,'PAINEL E TARGET'!$S$12,
IF(DI619&gt;='PAINEL E TARGET'!$T$13,'PAINEL E TARGET'!$S$13,
IF(DI619&gt;='PAINEL E TARGET'!$T$14,'PAINEL E TARGET'!$S$14,
IF(DI619&gt;='PAINEL E TARGET'!$T$15,'PAINEL E TARGET'!$S$15,
IF(DI619&gt;='PAINEL E TARGET'!$T$16,'PAINEL E TARGET'!$S$16,
IF(DI619&gt;='PAINEL E TARGET'!$T$17,'PAINEL E TARGET'!$S$17,
IF(DI619&gt;='PAINEL E TARGET'!$T$18,'PAINEL E TARGET'!$S$18,'PAINEL E TARGET'!$S$19))))))))</f>
        <v>Não elegível</v>
      </c>
      <c r="DK619" s="17">
        <f>IFERROR(VLOOKUP($BW619,'PAINEL E TARGET'!$G$1:$Q$99,9,0),0)</f>
        <v>0.05</v>
      </c>
      <c r="DL619" s="17">
        <f>VLOOKUP(DJ619,'PAINEL E TARGET'!$S$10:$U$19,3,0)</f>
        <v>0</v>
      </c>
      <c r="DM619" s="16">
        <f t="shared" si="357"/>
        <v>0</v>
      </c>
      <c r="DN619" s="17">
        <f t="shared" si="343"/>
        <v>5.1999999999999998E-2</v>
      </c>
      <c r="DO619" s="33" t="str">
        <f>IF(DN619&gt;='PAINEL E TARGET'!$T$11,'PAINEL E TARGET'!$S$11,
IF(DN619&gt;='PAINEL E TARGET'!$T$12,'PAINEL E TARGET'!$S$12,
IF(DN619&gt;='PAINEL E TARGET'!$T$13,'PAINEL E TARGET'!$S$13,
IF(DN619&gt;='PAINEL E TARGET'!$T$14,'PAINEL E TARGET'!$S$14,
IF(DN619&gt;='PAINEL E TARGET'!$T$15,'PAINEL E TARGET'!$S$15,
IF(DN619&gt;='PAINEL E TARGET'!$T$16,'PAINEL E TARGET'!$S$16,
IF(DN619&gt;='PAINEL E TARGET'!$T$17,'PAINEL E TARGET'!$S$17,
IF(DN619&gt;='PAINEL E TARGET'!$T$18,'PAINEL E TARGET'!$S$18,'PAINEL E TARGET'!$S$19))))))))</f>
        <v>Não elegível</v>
      </c>
      <c r="DP619" s="17">
        <f>IFERROR(VLOOKUP($BW619,'PAINEL E TARGET'!$G$1:$Q$99,10,0),0)</f>
        <v>0</v>
      </c>
      <c r="DQ619" s="17">
        <f>VLOOKUP(DO619,'PAINEL E TARGET'!$S$10:$U$19,3,0)</f>
        <v>0</v>
      </c>
      <c r="DR619" s="16">
        <f t="shared" si="358"/>
        <v>0</v>
      </c>
      <c r="DS619" s="17">
        <f t="shared" si="344"/>
        <v>0.83799999999999997</v>
      </c>
      <c r="DT619" s="16">
        <f>IF(DS619&gt;=1,VLOOKUP(BO619,'PAINEL E TARGET'!$S$1:$W$8,5,0),0)</f>
        <v>0</v>
      </c>
      <c r="DU619" s="16">
        <f t="shared" si="359"/>
        <v>180</v>
      </c>
    </row>
    <row r="620" spans="2:125" s="32" customFormat="1" x14ac:dyDescent="0.2">
      <c r="B620" s="44">
        <v>43541</v>
      </c>
      <c r="C620" s="65">
        <v>1471</v>
      </c>
      <c r="D620" s="66" t="s">
        <v>623</v>
      </c>
      <c r="E620" s="65">
        <v>120</v>
      </c>
      <c r="F620" s="65" t="s">
        <v>1018</v>
      </c>
      <c r="G620" s="67">
        <v>1574877.8655867751</v>
      </c>
      <c r="H620" s="67">
        <v>950586.4767354487</v>
      </c>
      <c r="I620" s="67">
        <v>791704.48</v>
      </c>
      <c r="J620" s="68">
        <v>0.83285897640676609</v>
      </c>
      <c r="K620" s="67">
        <v>52913.786037100603</v>
      </c>
      <c r="L620" s="67">
        <v>856917.62763836409</v>
      </c>
      <c r="M620" s="67">
        <v>48318.66</v>
      </c>
      <c r="N620" s="67">
        <v>730421.32000000007</v>
      </c>
      <c r="O620" s="67">
        <v>1507878.6454363137</v>
      </c>
      <c r="P620" s="67" t="s">
        <v>1082</v>
      </c>
      <c r="Q620" s="67" t="s">
        <v>1082</v>
      </c>
      <c r="R620" s="67">
        <v>0</v>
      </c>
      <c r="S620" s="67">
        <v>163.9</v>
      </c>
      <c r="T620" s="68">
        <v>9.5054719698707379E-2</v>
      </c>
      <c r="U620" s="68">
        <v>8.5679022155765019E-2</v>
      </c>
      <c r="V620" s="68">
        <v>0.9013652602136929</v>
      </c>
      <c r="W620" s="67">
        <v>86483.77</v>
      </c>
      <c r="X620" s="67">
        <v>66721.680000000008</v>
      </c>
      <c r="Y620" s="68">
        <v>0.77149365713358709</v>
      </c>
      <c r="Z620" s="68">
        <v>0.18168184513682017</v>
      </c>
      <c r="AA620" s="68">
        <v>0.21707872247678878</v>
      </c>
      <c r="AB620" s="68">
        <v>1.1948289181745819</v>
      </c>
      <c r="AC620" s="67">
        <v>165299.85</v>
      </c>
      <c r="AD620" s="67">
        <v>169047.88000000003</v>
      </c>
      <c r="AE620" s="68">
        <v>1.0226741282584348</v>
      </c>
      <c r="AF620" s="43">
        <v>80</v>
      </c>
      <c r="AG620" s="43">
        <v>81</v>
      </c>
      <c r="AH620" s="43">
        <v>12</v>
      </c>
      <c r="AI620" s="43">
        <v>16</v>
      </c>
      <c r="AJ620" s="67">
        <v>47412.12999999999</v>
      </c>
      <c r="AK620" s="67">
        <v>36711.5</v>
      </c>
      <c r="AL620" s="68">
        <v>0.77430606893214893</v>
      </c>
      <c r="AM620" s="67">
        <v>13965.289999999999</v>
      </c>
      <c r="AN620" s="67">
        <v>11612.800000000003</v>
      </c>
      <c r="AO620" s="68">
        <v>0.83154735777058719</v>
      </c>
      <c r="AP620" s="67">
        <v>3724.9700000000003</v>
      </c>
      <c r="AQ620" s="67">
        <v>2295.94</v>
      </c>
      <c r="AR620" s="68">
        <v>0.61636469555459505</v>
      </c>
      <c r="AS620" s="67">
        <v>21381.379999999997</v>
      </c>
      <c r="AT620" s="67">
        <v>16101.44</v>
      </c>
      <c r="AU620" s="68">
        <v>0.75305897000100097</v>
      </c>
      <c r="AV620" s="43">
        <v>1571.28</v>
      </c>
      <c r="AW620" s="43">
        <v>954.81000000000006</v>
      </c>
      <c r="AX620" s="69">
        <v>0.60766381548800985</v>
      </c>
      <c r="AY620" s="43">
        <v>52913.786037100603</v>
      </c>
      <c r="AZ620" s="43">
        <v>48318.659999999996</v>
      </c>
      <c r="BA620" s="43">
        <v>32176.265925386859</v>
      </c>
      <c r="BB620" s="43">
        <v>29707.289999999997</v>
      </c>
      <c r="BC620" s="43">
        <v>87623.37675483014</v>
      </c>
      <c r="BD620" s="43">
        <v>53360.47470553717</v>
      </c>
      <c r="BE620" s="43">
        <v>143996.82</v>
      </c>
      <c r="BF620" s="43">
        <v>275227.14</v>
      </c>
      <c r="BG620" s="43">
        <v>2607.3000000000006</v>
      </c>
      <c r="BH620" s="43">
        <v>30</v>
      </c>
      <c r="BI620" s="44">
        <v>43173</v>
      </c>
      <c r="BJ620" s="44">
        <v>43541</v>
      </c>
      <c r="BK620" s="44">
        <v>43172</v>
      </c>
      <c r="BL620" s="43">
        <f t="shared" si="345"/>
        <v>791868.38</v>
      </c>
      <c r="BM620" s="43">
        <f t="shared" si="346"/>
        <v>778903.88000000012</v>
      </c>
      <c r="BO620" s="16" t="str">
        <f>IFERROR(VLOOKUP($C620,'PORTE LOJA'!A:B,2,0),"PORTE 1")</f>
        <v>PORTE 3</v>
      </c>
      <c r="BP620" s="16">
        <f>VLOOKUP(BO620,'PAINEL E TARGET'!$S$1:$W$8,3,0)</f>
        <v>2400</v>
      </c>
      <c r="BQ620" s="16">
        <f t="shared" si="324"/>
        <v>1</v>
      </c>
      <c r="BR620" s="16">
        <f t="shared" si="325"/>
        <v>1</v>
      </c>
      <c r="BS620" s="16">
        <f t="shared" si="326"/>
        <v>1</v>
      </c>
      <c r="BT620" s="16">
        <f t="shared" si="327"/>
        <v>1</v>
      </c>
      <c r="BU620" s="16">
        <f t="shared" si="328"/>
        <v>1</v>
      </c>
      <c r="BV620" s="16">
        <f t="shared" si="329"/>
        <v>1</v>
      </c>
      <c r="BW620" s="17" t="str">
        <f t="shared" si="347"/>
        <v>111111</v>
      </c>
      <c r="BY620" s="17">
        <f t="shared" si="330"/>
        <v>0.83299999999999996</v>
      </c>
      <c r="BZ620" s="17">
        <f t="shared" si="331"/>
        <v>0.85599999999999998</v>
      </c>
      <c r="CA620" s="17" t="str">
        <f t="shared" si="348"/>
        <v>Sem Retira</v>
      </c>
      <c r="CB620" s="17">
        <f t="shared" si="349"/>
        <v>0.85599999999999998</v>
      </c>
      <c r="CC620" s="33" t="str">
        <f>IF(CB620&gt;='PAINEL E TARGET'!$T$11,'PAINEL E TARGET'!$S$11,
IF(CB620&gt;='PAINEL E TARGET'!$T$12,'PAINEL E TARGET'!$S$12,
IF(CB620&gt;='PAINEL E TARGET'!$T$13,'PAINEL E TARGET'!$S$13,
IF(CB620&gt;='PAINEL E TARGET'!$T$14,'PAINEL E TARGET'!$S$14,
IF(CB620&gt;='PAINEL E TARGET'!$T$15,'PAINEL E TARGET'!$S$15,
IF(CB620&gt;='PAINEL E TARGET'!$T$16,'PAINEL E TARGET'!$S$16,
IF(CB620&gt;='PAINEL E TARGET'!$T$17,'PAINEL E TARGET'!$S$17,
IF(CB620&gt;='PAINEL E TARGET'!$T$18,'PAINEL E TARGET'!$S$18,'PAINEL E TARGET'!$S$19))))))))</f>
        <v>Não elegível</v>
      </c>
      <c r="CD620" s="17">
        <f>IFERROR(VLOOKUP($BW620,'PAINEL E TARGET'!$G$1:$Q$99,4,0),0)</f>
        <v>0.25</v>
      </c>
      <c r="CE620" s="17">
        <f>VLOOKUP(CC620,'PAINEL E TARGET'!$S$10:$U$19,3,0)</f>
        <v>0</v>
      </c>
      <c r="CF620" s="16">
        <f t="shared" si="350"/>
        <v>0</v>
      </c>
      <c r="CG620" s="17">
        <f t="shared" si="332"/>
        <v>0.77400000000000002</v>
      </c>
      <c r="CH620" s="17">
        <f t="shared" si="333"/>
        <v>0.83199999999999996</v>
      </c>
      <c r="CI620" s="17">
        <f t="shared" si="334"/>
        <v>0.61599999999999999</v>
      </c>
      <c r="CJ620" s="17">
        <f t="shared" si="335"/>
        <v>0.753</v>
      </c>
      <c r="CK620" s="17">
        <f t="shared" si="336"/>
        <v>0.60799999999999998</v>
      </c>
      <c r="CL620" s="17">
        <f t="shared" si="337"/>
        <v>0.77100000000000002</v>
      </c>
      <c r="CM620" s="16">
        <f t="shared" si="338"/>
        <v>3</v>
      </c>
      <c r="CN620" s="17" t="str">
        <f t="shared" si="351"/>
        <v>não ok</v>
      </c>
      <c r="CO620" s="17">
        <f t="shared" si="352"/>
        <v>0</v>
      </c>
      <c r="CP620" s="33" t="str">
        <f>IF(CO620&gt;='PAINEL E TARGET'!$T$11,'PAINEL E TARGET'!$S$11,
IF(CO620&gt;='PAINEL E TARGET'!$T$12,'PAINEL E TARGET'!$S$12,
IF(CO620&gt;='PAINEL E TARGET'!$T$13,'PAINEL E TARGET'!$S$13,
IF(CO620&gt;='PAINEL E TARGET'!$T$14,'PAINEL E TARGET'!$S$14,
IF(CO620&gt;='PAINEL E TARGET'!$T$15,'PAINEL E TARGET'!$S$15,
IF(CO620&gt;='PAINEL E TARGET'!$T$16,'PAINEL E TARGET'!$S$16,
IF(CO620&gt;='PAINEL E TARGET'!$T$17,'PAINEL E TARGET'!$S$17,
IF(CO620&gt;='PAINEL E TARGET'!$T$18,'PAINEL E TARGET'!$S$18,'PAINEL E TARGET'!$S$19))))))))</f>
        <v>Não elegível</v>
      </c>
      <c r="CQ620" s="17">
        <f>IFERROR(VLOOKUP($BW620,'PAINEL E TARGET'!$G$1:$Q$99,5,0),0)</f>
        <v>0.25</v>
      </c>
      <c r="CR620" s="17">
        <f>VLOOKUP(CP620,'PAINEL E TARGET'!$S$10:$U$19,3,0)</f>
        <v>0</v>
      </c>
      <c r="CS620" s="16">
        <f t="shared" si="353"/>
        <v>0</v>
      </c>
      <c r="CT620" s="17">
        <f t="shared" si="339"/>
        <v>1.0229999999999999</v>
      </c>
      <c r="CU620" s="33" t="str">
        <f>IF(CT620&gt;='PAINEL E TARGET'!$T$11,'PAINEL E TARGET'!$S$11,
IF(CT620&gt;='PAINEL E TARGET'!$T$12,'PAINEL E TARGET'!$S$12,
IF(CT620&gt;='PAINEL E TARGET'!$T$13,'PAINEL E TARGET'!$S$13,
IF(CT620&gt;='PAINEL E TARGET'!$T$14,'PAINEL E TARGET'!$S$14,
IF(CT620&gt;='PAINEL E TARGET'!$T$15,'PAINEL E TARGET'!$S$15,
IF(CT620&gt;='PAINEL E TARGET'!$T$16,'PAINEL E TARGET'!$S$16,
IF(CT620&gt;='PAINEL E TARGET'!$T$17,'PAINEL E TARGET'!$S$17,
IF(CT620&gt;='PAINEL E TARGET'!$T$18,'PAINEL E TARGET'!$S$18,'PAINEL E TARGET'!$S$19))))))))</f>
        <v>2. Fx de 100% a 104,9%</v>
      </c>
      <c r="CV620" s="17">
        <f>IFERROR(VLOOKUP($BW620,'PAINEL E TARGET'!$G$1:$Q$99,6,0),0)</f>
        <v>0.2</v>
      </c>
      <c r="CW620" s="17">
        <f>VLOOKUP(CU620,'PAINEL E TARGET'!$S$10:$U$19,3,0)</f>
        <v>1</v>
      </c>
      <c r="CX620" s="16">
        <f t="shared" si="354"/>
        <v>480</v>
      </c>
      <c r="CY620" s="17">
        <f t="shared" si="340"/>
        <v>0.91300000000000003</v>
      </c>
      <c r="CZ620" s="33" t="str">
        <f>IF(CY620&gt;='PAINEL E TARGET'!$T$11,'PAINEL E TARGET'!$S$11,
IF(CY620&gt;='PAINEL E TARGET'!$T$12,'PAINEL E TARGET'!$S$12,
IF(CY620&gt;='PAINEL E TARGET'!$T$13,'PAINEL E TARGET'!$S$13,
IF(CY620&gt;='PAINEL E TARGET'!$T$14,'PAINEL E TARGET'!$S$14,
IF(CY620&gt;='PAINEL E TARGET'!$T$15,'PAINEL E TARGET'!$S$15,
IF(CY620&gt;='PAINEL E TARGET'!$T$16,'PAINEL E TARGET'!$S$16,
IF(CY620&gt;='PAINEL E TARGET'!$T$17,'PAINEL E TARGET'!$S$17,
IF(CY620&gt;='PAINEL E TARGET'!$T$18,'PAINEL E TARGET'!$S$18,'PAINEL E TARGET'!$S$19))))))))</f>
        <v>1. Fx de 90% a 99,9%</v>
      </c>
      <c r="DA620" s="17">
        <f>IFERROR(VLOOKUP($BW620,'PAINEL E TARGET'!$G$1:$Q$99,7,0),0)</f>
        <v>0.15</v>
      </c>
      <c r="DB620" s="17">
        <f>VLOOKUP(CZ620,'PAINEL E TARGET'!$S$10:$U$19,3,0)</f>
        <v>0.5</v>
      </c>
      <c r="DC620" s="16">
        <f t="shared" si="355"/>
        <v>180</v>
      </c>
      <c r="DD620" s="17">
        <f t="shared" si="341"/>
        <v>0.92300000000000004</v>
      </c>
      <c r="DE620" s="33" t="str">
        <f>IF(DD620&gt;='PAINEL E TARGET'!$T$11,'PAINEL E TARGET'!$S$11,
IF(DD620&gt;='PAINEL E TARGET'!$T$12,'PAINEL E TARGET'!$S$12,
IF(DD620&gt;='PAINEL E TARGET'!$T$13,'PAINEL E TARGET'!$S$13,
IF(DD620&gt;='PAINEL E TARGET'!$T$14,'PAINEL E TARGET'!$S$14,
IF(DD620&gt;='PAINEL E TARGET'!$T$15,'PAINEL E TARGET'!$S$15,
IF(DD620&gt;='PAINEL E TARGET'!$T$16,'PAINEL E TARGET'!$S$16,
IF(DD620&gt;='PAINEL E TARGET'!$T$17,'PAINEL E TARGET'!$S$17,
IF(DD620&gt;='PAINEL E TARGET'!$T$18,'PAINEL E TARGET'!$S$18,'PAINEL E TARGET'!$S$19))))))))</f>
        <v>1. Fx de 90% a 99,9%</v>
      </c>
      <c r="DF620" s="17">
        <f>IFERROR(VLOOKUP($BW620,'PAINEL E TARGET'!$G$1:$Q$99,8,0),0)</f>
        <v>0.1</v>
      </c>
      <c r="DG620" s="17">
        <f>VLOOKUP(DE620,'PAINEL E TARGET'!$S$10:$U$19,3,0)</f>
        <v>0.5</v>
      </c>
      <c r="DH620" s="16">
        <f t="shared" si="356"/>
        <v>120</v>
      </c>
      <c r="DI620" s="17">
        <f t="shared" si="342"/>
        <v>1.333</v>
      </c>
      <c r="DJ620" s="33" t="str">
        <f>IF(DI620&gt;='PAINEL E TARGET'!$T$11,'PAINEL E TARGET'!$S$11,
IF(DI620&gt;='PAINEL E TARGET'!$T$12,'PAINEL E TARGET'!$S$12,
IF(DI620&gt;='PAINEL E TARGET'!$T$13,'PAINEL E TARGET'!$S$13,
IF(DI620&gt;='PAINEL E TARGET'!$T$14,'PAINEL E TARGET'!$S$14,
IF(DI620&gt;='PAINEL E TARGET'!$T$15,'PAINEL E TARGET'!$S$15,
IF(DI620&gt;='PAINEL E TARGET'!$T$16,'PAINEL E TARGET'!$S$16,
IF(DI620&gt;='PAINEL E TARGET'!$T$17,'PAINEL E TARGET'!$S$17,
IF(DI620&gt;='PAINEL E TARGET'!$T$18,'PAINEL E TARGET'!$S$18,'PAINEL E TARGET'!$S$19))))))))</f>
        <v>8. Fx de 130% ou mais</v>
      </c>
      <c r="DK620" s="17">
        <f>IFERROR(VLOOKUP($BW620,'PAINEL E TARGET'!$G$1:$Q$99,9,0),0)</f>
        <v>0.05</v>
      </c>
      <c r="DL620" s="17">
        <f>VLOOKUP(DJ620,'PAINEL E TARGET'!$S$10:$U$19,3,0)</f>
        <v>1.6</v>
      </c>
      <c r="DM620" s="16">
        <f t="shared" si="357"/>
        <v>192.00000000000003</v>
      </c>
      <c r="DN620" s="17">
        <f t="shared" si="343"/>
        <v>0.60799999999999998</v>
      </c>
      <c r="DO620" s="33" t="str">
        <f>IF(DN620&gt;='PAINEL E TARGET'!$T$11,'PAINEL E TARGET'!$S$11,
IF(DN620&gt;='PAINEL E TARGET'!$T$12,'PAINEL E TARGET'!$S$12,
IF(DN620&gt;='PAINEL E TARGET'!$T$13,'PAINEL E TARGET'!$S$13,
IF(DN620&gt;='PAINEL E TARGET'!$T$14,'PAINEL E TARGET'!$S$14,
IF(DN620&gt;='PAINEL E TARGET'!$T$15,'PAINEL E TARGET'!$S$15,
IF(DN620&gt;='PAINEL E TARGET'!$T$16,'PAINEL E TARGET'!$S$16,
IF(DN620&gt;='PAINEL E TARGET'!$T$17,'PAINEL E TARGET'!$S$17,
IF(DN620&gt;='PAINEL E TARGET'!$T$18,'PAINEL E TARGET'!$S$18,'PAINEL E TARGET'!$S$19))))))))</f>
        <v>Não elegível</v>
      </c>
      <c r="DP620" s="17">
        <f>IFERROR(VLOOKUP($BW620,'PAINEL E TARGET'!$G$1:$Q$99,10,0),0)</f>
        <v>0</v>
      </c>
      <c r="DQ620" s="17">
        <f>VLOOKUP(DO620,'PAINEL E TARGET'!$S$10:$U$19,3,0)</f>
        <v>0</v>
      </c>
      <c r="DR620" s="16">
        <f t="shared" si="358"/>
        <v>0</v>
      </c>
      <c r="DS620" s="17">
        <f t="shared" si="344"/>
        <v>1.0129999999999999</v>
      </c>
      <c r="DT620" s="16">
        <f>IF(DS620&gt;=1,VLOOKUP(BO620,'PAINEL E TARGET'!$S$1:$W$8,5,0),0)</f>
        <v>240</v>
      </c>
      <c r="DU620" s="16">
        <f t="shared" si="359"/>
        <v>1212</v>
      </c>
    </row>
    <row r="621" spans="2:125" s="32" customFormat="1" x14ac:dyDescent="0.2">
      <c r="B621" s="44">
        <v>43541</v>
      </c>
      <c r="C621" s="65">
        <v>1472</v>
      </c>
      <c r="D621" s="66" t="s">
        <v>624</v>
      </c>
      <c r="E621" s="65">
        <v>416</v>
      </c>
      <c r="F621" s="65" t="s">
        <v>1020</v>
      </c>
      <c r="G621" s="67">
        <v>2279015.5369861396</v>
      </c>
      <c r="H621" s="67">
        <v>1273093.1496503316</v>
      </c>
      <c r="I621" s="67">
        <v>993825.52</v>
      </c>
      <c r="J621" s="68">
        <v>0.78063849473462699</v>
      </c>
      <c r="K621" s="67">
        <v>248630.86216249756</v>
      </c>
      <c r="L621" s="67">
        <v>929443.65453851735</v>
      </c>
      <c r="M621" s="67">
        <v>194833.05</v>
      </c>
      <c r="N621" s="67">
        <v>773056.09000000008</v>
      </c>
      <c r="O621" s="67">
        <v>2112530.0681303982</v>
      </c>
      <c r="P621" s="67" t="s">
        <v>1082</v>
      </c>
      <c r="Q621" s="67" t="s">
        <v>1082</v>
      </c>
      <c r="R621" s="67">
        <v>0</v>
      </c>
      <c r="S621" s="67">
        <v>0</v>
      </c>
      <c r="T621" s="68">
        <v>0.11230933877638467</v>
      </c>
      <c r="U621" s="68">
        <v>0.10171536793976219</v>
      </c>
      <c r="V621" s="68">
        <v>0.90567150557518827</v>
      </c>
      <c r="W621" s="67">
        <v>132308.76999999999</v>
      </c>
      <c r="X621" s="67">
        <v>98449.200000000012</v>
      </c>
      <c r="Y621" s="68">
        <v>0.74408672985169477</v>
      </c>
      <c r="Z621" s="68">
        <v>9.7076193720116152E-2</v>
      </c>
      <c r="AA621" s="68">
        <v>0.12252887763571765</v>
      </c>
      <c r="AB621" s="68">
        <v>1.2621928501748332</v>
      </c>
      <c r="AC621" s="67">
        <v>114362.98999999999</v>
      </c>
      <c r="AD621" s="67">
        <v>118594.37000000001</v>
      </c>
      <c r="AE621" s="68">
        <v>1.0369995572868462</v>
      </c>
      <c r="AF621" s="43">
        <v>80</v>
      </c>
      <c r="AG621" s="43">
        <v>72</v>
      </c>
      <c r="AH621" s="43">
        <v>44</v>
      </c>
      <c r="AI621" s="43">
        <v>33</v>
      </c>
      <c r="AJ621" s="67">
        <v>76247.72</v>
      </c>
      <c r="AK621" s="67">
        <v>58414</v>
      </c>
      <c r="AL621" s="68">
        <v>0.76610815379135266</v>
      </c>
      <c r="AM621" s="67">
        <v>11924.63</v>
      </c>
      <c r="AN621" s="67">
        <v>7667.19</v>
      </c>
      <c r="AO621" s="68">
        <v>0.64297089301722565</v>
      </c>
      <c r="AP621" s="67">
        <v>7716.1699999999992</v>
      </c>
      <c r="AQ621" s="67">
        <v>4545.78</v>
      </c>
      <c r="AR621" s="68">
        <v>0.58912387881552641</v>
      </c>
      <c r="AS621" s="67">
        <v>36420.25</v>
      </c>
      <c r="AT621" s="67">
        <v>27822.230000000003</v>
      </c>
      <c r="AU621" s="68">
        <v>0.76392199394567595</v>
      </c>
      <c r="AV621" s="43">
        <v>1453.62</v>
      </c>
      <c r="AW621" s="43">
        <v>1324.72</v>
      </c>
      <c r="AX621" s="69">
        <v>0.91132483042335699</v>
      </c>
      <c r="AY621" s="43">
        <v>248630.86216249756</v>
      </c>
      <c r="AZ621" s="43">
        <v>194833.05</v>
      </c>
      <c r="BA621" s="43">
        <v>40732.354528171338</v>
      </c>
      <c r="BB621" s="43">
        <v>34294.61</v>
      </c>
      <c r="BC621" s="43">
        <v>445390.8886061043</v>
      </c>
      <c r="BD621" s="43">
        <v>73117.837808362427</v>
      </c>
      <c r="BE621" s="43">
        <v>238437.86</v>
      </c>
      <c r="BF621" s="43">
        <v>206097.33999999997</v>
      </c>
      <c r="BG621" s="43">
        <v>2610.5599999999995</v>
      </c>
      <c r="BH621" s="43">
        <v>95</v>
      </c>
      <c r="BI621" s="44">
        <v>43173</v>
      </c>
      <c r="BJ621" s="44">
        <v>43541</v>
      </c>
      <c r="BK621" s="44">
        <v>43172</v>
      </c>
      <c r="BL621" s="43">
        <f t="shared" si="345"/>
        <v>993825.52</v>
      </c>
      <c r="BM621" s="43">
        <f t="shared" si="346"/>
        <v>967889.14000000013</v>
      </c>
      <c r="BO621" s="16" t="str">
        <f>IFERROR(VLOOKUP($C621,'PORTE LOJA'!A:B,2,0),"PORTE 1")</f>
        <v>PORTE 3</v>
      </c>
      <c r="BP621" s="16">
        <f>VLOOKUP(BO621,'PAINEL E TARGET'!$S$1:$W$8,3,0)</f>
        <v>2400</v>
      </c>
      <c r="BQ621" s="16">
        <f t="shared" si="324"/>
        <v>1</v>
      </c>
      <c r="BR621" s="16">
        <f t="shared" si="325"/>
        <v>1</v>
      </c>
      <c r="BS621" s="16">
        <f t="shared" si="326"/>
        <v>1</v>
      </c>
      <c r="BT621" s="16">
        <f t="shared" si="327"/>
        <v>1</v>
      </c>
      <c r="BU621" s="16">
        <f t="shared" si="328"/>
        <v>1</v>
      </c>
      <c r="BV621" s="16">
        <f t="shared" si="329"/>
        <v>1</v>
      </c>
      <c r="BW621" s="17" t="str">
        <f t="shared" si="347"/>
        <v>111111</v>
      </c>
      <c r="BY621" s="17">
        <f t="shared" si="330"/>
        <v>0.78100000000000003</v>
      </c>
      <c r="BZ621" s="17">
        <f t="shared" si="331"/>
        <v>0.82199999999999995</v>
      </c>
      <c r="CA621" s="17" t="str">
        <f t="shared" si="348"/>
        <v>Sem Retira</v>
      </c>
      <c r="CB621" s="17">
        <f t="shared" si="349"/>
        <v>0.82199999999999995</v>
      </c>
      <c r="CC621" s="33" t="str">
        <f>IF(CB621&gt;='PAINEL E TARGET'!$T$11,'PAINEL E TARGET'!$S$11,
IF(CB621&gt;='PAINEL E TARGET'!$T$12,'PAINEL E TARGET'!$S$12,
IF(CB621&gt;='PAINEL E TARGET'!$T$13,'PAINEL E TARGET'!$S$13,
IF(CB621&gt;='PAINEL E TARGET'!$T$14,'PAINEL E TARGET'!$S$14,
IF(CB621&gt;='PAINEL E TARGET'!$T$15,'PAINEL E TARGET'!$S$15,
IF(CB621&gt;='PAINEL E TARGET'!$T$16,'PAINEL E TARGET'!$S$16,
IF(CB621&gt;='PAINEL E TARGET'!$T$17,'PAINEL E TARGET'!$S$17,
IF(CB621&gt;='PAINEL E TARGET'!$T$18,'PAINEL E TARGET'!$S$18,'PAINEL E TARGET'!$S$19))))))))</f>
        <v>Não elegível</v>
      </c>
      <c r="CD621" s="17">
        <f>IFERROR(VLOOKUP($BW621,'PAINEL E TARGET'!$G$1:$Q$99,4,0),0)</f>
        <v>0.25</v>
      </c>
      <c r="CE621" s="17">
        <f>VLOOKUP(CC621,'PAINEL E TARGET'!$S$10:$U$19,3,0)</f>
        <v>0</v>
      </c>
      <c r="CF621" s="16">
        <f t="shared" si="350"/>
        <v>0</v>
      </c>
      <c r="CG621" s="17">
        <f t="shared" si="332"/>
        <v>0.76600000000000001</v>
      </c>
      <c r="CH621" s="17">
        <f t="shared" si="333"/>
        <v>0.64300000000000002</v>
      </c>
      <c r="CI621" s="17">
        <f t="shared" si="334"/>
        <v>0.58899999999999997</v>
      </c>
      <c r="CJ621" s="17">
        <f t="shared" si="335"/>
        <v>0.76400000000000001</v>
      </c>
      <c r="CK621" s="17">
        <f t="shared" si="336"/>
        <v>0.91100000000000003</v>
      </c>
      <c r="CL621" s="17">
        <f t="shared" si="337"/>
        <v>0.74399999999999999</v>
      </c>
      <c r="CM621" s="16">
        <f t="shared" si="338"/>
        <v>3</v>
      </c>
      <c r="CN621" s="17" t="str">
        <f t="shared" si="351"/>
        <v>não ok</v>
      </c>
      <c r="CO621" s="17">
        <f t="shared" si="352"/>
        <v>0</v>
      </c>
      <c r="CP621" s="33" t="str">
        <f>IF(CO621&gt;='PAINEL E TARGET'!$T$11,'PAINEL E TARGET'!$S$11,
IF(CO621&gt;='PAINEL E TARGET'!$T$12,'PAINEL E TARGET'!$S$12,
IF(CO621&gt;='PAINEL E TARGET'!$T$13,'PAINEL E TARGET'!$S$13,
IF(CO621&gt;='PAINEL E TARGET'!$T$14,'PAINEL E TARGET'!$S$14,
IF(CO621&gt;='PAINEL E TARGET'!$T$15,'PAINEL E TARGET'!$S$15,
IF(CO621&gt;='PAINEL E TARGET'!$T$16,'PAINEL E TARGET'!$S$16,
IF(CO621&gt;='PAINEL E TARGET'!$T$17,'PAINEL E TARGET'!$S$17,
IF(CO621&gt;='PAINEL E TARGET'!$T$18,'PAINEL E TARGET'!$S$18,'PAINEL E TARGET'!$S$19))))))))</f>
        <v>Não elegível</v>
      </c>
      <c r="CQ621" s="17">
        <f>IFERROR(VLOOKUP($BW621,'PAINEL E TARGET'!$G$1:$Q$99,5,0),0)</f>
        <v>0.25</v>
      </c>
      <c r="CR621" s="17">
        <f>VLOOKUP(CP621,'PAINEL E TARGET'!$S$10:$U$19,3,0)</f>
        <v>0</v>
      </c>
      <c r="CS621" s="16">
        <f t="shared" si="353"/>
        <v>0</v>
      </c>
      <c r="CT621" s="17">
        <f t="shared" si="339"/>
        <v>1.0369999999999999</v>
      </c>
      <c r="CU621" s="33" t="str">
        <f>IF(CT621&gt;='PAINEL E TARGET'!$T$11,'PAINEL E TARGET'!$S$11,
IF(CT621&gt;='PAINEL E TARGET'!$T$12,'PAINEL E TARGET'!$S$12,
IF(CT621&gt;='PAINEL E TARGET'!$T$13,'PAINEL E TARGET'!$S$13,
IF(CT621&gt;='PAINEL E TARGET'!$T$14,'PAINEL E TARGET'!$S$14,
IF(CT621&gt;='PAINEL E TARGET'!$T$15,'PAINEL E TARGET'!$S$15,
IF(CT621&gt;='PAINEL E TARGET'!$T$16,'PAINEL E TARGET'!$S$16,
IF(CT621&gt;='PAINEL E TARGET'!$T$17,'PAINEL E TARGET'!$S$17,
IF(CT621&gt;='PAINEL E TARGET'!$T$18,'PAINEL E TARGET'!$S$18,'PAINEL E TARGET'!$S$19))))))))</f>
        <v>2. Fx de 100% a 104,9%</v>
      </c>
      <c r="CV621" s="17">
        <f>IFERROR(VLOOKUP($BW621,'PAINEL E TARGET'!$G$1:$Q$99,6,0),0)</f>
        <v>0.2</v>
      </c>
      <c r="CW621" s="17">
        <f>VLOOKUP(CU621,'PAINEL E TARGET'!$S$10:$U$19,3,0)</f>
        <v>1</v>
      </c>
      <c r="CX621" s="16">
        <f t="shared" si="354"/>
        <v>480</v>
      </c>
      <c r="CY621" s="17">
        <f t="shared" si="340"/>
        <v>0.78400000000000003</v>
      </c>
      <c r="CZ621" s="33" t="str">
        <f>IF(CY621&gt;='PAINEL E TARGET'!$T$11,'PAINEL E TARGET'!$S$11,
IF(CY621&gt;='PAINEL E TARGET'!$T$12,'PAINEL E TARGET'!$S$12,
IF(CY621&gt;='PAINEL E TARGET'!$T$13,'PAINEL E TARGET'!$S$13,
IF(CY621&gt;='PAINEL E TARGET'!$T$14,'PAINEL E TARGET'!$S$14,
IF(CY621&gt;='PAINEL E TARGET'!$T$15,'PAINEL E TARGET'!$S$15,
IF(CY621&gt;='PAINEL E TARGET'!$T$16,'PAINEL E TARGET'!$S$16,
IF(CY621&gt;='PAINEL E TARGET'!$T$17,'PAINEL E TARGET'!$S$17,
IF(CY621&gt;='PAINEL E TARGET'!$T$18,'PAINEL E TARGET'!$S$18,'PAINEL E TARGET'!$S$19))))))))</f>
        <v>Não elegível</v>
      </c>
      <c r="DA621" s="17">
        <f>IFERROR(VLOOKUP($BW621,'PAINEL E TARGET'!$G$1:$Q$99,7,0),0)</f>
        <v>0.15</v>
      </c>
      <c r="DB621" s="17">
        <f>VLOOKUP(CZ621,'PAINEL E TARGET'!$S$10:$U$19,3,0)</f>
        <v>0</v>
      </c>
      <c r="DC621" s="16">
        <f t="shared" si="355"/>
        <v>0</v>
      </c>
      <c r="DD621" s="17">
        <f t="shared" si="341"/>
        <v>0.84199999999999997</v>
      </c>
      <c r="DE621" s="33" t="str">
        <f>IF(DD621&gt;='PAINEL E TARGET'!$T$11,'PAINEL E TARGET'!$S$11,
IF(DD621&gt;='PAINEL E TARGET'!$T$12,'PAINEL E TARGET'!$S$12,
IF(DD621&gt;='PAINEL E TARGET'!$T$13,'PAINEL E TARGET'!$S$13,
IF(DD621&gt;='PAINEL E TARGET'!$T$14,'PAINEL E TARGET'!$S$14,
IF(DD621&gt;='PAINEL E TARGET'!$T$15,'PAINEL E TARGET'!$S$15,
IF(DD621&gt;='PAINEL E TARGET'!$T$16,'PAINEL E TARGET'!$S$16,
IF(DD621&gt;='PAINEL E TARGET'!$T$17,'PAINEL E TARGET'!$S$17,
IF(DD621&gt;='PAINEL E TARGET'!$T$18,'PAINEL E TARGET'!$S$18,'PAINEL E TARGET'!$S$19))))))))</f>
        <v>Não elegível</v>
      </c>
      <c r="DF621" s="17">
        <f>IFERROR(VLOOKUP($BW621,'PAINEL E TARGET'!$G$1:$Q$99,8,0),0)</f>
        <v>0.1</v>
      </c>
      <c r="DG621" s="17">
        <f>VLOOKUP(DE621,'PAINEL E TARGET'!$S$10:$U$19,3,0)</f>
        <v>0</v>
      </c>
      <c r="DH621" s="16">
        <f t="shared" si="356"/>
        <v>0</v>
      </c>
      <c r="DI621" s="17">
        <f t="shared" si="342"/>
        <v>0.75</v>
      </c>
      <c r="DJ621" s="33" t="str">
        <f>IF(DI621&gt;='PAINEL E TARGET'!$T$11,'PAINEL E TARGET'!$S$11,
IF(DI621&gt;='PAINEL E TARGET'!$T$12,'PAINEL E TARGET'!$S$12,
IF(DI621&gt;='PAINEL E TARGET'!$T$13,'PAINEL E TARGET'!$S$13,
IF(DI621&gt;='PAINEL E TARGET'!$T$14,'PAINEL E TARGET'!$S$14,
IF(DI621&gt;='PAINEL E TARGET'!$T$15,'PAINEL E TARGET'!$S$15,
IF(DI621&gt;='PAINEL E TARGET'!$T$16,'PAINEL E TARGET'!$S$16,
IF(DI621&gt;='PAINEL E TARGET'!$T$17,'PAINEL E TARGET'!$S$17,
IF(DI621&gt;='PAINEL E TARGET'!$T$18,'PAINEL E TARGET'!$S$18,'PAINEL E TARGET'!$S$19))))))))</f>
        <v>Não elegível</v>
      </c>
      <c r="DK621" s="17">
        <f>IFERROR(VLOOKUP($BW621,'PAINEL E TARGET'!$G$1:$Q$99,9,0),0)</f>
        <v>0.05</v>
      </c>
      <c r="DL621" s="17">
        <f>VLOOKUP(DJ621,'PAINEL E TARGET'!$S$10:$U$19,3,0)</f>
        <v>0</v>
      </c>
      <c r="DM621" s="16">
        <f t="shared" si="357"/>
        <v>0</v>
      </c>
      <c r="DN621" s="17">
        <f t="shared" si="343"/>
        <v>0.91100000000000003</v>
      </c>
      <c r="DO621" s="33" t="str">
        <f>IF(DN621&gt;='PAINEL E TARGET'!$T$11,'PAINEL E TARGET'!$S$11,
IF(DN621&gt;='PAINEL E TARGET'!$T$12,'PAINEL E TARGET'!$S$12,
IF(DN621&gt;='PAINEL E TARGET'!$T$13,'PAINEL E TARGET'!$S$13,
IF(DN621&gt;='PAINEL E TARGET'!$T$14,'PAINEL E TARGET'!$S$14,
IF(DN621&gt;='PAINEL E TARGET'!$T$15,'PAINEL E TARGET'!$S$15,
IF(DN621&gt;='PAINEL E TARGET'!$T$16,'PAINEL E TARGET'!$S$16,
IF(DN621&gt;='PAINEL E TARGET'!$T$17,'PAINEL E TARGET'!$S$17,
IF(DN621&gt;='PAINEL E TARGET'!$T$18,'PAINEL E TARGET'!$S$18,'PAINEL E TARGET'!$S$19))))))))</f>
        <v>1. Fx de 90% a 99,9%</v>
      </c>
      <c r="DP621" s="17">
        <f>IFERROR(VLOOKUP($BW621,'PAINEL E TARGET'!$G$1:$Q$99,10,0),0)</f>
        <v>0</v>
      </c>
      <c r="DQ621" s="17">
        <f>VLOOKUP(DO621,'PAINEL E TARGET'!$S$10:$U$19,3,0)</f>
        <v>0.5</v>
      </c>
      <c r="DR621" s="16">
        <f t="shared" si="358"/>
        <v>0</v>
      </c>
      <c r="DS621" s="17">
        <f t="shared" si="344"/>
        <v>0.9</v>
      </c>
      <c r="DT621" s="16">
        <f>IF(DS621&gt;=1,VLOOKUP(BO621,'PAINEL E TARGET'!$S$1:$W$8,5,0),0)</f>
        <v>0</v>
      </c>
      <c r="DU621" s="16">
        <f t="shared" si="359"/>
        <v>480</v>
      </c>
    </row>
    <row r="622" spans="2:125" s="32" customFormat="1" x14ac:dyDescent="0.2">
      <c r="B622" s="44">
        <v>43541</v>
      </c>
      <c r="C622" s="65">
        <v>1473</v>
      </c>
      <c r="D622" s="66" t="s">
        <v>625</v>
      </c>
      <c r="E622" s="65">
        <v>510</v>
      </c>
      <c r="F622" s="65" t="s">
        <v>944</v>
      </c>
      <c r="G622" s="67">
        <v>1129820.3759995124</v>
      </c>
      <c r="H622" s="67">
        <v>641189.94422523724</v>
      </c>
      <c r="I622" s="67">
        <v>590636.27999999991</v>
      </c>
      <c r="J622" s="68">
        <v>0.92115649242390674</v>
      </c>
      <c r="K622" s="67">
        <v>55353.29648188936</v>
      </c>
      <c r="L622" s="67">
        <v>480215.63192893373</v>
      </c>
      <c r="M622" s="67">
        <v>70175.149999999994</v>
      </c>
      <c r="N622" s="67">
        <v>481079.43000000005</v>
      </c>
      <c r="O622" s="67">
        <v>943187.51696194801</v>
      </c>
      <c r="P622" s="67" t="s">
        <v>1082</v>
      </c>
      <c r="Q622" s="67" t="s">
        <v>1082</v>
      </c>
      <c r="R622" s="67">
        <v>0</v>
      </c>
      <c r="S622" s="67">
        <v>0</v>
      </c>
      <c r="T622" s="68">
        <v>9.5566578426930393E-2</v>
      </c>
      <c r="U622" s="68">
        <v>8.4806878157819551E-2</v>
      </c>
      <c r="V622" s="68">
        <v>0.88741147327632286</v>
      </c>
      <c r="W622" s="67">
        <v>51182.49</v>
      </c>
      <c r="X622" s="67">
        <v>46750.18</v>
      </c>
      <c r="Y622" s="68">
        <v>0.91340182941470804</v>
      </c>
      <c r="Z622" s="68">
        <v>0.12066026718867078</v>
      </c>
      <c r="AA622" s="68">
        <v>0.12022648410467626</v>
      </c>
      <c r="AB622" s="68">
        <v>0.99640492190095831</v>
      </c>
      <c r="AC622" s="67">
        <v>64621.890000000007</v>
      </c>
      <c r="AD622" s="67">
        <v>66275.399999999994</v>
      </c>
      <c r="AE622" s="68">
        <v>1.025587459605406</v>
      </c>
      <c r="AF622" s="43">
        <v>80</v>
      </c>
      <c r="AG622" s="43">
        <v>80</v>
      </c>
      <c r="AH622" s="43">
        <v>16</v>
      </c>
      <c r="AI622" s="43">
        <v>11</v>
      </c>
      <c r="AJ622" s="67">
        <v>24433.260000000006</v>
      </c>
      <c r="AK622" s="67">
        <v>23953</v>
      </c>
      <c r="AL622" s="68">
        <v>0.98034400648951447</v>
      </c>
      <c r="AM622" s="67">
        <v>4456.8900000000003</v>
      </c>
      <c r="AN622" s="67">
        <v>2610.1000000000004</v>
      </c>
      <c r="AO622" s="68">
        <v>0.58563258236124294</v>
      </c>
      <c r="AP622" s="67">
        <v>3675.19</v>
      </c>
      <c r="AQ622" s="67">
        <v>2655.8</v>
      </c>
      <c r="AR622" s="68">
        <v>0.72262930623994959</v>
      </c>
      <c r="AS622" s="67">
        <v>18617.150000000001</v>
      </c>
      <c r="AT622" s="67">
        <v>17531.280000000002</v>
      </c>
      <c r="AU622" s="68">
        <v>0.94167367185632611</v>
      </c>
      <c r="AV622" s="43">
        <v>283.25</v>
      </c>
      <c r="AW622" s="43">
        <v>0</v>
      </c>
      <c r="AX622" s="69">
        <v>0</v>
      </c>
      <c r="AY622" s="43">
        <v>55353.29648188936</v>
      </c>
      <c r="AZ622" s="43">
        <v>70175.149999999994</v>
      </c>
      <c r="BA622" s="43">
        <v>22631.859910980005</v>
      </c>
      <c r="BB622" s="43">
        <v>27432.67</v>
      </c>
      <c r="BC622" s="43">
        <v>97469.691856462479</v>
      </c>
      <c r="BD622" s="43">
        <v>39925.049211861631</v>
      </c>
      <c r="BE622" s="43">
        <v>90823</v>
      </c>
      <c r="BF622" s="43">
        <v>114671.25000000001</v>
      </c>
      <c r="BG622" s="43">
        <v>499.89000000000004</v>
      </c>
      <c r="BH622" s="43">
        <v>31</v>
      </c>
      <c r="BI622" s="44">
        <v>43173</v>
      </c>
      <c r="BJ622" s="44">
        <v>43541</v>
      </c>
      <c r="BK622" s="44">
        <v>43172</v>
      </c>
      <c r="BL622" s="43">
        <f t="shared" si="345"/>
        <v>590636.27999999991</v>
      </c>
      <c r="BM622" s="43">
        <f t="shared" si="346"/>
        <v>551254.58000000007</v>
      </c>
      <c r="BO622" s="16" t="str">
        <f>IFERROR(VLOOKUP($C622,'PORTE LOJA'!A:B,2,0),"PORTE 1")</f>
        <v>PORTE 2</v>
      </c>
      <c r="BP622" s="16">
        <f>VLOOKUP(BO622,'PAINEL E TARGET'!$S$1:$W$8,3,0)</f>
        <v>1875</v>
      </c>
      <c r="BQ622" s="16">
        <f t="shared" si="324"/>
        <v>1</v>
      </c>
      <c r="BR622" s="16">
        <f t="shared" si="325"/>
        <v>1</v>
      </c>
      <c r="BS622" s="16">
        <f t="shared" si="326"/>
        <v>1</v>
      </c>
      <c r="BT622" s="16">
        <f t="shared" si="327"/>
        <v>1</v>
      </c>
      <c r="BU622" s="16">
        <f t="shared" si="328"/>
        <v>1</v>
      </c>
      <c r="BV622" s="16">
        <f t="shared" si="329"/>
        <v>1</v>
      </c>
      <c r="BW622" s="17" t="str">
        <f t="shared" si="347"/>
        <v>111111</v>
      </c>
      <c r="BY622" s="17">
        <f t="shared" si="330"/>
        <v>0.92100000000000004</v>
      </c>
      <c r="BZ622" s="17">
        <f t="shared" si="331"/>
        <v>1.0289999999999999</v>
      </c>
      <c r="CA622" s="17" t="str">
        <f t="shared" si="348"/>
        <v>Sem Retira</v>
      </c>
      <c r="CB622" s="17">
        <f t="shared" si="349"/>
        <v>1.0289999999999999</v>
      </c>
      <c r="CC622" s="33" t="str">
        <f>IF(CB622&gt;='PAINEL E TARGET'!$T$11,'PAINEL E TARGET'!$S$11,
IF(CB622&gt;='PAINEL E TARGET'!$T$12,'PAINEL E TARGET'!$S$12,
IF(CB622&gt;='PAINEL E TARGET'!$T$13,'PAINEL E TARGET'!$S$13,
IF(CB622&gt;='PAINEL E TARGET'!$T$14,'PAINEL E TARGET'!$S$14,
IF(CB622&gt;='PAINEL E TARGET'!$T$15,'PAINEL E TARGET'!$S$15,
IF(CB622&gt;='PAINEL E TARGET'!$T$16,'PAINEL E TARGET'!$S$16,
IF(CB622&gt;='PAINEL E TARGET'!$T$17,'PAINEL E TARGET'!$S$17,
IF(CB622&gt;='PAINEL E TARGET'!$T$18,'PAINEL E TARGET'!$S$18,'PAINEL E TARGET'!$S$19))))))))</f>
        <v>2. Fx de 100% a 104,9%</v>
      </c>
      <c r="CD622" s="17">
        <f>IFERROR(VLOOKUP($BW622,'PAINEL E TARGET'!$G$1:$Q$99,4,0),0)</f>
        <v>0.25</v>
      </c>
      <c r="CE622" s="17">
        <f>VLOOKUP(CC622,'PAINEL E TARGET'!$S$10:$U$19,3,0)</f>
        <v>1</v>
      </c>
      <c r="CF622" s="16">
        <f t="shared" si="350"/>
        <v>468.75</v>
      </c>
      <c r="CG622" s="17">
        <f t="shared" si="332"/>
        <v>0.98</v>
      </c>
      <c r="CH622" s="17">
        <f t="shared" si="333"/>
        <v>0.58599999999999997</v>
      </c>
      <c r="CI622" s="17">
        <f t="shared" si="334"/>
        <v>0.72299999999999998</v>
      </c>
      <c r="CJ622" s="17">
        <f t="shared" si="335"/>
        <v>0.94199999999999995</v>
      </c>
      <c r="CK622" s="17">
        <f t="shared" si="336"/>
        <v>0</v>
      </c>
      <c r="CL622" s="17">
        <f t="shared" si="337"/>
        <v>0.91300000000000003</v>
      </c>
      <c r="CM622" s="16">
        <f t="shared" si="338"/>
        <v>3</v>
      </c>
      <c r="CN622" s="17" t="str">
        <f t="shared" si="351"/>
        <v>não ok</v>
      </c>
      <c r="CO622" s="17">
        <f t="shared" si="352"/>
        <v>0</v>
      </c>
      <c r="CP622" s="33" t="str">
        <f>IF(CO622&gt;='PAINEL E TARGET'!$T$11,'PAINEL E TARGET'!$S$11,
IF(CO622&gt;='PAINEL E TARGET'!$T$12,'PAINEL E TARGET'!$S$12,
IF(CO622&gt;='PAINEL E TARGET'!$T$13,'PAINEL E TARGET'!$S$13,
IF(CO622&gt;='PAINEL E TARGET'!$T$14,'PAINEL E TARGET'!$S$14,
IF(CO622&gt;='PAINEL E TARGET'!$T$15,'PAINEL E TARGET'!$S$15,
IF(CO622&gt;='PAINEL E TARGET'!$T$16,'PAINEL E TARGET'!$S$16,
IF(CO622&gt;='PAINEL E TARGET'!$T$17,'PAINEL E TARGET'!$S$17,
IF(CO622&gt;='PAINEL E TARGET'!$T$18,'PAINEL E TARGET'!$S$18,'PAINEL E TARGET'!$S$19))))))))</f>
        <v>Não elegível</v>
      </c>
      <c r="CQ622" s="17">
        <f>IFERROR(VLOOKUP($BW622,'PAINEL E TARGET'!$G$1:$Q$99,5,0),0)</f>
        <v>0.25</v>
      </c>
      <c r="CR622" s="17">
        <f>VLOOKUP(CP622,'PAINEL E TARGET'!$S$10:$U$19,3,0)</f>
        <v>0</v>
      </c>
      <c r="CS622" s="16">
        <f t="shared" si="353"/>
        <v>0</v>
      </c>
      <c r="CT622" s="17">
        <f t="shared" si="339"/>
        <v>1.026</v>
      </c>
      <c r="CU622" s="33" t="str">
        <f>IF(CT622&gt;='PAINEL E TARGET'!$T$11,'PAINEL E TARGET'!$S$11,
IF(CT622&gt;='PAINEL E TARGET'!$T$12,'PAINEL E TARGET'!$S$12,
IF(CT622&gt;='PAINEL E TARGET'!$T$13,'PAINEL E TARGET'!$S$13,
IF(CT622&gt;='PAINEL E TARGET'!$T$14,'PAINEL E TARGET'!$S$14,
IF(CT622&gt;='PAINEL E TARGET'!$T$15,'PAINEL E TARGET'!$S$15,
IF(CT622&gt;='PAINEL E TARGET'!$T$16,'PAINEL E TARGET'!$S$16,
IF(CT622&gt;='PAINEL E TARGET'!$T$17,'PAINEL E TARGET'!$S$17,
IF(CT622&gt;='PAINEL E TARGET'!$T$18,'PAINEL E TARGET'!$S$18,'PAINEL E TARGET'!$S$19))))))))</f>
        <v>2. Fx de 100% a 104,9%</v>
      </c>
      <c r="CV622" s="17">
        <f>IFERROR(VLOOKUP($BW622,'PAINEL E TARGET'!$G$1:$Q$99,6,0),0)</f>
        <v>0.2</v>
      </c>
      <c r="CW622" s="17">
        <f>VLOOKUP(CU622,'PAINEL E TARGET'!$S$10:$U$19,3,0)</f>
        <v>1</v>
      </c>
      <c r="CX622" s="16">
        <f t="shared" si="354"/>
        <v>375</v>
      </c>
      <c r="CY622" s="17">
        <f t="shared" si="340"/>
        <v>1.268</v>
      </c>
      <c r="CZ622" s="33" t="str">
        <f>IF(CY622&gt;='PAINEL E TARGET'!$T$11,'PAINEL E TARGET'!$S$11,
IF(CY622&gt;='PAINEL E TARGET'!$T$12,'PAINEL E TARGET'!$S$12,
IF(CY622&gt;='PAINEL E TARGET'!$T$13,'PAINEL E TARGET'!$S$13,
IF(CY622&gt;='PAINEL E TARGET'!$T$14,'PAINEL E TARGET'!$S$14,
IF(CY622&gt;='PAINEL E TARGET'!$T$15,'PAINEL E TARGET'!$S$15,
IF(CY622&gt;='PAINEL E TARGET'!$T$16,'PAINEL E TARGET'!$S$16,
IF(CY622&gt;='PAINEL E TARGET'!$T$17,'PAINEL E TARGET'!$S$17,
IF(CY622&gt;='PAINEL E TARGET'!$T$18,'PAINEL E TARGET'!$S$18,'PAINEL E TARGET'!$S$19))))))))</f>
        <v>7. Fx de 125% a 129,9%</v>
      </c>
      <c r="DA622" s="17">
        <f>IFERROR(VLOOKUP($BW622,'PAINEL E TARGET'!$G$1:$Q$99,7,0),0)</f>
        <v>0.15</v>
      </c>
      <c r="DB622" s="17">
        <f>VLOOKUP(CZ622,'PAINEL E TARGET'!$S$10:$U$19,3,0)</f>
        <v>1.5</v>
      </c>
      <c r="DC622" s="16">
        <f t="shared" si="355"/>
        <v>421.87499999999994</v>
      </c>
      <c r="DD622" s="17">
        <f t="shared" si="341"/>
        <v>1.212</v>
      </c>
      <c r="DE622" s="33" t="str">
        <f>IF(DD622&gt;='PAINEL E TARGET'!$T$11,'PAINEL E TARGET'!$S$11,
IF(DD622&gt;='PAINEL E TARGET'!$T$12,'PAINEL E TARGET'!$S$12,
IF(DD622&gt;='PAINEL E TARGET'!$T$13,'PAINEL E TARGET'!$S$13,
IF(DD622&gt;='PAINEL E TARGET'!$T$14,'PAINEL E TARGET'!$S$14,
IF(DD622&gt;='PAINEL E TARGET'!$T$15,'PAINEL E TARGET'!$S$15,
IF(DD622&gt;='PAINEL E TARGET'!$T$16,'PAINEL E TARGET'!$S$16,
IF(DD622&gt;='PAINEL E TARGET'!$T$17,'PAINEL E TARGET'!$S$17,
IF(DD622&gt;='PAINEL E TARGET'!$T$18,'PAINEL E TARGET'!$S$18,'PAINEL E TARGET'!$S$19))))))))</f>
        <v>6. Fx de 120% a 124,9%</v>
      </c>
      <c r="DF622" s="17">
        <f>IFERROR(VLOOKUP($BW622,'PAINEL E TARGET'!$G$1:$Q$99,8,0),0)</f>
        <v>0.1</v>
      </c>
      <c r="DG622" s="17">
        <f>VLOOKUP(DE622,'PAINEL E TARGET'!$S$10:$U$19,3,0)</f>
        <v>1.4</v>
      </c>
      <c r="DH622" s="16">
        <f t="shared" si="356"/>
        <v>262.5</v>
      </c>
      <c r="DI622" s="17">
        <f t="shared" si="342"/>
        <v>0.68799999999999994</v>
      </c>
      <c r="DJ622" s="33" t="str">
        <f>IF(DI622&gt;='PAINEL E TARGET'!$T$11,'PAINEL E TARGET'!$S$11,
IF(DI622&gt;='PAINEL E TARGET'!$T$12,'PAINEL E TARGET'!$S$12,
IF(DI622&gt;='PAINEL E TARGET'!$T$13,'PAINEL E TARGET'!$S$13,
IF(DI622&gt;='PAINEL E TARGET'!$T$14,'PAINEL E TARGET'!$S$14,
IF(DI622&gt;='PAINEL E TARGET'!$T$15,'PAINEL E TARGET'!$S$15,
IF(DI622&gt;='PAINEL E TARGET'!$T$16,'PAINEL E TARGET'!$S$16,
IF(DI622&gt;='PAINEL E TARGET'!$T$17,'PAINEL E TARGET'!$S$17,
IF(DI622&gt;='PAINEL E TARGET'!$T$18,'PAINEL E TARGET'!$S$18,'PAINEL E TARGET'!$S$19))))))))</f>
        <v>Não elegível</v>
      </c>
      <c r="DK622" s="17">
        <f>IFERROR(VLOOKUP($BW622,'PAINEL E TARGET'!$G$1:$Q$99,9,0),0)</f>
        <v>0.05</v>
      </c>
      <c r="DL622" s="17">
        <f>VLOOKUP(DJ622,'PAINEL E TARGET'!$S$10:$U$19,3,0)</f>
        <v>0</v>
      </c>
      <c r="DM622" s="16">
        <f t="shared" si="357"/>
        <v>0</v>
      </c>
      <c r="DN622" s="17">
        <f t="shared" si="343"/>
        <v>0</v>
      </c>
      <c r="DO622" s="33" t="str">
        <f>IF(DN622&gt;='PAINEL E TARGET'!$T$11,'PAINEL E TARGET'!$S$11,
IF(DN622&gt;='PAINEL E TARGET'!$T$12,'PAINEL E TARGET'!$S$12,
IF(DN622&gt;='PAINEL E TARGET'!$T$13,'PAINEL E TARGET'!$S$13,
IF(DN622&gt;='PAINEL E TARGET'!$T$14,'PAINEL E TARGET'!$S$14,
IF(DN622&gt;='PAINEL E TARGET'!$T$15,'PAINEL E TARGET'!$S$15,
IF(DN622&gt;='PAINEL E TARGET'!$T$16,'PAINEL E TARGET'!$S$16,
IF(DN622&gt;='PAINEL E TARGET'!$T$17,'PAINEL E TARGET'!$S$17,
IF(DN622&gt;='PAINEL E TARGET'!$T$18,'PAINEL E TARGET'!$S$18,'PAINEL E TARGET'!$S$19))))))))</f>
        <v>Não elegível</v>
      </c>
      <c r="DP622" s="17">
        <f>IFERROR(VLOOKUP($BW622,'PAINEL E TARGET'!$G$1:$Q$99,10,0),0)</f>
        <v>0</v>
      </c>
      <c r="DQ622" s="17">
        <f>VLOOKUP(DO622,'PAINEL E TARGET'!$S$10:$U$19,3,0)</f>
        <v>0</v>
      </c>
      <c r="DR622" s="16">
        <f t="shared" si="358"/>
        <v>0</v>
      </c>
      <c r="DS622" s="17">
        <f t="shared" si="344"/>
        <v>1</v>
      </c>
      <c r="DT622" s="16">
        <f>IF(DS622&gt;=1,VLOOKUP(BO622,'PAINEL E TARGET'!$S$1:$W$8,5,0),0)</f>
        <v>190</v>
      </c>
      <c r="DU622" s="16">
        <f t="shared" si="359"/>
        <v>1718.125</v>
      </c>
    </row>
    <row r="623" spans="2:125" s="32" customFormat="1" x14ac:dyDescent="0.2">
      <c r="B623" s="44">
        <v>43541</v>
      </c>
      <c r="C623" s="65">
        <v>1476</v>
      </c>
      <c r="D623" s="66" t="s">
        <v>626</v>
      </c>
      <c r="E623" s="65">
        <v>313</v>
      </c>
      <c r="F623" s="65" t="s">
        <v>943</v>
      </c>
      <c r="G623" s="67">
        <v>1822179.258754578</v>
      </c>
      <c r="H623" s="67">
        <v>1119462.8914462707</v>
      </c>
      <c r="I623" s="67">
        <v>1016550.2300000001</v>
      </c>
      <c r="J623" s="68">
        <v>0.90806960888778154</v>
      </c>
      <c r="K623" s="67">
        <v>181210.74927922088</v>
      </c>
      <c r="L623" s="67">
        <v>803704.0036810945</v>
      </c>
      <c r="M623" s="67">
        <v>193193.71</v>
      </c>
      <c r="N623" s="67">
        <v>773958.5</v>
      </c>
      <c r="O623" s="67">
        <v>1613692.4879991747</v>
      </c>
      <c r="P623" s="67" t="s">
        <v>1082</v>
      </c>
      <c r="Q623" s="67" t="s">
        <v>1082</v>
      </c>
      <c r="R623" s="67">
        <v>0</v>
      </c>
      <c r="S623" s="67">
        <v>0</v>
      </c>
      <c r="T623" s="68">
        <v>0.11562224005450386</v>
      </c>
      <c r="U623" s="68">
        <v>9.7972231278880079E-2</v>
      </c>
      <c r="V623" s="68">
        <v>0.84734763167273319</v>
      </c>
      <c r="W623" s="67">
        <v>113878.05</v>
      </c>
      <c r="X623" s="67">
        <v>94754.06</v>
      </c>
      <c r="Y623" s="68">
        <v>0.83206605662812105</v>
      </c>
      <c r="Z623" s="68">
        <v>0.20591109980882927</v>
      </c>
      <c r="AA623" s="68">
        <v>0.19429066909747325</v>
      </c>
      <c r="AB623" s="68">
        <v>0.94356578774944821</v>
      </c>
      <c r="AC623" s="67">
        <v>202804.88</v>
      </c>
      <c r="AD623" s="67">
        <v>187908.64999999997</v>
      </c>
      <c r="AE623" s="68">
        <v>0.92654895681011207</v>
      </c>
      <c r="AF623" s="43">
        <v>80</v>
      </c>
      <c r="AG623" s="43">
        <v>65</v>
      </c>
      <c r="AH623" s="43">
        <v>33</v>
      </c>
      <c r="AI623" s="43">
        <v>25</v>
      </c>
      <c r="AJ623" s="67">
        <v>50754.37</v>
      </c>
      <c r="AK623" s="67">
        <v>42005.5</v>
      </c>
      <c r="AL623" s="68">
        <v>0.82762331598244643</v>
      </c>
      <c r="AM623" s="67">
        <v>17441.949999999997</v>
      </c>
      <c r="AN623" s="67">
        <v>14048.24</v>
      </c>
      <c r="AO623" s="68">
        <v>0.80542829213476719</v>
      </c>
      <c r="AP623" s="67">
        <v>10043.189999999999</v>
      </c>
      <c r="AQ623" s="67">
        <v>9647.64</v>
      </c>
      <c r="AR623" s="68">
        <v>0.96061510336855127</v>
      </c>
      <c r="AS623" s="67">
        <v>35638.539999999994</v>
      </c>
      <c r="AT623" s="67">
        <v>29052.679999999997</v>
      </c>
      <c r="AU623" s="68">
        <v>0.8152039898379676</v>
      </c>
      <c r="AV623" s="43">
        <v>2080.5499999999997</v>
      </c>
      <c r="AW623" s="43">
        <v>894.82</v>
      </c>
      <c r="AX623" s="69">
        <v>0.43008819783230406</v>
      </c>
      <c r="AY623" s="43">
        <v>181210.74927922088</v>
      </c>
      <c r="AZ623" s="43">
        <v>193193.71</v>
      </c>
      <c r="BA623" s="43">
        <v>43017.178576048587</v>
      </c>
      <c r="BB623" s="43">
        <v>52739.049999999996</v>
      </c>
      <c r="BC623" s="43">
        <v>296258.81885050324</v>
      </c>
      <c r="BD623" s="43">
        <v>70816.835287978654</v>
      </c>
      <c r="BE623" s="43">
        <v>187715.4</v>
      </c>
      <c r="BF623" s="43">
        <v>334301.7</v>
      </c>
      <c r="BG623" s="43">
        <v>3434.72</v>
      </c>
      <c r="BH623" s="43">
        <v>61</v>
      </c>
      <c r="BI623" s="44">
        <v>43173</v>
      </c>
      <c r="BJ623" s="44">
        <v>43541</v>
      </c>
      <c r="BK623" s="44">
        <v>43172</v>
      </c>
      <c r="BL623" s="43">
        <f t="shared" si="345"/>
        <v>1016550.2300000001</v>
      </c>
      <c r="BM623" s="43">
        <f t="shared" si="346"/>
        <v>967152.21</v>
      </c>
      <c r="BO623" s="16" t="str">
        <f>IFERROR(VLOOKUP($C623,'PORTE LOJA'!A:B,2,0),"PORTE 1")</f>
        <v>PORTE 3</v>
      </c>
      <c r="BP623" s="16">
        <f>VLOOKUP(BO623,'PAINEL E TARGET'!$S$1:$W$8,3,0)</f>
        <v>2400</v>
      </c>
      <c r="BQ623" s="16">
        <f t="shared" si="324"/>
        <v>1</v>
      </c>
      <c r="BR623" s="16">
        <f t="shared" si="325"/>
        <v>1</v>
      </c>
      <c r="BS623" s="16">
        <f t="shared" si="326"/>
        <v>1</v>
      </c>
      <c r="BT623" s="16">
        <f t="shared" si="327"/>
        <v>1</v>
      </c>
      <c r="BU623" s="16">
        <f t="shared" si="328"/>
        <v>1</v>
      </c>
      <c r="BV623" s="16">
        <f t="shared" si="329"/>
        <v>1</v>
      </c>
      <c r="BW623" s="17" t="str">
        <f t="shared" si="347"/>
        <v>111111</v>
      </c>
      <c r="BY623" s="17">
        <f t="shared" si="330"/>
        <v>0.90800000000000003</v>
      </c>
      <c r="BZ623" s="17">
        <f t="shared" si="331"/>
        <v>0.98199999999999998</v>
      </c>
      <c r="CA623" s="17" t="str">
        <f t="shared" si="348"/>
        <v>Sem Retira</v>
      </c>
      <c r="CB623" s="17">
        <f t="shared" si="349"/>
        <v>0.98199999999999998</v>
      </c>
      <c r="CC623" s="33" t="str">
        <f>IF(CB623&gt;='PAINEL E TARGET'!$T$11,'PAINEL E TARGET'!$S$11,
IF(CB623&gt;='PAINEL E TARGET'!$T$12,'PAINEL E TARGET'!$S$12,
IF(CB623&gt;='PAINEL E TARGET'!$T$13,'PAINEL E TARGET'!$S$13,
IF(CB623&gt;='PAINEL E TARGET'!$T$14,'PAINEL E TARGET'!$S$14,
IF(CB623&gt;='PAINEL E TARGET'!$T$15,'PAINEL E TARGET'!$S$15,
IF(CB623&gt;='PAINEL E TARGET'!$T$16,'PAINEL E TARGET'!$S$16,
IF(CB623&gt;='PAINEL E TARGET'!$T$17,'PAINEL E TARGET'!$S$17,
IF(CB623&gt;='PAINEL E TARGET'!$T$18,'PAINEL E TARGET'!$S$18,'PAINEL E TARGET'!$S$19))))))))</f>
        <v>1. Fx de 90% a 99,9%</v>
      </c>
      <c r="CD623" s="17">
        <f>IFERROR(VLOOKUP($BW623,'PAINEL E TARGET'!$G$1:$Q$99,4,0),0)</f>
        <v>0.25</v>
      </c>
      <c r="CE623" s="17">
        <f>VLOOKUP(CC623,'PAINEL E TARGET'!$S$10:$U$19,3,0)</f>
        <v>0.5</v>
      </c>
      <c r="CF623" s="16">
        <f t="shared" si="350"/>
        <v>300</v>
      </c>
      <c r="CG623" s="17">
        <f t="shared" si="332"/>
        <v>0.82799999999999996</v>
      </c>
      <c r="CH623" s="17">
        <f t="shared" si="333"/>
        <v>0.80500000000000005</v>
      </c>
      <c r="CI623" s="17">
        <f t="shared" si="334"/>
        <v>0.96099999999999997</v>
      </c>
      <c r="CJ623" s="17">
        <f t="shared" si="335"/>
        <v>0.81499999999999995</v>
      </c>
      <c r="CK623" s="17">
        <f t="shared" si="336"/>
        <v>0.43</v>
      </c>
      <c r="CL623" s="17">
        <f t="shared" si="337"/>
        <v>0.83199999999999996</v>
      </c>
      <c r="CM623" s="16">
        <f t="shared" si="338"/>
        <v>4</v>
      </c>
      <c r="CN623" s="17" t="str">
        <f t="shared" si="351"/>
        <v>não ok</v>
      </c>
      <c r="CO623" s="17">
        <f t="shared" si="352"/>
        <v>0</v>
      </c>
      <c r="CP623" s="33" t="str">
        <f>IF(CO623&gt;='PAINEL E TARGET'!$T$11,'PAINEL E TARGET'!$S$11,
IF(CO623&gt;='PAINEL E TARGET'!$T$12,'PAINEL E TARGET'!$S$12,
IF(CO623&gt;='PAINEL E TARGET'!$T$13,'PAINEL E TARGET'!$S$13,
IF(CO623&gt;='PAINEL E TARGET'!$T$14,'PAINEL E TARGET'!$S$14,
IF(CO623&gt;='PAINEL E TARGET'!$T$15,'PAINEL E TARGET'!$S$15,
IF(CO623&gt;='PAINEL E TARGET'!$T$16,'PAINEL E TARGET'!$S$16,
IF(CO623&gt;='PAINEL E TARGET'!$T$17,'PAINEL E TARGET'!$S$17,
IF(CO623&gt;='PAINEL E TARGET'!$T$18,'PAINEL E TARGET'!$S$18,'PAINEL E TARGET'!$S$19))))))))</f>
        <v>Não elegível</v>
      </c>
      <c r="CQ623" s="17">
        <f>IFERROR(VLOOKUP($BW623,'PAINEL E TARGET'!$G$1:$Q$99,5,0),0)</f>
        <v>0.25</v>
      </c>
      <c r="CR623" s="17">
        <f>VLOOKUP(CP623,'PAINEL E TARGET'!$S$10:$U$19,3,0)</f>
        <v>0</v>
      </c>
      <c r="CS623" s="16">
        <f t="shared" si="353"/>
        <v>0</v>
      </c>
      <c r="CT623" s="17">
        <f t="shared" si="339"/>
        <v>0.92700000000000005</v>
      </c>
      <c r="CU623" s="33" t="str">
        <f>IF(CT623&gt;='PAINEL E TARGET'!$T$11,'PAINEL E TARGET'!$S$11,
IF(CT623&gt;='PAINEL E TARGET'!$T$12,'PAINEL E TARGET'!$S$12,
IF(CT623&gt;='PAINEL E TARGET'!$T$13,'PAINEL E TARGET'!$S$13,
IF(CT623&gt;='PAINEL E TARGET'!$T$14,'PAINEL E TARGET'!$S$14,
IF(CT623&gt;='PAINEL E TARGET'!$T$15,'PAINEL E TARGET'!$S$15,
IF(CT623&gt;='PAINEL E TARGET'!$T$16,'PAINEL E TARGET'!$S$16,
IF(CT623&gt;='PAINEL E TARGET'!$T$17,'PAINEL E TARGET'!$S$17,
IF(CT623&gt;='PAINEL E TARGET'!$T$18,'PAINEL E TARGET'!$S$18,'PAINEL E TARGET'!$S$19))))))))</f>
        <v>1. Fx de 90% a 99,9%</v>
      </c>
      <c r="CV623" s="17">
        <f>IFERROR(VLOOKUP($BW623,'PAINEL E TARGET'!$G$1:$Q$99,6,0),0)</f>
        <v>0.2</v>
      </c>
      <c r="CW623" s="17">
        <f>VLOOKUP(CU623,'PAINEL E TARGET'!$S$10:$U$19,3,0)</f>
        <v>0.5</v>
      </c>
      <c r="CX623" s="16">
        <f t="shared" si="354"/>
        <v>240</v>
      </c>
      <c r="CY623" s="17">
        <f t="shared" si="340"/>
        <v>1.0660000000000001</v>
      </c>
      <c r="CZ623" s="33" t="str">
        <f>IF(CY623&gt;='PAINEL E TARGET'!$T$11,'PAINEL E TARGET'!$S$11,
IF(CY623&gt;='PAINEL E TARGET'!$T$12,'PAINEL E TARGET'!$S$12,
IF(CY623&gt;='PAINEL E TARGET'!$T$13,'PAINEL E TARGET'!$S$13,
IF(CY623&gt;='PAINEL E TARGET'!$T$14,'PAINEL E TARGET'!$S$14,
IF(CY623&gt;='PAINEL E TARGET'!$T$15,'PAINEL E TARGET'!$S$15,
IF(CY623&gt;='PAINEL E TARGET'!$T$16,'PAINEL E TARGET'!$S$16,
IF(CY623&gt;='PAINEL E TARGET'!$T$17,'PAINEL E TARGET'!$S$17,
IF(CY623&gt;='PAINEL E TARGET'!$T$18,'PAINEL E TARGET'!$S$18,'PAINEL E TARGET'!$S$19))))))))</f>
        <v>3. Fx de 105% a 109,9%</v>
      </c>
      <c r="DA623" s="17">
        <f>IFERROR(VLOOKUP($BW623,'PAINEL E TARGET'!$G$1:$Q$99,7,0),0)</f>
        <v>0.15</v>
      </c>
      <c r="DB623" s="17">
        <f>VLOOKUP(CZ623,'PAINEL E TARGET'!$S$10:$U$19,3,0)</f>
        <v>1.1000000000000001</v>
      </c>
      <c r="DC623" s="16">
        <f t="shared" si="355"/>
        <v>396</v>
      </c>
      <c r="DD623" s="17">
        <f t="shared" si="341"/>
        <v>1.226</v>
      </c>
      <c r="DE623" s="33" t="str">
        <f>IF(DD623&gt;='PAINEL E TARGET'!$T$11,'PAINEL E TARGET'!$S$11,
IF(DD623&gt;='PAINEL E TARGET'!$T$12,'PAINEL E TARGET'!$S$12,
IF(DD623&gt;='PAINEL E TARGET'!$T$13,'PAINEL E TARGET'!$S$13,
IF(DD623&gt;='PAINEL E TARGET'!$T$14,'PAINEL E TARGET'!$S$14,
IF(DD623&gt;='PAINEL E TARGET'!$T$15,'PAINEL E TARGET'!$S$15,
IF(DD623&gt;='PAINEL E TARGET'!$T$16,'PAINEL E TARGET'!$S$16,
IF(DD623&gt;='PAINEL E TARGET'!$T$17,'PAINEL E TARGET'!$S$17,
IF(DD623&gt;='PAINEL E TARGET'!$T$18,'PAINEL E TARGET'!$S$18,'PAINEL E TARGET'!$S$19))))))))</f>
        <v>6. Fx de 120% a 124,9%</v>
      </c>
      <c r="DF623" s="17">
        <f>IFERROR(VLOOKUP($BW623,'PAINEL E TARGET'!$G$1:$Q$99,8,0),0)</f>
        <v>0.1</v>
      </c>
      <c r="DG623" s="17">
        <f>VLOOKUP(DE623,'PAINEL E TARGET'!$S$10:$U$19,3,0)</f>
        <v>1.4</v>
      </c>
      <c r="DH623" s="16">
        <f t="shared" si="356"/>
        <v>335.99999999999994</v>
      </c>
      <c r="DI623" s="17">
        <f t="shared" si="342"/>
        <v>0.75800000000000001</v>
      </c>
      <c r="DJ623" s="33" t="str">
        <f>IF(DI623&gt;='PAINEL E TARGET'!$T$11,'PAINEL E TARGET'!$S$11,
IF(DI623&gt;='PAINEL E TARGET'!$T$12,'PAINEL E TARGET'!$S$12,
IF(DI623&gt;='PAINEL E TARGET'!$T$13,'PAINEL E TARGET'!$S$13,
IF(DI623&gt;='PAINEL E TARGET'!$T$14,'PAINEL E TARGET'!$S$14,
IF(DI623&gt;='PAINEL E TARGET'!$T$15,'PAINEL E TARGET'!$S$15,
IF(DI623&gt;='PAINEL E TARGET'!$T$16,'PAINEL E TARGET'!$S$16,
IF(DI623&gt;='PAINEL E TARGET'!$T$17,'PAINEL E TARGET'!$S$17,
IF(DI623&gt;='PAINEL E TARGET'!$T$18,'PAINEL E TARGET'!$S$18,'PAINEL E TARGET'!$S$19))))))))</f>
        <v>Não elegível</v>
      </c>
      <c r="DK623" s="17">
        <f>IFERROR(VLOOKUP($BW623,'PAINEL E TARGET'!$G$1:$Q$99,9,0),0)</f>
        <v>0.05</v>
      </c>
      <c r="DL623" s="17">
        <f>VLOOKUP(DJ623,'PAINEL E TARGET'!$S$10:$U$19,3,0)</f>
        <v>0</v>
      </c>
      <c r="DM623" s="16">
        <f t="shared" si="357"/>
        <v>0</v>
      </c>
      <c r="DN623" s="17">
        <f t="shared" si="343"/>
        <v>0.43</v>
      </c>
      <c r="DO623" s="33" t="str">
        <f>IF(DN623&gt;='PAINEL E TARGET'!$T$11,'PAINEL E TARGET'!$S$11,
IF(DN623&gt;='PAINEL E TARGET'!$T$12,'PAINEL E TARGET'!$S$12,
IF(DN623&gt;='PAINEL E TARGET'!$T$13,'PAINEL E TARGET'!$S$13,
IF(DN623&gt;='PAINEL E TARGET'!$T$14,'PAINEL E TARGET'!$S$14,
IF(DN623&gt;='PAINEL E TARGET'!$T$15,'PAINEL E TARGET'!$S$15,
IF(DN623&gt;='PAINEL E TARGET'!$T$16,'PAINEL E TARGET'!$S$16,
IF(DN623&gt;='PAINEL E TARGET'!$T$17,'PAINEL E TARGET'!$S$17,
IF(DN623&gt;='PAINEL E TARGET'!$T$18,'PAINEL E TARGET'!$S$18,'PAINEL E TARGET'!$S$19))))))))</f>
        <v>Não elegível</v>
      </c>
      <c r="DP623" s="17">
        <f>IFERROR(VLOOKUP($BW623,'PAINEL E TARGET'!$G$1:$Q$99,10,0),0)</f>
        <v>0</v>
      </c>
      <c r="DQ623" s="17">
        <f>VLOOKUP(DO623,'PAINEL E TARGET'!$S$10:$U$19,3,0)</f>
        <v>0</v>
      </c>
      <c r="DR623" s="16">
        <f t="shared" si="358"/>
        <v>0</v>
      </c>
      <c r="DS623" s="17">
        <f t="shared" si="344"/>
        <v>0.81299999999999994</v>
      </c>
      <c r="DT623" s="16">
        <f>IF(DS623&gt;=1,VLOOKUP(BO623,'PAINEL E TARGET'!$S$1:$W$8,5,0),0)</f>
        <v>0</v>
      </c>
      <c r="DU623" s="16">
        <f t="shared" si="359"/>
        <v>1272</v>
      </c>
    </row>
    <row r="624" spans="2:125" s="32" customFormat="1" x14ac:dyDescent="0.2">
      <c r="B624" s="44">
        <v>43541</v>
      </c>
      <c r="C624" s="65">
        <v>1477</v>
      </c>
      <c r="D624" s="66" t="s">
        <v>627</v>
      </c>
      <c r="E624" s="65">
        <v>115</v>
      </c>
      <c r="F624" s="65" t="s">
        <v>1018</v>
      </c>
      <c r="G624" s="67">
        <v>851068.84117186349</v>
      </c>
      <c r="H624" s="67">
        <v>499124.33396983176</v>
      </c>
      <c r="I624" s="67">
        <v>429029.91000000003</v>
      </c>
      <c r="J624" s="68">
        <v>0.8595652040998899</v>
      </c>
      <c r="K624" s="67">
        <v>78286.713034425746</v>
      </c>
      <c r="L624" s="67">
        <v>364236.01534177561</v>
      </c>
      <c r="M624" s="67">
        <v>74480.399999999994</v>
      </c>
      <c r="N624" s="67">
        <v>338829.89</v>
      </c>
      <c r="O624" s="67">
        <v>757496.14941559709</v>
      </c>
      <c r="P624" s="67" t="s">
        <v>1082</v>
      </c>
      <c r="Q624" s="67" t="s">
        <v>1082</v>
      </c>
      <c r="R624" s="67">
        <v>0</v>
      </c>
      <c r="S624" s="67">
        <v>0</v>
      </c>
      <c r="T624" s="68">
        <v>0.11773411094877874</v>
      </c>
      <c r="U624" s="68">
        <v>0.11262509336508414</v>
      </c>
      <c r="V624" s="68">
        <v>0.95660546002749092</v>
      </c>
      <c r="W624" s="67">
        <v>52100.02</v>
      </c>
      <c r="X624" s="67">
        <v>46549.11</v>
      </c>
      <c r="Y624" s="68">
        <v>0.8934566627805518</v>
      </c>
      <c r="Z624" s="68">
        <v>0.23419113495091923</v>
      </c>
      <c r="AA624" s="68">
        <v>0.29130349016957702</v>
      </c>
      <c r="AB624" s="68">
        <v>1.2438706966027009</v>
      </c>
      <c r="AC624" s="67">
        <v>103634.9</v>
      </c>
      <c r="AD624" s="67">
        <v>120398.73000000001</v>
      </c>
      <c r="AE624" s="68">
        <v>1.1617585388705929</v>
      </c>
      <c r="AF624" s="43">
        <v>80</v>
      </c>
      <c r="AG624" s="43">
        <v>74</v>
      </c>
      <c r="AH624" s="43">
        <v>20</v>
      </c>
      <c r="AI624" s="43">
        <v>17</v>
      </c>
      <c r="AJ624" s="67">
        <v>25184.91</v>
      </c>
      <c r="AK624" s="67">
        <v>20861</v>
      </c>
      <c r="AL624" s="68">
        <v>0.82831346230738967</v>
      </c>
      <c r="AM624" s="67">
        <v>4262.7599999999993</v>
      </c>
      <c r="AN624" s="67">
        <v>3104.1400000000003</v>
      </c>
      <c r="AO624" s="68">
        <v>0.7281995702314934</v>
      </c>
      <c r="AP624" s="67">
        <v>5318.58</v>
      </c>
      <c r="AQ624" s="67">
        <v>5203.2700000000004</v>
      </c>
      <c r="AR624" s="68">
        <v>0.97831940104313564</v>
      </c>
      <c r="AS624" s="67">
        <v>17333.77</v>
      </c>
      <c r="AT624" s="67">
        <v>17380.699999999997</v>
      </c>
      <c r="AU624" s="68">
        <v>1.0027074317935449</v>
      </c>
      <c r="AV624" s="43">
        <v>818.12</v>
      </c>
      <c r="AW624" s="43">
        <v>334.92</v>
      </c>
      <c r="AX624" s="69">
        <v>0.40937759741847163</v>
      </c>
      <c r="AY624" s="43">
        <v>78286.713034425746</v>
      </c>
      <c r="AZ624" s="43">
        <v>74480.399999999994</v>
      </c>
      <c r="BA624" s="43">
        <v>21557.806236976659</v>
      </c>
      <c r="BB624" s="43">
        <v>19746.580000000002</v>
      </c>
      <c r="BC624" s="43">
        <v>133846.49013025165</v>
      </c>
      <c r="BD624" s="43">
        <v>37012.048917185653</v>
      </c>
      <c r="BE624" s="43">
        <v>89552.34</v>
      </c>
      <c r="BF624" s="43">
        <v>178133.56</v>
      </c>
      <c r="BG624" s="43">
        <v>1405.83</v>
      </c>
      <c r="BH624" s="43">
        <v>38</v>
      </c>
      <c r="BI624" s="44">
        <v>43173</v>
      </c>
      <c r="BJ624" s="44">
        <v>43541</v>
      </c>
      <c r="BK624" s="44">
        <v>43172</v>
      </c>
      <c r="BL624" s="43">
        <f t="shared" si="345"/>
        <v>429029.91000000003</v>
      </c>
      <c r="BM624" s="43">
        <f t="shared" si="346"/>
        <v>413310.29000000004</v>
      </c>
      <c r="BO624" s="16" t="str">
        <f>IFERROR(VLOOKUP($C624,'PORTE LOJA'!A:B,2,0),"PORTE 1")</f>
        <v>PORTE 1</v>
      </c>
      <c r="BP624" s="16">
        <f>VLOOKUP(BO624,'PAINEL E TARGET'!$S$1:$W$8,3,0)</f>
        <v>1650</v>
      </c>
      <c r="BQ624" s="16">
        <f t="shared" si="324"/>
        <v>1</v>
      </c>
      <c r="BR624" s="16">
        <f t="shared" si="325"/>
        <v>1</v>
      </c>
      <c r="BS624" s="16">
        <f t="shared" si="326"/>
        <v>1</v>
      </c>
      <c r="BT624" s="16">
        <f t="shared" si="327"/>
        <v>1</v>
      </c>
      <c r="BU624" s="16">
        <f t="shared" si="328"/>
        <v>1</v>
      </c>
      <c r="BV624" s="16">
        <f t="shared" si="329"/>
        <v>1</v>
      </c>
      <c r="BW624" s="17" t="str">
        <f t="shared" si="347"/>
        <v>111111</v>
      </c>
      <c r="BY624" s="17">
        <f t="shared" si="330"/>
        <v>0.86</v>
      </c>
      <c r="BZ624" s="17">
        <f t="shared" si="331"/>
        <v>0.93400000000000005</v>
      </c>
      <c r="CA624" s="17" t="str">
        <f t="shared" si="348"/>
        <v>Sem Retira</v>
      </c>
      <c r="CB624" s="17">
        <f t="shared" si="349"/>
        <v>0.93400000000000005</v>
      </c>
      <c r="CC624" s="33" t="str">
        <f>IF(CB624&gt;='PAINEL E TARGET'!$T$11,'PAINEL E TARGET'!$S$11,
IF(CB624&gt;='PAINEL E TARGET'!$T$12,'PAINEL E TARGET'!$S$12,
IF(CB624&gt;='PAINEL E TARGET'!$T$13,'PAINEL E TARGET'!$S$13,
IF(CB624&gt;='PAINEL E TARGET'!$T$14,'PAINEL E TARGET'!$S$14,
IF(CB624&gt;='PAINEL E TARGET'!$T$15,'PAINEL E TARGET'!$S$15,
IF(CB624&gt;='PAINEL E TARGET'!$T$16,'PAINEL E TARGET'!$S$16,
IF(CB624&gt;='PAINEL E TARGET'!$T$17,'PAINEL E TARGET'!$S$17,
IF(CB624&gt;='PAINEL E TARGET'!$T$18,'PAINEL E TARGET'!$S$18,'PAINEL E TARGET'!$S$19))))))))</f>
        <v>1. Fx de 90% a 99,9%</v>
      </c>
      <c r="CD624" s="17">
        <f>IFERROR(VLOOKUP($BW624,'PAINEL E TARGET'!$G$1:$Q$99,4,0),0)</f>
        <v>0.25</v>
      </c>
      <c r="CE624" s="17">
        <f>VLOOKUP(CC624,'PAINEL E TARGET'!$S$10:$U$19,3,0)</f>
        <v>0.5</v>
      </c>
      <c r="CF624" s="16">
        <f t="shared" si="350"/>
        <v>206.25</v>
      </c>
      <c r="CG624" s="17">
        <f t="shared" si="332"/>
        <v>0.82799999999999996</v>
      </c>
      <c r="CH624" s="17">
        <f t="shared" si="333"/>
        <v>0.72799999999999998</v>
      </c>
      <c r="CI624" s="17">
        <f t="shared" si="334"/>
        <v>0.97799999999999998</v>
      </c>
      <c r="CJ624" s="17">
        <f t="shared" si="335"/>
        <v>1.0029999999999999</v>
      </c>
      <c r="CK624" s="17">
        <f t="shared" si="336"/>
        <v>0.40899999999999997</v>
      </c>
      <c r="CL624" s="17">
        <f t="shared" si="337"/>
        <v>0.89300000000000002</v>
      </c>
      <c r="CM624" s="16">
        <f t="shared" si="338"/>
        <v>4</v>
      </c>
      <c r="CN624" s="17" t="str">
        <f t="shared" si="351"/>
        <v>não ok</v>
      </c>
      <c r="CO624" s="17">
        <f t="shared" si="352"/>
        <v>0</v>
      </c>
      <c r="CP624" s="33" t="str">
        <f>IF(CO624&gt;='PAINEL E TARGET'!$T$11,'PAINEL E TARGET'!$S$11,
IF(CO624&gt;='PAINEL E TARGET'!$T$12,'PAINEL E TARGET'!$S$12,
IF(CO624&gt;='PAINEL E TARGET'!$T$13,'PAINEL E TARGET'!$S$13,
IF(CO624&gt;='PAINEL E TARGET'!$T$14,'PAINEL E TARGET'!$S$14,
IF(CO624&gt;='PAINEL E TARGET'!$T$15,'PAINEL E TARGET'!$S$15,
IF(CO624&gt;='PAINEL E TARGET'!$T$16,'PAINEL E TARGET'!$S$16,
IF(CO624&gt;='PAINEL E TARGET'!$T$17,'PAINEL E TARGET'!$S$17,
IF(CO624&gt;='PAINEL E TARGET'!$T$18,'PAINEL E TARGET'!$S$18,'PAINEL E TARGET'!$S$19))))))))</f>
        <v>Não elegível</v>
      </c>
      <c r="CQ624" s="17">
        <f>IFERROR(VLOOKUP($BW624,'PAINEL E TARGET'!$G$1:$Q$99,5,0),0)</f>
        <v>0.25</v>
      </c>
      <c r="CR624" s="17">
        <f>VLOOKUP(CP624,'PAINEL E TARGET'!$S$10:$U$19,3,0)</f>
        <v>0</v>
      </c>
      <c r="CS624" s="16">
        <f t="shared" si="353"/>
        <v>0</v>
      </c>
      <c r="CT624" s="17">
        <f t="shared" si="339"/>
        <v>1.1619999999999999</v>
      </c>
      <c r="CU624" s="33" t="str">
        <f>IF(CT624&gt;='PAINEL E TARGET'!$T$11,'PAINEL E TARGET'!$S$11,
IF(CT624&gt;='PAINEL E TARGET'!$T$12,'PAINEL E TARGET'!$S$12,
IF(CT624&gt;='PAINEL E TARGET'!$T$13,'PAINEL E TARGET'!$S$13,
IF(CT624&gt;='PAINEL E TARGET'!$T$14,'PAINEL E TARGET'!$S$14,
IF(CT624&gt;='PAINEL E TARGET'!$T$15,'PAINEL E TARGET'!$S$15,
IF(CT624&gt;='PAINEL E TARGET'!$T$16,'PAINEL E TARGET'!$S$16,
IF(CT624&gt;='PAINEL E TARGET'!$T$17,'PAINEL E TARGET'!$S$17,
IF(CT624&gt;='PAINEL E TARGET'!$T$18,'PAINEL E TARGET'!$S$18,'PAINEL E TARGET'!$S$19))))))))</f>
        <v>5. Fx de 115% a 119,9%</v>
      </c>
      <c r="CV624" s="17">
        <f>IFERROR(VLOOKUP($BW624,'PAINEL E TARGET'!$G$1:$Q$99,6,0),0)</f>
        <v>0.2</v>
      </c>
      <c r="CW624" s="17">
        <f>VLOOKUP(CU624,'PAINEL E TARGET'!$S$10:$U$19,3,0)</f>
        <v>1.3</v>
      </c>
      <c r="CX624" s="16">
        <f t="shared" si="354"/>
        <v>429</v>
      </c>
      <c r="CY624" s="17">
        <f t="shared" si="340"/>
        <v>0.95099999999999996</v>
      </c>
      <c r="CZ624" s="33" t="str">
        <f>IF(CY624&gt;='PAINEL E TARGET'!$T$11,'PAINEL E TARGET'!$S$11,
IF(CY624&gt;='PAINEL E TARGET'!$T$12,'PAINEL E TARGET'!$S$12,
IF(CY624&gt;='PAINEL E TARGET'!$T$13,'PAINEL E TARGET'!$S$13,
IF(CY624&gt;='PAINEL E TARGET'!$T$14,'PAINEL E TARGET'!$S$14,
IF(CY624&gt;='PAINEL E TARGET'!$T$15,'PAINEL E TARGET'!$S$15,
IF(CY624&gt;='PAINEL E TARGET'!$T$16,'PAINEL E TARGET'!$S$16,
IF(CY624&gt;='PAINEL E TARGET'!$T$17,'PAINEL E TARGET'!$S$17,
IF(CY624&gt;='PAINEL E TARGET'!$T$18,'PAINEL E TARGET'!$S$18,'PAINEL E TARGET'!$S$19))))))))</f>
        <v>1. Fx de 90% a 99,9%</v>
      </c>
      <c r="DA624" s="17">
        <f>IFERROR(VLOOKUP($BW624,'PAINEL E TARGET'!$G$1:$Q$99,7,0),0)</f>
        <v>0.15</v>
      </c>
      <c r="DB624" s="17">
        <f>VLOOKUP(CZ624,'PAINEL E TARGET'!$S$10:$U$19,3,0)</f>
        <v>0.5</v>
      </c>
      <c r="DC624" s="16">
        <f t="shared" si="355"/>
        <v>123.75</v>
      </c>
      <c r="DD624" s="17">
        <f t="shared" si="341"/>
        <v>0.91600000000000004</v>
      </c>
      <c r="DE624" s="33" t="str">
        <f>IF(DD624&gt;='PAINEL E TARGET'!$T$11,'PAINEL E TARGET'!$S$11,
IF(DD624&gt;='PAINEL E TARGET'!$T$12,'PAINEL E TARGET'!$S$12,
IF(DD624&gt;='PAINEL E TARGET'!$T$13,'PAINEL E TARGET'!$S$13,
IF(DD624&gt;='PAINEL E TARGET'!$T$14,'PAINEL E TARGET'!$S$14,
IF(DD624&gt;='PAINEL E TARGET'!$T$15,'PAINEL E TARGET'!$S$15,
IF(DD624&gt;='PAINEL E TARGET'!$T$16,'PAINEL E TARGET'!$S$16,
IF(DD624&gt;='PAINEL E TARGET'!$T$17,'PAINEL E TARGET'!$S$17,
IF(DD624&gt;='PAINEL E TARGET'!$T$18,'PAINEL E TARGET'!$S$18,'PAINEL E TARGET'!$S$19))))))))</f>
        <v>1. Fx de 90% a 99,9%</v>
      </c>
      <c r="DF624" s="17">
        <f>IFERROR(VLOOKUP($BW624,'PAINEL E TARGET'!$G$1:$Q$99,8,0),0)</f>
        <v>0.1</v>
      </c>
      <c r="DG624" s="17">
        <f>VLOOKUP(DE624,'PAINEL E TARGET'!$S$10:$U$19,3,0)</f>
        <v>0.5</v>
      </c>
      <c r="DH624" s="16">
        <f t="shared" si="356"/>
        <v>82.5</v>
      </c>
      <c r="DI624" s="17">
        <f t="shared" si="342"/>
        <v>0.85</v>
      </c>
      <c r="DJ624" s="33" t="str">
        <f>IF(DI624&gt;='PAINEL E TARGET'!$T$11,'PAINEL E TARGET'!$S$11,
IF(DI624&gt;='PAINEL E TARGET'!$T$12,'PAINEL E TARGET'!$S$12,
IF(DI624&gt;='PAINEL E TARGET'!$T$13,'PAINEL E TARGET'!$S$13,
IF(DI624&gt;='PAINEL E TARGET'!$T$14,'PAINEL E TARGET'!$S$14,
IF(DI624&gt;='PAINEL E TARGET'!$T$15,'PAINEL E TARGET'!$S$15,
IF(DI624&gt;='PAINEL E TARGET'!$T$16,'PAINEL E TARGET'!$S$16,
IF(DI624&gt;='PAINEL E TARGET'!$T$17,'PAINEL E TARGET'!$S$17,
IF(DI624&gt;='PAINEL E TARGET'!$T$18,'PAINEL E TARGET'!$S$18,'PAINEL E TARGET'!$S$19))))))))</f>
        <v>Não elegível</v>
      </c>
      <c r="DK624" s="17">
        <f>IFERROR(VLOOKUP($BW624,'PAINEL E TARGET'!$G$1:$Q$99,9,0),0)</f>
        <v>0.05</v>
      </c>
      <c r="DL624" s="17">
        <f>VLOOKUP(DJ624,'PAINEL E TARGET'!$S$10:$U$19,3,0)</f>
        <v>0</v>
      </c>
      <c r="DM624" s="16">
        <f t="shared" si="357"/>
        <v>0</v>
      </c>
      <c r="DN624" s="17">
        <f t="shared" si="343"/>
        <v>0.40899999999999997</v>
      </c>
      <c r="DO624" s="33" t="str">
        <f>IF(DN624&gt;='PAINEL E TARGET'!$T$11,'PAINEL E TARGET'!$S$11,
IF(DN624&gt;='PAINEL E TARGET'!$T$12,'PAINEL E TARGET'!$S$12,
IF(DN624&gt;='PAINEL E TARGET'!$T$13,'PAINEL E TARGET'!$S$13,
IF(DN624&gt;='PAINEL E TARGET'!$T$14,'PAINEL E TARGET'!$S$14,
IF(DN624&gt;='PAINEL E TARGET'!$T$15,'PAINEL E TARGET'!$S$15,
IF(DN624&gt;='PAINEL E TARGET'!$T$16,'PAINEL E TARGET'!$S$16,
IF(DN624&gt;='PAINEL E TARGET'!$T$17,'PAINEL E TARGET'!$S$17,
IF(DN624&gt;='PAINEL E TARGET'!$T$18,'PAINEL E TARGET'!$S$18,'PAINEL E TARGET'!$S$19))))))))</f>
        <v>Não elegível</v>
      </c>
      <c r="DP624" s="17">
        <f>IFERROR(VLOOKUP($BW624,'PAINEL E TARGET'!$G$1:$Q$99,10,0),0)</f>
        <v>0</v>
      </c>
      <c r="DQ624" s="17">
        <f>VLOOKUP(DO624,'PAINEL E TARGET'!$S$10:$U$19,3,0)</f>
        <v>0</v>
      </c>
      <c r="DR624" s="16">
        <f t="shared" si="358"/>
        <v>0</v>
      </c>
      <c r="DS624" s="17">
        <f t="shared" si="344"/>
        <v>0.92500000000000004</v>
      </c>
      <c r="DT624" s="16">
        <f>IF(DS624&gt;=1,VLOOKUP(BO624,'PAINEL E TARGET'!$S$1:$W$8,5,0),0)</f>
        <v>0</v>
      </c>
      <c r="DU624" s="16">
        <f t="shared" si="359"/>
        <v>841.5</v>
      </c>
    </row>
    <row r="625" spans="2:125" s="32" customFormat="1" x14ac:dyDescent="0.2">
      <c r="B625" s="44">
        <v>43541</v>
      </c>
      <c r="C625" s="65">
        <v>1478</v>
      </c>
      <c r="D625" s="66" t="s">
        <v>628</v>
      </c>
      <c r="E625" s="65">
        <v>317</v>
      </c>
      <c r="F625" s="65" t="s">
        <v>943</v>
      </c>
      <c r="G625" s="67">
        <v>1766976.4410242354</v>
      </c>
      <c r="H625" s="67">
        <v>1036251.0335548741</v>
      </c>
      <c r="I625" s="67">
        <v>822643.96</v>
      </c>
      <c r="J625" s="68">
        <v>0.79386551459245158</v>
      </c>
      <c r="K625" s="67">
        <v>223559.91931527032</v>
      </c>
      <c r="L625" s="67">
        <v>662964.27411711565</v>
      </c>
      <c r="M625" s="67">
        <v>194708.67</v>
      </c>
      <c r="N625" s="67">
        <v>586440.34000000008</v>
      </c>
      <c r="O625" s="67">
        <v>1518154.2865198408</v>
      </c>
      <c r="P625" s="67">
        <v>8640.6575727149484</v>
      </c>
      <c r="Q625" s="67">
        <v>4481.87</v>
      </c>
      <c r="R625" s="67">
        <v>0</v>
      </c>
      <c r="S625" s="67">
        <v>0</v>
      </c>
      <c r="T625" s="68">
        <v>0.11067315427536475</v>
      </c>
      <c r="U625" s="68">
        <v>0.10974383440504512</v>
      </c>
      <c r="V625" s="68">
        <v>0.99160302354799246</v>
      </c>
      <c r="W625" s="67">
        <v>97158.140000000014</v>
      </c>
      <c r="X625" s="67">
        <v>85234.43</v>
      </c>
      <c r="Y625" s="68">
        <v>0.87727523396392704</v>
      </c>
      <c r="Z625" s="68">
        <v>0.20966245634014521</v>
      </c>
      <c r="AA625" s="68">
        <v>0.21509405740653759</v>
      </c>
      <c r="AB625" s="68">
        <v>1.0259064076669044</v>
      </c>
      <c r="AC625" s="67">
        <v>185870.83999999997</v>
      </c>
      <c r="AD625" s="67">
        <v>168020.51</v>
      </c>
      <c r="AE625" s="68">
        <v>0.90396379550444839</v>
      </c>
      <c r="AF625" s="43">
        <v>80</v>
      </c>
      <c r="AG625" s="43">
        <v>72</v>
      </c>
      <c r="AH625" s="43">
        <v>30</v>
      </c>
      <c r="AI625" s="43">
        <v>32</v>
      </c>
      <c r="AJ625" s="67">
        <v>49407.850000000006</v>
      </c>
      <c r="AK625" s="67">
        <v>46057.599999999999</v>
      </c>
      <c r="AL625" s="68">
        <v>0.93219194925502713</v>
      </c>
      <c r="AM625" s="67">
        <v>14157.509999999998</v>
      </c>
      <c r="AN625" s="67">
        <v>10494.97</v>
      </c>
      <c r="AO625" s="68">
        <v>0.74130055355779378</v>
      </c>
      <c r="AP625" s="67">
        <v>10450.93</v>
      </c>
      <c r="AQ625" s="67">
        <v>10701.8</v>
      </c>
      <c r="AR625" s="68">
        <v>1.0240045622734053</v>
      </c>
      <c r="AS625" s="67">
        <v>23141.85</v>
      </c>
      <c r="AT625" s="67">
        <v>17980.060000000001</v>
      </c>
      <c r="AU625" s="68">
        <v>0.77694998455179698</v>
      </c>
      <c r="AV625" s="43">
        <v>1128.6399999999999</v>
      </c>
      <c r="AW625" s="43">
        <v>539.9</v>
      </c>
      <c r="AX625" s="69">
        <v>0.47836333994896518</v>
      </c>
      <c r="AY625" s="43">
        <v>223559.91931527032</v>
      </c>
      <c r="AZ625" s="43">
        <v>194708.66999999998</v>
      </c>
      <c r="BA625" s="43">
        <v>37788.24681427324</v>
      </c>
      <c r="BB625" s="43">
        <v>29499.460000000003</v>
      </c>
      <c r="BC625" s="43">
        <v>382892.34188544704</v>
      </c>
      <c r="BD625" s="43">
        <v>64938.297259203813</v>
      </c>
      <c r="BE625" s="43">
        <v>167232.68000000002</v>
      </c>
      <c r="BF625" s="43">
        <v>320030.01</v>
      </c>
      <c r="BG625" s="43">
        <v>1942.3899999999994</v>
      </c>
      <c r="BH625" s="43">
        <v>53</v>
      </c>
      <c r="BI625" s="44">
        <v>43173</v>
      </c>
      <c r="BJ625" s="44">
        <v>43541</v>
      </c>
      <c r="BK625" s="44">
        <v>43172</v>
      </c>
      <c r="BL625" s="43">
        <f t="shared" si="345"/>
        <v>822643.96</v>
      </c>
      <c r="BM625" s="43">
        <f t="shared" si="346"/>
        <v>781149.01000000013</v>
      </c>
      <c r="BO625" s="16" t="str">
        <f>IFERROR(VLOOKUP($C625,'PORTE LOJA'!A:B,2,0),"PORTE 1")</f>
        <v>PORTE 3</v>
      </c>
      <c r="BP625" s="16">
        <f>VLOOKUP(BO625,'PAINEL E TARGET'!$S$1:$W$8,3,0)</f>
        <v>2400</v>
      </c>
      <c r="BQ625" s="16">
        <f t="shared" si="324"/>
        <v>1</v>
      </c>
      <c r="BR625" s="16">
        <f t="shared" si="325"/>
        <v>1</v>
      </c>
      <c r="BS625" s="16">
        <f t="shared" si="326"/>
        <v>1</v>
      </c>
      <c r="BT625" s="16">
        <f t="shared" si="327"/>
        <v>1</v>
      </c>
      <c r="BU625" s="16">
        <f t="shared" si="328"/>
        <v>1</v>
      </c>
      <c r="BV625" s="16">
        <f t="shared" si="329"/>
        <v>1</v>
      </c>
      <c r="BW625" s="17" t="str">
        <f t="shared" si="347"/>
        <v>111111</v>
      </c>
      <c r="BY625" s="17">
        <f t="shared" si="330"/>
        <v>0.79400000000000004</v>
      </c>
      <c r="BZ625" s="17">
        <f t="shared" si="331"/>
        <v>0.88100000000000001</v>
      </c>
      <c r="CA625" s="17" t="str">
        <f t="shared" si="348"/>
        <v>Sem Retira</v>
      </c>
      <c r="CB625" s="17">
        <f t="shared" si="349"/>
        <v>0.88100000000000001</v>
      </c>
      <c r="CC625" s="33" t="str">
        <f>IF(CB625&gt;='PAINEL E TARGET'!$T$11,'PAINEL E TARGET'!$S$11,
IF(CB625&gt;='PAINEL E TARGET'!$T$12,'PAINEL E TARGET'!$S$12,
IF(CB625&gt;='PAINEL E TARGET'!$T$13,'PAINEL E TARGET'!$S$13,
IF(CB625&gt;='PAINEL E TARGET'!$T$14,'PAINEL E TARGET'!$S$14,
IF(CB625&gt;='PAINEL E TARGET'!$T$15,'PAINEL E TARGET'!$S$15,
IF(CB625&gt;='PAINEL E TARGET'!$T$16,'PAINEL E TARGET'!$S$16,
IF(CB625&gt;='PAINEL E TARGET'!$T$17,'PAINEL E TARGET'!$S$17,
IF(CB625&gt;='PAINEL E TARGET'!$T$18,'PAINEL E TARGET'!$S$18,'PAINEL E TARGET'!$S$19))))))))</f>
        <v>Não elegível</v>
      </c>
      <c r="CD625" s="17">
        <f>IFERROR(VLOOKUP($BW625,'PAINEL E TARGET'!$G$1:$Q$99,4,0),0)</f>
        <v>0.25</v>
      </c>
      <c r="CE625" s="17">
        <f>VLOOKUP(CC625,'PAINEL E TARGET'!$S$10:$U$19,3,0)</f>
        <v>0</v>
      </c>
      <c r="CF625" s="16">
        <f t="shared" si="350"/>
        <v>0</v>
      </c>
      <c r="CG625" s="17">
        <f t="shared" si="332"/>
        <v>0.93200000000000005</v>
      </c>
      <c r="CH625" s="17">
        <f t="shared" si="333"/>
        <v>0.74099999999999999</v>
      </c>
      <c r="CI625" s="17">
        <f t="shared" si="334"/>
        <v>1.024</v>
      </c>
      <c r="CJ625" s="17">
        <f t="shared" si="335"/>
        <v>0.77700000000000002</v>
      </c>
      <c r="CK625" s="17">
        <f t="shared" si="336"/>
        <v>0.47799999999999998</v>
      </c>
      <c r="CL625" s="17">
        <f t="shared" si="337"/>
        <v>0.877</v>
      </c>
      <c r="CM625" s="16">
        <f t="shared" si="338"/>
        <v>4</v>
      </c>
      <c r="CN625" s="17" t="str">
        <f t="shared" si="351"/>
        <v>não ok</v>
      </c>
      <c r="CO625" s="17">
        <f t="shared" si="352"/>
        <v>0</v>
      </c>
      <c r="CP625" s="33" t="str">
        <f>IF(CO625&gt;='PAINEL E TARGET'!$T$11,'PAINEL E TARGET'!$S$11,
IF(CO625&gt;='PAINEL E TARGET'!$T$12,'PAINEL E TARGET'!$S$12,
IF(CO625&gt;='PAINEL E TARGET'!$T$13,'PAINEL E TARGET'!$S$13,
IF(CO625&gt;='PAINEL E TARGET'!$T$14,'PAINEL E TARGET'!$S$14,
IF(CO625&gt;='PAINEL E TARGET'!$T$15,'PAINEL E TARGET'!$S$15,
IF(CO625&gt;='PAINEL E TARGET'!$T$16,'PAINEL E TARGET'!$S$16,
IF(CO625&gt;='PAINEL E TARGET'!$T$17,'PAINEL E TARGET'!$S$17,
IF(CO625&gt;='PAINEL E TARGET'!$T$18,'PAINEL E TARGET'!$S$18,'PAINEL E TARGET'!$S$19))))))))</f>
        <v>Não elegível</v>
      </c>
      <c r="CQ625" s="17">
        <f>IFERROR(VLOOKUP($BW625,'PAINEL E TARGET'!$G$1:$Q$99,5,0),0)</f>
        <v>0.25</v>
      </c>
      <c r="CR625" s="17">
        <f>VLOOKUP(CP625,'PAINEL E TARGET'!$S$10:$U$19,3,0)</f>
        <v>0</v>
      </c>
      <c r="CS625" s="16">
        <f t="shared" si="353"/>
        <v>0</v>
      </c>
      <c r="CT625" s="17">
        <f t="shared" si="339"/>
        <v>0.90400000000000003</v>
      </c>
      <c r="CU625" s="33" t="str">
        <f>IF(CT625&gt;='PAINEL E TARGET'!$T$11,'PAINEL E TARGET'!$S$11,
IF(CT625&gt;='PAINEL E TARGET'!$T$12,'PAINEL E TARGET'!$S$12,
IF(CT625&gt;='PAINEL E TARGET'!$T$13,'PAINEL E TARGET'!$S$13,
IF(CT625&gt;='PAINEL E TARGET'!$T$14,'PAINEL E TARGET'!$S$14,
IF(CT625&gt;='PAINEL E TARGET'!$T$15,'PAINEL E TARGET'!$S$15,
IF(CT625&gt;='PAINEL E TARGET'!$T$16,'PAINEL E TARGET'!$S$16,
IF(CT625&gt;='PAINEL E TARGET'!$T$17,'PAINEL E TARGET'!$S$17,
IF(CT625&gt;='PAINEL E TARGET'!$T$18,'PAINEL E TARGET'!$S$18,'PAINEL E TARGET'!$S$19))))))))</f>
        <v>1. Fx de 90% a 99,9%</v>
      </c>
      <c r="CV625" s="17">
        <f>IFERROR(VLOOKUP($BW625,'PAINEL E TARGET'!$G$1:$Q$99,6,0),0)</f>
        <v>0.2</v>
      </c>
      <c r="CW625" s="17">
        <f>VLOOKUP(CU625,'PAINEL E TARGET'!$S$10:$U$19,3,0)</f>
        <v>0.5</v>
      </c>
      <c r="CX625" s="16">
        <f t="shared" si="354"/>
        <v>240</v>
      </c>
      <c r="CY625" s="17">
        <f t="shared" si="340"/>
        <v>0.871</v>
      </c>
      <c r="CZ625" s="33" t="str">
        <f>IF(CY625&gt;='PAINEL E TARGET'!$T$11,'PAINEL E TARGET'!$S$11,
IF(CY625&gt;='PAINEL E TARGET'!$T$12,'PAINEL E TARGET'!$S$12,
IF(CY625&gt;='PAINEL E TARGET'!$T$13,'PAINEL E TARGET'!$S$13,
IF(CY625&gt;='PAINEL E TARGET'!$T$14,'PAINEL E TARGET'!$S$14,
IF(CY625&gt;='PAINEL E TARGET'!$T$15,'PAINEL E TARGET'!$S$15,
IF(CY625&gt;='PAINEL E TARGET'!$T$16,'PAINEL E TARGET'!$S$16,
IF(CY625&gt;='PAINEL E TARGET'!$T$17,'PAINEL E TARGET'!$S$17,
IF(CY625&gt;='PAINEL E TARGET'!$T$18,'PAINEL E TARGET'!$S$18,'PAINEL E TARGET'!$S$19))))))))</f>
        <v>Não elegível</v>
      </c>
      <c r="DA625" s="17">
        <f>IFERROR(VLOOKUP($BW625,'PAINEL E TARGET'!$G$1:$Q$99,7,0),0)</f>
        <v>0.15</v>
      </c>
      <c r="DB625" s="17">
        <f>VLOOKUP(CZ625,'PAINEL E TARGET'!$S$10:$U$19,3,0)</f>
        <v>0</v>
      </c>
      <c r="DC625" s="16">
        <f t="shared" si="355"/>
        <v>0</v>
      </c>
      <c r="DD625" s="17">
        <f t="shared" si="341"/>
        <v>0.78100000000000003</v>
      </c>
      <c r="DE625" s="33" t="str">
        <f>IF(DD625&gt;='PAINEL E TARGET'!$T$11,'PAINEL E TARGET'!$S$11,
IF(DD625&gt;='PAINEL E TARGET'!$T$12,'PAINEL E TARGET'!$S$12,
IF(DD625&gt;='PAINEL E TARGET'!$T$13,'PAINEL E TARGET'!$S$13,
IF(DD625&gt;='PAINEL E TARGET'!$T$14,'PAINEL E TARGET'!$S$14,
IF(DD625&gt;='PAINEL E TARGET'!$T$15,'PAINEL E TARGET'!$S$15,
IF(DD625&gt;='PAINEL E TARGET'!$T$16,'PAINEL E TARGET'!$S$16,
IF(DD625&gt;='PAINEL E TARGET'!$T$17,'PAINEL E TARGET'!$S$17,
IF(DD625&gt;='PAINEL E TARGET'!$T$18,'PAINEL E TARGET'!$S$18,'PAINEL E TARGET'!$S$19))))))))</f>
        <v>Não elegível</v>
      </c>
      <c r="DF625" s="17">
        <f>IFERROR(VLOOKUP($BW625,'PAINEL E TARGET'!$G$1:$Q$99,8,0),0)</f>
        <v>0.1</v>
      </c>
      <c r="DG625" s="17">
        <f>VLOOKUP(DE625,'PAINEL E TARGET'!$S$10:$U$19,3,0)</f>
        <v>0</v>
      </c>
      <c r="DH625" s="16">
        <f t="shared" si="356"/>
        <v>0</v>
      </c>
      <c r="DI625" s="17">
        <f t="shared" si="342"/>
        <v>1.0669999999999999</v>
      </c>
      <c r="DJ625" s="33" t="str">
        <f>IF(DI625&gt;='PAINEL E TARGET'!$T$11,'PAINEL E TARGET'!$S$11,
IF(DI625&gt;='PAINEL E TARGET'!$T$12,'PAINEL E TARGET'!$S$12,
IF(DI625&gt;='PAINEL E TARGET'!$T$13,'PAINEL E TARGET'!$S$13,
IF(DI625&gt;='PAINEL E TARGET'!$T$14,'PAINEL E TARGET'!$S$14,
IF(DI625&gt;='PAINEL E TARGET'!$T$15,'PAINEL E TARGET'!$S$15,
IF(DI625&gt;='PAINEL E TARGET'!$T$16,'PAINEL E TARGET'!$S$16,
IF(DI625&gt;='PAINEL E TARGET'!$T$17,'PAINEL E TARGET'!$S$17,
IF(DI625&gt;='PAINEL E TARGET'!$T$18,'PAINEL E TARGET'!$S$18,'PAINEL E TARGET'!$S$19))))))))</f>
        <v>3. Fx de 105% a 109,9%</v>
      </c>
      <c r="DK625" s="17">
        <f>IFERROR(VLOOKUP($BW625,'PAINEL E TARGET'!$G$1:$Q$99,9,0),0)</f>
        <v>0.05</v>
      </c>
      <c r="DL625" s="17">
        <f>VLOOKUP(DJ625,'PAINEL E TARGET'!$S$10:$U$19,3,0)</f>
        <v>1.1000000000000001</v>
      </c>
      <c r="DM625" s="16">
        <f t="shared" si="357"/>
        <v>132.00000000000003</v>
      </c>
      <c r="DN625" s="17">
        <f t="shared" si="343"/>
        <v>0.47799999999999998</v>
      </c>
      <c r="DO625" s="33" t="str">
        <f>IF(DN625&gt;='PAINEL E TARGET'!$T$11,'PAINEL E TARGET'!$S$11,
IF(DN625&gt;='PAINEL E TARGET'!$T$12,'PAINEL E TARGET'!$S$12,
IF(DN625&gt;='PAINEL E TARGET'!$T$13,'PAINEL E TARGET'!$S$13,
IF(DN625&gt;='PAINEL E TARGET'!$T$14,'PAINEL E TARGET'!$S$14,
IF(DN625&gt;='PAINEL E TARGET'!$T$15,'PAINEL E TARGET'!$S$15,
IF(DN625&gt;='PAINEL E TARGET'!$T$16,'PAINEL E TARGET'!$S$16,
IF(DN625&gt;='PAINEL E TARGET'!$T$17,'PAINEL E TARGET'!$S$17,
IF(DN625&gt;='PAINEL E TARGET'!$T$18,'PAINEL E TARGET'!$S$18,'PAINEL E TARGET'!$S$19))))))))</f>
        <v>Não elegível</v>
      </c>
      <c r="DP625" s="17">
        <f>IFERROR(VLOOKUP($BW625,'PAINEL E TARGET'!$G$1:$Q$99,10,0),0)</f>
        <v>0</v>
      </c>
      <c r="DQ625" s="17">
        <f>VLOOKUP(DO625,'PAINEL E TARGET'!$S$10:$U$19,3,0)</f>
        <v>0</v>
      </c>
      <c r="DR625" s="16">
        <f t="shared" si="358"/>
        <v>0</v>
      </c>
      <c r="DS625" s="17">
        <f t="shared" si="344"/>
        <v>0.9</v>
      </c>
      <c r="DT625" s="16">
        <f>IF(DS625&gt;=1,VLOOKUP(BO625,'PAINEL E TARGET'!$S$1:$W$8,5,0),0)</f>
        <v>0</v>
      </c>
      <c r="DU625" s="16">
        <f t="shared" si="359"/>
        <v>372</v>
      </c>
    </row>
    <row r="626" spans="2:125" s="32" customFormat="1" x14ac:dyDescent="0.2">
      <c r="B626" s="44">
        <v>43541</v>
      </c>
      <c r="C626" s="65">
        <v>1479</v>
      </c>
      <c r="D626" s="66" t="s">
        <v>629</v>
      </c>
      <c r="E626" s="65">
        <v>516</v>
      </c>
      <c r="F626" s="65" t="s">
        <v>944</v>
      </c>
      <c r="G626" s="67">
        <v>2553845.1252669902</v>
      </c>
      <c r="H626" s="67">
        <v>1592444.5360184808</v>
      </c>
      <c r="I626" s="67">
        <v>1221151.27</v>
      </c>
      <c r="J626" s="68">
        <v>0.76684069201756377</v>
      </c>
      <c r="K626" s="67">
        <v>286057.38694742782</v>
      </c>
      <c r="L626" s="67">
        <v>1234250.755170963</v>
      </c>
      <c r="M626" s="67">
        <v>264686.44</v>
      </c>
      <c r="N626" s="67">
        <v>925600.80999999994</v>
      </c>
      <c r="O626" s="67">
        <v>2441509.4575109757</v>
      </c>
      <c r="P626" s="67" t="s">
        <v>1082</v>
      </c>
      <c r="Q626" s="67" t="s">
        <v>1082</v>
      </c>
      <c r="R626" s="67">
        <v>0</v>
      </c>
      <c r="S626" s="67">
        <v>529</v>
      </c>
      <c r="T626" s="68">
        <v>0.10369123576510052</v>
      </c>
      <c r="U626" s="68">
        <v>8.418276344638656E-2</v>
      </c>
      <c r="V626" s="68">
        <v>0.81185996892825207</v>
      </c>
      <c r="W626" s="67">
        <v>157642.63</v>
      </c>
      <c r="X626" s="67">
        <v>100201.66999999998</v>
      </c>
      <c r="Y626" s="68">
        <v>0.63562546501539574</v>
      </c>
      <c r="Z626" s="68">
        <v>0.2071880043746229</v>
      </c>
      <c r="AA626" s="68">
        <v>0.17542662075898063</v>
      </c>
      <c r="AB626" s="68">
        <v>0.84670259404490644</v>
      </c>
      <c r="AC626" s="67">
        <v>314989.61</v>
      </c>
      <c r="AD626" s="67">
        <v>208808.06999999998</v>
      </c>
      <c r="AE626" s="68">
        <v>0.66290462723516497</v>
      </c>
      <c r="AF626" s="43">
        <v>80</v>
      </c>
      <c r="AG626" s="43">
        <v>80</v>
      </c>
      <c r="AH626" s="43">
        <v>36</v>
      </c>
      <c r="AI626" s="43">
        <v>16</v>
      </c>
      <c r="AJ626" s="67">
        <v>80103.859999999986</v>
      </c>
      <c r="AK626" s="67">
        <v>50030</v>
      </c>
      <c r="AL626" s="68">
        <v>0.62456415957982558</v>
      </c>
      <c r="AM626" s="67">
        <v>28610.780000000002</v>
      </c>
      <c r="AN626" s="67">
        <v>24014.61</v>
      </c>
      <c r="AO626" s="68">
        <v>0.8393553059371327</v>
      </c>
      <c r="AP626" s="67">
        <v>5811.5999999999995</v>
      </c>
      <c r="AQ626" s="67">
        <v>1114.54</v>
      </c>
      <c r="AR626" s="68">
        <v>0.19177851194163398</v>
      </c>
      <c r="AS626" s="67">
        <v>43116.39</v>
      </c>
      <c r="AT626" s="67">
        <v>25042.52</v>
      </c>
      <c r="AU626" s="68">
        <v>0.58081207633570442</v>
      </c>
      <c r="AV626" s="43">
        <v>1710.7299999999998</v>
      </c>
      <c r="AW626" s="43">
        <v>209.96</v>
      </c>
      <c r="AX626" s="69">
        <v>0.12273123169641033</v>
      </c>
      <c r="AY626" s="43">
        <v>286057.38694742782</v>
      </c>
      <c r="AZ626" s="43">
        <v>264686.44</v>
      </c>
      <c r="BA626" s="43">
        <v>37947.638881578103</v>
      </c>
      <c r="BB626" s="43">
        <v>32362.720000000005</v>
      </c>
      <c r="BC626" s="43">
        <v>459802.82683917636</v>
      </c>
      <c r="BD626" s="43">
        <v>61184.556599311734</v>
      </c>
      <c r="BE626" s="43">
        <v>254263.16999999998</v>
      </c>
      <c r="BF626" s="43">
        <v>508049.8299999999</v>
      </c>
      <c r="BG626" s="43">
        <v>2761.85</v>
      </c>
      <c r="BH626" s="43">
        <v>48</v>
      </c>
      <c r="BI626" s="44">
        <v>43173</v>
      </c>
      <c r="BJ626" s="44">
        <v>43541</v>
      </c>
      <c r="BK626" s="44">
        <v>43172</v>
      </c>
      <c r="BL626" s="43">
        <f t="shared" si="345"/>
        <v>1221680.27</v>
      </c>
      <c r="BM626" s="43">
        <f t="shared" si="346"/>
        <v>1190816.25</v>
      </c>
      <c r="BO626" s="16" t="str">
        <f>IFERROR(VLOOKUP($C626,'PORTE LOJA'!A:B,2,0),"PORTE 1")</f>
        <v>PORTE 3</v>
      </c>
      <c r="BP626" s="16">
        <f>VLOOKUP(BO626,'PAINEL E TARGET'!$S$1:$W$8,3,0)</f>
        <v>2400</v>
      </c>
      <c r="BQ626" s="16">
        <f t="shared" si="324"/>
        <v>1</v>
      </c>
      <c r="BR626" s="16">
        <f t="shared" si="325"/>
        <v>1</v>
      </c>
      <c r="BS626" s="16">
        <f t="shared" si="326"/>
        <v>1</v>
      </c>
      <c r="BT626" s="16">
        <f t="shared" si="327"/>
        <v>1</v>
      </c>
      <c r="BU626" s="16">
        <f t="shared" si="328"/>
        <v>1</v>
      </c>
      <c r="BV626" s="16">
        <f t="shared" si="329"/>
        <v>1</v>
      </c>
      <c r="BW626" s="17" t="str">
        <f t="shared" si="347"/>
        <v>111111</v>
      </c>
      <c r="BY626" s="17">
        <f t="shared" si="330"/>
        <v>0.76700000000000002</v>
      </c>
      <c r="BZ626" s="17">
        <f t="shared" si="331"/>
        <v>0.78300000000000003</v>
      </c>
      <c r="CA626" s="17" t="str">
        <f t="shared" si="348"/>
        <v>Sem Retira</v>
      </c>
      <c r="CB626" s="17">
        <f t="shared" si="349"/>
        <v>0.78300000000000003</v>
      </c>
      <c r="CC626" s="33" t="str">
        <f>IF(CB626&gt;='PAINEL E TARGET'!$T$11,'PAINEL E TARGET'!$S$11,
IF(CB626&gt;='PAINEL E TARGET'!$T$12,'PAINEL E TARGET'!$S$12,
IF(CB626&gt;='PAINEL E TARGET'!$T$13,'PAINEL E TARGET'!$S$13,
IF(CB626&gt;='PAINEL E TARGET'!$T$14,'PAINEL E TARGET'!$S$14,
IF(CB626&gt;='PAINEL E TARGET'!$T$15,'PAINEL E TARGET'!$S$15,
IF(CB626&gt;='PAINEL E TARGET'!$T$16,'PAINEL E TARGET'!$S$16,
IF(CB626&gt;='PAINEL E TARGET'!$T$17,'PAINEL E TARGET'!$S$17,
IF(CB626&gt;='PAINEL E TARGET'!$T$18,'PAINEL E TARGET'!$S$18,'PAINEL E TARGET'!$S$19))))))))</f>
        <v>Não elegível</v>
      </c>
      <c r="CD626" s="17">
        <f>IFERROR(VLOOKUP($BW626,'PAINEL E TARGET'!$G$1:$Q$99,4,0),0)</f>
        <v>0.25</v>
      </c>
      <c r="CE626" s="17">
        <f>VLOOKUP(CC626,'PAINEL E TARGET'!$S$10:$U$19,3,0)</f>
        <v>0</v>
      </c>
      <c r="CF626" s="16">
        <f t="shared" si="350"/>
        <v>0</v>
      </c>
      <c r="CG626" s="17">
        <f t="shared" si="332"/>
        <v>0.625</v>
      </c>
      <c r="CH626" s="17">
        <f t="shared" si="333"/>
        <v>0.83899999999999997</v>
      </c>
      <c r="CI626" s="17">
        <f t="shared" si="334"/>
        <v>0.192</v>
      </c>
      <c r="CJ626" s="17">
        <f t="shared" si="335"/>
        <v>0.58099999999999996</v>
      </c>
      <c r="CK626" s="17">
        <f t="shared" si="336"/>
        <v>0.123</v>
      </c>
      <c r="CL626" s="17">
        <f t="shared" si="337"/>
        <v>0.63600000000000001</v>
      </c>
      <c r="CM626" s="16">
        <f t="shared" si="338"/>
        <v>1</v>
      </c>
      <c r="CN626" s="17" t="str">
        <f t="shared" si="351"/>
        <v>não ok</v>
      </c>
      <c r="CO626" s="17">
        <f t="shared" si="352"/>
        <v>0</v>
      </c>
      <c r="CP626" s="33" t="str">
        <f>IF(CO626&gt;='PAINEL E TARGET'!$T$11,'PAINEL E TARGET'!$S$11,
IF(CO626&gt;='PAINEL E TARGET'!$T$12,'PAINEL E TARGET'!$S$12,
IF(CO626&gt;='PAINEL E TARGET'!$T$13,'PAINEL E TARGET'!$S$13,
IF(CO626&gt;='PAINEL E TARGET'!$T$14,'PAINEL E TARGET'!$S$14,
IF(CO626&gt;='PAINEL E TARGET'!$T$15,'PAINEL E TARGET'!$S$15,
IF(CO626&gt;='PAINEL E TARGET'!$T$16,'PAINEL E TARGET'!$S$16,
IF(CO626&gt;='PAINEL E TARGET'!$T$17,'PAINEL E TARGET'!$S$17,
IF(CO626&gt;='PAINEL E TARGET'!$T$18,'PAINEL E TARGET'!$S$18,'PAINEL E TARGET'!$S$19))))))))</f>
        <v>Não elegível</v>
      </c>
      <c r="CQ626" s="17">
        <f>IFERROR(VLOOKUP($BW626,'PAINEL E TARGET'!$G$1:$Q$99,5,0),0)</f>
        <v>0.25</v>
      </c>
      <c r="CR626" s="17">
        <f>VLOOKUP(CP626,'PAINEL E TARGET'!$S$10:$U$19,3,0)</f>
        <v>0</v>
      </c>
      <c r="CS626" s="16">
        <f t="shared" si="353"/>
        <v>0</v>
      </c>
      <c r="CT626" s="17">
        <f t="shared" si="339"/>
        <v>0.66300000000000003</v>
      </c>
      <c r="CU626" s="33" t="str">
        <f>IF(CT626&gt;='PAINEL E TARGET'!$T$11,'PAINEL E TARGET'!$S$11,
IF(CT626&gt;='PAINEL E TARGET'!$T$12,'PAINEL E TARGET'!$S$12,
IF(CT626&gt;='PAINEL E TARGET'!$T$13,'PAINEL E TARGET'!$S$13,
IF(CT626&gt;='PAINEL E TARGET'!$T$14,'PAINEL E TARGET'!$S$14,
IF(CT626&gt;='PAINEL E TARGET'!$T$15,'PAINEL E TARGET'!$S$15,
IF(CT626&gt;='PAINEL E TARGET'!$T$16,'PAINEL E TARGET'!$S$16,
IF(CT626&gt;='PAINEL E TARGET'!$T$17,'PAINEL E TARGET'!$S$17,
IF(CT626&gt;='PAINEL E TARGET'!$T$18,'PAINEL E TARGET'!$S$18,'PAINEL E TARGET'!$S$19))))))))</f>
        <v>Não elegível</v>
      </c>
      <c r="CV626" s="17">
        <f>IFERROR(VLOOKUP($BW626,'PAINEL E TARGET'!$G$1:$Q$99,6,0),0)</f>
        <v>0.2</v>
      </c>
      <c r="CW626" s="17">
        <f>VLOOKUP(CU626,'PAINEL E TARGET'!$S$10:$U$19,3,0)</f>
        <v>0</v>
      </c>
      <c r="CX626" s="16">
        <f t="shared" si="354"/>
        <v>0</v>
      </c>
      <c r="CY626" s="17">
        <f t="shared" si="340"/>
        <v>0.92500000000000004</v>
      </c>
      <c r="CZ626" s="33" t="str">
        <f>IF(CY626&gt;='PAINEL E TARGET'!$T$11,'PAINEL E TARGET'!$S$11,
IF(CY626&gt;='PAINEL E TARGET'!$T$12,'PAINEL E TARGET'!$S$12,
IF(CY626&gt;='PAINEL E TARGET'!$T$13,'PAINEL E TARGET'!$S$13,
IF(CY626&gt;='PAINEL E TARGET'!$T$14,'PAINEL E TARGET'!$S$14,
IF(CY626&gt;='PAINEL E TARGET'!$T$15,'PAINEL E TARGET'!$S$15,
IF(CY626&gt;='PAINEL E TARGET'!$T$16,'PAINEL E TARGET'!$S$16,
IF(CY626&gt;='PAINEL E TARGET'!$T$17,'PAINEL E TARGET'!$S$17,
IF(CY626&gt;='PAINEL E TARGET'!$T$18,'PAINEL E TARGET'!$S$18,'PAINEL E TARGET'!$S$19))))))))</f>
        <v>1. Fx de 90% a 99,9%</v>
      </c>
      <c r="DA626" s="17">
        <f>IFERROR(VLOOKUP($BW626,'PAINEL E TARGET'!$G$1:$Q$99,7,0),0)</f>
        <v>0.15</v>
      </c>
      <c r="DB626" s="17">
        <f>VLOOKUP(CZ626,'PAINEL E TARGET'!$S$10:$U$19,3,0)</f>
        <v>0.5</v>
      </c>
      <c r="DC626" s="16">
        <f t="shared" si="355"/>
        <v>180</v>
      </c>
      <c r="DD626" s="17">
        <f t="shared" si="341"/>
        <v>0.85299999999999998</v>
      </c>
      <c r="DE626" s="33" t="str">
        <f>IF(DD626&gt;='PAINEL E TARGET'!$T$11,'PAINEL E TARGET'!$S$11,
IF(DD626&gt;='PAINEL E TARGET'!$T$12,'PAINEL E TARGET'!$S$12,
IF(DD626&gt;='PAINEL E TARGET'!$T$13,'PAINEL E TARGET'!$S$13,
IF(DD626&gt;='PAINEL E TARGET'!$T$14,'PAINEL E TARGET'!$S$14,
IF(DD626&gt;='PAINEL E TARGET'!$T$15,'PAINEL E TARGET'!$S$15,
IF(DD626&gt;='PAINEL E TARGET'!$T$16,'PAINEL E TARGET'!$S$16,
IF(DD626&gt;='PAINEL E TARGET'!$T$17,'PAINEL E TARGET'!$S$17,
IF(DD626&gt;='PAINEL E TARGET'!$T$18,'PAINEL E TARGET'!$S$18,'PAINEL E TARGET'!$S$19))))))))</f>
        <v>Não elegível</v>
      </c>
      <c r="DF626" s="17">
        <f>IFERROR(VLOOKUP($BW626,'PAINEL E TARGET'!$G$1:$Q$99,8,0),0)</f>
        <v>0.1</v>
      </c>
      <c r="DG626" s="17">
        <f>VLOOKUP(DE626,'PAINEL E TARGET'!$S$10:$U$19,3,0)</f>
        <v>0</v>
      </c>
      <c r="DH626" s="16">
        <f t="shared" si="356"/>
        <v>0</v>
      </c>
      <c r="DI626" s="17">
        <f t="shared" si="342"/>
        <v>0.44400000000000001</v>
      </c>
      <c r="DJ626" s="33" t="str">
        <f>IF(DI626&gt;='PAINEL E TARGET'!$T$11,'PAINEL E TARGET'!$S$11,
IF(DI626&gt;='PAINEL E TARGET'!$T$12,'PAINEL E TARGET'!$S$12,
IF(DI626&gt;='PAINEL E TARGET'!$T$13,'PAINEL E TARGET'!$S$13,
IF(DI626&gt;='PAINEL E TARGET'!$T$14,'PAINEL E TARGET'!$S$14,
IF(DI626&gt;='PAINEL E TARGET'!$T$15,'PAINEL E TARGET'!$S$15,
IF(DI626&gt;='PAINEL E TARGET'!$T$16,'PAINEL E TARGET'!$S$16,
IF(DI626&gt;='PAINEL E TARGET'!$T$17,'PAINEL E TARGET'!$S$17,
IF(DI626&gt;='PAINEL E TARGET'!$T$18,'PAINEL E TARGET'!$S$18,'PAINEL E TARGET'!$S$19))))))))</f>
        <v>Não elegível</v>
      </c>
      <c r="DK626" s="17">
        <f>IFERROR(VLOOKUP($BW626,'PAINEL E TARGET'!$G$1:$Q$99,9,0),0)</f>
        <v>0.05</v>
      </c>
      <c r="DL626" s="17">
        <f>VLOOKUP(DJ626,'PAINEL E TARGET'!$S$10:$U$19,3,0)</f>
        <v>0</v>
      </c>
      <c r="DM626" s="16">
        <f t="shared" si="357"/>
        <v>0</v>
      </c>
      <c r="DN626" s="17">
        <f t="shared" si="343"/>
        <v>0.123</v>
      </c>
      <c r="DO626" s="33" t="str">
        <f>IF(DN626&gt;='PAINEL E TARGET'!$T$11,'PAINEL E TARGET'!$S$11,
IF(DN626&gt;='PAINEL E TARGET'!$T$12,'PAINEL E TARGET'!$S$12,
IF(DN626&gt;='PAINEL E TARGET'!$T$13,'PAINEL E TARGET'!$S$13,
IF(DN626&gt;='PAINEL E TARGET'!$T$14,'PAINEL E TARGET'!$S$14,
IF(DN626&gt;='PAINEL E TARGET'!$T$15,'PAINEL E TARGET'!$S$15,
IF(DN626&gt;='PAINEL E TARGET'!$T$16,'PAINEL E TARGET'!$S$16,
IF(DN626&gt;='PAINEL E TARGET'!$T$17,'PAINEL E TARGET'!$S$17,
IF(DN626&gt;='PAINEL E TARGET'!$T$18,'PAINEL E TARGET'!$S$18,'PAINEL E TARGET'!$S$19))))))))</f>
        <v>Não elegível</v>
      </c>
      <c r="DP626" s="17">
        <f>IFERROR(VLOOKUP($BW626,'PAINEL E TARGET'!$G$1:$Q$99,10,0),0)</f>
        <v>0</v>
      </c>
      <c r="DQ626" s="17">
        <f>VLOOKUP(DO626,'PAINEL E TARGET'!$S$10:$U$19,3,0)</f>
        <v>0</v>
      </c>
      <c r="DR626" s="16">
        <f t="shared" si="358"/>
        <v>0</v>
      </c>
      <c r="DS626" s="17">
        <f t="shared" si="344"/>
        <v>1</v>
      </c>
      <c r="DT626" s="16">
        <f>IF(DS626&gt;=1,VLOOKUP(BO626,'PAINEL E TARGET'!$S$1:$W$8,5,0),0)</f>
        <v>240</v>
      </c>
      <c r="DU626" s="16">
        <f t="shared" si="359"/>
        <v>420</v>
      </c>
    </row>
    <row r="627" spans="2:125" s="32" customFormat="1" x14ac:dyDescent="0.2">
      <c r="B627" s="44">
        <v>43541</v>
      </c>
      <c r="C627" s="65">
        <v>1480</v>
      </c>
      <c r="D627" s="66" t="s">
        <v>630</v>
      </c>
      <c r="E627" s="65">
        <v>613</v>
      </c>
      <c r="F627" s="65" t="s">
        <v>1019</v>
      </c>
      <c r="G627" s="67">
        <v>5617905.6114394888</v>
      </c>
      <c r="H627" s="67">
        <v>3352884.2421730212</v>
      </c>
      <c r="I627" s="67">
        <v>2940394.84</v>
      </c>
      <c r="J627" s="68">
        <v>0.87697475594752872</v>
      </c>
      <c r="K627" s="67">
        <v>275506.71250920661</v>
      </c>
      <c r="L627" s="67">
        <v>2775534.3051092559</v>
      </c>
      <c r="M627" s="67">
        <v>259335.62</v>
      </c>
      <c r="N627" s="67">
        <v>2560581.4400000004</v>
      </c>
      <c r="O627" s="67">
        <v>5144650.6392350309</v>
      </c>
      <c r="P627" s="67">
        <v>7732.3406651630621</v>
      </c>
      <c r="Q627" s="67">
        <v>0</v>
      </c>
      <c r="R627" s="67">
        <v>0</v>
      </c>
      <c r="S627" s="67">
        <v>179</v>
      </c>
      <c r="T627" s="68">
        <v>6.6599846257761039E-2</v>
      </c>
      <c r="U627" s="68">
        <v>5.5620955036174001E-2</v>
      </c>
      <c r="V627" s="68">
        <v>0.83515140291622458</v>
      </c>
      <c r="W627" s="67">
        <v>202683.88999999998</v>
      </c>
      <c r="X627" s="67">
        <v>156846.47999999998</v>
      </c>
      <c r="Y627" s="68">
        <v>0.77384778829733336</v>
      </c>
      <c r="Z627" s="68">
        <v>7.149283760539632E-2</v>
      </c>
      <c r="AA627" s="68">
        <v>4.6417404205498156E-2</v>
      </c>
      <c r="AB627" s="68">
        <v>0.64925950291270218</v>
      </c>
      <c r="AC627" s="67">
        <v>218127.57999999996</v>
      </c>
      <c r="AD627" s="67">
        <v>130893.23</v>
      </c>
      <c r="AE627" s="68">
        <v>0.60007647817850462</v>
      </c>
      <c r="AF627" s="43">
        <v>80</v>
      </c>
      <c r="AG627" s="43">
        <v>72</v>
      </c>
      <c r="AH627" s="43">
        <v>39</v>
      </c>
      <c r="AI627" s="43">
        <v>38</v>
      </c>
      <c r="AJ627" s="67">
        <v>99811.72</v>
      </c>
      <c r="AK627" s="67">
        <v>83832</v>
      </c>
      <c r="AL627" s="68">
        <v>0.83990136629245538</v>
      </c>
      <c r="AM627" s="67">
        <v>28193.47</v>
      </c>
      <c r="AN627" s="67">
        <v>19852.7</v>
      </c>
      <c r="AO627" s="68">
        <v>0.70415950927643878</v>
      </c>
      <c r="AP627" s="67">
        <v>0</v>
      </c>
      <c r="AQ627" s="67">
        <v>327.99</v>
      </c>
      <c r="AR627" s="68">
        <v>0</v>
      </c>
      <c r="AS627" s="67">
        <v>74678.7</v>
      </c>
      <c r="AT627" s="67">
        <v>52833.790000000008</v>
      </c>
      <c r="AU627" s="68">
        <v>0.70748138358059276</v>
      </c>
      <c r="AV627" s="43">
        <v>1236.8499999999999</v>
      </c>
      <c r="AW627" s="43">
        <v>1339.75</v>
      </c>
      <c r="AX627" s="69">
        <v>1.0831952136475727</v>
      </c>
      <c r="AY627" s="43">
        <v>275506.71250920661</v>
      </c>
      <c r="AZ627" s="43">
        <v>259335.61999999997</v>
      </c>
      <c r="BA627" s="43">
        <v>81550.675395912651</v>
      </c>
      <c r="BB627" s="43">
        <v>91503.659999999989</v>
      </c>
      <c r="BC627" s="43">
        <v>465486.58395312622</v>
      </c>
      <c r="BD627" s="43">
        <v>138511.93252472376</v>
      </c>
      <c r="BE627" s="43">
        <v>343734.52999999997</v>
      </c>
      <c r="BF627" s="43">
        <v>369965.58</v>
      </c>
      <c r="BG627" s="43">
        <v>2101.5099999999998</v>
      </c>
      <c r="BH627" s="43">
        <v>66</v>
      </c>
      <c r="BI627" s="44">
        <v>43173</v>
      </c>
      <c r="BJ627" s="44">
        <v>43541</v>
      </c>
      <c r="BK627" s="44">
        <v>43172</v>
      </c>
      <c r="BL627" s="43">
        <f t="shared" si="345"/>
        <v>2940573.84</v>
      </c>
      <c r="BM627" s="43">
        <f t="shared" si="346"/>
        <v>2820096.0600000005</v>
      </c>
      <c r="BO627" s="16" t="str">
        <f>IFERROR(VLOOKUP($C627,'PORTE LOJA'!A:B,2,0),"PORTE 1")</f>
        <v>PORTE 6</v>
      </c>
      <c r="BP627" s="16">
        <f>VLOOKUP(BO627,'PAINEL E TARGET'!$S$1:$W$8,3,0)</f>
        <v>4500</v>
      </c>
      <c r="BQ627" s="16">
        <f t="shared" si="324"/>
        <v>1</v>
      </c>
      <c r="BR627" s="16">
        <f t="shared" si="325"/>
        <v>1</v>
      </c>
      <c r="BS627" s="16">
        <f t="shared" si="326"/>
        <v>1</v>
      </c>
      <c r="BT627" s="16">
        <f t="shared" si="327"/>
        <v>1</v>
      </c>
      <c r="BU627" s="16">
        <f t="shared" si="328"/>
        <v>1</v>
      </c>
      <c r="BV627" s="16">
        <f t="shared" si="329"/>
        <v>1</v>
      </c>
      <c r="BW627" s="17" t="str">
        <f t="shared" si="347"/>
        <v>111111</v>
      </c>
      <c r="BY627" s="17">
        <f t="shared" si="330"/>
        <v>0.877</v>
      </c>
      <c r="BZ627" s="17">
        <f t="shared" si="331"/>
        <v>0.92400000000000004</v>
      </c>
      <c r="CA627" s="17" t="str">
        <f t="shared" si="348"/>
        <v>Sem Retira</v>
      </c>
      <c r="CB627" s="17">
        <f t="shared" si="349"/>
        <v>0.92400000000000004</v>
      </c>
      <c r="CC627" s="33" t="str">
        <f>IF(CB627&gt;='PAINEL E TARGET'!$T$11,'PAINEL E TARGET'!$S$11,
IF(CB627&gt;='PAINEL E TARGET'!$T$12,'PAINEL E TARGET'!$S$12,
IF(CB627&gt;='PAINEL E TARGET'!$T$13,'PAINEL E TARGET'!$S$13,
IF(CB627&gt;='PAINEL E TARGET'!$T$14,'PAINEL E TARGET'!$S$14,
IF(CB627&gt;='PAINEL E TARGET'!$T$15,'PAINEL E TARGET'!$S$15,
IF(CB627&gt;='PAINEL E TARGET'!$T$16,'PAINEL E TARGET'!$S$16,
IF(CB627&gt;='PAINEL E TARGET'!$T$17,'PAINEL E TARGET'!$S$17,
IF(CB627&gt;='PAINEL E TARGET'!$T$18,'PAINEL E TARGET'!$S$18,'PAINEL E TARGET'!$S$19))))))))</f>
        <v>1. Fx de 90% a 99,9%</v>
      </c>
      <c r="CD627" s="17">
        <f>IFERROR(VLOOKUP($BW627,'PAINEL E TARGET'!$G$1:$Q$99,4,0),0)</f>
        <v>0.25</v>
      </c>
      <c r="CE627" s="17">
        <f>VLOOKUP(CC627,'PAINEL E TARGET'!$S$10:$U$19,3,0)</f>
        <v>0.5</v>
      </c>
      <c r="CF627" s="16">
        <f t="shared" si="350"/>
        <v>562.5</v>
      </c>
      <c r="CG627" s="17">
        <f t="shared" si="332"/>
        <v>0.84</v>
      </c>
      <c r="CH627" s="17">
        <f t="shared" si="333"/>
        <v>0.70399999999999996</v>
      </c>
      <c r="CI627" s="17" t="str">
        <f t="shared" si="334"/>
        <v>sem meta</v>
      </c>
      <c r="CJ627" s="17">
        <f t="shared" si="335"/>
        <v>0.70699999999999996</v>
      </c>
      <c r="CK627" s="17">
        <f t="shared" si="336"/>
        <v>1.083</v>
      </c>
      <c r="CL627" s="17">
        <f t="shared" si="337"/>
        <v>0.77400000000000002</v>
      </c>
      <c r="CM627" s="16">
        <f t="shared" si="338"/>
        <v>5</v>
      </c>
      <c r="CN627" s="17" t="str">
        <f t="shared" si="351"/>
        <v>ok</v>
      </c>
      <c r="CO627" s="17">
        <f t="shared" si="352"/>
        <v>0.77400000000000002</v>
      </c>
      <c r="CP627" s="33" t="str">
        <f>IF(CO627&gt;='PAINEL E TARGET'!$T$11,'PAINEL E TARGET'!$S$11,
IF(CO627&gt;='PAINEL E TARGET'!$T$12,'PAINEL E TARGET'!$S$12,
IF(CO627&gt;='PAINEL E TARGET'!$T$13,'PAINEL E TARGET'!$S$13,
IF(CO627&gt;='PAINEL E TARGET'!$T$14,'PAINEL E TARGET'!$S$14,
IF(CO627&gt;='PAINEL E TARGET'!$T$15,'PAINEL E TARGET'!$S$15,
IF(CO627&gt;='PAINEL E TARGET'!$T$16,'PAINEL E TARGET'!$S$16,
IF(CO627&gt;='PAINEL E TARGET'!$T$17,'PAINEL E TARGET'!$S$17,
IF(CO627&gt;='PAINEL E TARGET'!$T$18,'PAINEL E TARGET'!$S$18,'PAINEL E TARGET'!$S$19))))))))</f>
        <v>Não elegível</v>
      </c>
      <c r="CQ627" s="17">
        <f>IFERROR(VLOOKUP($BW627,'PAINEL E TARGET'!$G$1:$Q$99,5,0),0)</f>
        <v>0.25</v>
      </c>
      <c r="CR627" s="17">
        <f>VLOOKUP(CP627,'PAINEL E TARGET'!$S$10:$U$19,3,0)</f>
        <v>0</v>
      </c>
      <c r="CS627" s="16">
        <f t="shared" si="353"/>
        <v>0</v>
      </c>
      <c r="CT627" s="17">
        <f t="shared" si="339"/>
        <v>0.6</v>
      </c>
      <c r="CU627" s="33" t="str">
        <f>IF(CT627&gt;='PAINEL E TARGET'!$T$11,'PAINEL E TARGET'!$S$11,
IF(CT627&gt;='PAINEL E TARGET'!$T$12,'PAINEL E TARGET'!$S$12,
IF(CT627&gt;='PAINEL E TARGET'!$T$13,'PAINEL E TARGET'!$S$13,
IF(CT627&gt;='PAINEL E TARGET'!$T$14,'PAINEL E TARGET'!$S$14,
IF(CT627&gt;='PAINEL E TARGET'!$T$15,'PAINEL E TARGET'!$S$15,
IF(CT627&gt;='PAINEL E TARGET'!$T$16,'PAINEL E TARGET'!$S$16,
IF(CT627&gt;='PAINEL E TARGET'!$T$17,'PAINEL E TARGET'!$S$17,
IF(CT627&gt;='PAINEL E TARGET'!$T$18,'PAINEL E TARGET'!$S$18,'PAINEL E TARGET'!$S$19))))))))</f>
        <v>Não elegível</v>
      </c>
      <c r="CV627" s="17">
        <f>IFERROR(VLOOKUP($BW627,'PAINEL E TARGET'!$G$1:$Q$99,6,0),0)</f>
        <v>0.2</v>
      </c>
      <c r="CW627" s="17">
        <f>VLOOKUP(CU627,'PAINEL E TARGET'!$S$10:$U$19,3,0)</f>
        <v>0</v>
      </c>
      <c r="CX627" s="16">
        <f t="shared" si="354"/>
        <v>0</v>
      </c>
      <c r="CY627" s="17">
        <f t="shared" si="340"/>
        <v>0.94099999999999995</v>
      </c>
      <c r="CZ627" s="33" t="str">
        <f>IF(CY627&gt;='PAINEL E TARGET'!$T$11,'PAINEL E TARGET'!$S$11,
IF(CY627&gt;='PAINEL E TARGET'!$T$12,'PAINEL E TARGET'!$S$12,
IF(CY627&gt;='PAINEL E TARGET'!$T$13,'PAINEL E TARGET'!$S$13,
IF(CY627&gt;='PAINEL E TARGET'!$T$14,'PAINEL E TARGET'!$S$14,
IF(CY627&gt;='PAINEL E TARGET'!$T$15,'PAINEL E TARGET'!$S$15,
IF(CY627&gt;='PAINEL E TARGET'!$T$16,'PAINEL E TARGET'!$S$16,
IF(CY627&gt;='PAINEL E TARGET'!$T$17,'PAINEL E TARGET'!$S$17,
IF(CY627&gt;='PAINEL E TARGET'!$T$18,'PAINEL E TARGET'!$S$18,'PAINEL E TARGET'!$S$19))))))))</f>
        <v>1. Fx de 90% a 99,9%</v>
      </c>
      <c r="DA627" s="17">
        <f>IFERROR(VLOOKUP($BW627,'PAINEL E TARGET'!$G$1:$Q$99,7,0),0)</f>
        <v>0.15</v>
      </c>
      <c r="DB627" s="17">
        <f>VLOOKUP(CZ627,'PAINEL E TARGET'!$S$10:$U$19,3,0)</f>
        <v>0.5</v>
      </c>
      <c r="DC627" s="16">
        <f t="shared" si="355"/>
        <v>337.5</v>
      </c>
      <c r="DD627" s="17">
        <f t="shared" si="341"/>
        <v>1.1220000000000001</v>
      </c>
      <c r="DE627" s="33" t="str">
        <f>IF(DD627&gt;='PAINEL E TARGET'!$T$11,'PAINEL E TARGET'!$S$11,
IF(DD627&gt;='PAINEL E TARGET'!$T$12,'PAINEL E TARGET'!$S$12,
IF(DD627&gt;='PAINEL E TARGET'!$T$13,'PAINEL E TARGET'!$S$13,
IF(DD627&gt;='PAINEL E TARGET'!$T$14,'PAINEL E TARGET'!$S$14,
IF(DD627&gt;='PAINEL E TARGET'!$T$15,'PAINEL E TARGET'!$S$15,
IF(DD627&gt;='PAINEL E TARGET'!$T$16,'PAINEL E TARGET'!$S$16,
IF(DD627&gt;='PAINEL E TARGET'!$T$17,'PAINEL E TARGET'!$S$17,
IF(DD627&gt;='PAINEL E TARGET'!$T$18,'PAINEL E TARGET'!$S$18,'PAINEL E TARGET'!$S$19))))))))</f>
        <v>4. Fx de 110% a 114,9%</v>
      </c>
      <c r="DF627" s="17">
        <f>IFERROR(VLOOKUP($BW627,'PAINEL E TARGET'!$G$1:$Q$99,8,0),0)</f>
        <v>0.1</v>
      </c>
      <c r="DG627" s="17">
        <f>VLOOKUP(DE627,'PAINEL E TARGET'!$S$10:$U$19,3,0)</f>
        <v>1.2</v>
      </c>
      <c r="DH627" s="16">
        <f t="shared" si="356"/>
        <v>540</v>
      </c>
      <c r="DI627" s="17">
        <f t="shared" si="342"/>
        <v>0.97399999999999998</v>
      </c>
      <c r="DJ627" s="33" t="str">
        <f>IF(DI627&gt;='PAINEL E TARGET'!$T$11,'PAINEL E TARGET'!$S$11,
IF(DI627&gt;='PAINEL E TARGET'!$T$12,'PAINEL E TARGET'!$S$12,
IF(DI627&gt;='PAINEL E TARGET'!$T$13,'PAINEL E TARGET'!$S$13,
IF(DI627&gt;='PAINEL E TARGET'!$T$14,'PAINEL E TARGET'!$S$14,
IF(DI627&gt;='PAINEL E TARGET'!$T$15,'PAINEL E TARGET'!$S$15,
IF(DI627&gt;='PAINEL E TARGET'!$T$16,'PAINEL E TARGET'!$S$16,
IF(DI627&gt;='PAINEL E TARGET'!$T$17,'PAINEL E TARGET'!$S$17,
IF(DI627&gt;='PAINEL E TARGET'!$T$18,'PAINEL E TARGET'!$S$18,'PAINEL E TARGET'!$S$19))))))))</f>
        <v>1. Fx de 90% a 99,9%</v>
      </c>
      <c r="DK627" s="17">
        <f>IFERROR(VLOOKUP($BW627,'PAINEL E TARGET'!$G$1:$Q$99,9,0),0)</f>
        <v>0.05</v>
      </c>
      <c r="DL627" s="17">
        <f>VLOOKUP(DJ627,'PAINEL E TARGET'!$S$10:$U$19,3,0)</f>
        <v>0.5</v>
      </c>
      <c r="DM627" s="16">
        <f t="shared" si="357"/>
        <v>112.5</v>
      </c>
      <c r="DN627" s="17">
        <f t="shared" si="343"/>
        <v>1.083</v>
      </c>
      <c r="DO627" s="33" t="str">
        <f>IF(DN627&gt;='PAINEL E TARGET'!$T$11,'PAINEL E TARGET'!$S$11,
IF(DN627&gt;='PAINEL E TARGET'!$T$12,'PAINEL E TARGET'!$S$12,
IF(DN627&gt;='PAINEL E TARGET'!$T$13,'PAINEL E TARGET'!$S$13,
IF(DN627&gt;='PAINEL E TARGET'!$T$14,'PAINEL E TARGET'!$S$14,
IF(DN627&gt;='PAINEL E TARGET'!$T$15,'PAINEL E TARGET'!$S$15,
IF(DN627&gt;='PAINEL E TARGET'!$T$16,'PAINEL E TARGET'!$S$16,
IF(DN627&gt;='PAINEL E TARGET'!$T$17,'PAINEL E TARGET'!$S$17,
IF(DN627&gt;='PAINEL E TARGET'!$T$18,'PAINEL E TARGET'!$S$18,'PAINEL E TARGET'!$S$19))))))))</f>
        <v>3. Fx de 105% a 109,9%</v>
      </c>
      <c r="DP627" s="17">
        <f>IFERROR(VLOOKUP($BW627,'PAINEL E TARGET'!$G$1:$Q$99,10,0),0)</f>
        <v>0</v>
      </c>
      <c r="DQ627" s="17">
        <f>VLOOKUP(DO627,'PAINEL E TARGET'!$S$10:$U$19,3,0)</f>
        <v>1.1000000000000001</v>
      </c>
      <c r="DR627" s="16">
        <f t="shared" si="358"/>
        <v>0</v>
      </c>
      <c r="DS627" s="17">
        <f t="shared" si="344"/>
        <v>0.9</v>
      </c>
      <c r="DT627" s="16">
        <f>IF(DS627&gt;=1,VLOOKUP(BO627,'PAINEL E TARGET'!$S$1:$W$8,5,0),0)</f>
        <v>0</v>
      </c>
      <c r="DU627" s="16">
        <f t="shared" si="359"/>
        <v>1552.5</v>
      </c>
    </row>
    <row r="628" spans="2:125" s="32" customFormat="1" x14ac:dyDescent="0.2">
      <c r="B628" s="44">
        <v>43541</v>
      </c>
      <c r="C628" s="65">
        <v>1481</v>
      </c>
      <c r="D628" s="66" t="s">
        <v>631</v>
      </c>
      <c r="E628" s="65">
        <v>512</v>
      </c>
      <c r="F628" s="65" t="s">
        <v>944</v>
      </c>
      <c r="G628" s="67">
        <v>1514194.4705745673</v>
      </c>
      <c r="H628" s="67">
        <v>838846.22229154594</v>
      </c>
      <c r="I628" s="67">
        <v>698194.1599999998</v>
      </c>
      <c r="J628" s="68">
        <v>0.83232676198109923</v>
      </c>
      <c r="K628" s="67">
        <v>121184.77445262346</v>
      </c>
      <c r="L628" s="67">
        <v>615014.85785572662</v>
      </c>
      <c r="M628" s="67">
        <v>116722.45</v>
      </c>
      <c r="N628" s="67">
        <v>547142.48</v>
      </c>
      <c r="O628" s="67">
        <v>1331065.946037974</v>
      </c>
      <c r="P628" s="67" t="s">
        <v>1082</v>
      </c>
      <c r="Q628" s="67" t="s">
        <v>1082</v>
      </c>
      <c r="R628" s="67">
        <v>0</v>
      </c>
      <c r="S628" s="67">
        <v>449</v>
      </c>
      <c r="T628" s="68">
        <v>0.11314196088203507</v>
      </c>
      <c r="U628" s="68">
        <v>9.9283313549941549E-2</v>
      </c>
      <c r="V628" s="68">
        <v>0.87751098510177905</v>
      </c>
      <c r="W628" s="67">
        <v>83295.070000000007</v>
      </c>
      <c r="X628" s="67">
        <v>65910.710000000006</v>
      </c>
      <c r="Y628" s="68">
        <v>0.79129184956564658</v>
      </c>
      <c r="Z628" s="68">
        <v>0.17687907502982725</v>
      </c>
      <c r="AA628" s="68">
        <v>0.17377245699663635</v>
      </c>
      <c r="AB628" s="68">
        <v>0.9824364864376014</v>
      </c>
      <c r="AC628" s="67">
        <v>130218.30999999998</v>
      </c>
      <c r="AD628" s="67">
        <v>115361.44</v>
      </c>
      <c r="AE628" s="68">
        <v>0.88590798022182915</v>
      </c>
      <c r="AF628" s="43">
        <v>80</v>
      </c>
      <c r="AG628" s="43">
        <v>70</v>
      </c>
      <c r="AH628" s="43">
        <v>28</v>
      </c>
      <c r="AI628" s="43">
        <v>22</v>
      </c>
      <c r="AJ628" s="67">
        <v>33819.620000000003</v>
      </c>
      <c r="AK628" s="67">
        <v>32056.2</v>
      </c>
      <c r="AL628" s="68">
        <v>0.94785807764841823</v>
      </c>
      <c r="AM628" s="67">
        <v>7832.9299999999994</v>
      </c>
      <c r="AN628" s="67">
        <v>4167.5</v>
      </c>
      <c r="AO628" s="68">
        <v>0.53204867144223178</v>
      </c>
      <c r="AP628" s="67">
        <v>9620.1</v>
      </c>
      <c r="AQ628" s="67">
        <v>4467.76</v>
      </c>
      <c r="AR628" s="68">
        <v>0.46441928878078192</v>
      </c>
      <c r="AS628" s="67">
        <v>32022.42</v>
      </c>
      <c r="AT628" s="67">
        <v>25219.25</v>
      </c>
      <c r="AU628" s="68">
        <v>0.78754978543158205</v>
      </c>
      <c r="AV628" s="43">
        <v>543.80999999999995</v>
      </c>
      <c r="AW628" s="43">
        <v>294.95</v>
      </c>
      <c r="AX628" s="69">
        <v>0.54237693312002355</v>
      </c>
      <c r="AY628" s="43">
        <v>121184.77445262346</v>
      </c>
      <c r="AZ628" s="43">
        <v>116722.45000000001</v>
      </c>
      <c r="BA628" s="43">
        <v>29635.949430979483</v>
      </c>
      <c r="BB628" s="43">
        <v>28009.390000000003</v>
      </c>
      <c r="BC628" s="43">
        <v>218983.18969671524</v>
      </c>
      <c r="BD628" s="43">
        <v>53653.209446301153</v>
      </c>
      <c r="BE628" s="43">
        <v>151710.11000000002</v>
      </c>
      <c r="BF628" s="43">
        <v>237174.32</v>
      </c>
      <c r="BG628" s="43">
        <v>984.84999999999991</v>
      </c>
      <c r="BH628" s="43">
        <v>48</v>
      </c>
      <c r="BI628" s="44">
        <v>43173</v>
      </c>
      <c r="BJ628" s="44">
        <v>43541</v>
      </c>
      <c r="BK628" s="44">
        <v>43172</v>
      </c>
      <c r="BL628" s="43">
        <f t="shared" si="345"/>
        <v>698643.1599999998</v>
      </c>
      <c r="BM628" s="43">
        <f t="shared" si="346"/>
        <v>664313.92999999993</v>
      </c>
      <c r="BO628" s="16" t="str">
        <f>IFERROR(VLOOKUP($C628,'PORTE LOJA'!A:B,2,0),"PORTE 1")</f>
        <v>PORTE 3</v>
      </c>
      <c r="BP628" s="16">
        <f>VLOOKUP(BO628,'PAINEL E TARGET'!$S$1:$W$8,3,0)</f>
        <v>2400</v>
      </c>
      <c r="BQ628" s="16">
        <f t="shared" si="324"/>
        <v>1</v>
      </c>
      <c r="BR628" s="16">
        <f t="shared" si="325"/>
        <v>1</v>
      </c>
      <c r="BS628" s="16">
        <f t="shared" si="326"/>
        <v>1</v>
      </c>
      <c r="BT628" s="16">
        <f t="shared" si="327"/>
        <v>1</v>
      </c>
      <c r="BU628" s="16">
        <f t="shared" si="328"/>
        <v>1</v>
      </c>
      <c r="BV628" s="16">
        <f t="shared" si="329"/>
        <v>1</v>
      </c>
      <c r="BW628" s="17" t="str">
        <f t="shared" si="347"/>
        <v>111111</v>
      </c>
      <c r="BY628" s="17">
        <f t="shared" si="330"/>
        <v>0.83299999999999996</v>
      </c>
      <c r="BZ628" s="17">
        <f t="shared" si="331"/>
        <v>0.90200000000000002</v>
      </c>
      <c r="CA628" s="17" t="str">
        <f t="shared" si="348"/>
        <v>Sem Retira</v>
      </c>
      <c r="CB628" s="17">
        <f t="shared" si="349"/>
        <v>0.90200000000000002</v>
      </c>
      <c r="CC628" s="33" t="str">
        <f>IF(CB628&gt;='PAINEL E TARGET'!$T$11,'PAINEL E TARGET'!$S$11,
IF(CB628&gt;='PAINEL E TARGET'!$T$12,'PAINEL E TARGET'!$S$12,
IF(CB628&gt;='PAINEL E TARGET'!$T$13,'PAINEL E TARGET'!$S$13,
IF(CB628&gt;='PAINEL E TARGET'!$T$14,'PAINEL E TARGET'!$S$14,
IF(CB628&gt;='PAINEL E TARGET'!$T$15,'PAINEL E TARGET'!$S$15,
IF(CB628&gt;='PAINEL E TARGET'!$T$16,'PAINEL E TARGET'!$S$16,
IF(CB628&gt;='PAINEL E TARGET'!$T$17,'PAINEL E TARGET'!$S$17,
IF(CB628&gt;='PAINEL E TARGET'!$T$18,'PAINEL E TARGET'!$S$18,'PAINEL E TARGET'!$S$19))))))))</f>
        <v>1. Fx de 90% a 99,9%</v>
      </c>
      <c r="CD628" s="17">
        <f>IFERROR(VLOOKUP($BW628,'PAINEL E TARGET'!$G$1:$Q$99,4,0),0)</f>
        <v>0.25</v>
      </c>
      <c r="CE628" s="17">
        <f>VLOOKUP(CC628,'PAINEL E TARGET'!$S$10:$U$19,3,0)</f>
        <v>0.5</v>
      </c>
      <c r="CF628" s="16">
        <f t="shared" si="350"/>
        <v>300</v>
      </c>
      <c r="CG628" s="17">
        <f t="shared" si="332"/>
        <v>0.94799999999999995</v>
      </c>
      <c r="CH628" s="17">
        <f t="shared" si="333"/>
        <v>0.53200000000000003</v>
      </c>
      <c r="CI628" s="17">
        <f t="shared" si="334"/>
        <v>0.46400000000000002</v>
      </c>
      <c r="CJ628" s="17">
        <f t="shared" si="335"/>
        <v>0.78800000000000003</v>
      </c>
      <c r="CK628" s="17">
        <f t="shared" si="336"/>
        <v>0.54200000000000004</v>
      </c>
      <c r="CL628" s="17">
        <f t="shared" si="337"/>
        <v>0.79100000000000004</v>
      </c>
      <c r="CM628" s="16">
        <f t="shared" si="338"/>
        <v>2</v>
      </c>
      <c r="CN628" s="17" t="str">
        <f t="shared" si="351"/>
        <v>não ok</v>
      </c>
      <c r="CO628" s="17">
        <f t="shared" si="352"/>
        <v>0</v>
      </c>
      <c r="CP628" s="33" t="str">
        <f>IF(CO628&gt;='PAINEL E TARGET'!$T$11,'PAINEL E TARGET'!$S$11,
IF(CO628&gt;='PAINEL E TARGET'!$T$12,'PAINEL E TARGET'!$S$12,
IF(CO628&gt;='PAINEL E TARGET'!$T$13,'PAINEL E TARGET'!$S$13,
IF(CO628&gt;='PAINEL E TARGET'!$T$14,'PAINEL E TARGET'!$S$14,
IF(CO628&gt;='PAINEL E TARGET'!$T$15,'PAINEL E TARGET'!$S$15,
IF(CO628&gt;='PAINEL E TARGET'!$T$16,'PAINEL E TARGET'!$S$16,
IF(CO628&gt;='PAINEL E TARGET'!$T$17,'PAINEL E TARGET'!$S$17,
IF(CO628&gt;='PAINEL E TARGET'!$T$18,'PAINEL E TARGET'!$S$18,'PAINEL E TARGET'!$S$19))))))))</f>
        <v>Não elegível</v>
      </c>
      <c r="CQ628" s="17">
        <f>IFERROR(VLOOKUP($BW628,'PAINEL E TARGET'!$G$1:$Q$99,5,0),0)</f>
        <v>0.25</v>
      </c>
      <c r="CR628" s="17">
        <f>VLOOKUP(CP628,'PAINEL E TARGET'!$S$10:$U$19,3,0)</f>
        <v>0</v>
      </c>
      <c r="CS628" s="16">
        <f t="shared" si="353"/>
        <v>0</v>
      </c>
      <c r="CT628" s="17">
        <f t="shared" si="339"/>
        <v>0.88600000000000001</v>
      </c>
      <c r="CU628" s="33" t="str">
        <f>IF(CT628&gt;='PAINEL E TARGET'!$T$11,'PAINEL E TARGET'!$S$11,
IF(CT628&gt;='PAINEL E TARGET'!$T$12,'PAINEL E TARGET'!$S$12,
IF(CT628&gt;='PAINEL E TARGET'!$T$13,'PAINEL E TARGET'!$S$13,
IF(CT628&gt;='PAINEL E TARGET'!$T$14,'PAINEL E TARGET'!$S$14,
IF(CT628&gt;='PAINEL E TARGET'!$T$15,'PAINEL E TARGET'!$S$15,
IF(CT628&gt;='PAINEL E TARGET'!$T$16,'PAINEL E TARGET'!$S$16,
IF(CT628&gt;='PAINEL E TARGET'!$T$17,'PAINEL E TARGET'!$S$17,
IF(CT628&gt;='PAINEL E TARGET'!$T$18,'PAINEL E TARGET'!$S$18,'PAINEL E TARGET'!$S$19))))))))</f>
        <v>Não elegível</v>
      </c>
      <c r="CV628" s="17">
        <f>IFERROR(VLOOKUP($BW628,'PAINEL E TARGET'!$G$1:$Q$99,6,0),0)</f>
        <v>0.2</v>
      </c>
      <c r="CW628" s="17">
        <f>VLOOKUP(CU628,'PAINEL E TARGET'!$S$10:$U$19,3,0)</f>
        <v>0</v>
      </c>
      <c r="CX628" s="16">
        <f t="shared" si="354"/>
        <v>0</v>
      </c>
      <c r="CY628" s="17">
        <f t="shared" si="340"/>
        <v>0.96299999999999997</v>
      </c>
      <c r="CZ628" s="33" t="str">
        <f>IF(CY628&gt;='PAINEL E TARGET'!$T$11,'PAINEL E TARGET'!$S$11,
IF(CY628&gt;='PAINEL E TARGET'!$T$12,'PAINEL E TARGET'!$S$12,
IF(CY628&gt;='PAINEL E TARGET'!$T$13,'PAINEL E TARGET'!$S$13,
IF(CY628&gt;='PAINEL E TARGET'!$T$14,'PAINEL E TARGET'!$S$14,
IF(CY628&gt;='PAINEL E TARGET'!$T$15,'PAINEL E TARGET'!$S$15,
IF(CY628&gt;='PAINEL E TARGET'!$T$16,'PAINEL E TARGET'!$S$16,
IF(CY628&gt;='PAINEL E TARGET'!$T$17,'PAINEL E TARGET'!$S$17,
IF(CY628&gt;='PAINEL E TARGET'!$T$18,'PAINEL E TARGET'!$S$18,'PAINEL E TARGET'!$S$19))))))))</f>
        <v>1. Fx de 90% a 99,9%</v>
      </c>
      <c r="DA628" s="17">
        <f>IFERROR(VLOOKUP($BW628,'PAINEL E TARGET'!$G$1:$Q$99,7,0),0)</f>
        <v>0.15</v>
      </c>
      <c r="DB628" s="17">
        <f>VLOOKUP(CZ628,'PAINEL E TARGET'!$S$10:$U$19,3,0)</f>
        <v>0.5</v>
      </c>
      <c r="DC628" s="16">
        <f t="shared" si="355"/>
        <v>180</v>
      </c>
      <c r="DD628" s="17">
        <f t="shared" si="341"/>
        <v>0.94499999999999995</v>
      </c>
      <c r="DE628" s="33" t="str">
        <f>IF(DD628&gt;='PAINEL E TARGET'!$T$11,'PAINEL E TARGET'!$S$11,
IF(DD628&gt;='PAINEL E TARGET'!$T$12,'PAINEL E TARGET'!$S$12,
IF(DD628&gt;='PAINEL E TARGET'!$T$13,'PAINEL E TARGET'!$S$13,
IF(DD628&gt;='PAINEL E TARGET'!$T$14,'PAINEL E TARGET'!$S$14,
IF(DD628&gt;='PAINEL E TARGET'!$T$15,'PAINEL E TARGET'!$S$15,
IF(DD628&gt;='PAINEL E TARGET'!$T$16,'PAINEL E TARGET'!$S$16,
IF(DD628&gt;='PAINEL E TARGET'!$T$17,'PAINEL E TARGET'!$S$17,
IF(DD628&gt;='PAINEL E TARGET'!$T$18,'PAINEL E TARGET'!$S$18,'PAINEL E TARGET'!$S$19))))))))</f>
        <v>1. Fx de 90% a 99,9%</v>
      </c>
      <c r="DF628" s="17">
        <f>IFERROR(VLOOKUP($BW628,'PAINEL E TARGET'!$G$1:$Q$99,8,0),0)</f>
        <v>0.1</v>
      </c>
      <c r="DG628" s="17">
        <f>VLOOKUP(DE628,'PAINEL E TARGET'!$S$10:$U$19,3,0)</f>
        <v>0.5</v>
      </c>
      <c r="DH628" s="16">
        <f t="shared" si="356"/>
        <v>120</v>
      </c>
      <c r="DI628" s="17">
        <f t="shared" si="342"/>
        <v>0.78600000000000003</v>
      </c>
      <c r="DJ628" s="33" t="str">
        <f>IF(DI628&gt;='PAINEL E TARGET'!$T$11,'PAINEL E TARGET'!$S$11,
IF(DI628&gt;='PAINEL E TARGET'!$T$12,'PAINEL E TARGET'!$S$12,
IF(DI628&gt;='PAINEL E TARGET'!$T$13,'PAINEL E TARGET'!$S$13,
IF(DI628&gt;='PAINEL E TARGET'!$T$14,'PAINEL E TARGET'!$S$14,
IF(DI628&gt;='PAINEL E TARGET'!$T$15,'PAINEL E TARGET'!$S$15,
IF(DI628&gt;='PAINEL E TARGET'!$T$16,'PAINEL E TARGET'!$S$16,
IF(DI628&gt;='PAINEL E TARGET'!$T$17,'PAINEL E TARGET'!$S$17,
IF(DI628&gt;='PAINEL E TARGET'!$T$18,'PAINEL E TARGET'!$S$18,'PAINEL E TARGET'!$S$19))))))))</f>
        <v>Não elegível</v>
      </c>
      <c r="DK628" s="17">
        <f>IFERROR(VLOOKUP($BW628,'PAINEL E TARGET'!$G$1:$Q$99,9,0),0)</f>
        <v>0.05</v>
      </c>
      <c r="DL628" s="17">
        <f>VLOOKUP(DJ628,'PAINEL E TARGET'!$S$10:$U$19,3,0)</f>
        <v>0</v>
      </c>
      <c r="DM628" s="16">
        <f t="shared" si="357"/>
        <v>0</v>
      </c>
      <c r="DN628" s="17">
        <f t="shared" si="343"/>
        <v>0.54200000000000004</v>
      </c>
      <c r="DO628" s="33" t="str">
        <f>IF(DN628&gt;='PAINEL E TARGET'!$T$11,'PAINEL E TARGET'!$S$11,
IF(DN628&gt;='PAINEL E TARGET'!$T$12,'PAINEL E TARGET'!$S$12,
IF(DN628&gt;='PAINEL E TARGET'!$T$13,'PAINEL E TARGET'!$S$13,
IF(DN628&gt;='PAINEL E TARGET'!$T$14,'PAINEL E TARGET'!$S$14,
IF(DN628&gt;='PAINEL E TARGET'!$T$15,'PAINEL E TARGET'!$S$15,
IF(DN628&gt;='PAINEL E TARGET'!$T$16,'PAINEL E TARGET'!$S$16,
IF(DN628&gt;='PAINEL E TARGET'!$T$17,'PAINEL E TARGET'!$S$17,
IF(DN628&gt;='PAINEL E TARGET'!$T$18,'PAINEL E TARGET'!$S$18,'PAINEL E TARGET'!$S$19))))))))</f>
        <v>Não elegível</v>
      </c>
      <c r="DP628" s="17">
        <f>IFERROR(VLOOKUP($BW628,'PAINEL E TARGET'!$G$1:$Q$99,10,0),0)</f>
        <v>0</v>
      </c>
      <c r="DQ628" s="17">
        <f>VLOOKUP(DO628,'PAINEL E TARGET'!$S$10:$U$19,3,0)</f>
        <v>0</v>
      </c>
      <c r="DR628" s="16">
        <f t="shared" si="358"/>
        <v>0</v>
      </c>
      <c r="DS628" s="17">
        <f t="shared" si="344"/>
        <v>0.875</v>
      </c>
      <c r="DT628" s="16">
        <f>IF(DS628&gt;=1,VLOOKUP(BO628,'PAINEL E TARGET'!$S$1:$W$8,5,0),0)</f>
        <v>0</v>
      </c>
      <c r="DU628" s="16">
        <f t="shared" si="359"/>
        <v>600</v>
      </c>
    </row>
    <row r="629" spans="2:125" s="32" customFormat="1" x14ac:dyDescent="0.2">
      <c r="B629" s="44">
        <v>43541</v>
      </c>
      <c r="C629" s="65">
        <v>1482</v>
      </c>
      <c r="D629" s="66" t="s">
        <v>632</v>
      </c>
      <c r="E629" s="65">
        <v>415</v>
      </c>
      <c r="F629" s="65" t="s">
        <v>1020</v>
      </c>
      <c r="G629" s="67">
        <v>1480027.7651988307</v>
      </c>
      <c r="H629" s="67">
        <v>793625.481408978</v>
      </c>
      <c r="I629" s="67">
        <v>734800.6599999998</v>
      </c>
      <c r="J629" s="68">
        <v>0.92587836103177734</v>
      </c>
      <c r="K629" s="67">
        <v>181763.89385073481</v>
      </c>
      <c r="L629" s="67">
        <v>500555.71293958521</v>
      </c>
      <c r="M629" s="67">
        <v>168390.39999999999</v>
      </c>
      <c r="N629" s="67">
        <v>529033.21000000008</v>
      </c>
      <c r="O629" s="67">
        <v>1277473.2284683336</v>
      </c>
      <c r="P629" s="67" t="s">
        <v>1082</v>
      </c>
      <c r="Q629" s="67" t="s">
        <v>1082</v>
      </c>
      <c r="R629" s="67">
        <v>0</v>
      </c>
      <c r="S629" s="67">
        <v>0</v>
      </c>
      <c r="T629" s="68">
        <v>0.11365566697518534</v>
      </c>
      <c r="U629" s="68">
        <v>0.11535743678078232</v>
      </c>
      <c r="V629" s="68">
        <v>1.0149730308297653</v>
      </c>
      <c r="W629" s="67">
        <v>77549.489999999991</v>
      </c>
      <c r="X629" s="67">
        <v>80453</v>
      </c>
      <c r="Y629" s="68">
        <v>1.0374407362317923</v>
      </c>
      <c r="Z629" s="68">
        <v>9.8507956287785775E-2</v>
      </c>
      <c r="AA629" s="68">
        <v>0.16208542179981542</v>
      </c>
      <c r="AB629" s="68">
        <v>1.6454043704479204</v>
      </c>
      <c r="AC629" s="67">
        <v>67213.91</v>
      </c>
      <c r="AD629" s="67">
        <v>113042.19999999998</v>
      </c>
      <c r="AE629" s="68">
        <v>1.6818274669633113</v>
      </c>
      <c r="AF629" s="43">
        <v>80</v>
      </c>
      <c r="AG629" s="43">
        <v>59</v>
      </c>
      <c r="AH629" s="43">
        <v>28</v>
      </c>
      <c r="AI629" s="43">
        <v>27</v>
      </c>
      <c r="AJ629" s="67">
        <v>45366.16</v>
      </c>
      <c r="AK629" s="67">
        <v>44468.2</v>
      </c>
      <c r="AL629" s="68">
        <v>0.98020639172458046</v>
      </c>
      <c r="AM629" s="67">
        <v>9895.82</v>
      </c>
      <c r="AN629" s="67">
        <v>10175.489999999998</v>
      </c>
      <c r="AO629" s="68">
        <v>1.028261427552239</v>
      </c>
      <c r="AP629" s="67">
        <v>3648.8799999999997</v>
      </c>
      <c r="AQ629" s="67">
        <v>3179.9199999999992</v>
      </c>
      <c r="AR629" s="68">
        <v>0.87147837144548446</v>
      </c>
      <c r="AS629" s="67">
        <v>18638.629999999997</v>
      </c>
      <c r="AT629" s="67">
        <v>22629.39</v>
      </c>
      <c r="AU629" s="68">
        <v>1.2141123033184307</v>
      </c>
      <c r="AV629" s="43">
        <v>1126.19</v>
      </c>
      <c r="AW629" s="43">
        <v>624.88</v>
      </c>
      <c r="AX629" s="69">
        <v>0.55486196822916201</v>
      </c>
      <c r="AY629" s="43">
        <v>181763.89385073481</v>
      </c>
      <c r="AZ629" s="43">
        <v>168390.40000000002</v>
      </c>
      <c r="BA629" s="43">
        <v>26174.348686979021</v>
      </c>
      <c r="BB629" s="43">
        <v>29389.149999999998</v>
      </c>
      <c r="BC629" s="43">
        <v>340386.18714040553</v>
      </c>
      <c r="BD629" s="43">
        <v>49041.660933076259</v>
      </c>
      <c r="BE629" s="43">
        <v>146120.1</v>
      </c>
      <c r="BF629" s="43">
        <v>126645.71999999999</v>
      </c>
      <c r="BG629" s="43">
        <v>2111.96</v>
      </c>
      <c r="BH629" s="43">
        <v>64</v>
      </c>
      <c r="BI629" s="44">
        <v>43173</v>
      </c>
      <c r="BJ629" s="44">
        <v>43541</v>
      </c>
      <c r="BK629" s="44">
        <v>43172</v>
      </c>
      <c r="BL629" s="43">
        <f t="shared" si="345"/>
        <v>734800.6599999998</v>
      </c>
      <c r="BM629" s="43">
        <f t="shared" si="346"/>
        <v>697423.6100000001</v>
      </c>
      <c r="BO629" s="16" t="str">
        <f>IFERROR(VLOOKUP($C629,'PORTE LOJA'!A:B,2,0),"PORTE 1")</f>
        <v>PORTE 3</v>
      </c>
      <c r="BP629" s="16">
        <f>VLOOKUP(BO629,'PAINEL E TARGET'!$S$1:$W$8,3,0)</f>
        <v>2400</v>
      </c>
      <c r="BQ629" s="16">
        <f t="shared" si="324"/>
        <v>1</v>
      </c>
      <c r="BR629" s="16">
        <f t="shared" si="325"/>
        <v>1</v>
      </c>
      <c r="BS629" s="16">
        <f t="shared" si="326"/>
        <v>1</v>
      </c>
      <c r="BT629" s="16">
        <f t="shared" si="327"/>
        <v>1</v>
      </c>
      <c r="BU629" s="16">
        <f t="shared" si="328"/>
        <v>1</v>
      </c>
      <c r="BV629" s="16">
        <f t="shared" si="329"/>
        <v>1</v>
      </c>
      <c r="BW629" s="17" t="str">
        <f t="shared" si="347"/>
        <v>111111</v>
      </c>
      <c r="BY629" s="17">
        <f t="shared" si="330"/>
        <v>0.92600000000000005</v>
      </c>
      <c r="BZ629" s="17">
        <f t="shared" si="331"/>
        <v>1.022</v>
      </c>
      <c r="CA629" s="17" t="str">
        <f t="shared" si="348"/>
        <v>Sem Retira</v>
      </c>
      <c r="CB629" s="17">
        <f t="shared" si="349"/>
        <v>1.022</v>
      </c>
      <c r="CC629" s="33" t="str">
        <f>IF(CB629&gt;='PAINEL E TARGET'!$T$11,'PAINEL E TARGET'!$S$11,
IF(CB629&gt;='PAINEL E TARGET'!$T$12,'PAINEL E TARGET'!$S$12,
IF(CB629&gt;='PAINEL E TARGET'!$T$13,'PAINEL E TARGET'!$S$13,
IF(CB629&gt;='PAINEL E TARGET'!$T$14,'PAINEL E TARGET'!$S$14,
IF(CB629&gt;='PAINEL E TARGET'!$T$15,'PAINEL E TARGET'!$S$15,
IF(CB629&gt;='PAINEL E TARGET'!$T$16,'PAINEL E TARGET'!$S$16,
IF(CB629&gt;='PAINEL E TARGET'!$T$17,'PAINEL E TARGET'!$S$17,
IF(CB629&gt;='PAINEL E TARGET'!$T$18,'PAINEL E TARGET'!$S$18,'PAINEL E TARGET'!$S$19))))))))</f>
        <v>2. Fx de 100% a 104,9%</v>
      </c>
      <c r="CD629" s="17">
        <f>IFERROR(VLOOKUP($BW629,'PAINEL E TARGET'!$G$1:$Q$99,4,0),0)</f>
        <v>0.25</v>
      </c>
      <c r="CE629" s="17">
        <f>VLOOKUP(CC629,'PAINEL E TARGET'!$S$10:$U$19,3,0)</f>
        <v>1</v>
      </c>
      <c r="CF629" s="16">
        <f t="shared" si="350"/>
        <v>600</v>
      </c>
      <c r="CG629" s="17">
        <f t="shared" si="332"/>
        <v>0.98</v>
      </c>
      <c r="CH629" s="17">
        <f t="shared" si="333"/>
        <v>1.028</v>
      </c>
      <c r="CI629" s="17">
        <f t="shared" si="334"/>
        <v>0.871</v>
      </c>
      <c r="CJ629" s="17">
        <f t="shared" si="335"/>
        <v>1.214</v>
      </c>
      <c r="CK629" s="17">
        <f t="shared" si="336"/>
        <v>0.55500000000000005</v>
      </c>
      <c r="CL629" s="17">
        <f t="shared" si="337"/>
        <v>1.0369999999999999</v>
      </c>
      <c r="CM629" s="16">
        <f t="shared" si="338"/>
        <v>4</v>
      </c>
      <c r="CN629" s="17" t="str">
        <f t="shared" si="351"/>
        <v>não ok</v>
      </c>
      <c r="CO629" s="17">
        <f t="shared" si="352"/>
        <v>0</v>
      </c>
      <c r="CP629" s="33" t="str">
        <f>IF(CO629&gt;='PAINEL E TARGET'!$T$11,'PAINEL E TARGET'!$S$11,
IF(CO629&gt;='PAINEL E TARGET'!$T$12,'PAINEL E TARGET'!$S$12,
IF(CO629&gt;='PAINEL E TARGET'!$T$13,'PAINEL E TARGET'!$S$13,
IF(CO629&gt;='PAINEL E TARGET'!$T$14,'PAINEL E TARGET'!$S$14,
IF(CO629&gt;='PAINEL E TARGET'!$T$15,'PAINEL E TARGET'!$S$15,
IF(CO629&gt;='PAINEL E TARGET'!$T$16,'PAINEL E TARGET'!$S$16,
IF(CO629&gt;='PAINEL E TARGET'!$T$17,'PAINEL E TARGET'!$S$17,
IF(CO629&gt;='PAINEL E TARGET'!$T$18,'PAINEL E TARGET'!$S$18,'PAINEL E TARGET'!$S$19))))))))</f>
        <v>Não elegível</v>
      </c>
      <c r="CQ629" s="17">
        <f>IFERROR(VLOOKUP($BW629,'PAINEL E TARGET'!$G$1:$Q$99,5,0),0)</f>
        <v>0.25</v>
      </c>
      <c r="CR629" s="17">
        <f>VLOOKUP(CP629,'PAINEL E TARGET'!$S$10:$U$19,3,0)</f>
        <v>0</v>
      </c>
      <c r="CS629" s="16">
        <f t="shared" si="353"/>
        <v>0</v>
      </c>
      <c r="CT629" s="17">
        <f t="shared" si="339"/>
        <v>1.6819999999999999</v>
      </c>
      <c r="CU629" s="33" t="str">
        <f>IF(CT629&gt;='PAINEL E TARGET'!$T$11,'PAINEL E TARGET'!$S$11,
IF(CT629&gt;='PAINEL E TARGET'!$T$12,'PAINEL E TARGET'!$S$12,
IF(CT629&gt;='PAINEL E TARGET'!$T$13,'PAINEL E TARGET'!$S$13,
IF(CT629&gt;='PAINEL E TARGET'!$T$14,'PAINEL E TARGET'!$S$14,
IF(CT629&gt;='PAINEL E TARGET'!$T$15,'PAINEL E TARGET'!$S$15,
IF(CT629&gt;='PAINEL E TARGET'!$T$16,'PAINEL E TARGET'!$S$16,
IF(CT629&gt;='PAINEL E TARGET'!$T$17,'PAINEL E TARGET'!$S$17,
IF(CT629&gt;='PAINEL E TARGET'!$T$18,'PAINEL E TARGET'!$S$18,'PAINEL E TARGET'!$S$19))))))))</f>
        <v>8. Fx de 130% ou mais</v>
      </c>
      <c r="CV629" s="17">
        <f>IFERROR(VLOOKUP($BW629,'PAINEL E TARGET'!$G$1:$Q$99,6,0),0)</f>
        <v>0.2</v>
      </c>
      <c r="CW629" s="17">
        <f>VLOOKUP(CU629,'PAINEL E TARGET'!$S$10:$U$19,3,0)</f>
        <v>1.6</v>
      </c>
      <c r="CX629" s="16">
        <f t="shared" si="354"/>
        <v>768.00000000000011</v>
      </c>
      <c r="CY629" s="17">
        <f t="shared" si="340"/>
        <v>0.92600000000000005</v>
      </c>
      <c r="CZ629" s="33" t="str">
        <f>IF(CY629&gt;='PAINEL E TARGET'!$T$11,'PAINEL E TARGET'!$S$11,
IF(CY629&gt;='PAINEL E TARGET'!$T$12,'PAINEL E TARGET'!$S$12,
IF(CY629&gt;='PAINEL E TARGET'!$T$13,'PAINEL E TARGET'!$S$13,
IF(CY629&gt;='PAINEL E TARGET'!$T$14,'PAINEL E TARGET'!$S$14,
IF(CY629&gt;='PAINEL E TARGET'!$T$15,'PAINEL E TARGET'!$S$15,
IF(CY629&gt;='PAINEL E TARGET'!$T$16,'PAINEL E TARGET'!$S$16,
IF(CY629&gt;='PAINEL E TARGET'!$T$17,'PAINEL E TARGET'!$S$17,
IF(CY629&gt;='PAINEL E TARGET'!$T$18,'PAINEL E TARGET'!$S$18,'PAINEL E TARGET'!$S$19))))))))</f>
        <v>1. Fx de 90% a 99,9%</v>
      </c>
      <c r="DA629" s="17">
        <f>IFERROR(VLOOKUP($BW629,'PAINEL E TARGET'!$G$1:$Q$99,7,0),0)</f>
        <v>0.15</v>
      </c>
      <c r="DB629" s="17">
        <f>VLOOKUP(CZ629,'PAINEL E TARGET'!$S$10:$U$19,3,0)</f>
        <v>0.5</v>
      </c>
      <c r="DC629" s="16">
        <f t="shared" si="355"/>
        <v>180</v>
      </c>
      <c r="DD629" s="17">
        <f t="shared" si="341"/>
        <v>1.123</v>
      </c>
      <c r="DE629" s="33" t="str">
        <f>IF(DD629&gt;='PAINEL E TARGET'!$T$11,'PAINEL E TARGET'!$S$11,
IF(DD629&gt;='PAINEL E TARGET'!$T$12,'PAINEL E TARGET'!$S$12,
IF(DD629&gt;='PAINEL E TARGET'!$T$13,'PAINEL E TARGET'!$S$13,
IF(DD629&gt;='PAINEL E TARGET'!$T$14,'PAINEL E TARGET'!$S$14,
IF(DD629&gt;='PAINEL E TARGET'!$T$15,'PAINEL E TARGET'!$S$15,
IF(DD629&gt;='PAINEL E TARGET'!$T$16,'PAINEL E TARGET'!$S$16,
IF(DD629&gt;='PAINEL E TARGET'!$T$17,'PAINEL E TARGET'!$S$17,
IF(DD629&gt;='PAINEL E TARGET'!$T$18,'PAINEL E TARGET'!$S$18,'PAINEL E TARGET'!$S$19))))))))</f>
        <v>4. Fx de 110% a 114,9%</v>
      </c>
      <c r="DF629" s="17">
        <f>IFERROR(VLOOKUP($BW629,'PAINEL E TARGET'!$G$1:$Q$99,8,0),0)</f>
        <v>0.1</v>
      </c>
      <c r="DG629" s="17">
        <f>VLOOKUP(DE629,'PAINEL E TARGET'!$S$10:$U$19,3,0)</f>
        <v>1.2</v>
      </c>
      <c r="DH629" s="16">
        <f t="shared" si="356"/>
        <v>288</v>
      </c>
      <c r="DI629" s="17">
        <f t="shared" si="342"/>
        <v>0.96399999999999997</v>
      </c>
      <c r="DJ629" s="33" t="str">
        <f>IF(DI629&gt;='PAINEL E TARGET'!$T$11,'PAINEL E TARGET'!$S$11,
IF(DI629&gt;='PAINEL E TARGET'!$T$12,'PAINEL E TARGET'!$S$12,
IF(DI629&gt;='PAINEL E TARGET'!$T$13,'PAINEL E TARGET'!$S$13,
IF(DI629&gt;='PAINEL E TARGET'!$T$14,'PAINEL E TARGET'!$S$14,
IF(DI629&gt;='PAINEL E TARGET'!$T$15,'PAINEL E TARGET'!$S$15,
IF(DI629&gt;='PAINEL E TARGET'!$T$16,'PAINEL E TARGET'!$S$16,
IF(DI629&gt;='PAINEL E TARGET'!$T$17,'PAINEL E TARGET'!$S$17,
IF(DI629&gt;='PAINEL E TARGET'!$T$18,'PAINEL E TARGET'!$S$18,'PAINEL E TARGET'!$S$19))))))))</f>
        <v>1. Fx de 90% a 99,9%</v>
      </c>
      <c r="DK629" s="17">
        <f>IFERROR(VLOOKUP($BW629,'PAINEL E TARGET'!$G$1:$Q$99,9,0),0)</f>
        <v>0.05</v>
      </c>
      <c r="DL629" s="17">
        <f>VLOOKUP(DJ629,'PAINEL E TARGET'!$S$10:$U$19,3,0)</f>
        <v>0.5</v>
      </c>
      <c r="DM629" s="16">
        <f t="shared" si="357"/>
        <v>60</v>
      </c>
      <c r="DN629" s="17">
        <f t="shared" si="343"/>
        <v>0.55500000000000005</v>
      </c>
      <c r="DO629" s="33" t="str">
        <f>IF(DN629&gt;='PAINEL E TARGET'!$T$11,'PAINEL E TARGET'!$S$11,
IF(DN629&gt;='PAINEL E TARGET'!$T$12,'PAINEL E TARGET'!$S$12,
IF(DN629&gt;='PAINEL E TARGET'!$T$13,'PAINEL E TARGET'!$S$13,
IF(DN629&gt;='PAINEL E TARGET'!$T$14,'PAINEL E TARGET'!$S$14,
IF(DN629&gt;='PAINEL E TARGET'!$T$15,'PAINEL E TARGET'!$S$15,
IF(DN629&gt;='PAINEL E TARGET'!$T$16,'PAINEL E TARGET'!$S$16,
IF(DN629&gt;='PAINEL E TARGET'!$T$17,'PAINEL E TARGET'!$S$17,
IF(DN629&gt;='PAINEL E TARGET'!$T$18,'PAINEL E TARGET'!$S$18,'PAINEL E TARGET'!$S$19))))))))</f>
        <v>Não elegível</v>
      </c>
      <c r="DP629" s="17">
        <f>IFERROR(VLOOKUP($BW629,'PAINEL E TARGET'!$G$1:$Q$99,10,0),0)</f>
        <v>0</v>
      </c>
      <c r="DQ629" s="17">
        <f>VLOOKUP(DO629,'PAINEL E TARGET'!$S$10:$U$19,3,0)</f>
        <v>0</v>
      </c>
      <c r="DR629" s="16">
        <f t="shared" si="358"/>
        <v>0</v>
      </c>
      <c r="DS629" s="17">
        <f t="shared" si="344"/>
        <v>0.73799999999999999</v>
      </c>
      <c r="DT629" s="16">
        <f>IF(DS629&gt;=1,VLOOKUP(BO629,'PAINEL E TARGET'!$S$1:$W$8,5,0),0)</f>
        <v>0</v>
      </c>
      <c r="DU629" s="16">
        <f t="shared" si="359"/>
        <v>1896</v>
      </c>
    </row>
    <row r="630" spans="2:125" s="32" customFormat="1" x14ac:dyDescent="0.2">
      <c r="B630" s="44">
        <v>43541</v>
      </c>
      <c r="C630" s="65">
        <v>1483</v>
      </c>
      <c r="D630" s="66" t="s">
        <v>633</v>
      </c>
      <c r="E630" s="65">
        <v>510</v>
      </c>
      <c r="F630" s="65" t="s">
        <v>944</v>
      </c>
      <c r="G630" s="67">
        <v>1479054.9084699154</v>
      </c>
      <c r="H630" s="67">
        <v>875925.29114966176</v>
      </c>
      <c r="I630" s="67">
        <v>698802.15</v>
      </c>
      <c r="J630" s="68">
        <v>0.79778738787507142</v>
      </c>
      <c r="K630" s="67">
        <v>98570.275216230497</v>
      </c>
      <c r="L630" s="67">
        <v>620882.04345897154</v>
      </c>
      <c r="M630" s="67">
        <v>88844.800000000003</v>
      </c>
      <c r="N630" s="67">
        <v>556654.04</v>
      </c>
      <c r="O630" s="67">
        <v>1211826.2910928931</v>
      </c>
      <c r="P630" s="67" t="s">
        <v>1082</v>
      </c>
      <c r="Q630" s="67" t="s">
        <v>1082</v>
      </c>
      <c r="R630" s="67">
        <v>0</v>
      </c>
      <c r="S630" s="67">
        <v>0</v>
      </c>
      <c r="T630" s="68">
        <v>0.1122746815921607</v>
      </c>
      <c r="U630" s="68">
        <v>0.11121082727274924</v>
      </c>
      <c r="V630" s="68">
        <v>0.99052453942131025</v>
      </c>
      <c r="W630" s="67">
        <v>80776.280000000013</v>
      </c>
      <c r="X630" s="67">
        <v>71786.460000000006</v>
      </c>
      <c r="Y630" s="68">
        <v>0.888707179880034</v>
      </c>
      <c r="Z630" s="68">
        <v>0.10659367967736225</v>
      </c>
      <c r="AA630" s="68">
        <v>0.17213377176634428</v>
      </c>
      <c r="AB630" s="68">
        <v>1.6148590825212037</v>
      </c>
      <c r="AC630" s="67">
        <v>76689.070000000007</v>
      </c>
      <c r="AD630" s="67">
        <v>111112.15</v>
      </c>
      <c r="AE630" s="68">
        <v>1.4488655293381441</v>
      </c>
      <c r="AF630" s="43">
        <v>80</v>
      </c>
      <c r="AG630" s="43">
        <v>82</v>
      </c>
      <c r="AH630" s="43">
        <v>19</v>
      </c>
      <c r="AI630" s="43">
        <v>22</v>
      </c>
      <c r="AJ630" s="67">
        <v>39335.74</v>
      </c>
      <c r="AK630" s="67">
        <v>37294</v>
      </c>
      <c r="AL630" s="68">
        <v>0.9480945318430517</v>
      </c>
      <c r="AM630" s="67">
        <v>7868.74</v>
      </c>
      <c r="AN630" s="67">
        <v>5934.36</v>
      </c>
      <c r="AO630" s="68">
        <v>0.75416902833236321</v>
      </c>
      <c r="AP630" s="67">
        <v>6511.47</v>
      </c>
      <c r="AQ630" s="67">
        <v>7817.57</v>
      </c>
      <c r="AR630" s="68">
        <v>1.2005845070314383</v>
      </c>
      <c r="AS630" s="67">
        <v>27060.33</v>
      </c>
      <c r="AT630" s="67">
        <v>20740.530000000002</v>
      </c>
      <c r="AU630" s="68">
        <v>0.76645517626725179</v>
      </c>
      <c r="AV630" s="43">
        <v>295.59000000000003</v>
      </c>
      <c r="AW630" s="43">
        <v>39.99</v>
      </c>
      <c r="AX630" s="69">
        <v>0.13528874454480869</v>
      </c>
      <c r="AY630" s="43">
        <v>98570.275216230497</v>
      </c>
      <c r="AZ630" s="43">
        <v>88844.799999999988</v>
      </c>
      <c r="BA630" s="43">
        <v>26772.129809849859</v>
      </c>
      <c r="BB630" s="43">
        <v>32642.58</v>
      </c>
      <c r="BC630" s="43">
        <v>165685.95293594478</v>
      </c>
      <c r="BD630" s="43">
        <v>45102.764932209553</v>
      </c>
      <c r="BE630" s="43">
        <v>137180.53</v>
      </c>
      <c r="BF630" s="43">
        <v>130239.38</v>
      </c>
      <c r="BG630" s="43">
        <v>499.87000000000006</v>
      </c>
      <c r="BH630" s="43">
        <v>38</v>
      </c>
      <c r="BI630" s="44">
        <v>43173</v>
      </c>
      <c r="BJ630" s="44">
        <v>43541</v>
      </c>
      <c r="BK630" s="44">
        <v>43172</v>
      </c>
      <c r="BL630" s="43">
        <f t="shared" si="345"/>
        <v>698802.15</v>
      </c>
      <c r="BM630" s="43">
        <f t="shared" si="346"/>
        <v>645498.84000000008</v>
      </c>
      <c r="BO630" s="16" t="str">
        <f>IFERROR(VLOOKUP($C630,'PORTE LOJA'!A:B,2,0),"PORTE 1")</f>
        <v>PORTE 2</v>
      </c>
      <c r="BP630" s="16">
        <f>VLOOKUP(BO630,'PAINEL E TARGET'!$S$1:$W$8,3,0)</f>
        <v>1875</v>
      </c>
      <c r="BQ630" s="16">
        <f t="shared" si="324"/>
        <v>1</v>
      </c>
      <c r="BR630" s="16">
        <f t="shared" si="325"/>
        <v>1</v>
      </c>
      <c r="BS630" s="16">
        <f t="shared" si="326"/>
        <v>1</v>
      </c>
      <c r="BT630" s="16">
        <f t="shared" si="327"/>
        <v>1</v>
      </c>
      <c r="BU630" s="16">
        <f t="shared" si="328"/>
        <v>1</v>
      </c>
      <c r="BV630" s="16">
        <f t="shared" si="329"/>
        <v>1</v>
      </c>
      <c r="BW630" s="17" t="str">
        <f t="shared" si="347"/>
        <v>111111</v>
      </c>
      <c r="BY630" s="17">
        <f t="shared" si="330"/>
        <v>0.79800000000000004</v>
      </c>
      <c r="BZ630" s="17">
        <f t="shared" si="331"/>
        <v>0.89700000000000002</v>
      </c>
      <c r="CA630" s="17" t="str">
        <f t="shared" si="348"/>
        <v>Sem Retira</v>
      </c>
      <c r="CB630" s="17">
        <f t="shared" si="349"/>
        <v>0.89700000000000002</v>
      </c>
      <c r="CC630" s="33" t="str">
        <f>IF(CB630&gt;='PAINEL E TARGET'!$T$11,'PAINEL E TARGET'!$S$11,
IF(CB630&gt;='PAINEL E TARGET'!$T$12,'PAINEL E TARGET'!$S$12,
IF(CB630&gt;='PAINEL E TARGET'!$T$13,'PAINEL E TARGET'!$S$13,
IF(CB630&gt;='PAINEL E TARGET'!$T$14,'PAINEL E TARGET'!$S$14,
IF(CB630&gt;='PAINEL E TARGET'!$T$15,'PAINEL E TARGET'!$S$15,
IF(CB630&gt;='PAINEL E TARGET'!$T$16,'PAINEL E TARGET'!$S$16,
IF(CB630&gt;='PAINEL E TARGET'!$T$17,'PAINEL E TARGET'!$S$17,
IF(CB630&gt;='PAINEL E TARGET'!$T$18,'PAINEL E TARGET'!$S$18,'PAINEL E TARGET'!$S$19))))))))</f>
        <v>Não elegível</v>
      </c>
      <c r="CD630" s="17">
        <f>IFERROR(VLOOKUP($BW630,'PAINEL E TARGET'!$G$1:$Q$99,4,0),0)</f>
        <v>0.25</v>
      </c>
      <c r="CE630" s="17">
        <f>VLOOKUP(CC630,'PAINEL E TARGET'!$S$10:$U$19,3,0)</f>
        <v>0</v>
      </c>
      <c r="CF630" s="16">
        <f t="shared" si="350"/>
        <v>0</v>
      </c>
      <c r="CG630" s="17">
        <f t="shared" si="332"/>
        <v>0.94799999999999995</v>
      </c>
      <c r="CH630" s="17">
        <f t="shared" si="333"/>
        <v>0.754</v>
      </c>
      <c r="CI630" s="17">
        <f t="shared" si="334"/>
        <v>1.2010000000000001</v>
      </c>
      <c r="CJ630" s="17">
        <f t="shared" si="335"/>
        <v>0.76600000000000001</v>
      </c>
      <c r="CK630" s="17">
        <f t="shared" si="336"/>
        <v>0.13500000000000001</v>
      </c>
      <c r="CL630" s="17">
        <f t="shared" si="337"/>
        <v>0.88900000000000001</v>
      </c>
      <c r="CM630" s="16">
        <f t="shared" si="338"/>
        <v>4</v>
      </c>
      <c r="CN630" s="17" t="str">
        <f t="shared" si="351"/>
        <v>não ok</v>
      </c>
      <c r="CO630" s="17">
        <f t="shared" si="352"/>
        <v>0</v>
      </c>
      <c r="CP630" s="33" t="str">
        <f>IF(CO630&gt;='PAINEL E TARGET'!$T$11,'PAINEL E TARGET'!$S$11,
IF(CO630&gt;='PAINEL E TARGET'!$T$12,'PAINEL E TARGET'!$S$12,
IF(CO630&gt;='PAINEL E TARGET'!$T$13,'PAINEL E TARGET'!$S$13,
IF(CO630&gt;='PAINEL E TARGET'!$T$14,'PAINEL E TARGET'!$S$14,
IF(CO630&gt;='PAINEL E TARGET'!$T$15,'PAINEL E TARGET'!$S$15,
IF(CO630&gt;='PAINEL E TARGET'!$T$16,'PAINEL E TARGET'!$S$16,
IF(CO630&gt;='PAINEL E TARGET'!$T$17,'PAINEL E TARGET'!$S$17,
IF(CO630&gt;='PAINEL E TARGET'!$T$18,'PAINEL E TARGET'!$S$18,'PAINEL E TARGET'!$S$19))))))))</f>
        <v>Não elegível</v>
      </c>
      <c r="CQ630" s="17">
        <f>IFERROR(VLOOKUP($BW630,'PAINEL E TARGET'!$G$1:$Q$99,5,0),0)</f>
        <v>0.25</v>
      </c>
      <c r="CR630" s="17">
        <f>VLOOKUP(CP630,'PAINEL E TARGET'!$S$10:$U$19,3,0)</f>
        <v>0</v>
      </c>
      <c r="CS630" s="16">
        <f t="shared" si="353"/>
        <v>0</v>
      </c>
      <c r="CT630" s="17">
        <f t="shared" si="339"/>
        <v>1.4490000000000001</v>
      </c>
      <c r="CU630" s="33" t="str">
        <f>IF(CT630&gt;='PAINEL E TARGET'!$T$11,'PAINEL E TARGET'!$S$11,
IF(CT630&gt;='PAINEL E TARGET'!$T$12,'PAINEL E TARGET'!$S$12,
IF(CT630&gt;='PAINEL E TARGET'!$T$13,'PAINEL E TARGET'!$S$13,
IF(CT630&gt;='PAINEL E TARGET'!$T$14,'PAINEL E TARGET'!$S$14,
IF(CT630&gt;='PAINEL E TARGET'!$T$15,'PAINEL E TARGET'!$S$15,
IF(CT630&gt;='PAINEL E TARGET'!$T$16,'PAINEL E TARGET'!$S$16,
IF(CT630&gt;='PAINEL E TARGET'!$T$17,'PAINEL E TARGET'!$S$17,
IF(CT630&gt;='PAINEL E TARGET'!$T$18,'PAINEL E TARGET'!$S$18,'PAINEL E TARGET'!$S$19))))))))</f>
        <v>8. Fx de 130% ou mais</v>
      </c>
      <c r="CV630" s="17">
        <f>IFERROR(VLOOKUP($BW630,'PAINEL E TARGET'!$G$1:$Q$99,6,0),0)</f>
        <v>0.2</v>
      </c>
      <c r="CW630" s="17">
        <f>VLOOKUP(CU630,'PAINEL E TARGET'!$S$10:$U$19,3,0)</f>
        <v>1.6</v>
      </c>
      <c r="CX630" s="16">
        <f t="shared" si="354"/>
        <v>600.00000000000011</v>
      </c>
      <c r="CY630" s="17">
        <f t="shared" si="340"/>
        <v>0.90100000000000002</v>
      </c>
      <c r="CZ630" s="33" t="str">
        <f>IF(CY630&gt;='PAINEL E TARGET'!$T$11,'PAINEL E TARGET'!$S$11,
IF(CY630&gt;='PAINEL E TARGET'!$T$12,'PAINEL E TARGET'!$S$12,
IF(CY630&gt;='PAINEL E TARGET'!$T$13,'PAINEL E TARGET'!$S$13,
IF(CY630&gt;='PAINEL E TARGET'!$T$14,'PAINEL E TARGET'!$S$14,
IF(CY630&gt;='PAINEL E TARGET'!$T$15,'PAINEL E TARGET'!$S$15,
IF(CY630&gt;='PAINEL E TARGET'!$T$16,'PAINEL E TARGET'!$S$16,
IF(CY630&gt;='PAINEL E TARGET'!$T$17,'PAINEL E TARGET'!$S$17,
IF(CY630&gt;='PAINEL E TARGET'!$T$18,'PAINEL E TARGET'!$S$18,'PAINEL E TARGET'!$S$19))))))))</f>
        <v>1. Fx de 90% a 99,9%</v>
      </c>
      <c r="DA630" s="17">
        <f>IFERROR(VLOOKUP($BW630,'PAINEL E TARGET'!$G$1:$Q$99,7,0),0)</f>
        <v>0.15</v>
      </c>
      <c r="DB630" s="17">
        <f>VLOOKUP(CZ630,'PAINEL E TARGET'!$S$10:$U$19,3,0)</f>
        <v>0.5</v>
      </c>
      <c r="DC630" s="16">
        <f t="shared" si="355"/>
        <v>140.625</v>
      </c>
      <c r="DD630" s="17">
        <f t="shared" si="341"/>
        <v>1.2190000000000001</v>
      </c>
      <c r="DE630" s="33" t="str">
        <f>IF(DD630&gt;='PAINEL E TARGET'!$T$11,'PAINEL E TARGET'!$S$11,
IF(DD630&gt;='PAINEL E TARGET'!$T$12,'PAINEL E TARGET'!$S$12,
IF(DD630&gt;='PAINEL E TARGET'!$T$13,'PAINEL E TARGET'!$S$13,
IF(DD630&gt;='PAINEL E TARGET'!$T$14,'PAINEL E TARGET'!$S$14,
IF(DD630&gt;='PAINEL E TARGET'!$T$15,'PAINEL E TARGET'!$S$15,
IF(DD630&gt;='PAINEL E TARGET'!$T$16,'PAINEL E TARGET'!$S$16,
IF(DD630&gt;='PAINEL E TARGET'!$T$17,'PAINEL E TARGET'!$S$17,
IF(DD630&gt;='PAINEL E TARGET'!$T$18,'PAINEL E TARGET'!$S$18,'PAINEL E TARGET'!$S$19))))))))</f>
        <v>6. Fx de 120% a 124,9%</v>
      </c>
      <c r="DF630" s="17">
        <f>IFERROR(VLOOKUP($BW630,'PAINEL E TARGET'!$G$1:$Q$99,8,0),0)</f>
        <v>0.1</v>
      </c>
      <c r="DG630" s="17">
        <f>VLOOKUP(DE630,'PAINEL E TARGET'!$S$10:$U$19,3,0)</f>
        <v>1.4</v>
      </c>
      <c r="DH630" s="16">
        <f t="shared" si="356"/>
        <v>262.5</v>
      </c>
      <c r="DI630" s="17">
        <f t="shared" si="342"/>
        <v>1.1579999999999999</v>
      </c>
      <c r="DJ630" s="33" t="str">
        <f>IF(DI630&gt;='PAINEL E TARGET'!$T$11,'PAINEL E TARGET'!$S$11,
IF(DI630&gt;='PAINEL E TARGET'!$T$12,'PAINEL E TARGET'!$S$12,
IF(DI630&gt;='PAINEL E TARGET'!$T$13,'PAINEL E TARGET'!$S$13,
IF(DI630&gt;='PAINEL E TARGET'!$T$14,'PAINEL E TARGET'!$S$14,
IF(DI630&gt;='PAINEL E TARGET'!$T$15,'PAINEL E TARGET'!$S$15,
IF(DI630&gt;='PAINEL E TARGET'!$T$16,'PAINEL E TARGET'!$S$16,
IF(DI630&gt;='PAINEL E TARGET'!$T$17,'PAINEL E TARGET'!$S$17,
IF(DI630&gt;='PAINEL E TARGET'!$T$18,'PAINEL E TARGET'!$S$18,'PAINEL E TARGET'!$S$19))))))))</f>
        <v>5. Fx de 115% a 119,9%</v>
      </c>
      <c r="DK630" s="17">
        <f>IFERROR(VLOOKUP($BW630,'PAINEL E TARGET'!$G$1:$Q$99,9,0),0)</f>
        <v>0.05</v>
      </c>
      <c r="DL630" s="17">
        <f>VLOOKUP(DJ630,'PAINEL E TARGET'!$S$10:$U$19,3,0)</f>
        <v>1.3</v>
      </c>
      <c r="DM630" s="16">
        <f t="shared" si="357"/>
        <v>121.875</v>
      </c>
      <c r="DN630" s="17">
        <f t="shared" si="343"/>
        <v>0.13500000000000001</v>
      </c>
      <c r="DO630" s="33" t="str">
        <f>IF(DN630&gt;='PAINEL E TARGET'!$T$11,'PAINEL E TARGET'!$S$11,
IF(DN630&gt;='PAINEL E TARGET'!$T$12,'PAINEL E TARGET'!$S$12,
IF(DN630&gt;='PAINEL E TARGET'!$T$13,'PAINEL E TARGET'!$S$13,
IF(DN630&gt;='PAINEL E TARGET'!$T$14,'PAINEL E TARGET'!$S$14,
IF(DN630&gt;='PAINEL E TARGET'!$T$15,'PAINEL E TARGET'!$S$15,
IF(DN630&gt;='PAINEL E TARGET'!$T$16,'PAINEL E TARGET'!$S$16,
IF(DN630&gt;='PAINEL E TARGET'!$T$17,'PAINEL E TARGET'!$S$17,
IF(DN630&gt;='PAINEL E TARGET'!$T$18,'PAINEL E TARGET'!$S$18,'PAINEL E TARGET'!$S$19))))))))</f>
        <v>Não elegível</v>
      </c>
      <c r="DP630" s="17">
        <f>IFERROR(VLOOKUP($BW630,'PAINEL E TARGET'!$G$1:$Q$99,10,0),0)</f>
        <v>0</v>
      </c>
      <c r="DQ630" s="17">
        <f>VLOOKUP(DO630,'PAINEL E TARGET'!$S$10:$U$19,3,0)</f>
        <v>0</v>
      </c>
      <c r="DR630" s="16">
        <f t="shared" si="358"/>
        <v>0</v>
      </c>
      <c r="DS630" s="17">
        <f t="shared" si="344"/>
        <v>1.0249999999999999</v>
      </c>
      <c r="DT630" s="16">
        <f>IF(DS630&gt;=1,VLOOKUP(BO630,'PAINEL E TARGET'!$S$1:$W$8,5,0),0)</f>
        <v>190</v>
      </c>
      <c r="DU630" s="16">
        <f t="shared" si="359"/>
        <v>1315</v>
      </c>
    </row>
    <row r="631" spans="2:125" s="32" customFormat="1" x14ac:dyDescent="0.2">
      <c r="B631" s="44">
        <v>43541</v>
      </c>
      <c r="C631" s="65">
        <v>1484</v>
      </c>
      <c r="D631" s="66" t="s">
        <v>634</v>
      </c>
      <c r="E631" s="65">
        <v>415</v>
      </c>
      <c r="F631" s="65" t="s">
        <v>1020</v>
      </c>
      <c r="G631" s="67">
        <v>765524.56955342484</v>
      </c>
      <c r="H631" s="67">
        <v>406101.59907503781</v>
      </c>
      <c r="I631" s="67">
        <v>306734.23000000004</v>
      </c>
      <c r="J631" s="68">
        <v>0.75531401673531195</v>
      </c>
      <c r="K631" s="67">
        <v>59214.108141845361</v>
      </c>
      <c r="L631" s="67">
        <v>250560.08869674316</v>
      </c>
      <c r="M631" s="67">
        <v>43937.85</v>
      </c>
      <c r="N631" s="67">
        <v>234582.1</v>
      </c>
      <c r="O631" s="67">
        <v>588486.17975873139</v>
      </c>
      <c r="P631" s="67" t="s">
        <v>1082</v>
      </c>
      <c r="Q631" s="67" t="s">
        <v>1082</v>
      </c>
      <c r="R631" s="67">
        <v>0</v>
      </c>
      <c r="S631" s="67">
        <v>0</v>
      </c>
      <c r="T631" s="68">
        <v>9.5407171745165817E-2</v>
      </c>
      <c r="U631" s="68">
        <v>6.4373198401048118E-2</v>
      </c>
      <c r="V631" s="68">
        <v>0.674720749221977</v>
      </c>
      <c r="W631" s="67">
        <v>29554.68</v>
      </c>
      <c r="X631" s="67">
        <v>17929.22</v>
      </c>
      <c r="Y631" s="68">
        <v>0.6066457156700733</v>
      </c>
      <c r="Z631" s="68">
        <v>7.1039357779261986E-2</v>
      </c>
      <c r="AA631" s="68">
        <v>3.5267491610565055E-2</v>
      </c>
      <c r="AB631" s="68">
        <v>0.49645003436194413</v>
      </c>
      <c r="AC631" s="67">
        <v>22006.160000000003</v>
      </c>
      <c r="AD631" s="67">
        <v>9822.6999999999989</v>
      </c>
      <c r="AE631" s="68">
        <v>0.4463613824492777</v>
      </c>
      <c r="AF631" s="43">
        <v>80</v>
      </c>
      <c r="AG631" s="43">
        <v>61</v>
      </c>
      <c r="AH631" s="43">
        <v>17</v>
      </c>
      <c r="AI631" s="43">
        <v>5</v>
      </c>
      <c r="AJ631" s="67">
        <v>16072.18</v>
      </c>
      <c r="AK631" s="67">
        <v>13167</v>
      </c>
      <c r="AL631" s="68">
        <v>0.8192416958993739</v>
      </c>
      <c r="AM631" s="67">
        <v>2388.04</v>
      </c>
      <c r="AN631" s="67">
        <v>1527.6000000000001</v>
      </c>
      <c r="AO631" s="68">
        <v>0.63968777742416383</v>
      </c>
      <c r="AP631" s="67">
        <v>1805.37</v>
      </c>
      <c r="AQ631" s="67">
        <v>655.98</v>
      </c>
      <c r="AR631" s="68">
        <v>0.36334934113228873</v>
      </c>
      <c r="AS631" s="67">
        <v>9289.09</v>
      </c>
      <c r="AT631" s="67">
        <v>2578.6399999999994</v>
      </c>
      <c r="AU631" s="68">
        <v>0.27759877447629416</v>
      </c>
      <c r="AV631" s="43">
        <v>327.84999999999997</v>
      </c>
      <c r="AW631" s="43">
        <v>474.91999999999996</v>
      </c>
      <c r="AX631" s="69">
        <v>1.4485892938843983</v>
      </c>
      <c r="AY631" s="43">
        <v>59214.108141845361</v>
      </c>
      <c r="AZ631" s="43">
        <v>43937.849999999991</v>
      </c>
      <c r="BA631" s="43">
        <v>14109.068713830671</v>
      </c>
      <c r="BB631" s="43">
        <v>16224.449999999999</v>
      </c>
      <c r="BC631" s="43">
        <v>112499.71535734666</v>
      </c>
      <c r="BD631" s="43">
        <v>26812.918609997218</v>
      </c>
      <c r="BE631" s="43">
        <v>56322.44</v>
      </c>
      <c r="BF631" s="43">
        <v>41937.240000000013</v>
      </c>
      <c r="BG631" s="43">
        <v>623.6400000000001</v>
      </c>
      <c r="BH631" s="43">
        <v>30</v>
      </c>
      <c r="BI631" s="44">
        <v>43173</v>
      </c>
      <c r="BJ631" s="44">
        <v>43541</v>
      </c>
      <c r="BK631" s="44">
        <v>43172</v>
      </c>
      <c r="BL631" s="43">
        <f t="shared" si="345"/>
        <v>306734.23000000004</v>
      </c>
      <c r="BM631" s="43">
        <f t="shared" si="346"/>
        <v>278519.95</v>
      </c>
      <c r="BO631" s="16" t="str">
        <f>IFERROR(VLOOKUP($C631,'PORTE LOJA'!A:B,2,0),"PORTE 1")</f>
        <v>PORTE 1</v>
      </c>
      <c r="BP631" s="16">
        <f>VLOOKUP(BO631,'PAINEL E TARGET'!$S$1:$W$8,3,0)</f>
        <v>1650</v>
      </c>
      <c r="BQ631" s="16">
        <f t="shared" si="324"/>
        <v>1</v>
      </c>
      <c r="BR631" s="16">
        <f t="shared" si="325"/>
        <v>1</v>
      </c>
      <c r="BS631" s="16">
        <f t="shared" si="326"/>
        <v>1</v>
      </c>
      <c r="BT631" s="16">
        <f t="shared" si="327"/>
        <v>1</v>
      </c>
      <c r="BU631" s="16">
        <f t="shared" si="328"/>
        <v>1</v>
      </c>
      <c r="BV631" s="16">
        <f t="shared" si="329"/>
        <v>1</v>
      </c>
      <c r="BW631" s="17" t="str">
        <f t="shared" si="347"/>
        <v>111111</v>
      </c>
      <c r="BY631" s="17">
        <f t="shared" si="330"/>
        <v>0.755</v>
      </c>
      <c r="BZ631" s="17">
        <f t="shared" si="331"/>
        <v>0.89900000000000002</v>
      </c>
      <c r="CA631" s="17" t="str">
        <f t="shared" si="348"/>
        <v>Sem Retira</v>
      </c>
      <c r="CB631" s="17">
        <f t="shared" si="349"/>
        <v>0.89900000000000002</v>
      </c>
      <c r="CC631" s="33" t="str">
        <f>IF(CB631&gt;='PAINEL E TARGET'!$T$11,'PAINEL E TARGET'!$S$11,
IF(CB631&gt;='PAINEL E TARGET'!$T$12,'PAINEL E TARGET'!$S$12,
IF(CB631&gt;='PAINEL E TARGET'!$T$13,'PAINEL E TARGET'!$S$13,
IF(CB631&gt;='PAINEL E TARGET'!$T$14,'PAINEL E TARGET'!$S$14,
IF(CB631&gt;='PAINEL E TARGET'!$T$15,'PAINEL E TARGET'!$S$15,
IF(CB631&gt;='PAINEL E TARGET'!$T$16,'PAINEL E TARGET'!$S$16,
IF(CB631&gt;='PAINEL E TARGET'!$T$17,'PAINEL E TARGET'!$S$17,
IF(CB631&gt;='PAINEL E TARGET'!$T$18,'PAINEL E TARGET'!$S$18,'PAINEL E TARGET'!$S$19))))))))</f>
        <v>Não elegível</v>
      </c>
      <c r="CD631" s="17">
        <f>IFERROR(VLOOKUP($BW631,'PAINEL E TARGET'!$G$1:$Q$99,4,0),0)</f>
        <v>0.25</v>
      </c>
      <c r="CE631" s="17">
        <f>VLOOKUP(CC631,'PAINEL E TARGET'!$S$10:$U$19,3,0)</f>
        <v>0</v>
      </c>
      <c r="CF631" s="16">
        <f t="shared" si="350"/>
        <v>0</v>
      </c>
      <c r="CG631" s="17">
        <f t="shared" si="332"/>
        <v>0.81899999999999995</v>
      </c>
      <c r="CH631" s="17">
        <f t="shared" si="333"/>
        <v>0.64</v>
      </c>
      <c r="CI631" s="17">
        <f t="shared" si="334"/>
        <v>0.36299999999999999</v>
      </c>
      <c r="CJ631" s="17">
        <f t="shared" si="335"/>
        <v>0.27800000000000002</v>
      </c>
      <c r="CK631" s="17">
        <f t="shared" si="336"/>
        <v>1.4490000000000001</v>
      </c>
      <c r="CL631" s="17">
        <f t="shared" si="337"/>
        <v>0.60699999999999998</v>
      </c>
      <c r="CM631" s="16">
        <f t="shared" si="338"/>
        <v>2</v>
      </c>
      <c r="CN631" s="17" t="str">
        <f t="shared" si="351"/>
        <v>não ok</v>
      </c>
      <c r="CO631" s="17">
        <f t="shared" si="352"/>
        <v>0</v>
      </c>
      <c r="CP631" s="33" t="str">
        <f>IF(CO631&gt;='PAINEL E TARGET'!$T$11,'PAINEL E TARGET'!$S$11,
IF(CO631&gt;='PAINEL E TARGET'!$T$12,'PAINEL E TARGET'!$S$12,
IF(CO631&gt;='PAINEL E TARGET'!$T$13,'PAINEL E TARGET'!$S$13,
IF(CO631&gt;='PAINEL E TARGET'!$T$14,'PAINEL E TARGET'!$S$14,
IF(CO631&gt;='PAINEL E TARGET'!$T$15,'PAINEL E TARGET'!$S$15,
IF(CO631&gt;='PAINEL E TARGET'!$T$16,'PAINEL E TARGET'!$S$16,
IF(CO631&gt;='PAINEL E TARGET'!$T$17,'PAINEL E TARGET'!$S$17,
IF(CO631&gt;='PAINEL E TARGET'!$T$18,'PAINEL E TARGET'!$S$18,'PAINEL E TARGET'!$S$19))))))))</f>
        <v>Não elegível</v>
      </c>
      <c r="CQ631" s="17">
        <f>IFERROR(VLOOKUP($BW631,'PAINEL E TARGET'!$G$1:$Q$99,5,0),0)</f>
        <v>0.25</v>
      </c>
      <c r="CR631" s="17">
        <f>VLOOKUP(CP631,'PAINEL E TARGET'!$S$10:$U$19,3,0)</f>
        <v>0</v>
      </c>
      <c r="CS631" s="16">
        <f t="shared" si="353"/>
        <v>0</v>
      </c>
      <c r="CT631" s="17">
        <f t="shared" si="339"/>
        <v>0.44600000000000001</v>
      </c>
      <c r="CU631" s="33" t="str">
        <f>IF(CT631&gt;='PAINEL E TARGET'!$T$11,'PAINEL E TARGET'!$S$11,
IF(CT631&gt;='PAINEL E TARGET'!$T$12,'PAINEL E TARGET'!$S$12,
IF(CT631&gt;='PAINEL E TARGET'!$T$13,'PAINEL E TARGET'!$S$13,
IF(CT631&gt;='PAINEL E TARGET'!$T$14,'PAINEL E TARGET'!$S$14,
IF(CT631&gt;='PAINEL E TARGET'!$T$15,'PAINEL E TARGET'!$S$15,
IF(CT631&gt;='PAINEL E TARGET'!$T$16,'PAINEL E TARGET'!$S$16,
IF(CT631&gt;='PAINEL E TARGET'!$T$17,'PAINEL E TARGET'!$S$17,
IF(CT631&gt;='PAINEL E TARGET'!$T$18,'PAINEL E TARGET'!$S$18,'PAINEL E TARGET'!$S$19))))))))</f>
        <v>Não elegível</v>
      </c>
      <c r="CV631" s="17">
        <f>IFERROR(VLOOKUP($BW631,'PAINEL E TARGET'!$G$1:$Q$99,6,0),0)</f>
        <v>0.2</v>
      </c>
      <c r="CW631" s="17">
        <f>VLOOKUP(CU631,'PAINEL E TARGET'!$S$10:$U$19,3,0)</f>
        <v>0</v>
      </c>
      <c r="CX631" s="16">
        <f t="shared" si="354"/>
        <v>0</v>
      </c>
      <c r="CY631" s="17">
        <f t="shared" si="340"/>
        <v>0.74199999999999999</v>
      </c>
      <c r="CZ631" s="33" t="str">
        <f>IF(CY631&gt;='PAINEL E TARGET'!$T$11,'PAINEL E TARGET'!$S$11,
IF(CY631&gt;='PAINEL E TARGET'!$T$12,'PAINEL E TARGET'!$S$12,
IF(CY631&gt;='PAINEL E TARGET'!$T$13,'PAINEL E TARGET'!$S$13,
IF(CY631&gt;='PAINEL E TARGET'!$T$14,'PAINEL E TARGET'!$S$14,
IF(CY631&gt;='PAINEL E TARGET'!$T$15,'PAINEL E TARGET'!$S$15,
IF(CY631&gt;='PAINEL E TARGET'!$T$16,'PAINEL E TARGET'!$S$16,
IF(CY631&gt;='PAINEL E TARGET'!$T$17,'PAINEL E TARGET'!$S$17,
IF(CY631&gt;='PAINEL E TARGET'!$T$18,'PAINEL E TARGET'!$S$18,'PAINEL E TARGET'!$S$19))))))))</f>
        <v>Não elegível</v>
      </c>
      <c r="DA631" s="17">
        <f>IFERROR(VLOOKUP($BW631,'PAINEL E TARGET'!$G$1:$Q$99,7,0),0)</f>
        <v>0.15</v>
      </c>
      <c r="DB631" s="17">
        <f>VLOOKUP(CZ631,'PAINEL E TARGET'!$S$10:$U$19,3,0)</f>
        <v>0</v>
      </c>
      <c r="DC631" s="16">
        <f t="shared" si="355"/>
        <v>0</v>
      </c>
      <c r="DD631" s="17">
        <f t="shared" si="341"/>
        <v>1.1499999999999999</v>
      </c>
      <c r="DE631" s="33" t="str">
        <f>IF(DD631&gt;='PAINEL E TARGET'!$T$11,'PAINEL E TARGET'!$S$11,
IF(DD631&gt;='PAINEL E TARGET'!$T$12,'PAINEL E TARGET'!$S$12,
IF(DD631&gt;='PAINEL E TARGET'!$T$13,'PAINEL E TARGET'!$S$13,
IF(DD631&gt;='PAINEL E TARGET'!$T$14,'PAINEL E TARGET'!$S$14,
IF(DD631&gt;='PAINEL E TARGET'!$T$15,'PAINEL E TARGET'!$S$15,
IF(DD631&gt;='PAINEL E TARGET'!$T$16,'PAINEL E TARGET'!$S$16,
IF(DD631&gt;='PAINEL E TARGET'!$T$17,'PAINEL E TARGET'!$S$17,
IF(DD631&gt;='PAINEL E TARGET'!$T$18,'PAINEL E TARGET'!$S$18,'PAINEL E TARGET'!$S$19))))))))</f>
        <v>5. Fx de 115% a 119,9%</v>
      </c>
      <c r="DF631" s="17">
        <f>IFERROR(VLOOKUP($BW631,'PAINEL E TARGET'!$G$1:$Q$99,8,0),0)</f>
        <v>0.1</v>
      </c>
      <c r="DG631" s="17">
        <f>VLOOKUP(DE631,'PAINEL E TARGET'!$S$10:$U$19,3,0)</f>
        <v>1.3</v>
      </c>
      <c r="DH631" s="16">
        <f t="shared" si="356"/>
        <v>214.5</v>
      </c>
      <c r="DI631" s="17">
        <f t="shared" si="342"/>
        <v>0.29399999999999998</v>
      </c>
      <c r="DJ631" s="33" t="str">
        <f>IF(DI631&gt;='PAINEL E TARGET'!$T$11,'PAINEL E TARGET'!$S$11,
IF(DI631&gt;='PAINEL E TARGET'!$T$12,'PAINEL E TARGET'!$S$12,
IF(DI631&gt;='PAINEL E TARGET'!$T$13,'PAINEL E TARGET'!$S$13,
IF(DI631&gt;='PAINEL E TARGET'!$T$14,'PAINEL E TARGET'!$S$14,
IF(DI631&gt;='PAINEL E TARGET'!$T$15,'PAINEL E TARGET'!$S$15,
IF(DI631&gt;='PAINEL E TARGET'!$T$16,'PAINEL E TARGET'!$S$16,
IF(DI631&gt;='PAINEL E TARGET'!$T$17,'PAINEL E TARGET'!$S$17,
IF(DI631&gt;='PAINEL E TARGET'!$T$18,'PAINEL E TARGET'!$S$18,'PAINEL E TARGET'!$S$19))))))))</f>
        <v>Não elegível</v>
      </c>
      <c r="DK631" s="17">
        <f>IFERROR(VLOOKUP($BW631,'PAINEL E TARGET'!$G$1:$Q$99,9,0),0)</f>
        <v>0.05</v>
      </c>
      <c r="DL631" s="17">
        <f>VLOOKUP(DJ631,'PAINEL E TARGET'!$S$10:$U$19,3,0)</f>
        <v>0</v>
      </c>
      <c r="DM631" s="16">
        <f t="shared" si="357"/>
        <v>0</v>
      </c>
      <c r="DN631" s="17">
        <f t="shared" si="343"/>
        <v>1.4490000000000001</v>
      </c>
      <c r="DO631" s="33" t="str">
        <f>IF(DN631&gt;='PAINEL E TARGET'!$T$11,'PAINEL E TARGET'!$S$11,
IF(DN631&gt;='PAINEL E TARGET'!$T$12,'PAINEL E TARGET'!$S$12,
IF(DN631&gt;='PAINEL E TARGET'!$T$13,'PAINEL E TARGET'!$S$13,
IF(DN631&gt;='PAINEL E TARGET'!$T$14,'PAINEL E TARGET'!$S$14,
IF(DN631&gt;='PAINEL E TARGET'!$T$15,'PAINEL E TARGET'!$S$15,
IF(DN631&gt;='PAINEL E TARGET'!$T$16,'PAINEL E TARGET'!$S$16,
IF(DN631&gt;='PAINEL E TARGET'!$T$17,'PAINEL E TARGET'!$S$17,
IF(DN631&gt;='PAINEL E TARGET'!$T$18,'PAINEL E TARGET'!$S$18,'PAINEL E TARGET'!$S$19))))))))</f>
        <v>8. Fx de 130% ou mais</v>
      </c>
      <c r="DP631" s="17">
        <f>IFERROR(VLOOKUP($BW631,'PAINEL E TARGET'!$G$1:$Q$99,10,0),0)</f>
        <v>0</v>
      </c>
      <c r="DQ631" s="17">
        <f>VLOOKUP(DO631,'PAINEL E TARGET'!$S$10:$U$19,3,0)</f>
        <v>1.6</v>
      </c>
      <c r="DR631" s="16">
        <f t="shared" si="358"/>
        <v>0</v>
      </c>
      <c r="DS631" s="17">
        <f t="shared" si="344"/>
        <v>0.76300000000000001</v>
      </c>
      <c r="DT631" s="16">
        <f>IF(DS631&gt;=1,VLOOKUP(BO631,'PAINEL E TARGET'!$S$1:$W$8,5,0),0)</f>
        <v>0</v>
      </c>
      <c r="DU631" s="16">
        <f t="shared" si="359"/>
        <v>214.5</v>
      </c>
    </row>
    <row r="632" spans="2:125" s="32" customFormat="1" x14ac:dyDescent="0.2">
      <c r="B632" s="44">
        <v>43541</v>
      </c>
      <c r="C632" s="65">
        <v>1485</v>
      </c>
      <c r="D632" s="66" t="s">
        <v>635</v>
      </c>
      <c r="E632" s="65">
        <v>115</v>
      </c>
      <c r="F632" s="65" t="s">
        <v>1018</v>
      </c>
      <c r="G632" s="67">
        <v>3251459.7468910459</v>
      </c>
      <c r="H632" s="67">
        <v>1976078.5653511074</v>
      </c>
      <c r="I632" s="67">
        <v>1843726.1000000003</v>
      </c>
      <c r="J632" s="68">
        <v>0.933022670418172</v>
      </c>
      <c r="K632" s="67">
        <v>177768.36587484294</v>
      </c>
      <c r="L632" s="67">
        <v>1633973.3451444497</v>
      </c>
      <c r="M632" s="67">
        <v>178893.07</v>
      </c>
      <c r="N632" s="67">
        <v>1615430.59</v>
      </c>
      <c r="O632" s="67">
        <v>2993521.3501533549</v>
      </c>
      <c r="P632" s="67">
        <v>5604.2822832488591</v>
      </c>
      <c r="Q632" s="67">
        <v>0</v>
      </c>
      <c r="R632" s="67">
        <v>0</v>
      </c>
      <c r="S632" s="67">
        <v>144.9</v>
      </c>
      <c r="T632" s="68">
        <v>8.6039266739934575E-2</v>
      </c>
      <c r="U632" s="68">
        <v>7.1666847440444492E-2</v>
      </c>
      <c r="V632" s="68">
        <v>0.83295511637805231</v>
      </c>
      <c r="W632" s="67">
        <v>155398.74</v>
      </c>
      <c r="X632" s="67">
        <v>128593.51999999997</v>
      </c>
      <c r="Y632" s="68">
        <v>0.82750683821503301</v>
      </c>
      <c r="Z632" s="68">
        <v>8.1992068238262369E-2</v>
      </c>
      <c r="AA632" s="68">
        <v>0.10285289332917787</v>
      </c>
      <c r="AB632" s="68">
        <v>1.254424916204036</v>
      </c>
      <c r="AC632" s="67">
        <v>148548.44999999998</v>
      </c>
      <c r="AD632" s="67">
        <v>184551.38</v>
      </c>
      <c r="AE632" s="68">
        <v>1.2423648984556892</v>
      </c>
      <c r="AF632" s="43">
        <v>80</v>
      </c>
      <c r="AG632" s="43">
        <v>75</v>
      </c>
      <c r="AH632" s="43">
        <v>36</v>
      </c>
      <c r="AI632" s="43">
        <v>36</v>
      </c>
      <c r="AJ632" s="67">
        <v>79417.25</v>
      </c>
      <c r="AK632" s="67">
        <v>71407.199999999997</v>
      </c>
      <c r="AL632" s="68">
        <v>0.89913967053757204</v>
      </c>
      <c r="AM632" s="67">
        <v>22787.409999999996</v>
      </c>
      <c r="AN632" s="67">
        <v>12687.039999999999</v>
      </c>
      <c r="AO632" s="68">
        <v>0.55675655987231554</v>
      </c>
      <c r="AP632" s="67">
        <v>4360.26</v>
      </c>
      <c r="AQ632" s="67">
        <v>3333.82</v>
      </c>
      <c r="AR632" s="68">
        <v>0.76459201974194202</v>
      </c>
      <c r="AS632" s="67">
        <v>48833.819999999992</v>
      </c>
      <c r="AT632" s="67">
        <v>41165.46</v>
      </c>
      <c r="AU632" s="68">
        <v>0.84297030213896851</v>
      </c>
      <c r="AV632" s="43">
        <v>580.24999999999989</v>
      </c>
      <c r="AW632" s="43">
        <v>849.83</v>
      </c>
      <c r="AX632" s="69">
        <v>1.4645928479103838</v>
      </c>
      <c r="AY632" s="43">
        <v>177768.36587484294</v>
      </c>
      <c r="AZ632" s="43">
        <v>178893.07</v>
      </c>
      <c r="BA632" s="43">
        <v>41753.253366225472</v>
      </c>
      <c r="BB632" s="43">
        <v>50110.239999999998</v>
      </c>
      <c r="BC632" s="43">
        <v>293799.4712313576</v>
      </c>
      <c r="BD632" s="43">
        <v>69286.819053364743</v>
      </c>
      <c r="BE632" s="43">
        <v>258403.13999999996</v>
      </c>
      <c r="BF632" s="43">
        <v>247040.47000000003</v>
      </c>
      <c r="BG632" s="43">
        <v>964.67999999999984</v>
      </c>
      <c r="BH632" s="43">
        <v>65</v>
      </c>
      <c r="BI632" s="44">
        <v>43173</v>
      </c>
      <c r="BJ632" s="44">
        <v>43541</v>
      </c>
      <c r="BK632" s="44">
        <v>43172</v>
      </c>
      <c r="BL632" s="43">
        <f t="shared" si="345"/>
        <v>1843871.0000000002</v>
      </c>
      <c r="BM632" s="43">
        <f t="shared" si="346"/>
        <v>1794468.56</v>
      </c>
      <c r="BO632" s="16" t="str">
        <f>IFERROR(VLOOKUP($C632,'PORTE LOJA'!A:B,2,0),"PORTE 1")</f>
        <v>PORTE 4</v>
      </c>
      <c r="BP632" s="16">
        <f>VLOOKUP(BO632,'PAINEL E TARGET'!$S$1:$W$8,3,0)</f>
        <v>3000</v>
      </c>
      <c r="BQ632" s="16">
        <f t="shared" si="324"/>
        <v>1</v>
      </c>
      <c r="BR632" s="16">
        <f t="shared" si="325"/>
        <v>1</v>
      </c>
      <c r="BS632" s="16">
        <f t="shared" si="326"/>
        <v>1</v>
      </c>
      <c r="BT632" s="16">
        <f t="shared" si="327"/>
        <v>1</v>
      </c>
      <c r="BU632" s="16">
        <f t="shared" si="328"/>
        <v>1</v>
      </c>
      <c r="BV632" s="16">
        <f t="shared" si="329"/>
        <v>1</v>
      </c>
      <c r="BW632" s="17" t="str">
        <f t="shared" si="347"/>
        <v>111111</v>
      </c>
      <c r="BY632" s="17">
        <f t="shared" si="330"/>
        <v>0.93300000000000005</v>
      </c>
      <c r="BZ632" s="17">
        <f t="shared" si="331"/>
        <v>0.99</v>
      </c>
      <c r="CA632" s="17" t="str">
        <f t="shared" si="348"/>
        <v>Sem Retira</v>
      </c>
      <c r="CB632" s="17">
        <f t="shared" si="349"/>
        <v>0.99</v>
      </c>
      <c r="CC632" s="33" t="str">
        <f>IF(CB632&gt;='PAINEL E TARGET'!$T$11,'PAINEL E TARGET'!$S$11,
IF(CB632&gt;='PAINEL E TARGET'!$T$12,'PAINEL E TARGET'!$S$12,
IF(CB632&gt;='PAINEL E TARGET'!$T$13,'PAINEL E TARGET'!$S$13,
IF(CB632&gt;='PAINEL E TARGET'!$T$14,'PAINEL E TARGET'!$S$14,
IF(CB632&gt;='PAINEL E TARGET'!$T$15,'PAINEL E TARGET'!$S$15,
IF(CB632&gt;='PAINEL E TARGET'!$T$16,'PAINEL E TARGET'!$S$16,
IF(CB632&gt;='PAINEL E TARGET'!$T$17,'PAINEL E TARGET'!$S$17,
IF(CB632&gt;='PAINEL E TARGET'!$T$18,'PAINEL E TARGET'!$S$18,'PAINEL E TARGET'!$S$19))))))))</f>
        <v>1. Fx de 90% a 99,9%</v>
      </c>
      <c r="CD632" s="17">
        <f>IFERROR(VLOOKUP($BW632,'PAINEL E TARGET'!$G$1:$Q$99,4,0),0)</f>
        <v>0.25</v>
      </c>
      <c r="CE632" s="17">
        <f>VLOOKUP(CC632,'PAINEL E TARGET'!$S$10:$U$19,3,0)</f>
        <v>0.5</v>
      </c>
      <c r="CF632" s="16">
        <f t="shared" si="350"/>
        <v>375</v>
      </c>
      <c r="CG632" s="17">
        <f t="shared" si="332"/>
        <v>0.89900000000000002</v>
      </c>
      <c r="CH632" s="17">
        <f t="shared" si="333"/>
        <v>0.55700000000000005</v>
      </c>
      <c r="CI632" s="17">
        <f t="shared" si="334"/>
        <v>0.76500000000000001</v>
      </c>
      <c r="CJ632" s="17">
        <f t="shared" si="335"/>
        <v>0.84299999999999997</v>
      </c>
      <c r="CK632" s="17">
        <f t="shared" si="336"/>
        <v>1.4650000000000001</v>
      </c>
      <c r="CL632" s="17">
        <f t="shared" si="337"/>
        <v>0.82799999999999996</v>
      </c>
      <c r="CM632" s="16">
        <f t="shared" si="338"/>
        <v>4</v>
      </c>
      <c r="CN632" s="17" t="str">
        <f t="shared" si="351"/>
        <v>não ok</v>
      </c>
      <c r="CO632" s="17">
        <f t="shared" si="352"/>
        <v>0</v>
      </c>
      <c r="CP632" s="33" t="str">
        <f>IF(CO632&gt;='PAINEL E TARGET'!$T$11,'PAINEL E TARGET'!$S$11,
IF(CO632&gt;='PAINEL E TARGET'!$T$12,'PAINEL E TARGET'!$S$12,
IF(CO632&gt;='PAINEL E TARGET'!$T$13,'PAINEL E TARGET'!$S$13,
IF(CO632&gt;='PAINEL E TARGET'!$T$14,'PAINEL E TARGET'!$S$14,
IF(CO632&gt;='PAINEL E TARGET'!$T$15,'PAINEL E TARGET'!$S$15,
IF(CO632&gt;='PAINEL E TARGET'!$T$16,'PAINEL E TARGET'!$S$16,
IF(CO632&gt;='PAINEL E TARGET'!$T$17,'PAINEL E TARGET'!$S$17,
IF(CO632&gt;='PAINEL E TARGET'!$T$18,'PAINEL E TARGET'!$S$18,'PAINEL E TARGET'!$S$19))))))))</f>
        <v>Não elegível</v>
      </c>
      <c r="CQ632" s="17">
        <f>IFERROR(VLOOKUP($BW632,'PAINEL E TARGET'!$G$1:$Q$99,5,0),0)</f>
        <v>0.25</v>
      </c>
      <c r="CR632" s="17">
        <f>VLOOKUP(CP632,'PAINEL E TARGET'!$S$10:$U$19,3,0)</f>
        <v>0</v>
      </c>
      <c r="CS632" s="16">
        <f t="shared" si="353"/>
        <v>0</v>
      </c>
      <c r="CT632" s="17">
        <f t="shared" si="339"/>
        <v>1.242</v>
      </c>
      <c r="CU632" s="33" t="str">
        <f>IF(CT632&gt;='PAINEL E TARGET'!$T$11,'PAINEL E TARGET'!$S$11,
IF(CT632&gt;='PAINEL E TARGET'!$T$12,'PAINEL E TARGET'!$S$12,
IF(CT632&gt;='PAINEL E TARGET'!$T$13,'PAINEL E TARGET'!$S$13,
IF(CT632&gt;='PAINEL E TARGET'!$T$14,'PAINEL E TARGET'!$S$14,
IF(CT632&gt;='PAINEL E TARGET'!$T$15,'PAINEL E TARGET'!$S$15,
IF(CT632&gt;='PAINEL E TARGET'!$T$16,'PAINEL E TARGET'!$S$16,
IF(CT632&gt;='PAINEL E TARGET'!$T$17,'PAINEL E TARGET'!$S$17,
IF(CT632&gt;='PAINEL E TARGET'!$T$18,'PAINEL E TARGET'!$S$18,'PAINEL E TARGET'!$S$19))))))))</f>
        <v>6. Fx de 120% a 124,9%</v>
      </c>
      <c r="CV632" s="17">
        <f>IFERROR(VLOOKUP($BW632,'PAINEL E TARGET'!$G$1:$Q$99,6,0),0)</f>
        <v>0.2</v>
      </c>
      <c r="CW632" s="17">
        <f>VLOOKUP(CU632,'PAINEL E TARGET'!$S$10:$U$19,3,0)</f>
        <v>1.4</v>
      </c>
      <c r="CX632" s="16">
        <f t="shared" si="354"/>
        <v>839.99999999999989</v>
      </c>
      <c r="CY632" s="17">
        <f t="shared" si="340"/>
        <v>1.006</v>
      </c>
      <c r="CZ632" s="33" t="str">
        <f>IF(CY632&gt;='PAINEL E TARGET'!$T$11,'PAINEL E TARGET'!$S$11,
IF(CY632&gt;='PAINEL E TARGET'!$T$12,'PAINEL E TARGET'!$S$12,
IF(CY632&gt;='PAINEL E TARGET'!$T$13,'PAINEL E TARGET'!$S$13,
IF(CY632&gt;='PAINEL E TARGET'!$T$14,'PAINEL E TARGET'!$S$14,
IF(CY632&gt;='PAINEL E TARGET'!$T$15,'PAINEL E TARGET'!$S$15,
IF(CY632&gt;='PAINEL E TARGET'!$T$16,'PAINEL E TARGET'!$S$16,
IF(CY632&gt;='PAINEL E TARGET'!$T$17,'PAINEL E TARGET'!$S$17,
IF(CY632&gt;='PAINEL E TARGET'!$T$18,'PAINEL E TARGET'!$S$18,'PAINEL E TARGET'!$S$19))))))))</f>
        <v>2. Fx de 100% a 104,9%</v>
      </c>
      <c r="DA632" s="17">
        <f>IFERROR(VLOOKUP($BW632,'PAINEL E TARGET'!$G$1:$Q$99,7,0),0)</f>
        <v>0.15</v>
      </c>
      <c r="DB632" s="17">
        <f>VLOOKUP(CZ632,'PAINEL E TARGET'!$S$10:$U$19,3,0)</f>
        <v>1</v>
      </c>
      <c r="DC632" s="16">
        <f t="shared" si="355"/>
        <v>450</v>
      </c>
      <c r="DD632" s="17">
        <f t="shared" si="341"/>
        <v>1.2</v>
      </c>
      <c r="DE632" s="33" t="str">
        <f>IF(DD632&gt;='PAINEL E TARGET'!$T$11,'PAINEL E TARGET'!$S$11,
IF(DD632&gt;='PAINEL E TARGET'!$T$12,'PAINEL E TARGET'!$S$12,
IF(DD632&gt;='PAINEL E TARGET'!$T$13,'PAINEL E TARGET'!$S$13,
IF(DD632&gt;='PAINEL E TARGET'!$T$14,'PAINEL E TARGET'!$S$14,
IF(DD632&gt;='PAINEL E TARGET'!$T$15,'PAINEL E TARGET'!$S$15,
IF(DD632&gt;='PAINEL E TARGET'!$T$16,'PAINEL E TARGET'!$S$16,
IF(DD632&gt;='PAINEL E TARGET'!$T$17,'PAINEL E TARGET'!$S$17,
IF(DD632&gt;='PAINEL E TARGET'!$T$18,'PAINEL E TARGET'!$S$18,'PAINEL E TARGET'!$S$19))))))))</f>
        <v>6. Fx de 120% a 124,9%</v>
      </c>
      <c r="DF632" s="17">
        <f>IFERROR(VLOOKUP($BW632,'PAINEL E TARGET'!$G$1:$Q$99,8,0),0)</f>
        <v>0.1</v>
      </c>
      <c r="DG632" s="17">
        <f>VLOOKUP(DE632,'PAINEL E TARGET'!$S$10:$U$19,3,0)</f>
        <v>1.4</v>
      </c>
      <c r="DH632" s="16">
        <f t="shared" si="356"/>
        <v>419.99999999999994</v>
      </c>
      <c r="DI632" s="17">
        <f t="shared" si="342"/>
        <v>1</v>
      </c>
      <c r="DJ632" s="33" t="str">
        <f>IF(DI632&gt;='PAINEL E TARGET'!$T$11,'PAINEL E TARGET'!$S$11,
IF(DI632&gt;='PAINEL E TARGET'!$T$12,'PAINEL E TARGET'!$S$12,
IF(DI632&gt;='PAINEL E TARGET'!$T$13,'PAINEL E TARGET'!$S$13,
IF(DI632&gt;='PAINEL E TARGET'!$T$14,'PAINEL E TARGET'!$S$14,
IF(DI632&gt;='PAINEL E TARGET'!$T$15,'PAINEL E TARGET'!$S$15,
IF(DI632&gt;='PAINEL E TARGET'!$T$16,'PAINEL E TARGET'!$S$16,
IF(DI632&gt;='PAINEL E TARGET'!$T$17,'PAINEL E TARGET'!$S$17,
IF(DI632&gt;='PAINEL E TARGET'!$T$18,'PAINEL E TARGET'!$S$18,'PAINEL E TARGET'!$S$19))))))))</f>
        <v>2. Fx de 100% a 104,9%</v>
      </c>
      <c r="DK632" s="17">
        <f>IFERROR(VLOOKUP($BW632,'PAINEL E TARGET'!$G$1:$Q$99,9,0),0)</f>
        <v>0.05</v>
      </c>
      <c r="DL632" s="17">
        <f>VLOOKUP(DJ632,'PAINEL E TARGET'!$S$10:$U$19,3,0)</f>
        <v>1</v>
      </c>
      <c r="DM632" s="16">
        <f t="shared" si="357"/>
        <v>150</v>
      </c>
      <c r="DN632" s="17">
        <f t="shared" si="343"/>
        <v>1.4650000000000001</v>
      </c>
      <c r="DO632" s="33" t="str">
        <f>IF(DN632&gt;='PAINEL E TARGET'!$T$11,'PAINEL E TARGET'!$S$11,
IF(DN632&gt;='PAINEL E TARGET'!$T$12,'PAINEL E TARGET'!$S$12,
IF(DN632&gt;='PAINEL E TARGET'!$T$13,'PAINEL E TARGET'!$S$13,
IF(DN632&gt;='PAINEL E TARGET'!$T$14,'PAINEL E TARGET'!$S$14,
IF(DN632&gt;='PAINEL E TARGET'!$T$15,'PAINEL E TARGET'!$S$15,
IF(DN632&gt;='PAINEL E TARGET'!$T$16,'PAINEL E TARGET'!$S$16,
IF(DN632&gt;='PAINEL E TARGET'!$T$17,'PAINEL E TARGET'!$S$17,
IF(DN632&gt;='PAINEL E TARGET'!$T$18,'PAINEL E TARGET'!$S$18,'PAINEL E TARGET'!$S$19))))))))</f>
        <v>8. Fx de 130% ou mais</v>
      </c>
      <c r="DP632" s="17">
        <f>IFERROR(VLOOKUP($BW632,'PAINEL E TARGET'!$G$1:$Q$99,10,0),0)</f>
        <v>0</v>
      </c>
      <c r="DQ632" s="17">
        <f>VLOOKUP(DO632,'PAINEL E TARGET'!$S$10:$U$19,3,0)</f>
        <v>1.6</v>
      </c>
      <c r="DR632" s="16">
        <f t="shared" si="358"/>
        <v>0</v>
      </c>
      <c r="DS632" s="17">
        <f t="shared" si="344"/>
        <v>0.93799999999999994</v>
      </c>
      <c r="DT632" s="16">
        <f>IF(DS632&gt;=1,VLOOKUP(BO632,'PAINEL E TARGET'!$S$1:$W$8,5,0),0)</f>
        <v>0</v>
      </c>
      <c r="DU632" s="16">
        <f t="shared" si="359"/>
        <v>2235</v>
      </c>
    </row>
    <row r="633" spans="2:125" s="32" customFormat="1" x14ac:dyDescent="0.2">
      <c r="B633" s="44">
        <v>43541</v>
      </c>
      <c r="C633" s="65">
        <v>1486</v>
      </c>
      <c r="D633" s="66" t="s">
        <v>636</v>
      </c>
      <c r="E633" s="65">
        <v>514</v>
      </c>
      <c r="F633" s="65" t="s">
        <v>944</v>
      </c>
      <c r="G633" s="67">
        <v>1085716.5996264096</v>
      </c>
      <c r="H633" s="67">
        <v>584801.58946690161</v>
      </c>
      <c r="I633" s="67">
        <v>607019.12</v>
      </c>
      <c r="J633" s="68">
        <v>1.0379915700183915</v>
      </c>
      <c r="K633" s="67">
        <v>52467.082027604876</v>
      </c>
      <c r="L633" s="67">
        <v>490542.33041626122</v>
      </c>
      <c r="M633" s="67">
        <v>64792.98</v>
      </c>
      <c r="N633" s="67">
        <v>520737.81999999995</v>
      </c>
      <c r="O633" s="67">
        <v>1010417.4289532246</v>
      </c>
      <c r="P633" s="67" t="s">
        <v>1082</v>
      </c>
      <c r="Q633" s="67" t="s">
        <v>1082</v>
      </c>
      <c r="R633" s="67">
        <v>0</v>
      </c>
      <c r="S633" s="67">
        <v>0</v>
      </c>
      <c r="T633" s="68">
        <v>0.1164169691193611</v>
      </c>
      <c r="U633" s="68">
        <v>0.10183448932148402</v>
      </c>
      <c r="V633" s="68">
        <v>0.87473922480385302</v>
      </c>
      <c r="W633" s="67">
        <v>63215.510000000009</v>
      </c>
      <c r="X633" s="67">
        <v>59627.23</v>
      </c>
      <c r="Y633" s="68">
        <v>0.94323734792300173</v>
      </c>
      <c r="Z633" s="68">
        <v>0.20499981666801656</v>
      </c>
      <c r="AA633" s="68">
        <v>0.22706518598167674</v>
      </c>
      <c r="AB633" s="68">
        <v>1.1076360441306812</v>
      </c>
      <c r="AC633" s="67">
        <v>111316.83</v>
      </c>
      <c r="AD633" s="67">
        <v>132953.65999999997</v>
      </c>
      <c r="AE633" s="68">
        <v>1.194371596819636</v>
      </c>
      <c r="AF633" s="43">
        <v>80</v>
      </c>
      <c r="AG633" s="43">
        <v>82</v>
      </c>
      <c r="AH633" s="43">
        <v>19</v>
      </c>
      <c r="AI633" s="43">
        <v>28</v>
      </c>
      <c r="AJ633" s="67">
        <v>33820.259999999995</v>
      </c>
      <c r="AK633" s="67">
        <v>31598.6</v>
      </c>
      <c r="AL633" s="68">
        <v>0.93430978945756193</v>
      </c>
      <c r="AM633" s="67">
        <v>7107.9600000000009</v>
      </c>
      <c r="AN633" s="67">
        <v>9271.7999999999993</v>
      </c>
      <c r="AO633" s="68">
        <v>1.3044248982830513</v>
      </c>
      <c r="AP633" s="67">
        <v>5762.96</v>
      </c>
      <c r="AQ633" s="67">
        <v>4679.82</v>
      </c>
      <c r="AR633" s="68">
        <v>0.81205144578480493</v>
      </c>
      <c r="AS633" s="67">
        <v>16524.329999999998</v>
      </c>
      <c r="AT633" s="67">
        <v>14077.009999999998</v>
      </c>
      <c r="AU633" s="68">
        <v>0.85189596189376515</v>
      </c>
      <c r="AV633" s="43">
        <v>763.01</v>
      </c>
      <c r="AW633" s="43">
        <v>464.91</v>
      </c>
      <c r="AX633" s="69">
        <v>0.6093104939646925</v>
      </c>
      <c r="AY633" s="43">
        <v>52467.082027604876</v>
      </c>
      <c r="AZ633" s="43">
        <v>64792.979999999996</v>
      </c>
      <c r="BA633" s="43">
        <v>24619.806048229759</v>
      </c>
      <c r="BB633" s="43">
        <v>30704.550000000003</v>
      </c>
      <c r="BC633" s="43">
        <v>97650.77885037048</v>
      </c>
      <c r="BD633" s="43">
        <v>45850.265894024989</v>
      </c>
      <c r="BE633" s="43">
        <v>118403.69000000002</v>
      </c>
      <c r="BF633" s="43">
        <v>208498.31</v>
      </c>
      <c r="BG633" s="43">
        <v>1422.1400000000003</v>
      </c>
      <c r="BH633" s="43">
        <v>42</v>
      </c>
      <c r="BI633" s="44">
        <v>43173</v>
      </c>
      <c r="BJ633" s="44">
        <v>43541</v>
      </c>
      <c r="BK633" s="44">
        <v>43172</v>
      </c>
      <c r="BL633" s="43">
        <f t="shared" si="345"/>
        <v>607019.12</v>
      </c>
      <c r="BM633" s="43">
        <f t="shared" si="346"/>
        <v>585530.79999999993</v>
      </c>
      <c r="BO633" s="16" t="str">
        <f>IFERROR(VLOOKUP($C633,'PORTE LOJA'!A:B,2,0),"PORTE 1")</f>
        <v>PORTE 2</v>
      </c>
      <c r="BP633" s="16">
        <f>VLOOKUP(BO633,'PAINEL E TARGET'!$S$1:$W$8,3,0)</f>
        <v>1875</v>
      </c>
      <c r="BQ633" s="16">
        <f t="shared" si="324"/>
        <v>1</v>
      </c>
      <c r="BR633" s="16">
        <f t="shared" si="325"/>
        <v>1</v>
      </c>
      <c r="BS633" s="16">
        <f t="shared" si="326"/>
        <v>1</v>
      </c>
      <c r="BT633" s="16">
        <f t="shared" si="327"/>
        <v>1</v>
      </c>
      <c r="BU633" s="16">
        <f t="shared" si="328"/>
        <v>1</v>
      </c>
      <c r="BV633" s="16">
        <f t="shared" si="329"/>
        <v>1</v>
      </c>
      <c r="BW633" s="17" t="str">
        <f t="shared" si="347"/>
        <v>111111</v>
      </c>
      <c r="BY633" s="17">
        <f t="shared" si="330"/>
        <v>1.038</v>
      </c>
      <c r="BZ633" s="17">
        <f t="shared" si="331"/>
        <v>1.0780000000000001</v>
      </c>
      <c r="CA633" s="17" t="str">
        <f t="shared" si="348"/>
        <v>Sem Retira</v>
      </c>
      <c r="CB633" s="17">
        <f t="shared" si="349"/>
        <v>1.0780000000000001</v>
      </c>
      <c r="CC633" s="33" t="str">
        <f>IF(CB633&gt;='PAINEL E TARGET'!$T$11,'PAINEL E TARGET'!$S$11,
IF(CB633&gt;='PAINEL E TARGET'!$T$12,'PAINEL E TARGET'!$S$12,
IF(CB633&gt;='PAINEL E TARGET'!$T$13,'PAINEL E TARGET'!$S$13,
IF(CB633&gt;='PAINEL E TARGET'!$T$14,'PAINEL E TARGET'!$S$14,
IF(CB633&gt;='PAINEL E TARGET'!$T$15,'PAINEL E TARGET'!$S$15,
IF(CB633&gt;='PAINEL E TARGET'!$T$16,'PAINEL E TARGET'!$S$16,
IF(CB633&gt;='PAINEL E TARGET'!$T$17,'PAINEL E TARGET'!$S$17,
IF(CB633&gt;='PAINEL E TARGET'!$T$18,'PAINEL E TARGET'!$S$18,'PAINEL E TARGET'!$S$19))))))))</f>
        <v>3. Fx de 105% a 109,9%</v>
      </c>
      <c r="CD633" s="17">
        <f>IFERROR(VLOOKUP($BW633,'PAINEL E TARGET'!$G$1:$Q$99,4,0),0)</f>
        <v>0.25</v>
      </c>
      <c r="CE633" s="17">
        <f>VLOOKUP(CC633,'PAINEL E TARGET'!$S$10:$U$19,3,0)</f>
        <v>1.1000000000000001</v>
      </c>
      <c r="CF633" s="16">
        <f t="shared" si="350"/>
        <v>515.625</v>
      </c>
      <c r="CG633" s="17">
        <f t="shared" si="332"/>
        <v>0.93400000000000005</v>
      </c>
      <c r="CH633" s="17">
        <f t="shared" si="333"/>
        <v>1.304</v>
      </c>
      <c r="CI633" s="17">
        <f t="shared" si="334"/>
        <v>0.81200000000000006</v>
      </c>
      <c r="CJ633" s="17">
        <f t="shared" si="335"/>
        <v>0.85199999999999998</v>
      </c>
      <c r="CK633" s="17">
        <f t="shared" si="336"/>
        <v>0.60899999999999999</v>
      </c>
      <c r="CL633" s="17">
        <f t="shared" si="337"/>
        <v>0.94299999999999995</v>
      </c>
      <c r="CM633" s="16">
        <f t="shared" si="338"/>
        <v>4</v>
      </c>
      <c r="CN633" s="17" t="str">
        <f t="shared" si="351"/>
        <v>não ok</v>
      </c>
      <c r="CO633" s="17">
        <f t="shared" si="352"/>
        <v>0</v>
      </c>
      <c r="CP633" s="33" t="str">
        <f>IF(CO633&gt;='PAINEL E TARGET'!$T$11,'PAINEL E TARGET'!$S$11,
IF(CO633&gt;='PAINEL E TARGET'!$T$12,'PAINEL E TARGET'!$S$12,
IF(CO633&gt;='PAINEL E TARGET'!$T$13,'PAINEL E TARGET'!$S$13,
IF(CO633&gt;='PAINEL E TARGET'!$T$14,'PAINEL E TARGET'!$S$14,
IF(CO633&gt;='PAINEL E TARGET'!$T$15,'PAINEL E TARGET'!$S$15,
IF(CO633&gt;='PAINEL E TARGET'!$T$16,'PAINEL E TARGET'!$S$16,
IF(CO633&gt;='PAINEL E TARGET'!$T$17,'PAINEL E TARGET'!$S$17,
IF(CO633&gt;='PAINEL E TARGET'!$T$18,'PAINEL E TARGET'!$S$18,'PAINEL E TARGET'!$S$19))))))))</f>
        <v>Não elegível</v>
      </c>
      <c r="CQ633" s="17">
        <f>IFERROR(VLOOKUP($BW633,'PAINEL E TARGET'!$G$1:$Q$99,5,0),0)</f>
        <v>0.25</v>
      </c>
      <c r="CR633" s="17">
        <f>VLOOKUP(CP633,'PAINEL E TARGET'!$S$10:$U$19,3,0)</f>
        <v>0</v>
      </c>
      <c r="CS633" s="16">
        <f t="shared" si="353"/>
        <v>0</v>
      </c>
      <c r="CT633" s="17">
        <f t="shared" si="339"/>
        <v>1.194</v>
      </c>
      <c r="CU633" s="33" t="str">
        <f>IF(CT633&gt;='PAINEL E TARGET'!$T$11,'PAINEL E TARGET'!$S$11,
IF(CT633&gt;='PAINEL E TARGET'!$T$12,'PAINEL E TARGET'!$S$12,
IF(CT633&gt;='PAINEL E TARGET'!$T$13,'PAINEL E TARGET'!$S$13,
IF(CT633&gt;='PAINEL E TARGET'!$T$14,'PAINEL E TARGET'!$S$14,
IF(CT633&gt;='PAINEL E TARGET'!$T$15,'PAINEL E TARGET'!$S$15,
IF(CT633&gt;='PAINEL E TARGET'!$T$16,'PAINEL E TARGET'!$S$16,
IF(CT633&gt;='PAINEL E TARGET'!$T$17,'PAINEL E TARGET'!$S$17,
IF(CT633&gt;='PAINEL E TARGET'!$T$18,'PAINEL E TARGET'!$S$18,'PAINEL E TARGET'!$S$19))))))))</f>
        <v>5. Fx de 115% a 119,9%</v>
      </c>
      <c r="CV633" s="17">
        <f>IFERROR(VLOOKUP($BW633,'PAINEL E TARGET'!$G$1:$Q$99,6,0),0)</f>
        <v>0.2</v>
      </c>
      <c r="CW633" s="17">
        <f>VLOOKUP(CU633,'PAINEL E TARGET'!$S$10:$U$19,3,0)</f>
        <v>1.3</v>
      </c>
      <c r="CX633" s="16">
        <f t="shared" si="354"/>
        <v>487.5</v>
      </c>
      <c r="CY633" s="17">
        <f t="shared" si="340"/>
        <v>1.2350000000000001</v>
      </c>
      <c r="CZ633" s="33" t="str">
        <f>IF(CY633&gt;='PAINEL E TARGET'!$T$11,'PAINEL E TARGET'!$S$11,
IF(CY633&gt;='PAINEL E TARGET'!$T$12,'PAINEL E TARGET'!$S$12,
IF(CY633&gt;='PAINEL E TARGET'!$T$13,'PAINEL E TARGET'!$S$13,
IF(CY633&gt;='PAINEL E TARGET'!$T$14,'PAINEL E TARGET'!$S$14,
IF(CY633&gt;='PAINEL E TARGET'!$T$15,'PAINEL E TARGET'!$S$15,
IF(CY633&gt;='PAINEL E TARGET'!$T$16,'PAINEL E TARGET'!$S$16,
IF(CY633&gt;='PAINEL E TARGET'!$T$17,'PAINEL E TARGET'!$S$17,
IF(CY633&gt;='PAINEL E TARGET'!$T$18,'PAINEL E TARGET'!$S$18,'PAINEL E TARGET'!$S$19))))))))</f>
        <v>6. Fx de 120% a 124,9%</v>
      </c>
      <c r="DA633" s="17">
        <f>IFERROR(VLOOKUP($BW633,'PAINEL E TARGET'!$G$1:$Q$99,7,0),0)</f>
        <v>0.15</v>
      </c>
      <c r="DB633" s="17">
        <f>VLOOKUP(CZ633,'PAINEL E TARGET'!$S$10:$U$19,3,0)</f>
        <v>1.4</v>
      </c>
      <c r="DC633" s="16">
        <f t="shared" si="355"/>
        <v>393.75</v>
      </c>
      <c r="DD633" s="17">
        <f t="shared" si="341"/>
        <v>1.2470000000000001</v>
      </c>
      <c r="DE633" s="33" t="str">
        <f>IF(DD633&gt;='PAINEL E TARGET'!$T$11,'PAINEL E TARGET'!$S$11,
IF(DD633&gt;='PAINEL E TARGET'!$T$12,'PAINEL E TARGET'!$S$12,
IF(DD633&gt;='PAINEL E TARGET'!$T$13,'PAINEL E TARGET'!$S$13,
IF(DD633&gt;='PAINEL E TARGET'!$T$14,'PAINEL E TARGET'!$S$14,
IF(DD633&gt;='PAINEL E TARGET'!$T$15,'PAINEL E TARGET'!$S$15,
IF(DD633&gt;='PAINEL E TARGET'!$T$16,'PAINEL E TARGET'!$S$16,
IF(DD633&gt;='PAINEL E TARGET'!$T$17,'PAINEL E TARGET'!$S$17,
IF(DD633&gt;='PAINEL E TARGET'!$T$18,'PAINEL E TARGET'!$S$18,'PAINEL E TARGET'!$S$19))))))))</f>
        <v>6. Fx de 120% a 124,9%</v>
      </c>
      <c r="DF633" s="17">
        <f>IFERROR(VLOOKUP($BW633,'PAINEL E TARGET'!$G$1:$Q$99,8,0),0)</f>
        <v>0.1</v>
      </c>
      <c r="DG633" s="17">
        <f>VLOOKUP(DE633,'PAINEL E TARGET'!$S$10:$U$19,3,0)</f>
        <v>1.4</v>
      </c>
      <c r="DH633" s="16">
        <f t="shared" si="356"/>
        <v>262.5</v>
      </c>
      <c r="DI633" s="17">
        <f t="shared" si="342"/>
        <v>1.474</v>
      </c>
      <c r="DJ633" s="33" t="str">
        <f>IF(DI633&gt;='PAINEL E TARGET'!$T$11,'PAINEL E TARGET'!$S$11,
IF(DI633&gt;='PAINEL E TARGET'!$T$12,'PAINEL E TARGET'!$S$12,
IF(DI633&gt;='PAINEL E TARGET'!$T$13,'PAINEL E TARGET'!$S$13,
IF(DI633&gt;='PAINEL E TARGET'!$T$14,'PAINEL E TARGET'!$S$14,
IF(DI633&gt;='PAINEL E TARGET'!$T$15,'PAINEL E TARGET'!$S$15,
IF(DI633&gt;='PAINEL E TARGET'!$T$16,'PAINEL E TARGET'!$S$16,
IF(DI633&gt;='PAINEL E TARGET'!$T$17,'PAINEL E TARGET'!$S$17,
IF(DI633&gt;='PAINEL E TARGET'!$T$18,'PAINEL E TARGET'!$S$18,'PAINEL E TARGET'!$S$19))))))))</f>
        <v>8. Fx de 130% ou mais</v>
      </c>
      <c r="DK633" s="17">
        <f>IFERROR(VLOOKUP($BW633,'PAINEL E TARGET'!$G$1:$Q$99,9,0),0)</f>
        <v>0.05</v>
      </c>
      <c r="DL633" s="17">
        <f>VLOOKUP(DJ633,'PAINEL E TARGET'!$S$10:$U$19,3,0)</f>
        <v>1.6</v>
      </c>
      <c r="DM633" s="16">
        <f t="shared" si="357"/>
        <v>150.00000000000003</v>
      </c>
      <c r="DN633" s="17">
        <f t="shared" si="343"/>
        <v>0.60899999999999999</v>
      </c>
      <c r="DO633" s="33" t="str">
        <f>IF(DN633&gt;='PAINEL E TARGET'!$T$11,'PAINEL E TARGET'!$S$11,
IF(DN633&gt;='PAINEL E TARGET'!$T$12,'PAINEL E TARGET'!$S$12,
IF(DN633&gt;='PAINEL E TARGET'!$T$13,'PAINEL E TARGET'!$S$13,
IF(DN633&gt;='PAINEL E TARGET'!$T$14,'PAINEL E TARGET'!$S$14,
IF(DN633&gt;='PAINEL E TARGET'!$T$15,'PAINEL E TARGET'!$S$15,
IF(DN633&gt;='PAINEL E TARGET'!$T$16,'PAINEL E TARGET'!$S$16,
IF(DN633&gt;='PAINEL E TARGET'!$T$17,'PAINEL E TARGET'!$S$17,
IF(DN633&gt;='PAINEL E TARGET'!$T$18,'PAINEL E TARGET'!$S$18,'PAINEL E TARGET'!$S$19))))))))</f>
        <v>Não elegível</v>
      </c>
      <c r="DP633" s="17">
        <f>IFERROR(VLOOKUP($BW633,'PAINEL E TARGET'!$G$1:$Q$99,10,0),0)</f>
        <v>0</v>
      </c>
      <c r="DQ633" s="17">
        <f>VLOOKUP(DO633,'PAINEL E TARGET'!$S$10:$U$19,3,0)</f>
        <v>0</v>
      </c>
      <c r="DR633" s="16">
        <f t="shared" si="358"/>
        <v>0</v>
      </c>
      <c r="DS633" s="17">
        <f t="shared" si="344"/>
        <v>1.0249999999999999</v>
      </c>
      <c r="DT633" s="16">
        <f>IF(DS633&gt;=1,VLOOKUP(BO633,'PAINEL E TARGET'!$S$1:$W$8,5,0),0)</f>
        <v>190</v>
      </c>
      <c r="DU633" s="16">
        <f t="shared" si="359"/>
        <v>1999.375</v>
      </c>
    </row>
    <row r="634" spans="2:125" s="32" customFormat="1" x14ac:dyDescent="0.2">
      <c r="B634" s="44">
        <v>43541</v>
      </c>
      <c r="C634" s="65">
        <v>1487</v>
      </c>
      <c r="D634" s="66" t="s">
        <v>637</v>
      </c>
      <c r="E634" s="65">
        <v>313</v>
      </c>
      <c r="F634" s="65" t="s">
        <v>943</v>
      </c>
      <c r="G634" s="67">
        <v>1184067.2553529656</v>
      </c>
      <c r="H634" s="67">
        <v>695798.75179715501</v>
      </c>
      <c r="I634" s="67">
        <v>645606.45000000007</v>
      </c>
      <c r="J634" s="68">
        <v>0.9278637656829436</v>
      </c>
      <c r="K634" s="67">
        <v>117296.3952044499</v>
      </c>
      <c r="L634" s="67">
        <v>514144.22093503369</v>
      </c>
      <c r="M634" s="67">
        <v>101466.58</v>
      </c>
      <c r="N634" s="67">
        <v>507222.54999999993</v>
      </c>
      <c r="O634" s="67">
        <v>1079278.7508739731</v>
      </c>
      <c r="P634" s="67">
        <v>5686.0012517891255</v>
      </c>
      <c r="Q634" s="67">
        <v>6604.78</v>
      </c>
      <c r="R634" s="67">
        <v>0</v>
      </c>
      <c r="S634" s="67">
        <v>0</v>
      </c>
      <c r="T634" s="68">
        <v>0.13090609010482723</v>
      </c>
      <c r="U634" s="68">
        <v>0.14022287740912051</v>
      </c>
      <c r="V634" s="68">
        <v>1.0711715344704937</v>
      </c>
      <c r="W634" s="67">
        <v>81915.09</v>
      </c>
      <c r="X634" s="67">
        <v>84426</v>
      </c>
      <c r="Y634" s="68">
        <v>1.0306525940458591</v>
      </c>
      <c r="Z634" s="68">
        <v>0.22824095618227411</v>
      </c>
      <c r="AA634" s="68">
        <v>0.23029241544037424</v>
      </c>
      <c r="AB634" s="68">
        <v>1.0089881294418599</v>
      </c>
      <c r="AC634" s="67">
        <v>144120.61000000002</v>
      </c>
      <c r="AD634" s="67">
        <v>140176.48999999996</v>
      </c>
      <c r="AE634" s="68">
        <v>0.97263319937377413</v>
      </c>
      <c r="AF634" s="43">
        <v>80</v>
      </c>
      <c r="AG634" s="43">
        <v>58</v>
      </c>
      <c r="AH634" s="43">
        <v>20</v>
      </c>
      <c r="AI634" s="43">
        <v>27</v>
      </c>
      <c r="AJ634" s="67">
        <v>42683.53</v>
      </c>
      <c r="AK634" s="67">
        <v>38530.92</v>
      </c>
      <c r="AL634" s="68">
        <v>0.90271165482330074</v>
      </c>
      <c r="AM634" s="67">
        <v>9217.9100000000017</v>
      </c>
      <c r="AN634" s="67">
        <v>11056.600000000002</v>
      </c>
      <c r="AO634" s="68">
        <v>1.1994692940156717</v>
      </c>
      <c r="AP634" s="67">
        <v>10366.929999999998</v>
      </c>
      <c r="AQ634" s="67">
        <v>13805.47</v>
      </c>
      <c r="AR634" s="68">
        <v>1.3316835360130725</v>
      </c>
      <c r="AS634" s="67">
        <v>19646.719999999998</v>
      </c>
      <c r="AT634" s="67">
        <v>21033.01</v>
      </c>
      <c r="AU634" s="68">
        <v>1.0705608875171022</v>
      </c>
      <c r="AV634" s="43">
        <v>1518.68</v>
      </c>
      <c r="AW634" s="43">
        <v>1009.8100000000001</v>
      </c>
      <c r="AX634" s="69">
        <v>0.66492612005162377</v>
      </c>
      <c r="AY634" s="43">
        <v>117296.3952044499</v>
      </c>
      <c r="AZ634" s="43">
        <v>101466.58</v>
      </c>
      <c r="BA634" s="43">
        <v>30394.398068297625</v>
      </c>
      <c r="BB634" s="43">
        <v>36999.24</v>
      </c>
      <c r="BC634" s="43">
        <v>200107.15763855452</v>
      </c>
      <c r="BD634" s="43">
        <v>52094.610129731387</v>
      </c>
      <c r="BE634" s="43">
        <v>140948.09</v>
      </c>
      <c r="BF634" s="43">
        <v>248070.44</v>
      </c>
      <c r="BG634" s="43">
        <v>2613.83</v>
      </c>
      <c r="BH634" s="43">
        <v>32</v>
      </c>
      <c r="BI634" s="44">
        <v>43173</v>
      </c>
      <c r="BJ634" s="44">
        <v>43541</v>
      </c>
      <c r="BK634" s="44">
        <v>43172</v>
      </c>
      <c r="BL634" s="43">
        <f t="shared" si="345"/>
        <v>645606.45000000007</v>
      </c>
      <c r="BM634" s="43">
        <f t="shared" si="346"/>
        <v>608689.12999999989</v>
      </c>
      <c r="BO634" s="16" t="str">
        <f>IFERROR(VLOOKUP($C634,'PORTE LOJA'!A:B,2,0),"PORTE 1")</f>
        <v>PORTE 2</v>
      </c>
      <c r="BP634" s="16">
        <f>VLOOKUP(BO634,'PAINEL E TARGET'!$S$1:$W$8,3,0)</f>
        <v>1875</v>
      </c>
      <c r="BQ634" s="16">
        <f t="shared" si="324"/>
        <v>1</v>
      </c>
      <c r="BR634" s="16">
        <f t="shared" si="325"/>
        <v>1</v>
      </c>
      <c r="BS634" s="16">
        <f t="shared" si="326"/>
        <v>1</v>
      </c>
      <c r="BT634" s="16">
        <f t="shared" si="327"/>
        <v>1</v>
      </c>
      <c r="BU634" s="16">
        <f t="shared" si="328"/>
        <v>1</v>
      </c>
      <c r="BV634" s="16">
        <f t="shared" si="329"/>
        <v>1</v>
      </c>
      <c r="BW634" s="17" t="str">
        <f t="shared" si="347"/>
        <v>111111</v>
      </c>
      <c r="BY634" s="17">
        <f t="shared" si="330"/>
        <v>0.92800000000000005</v>
      </c>
      <c r="BZ634" s="17">
        <f t="shared" si="331"/>
        <v>0.96399999999999997</v>
      </c>
      <c r="CA634" s="17" t="str">
        <f t="shared" si="348"/>
        <v>Sem Retira</v>
      </c>
      <c r="CB634" s="17">
        <f t="shared" si="349"/>
        <v>0.96399999999999997</v>
      </c>
      <c r="CC634" s="33" t="str">
        <f>IF(CB634&gt;='PAINEL E TARGET'!$T$11,'PAINEL E TARGET'!$S$11,
IF(CB634&gt;='PAINEL E TARGET'!$T$12,'PAINEL E TARGET'!$S$12,
IF(CB634&gt;='PAINEL E TARGET'!$T$13,'PAINEL E TARGET'!$S$13,
IF(CB634&gt;='PAINEL E TARGET'!$T$14,'PAINEL E TARGET'!$S$14,
IF(CB634&gt;='PAINEL E TARGET'!$T$15,'PAINEL E TARGET'!$S$15,
IF(CB634&gt;='PAINEL E TARGET'!$T$16,'PAINEL E TARGET'!$S$16,
IF(CB634&gt;='PAINEL E TARGET'!$T$17,'PAINEL E TARGET'!$S$17,
IF(CB634&gt;='PAINEL E TARGET'!$T$18,'PAINEL E TARGET'!$S$18,'PAINEL E TARGET'!$S$19))))))))</f>
        <v>1. Fx de 90% a 99,9%</v>
      </c>
      <c r="CD634" s="17">
        <f>IFERROR(VLOOKUP($BW634,'PAINEL E TARGET'!$G$1:$Q$99,4,0),0)</f>
        <v>0.25</v>
      </c>
      <c r="CE634" s="17">
        <f>VLOOKUP(CC634,'PAINEL E TARGET'!$S$10:$U$19,3,0)</f>
        <v>0.5</v>
      </c>
      <c r="CF634" s="16">
        <f t="shared" si="350"/>
        <v>234.375</v>
      </c>
      <c r="CG634" s="17">
        <f t="shared" si="332"/>
        <v>0.90300000000000002</v>
      </c>
      <c r="CH634" s="17">
        <f t="shared" si="333"/>
        <v>1.1990000000000001</v>
      </c>
      <c r="CI634" s="17">
        <f t="shared" si="334"/>
        <v>1.3320000000000001</v>
      </c>
      <c r="CJ634" s="17">
        <f t="shared" si="335"/>
        <v>1.071</v>
      </c>
      <c r="CK634" s="17">
        <f t="shared" si="336"/>
        <v>0.66500000000000004</v>
      </c>
      <c r="CL634" s="17">
        <f t="shared" si="337"/>
        <v>1.0309999999999999</v>
      </c>
      <c r="CM634" s="16">
        <f t="shared" si="338"/>
        <v>4</v>
      </c>
      <c r="CN634" s="17" t="str">
        <f t="shared" si="351"/>
        <v>não ok</v>
      </c>
      <c r="CO634" s="17">
        <f t="shared" si="352"/>
        <v>0</v>
      </c>
      <c r="CP634" s="33" t="str">
        <f>IF(CO634&gt;='PAINEL E TARGET'!$T$11,'PAINEL E TARGET'!$S$11,
IF(CO634&gt;='PAINEL E TARGET'!$T$12,'PAINEL E TARGET'!$S$12,
IF(CO634&gt;='PAINEL E TARGET'!$T$13,'PAINEL E TARGET'!$S$13,
IF(CO634&gt;='PAINEL E TARGET'!$T$14,'PAINEL E TARGET'!$S$14,
IF(CO634&gt;='PAINEL E TARGET'!$T$15,'PAINEL E TARGET'!$S$15,
IF(CO634&gt;='PAINEL E TARGET'!$T$16,'PAINEL E TARGET'!$S$16,
IF(CO634&gt;='PAINEL E TARGET'!$T$17,'PAINEL E TARGET'!$S$17,
IF(CO634&gt;='PAINEL E TARGET'!$T$18,'PAINEL E TARGET'!$S$18,'PAINEL E TARGET'!$S$19))))))))</f>
        <v>Não elegível</v>
      </c>
      <c r="CQ634" s="17">
        <f>IFERROR(VLOOKUP($BW634,'PAINEL E TARGET'!$G$1:$Q$99,5,0),0)</f>
        <v>0.25</v>
      </c>
      <c r="CR634" s="17">
        <f>VLOOKUP(CP634,'PAINEL E TARGET'!$S$10:$U$19,3,0)</f>
        <v>0</v>
      </c>
      <c r="CS634" s="16">
        <f t="shared" si="353"/>
        <v>0</v>
      </c>
      <c r="CT634" s="17">
        <f t="shared" si="339"/>
        <v>0.97299999999999998</v>
      </c>
      <c r="CU634" s="33" t="str">
        <f>IF(CT634&gt;='PAINEL E TARGET'!$T$11,'PAINEL E TARGET'!$S$11,
IF(CT634&gt;='PAINEL E TARGET'!$T$12,'PAINEL E TARGET'!$S$12,
IF(CT634&gt;='PAINEL E TARGET'!$T$13,'PAINEL E TARGET'!$S$13,
IF(CT634&gt;='PAINEL E TARGET'!$T$14,'PAINEL E TARGET'!$S$14,
IF(CT634&gt;='PAINEL E TARGET'!$T$15,'PAINEL E TARGET'!$S$15,
IF(CT634&gt;='PAINEL E TARGET'!$T$16,'PAINEL E TARGET'!$S$16,
IF(CT634&gt;='PAINEL E TARGET'!$T$17,'PAINEL E TARGET'!$S$17,
IF(CT634&gt;='PAINEL E TARGET'!$T$18,'PAINEL E TARGET'!$S$18,'PAINEL E TARGET'!$S$19))))))))</f>
        <v>1. Fx de 90% a 99,9%</v>
      </c>
      <c r="CV634" s="17">
        <f>IFERROR(VLOOKUP($BW634,'PAINEL E TARGET'!$G$1:$Q$99,6,0),0)</f>
        <v>0.2</v>
      </c>
      <c r="CW634" s="17">
        <f>VLOOKUP(CU634,'PAINEL E TARGET'!$S$10:$U$19,3,0)</f>
        <v>0.5</v>
      </c>
      <c r="CX634" s="16">
        <f t="shared" si="354"/>
        <v>187.5</v>
      </c>
      <c r="CY634" s="17">
        <f t="shared" si="340"/>
        <v>0.86499999999999999</v>
      </c>
      <c r="CZ634" s="33" t="str">
        <f>IF(CY634&gt;='PAINEL E TARGET'!$T$11,'PAINEL E TARGET'!$S$11,
IF(CY634&gt;='PAINEL E TARGET'!$T$12,'PAINEL E TARGET'!$S$12,
IF(CY634&gt;='PAINEL E TARGET'!$T$13,'PAINEL E TARGET'!$S$13,
IF(CY634&gt;='PAINEL E TARGET'!$T$14,'PAINEL E TARGET'!$S$14,
IF(CY634&gt;='PAINEL E TARGET'!$T$15,'PAINEL E TARGET'!$S$15,
IF(CY634&gt;='PAINEL E TARGET'!$T$16,'PAINEL E TARGET'!$S$16,
IF(CY634&gt;='PAINEL E TARGET'!$T$17,'PAINEL E TARGET'!$S$17,
IF(CY634&gt;='PAINEL E TARGET'!$T$18,'PAINEL E TARGET'!$S$18,'PAINEL E TARGET'!$S$19))))))))</f>
        <v>Não elegível</v>
      </c>
      <c r="DA634" s="17">
        <f>IFERROR(VLOOKUP($BW634,'PAINEL E TARGET'!$G$1:$Q$99,7,0),0)</f>
        <v>0.15</v>
      </c>
      <c r="DB634" s="17">
        <f>VLOOKUP(CZ634,'PAINEL E TARGET'!$S$10:$U$19,3,0)</f>
        <v>0</v>
      </c>
      <c r="DC634" s="16">
        <f t="shared" si="355"/>
        <v>0</v>
      </c>
      <c r="DD634" s="17">
        <f t="shared" si="341"/>
        <v>1.2170000000000001</v>
      </c>
      <c r="DE634" s="33" t="str">
        <f>IF(DD634&gt;='PAINEL E TARGET'!$T$11,'PAINEL E TARGET'!$S$11,
IF(DD634&gt;='PAINEL E TARGET'!$T$12,'PAINEL E TARGET'!$S$12,
IF(DD634&gt;='PAINEL E TARGET'!$T$13,'PAINEL E TARGET'!$S$13,
IF(DD634&gt;='PAINEL E TARGET'!$T$14,'PAINEL E TARGET'!$S$14,
IF(DD634&gt;='PAINEL E TARGET'!$T$15,'PAINEL E TARGET'!$S$15,
IF(DD634&gt;='PAINEL E TARGET'!$T$16,'PAINEL E TARGET'!$S$16,
IF(DD634&gt;='PAINEL E TARGET'!$T$17,'PAINEL E TARGET'!$S$17,
IF(DD634&gt;='PAINEL E TARGET'!$T$18,'PAINEL E TARGET'!$S$18,'PAINEL E TARGET'!$S$19))))))))</f>
        <v>6. Fx de 120% a 124,9%</v>
      </c>
      <c r="DF634" s="17">
        <f>IFERROR(VLOOKUP($BW634,'PAINEL E TARGET'!$G$1:$Q$99,8,0),0)</f>
        <v>0.1</v>
      </c>
      <c r="DG634" s="17">
        <f>VLOOKUP(DE634,'PAINEL E TARGET'!$S$10:$U$19,3,0)</f>
        <v>1.4</v>
      </c>
      <c r="DH634" s="16">
        <f t="shared" si="356"/>
        <v>262.5</v>
      </c>
      <c r="DI634" s="17">
        <f t="shared" si="342"/>
        <v>1.35</v>
      </c>
      <c r="DJ634" s="33" t="str">
        <f>IF(DI634&gt;='PAINEL E TARGET'!$T$11,'PAINEL E TARGET'!$S$11,
IF(DI634&gt;='PAINEL E TARGET'!$T$12,'PAINEL E TARGET'!$S$12,
IF(DI634&gt;='PAINEL E TARGET'!$T$13,'PAINEL E TARGET'!$S$13,
IF(DI634&gt;='PAINEL E TARGET'!$T$14,'PAINEL E TARGET'!$S$14,
IF(DI634&gt;='PAINEL E TARGET'!$T$15,'PAINEL E TARGET'!$S$15,
IF(DI634&gt;='PAINEL E TARGET'!$T$16,'PAINEL E TARGET'!$S$16,
IF(DI634&gt;='PAINEL E TARGET'!$T$17,'PAINEL E TARGET'!$S$17,
IF(DI634&gt;='PAINEL E TARGET'!$T$18,'PAINEL E TARGET'!$S$18,'PAINEL E TARGET'!$S$19))))))))</f>
        <v>8. Fx de 130% ou mais</v>
      </c>
      <c r="DK634" s="17">
        <f>IFERROR(VLOOKUP($BW634,'PAINEL E TARGET'!$G$1:$Q$99,9,0),0)</f>
        <v>0.05</v>
      </c>
      <c r="DL634" s="17">
        <f>VLOOKUP(DJ634,'PAINEL E TARGET'!$S$10:$U$19,3,0)</f>
        <v>1.6</v>
      </c>
      <c r="DM634" s="16">
        <f t="shared" si="357"/>
        <v>150.00000000000003</v>
      </c>
      <c r="DN634" s="17">
        <f t="shared" si="343"/>
        <v>0.66500000000000004</v>
      </c>
      <c r="DO634" s="33" t="str">
        <f>IF(DN634&gt;='PAINEL E TARGET'!$T$11,'PAINEL E TARGET'!$S$11,
IF(DN634&gt;='PAINEL E TARGET'!$T$12,'PAINEL E TARGET'!$S$12,
IF(DN634&gt;='PAINEL E TARGET'!$T$13,'PAINEL E TARGET'!$S$13,
IF(DN634&gt;='PAINEL E TARGET'!$T$14,'PAINEL E TARGET'!$S$14,
IF(DN634&gt;='PAINEL E TARGET'!$T$15,'PAINEL E TARGET'!$S$15,
IF(DN634&gt;='PAINEL E TARGET'!$T$16,'PAINEL E TARGET'!$S$16,
IF(DN634&gt;='PAINEL E TARGET'!$T$17,'PAINEL E TARGET'!$S$17,
IF(DN634&gt;='PAINEL E TARGET'!$T$18,'PAINEL E TARGET'!$S$18,'PAINEL E TARGET'!$S$19))))))))</f>
        <v>Não elegível</v>
      </c>
      <c r="DP634" s="17">
        <f>IFERROR(VLOOKUP($BW634,'PAINEL E TARGET'!$G$1:$Q$99,10,0),0)</f>
        <v>0</v>
      </c>
      <c r="DQ634" s="17">
        <f>VLOOKUP(DO634,'PAINEL E TARGET'!$S$10:$U$19,3,0)</f>
        <v>0</v>
      </c>
      <c r="DR634" s="16">
        <f t="shared" si="358"/>
        <v>0</v>
      </c>
      <c r="DS634" s="17">
        <f t="shared" si="344"/>
        <v>0.72499999999999998</v>
      </c>
      <c r="DT634" s="16">
        <f>IF(DS634&gt;=1,VLOOKUP(BO634,'PAINEL E TARGET'!$S$1:$W$8,5,0),0)</f>
        <v>0</v>
      </c>
      <c r="DU634" s="16">
        <f t="shared" si="359"/>
        <v>834.375</v>
      </c>
    </row>
    <row r="635" spans="2:125" s="32" customFormat="1" x14ac:dyDescent="0.2">
      <c r="B635" s="44">
        <v>43541</v>
      </c>
      <c r="C635" s="65">
        <v>1489</v>
      </c>
      <c r="D635" s="66" t="s">
        <v>638</v>
      </c>
      <c r="E635" s="65">
        <v>314</v>
      </c>
      <c r="F635" s="65" t="s">
        <v>943</v>
      </c>
      <c r="G635" s="67">
        <v>977824.17884037504</v>
      </c>
      <c r="H635" s="67">
        <v>588705.44913617603</v>
      </c>
      <c r="I635" s="67">
        <v>504652.14999999997</v>
      </c>
      <c r="J635" s="68">
        <v>0.85722350751210163</v>
      </c>
      <c r="K635" s="67">
        <v>80734.077090389357</v>
      </c>
      <c r="L635" s="67">
        <v>441659.77638339612</v>
      </c>
      <c r="M635" s="67">
        <v>85278.22</v>
      </c>
      <c r="N635" s="67">
        <v>384606.1</v>
      </c>
      <c r="O635" s="67">
        <v>871041.46327880363</v>
      </c>
      <c r="P635" s="67" t="s">
        <v>1082</v>
      </c>
      <c r="Q635" s="67" t="s">
        <v>1082</v>
      </c>
      <c r="R635" s="67">
        <v>0</v>
      </c>
      <c r="S635" s="67">
        <v>0</v>
      </c>
      <c r="T635" s="68">
        <v>0.11481310432954731</v>
      </c>
      <c r="U635" s="68">
        <v>0.11634214565831864</v>
      </c>
      <c r="V635" s="68">
        <v>1.0133176551378886</v>
      </c>
      <c r="W635" s="67">
        <v>59977.659999999996</v>
      </c>
      <c r="X635" s="67">
        <v>54667.350000000013</v>
      </c>
      <c r="Y635" s="68">
        <v>0.91146186763538317</v>
      </c>
      <c r="Z635" s="68">
        <v>0.19480062662166558</v>
      </c>
      <c r="AA635" s="68">
        <v>0.16756347604874322</v>
      </c>
      <c r="AB635" s="68">
        <v>0.86017934826348719</v>
      </c>
      <c r="AC635" s="67">
        <v>101762.65</v>
      </c>
      <c r="AD635" s="67">
        <v>78735.450000000012</v>
      </c>
      <c r="AE635" s="68">
        <v>0.77371658462117499</v>
      </c>
      <c r="AF635" s="43">
        <v>80</v>
      </c>
      <c r="AG635" s="43">
        <v>72</v>
      </c>
      <c r="AH635" s="43">
        <v>24</v>
      </c>
      <c r="AI635" s="43">
        <v>22</v>
      </c>
      <c r="AJ635" s="67">
        <v>20781.849999999999</v>
      </c>
      <c r="AK635" s="67">
        <v>18945</v>
      </c>
      <c r="AL635" s="68">
        <v>0.91161277749574754</v>
      </c>
      <c r="AM635" s="67">
        <v>11058.86</v>
      </c>
      <c r="AN635" s="67">
        <v>10492</v>
      </c>
      <c r="AO635" s="68">
        <v>0.94874155202254118</v>
      </c>
      <c r="AP635" s="67">
        <v>7081.8</v>
      </c>
      <c r="AQ635" s="67">
        <v>6299.9599999999991</v>
      </c>
      <c r="AR635" s="68">
        <v>0.88959868959868948</v>
      </c>
      <c r="AS635" s="67">
        <v>21055.149999999998</v>
      </c>
      <c r="AT635" s="67">
        <v>18930.39</v>
      </c>
      <c r="AU635" s="68">
        <v>0.89908597184061867</v>
      </c>
      <c r="AV635" s="43">
        <v>701.01</v>
      </c>
      <c r="AW635" s="43">
        <v>599.89</v>
      </c>
      <c r="AX635" s="69">
        <v>0.85575098786037285</v>
      </c>
      <c r="AY635" s="43">
        <v>80734.077090389357</v>
      </c>
      <c r="AZ635" s="43">
        <v>85278.22</v>
      </c>
      <c r="BA635" s="43">
        <v>29401.702051778517</v>
      </c>
      <c r="BB635" s="43">
        <v>34411.18</v>
      </c>
      <c r="BC635" s="43">
        <v>134233.46610844991</v>
      </c>
      <c r="BD635" s="43">
        <v>49118.698403787421</v>
      </c>
      <c r="BE635" s="43">
        <v>100683.29999999997</v>
      </c>
      <c r="BF635" s="43">
        <v>170827.1</v>
      </c>
      <c r="BG635" s="43">
        <v>1176.79</v>
      </c>
      <c r="BH635" s="43">
        <v>30</v>
      </c>
      <c r="BI635" s="44">
        <v>43173</v>
      </c>
      <c r="BJ635" s="44">
        <v>43541</v>
      </c>
      <c r="BK635" s="44">
        <v>43172</v>
      </c>
      <c r="BL635" s="43">
        <f t="shared" si="345"/>
        <v>504652.14999999997</v>
      </c>
      <c r="BM635" s="43">
        <f t="shared" si="346"/>
        <v>469884.31999999995</v>
      </c>
      <c r="BO635" s="16" t="str">
        <f>IFERROR(VLOOKUP($C635,'PORTE LOJA'!A:B,2,0),"PORTE 1")</f>
        <v>PORTE 1</v>
      </c>
      <c r="BP635" s="16">
        <f>VLOOKUP(BO635,'PAINEL E TARGET'!$S$1:$W$8,3,0)</f>
        <v>1650</v>
      </c>
      <c r="BQ635" s="16">
        <f t="shared" si="324"/>
        <v>1</v>
      </c>
      <c r="BR635" s="16">
        <f t="shared" si="325"/>
        <v>1</v>
      </c>
      <c r="BS635" s="16">
        <f t="shared" si="326"/>
        <v>1</v>
      </c>
      <c r="BT635" s="16">
        <f t="shared" si="327"/>
        <v>1</v>
      </c>
      <c r="BU635" s="16">
        <f t="shared" si="328"/>
        <v>1</v>
      </c>
      <c r="BV635" s="16">
        <f t="shared" si="329"/>
        <v>1</v>
      </c>
      <c r="BW635" s="17" t="str">
        <f t="shared" si="347"/>
        <v>111111</v>
      </c>
      <c r="BY635" s="17">
        <f t="shared" si="330"/>
        <v>0.85699999999999998</v>
      </c>
      <c r="BZ635" s="17">
        <f t="shared" si="331"/>
        <v>0.89900000000000002</v>
      </c>
      <c r="CA635" s="17" t="str">
        <f t="shared" si="348"/>
        <v>Sem Retira</v>
      </c>
      <c r="CB635" s="17">
        <f t="shared" si="349"/>
        <v>0.89900000000000002</v>
      </c>
      <c r="CC635" s="33" t="str">
        <f>IF(CB635&gt;='PAINEL E TARGET'!$T$11,'PAINEL E TARGET'!$S$11,
IF(CB635&gt;='PAINEL E TARGET'!$T$12,'PAINEL E TARGET'!$S$12,
IF(CB635&gt;='PAINEL E TARGET'!$T$13,'PAINEL E TARGET'!$S$13,
IF(CB635&gt;='PAINEL E TARGET'!$T$14,'PAINEL E TARGET'!$S$14,
IF(CB635&gt;='PAINEL E TARGET'!$T$15,'PAINEL E TARGET'!$S$15,
IF(CB635&gt;='PAINEL E TARGET'!$T$16,'PAINEL E TARGET'!$S$16,
IF(CB635&gt;='PAINEL E TARGET'!$T$17,'PAINEL E TARGET'!$S$17,
IF(CB635&gt;='PAINEL E TARGET'!$T$18,'PAINEL E TARGET'!$S$18,'PAINEL E TARGET'!$S$19))))))))</f>
        <v>Não elegível</v>
      </c>
      <c r="CD635" s="17">
        <f>IFERROR(VLOOKUP($BW635,'PAINEL E TARGET'!$G$1:$Q$99,4,0),0)</f>
        <v>0.25</v>
      </c>
      <c r="CE635" s="17">
        <f>VLOOKUP(CC635,'PAINEL E TARGET'!$S$10:$U$19,3,0)</f>
        <v>0</v>
      </c>
      <c r="CF635" s="16">
        <f t="shared" si="350"/>
        <v>0</v>
      </c>
      <c r="CG635" s="17">
        <f t="shared" si="332"/>
        <v>0.91200000000000003</v>
      </c>
      <c r="CH635" s="17">
        <f t="shared" si="333"/>
        <v>0.94899999999999995</v>
      </c>
      <c r="CI635" s="17">
        <f t="shared" si="334"/>
        <v>0.89</v>
      </c>
      <c r="CJ635" s="17">
        <f t="shared" si="335"/>
        <v>0.89900000000000002</v>
      </c>
      <c r="CK635" s="17">
        <f t="shared" si="336"/>
        <v>0.85599999999999998</v>
      </c>
      <c r="CL635" s="17">
        <f t="shared" si="337"/>
        <v>0.91100000000000003</v>
      </c>
      <c r="CM635" s="16">
        <f t="shared" si="338"/>
        <v>5</v>
      </c>
      <c r="CN635" s="17" t="str">
        <f t="shared" si="351"/>
        <v>ok</v>
      </c>
      <c r="CO635" s="17">
        <f t="shared" si="352"/>
        <v>0.91100000000000003</v>
      </c>
      <c r="CP635" s="33" t="str">
        <f>IF(CO635&gt;='PAINEL E TARGET'!$T$11,'PAINEL E TARGET'!$S$11,
IF(CO635&gt;='PAINEL E TARGET'!$T$12,'PAINEL E TARGET'!$S$12,
IF(CO635&gt;='PAINEL E TARGET'!$T$13,'PAINEL E TARGET'!$S$13,
IF(CO635&gt;='PAINEL E TARGET'!$T$14,'PAINEL E TARGET'!$S$14,
IF(CO635&gt;='PAINEL E TARGET'!$T$15,'PAINEL E TARGET'!$S$15,
IF(CO635&gt;='PAINEL E TARGET'!$T$16,'PAINEL E TARGET'!$S$16,
IF(CO635&gt;='PAINEL E TARGET'!$T$17,'PAINEL E TARGET'!$S$17,
IF(CO635&gt;='PAINEL E TARGET'!$T$18,'PAINEL E TARGET'!$S$18,'PAINEL E TARGET'!$S$19))))))))</f>
        <v>1. Fx de 90% a 99,9%</v>
      </c>
      <c r="CQ635" s="17">
        <f>IFERROR(VLOOKUP($BW635,'PAINEL E TARGET'!$G$1:$Q$99,5,0),0)</f>
        <v>0.25</v>
      </c>
      <c r="CR635" s="17">
        <f>VLOOKUP(CP635,'PAINEL E TARGET'!$S$10:$U$19,3,0)</f>
        <v>0.5</v>
      </c>
      <c r="CS635" s="16">
        <f t="shared" si="353"/>
        <v>206.25</v>
      </c>
      <c r="CT635" s="17">
        <f t="shared" si="339"/>
        <v>0.77400000000000002</v>
      </c>
      <c r="CU635" s="33" t="str">
        <f>IF(CT635&gt;='PAINEL E TARGET'!$T$11,'PAINEL E TARGET'!$S$11,
IF(CT635&gt;='PAINEL E TARGET'!$T$12,'PAINEL E TARGET'!$S$12,
IF(CT635&gt;='PAINEL E TARGET'!$T$13,'PAINEL E TARGET'!$S$13,
IF(CT635&gt;='PAINEL E TARGET'!$T$14,'PAINEL E TARGET'!$S$14,
IF(CT635&gt;='PAINEL E TARGET'!$T$15,'PAINEL E TARGET'!$S$15,
IF(CT635&gt;='PAINEL E TARGET'!$T$16,'PAINEL E TARGET'!$S$16,
IF(CT635&gt;='PAINEL E TARGET'!$T$17,'PAINEL E TARGET'!$S$17,
IF(CT635&gt;='PAINEL E TARGET'!$T$18,'PAINEL E TARGET'!$S$18,'PAINEL E TARGET'!$S$19))))))))</f>
        <v>Não elegível</v>
      </c>
      <c r="CV635" s="17">
        <f>IFERROR(VLOOKUP($BW635,'PAINEL E TARGET'!$G$1:$Q$99,6,0),0)</f>
        <v>0.2</v>
      </c>
      <c r="CW635" s="17">
        <f>VLOOKUP(CU635,'PAINEL E TARGET'!$S$10:$U$19,3,0)</f>
        <v>0</v>
      </c>
      <c r="CX635" s="16">
        <f t="shared" si="354"/>
        <v>0</v>
      </c>
      <c r="CY635" s="17">
        <f t="shared" si="340"/>
        <v>1.056</v>
      </c>
      <c r="CZ635" s="33" t="str">
        <f>IF(CY635&gt;='PAINEL E TARGET'!$T$11,'PAINEL E TARGET'!$S$11,
IF(CY635&gt;='PAINEL E TARGET'!$T$12,'PAINEL E TARGET'!$S$12,
IF(CY635&gt;='PAINEL E TARGET'!$T$13,'PAINEL E TARGET'!$S$13,
IF(CY635&gt;='PAINEL E TARGET'!$T$14,'PAINEL E TARGET'!$S$14,
IF(CY635&gt;='PAINEL E TARGET'!$T$15,'PAINEL E TARGET'!$S$15,
IF(CY635&gt;='PAINEL E TARGET'!$T$16,'PAINEL E TARGET'!$S$16,
IF(CY635&gt;='PAINEL E TARGET'!$T$17,'PAINEL E TARGET'!$S$17,
IF(CY635&gt;='PAINEL E TARGET'!$T$18,'PAINEL E TARGET'!$S$18,'PAINEL E TARGET'!$S$19))))))))</f>
        <v>3. Fx de 105% a 109,9%</v>
      </c>
      <c r="DA635" s="17">
        <f>IFERROR(VLOOKUP($BW635,'PAINEL E TARGET'!$G$1:$Q$99,7,0),0)</f>
        <v>0.15</v>
      </c>
      <c r="DB635" s="17">
        <f>VLOOKUP(CZ635,'PAINEL E TARGET'!$S$10:$U$19,3,0)</f>
        <v>1.1000000000000001</v>
      </c>
      <c r="DC635" s="16">
        <f t="shared" si="355"/>
        <v>272.25</v>
      </c>
      <c r="DD635" s="17">
        <f t="shared" si="341"/>
        <v>1.17</v>
      </c>
      <c r="DE635" s="33" t="str">
        <f>IF(DD635&gt;='PAINEL E TARGET'!$T$11,'PAINEL E TARGET'!$S$11,
IF(DD635&gt;='PAINEL E TARGET'!$T$12,'PAINEL E TARGET'!$S$12,
IF(DD635&gt;='PAINEL E TARGET'!$T$13,'PAINEL E TARGET'!$S$13,
IF(DD635&gt;='PAINEL E TARGET'!$T$14,'PAINEL E TARGET'!$S$14,
IF(DD635&gt;='PAINEL E TARGET'!$T$15,'PAINEL E TARGET'!$S$15,
IF(DD635&gt;='PAINEL E TARGET'!$T$16,'PAINEL E TARGET'!$S$16,
IF(DD635&gt;='PAINEL E TARGET'!$T$17,'PAINEL E TARGET'!$S$17,
IF(DD635&gt;='PAINEL E TARGET'!$T$18,'PAINEL E TARGET'!$S$18,'PAINEL E TARGET'!$S$19))))))))</f>
        <v>5. Fx de 115% a 119,9%</v>
      </c>
      <c r="DF635" s="17">
        <f>IFERROR(VLOOKUP($BW635,'PAINEL E TARGET'!$G$1:$Q$99,8,0),0)</f>
        <v>0.1</v>
      </c>
      <c r="DG635" s="17">
        <f>VLOOKUP(DE635,'PAINEL E TARGET'!$S$10:$U$19,3,0)</f>
        <v>1.3</v>
      </c>
      <c r="DH635" s="16">
        <f t="shared" si="356"/>
        <v>214.5</v>
      </c>
      <c r="DI635" s="17">
        <f t="shared" si="342"/>
        <v>0.91700000000000004</v>
      </c>
      <c r="DJ635" s="33" t="str">
        <f>IF(DI635&gt;='PAINEL E TARGET'!$T$11,'PAINEL E TARGET'!$S$11,
IF(DI635&gt;='PAINEL E TARGET'!$T$12,'PAINEL E TARGET'!$S$12,
IF(DI635&gt;='PAINEL E TARGET'!$T$13,'PAINEL E TARGET'!$S$13,
IF(DI635&gt;='PAINEL E TARGET'!$T$14,'PAINEL E TARGET'!$S$14,
IF(DI635&gt;='PAINEL E TARGET'!$T$15,'PAINEL E TARGET'!$S$15,
IF(DI635&gt;='PAINEL E TARGET'!$T$16,'PAINEL E TARGET'!$S$16,
IF(DI635&gt;='PAINEL E TARGET'!$T$17,'PAINEL E TARGET'!$S$17,
IF(DI635&gt;='PAINEL E TARGET'!$T$18,'PAINEL E TARGET'!$S$18,'PAINEL E TARGET'!$S$19))))))))</f>
        <v>1. Fx de 90% a 99,9%</v>
      </c>
      <c r="DK635" s="17">
        <f>IFERROR(VLOOKUP($BW635,'PAINEL E TARGET'!$G$1:$Q$99,9,0),0)</f>
        <v>0.05</v>
      </c>
      <c r="DL635" s="17">
        <f>VLOOKUP(DJ635,'PAINEL E TARGET'!$S$10:$U$19,3,0)</f>
        <v>0.5</v>
      </c>
      <c r="DM635" s="16">
        <f t="shared" si="357"/>
        <v>41.25</v>
      </c>
      <c r="DN635" s="17">
        <f t="shared" si="343"/>
        <v>0.85599999999999998</v>
      </c>
      <c r="DO635" s="33" t="str">
        <f>IF(DN635&gt;='PAINEL E TARGET'!$T$11,'PAINEL E TARGET'!$S$11,
IF(DN635&gt;='PAINEL E TARGET'!$T$12,'PAINEL E TARGET'!$S$12,
IF(DN635&gt;='PAINEL E TARGET'!$T$13,'PAINEL E TARGET'!$S$13,
IF(DN635&gt;='PAINEL E TARGET'!$T$14,'PAINEL E TARGET'!$S$14,
IF(DN635&gt;='PAINEL E TARGET'!$T$15,'PAINEL E TARGET'!$S$15,
IF(DN635&gt;='PAINEL E TARGET'!$T$16,'PAINEL E TARGET'!$S$16,
IF(DN635&gt;='PAINEL E TARGET'!$T$17,'PAINEL E TARGET'!$S$17,
IF(DN635&gt;='PAINEL E TARGET'!$T$18,'PAINEL E TARGET'!$S$18,'PAINEL E TARGET'!$S$19))))))))</f>
        <v>Não elegível</v>
      </c>
      <c r="DP635" s="17">
        <f>IFERROR(VLOOKUP($BW635,'PAINEL E TARGET'!$G$1:$Q$99,10,0),0)</f>
        <v>0</v>
      </c>
      <c r="DQ635" s="17">
        <f>VLOOKUP(DO635,'PAINEL E TARGET'!$S$10:$U$19,3,0)</f>
        <v>0</v>
      </c>
      <c r="DR635" s="16">
        <f t="shared" si="358"/>
        <v>0</v>
      </c>
      <c r="DS635" s="17">
        <f t="shared" si="344"/>
        <v>0.9</v>
      </c>
      <c r="DT635" s="16">
        <f>IF(DS635&gt;=1,VLOOKUP(BO635,'PAINEL E TARGET'!$S$1:$W$8,5,0),0)</f>
        <v>0</v>
      </c>
      <c r="DU635" s="16">
        <f t="shared" si="359"/>
        <v>734.25</v>
      </c>
    </row>
    <row r="636" spans="2:125" s="32" customFormat="1" x14ac:dyDescent="0.2">
      <c r="B636" s="44">
        <v>43541</v>
      </c>
      <c r="C636" s="65">
        <v>1490</v>
      </c>
      <c r="D636" s="66" t="s">
        <v>639</v>
      </c>
      <c r="E636" s="65">
        <v>111</v>
      </c>
      <c r="F636" s="65" t="s">
        <v>1018</v>
      </c>
      <c r="G636" s="67">
        <v>2231852.0874681538</v>
      </c>
      <c r="H636" s="67">
        <v>1321353.562850212</v>
      </c>
      <c r="I636" s="67">
        <v>1001068.7300000001</v>
      </c>
      <c r="J636" s="68">
        <v>0.75760852972663517</v>
      </c>
      <c r="K636" s="67">
        <v>230416.67816169761</v>
      </c>
      <c r="L636" s="67">
        <v>971391.44735468924</v>
      </c>
      <c r="M636" s="67">
        <v>191723.88</v>
      </c>
      <c r="N636" s="67">
        <v>769128.52</v>
      </c>
      <c r="O636" s="67">
        <v>2033566.7307511102</v>
      </c>
      <c r="P636" s="67">
        <v>6205.3441239466774</v>
      </c>
      <c r="Q636" s="67">
        <v>0</v>
      </c>
      <c r="R636" s="67">
        <v>0</v>
      </c>
      <c r="S636" s="67">
        <v>0</v>
      </c>
      <c r="T636" s="68">
        <v>0.1087327346701186</v>
      </c>
      <c r="U636" s="68">
        <v>9.7397862564531229E-2</v>
      </c>
      <c r="V636" s="68">
        <v>0.89575474083332918</v>
      </c>
      <c r="W636" s="67">
        <v>130001.16</v>
      </c>
      <c r="X636" s="67">
        <v>93584.97</v>
      </c>
      <c r="Y636" s="68">
        <v>0.71987796108896263</v>
      </c>
      <c r="Z636" s="68">
        <v>0.21251201799809896</v>
      </c>
      <c r="AA636" s="68">
        <v>0.22739595592413567</v>
      </c>
      <c r="AB636" s="68">
        <v>1.0700380998037007</v>
      </c>
      <c r="AC636" s="67">
        <v>255398.66999999998</v>
      </c>
      <c r="AD636" s="67">
        <v>218493.95</v>
      </c>
      <c r="AE636" s="68">
        <v>0.85550151846914479</v>
      </c>
      <c r="AF636" s="43">
        <v>80</v>
      </c>
      <c r="AG636" s="43">
        <v>78</v>
      </c>
      <c r="AH636" s="43">
        <v>37</v>
      </c>
      <c r="AI636" s="43">
        <v>30</v>
      </c>
      <c r="AJ636" s="67">
        <v>72388.78</v>
      </c>
      <c r="AK636" s="67">
        <v>56655</v>
      </c>
      <c r="AL636" s="68">
        <v>0.78264891327081354</v>
      </c>
      <c r="AM636" s="67">
        <v>19556.669999999998</v>
      </c>
      <c r="AN636" s="67">
        <v>11806.279999999999</v>
      </c>
      <c r="AO636" s="68">
        <v>0.60369582347096928</v>
      </c>
      <c r="AP636" s="67">
        <v>9897.11</v>
      </c>
      <c r="AQ636" s="67">
        <v>2433.87</v>
      </c>
      <c r="AR636" s="68">
        <v>0.24591724250816649</v>
      </c>
      <c r="AS636" s="67">
        <v>28158.6</v>
      </c>
      <c r="AT636" s="67">
        <v>22689.82</v>
      </c>
      <c r="AU636" s="68">
        <v>0.80578650927247808</v>
      </c>
      <c r="AV636" s="43">
        <v>2123.85</v>
      </c>
      <c r="AW636" s="43">
        <v>1984.63</v>
      </c>
      <c r="AX636" s="69">
        <v>0.93444923134873004</v>
      </c>
      <c r="AY636" s="43">
        <v>230416.67816169761</v>
      </c>
      <c r="AZ636" s="43">
        <v>191723.87999999998</v>
      </c>
      <c r="BA636" s="43">
        <v>32561.301627755387</v>
      </c>
      <c r="BB636" s="43">
        <v>32371.67</v>
      </c>
      <c r="BC636" s="43">
        <v>389994.90863401332</v>
      </c>
      <c r="BD636" s="43">
        <v>55254.733021441491</v>
      </c>
      <c r="BE636" s="43">
        <v>221073.1</v>
      </c>
      <c r="BF636" s="43">
        <v>434358.43999999994</v>
      </c>
      <c r="BG636" s="43">
        <v>3607.1800000000003</v>
      </c>
      <c r="BH636" s="43">
        <v>64</v>
      </c>
      <c r="BI636" s="44">
        <v>43173</v>
      </c>
      <c r="BJ636" s="44">
        <v>43541</v>
      </c>
      <c r="BK636" s="44">
        <v>43172</v>
      </c>
      <c r="BL636" s="43">
        <f t="shared" si="345"/>
        <v>1001068.7300000001</v>
      </c>
      <c r="BM636" s="43">
        <f t="shared" si="346"/>
        <v>960852.4</v>
      </c>
      <c r="BO636" s="16" t="str">
        <f>IFERROR(VLOOKUP($C636,'PORTE LOJA'!A:B,2,0),"PORTE 1")</f>
        <v>PORTE 3</v>
      </c>
      <c r="BP636" s="16">
        <f>VLOOKUP(BO636,'PAINEL E TARGET'!$S$1:$W$8,3,0)</f>
        <v>2400</v>
      </c>
      <c r="BQ636" s="16">
        <f t="shared" si="324"/>
        <v>1</v>
      </c>
      <c r="BR636" s="16">
        <f t="shared" si="325"/>
        <v>1</v>
      </c>
      <c r="BS636" s="16">
        <f t="shared" si="326"/>
        <v>1</v>
      </c>
      <c r="BT636" s="16">
        <f t="shared" si="327"/>
        <v>1</v>
      </c>
      <c r="BU636" s="16">
        <f t="shared" si="328"/>
        <v>1</v>
      </c>
      <c r="BV636" s="16">
        <f t="shared" si="329"/>
        <v>1</v>
      </c>
      <c r="BW636" s="17" t="str">
        <f t="shared" si="347"/>
        <v>111111</v>
      </c>
      <c r="BY636" s="17">
        <f t="shared" si="330"/>
        <v>0.75800000000000001</v>
      </c>
      <c r="BZ636" s="17">
        <f t="shared" si="331"/>
        <v>0.8</v>
      </c>
      <c r="CA636" s="17" t="str">
        <f t="shared" si="348"/>
        <v>Sem Retira</v>
      </c>
      <c r="CB636" s="17">
        <f t="shared" si="349"/>
        <v>0.8</v>
      </c>
      <c r="CC636" s="33" t="str">
        <f>IF(CB636&gt;='PAINEL E TARGET'!$T$11,'PAINEL E TARGET'!$S$11,
IF(CB636&gt;='PAINEL E TARGET'!$T$12,'PAINEL E TARGET'!$S$12,
IF(CB636&gt;='PAINEL E TARGET'!$T$13,'PAINEL E TARGET'!$S$13,
IF(CB636&gt;='PAINEL E TARGET'!$T$14,'PAINEL E TARGET'!$S$14,
IF(CB636&gt;='PAINEL E TARGET'!$T$15,'PAINEL E TARGET'!$S$15,
IF(CB636&gt;='PAINEL E TARGET'!$T$16,'PAINEL E TARGET'!$S$16,
IF(CB636&gt;='PAINEL E TARGET'!$T$17,'PAINEL E TARGET'!$S$17,
IF(CB636&gt;='PAINEL E TARGET'!$T$18,'PAINEL E TARGET'!$S$18,'PAINEL E TARGET'!$S$19))))))))</f>
        <v>Não elegível</v>
      </c>
      <c r="CD636" s="17">
        <f>IFERROR(VLOOKUP($BW636,'PAINEL E TARGET'!$G$1:$Q$99,4,0),0)</f>
        <v>0.25</v>
      </c>
      <c r="CE636" s="17">
        <f>VLOOKUP(CC636,'PAINEL E TARGET'!$S$10:$U$19,3,0)</f>
        <v>0</v>
      </c>
      <c r="CF636" s="16">
        <f t="shared" si="350"/>
        <v>0</v>
      </c>
      <c r="CG636" s="17">
        <f t="shared" si="332"/>
        <v>0.78300000000000003</v>
      </c>
      <c r="CH636" s="17">
        <f t="shared" si="333"/>
        <v>0.60399999999999998</v>
      </c>
      <c r="CI636" s="17">
        <f t="shared" si="334"/>
        <v>0.246</v>
      </c>
      <c r="CJ636" s="17">
        <f t="shared" si="335"/>
        <v>0.80600000000000005</v>
      </c>
      <c r="CK636" s="17">
        <f t="shared" si="336"/>
        <v>0.93400000000000005</v>
      </c>
      <c r="CL636" s="17">
        <f t="shared" si="337"/>
        <v>0.72</v>
      </c>
      <c r="CM636" s="16">
        <f t="shared" si="338"/>
        <v>3</v>
      </c>
      <c r="CN636" s="17" t="str">
        <f t="shared" si="351"/>
        <v>não ok</v>
      </c>
      <c r="CO636" s="17">
        <f t="shared" si="352"/>
        <v>0</v>
      </c>
      <c r="CP636" s="33" t="str">
        <f>IF(CO636&gt;='PAINEL E TARGET'!$T$11,'PAINEL E TARGET'!$S$11,
IF(CO636&gt;='PAINEL E TARGET'!$T$12,'PAINEL E TARGET'!$S$12,
IF(CO636&gt;='PAINEL E TARGET'!$T$13,'PAINEL E TARGET'!$S$13,
IF(CO636&gt;='PAINEL E TARGET'!$T$14,'PAINEL E TARGET'!$S$14,
IF(CO636&gt;='PAINEL E TARGET'!$T$15,'PAINEL E TARGET'!$S$15,
IF(CO636&gt;='PAINEL E TARGET'!$T$16,'PAINEL E TARGET'!$S$16,
IF(CO636&gt;='PAINEL E TARGET'!$T$17,'PAINEL E TARGET'!$S$17,
IF(CO636&gt;='PAINEL E TARGET'!$T$18,'PAINEL E TARGET'!$S$18,'PAINEL E TARGET'!$S$19))))))))</f>
        <v>Não elegível</v>
      </c>
      <c r="CQ636" s="17">
        <f>IFERROR(VLOOKUP($BW636,'PAINEL E TARGET'!$G$1:$Q$99,5,0),0)</f>
        <v>0.25</v>
      </c>
      <c r="CR636" s="17">
        <f>VLOOKUP(CP636,'PAINEL E TARGET'!$S$10:$U$19,3,0)</f>
        <v>0</v>
      </c>
      <c r="CS636" s="16">
        <f t="shared" si="353"/>
        <v>0</v>
      </c>
      <c r="CT636" s="17">
        <f t="shared" si="339"/>
        <v>0.85599999999999998</v>
      </c>
      <c r="CU636" s="33" t="str">
        <f>IF(CT636&gt;='PAINEL E TARGET'!$T$11,'PAINEL E TARGET'!$S$11,
IF(CT636&gt;='PAINEL E TARGET'!$T$12,'PAINEL E TARGET'!$S$12,
IF(CT636&gt;='PAINEL E TARGET'!$T$13,'PAINEL E TARGET'!$S$13,
IF(CT636&gt;='PAINEL E TARGET'!$T$14,'PAINEL E TARGET'!$S$14,
IF(CT636&gt;='PAINEL E TARGET'!$T$15,'PAINEL E TARGET'!$S$15,
IF(CT636&gt;='PAINEL E TARGET'!$T$16,'PAINEL E TARGET'!$S$16,
IF(CT636&gt;='PAINEL E TARGET'!$T$17,'PAINEL E TARGET'!$S$17,
IF(CT636&gt;='PAINEL E TARGET'!$T$18,'PAINEL E TARGET'!$S$18,'PAINEL E TARGET'!$S$19))))))))</f>
        <v>Não elegível</v>
      </c>
      <c r="CV636" s="17">
        <f>IFERROR(VLOOKUP($BW636,'PAINEL E TARGET'!$G$1:$Q$99,6,0),0)</f>
        <v>0.2</v>
      </c>
      <c r="CW636" s="17">
        <f>VLOOKUP(CU636,'PAINEL E TARGET'!$S$10:$U$19,3,0)</f>
        <v>0</v>
      </c>
      <c r="CX636" s="16">
        <f t="shared" si="354"/>
        <v>0</v>
      </c>
      <c r="CY636" s="17">
        <f t="shared" si="340"/>
        <v>0.83199999999999996</v>
      </c>
      <c r="CZ636" s="33" t="str">
        <f>IF(CY636&gt;='PAINEL E TARGET'!$T$11,'PAINEL E TARGET'!$S$11,
IF(CY636&gt;='PAINEL E TARGET'!$T$12,'PAINEL E TARGET'!$S$12,
IF(CY636&gt;='PAINEL E TARGET'!$T$13,'PAINEL E TARGET'!$S$13,
IF(CY636&gt;='PAINEL E TARGET'!$T$14,'PAINEL E TARGET'!$S$14,
IF(CY636&gt;='PAINEL E TARGET'!$T$15,'PAINEL E TARGET'!$S$15,
IF(CY636&gt;='PAINEL E TARGET'!$T$16,'PAINEL E TARGET'!$S$16,
IF(CY636&gt;='PAINEL E TARGET'!$T$17,'PAINEL E TARGET'!$S$17,
IF(CY636&gt;='PAINEL E TARGET'!$T$18,'PAINEL E TARGET'!$S$18,'PAINEL E TARGET'!$S$19))))))))</f>
        <v>Não elegível</v>
      </c>
      <c r="DA636" s="17">
        <f>IFERROR(VLOOKUP($BW636,'PAINEL E TARGET'!$G$1:$Q$99,7,0),0)</f>
        <v>0.15</v>
      </c>
      <c r="DB636" s="17">
        <f>VLOOKUP(CZ636,'PAINEL E TARGET'!$S$10:$U$19,3,0)</f>
        <v>0</v>
      </c>
      <c r="DC636" s="16">
        <f t="shared" si="355"/>
        <v>0</v>
      </c>
      <c r="DD636" s="17">
        <f t="shared" si="341"/>
        <v>0.99399999999999999</v>
      </c>
      <c r="DE636" s="33" t="str">
        <f>IF(DD636&gt;='PAINEL E TARGET'!$T$11,'PAINEL E TARGET'!$S$11,
IF(DD636&gt;='PAINEL E TARGET'!$T$12,'PAINEL E TARGET'!$S$12,
IF(DD636&gt;='PAINEL E TARGET'!$T$13,'PAINEL E TARGET'!$S$13,
IF(DD636&gt;='PAINEL E TARGET'!$T$14,'PAINEL E TARGET'!$S$14,
IF(DD636&gt;='PAINEL E TARGET'!$T$15,'PAINEL E TARGET'!$S$15,
IF(DD636&gt;='PAINEL E TARGET'!$T$16,'PAINEL E TARGET'!$S$16,
IF(DD636&gt;='PAINEL E TARGET'!$T$17,'PAINEL E TARGET'!$S$17,
IF(DD636&gt;='PAINEL E TARGET'!$T$18,'PAINEL E TARGET'!$S$18,'PAINEL E TARGET'!$S$19))))))))</f>
        <v>1. Fx de 90% a 99,9%</v>
      </c>
      <c r="DF636" s="17">
        <f>IFERROR(VLOOKUP($BW636,'PAINEL E TARGET'!$G$1:$Q$99,8,0),0)</f>
        <v>0.1</v>
      </c>
      <c r="DG636" s="17">
        <f>VLOOKUP(DE636,'PAINEL E TARGET'!$S$10:$U$19,3,0)</f>
        <v>0.5</v>
      </c>
      <c r="DH636" s="16">
        <f t="shared" si="356"/>
        <v>120</v>
      </c>
      <c r="DI636" s="17">
        <f t="shared" si="342"/>
        <v>0.81100000000000005</v>
      </c>
      <c r="DJ636" s="33" t="str">
        <f>IF(DI636&gt;='PAINEL E TARGET'!$T$11,'PAINEL E TARGET'!$S$11,
IF(DI636&gt;='PAINEL E TARGET'!$T$12,'PAINEL E TARGET'!$S$12,
IF(DI636&gt;='PAINEL E TARGET'!$T$13,'PAINEL E TARGET'!$S$13,
IF(DI636&gt;='PAINEL E TARGET'!$T$14,'PAINEL E TARGET'!$S$14,
IF(DI636&gt;='PAINEL E TARGET'!$T$15,'PAINEL E TARGET'!$S$15,
IF(DI636&gt;='PAINEL E TARGET'!$T$16,'PAINEL E TARGET'!$S$16,
IF(DI636&gt;='PAINEL E TARGET'!$T$17,'PAINEL E TARGET'!$S$17,
IF(DI636&gt;='PAINEL E TARGET'!$T$18,'PAINEL E TARGET'!$S$18,'PAINEL E TARGET'!$S$19))))))))</f>
        <v>Não elegível</v>
      </c>
      <c r="DK636" s="17">
        <f>IFERROR(VLOOKUP($BW636,'PAINEL E TARGET'!$G$1:$Q$99,9,0),0)</f>
        <v>0.05</v>
      </c>
      <c r="DL636" s="17">
        <f>VLOOKUP(DJ636,'PAINEL E TARGET'!$S$10:$U$19,3,0)</f>
        <v>0</v>
      </c>
      <c r="DM636" s="16">
        <f t="shared" si="357"/>
        <v>0</v>
      </c>
      <c r="DN636" s="17">
        <f t="shared" si="343"/>
        <v>0.93400000000000005</v>
      </c>
      <c r="DO636" s="33" t="str">
        <f>IF(DN636&gt;='PAINEL E TARGET'!$T$11,'PAINEL E TARGET'!$S$11,
IF(DN636&gt;='PAINEL E TARGET'!$T$12,'PAINEL E TARGET'!$S$12,
IF(DN636&gt;='PAINEL E TARGET'!$T$13,'PAINEL E TARGET'!$S$13,
IF(DN636&gt;='PAINEL E TARGET'!$T$14,'PAINEL E TARGET'!$S$14,
IF(DN636&gt;='PAINEL E TARGET'!$T$15,'PAINEL E TARGET'!$S$15,
IF(DN636&gt;='PAINEL E TARGET'!$T$16,'PAINEL E TARGET'!$S$16,
IF(DN636&gt;='PAINEL E TARGET'!$T$17,'PAINEL E TARGET'!$S$17,
IF(DN636&gt;='PAINEL E TARGET'!$T$18,'PAINEL E TARGET'!$S$18,'PAINEL E TARGET'!$S$19))))))))</f>
        <v>1. Fx de 90% a 99,9%</v>
      </c>
      <c r="DP636" s="17">
        <f>IFERROR(VLOOKUP($BW636,'PAINEL E TARGET'!$G$1:$Q$99,10,0),0)</f>
        <v>0</v>
      </c>
      <c r="DQ636" s="17">
        <f>VLOOKUP(DO636,'PAINEL E TARGET'!$S$10:$U$19,3,0)</f>
        <v>0.5</v>
      </c>
      <c r="DR636" s="16">
        <f t="shared" si="358"/>
        <v>0</v>
      </c>
      <c r="DS636" s="17">
        <f t="shared" si="344"/>
        <v>0.97499999999999998</v>
      </c>
      <c r="DT636" s="16">
        <f>IF(DS636&gt;=1,VLOOKUP(BO636,'PAINEL E TARGET'!$S$1:$W$8,5,0),0)</f>
        <v>0</v>
      </c>
      <c r="DU636" s="16">
        <f t="shared" si="359"/>
        <v>120</v>
      </c>
    </row>
    <row r="637" spans="2:125" s="32" customFormat="1" x14ac:dyDescent="0.2">
      <c r="B637" s="44">
        <v>43541</v>
      </c>
      <c r="C637" s="65">
        <v>1492</v>
      </c>
      <c r="D637" s="66" t="s">
        <v>640</v>
      </c>
      <c r="E637" s="65">
        <v>319</v>
      </c>
      <c r="F637" s="65" t="s">
        <v>943</v>
      </c>
      <c r="G637" s="67">
        <v>902974.75822931749</v>
      </c>
      <c r="H637" s="67">
        <v>507745.44562994858</v>
      </c>
      <c r="I637" s="67">
        <v>381363.20999999996</v>
      </c>
      <c r="J637" s="68">
        <v>0.75109134563846469</v>
      </c>
      <c r="K637" s="67">
        <v>73432.889238100164</v>
      </c>
      <c r="L637" s="67">
        <v>361570.3370869389</v>
      </c>
      <c r="M637" s="67">
        <v>76763.06</v>
      </c>
      <c r="N637" s="67">
        <v>277032.46999999997</v>
      </c>
      <c r="O637" s="67">
        <v>776570.70339987543</v>
      </c>
      <c r="P637" s="67" t="s">
        <v>1082</v>
      </c>
      <c r="Q637" s="67" t="s">
        <v>1082</v>
      </c>
      <c r="R637" s="67">
        <v>0</v>
      </c>
      <c r="S637" s="67">
        <v>7398</v>
      </c>
      <c r="T637" s="68">
        <v>0.10589806514579497</v>
      </c>
      <c r="U637" s="68">
        <v>8.7799922175387596E-2</v>
      </c>
      <c r="V637" s="68">
        <v>0.82909845476883082</v>
      </c>
      <c r="W637" s="67">
        <v>46066</v>
      </c>
      <c r="X637" s="67">
        <v>31063.219999999998</v>
      </c>
      <c r="Y637" s="68">
        <v>0.67431988885512084</v>
      </c>
      <c r="Z637" s="68">
        <v>0.18209464943327131</v>
      </c>
      <c r="AA637" s="68">
        <v>0.14995627559228919</v>
      </c>
      <c r="AB637" s="68">
        <v>0.82350731369095365</v>
      </c>
      <c r="AC637" s="67">
        <v>79211.759999999995</v>
      </c>
      <c r="AD637" s="67">
        <v>53053.860000000008</v>
      </c>
      <c r="AE637" s="68">
        <v>0.66977251862602238</v>
      </c>
      <c r="AF637" s="43">
        <v>80</v>
      </c>
      <c r="AG637" s="43">
        <v>68</v>
      </c>
      <c r="AH637" s="43">
        <v>17</v>
      </c>
      <c r="AI637" s="43">
        <v>20</v>
      </c>
      <c r="AJ637" s="67">
        <v>22698.280000000002</v>
      </c>
      <c r="AK637" s="67">
        <v>14433</v>
      </c>
      <c r="AL637" s="68">
        <v>0.63586315791328674</v>
      </c>
      <c r="AM637" s="67">
        <v>6399.76</v>
      </c>
      <c r="AN637" s="67">
        <v>5400.64</v>
      </c>
      <c r="AO637" s="68">
        <v>0.84388164556170864</v>
      </c>
      <c r="AP637" s="67">
        <v>2045.0199999999998</v>
      </c>
      <c r="AQ637" s="67">
        <v>3323.8999999999996</v>
      </c>
      <c r="AR637" s="68">
        <v>1.62536307713372</v>
      </c>
      <c r="AS637" s="67">
        <v>14922.940000000002</v>
      </c>
      <c r="AT637" s="67">
        <v>7905.68</v>
      </c>
      <c r="AU637" s="68">
        <v>0.52976692260372282</v>
      </c>
      <c r="AV637" s="43">
        <v>278.50000000000006</v>
      </c>
      <c r="AW637" s="43">
        <v>419.92</v>
      </c>
      <c r="AX637" s="69">
        <v>1.5077917414721722</v>
      </c>
      <c r="AY637" s="43">
        <v>73432.889238100164</v>
      </c>
      <c r="AZ637" s="43">
        <v>76763.06</v>
      </c>
      <c r="BA637" s="43">
        <v>34200.016028671729</v>
      </c>
      <c r="BB637" s="43">
        <v>35914.79</v>
      </c>
      <c r="BC637" s="43">
        <v>130941.22030383705</v>
      </c>
      <c r="BD637" s="43">
        <v>61306.450154136626</v>
      </c>
      <c r="BE637" s="43">
        <v>82738.92</v>
      </c>
      <c r="BF637" s="43">
        <v>142272</v>
      </c>
      <c r="BG637" s="43">
        <v>499.84000000000009</v>
      </c>
      <c r="BH637" s="43">
        <v>30</v>
      </c>
      <c r="BI637" s="44">
        <v>43173</v>
      </c>
      <c r="BJ637" s="44">
        <v>43541</v>
      </c>
      <c r="BK637" s="44">
        <v>43172</v>
      </c>
      <c r="BL637" s="43">
        <f t="shared" si="345"/>
        <v>388761.20999999996</v>
      </c>
      <c r="BM637" s="43">
        <f t="shared" si="346"/>
        <v>361193.52999999997</v>
      </c>
      <c r="BO637" s="16" t="str">
        <f>IFERROR(VLOOKUP($C637,'PORTE LOJA'!A:B,2,0),"PORTE 1")</f>
        <v>PORTE 1</v>
      </c>
      <c r="BP637" s="16">
        <f>VLOOKUP(BO637,'PAINEL E TARGET'!$S$1:$W$8,3,0)</f>
        <v>1650</v>
      </c>
      <c r="BQ637" s="16">
        <f t="shared" si="324"/>
        <v>1</v>
      </c>
      <c r="BR637" s="16">
        <f t="shared" si="325"/>
        <v>1</v>
      </c>
      <c r="BS637" s="16">
        <f t="shared" si="326"/>
        <v>1</v>
      </c>
      <c r="BT637" s="16">
        <f t="shared" si="327"/>
        <v>1</v>
      </c>
      <c r="BU637" s="16">
        <f t="shared" si="328"/>
        <v>1</v>
      </c>
      <c r="BV637" s="16">
        <f t="shared" si="329"/>
        <v>1</v>
      </c>
      <c r="BW637" s="17" t="str">
        <f t="shared" si="347"/>
        <v>111111</v>
      </c>
      <c r="BY637" s="17">
        <f t="shared" si="330"/>
        <v>0.76600000000000001</v>
      </c>
      <c r="BZ637" s="17">
        <f t="shared" si="331"/>
        <v>0.83</v>
      </c>
      <c r="CA637" s="17" t="str">
        <f t="shared" si="348"/>
        <v>Sem Retira</v>
      </c>
      <c r="CB637" s="17">
        <f t="shared" si="349"/>
        <v>0.83</v>
      </c>
      <c r="CC637" s="33" t="str">
        <f>IF(CB637&gt;='PAINEL E TARGET'!$T$11,'PAINEL E TARGET'!$S$11,
IF(CB637&gt;='PAINEL E TARGET'!$T$12,'PAINEL E TARGET'!$S$12,
IF(CB637&gt;='PAINEL E TARGET'!$T$13,'PAINEL E TARGET'!$S$13,
IF(CB637&gt;='PAINEL E TARGET'!$T$14,'PAINEL E TARGET'!$S$14,
IF(CB637&gt;='PAINEL E TARGET'!$T$15,'PAINEL E TARGET'!$S$15,
IF(CB637&gt;='PAINEL E TARGET'!$T$16,'PAINEL E TARGET'!$S$16,
IF(CB637&gt;='PAINEL E TARGET'!$T$17,'PAINEL E TARGET'!$S$17,
IF(CB637&gt;='PAINEL E TARGET'!$T$18,'PAINEL E TARGET'!$S$18,'PAINEL E TARGET'!$S$19))))))))</f>
        <v>Não elegível</v>
      </c>
      <c r="CD637" s="17">
        <f>IFERROR(VLOOKUP($BW637,'PAINEL E TARGET'!$G$1:$Q$99,4,0),0)</f>
        <v>0.25</v>
      </c>
      <c r="CE637" s="17">
        <f>VLOOKUP(CC637,'PAINEL E TARGET'!$S$10:$U$19,3,0)</f>
        <v>0</v>
      </c>
      <c r="CF637" s="16">
        <f t="shared" si="350"/>
        <v>0</v>
      </c>
      <c r="CG637" s="17">
        <f t="shared" si="332"/>
        <v>0.63600000000000001</v>
      </c>
      <c r="CH637" s="17">
        <f t="shared" si="333"/>
        <v>0.84399999999999997</v>
      </c>
      <c r="CI637" s="17">
        <f t="shared" si="334"/>
        <v>1.625</v>
      </c>
      <c r="CJ637" s="17">
        <f t="shared" si="335"/>
        <v>0.53</v>
      </c>
      <c r="CK637" s="17">
        <f t="shared" si="336"/>
        <v>1.508</v>
      </c>
      <c r="CL637" s="17">
        <f t="shared" si="337"/>
        <v>0.67400000000000004</v>
      </c>
      <c r="CM637" s="16">
        <f t="shared" si="338"/>
        <v>3</v>
      </c>
      <c r="CN637" s="17" t="str">
        <f t="shared" si="351"/>
        <v>não ok</v>
      </c>
      <c r="CO637" s="17">
        <f t="shared" si="352"/>
        <v>0</v>
      </c>
      <c r="CP637" s="33" t="str">
        <f>IF(CO637&gt;='PAINEL E TARGET'!$T$11,'PAINEL E TARGET'!$S$11,
IF(CO637&gt;='PAINEL E TARGET'!$T$12,'PAINEL E TARGET'!$S$12,
IF(CO637&gt;='PAINEL E TARGET'!$T$13,'PAINEL E TARGET'!$S$13,
IF(CO637&gt;='PAINEL E TARGET'!$T$14,'PAINEL E TARGET'!$S$14,
IF(CO637&gt;='PAINEL E TARGET'!$T$15,'PAINEL E TARGET'!$S$15,
IF(CO637&gt;='PAINEL E TARGET'!$T$16,'PAINEL E TARGET'!$S$16,
IF(CO637&gt;='PAINEL E TARGET'!$T$17,'PAINEL E TARGET'!$S$17,
IF(CO637&gt;='PAINEL E TARGET'!$T$18,'PAINEL E TARGET'!$S$18,'PAINEL E TARGET'!$S$19))))))))</f>
        <v>Não elegível</v>
      </c>
      <c r="CQ637" s="17">
        <f>IFERROR(VLOOKUP($BW637,'PAINEL E TARGET'!$G$1:$Q$99,5,0),0)</f>
        <v>0.25</v>
      </c>
      <c r="CR637" s="17">
        <f>VLOOKUP(CP637,'PAINEL E TARGET'!$S$10:$U$19,3,0)</f>
        <v>0</v>
      </c>
      <c r="CS637" s="16">
        <f t="shared" si="353"/>
        <v>0</v>
      </c>
      <c r="CT637" s="17">
        <f t="shared" si="339"/>
        <v>0.67</v>
      </c>
      <c r="CU637" s="33" t="str">
        <f>IF(CT637&gt;='PAINEL E TARGET'!$T$11,'PAINEL E TARGET'!$S$11,
IF(CT637&gt;='PAINEL E TARGET'!$T$12,'PAINEL E TARGET'!$S$12,
IF(CT637&gt;='PAINEL E TARGET'!$T$13,'PAINEL E TARGET'!$S$13,
IF(CT637&gt;='PAINEL E TARGET'!$T$14,'PAINEL E TARGET'!$S$14,
IF(CT637&gt;='PAINEL E TARGET'!$T$15,'PAINEL E TARGET'!$S$15,
IF(CT637&gt;='PAINEL E TARGET'!$T$16,'PAINEL E TARGET'!$S$16,
IF(CT637&gt;='PAINEL E TARGET'!$T$17,'PAINEL E TARGET'!$S$17,
IF(CT637&gt;='PAINEL E TARGET'!$T$18,'PAINEL E TARGET'!$S$18,'PAINEL E TARGET'!$S$19))))))))</f>
        <v>Não elegível</v>
      </c>
      <c r="CV637" s="17">
        <f>IFERROR(VLOOKUP($BW637,'PAINEL E TARGET'!$G$1:$Q$99,6,0),0)</f>
        <v>0.2</v>
      </c>
      <c r="CW637" s="17">
        <f>VLOOKUP(CU637,'PAINEL E TARGET'!$S$10:$U$19,3,0)</f>
        <v>0</v>
      </c>
      <c r="CX637" s="16">
        <f t="shared" si="354"/>
        <v>0</v>
      </c>
      <c r="CY637" s="17">
        <f t="shared" si="340"/>
        <v>1.0449999999999999</v>
      </c>
      <c r="CZ637" s="33" t="str">
        <f>IF(CY637&gt;='PAINEL E TARGET'!$T$11,'PAINEL E TARGET'!$S$11,
IF(CY637&gt;='PAINEL E TARGET'!$T$12,'PAINEL E TARGET'!$S$12,
IF(CY637&gt;='PAINEL E TARGET'!$T$13,'PAINEL E TARGET'!$S$13,
IF(CY637&gt;='PAINEL E TARGET'!$T$14,'PAINEL E TARGET'!$S$14,
IF(CY637&gt;='PAINEL E TARGET'!$T$15,'PAINEL E TARGET'!$S$15,
IF(CY637&gt;='PAINEL E TARGET'!$T$16,'PAINEL E TARGET'!$S$16,
IF(CY637&gt;='PAINEL E TARGET'!$T$17,'PAINEL E TARGET'!$S$17,
IF(CY637&gt;='PAINEL E TARGET'!$T$18,'PAINEL E TARGET'!$S$18,'PAINEL E TARGET'!$S$19))))))))</f>
        <v>2. Fx de 100% a 104,9%</v>
      </c>
      <c r="DA637" s="17">
        <f>IFERROR(VLOOKUP($BW637,'PAINEL E TARGET'!$G$1:$Q$99,7,0),0)</f>
        <v>0.15</v>
      </c>
      <c r="DB637" s="17">
        <f>VLOOKUP(CZ637,'PAINEL E TARGET'!$S$10:$U$19,3,0)</f>
        <v>1</v>
      </c>
      <c r="DC637" s="16">
        <f t="shared" si="355"/>
        <v>247.5</v>
      </c>
      <c r="DD637" s="17">
        <f t="shared" si="341"/>
        <v>1.05</v>
      </c>
      <c r="DE637" s="33" t="str">
        <f>IF(DD637&gt;='PAINEL E TARGET'!$T$11,'PAINEL E TARGET'!$S$11,
IF(DD637&gt;='PAINEL E TARGET'!$T$12,'PAINEL E TARGET'!$S$12,
IF(DD637&gt;='PAINEL E TARGET'!$T$13,'PAINEL E TARGET'!$S$13,
IF(DD637&gt;='PAINEL E TARGET'!$T$14,'PAINEL E TARGET'!$S$14,
IF(DD637&gt;='PAINEL E TARGET'!$T$15,'PAINEL E TARGET'!$S$15,
IF(DD637&gt;='PAINEL E TARGET'!$T$16,'PAINEL E TARGET'!$S$16,
IF(DD637&gt;='PAINEL E TARGET'!$T$17,'PAINEL E TARGET'!$S$17,
IF(DD637&gt;='PAINEL E TARGET'!$T$18,'PAINEL E TARGET'!$S$18,'PAINEL E TARGET'!$S$19))))))))</f>
        <v>3. Fx de 105% a 109,9%</v>
      </c>
      <c r="DF637" s="17">
        <f>IFERROR(VLOOKUP($BW637,'PAINEL E TARGET'!$G$1:$Q$99,8,0),0)</f>
        <v>0.1</v>
      </c>
      <c r="DG637" s="17">
        <f>VLOOKUP(DE637,'PAINEL E TARGET'!$S$10:$U$19,3,0)</f>
        <v>1.1000000000000001</v>
      </c>
      <c r="DH637" s="16">
        <f t="shared" si="356"/>
        <v>181.50000000000003</v>
      </c>
      <c r="DI637" s="17">
        <f t="shared" si="342"/>
        <v>1.1759999999999999</v>
      </c>
      <c r="DJ637" s="33" t="str">
        <f>IF(DI637&gt;='PAINEL E TARGET'!$T$11,'PAINEL E TARGET'!$S$11,
IF(DI637&gt;='PAINEL E TARGET'!$T$12,'PAINEL E TARGET'!$S$12,
IF(DI637&gt;='PAINEL E TARGET'!$T$13,'PAINEL E TARGET'!$S$13,
IF(DI637&gt;='PAINEL E TARGET'!$T$14,'PAINEL E TARGET'!$S$14,
IF(DI637&gt;='PAINEL E TARGET'!$T$15,'PAINEL E TARGET'!$S$15,
IF(DI637&gt;='PAINEL E TARGET'!$T$16,'PAINEL E TARGET'!$S$16,
IF(DI637&gt;='PAINEL E TARGET'!$T$17,'PAINEL E TARGET'!$S$17,
IF(DI637&gt;='PAINEL E TARGET'!$T$18,'PAINEL E TARGET'!$S$18,'PAINEL E TARGET'!$S$19))))))))</f>
        <v>5. Fx de 115% a 119,9%</v>
      </c>
      <c r="DK637" s="17">
        <f>IFERROR(VLOOKUP($BW637,'PAINEL E TARGET'!$G$1:$Q$99,9,0),0)</f>
        <v>0.05</v>
      </c>
      <c r="DL637" s="17">
        <f>VLOOKUP(DJ637,'PAINEL E TARGET'!$S$10:$U$19,3,0)</f>
        <v>1.3</v>
      </c>
      <c r="DM637" s="16">
        <f t="shared" si="357"/>
        <v>107.25</v>
      </c>
      <c r="DN637" s="17">
        <f t="shared" si="343"/>
        <v>1.508</v>
      </c>
      <c r="DO637" s="33" t="str">
        <f>IF(DN637&gt;='PAINEL E TARGET'!$T$11,'PAINEL E TARGET'!$S$11,
IF(DN637&gt;='PAINEL E TARGET'!$T$12,'PAINEL E TARGET'!$S$12,
IF(DN637&gt;='PAINEL E TARGET'!$T$13,'PAINEL E TARGET'!$S$13,
IF(DN637&gt;='PAINEL E TARGET'!$T$14,'PAINEL E TARGET'!$S$14,
IF(DN637&gt;='PAINEL E TARGET'!$T$15,'PAINEL E TARGET'!$S$15,
IF(DN637&gt;='PAINEL E TARGET'!$T$16,'PAINEL E TARGET'!$S$16,
IF(DN637&gt;='PAINEL E TARGET'!$T$17,'PAINEL E TARGET'!$S$17,
IF(DN637&gt;='PAINEL E TARGET'!$T$18,'PAINEL E TARGET'!$S$18,'PAINEL E TARGET'!$S$19))))))))</f>
        <v>8. Fx de 130% ou mais</v>
      </c>
      <c r="DP637" s="17">
        <f>IFERROR(VLOOKUP($BW637,'PAINEL E TARGET'!$G$1:$Q$99,10,0),0)</f>
        <v>0</v>
      </c>
      <c r="DQ637" s="17">
        <f>VLOOKUP(DO637,'PAINEL E TARGET'!$S$10:$U$19,3,0)</f>
        <v>1.6</v>
      </c>
      <c r="DR637" s="16">
        <f t="shared" si="358"/>
        <v>0</v>
      </c>
      <c r="DS637" s="17">
        <f t="shared" si="344"/>
        <v>0.85</v>
      </c>
      <c r="DT637" s="16">
        <f>IF(DS637&gt;=1,VLOOKUP(BO637,'PAINEL E TARGET'!$S$1:$W$8,5,0),0)</f>
        <v>0</v>
      </c>
      <c r="DU637" s="16">
        <f t="shared" si="359"/>
        <v>536.25</v>
      </c>
    </row>
    <row r="638" spans="2:125" s="32" customFormat="1" x14ac:dyDescent="0.2">
      <c r="B638" s="44">
        <v>43541</v>
      </c>
      <c r="C638" s="65">
        <v>1493</v>
      </c>
      <c r="D638" s="66" t="s">
        <v>641</v>
      </c>
      <c r="E638" s="65">
        <v>113</v>
      </c>
      <c r="F638" s="65" t="s">
        <v>1018</v>
      </c>
      <c r="G638" s="67">
        <v>2669290.1532999277</v>
      </c>
      <c r="H638" s="67">
        <v>1593673.9345110846</v>
      </c>
      <c r="I638" s="67">
        <v>1415922.1099999996</v>
      </c>
      <c r="J638" s="68">
        <v>0.88846412013030973</v>
      </c>
      <c r="K638" s="67">
        <v>179372.53504585352</v>
      </c>
      <c r="L638" s="67">
        <v>1252792.8330553097</v>
      </c>
      <c r="M638" s="67">
        <v>207149.41</v>
      </c>
      <c r="N638" s="67">
        <v>1162623.28</v>
      </c>
      <c r="O638" s="67">
        <v>2409602.1525960062</v>
      </c>
      <c r="P638" s="67" t="s">
        <v>1082</v>
      </c>
      <c r="Q638" s="67" t="s">
        <v>1082</v>
      </c>
      <c r="R638" s="67">
        <v>0</v>
      </c>
      <c r="S638" s="67">
        <v>2199</v>
      </c>
      <c r="T638" s="68">
        <v>0.11067934857980968</v>
      </c>
      <c r="U638" s="68">
        <v>0.10774186189972881</v>
      </c>
      <c r="V638" s="68">
        <v>0.97345948708793961</v>
      </c>
      <c r="W638" s="67">
        <v>158511.13</v>
      </c>
      <c r="X638" s="67">
        <v>147581.86000000002</v>
      </c>
      <c r="Y638" s="68">
        <v>0.93105045683542864</v>
      </c>
      <c r="Z638" s="68">
        <v>0.19785083923352134</v>
      </c>
      <c r="AA638" s="68">
        <v>0.15291512345745484</v>
      </c>
      <c r="AB638" s="68">
        <v>0.77288084321426942</v>
      </c>
      <c r="AC638" s="67">
        <v>283355.12</v>
      </c>
      <c r="AD638" s="67">
        <v>209458.95999999996</v>
      </c>
      <c r="AE638" s="68">
        <v>0.73921007674045192</v>
      </c>
      <c r="AF638" s="43">
        <v>80</v>
      </c>
      <c r="AG638" s="43">
        <v>70</v>
      </c>
      <c r="AH638" s="43">
        <v>30</v>
      </c>
      <c r="AI638" s="43">
        <v>29</v>
      </c>
      <c r="AJ638" s="67">
        <v>82481.010000000009</v>
      </c>
      <c r="AK638" s="67">
        <v>70547</v>
      </c>
      <c r="AL638" s="68">
        <v>0.85531202879305179</v>
      </c>
      <c r="AM638" s="67">
        <v>25345.77</v>
      </c>
      <c r="AN638" s="67">
        <v>23791.100000000002</v>
      </c>
      <c r="AO638" s="68">
        <v>0.9386615597000999</v>
      </c>
      <c r="AP638" s="67">
        <v>5272.97</v>
      </c>
      <c r="AQ638" s="67">
        <v>7951.7599999999984</v>
      </c>
      <c r="AR638" s="68">
        <v>1.5080229927346445</v>
      </c>
      <c r="AS638" s="67">
        <v>45411.380000000005</v>
      </c>
      <c r="AT638" s="67">
        <v>45292</v>
      </c>
      <c r="AU638" s="68">
        <v>0.99737114353274436</v>
      </c>
      <c r="AV638" s="43">
        <v>3425.09</v>
      </c>
      <c r="AW638" s="43">
        <v>2629.47</v>
      </c>
      <c r="AX638" s="69">
        <v>0.76770829379665928</v>
      </c>
      <c r="AY638" s="43">
        <v>179372.53504585352</v>
      </c>
      <c r="AZ638" s="43">
        <v>207149.41</v>
      </c>
      <c r="BA638" s="43">
        <v>39149.060567591703</v>
      </c>
      <c r="BB638" s="43">
        <v>48943.689999999995</v>
      </c>
      <c r="BC638" s="43">
        <v>302284.93123335735</v>
      </c>
      <c r="BD638" s="43">
        <v>66126.471396805704</v>
      </c>
      <c r="BE638" s="43">
        <v>267974.89</v>
      </c>
      <c r="BF638" s="43">
        <v>479032.98</v>
      </c>
      <c r="BG638" s="43">
        <v>5786.2100000000009</v>
      </c>
      <c r="BH638" s="43">
        <v>61</v>
      </c>
      <c r="BI638" s="44">
        <v>43173</v>
      </c>
      <c r="BJ638" s="44">
        <v>43541</v>
      </c>
      <c r="BK638" s="44">
        <v>43172</v>
      </c>
      <c r="BL638" s="43">
        <f t="shared" si="345"/>
        <v>1418121.1099999996</v>
      </c>
      <c r="BM638" s="43">
        <f t="shared" si="346"/>
        <v>1371971.69</v>
      </c>
      <c r="BO638" s="16" t="str">
        <f>IFERROR(VLOOKUP($C638,'PORTE LOJA'!A:B,2,0),"PORTE 1")</f>
        <v>PORTE 4</v>
      </c>
      <c r="BP638" s="16">
        <f>VLOOKUP(BO638,'PAINEL E TARGET'!$S$1:$W$8,3,0)</f>
        <v>3000</v>
      </c>
      <c r="BQ638" s="16">
        <f t="shared" si="324"/>
        <v>1</v>
      </c>
      <c r="BR638" s="16">
        <f t="shared" si="325"/>
        <v>1</v>
      </c>
      <c r="BS638" s="16">
        <f t="shared" si="326"/>
        <v>1</v>
      </c>
      <c r="BT638" s="16">
        <f t="shared" si="327"/>
        <v>1</v>
      </c>
      <c r="BU638" s="16">
        <f t="shared" si="328"/>
        <v>1</v>
      </c>
      <c r="BV638" s="16">
        <f t="shared" si="329"/>
        <v>1</v>
      </c>
      <c r="BW638" s="17" t="str">
        <f t="shared" si="347"/>
        <v>111111</v>
      </c>
      <c r="BY638" s="17">
        <f t="shared" si="330"/>
        <v>0.89</v>
      </c>
      <c r="BZ638" s="17">
        <f t="shared" si="331"/>
        <v>0.95799999999999996</v>
      </c>
      <c r="CA638" s="17" t="str">
        <f t="shared" si="348"/>
        <v>Sem Retira</v>
      </c>
      <c r="CB638" s="17">
        <f t="shared" si="349"/>
        <v>0.95799999999999996</v>
      </c>
      <c r="CC638" s="33" t="str">
        <f>IF(CB638&gt;='PAINEL E TARGET'!$T$11,'PAINEL E TARGET'!$S$11,
IF(CB638&gt;='PAINEL E TARGET'!$T$12,'PAINEL E TARGET'!$S$12,
IF(CB638&gt;='PAINEL E TARGET'!$T$13,'PAINEL E TARGET'!$S$13,
IF(CB638&gt;='PAINEL E TARGET'!$T$14,'PAINEL E TARGET'!$S$14,
IF(CB638&gt;='PAINEL E TARGET'!$T$15,'PAINEL E TARGET'!$S$15,
IF(CB638&gt;='PAINEL E TARGET'!$T$16,'PAINEL E TARGET'!$S$16,
IF(CB638&gt;='PAINEL E TARGET'!$T$17,'PAINEL E TARGET'!$S$17,
IF(CB638&gt;='PAINEL E TARGET'!$T$18,'PAINEL E TARGET'!$S$18,'PAINEL E TARGET'!$S$19))))))))</f>
        <v>1. Fx de 90% a 99,9%</v>
      </c>
      <c r="CD638" s="17">
        <f>IFERROR(VLOOKUP($BW638,'PAINEL E TARGET'!$G$1:$Q$99,4,0),0)</f>
        <v>0.25</v>
      </c>
      <c r="CE638" s="17">
        <f>VLOOKUP(CC638,'PAINEL E TARGET'!$S$10:$U$19,3,0)</f>
        <v>0.5</v>
      </c>
      <c r="CF638" s="16">
        <f t="shared" si="350"/>
        <v>375</v>
      </c>
      <c r="CG638" s="17">
        <f t="shared" si="332"/>
        <v>0.85499999999999998</v>
      </c>
      <c r="CH638" s="17">
        <f t="shared" si="333"/>
        <v>0.93899999999999995</v>
      </c>
      <c r="CI638" s="17">
        <f t="shared" si="334"/>
        <v>1.508</v>
      </c>
      <c r="CJ638" s="17">
        <f t="shared" si="335"/>
        <v>0.997</v>
      </c>
      <c r="CK638" s="17">
        <f t="shared" si="336"/>
        <v>0.76800000000000002</v>
      </c>
      <c r="CL638" s="17">
        <f t="shared" si="337"/>
        <v>0.93100000000000005</v>
      </c>
      <c r="CM638" s="16">
        <f t="shared" si="338"/>
        <v>5</v>
      </c>
      <c r="CN638" s="17" t="str">
        <f t="shared" si="351"/>
        <v>ok</v>
      </c>
      <c r="CO638" s="17">
        <f t="shared" si="352"/>
        <v>0.93100000000000005</v>
      </c>
      <c r="CP638" s="33" t="str">
        <f>IF(CO638&gt;='PAINEL E TARGET'!$T$11,'PAINEL E TARGET'!$S$11,
IF(CO638&gt;='PAINEL E TARGET'!$T$12,'PAINEL E TARGET'!$S$12,
IF(CO638&gt;='PAINEL E TARGET'!$T$13,'PAINEL E TARGET'!$S$13,
IF(CO638&gt;='PAINEL E TARGET'!$T$14,'PAINEL E TARGET'!$S$14,
IF(CO638&gt;='PAINEL E TARGET'!$T$15,'PAINEL E TARGET'!$S$15,
IF(CO638&gt;='PAINEL E TARGET'!$T$16,'PAINEL E TARGET'!$S$16,
IF(CO638&gt;='PAINEL E TARGET'!$T$17,'PAINEL E TARGET'!$S$17,
IF(CO638&gt;='PAINEL E TARGET'!$T$18,'PAINEL E TARGET'!$S$18,'PAINEL E TARGET'!$S$19))))))))</f>
        <v>1. Fx de 90% a 99,9%</v>
      </c>
      <c r="CQ638" s="17">
        <f>IFERROR(VLOOKUP($BW638,'PAINEL E TARGET'!$G$1:$Q$99,5,0),0)</f>
        <v>0.25</v>
      </c>
      <c r="CR638" s="17">
        <f>VLOOKUP(CP638,'PAINEL E TARGET'!$S$10:$U$19,3,0)</f>
        <v>0.5</v>
      </c>
      <c r="CS638" s="16">
        <f t="shared" si="353"/>
        <v>375</v>
      </c>
      <c r="CT638" s="17">
        <f t="shared" si="339"/>
        <v>0.73899999999999999</v>
      </c>
      <c r="CU638" s="33" t="str">
        <f>IF(CT638&gt;='PAINEL E TARGET'!$T$11,'PAINEL E TARGET'!$S$11,
IF(CT638&gt;='PAINEL E TARGET'!$T$12,'PAINEL E TARGET'!$S$12,
IF(CT638&gt;='PAINEL E TARGET'!$T$13,'PAINEL E TARGET'!$S$13,
IF(CT638&gt;='PAINEL E TARGET'!$T$14,'PAINEL E TARGET'!$S$14,
IF(CT638&gt;='PAINEL E TARGET'!$T$15,'PAINEL E TARGET'!$S$15,
IF(CT638&gt;='PAINEL E TARGET'!$T$16,'PAINEL E TARGET'!$S$16,
IF(CT638&gt;='PAINEL E TARGET'!$T$17,'PAINEL E TARGET'!$S$17,
IF(CT638&gt;='PAINEL E TARGET'!$T$18,'PAINEL E TARGET'!$S$18,'PAINEL E TARGET'!$S$19))))))))</f>
        <v>Não elegível</v>
      </c>
      <c r="CV638" s="17">
        <f>IFERROR(VLOOKUP($BW638,'PAINEL E TARGET'!$G$1:$Q$99,6,0),0)</f>
        <v>0.2</v>
      </c>
      <c r="CW638" s="17">
        <f>VLOOKUP(CU638,'PAINEL E TARGET'!$S$10:$U$19,3,0)</f>
        <v>0</v>
      </c>
      <c r="CX638" s="16">
        <f t="shared" si="354"/>
        <v>0</v>
      </c>
      <c r="CY638" s="17">
        <f t="shared" si="340"/>
        <v>1.155</v>
      </c>
      <c r="CZ638" s="33" t="str">
        <f>IF(CY638&gt;='PAINEL E TARGET'!$T$11,'PAINEL E TARGET'!$S$11,
IF(CY638&gt;='PAINEL E TARGET'!$T$12,'PAINEL E TARGET'!$S$12,
IF(CY638&gt;='PAINEL E TARGET'!$T$13,'PAINEL E TARGET'!$S$13,
IF(CY638&gt;='PAINEL E TARGET'!$T$14,'PAINEL E TARGET'!$S$14,
IF(CY638&gt;='PAINEL E TARGET'!$T$15,'PAINEL E TARGET'!$S$15,
IF(CY638&gt;='PAINEL E TARGET'!$T$16,'PAINEL E TARGET'!$S$16,
IF(CY638&gt;='PAINEL E TARGET'!$T$17,'PAINEL E TARGET'!$S$17,
IF(CY638&gt;='PAINEL E TARGET'!$T$18,'PAINEL E TARGET'!$S$18,'PAINEL E TARGET'!$S$19))))))))</f>
        <v>5. Fx de 115% a 119,9%</v>
      </c>
      <c r="DA638" s="17">
        <f>IFERROR(VLOOKUP($BW638,'PAINEL E TARGET'!$G$1:$Q$99,7,0),0)</f>
        <v>0.15</v>
      </c>
      <c r="DB638" s="17">
        <f>VLOOKUP(CZ638,'PAINEL E TARGET'!$S$10:$U$19,3,0)</f>
        <v>1.3</v>
      </c>
      <c r="DC638" s="16">
        <f t="shared" si="355"/>
        <v>585</v>
      </c>
      <c r="DD638" s="17">
        <f t="shared" si="341"/>
        <v>1.25</v>
      </c>
      <c r="DE638" s="33" t="str">
        <f>IF(DD638&gt;='PAINEL E TARGET'!$T$11,'PAINEL E TARGET'!$S$11,
IF(DD638&gt;='PAINEL E TARGET'!$T$12,'PAINEL E TARGET'!$S$12,
IF(DD638&gt;='PAINEL E TARGET'!$T$13,'PAINEL E TARGET'!$S$13,
IF(DD638&gt;='PAINEL E TARGET'!$T$14,'PAINEL E TARGET'!$S$14,
IF(DD638&gt;='PAINEL E TARGET'!$T$15,'PAINEL E TARGET'!$S$15,
IF(DD638&gt;='PAINEL E TARGET'!$T$16,'PAINEL E TARGET'!$S$16,
IF(DD638&gt;='PAINEL E TARGET'!$T$17,'PAINEL E TARGET'!$S$17,
IF(DD638&gt;='PAINEL E TARGET'!$T$18,'PAINEL E TARGET'!$S$18,'PAINEL E TARGET'!$S$19))))))))</f>
        <v>7. Fx de 125% a 129,9%</v>
      </c>
      <c r="DF638" s="17">
        <f>IFERROR(VLOOKUP($BW638,'PAINEL E TARGET'!$G$1:$Q$99,8,0),0)</f>
        <v>0.1</v>
      </c>
      <c r="DG638" s="17">
        <f>VLOOKUP(DE638,'PAINEL E TARGET'!$S$10:$U$19,3,0)</f>
        <v>1.5</v>
      </c>
      <c r="DH638" s="16">
        <f t="shared" si="356"/>
        <v>450.00000000000006</v>
      </c>
      <c r="DI638" s="17">
        <f t="shared" si="342"/>
        <v>0.96699999999999997</v>
      </c>
      <c r="DJ638" s="33" t="str">
        <f>IF(DI638&gt;='PAINEL E TARGET'!$T$11,'PAINEL E TARGET'!$S$11,
IF(DI638&gt;='PAINEL E TARGET'!$T$12,'PAINEL E TARGET'!$S$12,
IF(DI638&gt;='PAINEL E TARGET'!$T$13,'PAINEL E TARGET'!$S$13,
IF(DI638&gt;='PAINEL E TARGET'!$T$14,'PAINEL E TARGET'!$S$14,
IF(DI638&gt;='PAINEL E TARGET'!$T$15,'PAINEL E TARGET'!$S$15,
IF(DI638&gt;='PAINEL E TARGET'!$T$16,'PAINEL E TARGET'!$S$16,
IF(DI638&gt;='PAINEL E TARGET'!$T$17,'PAINEL E TARGET'!$S$17,
IF(DI638&gt;='PAINEL E TARGET'!$T$18,'PAINEL E TARGET'!$S$18,'PAINEL E TARGET'!$S$19))))))))</f>
        <v>1. Fx de 90% a 99,9%</v>
      </c>
      <c r="DK638" s="17">
        <f>IFERROR(VLOOKUP($BW638,'PAINEL E TARGET'!$G$1:$Q$99,9,0),0)</f>
        <v>0.05</v>
      </c>
      <c r="DL638" s="17">
        <f>VLOOKUP(DJ638,'PAINEL E TARGET'!$S$10:$U$19,3,0)</f>
        <v>0.5</v>
      </c>
      <c r="DM638" s="16">
        <f t="shared" si="357"/>
        <v>75</v>
      </c>
      <c r="DN638" s="17">
        <f t="shared" si="343"/>
        <v>0.76800000000000002</v>
      </c>
      <c r="DO638" s="33" t="str">
        <f>IF(DN638&gt;='PAINEL E TARGET'!$T$11,'PAINEL E TARGET'!$S$11,
IF(DN638&gt;='PAINEL E TARGET'!$T$12,'PAINEL E TARGET'!$S$12,
IF(DN638&gt;='PAINEL E TARGET'!$T$13,'PAINEL E TARGET'!$S$13,
IF(DN638&gt;='PAINEL E TARGET'!$T$14,'PAINEL E TARGET'!$S$14,
IF(DN638&gt;='PAINEL E TARGET'!$T$15,'PAINEL E TARGET'!$S$15,
IF(DN638&gt;='PAINEL E TARGET'!$T$16,'PAINEL E TARGET'!$S$16,
IF(DN638&gt;='PAINEL E TARGET'!$T$17,'PAINEL E TARGET'!$S$17,
IF(DN638&gt;='PAINEL E TARGET'!$T$18,'PAINEL E TARGET'!$S$18,'PAINEL E TARGET'!$S$19))))))))</f>
        <v>Não elegível</v>
      </c>
      <c r="DP638" s="17">
        <f>IFERROR(VLOOKUP($BW638,'PAINEL E TARGET'!$G$1:$Q$99,10,0),0)</f>
        <v>0</v>
      </c>
      <c r="DQ638" s="17">
        <f>VLOOKUP(DO638,'PAINEL E TARGET'!$S$10:$U$19,3,0)</f>
        <v>0</v>
      </c>
      <c r="DR638" s="16">
        <f t="shared" si="358"/>
        <v>0</v>
      </c>
      <c r="DS638" s="17">
        <f t="shared" si="344"/>
        <v>0.875</v>
      </c>
      <c r="DT638" s="16">
        <f>IF(DS638&gt;=1,VLOOKUP(BO638,'PAINEL E TARGET'!$S$1:$W$8,5,0),0)</f>
        <v>0</v>
      </c>
      <c r="DU638" s="16">
        <f t="shared" si="359"/>
        <v>1860</v>
      </c>
    </row>
    <row r="639" spans="2:125" s="32" customFormat="1" x14ac:dyDescent="0.2">
      <c r="B639" s="44">
        <v>43541</v>
      </c>
      <c r="C639" s="65">
        <v>1494</v>
      </c>
      <c r="D639" s="66" t="s">
        <v>642</v>
      </c>
      <c r="E639" s="65">
        <v>513</v>
      </c>
      <c r="F639" s="65" t="s">
        <v>944</v>
      </c>
      <c r="G639" s="67">
        <v>2278184.9228971498</v>
      </c>
      <c r="H639" s="67">
        <v>1444290.9378169377</v>
      </c>
      <c r="I639" s="67">
        <v>939923.27</v>
      </c>
      <c r="J639" s="68">
        <v>0.6507852714361726</v>
      </c>
      <c r="K639" s="67">
        <v>115717.04754889799</v>
      </c>
      <c r="L639" s="67">
        <v>1139181.3117345138</v>
      </c>
      <c r="M639" s="67">
        <v>92672.42</v>
      </c>
      <c r="N639" s="67">
        <v>807477.05</v>
      </c>
      <c r="O639" s="67">
        <v>1984838.4005283406</v>
      </c>
      <c r="P639" s="67" t="s">
        <v>1082</v>
      </c>
      <c r="Q639" s="67" t="s">
        <v>1082</v>
      </c>
      <c r="R639" s="67">
        <v>0</v>
      </c>
      <c r="S639" s="67">
        <v>0</v>
      </c>
      <c r="T639" s="68">
        <v>6.6110206763975513E-2</v>
      </c>
      <c r="U639" s="68">
        <v>6.6635711066963144E-2</v>
      </c>
      <c r="V639" s="68">
        <v>1.0079489133177841</v>
      </c>
      <c r="W639" s="67">
        <v>82961.590000000011</v>
      </c>
      <c r="X639" s="67">
        <v>59982.100000000013</v>
      </c>
      <c r="Y639" s="68">
        <v>0.72301049196381129</v>
      </c>
      <c r="Z639" s="68">
        <v>8.6712751829667936E-2</v>
      </c>
      <c r="AA639" s="68">
        <v>9.1533742723861181E-2</v>
      </c>
      <c r="AB639" s="68">
        <v>1.0555972540655063</v>
      </c>
      <c r="AC639" s="67">
        <v>108815.69</v>
      </c>
      <c r="AD639" s="67">
        <v>82394.05</v>
      </c>
      <c r="AE639" s="68">
        <v>0.75718905977621431</v>
      </c>
      <c r="AF639" s="43">
        <v>80</v>
      </c>
      <c r="AG639" s="43">
        <v>79</v>
      </c>
      <c r="AH639" s="43">
        <v>28</v>
      </c>
      <c r="AI639" s="43">
        <v>15</v>
      </c>
      <c r="AJ639" s="67">
        <v>32155.73</v>
      </c>
      <c r="AK639" s="67">
        <v>30746</v>
      </c>
      <c r="AL639" s="68">
        <v>0.95615929105014874</v>
      </c>
      <c r="AM639" s="67">
        <v>5445.4400000000005</v>
      </c>
      <c r="AN639" s="67">
        <v>4764.829999999999</v>
      </c>
      <c r="AO639" s="68">
        <v>0.87501285479226631</v>
      </c>
      <c r="AP639" s="67">
        <v>2593.9000000000005</v>
      </c>
      <c r="AQ639" s="67">
        <v>1733.91</v>
      </c>
      <c r="AR639" s="68">
        <v>0.66845676394618136</v>
      </c>
      <c r="AS639" s="67">
        <v>42766.52</v>
      </c>
      <c r="AT639" s="67">
        <v>22737.359999999997</v>
      </c>
      <c r="AU639" s="68">
        <v>0.531662618328543</v>
      </c>
      <c r="AV639" s="43">
        <v>314.48</v>
      </c>
      <c r="AW639" s="43">
        <v>249.95999999999998</v>
      </c>
      <c r="AX639" s="69">
        <v>0.79483591961332978</v>
      </c>
      <c r="AY639" s="43">
        <v>115717.04754889799</v>
      </c>
      <c r="AZ639" s="43">
        <v>92672.42</v>
      </c>
      <c r="BA639" s="43">
        <v>37039.010734903997</v>
      </c>
      <c r="BB639" s="43">
        <v>27607.35</v>
      </c>
      <c r="BC639" s="43">
        <v>183090.14637400882</v>
      </c>
      <c r="BD639" s="43">
        <v>58824.211928098935</v>
      </c>
      <c r="BE639" s="43">
        <v>132065.82</v>
      </c>
      <c r="BF639" s="43">
        <v>173222.96000000002</v>
      </c>
      <c r="BG639" s="43">
        <v>499.85000000000008</v>
      </c>
      <c r="BH639" s="43">
        <v>43</v>
      </c>
      <c r="BI639" s="44">
        <v>43173</v>
      </c>
      <c r="BJ639" s="44">
        <v>43541</v>
      </c>
      <c r="BK639" s="44">
        <v>43172</v>
      </c>
      <c r="BL639" s="43">
        <f t="shared" si="345"/>
        <v>939923.27</v>
      </c>
      <c r="BM639" s="43">
        <f t="shared" si="346"/>
        <v>900149.47000000009</v>
      </c>
      <c r="BO639" s="16" t="str">
        <f>IFERROR(VLOOKUP($C639,'PORTE LOJA'!A:B,2,0),"PORTE 1")</f>
        <v>PORTE 4</v>
      </c>
      <c r="BP639" s="16">
        <f>VLOOKUP(BO639,'PAINEL E TARGET'!$S$1:$W$8,3,0)</f>
        <v>3000</v>
      </c>
      <c r="BQ639" s="16">
        <f t="shared" si="324"/>
        <v>1</v>
      </c>
      <c r="BR639" s="16">
        <f t="shared" si="325"/>
        <v>1</v>
      </c>
      <c r="BS639" s="16">
        <f t="shared" si="326"/>
        <v>1</v>
      </c>
      <c r="BT639" s="16">
        <f t="shared" si="327"/>
        <v>1</v>
      </c>
      <c r="BU639" s="16">
        <f t="shared" si="328"/>
        <v>1</v>
      </c>
      <c r="BV639" s="16">
        <f t="shared" si="329"/>
        <v>1</v>
      </c>
      <c r="BW639" s="17" t="str">
        <f t="shared" si="347"/>
        <v>111111</v>
      </c>
      <c r="BY639" s="17">
        <f t="shared" si="330"/>
        <v>0.65100000000000002</v>
      </c>
      <c r="BZ639" s="17">
        <f t="shared" si="331"/>
        <v>0.71699999999999997</v>
      </c>
      <c r="CA639" s="17" t="str">
        <f t="shared" si="348"/>
        <v>Sem Retira</v>
      </c>
      <c r="CB639" s="17">
        <f t="shared" si="349"/>
        <v>0.71699999999999997</v>
      </c>
      <c r="CC639" s="33" t="str">
        <f>IF(CB639&gt;='PAINEL E TARGET'!$T$11,'PAINEL E TARGET'!$S$11,
IF(CB639&gt;='PAINEL E TARGET'!$T$12,'PAINEL E TARGET'!$S$12,
IF(CB639&gt;='PAINEL E TARGET'!$T$13,'PAINEL E TARGET'!$S$13,
IF(CB639&gt;='PAINEL E TARGET'!$T$14,'PAINEL E TARGET'!$S$14,
IF(CB639&gt;='PAINEL E TARGET'!$T$15,'PAINEL E TARGET'!$S$15,
IF(CB639&gt;='PAINEL E TARGET'!$T$16,'PAINEL E TARGET'!$S$16,
IF(CB639&gt;='PAINEL E TARGET'!$T$17,'PAINEL E TARGET'!$S$17,
IF(CB639&gt;='PAINEL E TARGET'!$T$18,'PAINEL E TARGET'!$S$18,'PAINEL E TARGET'!$S$19))))))))</f>
        <v>Não elegível</v>
      </c>
      <c r="CD639" s="17">
        <f>IFERROR(VLOOKUP($BW639,'PAINEL E TARGET'!$G$1:$Q$99,4,0),0)</f>
        <v>0.25</v>
      </c>
      <c r="CE639" s="17">
        <f>VLOOKUP(CC639,'PAINEL E TARGET'!$S$10:$U$19,3,0)</f>
        <v>0</v>
      </c>
      <c r="CF639" s="16">
        <f t="shared" si="350"/>
        <v>0</v>
      </c>
      <c r="CG639" s="17">
        <f t="shared" si="332"/>
        <v>0.95599999999999996</v>
      </c>
      <c r="CH639" s="17">
        <f t="shared" si="333"/>
        <v>0.875</v>
      </c>
      <c r="CI639" s="17">
        <f t="shared" si="334"/>
        <v>0.66800000000000004</v>
      </c>
      <c r="CJ639" s="17">
        <f t="shared" si="335"/>
        <v>0.53200000000000003</v>
      </c>
      <c r="CK639" s="17">
        <f t="shared" si="336"/>
        <v>0.79500000000000004</v>
      </c>
      <c r="CL639" s="17">
        <f t="shared" si="337"/>
        <v>0.72299999999999998</v>
      </c>
      <c r="CM639" s="16">
        <f t="shared" si="338"/>
        <v>3</v>
      </c>
      <c r="CN639" s="17" t="str">
        <f t="shared" si="351"/>
        <v>não ok</v>
      </c>
      <c r="CO639" s="17">
        <f t="shared" si="352"/>
        <v>0</v>
      </c>
      <c r="CP639" s="33" t="str">
        <f>IF(CO639&gt;='PAINEL E TARGET'!$T$11,'PAINEL E TARGET'!$S$11,
IF(CO639&gt;='PAINEL E TARGET'!$T$12,'PAINEL E TARGET'!$S$12,
IF(CO639&gt;='PAINEL E TARGET'!$T$13,'PAINEL E TARGET'!$S$13,
IF(CO639&gt;='PAINEL E TARGET'!$T$14,'PAINEL E TARGET'!$S$14,
IF(CO639&gt;='PAINEL E TARGET'!$T$15,'PAINEL E TARGET'!$S$15,
IF(CO639&gt;='PAINEL E TARGET'!$T$16,'PAINEL E TARGET'!$S$16,
IF(CO639&gt;='PAINEL E TARGET'!$T$17,'PAINEL E TARGET'!$S$17,
IF(CO639&gt;='PAINEL E TARGET'!$T$18,'PAINEL E TARGET'!$S$18,'PAINEL E TARGET'!$S$19))))))))</f>
        <v>Não elegível</v>
      </c>
      <c r="CQ639" s="17">
        <f>IFERROR(VLOOKUP($BW639,'PAINEL E TARGET'!$G$1:$Q$99,5,0),0)</f>
        <v>0.25</v>
      </c>
      <c r="CR639" s="17">
        <f>VLOOKUP(CP639,'PAINEL E TARGET'!$S$10:$U$19,3,0)</f>
        <v>0</v>
      </c>
      <c r="CS639" s="16">
        <f t="shared" si="353"/>
        <v>0</v>
      </c>
      <c r="CT639" s="17">
        <f t="shared" si="339"/>
        <v>0.75700000000000001</v>
      </c>
      <c r="CU639" s="33" t="str">
        <f>IF(CT639&gt;='PAINEL E TARGET'!$T$11,'PAINEL E TARGET'!$S$11,
IF(CT639&gt;='PAINEL E TARGET'!$T$12,'PAINEL E TARGET'!$S$12,
IF(CT639&gt;='PAINEL E TARGET'!$T$13,'PAINEL E TARGET'!$S$13,
IF(CT639&gt;='PAINEL E TARGET'!$T$14,'PAINEL E TARGET'!$S$14,
IF(CT639&gt;='PAINEL E TARGET'!$T$15,'PAINEL E TARGET'!$S$15,
IF(CT639&gt;='PAINEL E TARGET'!$T$16,'PAINEL E TARGET'!$S$16,
IF(CT639&gt;='PAINEL E TARGET'!$T$17,'PAINEL E TARGET'!$S$17,
IF(CT639&gt;='PAINEL E TARGET'!$T$18,'PAINEL E TARGET'!$S$18,'PAINEL E TARGET'!$S$19))))))))</f>
        <v>Não elegível</v>
      </c>
      <c r="CV639" s="17">
        <f>IFERROR(VLOOKUP($BW639,'PAINEL E TARGET'!$G$1:$Q$99,6,0),0)</f>
        <v>0.2</v>
      </c>
      <c r="CW639" s="17">
        <f>VLOOKUP(CU639,'PAINEL E TARGET'!$S$10:$U$19,3,0)</f>
        <v>0</v>
      </c>
      <c r="CX639" s="16">
        <f t="shared" si="354"/>
        <v>0</v>
      </c>
      <c r="CY639" s="17">
        <f t="shared" si="340"/>
        <v>0.80100000000000005</v>
      </c>
      <c r="CZ639" s="33" t="str">
        <f>IF(CY639&gt;='PAINEL E TARGET'!$T$11,'PAINEL E TARGET'!$S$11,
IF(CY639&gt;='PAINEL E TARGET'!$T$12,'PAINEL E TARGET'!$S$12,
IF(CY639&gt;='PAINEL E TARGET'!$T$13,'PAINEL E TARGET'!$S$13,
IF(CY639&gt;='PAINEL E TARGET'!$T$14,'PAINEL E TARGET'!$S$14,
IF(CY639&gt;='PAINEL E TARGET'!$T$15,'PAINEL E TARGET'!$S$15,
IF(CY639&gt;='PAINEL E TARGET'!$T$16,'PAINEL E TARGET'!$S$16,
IF(CY639&gt;='PAINEL E TARGET'!$T$17,'PAINEL E TARGET'!$S$17,
IF(CY639&gt;='PAINEL E TARGET'!$T$18,'PAINEL E TARGET'!$S$18,'PAINEL E TARGET'!$S$19))))))))</f>
        <v>Não elegível</v>
      </c>
      <c r="DA639" s="17">
        <f>IFERROR(VLOOKUP($BW639,'PAINEL E TARGET'!$G$1:$Q$99,7,0),0)</f>
        <v>0.15</v>
      </c>
      <c r="DB639" s="17">
        <f>VLOOKUP(CZ639,'PAINEL E TARGET'!$S$10:$U$19,3,0)</f>
        <v>0</v>
      </c>
      <c r="DC639" s="16">
        <f t="shared" si="355"/>
        <v>0</v>
      </c>
      <c r="DD639" s="17">
        <f t="shared" si="341"/>
        <v>0.745</v>
      </c>
      <c r="DE639" s="33" t="str">
        <f>IF(DD639&gt;='PAINEL E TARGET'!$T$11,'PAINEL E TARGET'!$S$11,
IF(DD639&gt;='PAINEL E TARGET'!$T$12,'PAINEL E TARGET'!$S$12,
IF(DD639&gt;='PAINEL E TARGET'!$T$13,'PAINEL E TARGET'!$S$13,
IF(DD639&gt;='PAINEL E TARGET'!$T$14,'PAINEL E TARGET'!$S$14,
IF(DD639&gt;='PAINEL E TARGET'!$T$15,'PAINEL E TARGET'!$S$15,
IF(DD639&gt;='PAINEL E TARGET'!$T$16,'PAINEL E TARGET'!$S$16,
IF(DD639&gt;='PAINEL E TARGET'!$T$17,'PAINEL E TARGET'!$S$17,
IF(DD639&gt;='PAINEL E TARGET'!$T$18,'PAINEL E TARGET'!$S$18,'PAINEL E TARGET'!$S$19))))))))</f>
        <v>Não elegível</v>
      </c>
      <c r="DF639" s="17">
        <f>IFERROR(VLOOKUP($BW639,'PAINEL E TARGET'!$G$1:$Q$99,8,0),0)</f>
        <v>0.1</v>
      </c>
      <c r="DG639" s="17">
        <f>VLOOKUP(DE639,'PAINEL E TARGET'!$S$10:$U$19,3,0)</f>
        <v>0</v>
      </c>
      <c r="DH639" s="16">
        <f t="shared" si="356"/>
        <v>0</v>
      </c>
      <c r="DI639" s="17">
        <f t="shared" si="342"/>
        <v>0.53600000000000003</v>
      </c>
      <c r="DJ639" s="33" t="str">
        <f>IF(DI639&gt;='PAINEL E TARGET'!$T$11,'PAINEL E TARGET'!$S$11,
IF(DI639&gt;='PAINEL E TARGET'!$T$12,'PAINEL E TARGET'!$S$12,
IF(DI639&gt;='PAINEL E TARGET'!$T$13,'PAINEL E TARGET'!$S$13,
IF(DI639&gt;='PAINEL E TARGET'!$T$14,'PAINEL E TARGET'!$S$14,
IF(DI639&gt;='PAINEL E TARGET'!$T$15,'PAINEL E TARGET'!$S$15,
IF(DI639&gt;='PAINEL E TARGET'!$T$16,'PAINEL E TARGET'!$S$16,
IF(DI639&gt;='PAINEL E TARGET'!$T$17,'PAINEL E TARGET'!$S$17,
IF(DI639&gt;='PAINEL E TARGET'!$T$18,'PAINEL E TARGET'!$S$18,'PAINEL E TARGET'!$S$19))))))))</f>
        <v>Não elegível</v>
      </c>
      <c r="DK639" s="17">
        <f>IFERROR(VLOOKUP($BW639,'PAINEL E TARGET'!$G$1:$Q$99,9,0),0)</f>
        <v>0.05</v>
      </c>
      <c r="DL639" s="17">
        <f>VLOOKUP(DJ639,'PAINEL E TARGET'!$S$10:$U$19,3,0)</f>
        <v>0</v>
      </c>
      <c r="DM639" s="16">
        <f t="shared" si="357"/>
        <v>0</v>
      </c>
      <c r="DN639" s="17">
        <f t="shared" si="343"/>
        <v>0.79500000000000004</v>
      </c>
      <c r="DO639" s="33" t="str">
        <f>IF(DN639&gt;='PAINEL E TARGET'!$T$11,'PAINEL E TARGET'!$S$11,
IF(DN639&gt;='PAINEL E TARGET'!$T$12,'PAINEL E TARGET'!$S$12,
IF(DN639&gt;='PAINEL E TARGET'!$T$13,'PAINEL E TARGET'!$S$13,
IF(DN639&gt;='PAINEL E TARGET'!$T$14,'PAINEL E TARGET'!$S$14,
IF(DN639&gt;='PAINEL E TARGET'!$T$15,'PAINEL E TARGET'!$S$15,
IF(DN639&gt;='PAINEL E TARGET'!$T$16,'PAINEL E TARGET'!$S$16,
IF(DN639&gt;='PAINEL E TARGET'!$T$17,'PAINEL E TARGET'!$S$17,
IF(DN639&gt;='PAINEL E TARGET'!$T$18,'PAINEL E TARGET'!$S$18,'PAINEL E TARGET'!$S$19))))))))</f>
        <v>Não elegível</v>
      </c>
      <c r="DP639" s="17">
        <f>IFERROR(VLOOKUP($BW639,'PAINEL E TARGET'!$G$1:$Q$99,10,0),0)</f>
        <v>0</v>
      </c>
      <c r="DQ639" s="17">
        <f>VLOOKUP(DO639,'PAINEL E TARGET'!$S$10:$U$19,3,0)</f>
        <v>0</v>
      </c>
      <c r="DR639" s="16">
        <f t="shared" si="358"/>
        <v>0</v>
      </c>
      <c r="DS639" s="17">
        <f t="shared" si="344"/>
        <v>0.98799999999999999</v>
      </c>
      <c r="DT639" s="16">
        <f>IF(DS639&gt;=1,VLOOKUP(BO639,'PAINEL E TARGET'!$S$1:$W$8,5,0),0)</f>
        <v>0</v>
      </c>
      <c r="DU639" s="16">
        <f t="shared" si="359"/>
        <v>0</v>
      </c>
    </row>
    <row r="640" spans="2:125" s="32" customFormat="1" x14ac:dyDescent="0.2">
      <c r="B640" s="44">
        <v>43541</v>
      </c>
      <c r="C640" s="65">
        <v>1495</v>
      </c>
      <c r="D640" s="66" t="s">
        <v>643</v>
      </c>
      <c r="E640" s="65">
        <v>215</v>
      </c>
      <c r="F640" s="65" t="s">
        <v>1017</v>
      </c>
      <c r="G640" s="67">
        <v>2206238.9671632783</v>
      </c>
      <c r="H640" s="67">
        <v>1275624.6865404691</v>
      </c>
      <c r="I640" s="67">
        <v>1091332.0499999998</v>
      </c>
      <c r="J640" s="68">
        <v>0.85552753996923958</v>
      </c>
      <c r="K640" s="67">
        <v>163754.2912807774</v>
      </c>
      <c r="L640" s="67">
        <v>1026890.9024074046</v>
      </c>
      <c r="M640" s="67">
        <v>142479.76</v>
      </c>
      <c r="N640" s="67">
        <v>924011.78</v>
      </c>
      <c r="O640" s="67">
        <v>2062069.1261147663</v>
      </c>
      <c r="P640" s="67" t="s">
        <v>1082</v>
      </c>
      <c r="Q640" s="67" t="s">
        <v>1082</v>
      </c>
      <c r="R640" s="67">
        <v>0</v>
      </c>
      <c r="S640" s="67">
        <v>0</v>
      </c>
      <c r="T640" s="68">
        <v>0.11561728105883695</v>
      </c>
      <c r="U640" s="68">
        <v>0.10284617916425287</v>
      </c>
      <c r="V640" s="68">
        <v>0.8895398527138435</v>
      </c>
      <c r="W640" s="67">
        <v>137659.16</v>
      </c>
      <c r="X640" s="67">
        <v>109684.57999999999</v>
      </c>
      <c r="Y640" s="68">
        <v>0.7967837374570641</v>
      </c>
      <c r="Z640" s="68">
        <v>0.15259636620813688</v>
      </c>
      <c r="AA640" s="68">
        <v>0.19600279248347335</v>
      </c>
      <c r="AB640" s="68">
        <v>1.2844525551554185</v>
      </c>
      <c r="AC640" s="67">
        <v>181688.13</v>
      </c>
      <c r="AD640" s="67">
        <v>209035.31999999998</v>
      </c>
      <c r="AE640" s="68">
        <v>1.1505172077009103</v>
      </c>
      <c r="AF640" s="43">
        <v>80</v>
      </c>
      <c r="AG640" s="43">
        <v>80</v>
      </c>
      <c r="AH640" s="43">
        <v>39</v>
      </c>
      <c r="AI640" s="43">
        <v>16</v>
      </c>
      <c r="AJ640" s="67">
        <v>87184.31</v>
      </c>
      <c r="AK640" s="67">
        <v>75485</v>
      </c>
      <c r="AL640" s="68">
        <v>0.86580945585277902</v>
      </c>
      <c r="AM640" s="67">
        <v>10461.810000000001</v>
      </c>
      <c r="AN640" s="67">
        <v>7109.0499999999993</v>
      </c>
      <c r="AO640" s="68">
        <v>0.67952390647507444</v>
      </c>
      <c r="AP640" s="67">
        <v>12491.289999999999</v>
      </c>
      <c r="AQ640" s="67">
        <v>5176.75</v>
      </c>
      <c r="AR640" s="68">
        <v>0.41442877396970212</v>
      </c>
      <c r="AS640" s="67">
        <v>27521.75</v>
      </c>
      <c r="AT640" s="67">
        <v>21913.780000000002</v>
      </c>
      <c r="AU640" s="68">
        <v>0.79623497779029317</v>
      </c>
      <c r="AV640" s="43">
        <v>1283.9499999999998</v>
      </c>
      <c r="AW640" s="43">
        <v>1214.75</v>
      </c>
      <c r="AX640" s="69">
        <v>0.94610382024222139</v>
      </c>
      <c r="AY640" s="43">
        <v>163754.2912807774</v>
      </c>
      <c r="AZ640" s="43">
        <v>142479.76</v>
      </c>
      <c r="BA640" s="43">
        <v>32481.531647978511</v>
      </c>
      <c r="BB640" s="43">
        <v>36552.949999999997</v>
      </c>
      <c r="BC640" s="43">
        <v>283493.42607062001</v>
      </c>
      <c r="BD640" s="43">
        <v>56422.305866506591</v>
      </c>
      <c r="BE640" s="43">
        <v>239571.85</v>
      </c>
      <c r="BF640" s="43">
        <v>316196.75</v>
      </c>
      <c r="BG640" s="43">
        <v>2231.23</v>
      </c>
      <c r="BH640" s="43">
        <v>82</v>
      </c>
      <c r="BI640" s="44">
        <v>43173</v>
      </c>
      <c r="BJ640" s="44">
        <v>43541</v>
      </c>
      <c r="BK640" s="44">
        <v>43172</v>
      </c>
      <c r="BL640" s="43">
        <f t="shared" si="345"/>
        <v>1091332.0499999998</v>
      </c>
      <c r="BM640" s="43">
        <f t="shared" si="346"/>
        <v>1066491.54</v>
      </c>
      <c r="BO640" s="16" t="str">
        <f>IFERROR(VLOOKUP($C640,'PORTE LOJA'!A:B,2,0),"PORTE 1")</f>
        <v>PORTE 3</v>
      </c>
      <c r="BP640" s="16">
        <f>VLOOKUP(BO640,'PAINEL E TARGET'!$S$1:$W$8,3,0)</f>
        <v>2400</v>
      </c>
      <c r="BQ640" s="16">
        <f t="shared" si="324"/>
        <v>1</v>
      </c>
      <c r="BR640" s="16">
        <f t="shared" si="325"/>
        <v>1</v>
      </c>
      <c r="BS640" s="16">
        <f t="shared" si="326"/>
        <v>1</v>
      </c>
      <c r="BT640" s="16">
        <f t="shared" si="327"/>
        <v>1</v>
      </c>
      <c r="BU640" s="16">
        <f t="shared" si="328"/>
        <v>1</v>
      </c>
      <c r="BV640" s="16">
        <f t="shared" si="329"/>
        <v>1</v>
      </c>
      <c r="BW640" s="17" t="str">
        <f t="shared" si="347"/>
        <v>111111</v>
      </c>
      <c r="BY640" s="17">
        <f t="shared" si="330"/>
        <v>0.85599999999999998</v>
      </c>
      <c r="BZ640" s="17">
        <f t="shared" si="331"/>
        <v>0.89600000000000002</v>
      </c>
      <c r="CA640" s="17" t="str">
        <f t="shared" si="348"/>
        <v>Sem Retira</v>
      </c>
      <c r="CB640" s="17">
        <f t="shared" si="349"/>
        <v>0.89600000000000002</v>
      </c>
      <c r="CC640" s="33" t="str">
        <f>IF(CB640&gt;='PAINEL E TARGET'!$T$11,'PAINEL E TARGET'!$S$11,
IF(CB640&gt;='PAINEL E TARGET'!$T$12,'PAINEL E TARGET'!$S$12,
IF(CB640&gt;='PAINEL E TARGET'!$T$13,'PAINEL E TARGET'!$S$13,
IF(CB640&gt;='PAINEL E TARGET'!$T$14,'PAINEL E TARGET'!$S$14,
IF(CB640&gt;='PAINEL E TARGET'!$T$15,'PAINEL E TARGET'!$S$15,
IF(CB640&gt;='PAINEL E TARGET'!$T$16,'PAINEL E TARGET'!$S$16,
IF(CB640&gt;='PAINEL E TARGET'!$T$17,'PAINEL E TARGET'!$S$17,
IF(CB640&gt;='PAINEL E TARGET'!$T$18,'PAINEL E TARGET'!$S$18,'PAINEL E TARGET'!$S$19))))))))</f>
        <v>Não elegível</v>
      </c>
      <c r="CD640" s="17">
        <f>IFERROR(VLOOKUP($BW640,'PAINEL E TARGET'!$G$1:$Q$99,4,0),0)</f>
        <v>0.25</v>
      </c>
      <c r="CE640" s="17">
        <f>VLOOKUP(CC640,'PAINEL E TARGET'!$S$10:$U$19,3,0)</f>
        <v>0</v>
      </c>
      <c r="CF640" s="16">
        <f t="shared" si="350"/>
        <v>0</v>
      </c>
      <c r="CG640" s="17">
        <f t="shared" si="332"/>
        <v>0.86599999999999999</v>
      </c>
      <c r="CH640" s="17">
        <f t="shared" si="333"/>
        <v>0.68</v>
      </c>
      <c r="CI640" s="17">
        <f t="shared" si="334"/>
        <v>0.41399999999999998</v>
      </c>
      <c r="CJ640" s="17">
        <f t="shared" si="335"/>
        <v>0.79600000000000004</v>
      </c>
      <c r="CK640" s="17">
        <f t="shared" si="336"/>
        <v>0.94599999999999995</v>
      </c>
      <c r="CL640" s="17">
        <f t="shared" si="337"/>
        <v>0.79700000000000004</v>
      </c>
      <c r="CM640" s="16">
        <f t="shared" si="338"/>
        <v>3</v>
      </c>
      <c r="CN640" s="17" t="str">
        <f t="shared" si="351"/>
        <v>não ok</v>
      </c>
      <c r="CO640" s="17">
        <f t="shared" si="352"/>
        <v>0</v>
      </c>
      <c r="CP640" s="33" t="str">
        <f>IF(CO640&gt;='PAINEL E TARGET'!$T$11,'PAINEL E TARGET'!$S$11,
IF(CO640&gt;='PAINEL E TARGET'!$T$12,'PAINEL E TARGET'!$S$12,
IF(CO640&gt;='PAINEL E TARGET'!$T$13,'PAINEL E TARGET'!$S$13,
IF(CO640&gt;='PAINEL E TARGET'!$T$14,'PAINEL E TARGET'!$S$14,
IF(CO640&gt;='PAINEL E TARGET'!$T$15,'PAINEL E TARGET'!$S$15,
IF(CO640&gt;='PAINEL E TARGET'!$T$16,'PAINEL E TARGET'!$S$16,
IF(CO640&gt;='PAINEL E TARGET'!$T$17,'PAINEL E TARGET'!$S$17,
IF(CO640&gt;='PAINEL E TARGET'!$T$18,'PAINEL E TARGET'!$S$18,'PAINEL E TARGET'!$S$19))))))))</f>
        <v>Não elegível</v>
      </c>
      <c r="CQ640" s="17">
        <f>IFERROR(VLOOKUP($BW640,'PAINEL E TARGET'!$G$1:$Q$99,5,0),0)</f>
        <v>0.25</v>
      </c>
      <c r="CR640" s="17">
        <f>VLOOKUP(CP640,'PAINEL E TARGET'!$S$10:$U$19,3,0)</f>
        <v>0</v>
      </c>
      <c r="CS640" s="16">
        <f t="shared" si="353"/>
        <v>0</v>
      </c>
      <c r="CT640" s="17">
        <f t="shared" si="339"/>
        <v>1.151</v>
      </c>
      <c r="CU640" s="33" t="str">
        <f>IF(CT640&gt;='PAINEL E TARGET'!$T$11,'PAINEL E TARGET'!$S$11,
IF(CT640&gt;='PAINEL E TARGET'!$T$12,'PAINEL E TARGET'!$S$12,
IF(CT640&gt;='PAINEL E TARGET'!$T$13,'PAINEL E TARGET'!$S$13,
IF(CT640&gt;='PAINEL E TARGET'!$T$14,'PAINEL E TARGET'!$S$14,
IF(CT640&gt;='PAINEL E TARGET'!$T$15,'PAINEL E TARGET'!$S$15,
IF(CT640&gt;='PAINEL E TARGET'!$T$16,'PAINEL E TARGET'!$S$16,
IF(CT640&gt;='PAINEL E TARGET'!$T$17,'PAINEL E TARGET'!$S$17,
IF(CT640&gt;='PAINEL E TARGET'!$T$18,'PAINEL E TARGET'!$S$18,'PAINEL E TARGET'!$S$19))))))))</f>
        <v>5. Fx de 115% a 119,9%</v>
      </c>
      <c r="CV640" s="17">
        <f>IFERROR(VLOOKUP($BW640,'PAINEL E TARGET'!$G$1:$Q$99,6,0),0)</f>
        <v>0.2</v>
      </c>
      <c r="CW640" s="17">
        <f>VLOOKUP(CU640,'PAINEL E TARGET'!$S$10:$U$19,3,0)</f>
        <v>1.3</v>
      </c>
      <c r="CX640" s="16">
        <f t="shared" si="354"/>
        <v>624</v>
      </c>
      <c r="CY640" s="17">
        <f t="shared" si="340"/>
        <v>0.87</v>
      </c>
      <c r="CZ640" s="33" t="str">
        <f>IF(CY640&gt;='PAINEL E TARGET'!$T$11,'PAINEL E TARGET'!$S$11,
IF(CY640&gt;='PAINEL E TARGET'!$T$12,'PAINEL E TARGET'!$S$12,
IF(CY640&gt;='PAINEL E TARGET'!$T$13,'PAINEL E TARGET'!$S$13,
IF(CY640&gt;='PAINEL E TARGET'!$T$14,'PAINEL E TARGET'!$S$14,
IF(CY640&gt;='PAINEL E TARGET'!$T$15,'PAINEL E TARGET'!$S$15,
IF(CY640&gt;='PAINEL E TARGET'!$T$16,'PAINEL E TARGET'!$S$16,
IF(CY640&gt;='PAINEL E TARGET'!$T$17,'PAINEL E TARGET'!$S$17,
IF(CY640&gt;='PAINEL E TARGET'!$T$18,'PAINEL E TARGET'!$S$18,'PAINEL E TARGET'!$S$19))))))))</f>
        <v>Não elegível</v>
      </c>
      <c r="DA640" s="17">
        <f>IFERROR(VLOOKUP($BW640,'PAINEL E TARGET'!$G$1:$Q$99,7,0),0)</f>
        <v>0.15</v>
      </c>
      <c r="DB640" s="17">
        <f>VLOOKUP(CZ640,'PAINEL E TARGET'!$S$10:$U$19,3,0)</f>
        <v>0</v>
      </c>
      <c r="DC640" s="16">
        <f t="shared" si="355"/>
        <v>0</v>
      </c>
      <c r="DD640" s="17">
        <f t="shared" si="341"/>
        <v>1.125</v>
      </c>
      <c r="DE640" s="33" t="str">
        <f>IF(DD640&gt;='PAINEL E TARGET'!$T$11,'PAINEL E TARGET'!$S$11,
IF(DD640&gt;='PAINEL E TARGET'!$T$12,'PAINEL E TARGET'!$S$12,
IF(DD640&gt;='PAINEL E TARGET'!$T$13,'PAINEL E TARGET'!$S$13,
IF(DD640&gt;='PAINEL E TARGET'!$T$14,'PAINEL E TARGET'!$S$14,
IF(DD640&gt;='PAINEL E TARGET'!$T$15,'PAINEL E TARGET'!$S$15,
IF(DD640&gt;='PAINEL E TARGET'!$T$16,'PAINEL E TARGET'!$S$16,
IF(DD640&gt;='PAINEL E TARGET'!$T$17,'PAINEL E TARGET'!$S$17,
IF(DD640&gt;='PAINEL E TARGET'!$T$18,'PAINEL E TARGET'!$S$18,'PAINEL E TARGET'!$S$19))))))))</f>
        <v>4. Fx de 110% a 114,9%</v>
      </c>
      <c r="DF640" s="17">
        <f>IFERROR(VLOOKUP($BW640,'PAINEL E TARGET'!$G$1:$Q$99,8,0),0)</f>
        <v>0.1</v>
      </c>
      <c r="DG640" s="17">
        <f>VLOOKUP(DE640,'PAINEL E TARGET'!$S$10:$U$19,3,0)</f>
        <v>1.2</v>
      </c>
      <c r="DH640" s="16">
        <f t="shared" si="356"/>
        <v>288</v>
      </c>
      <c r="DI640" s="17">
        <f t="shared" si="342"/>
        <v>0.41</v>
      </c>
      <c r="DJ640" s="33" t="str">
        <f>IF(DI640&gt;='PAINEL E TARGET'!$T$11,'PAINEL E TARGET'!$S$11,
IF(DI640&gt;='PAINEL E TARGET'!$T$12,'PAINEL E TARGET'!$S$12,
IF(DI640&gt;='PAINEL E TARGET'!$T$13,'PAINEL E TARGET'!$S$13,
IF(DI640&gt;='PAINEL E TARGET'!$T$14,'PAINEL E TARGET'!$S$14,
IF(DI640&gt;='PAINEL E TARGET'!$T$15,'PAINEL E TARGET'!$S$15,
IF(DI640&gt;='PAINEL E TARGET'!$T$16,'PAINEL E TARGET'!$S$16,
IF(DI640&gt;='PAINEL E TARGET'!$T$17,'PAINEL E TARGET'!$S$17,
IF(DI640&gt;='PAINEL E TARGET'!$T$18,'PAINEL E TARGET'!$S$18,'PAINEL E TARGET'!$S$19))))))))</f>
        <v>Não elegível</v>
      </c>
      <c r="DK640" s="17">
        <f>IFERROR(VLOOKUP($BW640,'PAINEL E TARGET'!$G$1:$Q$99,9,0),0)</f>
        <v>0.05</v>
      </c>
      <c r="DL640" s="17">
        <f>VLOOKUP(DJ640,'PAINEL E TARGET'!$S$10:$U$19,3,0)</f>
        <v>0</v>
      </c>
      <c r="DM640" s="16">
        <f t="shared" si="357"/>
        <v>0</v>
      </c>
      <c r="DN640" s="17">
        <f t="shared" si="343"/>
        <v>0.94599999999999995</v>
      </c>
      <c r="DO640" s="33" t="str">
        <f>IF(DN640&gt;='PAINEL E TARGET'!$T$11,'PAINEL E TARGET'!$S$11,
IF(DN640&gt;='PAINEL E TARGET'!$T$12,'PAINEL E TARGET'!$S$12,
IF(DN640&gt;='PAINEL E TARGET'!$T$13,'PAINEL E TARGET'!$S$13,
IF(DN640&gt;='PAINEL E TARGET'!$T$14,'PAINEL E TARGET'!$S$14,
IF(DN640&gt;='PAINEL E TARGET'!$T$15,'PAINEL E TARGET'!$S$15,
IF(DN640&gt;='PAINEL E TARGET'!$T$16,'PAINEL E TARGET'!$S$16,
IF(DN640&gt;='PAINEL E TARGET'!$T$17,'PAINEL E TARGET'!$S$17,
IF(DN640&gt;='PAINEL E TARGET'!$T$18,'PAINEL E TARGET'!$S$18,'PAINEL E TARGET'!$S$19))))))))</f>
        <v>1. Fx de 90% a 99,9%</v>
      </c>
      <c r="DP640" s="17">
        <f>IFERROR(VLOOKUP($BW640,'PAINEL E TARGET'!$G$1:$Q$99,10,0),0)</f>
        <v>0</v>
      </c>
      <c r="DQ640" s="17">
        <f>VLOOKUP(DO640,'PAINEL E TARGET'!$S$10:$U$19,3,0)</f>
        <v>0.5</v>
      </c>
      <c r="DR640" s="16">
        <f t="shared" si="358"/>
        <v>0</v>
      </c>
      <c r="DS640" s="17">
        <f t="shared" si="344"/>
        <v>1</v>
      </c>
      <c r="DT640" s="16">
        <f>IF(DS640&gt;=1,VLOOKUP(BO640,'PAINEL E TARGET'!$S$1:$W$8,5,0),0)</f>
        <v>240</v>
      </c>
      <c r="DU640" s="16">
        <f t="shared" si="359"/>
        <v>1152</v>
      </c>
    </row>
    <row r="641" spans="2:125" s="32" customFormat="1" x14ac:dyDescent="0.2">
      <c r="B641" s="44">
        <v>43541</v>
      </c>
      <c r="C641" s="65">
        <v>1496</v>
      </c>
      <c r="D641" s="66" t="s">
        <v>644</v>
      </c>
      <c r="E641" s="65">
        <v>411</v>
      </c>
      <c r="F641" s="65" t="s">
        <v>1020</v>
      </c>
      <c r="G641" s="67">
        <v>1623075.3272055369</v>
      </c>
      <c r="H641" s="67">
        <v>959542.09782288806</v>
      </c>
      <c r="I641" s="67">
        <v>808861.14</v>
      </c>
      <c r="J641" s="68">
        <v>0.84296576652054234</v>
      </c>
      <c r="K641" s="67">
        <v>181345.15929830846</v>
      </c>
      <c r="L641" s="67">
        <v>691735.32702861854</v>
      </c>
      <c r="M641" s="67">
        <v>152343.25</v>
      </c>
      <c r="N641" s="67">
        <v>629891.71000000008</v>
      </c>
      <c r="O641" s="67">
        <v>1476791.3181849555</v>
      </c>
      <c r="P641" s="67" t="s">
        <v>1082</v>
      </c>
      <c r="Q641" s="67" t="s">
        <v>1082</v>
      </c>
      <c r="R641" s="67">
        <v>0</v>
      </c>
      <c r="S641" s="67">
        <v>0</v>
      </c>
      <c r="T641" s="68">
        <v>0.10383914360680396</v>
      </c>
      <c r="U641" s="68">
        <v>8.4730718248644893E-2</v>
      </c>
      <c r="V641" s="68">
        <v>0.81598051857481801</v>
      </c>
      <c r="W641" s="67">
        <v>90659.93</v>
      </c>
      <c r="X641" s="67">
        <v>66279.33</v>
      </c>
      <c r="Y641" s="68">
        <v>0.73107634210615435</v>
      </c>
      <c r="Z641" s="68">
        <v>0.19057070064637471</v>
      </c>
      <c r="AA641" s="68">
        <v>0.19368883743063592</v>
      </c>
      <c r="AB641" s="68">
        <v>1.0163620995970795</v>
      </c>
      <c r="AC641" s="67">
        <v>166383.56</v>
      </c>
      <c r="AD641" s="67">
        <v>151510.18</v>
      </c>
      <c r="AE641" s="68">
        <v>0.91060787496072326</v>
      </c>
      <c r="AF641" s="43">
        <v>80</v>
      </c>
      <c r="AG641" s="43">
        <v>70</v>
      </c>
      <c r="AH641" s="43">
        <v>30</v>
      </c>
      <c r="AI641" s="43">
        <v>15</v>
      </c>
      <c r="AJ641" s="67">
        <v>50828.759999999995</v>
      </c>
      <c r="AK641" s="67">
        <v>41755</v>
      </c>
      <c r="AL641" s="68">
        <v>0.82148374266852087</v>
      </c>
      <c r="AM641" s="67">
        <v>16848.949999999997</v>
      </c>
      <c r="AN641" s="67">
        <v>9489.2999999999993</v>
      </c>
      <c r="AO641" s="68">
        <v>0.56319830019081318</v>
      </c>
      <c r="AP641" s="67">
        <v>8520.85</v>
      </c>
      <c r="AQ641" s="67">
        <v>4691.9100000000008</v>
      </c>
      <c r="AR641" s="68">
        <v>0.55063872735701258</v>
      </c>
      <c r="AS641" s="67">
        <v>14461.369999999997</v>
      </c>
      <c r="AT641" s="67">
        <v>10343.120000000001</v>
      </c>
      <c r="AU641" s="68">
        <v>0.71522407628046325</v>
      </c>
      <c r="AV641" s="43">
        <v>1313.3200000000002</v>
      </c>
      <c r="AW641" s="43">
        <v>1524.7</v>
      </c>
      <c r="AX641" s="69">
        <v>1.1609508725976911</v>
      </c>
      <c r="AY641" s="43">
        <v>181345.15929830846</v>
      </c>
      <c r="AZ641" s="43">
        <v>152343.25</v>
      </c>
      <c r="BA641" s="43">
        <v>51810.825358814007</v>
      </c>
      <c r="BB641" s="43">
        <v>57567.609999999986</v>
      </c>
      <c r="BC641" s="43">
        <v>306961.61928014818</v>
      </c>
      <c r="BD641" s="43">
        <v>87637.007011842841</v>
      </c>
      <c r="BE641" s="43">
        <v>154441.48000000001</v>
      </c>
      <c r="BF641" s="43">
        <v>283438.8</v>
      </c>
      <c r="BG641" s="43">
        <v>2223.92</v>
      </c>
      <c r="BH641" s="43">
        <v>51</v>
      </c>
      <c r="BI641" s="44">
        <v>43173</v>
      </c>
      <c r="BJ641" s="44">
        <v>43541</v>
      </c>
      <c r="BK641" s="44">
        <v>43172</v>
      </c>
      <c r="BL641" s="43">
        <f t="shared" si="345"/>
        <v>808861.14</v>
      </c>
      <c r="BM641" s="43">
        <f t="shared" si="346"/>
        <v>782234.96000000008</v>
      </c>
      <c r="BO641" s="16" t="str">
        <f>IFERROR(VLOOKUP($C641,'PORTE LOJA'!A:B,2,0),"PORTE 1")</f>
        <v>PORTE 3</v>
      </c>
      <c r="BP641" s="16">
        <f>VLOOKUP(BO641,'PAINEL E TARGET'!$S$1:$W$8,3,0)</f>
        <v>2400</v>
      </c>
      <c r="BQ641" s="16">
        <f t="shared" si="324"/>
        <v>1</v>
      </c>
      <c r="BR641" s="16">
        <f t="shared" si="325"/>
        <v>1</v>
      </c>
      <c r="BS641" s="16">
        <f t="shared" si="326"/>
        <v>1</v>
      </c>
      <c r="BT641" s="16">
        <f t="shared" si="327"/>
        <v>1</v>
      </c>
      <c r="BU641" s="16">
        <f t="shared" si="328"/>
        <v>1</v>
      </c>
      <c r="BV641" s="16">
        <f t="shared" si="329"/>
        <v>1</v>
      </c>
      <c r="BW641" s="17" t="str">
        <f t="shared" si="347"/>
        <v>111111</v>
      </c>
      <c r="BY641" s="17">
        <f t="shared" si="330"/>
        <v>0.84299999999999997</v>
      </c>
      <c r="BZ641" s="17">
        <f t="shared" si="331"/>
        <v>0.89600000000000002</v>
      </c>
      <c r="CA641" s="17" t="str">
        <f t="shared" si="348"/>
        <v>Sem Retira</v>
      </c>
      <c r="CB641" s="17">
        <f t="shared" si="349"/>
        <v>0.89600000000000002</v>
      </c>
      <c r="CC641" s="33" t="str">
        <f>IF(CB641&gt;='PAINEL E TARGET'!$T$11,'PAINEL E TARGET'!$S$11,
IF(CB641&gt;='PAINEL E TARGET'!$T$12,'PAINEL E TARGET'!$S$12,
IF(CB641&gt;='PAINEL E TARGET'!$T$13,'PAINEL E TARGET'!$S$13,
IF(CB641&gt;='PAINEL E TARGET'!$T$14,'PAINEL E TARGET'!$S$14,
IF(CB641&gt;='PAINEL E TARGET'!$T$15,'PAINEL E TARGET'!$S$15,
IF(CB641&gt;='PAINEL E TARGET'!$T$16,'PAINEL E TARGET'!$S$16,
IF(CB641&gt;='PAINEL E TARGET'!$T$17,'PAINEL E TARGET'!$S$17,
IF(CB641&gt;='PAINEL E TARGET'!$T$18,'PAINEL E TARGET'!$S$18,'PAINEL E TARGET'!$S$19))))))))</f>
        <v>Não elegível</v>
      </c>
      <c r="CD641" s="17">
        <f>IFERROR(VLOOKUP($BW641,'PAINEL E TARGET'!$G$1:$Q$99,4,0),0)</f>
        <v>0.25</v>
      </c>
      <c r="CE641" s="17">
        <f>VLOOKUP(CC641,'PAINEL E TARGET'!$S$10:$U$19,3,0)</f>
        <v>0</v>
      </c>
      <c r="CF641" s="16">
        <f t="shared" si="350"/>
        <v>0</v>
      </c>
      <c r="CG641" s="17">
        <f t="shared" si="332"/>
        <v>0.82099999999999995</v>
      </c>
      <c r="CH641" s="17">
        <f t="shared" si="333"/>
        <v>0.56299999999999994</v>
      </c>
      <c r="CI641" s="17">
        <f t="shared" si="334"/>
        <v>0.55100000000000005</v>
      </c>
      <c r="CJ641" s="17">
        <f t="shared" si="335"/>
        <v>0.71499999999999997</v>
      </c>
      <c r="CK641" s="17">
        <f t="shared" si="336"/>
        <v>1.161</v>
      </c>
      <c r="CL641" s="17">
        <f t="shared" si="337"/>
        <v>0.73099999999999998</v>
      </c>
      <c r="CM641" s="16">
        <f t="shared" si="338"/>
        <v>3</v>
      </c>
      <c r="CN641" s="17" t="str">
        <f t="shared" si="351"/>
        <v>não ok</v>
      </c>
      <c r="CO641" s="17">
        <f t="shared" si="352"/>
        <v>0</v>
      </c>
      <c r="CP641" s="33" t="str">
        <f>IF(CO641&gt;='PAINEL E TARGET'!$T$11,'PAINEL E TARGET'!$S$11,
IF(CO641&gt;='PAINEL E TARGET'!$T$12,'PAINEL E TARGET'!$S$12,
IF(CO641&gt;='PAINEL E TARGET'!$T$13,'PAINEL E TARGET'!$S$13,
IF(CO641&gt;='PAINEL E TARGET'!$T$14,'PAINEL E TARGET'!$S$14,
IF(CO641&gt;='PAINEL E TARGET'!$T$15,'PAINEL E TARGET'!$S$15,
IF(CO641&gt;='PAINEL E TARGET'!$T$16,'PAINEL E TARGET'!$S$16,
IF(CO641&gt;='PAINEL E TARGET'!$T$17,'PAINEL E TARGET'!$S$17,
IF(CO641&gt;='PAINEL E TARGET'!$T$18,'PAINEL E TARGET'!$S$18,'PAINEL E TARGET'!$S$19))))))))</f>
        <v>Não elegível</v>
      </c>
      <c r="CQ641" s="17">
        <f>IFERROR(VLOOKUP($BW641,'PAINEL E TARGET'!$G$1:$Q$99,5,0),0)</f>
        <v>0.25</v>
      </c>
      <c r="CR641" s="17">
        <f>VLOOKUP(CP641,'PAINEL E TARGET'!$S$10:$U$19,3,0)</f>
        <v>0</v>
      </c>
      <c r="CS641" s="16">
        <f t="shared" si="353"/>
        <v>0</v>
      </c>
      <c r="CT641" s="17">
        <f t="shared" si="339"/>
        <v>0.91100000000000003</v>
      </c>
      <c r="CU641" s="33" t="str">
        <f>IF(CT641&gt;='PAINEL E TARGET'!$T$11,'PAINEL E TARGET'!$S$11,
IF(CT641&gt;='PAINEL E TARGET'!$T$12,'PAINEL E TARGET'!$S$12,
IF(CT641&gt;='PAINEL E TARGET'!$T$13,'PAINEL E TARGET'!$S$13,
IF(CT641&gt;='PAINEL E TARGET'!$T$14,'PAINEL E TARGET'!$S$14,
IF(CT641&gt;='PAINEL E TARGET'!$T$15,'PAINEL E TARGET'!$S$15,
IF(CT641&gt;='PAINEL E TARGET'!$T$16,'PAINEL E TARGET'!$S$16,
IF(CT641&gt;='PAINEL E TARGET'!$T$17,'PAINEL E TARGET'!$S$17,
IF(CT641&gt;='PAINEL E TARGET'!$T$18,'PAINEL E TARGET'!$S$18,'PAINEL E TARGET'!$S$19))))))))</f>
        <v>1. Fx de 90% a 99,9%</v>
      </c>
      <c r="CV641" s="17">
        <f>IFERROR(VLOOKUP($BW641,'PAINEL E TARGET'!$G$1:$Q$99,6,0),0)</f>
        <v>0.2</v>
      </c>
      <c r="CW641" s="17">
        <f>VLOOKUP(CU641,'PAINEL E TARGET'!$S$10:$U$19,3,0)</f>
        <v>0.5</v>
      </c>
      <c r="CX641" s="16">
        <f t="shared" si="354"/>
        <v>240</v>
      </c>
      <c r="CY641" s="17">
        <f t="shared" si="340"/>
        <v>0.84</v>
      </c>
      <c r="CZ641" s="33" t="str">
        <f>IF(CY641&gt;='PAINEL E TARGET'!$T$11,'PAINEL E TARGET'!$S$11,
IF(CY641&gt;='PAINEL E TARGET'!$T$12,'PAINEL E TARGET'!$S$12,
IF(CY641&gt;='PAINEL E TARGET'!$T$13,'PAINEL E TARGET'!$S$13,
IF(CY641&gt;='PAINEL E TARGET'!$T$14,'PAINEL E TARGET'!$S$14,
IF(CY641&gt;='PAINEL E TARGET'!$T$15,'PAINEL E TARGET'!$S$15,
IF(CY641&gt;='PAINEL E TARGET'!$T$16,'PAINEL E TARGET'!$S$16,
IF(CY641&gt;='PAINEL E TARGET'!$T$17,'PAINEL E TARGET'!$S$17,
IF(CY641&gt;='PAINEL E TARGET'!$T$18,'PAINEL E TARGET'!$S$18,'PAINEL E TARGET'!$S$19))))))))</f>
        <v>Não elegível</v>
      </c>
      <c r="DA641" s="17">
        <f>IFERROR(VLOOKUP($BW641,'PAINEL E TARGET'!$G$1:$Q$99,7,0),0)</f>
        <v>0.15</v>
      </c>
      <c r="DB641" s="17">
        <f>VLOOKUP(CZ641,'PAINEL E TARGET'!$S$10:$U$19,3,0)</f>
        <v>0</v>
      </c>
      <c r="DC641" s="16">
        <f t="shared" si="355"/>
        <v>0</v>
      </c>
      <c r="DD641" s="17">
        <f t="shared" si="341"/>
        <v>1.111</v>
      </c>
      <c r="DE641" s="33" t="str">
        <f>IF(DD641&gt;='PAINEL E TARGET'!$T$11,'PAINEL E TARGET'!$S$11,
IF(DD641&gt;='PAINEL E TARGET'!$T$12,'PAINEL E TARGET'!$S$12,
IF(DD641&gt;='PAINEL E TARGET'!$T$13,'PAINEL E TARGET'!$S$13,
IF(DD641&gt;='PAINEL E TARGET'!$T$14,'PAINEL E TARGET'!$S$14,
IF(DD641&gt;='PAINEL E TARGET'!$T$15,'PAINEL E TARGET'!$S$15,
IF(DD641&gt;='PAINEL E TARGET'!$T$16,'PAINEL E TARGET'!$S$16,
IF(DD641&gt;='PAINEL E TARGET'!$T$17,'PAINEL E TARGET'!$S$17,
IF(DD641&gt;='PAINEL E TARGET'!$T$18,'PAINEL E TARGET'!$S$18,'PAINEL E TARGET'!$S$19))))))))</f>
        <v>4. Fx de 110% a 114,9%</v>
      </c>
      <c r="DF641" s="17">
        <f>IFERROR(VLOOKUP($BW641,'PAINEL E TARGET'!$G$1:$Q$99,8,0),0)</f>
        <v>0.1</v>
      </c>
      <c r="DG641" s="17">
        <f>VLOOKUP(DE641,'PAINEL E TARGET'!$S$10:$U$19,3,0)</f>
        <v>1.2</v>
      </c>
      <c r="DH641" s="16">
        <f t="shared" si="356"/>
        <v>288</v>
      </c>
      <c r="DI641" s="17">
        <f t="shared" si="342"/>
        <v>0.5</v>
      </c>
      <c r="DJ641" s="33" t="str">
        <f>IF(DI641&gt;='PAINEL E TARGET'!$T$11,'PAINEL E TARGET'!$S$11,
IF(DI641&gt;='PAINEL E TARGET'!$T$12,'PAINEL E TARGET'!$S$12,
IF(DI641&gt;='PAINEL E TARGET'!$T$13,'PAINEL E TARGET'!$S$13,
IF(DI641&gt;='PAINEL E TARGET'!$T$14,'PAINEL E TARGET'!$S$14,
IF(DI641&gt;='PAINEL E TARGET'!$T$15,'PAINEL E TARGET'!$S$15,
IF(DI641&gt;='PAINEL E TARGET'!$T$16,'PAINEL E TARGET'!$S$16,
IF(DI641&gt;='PAINEL E TARGET'!$T$17,'PAINEL E TARGET'!$S$17,
IF(DI641&gt;='PAINEL E TARGET'!$T$18,'PAINEL E TARGET'!$S$18,'PAINEL E TARGET'!$S$19))))))))</f>
        <v>Não elegível</v>
      </c>
      <c r="DK641" s="17">
        <f>IFERROR(VLOOKUP($BW641,'PAINEL E TARGET'!$G$1:$Q$99,9,0),0)</f>
        <v>0.05</v>
      </c>
      <c r="DL641" s="17">
        <f>VLOOKUP(DJ641,'PAINEL E TARGET'!$S$10:$U$19,3,0)</f>
        <v>0</v>
      </c>
      <c r="DM641" s="16">
        <f t="shared" si="357"/>
        <v>0</v>
      </c>
      <c r="DN641" s="17">
        <f t="shared" si="343"/>
        <v>1.161</v>
      </c>
      <c r="DO641" s="33" t="str">
        <f>IF(DN641&gt;='PAINEL E TARGET'!$T$11,'PAINEL E TARGET'!$S$11,
IF(DN641&gt;='PAINEL E TARGET'!$T$12,'PAINEL E TARGET'!$S$12,
IF(DN641&gt;='PAINEL E TARGET'!$T$13,'PAINEL E TARGET'!$S$13,
IF(DN641&gt;='PAINEL E TARGET'!$T$14,'PAINEL E TARGET'!$S$14,
IF(DN641&gt;='PAINEL E TARGET'!$T$15,'PAINEL E TARGET'!$S$15,
IF(DN641&gt;='PAINEL E TARGET'!$T$16,'PAINEL E TARGET'!$S$16,
IF(DN641&gt;='PAINEL E TARGET'!$T$17,'PAINEL E TARGET'!$S$17,
IF(DN641&gt;='PAINEL E TARGET'!$T$18,'PAINEL E TARGET'!$S$18,'PAINEL E TARGET'!$S$19))))))))</f>
        <v>5. Fx de 115% a 119,9%</v>
      </c>
      <c r="DP641" s="17">
        <f>IFERROR(VLOOKUP($BW641,'PAINEL E TARGET'!$G$1:$Q$99,10,0),0)</f>
        <v>0</v>
      </c>
      <c r="DQ641" s="17">
        <f>VLOOKUP(DO641,'PAINEL E TARGET'!$S$10:$U$19,3,0)</f>
        <v>1.3</v>
      </c>
      <c r="DR641" s="16">
        <f t="shared" si="358"/>
        <v>0</v>
      </c>
      <c r="DS641" s="17">
        <f t="shared" si="344"/>
        <v>0.875</v>
      </c>
      <c r="DT641" s="16">
        <f>IF(DS641&gt;=1,VLOOKUP(BO641,'PAINEL E TARGET'!$S$1:$W$8,5,0),0)</f>
        <v>0</v>
      </c>
      <c r="DU641" s="16">
        <f t="shared" si="359"/>
        <v>528</v>
      </c>
    </row>
    <row r="642" spans="2:125" s="32" customFormat="1" x14ac:dyDescent="0.2">
      <c r="B642" s="44">
        <v>43541</v>
      </c>
      <c r="C642" s="65">
        <v>1497</v>
      </c>
      <c r="D642" s="66" t="s">
        <v>645</v>
      </c>
      <c r="E642" s="65">
        <v>410</v>
      </c>
      <c r="F642" s="65" t="s">
        <v>1020</v>
      </c>
      <c r="G642" s="67">
        <v>2610088.283917442</v>
      </c>
      <c r="H642" s="67">
        <v>1502479.6189493868</v>
      </c>
      <c r="I642" s="67">
        <v>1315911.03</v>
      </c>
      <c r="J642" s="68">
        <v>0.87582620982250303</v>
      </c>
      <c r="K642" s="67">
        <v>157836.86455715561</v>
      </c>
      <c r="L642" s="67">
        <v>1211596.7163180425</v>
      </c>
      <c r="M642" s="67">
        <v>192235.89</v>
      </c>
      <c r="N642" s="67">
        <v>1085085.06</v>
      </c>
      <c r="O642" s="67">
        <v>2379490.2501117634</v>
      </c>
      <c r="P642" s="67" t="s">
        <v>1082</v>
      </c>
      <c r="Q642" s="67" t="s">
        <v>1082</v>
      </c>
      <c r="R642" s="67">
        <v>0</v>
      </c>
      <c r="S642" s="67">
        <v>0</v>
      </c>
      <c r="T642" s="68">
        <v>0.10274900657107754</v>
      </c>
      <c r="U642" s="68">
        <v>8.6121377716383632E-2</v>
      </c>
      <c r="V642" s="68">
        <v>0.83817236380585736</v>
      </c>
      <c r="W642" s="67">
        <v>140707.94</v>
      </c>
      <c r="X642" s="67">
        <v>110004.63999999998</v>
      </c>
      <c r="Y642" s="68">
        <v>0.78179411908098417</v>
      </c>
      <c r="Z642" s="68">
        <v>0.20061035002838629</v>
      </c>
      <c r="AA642" s="68">
        <v>0.13387082549612922</v>
      </c>
      <c r="AB642" s="68">
        <v>0.66731764077569555</v>
      </c>
      <c r="AC642" s="67">
        <v>274722.55</v>
      </c>
      <c r="AD642" s="67">
        <v>170996.01</v>
      </c>
      <c r="AE642" s="68">
        <v>0.62243164967710152</v>
      </c>
      <c r="AF642" s="43">
        <v>80</v>
      </c>
      <c r="AG642" s="43">
        <v>69</v>
      </c>
      <c r="AH642" s="43">
        <v>62</v>
      </c>
      <c r="AI642" s="43">
        <v>44</v>
      </c>
      <c r="AJ642" s="67">
        <v>68930.36</v>
      </c>
      <c r="AK642" s="67">
        <v>59173</v>
      </c>
      <c r="AL642" s="68">
        <v>0.85844611866237175</v>
      </c>
      <c r="AM642" s="67">
        <v>16872.04</v>
      </c>
      <c r="AN642" s="67">
        <v>9662.43</v>
      </c>
      <c r="AO642" s="68">
        <v>0.57268889831934966</v>
      </c>
      <c r="AP642" s="67">
        <v>6884.93</v>
      </c>
      <c r="AQ642" s="67">
        <v>4184.5300000000007</v>
      </c>
      <c r="AR642" s="68">
        <v>0.60778105224018264</v>
      </c>
      <c r="AS642" s="67">
        <v>48020.61</v>
      </c>
      <c r="AT642" s="67">
        <v>36984.679999999993</v>
      </c>
      <c r="AU642" s="68">
        <v>0.77018346913960467</v>
      </c>
      <c r="AV642" s="43">
        <v>2886.92</v>
      </c>
      <c r="AW642" s="43">
        <v>1579.7</v>
      </c>
      <c r="AX642" s="69">
        <v>0.54719216327435471</v>
      </c>
      <c r="AY642" s="43">
        <v>157836.86455715561</v>
      </c>
      <c r="AZ642" s="43">
        <v>192235.88999999998</v>
      </c>
      <c r="BA642" s="43">
        <v>63287.360171464054</v>
      </c>
      <c r="BB642" s="43">
        <v>63994.149999999994</v>
      </c>
      <c r="BC642" s="43">
        <v>274178.58629028266</v>
      </c>
      <c r="BD642" s="43">
        <v>110029.35468424011</v>
      </c>
      <c r="BE642" s="43">
        <v>245921.88999999996</v>
      </c>
      <c r="BF642" s="43">
        <v>480145.73999999993</v>
      </c>
      <c r="BG642" s="43">
        <v>5023.7400000000007</v>
      </c>
      <c r="BH642" s="43">
        <v>108</v>
      </c>
      <c r="BI642" s="44">
        <v>43173</v>
      </c>
      <c r="BJ642" s="44">
        <v>43541</v>
      </c>
      <c r="BK642" s="44">
        <v>43172</v>
      </c>
      <c r="BL642" s="43">
        <f t="shared" si="345"/>
        <v>1315911.03</v>
      </c>
      <c r="BM642" s="43">
        <f t="shared" si="346"/>
        <v>1277320.9500000002</v>
      </c>
      <c r="BO642" s="16" t="str">
        <f>IFERROR(VLOOKUP($C642,'PORTE LOJA'!A:B,2,0),"PORTE 1")</f>
        <v>PORTE 4</v>
      </c>
      <c r="BP642" s="16">
        <f>VLOOKUP(BO642,'PAINEL E TARGET'!$S$1:$W$8,3,0)</f>
        <v>3000</v>
      </c>
      <c r="BQ642" s="16">
        <f t="shared" si="324"/>
        <v>1</v>
      </c>
      <c r="BR642" s="16">
        <f t="shared" si="325"/>
        <v>1</v>
      </c>
      <c r="BS642" s="16">
        <f t="shared" si="326"/>
        <v>1</v>
      </c>
      <c r="BT642" s="16">
        <f t="shared" si="327"/>
        <v>1</v>
      </c>
      <c r="BU642" s="16">
        <f t="shared" si="328"/>
        <v>1</v>
      </c>
      <c r="BV642" s="16">
        <f t="shared" si="329"/>
        <v>1</v>
      </c>
      <c r="BW642" s="17" t="str">
        <f t="shared" si="347"/>
        <v>111111</v>
      </c>
      <c r="BY642" s="17">
        <f t="shared" si="330"/>
        <v>0.876</v>
      </c>
      <c r="BZ642" s="17">
        <f t="shared" si="331"/>
        <v>0.93300000000000005</v>
      </c>
      <c r="CA642" s="17" t="str">
        <f t="shared" si="348"/>
        <v>Sem Retira</v>
      </c>
      <c r="CB642" s="17">
        <f t="shared" si="349"/>
        <v>0.93300000000000005</v>
      </c>
      <c r="CC642" s="33" t="str">
        <f>IF(CB642&gt;='PAINEL E TARGET'!$T$11,'PAINEL E TARGET'!$S$11,
IF(CB642&gt;='PAINEL E TARGET'!$T$12,'PAINEL E TARGET'!$S$12,
IF(CB642&gt;='PAINEL E TARGET'!$T$13,'PAINEL E TARGET'!$S$13,
IF(CB642&gt;='PAINEL E TARGET'!$T$14,'PAINEL E TARGET'!$S$14,
IF(CB642&gt;='PAINEL E TARGET'!$T$15,'PAINEL E TARGET'!$S$15,
IF(CB642&gt;='PAINEL E TARGET'!$T$16,'PAINEL E TARGET'!$S$16,
IF(CB642&gt;='PAINEL E TARGET'!$T$17,'PAINEL E TARGET'!$S$17,
IF(CB642&gt;='PAINEL E TARGET'!$T$18,'PAINEL E TARGET'!$S$18,'PAINEL E TARGET'!$S$19))))))))</f>
        <v>1. Fx de 90% a 99,9%</v>
      </c>
      <c r="CD642" s="17">
        <f>IFERROR(VLOOKUP($BW642,'PAINEL E TARGET'!$G$1:$Q$99,4,0),0)</f>
        <v>0.25</v>
      </c>
      <c r="CE642" s="17">
        <f>VLOOKUP(CC642,'PAINEL E TARGET'!$S$10:$U$19,3,0)</f>
        <v>0.5</v>
      </c>
      <c r="CF642" s="16">
        <f t="shared" si="350"/>
        <v>375</v>
      </c>
      <c r="CG642" s="17">
        <f t="shared" si="332"/>
        <v>0.85799999999999998</v>
      </c>
      <c r="CH642" s="17">
        <f t="shared" si="333"/>
        <v>0.57299999999999995</v>
      </c>
      <c r="CI642" s="17">
        <f t="shared" si="334"/>
        <v>0.60799999999999998</v>
      </c>
      <c r="CJ642" s="17">
        <f t="shared" si="335"/>
        <v>0.77</v>
      </c>
      <c r="CK642" s="17">
        <f t="shared" si="336"/>
        <v>0.54700000000000004</v>
      </c>
      <c r="CL642" s="17">
        <f t="shared" si="337"/>
        <v>0.78200000000000003</v>
      </c>
      <c r="CM642" s="16">
        <f t="shared" si="338"/>
        <v>2</v>
      </c>
      <c r="CN642" s="17" t="str">
        <f t="shared" si="351"/>
        <v>não ok</v>
      </c>
      <c r="CO642" s="17">
        <f t="shared" si="352"/>
        <v>0</v>
      </c>
      <c r="CP642" s="33" t="str">
        <f>IF(CO642&gt;='PAINEL E TARGET'!$T$11,'PAINEL E TARGET'!$S$11,
IF(CO642&gt;='PAINEL E TARGET'!$T$12,'PAINEL E TARGET'!$S$12,
IF(CO642&gt;='PAINEL E TARGET'!$T$13,'PAINEL E TARGET'!$S$13,
IF(CO642&gt;='PAINEL E TARGET'!$T$14,'PAINEL E TARGET'!$S$14,
IF(CO642&gt;='PAINEL E TARGET'!$T$15,'PAINEL E TARGET'!$S$15,
IF(CO642&gt;='PAINEL E TARGET'!$T$16,'PAINEL E TARGET'!$S$16,
IF(CO642&gt;='PAINEL E TARGET'!$T$17,'PAINEL E TARGET'!$S$17,
IF(CO642&gt;='PAINEL E TARGET'!$T$18,'PAINEL E TARGET'!$S$18,'PAINEL E TARGET'!$S$19))))))))</f>
        <v>Não elegível</v>
      </c>
      <c r="CQ642" s="17">
        <f>IFERROR(VLOOKUP($BW642,'PAINEL E TARGET'!$G$1:$Q$99,5,0),0)</f>
        <v>0.25</v>
      </c>
      <c r="CR642" s="17">
        <f>VLOOKUP(CP642,'PAINEL E TARGET'!$S$10:$U$19,3,0)</f>
        <v>0</v>
      </c>
      <c r="CS642" s="16">
        <f t="shared" si="353"/>
        <v>0</v>
      </c>
      <c r="CT642" s="17">
        <f t="shared" si="339"/>
        <v>0.622</v>
      </c>
      <c r="CU642" s="33" t="str">
        <f>IF(CT642&gt;='PAINEL E TARGET'!$T$11,'PAINEL E TARGET'!$S$11,
IF(CT642&gt;='PAINEL E TARGET'!$T$12,'PAINEL E TARGET'!$S$12,
IF(CT642&gt;='PAINEL E TARGET'!$T$13,'PAINEL E TARGET'!$S$13,
IF(CT642&gt;='PAINEL E TARGET'!$T$14,'PAINEL E TARGET'!$S$14,
IF(CT642&gt;='PAINEL E TARGET'!$T$15,'PAINEL E TARGET'!$S$15,
IF(CT642&gt;='PAINEL E TARGET'!$T$16,'PAINEL E TARGET'!$S$16,
IF(CT642&gt;='PAINEL E TARGET'!$T$17,'PAINEL E TARGET'!$S$17,
IF(CT642&gt;='PAINEL E TARGET'!$T$18,'PAINEL E TARGET'!$S$18,'PAINEL E TARGET'!$S$19))))))))</f>
        <v>Não elegível</v>
      </c>
      <c r="CV642" s="17">
        <f>IFERROR(VLOOKUP($BW642,'PAINEL E TARGET'!$G$1:$Q$99,6,0),0)</f>
        <v>0.2</v>
      </c>
      <c r="CW642" s="17">
        <f>VLOOKUP(CU642,'PAINEL E TARGET'!$S$10:$U$19,3,0)</f>
        <v>0</v>
      </c>
      <c r="CX642" s="16">
        <f t="shared" si="354"/>
        <v>0</v>
      </c>
      <c r="CY642" s="17">
        <f t="shared" si="340"/>
        <v>1.218</v>
      </c>
      <c r="CZ642" s="33" t="str">
        <f>IF(CY642&gt;='PAINEL E TARGET'!$T$11,'PAINEL E TARGET'!$S$11,
IF(CY642&gt;='PAINEL E TARGET'!$T$12,'PAINEL E TARGET'!$S$12,
IF(CY642&gt;='PAINEL E TARGET'!$T$13,'PAINEL E TARGET'!$S$13,
IF(CY642&gt;='PAINEL E TARGET'!$T$14,'PAINEL E TARGET'!$S$14,
IF(CY642&gt;='PAINEL E TARGET'!$T$15,'PAINEL E TARGET'!$S$15,
IF(CY642&gt;='PAINEL E TARGET'!$T$16,'PAINEL E TARGET'!$S$16,
IF(CY642&gt;='PAINEL E TARGET'!$T$17,'PAINEL E TARGET'!$S$17,
IF(CY642&gt;='PAINEL E TARGET'!$T$18,'PAINEL E TARGET'!$S$18,'PAINEL E TARGET'!$S$19))))))))</f>
        <v>6. Fx de 120% a 124,9%</v>
      </c>
      <c r="DA642" s="17">
        <f>IFERROR(VLOOKUP($BW642,'PAINEL E TARGET'!$G$1:$Q$99,7,0),0)</f>
        <v>0.15</v>
      </c>
      <c r="DB642" s="17">
        <f>VLOOKUP(CZ642,'PAINEL E TARGET'!$S$10:$U$19,3,0)</f>
        <v>1.4</v>
      </c>
      <c r="DC642" s="16">
        <f t="shared" si="355"/>
        <v>630</v>
      </c>
      <c r="DD642" s="17">
        <f t="shared" si="341"/>
        <v>1.0109999999999999</v>
      </c>
      <c r="DE642" s="33" t="str">
        <f>IF(DD642&gt;='PAINEL E TARGET'!$T$11,'PAINEL E TARGET'!$S$11,
IF(DD642&gt;='PAINEL E TARGET'!$T$12,'PAINEL E TARGET'!$S$12,
IF(DD642&gt;='PAINEL E TARGET'!$T$13,'PAINEL E TARGET'!$S$13,
IF(DD642&gt;='PAINEL E TARGET'!$T$14,'PAINEL E TARGET'!$S$14,
IF(DD642&gt;='PAINEL E TARGET'!$T$15,'PAINEL E TARGET'!$S$15,
IF(DD642&gt;='PAINEL E TARGET'!$T$16,'PAINEL E TARGET'!$S$16,
IF(DD642&gt;='PAINEL E TARGET'!$T$17,'PAINEL E TARGET'!$S$17,
IF(DD642&gt;='PAINEL E TARGET'!$T$18,'PAINEL E TARGET'!$S$18,'PAINEL E TARGET'!$S$19))))))))</f>
        <v>2. Fx de 100% a 104,9%</v>
      </c>
      <c r="DF642" s="17">
        <f>IFERROR(VLOOKUP($BW642,'PAINEL E TARGET'!$G$1:$Q$99,8,0),0)</f>
        <v>0.1</v>
      </c>
      <c r="DG642" s="17">
        <f>VLOOKUP(DE642,'PAINEL E TARGET'!$S$10:$U$19,3,0)</f>
        <v>1</v>
      </c>
      <c r="DH642" s="16">
        <f t="shared" si="356"/>
        <v>300</v>
      </c>
      <c r="DI642" s="17">
        <f t="shared" si="342"/>
        <v>0.71</v>
      </c>
      <c r="DJ642" s="33" t="str">
        <f>IF(DI642&gt;='PAINEL E TARGET'!$T$11,'PAINEL E TARGET'!$S$11,
IF(DI642&gt;='PAINEL E TARGET'!$T$12,'PAINEL E TARGET'!$S$12,
IF(DI642&gt;='PAINEL E TARGET'!$T$13,'PAINEL E TARGET'!$S$13,
IF(DI642&gt;='PAINEL E TARGET'!$T$14,'PAINEL E TARGET'!$S$14,
IF(DI642&gt;='PAINEL E TARGET'!$T$15,'PAINEL E TARGET'!$S$15,
IF(DI642&gt;='PAINEL E TARGET'!$T$16,'PAINEL E TARGET'!$S$16,
IF(DI642&gt;='PAINEL E TARGET'!$T$17,'PAINEL E TARGET'!$S$17,
IF(DI642&gt;='PAINEL E TARGET'!$T$18,'PAINEL E TARGET'!$S$18,'PAINEL E TARGET'!$S$19))))))))</f>
        <v>Não elegível</v>
      </c>
      <c r="DK642" s="17">
        <f>IFERROR(VLOOKUP($BW642,'PAINEL E TARGET'!$G$1:$Q$99,9,0),0)</f>
        <v>0.05</v>
      </c>
      <c r="DL642" s="17">
        <f>VLOOKUP(DJ642,'PAINEL E TARGET'!$S$10:$U$19,3,0)</f>
        <v>0</v>
      </c>
      <c r="DM642" s="16">
        <f t="shared" si="357"/>
        <v>0</v>
      </c>
      <c r="DN642" s="17">
        <f t="shared" si="343"/>
        <v>0.54700000000000004</v>
      </c>
      <c r="DO642" s="33" t="str">
        <f>IF(DN642&gt;='PAINEL E TARGET'!$T$11,'PAINEL E TARGET'!$S$11,
IF(DN642&gt;='PAINEL E TARGET'!$T$12,'PAINEL E TARGET'!$S$12,
IF(DN642&gt;='PAINEL E TARGET'!$T$13,'PAINEL E TARGET'!$S$13,
IF(DN642&gt;='PAINEL E TARGET'!$T$14,'PAINEL E TARGET'!$S$14,
IF(DN642&gt;='PAINEL E TARGET'!$T$15,'PAINEL E TARGET'!$S$15,
IF(DN642&gt;='PAINEL E TARGET'!$T$16,'PAINEL E TARGET'!$S$16,
IF(DN642&gt;='PAINEL E TARGET'!$T$17,'PAINEL E TARGET'!$S$17,
IF(DN642&gt;='PAINEL E TARGET'!$T$18,'PAINEL E TARGET'!$S$18,'PAINEL E TARGET'!$S$19))))))))</f>
        <v>Não elegível</v>
      </c>
      <c r="DP642" s="17">
        <f>IFERROR(VLOOKUP($BW642,'PAINEL E TARGET'!$G$1:$Q$99,10,0),0)</f>
        <v>0</v>
      </c>
      <c r="DQ642" s="17">
        <f>VLOOKUP(DO642,'PAINEL E TARGET'!$S$10:$U$19,3,0)</f>
        <v>0</v>
      </c>
      <c r="DR642" s="16">
        <f t="shared" si="358"/>
        <v>0</v>
      </c>
      <c r="DS642" s="17">
        <f t="shared" si="344"/>
        <v>0.86299999999999999</v>
      </c>
      <c r="DT642" s="16">
        <f>IF(DS642&gt;=1,VLOOKUP(BO642,'PAINEL E TARGET'!$S$1:$W$8,5,0),0)</f>
        <v>0</v>
      </c>
      <c r="DU642" s="16">
        <f t="shared" si="359"/>
        <v>1305</v>
      </c>
    </row>
    <row r="643" spans="2:125" s="32" customFormat="1" x14ac:dyDescent="0.2">
      <c r="B643" s="44">
        <v>43541</v>
      </c>
      <c r="C643" s="65">
        <v>1498</v>
      </c>
      <c r="D643" s="66" t="s">
        <v>646</v>
      </c>
      <c r="E643" s="65">
        <v>414</v>
      </c>
      <c r="F643" s="65" t="s">
        <v>1020</v>
      </c>
      <c r="G643" s="67">
        <v>1625636.6984801765</v>
      </c>
      <c r="H643" s="67">
        <v>925211.668786939</v>
      </c>
      <c r="I643" s="67">
        <v>742594.73999999987</v>
      </c>
      <c r="J643" s="68">
        <v>0.80262145955598319</v>
      </c>
      <c r="K643" s="67">
        <v>156080.97282339921</v>
      </c>
      <c r="L643" s="67">
        <v>720803.29030250676</v>
      </c>
      <c r="M643" s="67">
        <v>132670.20000000001</v>
      </c>
      <c r="N643" s="67">
        <v>588432.19999999995</v>
      </c>
      <c r="O643" s="67">
        <v>1542055.7007870341</v>
      </c>
      <c r="P643" s="67" t="s">
        <v>1082</v>
      </c>
      <c r="Q643" s="67" t="s">
        <v>1082</v>
      </c>
      <c r="R643" s="67">
        <v>0</v>
      </c>
      <c r="S643" s="67">
        <v>0</v>
      </c>
      <c r="T643" s="68">
        <v>0.10630673159499425</v>
      </c>
      <c r="U643" s="68">
        <v>8.7510719698062303E-2</v>
      </c>
      <c r="V643" s="68">
        <v>0.82319076492219978</v>
      </c>
      <c r="W643" s="67">
        <v>93218.7</v>
      </c>
      <c r="X643" s="67">
        <v>63104.19</v>
      </c>
      <c r="Y643" s="68">
        <v>0.67694775833604204</v>
      </c>
      <c r="Z643" s="68">
        <v>0.19178882216506676</v>
      </c>
      <c r="AA643" s="68">
        <v>0.16772255923707921</v>
      </c>
      <c r="AB643" s="68">
        <v>0.8745168636195364</v>
      </c>
      <c r="AC643" s="67">
        <v>168176.6</v>
      </c>
      <c r="AD643" s="67">
        <v>120945.13999999998</v>
      </c>
      <c r="AE643" s="68">
        <v>0.71915557812442388</v>
      </c>
      <c r="AF643" s="43">
        <v>80</v>
      </c>
      <c r="AG643" s="43">
        <v>80</v>
      </c>
      <c r="AH643" s="43">
        <v>35</v>
      </c>
      <c r="AI643" s="43">
        <v>31</v>
      </c>
      <c r="AJ643" s="67">
        <v>36243.079999999994</v>
      </c>
      <c r="AK643" s="67">
        <v>26876.400000000001</v>
      </c>
      <c r="AL643" s="68">
        <v>0.74155949218443917</v>
      </c>
      <c r="AM643" s="67">
        <v>13724.21</v>
      </c>
      <c r="AN643" s="67">
        <v>7730.2999999999984</v>
      </c>
      <c r="AO643" s="68">
        <v>0.56326010750345545</v>
      </c>
      <c r="AP643" s="67">
        <v>10243.559999999998</v>
      </c>
      <c r="AQ643" s="67">
        <v>6297.7999999999993</v>
      </c>
      <c r="AR643" s="68">
        <v>0.61480579017450976</v>
      </c>
      <c r="AS643" s="67">
        <v>33007.85</v>
      </c>
      <c r="AT643" s="67">
        <v>22199.69</v>
      </c>
      <c r="AU643" s="68">
        <v>0.67255789153186285</v>
      </c>
      <c r="AV643" s="43">
        <v>4071.2500000000005</v>
      </c>
      <c r="AW643" s="43">
        <v>4754.2299999999996</v>
      </c>
      <c r="AX643" s="69">
        <v>1.1677568314399751</v>
      </c>
      <c r="AY643" s="43">
        <v>156080.97282339921</v>
      </c>
      <c r="AZ643" s="43">
        <v>132670.20000000001</v>
      </c>
      <c r="BA643" s="43">
        <v>44178.658364081159</v>
      </c>
      <c r="BB643" s="43">
        <v>37145.37000000001</v>
      </c>
      <c r="BC643" s="43">
        <v>274402.24687691312</v>
      </c>
      <c r="BD643" s="43">
        <v>77735.600882239552</v>
      </c>
      <c r="BE643" s="43">
        <v>164963.56</v>
      </c>
      <c r="BF643" s="43">
        <v>297612.36999999994</v>
      </c>
      <c r="BG643" s="43">
        <v>7170.1200000000008</v>
      </c>
      <c r="BH643" s="43">
        <v>77</v>
      </c>
      <c r="BI643" s="44">
        <v>43173</v>
      </c>
      <c r="BJ643" s="44">
        <v>43541</v>
      </c>
      <c r="BK643" s="44">
        <v>43172</v>
      </c>
      <c r="BL643" s="43">
        <f t="shared" si="345"/>
        <v>742594.73999999987</v>
      </c>
      <c r="BM643" s="43">
        <f t="shared" si="346"/>
        <v>721102.39999999991</v>
      </c>
      <c r="BO643" s="16" t="str">
        <f>IFERROR(VLOOKUP($C643,'PORTE LOJA'!A:B,2,0),"PORTE 1")</f>
        <v>PORTE 3</v>
      </c>
      <c r="BP643" s="16">
        <f>VLOOKUP(BO643,'PAINEL E TARGET'!$S$1:$W$8,3,0)</f>
        <v>2400</v>
      </c>
      <c r="BQ643" s="16">
        <f t="shared" ref="BQ643:BQ706" si="360">IF(MID(D643,1,3)="MOB","MOB",IF(G643&gt;0,1,0))</f>
        <v>1</v>
      </c>
      <c r="BR643" s="16">
        <f t="shared" ref="BR643:BR706" si="361">IFERROR(IF(BE643&gt;0,1,0),0)</f>
        <v>1</v>
      </c>
      <c r="BS643" s="16">
        <f t="shared" ref="BS643:BS706" si="362">IFERROR(IF(BF643&gt;0,1,0),0)</f>
        <v>1</v>
      </c>
      <c r="BT643" s="16">
        <f t="shared" ref="BT643:BT706" si="363">IFERROR(IF(BC643&gt;0,1,0),0)</f>
        <v>1</v>
      </c>
      <c r="BU643" s="16">
        <f t="shared" ref="BU643:BU706" si="364">IFERROR(IF(BD643&gt;0,1,0),0)</f>
        <v>1</v>
      </c>
      <c r="BV643" s="16">
        <f t="shared" ref="BV643:BV706" si="365">IFERROR(IF(BH643&gt;0,1,0),0)</f>
        <v>1</v>
      </c>
      <c r="BW643" s="17" t="str">
        <f t="shared" si="347"/>
        <v>111111</v>
      </c>
      <c r="BY643" s="17">
        <f t="shared" ref="BY643:BY706" si="366">IFERROR(ROUND(((I643+S643)/H643),3),0)</f>
        <v>0.80300000000000005</v>
      </c>
      <c r="BZ643" s="17">
        <f t="shared" ref="BZ643:BZ706" si="367">IFERROR(ROUND((M643+N643+S643)/(K643+L643),3),0)</f>
        <v>0.82199999999999995</v>
      </c>
      <c r="CA643" s="17" t="str">
        <f t="shared" si="348"/>
        <v>Sem Retira</v>
      </c>
      <c r="CB643" s="17">
        <f t="shared" si="349"/>
        <v>0.82199999999999995</v>
      </c>
      <c r="CC643" s="33" t="str">
        <f>IF(CB643&gt;='PAINEL E TARGET'!$T$11,'PAINEL E TARGET'!$S$11,
IF(CB643&gt;='PAINEL E TARGET'!$T$12,'PAINEL E TARGET'!$S$12,
IF(CB643&gt;='PAINEL E TARGET'!$T$13,'PAINEL E TARGET'!$S$13,
IF(CB643&gt;='PAINEL E TARGET'!$T$14,'PAINEL E TARGET'!$S$14,
IF(CB643&gt;='PAINEL E TARGET'!$T$15,'PAINEL E TARGET'!$S$15,
IF(CB643&gt;='PAINEL E TARGET'!$T$16,'PAINEL E TARGET'!$S$16,
IF(CB643&gt;='PAINEL E TARGET'!$T$17,'PAINEL E TARGET'!$S$17,
IF(CB643&gt;='PAINEL E TARGET'!$T$18,'PAINEL E TARGET'!$S$18,'PAINEL E TARGET'!$S$19))))))))</f>
        <v>Não elegível</v>
      </c>
      <c r="CD643" s="17">
        <f>IFERROR(VLOOKUP($BW643,'PAINEL E TARGET'!$G$1:$Q$99,4,0),0)</f>
        <v>0.25</v>
      </c>
      <c r="CE643" s="17">
        <f>VLOOKUP(CC643,'PAINEL E TARGET'!$S$10:$U$19,3,0)</f>
        <v>0</v>
      </c>
      <c r="CF643" s="16">
        <f t="shared" si="350"/>
        <v>0</v>
      </c>
      <c r="CG643" s="17">
        <f t="shared" ref="CG643:CG706" si="368">IF(AJ643&gt;0,ROUND(AL643,3),"sem meta")</f>
        <v>0.74199999999999999</v>
      </c>
      <c r="CH643" s="17">
        <f t="shared" ref="CH643:CH706" si="369">IF(AM643&gt;0,ROUND(AO643,3),"sem meta")</f>
        <v>0.56299999999999994</v>
      </c>
      <c r="CI643" s="17">
        <f t="shared" ref="CI643:CI706" si="370">IF(AP643&gt;0,ROUND(AR643,3),"sem meta")</f>
        <v>0.61499999999999999</v>
      </c>
      <c r="CJ643" s="17">
        <f t="shared" ref="CJ643:CJ706" si="371">IF(AS643&gt;0,ROUND(AU643,3),"sem meta")</f>
        <v>0.67300000000000004</v>
      </c>
      <c r="CK643" s="17">
        <f t="shared" ref="CK643:CK706" si="372">IF(AV643&gt;0,ROUND(AX643,3),"sem meta")</f>
        <v>1.1679999999999999</v>
      </c>
      <c r="CL643" s="17">
        <f t="shared" ref="CL643:CL706" si="373">ROUND(Y643,3)</f>
        <v>0.67700000000000005</v>
      </c>
      <c r="CM643" s="16">
        <f t="shared" ref="CM643:CM706" si="374">IF(OR(CG643&gt;=0.7,CG643="sem meta"),1,0)+
IF(OR(CH643&gt;=0.7,CH643="sem meta"),1,0)+
IF(OR(CI643&gt;=0.7,CI643="sem meta"),1,0)+
IF(OR(CJ643&gt;=0.7,CJ643="sem meta"),1,0)+IF(OR(CK643&gt;=0.7,CK643="sem meta"),1,0)</f>
        <v>2</v>
      </c>
      <c r="CN643" s="17" t="str">
        <f t="shared" si="351"/>
        <v>não ok</v>
      </c>
      <c r="CO643" s="17">
        <f t="shared" si="352"/>
        <v>0</v>
      </c>
      <c r="CP643" s="33" t="str">
        <f>IF(CO643&gt;='PAINEL E TARGET'!$T$11,'PAINEL E TARGET'!$S$11,
IF(CO643&gt;='PAINEL E TARGET'!$T$12,'PAINEL E TARGET'!$S$12,
IF(CO643&gt;='PAINEL E TARGET'!$T$13,'PAINEL E TARGET'!$S$13,
IF(CO643&gt;='PAINEL E TARGET'!$T$14,'PAINEL E TARGET'!$S$14,
IF(CO643&gt;='PAINEL E TARGET'!$T$15,'PAINEL E TARGET'!$S$15,
IF(CO643&gt;='PAINEL E TARGET'!$T$16,'PAINEL E TARGET'!$S$16,
IF(CO643&gt;='PAINEL E TARGET'!$T$17,'PAINEL E TARGET'!$S$17,
IF(CO643&gt;='PAINEL E TARGET'!$T$18,'PAINEL E TARGET'!$S$18,'PAINEL E TARGET'!$S$19))))))))</f>
        <v>Não elegível</v>
      </c>
      <c r="CQ643" s="17">
        <f>IFERROR(VLOOKUP($BW643,'PAINEL E TARGET'!$G$1:$Q$99,5,0),0)</f>
        <v>0.25</v>
      </c>
      <c r="CR643" s="17">
        <f>VLOOKUP(CP643,'PAINEL E TARGET'!$S$10:$U$19,3,0)</f>
        <v>0</v>
      </c>
      <c r="CS643" s="16">
        <f t="shared" si="353"/>
        <v>0</v>
      </c>
      <c r="CT643" s="17">
        <f t="shared" ref="CT643:CT706" si="375">IFERROR(ROUND(AE643,3),0)</f>
        <v>0.71899999999999997</v>
      </c>
      <c r="CU643" s="33" t="str">
        <f>IF(CT643&gt;='PAINEL E TARGET'!$T$11,'PAINEL E TARGET'!$S$11,
IF(CT643&gt;='PAINEL E TARGET'!$T$12,'PAINEL E TARGET'!$S$12,
IF(CT643&gt;='PAINEL E TARGET'!$T$13,'PAINEL E TARGET'!$S$13,
IF(CT643&gt;='PAINEL E TARGET'!$T$14,'PAINEL E TARGET'!$S$14,
IF(CT643&gt;='PAINEL E TARGET'!$T$15,'PAINEL E TARGET'!$S$15,
IF(CT643&gt;='PAINEL E TARGET'!$T$16,'PAINEL E TARGET'!$S$16,
IF(CT643&gt;='PAINEL E TARGET'!$T$17,'PAINEL E TARGET'!$S$17,
IF(CT643&gt;='PAINEL E TARGET'!$T$18,'PAINEL E TARGET'!$S$18,'PAINEL E TARGET'!$S$19))))))))</f>
        <v>Não elegível</v>
      </c>
      <c r="CV643" s="17">
        <f>IFERROR(VLOOKUP($BW643,'PAINEL E TARGET'!$G$1:$Q$99,6,0),0)</f>
        <v>0.2</v>
      </c>
      <c r="CW643" s="17">
        <f>VLOOKUP(CU643,'PAINEL E TARGET'!$S$10:$U$19,3,0)</f>
        <v>0</v>
      </c>
      <c r="CX643" s="16">
        <f t="shared" si="354"/>
        <v>0</v>
      </c>
      <c r="CY643" s="17">
        <f t="shared" ref="CY643:CY706" si="376">IFERROR(ROUND((M643/K643),3),0)</f>
        <v>0.85</v>
      </c>
      <c r="CZ643" s="33" t="str">
        <f>IF(CY643&gt;='PAINEL E TARGET'!$T$11,'PAINEL E TARGET'!$S$11,
IF(CY643&gt;='PAINEL E TARGET'!$T$12,'PAINEL E TARGET'!$S$12,
IF(CY643&gt;='PAINEL E TARGET'!$T$13,'PAINEL E TARGET'!$S$13,
IF(CY643&gt;='PAINEL E TARGET'!$T$14,'PAINEL E TARGET'!$S$14,
IF(CY643&gt;='PAINEL E TARGET'!$T$15,'PAINEL E TARGET'!$S$15,
IF(CY643&gt;='PAINEL E TARGET'!$T$16,'PAINEL E TARGET'!$S$16,
IF(CY643&gt;='PAINEL E TARGET'!$T$17,'PAINEL E TARGET'!$S$17,
IF(CY643&gt;='PAINEL E TARGET'!$T$18,'PAINEL E TARGET'!$S$18,'PAINEL E TARGET'!$S$19))))))))</f>
        <v>Não elegível</v>
      </c>
      <c r="DA643" s="17">
        <f>IFERROR(VLOOKUP($BW643,'PAINEL E TARGET'!$G$1:$Q$99,7,0),0)</f>
        <v>0.15</v>
      </c>
      <c r="DB643" s="17">
        <f>VLOOKUP(CZ643,'PAINEL E TARGET'!$S$10:$U$19,3,0)</f>
        <v>0</v>
      </c>
      <c r="DC643" s="16">
        <f t="shared" si="355"/>
        <v>0</v>
      </c>
      <c r="DD643" s="17">
        <f t="shared" ref="DD643:DD706" si="377">IFERROR(ROUND(BB643/BA643,3),0)</f>
        <v>0.84099999999999997</v>
      </c>
      <c r="DE643" s="33" t="str">
        <f>IF(DD643&gt;='PAINEL E TARGET'!$T$11,'PAINEL E TARGET'!$S$11,
IF(DD643&gt;='PAINEL E TARGET'!$T$12,'PAINEL E TARGET'!$S$12,
IF(DD643&gt;='PAINEL E TARGET'!$T$13,'PAINEL E TARGET'!$S$13,
IF(DD643&gt;='PAINEL E TARGET'!$T$14,'PAINEL E TARGET'!$S$14,
IF(DD643&gt;='PAINEL E TARGET'!$T$15,'PAINEL E TARGET'!$S$15,
IF(DD643&gt;='PAINEL E TARGET'!$T$16,'PAINEL E TARGET'!$S$16,
IF(DD643&gt;='PAINEL E TARGET'!$T$17,'PAINEL E TARGET'!$S$17,
IF(DD643&gt;='PAINEL E TARGET'!$T$18,'PAINEL E TARGET'!$S$18,'PAINEL E TARGET'!$S$19))))))))</f>
        <v>Não elegível</v>
      </c>
      <c r="DF643" s="17">
        <f>IFERROR(VLOOKUP($BW643,'PAINEL E TARGET'!$G$1:$Q$99,8,0),0)</f>
        <v>0.1</v>
      </c>
      <c r="DG643" s="17">
        <f>VLOOKUP(DE643,'PAINEL E TARGET'!$S$10:$U$19,3,0)</f>
        <v>0</v>
      </c>
      <c r="DH643" s="16">
        <f t="shared" si="356"/>
        <v>0</v>
      </c>
      <c r="DI643" s="17">
        <f t="shared" ref="DI643:DI706" si="378">IFERROR(ROUND((AI643/AH643),3),0)</f>
        <v>0.88600000000000001</v>
      </c>
      <c r="DJ643" s="33" t="str">
        <f>IF(DI643&gt;='PAINEL E TARGET'!$T$11,'PAINEL E TARGET'!$S$11,
IF(DI643&gt;='PAINEL E TARGET'!$T$12,'PAINEL E TARGET'!$S$12,
IF(DI643&gt;='PAINEL E TARGET'!$T$13,'PAINEL E TARGET'!$S$13,
IF(DI643&gt;='PAINEL E TARGET'!$T$14,'PAINEL E TARGET'!$S$14,
IF(DI643&gt;='PAINEL E TARGET'!$T$15,'PAINEL E TARGET'!$S$15,
IF(DI643&gt;='PAINEL E TARGET'!$T$16,'PAINEL E TARGET'!$S$16,
IF(DI643&gt;='PAINEL E TARGET'!$T$17,'PAINEL E TARGET'!$S$17,
IF(DI643&gt;='PAINEL E TARGET'!$T$18,'PAINEL E TARGET'!$S$18,'PAINEL E TARGET'!$S$19))))))))</f>
        <v>Não elegível</v>
      </c>
      <c r="DK643" s="17">
        <f>IFERROR(VLOOKUP($BW643,'PAINEL E TARGET'!$G$1:$Q$99,9,0),0)</f>
        <v>0.05</v>
      </c>
      <c r="DL643" s="17">
        <f>VLOOKUP(DJ643,'PAINEL E TARGET'!$S$10:$U$19,3,0)</f>
        <v>0</v>
      </c>
      <c r="DM643" s="16">
        <f t="shared" si="357"/>
        <v>0</v>
      </c>
      <c r="DN643" s="17">
        <f t="shared" ref="DN643:DN706" si="379">IFERROR(ROUND((AX643),3),0)</f>
        <v>1.1679999999999999</v>
      </c>
      <c r="DO643" s="33" t="str">
        <f>IF(DN643&gt;='PAINEL E TARGET'!$T$11,'PAINEL E TARGET'!$S$11,
IF(DN643&gt;='PAINEL E TARGET'!$T$12,'PAINEL E TARGET'!$S$12,
IF(DN643&gt;='PAINEL E TARGET'!$T$13,'PAINEL E TARGET'!$S$13,
IF(DN643&gt;='PAINEL E TARGET'!$T$14,'PAINEL E TARGET'!$S$14,
IF(DN643&gt;='PAINEL E TARGET'!$T$15,'PAINEL E TARGET'!$S$15,
IF(DN643&gt;='PAINEL E TARGET'!$T$16,'PAINEL E TARGET'!$S$16,
IF(DN643&gt;='PAINEL E TARGET'!$T$17,'PAINEL E TARGET'!$S$17,
IF(DN643&gt;='PAINEL E TARGET'!$T$18,'PAINEL E TARGET'!$S$18,'PAINEL E TARGET'!$S$19))))))))</f>
        <v>5. Fx de 115% a 119,9%</v>
      </c>
      <c r="DP643" s="17">
        <f>IFERROR(VLOOKUP($BW643,'PAINEL E TARGET'!$G$1:$Q$99,10,0),0)</f>
        <v>0</v>
      </c>
      <c r="DQ643" s="17">
        <f>VLOOKUP(DO643,'PAINEL E TARGET'!$S$10:$U$19,3,0)</f>
        <v>1.3</v>
      </c>
      <c r="DR643" s="16">
        <f t="shared" si="358"/>
        <v>0</v>
      </c>
      <c r="DS643" s="17">
        <f t="shared" ref="DS643:DS706" si="380">IFERROR(ROUND(AG643/AF643,3),0)</f>
        <v>1</v>
      </c>
      <c r="DT643" s="16">
        <f>IF(DS643&gt;=1,VLOOKUP(BO643,'PAINEL E TARGET'!$S$1:$W$8,5,0),0)</f>
        <v>240</v>
      </c>
      <c r="DU643" s="16">
        <f t="shared" si="359"/>
        <v>240</v>
      </c>
    </row>
    <row r="644" spans="2:125" s="32" customFormat="1" x14ac:dyDescent="0.2">
      <c r="B644" s="44">
        <v>43541</v>
      </c>
      <c r="C644" s="65">
        <v>1499</v>
      </c>
      <c r="D644" s="66" t="s">
        <v>647</v>
      </c>
      <c r="E644" s="65">
        <v>415</v>
      </c>
      <c r="F644" s="65" t="s">
        <v>1020</v>
      </c>
      <c r="G644" s="67">
        <v>8350115.9566537663</v>
      </c>
      <c r="H644" s="67">
        <v>4582720.3086419823</v>
      </c>
      <c r="I644" s="67">
        <v>4061844.7099999995</v>
      </c>
      <c r="J644" s="68">
        <v>0.88633921261576265</v>
      </c>
      <c r="K644" s="67">
        <v>968304.1511609822</v>
      </c>
      <c r="L644" s="67">
        <v>3197562.8390044682</v>
      </c>
      <c r="M644" s="67">
        <v>974003.71</v>
      </c>
      <c r="N644" s="67">
        <v>2937061.3000000003</v>
      </c>
      <c r="O644" s="67">
        <v>7613696.5445162728</v>
      </c>
      <c r="P644" s="67">
        <v>0</v>
      </c>
      <c r="Q644" s="67">
        <v>137.13999999999999</v>
      </c>
      <c r="R644" s="67">
        <v>0</v>
      </c>
      <c r="S644" s="67">
        <v>1799</v>
      </c>
      <c r="T644" s="68">
        <v>8.9833650686273372E-2</v>
      </c>
      <c r="U644" s="68">
        <v>8.3813936461067995E-2</v>
      </c>
      <c r="V644" s="68">
        <v>0.93299043087731048</v>
      </c>
      <c r="W644" s="67">
        <v>374235.04000000004</v>
      </c>
      <c r="X644" s="67">
        <v>327790.26</v>
      </c>
      <c r="Y644" s="68">
        <v>0.87589409051594946</v>
      </c>
      <c r="Z644" s="68">
        <v>6.2737783183428056E-2</v>
      </c>
      <c r="AA644" s="68">
        <v>6.5451261829063787E-2</v>
      </c>
      <c r="AB644" s="68">
        <v>1.0432511081512439</v>
      </c>
      <c r="AC644" s="67">
        <v>261357.25999999998</v>
      </c>
      <c r="AD644" s="67">
        <v>255984.13999999998</v>
      </c>
      <c r="AE644" s="68">
        <v>0.97944147409564974</v>
      </c>
      <c r="AF644" s="43">
        <v>80</v>
      </c>
      <c r="AG644" s="43">
        <v>64</v>
      </c>
      <c r="AH644" s="43">
        <v>85</v>
      </c>
      <c r="AI644" s="43">
        <v>83</v>
      </c>
      <c r="AJ644" s="67">
        <v>193083.55999999997</v>
      </c>
      <c r="AK644" s="67">
        <v>182396.46</v>
      </c>
      <c r="AL644" s="68">
        <v>0.94465038867110185</v>
      </c>
      <c r="AM644" s="67">
        <v>29028.09</v>
      </c>
      <c r="AN644" s="67">
        <v>28460.909999999996</v>
      </c>
      <c r="AO644" s="68">
        <v>0.98046099485016047</v>
      </c>
      <c r="AP644" s="67">
        <v>14442.91</v>
      </c>
      <c r="AQ644" s="67">
        <v>13460.989999999998</v>
      </c>
      <c r="AR644" s="68">
        <v>0.93201370084006607</v>
      </c>
      <c r="AS644" s="67">
        <v>137680.48000000001</v>
      </c>
      <c r="AT644" s="67">
        <v>103471.9</v>
      </c>
      <c r="AU644" s="68">
        <v>0.75153645600305863</v>
      </c>
      <c r="AV644" s="43">
        <v>5700.5100000000011</v>
      </c>
      <c r="AW644" s="43">
        <v>3819.2499999999995</v>
      </c>
      <c r="AX644" s="69">
        <v>0.66998391372000032</v>
      </c>
      <c r="AY644" s="43">
        <v>968304.1511609822</v>
      </c>
      <c r="AZ644" s="43">
        <v>974003.71000000008</v>
      </c>
      <c r="BA644" s="43">
        <v>90706.51612156679</v>
      </c>
      <c r="BB644" s="43">
        <v>109464.58</v>
      </c>
      <c r="BC644" s="43">
        <v>1770416.7563266326</v>
      </c>
      <c r="BD644" s="43">
        <v>165857.6495583425</v>
      </c>
      <c r="BE644" s="43">
        <v>688172.90999999992</v>
      </c>
      <c r="BF644" s="43">
        <v>480604.37</v>
      </c>
      <c r="BG644" s="43">
        <v>10425.709999999999</v>
      </c>
      <c r="BH644" s="43">
        <v>209</v>
      </c>
      <c r="BI644" s="44">
        <v>43173</v>
      </c>
      <c r="BJ644" s="44">
        <v>43541</v>
      </c>
      <c r="BK644" s="44">
        <v>43172</v>
      </c>
      <c r="BL644" s="43">
        <f t="shared" ref="BL644:BL707" si="381">IFERROR(I644+S644,0)</f>
        <v>4063643.7099999995</v>
      </c>
      <c r="BM644" s="43">
        <f t="shared" ref="BM644:BM707" si="382">IFERROR(M644+N644+S644,0)</f>
        <v>3912864.0100000002</v>
      </c>
      <c r="BO644" s="16" t="str">
        <f>IFERROR(VLOOKUP($C644,'PORTE LOJA'!A:B,2,0),"PORTE 1")</f>
        <v>PORTE 6</v>
      </c>
      <c r="BP644" s="16">
        <f>VLOOKUP(BO644,'PAINEL E TARGET'!$S$1:$W$8,3,0)</f>
        <v>4500</v>
      </c>
      <c r="BQ644" s="16">
        <f t="shared" si="360"/>
        <v>1</v>
      </c>
      <c r="BR644" s="16">
        <f t="shared" si="361"/>
        <v>1</v>
      </c>
      <c r="BS644" s="16">
        <f t="shared" si="362"/>
        <v>1</v>
      </c>
      <c r="BT644" s="16">
        <f t="shared" si="363"/>
        <v>1</v>
      </c>
      <c r="BU644" s="16">
        <f t="shared" si="364"/>
        <v>1</v>
      </c>
      <c r="BV644" s="16">
        <f t="shared" si="365"/>
        <v>1</v>
      </c>
      <c r="BW644" s="17" t="str">
        <f t="shared" ref="BW644:BW707" si="383">CONCATENATE(BQ644,BR644,BS644,BT644,BU644,BV644)</f>
        <v>111111</v>
      </c>
      <c r="BY644" s="17">
        <f t="shared" si="366"/>
        <v>0.88700000000000001</v>
      </c>
      <c r="BZ644" s="17">
        <f t="shared" si="367"/>
        <v>0.93899999999999995</v>
      </c>
      <c r="CA644" s="17" t="str">
        <f t="shared" ref="CA644:CA707" si="384">IF(BZ644&gt;BY644,"Sem Retira","Com Retira")</f>
        <v>Sem Retira</v>
      </c>
      <c r="CB644" s="17">
        <f t="shared" ref="CB644:CB707" si="385">MAX(BY644:BZ644)</f>
        <v>0.93899999999999995</v>
      </c>
      <c r="CC644" s="33" t="str">
        <f>IF(CB644&gt;='PAINEL E TARGET'!$T$11,'PAINEL E TARGET'!$S$11,
IF(CB644&gt;='PAINEL E TARGET'!$T$12,'PAINEL E TARGET'!$S$12,
IF(CB644&gt;='PAINEL E TARGET'!$T$13,'PAINEL E TARGET'!$S$13,
IF(CB644&gt;='PAINEL E TARGET'!$T$14,'PAINEL E TARGET'!$S$14,
IF(CB644&gt;='PAINEL E TARGET'!$T$15,'PAINEL E TARGET'!$S$15,
IF(CB644&gt;='PAINEL E TARGET'!$T$16,'PAINEL E TARGET'!$S$16,
IF(CB644&gt;='PAINEL E TARGET'!$T$17,'PAINEL E TARGET'!$S$17,
IF(CB644&gt;='PAINEL E TARGET'!$T$18,'PAINEL E TARGET'!$S$18,'PAINEL E TARGET'!$S$19))))))))</f>
        <v>1. Fx de 90% a 99,9%</v>
      </c>
      <c r="CD644" s="17">
        <f>IFERROR(VLOOKUP($BW644,'PAINEL E TARGET'!$G$1:$Q$99,4,0),0)</f>
        <v>0.25</v>
      </c>
      <c r="CE644" s="17">
        <f>VLOOKUP(CC644,'PAINEL E TARGET'!$S$10:$U$19,3,0)</f>
        <v>0.5</v>
      </c>
      <c r="CF644" s="16">
        <f t="shared" ref="CF644:CF707" si="386">CE644*CD644*$BP644</f>
        <v>562.5</v>
      </c>
      <c r="CG644" s="17">
        <f t="shared" si="368"/>
        <v>0.94499999999999995</v>
      </c>
      <c r="CH644" s="17">
        <f t="shared" si="369"/>
        <v>0.98</v>
      </c>
      <c r="CI644" s="17">
        <f t="shared" si="370"/>
        <v>0.93200000000000005</v>
      </c>
      <c r="CJ644" s="17">
        <f t="shared" si="371"/>
        <v>0.752</v>
      </c>
      <c r="CK644" s="17">
        <f t="shared" si="372"/>
        <v>0.67</v>
      </c>
      <c r="CL644" s="17">
        <f t="shared" si="373"/>
        <v>0.876</v>
      </c>
      <c r="CM644" s="16">
        <f t="shared" si="374"/>
        <v>4</v>
      </c>
      <c r="CN644" s="17" t="str">
        <f t="shared" ref="CN644:CN707" si="387">IF(CM644=5,"ok","não ok")</f>
        <v>não ok</v>
      </c>
      <c r="CO644" s="17">
        <f t="shared" ref="CO644:CO707" si="388">IF(CN644="ok",CL644,0)</f>
        <v>0</v>
      </c>
      <c r="CP644" s="33" t="str">
        <f>IF(CO644&gt;='PAINEL E TARGET'!$T$11,'PAINEL E TARGET'!$S$11,
IF(CO644&gt;='PAINEL E TARGET'!$T$12,'PAINEL E TARGET'!$S$12,
IF(CO644&gt;='PAINEL E TARGET'!$T$13,'PAINEL E TARGET'!$S$13,
IF(CO644&gt;='PAINEL E TARGET'!$T$14,'PAINEL E TARGET'!$S$14,
IF(CO644&gt;='PAINEL E TARGET'!$T$15,'PAINEL E TARGET'!$S$15,
IF(CO644&gt;='PAINEL E TARGET'!$T$16,'PAINEL E TARGET'!$S$16,
IF(CO644&gt;='PAINEL E TARGET'!$T$17,'PAINEL E TARGET'!$S$17,
IF(CO644&gt;='PAINEL E TARGET'!$T$18,'PAINEL E TARGET'!$S$18,'PAINEL E TARGET'!$S$19))))))))</f>
        <v>Não elegível</v>
      </c>
      <c r="CQ644" s="17">
        <f>IFERROR(VLOOKUP($BW644,'PAINEL E TARGET'!$G$1:$Q$99,5,0),0)</f>
        <v>0.25</v>
      </c>
      <c r="CR644" s="17">
        <f>VLOOKUP(CP644,'PAINEL E TARGET'!$S$10:$U$19,3,0)</f>
        <v>0</v>
      </c>
      <c r="CS644" s="16">
        <f t="shared" ref="CS644:CS707" si="389">CR644*CQ644*$BP644</f>
        <v>0</v>
      </c>
      <c r="CT644" s="17">
        <f t="shared" si="375"/>
        <v>0.97899999999999998</v>
      </c>
      <c r="CU644" s="33" t="str">
        <f>IF(CT644&gt;='PAINEL E TARGET'!$T$11,'PAINEL E TARGET'!$S$11,
IF(CT644&gt;='PAINEL E TARGET'!$T$12,'PAINEL E TARGET'!$S$12,
IF(CT644&gt;='PAINEL E TARGET'!$T$13,'PAINEL E TARGET'!$S$13,
IF(CT644&gt;='PAINEL E TARGET'!$T$14,'PAINEL E TARGET'!$S$14,
IF(CT644&gt;='PAINEL E TARGET'!$T$15,'PAINEL E TARGET'!$S$15,
IF(CT644&gt;='PAINEL E TARGET'!$T$16,'PAINEL E TARGET'!$S$16,
IF(CT644&gt;='PAINEL E TARGET'!$T$17,'PAINEL E TARGET'!$S$17,
IF(CT644&gt;='PAINEL E TARGET'!$T$18,'PAINEL E TARGET'!$S$18,'PAINEL E TARGET'!$S$19))))))))</f>
        <v>1. Fx de 90% a 99,9%</v>
      </c>
      <c r="CV644" s="17">
        <f>IFERROR(VLOOKUP($BW644,'PAINEL E TARGET'!$G$1:$Q$99,6,0),0)</f>
        <v>0.2</v>
      </c>
      <c r="CW644" s="17">
        <f>VLOOKUP(CU644,'PAINEL E TARGET'!$S$10:$U$19,3,0)</f>
        <v>0.5</v>
      </c>
      <c r="CX644" s="16">
        <f t="shared" ref="CX644:CX707" si="390">CW644*CV644*$BP644</f>
        <v>450</v>
      </c>
      <c r="CY644" s="17">
        <f t="shared" si="376"/>
        <v>1.006</v>
      </c>
      <c r="CZ644" s="33" t="str">
        <f>IF(CY644&gt;='PAINEL E TARGET'!$T$11,'PAINEL E TARGET'!$S$11,
IF(CY644&gt;='PAINEL E TARGET'!$T$12,'PAINEL E TARGET'!$S$12,
IF(CY644&gt;='PAINEL E TARGET'!$T$13,'PAINEL E TARGET'!$S$13,
IF(CY644&gt;='PAINEL E TARGET'!$T$14,'PAINEL E TARGET'!$S$14,
IF(CY644&gt;='PAINEL E TARGET'!$T$15,'PAINEL E TARGET'!$S$15,
IF(CY644&gt;='PAINEL E TARGET'!$T$16,'PAINEL E TARGET'!$S$16,
IF(CY644&gt;='PAINEL E TARGET'!$T$17,'PAINEL E TARGET'!$S$17,
IF(CY644&gt;='PAINEL E TARGET'!$T$18,'PAINEL E TARGET'!$S$18,'PAINEL E TARGET'!$S$19))))))))</f>
        <v>2. Fx de 100% a 104,9%</v>
      </c>
      <c r="DA644" s="17">
        <f>IFERROR(VLOOKUP($BW644,'PAINEL E TARGET'!$G$1:$Q$99,7,0),0)</f>
        <v>0.15</v>
      </c>
      <c r="DB644" s="17">
        <f>VLOOKUP(CZ644,'PAINEL E TARGET'!$S$10:$U$19,3,0)</f>
        <v>1</v>
      </c>
      <c r="DC644" s="16">
        <f t="shared" ref="DC644:DC707" si="391">DB644*DA644*$BP644</f>
        <v>675</v>
      </c>
      <c r="DD644" s="17">
        <f t="shared" si="377"/>
        <v>1.2070000000000001</v>
      </c>
      <c r="DE644" s="33" t="str">
        <f>IF(DD644&gt;='PAINEL E TARGET'!$T$11,'PAINEL E TARGET'!$S$11,
IF(DD644&gt;='PAINEL E TARGET'!$T$12,'PAINEL E TARGET'!$S$12,
IF(DD644&gt;='PAINEL E TARGET'!$T$13,'PAINEL E TARGET'!$S$13,
IF(DD644&gt;='PAINEL E TARGET'!$T$14,'PAINEL E TARGET'!$S$14,
IF(DD644&gt;='PAINEL E TARGET'!$T$15,'PAINEL E TARGET'!$S$15,
IF(DD644&gt;='PAINEL E TARGET'!$T$16,'PAINEL E TARGET'!$S$16,
IF(DD644&gt;='PAINEL E TARGET'!$T$17,'PAINEL E TARGET'!$S$17,
IF(DD644&gt;='PAINEL E TARGET'!$T$18,'PAINEL E TARGET'!$S$18,'PAINEL E TARGET'!$S$19))))))))</f>
        <v>6. Fx de 120% a 124,9%</v>
      </c>
      <c r="DF644" s="17">
        <f>IFERROR(VLOOKUP($BW644,'PAINEL E TARGET'!$G$1:$Q$99,8,0),0)</f>
        <v>0.1</v>
      </c>
      <c r="DG644" s="17">
        <f>VLOOKUP(DE644,'PAINEL E TARGET'!$S$10:$U$19,3,0)</f>
        <v>1.4</v>
      </c>
      <c r="DH644" s="16">
        <f t="shared" ref="DH644:DH707" si="392">DG644*DF644*$BP644</f>
        <v>629.99999999999989</v>
      </c>
      <c r="DI644" s="17">
        <f t="shared" si="378"/>
        <v>0.97599999999999998</v>
      </c>
      <c r="DJ644" s="33" t="str">
        <f>IF(DI644&gt;='PAINEL E TARGET'!$T$11,'PAINEL E TARGET'!$S$11,
IF(DI644&gt;='PAINEL E TARGET'!$T$12,'PAINEL E TARGET'!$S$12,
IF(DI644&gt;='PAINEL E TARGET'!$T$13,'PAINEL E TARGET'!$S$13,
IF(DI644&gt;='PAINEL E TARGET'!$T$14,'PAINEL E TARGET'!$S$14,
IF(DI644&gt;='PAINEL E TARGET'!$T$15,'PAINEL E TARGET'!$S$15,
IF(DI644&gt;='PAINEL E TARGET'!$T$16,'PAINEL E TARGET'!$S$16,
IF(DI644&gt;='PAINEL E TARGET'!$T$17,'PAINEL E TARGET'!$S$17,
IF(DI644&gt;='PAINEL E TARGET'!$T$18,'PAINEL E TARGET'!$S$18,'PAINEL E TARGET'!$S$19))))))))</f>
        <v>1. Fx de 90% a 99,9%</v>
      </c>
      <c r="DK644" s="17">
        <f>IFERROR(VLOOKUP($BW644,'PAINEL E TARGET'!$G$1:$Q$99,9,0),0)</f>
        <v>0.05</v>
      </c>
      <c r="DL644" s="17">
        <f>VLOOKUP(DJ644,'PAINEL E TARGET'!$S$10:$U$19,3,0)</f>
        <v>0.5</v>
      </c>
      <c r="DM644" s="16">
        <f t="shared" ref="DM644:DM707" si="393">DL644*DK644*$BP644</f>
        <v>112.5</v>
      </c>
      <c r="DN644" s="17">
        <f t="shared" si="379"/>
        <v>0.67</v>
      </c>
      <c r="DO644" s="33" t="str">
        <f>IF(DN644&gt;='PAINEL E TARGET'!$T$11,'PAINEL E TARGET'!$S$11,
IF(DN644&gt;='PAINEL E TARGET'!$T$12,'PAINEL E TARGET'!$S$12,
IF(DN644&gt;='PAINEL E TARGET'!$T$13,'PAINEL E TARGET'!$S$13,
IF(DN644&gt;='PAINEL E TARGET'!$T$14,'PAINEL E TARGET'!$S$14,
IF(DN644&gt;='PAINEL E TARGET'!$T$15,'PAINEL E TARGET'!$S$15,
IF(DN644&gt;='PAINEL E TARGET'!$T$16,'PAINEL E TARGET'!$S$16,
IF(DN644&gt;='PAINEL E TARGET'!$T$17,'PAINEL E TARGET'!$S$17,
IF(DN644&gt;='PAINEL E TARGET'!$T$18,'PAINEL E TARGET'!$S$18,'PAINEL E TARGET'!$S$19))))))))</f>
        <v>Não elegível</v>
      </c>
      <c r="DP644" s="17">
        <f>IFERROR(VLOOKUP($BW644,'PAINEL E TARGET'!$G$1:$Q$99,10,0),0)</f>
        <v>0</v>
      </c>
      <c r="DQ644" s="17">
        <f>VLOOKUP(DO644,'PAINEL E TARGET'!$S$10:$U$19,3,0)</f>
        <v>0</v>
      </c>
      <c r="DR644" s="16">
        <f t="shared" ref="DR644:DR707" si="394">DQ644*DP644*$BP644</f>
        <v>0</v>
      </c>
      <c r="DS644" s="17">
        <f t="shared" si="380"/>
        <v>0.8</v>
      </c>
      <c r="DT644" s="16">
        <f>IF(DS644&gt;=1,VLOOKUP(BO644,'PAINEL E TARGET'!$S$1:$W$8,5,0),0)</f>
        <v>0</v>
      </c>
      <c r="DU644" s="16">
        <f t="shared" ref="DU644:DU707" si="395">SUM(CF644,CS644,CX644,DC644,DH644,DM644,DT644,DR644)</f>
        <v>2430</v>
      </c>
    </row>
    <row r="645" spans="2:125" s="32" customFormat="1" x14ac:dyDescent="0.2">
      <c r="B645" s="44">
        <v>43541</v>
      </c>
      <c r="C645" s="65">
        <v>1502</v>
      </c>
      <c r="D645" s="66" t="s">
        <v>648</v>
      </c>
      <c r="E645" s="65">
        <v>510</v>
      </c>
      <c r="F645" s="65" t="s">
        <v>944</v>
      </c>
      <c r="G645" s="67">
        <v>1975554.6217400385</v>
      </c>
      <c r="H645" s="67">
        <v>1118418.5914335165</v>
      </c>
      <c r="I645" s="67">
        <v>786024.95999999996</v>
      </c>
      <c r="J645" s="68">
        <v>0.70280033434755773</v>
      </c>
      <c r="K645" s="67">
        <v>166908.0686854902</v>
      </c>
      <c r="L645" s="67">
        <v>902280.50209907768</v>
      </c>
      <c r="M645" s="67">
        <v>168150.11</v>
      </c>
      <c r="N645" s="67">
        <v>589954.59</v>
      </c>
      <c r="O645" s="67">
        <v>1890373.7014401644</v>
      </c>
      <c r="P645" s="67" t="s">
        <v>1082</v>
      </c>
      <c r="Q645" s="67" t="s">
        <v>1082</v>
      </c>
      <c r="R645" s="67">
        <v>0</v>
      </c>
      <c r="S645" s="67">
        <v>184.9</v>
      </c>
      <c r="T645" s="68">
        <v>0.10815989167854755</v>
      </c>
      <c r="U645" s="68">
        <v>7.8056738073250295E-2</v>
      </c>
      <c r="V645" s="68">
        <v>0.7216791442916366</v>
      </c>
      <c r="W645" s="67">
        <v>115643.31999999999</v>
      </c>
      <c r="X645" s="67">
        <v>59175.179999999993</v>
      </c>
      <c r="Y645" s="68">
        <v>0.51170426445729855</v>
      </c>
      <c r="Z645" s="68">
        <v>0.142894166823996</v>
      </c>
      <c r="AA645" s="68">
        <v>0.19702814136358743</v>
      </c>
      <c r="AB645" s="68">
        <v>1.3788396387535449</v>
      </c>
      <c r="AC645" s="67">
        <v>152780.81</v>
      </c>
      <c r="AD645" s="67">
        <v>149367.96000000002</v>
      </c>
      <c r="AE645" s="68">
        <v>0.97766178880711541</v>
      </c>
      <c r="AF645" s="43">
        <v>80</v>
      </c>
      <c r="AG645" s="43">
        <v>72</v>
      </c>
      <c r="AH645" s="43">
        <v>61</v>
      </c>
      <c r="AI645" s="43">
        <v>25</v>
      </c>
      <c r="AJ645" s="67">
        <v>62800.23</v>
      </c>
      <c r="AK645" s="67">
        <v>35409</v>
      </c>
      <c r="AL645" s="68">
        <v>0.56383551461515347</v>
      </c>
      <c r="AM645" s="67">
        <v>8653.2099999999991</v>
      </c>
      <c r="AN645" s="67">
        <v>3653.89</v>
      </c>
      <c r="AO645" s="68">
        <v>0.42225832956787135</v>
      </c>
      <c r="AP645" s="67">
        <v>12933.03</v>
      </c>
      <c r="AQ645" s="67">
        <v>8001.48</v>
      </c>
      <c r="AR645" s="68">
        <v>0.61868564443135132</v>
      </c>
      <c r="AS645" s="67">
        <v>31256.85</v>
      </c>
      <c r="AT645" s="67">
        <v>12110.81</v>
      </c>
      <c r="AU645" s="68">
        <v>0.38746098855130956</v>
      </c>
      <c r="AV645" s="43">
        <v>3541.5000000000005</v>
      </c>
      <c r="AW645" s="43">
        <v>1758.66</v>
      </c>
      <c r="AX645" s="69">
        <v>0.49658619229140188</v>
      </c>
      <c r="AY645" s="43">
        <v>166908.0686854902</v>
      </c>
      <c r="AZ645" s="43">
        <v>168150.11</v>
      </c>
      <c r="BA645" s="43">
        <v>27685.800472218936</v>
      </c>
      <c r="BB645" s="43">
        <v>35466.740000000005</v>
      </c>
      <c r="BC645" s="43">
        <v>294988.78734420048</v>
      </c>
      <c r="BD645" s="43">
        <v>49044.562214031183</v>
      </c>
      <c r="BE645" s="43">
        <v>205746.91999999998</v>
      </c>
      <c r="BF645" s="43">
        <v>271820.18</v>
      </c>
      <c r="BG645" s="43">
        <v>6278.6</v>
      </c>
      <c r="BH645" s="43">
        <v>128</v>
      </c>
      <c r="BI645" s="44">
        <v>43173</v>
      </c>
      <c r="BJ645" s="44">
        <v>43541</v>
      </c>
      <c r="BK645" s="44">
        <v>43172</v>
      </c>
      <c r="BL645" s="43">
        <f t="shared" si="381"/>
        <v>786209.86</v>
      </c>
      <c r="BM645" s="43">
        <f t="shared" si="382"/>
        <v>758289.6</v>
      </c>
      <c r="BO645" s="16" t="str">
        <f>IFERROR(VLOOKUP($C645,'PORTE LOJA'!A:B,2,0),"PORTE 1")</f>
        <v>PORTE 3</v>
      </c>
      <c r="BP645" s="16">
        <f>VLOOKUP(BO645,'PAINEL E TARGET'!$S$1:$W$8,3,0)</f>
        <v>2400</v>
      </c>
      <c r="BQ645" s="16">
        <f t="shared" si="360"/>
        <v>1</v>
      </c>
      <c r="BR645" s="16">
        <f t="shared" si="361"/>
        <v>1</v>
      </c>
      <c r="BS645" s="16">
        <f t="shared" si="362"/>
        <v>1</v>
      </c>
      <c r="BT645" s="16">
        <f t="shared" si="363"/>
        <v>1</v>
      </c>
      <c r="BU645" s="16">
        <f t="shared" si="364"/>
        <v>1</v>
      </c>
      <c r="BV645" s="16">
        <f t="shared" si="365"/>
        <v>1</v>
      </c>
      <c r="BW645" s="17" t="str">
        <f t="shared" si="383"/>
        <v>111111</v>
      </c>
      <c r="BY645" s="17">
        <f t="shared" si="366"/>
        <v>0.70299999999999996</v>
      </c>
      <c r="BZ645" s="17">
        <f t="shared" si="367"/>
        <v>0.70899999999999996</v>
      </c>
      <c r="CA645" s="17" t="str">
        <f t="shared" si="384"/>
        <v>Sem Retira</v>
      </c>
      <c r="CB645" s="17">
        <f t="shared" si="385"/>
        <v>0.70899999999999996</v>
      </c>
      <c r="CC645" s="33" t="str">
        <f>IF(CB645&gt;='PAINEL E TARGET'!$T$11,'PAINEL E TARGET'!$S$11,
IF(CB645&gt;='PAINEL E TARGET'!$T$12,'PAINEL E TARGET'!$S$12,
IF(CB645&gt;='PAINEL E TARGET'!$T$13,'PAINEL E TARGET'!$S$13,
IF(CB645&gt;='PAINEL E TARGET'!$T$14,'PAINEL E TARGET'!$S$14,
IF(CB645&gt;='PAINEL E TARGET'!$T$15,'PAINEL E TARGET'!$S$15,
IF(CB645&gt;='PAINEL E TARGET'!$T$16,'PAINEL E TARGET'!$S$16,
IF(CB645&gt;='PAINEL E TARGET'!$T$17,'PAINEL E TARGET'!$S$17,
IF(CB645&gt;='PAINEL E TARGET'!$T$18,'PAINEL E TARGET'!$S$18,'PAINEL E TARGET'!$S$19))))))))</f>
        <v>Não elegível</v>
      </c>
      <c r="CD645" s="17">
        <f>IFERROR(VLOOKUP($BW645,'PAINEL E TARGET'!$G$1:$Q$99,4,0),0)</f>
        <v>0.25</v>
      </c>
      <c r="CE645" s="17">
        <f>VLOOKUP(CC645,'PAINEL E TARGET'!$S$10:$U$19,3,0)</f>
        <v>0</v>
      </c>
      <c r="CF645" s="16">
        <f t="shared" si="386"/>
        <v>0</v>
      </c>
      <c r="CG645" s="17">
        <f t="shared" si="368"/>
        <v>0.56399999999999995</v>
      </c>
      <c r="CH645" s="17">
        <f t="shared" si="369"/>
        <v>0.42199999999999999</v>
      </c>
      <c r="CI645" s="17">
        <f t="shared" si="370"/>
        <v>0.61899999999999999</v>
      </c>
      <c r="CJ645" s="17">
        <f t="shared" si="371"/>
        <v>0.38700000000000001</v>
      </c>
      <c r="CK645" s="17">
        <f t="shared" si="372"/>
        <v>0.497</v>
      </c>
      <c r="CL645" s="17">
        <f t="shared" si="373"/>
        <v>0.51200000000000001</v>
      </c>
      <c r="CM645" s="16">
        <f t="shared" si="374"/>
        <v>0</v>
      </c>
      <c r="CN645" s="17" t="str">
        <f t="shared" si="387"/>
        <v>não ok</v>
      </c>
      <c r="CO645" s="17">
        <f t="shared" si="388"/>
        <v>0</v>
      </c>
      <c r="CP645" s="33" t="str">
        <f>IF(CO645&gt;='PAINEL E TARGET'!$T$11,'PAINEL E TARGET'!$S$11,
IF(CO645&gt;='PAINEL E TARGET'!$T$12,'PAINEL E TARGET'!$S$12,
IF(CO645&gt;='PAINEL E TARGET'!$T$13,'PAINEL E TARGET'!$S$13,
IF(CO645&gt;='PAINEL E TARGET'!$T$14,'PAINEL E TARGET'!$S$14,
IF(CO645&gt;='PAINEL E TARGET'!$T$15,'PAINEL E TARGET'!$S$15,
IF(CO645&gt;='PAINEL E TARGET'!$T$16,'PAINEL E TARGET'!$S$16,
IF(CO645&gt;='PAINEL E TARGET'!$T$17,'PAINEL E TARGET'!$S$17,
IF(CO645&gt;='PAINEL E TARGET'!$T$18,'PAINEL E TARGET'!$S$18,'PAINEL E TARGET'!$S$19))))))))</f>
        <v>Não elegível</v>
      </c>
      <c r="CQ645" s="17">
        <f>IFERROR(VLOOKUP($BW645,'PAINEL E TARGET'!$G$1:$Q$99,5,0),0)</f>
        <v>0.25</v>
      </c>
      <c r="CR645" s="17">
        <f>VLOOKUP(CP645,'PAINEL E TARGET'!$S$10:$U$19,3,0)</f>
        <v>0</v>
      </c>
      <c r="CS645" s="16">
        <f t="shared" si="389"/>
        <v>0</v>
      </c>
      <c r="CT645" s="17">
        <f t="shared" si="375"/>
        <v>0.97799999999999998</v>
      </c>
      <c r="CU645" s="33" t="str">
        <f>IF(CT645&gt;='PAINEL E TARGET'!$T$11,'PAINEL E TARGET'!$S$11,
IF(CT645&gt;='PAINEL E TARGET'!$T$12,'PAINEL E TARGET'!$S$12,
IF(CT645&gt;='PAINEL E TARGET'!$T$13,'PAINEL E TARGET'!$S$13,
IF(CT645&gt;='PAINEL E TARGET'!$T$14,'PAINEL E TARGET'!$S$14,
IF(CT645&gt;='PAINEL E TARGET'!$T$15,'PAINEL E TARGET'!$S$15,
IF(CT645&gt;='PAINEL E TARGET'!$T$16,'PAINEL E TARGET'!$S$16,
IF(CT645&gt;='PAINEL E TARGET'!$T$17,'PAINEL E TARGET'!$S$17,
IF(CT645&gt;='PAINEL E TARGET'!$T$18,'PAINEL E TARGET'!$S$18,'PAINEL E TARGET'!$S$19))))))))</f>
        <v>1. Fx de 90% a 99,9%</v>
      </c>
      <c r="CV645" s="17">
        <f>IFERROR(VLOOKUP($BW645,'PAINEL E TARGET'!$G$1:$Q$99,6,0),0)</f>
        <v>0.2</v>
      </c>
      <c r="CW645" s="17">
        <f>VLOOKUP(CU645,'PAINEL E TARGET'!$S$10:$U$19,3,0)</f>
        <v>0.5</v>
      </c>
      <c r="CX645" s="16">
        <f t="shared" si="390"/>
        <v>240</v>
      </c>
      <c r="CY645" s="17">
        <f t="shared" si="376"/>
        <v>1.0069999999999999</v>
      </c>
      <c r="CZ645" s="33" t="str">
        <f>IF(CY645&gt;='PAINEL E TARGET'!$T$11,'PAINEL E TARGET'!$S$11,
IF(CY645&gt;='PAINEL E TARGET'!$T$12,'PAINEL E TARGET'!$S$12,
IF(CY645&gt;='PAINEL E TARGET'!$T$13,'PAINEL E TARGET'!$S$13,
IF(CY645&gt;='PAINEL E TARGET'!$T$14,'PAINEL E TARGET'!$S$14,
IF(CY645&gt;='PAINEL E TARGET'!$T$15,'PAINEL E TARGET'!$S$15,
IF(CY645&gt;='PAINEL E TARGET'!$T$16,'PAINEL E TARGET'!$S$16,
IF(CY645&gt;='PAINEL E TARGET'!$T$17,'PAINEL E TARGET'!$S$17,
IF(CY645&gt;='PAINEL E TARGET'!$T$18,'PAINEL E TARGET'!$S$18,'PAINEL E TARGET'!$S$19))))))))</f>
        <v>2. Fx de 100% a 104,9%</v>
      </c>
      <c r="DA645" s="17">
        <f>IFERROR(VLOOKUP($BW645,'PAINEL E TARGET'!$G$1:$Q$99,7,0),0)</f>
        <v>0.15</v>
      </c>
      <c r="DB645" s="17">
        <f>VLOOKUP(CZ645,'PAINEL E TARGET'!$S$10:$U$19,3,0)</f>
        <v>1</v>
      </c>
      <c r="DC645" s="16">
        <f t="shared" si="391"/>
        <v>360</v>
      </c>
      <c r="DD645" s="17">
        <f t="shared" si="377"/>
        <v>1.2809999999999999</v>
      </c>
      <c r="DE645" s="33" t="str">
        <f>IF(DD645&gt;='PAINEL E TARGET'!$T$11,'PAINEL E TARGET'!$S$11,
IF(DD645&gt;='PAINEL E TARGET'!$T$12,'PAINEL E TARGET'!$S$12,
IF(DD645&gt;='PAINEL E TARGET'!$T$13,'PAINEL E TARGET'!$S$13,
IF(DD645&gt;='PAINEL E TARGET'!$T$14,'PAINEL E TARGET'!$S$14,
IF(DD645&gt;='PAINEL E TARGET'!$T$15,'PAINEL E TARGET'!$S$15,
IF(DD645&gt;='PAINEL E TARGET'!$T$16,'PAINEL E TARGET'!$S$16,
IF(DD645&gt;='PAINEL E TARGET'!$T$17,'PAINEL E TARGET'!$S$17,
IF(DD645&gt;='PAINEL E TARGET'!$T$18,'PAINEL E TARGET'!$S$18,'PAINEL E TARGET'!$S$19))))))))</f>
        <v>7. Fx de 125% a 129,9%</v>
      </c>
      <c r="DF645" s="17">
        <f>IFERROR(VLOOKUP($BW645,'PAINEL E TARGET'!$G$1:$Q$99,8,0),0)</f>
        <v>0.1</v>
      </c>
      <c r="DG645" s="17">
        <f>VLOOKUP(DE645,'PAINEL E TARGET'!$S$10:$U$19,3,0)</f>
        <v>1.5</v>
      </c>
      <c r="DH645" s="16">
        <f t="shared" si="392"/>
        <v>360.00000000000006</v>
      </c>
      <c r="DI645" s="17">
        <f t="shared" si="378"/>
        <v>0.41</v>
      </c>
      <c r="DJ645" s="33" t="str">
        <f>IF(DI645&gt;='PAINEL E TARGET'!$T$11,'PAINEL E TARGET'!$S$11,
IF(DI645&gt;='PAINEL E TARGET'!$T$12,'PAINEL E TARGET'!$S$12,
IF(DI645&gt;='PAINEL E TARGET'!$T$13,'PAINEL E TARGET'!$S$13,
IF(DI645&gt;='PAINEL E TARGET'!$T$14,'PAINEL E TARGET'!$S$14,
IF(DI645&gt;='PAINEL E TARGET'!$T$15,'PAINEL E TARGET'!$S$15,
IF(DI645&gt;='PAINEL E TARGET'!$T$16,'PAINEL E TARGET'!$S$16,
IF(DI645&gt;='PAINEL E TARGET'!$T$17,'PAINEL E TARGET'!$S$17,
IF(DI645&gt;='PAINEL E TARGET'!$T$18,'PAINEL E TARGET'!$S$18,'PAINEL E TARGET'!$S$19))))))))</f>
        <v>Não elegível</v>
      </c>
      <c r="DK645" s="17">
        <f>IFERROR(VLOOKUP($BW645,'PAINEL E TARGET'!$G$1:$Q$99,9,0),0)</f>
        <v>0.05</v>
      </c>
      <c r="DL645" s="17">
        <f>VLOOKUP(DJ645,'PAINEL E TARGET'!$S$10:$U$19,3,0)</f>
        <v>0</v>
      </c>
      <c r="DM645" s="16">
        <f t="shared" si="393"/>
        <v>0</v>
      </c>
      <c r="DN645" s="17">
        <f t="shared" si="379"/>
        <v>0.497</v>
      </c>
      <c r="DO645" s="33" t="str">
        <f>IF(DN645&gt;='PAINEL E TARGET'!$T$11,'PAINEL E TARGET'!$S$11,
IF(DN645&gt;='PAINEL E TARGET'!$T$12,'PAINEL E TARGET'!$S$12,
IF(DN645&gt;='PAINEL E TARGET'!$T$13,'PAINEL E TARGET'!$S$13,
IF(DN645&gt;='PAINEL E TARGET'!$T$14,'PAINEL E TARGET'!$S$14,
IF(DN645&gt;='PAINEL E TARGET'!$T$15,'PAINEL E TARGET'!$S$15,
IF(DN645&gt;='PAINEL E TARGET'!$T$16,'PAINEL E TARGET'!$S$16,
IF(DN645&gt;='PAINEL E TARGET'!$T$17,'PAINEL E TARGET'!$S$17,
IF(DN645&gt;='PAINEL E TARGET'!$T$18,'PAINEL E TARGET'!$S$18,'PAINEL E TARGET'!$S$19))))))))</f>
        <v>Não elegível</v>
      </c>
      <c r="DP645" s="17">
        <f>IFERROR(VLOOKUP($BW645,'PAINEL E TARGET'!$G$1:$Q$99,10,0),0)</f>
        <v>0</v>
      </c>
      <c r="DQ645" s="17">
        <f>VLOOKUP(DO645,'PAINEL E TARGET'!$S$10:$U$19,3,0)</f>
        <v>0</v>
      </c>
      <c r="DR645" s="16">
        <f t="shared" si="394"/>
        <v>0</v>
      </c>
      <c r="DS645" s="17">
        <f t="shared" si="380"/>
        <v>0.9</v>
      </c>
      <c r="DT645" s="16">
        <f>IF(DS645&gt;=1,VLOOKUP(BO645,'PAINEL E TARGET'!$S$1:$W$8,5,0),0)</f>
        <v>0</v>
      </c>
      <c r="DU645" s="16">
        <f t="shared" si="395"/>
        <v>960</v>
      </c>
    </row>
    <row r="646" spans="2:125" s="32" customFormat="1" x14ac:dyDescent="0.2">
      <c r="B646" s="44">
        <v>43541</v>
      </c>
      <c r="C646" s="65">
        <v>1503</v>
      </c>
      <c r="D646" s="66" t="s">
        <v>649</v>
      </c>
      <c r="E646" s="65">
        <v>118</v>
      </c>
      <c r="F646" s="65" t="s">
        <v>1018</v>
      </c>
      <c r="G646" s="67">
        <v>1790935.083232525</v>
      </c>
      <c r="H646" s="67">
        <v>999788.74036836205</v>
      </c>
      <c r="I646" s="67">
        <v>835613.10000000009</v>
      </c>
      <c r="J646" s="68">
        <v>0.83578966861751902</v>
      </c>
      <c r="K646" s="67">
        <v>128837.01107126837</v>
      </c>
      <c r="L646" s="67">
        <v>826817.98036746832</v>
      </c>
      <c r="M646" s="67">
        <v>113415.34</v>
      </c>
      <c r="N646" s="67">
        <v>708874.98</v>
      </c>
      <c r="O646" s="67">
        <v>1711368.8024280097</v>
      </c>
      <c r="P646" s="67" t="s">
        <v>1082</v>
      </c>
      <c r="Q646" s="67" t="s">
        <v>1082</v>
      </c>
      <c r="R646" s="67">
        <v>0</v>
      </c>
      <c r="S646" s="67">
        <v>0</v>
      </c>
      <c r="T646" s="68">
        <v>0.11094793722614803</v>
      </c>
      <c r="U646" s="68">
        <v>0.10617414297179127</v>
      </c>
      <c r="V646" s="68">
        <v>0.95697266327154684</v>
      </c>
      <c r="W646" s="67">
        <v>106027.95000000001</v>
      </c>
      <c r="X646" s="67">
        <v>87305.97</v>
      </c>
      <c r="Y646" s="68">
        <v>0.82342410656812648</v>
      </c>
      <c r="Z646" s="68">
        <v>0.20125893939029327</v>
      </c>
      <c r="AA646" s="68">
        <v>0.23132158481447282</v>
      </c>
      <c r="AB646" s="68">
        <v>1.1493729695448722</v>
      </c>
      <c r="AC646" s="67">
        <v>192334.11</v>
      </c>
      <c r="AD646" s="67">
        <v>190213.5</v>
      </c>
      <c r="AE646" s="68">
        <v>0.98897434261660611</v>
      </c>
      <c r="AF646" s="43">
        <v>80</v>
      </c>
      <c r="AG646" s="43">
        <v>77</v>
      </c>
      <c r="AH646" s="43">
        <v>31</v>
      </c>
      <c r="AI646" s="43">
        <v>16</v>
      </c>
      <c r="AJ646" s="67">
        <v>48673.469999999987</v>
      </c>
      <c r="AK646" s="67">
        <v>37804.5</v>
      </c>
      <c r="AL646" s="68">
        <v>0.77669621664533084</v>
      </c>
      <c r="AM646" s="67">
        <v>12130.52</v>
      </c>
      <c r="AN646" s="67">
        <v>9330.57</v>
      </c>
      <c r="AO646" s="68">
        <v>0.76918137062549663</v>
      </c>
      <c r="AP646" s="67">
        <v>16027.95</v>
      </c>
      <c r="AQ646" s="67">
        <v>11433.19</v>
      </c>
      <c r="AR646" s="68">
        <v>0.71332827966146639</v>
      </c>
      <c r="AS646" s="67">
        <v>29196.01</v>
      </c>
      <c r="AT646" s="67">
        <v>28737.71</v>
      </c>
      <c r="AU646" s="68">
        <v>0.98430264957437674</v>
      </c>
      <c r="AV646" s="43">
        <v>1989.6899999999998</v>
      </c>
      <c r="AW646" s="43">
        <v>1989.63</v>
      </c>
      <c r="AX646" s="69">
        <v>0.99996984454864846</v>
      </c>
      <c r="AY646" s="43">
        <v>128837.01107126837</v>
      </c>
      <c r="AZ646" s="43">
        <v>113415.34</v>
      </c>
      <c r="BA646" s="43">
        <v>41998.498139201838</v>
      </c>
      <c r="BB646" s="43">
        <v>46088.2</v>
      </c>
      <c r="BC646" s="43">
        <v>230582.16227786467</v>
      </c>
      <c r="BD646" s="43">
        <v>75265.437967488047</v>
      </c>
      <c r="BE646" s="43">
        <v>191251.52999999997</v>
      </c>
      <c r="BF646" s="43">
        <v>346929.42</v>
      </c>
      <c r="BG646" s="43">
        <v>3568.8799999999997</v>
      </c>
      <c r="BH646" s="43">
        <v>49</v>
      </c>
      <c r="BI646" s="44">
        <v>43173</v>
      </c>
      <c r="BJ646" s="44">
        <v>43541</v>
      </c>
      <c r="BK646" s="44">
        <v>43172</v>
      </c>
      <c r="BL646" s="43">
        <f t="shared" si="381"/>
        <v>835613.10000000009</v>
      </c>
      <c r="BM646" s="43">
        <f t="shared" si="382"/>
        <v>822290.32</v>
      </c>
      <c r="BO646" s="16" t="str">
        <f>IFERROR(VLOOKUP($C646,'PORTE LOJA'!A:B,2,0),"PORTE 1")</f>
        <v>PORTE 3</v>
      </c>
      <c r="BP646" s="16">
        <f>VLOOKUP(BO646,'PAINEL E TARGET'!$S$1:$W$8,3,0)</f>
        <v>2400</v>
      </c>
      <c r="BQ646" s="16">
        <f t="shared" si="360"/>
        <v>1</v>
      </c>
      <c r="BR646" s="16">
        <f t="shared" si="361"/>
        <v>1</v>
      </c>
      <c r="BS646" s="16">
        <f t="shared" si="362"/>
        <v>1</v>
      </c>
      <c r="BT646" s="16">
        <f t="shared" si="363"/>
        <v>1</v>
      </c>
      <c r="BU646" s="16">
        <f t="shared" si="364"/>
        <v>1</v>
      </c>
      <c r="BV646" s="16">
        <f t="shared" si="365"/>
        <v>1</v>
      </c>
      <c r="BW646" s="17" t="str">
        <f t="shared" si="383"/>
        <v>111111</v>
      </c>
      <c r="BY646" s="17">
        <f t="shared" si="366"/>
        <v>0.83599999999999997</v>
      </c>
      <c r="BZ646" s="17">
        <f t="shared" si="367"/>
        <v>0.86</v>
      </c>
      <c r="CA646" s="17" t="str">
        <f t="shared" si="384"/>
        <v>Sem Retira</v>
      </c>
      <c r="CB646" s="17">
        <f t="shared" si="385"/>
        <v>0.86</v>
      </c>
      <c r="CC646" s="33" t="str">
        <f>IF(CB646&gt;='PAINEL E TARGET'!$T$11,'PAINEL E TARGET'!$S$11,
IF(CB646&gt;='PAINEL E TARGET'!$T$12,'PAINEL E TARGET'!$S$12,
IF(CB646&gt;='PAINEL E TARGET'!$T$13,'PAINEL E TARGET'!$S$13,
IF(CB646&gt;='PAINEL E TARGET'!$T$14,'PAINEL E TARGET'!$S$14,
IF(CB646&gt;='PAINEL E TARGET'!$T$15,'PAINEL E TARGET'!$S$15,
IF(CB646&gt;='PAINEL E TARGET'!$T$16,'PAINEL E TARGET'!$S$16,
IF(CB646&gt;='PAINEL E TARGET'!$T$17,'PAINEL E TARGET'!$S$17,
IF(CB646&gt;='PAINEL E TARGET'!$T$18,'PAINEL E TARGET'!$S$18,'PAINEL E TARGET'!$S$19))))))))</f>
        <v>Não elegível</v>
      </c>
      <c r="CD646" s="17">
        <f>IFERROR(VLOOKUP($BW646,'PAINEL E TARGET'!$G$1:$Q$99,4,0),0)</f>
        <v>0.25</v>
      </c>
      <c r="CE646" s="17">
        <f>VLOOKUP(CC646,'PAINEL E TARGET'!$S$10:$U$19,3,0)</f>
        <v>0</v>
      </c>
      <c r="CF646" s="16">
        <f t="shared" si="386"/>
        <v>0</v>
      </c>
      <c r="CG646" s="17">
        <f t="shared" si="368"/>
        <v>0.77700000000000002</v>
      </c>
      <c r="CH646" s="17">
        <f t="shared" si="369"/>
        <v>0.76900000000000002</v>
      </c>
      <c r="CI646" s="17">
        <f t="shared" si="370"/>
        <v>0.71299999999999997</v>
      </c>
      <c r="CJ646" s="17">
        <f t="shared" si="371"/>
        <v>0.98399999999999999</v>
      </c>
      <c r="CK646" s="17">
        <f t="shared" si="372"/>
        <v>1</v>
      </c>
      <c r="CL646" s="17">
        <f t="shared" si="373"/>
        <v>0.82299999999999995</v>
      </c>
      <c r="CM646" s="16">
        <f t="shared" si="374"/>
        <v>5</v>
      </c>
      <c r="CN646" s="17" t="str">
        <f t="shared" si="387"/>
        <v>ok</v>
      </c>
      <c r="CO646" s="17">
        <f t="shared" si="388"/>
        <v>0.82299999999999995</v>
      </c>
      <c r="CP646" s="33" t="str">
        <f>IF(CO646&gt;='PAINEL E TARGET'!$T$11,'PAINEL E TARGET'!$S$11,
IF(CO646&gt;='PAINEL E TARGET'!$T$12,'PAINEL E TARGET'!$S$12,
IF(CO646&gt;='PAINEL E TARGET'!$T$13,'PAINEL E TARGET'!$S$13,
IF(CO646&gt;='PAINEL E TARGET'!$T$14,'PAINEL E TARGET'!$S$14,
IF(CO646&gt;='PAINEL E TARGET'!$T$15,'PAINEL E TARGET'!$S$15,
IF(CO646&gt;='PAINEL E TARGET'!$T$16,'PAINEL E TARGET'!$S$16,
IF(CO646&gt;='PAINEL E TARGET'!$T$17,'PAINEL E TARGET'!$S$17,
IF(CO646&gt;='PAINEL E TARGET'!$T$18,'PAINEL E TARGET'!$S$18,'PAINEL E TARGET'!$S$19))))))))</f>
        <v>Não elegível</v>
      </c>
      <c r="CQ646" s="17">
        <f>IFERROR(VLOOKUP($BW646,'PAINEL E TARGET'!$G$1:$Q$99,5,0),0)</f>
        <v>0.25</v>
      </c>
      <c r="CR646" s="17">
        <f>VLOOKUP(CP646,'PAINEL E TARGET'!$S$10:$U$19,3,0)</f>
        <v>0</v>
      </c>
      <c r="CS646" s="16">
        <f t="shared" si="389"/>
        <v>0</v>
      </c>
      <c r="CT646" s="17">
        <f t="shared" si="375"/>
        <v>0.98899999999999999</v>
      </c>
      <c r="CU646" s="33" t="str">
        <f>IF(CT646&gt;='PAINEL E TARGET'!$T$11,'PAINEL E TARGET'!$S$11,
IF(CT646&gt;='PAINEL E TARGET'!$T$12,'PAINEL E TARGET'!$S$12,
IF(CT646&gt;='PAINEL E TARGET'!$T$13,'PAINEL E TARGET'!$S$13,
IF(CT646&gt;='PAINEL E TARGET'!$T$14,'PAINEL E TARGET'!$S$14,
IF(CT646&gt;='PAINEL E TARGET'!$T$15,'PAINEL E TARGET'!$S$15,
IF(CT646&gt;='PAINEL E TARGET'!$T$16,'PAINEL E TARGET'!$S$16,
IF(CT646&gt;='PAINEL E TARGET'!$T$17,'PAINEL E TARGET'!$S$17,
IF(CT646&gt;='PAINEL E TARGET'!$T$18,'PAINEL E TARGET'!$S$18,'PAINEL E TARGET'!$S$19))))))))</f>
        <v>1. Fx de 90% a 99,9%</v>
      </c>
      <c r="CV646" s="17">
        <f>IFERROR(VLOOKUP($BW646,'PAINEL E TARGET'!$G$1:$Q$99,6,0),0)</f>
        <v>0.2</v>
      </c>
      <c r="CW646" s="17">
        <f>VLOOKUP(CU646,'PAINEL E TARGET'!$S$10:$U$19,3,0)</f>
        <v>0.5</v>
      </c>
      <c r="CX646" s="16">
        <f t="shared" si="390"/>
        <v>240</v>
      </c>
      <c r="CY646" s="17">
        <f t="shared" si="376"/>
        <v>0.88</v>
      </c>
      <c r="CZ646" s="33" t="str">
        <f>IF(CY646&gt;='PAINEL E TARGET'!$T$11,'PAINEL E TARGET'!$S$11,
IF(CY646&gt;='PAINEL E TARGET'!$T$12,'PAINEL E TARGET'!$S$12,
IF(CY646&gt;='PAINEL E TARGET'!$T$13,'PAINEL E TARGET'!$S$13,
IF(CY646&gt;='PAINEL E TARGET'!$T$14,'PAINEL E TARGET'!$S$14,
IF(CY646&gt;='PAINEL E TARGET'!$T$15,'PAINEL E TARGET'!$S$15,
IF(CY646&gt;='PAINEL E TARGET'!$T$16,'PAINEL E TARGET'!$S$16,
IF(CY646&gt;='PAINEL E TARGET'!$T$17,'PAINEL E TARGET'!$S$17,
IF(CY646&gt;='PAINEL E TARGET'!$T$18,'PAINEL E TARGET'!$S$18,'PAINEL E TARGET'!$S$19))))))))</f>
        <v>Não elegível</v>
      </c>
      <c r="DA646" s="17">
        <f>IFERROR(VLOOKUP($BW646,'PAINEL E TARGET'!$G$1:$Q$99,7,0),0)</f>
        <v>0.15</v>
      </c>
      <c r="DB646" s="17">
        <f>VLOOKUP(CZ646,'PAINEL E TARGET'!$S$10:$U$19,3,0)</f>
        <v>0</v>
      </c>
      <c r="DC646" s="16">
        <f t="shared" si="391"/>
        <v>0</v>
      </c>
      <c r="DD646" s="17">
        <f t="shared" si="377"/>
        <v>1.097</v>
      </c>
      <c r="DE646" s="33" t="str">
        <f>IF(DD646&gt;='PAINEL E TARGET'!$T$11,'PAINEL E TARGET'!$S$11,
IF(DD646&gt;='PAINEL E TARGET'!$T$12,'PAINEL E TARGET'!$S$12,
IF(DD646&gt;='PAINEL E TARGET'!$T$13,'PAINEL E TARGET'!$S$13,
IF(DD646&gt;='PAINEL E TARGET'!$T$14,'PAINEL E TARGET'!$S$14,
IF(DD646&gt;='PAINEL E TARGET'!$T$15,'PAINEL E TARGET'!$S$15,
IF(DD646&gt;='PAINEL E TARGET'!$T$16,'PAINEL E TARGET'!$S$16,
IF(DD646&gt;='PAINEL E TARGET'!$T$17,'PAINEL E TARGET'!$S$17,
IF(DD646&gt;='PAINEL E TARGET'!$T$18,'PAINEL E TARGET'!$S$18,'PAINEL E TARGET'!$S$19))))))))</f>
        <v>3. Fx de 105% a 109,9%</v>
      </c>
      <c r="DF646" s="17">
        <f>IFERROR(VLOOKUP($BW646,'PAINEL E TARGET'!$G$1:$Q$99,8,0),0)</f>
        <v>0.1</v>
      </c>
      <c r="DG646" s="17">
        <f>VLOOKUP(DE646,'PAINEL E TARGET'!$S$10:$U$19,3,0)</f>
        <v>1.1000000000000001</v>
      </c>
      <c r="DH646" s="16">
        <f t="shared" si="392"/>
        <v>264.00000000000006</v>
      </c>
      <c r="DI646" s="17">
        <f t="shared" si="378"/>
        <v>0.51600000000000001</v>
      </c>
      <c r="DJ646" s="33" t="str">
        <f>IF(DI646&gt;='PAINEL E TARGET'!$T$11,'PAINEL E TARGET'!$S$11,
IF(DI646&gt;='PAINEL E TARGET'!$T$12,'PAINEL E TARGET'!$S$12,
IF(DI646&gt;='PAINEL E TARGET'!$T$13,'PAINEL E TARGET'!$S$13,
IF(DI646&gt;='PAINEL E TARGET'!$T$14,'PAINEL E TARGET'!$S$14,
IF(DI646&gt;='PAINEL E TARGET'!$T$15,'PAINEL E TARGET'!$S$15,
IF(DI646&gt;='PAINEL E TARGET'!$T$16,'PAINEL E TARGET'!$S$16,
IF(DI646&gt;='PAINEL E TARGET'!$T$17,'PAINEL E TARGET'!$S$17,
IF(DI646&gt;='PAINEL E TARGET'!$T$18,'PAINEL E TARGET'!$S$18,'PAINEL E TARGET'!$S$19))))))))</f>
        <v>Não elegível</v>
      </c>
      <c r="DK646" s="17">
        <f>IFERROR(VLOOKUP($BW646,'PAINEL E TARGET'!$G$1:$Q$99,9,0),0)</f>
        <v>0.05</v>
      </c>
      <c r="DL646" s="17">
        <f>VLOOKUP(DJ646,'PAINEL E TARGET'!$S$10:$U$19,3,0)</f>
        <v>0</v>
      </c>
      <c r="DM646" s="16">
        <f t="shared" si="393"/>
        <v>0</v>
      </c>
      <c r="DN646" s="17">
        <f t="shared" si="379"/>
        <v>1</v>
      </c>
      <c r="DO646" s="33" t="str">
        <f>IF(DN646&gt;='PAINEL E TARGET'!$T$11,'PAINEL E TARGET'!$S$11,
IF(DN646&gt;='PAINEL E TARGET'!$T$12,'PAINEL E TARGET'!$S$12,
IF(DN646&gt;='PAINEL E TARGET'!$T$13,'PAINEL E TARGET'!$S$13,
IF(DN646&gt;='PAINEL E TARGET'!$T$14,'PAINEL E TARGET'!$S$14,
IF(DN646&gt;='PAINEL E TARGET'!$T$15,'PAINEL E TARGET'!$S$15,
IF(DN646&gt;='PAINEL E TARGET'!$T$16,'PAINEL E TARGET'!$S$16,
IF(DN646&gt;='PAINEL E TARGET'!$T$17,'PAINEL E TARGET'!$S$17,
IF(DN646&gt;='PAINEL E TARGET'!$T$18,'PAINEL E TARGET'!$S$18,'PAINEL E TARGET'!$S$19))))))))</f>
        <v>2. Fx de 100% a 104,9%</v>
      </c>
      <c r="DP646" s="17">
        <f>IFERROR(VLOOKUP($BW646,'PAINEL E TARGET'!$G$1:$Q$99,10,0),0)</f>
        <v>0</v>
      </c>
      <c r="DQ646" s="17">
        <f>VLOOKUP(DO646,'PAINEL E TARGET'!$S$10:$U$19,3,0)</f>
        <v>1</v>
      </c>
      <c r="DR646" s="16">
        <f t="shared" si="394"/>
        <v>0</v>
      </c>
      <c r="DS646" s="17">
        <f t="shared" si="380"/>
        <v>0.96299999999999997</v>
      </c>
      <c r="DT646" s="16">
        <f>IF(DS646&gt;=1,VLOOKUP(BO646,'PAINEL E TARGET'!$S$1:$W$8,5,0),0)</f>
        <v>0</v>
      </c>
      <c r="DU646" s="16">
        <f t="shared" si="395"/>
        <v>504.00000000000006</v>
      </c>
    </row>
    <row r="647" spans="2:125" s="32" customFormat="1" x14ac:dyDescent="0.2">
      <c r="B647" s="44">
        <v>43541</v>
      </c>
      <c r="C647" s="65">
        <v>1504</v>
      </c>
      <c r="D647" s="66" t="s">
        <v>650</v>
      </c>
      <c r="E647" s="65">
        <v>416</v>
      </c>
      <c r="F647" s="65" t="s">
        <v>1020</v>
      </c>
      <c r="G647" s="67">
        <v>1627875.0129741933</v>
      </c>
      <c r="H647" s="67">
        <v>839520.85040042049</v>
      </c>
      <c r="I647" s="67">
        <v>738840.85</v>
      </c>
      <c r="J647" s="68">
        <v>0.88007444919039246</v>
      </c>
      <c r="K647" s="67">
        <v>97406.358219162052</v>
      </c>
      <c r="L647" s="67">
        <v>688818.57951795228</v>
      </c>
      <c r="M647" s="67">
        <v>76381.06</v>
      </c>
      <c r="N647" s="67">
        <v>644305.48</v>
      </c>
      <c r="O647" s="67">
        <v>1526526.7969923734</v>
      </c>
      <c r="P647" s="67" t="s">
        <v>1082</v>
      </c>
      <c r="Q647" s="67" t="s">
        <v>1082</v>
      </c>
      <c r="R647" s="67">
        <v>0</v>
      </c>
      <c r="S647" s="67">
        <v>6076.9</v>
      </c>
      <c r="T647" s="68">
        <v>0.1156475782384839</v>
      </c>
      <c r="U647" s="68">
        <v>0.11483726336834318</v>
      </c>
      <c r="V647" s="68">
        <v>0.99299323961224928</v>
      </c>
      <c r="W647" s="67">
        <v>90925.010000000009</v>
      </c>
      <c r="X647" s="67">
        <v>82761.67</v>
      </c>
      <c r="Y647" s="68">
        <v>0.91021898155413994</v>
      </c>
      <c r="Z647" s="68">
        <v>0.12082322175306369</v>
      </c>
      <c r="AA647" s="68">
        <v>0.16344145958380185</v>
      </c>
      <c r="AB647" s="68">
        <v>1.3527321752588302</v>
      </c>
      <c r="AC647" s="67">
        <v>94994.23000000001</v>
      </c>
      <c r="AD647" s="67">
        <v>117790.06000000001</v>
      </c>
      <c r="AE647" s="68">
        <v>1.2399706803244785</v>
      </c>
      <c r="AF647" s="43">
        <v>80</v>
      </c>
      <c r="AG647" s="43">
        <v>61</v>
      </c>
      <c r="AH647" s="43">
        <v>49</v>
      </c>
      <c r="AI647" s="43">
        <v>28</v>
      </c>
      <c r="AJ647" s="67">
        <v>45154.490000000005</v>
      </c>
      <c r="AK647" s="67">
        <v>41984.5</v>
      </c>
      <c r="AL647" s="68">
        <v>0.92979679318712261</v>
      </c>
      <c r="AM647" s="67">
        <v>15999.49</v>
      </c>
      <c r="AN647" s="67">
        <v>10203.259999999998</v>
      </c>
      <c r="AO647" s="68">
        <v>0.63772407745496884</v>
      </c>
      <c r="AP647" s="67">
        <v>6589.1600000000008</v>
      </c>
      <c r="AQ647" s="67">
        <v>4833.67</v>
      </c>
      <c r="AR647" s="68">
        <v>0.73357909050622527</v>
      </c>
      <c r="AS647" s="67">
        <v>23181.870000000003</v>
      </c>
      <c r="AT647" s="67">
        <v>25740.240000000002</v>
      </c>
      <c r="AU647" s="68">
        <v>1.1103608121346551</v>
      </c>
      <c r="AV647" s="43">
        <v>4772.74</v>
      </c>
      <c r="AW647" s="43">
        <v>1719.69</v>
      </c>
      <c r="AX647" s="69">
        <v>0.3603150391598956</v>
      </c>
      <c r="AY647" s="43">
        <v>97406.358219162052</v>
      </c>
      <c r="AZ647" s="43">
        <v>76381.06</v>
      </c>
      <c r="BA647" s="43">
        <v>25524.618395725927</v>
      </c>
      <c r="BB647" s="43">
        <v>22932.110000000004</v>
      </c>
      <c r="BC647" s="43">
        <v>189004.15256296683</v>
      </c>
      <c r="BD647" s="43">
        <v>49580.29430056519</v>
      </c>
      <c r="BE647" s="43">
        <v>177414.48</v>
      </c>
      <c r="BF647" s="43">
        <v>185354.38</v>
      </c>
      <c r="BG647" s="43">
        <v>9280.3900000000012</v>
      </c>
      <c r="BH647" s="43">
        <v>103</v>
      </c>
      <c r="BI647" s="44">
        <v>43173</v>
      </c>
      <c r="BJ647" s="44">
        <v>43541</v>
      </c>
      <c r="BK647" s="44">
        <v>43172</v>
      </c>
      <c r="BL647" s="43">
        <f t="shared" si="381"/>
        <v>744917.75</v>
      </c>
      <c r="BM647" s="43">
        <f t="shared" si="382"/>
        <v>726763.44000000006</v>
      </c>
      <c r="BO647" s="16" t="str">
        <f>IFERROR(VLOOKUP($C647,'PORTE LOJA'!A:B,2,0),"PORTE 1")</f>
        <v>PORTE 3</v>
      </c>
      <c r="BP647" s="16">
        <f>VLOOKUP(BO647,'PAINEL E TARGET'!$S$1:$W$8,3,0)</f>
        <v>2400</v>
      </c>
      <c r="BQ647" s="16">
        <f t="shared" si="360"/>
        <v>1</v>
      </c>
      <c r="BR647" s="16">
        <f t="shared" si="361"/>
        <v>1</v>
      </c>
      <c r="BS647" s="16">
        <f t="shared" si="362"/>
        <v>1</v>
      </c>
      <c r="BT647" s="16">
        <f t="shared" si="363"/>
        <v>1</v>
      </c>
      <c r="BU647" s="16">
        <f t="shared" si="364"/>
        <v>1</v>
      </c>
      <c r="BV647" s="16">
        <f t="shared" si="365"/>
        <v>1</v>
      </c>
      <c r="BW647" s="17" t="str">
        <f t="shared" si="383"/>
        <v>111111</v>
      </c>
      <c r="BY647" s="17">
        <f t="shared" si="366"/>
        <v>0.88700000000000001</v>
      </c>
      <c r="BZ647" s="17">
        <f t="shared" si="367"/>
        <v>0.92400000000000004</v>
      </c>
      <c r="CA647" s="17" t="str">
        <f t="shared" si="384"/>
        <v>Sem Retira</v>
      </c>
      <c r="CB647" s="17">
        <f t="shared" si="385"/>
        <v>0.92400000000000004</v>
      </c>
      <c r="CC647" s="33" t="str">
        <f>IF(CB647&gt;='PAINEL E TARGET'!$T$11,'PAINEL E TARGET'!$S$11,
IF(CB647&gt;='PAINEL E TARGET'!$T$12,'PAINEL E TARGET'!$S$12,
IF(CB647&gt;='PAINEL E TARGET'!$T$13,'PAINEL E TARGET'!$S$13,
IF(CB647&gt;='PAINEL E TARGET'!$T$14,'PAINEL E TARGET'!$S$14,
IF(CB647&gt;='PAINEL E TARGET'!$T$15,'PAINEL E TARGET'!$S$15,
IF(CB647&gt;='PAINEL E TARGET'!$T$16,'PAINEL E TARGET'!$S$16,
IF(CB647&gt;='PAINEL E TARGET'!$T$17,'PAINEL E TARGET'!$S$17,
IF(CB647&gt;='PAINEL E TARGET'!$T$18,'PAINEL E TARGET'!$S$18,'PAINEL E TARGET'!$S$19))))))))</f>
        <v>1. Fx de 90% a 99,9%</v>
      </c>
      <c r="CD647" s="17">
        <f>IFERROR(VLOOKUP($BW647,'PAINEL E TARGET'!$G$1:$Q$99,4,0),0)</f>
        <v>0.25</v>
      </c>
      <c r="CE647" s="17">
        <f>VLOOKUP(CC647,'PAINEL E TARGET'!$S$10:$U$19,3,0)</f>
        <v>0.5</v>
      </c>
      <c r="CF647" s="16">
        <f t="shared" si="386"/>
        <v>300</v>
      </c>
      <c r="CG647" s="17">
        <f t="shared" si="368"/>
        <v>0.93</v>
      </c>
      <c r="CH647" s="17">
        <f t="shared" si="369"/>
        <v>0.63800000000000001</v>
      </c>
      <c r="CI647" s="17">
        <f t="shared" si="370"/>
        <v>0.73399999999999999</v>
      </c>
      <c r="CJ647" s="17">
        <f t="shared" si="371"/>
        <v>1.1100000000000001</v>
      </c>
      <c r="CK647" s="17">
        <f t="shared" si="372"/>
        <v>0.36</v>
      </c>
      <c r="CL647" s="17">
        <f t="shared" si="373"/>
        <v>0.91</v>
      </c>
      <c r="CM647" s="16">
        <f t="shared" si="374"/>
        <v>3</v>
      </c>
      <c r="CN647" s="17" t="str">
        <f t="shared" si="387"/>
        <v>não ok</v>
      </c>
      <c r="CO647" s="17">
        <f t="shared" si="388"/>
        <v>0</v>
      </c>
      <c r="CP647" s="33" t="str">
        <f>IF(CO647&gt;='PAINEL E TARGET'!$T$11,'PAINEL E TARGET'!$S$11,
IF(CO647&gt;='PAINEL E TARGET'!$T$12,'PAINEL E TARGET'!$S$12,
IF(CO647&gt;='PAINEL E TARGET'!$T$13,'PAINEL E TARGET'!$S$13,
IF(CO647&gt;='PAINEL E TARGET'!$T$14,'PAINEL E TARGET'!$S$14,
IF(CO647&gt;='PAINEL E TARGET'!$T$15,'PAINEL E TARGET'!$S$15,
IF(CO647&gt;='PAINEL E TARGET'!$T$16,'PAINEL E TARGET'!$S$16,
IF(CO647&gt;='PAINEL E TARGET'!$T$17,'PAINEL E TARGET'!$S$17,
IF(CO647&gt;='PAINEL E TARGET'!$T$18,'PAINEL E TARGET'!$S$18,'PAINEL E TARGET'!$S$19))))))))</f>
        <v>Não elegível</v>
      </c>
      <c r="CQ647" s="17">
        <f>IFERROR(VLOOKUP($BW647,'PAINEL E TARGET'!$G$1:$Q$99,5,0),0)</f>
        <v>0.25</v>
      </c>
      <c r="CR647" s="17">
        <f>VLOOKUP(CP647,'PAINEL E TARGET'!$S$10:$U$19,3,0)</f>
        <v>0</v>
      </c>
      <c r="CS647" s="16">
        <f t="shared" si="389"/>
        <v>0</v>
      </c>
      <c r="CT647" s="17">
        <f t="shared" si="375"/>
        <v>1.24</v>
      </c>
      <c r="CU647" s="33" t="str">
        <f>IF(CT647&gt;='PAINEL E TARGET'!$T$11,'PAINEL E TARGET'!$S$11,
IF(CT647&gt;='PAINEL E TARGET'!$T$12,'PAINEL E TARGET'!$S$12,
IF(CT647&gt;='PAINEL E TARGET'!$T$13,'PAINEL E TARGET'!$S$13,
IF(CT647&gt;='PAINEL E TARGET'!$T$14,'PAINEL E TARGET'!$S$14,
IF(CT647&gt;='PAINEL E TARGET'!$T$15,'PAINEL E TARGET'!$S$15,
IF(CT647&gt;='PAINEL E TARGET'!$T$16,'PAINEL E TARGET'!$S$16,
IF(CT647&gt;='PAINEL E TARGET'!$T$17,'PAINEL E TARGET'!$S$17,
IF(CT647&gt;='PAINEL E TARGET'!$T$18,'PAINEL E TARGET'!$S$18,'PAINEL E TARGET'!$S$19))))))))</f>
        <v>6. Fx de 120% a 124,9%</v>
      </c>
      <c r="CV647" s="17">
        <f>IFERROR(VLOOKUP($BW647,'PAINEL E TARGET'!$G$1:$Q$99,6,0),0)</f>
        <v>0.2</v>
      </c>
      <c r="CW647" s="17">
        <f>VLOOKUP(CU647,'PAINEL E TARGET'!$S$10:$U$19,3,0)</f>
        <v>1.4</v>
      </c>
      <c r="CX647" s="16">
        <f t="shared" si="390"/>
        <v>671.99999999999989</v>
      </c>
      <c r="CY647" s="17">
        <f t="shared" si="376"/>
        <v>0.78400000000000003</v>
      </c>
      <c r="CZ647" s="33" t="str">
        <f>IF(CY647&gt;='PAINEL E TARGET'!$T$11,'PAINEL E TARGET'!$S$11,
IF(CY647&gt;='PAINEL E TARGET'!$T$12,'PAINEL E TARGET'!$S$12,
IF(CY647&gt;='PAINEL E TARGET'!$T$13,'PAINEL E TARGET'!$S$13,
IF(CY647&gt;='PAINEL E TARGET'!$T$14,'PAINEL E TARGET'!$S$14,
IF(CY647&gt;='PAINEL E TARGET'!$T$15,'PAINEL E TARGET'!$S$15,
IF(CY647&gt;='PAINEL E TARGET'!$T$16,'PAINEL E TARGET'!$S$16,
IF(CY647&gt;='PAINEL E TARGET'!$T$17,'PAINEL E TARGET'!$S$17,
IF(CY647&gt;='PAINEL E TARGET'!$T$18,'PAINEL E TARGET'!$S$18,'PAINEL E TARGET'!$S$19))))))))</f>
        <v>Não elegível</v>
      </c>
      <c r="DA647" s="17">
        <f>IFERROR(VLOOKUP($BW647,'PAINEL E TARGET'!$G$1:$Q$99,7,0),0)</f>
        <v>0.15</v>
      </c>
      <c r="DB647" s="17">
        <f>VLOOKUP(CZ647,'PAINEL E TARGET'!$S$10:$U$19,3,0)</f>
        <v>0</v>
      </c>
      <c r="DC647" s="16">
        <f t="shared" si="391"/>
        <v>0</v>
      </c>
      <c r="DD647" s="17">
        <f t="shared" si="377"/>
        <v>0.89800000000000002</v>
      </c>
      <c r="DE647" s="33" t="str">
        <f>IF(DD647&gt;='PAINEL E TARGET'!$T$11,'PAINEL E TARGET'!$S$11,
IF(DD647&gt;='PAINEL E TARGET'!$T$12,'PAINEL E TARGET'!$S$12,
IF(DD647&gt;='PAINEL E TARGET'!$T$13,'PAINEL E TARGET'!$S$13,
IF(DD647&gt;='PAINEL E TARGET'!$T$14,'PAINEL E TARGET'!$S$14,
IF(DD647&gt;='PAINEL E TARGET'!$T$15,'PAINEL E TARGET'!$S$15,
IF(DD647&gt;='PAINEL E TARGET'!$T$16,'PAINEL E TARGET'!$S$16,
IF(DD647&gt;='PAINEL E TARGET'!$T$17,'PAINEL E TARGET'!$S$17,
IF(DD647&gt;='PAINEL E TARGET'!$T$18,'PAINEL E TARGET'!$S$18,'PAINEL E TARGET'!$S$19))))))))</f>
        <v>Não elegível</v>
      </c>
      <c r="DF647" s="17">
        <f>IFERROR(VLOOKUP($BW647,'PAINEL E TARGET'!$G$1:$Q$99,8,0),0)</f>
        <v>0.1</v>
      </c>
      <c r="DG647" s="17">
        <f>VLOOKUP(DE647,'PAINEL E TARGET'!$S$10:$U$19,3,0)</f>
        <v>0</v>
      </c>
      <c r="DH647" s="16">
        <f t="shared" si="392"/>
        <v>0</v>
      </c>
      <c r="DI647" s="17">
        <f t="shared" si="378"/>
        <v>0.57099999999999995</v>
      </c>
      <c r="DJ647" s="33" t="str">
        <f>IF(DI647&gt;='PAINEL E TARGET'!$T$11,'PAINEL E TARGET'!$S$11,
IF(DI647&gt;='PAINEL E TARGET'!$T$12,'PAINEL E TARGET'!$S$12,
IF(DI647&gt;='PAINEL E TARGET'!$T$13,'PAINEL E TARGET'!$S$13,
IF(DI647&gt;='PAINEL E TARGET'!$T$14,'PAINEL E TARGET'!$S$14,
IF(DI647&gt;='PAINEL E TARGET'!$T$15,'PAINEL E TARGET'!$S$15,
IF(DI647&gt;='PAINEL E TARGET'!$T$16,'PAINEL E TARGET'!$S$16,
IF(DI647&gt;='PAINEL E TARGET'!$T$17,'PAINEL E TARGET'!$S$17,
IF(DI647&gt;='PAINEL E TARGET'!$T$18,'PAINEL E TARGET'!$S$18,'PAINEL E TARGET'!$S$19))))))))</f>
        <v>Não elegível</v>
      </c>
      <c r="DK647" s="17">
        <f>IFERROR(VLOOKUP($BW647,'PAINEL E TARGET'!$G$1:$Q$99,9,0),0)</f>
        <v>0.05</v>
      </c>
      <c r="DL647" s="17">
        <f>VLOOKUP(DJ647,'PAINEL E TARGET'!$S$10:$U$19,3,0)</f>
        <v>0</v>
      </c>
      <c r="DM647" s="16">
        <f t="shared" si="393"/>
        <v>0</v>
      </c>
      <c r="DN647" s="17">
        <f t="shared" si="379"/>
        <v>0.36</v>
      </c>
      <c r="DO647" s="33" t="str">
        <f>IF(DN647&gt;='PAINEL E TARGET'!$T$11,'PAINEL E TARGET'!$S$11,
IF(DN647&gt;='PAINEL E TARGET'!$T$12,'PAINEL E TARGET'!$S$12,
IF(DN647&gt;='PAINEL E TARGET'!$T$13,'PAINEL E TARGET'!$S$13,
IF(DN647&gt;='PAINEL E TARGET'!$T$14,'PAINEL E TARGET'!$S$14,
IF(DN647&gt;='PAINEL E TARGET'!$T$15,'PAINEL E TARGET'!$S$15,
IF(DN647&gt;='PAINEL E TARGET'!$T$16,'PAINEL E TARGET'!$S$16,
IF(DN647&gt;='PAINEL E TARGET'!$T$17,'PAINEL E TARGET'!$S$17,
IF(DN647&gt;='PAINEL E TARGET'!$T$18,'PAINEL E TARGET'!$S$18,'PAINEL E TARGET'!$S$19))))))))</f>
        <v>Não elegível</v>
      </c>
      <c r="DP647" s="17">
        <f>IFERROR(VLOOKUP($BW647,'PAINEL E TARGET'!$G$1:$Q$99,10,0),0)</f>
        <v>0</v>
      </c>
      <c r="DQ647" s="17">
        <f>VLOOKUP(DO647,'PAINEL E TARGET'!$S$10:$U$19,3,0)</f>
        <v>0</v>
      </c>
      <c r="DR647" s="16">
        <f t="shared" si="394"/>
        <v>0</v>
      </c>
      <c r="DS647" s="17">
        <f t="shared" si="380"/>
        <v>0.76300000000000001</v>
      </c>
      <c r="DT647" s="16">
        <f>IF(DS647&gt;=1,VLOOKUP(BO647,'PAINEL E TARGET'!$S$1:$W$8,5,0),0)</f>
        <v>0</v>
      </c>
      <c r="DU647" s="16">
        <f t="shared" si="395"/>
        <v>971.99999999999989</v>
      </c>
    </row>
    <row r="648" spans="2:125" s="32" customFormat="1" x14ac:dyDescent="0.2">
      <c r="B648" s="44">
        <v>43541</v>
      </c>
      <c r="C648" s="65">
        <v>1505</v>
      </c>
      <c r="D648" s="66" t="s">
        <v>651</v>
      </c>
      <c r="E648" s="65">
        <v>511</v>
      </c>
      <c r="F648" s="65" t="s">
        <v>944</v>
      </c>
      <c r="G648" s="67">
        <v>1513829.177128132</v>
      </c>
      <c r="H648" s="67">
        <v>944163.41780140204</v>
      </c>
      <c r="I648" s="67">
        <v>763390.55999999994</v>
      </c>
      <c r="J648" s="68">
        <v>0.80853647324914002</v>
      </c>
      <c r="K648" s="67">
        <v>97008.497541838631</v>
      </c>
      <c r="L648" s="67">
        <v>706578.03095586132</v>
      </c>
      <c r="M648" s="67">
        <v>116109.98</v>
      </c>
      <c r="N648" s="67">
        <v>599874.86</v>
      </c>
      <c r="O648" s="67">
        <v>1293705.7818009183</v>
      </c>
      <c r="P648" s="67" t="s">
        <v>1082</v>
      </c>
      <c r="Q648" s="67" t="s">
        <v>1082</v>
      </c>
      <c r="R648" s="67">
        <v>0</v>
      </c>
      <c r="S648" s="67">
        <v>0</v>
      </c>
      <c r="T648" s="68">
        <v>9.1292545853336723E-2</v>
      </c>
      <c r="U648" s="68">
        <v>7.8093022193039707E-2</v>
      </c>
      <c r="V648" s="68">
        <v>0.85541509948137151</v>
      </c>
      <c r="W648" s="67">
        <v>73361.459999999992</v>
      </c>
      <c r="X648" s="67">
        <v>55913.42</v>
      </c>
      <c r="Y648" s="68">
        <v>0.76216340296389962</v>
      </c>
      <c r="Z648" s="68">
        <v>0.11327743406820998</v>
      </c>
      <c r="AA648" s="68">
        <v>0.11594017828645641</v>
      </c>
      <c r="AB648" s="68">
        <v>1.0235063959574071</v>
      </c>
      <c r="AC648" s="67">
        <v>91028.219999999987</v>
      </c>
      <c r="AD648" s="67">
        <v>83011.409999999989</v>
      </c>
      <c r="AE648" s="68">
        <v>0.91193049803676263</v>
      </c>
      <c r="AF648" s="43">
        <v>80</v>
      </c>
      <c r="AG648" s="43">
        <v>60</v>
      </c>
      <c r="AH648" s="43">
        <v>14</v>
      </c>
      <c r="AI648" s="43">
        <v>10</v>
      </c>
      <c r="AJ648" s="67">
        <v>41024.520000000004</v>
      </c>
      <c r="AK648" s="67">
        <v>37139</v>
      </c>
      <c r="AL648" s="68">
        <v>0.90528786199082878</v>
      </c>
      <c r="AM648" s="67">
        <v>4042.27</v>
      </c>
      <c r="AN648" s="67">
        <v>1407.2</v>
      </c>
      <c r="AO648" s="68">
        <v>0.34812122891345704</v>
      </c>
      <c r="AP648" s="67">
        <v>5847.86</v>
      </c>
      <c r="AQ648" s="67">
        <v>3705.7799999999997</v>
      </c>
      <c r="AR648" s="68">
        <v>0.63369848115378957</v>
      </c>
      <c r="AS648" s="67">
        <v>22446.81</v>
      </c>
      <c r="AT648" s="67">
        <v>13661.440000000002</v>
      </c>
      <c r="AU648" s="68">
        <v>0.60861387430997993</v>
      </c>
      <c r="AV648" s="43">
        <v>308.56</v>
      </c>
      <c r="AW648" s="43">
        <v>124.97999999999999</v>
      </c>
      <c r="AX648" s="69">
        <v>0.40504277936219857</v>
      </c>
      <c r="AY648" s="43">
        <v>97008.497541838631</v>
      </c>
      <c r="AZ648" s="43">
        <v>116109.98</v>
      </c>
      <c r="BA648" s="43">
        <v>23997.076976375407</v>
      </c>
      <c r="BB648" s="43">
        <v>26956.18</v>
      </c>
      <c r="BC648" s="43">
        <v>155699.72593351055</v>
      </c>
      <c r="BD648" s="43">
        <v>38714.398499857962</v>
      </c>
      <c r="BE648" s="43">
        <v>119053.32999999997</v>
      </c>
      <c r="BF648" s="43">
        <v>147723.74000000002</v>
      </c>
      <c r="BG648" s="43">
        <v>499.8599999999999</v>
      </c>
      <c r="BH648" s="43">
        <v>30</v>
      </c>
      <c r="BI648" s="44">
        <v>43173</v>
      </c>
      <c r="BJ648" s="44">
        <v>43541</v>
      </c>
      <c r="BK648" s="44">
        <v>43172</v>
      </c>
      <c r="BL648" s="43">
        <f t="shared" si="381"/>
        <v>763390.55999999994</v>
      </c>
      <c r="BM648" s="43">
        <f t="shared" si="382"/>
        <v>715984.84</v>
      </c>
      <c r="BO648" s="16" t="str">
        <f>IFERROR(VLOOKUP($C648,'PORTE LOJA'!A:B,2,0),"PORTE 1")</f>
        <v>PORTE 2</v>
      </c>
      <c r="BP648" s="16">
        <f>VLOOKUP(BO648,'PAINEL E TARGET'!$S$1:$W$8,3,0)</f>
        <v>1875</v>
      </c>
      <c r="BQ648" s="16">
        <f t="shared" si="360"/>
        <v>1</v>
      </c>
      <c r="BR648" s="16">
        <f t="shared" si="361"/>
        <v>1</v>
      </c>
      <c r="BS648" s="16">
        <f t="shared" si="362"/>
        <v>1</v>
      </c>
      <c r="BT648" s="16">
        <f t="shared" si="363"/>
        <v>1</v>
      </c>
      <c r="BU648" s="16">
        <f t="shared" si="364"/>
        <v>1</v>
      </c>
      <c r="BV648" s="16">
        <f t="shared" si="365"/>
        <v>1</v>
      </c>
      <c r="BW648" s="17" t="str">
        <f t="shared" si="383"/>
        <v>111111</v>
      </c>
      <c r="BY648" s="17">
        <f t="shared" si="366"/>
        <v>0.80900000000000005</v>
      </c>
      <c r="BZ648" s="17">
        <f t="shared" si="367"/>
        <v>0.89100000000000001</v>
      </c>
      <c r="CA648" s="17" t="str">
        <f t="shared" si="384"/>
        <v>Sem Retira</v>
      </c>
      <c r="CB648" s="17">
        <f t="shared" si="385"/>
        <v>0.89100000000000001</v>
      </c>
      <c r="CC648" s="33" t="str">
        <f>IF(CB648&gt;='PAINEL E TARGET'!$T$11,'PAINEL E TARGET'!$S$11,
IF(CB648&gt;='PAINEL E TARGET'!$T$12,'PAINEL E TARGET'!$S$12,
IF(CB648&gt;='PAINEL E TARGET'!$T$13,'PAINEL E TARGET'!$S$13,
IF(CB648&gt;='PAINEL E TARGET'!$T$14,'PAINEL E TARGET'!$S$14,
IF(CB648&gt;='PAINEL E TARGET'!$T$15,'PAINEL E TARGET'!$S$15,
IF(CB648&gt;='PAINEL E TARGET'!$T$16,'PAINEL E TARGET'!$S$16,
IF(CB648&gt;='PAINEL E TARGET'!$T$17,'PAINEL E TARGET'!$S$17,
IF(CB648&gt;='PAINEL E TARGET'!$T$18,'PAINEL E TARGET'!$S$18,'PAINEL E TARGET'!$S$19))))))))</f>
        <v>Não elegível</v>
      </c>
      <c r="CD648" s="17">
        <f>IFERROR(VLOOKUP($BW648,'PAINEL E TARGET'!$G$1:$Q$99,4,0),0)</f>
        <v>0.25</v>
      </c>
      <c r="CE648" s="17">
        <f>VLOOKUP(CC648,'PAINEL E TARGET'!$S$10:$U$19,3,0)</f>
        <v>0</v>
      </c>
      <c r="CF648" s="16">
        <f t="shared" si="386"/>
        <v>0</v>
      </c>
      <c r="CG648" s="17">
        <f t="shared" si="368"/>
        <v>0.90500000000000003</v>
      </c>
      <c r="CH648" s="17">
        <f t="shared" si="369"/>
        <v>0.34799999999999998</v>
      </c>
      <c r="CI648" s="17">
        <f t="shared" si="370"/>
        <v>0.63400000000000001</v>
      </c>
      <c r="CJ648" s="17">
        <f t="shared" si="371"/>
        <v>0.60899999999999999</v>
      </c>
      <c r="CK648" s="17">
        <f t="shared" si="372"/>
        <v>0.40500000000000003</v>
      </c>
      <c r="CL648" s="17">
        <f t="shared" si="373"/>
        <v>0.76200000000000001</v>
      </c>
      <c r="CM648" s="16">
        <f t="shared" si="374"/>
        <v>1</v>
      </c>
      <c r="CN648" s="17" t="str">
        <f t="shared" si="387"/>
        <v>não ok</v>
      </c>
      <c r="CO648" s="17">
        <f t="shared" si="388"/>
        <v>0</v>
      </c>
      <c r="CP648" s="33" t="str">
        <f>IF(CO648&gt;='PAINEL E TARGET'!$T$11,'PAINEL E TARGET'!$S$11,
IF(CO648&gt;='PAINEL E TARGET'!$T$12,'PAINEL E TARGET'!$S$12,
IF(CO648&gt;='PAINEL E TARGET'!$T$13,'PAINEL E TARGET'!$S$13,
IF(CO648&gt;='PAINEL E TARGET'!$T$14,'PAINEL E TARGET'!$S$14,
IF(CO648&gt;='PAINEL E TARGET'!$T$15,'PAINEL E TARGET'!$S$15,
IF(CO648&gt;='PAINEL E TARGET'!$T$16,'PAINEL E TARGET'!$S$16,
IF(CO648&gt;='PAINEL E TARGET'!$T$17,'PAINEL E TARGET'!$S$17,
IF(CO648&gt;='PAINEL E TARGET'!$T$18,'PAINEL E TARGET'!$S$18,'PAINEL E TARGET'!$S$19))))))))</f>
        <v>Não elegível</v>
      </c>
      <c r="CQ648" s="17">
        <f>IFERROR(VLOOKUP($BW648,'PAINEL E TARGET'!$G$1:$Q$99,5,0),0)</f>
        <v>0.25</v>
      </c>
      <c r="CR648" s="17">
        <f>VLOOKUP(CP648,'PAINEL E TARGET'!$S$10:$U$19,3,0)</f>
        <v>0</v>
      </c>
      <c r="CS648" s="16">
        <f t="shared" si="389"/>
        <v>0</v>
      </c>
      <c r="CT648" s="17">
        <f t="shared" si="375"/>
        <v>0.91200000000000003</v>
      </c>
      <c r="CU648" s="33" t="str">
        <f>IF(CT648&gt;='PAINEL E TARGET'!$T$11,'PAINEL E TARGET'!$S$11,
IF(CT648&gt;='PAINEL E TARGET'!$T$12,'PAINEL E TARGET'!$S$12,
IF(CT648&gt;='PAINEL E TARGET'!$T$13,'PAINEL E TARGET'!$S$13,
IF(CT648&gt;='PAINEL E TARGET'!$T$14,'PAINEL E TARGET'!$S$14,
IF(CT648&gt;='PAINEL E TARGET'!$T$15,'PAINEL E TARGET'!$S$15,
IF(CT648&gt;='PAINEL E TARGET'!$T$16,'PAINEL E TARGET'!$S$16,
IF(CT648&gt;='PAINEL E TARGET'!$T$17,'PAINEL E TARGET'!$S$17,
IF(CT648&gt;='PAINEL E TARGET'!$T$18,'PAINEL E TARGET'!$S$18,'PAINEL E TARGET'!$S$19))))))))</f>
        <v>1. Fx de 90% a 99,9%</v>
      </c>
      <c r="CV648" s="17">
        <f>IFERROR(VLOOKUP($BW648,'PAINEL E TARGET'!$G$1:$Q$99,6,0),0)</f>
        <v>0.2</v>
      </c>
      <c r="CW648" s="17">
        <f>VLOOKUP(CU648,'PAINEL E TARGET'!$S$10:$U$19,3,0)</f>
        <v>0.5</v>
      </c>
      <c r="CX648" s="16">
        <f t="shared" si="390"/>
        <v>187.5</v>
      </c>
      <c r="CY648" s="17">
        <f t="shared" si="376"/>
        <v>1.1970000000000001</v>
      </c>
      <c r="CZ648" s="33" t="str">
        <f>IF(CY648&gt;='PAINEL E TARGET'!$T$11,'PAINEL E TARGET'!$S$11,
IF(CY648&gt;='PAINEL E TARGET'!$T$12,'PAINEL E TARGET'!$S$12,
IF(CY648&gt;='PAINEL E TARGET'!$T$13,'PAINEL E TARGET'!$S$13,
IF(CY648&gt;='PAINEL E TARGET'!$T$14,'PAINEL E TARGET'!$S$14,
IF(CY648&gt;='PAINEL E TARGET'!$T$15,'PAINEL E TARGET'!$S$15,
IF(CY648&gt;='PAINEL E TARGET'!$T$16,'PAINEL E TARGET'!$S$16,
IF(CY648&gt;='PAINEL E TARGET'!$T$17,'PAINEL E TARGET'!$S$17,
IF(CY648&gt;='PAINEL E TARGET'!$T$18,'PAINEL E TARGET'!$S$18,'PAINEL E TARGET'!$S$19))))))))</f>
        <v>5. Fx de 115% a 119,9%</v>
      </c>
      <c r="DA648" s="17">
        <f>IFERROR(VLOOKUP($BW648,'PAINEL E TARGET'!$G$1:$Q$99,7,0),0)</f>
        <v>0.15</v>
      </c>
      <c r="DB648" s="17">
        <f>VLOOKUP(CZ648,'PAINEL E TARGET'!$S$10:$U$19,3,0)</f>
        <v>1.3</v>
      </c>
      <c r="DC648" s="16">
        <f t="shared" si="391"/>
        <v>365.625</v>
      </c>
      <c r="DD648" s="17">
        <f t="shared" si="377"/>
        <v>1.123</v>
      </c>
      <c r="DE648" s="33" t="str">
        <f>IF(DD648&gt;='PAINEL E TARGET'!$T$11,'PAINEL E TARGET'!$S$11,
IF(DD648&gt;='PAINEL E TARGET'!$T$12,'PAINEL E TARGET'!$S$12,
IF(DD648&gt;='PAINEL E TARGET'!$T$13,'PAINEL E TARGET'!$S$13,
IF(DD648&gt;='PAINEL E TARGET'!$T$14,'PAINEL E TARGET'!$S$14,
IF(DD648&gt;='PAINEL E TARGET'!$T$15,'PAINEL E TARGET'!$S$15,
IF(DD648&gt;='PAINEL E TARGET'!$T$16,'PAINEL E TARGET'!$S$16,
IF(DD648&gt;='PAINEL E TARGET'!$T$17,'PAINEL E TARGET'!$S$17,
IF(DD648&gt;='PAINEL E TARGET'!$T$18,'PAINEL E TARGET'!$S$18,'PAINEL E TARGET'!$S$19))))))))</f>
        <v>4. Fx de 110% a 114,9%</v>
      </c>
      <c r="DF648" s="17">
        <f>IFERROR(VLOOKUP($BW648,'PAINEL E TARGET'!$G$1:$Q$99,8,0),0)</f>
        <v>0.1</v>
      </c>
      <c r="DG648" s="17">
        <f>VLOOKUP(DE648,'PAINEL E TARGET'!$S$10:$U$19,3,0)</f>
        <v>1.2</v>
      </c>
      <c r="DH648" s="16">
        <f t="shared" si="392"/>
        <v>225</v>
      </c>
      <c r="DI648" s="17">
        <f t="shared" si="378"/>
        <v>0.71399999999999997</v>
      </c>
      <c r="DJ648" s="33" t="str">
        <f>IF(DI648&gt;='PAINEL E TARGET'!$T$11,'PAINEL E TARGET'!$S$11,
IF(DI648&gt;='PAINEL E TARGET'!$T$12,'PAINEL E TARGET'!$S$12,
IF(DI648&gt;='PAINEL E TARGET'!$T$13,'PAINEL E TARGET'!$S$13,
IF(DI648&gt;='PAINEL E TARGET'!$T$14,'PAINEL E TARGET'!$S$14,
IF(DI648&gt;='PAINEL E TARGET'!$T$15,'PAINEL E TARGET'!$S$15,
IF(DI648&gt;='PAINEL E TARGET'!$T$16,'PAINEL E TARGET'!$S$16,
IF(DI648&gt;='PAINEL E TARGET'!$T$17,'PAINEL E TARGET'!$S$17,
IF(DI648&gt;='PAINEL E TARGET'!$T$18,'PAINEL E TARGET'!$S$18,'PAINEL E TARGET'!$S$19))))))))</f>
        <v>Não elegível</v>
      </c>
      <c r="DK648" s="17">
        <f>IFERROR(VLOOKUP($BW648,'PAINEL E TARGET'!$G$1:$Q$99,9,0),0)</f>
        <v>0.05</v>
      </c>
      <c r="DL648" s="17">
        <f>VLOOKUP(DJ648,'PAINEL E TARGET'!$S$10:$U$19,3,0)</f>
        <v>0</v>
      </c>
      <c r="DM648" s="16">
        <f t="shared" si="393"/>
        <v>0</v>
      </c>
      <c r="DN648" s="17">
        <f t="shared" si="379"/>
        <v>0.40500000000000003</v>
      </c>
      <c r="DO648" s="33" t="str">
        <f>IF(DN648&gt;='PAINEL E TARGET'!$T$11,'PAINEL E TARGET'!$S$11,
IF(DN648&gt;='PAINEL E TARGET'!$T$12,'PAINEL E TARGET'!$S$12,
IF(DN648&gt;='PAINEL E TARGET'!$T$13,'PAINEL E TARGET'!$S$13,
IF(DN648&gt;='PAINEL E TARGET'!$T$14,'PAINEL E TARGET'!$S$14,
IF(DN648&gt;='PAINEL E TARGET'!$T$15,'PAINEL E TARGET'!$S$15,
IF(DN648&gt;='PAINEL E TARGET'!$T$16,'PAINEL E TARGET'!$S$16,
IF(DN648&gt;='PAINEL E TARGET'!$T$17,'PAINEL E TARGET'!$S$17,
IF(DN648&gt;='PAINEL E TARGET'!$T$18,'PAINEL E TARGET'!$S$18,'PAINEL E TARGET'!$S$19))))))))</f>
        <v>Não elegível</v>
      </c>
      <c r="DP648" s="17">
        <f>IFERROR(VLOOKUP($BW648,'PAINEL E TARGET'!$G$1:$Q$99,10,0),0)</f>
        <v>0</v>
      </c>
      <c r="DQ648" s="17">
        <f>VLOOKUP(DO648,'PAINEL E TARGET'!$S$10:$U$19,3,0)</f>
        <v>0</v>
      </c>
      <c r="DR648" s="16">
        <f t="shared" si="394"/>
        <v>0</v>
      </c>
      <c r="DS648" s="17">
        <f t="shared" si="380"/>
        <v>0.75</v>
      </c>
      <c r="DT648" s="16">
        <f>IF(DS648&gt;=1,VLOOKUP(BO648,'PAINEL E TARGET'!$S$1:$W$8,5,0),0)</f>
        <v>0</v>
      </c>
      <c r="DU648" s="16">
        <f t="shared" si="395"/>
        <v>778.125</v>
      </c>
    </row>
    <row r="649" spans="2:125" s="32" customFormat="1" x14ac:dyDescent="0.2">
      <c r="B649" s="44">
        <v>43541</v>
      </c>
      <c r="C649" s="65">
        <v>1506</v>
      </c>
      <c r="D649" s="66" t="s">
        <v>652</v>
      </c>
      <c r="E649" s="65">
        <v>510</v>
      </c>
      <c r="F649" s="65" t="s">
        <v>944</v>
      </c>
      <c r="G649" s="67">
        <v>2276106.3272152781</v>
      </c>
      <c r="H649" s="67">
        <v>1249477.8887527657</v>
      </c>
      <c r="I649" s="67">
        <v>1034478.3</v>
      </c>
      <c r="J649" s="68">
        <v>0.82792845660727998</v>
      </c>
      <c r="K649" s="67">
        <v>164574.6354322946</v>
      </c>
      <c r="L649" s="67">
        <v>933021.31689051655</v>
      </c>
      <c r="M649" s="67">
        <v>159345.32999999999</v>
      </c>
      <c r="N649" s="67">
        <v>809189.84999999986</v>
      </c>
      <c r="O649" s="67">
        <v>2003383.7492842898</v>
      </c>
      <c r="P649" s="67" t="s">
        <v>1082</v>
      </c>
      <c r="Q649" s="67" t="s">
        <v>1082</v>
      </c>
      <c r="R649" s="67">
        <v>0</v>
      </c>
      <c r="S649" s="67">
        <v>0</v>
      </c>
      <c r="T649" s="68">
        <v>0.10615191296344449</v>
      </c>
      <c r="U649" s="68">
        <v>8.3683712965387569E-2</v>
      </c>
      <c r="V649" s="68">
        <v>0.78833918889625387</v>
      </c>
      <c r="W649" s="67">
        <v>116511.91000000002</v>
      </c>
      <c r="X649" s="67">
        <v>81050.62</v>
      </c>
      <c r="Y649" s="68">
        <v>0.69564235965233068</v>
      </c>
      <c r="Z649" s="68">
        <v>0.13300102801132216</v>
      </c>
      <c r="AA649" s="68">
        <v>0.12526387528845362</v>
      </c>
      <c r="AB649" s="68">
        <v>0.94182636902468231</v>
      </c>
      <c r="AC649" s="67">
        <v>145981.39000000001</v>
      </c>
      <c r="AD649" s="67">
        <v>121322.46999999999</v>
      </c>
      <c r="AE649" s="68">
        <v>0.83108175638004256</v>
      </c>
      <c r="AF649" s="43">
        <v>80</v>
      </c>
      <c r="AG649" s="43">
        <v>82</v>
      </c>
      <c r="AH649" s="43">
        <v>32</v>
      </c>
      <c r="AI649" s="43">
        <v>38</v>
      </c>
      <c r="AJ649" s="67">
        <v>78603.53</v>
      </c>
      <c r="AK649" s="67">
        <v>47666.76</v>
      </c>
      <c r="AL649" s="68">
        <v>0.60642009334695279</v>
      </c>
      <c r="AM649" s="67">
        <v>7373.3899999999985</v>
      </c>
      <c r="AN649" s="67">
        <v>3588.2000000000003</v>
      </c>
      <c r="AO649" s="68">
        <v>0.48664182960619212</v>
      </c>
      <c r="AP649" s="67">
        <v>0</v>
      </c>
      <c r="AQ649" s="67">
        <v>2889.7900000000004</v>
      </c>
      <c r="AR649" s="68">
        <v>0</v>
      </c>
      <c r="AS649" s="67">
        <v>30534.989999999998</v>
      </c>
      <c r="AT649" s="67">
        <v>26905.870000000003</v>
      </c>
      <c r="AU649" s="68">
        <v>0.88114880666409268</v>
      </c>
      <c r="AV649" s="43">
        <v>272.81000000000006</v>
      </c>
      <c r="AW649" s="43">
        <v>39.99</v>
      </c>
      <c r="AX649" s="69">
        <v>0.14658553572083133</v>
      </c>
      <c r="AY649" s="43">
        <v>164574.6354322946</v>
      </c>
      <c r="AZ649" s="43">
        <v>159345.32999999996</v>
      </c>
      <c r="BA649" s="43">
        <v>28113.421339728146</v>
      </c>
      <c r="BB649" s="43">
        <v>30204.14</v>
      </c>
      <c r="BC649" s="43">
        <v>300317.51354791049</v>
      </c>
      <c r="BD649" s="43">
        <v>51470.76683160619</v>
      </c>
      <c r="BE649" s="43">
        <v>214090.87000000002</v>
      </c>
      <c r="BF649" s="43">
        <v>268241.14000000007</v>
      </c>
      <c r="BG649" s="43">
        <v>499.87000000000012</v>
      </c>
      <c r="BH649" s="43">
        <v>73</v>
      </c>
      <c r="BI649" s="44">
        <v>43173</v>
      </c>
      <c r="BJ649" s="44">
        <v>43541</v>
      </c>
      <c r="BK649" s="44">
        <v>43172</v>
      </c>
      <c r="BL649" s="43">
        <f t="shared" si="381"/>
        <v>1034478.3</v>
      </c>
      <c r="BM649" s="43">
        <f t="shared" si="382"/>
        <v>968535.17999999982</v>
      </c>
      <c r="BO649" s="16" t="str">
        <f>IFERROR(VLOOKUP($C649,'PORTE LOJA'!A:B,2,0),"PORTE 1")</f>
        <v>PORTE 3</v>
      </c>
      <c r="BP649" s="16">
        <f>VLOOKUP(BO649,'PAINEL E TARGET'!$S$1:$W$8,3,0)</f>
        <v>2400</v>
      </c>
      <c r="BQ649" s="16">
        <f t="shared" si="360"/>
        <v>1</v>
      </c>
      <c r="BR649" s="16">
        <f t="shared" si="361"/>
        <v>1</v>
      </c>
      <c r="BS649" s="16">
        <f t="shared" si="362"/>
        <v>1</v>
      </c>
      <c r="BT649" s="16">
        <f t="shared" si="363"/>
        <v>1</v>
      </c>
      <c r="BU649" s="16">
        <f t="shared" si="364"/>
        <v>1</v>
      </c>
      <c r="BV649" s="16">
        <f t="shared" si="365"/>
        <v>1</v>
      </c>
      <c r="BW649" s="17" t="str">
        <f t="shared" si="383"/>
        <v>111111</v>
      </c>
      <c r="BY649" s="17">
        <f t="shared" si="366"/>
        <v>0.82799999999999996</v>
      </c>
      <c r="BZ649" s="17">
        <f t="shared" si="367"/>
        <v>0.88200000000000001</v>
      </c>
      <c r="CA649" s="17" t="str">
        <f t="shared" si="384"/>
        <v>Sem Retira</v>
      </c>
      <c r="CB649" s="17">
        <f t="shared" si="385"/>
        <v>0.88200000000000001</v>
      </c>
      <c r="CC649" s="33" t="str">
        <f>IF(CB649&gt;='PAINEL E TARGET'!$T$11,'PAINEL E TARGET'!$S$11,
IF(CB649&gt;='PAINEL E TARGET'!$T$12,'PAINEL E TARGET'!$S$12,
IF(CB649&gt;='PAINEL E TARGET'!$T$13,'PAINEL E TARGET'!$S$13,
IF(CB649&gt;='PAINEL E TARGET'!$T$14,'PAINEL E TARGET'!$S$14,
IF(CB649&gt;='PAINEL E TARGET'!$T$15,'PAINEL E TARGET'!$S$15,
IF(CB649&gt;='PAINEL E TARGET'!$T$16,'PAINEL E TARGET'!$S$16,
IF(CB649&gt;='PAINEL E TARGET'!$T$17,'PAINEL E TARGET'!$S$17,
IF(CB649&gt;='PAINEL E TARGET'!$T$18,'PAINEL E TARGET'!$S$18,'PAINEL E TARGET'!$S$19))))))))</f>
        <v>Não elegível</v>
      </c>
      <c r="CD649" s="17">
        <f>IFERROR(VLOOKUP($BW649,'PAINEL E TARGET'!$G$1:$Q$99,4,0),0)</f>
        <v>0.25</v>
      </c>
      <c r="CE649" s="17">
        <f>VLOOKUP(CC649,'PAINEL E TARGET'!$S$10:$U$19,3,0)</f>
        <v>0</v>
      </c>
      <c r="CF649" s="16">
        <f t="shared" si="386"/>
        <v>0</v>
      </c>
      <c r="CG649" s="17">
        <f t="shared" si="368"/>
        <v>0.60599999999999998</v>
      </c>
      <c r="CH649" s="17">
        <f t="shared" si="369"/>
        <v>0.48699999999999999</v>
      </c>
      <c r="CI649" s="17" t="str">
        <f t="shared" si="370"/>
        <v>sem meta</v>
      </c>
      <c r="CJ649" s="17">
        <f t="shared" si="371"/>
        <v>0.88100000000000001</v>
      </c>
      <c r="CK649" s="17">
        <f t="shared" si="372"/>
        <v>0.14699999999999999</v>
      </c>
      <c r="CL649" s="17">
        <f t="shared" si="373"/>
        <v>0.69599999999999995</v>
      </c>
      <c r="CM649" s="16">
        <f t="shared" si="374"/>
        <v>2</v>
      </c>
      <c r="CN649" s="17" t="str">
        <f t="shared" si="387"/>
        <v>não ok</v>
      </c>
      <c r="CO649" s="17">
        <f t="shared" si="388"/>
        <v>0</v>
      </c>
      <c r="CP649" s="33" t="str">
        <f>IF(CO649&gt;='PAINEL E TARGET'!$T$11,'PAINEL E TARGET'!$S$11,
IF(CO649&gt;='PAINEL E TARGET'!$T$12,'PAINEL E TARGET'!$S$12,
IF(CO649&gt;='PAINEL E TARGET'!$T$13,'PAINEL E TARGET'!$S$13,
IF(CO649&gt;='PAINEL E TARGET'!$T$14,'PAINEL E TARGET'!$S$14,
IF(CO649&gt;='PAINEL E TARGET'!$T$15,'PAINEL E TARGET'!$S$15,
IF(CO649&gt;='PAINEL E TARGET'!$T$16,'PAINEL E TARGET'!$S$16,
IF(CO649&gt;='PAINEL E TARGET'!$T$17,'PAINEL E TARGET'!$S$17,
IF(CO649&gt;='PAINEL E TARGET'!$T$18,'PAINEL E TARGET'!$S$18,'PAINEL E TARGET'!$S$19))))))))</f>
        <v>Não elegível</v>
      </c>
      <c r="CQ649" s="17">
        <f>IFERROR(VLOOKUP($BW649,'PAINEL E TARGET'!$G$1:$Q$99,5,0),0)</f>
        <v>0.25</v>
      </c>
      <c r="CR649" s="17">
        <f>VLOOKUP(CP649,'PAINEL E TARGET'!$S$10:$U$19,3,0)</f>
        <v>0</v>
      </c>
      <c r="CS649" s="16">
        <f t="shared" si="389"/>
        <v>0</v>
      </c>
      <c r="CT649" s="17">
        <f t="shared" si="375"/>
        <v>0.83099999999999996</v>
      </c>
      <c r="CU649" s="33" t="str">
        <f>IF(CT649&gt;='PAINEL E TARGET'!$T$11,'PAINEL E TARGET'!$S$11,
IF(CT649&gt;='PAINEL E TARGET'!$T$12,'PAINEL E TARGET'!$S$12,
IF(CT649&gt;='PAINEL E TARGET'!$T$13,'PAINEL E TARGET'!$S$13,
IF(CT649&gt;='PAINEL E TARGET'!$T$14,'PAINEL E TARGET'!$S$14,
IF(CT649&gt;='PAINEL E TARGET'!$T$15,'PAINEL E TARGET'!$S$15,
IF(CT649&gt;='PAINEL E TARGET'!$T$16,'PAINEL E TARGET'!$S$16,
IF(CT649&gt;='PAINEL E TARGET'!$T$17,'PAINEL E TARGET'!$S$17,
IF(CT649&gt;='PAINEL E TARGET'!$T$18,'PAINEL E TARGET'!$S$18,'PAINEL E TARGET'!$S$19))))))))</f>
        <v>Não elegível</v>
      </c>
      <c r="CV649" s="17">
        <f>IFERROR(VLOOKUP($BW649,'PAINEL E TARGET'!$G$1:$Q$99,6,0),0)</f>
        <v>0.2</v>
      </c>
      <c r="CW649" s="17">
        <f>VLOOKUP(CU649,'PAINEL E TARGET'!$S$10:$U$19,3,0)</f>
        <v>0</v>
      </c>
      <c r="CX649" s="16">
        <f t="shared" si="390"/>
        <v>0</v>
      </c>
      <c r="CY649" s="17">
        <f t="shared" si="376"/>
        <v>0.96799999999999997</v>
      </c>
      <c r="CZ649" s="33" t="str">
        <f>IF(CY649&gt;='PAINEL E TARGET'!$T$11,'PAINEL E TARGET'!$S$11,
IF(CY649&gt;='PAINEL E TARGET'!$T$12,'PAINEL E TARGET'!$S$12,
IF(CY649&gt;='PAINEL E TARGET'!$T$13,'PAINEL E TARGET'!$S$13,
IF(CY649&gt;='PAINEL E TARGET'!$T$14,'PAINEL E TARGET'!$S$14,
IF(CY649&gt;='PAINEL E TARGET'!$T$15,'PAINEL E TARGET'!$S$15,
IF(CY649&gt;='PAINEL E TARGET'!$T$16,'PAINEL E TARGET'!$S$16,
IF(CY649&gt;='PAINEL E TARGET'!$T$17,'PAINEL E TARGET'!$S$17,
IF(CY649&gt;='PAINEL E TARGET'!$T$18,'PAINEL E TARGET'!$S$18,'PAINEL E TARGET'!$S$19))))))))</f>
        <v>1. Fx de 90% a 99,9%</v>
      </c>
      <c r="DA649" s="17">
        <f>IFERROR(VLOOKUP($BW649,'PAINEL E TARGET'!$G$1:$Q$99,7,0),0)</f>
        <v>0.15</v>
      </c>
      <c r="DB649" s="17">
        <f>VLOOKUP(CZ649,'PAINEL E TARGET'!$S$10:$U$19,3,0)</f>
        <v>0.5</v>
      </c>
      <c r="DC649" s="16">
        <f t="shared" si="391"/>
        <v>180</v>
      </c>
      <c r="DD649" s="17">
        <f t="shared" si="377"/>
        <v>1.0740000000000001</v>
      </c>
      <c r="DE649" s="33" t="str">
        <f>IF(DD649&gt;='PAINEL E TARGET'!$T$11,'PAINEL E TARGET'!$S$11,
IF(DD649&gt;='PAINEL E TARGET'!$T$12,'PAINEL E TARGET'!$S$12,
IF(DD649&gt;='PAINEL E TARGET'!$T$13,'PAINEL E TARGET'!$S$13,
IF(DD649&gt;='PAINEL E TARGET'!$T$14,'PAINEL E TARGET'!$S$14,
IF(DD649&gt;='PAINEL E TARGET'!$T$15,'PAINEL E TARGET'!$S$15,
IF(DD649&gt;='PAINEL E TARGET'!$T$16,'PAINEL E TARGET'!$S$16,
IF(DD649&gt;='PAINEL E TARGET'!$T$17,'PAINEL E TARGET'!$S$17,
IF(DD649&gt;='PAINEL E TARGET'!$T$18,'PAINEL E TARGET'!$S$18,'PAINEL E TARGET'!$S$19))))))))</f>
        <v>3. Fx de 105% a 109,9%</v>
      </c>
      <c r="DF649" s="17">
        <f>IFERROR(VLOOKUP($BW649,'PAINEL E TARGET'!$G$1:$Q$99,8,0),0)</f>
        <v>0.1</v>
      </c>
      <c r="DG649" s="17">
        <f>VLOOKUP(DE649,'PAINEL E TARGET'!$S$10:$U$19,3,0)</f>
        <v>1.1000000000000001</v>
      </c>
      <c r="DH649" s="16">
        <f t="shared" si="392"/>
        <v>264.00000000000006</v>
      </c>
      <c r="DI649" s="17">
        <f t="shared" si="378"/>
        <v>1.1879999999999999</v>
      </c>
      <c r="DJ649" s="33" t="str">
        <f>IF(DI649&gt;='PAINEL E TARGET'!$T$11,'PAINEL E TARGET'!$S$11,
IF(DI649&gt;='PAINEL E TARGET'!$T$12,'PAINEL E TARGET'!$S$12,
IF(DI649&gt;='PAINEL E TARGET'!$T$13,'PAINEL E TARGET'!$S$13,
IF(DI649&gt;='PAINEL E TARGET'!$T$14,'PAINEL E TARGET'!$S$14,
IF(DI649&gt;='PAINEL E TARGET'!$T$15,'PAINEL E TARGET'!$S$15,
IF(DI649&gt;='PAINEL E TARGET'!$T$16,'PAINEL E TARGET'!$S$16,
IF(DI649&gt;='PAINEL E TARGET'!$T$17,'PAINEL E TARGET'!$S$17,
IF(DI649&gt;='PAINEL E TARGET'!$T$18,'PAINEL E TARGET'!$S$18,'PAINEL E TARGET'!$S$19))))))))</f>
        <v>5. Fx de 115% a 119,9%</v>
      </c>
      <c r="DK649" s="17">
        <f>IFERROR(VLOOKUP($BW649,'PAINEL E TARGET'!$G$1:$Q$99,9,0),0)</f>
        <v>0.05</v>
      </c>
      <c r="DL649" s="17">
        <f>VLOOKUP(DJ649,'PAINEL E TARGET'!$S$10:$U$19,3,0)</f>
        <v>1.3</v>
      </c>
      <c r="DM649" s="16">
        <f t="shared" si="393"/>
        <v>156</v>
      </c>
      <c r="DN649" s="17">
        <f t="shared" si="379"/>
        <v>0.14699999999999999</v>
      </c>
      <c r="DO649" s="33" t="str">
        <f>IF(DN649&gt;='PAINEL E TARGET'!$T$11,'PAINEL E TARGET'!$S$11,
IF(DN649&gt;='PAINEL E TARGET'!$T$12,'PAINEL E TARGET'!$S$12,
IF(DN649&gt;='PAINEL E TARGET'!$T$13,'PAINEL E TARGET'!$S$13,
IF(DN649&gt;='PAINEL E TARGET'!$T$14,'PAINEL E TARGET'!$S$14,
IF(DN649&gt;='PAINEL E TARGET'!$T$15,'PAINEL E TARGET'!$S$15,
IF(DN649&gt;='PAINEL E TARGET'!$T$16,'PAINEL E TARGET'!$S$16,
IF(DN649&gt;='PAINEL E TARGET'!$T$17,'PAINEL E TARGET'!$S$17,
IF(DN649&gt;='PAINEL E TARGET'!$T$18,'PAINEL E TARGET'!$S$18,'PAINEL E TARGET'!$S$19))))))))</f>
        <v>Não elegível</v>
      </c>
      <c r="DP649" s="17">
        <f>IFERROR(VLOOKUP($BW649,'PAINEL E TARGET'!$G$1:$Q$99,10,0),0)</f>
        <v>0</v>
      </c>
      <c r="DQ649" s="17">
        <f>VLOOKUP(DO649,'PAINEL E TARGET'!$S$10:$U$19,3,0)</f>
        <v>0</v>
      </c>
      <c r="DR649" s="16">
        <f t="shared" si="394"/>
        <v>0</v>
      </c>
      <c r="DS649" s="17">
        <f t="shared" si="380"/>
        <v>1.0249999999999999</v>
      </c>
      <c r="DT649" s="16">
        <f>IF(DS649&gt;=1,VLOOKUP(BO649,'PAINEL E TARGET'!$S$1:$W$8,5,0),0)</f>
        <v>240</v>
      </c>
      <c r="DU649" s="16">
        <f t="shared" si="395"/>
        <v>840</v>
      </c>
    </row>
    <row r="650" spans="2:125" s="32" customFormat="1" x14ac:dyDescent="0.2">
      <c r="B650" s="44">
        <v>43541</v>
      </c>
      <c r="C650" s="65">
        <v>1507</v>
      </c>
      <c r="D650" s="66" t="s">
        <v>653</v>
      </c>
      <c r="E650" s="65">
        <v>515</v>
      </c>
      <c r="F650" s="65" t="s">
        <v>944</v>
      </c>
      <c r="G650" s="67">
        <v>1404341.4587450603</v>
      </c>
      <c r="H650" s="67">
        <v>849935.87695669651</v>
      </c>
      <c r="I650" s="67">
        <v>682051.6</v>
      </c>
      <c r="J650" s="68">
        <v>0.80247418480812038</v>
      </c>
      <c r="K650" s="67">
        <v>82700.318784589123</v>
      </c>
      <c r="L650" s="67">
        <v>739481.80590695259</v>
      </c>
      <c r="M650" s="67">
        <v>82321.61</v>
      </c>
      <c r="N650" s="67">
        <v>589614.91</v>
      </c>
      <c r="O650" s="67">
        <v>1359867.1892485172</v>
      </c>
      <c r="P650" s="67" t="s">
        <v>1082</v>
      </c>
      <c r="Q650" s="67" t="s">
        <v>1082</v>
      </c>
      <c r="R650" s="67">
        <v>0</v>
      </c>
      <c r="S650" s="67">
        <v>489.9</v>
      </c>
      <c r="T650" s="68">
        <v>0.10678738610735358</v>
      </c>
      <c r="U650" s="68">
        <v>9.7192469907722831E-2</v>
      </c>
      <c r="V650" s="68">
        <v>0.91014934863201014</v>
      </c>
      <c r="W650" s="67">
        <v>87798.680000000008</v>
      </c>
      <c r="X650" s="67">
        <v>65307.169999999991</v>
      </c>
      <c r="Y650" s="68">
        <v>0.74382860881279744</v>
      </c>
      <c r="Z650" s="68">
        <v>0.20816555707071635</v>
      </c>
      <c r="AA650" s="68">
        <v>0.25007290867298004</v>
      </c>
      <c r="AB650" s="68">
        <v>1.2013174138506846</v>
      </c>
      <c r="AC650" s="67">
        <v>171150</v>
      </c>
      <c r="AD650" s="67">
        <v>168033.12</v>
      </c>
      <c r="AE650" s="68">
        <v>0.98178860648553901</v>
      </c>
      <c r="AF650" s="43">
        <v>80</v>
      </c>
      <c r="AG650" s="43">
        <v>72</v>
      </c>
      <c r="AH650" s="43">
        <v>39</v>
      </c>
      <c r="AI650" s="43">
        <v>29</v>
      </c>
      <c r="AJ650" s="67">
        <v>42712.31</v>
      </c>
      <c r="AK650" s="67">
        <v>39173.9</v>
      </c>
      <c r="AL650" s="68">
        <v>0.91715713807096844</v>
      </c>
      <c r="AM650" s="67">
        <v>9155.9599999999991</v>
      </c>
      <c r="AN650" s="67">
        <v>6134.6299999999992</v>
      </c>
      <c r="AO650" s="68">
        <v>0.67001494108755388</v>
      </c>
      <c r="AP650" s="67">
        <v>2778.1899999999996</v>
      </c>
      <c r="AQ650" s="67">
        <v>1995.97</v>
      </c>
      <c r="AR650" s="68">
        <v>0.718442583120665</v>
      </c>
      <c r="AS650" s="67">
        <v>33152.219999999994</v>
      </c>
      <c r="AT650" s="67">
        <v>18002.669999999998</v>
      </c>
      <c r="AU650" s="68">
        <v>0.5430306024754904</v>
      </c>
      <c r="AV650" s="43">
        <v>2114.1600000000003</v>
      </c>
      <c r="AW650" s="43">
        <v>1034.8</v>
      </c>
      <c r="AX650" s="69">
        <v>0.48946153555076238</v>
      </c>
      <c r="AY650" s="43">
        <v>82700.318784589123</v>
      </c>
      <c r="AZ650" s="43">
        <v>82321.61</v>
      </c>
      <c r="BA650" s="43">
        <v>40081.9908186908</v>
      </c>
      <c r="BB650" s="43">
        <v>40224.19</v>
      </c>
      <c r="BC650" s="43">
        <v>136763.62754317155</v>
      </c>
      <c r="BD650" s="43">
        <v>66462.062804086105</v>
      </c>
      <c r="BE650" s="43">
        <v>145817.13</v>
      </c>
      <c r="BF650" s="43">
        <v>284248.28000000003</v>
      </c>
      <c r="BG650" s="43">
        <v>3511.6799999999994</v>
      </c>
      <c r="BH650" s="43">
        <v>56</v>
      </c>
      <c r="BI650" s="44">
        <v>43173</v>
      </c>
      <c r="BJ650" s="44">
        <v>43541</v>
      </c>
      <c r="BK650" s="44">
        <v>43172</v>
      </c>
      <c r="BL650" s="43">
        <f t="shared" si="381"/>
        <v>682541.5</v>
      </c>
      <c r="BM650" s="43">
        <f t="shared" si="382"/>
        <v>672426.42</v>
      </c>
      <c r="BO650" s="16" t="str">
        <f>IFERROR(VLOOKUP($C650,'PORTE LOJA'!A:B,2,0),"PORTE 1")</f>
        <v>PORTE 2</v>
      </c>
      <c r="BP650" s="16">
        <f>VLOOKUP(BO650,'PAINEL E TARGET'!$S$1:$W$8,3,0)</f>
        <v>1875</v>
      </c>
      <c r="BQ650" s="16">
        <f t="shared" si="360"/>
        <v>1</v>
      </c>
      <c r="BR650" s="16">
        <f t="shared" si="361"/>
        <v>1</v>
      </c>
      <c r="BS650" s="16">
        <f t="shared" si="362"/>
        <v>1</v>
      </c>
      <c r="BT650" s="16">
        <f t="shared" si="363"/>
        <v>1</v>
      </c>
      <c r="BU650" s="16">
        <f t="shared" si="364"/>
        <v>1</v>
      </c>
      <c r="BV650" s="16">
        <f t="shared" si="365"/>
        <v>1</v>
      </c>
      <c r="BW650" s="17" t="str">
        <f t="shared" si="383"/>
        <v>111111</v>
      </c>
      <c r="BY650" s="17">
        <f t="shared" si="366"/>
        <v>0.80300000000000005</v>
      </c>
      <c r="BZ650" s="17">
        <f t="shared" si="367"/>
        <v>0.81799999999999995</v>
      </c>
      <c r="CA650" s="17" t="str">
        <f t="shared" si="384"/>
        <v>Sem Retira</v>
      </c>
      <c r="CB650" s="17">
        <f t="shared" si="385"/>
        <v>0.81799999999999995</v>
      </c>
      <c r="CC650" s="33" t="str">
        <f>IF(CB650&gt;='PAINEL E TARGET'!$T$11,'PAINEL E TARGET'!$S$11,
IF(CB650&gt;='PAINEL E TARGET'!$T$12,'PAINEL E TARGET'!$S$12,
IF(CB650&gt;='PAINEL E TARGET'!$T$13,'PAINEL E TARGET'!$S$13,
IF(CB650&gt;='PAINEL E TARGET'!$T$14,'PAINEL E TARGET'!$S$14,
IF(CB650&gt;='PAINEL E TARGET'!$T$15,'PAINEL E TARGET'!$S$15,
IF(CB650&gt;='PAINEL E TARGET'!$T$16,'PAINEL E TARGET'!$S$16,
IF(CB650&gt;='PAINEL E TARGET'!$T$17,'PAINEL E TARGET'!$S$17,
IF(CB650&gt;='PAINEL E TARGET'!$T$18,'PAINEL E TARGET'!$S$18,'PAINEL E TARGET'!$S$19))))))))</f>
        <v>Não elegível</v>
      </c>
      <c r="CD650" s="17">
        <f>IFERROR(VLOOKUP($BW650,'PAINEL E TARGET'!$G$1:$Q$99,4,0),0)</f>
        <v>0.25</v>
      </c>
      <c r="CE650" s="17">
        <f>VLOOKUP(CC650,'PAINEL E TARGET'!$S$10:$U$19,3,0)</f>
        <v>0</v>
      </c>
      <c r="CF650" s="16">
        <f t="shared" si="386"/>
        <v>0</v>
      </c>
      <c r="CG650" s="17">
        <f t="shared" si="368"/>
        <v>0.91700000000000004</v>
      </c>
      <c r="CH650" s="17">
        <f t="shared" si="369"/>
        <v>0.67</v>
      </c>
      <c r="CI650" s="17">
        <f t="shared" si="370"/>
        <v>0.71799999999999997</v>
      </c>
      <c r="CJ650" s="17">
        <f t="shared" si="371"/>
        <v>0.54300000000000004</v>
      </c>
      <c r="CK650" s="17">
        <f t="shared" si="372"/>
        <v>0.48899999999999999</v>
      </c>
      <c r="CL650" s="17">
        <f t="shared" si="373"/>
        <v>0.74399999999999999</v>
      </c>
      <c r="CM650" s="16">
        <f t="shared" si="374"/>
        <v>2</v>
      </c>
      <c r="CN650" s="17" t="str">
        <f t="shared" si="387"/>
        <v>não ok</v>
      </c>
      <c r="CO650" s="17">
        <f t="shared" si="388"/>
        <v>0</v>
      </c>
      <c r="CP650" s="33" t="str">
        <f>IF(CO650&gt;='PAINEL E TARGET'!$T$11,'PAINEL E TARGET'!$S$11,
IF(CO650&gt;='PAINEL E TARGET'!$T$12,'PAINEL E TARGET'!$S$12,
IF(CO650&gt;='PAINEL E TARGET'!$T$13,'PAINEL E TARGET'!$S$13,
IF(CO650&gt;='PAINEL E TARGET'!$T$14,'PAINEL E TARGET'!$S$14,
IF(CO650&gt;='PAINEL E TARGET'!$T$15,'PAINEL E TARGET'!$S$15,
IF(CO650&gt;='PAINEL E TARGET'!$T$16,'PAINEL E TARGET'!$S$16,
IF(CO650&gt;='PAINEL E TARGET'!$T$17,'PAINEL E TARGET'!$S$17,
IF(CO650&gt;='PAINEL E TARGET'!$T$18,'PAINEL E TARGET'!$S$18,'PAINEL E TARGET'!$S$19))))))))</f>
        <v>Não elegível</v>
      </c>
      <c r="CQ650" s="17">
        <f>IFERROR(VLOOKUP($BW650,'PAINEL E TARGET'!$G$1:$Q$99,5,0),0)</f>
        <v>0.25</v>
      </c>
      <c r="CR650" s="17">
        <f>VLOOKUP(CP650,'PAINEL E TARGET'!$S$10:$U$19,3,0)</f>
        <v>0</v>
      </c>
      <c r="CS650" s="16">
        <f t="shared" si="389"/>
        <v>0</v>
      </c>
      <c r="CT650" s="17">
        <f t="shared" si="375"/>
        <v>0.98199999999999998</v>
      </c>
      <c r="CU650" s="33" t="str">
        <f>IF(CT650&gt;='PAINEL E TARGET'!$T$11,'PAINEL E TARGET'!$S$11,
IF(CT650&gt;='PAINEL E TARGET'!$T$12,'PAINEL E TARGET'!$S$12,
IF(CT650&gt;='PAINEL E TARGET'!$T$13,'PAINEL E TARGET'!$S$13,
IF(CT650&gt;='PAINEL E TARGET'!$T$14,'PAINEL E TARGET'!$S$14,
IF(CT650&gt;='PAINEL E TARGET'!$T$15,'PAINEL E TARGET'!$S$15,
IF(CT650&gt;='PAINEL E TARGET'!$T$16,'PAINEL E TARGET'!$S$16,
IF(CT650&gt;='PAINEL E TARGET'!$T$17,'PAINEL E TARGET'!$S$17,
IF(CT650&gt;='PAINEL E TARGET'!$T$18,'PAINEL E TARGET'!$S$18,'PAINEL E TARGET'!$S$19))))))))</f>
        <v>1. Fx de 90% a 99,9%</v>
      </c>
      <c r="CV650" s="17">
        <f>IFERROR(VLOOKUP($BW650,'PAINEL E TARGET'!$G$1:$Q$99,6,0),0)</f>
        <v>0.2</v>
      </c>
      <c r="CW650" s="17">
        <f>VLOOKUP(CU650,'PAINEL E TARGET'!$S$10:$U$19,3,0)</f>
        <v>0.5</v>
      </c>
      <c r="CX650" s="16">
        <f t="shared" si="390"/>
        <v>187.5</v>
      </c>
      <c r="CY650" s="17">
        <f t="shared" si="376"/>
        <v>0.995</v>
      </c>
      <c r="CZ650" s="33" t="str">
        <f>IF(CY650&gt;='PAINEL E TARGET'!$T$11,'PAINEL E TARGET'!$S$11,
IF(CY650&gt;='PAINEL E TARGET'!$T$12,'PAINEL E TARGET'!$S$12,
IF(CY650&gt;='PAINEL E TARGET'!$T$13,'PAINEL E TARGET'!$S$13,
IF(CY650&gt;='PAINEL E TARGET'!$T$14,'PAINEL E TARGET'!$S$14,
IF(CY650&gt;='PAINEL E TARGET'!$T$15,'PAINEL E TARGET'!$S$15,
IF(CY650&gt;='PAINEL E TARGET'!$T$16,'PAINEL E TARGET'!$S$16,
IF(CY650&gt;='PAINEL E TARGET'!$T$17,'PAINEL E TARGET'!$S$17,
IF(CY650&gt;='PAINEL E TARGET'!$T$18,'PAINEL E TARGET'!$S$18,'PAINEL E TARGET'!$S$19))))))))</f>
        <v>1. Fx de 90% a 99,9%</v>
      </c>
      <c r="DA650" s="17">
        <f>IFERROR(VLOOKUP($BW650,'PAINEL E TARGET'!$G$1:$Q$99,7,0),0)</f>
        <v>0.15</v>
      </c>
      <c r="DB650" s="17">
        <f>VLOOKUP(CZ650,'PAINEL E TARGET'!$S$10:$U$19,3,0)</f>
        <v>0.5</v>
      </c>
      <c r="DC650" s="16">
        <f t="shared" si="391"/>
        <v>140.625</v>
      </c>
      <c r="DD650" s="17">
        <f t="shared" si="377"/>
        <v>1.004</v>
      </c>
      <c r="DE650" s="33" t="str">
        <f>IF(DD650&gt;='PAINEL E TARGET'!$T$11,'PAINEL E TARGET'!$S$11,
IF(DD650&gt;='PAINEL E TARGET'!$T$12,'PAINEL E TARGET'!$S$12,
IF(DD650&gt;='PAINEL E TARGET'!$T$13,'PAINEL E TARGET'!$S$13,
IF(DD650&gt;='PAINEL E TARGET'!$T$14,'PAINEL E TARGET'!$S$14,
IF(DD650&gt;='PAINEL E TARGET'!$T$15,'PAINEL E TARGET'!$S$15,
IF(DD650&gt;='PAINEL E TARGET'!$T$16,'PAINEL E TARGET'!$S$16,
IF(DD650&gt;='PAINEL E TARGET'!$T$17,'PAINEL E TARGET'!$S$17,
IF(DD650&gt;='PAINEL E TARGET'!$T$18,'PAINEL E TARGET'!$S$18,'PAINEL E TARGET'!$S$19))))))))</f>
        <v>2. Fx de 100% a 104,9%</v>
      </c>
      <c r="DF650" s="17">
        <f>IFERROR(VLOOKUP($BW650,'PAINEL E TARGET'!$G$1:$Q$99,8,0),0)</f>
        <v>0.1</v>
      </c>
      <c r="DG650" s="17">
        <f>VLOOKUP(DE650,'PAINEL E TARGET'!$S$10:$U$19,3,0)</f>
        <v>1</v>
      </c>
      <c r="DH650" s="16">
        <f t="shared" si="392"/>
        <v>187.5</v>
      </c>
      <c r="DI650" s="17">
        <f t="shared" si="378"/>
        <v>0.74399999999999999</v>
      </c>
      <c r="DJ650" s="33" t="str">
        <f>IF(DI650&gt;='PAINEL E TARGET'!$T$11,'PAINEL E TARGET'!$S$11,
IF(DI650&gt;='PAINEL E TARGET'!$T$12,'PAINEL E TARGET'!$S$12,
IF(DI650&gt;='PAINEL E TARGET'!$T$13,'PAINEL E TARGET'!$S$13,
IF(DI650&gt;='PAINEL E TARGET'!$T$14,'PAINEL E TARGET'!$S$14,
IF(DI650&gt;='PAINEL E TARGET'!$T$15,'PAINEL E TARGET'!$S$15,
IF(DI650&gt;='PAINEL E TARGET'!$T$16,'PAINEL E TARGET'!$S$16,
IF(DI650&gt;='PAINEL E TARGET'!$T$17,'PAINEL E TARGET'!$S$17,
IF(DI650&gt;='PAINEL E TARGET'!$T$18,'PAINEL E TARGET'!$S$18,'PAINEL E TARGET'!$S$19))))))))</f>
        <v>Não elegível</v>
      </c>
      <c r="DK650" s="17">
        <f>IFERROR(VLOOKUP($BW650,'PAINEL E TARGET'!$G$1:$Q$99,9,0),0)</f>
        <v>0.05</v>
      </c>
      <c r="DL650" s="17">
        <f>VLOOKUP(DJ650,'PAINEL E TARGET'!$S$10:$U$19,3,0)</f>
        <v>0</v>
      </c>
      <c r="DM650" s="16">
        <f t="shared" si="393"/>
        <v>0</v>
      </c>
      <c r="DN650" s="17">
        <f t="shared" si="379"/>
        <v>0.48899999999999999</v>
      </c>
      <c r="DO650" s="33" t="str">
        <f>IF(DN650&gt;='PAINEL E TARGET'!$T$11,'PAINEL E TARGET'!$S$11,
IF(DN650&gt;='PAINEL E TARGET'!$T$12,'PAINEL E TARGET'!$S$12,
IF(DN650&gt;='PAINEL E TARGET'!$T$13,'PAINEL E TARGET'!$S$13,
IF(DN650&gt;='PAINEL E TARGET'!$T$14,'PAINEL E TARGET'!$S$14,
IF(DN650&gt;='PAINEL E TARGET'!$T$15,'PAINEL E TARGET'!$S$15,
IF(DN650&gt;='PAINEL E TARGET'!$T$16,'PAINEL E TARGET'!$S$16,
IF(DN650&gt;='PAINEL E TARGET'!$T$17,'PAINEL E TARGET'!$S$17,
IF(DN650&gt;='PAINEL E TARGET'!$T$18,'PAINEL E TARGET'!$S$18,'PAINEL E TARGET'!$S$19))))))))</f>
        <v>Não elegível</v>
      </c>
      <c r="DP650" s="17">
        <f>IFERROR(VLOOKUP($BW650,'PAINEL E TARGET'!$G$1:$Q$99,10,0),0)</f>
        <v>0</v>
      </c>
      <c r="DQ650" s="17">
        <f>VLOOKUP(DO650,'PAINEL E TARGET'!$S$10:$U$19,3,0)</f>
        <v>0</v>
      </c>
      <c r="DR650" s="16">
        <f t="shared" si="394"/>
        <v>0</v>
      </c>
      <c r="DS650" s="17">
        <f t="shared" si="380"/>
        <v>0.9</v>
      </c>
      <c r="DT650" s="16">
        <f>IF(DS650&gt;=1,VLOOKUP(BO650,'PAINEL E TARGET'!$S$1:$W$8,5,0),0)</f>
        <v>0</v>
      </c>
      <c r="DU650" s="16">
        <f t="shared" si="395"/>
        <v>515.625</v>
      </c>
    </row>
    <row r="651" spans="2:125" s="32" customFormat="1" x14ac:dyDescent="0.2">
      <c r="B651" s="44">
        <v>43541</v>
      </c>
      <c r="C651" s="65">
        <v>1508</v>
      </c>
      <c r="D651" s="66" t="s">
        <v>654</v>
      </c>
      <c r="E651" s="65">
        <v>111</v>
      </c>
      <c r="F651" s="65" t="s">
        <v>1018</v>
      </c>
      <c r="G651" s="67">
        <v>1107639.2959949051</v>
      </c>
      <c r="H651" s="67">
        <v>639778.51729928597</v>
      </c>
      <c r="I651" s="67">
        <v>523173.72</v>
      </c>
      <c r="J651" s="68">
        <v>0.81774193076767732</v>
      </c>
      <c r="K651" s="67">
        <v>67393.627366483386</v>
      </c>
      <c r="L651" s="67">
        <v>523972.87124899542</v>
      </c>
      <c r="M651" s="67">
        <v>79473.789999999994</v>
      </c>
      <c r="N651" s="67">
        <v>426787.02999999997</v>
      </c>
      <c r="O651" s="67">
        <v>1023940.0262000465</v>
      </c>
      <c r="P651" s="67" t="s">
        <v>1082</v>
      </c>
      <c r="Q651" s="67" t="s">
        <v>1082</v>
      </c>
      <c r="R651" s="67">
        <v>0</v>
      </c>
      <c r="S651" s="67">
        <v>0</v>
      </c>
      <c r="T651" s="68">
        <v>0.1077401072755533</v>
      </c>
      <c r="U651" s="68">
        <v>9.988671451999781E-2</v>
      </c>
      <c r="V651" s="68">
        <v>0.92710799205471495</v>
      </c>
      <c r="W651" s="67">
        <v>63713.890000000014</v>
      </c>
      <c r="X651" s="67">
        <v>50568.729999999996</v>
      </c>
      <c r="Y651" s="68">
        <v>0.79368454822017598</v>
      </c>
      <c r="Z651" s="68">
        <v>0.18345344258424381</v>
      </c>
      <c r="AA651" s="68">
        <v>0.17235716562067749</v>
      </c>
      <c r="AB651" s="68">
        <v>0.93951447949268763</v>
      </c>
      <c r="AC651" s="67">
        <v>108488.22</v>
      </c>
      <c r="AD651" s="67">
        <v>87257.68</v>
      </c>
      <c r="AE651" s="68">
        <v>0.80430557345304399</v>
      </c>
      <c r="AF651" s="43">
        <v>80</v>
      </c>
      <c r="AG651" s="43">
        <v>68</v>
      </c>
      <c r="AH651" s="43">
        <v>21</v>
      </c>
      <c r="AI651" s="43">
        <v>13</v>
      </c>
      <c r="AJ651" s="67">
        <v>31339.729999999996</v>
      </c>
      <c r="AK651" s="67">
        <v>27444</v>
      </c>
      <c r="AL651" s="68">
        <v>0.8756935685151086</v>
      </c>
      <c r="AM651" s="67">
        <v>9098.49</v>
      </c>
      <c r="AN651" s="67">
        <v>9001.39</v>
      </c>
      <c r="AO651" s="68">
        <v>0.9893278994646364</v>
      </c>
      <c r="AP651" s="67">
        <v>5273.6999999999989</v>
      </c>
      <c r="AQ651" s="67">
        <v>4323.8499999999995</v>
      </c>
      <c r="AR651" s="68">
        <v>0.81988926180859745</v>
      </c>
      <c r="AS651" s="67">
        <v>18001.97</v>
      </c>
      <c r="AT651" s="67">
        <v>9799.49</v>
      </c>
      <c r="AU651" s="68">
        <v>0.54435653431263353</v>
      </c>
      <c r="AV651" s="43">
        <v>1266.1700000000003</v>
      </c>
      <c r="AW651" s="43">
        <v>1619.68</v>
      </c>
      <c r="AX651" s="69">
        <v>1.2791963164503974</v>
      </c>
      <c r="AY651" s="43">
        <v>67393.627366483386</v>
      </c>
      <c r="AZ651" s="43">
        <v>79473.789999999994</v>
      </c>
      <c r="BA651" s="43">
        <v>25077.967084592583</v>
      </c>
      <c r="BB651" s="43">
        <v>23643.829999999998</v>
      </c>
      <c r="BC651" s="43">
        <v>116674.55283116418</v>
      </c>
      <c r="BD651" s="43">
        <v>43480.530571493648</v>
      </c>
      <c r="BE651" s="43">
        <v>110929.2</v>
      </c>
      <c r="BF651" s="43">
        <v>188883.87</v>
      </c>
      <c r="BG651" s="43">
        <v>2196.92</v>
      </c>
      <c r="BH651" s="43">
        <v>42</v>
      </c>
      <c r="BI651" s="44">
        <v>43173</v>
      </c>
      <c r="BJ651" s="44">
        <v>43541</v>
      </c>
      <c r="BK651" s="44">
        <v>43172</v>
      </c>
      <c r="BL651" s="43">
        <f t="shared" si="381"/>
        <v>523173.72</v>
      </c>
      <c r="BM651" s="43">
        <f t="shared" si="382"/>
        <v>506260.81999999995</v>
      </c>
      <c r="BO651" s="16" t="str">
        <f>IFERROR(VLOOKUP($C651,'PORTE LOJA'!A:B,2,0),"PORTE 1")</f>
        <v>PORTE 2</v>
      </c>
      <c r="BP651" s="16">
        <f>VLOOKUP(BO651,'PAINEL E TARGET'!$S$1:$W$8,3,0)</f>
        <v>1875</v>
      </c>
      <c r="BQ651" s="16">
        <f t="shared" si="360"/>
        <v>1</v>
      </c>
      <c r="BR651" s="16">
        <f t="shared" si="361"/>
        <v>1</v>
      </c>
      <c r="BS651" s="16">
        <f t="shared" si="362"/>
        <v>1</v>
      </c>
      <c r="BT651" s="16">
        <f t="shared" si="363"/>
        <v>1</v>
      </c>
      <c r="BU651" s="16">
        <f t="shared" si="364"/>
        <v>1</v>
      </c>
      <c r="BV651" s="16">
        <f t="shared" si="365"/>
        <v>1</v>
      </c>
      <c r="BW651" s="17" t="str">
        <f t="shared" si="383"/>
        <v>111111</v>
      </c>
      <c r="BY651" s="17">
        <f t="shared" si="366"/>
        <v>0.81799999999999995</v>
      </c>
      <c r="BZ651" s="17">
        <f t="shared" si="367"/>
        <v>0.85599999999999998</v>
      </c>
      <c r="CA651" s="17" t="str">
        <f t="shared" si="384"/>
        <v>Sem Retira</v>
      </c>
      <c r="CB651" s="17">
        <f t="shared" si="385"/>
        <v>0.85599999999999998</v>
      </c>
      <c r="CC651" s="33" t="str">
        <f>IF(CB651&gt;='PAINEL E TARGET'!$T$11,'PAINEL E TARGET'!$S$11,
IF(CB651&gt;='PAINEL E TARGET'!$T$12,'PAINEL E TARGET'!$S$12,
IF(CB651&gt;='PAINEL E TARGET'!$T$13,'PAINEL E TARGET'!$S$13,
IF(CB651&gt;='PAINEL E TARGET'!$T$14,'PAINEL E TARGET'!$S$14,
IF(CB651&gt;='PAINEL E TARGET'!$T$15,'PAINEL E TARGET'!$S$15,
IF(CB651&gt;='PAINEL E TARGET'!$T$16,'PAINEL E TARGET'!$S$16,
IF(CB651&gt;='PAINEL E TARGET'!$T$17,'PAINEL E TARGET'!$S$17,
IF(CB651&gt;='PAINEL E TARGET'!$T$18,'PAINEL E TARGET'!$S$18,'PAINEL E TARGET'!$S$19))))))))</f>
        <v>Não elegível</v>
      </c>
      <c r="CD651" s="17">
        <f>IFERROR(VLOOKUP($BW651,'PAINEL E TARGET'!$G$1:$Q$99,4,0),0)</f>
        <v>0.25</v>
      </c>
      <c r="CE651" s="17">
        <f>VLOOKUP(CC651,'PAINEL E TARGET'!$S$10:$U$19,3,0)</f>
        <v>0</v>
      </c>
      <c r="CF651" s="16">
        <f t="shared" si="386"/>
        <v>0</v>
      </c>
      <c r="CG651" s="17">
        <f t="shared" si="368"/>
        <v>0.876</v>
      </c>
      <c r="CH651" s="17">
        <f t="shared" si="369"/>
        <v>0.98899999999999999</v>
      </c>
      <c r="CI651" s="17">
        <f t="shared" si="370"/>
        <v>0.82</v>
      </c>
      <c r="CJ651" s="17">
        <f t="shared" si="371"/>
        <v>0.54400000000000004</v>
      </c>
      <c r="CK651" s="17">
        <f t="shared" si="372"/>
        <v>1.2789999999999999</v>
      </c>
      <c r="CL651" s="17">
        <f t="shared" si="373"/>
        <v>0.79400000000000004</v>
      </c>
      <c r="CM651" s="16">
        <f t="shared" si="374"/>
        <v>4</v>
      </c>
      <c r="CN651" s="17" t="str">
        <f t="shared" si="387"/>
        <v>não ok</v>
      </c>
      <c r="CO651" s="17">
        <f t="shared" si="388"/>
        <v>0</v>
      </c>
      <c r="CP651" s="33" t="str">
        <f>IF(CO651&gt;='PAINEL E TARGET'!$T$11,'PAINEL E TARGET'!$S$11,
IF(CO651&gt;='PAINEL E TARGET'!$T$12,'PAINEL E TARGET'!$S$12,
IF(CO651&gt;='PAINEL E TARGET'!$T$13,'PAINEL E TARGET'!$S$13,
IF(CO651&gt;='PAINEL E TARGET'!$T$14,'PAINEL E TARGET'!$S$14,
IF(CO651&gt;='PAINEL E TARGET'!$T$15,'PAINEL E TARGET'!$S$15,
IF(CO651&gt;='PAINEL E TARGET'!$T$16,'PAINEL E TARGET'!$S$16,
IF(CO651&gt;='PAINEL E TARGET'!$T$17,'PAINEL E TARGET'!$S$17,
IF(CO651&gt;='PAINEL E TARGET'!$T$18,'PAINEL E TARGET'!$S$18,'PAINEL E TARGET'!$S$19))))))))</f>
        <v>Não elegível</v>
      </c>
      <c r="CQ651" s="17">
        <f>IFERROR(VLOOKUP($BW651,'PAINEL E TARGET'!$G$1:$Q$99,5,0),0)</f>
        <v>0.25</v>
      </c>
      <c r="CR651" s="17">
        <f>VLOOKUP(CP651,'PAINEL E TARGET'!$S$10:$U$19,3,0)</f>
        <v>0</v>
      </c>
      <c r="CS651" s="16">
        <f t="shared" si="389"/>
        <v>0</v>
      </c>
      <c r="CT651" s="17">
        <f t="shared" si="375"/>
        <v>0.80400000000000005</v>
      </c>
      <c r="CU651" s="33" t="str">
        <f>IF(CT651&gt;='PAINEL E TARGET'!$T$11,'PAINEL E TARGET'!$S$11,
IF(CT651&gt;='PAINEL E TARGET'!$T$12,'PAINEL E TARGET'!$S$12,
IF(CT651&gt;='PAINEL E TARGET'!$T$13,'PAINEL E TARGET'!$S$13,
IF(CT651&gt;='PAINEL E TARGET'!$T$14,'PAINEL E TARGET'!$S$14,
IF(CT651&gt;='PAINEL E TARGET'!$T$15,'PAINEL E TARGET'!$S$15,
IF(CT651&gt;='PAINEL E TARGET'!$T$16,'PAINEL E TARGET'!$S$16,
IF(CT651&gt;='PAINEL E TARGET'!$T$17,'PAINEL E TARGET'!$S$17,
IF(CT651&gt;='PAINEL E TARGET'!$T$18,'PAINEL E TARGET'!$S$18,'PAINEL E TARGET'!$S$19))))))))</f>
        <v>Não elegível</v>
      </c>
      <c r="CV651" s="17">
        <f>IFERROR(VLOOKUP($BW651,'PAINEL E TARGET'!$G$1:$Q$99,6,0),0)</f>
        <v>0.2</v>
      </c>
      <c r="CW651" s="17">
        <f>VLOOKUP(CU651,'PAINEL E TARGET'!$S$10:$U$19,3,0)</f>
        <v>0</v>
      </c>
      <c r="CX651" s="16">
        <f t="shared" si="390"/>
        <v>0</v>
      </c>
      <c r="CY651" s="17">
        <f t="shared" si="376"/>
        <v>1.179</v>
      </c>
      <c r="CZ651" s="33" t="str">
        <f>IF(CY651&gt;='PAINEL E TARGET'!$T$11,'PAINEL E TARGET'!$S$11,
IF(CY651&gt;='PAINEL E TARGET'!$T$12,'PAINEL E TARGET'!$S$12,
IF(CY651&gt;='PAINEL E TARGET'!$T$13,'PAINEL E TARGET'!$S$13,
IF(CY651&gt;='PAINEL E TARGET'!$T$14,'PAINEL E TARGET'!$S$14,
IF(CY651&gt;='PAINEL E TARGET'!$T$15,'PAINEL E TARGET'!$S$15,
IF(CY651&gt;='PAINEL E TARGET'!$T$16,'PAINEL E TARGET'!$S$16,
IF(CY651&gt;='PAINEL E TARGET'!$T$17,'PAINEL E TARGET'!$S$17,
IF(CY651&gt;='PAINEL E TARGET'!$T$18,'PAINEL E TARGET'!$S$18,'PAINEL E TARGET'!$S$19))))))))</f>
        <v>5. Fx de 115% a 119,9%</v>
      </c>
      <c r="DA651" s="17">
        <f>IFERROR(VLOOKUP($BW651,'PAINEL E TARGET'!$G$1:$Q$99,7,0),0)</f>
        <v>0.15</v>
      </c>
      <c r="DB651" s="17">
        <f>VLOOKUP(CZ651,'PAINEL E TARGET'!$S$10:$U$19,3,0)</f>
        <v>1.3</v>
      </c>
      <c r="DC651" s="16">
        <f t="shared" si="391"/>
        <v>365.625</v>
      </c>
      <c r="DD651" s="17">
        <f t="shared" si="377"/>
        <v>0.94299999999999995</v>
      </c>
      <c r="DE651" s="33" t="str">
        <f>IF(DD651&gt;='PAINEL E TARGET'!$T$11,'PAINEL E TARGET'!$S$11,
IF(DD651&gt;='PAINEL E TARGET'!$T$12,'PAINEL E TARGET'!$S$12,
IF(DD651&gt;='PAINEL E TARGET'!$T$13,'PAINEL E TARGET'!$S$13,
IF(DD651&gt;='PAINEL E TARGET'!$T$14,'PAINEL E TARGET'!$S$14,
IF(DD651&gt;='PAINEL E TARGET'!$T$15,'PAINEL E TARGET'!$S$15,
IF(DD651&gt;='PAINEL E TARGET'!$T$16,'PAINEL E TARGET'!$S$16,
IF(DD651&gt;='PAINEL E TARGET'!$T$17,'PAINEL E TARGET'!$S$17,
IF(DD651&gt;='PAINEL E TARGET'!$T$18,'PAINEL E TARGET'!$S$18,'PAINEL E TARGET'!$S$19))))))))</f>
        <v>1. Fx de 90% a 99,9%</v>
      </c>
      <c r="DF651" s="17">
        <f>IFERROR(VLOOKUP($BW651,'PAINEL E TARGET'!$G$1:$Q$99,8,0),0)</f>
        <v>0.1</v>
      </c>
      <c r="DG651" s="17">
        <f>VLOOKUP(DE651,'PAINEL E TARGET'!$S$10:$U$19,3,0)</f>
        <v>0.5</v>
      </c>
      <c r="DH651" s="16">
        <f t="shared" si="392"/>
        <v>93.75</v>
      </c>
      <c r="DI651" s="17">
        <f t="shared" si="378"/>
        <v>0.61899999999999999</v>
      </c>
      <c r="DJ651" s="33" t="str">
        <f>IF(DI651&gt;='PAINEL E TARGET'!$T$11,'PAINEL E TARGET'!$S$11,
IF(DI651&gt;='PAINEL E TARGET'!$T$12,'PAINEL E TARGET'!$S$12,
IF(DI651&gt;='PAINEL E TARGET'!$T$13,'PAINEL E TARGET'!$S$13,
IF(DI651&gt;='PAINEL E TARGET'!$T$14,'PAINEL E TARGET'!$S$14,
IF(DI651&gt;='PAINEL E TARGET'!$T$15,'PAINEL E TARGET'!$S$15,
IF(DI651&gt;='PAINEL E TARGET'!$T$16,'PAINEL E TARGET'!$S$16,
IF(DI651&gt;='PAINEL E TARGET'!$T$17,'PAINEL E TARGET'!$S$17,
IF(DI651&gt;='PAINEL E TARGET'!$T$18,'PAINEL E TARGET'!$S$18,'PAINEL E TARGET'!$S$19))))))))</f>
        <v>Não elegível</v>
      </c>
      <c r="DK651" s="17">
        <f>IFERROR(VLOOKUP($BW651,'PAINEL E TARGET'!$G$1:$Q$99,9,0),0)</f>
        <v>0.05</v>
      </c>
      <c r="DL651" s="17">
        <f>VLOOKUP(DJ651,'PAINEL E TARGET'!$S$10:$U$19,3,0)</f>
        <v>0</v>
      </c>
      <c r="DM651" s="16">
        <f t="shared" si="393"/>
        <v>0</v>
      </c>
      <c r="DN651" s="17">
        <f t="shared" si="379"/>
        <v>1.2789999999999999</v>
      </c>
      <c r="DO651" s="33" t="str">
        <f>IF(DN651&gt;='PAINEL E TARGET'!$T$11,'PAINEL E TARGET'!$S$11,
IF(DN651&gt;='PAINEL E TARGET'!$T$12,'PAINEL E TARGET'!$S$12,
IF(DN651&gt;='PAINEL E TARGET'!$T$13,'PAINEL E TARGET'!$S$13,
IF(DN651&gt;='PAINEL E TARGET'!$T$14,'PAINEL E TARGET'!$S$14,
IF(DN651&gt;='PAINEL E TARGET'!$T$15,'PAINEL E TARGET'!$S$15,
IF(DN651&gt;='PAINEL E TARGET'!$T$16,'PAINEL E TARGET'!$S$16,
IF(DN651&gt;='PAINEL E TARGET'!$T$17,'PAINEL E TARGET'!$S$17,
IF(DN651&gt;='PAINEL E TARGET'!$T$18,'PAINEL E TARGET'!$S$18,'PAINEL E TARGET'!$S$19))))))))</f>
        <v>7. Fx de 125% a 129,9%</v>
      </c>
      <c r="DP651" s="17">
        <f>IFERROR(VLOOKUP($BW651,'PAINEL E TARGET'!$G$1:$Q$99,10,0),0)</f>
        <v>0</v>
      </c>
      <c r="DQ651" s="17">
        <f>VLOOKUP(DO651,'PAINEL E TARGET'!$S$10:$U$19,3,0)</f>
        <v>1.5</v>
      </c>
      <c r="DR651" s="16">
        <f t="shared" si="394"/>
        <v>0</v>
      </c>
      <c r="DS651" s="17">
        <f t="shared" si="380"/>
        <v>0.85</v>
      </c>
      <c r="DT651" s="16">
        <f>IF(DS651&gt;=1,VLOOKUP(BO651,'PAINEL E TARGET'!$S$1:$W$8,5,0),0)</f>
        <v>0</v>
      </c>
      <c r="DU651" s="16">
        <f t="shared" si="395"/>
        <v>459.375</v>
      </c>
    </row>
    <row r="652" spans="2:125" s="32" customFormat="1" x14ac:dyDescent="0.2">
      <c r="B652" s="44">
        <v>43541</v>
      </c>
      <c r="C652" s="65">
        <v>1509</v>
      </c>
      <c r="D652" s="66" t="s">
        <v>655</v>
      </c>
      <c r="E652" s="65">
        <v>319</v>
      </c>
      <c r="F652" s="65" t="s">
        <v>943</v>
      </c>
      <c r="G652" s="67">
        <v>1551610.5454944875</v>
      </c>
      <c r="H652" s="67">
        <v>885028.7254909327</v>
      </c>
      <c r="I652" s="67">
        <v>756727.42000000016</v>
      </c>
      <c r="J652" s="68">
        <v>0.85503147887119402</v>
      </c>
      <c r="K652" s="67">
        <v>96798.120979323401</v>
      </c>
      <c r="L652" s="67">
        <v>663730.80580356088</v>
      </c>
      <c r="M652" s="67">
        <v>92043.87</v>
      </c>
      <c r="N652" s="67">
        <v>605818.43999999994</v>
      </c>
      <c r="O652" s="67">
        <v>1346577.9507011916</v>
      </c>
      <c r="P652" s="67">
        <v>7859.3124353381472</v>
      </c>
      <c r="Q652" s="67">
        <v>3990</v>
      </c>
      <c r="R652" s="67">
        <v>0</v>
      </c>
      <c r="S652" s="67">
        <v>10197</v>
      </c>
      <c r="T652" s="68">
        <v>0.10126408526013125</v>
      </c>
      <c r="U652" s="68">
        <v>9.5906248225988408E-2</v>
      </c>
      <c r="V652" s="68">
        <v>0.94709045146283188</v>
      </c>
      <c r="W652" s="67">
        <v>76218.400000000009</v>
      </c>
      <c r="X652" s="67">
        <v>66546.689999999988</v>
      </c>
      <c r="Y652" s="68">
        <v>0.87310531315272921</v>
      </c>
      <c r="Z652" s="68">
        <v>0.11840183434036153</v>
      </c>
      <c r="AA652" s="68">
        <v>9.2870769880092824E-2</v>
      </c>
      <c r="AB652" s="68">
        <v>0.78436935033560096</v>
      </c>
      <c r="AC652" s="67">
        <v>90048.01999999999</v>
      </c>
      <c r="AD652" s="67">
        <v>64811.010000000009</v>
      </c>
      <c r="AE652" s="68">
        <v>0.71973831295790869</v>
      </c>
      <c r="AF652" s="43">
        <v>80</v>
      </c>
      <c r="AG652" s="43">
        <v>71</v>
      </c>
      <c r="AH652" s="43">
        <v>22</v>
      </c>
      <c r="AI652" s="43">
        <v>18</v>
      </c>
      <c r="AJ652" s="67">
        <v>22128.620000000003</v>
      </c>
      <c r="AK652" s="67">
        <v>23980.9</v>
      </c>
      <c r="AL652" s="68">
        <v>1.0837051745657884</v>
      </c>
      <c r="AM652" s="67">
        <v>9170.27</v>
      </c>
      <c r="AN652" s="67">
        <v>4193.8</v>
      </c>
      <c r="AO652" s="68">
        <v>0.45732568397658957</v>
      </c>
      <c r="AP652" s="67">
        <v>5368.71</v>
      </c>
      <c r="AQ652" s="67">
        <v>2739.88</v>
      </c>
      <c r="AR652" s="68">
        <v>0.51034233549586405</v>
      </c>
      <c r="AS652" s="67">
        <v>39550.799999999988</v>
      </c>
      <c r="AT652" s="67">
        <v>35632.11</v>
      </c>
      <c r="AU652" s="68">
        <v>0.90092008252677602</v>
      </c>
      <c r="AV652" s="43">
        <v>986.49</v>
      </c>
      <c r="AW652" s="43">
        <v>499.91</v>
      </c>
      <c r="AX652" s="69">
        <v>0.5067562773064096</v>
      </c>
      <c r="AY652" s="43">
        <v>96798.120979323401</v>
      </c>
      <c r="AZ652" s="43">
        <v>92043.87000000001</v>
      </c>
      <c r="BA652" s="43">
        <v>44080.903926072402</v>
      </c>
      <c r="BB652" s="43">
        <v>53287.070000000007</v>
      </c>
      <c r="BC652" s="43">
        <v>171710.08399909016</v>
      </c>
      <c r="BD652" s="43">
        <v>78399.893457597165</v>
      </c>
      <c r="BE652" s="43">
        <v>135661.93000000002</v>
      </c>
      <c r="BF652" s="43">
        <v>160319.28</v>
      </c>
      <c r="BG652" s="43">
        <v>1751.8599999999997</v>
      </c>
      <c r="BH652" s="43">
        <v>41</v>
      </c>
      <c r="BI652" s="44">
        <v>43173</v>
      </c>
      <c r="BJ652" s="44">
        <v>43541</v>
      </c>
      <c r="BK652" s="44">
        <v>43172</v>
      </c>
      <c r="BL652" s="43">
        <f t="shared" si="381"/>
        <v>766924.42000000016</v>
      </c>
      <c r="BM652" s="43">
        <f t="shared" si="382"/>
        <v>708059.30999999994</v>
      </c>
      <c r="BO652" s="16" t="str">
        <f>IFERROR(VLOOKUP($C652,'PORTE LOJA'!A:B,2,0),"PORTE 1")</f>
        <v>PORTE 2</v>
      </c>
      <c r="BP652" s="16">
        <f>VLOOKUP(BO652,'PAINEL E TARGET'!$S$1:$W$8,3,0)</f>
        <v>1875</v>
      </c>
      <c r="BQ652" s="16">
        <f t="shared" si="360"/>
        <v>1</v>
      </c>
      <c r="BR652" s="16">
        <f t="shared" si="361"/>
        <v>1</v>
      </c>
      <c r="BS652" s="16">
        <f t="shared" si="362"/>
        <v>1</v>
      </c>
      <c r="BT652" s="16">
        <f t="shared" si="363"/>
        <v>1</v>
      </c>
      <c r="BU652" s="16">
        <f t="shared" si="364"/>
        <v>1</v>
      </c>
      <c r="BV652" s="16">
        <f t="shared" si="365"/>
        <v>1</v>
      </c>
      <c r="BW652" s="17" t="str">
        <f t="shared" si="383"/>
        <v>111111</v>
      </c>
      <c r="BY652" s="17">
        <f t="shared" si="366"/>
        <v>0.86699999999999999</v>
      </c>
      <c r="BZ652" s="17">
        <f t="shared" si="367"/>
        <v>0.93100000000000005</v>
      </c>
      <c r="CA652" s="17" t="str">
        <f t="shared" si="384"/>
        <v>Sem Retira</v>
      </c>
      <c r="CB652" s="17">
        <f t="shared" si="385"/>
        <v>0.93100000000000005</v>
      </c>
      <c r="CC652" s="33" t="str">
        <f>IF(CB652&gt;='PAINEL E TARGET'!$T$11,'PAINEL E TARGET'!$S$11,
IF(CB652&gt;='PAINEL E TARGET'!$T$12,'PAINEL E TARGET'!$S$12,
IF(CB652&gt;='PAINEL E TARGET'!$T$13,'PAINEL E TARGET'!$S$13,
IF(CB652&gt;='PAINEL E TARGET'!$T$14,'PAINEL E TARGET'!$S$14,
IF(CB652&gt;='PAINEL E TARGET'!$T$15,'PAINEL E TARGET'!$S$15,
IF(CB652&gt;='PAINEL E TARGET'!$T$16,'PAINEL E TARGET'!$S$16,
IF(CB652&gt;='PAINEL E TARGET'!$T$17,'PAINEL E TARGET'!$S$17,
IF(CB652&gt;='PAINEL E TARGET'!$T$18,'PAINEL E TARGET'!$S$18,'PAINEL E TARGET'!$S$19))))))))</f>
        <v>1. Fx de 90% a 99,9%</v>
      </c>
      <c r="CD652" s="17">
        <f>IFERROR(VLOOKUP($BW652,'PAINEL E TARGET'!$G$1:$Q$99,4,0),0)</f>
        <v>0.25</v>
      </c>
      <c r="CE652" s="17">
        <f>VLOOKUP(CC652,'PAINEL E TARGET'!$S$10:$U$19,3,0)</f>
        <v>0.5</v>
      </c>
      <c r="CF652" s="16">
        <f t="shared" si="386"/>
        <v>234.375</v>
      </c>
      <c r="CG652" s="17">
        <f t="shared" si="368"/>
        <v>1.0840000000000001</v>
      </c>
      <c r="CH652" s="17">
        <f t="shared" si="369"/>
        <v>0.45700000000000002</v>
      </c>
      <c r="CI652" s="17">
        <f t="shared" si="370"/>
        <v>0.51</v>
      </c>
      <c r="CJ652" s="17">
        <f t="shared" si="371"/>
        <v>0.90100000000000002</v>
      </c>
      <c r="CK652" s="17">
        <f t="shared" si="372"/>
        <v>0.50700000000000001</v>
      </c>
      <c r="CL652" s="17">
        <f t="shared" si="373"/>
        <v>0.873</v>
      </c>
      <c r="CM652" s="16">
        <f t="shared" si="374"/>
        <v>2</v>
      </c>
      <c r="CN652" s="17" t="str">
        <f t="shared" si="387"/>
        <v>não ok</v>
      </c>
      <c r="CO652" s="17">
        <f t="shared" si="388"/>
        <v>0</v>
      </c>
      <c r="CP652" s="33" t="str">
        <f>IF(CO652&gt;='PAINEL E TARGET'!$T$11,'PAINEL E TARGET'!$S$11,
IF(CO652&gt;='PAINEL E TARGET'!$T$12,'PAINEL E TARGET'!$S$12,
IF(CO652&gt;='PAINEL E TARGET'!$T$13,'PAINEL E TARGET'!$S$13,
IF(CO652&gt;='PAINEL E TARGET'!$T$14,'PAINEL E TARGET'!$S$14,
IF(CO652&gt;='PAINEL E TARGET'!$T$15,'PAINEL E TARGET'!$S$15,
IF(CO652&gt;='PAINEL E TARGET'!$T$16,'PAINEL E TARGET'!$S$16,
IF(CO652&gt;='PAINEL E TARGET'!$T$17,'PAINEL E TARGET'!$S$17,
IF(CO652&gt;='PAINEL E TARGET'!$T$18,'PAINEL E TARGET'!$S$18,'PAINEL E TARGET'!$S$19))))))))</f>
        <v>Não elegível</v>
      </c>
      <c r="CQ652" s="17">
        <f>IFERROR(VLOOKUP($BW652,'PAINEL E TARGET'!$G$1:$Q$99,5,0),0)</f>
        <v>0.25</v>
      </c>
      <c r="CR652" s="17">
        <f>VLOOKUP(CP652,'PAINEL E TARGET'!$S$10:$U$19,3,0)</f>
        <v>0</v>
      </c>
      <c r="CS652" s="16">
        <f t="shared" si="389"/>
        <v>0</v>
      </c>
      <c r="CT652" s="17">
        <f t="shared" si="375"/>
        <v>0.72</v>
      </c>
      <c r="CU652" s="33" t="str">
        <f>IF(CT652&gt;='PAINEL E TARGET'!$T$11,'PAINEL E TARGET'!$S$11,
IF(CT652&gt;='PAINEL E TARGET'!$T$12,'PAINEL E TARGET'!$S$12,
IF(CT652&gt;='PAINEL E TARGET'!$T$13,'PAINEL E TARGET'!$S$13,
IF(CT652&gt;='PAINEL E TARGET'!$T$14,'PAINEL E TARGET'!$S$14,
IF(CT652&gt;='PAINEL E TARGET'!$T$15,'PAINEL E TARGET'!$S$15,
IF(CT652&gt;='PAINEL E TARGET'!$T$16,'PAINEL E TARGET'!$S$16,
IF(CT652&gt;='PAINEL E TARGET'!$T$17,'PAINEL E TARGET'!$S$17,
IF(CT652&gt;='PAINEL E TARGET'!$T$18,'PAINEL E TARGET'!$S$18,'PAINEL E TARGET'!$S$19))))))))</f>
        <v>Não elegível</v>
      </c>
      <c r="CV652" s="17">
        <f>IFERROR(VLOOKUP($BW652,'PAINEL E TARGET'!$G$1:$Q$99,6,0),0)</f>
        <v>0.2</v>
      </c>
      <c r="CW652" s="17">
        <f>VLOOKUP(CU652,'PAINEL E TARGET'!$S$10:$U$19,3,0)</f>
        <v>0</v>
      </c>
      <c r="CX652" s="16">
        <f t="shared" si="390"/>
        <v>0</v>
      </c>
      <c r="CY652" s="17">
        <f t="shared" si="376"/>
        <v>0.95099999999999996</v>
      </c>
      <c r="CZ652" s="33" t="str">
        <f>IF(CY652&gt;='PAINEL E TARGET'!$T$11,'PAINEL E TARGET'!$S$11,
IF(CY652&gt;='PAINEL E TARGET'!$T$12,'PAINEL E TARGET'!$S$12,
IF(CY652&gt;='PAINEL E TARGET'!$T$13,'PAINEL E TARGET'!$S$13,
IF(CY652&gt;='PAINEL E TARGET'!$T$14,'PAINEL E TARGET'!$S$14,
IF(CY652&gt;='PAINEL E TARGET'!$T$15,'PAINEL E TARGET'!$S$15,
IF(CY652&gt;='PAINEL E TARGET'!$T$16,'PAINEL E TARGET'!$S$16,
IF(CY652&gt;='PAINEL E TARGET'!$T$17,'PAINEL E TARGET'!$S$17,
IF(CY652&gt;='PAINEL E TARGET'!$T$18,'PAINEL E TARGET'!$S$18,'PAINEL E TARGET'!$S$19))))))))</f>
        <v>1. Fx de 90% a 99,9%</v>
      </c>
      <c r="DA652" s="17">
        <f>IFERROR(VLOOKUP($BW652,'PAINEL E TARGET'!$G$1:$Q$99,7,0),0)</f>
        <v>0.15</v>
      </c>
      <c r="DB652" s="17">
        <f>VLOOKUP(CZ652,'PAINEL E TARGET'!$S$10:$U$19,3,0)</f>
        <v>0.5</v>
      </c>
      <c r="DC652" s="16">
        <f t="shared" si="391"/>
        <v>140.625</v>
      </c>
      <c r="DD652" s="17">
        <f t="shared" si="377"/>
        <v>1.2090000000000001</v>
      </c>
      <c r="DE652" s="33" t="str">
        <f>IF(DD652&gt;='PAINEL E TARGET'!$T$11,'PAINEL E TARGET'!$S$11,
IF(DD652&gt;='PAINEL E TARGET'!$T$12,'PAINEL E TARGET'!$S$12,
IF(DD652&gt;='PAINEL E TARGET'!$T$13,'PAINEL E TARGET'!$S$13,
IF(DD652&gt;='PAINEL E TARGET'!$T$14,'PAINEL E TARGET'!$S$14,
IF(DD652&gt;='PAINEL E TARGET'!$T$15,'PAINEL E TARGET'!$S$15,
IF(DD652&gt;='PAINEL E TARGET'!$T$16,'PAINEL E TARGET'!$S$16,
IF(DD652&gt;='PAINEL E TARGET'!$T$17,'PAINEL E TARGET'!$S$17,
IF(DD652&gt;='PAINEL E TARGET'!$T$18,'PAINEL E TARGET'!$S$18,'PAINEL E TARGET'!$S$19))))))))</f>
        <v>6. Fx de 120% a 124,9%</v>
      </c>
      <c r="DF652" s="17">
        <f>IFERROR(VLOOKUP($BW652,'PAINEL E TARGET'!$G$1:$Q$99,8,0),0)</f>
        <v>0.1</v>
      </c>
      <c r="DG652" s="17">
        <f>VLOOKUP(DE652,'PAINEL E TARGET'!$S$10:$U$19,3,0)</f>
        <v>1.4</v>
      </c>
      <c r="DH652" s="16">
        <f t="shared" si="392"/>
        <v>262.5</v>
      </c>
      <c r="DI652" s="17">
        <f t="shared" si="378"/>
        <v>0.81799999999999995</v>
      </c>
      <c r="DJ652" s="33" t="str">
        <f>IF(DI652&gt;='PAINEL E TARGET'!$T$11,'PAINEL E TARGET'!$S$11,
IF(DI652&gt;='PAINEL E TARGET'!$T$12,'PAINEL E TARGET'!$S$12,
IF(DI652&gt;='PAINEL E TARGET'!$T$13,'PAINEL E TARGET'!$S$13,
IF(DI652&gt;='PAINEL E TARGET'!$T$14,'PAINEL E TARGET'!$S$14,
IF(DI652&gt;='PAINEL E TARGET'!$T$15,'PAINEL E TARGET'!$S$15,
IF(DI652&gt;='PAINEL E TARGET'!$T$16,'PAINEL E TARGET'!$S$16,
IF(DI652&gt;='PAINEL E TARGET'!$T$17,'PAINEL E TARGET'!$S$17,
IF(DI652&gt;='PAINEL E TARGET'!$T$18,'PAINEL E TARGET'!$S$18,'PAINEL E TARGET'!$S$19))))))))</f>
        <v>Não elegível</v>
      </c>
      <c r="DK652" s="17">
        <f>IFERROR(VLOOKUP($BW652,'PAINEL E TARGET'!$G$1:$Q$99,9,0),0)</f>
        <v>0.05</v>
      </c>
      <c r="DL652" s="17">
        <f>VLOOKUP(DJ652,'PAINEL E TARGET'!$S$10:$U$19,3,0)</f>
        <v>0</v>
      </c>
      <c r="DM652" s="16">
        <f t="shared" si="393"/>
        <v>0</v>
      </c>
      <c r="DN652" s="17">
        <f t="shared" si="379"/>
        <v>0.50700000000000001</v>
      </c>
      <c r="DO652" s="33" t="str">
        <f>IF(DN652&gt;='PAINEL E TARGET'!$T$11,'PAINEL E TARGET'!$S$11,
IF(DN652&gt;='PAINEL E TARGET'!$T$12,'PAINEL E TARGET'!$S$12,
IF(DN652&gt;='PAINEL E TARGET'!$T$13,'PAINEL E TARGET'!$S$13,
IF(DN652&gt;='PAINEL E TARGET'!$T$14,'PAINEL E TARGET'!$S$14,
IF(DN652&gt;='PAINEL E TARGET'!$T$15,'PAINEL E TARGET'!$S$15,
IF(DN652&gt;='PAINEL E TARGET'!$T$16,'PAINEL E TARGET'!$S$16,
IF(DN652&gt;='PAINEL E TARGET'!$T$17,'PAINEL E TARGET'!$S$17,
IF(DN652&gt;='PAINEL E TARGET'!$T$18,'PAINEL E TARGET'!$S$18,'PAINEL E TARGET'!$S$19))))))))</f>
        <v>Não elegível</v>
      </c>
      <c r="DP652" s="17">
        <f>IFERROR(VLOOKUP($BW652,'PAINEL E TARGET'!$G$1:$Q$99,10,0),0)</f>
        <v>0</v>
      </c>
      <c r="DQ652" s="17">
        <f>VLOOKUP(DO652,'PAINEL E TARGET'!$S$10:$U$19,3,0)</f>
        <v>0</v>
      </c>
      <c r="DR652" s="16">
        <f t="shared" si="394"/>
        <v>0</v>
      </c>
      <c r="DS652" s="17">
        <f t="shared" si="380"/>
        <v>0.88800000000000001</v>
      </c>
      <c r="DT652" s="16">
        <f>IF(DS652&gt;=1,VLOOKUP(BO652,'PAINEL E TARGET'!$S$1:$W$8,5,0),0)</f>
        <v>0</v>
      </c>
      <c r="DU652" s="16">
        <f t="shared" si="395"/>
        <v>637.5</v>
      </c>
    </row>
    <row r="653" spans="2:125" s="32" customFormat="1" x14ac:dyDescent="0.2">
      <c r="B653" s="44">
        <v>43541</v>
      </c>
      <c r="C653" s="65">
        <v>1510</v>
      </c>
      <c r="D653" s="66" t="s">
        <v>656</v>
      </c>
      <c r="E653" s="65">
        <v>316</v>
      </c>
      <c r="F653" s="65" t="s">
        <v>943</v>
      </c>
      <c r="G653" s="67">
        <v>2973346.1422488531</v>
      </c>
      <c r="H653" s="67">
        <v>1765706.9336468598</v>
      </c>
      <c r="I653" s="67">
        <v>1549345.1</v>
      </c>
      <c r="J653" s="68">
        <v>0.8774644707318503</v>
      </c>
      <c r="K653" s="67">
        <v>369528.40146502393</v>
      </c>
      <c r="L653" s="67">
        <v>1231449.8280526416</v>
      </c>
      <c r="M653" s="67">
        <v>375038.89</v>
      </c>
      <c r="N653" s="67">
        <v>1093932.25</v>
      </c>
      <c r="O653" s="67">
        <v>2709363.6415780806</v>
      </c>
      <c r="P653" s="67" t="s">
        <v>1082</v>
      </c>
      <c r="Q653" s="67" t="s">
        <v>1082</v>
      </c>
      <c r="R653" s="67">
        <v>0</v>
      </c>
      <c r="S653" s="67">
        <v>0</v>
      </c>
      <c r="T653" s="68">
        <v>0.1293813096149378</v>
      </c>
      <c r="U653" s="68">
        <v>0.13390224262676803</v>
      </c>
      <c r="V653" s="68">
        <v>1.0349427055985547</v>
      </c>
      <c r="W653" s="67">
        <v>207136.66000000003</v>
      </c>
      <c r="X653" s="67">
        <v>196698.53</v>
      </c>
      <c r="Y653" s="68">
        <v>0.94960751998221837</v>
      </c>
      <c r="Z653" s="68">
        <v>0.18297866554266445</v>
      </c>
      <c r="AA653" s="68">
        <v>0.17142294572240541</v>
      </c>
      <c r="AB653" s="68">
        <v>0.9368466275235533</v>
      </c>
      <c r="AC653" s="67">
        <v>292944.86</v>
      </c>
      <c r="AD653" s="67">
        <v>251815.36</v>
      </c>
      <c r="AE653" s="68">
        <v>0.85959985780259129</v>
      </c>
      <c r="AF653" s="43">
        <v>80</v>
      </c>
      <c r="AG653" s="43">
        <v>62</v>
      </c>
      <c r="AH653" s="43">
        <v>60</v>
      </c>
      <c r="AI653" s="43">
        <v>67</v>
      </c>
      <c r="AJ653" s="67">
        <v>103808.20000000001</v>
      </c>
      <c r="AK653" s="67">
        <v>92846.5</v>
      </c>
      <c r="AL653" s="68">
        <v>0.89440429561441182</v>
      </c>
      <c r="AM653" s="67">
        <v>18363.989999999998</v>
      </c>
      <c r="AN653" s="67">
        <v>16746.79</v>
      </c>
      <c r="AO653" s="68">
        <v>0.9119363493445598</v>
      </c>
      <c r="AP653" s="67">
        <v>33679.979999999996</v>
      </c>
      <c r="AQ653" s="67">
        <v>30636.970000000005</v>
      </c>
      <c r="AR653" s="68">
        <v>0.9096492931409107</v>
      </c>
      <c r="AS653" s="67">
        <v>51284.49</v>
      </c>
      <c r="AT653" s="67">
        <v>56468.27</v>
      </c>
      <c r="AU653" s="68">
        <v>1.1010789031927586</v>
      </c>
      <c r="AV653" s="43">
        <v>3965.4800000000005</v>
      </c>
      <c r="AW653" s="43">
        <v>3544.3499999999995</v>
      </c>
      <c r="AX653" s="69">
        <v>0.89380100265289419</v>
      </c>
      <c r="AY653" s="43">
        <v>369528.40146502393</v>
      </c>
      <c r="AZ653" s="43">
        <v>375038.89</v>
      </c>
      <c r="BA653" s="43">
        <v>62087.888223024842</v>
      </c>
      <c r="BB653" s="43">
        <v>71835.239999999991</v>
      </c>
      <c r="BC653" s="43">
        <v>623821.18561856938</v>
      </c>
      <c r="BD653" s="43">
        <v>105528.9930679605</v>
      </c>
      <c r="BE653" s="43">
        <v>352835.82</v>
      </c>
      <c r="BF653" s="43">
        <v>499001.38999999996</v>
      </c>
      <c r="BG653" s="43">
        <v>6752.0400000000018</v>
      </c>
      <c r="BH653" s="43">
        <v>116</v>
      </c>
      <c r="BI653" s="44">
        <v>43173</v>
      </c>
      <c r="BJ653" s="44">
        <v>43541</v>
      </c>
      <c r="BK653" s="44">
        <v>43172</v>
      </c>
      <c r="BL653" s="43">
        <f t="shared" si="381"/>
        <v>1549345.1</v>
      </c>
      <c r="BM653" s="43">
        <f t="shared" si="382"/>
        <v>1468971.1400000001</v>
      </c>
      <c r="BO653" s="16" t="str">
        <f>IFERROR(VLOOKUP($C653,'PORTE LOJA'!A:B,2,0),"PORTE 1")</f>
        <v>PORTE 4</v>
      </c>
      <c r="BP653" s="16">
        <f>VLOOKUP(BO653,'PAINEL E TARGET'!$S$1:$W$8,3,0)</f>
        <v>3000</v>
      </c>
      <c r="BQ653" s="16">
        <f t="shared" si="360"/>
        <v>1</v>
      </c>
      <c r="BR653" s="16">
        <f t="shared" si="361"/>
        <v>1</v>
      </c>
      <c r="BS653" s="16">
        <f t="shared" si="362"/>
        <v>1</v>
      </c>
      <c r="BT653" s="16">
        <f t="shared" si="363"/>
        <v>1</v>
      </c>
      <c r="BU653" s="16">
        <f t="shared" si="364"/>
        <v>1</v>
      </c>
      <c r="BV653" s="16">
        <f t="shared" si="365"/>
        <v>1</v>
      </c>
      <c r="BW653" s="17" t="str">
        <f t="shared" si="383"/>
        <v>111111</v>
      </c>
      <c r="BY653" s="17">
        <f t="shared" si="366"/>
        <v>0.877</v>
      </c>
      <c r="BZ653" s="17">
        <f t="shared" si="367"/>
        <v>0.91800000000000004</v>
      </c>
      <c r="CA653" s="17" t="str">
        <f t="shared" si="384"/>
        <v>Sem Retira</v>
      </c>
      <c r="CB653" s="17">
        <f t="shared" si="385"/>
        <v>0.91800000000000004</v>
      </c>
      <c r="CC653" s="33" t="str">
        <f>IF(CB653&gt;='PAINEL E TARGET'!$T$11,'PAINEL E TARGET'!$S$11,
IF(CB653&gt;='PAINEL E TARGET'!$T$12,'PAINEL E TARGET'!$S$12,
IF(CB653&gt;='PAINEL E TARGET'!$T$13,'PAINEL E TARGET'!$S$13,
IF(CB653&gt;='PAINEL E TARGET'!$T$14,'PAINEL E TARGET'!$S$14,
IF(CB653&gt;='PAINEL E TARGET'!$T$15,'PAINEL E TARGET'!$S$15,
IF(CB653&gt;='PAINEL E TARGET'!$T$16,'PAINEL E TARGET'!$S$16,
IF(CB653&gt;='PAINEL E TARGET'!$T$17,'PAINEL E TARGET'!$S$17,
IF(CB653&gt;='PAINEL E TARGET'!$T$18,'PAINEL E TARGET'!$S$18,'PAINEL E TARGET'!$S$19))))))))</f>
        <v>1. Fx de 90% a 99,9%</v>
      </c>
      <c r="CD653" s="17">
        <f>IFERROR(VLOOKUP($BW653,'PAINEL E TARGET'!$G$1:$Q$99,4,0),0)</f>
        <v>0.25</v>
      </c>
      <c r="CE653" s="17">
        <f>VLOOKUP(CC653,'PAINEL E TARGET'!$S$10:$U$19,3,0)</f>
        <v>0.5</v>
      </c>
      <c r="CF653" s="16">
        <f t="shared" si="386"/>
        <v>375</v>
      </c>
      <c r="CG653" s="17">
        <f t="shared" si="368"/>
        <v>0.89400000000000002</v>
      </c>
      <c r="CH653" s="17">
        <f t="shared" si="369"/>
        <v>0.91200000000000003</v>
      </c>
      <c r="CI653" s="17">
        <f t="shared" si="370"/>
        <v>0.91</v>
      </c>
      <c r="CJ653" s="17">
        <f t="shared" si="371"/>
        <v>1.101</v>
      </c>
      <c r="CK653" s="17">
        <f t="shared" si="372"/>
        <v>0.89400000000000002</v>
      </c>
      <c r="CL653" s="17">
        <f t="shared" si="373"/>
        <v>0.95</v>
      </c>
      <c r="CM653" s="16">
        <f t="shared" si="374"/>
        <v>5</v>
      </c>
      <c r="CN653" s="17" t="str">
        <f t="shared" si="387"/>
        <v>ok</v>
      </c>
      <c r="CO653" s="17">
        <f t="shared" si="388"/>
        <v>0.95</v>
      </c>
      <c r="CP653" s="33" t="str">
        <f>IF(CO653&gt;='PAINEL E TARGET'!$T$11,'PAINEL E TARGET'!$S$11,
IF(CO653&gt;='PAINEL E TARGET'!$T$12,'PAINEL E TARGET'!$S$12,
IF(CO653&gt;='PAINEL E TARGET'!$T$13,'PAINEL E TARGET'!$S$13,
IF(CO653&gt;='PAINEL E TARGET'!$T$14,'PAINEL E TARGET'!$S$14,
IF(CO653&gt;='PAINEL E TARGET'!$T$15,'PAINEL E TARGET'!$S$15,
IF(CO653&gt;='PAINEL E TARGET'!$T$16,'PAINEL E TARGET'!$S$16,
IF(CO653&gt;='PAINEL E TARGET'!$T$17,'PAINEL E TARGET'!$S$17,
IF(CO653&gt;='PAINEL E TARGET'!$T$18,'PAINEL E TARGET'!$S$18,'PAINEL E TARGET'!$S$19))))))))</f>
        <v>1. Fx de 90% a 99,9%</v>
      </c>
      <c r="CQ653" s="17">
        <f>IFERROR(VLOOKUP($BW653,'PAINEL E TARGET'!$G$1:$Q$99,5,0),0)</f>
        <v>0.25</v>
      </c>
      <c r="CR653" s="17">
        <f>VLOOKUP(CP653,'PAINEL E TARGET'!$S$10:$U$19,3,0)</f>
        <v>0.5</v>
      </c>
      <c r="CS653" s="16">
        <f t="shared" si="389"/>
        <v>375</v>
      </c>
      <c r="CT653" s="17">
        <f t="shared" si="375"/>
        <v>0.86</v>
      </c>
      <c r="CU653" s="33" t="str">
        <f>IF(CT653&gt;='PAINEL E TARGET'!$T$11,'PAINEL E TARGET'!$S$11,
IF(CT653&gt;='PAINEL E TARGET'!$T$12,'PAINEL E TARGET'!$S$12,
IF(CT653&gt;='PAINEL E TARGET'!$T$13,'PAINEL E TARGET'!$S$13,
IF(CT653&gt;='PAINEL E TARGET'!$T$14,'PAINEL E TARGET'!$S$14,
IF(CT653&gt;='PAINEL E TARGET'!$T$15,'PAINEL E TARGET'!$S$15,
IF(CT653&gt;='PAINEL E TARGET'!$T$16,'PAINEL E TARGET'!$S$16,
IF(CT653&gt;='PAINEL E TARGET'!$T$17,'PAINEL E TARGET'!$S$17,
IF(CT653&gt;='PAINEL E TARGET'!$T$18,'PAINEL E TARGET'!$S$18,'PAINEL E TARGET'!$S$19))))))))</f>
        <v>Não elegível</v>
      </c>
      <c r="CV653" s="17">
        <f>IFERROR(VLOOKUP($BW653,'PAINEL E TARGET'!$G$1:$Q$99,6,0),0)</f>
        <v>0.2</v>
      </c>
      <c r="CW653" s="17">
        <f>VLOOKUP(CU653,'PAINEL E TARGET'!$S$10:$U$19,3,0)</f>
        <v>0</v>
      </c>
      <c r="CX653" s="16">
        <f t="shared" si="390"/>
        <v>0</v>
      </c>
      <c r="CY653" s="17">
        <f t="shared" si="376"/>
        <v>1.0149999999999999</v>
      </c>
      <c r="CZ653" s="33" t="str">
        <f>IF(CY653&gt;='PAINEL E TARGET'!$T$11,'PAINEL E TARGET'!$S$11,
IF(CY653&gt;='PAINEL E TARGET'!$T$12,'PAINEL E TARGET'!$S$12,
IF(CY653&gt;='PAINEL E TARGET'!$T$13,'PAINEL E TARGET'!$S$13,
IF(CY653&gt;='PAINEL E TARGET'!$T$14,'PAINEL E TARGET'!$S$14,
IF(CY653&gt;='PAINEL E TARGET'!$T$15,'PAINEL E TARGET'!$S$15,
IF(CY653&gt;='PAINEL E TARGET'!$T$16,'PAINEL E TARGET'!$S$16,
IF(CY653&gt;='PAINEL E TARGET'!$T$17,'PAINEL E TARGET'!$S$17,
IF(CY653&gt;='PAINEL E TARGET'!$T$18,'PAINEL E TARGET'!$S$18,'PAINEL E TARGET'!$S$19))))))))</f>
        <v>2. Fx de 100% a 104,9%</v>
      </c>
      <c r="DA653" s="17">
        <f>IFERROR(VLOOKUP($BW653,'PAINEL E TARGET'!$G$1:$Q$99,7,0),0)</f>
        <v>0.15</v>
      </c>
      <c r="DB653" s="17">
        <f>VLOOKUP(CZ653,'PAINEL E TARGET'!$S$10:$U$19,3,0)</f>
        <v>1</v>
      </c>
      <c r="DC653" s="16">
        <f t="shared" si="391"/>
        <v>450</v>
      </c>
      <c r="DD653" s="17">
        <f t="shared" si="377"/>
        <v>1.157</v>
      </c>
      <c r="DE653" s="33" t="str">
        <f>IF(DD653&gt;='PAINEL E TARGET'!$T$11,'PAINEL E TARGET'!$S$11,
IF(DD653&gt;='PAINEL E TARGET'!$T$12,'PAINEL E TARGET'!$S$12,
IF(DD653&gt;='PAINEL E TARGET'!$T$13,'PAINEL E TARGET'!$S$13,
IF(DD653&gt;='PAINEL E TARGET'!$T$14,'PAINEL E TARGET'!$S$14,
IF(DD653&gt;='PAINEL E TARGET'!$T$15,'PAINEL E TARGET'!$S$15,
IF(DD653&gt;='PAINEL E TARGET'!$T$16,'PAINEL E TARGET'!$S$16,
IF(DD653&gt;='PAINEL E TARGET'!$T$17,'PAINEL E TARGET'!$S$17,
IF(DD653&gt;='PAINEL E TARGET'!$T$18,'PAINEL E TARGET'!$S$18,'PAINEL E TARGET'!$S$19))))))))</f>
        <v>5. Fx de 115% a 119,9%</v>
      </c>
      <c r="DF653" s="17">
        <f>IFERROR(VLOOKUP($BW653,'PAINEL E TARGET'!$G$1:$Q$99,8,0),0)</f>
        <v>0.1</v>
      </c>
      <c r="DG653" s="17">
        <f>VLOOKUP(DE653,'PAINEL E TARGET'!$S$10:$U$19,3,0)</f>
        <v>1.3</v>
      </c>
      <c r="DH653" s="16">
        <f t="shared" si="392"/>
        <v>390</v>
      </c>
      <c r="DI653" s="17">
        <f t="shared" si="378"/>
        <v>1.117</v>
      </c>
      <c r="DJ653" s="33" t="str">
        <f>IF(DI653&gt;='PAINEL E TARGET'!$T$11,'PAINEL E TARGET'!$S$11,
IF(DI653&gt;='PAINEL E TARGET'!$T$12,'PAINEL E TARGET'!$S$12,
IF(DI653&gt;='PAINEL E TARGET'!$T$13,'PAINEL E TARGET'!$S$13,
IF(DI653&gt;='PAINEL E TARGET'!$T$14,'PAINEL E TARGET'!$S$14,
IF(DI653&gt;='PAINEL E TARGET'!$T$15,'PAINEL E TARGET'!$S$15,
IF(DI653&gt;='PAINEL E TARGET'!$T$16,'PAINEL E TARGET'!$S$16,
IF(DI653&gt;='PAINEL E TARGET'!$T$17,'PAINEL E TARGET'!$S$17,
IF(DI653&gt;='PAINEL E TARGET'!$T$18,'PAINEL E TARGET'!$S$18,'PAINEL E TARGET'!$S$19))))))))</f>
        <v>4. Fx de 110% a 114,9%</v>
      </c>
      <c r="DK653" s="17">
        <f>IFERROR(VLOOKUP($BW653,'PAINEL E TARGET'!$G$1:$Q$99,9,0),0)</f>
        <v>0.05</v>
      </c>
      <c r="DL653" s="17">
        <f>VLOOKUP(DJ653,'PAINEL E TARGET'!$S$10:$U$19,3,0)</f>
        <v>1.2</v>
      </c>
      <c r="DM653" s="16">
        <f t="shared" si="393"/>
        <v>180</v>
      </c>
      <c r="DN653" s="17">
        <f t="shared" si="379"/>
        <v>0.89400000000000002</v>
      </c>
      <c r="DO653" s="33" t="str">
        <f>IF(DN653&gt;='PAINEL E TARGET'!$T$11,'PAINEL E TARGET'!$S$11,
IF(DN653&gt;='PAINEL E TARGET'!$T$12,'PAINEL E TARGET'!$S$12,
IF(DN653&gt;='PAINEL E TARGET'!$T$13,'PAINEL E TARGET'!$S$13,
IF(DN653&gt;='PAINEL E TARGET'!$T$14,'PAINEL E TARGET'!$S$14,
IF(DN653&gt;='PAINEL E TARGET'!$T$15,'PAINEL E TARGET'!$S$15,
IF(DN653&gt;='PAINEL E TARGET'!$T$16,'PAINEL E TARGET'!$S$16,
IF(DN653&gt;='PAINEL E TARGET'!$T$17,'PAINEL E TARGET'!$S$17,
IF(DN653&gt;='PAINEL E TARGET'!$T$18,'PAINEL E TARGET'!$S$18,'PAINEL E TARGET'!$S$19))))))))</f>
        <v>Não elegível</v>
      </c>
      <c r="DP653" s="17">
        <f>IFERROR(VLOOKUP($BW653,'PAINEL E TARGET'!$G$1:$Q$99,10,0),0)</f>
        <v>0</v>
      </c>
      <c r="DQ653" s="17">
        <f>VLOOKUP(DO653,'PAINEL E TARGET'!$S$10:$U$19,3,0)</f>
        <v>0</v>
      </c>
      <c r="DR653" s="16">
        <f t="shared" si="394"/>
        <v>0</v>
      </c>
      <c r="DS653" s="17">
        <f t="shared" si="380"/>
        <v>0.77500000000000002</v>
      </c>
      <c r="DT653" s="16">
        <f>IF(DS653&gt;=1,VLOOKUP(BO653,'PAINEL E TARGET'!$S$1:$W$8,5,0),0)</f>
        <v>0</v>
      </c>
      <c r="DU653" s="16">
        <f t="shared" si="395"/>
        <v>1770</v>
      </c>
    </row>
    <row r="654" spans="2:125" s="32" customFormat="1" x14ac:dyDescent="0.2">
      <c r="B654" s="44">
        <v>43541</v>
      </c>
      <c r="C654" s="65">
        <v>1511</v>
      </c>
      <c r="D654" s="66" t="s">
        <v>657</v>
      </c>
      <c r="E654" s="65">
        <v>114</v>
      </c>
      <c r="F654" s="65" t="s">
        <v>1018</v>
      </c>
      <c r="G654" s="67">
        <v>2177603.0915852534</v>
      </c>
      <c r="H654" s="67">
        <v>1291838.3820100587</v>
      </c>
      <c r="I654" s="67">
        <v>962429.58000000007</v>
      </c>
      <c r="J654" s="68">
        <v>0.74500772960661754</v>
      </c>
      <c r="K654" s="67">
        <v>224842.34068288116</v>
      </c>
      <c r="L654" s="67">
        <v>959879.72809712845</v>
      </c>
      <c r="M654" s="67">
        <v>166978.72</v>
      </c>
      <c r="N654" s="67">
        <v>763020.54000000015</v>
      </c>
      <c r="O654" s="67">
        <v>1999799.4230469367</v>
      </c>
      <c r="P654" s="67">
        <v>9214.8980260095559</v>
      </c>
      <c r="Q654" s="67">
        <v>0</v>
      </c>
      <c r="R654" s="67">
        <v>0</v>
      </c>
      <c r="S654" s="67">
        <v>0</v>
      </c>
      <c r="T654" s="68">
        <v>0.11265910008448095</v>
      </c>
      <c r="U654" s="68">
        <v>0.10284710334070586</v>
      </c>
      <c r="V654" s="68">
        <v>0.91290542231903815</v>
      </c>
      <c r="W654" s="67">
        <v>132431.57999999999</v>
      </c>
      <c r="X654" s="67">
        <v>95647.729999999981</v>
      </c>
      <c r="Y654" s="68">
        <v>0.72224261010855562</v>
      </c>
      <c r="Z654" s="68">
        <v>0.22700424604814096</v>
      </c>
      <c r="AA654" s="68">
        <v>0.20887156404834128</v>
      </c>
      <c r="AB654" s="68">
        <v>0.92012183773886658</v>
      </c>
      <c r="AC654" s="67">
        <v>268936.94</v>
      </c>
      <c r="AD654" s="67">
        <v>194250.4</v>
      </c>
      <c r="AE654" s="68">
        <v>0.72228976800286337</v>
      </c>
      <c r="AF654" s="43">
        <v>80</v>
      </c>
      <c r="AG654" s="43">
        <v>56</v>
      </c>
      <c r="AH654" s="43">
        <v>34</v>
      </c>
      <c r="AI654" s="43">
        <v>36</v>
      </c>
      <c r="AJ654" s="67">
        <v>69579.039999999994</v>
      </c>
      <c r="AK654" s="67">
        <v>48191.5</v>
      </c>
      <c r="AL654" s="68">
        <v>0.69261518986177451</v>
      </c>
      <c r="AM654" s="67">
        <v>15076.320000000002</v>
      </c>
      <c r="AN654" s="67">
        <v>9583.9700000000012</v>
      </c>
      <c r="AO654" s="68">
        <v>0.63569690746813545</v>
      </c>
      <c r="AP654" s="67">
        <v>5357.55</v>
      </c>
      <c r="AQ654" s="67">
        <v>2558.4899999999998</v>
      </c>
      <c r="AR654" s="68">
        <v>0.47754850631352014</v>
      </c>
      <c r="AS654" s="67">
        <v>42418.67</v>
      </c>
      <c r="AT654" s="67">
        <v>35313.769999999997</v>
      </c>
      <c r="AU654" s="68">
        <v>0.83250535672146242</v>
      </c>
      <c r="AV654" s="43">
        <v>3082.79</v>
      </c>
      <c r="AW654" s="43">
        <v>3104.42</v>
      </c>
      <c r="AX654" s="69">
        <v>1.0070163715335785</v>
      </c>
      <c r="AY654" s="43">
        <v>224842.34068288116</v>
      </c>
      <c r="AZ654" s="43">
        <v>166978.72</v>
      </c>
      <c r="BA654" s="43">
        <v>73035.69623739786</v>
      </c>
      <c r="BB654" s="43">
        <v>74027.549999999988</v>
      </c>
      <c r="BC654" s="43">
        <v>379547.44047957484</v>
      </c>
      <c r="BD654" s="43">
        <v>123524.46840538233</v>
      </c>
      <c r="BE654" s="43">
        <v>224638.38999999998</v>
      </c>
      <c r="BF654" s="43">
        <v>456269.51999999996</v>
      </c>
      <c r="BG654" s="43">
        <v>5218.880000000001</v>
      </c>
      <c r="BH654" s="43">
        <v>51</v>
      </c>
      <c r="BI654" s="44">
        <v>43173</v>
      </c>
      <c r="BJ654" s="44">
        <v>43541</v>
      </c>
      <c r="BK654" s="44">
        <v>43172</v>
      </c>
      <c r="BL654" s="43">
        <f t="shared" si="381"/>
        <v>962429.58000000007</v>
      </c>
      <c r="BM654" s="43">
        <f t="shared" si="382"/>
        <v>929999.26000000013</v>
      </c>
      <c r="BO654" s="16" t="str">
        <f>IFERROR(VLOOKUP($C654,'PORTE LOJA'!A:B,2,0),"PORTE 1")</f>
        <v>PORTE 4</v>
      </c>
      <c r="BP654" s="16">
        <f>VLOOKUP(BO654,'PAINEL E TARGET'!$S$1:$W$8,3,0)</f>
        <v>3000</v>
      </c>
      <c r="BQ654" s="16">
        <f t="shared" si="360"/>
        <v>1</v>
      </c>
      <c r="BR654" s="16">
        <f t="shared" si="361"/>
        <v>1</v>
      </c>
      <c r="BS654" s="16">
        <f t="shared" si="362"/>
        <v>1</v>
      </c>
      <c r="BT654" s="16">
        <f t="shared" si="363"/>
        <v>1</v>
      </c>
      <c r="BU654" s="16">
        <f t="shared" si="364"/>
        <v>1</v>
      </c>
      <c r="BV654" s="16">
        <f t="shared" si="365"/>
        <v>1</v>
      </c>
      <c r="BW654" s="17" t="str">
        <f t="shared" si="383"/>
        <v>111111</v>
      </c>
      <c r="BY654" s="17">
        <f t="shared" si="366"/>
        <v>0.745</v>
      </c>
      <c r="BZ654" s="17">
        <f t="shared" si="367"/>
        <v>0.78500000000000003</v>
      </c>
      <c r="CA654" s="17" t="str">
        <f t="shared" si="384"/>
        <v>Sem Retira</v>
      </c>
      <c r="CB654" s="17">
        <f t="shared" si="385"/>
        <v>0.78500000000000003</v>
      </c>
      <c r="CC654" s="33" t="str">
        <f>IF(CB654&gt;='PAINEL E TARGET'!$T$11,'PAINEL E TARGET'!$S$11,
IF(CB654&gt;='PAINEL E TARGET'!$T$12,'PAINEL E TARGET'!$S$12,
IF(CB654&gt;='PAINEL E TARGET'!$T$13,'PAINEL E TARGET'!$S$13,
IF(CB654&gt;='PAINEL E TARGET'!$T$14,'PAINEL E TARGET'!$S$14,
IF(CB654&gt;='PAINEL E TARGET'!$T$15,'PAINEL E TARGET'!$S$15,
IF(CB654&gt;='PAINEL E TARGET'!$T$16,'PAINEL E TARGET'!$S$16,
IF(CB654&gt;='PAINEL E TARGET'!$T$17,'PAINEL E TARGET'!$S$17,
IF(CB654&gt;='PAINEL E TARGET'!$T$18,'PAINEL E TARGET'!$S$18,'PAINEL E TARGET'!$S$19))))))))</f>
        <v>Não elegível</v>
      </c>
      <c r="CD654" s="17">
        <f>IFERROR(VLOOKUP($BW654,'PAINEL E TARGET'!$G$1:$Q$99,4,0),0)</f>
        <v>0.25</v>
      </c>
      <c r="CE654" s="17">
        <f>VLOOKUP(CC654,'PAINEL E TARGET'!$S$10:$U$19,3,0)</f>
        <v>0</v>
      </c>
      <c r="CF654" s="16">
        <f t="shared" si="386"/>
        <v>0</v>
      </c>
      <c r="CG654" s="17">
        <f t="shared" si="368"/>
        <v>0.69299999999999995</v>
      </c>
      <c r="CH654" s="17">
        <f t="shared" si="369"/>
        <v>0.63600000000000001</v>
      </c>
      <c r="CI654" s="17">
        <f t="shared" si="370"/>
        <v>0.47799999999999998</v>
      </c>
      <c r="CJ654" s="17">
        <f t="shared" si="371"/>
        <v>0.83299999999999996</v>
      </c>
      <c r="CK654" s="17">
        <f t="shared" si="372"/>
        <v>1.0069999999999999</v>
      </c>
      <c r="CL654" s="17">
        <f t="shared" si="373"/>
        <v>0.72199999999999998</v>
      </c>
      <c r="CM654" s="16">
        <f t="shared" si="374"/>
        <v>2</v>
      </c>
      <c r="CN654" s="17" t="str">
        <f t="shared" si="387"/>
        <v>não ok</v>
      </c>
      <c r="CO654" s="17">
        <f t="shared" si="388"/>
        <v>0</v>
      </c>
      <c r="CP654" s="33" t="str">
        <f>IF(CO654&gt;='PAINEL E TARGET'!$T$11,'PAINEL E TARGET'!$S$11,
IF(CO654&gt;='PAINEL E TARGET'!$T$12,'PAINEL E TARGET'!$S$12,
IF(CO654&gt;='PAINEL E TARGET'!$T$13,'PAINEL E TARGET'!$S$13,
IF(CO654&gt;='PAINEL E TARGET'!$T$14,'PAINEL E TARGET'!$S$14,
IF(CO654&gt;='PAINEL E TARGET'!$T$15,'PAINEL E TARGET'!$S$15,
IF(CO654&gt;='PAINEL E TARGET'!$T$16,'PAINEL E TARGET'!$S$16,
IF(CO654&gt;='PAINEL E TARGET'!$T$17,'PAINEL E TARGET'!$S$17,
IF(CO654&gt;='PAINEL E TARGET'!$T$18,'PAINEL E TARGET'!$S$18,'PAINEL E TARGET'!$S$19))))))))</f>
        <v>Não elegível</v>
      </c>
      <c r="CQ654" s="17">
        <f>IFERROR(VLOOKUP($BW654,'PAINEL E TARGET'!$G$1:$Q$99,5,0),0)</f>
        <v>0.25</v>
      </c>
      <c r="CR654" s="17">
        <f>VLOOKUP(CP654,'PAINEL E TARGET'!$S$10:$U$19,3,0)</f>
        <v>0</v>
      </c>
      <c r="CS654" s="16">
        <f t="shared" si="389"/>
        <v>0</v>
      </c>
      <c r="CT654" s="17">
        <f t="shared" si="375"/>
        <v>0.72199999999999998</v>
      </c>
      <c r="CU654" s="33" t="str">
        <f>IF(CT654&gt;='PAINEL E TARGET'!$T$11,'PAINEL E TARGET'!$S$11,
IF(CT654&gt;='PAINEL E TARGET'!$T$12,'PAINEL E TARGET'!$S$12,
IF(CT654&gt;='PAINEL E TARGET'!$T$13,'PAINEL E TARGET'!$S$13,
IF(CT654&gt;='PAINEL E TARGET'!$T$14,'PAINEL E TARGET'!$S$14,
IF(CT654&gt;='PAINEL E TARGET'!$T$15,'PAINEL E TARGET'!$S$15,
IF(CT654&gt;='PAINEL E TARGET'!$T$16,'PAINEL E TARGET'!$S$16,
IF(CT654&gt;='PAINEL E TARGET'!$T$17,'PAINEL E TARGET'!$S$17,
IF(CT654&gt;='PAINEL E TARGET'!$T$18,'PAINEL E TARGET'!$S$18,'PAINEL E TARGET'!$S$19))))))))</f>
        <v>Não elegível</v>
      </c>
      <c r="CV654" s="17">
        <f>IFERROR(VLOOKUP($BW654,'PAINEL E TARGET'!$G$1:$Q$99,6,0),0)</f>
        <v>0.2</v>
      </c>
      <c r="CW654" s="17">
        <f>VLOOKUP(CU654,'PAINEL E TARGET'!$S$10:$U$19,3,0)</f>
        <v>0</v>
      </c>
      <c r="CX654" s="16">
        <f t="shared" si="390"/>
        <v>0</v>
      </c>
      <c r="CY654" s="17">
        <f t="shared" si="376"/>
        <v>0.74299999999999999</v>
      </c>
      <c r="CZ654" s="33" t="str">
        <f>IF(CY654&gt;='PAINEL E TARGET'!$T$11,'PAINEL E TARGET'!$S$11,
IF(CY654&gt;='PAINEL E TARGET'!$T$12,'PAINEL E TARGET'!$S$12,
IF(CY654&gt;='PAINEL E TARGET'!$T$13,'PAINEL E TARGET'!$S$13,
IF(CY654&gt;='PAINEL E TARGET'!$T$14,'PAINEL E TARGET'!$S$14,
IF(CY654&gt;='PAINEL E TARGET'!$T$15,'PAINEL E TARGET'!$S$15,
IF(CY654&gt;='PAINEL E TARGET'!$T$16,'PAINEL E TARGET'!$S$16,
IF(CY654&gt;='PAINEL E TARGET'!$T$17,'PAINEL E TARGET'!$S$17,
IF(CY654&gt;='PAINEL E TARGET'!$T$18,'PAINEL E TARGET'!$S$18,'PAINEL E TARGET'!$S$19))))))))</f>
        <v>Não elegível</v>
      </c>
      <c r="DA654" s="17">
        <f>IFERROR(VLOOKUP($BW654,'PAINEL E TARGET'!$G$1:$Q$99,7,0),0)</f>
        <v>0.15</v>
      </c>
      <c r="DB654" s="17">
        <f>VLOOKUP(CZ654,'PAINEL E TARGET'!$S$10:$U$19,3,0)</f>
        <v>0</v>
      </c>
      <c r="DC654" s="16">
        <f t="shared" si="391"/>
        <v>0</v>
      </c>
      <c r="DD654" s="17">
        <f t="shared" si="377"/>
        <v>1.014</v>
      </c>
      <c r="DE654" s="33" t="str">
        <f>IF(DD654&gt;='PAINEL E TARGET'!$T$11,'PAINEL E TARGET'!$S$11,
IF(DD654&gt;='PAINEL E TARGET'!$T$12,'PAINEL E TARGET'!$S$12,
IF(DD654&gt;='PAINEL E TARGET'!$T$13,'PAINEL E TARGET'!$S$13,
IF(DD654&gt;='PAINEL E TARGET'!$T$14,'PAINEL E TARGET'!$S$14,
IF(DD654&gt;='PAINEL E TARGET'!$T$15,'PAINEL E TARGET'!$S$15,
IF(DD654&gt;='PAINEL E TARGET'!$T$16,'PAINEL E TARGET'!$S$16,
IF(DD654&gt;='PAINEL E TARGET'!$T$17,'PAINEL E TARGET'!$S$17,
IF(DD654&gt;='PAINEL E TARGET'!$T$18,'PAINEL E TARGET'!$S$18,'PAINEL E TARGET'!$S$19))))))))</f>
        <v>2. Fx de 100% a 104,9%</v>
      </c>
      <c r="DF654" s="17">
        <f>IFERROR(VLOOKUP($BW654,'PAINEL E TARGET'!$G$1:$Q$99,8,0),0)</f>
        <v>0.1</v>
      </c>
      <c r="DG654" s="17">
        <f>VLOOKUP(DE654,'PAINEL E TARGET'!$S$10:$U$19,3,0)</f>
        <v>1</v>
      </c>
      <c r="DH654" s="16">
        <f t="shared" si="392"/>
        <v>300</v>
      </c>
      <c r="DI654" s="17">
        <f t="shared" si="378"/>
        <v>1.0589999999999999</v>
      </c>
      <c r="DJ654" s="33" t="str">
        <f>IF(DI654&gt;='PAINEL E TARGET'!$T$11,'PAINEL E TARGET'!$S$11,
IF(DI654&gt;='PAINEL E TARGET'!$T$12,'PAINEL E TARGET'!$S$12,
IF(DI654&gt;='PAINEL E TARGET'!$T$13,'PAINEL E TARGET'!$S$13,
IF(DI654&gt;='PAINEL E TARGET'!$T$14,'PAINEL E TARGET'!$S$14,
IF(DI654&gt;='PAINEL E TARGET'!$T$15,'PAINEL E TARGET'!$S$15,
IF(DI654&gt;='PAINEL E TARGET'!$T$16,'PAINEL E TARGET'!$S$16,
IF(DI654&gt;='PAINEL E TARGET'!$T$17,'PAINEL E TARGET'!$S$17,
IF(DI654&gt;='PAINEL E TARGET'!$T$18,'PAINEL E TARGET'!$S$18,'PAINEL E TARGET'!$S$19))))))))</f>
        <v>3. Fx de 105% a 109,9%</v>
      </c>
      <c r="DK654" s="17">
        <f>IFERROR(VLOOKUP($BW654,'PAINEL E TARGET'!$G$1:$Q$99,9,0),0)</f>
        <v>0.05</v>
      </c>
      <c r="DL654" s="17">
        <f>VLOOKUP(DJ654,'PAINEL E TARGET'!$S$10:$U$19,3,0)</f>
        <v>1.1000000000000001</v>
      </c>
      <c r="DM654" s="16">
        <f t="shared" si="393"/>
        <v>165.00000000000003</v>
      </c>
      <c r="DN654" s="17">
        <f t="shared" si="379"/>
        <v>1.0069999999999999</v>
      </c>
      <c r="DO654" s="33" t="str">
        <f>IF(DN654&gt;='PAINEL E TARGET'!$T$11,'PAINEL E TARGET'!$S$11,
IF(DN654&gt;='PAINEL E TARGET'!$T$12,'PAINEL E TARGET'!$S$12,
IF(DN654&gt;='PAINEL E TARGET'!$T$13,'PAINEL E TARGET'!$S$13,
IF(DN654&gt;='PAINEL E TARGET'!$T$14,'PAINEL E TARGET'!$S$14,
IF(DN654&gt;='PAINEL E TARGET'!$T$15,'PAINEL E TARGET'!$S$15,
IF(DN654&gt;='PAINEL E TARGET'!$T$16,'PAINEL E TARGET'!$S$16,
IF(DN654&gt;='PAINEL E TARGET'!$T$17,'PAINEL E TARGET'!$S$17,
IF(DN654&gt;='PAINEL E TARGET'!$T$18,'PAINEL E TARGET'!$S$18,'PAINEL E TARGET'!$S$19))))))))</f>
        <v>2. Fx de 100% a 104,9%</v>
      </c>
      <c r="DP654" s="17">
        <f>IFERROR(VLOOKUP($BW654,'PAINEL E TARGET'!$G$1:$Q$99,10,0),0)</f>
        <v>0</v>
      </c>
      <c r="DQ654" s="17">
        <f>VLOOKUP(DO654,'PAINEL E TARGET'!$S$10:$U$19,3,0)</f>
        <v>1</v>
      </c>
      <c r="DR654" s="16">
        <f t="shared" si="394"/>
        <v>0</v>
      </c>
      <c r="DS654" s="17">
        <f t="shared" si="380"/>
        <v>0.7</v>
      </c>
      <c r="DT654" s="16">
        <f>IF(DS654&gt;=1,VLOOKUP(BO654,'PAINEL E TARGET'!$S$1:$W$8,5,0),0)</f>
        <v>0</v>
      </c>
      <c r="DU654" s="16">
        <f t="shared" si="395"/>
        <v>465</v>
      </c>
    </row>
    <row r="655" spans="2:125" s="32" customFormat="1" x14ac:dyDescent="0.2">
      <c r="B655" s="44">
        <v>43541</v>
      </c>
      <c r="C655" s="65">
        <v>1515</v>
      </c>
      <c r="D655" s="66" t="s">
        <v>658</v>
      </c>
      <c r="E655" s="65">
        <v>415</v>
      </c>
      <c r="F655" s="65" t="s">
        <v>1020</v>
      </c>
      <c r="G655" s="67">
        <v>2135166.4602263672</v>
      </c>
      <c r="H655" s="67">
        <v>1199280.6649747081</v>
      </c>
      <c r="I655" s="67">
        <v>1061851.77</v>
      </c>
      <c r="J655" s="68">
        <v>0.88540722869270438</v>
      </c>
      <c r="K655" s="67">
        <v>266537.91432435211</v>
      </c>
      <c r="L655" s="67">
        <v>796120.46539192286</v>
      </c>
      <c r="M655" s="67">
        <v>221383.79</v>
      </c>
      <c r="N655" s="67">
        <v>807479.96000000008</v>
      </c>
      <c r="O655" s="67">
        <v>1896640.1521150495</v>
      </c>
      <c r="P655" s="67" t="s">
        <v>1082</v>
      </c>
      <c r="Q655" s="67" t="s">
        <v>1082</v>
      </c>
      <c r="R655" s="67">
        <v>0</v>
      </c>
      <c r="S655" s="67">
        <v>0</v>
      </c>
      <c r="T655" s="68">
        <v>0.11538395813783288</v>
      </c>
      <c r="U655" s="68">
        <v>0.11624047401806117</v>
      </c>
      <c r="V655" s="68">
        <v>1.0074231799121083</v>
      </c>
      <c r="W655" s="67">
        <v>122613.73</v>
      </c>
      <c r="X655" s="67">
        <v>119595.60999999999</v>
      </c>
      <c r="Y655" s="68">
        <v>0.97538513835277652</v>
      </c>
      <c r="Z655" s="68">
        <v>8.0121026310197963E-2</v>
      </c>
      <c r="AA655" s="68">
        <v>0.12410975700135222</v>
      </c>
      <c r="AB655" s="68">
        <v>1.549028547398366</v>
      </c>
      <c r="AC655" s="67">
        <v>85141.280000000013</v>
      </c>
      <c r="AD655" s="67">
        <v>127692.03</v>
      </c>
      <c r="AE655" s="68">
        <v>1.4997663882901453</v>
      </c>
      <c r="AF655" s="43">
        <v>80</v>
      </c>
      <c r="AG655" s="43">
        <v>55</v>
      </c>
      <c r="AH655" s="43">
        <v>43</v>
      </c>
      <c r="AI655" s="43">
        <v>37</v>
      </c>
      <c r="AJ655" s="67">
        <v>72322.16</v>
      </c>
      <c r="AK655" s="67">
        <v>67094.5</v>
      </c>
      <c r="AL655" s="68">
        <v>0.92771703721238408</v>
      </c>
      <c r="AM655" s="67">
        <v>15468.220000000001</v>
      </c>
      <c r="AN655" s="67">
        <v>17596.149999999998</v>
      </c>
      <c r="AO655" s="68">
        <v>1.137567864951494</v>
      </c>
      <c r="AP655" s="67">
        <v>11495.020000000002</v>
      </c>
      <c r="AQ655" s="67">
        <v>14375.899999999998</v>
      </c>
      <c r="AR655" s="68">
        <v>1.2506198336323029</v>
      </c>
      <c r="AS655" s="67">
        <v>23328.33</v>
      </c>
      <c r="AT655" s="67">
        <v>20529.060000000001</v>
      </c>
      <c r="AU655" s="68">
        <v>0.88000555547696724</v>
      </c>
      <c r="AV655" s="43">
        <v>3041.2499999999995</v>
      </c>
      <c r="AW655" s="43">
        <v>3014.4199999999996</v>
      </c>
      <c r="AX655" s="69">
        <v>0.9911779695848747</v>
      </c>
      <c r="AY655" s="43">
        <v>266537.91432435211</v>
      </c>
      <c r="AZ655" s="43">
        <v>221383.79</v>
      </c>
      <c r="BA655" s="43">
        <v>27193.533124124882</v>
      </c>
      <c r="BB655" s="43">
        <v>32676.679999999997</v>
      </c>
      <c r="BC655" s="43">
        <v>475868.19664368132</v>
      </c>
      <c r="BD655" s="43">
        <v>48598.030154008768</v>
      </c>
      <c r="BE655" s="43">
        <v>220457.7</v>
      </c>
      <c r="BF655" s="43">
        <v>153082.78999999998</v>
      </c>
      <c r="BG655" s="43">
        <v>5436.3299999999981</v>
      </c>
      <c r="BH655" s="43">
        <v>90</v>
      </c>
      <c r="BI655" s="44">
        <v>43173</v>
      </c>
      <c r="BJ655" s="44">
        <v>43541</v>
      </c>
      <c r="BK655" s="44">
        <v>43172</v>
      </c>
      <c r="BL655" s="43">
        <f t="shared" si="381"/>
        <v>1061851.77</v>
      </c>
      <c r="BM655" s="43">
        <f t="shared" si="382"/>
        <v>1028863.7500000001</v>
      </c>
      <c r="BO655" s="16" t="str">
        <f>IFERROR(VLOOKUP($C655,'PORTE LOJA'!A:B,2,0),"PORTE 1")</f>
        <v>PORTE 3</v>
      </c>
      <c r="BP655" s="16">
        <f>VLOOKUP(BO655,'PAINEL E TARGET'!$S$1:$W$8,3,0)</f>
        <v>2400</v>
      </c>
      <c r="BQ655" s="16">
        <f t="shared" si="360"/>
        <v>1</v>
      </c>
      <c r="BR655" s="16">
        <f t="shared" si="361"/>
        <v>1</v>
      </c>
      <c r="BS655" s="16">
        <f t="shared" si="362"/>
        <v>1</v>
      </c>
      <c r="BT655" s="16">
        <f t="shared" si="363"/>
        <v>1</v>
      </c>
      <c r="BU655" s="16">
        <f t="shared" si="364"/>
        <v>1</v>
      </c>
      <c r="BV655" s="16">
        <f t="shared" si="365"/>
        <v>1</v>
      </c>
      <c r="BW655" s="17" t="str">
        <f t="shared" si="383"/>
        <v>111111</v>
      </c>
      <c r="BY655" s="17">
        <f t="shared" si="366"/>
        <v>0.88500000000000001</v>
      </c>
      <c r="BZ655" s="17">
        <f t="shared" si="367"/>
        <v>0.96799999999999997</v>
      </c>
      <c r="CA655" s="17" t="str">
        <f t="shared" si="384"/>
        <v>Sem Retira</v>
      </c>
      <c r="CB655" s="17">
        <f t="shared" si="385"/>
        <v>0.96799999999999997</v>
      </c>
      <c r="CC655" s="33" t="str">
        <f>IF(CB655&gt;='PAINEL E TARGET'!$T$11,'PAINEL E TARGET'!$S$11,
IF(CB655&gt;='PAINEL E TARGET'!$T$12,'PAINEL E TARGET'!$S$12,
IF(CB655&gt;='PAINEL E TARGET'!$T$13,'PAINEL E TARGET'!$S$13,
IF(CB655&gt;='PAINEL E TARGET'!$T$14,'PAINEL E TARGET'!$S$14,
IF(CB655&gt;='PAINEL E TARGET'!$T$15,'PAINEL E TARGET'!$S$15,
IF(CB655&gt;='PAINEL E TARGET'!$T$16,'PAINEL E TARGET'!$S$16,
IF(CB655&gt;='PAINEL E TARGET'!$T$17,'PAINEL E TARGET'!$S$17,
IF(CB655&gt;='PAINEL E TARGET'!$T$18,'PAINEL E TARGET'!$S$18,'PAINEL E TARGET'!$S$19))))))))</f>
        <v>1. Fx de 90% a 99,9%</v>
      </c>
      <c r="CD655" s="17">
        <f>IFERROR(VLOOKUP($BW655,'PAINEL E TARGET'!$G$1:$Q$99,4,0),0)</f>
        <v>0.25</v>
      </c>
      <c r="CE655" s="17">
        <f>VLOOKUP(CC655,'PAINEL E TARGET'!$S$10:$U$19,3,0)</f>
        <v>0.5</v>
      </c>
      <c r="CF655" s="16">
        <f t="shared" si="386"/>
        <v>300</v>
      </c>
      <c r="CG655" s="17">
        <f t="shared" si="368"/>
        <v>0.92800000000000005</v>
      </c>
      <c r="CH655" s="17">
        <f t="shared" si="369"/>
        <v>1.1379999999999999</v>
      </c>
      <c r="CI655" s="17">
        <f t="shared" si="370"/>
        <v>1.2509999999999999</v>
      </c>
      <c r="CJ655" s="17">
        <f t="shared" si="371"/>
        <v>0.88</v>
      </c>
      <c r="CK655" s="17">
        <f t="shared" si="372"/>
        <v>0.99099999999999999</v>
      </c>
      <c r="CL655" s="17">
        <f t="shared" si="373"/>
        <v>0.97499999999999998</v>
      </c>
      <c r="CM655" s="16">
        <f t="shared" si="374"/>
        <v>5</v>
      </c>
      <c r="CN655" s="17" t="str">
        <f t="shared" si="387"/>
        <v>ok</v>
      </c>
      <c r="CO655" s="17">
        <f t="shared" si="388"/>
        <v>0.97499999999999998</v>
      </c>
      <c r="CP655" s="33" t="str">
        <f>IF(CO655&gt;='PAINEL E TARGET'!$T$11,'PAINEL E TARGET'!$S$11,
IF(CO655&gt;='PAINEL E TARGET'!$T$12,'PAINEL E TARGET'!$S$12,
IF(CO655&gt;='PAINEL E TARGET'!$T$13,'PAINEL E TARGET'!$S$13,
IF(CO655&gt;='PAINEL E TARGET'!$T$14,'PAINEL E TARGET'!$S$14,
IF(CO655&gt;='PAINEL E TARGET'!$T$15,'PAINEL E TARGET'!$S$15,
IF(CO655&gt;='PAINEL E TARGET'!$T$16,'PAINEL E TARGET'!$S$16,
IF(CO655&gt;='PAINEL E TARGET'!$T$17,'PAINEL E TARGET'!$S$17,
IF(CO655&gt;='PAINEL E TARGET'!$T$18,'PAINEL E TARGET'!$S$18,'PAINEL E TARGET'!$S$19))))))))</f>
        <v>1. Fx de 90% a 99,9%</v>
      </c>
      <c r="CQ655" s="17">
        <f>IFERROR(VLOOKUP($BW655,'PAINEL E TARGET'!$G$1:$Q$99,5,0),0)</f>
        <v>0.25</v>
      </c>
      <c r="CR655" s="17">
        <f>VLOOKUP(CP655,'PAINEL E TARGET'!$S$10:$U$19,3,0)</f>
        <v>0.5</v>
      </c>
      <c r="CS655" s="16">
        <f t="shared" si="389"/>
        <v>300</v>
      </c>
      <c r="CT655" s="17">
        <f t="shared" si="375"/>
        <v>1.5</v>
      </c>
      <c r="CU655" s="33" t="str">
        <f>IF(CT655&gt;='PAINEL E TARGET'!$T$11,'PAINEL E TARGET'!$S$11,
IF(CT655&gt;='PAINEL E TARGET'!$T$12,'PAINEL E TARGET'!$S$12,
IF(CT655&gt;='PAINEL E TARGET'!$T$13,'PAINEL E TARGET'!$S$13,
IF(CT655&gt;='PAINEL E TARGET'!$T$14,'PAINEL E TARGET'!$S$14,
IF(CT655&gt;='PAINEL E TARGET'!$T$15,'PAINEL E TARGET'!$S$15,
IF(CT655&gt;='PAINEL E TARGET'!$T$16,'PAINEL E TARGET'!$S$16,
IF(CT655&gt;='PAINEL E TARGET'!$T$17,'PAINEL E TARGET'!$S$17,
IF(CT655&gt;='PAINEL E TARGET'!$T$18,'PAINEL E TARGET'!$S$18,'PAINEL E TARGET'!$S$19))))))))</f>
        <v>8. Fx de 130% ou mais</v>
      </c>
      <c r="CV655" s="17">
        <f>IFERROR(VLOOKUP($BW655,'PAINEL E TARGET'!$G$1:$Q$99,6,0),0)</f>
        <v>0.2</v>
      </c>
      <c r="CW655" s="17">
        <f>VLOOKUP(CU655,'PAINEL E TARGET'!$S$10:$U$19,3,0)</f>
        <v>1.6</v>
      </c>
      <c r="CX655" s="16">
        <f t="shared" si="390"/>
        <v>768.00000000000011</v>
      </c>
      <c r="CY655" s="17">
        <f t="shared" si="376"/>
        <v>0.83099999999999996</v>
      </c>
      <c r="CZ655" s="33" t="str">
        <f>IF(CY655&gt;='PAINEL E TARGET'!$T$11,'PAINEL E TARGET'!$S$11,
IF(CY655&gt;='PAINEL E TARGET'!$T$12,'PAINEL E TARGET'!$S$12,
IF(CY655&gt;='PAINEL E TARGET'!$T$13,'PAINEL E TARGET'!$S$13,
IF(CY655&gt;='PAINEL E TARGET'!$T$14,'PAINEL E TARGET'!$S$14,
IF(CY655&gt;='PAINEL E TARGET'!$T$15,'PAINEL E TARGET'!$S$15,
IF(CY655&gt;='PAINEL E TARGET'!$T$16,'PAINEL E TARGET'!$S$16,
IF(CY655&gt;='PAINEL E TARGET'!$T$17,'PAINEL E TARGET'!$S$17,
IF(CY655&gt;='PAINEL E TARGET'!$T$18,'PAINEL E TARGET'!$S$18,'PAINEL E TARGET'!$S$19))))))))</f>
        <v>Não elegível</v>
      </c>
      <c r="DA655" s="17">
        <f>IFERROR(VLOOKUP($BW655,'PAINEL E TARGET'!$G$1:$Q$99,7,0),0)</f>
        <v>0.15</v>
      </c>
      <c r="DB655" s="17">
        <f>VLOOKUP(CZ655,'PAINEL E TARGET'!$S$10:$U$19,3,0)</f>
        <v>0</v>
      </c>
      <c r="DC655" s="16">
        <f t="shared" si="391"/>
        <v>0</v>
      </c>
      <c r="DD655" s="17">
        <f t="shared" si="377"/>
        <v>1.202</v>
      </c>
      <c r="DE655" s="33" t="str">
        <f>IF(DD655&gt;='PAINEL E TARGET'!$T$11,'PAINEL E TARGET'!$S$11,
IF(DD655&gt;='PAINEL E TARGET'!$T$12,'PAINEL E TARGET'!$S$12,
IF(DD655&gt;='PAINEL E TARGET'!$T$13,'PAINEL E TARGET'!$S$13,
IF(DD655&gt;='PAINEL E TARGET'!$T$14,'PAINEL E TARGET'!$S$14,
IF(DD655&gt;='PAINEL E TARGET'!$T$15,'PAINEL E TARGET'!$S$15,
IF(DD655&gt;='PAINEL E TARGET'!$T$16,'PAINEL E TARGET'!$S$16,
IF(DD655&gt;='PAINEL E TARGET'!$T$17,'PAINEL E TARGET'!$S$17,
IF(DD655&gt;='PAINEL E TARGET'!$T$18,'PAINEL E TARGET'!$S$18,'PAINEL E TARGET'!$S$19))))))))</f>
        <v>6. Fx de 120% a 124,9%</v>
      </c>
      <c r="DF655" s="17">
        <f>IFERROR(VLOOKUP($BW655,'PAINEL E TARGET'!$G$1:$Q$99,8,0),0)</f>
        <v>0.1</v>
      </c>
      <c r="DG655" s="17">
        <f>VLOOKUP(DE655,'PAINEL E TARGET'!$S$10:$U$19,3,0)</f>
        <v>1.4</v>
      </c>
      <c r="DH655" s="16">
        <f t="shared" si="392"/>
        <v>335.99999999999994</v>
      </c>
      <c r="DI655" s="17">
        <f t="shared" si="378"/>
        <v>0.86</v>
      </c>
      <c r="DJ655" s="33" t="str">
        <f>IF(DI655&gt;='PAINEL E TARGET'!$T$11,'PAINEL E TARGET'!$S$11,
IF(DI655&gt;='PAINEL E TARGET'!$T$12,'PAINEL E TARGET'!$S$12,
IF(DI655&gt;='PAINEL E TARGET'!$T$13,'PAINEL E TARGET'!$S$13,
IF(DI655&gt;='PAINEL E TARGET'!$T$14,'PAINEL E TARGET'!$S$14,
IF(DI655&gt;='PAINEL E TARGET'!$T$15,'PAINEL E TARGET'!$S$15,
IF(DI655&gt;='PAINEL E TARGET'!$T$16,'PAINEL E TARGET'!$S$16,
IF(DI655&gt;='PAINEL E TARGET'!$T$17,'PAINEL E TARGET'!$S$17,
IF(DI655&gt;='PAINEL E TARGET'!$T$18,'PAINEL E TARGET'!$S$18,'PAINEL E TARGET'!$S$19))))))))</f>
        <v>Não elegível</v>
      </c>
      <c r="DK655" s="17">
        <f>IFERROR(VLOOKUP($BW655,'PAINEL E TARGET'!$G$1:$Q$99,9,0),0)</f>
        <v>0.05</v>
      </c>
      <c r="DL655" s="17">
        <f>VLOOKUP(DJ655,'PAINEL E TARGET'!$S$10:$U$19,3,0)</f>
        <v>0</v>
      </c>
      <c r="DM655" s="16">
        <f t="shared" si="393"/>
        <v>0</v>
      </c>
      <c r="DN655" s="17">
        <f t="shared" si="379"/>
        <v>0.99099999999999999</v>
      </c>
      <c r="DO655" s="33" t="str">
        <f>IF(DN655&gt;='PAINEL E TARGET'!$T$11,'PAINEL E TARGET'!$S$11,
IF(DN655&gt;='PAINEL E TARGET'!$T$12,'PAINEL E TARGET'!$S$12,
IF(DN655&gt;='PAINEL E TARGET'!$T$13,'PAINEL E TARGET'!$S$13,
IF(DN655&gt;='PAINEL E TARGET'!$T$14,'PAINEL E TARGET'!$S$14,
IF(DN655&gt;='PAINEL E TARGET'!$T$15,'PAINEL E TARGET'!$S$15,
IF(DN655&gt;='PAINEL E TARGET'!$T$16,'PAINEL E TARGET'!$S$16,
IF(DN655&gt;='PAINEL E TARGET'!$T$17,'PAINEL E TARGET'!$S$17,
IF(DN655&gt;='PAINEL E TARGET'!$T$18,'PAINEL E TARGET'!$S$18,'PAINEL E TARGET'!$S$19))))))))</f>
        <v>1. Fx de 90% a 99,9%</v>
      </c>
      <c r="DP655" s="17">
        <f>IFERROR(VLOOKUP($BW655,'PAINEL E TARGET'!$G$1:$Q$99,10,0),0)</f>
        <v>0</v>
      </c>
      <c r="DQ655" s="17">
        <f>VLOOKUP(DO655,'PAINEL E TARGET'!$S$10:$U$19,3,0)</f>
        <v>0.5</v>
      </c>
      <c r="DR655" s="16">
        <f t="shared" si="394"/>
        <v>0</v>
      </c>
      <c r="DS655" s="17">
        <f t="shared" si="380"/>
        <v>0.68799999999999994</v>
      </c>
      <c r="DT655" s="16">
        <f>IF(DS655&gt;=1,VLOOKUP(BO655,'PAINEL E TARGET'!$S$1:$W$8,5,0),0)</f>
        <v>0</v>
      </c>
      <c r="DU655" s="16">
        <f t="shared" si="395"/>
        <v>1704</v>
      </c>
    </row>
    <row r="656" spans="2:125" s="32" customFormat="1" x14ac:dyDescent="0.2">
      <c r="B656" s="44">
        <v>43541</v>
      </c>
      <c r="C656" s="65">
        <v>1516</v>
      </c>
      <c r="D656" s="66" t="s">
        <v>659</v>
      </c>
      <c r="E656" s="65">
        <v>516</v>
      </c>
      <c r="F656" s="65" t="s">
        <v>944</v>
      </c>
      <c r="G656" s="67">
        <v>1368734.930952061</v>
      </c>
      <c r="H656" s="67">
        <v>825308.96652237314</v>
      </c>
      <c r="I656" s="67">
        <v>724834.54999999993</v>
      </c>
      <c r="J656" s="68">
        <v>0.87825842127252662</v>
      </c>
      <c r="K656" s="67">
        <v>85251.090439385269</v>
      </c>
      <c r="L656" s="67">
        <v>715581.32403275545</v>
      </c>
      <c r="M656" s="67">
        <v>81984.460000000006</v>
      </c>
      <c r="N656" s="67">
        <v>637807.63000000012</v>
      </c>
      <c r="O656" s="67">
        <v>1328973.1332006368</v>
      </c>
      <c r="P656" s="67" t="s">
        <v>1082</v>
      </c>
      <c r="Q656" s="67" t="s">
        <v>1082</v>
      </c>
      <c r="R656" s="67">
        <v>0</v>
      </c>
      <c r="S656" s="67">
        <v>0</v>
      </c>
      <c r="T656" s="68">
        <v>0.1084374064169714</v>
      </c>
      <c r="U656" s="68">
        <v>0.11827932146350761</v>
      </c>
      <c r="V656" s="68">
        <v>1.0907612545498493</v>
      </c>
      <c r="W656" s="67">
        <v>86840.19</v>
      </c>
      <c r="X656" s="67">
        <v>85136.51999999999</v>
      </c>
      <c r="Y656" s="68">
        <v>0.98038154914216546</v>
      </c>
      <c r="Z656" s="68">
        <v>0.24403779925518826</v>
      </c>
      <c r="AA656" s="68">
        <v>0.28315900220576196</v>
      </c>
      <c r="AB656" s="68">
        <v>1.1603079648725441</v>
      </c>
      <c r="AC656" s="67">
        <v>195433.37999999998</v>
      </c>
      <c r="AD656" s="67">
        <v>203815.61</v>
      </c>
      <c r="AE656" s="68">
        <v>1.0428904724464163</v>
      </c>
      <c r="AF656" s="43">
        <v>80</v>
      </c>
      <c r="AG656" s="43">
        <v>78</v>
      </c>
      <c r="AH656" s="43">
        <v>28</v>
      </c>
      <c r="AI656" s="43">
        <v>0</v>
      </c>
      <c r="AJ656" s="67">
        <v>40506.969999999987</v>
      </c>
      <c r="AK656" s="67">
        <v>40909.300000000003</v>
      </c>
      <c r="AL656" s="68">
        <v>1.0099323647263672</v>
      </c>
      <c r="AM656" s="67">
        <v>15993.71</v>
      </c>
      <c r="AN656" s="67">
        <v>15499.300000000003</v>
      </c>
      <c r="AO656" s="68">
        <v>0.96908722241431189</v>
      </c>
      <c r="AP656" s="67">
        <v>5121.8600000000006</v>
      </c>
      <c r="AQ656" s="67">
        <v>6091.7899999999991</v>
      </c>
      <c r="AR656" s="68">
        <v>1.1893706583155335</v>
      </c>
      <c r="AS656" s="67">
        <v>25217.649999999998</v>
      </c>
      <c r="AT656" s="67">
        <v>22636.130000000005</v>
      </c>
      <c r="AU656" s="68">
        <v>0.89763042948093918</v>
      </c>
      <c r="AV656" s="43">
        <v>1039.81</v>
      </c>
      <c r="AW656" s="43">
        <v>794.84</v>
      </c>
      <c r="AX656" s="69">
        <v>0.76440888239197557</v>
      </c>
      <c r="AY656" s="43">
        <v>85251.090439385269</v>
      </c>
      <c r="AZ656" s="43">
        <v>81984.460000000006</v>
      </c>
      <c r="BA656" s="43">
        <v>24258.151397727008</v>
      </c>
      <c r="BB656" s="43">
        <v>28506.780000000002</v>
      </c>
      <c r="BC656" s="43">
        <v>141429.40964203744</v>
      </c>
      <c r="BD656" s="43">
        <v>40340.905711132924</v>
      </c>
      <c r="BE656" s="43">
        <v>144679.47</v>
      </c>
      <c r="BF656" s="43">
        <v>325600.83</v>
      </c>
      <c r="BG656" s="43">
        <v>1731.6299999999999</v>
      </c>
      <c r="BH656" s="43">
        <v>42</v>
      </c>
      <c r="BI656" s="44">
        <v>43173</v>
      </c>
      <c r="BJ656" s="44">
        <v>43541</v>
      </c>
      <c r="BK656" s="44">
        <v>43172</v>
      </c>
      <c r="BL656" s="43">
        <f t="shared" si="381"/>
        <v>724834.54999999993</v>
      </c>
      <c r="BM656" s="43">
        <f t="shared" si="382"/>
        <v>719792.09000000008</v>
      </c>
      <c r="BO656" s="16" t="str">
        <f>IFERROR(VLOOKUP($C656,'PORTE LOJA'!A:B,2,0),"PORTE 1")</f>
        <v>PORTE 2</v>
      </c>
      <c r="BP656" s="16">
        <f>VLOOKUP(BO656,'PAINEL E TARGET'!$S$1:$W$8,3,0)</f>
        <v>1875</v>
      </c>
      <c r="BQ656" s="16">
        <f t="shared" si="360"/>
        <v>1</v>
      </c>
      <c r="BR656" s="16">
        <f t="shared" si="361"/>
        <v>1</v>
      </c>
      <c r="BS656" s="16">
        <f t="shared" si="362"/>
        <v>1</v>
      </c>
      <c r="BT656" s="16">
        <f t="shared" si="363"/>
        <v>1</v>
      </c>
      <c r="BU656" s="16">
        <f t="shared" si="364"/>
        <v>1</v>
      </c>
      <c r="BV656" s="16">
        <f t="shared" si="365"/>
        <v>1</v>
      </c>
      <c r="BW656" s="17" t="str">
        <f t="shared" si="383"/>
        <v>111111</v>
      </c>
      <c r="BY656" s="17">
        <f t="shared" si="366"/>
        <v>0.878</v>
      </c>
      <c r="BZ656" s="17">
        <f t="shared" si="367"/>
        <v>0.89900000000000002</v>
      </c>
      <c r="CA656" s="17" t="str">
        <f t="shared" si="384"/>
        <v>Sem Retira</v>
      </c>
      <c r="CB656" s="17">
        <f t="shared" si="385"/>
        <v>0.89900000000000002</v>
      </c>
      <c r="CC656" s="33" t="str">
        <f>IF(CB656&gt;='PAINEL E TARGET'!$T$11,'PAINEL E TARGET'!$S$11,
IF(CB656&gt;='PAINEL E TARGET'!$T$12,'PAINEL E TARGET'!$S$12,
IF(CB656&gt;='PAINEL E TARGET'!$T$13,'PAINEL E TARGET'!$S$13,
IF(CB656&gt;='PAINEL E TARGET'!$T$14,'PAINEL E TARGET'!$S$14,
IF(CB656&gt;='PAINEL E TARGET'!$T$15,'PAINEL E TARGET'!$S$15,
IF(CB656&gt;='PAINEL E TARGET'!$T$16,'PAINEL E TARGET'!$S$16,
IF(CB656&gt;='PAINEL E TARGET'!$T$17,'PAINEL E TARGET'!$S$17,
IF(CB656&gt;='PAINEL E TARGET'!$T$18,'PAINEL E TARGET'!$S$18,'PAINEL E TARGET'!$S$19))))))))</f>
        <v>Não elegível</v>
      </c>
      <c r="CD656" s="17">
        <f>IFERROR(VLOOKUP($BW656,'PAINEL E TARGET'!$G$1:$Q$99,4,0),0)</f>
        <v>0.25</v>
      </c>
      <c r="CE656" s="17">
        <f>VLOOKUP(CC656,'PAINEL E TARGET'!$S$10:$U$19,3,0)</f>
        <v>0</v>
      </c>
      <c r="CF656" s="16">
        <f t="shared" si="386"/>
        <v>0</v>
      </c>
      <c r="CG656" s="17">
        <f t="shared" si="368"/>
        <v>1.01</v>
      </c>
      <c r="CH656" s="17">
        <f t="shared" si="369"/>
        <v>0.96899999999999997</v>
      </c>
      <c r="CI656" s="17">
        <f t="shared" si="370"/>
        <v>1.1890000000000001</v>
      </c>
      <c r="CJ656" s="17">
        <f t="shared" si="371"/>
        <v>0.89800000000000002</v>
      </c>
      <c r="CK656" s="17">
        <f t="shared" si="372"/>
        <v>0.76400000000000001</v>
      </c>
      <c r="CL656" s="17">
        <f t="shared" si="373"/>
        <v>0.98</v>
      </c>
      <c r="CM656" s="16">
        <f t="shared" si="374"/>
        <v>5</v>
      </c>
      <c r="CN656" s="17" t="str">
        <f t="shared" si="387"/>
        <v>ok</v>
      </c>
      <c r="CO656" s="17">
        <f t="shared" si="388"/>
        <v>0.98</v>
      </c>
      <c r="CP656" s="33" t="str">
        <f>IF(CO656&gt;='PAINEL E TARGET'!$T$11,'PAINEL E TARGET'!$S$11,
IF(CO656&gt;='PAINEL E TARGET'!$T$12,'PAINEL E TARGET'!$S$12,
IF(CO656&gt;='PAINEL E TARGET'!$T$13,'PAINEL E TARGET'!$S$13,
IF(CO656&gt;='PAINEL E TARGET'!$T$14,'PAINEL E TARGET'!$S$14,
IF(CO656&gt;='PAINEL E TARGET'!$T$15,'PAINEL E TARGET'!$S$15,
IF(CO656&gt;='PAINEL E TARGET'!$T$16,'PAINEL E TARGET'!$S$16,
IF(CO656&gt;='PAINEL E TARGET'!$T$17,'PAINEL E TARGET'!$S$17,
IF(CO656&gt;='PAINEL E TARGET'!$T$18,'PAINEL E TARGET'!$S$18,'PAINEL E TARGET'!$S$19))))))))</f>
        <v>1. Fx de 90% a 99,9%</v>
      </c>
      <c r="CQ656" s="17">
        <f>IFERROR(VLOOKUP($BW656,'PAINEL E TARGET'!$G$1:$Q$99,5,0),0)</f>
        <v>0.25</v>
      </c>
      <c r="CR656" s="17">
        <f>VLOOKUP(CP656,'PAINEL E TARGET'!$S$10:$U$19,3,0)</f>
        <v>0.5</v>
      </c>
      <c r="CS656" s="16">
        <f t="shared" si="389"/>
        <v>234.375</v>
      </c>
      <c r="CT656" s="17">
        <f t="shared" si="375"/>
        <v>1.0429999999999999</v>
      </c>
      <c r="CU656" s="33" t="str">
        <f>IF(CT656&gt;='PAINEL E TARGET'!$T$11,'PAINEL E TARGET'!$S$11,
IF(CT656&gt;='PAINEL E TARGET'!$T$12,'PAINEL E TARGET'!$S$12,
IF(CT656&gt;='PAINEL E TARGET'!$T$13,'PAINEL E TARGET'!$S$13,
IF(CT656&gt;='PAINEL E TARGET'!$T$14,'PAINEL E TARGET'!$S$14,
IF(CT656&gt;='PAINEL E TARGET'!$T$15,'PAINEL E TARGET'!$S$15,
IF(CT656&gt;='PAINEL E TARGET'!$T$16,'PAINEL E TARGET'!$S$16,
IF(CT656&gt;='PAINEL E TARGET'!$T$17,'PAINEL E TARGET'!$S$17,
IF(CT656&gt;='PAINEL E TARGET'!$T$18,'PAINEL E TARGET'!$S$18,'PAINEL E TARGET'!$S$19))))))))</f>
        <v>2. Fx de 100% a 104,9%</v>
      </c>
      <c r="CV656" s="17">
        <f>IFERROR(VLOOKUP($BW656,'PAINEL E TARGET'!$G$1:$Q$99,6,0),0)</f>
        <v>0.2</v>
      </c>
      <c r="CW656" s="17">
        <f>VLOOKUP(CU656,'PAINEL E TARGET'!$S$10:$U$19,3,0)</f>
        <v>1</v>
      </c>
      <c r="CX656" s="16">
        <f t="shared" si="390"/>
        <v>375</v>
      </c>
      <c r="CY656" s="17">
        <f t="shared" si="376"/>
        <v>0.96199999999999997</v>
      </c>
      <c r="CZ656" s="33" t="str">
        <f>IF(CY656&gt;='PAINEL E TARGET'!$T$11,'PAINEL E TARGET'!$S$11,
IF(CY656&gt;='PAINEL E TARGET'!$T$12,'PAINEL E TARGET'!$S$12,
IF(CY656&gt;='PAINEL E TARGET'!$T$13,'PAINEL E TARGET'!$S$13,
IF(CY656&gt;='PAINEL E TARGET'!$T$14,'PAINEL E TARGET'!$S$14,
IF(CY656&gt;='PAINEL E TARGET'!$T$15,'PAINEL E TARGET'!$S$15,
IF(CY656&gt;='PAINEL E TARGET'!$T$16,'PAINEL E TARGET'!$S$16,
IF(CY656&gt;='PAINEL E TARGET'!$T$17,'PAINEL E TARGET'!$S$17,
IF(CY656&gt;='PAINEL E TARGET'!$T$18,'PAINEL E TARGET'!$S$18,'PAINEL E TARGET'!$S$19))))))))</f>
        <v>1. Fx de 90% a 99,9%</v>
      </c>
      <c r="DA656" s="17">
        <f>IFERROR(VLOOKUP($BW656,'PAINEL E TARGET'!$G$1:$Q$99,7,0),0)</f>
        <v>0.15</v>
      </c>
      <c r="DB656" s="17">
        <f>VLOOKUP(CZ656,'PAINEL E TARGET'!$S$10:$U$19,3,0)</f>
        <v>0.5</v>
      </c>
      <c r="DC656" s="16">
        <f t="shared" si="391"/>
        <v>140.625</v>
      </c>
      <c r="DD656" s="17">
        <f t="shared" si="377"/>
        <v>1.175</v>
      </c>
      <c r="DE656" s="33" t="str">
        <f>IF(DD656&gt;='PAINEL E TARGET'!$T$11,'PAINEL E TARGET'!$S$11,
IF(DD656&gt;='PAINEL E TARGET'!$T$12,'PAINEL E TARGET'!$S$12,
IF(DD656&gt;='PAINEL E TARGET'!$T$13,'PAINEL E TARGET'!$S$13,
IF(DD656&gt;='PAINEL E TARGET'!$T$14,'PAINEL E TARGET'!$S$14,
IF(DD656&gt;='PAINEL E TARGET'!$T$15,'PAINEL E TARGET'!$S$15,
IF(DD656&gt;='PAINEL E TARGET'!$T$16,'PAINEL E TARGET'!$S$16,
IF(DD656&gt;='PAINEL E TARGET'!$T$17,'PAINEL E TARGET'!$S$17,
IF(DD656&gt;='PAINEL E TARGET'!$T$18,'PAINEL E TARGET'!$S$18,'PAINEL E TARGET'!$S$19))))))))</f>
        <v>5. Fx de 115% a 119,9%</v>
      </c>
      <c r="DF656" s="17">
        <f>IFERROR(VLOOKUP($BW656,'PAINEL E TARGET'!$G$1:$Q$99,8,0),0)</f>
        <v>0.1</v>
      </c>
      <c r="DG656" s="17">
        <f>VLOOKUP(DE656,'PAINEL E TARGET'!$S$10:$U$19,3,0)</f>
        <v>1.3</v>
      </c>
      <c r="DH656" s="16">
        <f t="shared" si="392"/>
        <v>243.75</v>
      </c>
      <c r="DI656" s="17">
        <f t="shared" si="378"/>
        <v>0</v>
      </c>
      <c r="DJ656" s="33" t="str">
        <f>IF(DI656&gt;='PAINEL E TARGET'!$T$11,'PAINEL E TARGET'!$S$11,
IF(DI656&gt;='PAINEL E TARGET'!$T$12,'PAINEL E TARGET'!$S$12,
IF(DI656&gt;='PAINEL E TARGET'!$T$13,'PAINEL E TARGET'!$S$13,
IF(DI656&gt;='PAINEL E TARGET'!$T$14,'PAINEL E TARGET'!$S$14,
IF(DI656&gt;='PAINEL E TARGET'!$T$15,'PAINEL E TARGET'!$S$15,
IF(DI656&gt;='PAINEL E TARGET'!$T$16,'PAINEL E TARGET'!$S$16,
IF(DI656&gt;='PAINEL E TARGET'!$T$17,'PAINEL E TARGET'!$S$17,
IF(DI656&gt;='PAINEL E TARGET'!$T$18,'PAINEL E TARGET'!$S$18,'PAINEL E TARGET'!$S$19))))))))</f>
        <v>Não elegível</v>
      </c>
      <c r="DK656" s="17">
        <f>IFERROR(VLOOKUP($BW656,'PAINEL E TARGET'!$G$1:$Q$99,9,0),0)</f>
        <v>0.05</v>
      </c>
      <c r="DL656" s="17">
        <f>VLOOKUP(DJ656,'PAINEL E TARGET'!$S$10:$U$19,3,0)</f>
        <v>0</v>
      </c>
      <c r="DM656" s="16">
        <f t="shared" si="393"/>
        <v>0</v>
      </c>
      <c r="DN656" s="17">
        <f t="shared" si="379"/>
        <v>0.76400000000000001</v>
      </c>
      <c r="DO656" s="33" t="str">
        <f>IF(DN656&gt;='PAINEL E TARGET'!$T$11,'PAINEL E TARGET'!$S$11,
IF(DN656&gt;='PAINEL E TARGET'!$T$12,'PAINEL E TARGET'!$S$12,
IF(DN656&gt;='PAINEL E TARGET'!$T$13,'PAINEL E TARGET'!$S$13,
IF(DN656&gt;='PAINEL E TARGET'!$T$14,'PAINEL E TARGET'!$S$14,
IF(DN656&gt;='PAINEL E TARGET'!$T$15,'PAINEL E TARGET'!$S$15,
IF(DN656&gt;='PAINEL E TARGET'!$T$16,'PAINEL E TARGET'!$S$16,
IF(DN656&gt;='PAINEL E TARGET'!$T$17,'PAINEL E TARGET'!$S$17,
IF(DN656&gt;='PAINEL E TARGET'!$T$18,'PAINEL E TARGET'!$S$18,'PAINEL E TARGET'!$S$19))))))))</f>
        <v>Não elegível</v>
      </c>
      <c r="DP656" s="17">
        <f>IFERROR(VLOOKUP($BW656,'PAINEL E TARGET'!$G$1:$Q$99,10,0),0)</f>
        <v>0</v>
      </c>
      <c r="DQ656" s="17">
        <f>VLOOKUP(DO656,'PAINEL E TARGET'!$S$10:$U$19,3,0)</f>
        <v>0</v>
      </c>
      <c r="DR656" s="16">
        <f t="shared" si="394"/>
        <v>0</v>
      </c>
      <c r="DS656" s="17">
        <f t="shared" si="380"/>
        <v>0.97499999999999998</v>
      </c>
      <c r="DT656" s="16">
        <f>IF(DS656&gt;=1,VLOOKUP(BO656,'PAINEL E TARGET'!$S$1:$W$8,5,0),0)</f>
        <v>0</v>
      </c>
      <c r="DU656" s="16">
        <f t="shared" si="395"/>
        <v>993.75</v>
      </c>
    </row>
    <row r="657" spans="2:125" s="32" customFormat="1" x14ac:dyDescent="0.2">
      <c r="B657" s="44">
        <v>43541</v>
      </c>
      <c r="C657" s="65">
        <v>1517</v>
      </c>
      <c r="D657" s="66" t="s">
        <v>660</v>
      </c>
      <c r="E657" s="65">
        <v>516</v>
      </c>
      <c r="F657" s="65" t="s">
        <v>944</v>
      </c>
      <c r="G657" s="67">
        <v>1442986.5744768935</v>
      </c>
      <c r="H657" s="67">
        <v>804418.32882827742</v>
      </c>
      <c r="I657" s="67">
        <v>861201.31</v>
      </c>
      <c r="J657" s="68">
        <v>1.0705888704132751</v>
      </c>
      <c r="K657" s="67">
        <v>192722.44587958694</v>
      </c>
      <c r="L657" s="67">
        <v>590918.68590377562</v>
      </c>
      <c r="M657" s="67">
        <v>217605.03</v>
      </c>
      <c r="N657" s="67">
        <v>629754.88</v>
      </c>
      <c r="O657" s="67">
        <v>1406313.5944246436</v>
      </c>
      <c r="P657" s="67" t="s">
        <v>1082</v>
      </c>
      <c r="Q657" s="67" t="s">
        <v>1082</v>
      </c>
      <c r="R657" s="67">
        <v>0</v>
      </c>
      <c r="S657" s="67">
        <v>0</v>
      </c>
      <c r="T657" s="68">
        <v>0.11081368304695674</v>
      </c>
      <c r="U657" s="68">
        <v>0.10080716469109331</v>
      </c>
      <c r="V657" s="68">
        <v>0.90969961397616195</v>
      </c>
      <c r="W657" s="67">
        <v>86838.159999999989</v>
      </c>
      <c r="X657" s="67">
        <v>85419.95</v>
      </c>
      <c r="Y657" s="68">
        <v>0.98366835501811656</v>
      </c>
      <c r="Z657" s="68">
        <v>0.24257783606559266</v>
      </c>
      <c r="AA657" s="68">
        <v>0.26049251020147984</v>
      </c>
      <c r="AB657" s="68">
        <v>1.0738512406015654</v>
      </c>
      <c r="AC657" s="67">
        <v>190093.97</v>
      </c>
      <c r="AD657" s="67">
        <v>220730.91</v>
      </c>
      <c r="AE657" s="68">
        <v>1.1611673426568976</v>
      </c>
      <c r="AF657" s="43">
        <v>80</v>
      </c>
      <c r="AG657" s="43">
        <v>78</v>
      </c>
      <c r="AH657" s="43">
        <v>26</v>
      </c>
      <c r="AI657" s="43">
        <v>23</v>
      </c>
      <c r="AJ657" s="67">
        <v>37887.860000000008</v>
      </c>
      <c r="AK657" s="67">
        <v>44511.5</v>
      </c>
      <c r="AL657" s="68">
        <v>1.174822225377733</v>
      </c>
      <c r="AM657" s="67">
        <v>14569.3</v>
      </c>
      <c r="AN657" s="67">
        <v>10828.140000000001</v>
      </c>
      <c r="AO657" s="68">
        <v>0.74321621491766943</v>
      </c>
      <c r="AP657" s="67">
        <v>7285.6499999999987</v>
      </c>
      <c r="AQ657" s="67">
        <v>5607.8000000000011</v>
      </c>
      <c r="AR657" s="68">
        <v>0.76970483072889884</v>
      </c>
      <c r="AS657" s="67">
        <v>27095.35</v>
      </c>
      <c r="AT657" s="67">
        <v>24472.509999999995</v>
      </c>
      <c r="AU657" s="68">
        <v>0.90319962650417862</v>
      </c>
      <c r="AV657" s="43">
        <v>803.19</v>
      </c>
      <c r="AW657" s="43">
        <v>1279.75</v>
      </c>
      <c r="AX657" s="69">
        <v>1.5933340803545859</v>
      </c>
      <c r="AY657" s="43">
        <v>192722.44587958694</v>
      </c>
      <c r="AZ657" s="43">
        <v>217605.03000000003</v>
      </c>
      <c r="BA657" s="43">
        <v>23950.778221492528</v>
      </c>
      <c r="BB657" s="43">
        <v>35150.080000000002</v>
      </c>
      <c r="BC657" s="43">
        <v>345497.06634080078</v>
      </c>
      <c r="BD657" s="43">
        <v>43114.040706709391</v>
      </c>
      <c r="BE657" s="43">
        <v>157037.69</v>
      </c>
      <c r="BF657" s="43">
        <v>343765.05</v>
      </c>
      <c r="BG657" s="43">
        <v>1449.8000000000002</v>
      </c>
      <c r="BH657" s="43">
        <v>63</v>
      </c>
      <c r="BI657" s="44">
        <v>43173</v>
      </c>
      <c r="BJ657" s="44">
        <v>43541</v>
      </c>
      <c r="BK657" s="44">
        <v>43172</v>
      </c>
      <c r="BL657" s="43">
        <f t="shared" si="381"/>
        <v>861201.31</v>
      </c>
      <c r="BM657" s="43">
        <f t="shared" si="382"/>
        <v>847359.91</v>
      </c>
      <c r="BO657" s="16" t="str">
        <f>IFERROR(VLOOKUP($C657,'PORTE LOJA'!A:B,2,0),"PORTE 1")</f>
        <v>PORTE 3</v>
      </c>
      <c r="BP657" s="16">
        <f>VLOOKUP(BO657,'PAINEL E TARGET'!$S$1:$W$8,3,0)</f>
        <v>2400</v>
      </c>
      <c r="BQ657" s="16">
        <f t="shared" si="360"/>
        <v>1</v>
      </c>
      <c r="BR657" s="16">
        <f t="shared" si="361"/>
        <v>1</v>
      </c>
      <c r="BS657" s="16">
        <f t="shared" si="362"/>
        <v>1</v>
      </c>
      <c r="BT657" s="16">
        <f t="shared" si="363"/>
        <v>1</v>
      </c>
      <c r="BU657" s="16">
        <f t="shared" si="364"/>
        <v>1</v>
      </c>
      <c r="BV657" s="16">
        <f t="shared" si="365"/>
        <v>1</v>
      </c>
      <c r="BW657" s="17" t="str">
        <f t="shared" si="383"/>
        <v>111111</v>
      </c>
      <c r="BY657" s="17">
        <f t="shared" si="366"/>
        <v>1.071</v>
      </c>
      <c r="BZ657" s="17">
        <f t="shared" si="367"/>
        <v>1.081</v>
      </c>
      <c r="CA657" s="17" t="str">
        <f t="shared" si="384"/>
        <v>Sem Retira</v>
      </c>
      <c r="CB657" s="17">
        <f t="shared" si="385"/>
        <v>1.081</v>
      </c>
      <c r="CC657" s="33" t="str">
        <f>IF(CB657&gt;='PAINEL E TARGET'!$T$11,'PAINEL E TARGET'!$S$11,
IF(CB657&gt;='PAINEL E TARGET'!$T$12,'PAINEL E TARGET'!$S$12,
IF(CB657&gt;='PAINEL E TARGET'!$T$13,'PAINEL E TARGET'!$S$13,
IF(CB657&gt;='PAINEL E TARGET'!$T$14,'PAINEL E TARGET'!$S$14,
IF(CB657&gt;='PAINEL E TARGET'!$T$15,'PAINEL E TARGET'!$S$15,
IF(CB657&gt;='PAINEL E TARGET'!$T$16,'PAINEL E TARGET'!$S$16,
IF(CB657&gt;='PAINEL E TARGET'!$T$17,'PAINEL E TARGET'!$S$17,
IF(CB657&gt;='PAINEL E TARGET'!$T$18,'PAINEL E TARGET'!$S$18,'PAINEL E TARGET'!$S$19))))))))</f>
        <v>3. Fx de 105% a 109,9%</v>
      </c>
      <c r="CD657" s="17">
        <f>IFERROR(VLOOKUP($BW657,'PAINEL E TARGET'!$G$1:$Q$99,4,0),0)</f>
        <v>0.25</v>
      </c>
      <c r="CE657" s="17">
        <f>VLOOKUP(CC657,'PAINEL E TARGET'!$S$10:$U$19,3,0)</f>
        <v>1.1000000000000001</v>
      </c>
      <c r="CF657" s="16">
        <f t="shared" si="386"/>
        <v>660</v>
      </c>
      <c r="CG657" s="17">
        <f t="shared" si="368"/>
        <v>1.175</v>
      </c>
      <c r="CH657" s="17">
        <f t="shared" si="369"/>
        <v>0.74299999999999999</v>
      </c>
      <c r="CI657" s="17">
        <f t="shared" si="370"/>
        <v>0.77</v>
      </c>
      <c r="CJ657" s="17">
        <f t="shared" si="371"/>
        <v>0.90300000000000002</v>
      </c>
      <c r="CK657" s="17">
        <f t="shared" si="372"/>
        <v>1.593</v>
      </c>
      <c r="CL657" s="17">
        <f t="shared" si="373"/>
        <v>0.98399999999999999</v>
      </c>
      <c r="CM657" s="16">
        <f t="shared" si="374"/>
        <v>5</v>
      </c>
      <c r="CN657" s="17" t="str">
        <f t="shared" si="387"/>
        <v>ok</v>
      </c>
      <c r="CO657" s="17">
        <f t="shared" si="388"/>
        <v>0.98399999999999999</v>
      </c>
      <c r="CP657" s="33" t="str">
        <f>IF(CO657&gt;='PAINEL E TARGET'!$T$11,'PAINEL E TARGET'!$S$11,
IF(CO657&gt;='PAINEL E TARGET'!$T$12,'PAINEL E TARGET'!$S$12,
IF(CO657&gt;='PAINEL E TARGET'!$T$13,'PAINEL E TARGET'!$S$13,
IF(CO657&gt;='PAINEL E TARGET'!$T$14,'PAINEL E TARGET'!$S$14,
IF(CO657&gt;='PAINEL E TARGET'!$T$15,'PAINEL E TARGET'!$S$15,
IF(CO657&gt;='PAINEL E TARGET'!$T$16,'PAINEL E TARGET'!$S$16,
IF(CO657&gt;='PAINEL E TARGET'!$T$17,'PAINEL E TARGET'!$S$17,
IF(CO657&gt;='PAINEL E TARGET'!$T$18,'PAINEL E TARGET'!$S$18,'PAINEL E TARGET'!$S$19))))))))</f>
        <v>1. Fx de 90% a 99,9%</v>
      </c>
      <c r="CQ657" s="17">
        <f>IFERROR(VLOOKUP($BW657,'PAINEL E TARGET'!$G$1:$Q$99,5,0),0)</f>
        <v>0.25</v>
      </c>
      <c r="CR657" s="17">
        <f>VLOOKUP(CP657,'PAINEL E TARGET'!$S$10:$U$19,3,0)</f>
        <v>0.5</v>
      </c>
      <c r="CS657" s="16">
        <f t="shared" si="389"/>
        <v>300</v>
      </c>
      <c r="CT657" s="17">
        <f t="shared" si="375"/>
        <v>1.161</v>
      </c>
      <c r="CU657" s="33" t="str">
        <f>IF(CT657&gt;='PAINEL E TARGET'!$T$11,'PAINEL E TARGET'!$S$11,
IF(CT657&gt;='PAINEL E TARGET'!$T$12,'PAINEL E TARGET'!$S$12,
IF(CT657&gt;='PAINEL E TARGET'!$T$13,'PAINEL E TARGET'!$S$13,
IF(CT657&gt;='PAINEL E TARGET'!$T$14,'PAINEL E TARGET'!$S$14,
IF(CT657&gt;='PAINEL E TARGET'!$T$15,'PAINEL E TARGET'!$S$15,
IF(CT657&gt;='PAINEL E TARGET'!$T$16,'PAINEL E TARGET'!$S$16,
IF(CT657&gt;='PAINEL E TARGET'!$T$17,'PAINEL E TARGET'!$S$17,
IF(CT657&gt;='PAINEL E TARGET'!$T$18,'PAINEL E TARGET'!$S$18,'PAINEL E TARGET'!$S$19))))))))</f>
        <v>5. Fx de 115% a 119,9%</v>
      </c>
      <c r="CV657" s="17">
        <f>IFERROR(VLOOKUP($BW657,'PAINEL E TARGET'!$G$1:$Q$99,6,0),0)</f>
        <v>0.2</v>
      </c>
      <c r="CW657" s="17">
        <f>VLOOKUP(CU657,'PAINEL E TARGET'!$S$10:$U$19,3,0)</f>
        <v>1.3</v>
      </c>
      <c r="CX657" s="16">
        <f t="shared" si="390"/>
        <v>624</v>
      </c>
      <c r="CY657" s="17">
        <f t="shared" si="376"/>
        <v>1.129</v>
      </c>
      <c r="CZ657" s="33" t="str">
        <f>IF(CY657&gt;='PAINEL E TARGET'!$T$11,'PAINEL E TARGET'!$S$11,
IF(CY657&gt;='PAINEL E TARGET'!$T$12,'PAINEL E TARGET'!$S$12,
IF(CY657&gt;='PAINEL E TARGET'!$T$13,'PAINEL E TARGET'!$S$13,
IF(CY657&gt;='PAINEL E TARGET'!$T$14,'PAINEL E TARGET'!$S$14,
IF(CY657&gt;='PAINEL E TARGET'!$T$15,'PAINEL E TARGET'!$S$15,
IF(CY657&gt;='PAINEL E TARGET'!$T$16,'PAINEL E TARGET'!$S$16,
IF(CY657&gt;='PAINEL E TARGET'!$T$17,'PAINEL E TARGET'!$S$17,
IF(CY657&gt;='PAINEL E TARGET'!$T$18,'PAINEL E TARGET'!$S$18,'PAINEL E TARGET'!$S$19))))))))</f>
        <v>4. Fx de 110% a 114,9%</v>
      </c>
      <c r="DA657" s="17">
        <f>IFERROR(VLOOKUP($BW657,'PAINEL E TARGET'!$G$1:$Q$99,7,0),0)</f>
        <v>0.15</v>
      </c>
      <c r="DB657" s="17">
        <f>VLOOKUP(CZ657,'PAINEL E TARGET'!$S$10:$U$19,3,0)</f>
        <v>1.2</v>
      </c>
      <c r="DC657" s="16">
        <f t="shared" si="391"/>
        <v>432</v>
      </c>
      <c r="DD657" s="17">
        <f t="shared" si="377"/>
        <v>1.468</v>
      </c>
      <c r="DE657" s="33" t="str">
        <f>IF(DD657&gt;='PAINEL E TARGET'!$T$11,'PAINEL E TARGET'!$S$11,
IF(DD657&gt;='PAINEL E TARGET'!$T$12,'PAINEL E TARGET'!$S$12,
IF(DD657&gt;='PAINEL E TARGET'!$T$13,'PAINEL E TARGET'!$S$13,
IF(DD657&gt;='PAINEL E TARGET'!$T$14,'PAINEL E TARGET'!$S$14,
IF(DD657&gt;='PAINEL E TARGET'!$T$15,'PAINEL E TARGET'!$S$15,
IF(DD657&gt;='PAINEL E TARGET'!$T$16,'PAINEL E TARGET'!$S$16,
IF(DD657&gt;='PAINEL E TARGET'!$T$17,'PAINEL E TARGET'!$S$17,
IF(DD657&gt;='PAINEL E TARGET'!$T$18,'PAINEL E TARGET'!$S$18,'PAINEL E TARGET'!$S$19))))))))</f>
        <v>8. Fx de 130% ou mais</v>
      </c>
      <c r="DF657" s="17">
        <f>IFERROR(VLOOKUP($BW657,'PAINEL E TARGET'!$G$1:$Q$99,8,0),0)</f>
        <v>0.1</v>
      </c>
      <c r="DG657" s="17">
        <f>VLOOKUP(DE657,'PAINEL E TARGET'!$S$10:$U$19,3,0)</f>
        <v>1.6</v>
      </c>
      <c r="DH657" s="16">
        <f t="shared" si="392"/>
        <v>384.00000000000006</v>
      </c>
      <c r="DI657" s="17">
        <f t="shared" si="378"/>
        <v>0.88500000000000001</v>
      </c>
      <c r="DJ657" s="33" t="str">
        <f>IF(DI657&gt;='PAINEL E TARGET'!$T$11,'PAINEL E TARGET'!$S$11,
IF(DI657&gt;='PAINEL E TARGET'!$T$12,'PAINEL E TARGET'!$S$12,
IF(DI657&gt;='PAINEL E TARGET'!$T$13,'PAINEL E TARGET'!$S$13,
IF(DI657&gt;='PAINEL E TARGET'!$T$14,'PAINEL E TARGET'!$S$14,
IF(DI657&gt;='PAINEL E TARGET'!$T$15,'PAINEL E TARGET'!$S$15,
IF(DI657&gt;='PAINEL E TARGET'!$T$16,'PAINEL E TARGET'!$S$16,
IF(DI657&gt;='PAINEL E TARGET'!$T$17,'PAINEL E TARGET'!$S$17,
IF(DI657&gt;='PAINEL E TARGET'!$T$18,'PAINEL E TARGET'!$S$18,'PAINEL E TARGET'!$S$19))))))))</f>
        <v>Não elegível</v>
      </c>
      <c r="DK657" s="17">
        <f>IFERROR(VLOOKUP($BW657,'PAINEL E TARGET'!$G$1:$Q$99,9,0),0)</f>
        <v>0.05</v>
      </c>
      <c r="DL657" s="17">
        <f>VLOOKUP(DJ657,'PAINEL E TARGET'!$S$10:$U$19,3,0)</f>
        <v>0</v>
      </c>
      <c r="DM657" s="16">
        <f t="shared" si="393"/>
        <v>0</v>
      </c>
      <c r="DN657" s="17">
        <f t="shared" si="379"/>
        <v>1.593</v>
      </c>
      <c r="DO657" s="33" t="str">
        <f>IF(DN657&gt;='PAINEL E TARGET'!$T$11,'PAINEL E TARGET'!$S$11,
IF(DN657&gt;='PAINEL E TARGET'!$T$12,'PAINEL E TARGET'!$S$12,
IF(DN657&gt;='PAINEL E TARGET'!$T$13,'PAINEL E TARGET'!$S$13,
IF(DN657&gt;='PAINEL E TARGET'!$T$14,'PAINEL E TARGET'!$S$14,
IF(DN657&gt;='PAINEL E TARGET'!$T$15,'PAINEL E TARGET'!$S$15,
IF(DN657&gt;='PAINEL E TARGET'!$T$16,'PAINEL E TARGET'!$S$16,
IF(DN657&gt;='PAINEL E TARGET'!$T$17,'PAINEL E TARGET'!$S$17,
IF(DN657&gt;='PAINEL E TARGET'!$T$18,'PAINEL E TARGET'!$S$18,'PAINEL E TARGET'!$S$19))))))))</f>
        <v>8. Fx de 130% ou mais</v>
      </c>
      <c r="DP657" s="17">
        <f>IFERROR(VLOOKUP($BW657,'PAINEL E TARGET'!$G$1:$Q$99,10,0),0)</f>
        <v>0</v>
      </c>
      <c r="DQ657" s="17">
        <f>VLOOKUP(DO657,'PAINEL E TARGET'!$S$10:$U$19,3,0)</f>
        <v>1.6</v>
      </c>
      <c r="DR657" s="16">
        <f t="shared" si="394"/>
        <v>0</v>
      </c>
      <c r="DS657" s="17">
        <f t="shared" si="380"/>
        <v>0.97499999999999998</v>
      </c>
      <c r="DT657" s="16">
        <f>IF(DS657&gt;=1,VLOOKUP(BO657,'PAINEL E TARGET'!$S$1:$W$8,5,0),0)</f>
        <v>0</v>
      </c>
      <c r="DU657" s="16">
        <f t="shared" si="395"/>
        <v>2400</v>
      </c>
    </row>
    <row r="658" spans="2:125" s="32" customFormat="1" x14ac:dyDescent="0.2">
      <c r="B658" s="44">
        <v>43541</v>
      </c>
      <c r="C658" s="65">
        <v>1519</v>
      </c>
      <c r="D658" s="66" t="s">
        <v>661</v>
      </c>
      <c r="E658" s="65">
        <v>416</v>
      </c>
      <c r="F658" s="65" t="s">
        <v>1020</v>
      </c>
      <c r="G658" s="67">
        <v>2667255.713093637</v>
      </c>
      <c r="H658" s="67">
        <v>1431103.2564414991</v>
      </c>
      <c r="I658" s="67">
        <v>1293461.6600000001</v>
      </c>
      <c r="J658" s="68">
        <v>0.90382133796288688</v>
      </c>
      <c r="K658" s="67">
        <v>318741.75039543054</v>
      </c>
      <c r="L658" s="67">
        <v>958171.39647522813</v>
      </c>
      <c r="M658" s="67">
        <v>289667.75</v>
      </c>
      <c r="N658" s="67">
        <v>955861.83000000007</v>
      </c>
      <c r="O658" s="67">
        <v>2386098.5941652008</v>
      </c>
      <c r="P658" s="67" t="s">
        <v>1082</v>
      </c>
      <c r="Q658" s="67" t="s">
        <v>1082</v>
      </c>
      <c r="R658" s="67">
        <v>0</v>
      </c>
      <c r="S658" s="67">
        <v>8187.7999999999993</v>
      </c>
      <c r="T658" s="68">
        <v>0.10808646644310889</v>
      </c>
      <c r="U658" s="68">
        <v>0.1135796389516498</v>
      </c>
      <c r="V658" s="68">
        <v>1.050822019530375</v>
      </c>
      <c r="W658" s="67">
        <v>138017.03000000003</v>
      </c>
      <c r="X658" s="67">
        <v>141466.80000000002</v>
      </c>
      <c r="Y658" s="68">
        <v>1.0249952487747345</v>
      </c>
      <c r="Z658" s="68">
        <v>0.11137875770841746</v>
      </c>
      <c r="AA658" s="68">
        <v>0.141180268075207</v>
      </c>
      <c r="AB658" s="68">
        <v>1.2675690677463651</v>
      </c>
      <c r="AC658" s="67">
        <v>142220.99999999997</v>
      </c>
      <c r="AD658" s="67">
        <v>175844.2</v>
      </c>
      <c r="AE658" s="68">
        <v>1.2364151566927533</v>
      </c>
      <c r="AF658" s="43">
        <v>80</v>
      </c>
      <c r="AG658" s="43">
        <v>64</v>
      </c>
      <c r="AH658" s="43">
        <v>46</v>
      </c>
      <c r="AI658" s="43">
        <v>64</v>
      </c>
      <c r="AJ658" s="67">
        <v>84481.189999999988</v>
      </c>
      <c r="AK658" s="67">
        <v>84577.5</v>
      </c>
      <c r="AL658" s="68">
        <v>1.0011400170854603</v>
      </c>
      <c r="AM658" s="67">
        <v>14290.069999999998</v>
      </c>
      <c r="AN658" s="67">
        <v>12120.739999999998</v>
      </c>
      <c r="AO658" s="68">
        <v>0.84819318589761983</v>
      </c>
      <c r="AP658" s="67">
        <v>9666.41</v>
      </c>
      <c r="AQ658" s="67">
        <v>10315.120000000001</v>
      </c>
      <c r="AR658" s="68">
        <v>1.0671097129130671</v>
      </c>
      <c r="AS658" s="67">
        <v>29579.360000000001</v>
      </c>
      <c r="AT658" s="67">
        <v>34453.440000000002</v>
      </c>
      <c r="AU658" s="68">
        <v>1.1647797653498926</v>
      </c>
      <c r="AV658" s="43">
        <v>2494.58</v>
      </c>
      <c r="AW658" s="43">
        <v>1709.69</v>
      </c>
      <c r="AX658" s="69">
        <v>0.68536186452228431</v>
      </c>
      <c r="AY658" s="43">
        <v>318741.75039543054</v>
      </c>
      <c r="AZ658" s="43">
        <v>289667.75</v>
      </c>
      <c r="BA658" s="43">
        <v>28271.568328291782</v>
      </c>
      <c r="BB658" s="43">
        <v>37820.880000000005</v>
      </c>
      <c r="BC658" s="43">
        <v>595458.46307263861</v>
      </c>
      <c r="BD658" s="43">
        <v>52873.45123898334</v>
      </c>
      <c r="BE658" s="43">
        <v>259469.16000000006</v>
      </c>
      <c r="BF658" s="43">
        <v>267372.54999999993</v>
      </c>
      <c r="BG658" s="43">
        <v>4669.99</v>
      </c>
      <c r="BH658" s="43">
        <v>115</v>
      </c>
      <c r="BI658" s="44">
        <v>43173</v>
      </c>
      <c r="BJ658" s="44">
        <v>43541</v>
      </c>
      <c r="BK658" s="44">
        <v>43172</v>
      </c>
      <c r="BL658" s="43">
        <f t="shared" si="381"/>
        <v>1301649.4600000002</v>
      </c>
      <c r="BM658" s="43">
        <f t="shared" si="382"/>
        <v>1253717.3800000001</v>
      </c>
      <c r="BO658" s="16" t="str">
        <f>IFERROR(VLOOKUP($C658,'PORTE LOJA'!A:B,2,0),"PORTE 1")</f>
        <v>PORTE 4</v>
      </c>
      <c r="BP658" s="16">
        <f>VLOOKUP(BO658,'PAINEL E TARGET'!$S$1:$W$8,3,0)</f>
        <v>3000</v>
      </c>
      <c r="BQ658" s="16">
        <f t="shared" si="360"/>
        <v>1</v>
      </c>
      <c r="BR658" s="16">
        <f t="shared" si="361"/>
        <v>1</v>
      </c>
      <c r="BS658" s="16">
        <f t="shared" si="362"/>
        <v>1</v>
      </c>
      <c r="BT658" s="16">
        <f t="shared" si="363"/>
        <v>1</v>
      </c>
      <c r="BU658" s="16">
        <f t="shared" si="364"/>
        <v>1</v>
      </c>
      <c r="BV658" s="16">
        <f t="shared" si="365"/>
        <v>1</v>
      </c>
      <c r="BW658" s="17" t="str">
        <f t="shared" si="383"/>
        <v>111111</v>
      </c>
      <c r="BY658" s="17">
        <f t="shared" si="366"/>
        <v>0.91</v>
      </c>
      <c r="BZ658" s="17">
        <f t="shared" si="367"/>
        <v>0.98199999999999998</v>
      </c>
      <c r="CA658" s="17" t="str">
        <f t="shared" si="384"/>
        <v>Sem Retira</v>
      </c>
      <c r="CB658" s="17">
        <f t="shared" si="385"/>
        <v>0.98199999999999998</v>
      </c>
      <c r="CC658" s="33" t="str">
        <f>IF(CB658&gt;='PAINEL E TARGET'!$T$11,'PAINEL E TARGET'!$S$11,
IF(CB658&gt;='PAINEL E TARGET'!$T$12,'PAINEL E TARGET'!$S$12,
IF(CB658&gt;='PAINEL E TARGET'!$T$13,'PAINEL E TARGET'!$S$13,
IF(CB658&gt;='PAINEL E TARGET'!$T$14,'PAINEL E TARGET'!$S$14,
IF(CB658&gt;='PAINEL E TARGET'!$T$15,'PAINEL E TARGET'!$S$15,
IF(CB658&gt;='PAINEL E TARGET'!$T$16,'PAINEL E TARGET'!$S$16,
IF(CB658&gt;='PAINEL E TARGET'!$T$17,'PAINEL E TARGET'!$S$17,
IF(CB658&gt;='PAINEL E TARGET'!$T$18,'PAINEL E TARGET'!$S$18,'PAINEL E TARGET'!$S$19))))))))</f>
        <v>1. Fx de 90% a 99,9%</v>
      </c>
      <c r="CD658" s="17">
        <f>IFERROR(VLOOKUP($BW658,'PAINEL E TARGET'!$G$1:$Q$99,4,0),0)</f>
        <v>0.25</v>
      </c>
      <c r="CE658" s="17">
        <f>VLOOKUP(CC658,'PAINEL E TARGET'!$S$10:$U$19,3,0)</f>
        <v>0.5</v>
      </c>
      <c r="CF658" s="16">
        <f t="shared" si="386"/>
        <v>375</v>
      </c>
      <c r="CG658" s="17">
        <f t="shared" si="368"/>
        <v>1.0009999999999999</v>
      </c>
      <c r="CH658" s="17">
        <f t="shared" si="369"/>
        <v>0.84799999999999998</v>
      </c>
      <c r="CI658" s="17">
        <f t="shared" si="370"/>
        <v>1.0669999999999999</v>
      </c>
      <c r="CJ658" s="17">
        <f t="shared" si="371"/>
        <v>1.165</v>
      </c>
      <c r="CK658" s="17">
        <f t="shared" si="372"/>
        <v>0.68500000000000005</v>
      </c>
      <c r="CL658" s="17">
        <f t="shared" si="373"/>
        <v>1.0249999999999999</v>
      </c>
      <c r="CM658" s="16">
        <f t="shared" si="374"/>
        <v>4</v>
      </c>
      <c r="CN658" s="17" t="str">
        <f t="shared" si="387"/>
        <v>não ok</v>
      </c>
      <c r="CO658" s="17">
        <f t="shared" si="388"/>
        <v>0</v>
      </c>
      <c r="CP658" s="33" t="str">
        <f>IF(CO658&gt;='PAINEL E TARGET'!$T$11,'PAINEL E TARGET'!$S$11,
IF(CO658&gt;='PAINEL E TARGET'!$T$12,'PAINEL E TARGET'!$S$12,
IF(CO658&gt;='PAINEL E TARGET'!$T$13,'PAINEL E TARGET'!$S$13,
IF(CO658&gt;='PAINEL E TARGET'!$T$14,'PAINEL E TARGET'!$S$14,
IF(CO658&gt;='PAINEL E TARGET'!$T$15,'PAINEL E TARGET'!$S$15,
IF(CO658&gt;='PAINEL E TARGET'!$T$16,'PAINEL E TARGET'!$S$16,
IF(CO658&gt;='PAINEL E TARGET'!$T$17,'PAINEL E TARGET'!$S$17,
IF(CO658&gt;='PAINEL E TARGET'!$T$18,'PAINEL E TARGET'!$S$18,'PAINEL E TARGET'!$S$19))))))))</f>
        <v>Não elegível</v>
      </c>
      <c r="CQ658" s="17">
        <f>IFERROR(VLOOKUP($BW658,'PAINEL E TARGET'!$G$1:$Q$99,5,0),0)</f>
        <v>0.25</v>
      </c>
      <c r="CR658" s="17">
        <f>VLOOKUP(CP658,'PAINEL E TARGET'!$S$10:$U$19,3,0)</f>
        <v>0</v>
      </c>
      <c r="CS658" s="16">
        <f t="shared" si="389"/>
        <v>0</v>
      </c>
      <c r="CT658" s="17">
        <f t="shared" si="375"/>
        <v>1.236</v>
      </c>
      <c r="CU658" s="33" t="str">
        <f>IF(CT658&gt;='PAINEL E TARGET'!$T$11,'PAINEL E TARGET'!$S$11,
IF(CT658&gt;='PAINEL E TARGET'!$T$12,'PAINEL E TARGET'!$S$12,
IF(CT658&gt;='PAINEL E TARGET'!$T$13,'PAINEL E TARGET'!$S$13,
IF(CT658&gt;='PAINEL E TARGET'!$T$14,'PAINEL E TARGET'!$S$14,
IF(CT658&gt;='PAINEL E TARGET'!$T$15,'PAINEL E TARGET'!$S$15,
IF(CT658&gt;='PAINEL E TARGET'!$T$16,'PAINEL E TARGET'!$S$16,
IF(CT658&gt;='PAINEL E TARGET'!$T$17,'PAINEL E TARGET'!$S$17,
IF(CT658&gt;='PAINEL E TARGET'!$T$18,'PAINEL E TARGET'!$S$18,'PAINEL E TARGET'!$S$19))))))))</f>
        <v>6. Fx de 120% a 124,9%</v>
      </c>
      <c r="CV658" s="17">
        <f>IFERROR(VLOOKUP($BW658,'PAINEL E TARGET'!$G$1:$Q$99,6,0),0)</f>
        <v>0.2</v>
      </c>
      <c r="CW658" s="17">
        <f>VLOOKUP(CU658,'PAINEL E TARGET'!$S$10:$U$19,3,0)</f>
        <v>1.4</v>
      </c>
      <c r="CX658" s="16">
        <f t="shared" si="390"/>
        <v>839.99999999999989</v>
      </c>
      <c r="CY658" s="17">
        <f t="shared" si="376"/>
        <v>0.90900000000000003</v>
      </c>
      <c r="CZ658" s="33" t="str">
        <f>IF(CY658&gt;='PAINEL E TARGET'!$T$11,'PAINEL E TARGET'!$S$11,
IF(CY658&gt;='PAINEL E TARGET'!$T$12,'PAINEL E TARGET'!$S$12,
IF(CY658&gt;='PAINEL E TARGET'!$T$13,'PAINEL E TARGET'!$S$13,
IF(CY658&gt;='PAINEL E TARGET'!$T$14,'PAINEL E TARGET'!$S$14,
IF(CY658&gt;='PAINEL E TARGET'!$T$15,'PAINEL E TARGET'!$S$15,
IF(CY658&gt;='PAINEL E TARGET'!$T$16,'PAINEL E TARGET'!$S$16,
IF(CY658&gt;='PAINEL E TARGET'!$T$17,'PAINEL E TARGET'!$S$17,
IF(CY658&gt;='PAINEL E TARGET'!$T$18,'PAINEL E TARGET'!$S$18,'PAINEL E TARGET'!$S$19))))))))</f>
        <v>1. Fx de 90% a 99,9%</v>
      </c>
      <c r="DA658" s="17">
        <f>IFERROR(VLOOKUP($BW658,'PAINEL E TARGET'!$G$1:$Q$99,7,0),0)</f>
        <v>0.15</v>
      </c>
      <c r="DB658" s="17">
        <f>VLOOKUP(CZ658,'PAINEL E TARGET'!$S$10:$U$19,3,0)</f>
        <v>0.5</v>
      </c>
      <c r="DC658" s="16">
        <f t="shared" si="391"/>
        <v>225</v>
      </c>
      <c r="DD658" s="17">
        <f t="shared" si="377"/>
        <v>1.3380000000000001</v>
      </c>
      <c r="DE658" s="33" t="str">
        <f>IF(DD658&gt;='PAINEL E TARGET'!$T$11,'PAINEL E TARGET'!$S$11,
IF(DD658&gt;='PAINEL E TARGET'!$T$12,'PAINEL E TARGET'!$S$12,
IF(DD658&gt;='PAINEL E TARGET'!$T$13,'PAINEL E TARGET'!$S$13,
IF(DD658&gt;='PAINEL E TARGET'!$T$14,'PAINEL E TARGET'!$S$14,
IF(DD658&gt;='PAINEL E TARGET'!$T$15,'PAINEL E TARGET'!$S$15,
IF(DD658&gt;='PAINEL E TARGET'!$T$16,'PAINEL E TARGET'!$S$16,
IF(DD658&gt;='PAINEL E TARGET'!$T$17,'PAINEL E TARGET'!$S$17,
IF(DD658&gt;='PAINEL E TARGET'!$T$18,'PAINEL E TARGET'!$S$18,'PAINEL E TARGET'!$S$19))))))))</f>
        <v>8. Fx de 130% ou mais</v>
      </c>
      <c r="DF658" s="17">
        <f>IFERROR(VLOOKUP($BW658,'PAINEL E TARGET'!$G$1:$Q$99,8,0),0)</f>
        <v>0.1</v>
      </c>
      <c r="DG658" s="17">
        <f>VLOOKUP(DE658,'PAINEL E TARGET'!$S$10:$U$19,3,0)</f>
        <v>1.6</v>
      </c>
      <c r="DH658" s="16">
        <f t="shared" si="392"/>
        <v>480.00000000000011</v>
      </c>
      <c r="DI658" s="17">
        <f t="shared" si="378"/>
        <v>1.391</v>
      </c>
      <c r="DJ658" s="33" t="str">
        <f>IF(DI658&gt;='PAINEL E TARGET'!$T$11,'PAINEL E TARGET'!$S$11,
IF(DI658&gt;='PAINEL E TARGET'!$T$12,'PAINEL E TARGET'!$S$12,
IF(DI658&gt;='PAINEL E TARGET'!$T$13,'PAINEL E TARGET'!$S$13,
IF(DI658&gt;='PAINEL E TARGET'!$T$14,'PAINEL E TARGET'!$S$14,
IF(DI658&gt;='PAINEL E TARGET'!$T$15,'PAINEL E TARGET'!$S$15,
IF(DI658&gt;='PAINEL E TARGET'!$T$16,'PAINEL E TARGET'!$S$16,
IF(DI658&gt;='PAINEL E TARGET'!$T$17,'PAINEL E TARGET'!$S$17,
IF(DI658&gt;='PAINEL E TARGET'!$T$18,'PAINEL E TARGET'!$S$18,'PAINEL E TARGET'!$S$19))))))))</f>
        <v>8. Fx de 130% ou mais</v>
      </c>
      <c r="DK658" s="17">
        <f>IFERROR(VLOOKUP($BW658,'PAINEL E TARGET'!$G$1:$Q$99,9,0),0)</f>
        <v>0.05</v>
      </c>
      <c r="DL658" s="17">
        <f>VLOOKUP(DJ658,'PAINEL E TARGET'!$S$10:$U$19,3,0)</f>
        <v>1.6</v>
      </c>
      <c r="DM658" s="16">
        <f t="shared" si="393"/>
        <v>240.00000000000006</v>
      </c>
      <c r="DN658" s="17">
        <f t="shared" si="379"/>
        <v>0.68500000000000005</v>
      </c>
      <c r="DO658" s="33" t="str">
        <f>IF(DN658&gt;='PAINEL E TARGET'!$T$11,'PAINEL E TARGET'!$S$11,
IF(DN658&gt;='PAINEL E TARGET'!$T$12,'PAINEL E TARGET'!$S$12,
IF(DN658&gt;='PAINEL E TARGET'!$T$13,'PAINEL E TARGET'!$S$13,
IF(DN658&gt;='PAINEL E TARGET'!$T$14,'PAINEL E TARGET'!$S$14,
IF(DN658&gt;='PAINEL E TARGET'!$T$15,'PAINEL E TARGET'!$S$15,
IF(DN658&gt;='PAINEL E TARGET'!$T$16,'PAINEL E TARGET'!$S$16,
IF(DN658&gt;='PAINEL E TARGET'!$T$17,'PAINEL E TARGET'!$S$17,
IF(DN658&gt;='PAINEL E TARGET'!$T$18,'PAINEL E TARGET'!$S$18,'PAINEL E TARGET'!$S$19))))))))</f>
        <v>Não elegível</v>
      </c>
      <c r="DP658" s="17">
        <f>IFERROR(VLOOKUP($BW658,'PAINEL E TARGET'!$G$1:$Q$99,10,0),0)</f>
        <v>0</v>
      </c>
      <c r="DQ658" s="17">
        <f>VLOOKUP(DO658,'PAINEL E TARGET'!$S$10:$U$19,3,0)</f>
        <v>0</v>
      </c>
      <c r="DR658" s="16">
        <f t="shared" si="394"/>
        <v>0</v>
      </c>
      <c r="DS658" s="17">
        <f t="shared" si="380"/>
        <v>0.8</v>
      </c>
      <c r="DT658" s="16">
        <f>IF(DS658&gt;=1,VLOOKUP(BO658,'PAINEL E TARGET'!$S$1:$W$8,5,0),0)</f>
        <v>0</v>
      </c>
      <c r="DU658" s="16">
        <f t="shared" si="395"/>
        <v>2160</v>
      </c>
    </row>
    <row r="659" spans="2:125" s="32" customFormat="1" x14ac:dyDescent="0.2">
      <c r="B659" s="44">
        <v>43541</v>
      </c>
      <c r="C659" s="65">
        <v>1520</v>
      </c>
      <c r="D659" s="66" t="s">
        <v>662</v>
      </c>
      <c r="E659" s="65">
        <v>511</v>
      </c>
      <c r="F659" s="65" t="s">
        <v>944</v>
      </c>
      <c r="G659" s="67">
        <v>1492619.1027120927</v>
      </c>
      <c r="H659" s="67">
        <v>912403.28105308476</v>
      </c>
      <c r="I659" s="67">
        <v>790908.9800000001</v>
      </c>
      <c r="J659" s="68">
        <v>0.86684144656641582</v>
      </c>
      <c r="K659" s="67">
        <v>209991.15954928257</v>
      </c>
      <c r="L659" s="67">
        <v>636410.28128934663</v>
      </c>
      <c r="M659" s="67">
        <v>181087.1</v>
      </c>
      <c r="N659" s="67">
        <v>581227.05000000005</v>
      </c>
      <c r="O659" s="67">
        <v>1385083.3832892489</v>
      </c>
      <c r="P659" s="67" t="s">
        <v>1082</v>
      </c>
      <c r="Q659" s="67" t="s">
        <v>1082</v>
      </c>
      <c r="R659" s="67">
        <v>0</v>
      </c>
      <c r="S659" s="67">
        <v>3998.9</v>
      </c>
      <c r="T659" s="68">
        <v>0.11405292493872872</v>
      </c>
      <c r="U659" s="68">
        <v>0.10333301566027601</v>
      </c>
      <c r="V659" s="68">
        <v>0.90600934360770113</v>
      </c>
      <c r="W659" s="67">
        <v>96534.56</v>
      </c>
      <c r="X659" s="67">
        <v>78772.22</v>
      </c>
      <c r="Y659" s="68">
        <v>0.81600019723506279</v>
      </c>
      <c r="Z659" s="68">
        <v>0.20525672762072067</v>
      </c>
      <c r="AA659" s="68">
        <v>0.17677373560493398</v>
      </c>
      <c r="AB659" s="68">
        <v>0.86123235839354129</v>
      </c>
      <c r="AC659" s="67">
        <v>173729.59</v>
      </c>
      <c r="AD659" s="67">
        <v>134757.12</v>
      </c>
      <c r="AE659" s="68">
        <v>0.77567166307132829</v>
      </c>
      <c r="AF659" s="43">
        <v>80</v>
      </c>
      <c r="AG659" s="43">
        <v>75</v>
      </c>
      <c r="AH659" s="43">
        <v>26</v>
      </c>
      <c r="AI659" s="43">
        <v>19</v>
      </c>
      <c r="AJ659" s="67">
        <v>55710.530000000006</v>
      </c>
      <c r="AK659" s="67">
        <v>46002</v>
      </c>
      <c r="AL659" s="68">
        <v>0.82573258592226628</v>
      </c>
      <c r="AM659" s="67">
        <v>11565.360000000002</v>
      </c>
      <c r="AN659" s="67">
        <v>7139.7999999999993</v>
      </c>
      <c r="AO659" s="68">
        <v>0.61734351546341815</v>
      </c>
      <c r="AP659" s="67">
        <v>6268.1100000000006</v>
      </c>
      <c r="AQ659" s="67">
        <v>1927.89</v>
      </c>
      <c r="AR659" s="68">
        <v>0.30757118174377923</v>
      </c>
      <c r="AS659" s="67">
        <v>22990.559999999998</v>
      </c>
      <c r="AT659" s="67">
        <v>23702.53</v>
      </c>
      <c r="AU659" s="68">
        <v>1.0309679277059802</v>
      </c>
      <c r="AV659" s="43">
        <v>1360.6100000000004</v>
      </c>
      <c r="AW659" s="43">
        <v>454.92</v>
      </c>
      <c r="AX659" s="69">
        <v>0.33435003417584752</v>
      </c>
      <c r="AY659" s="43">
        <v>209991.15954928257</v>
      </c>
      <c r="AZ659" s="43">
        <v>181087.1</v>
      </c>
      <c r="BA659" s="43">
        <v>30122.122021641993</v>
      </c>
      <c r="BB659" s="43">
        <v>30953.52</v>
      </c>
      <c r="BC659" s="43">
        <v>343459.13271655282</v>
      </c>
      <c r="BD659" s="43">
        <v>49393.267498472072</v>
      </c>
      <c r="BE659" s="43">
        <v>158656.09000000003</v>
      </c>
      <c r="BF659" s="43">
        <v>285527.53999999998</v>
      </c>
      <c r="BG659" s="43">
        <v>2234.0700000000006</v>
      </c>
      <c r="BH659" s="43">
        <v>51</v>
      </c>
      <c r="BI659" s="44">
        <v>43173</v>
      </c>
      <c r="BJ659" s="44">
        <v>43541</v>
      </c>
      <c r="BK659" s="44">
        <v>43172</v>
      </c>
      <c r="BL659" s="43">
        <f t="shared" si="381"/>
        <v>794907.88000000012</v>
      </c>
      <c r="BM659" s="43">
        <f t="shared" si="382"/>
        <v>766313.05</v>
      </c>
      <c r="BO659" s="16" t="str">
        <f>IFERROR(VLOOKUP($C659,'PORTE LOJA'!A:B,2,0),"PORTE 1")</f>
        <v>PORTE 3</v>
      </c>
      <c r="BP659" s="16">
        <f>VLOOKUP(BO659,'PAINEL E TARGET'!$S$1:$W$8,3,0)</f>
        <v>2400</v>
      </c>
      <c r="BQ659" s="16">
        <f t="shared" si="360"/>
        <v>1</v>
      </c>
      <c r="BR659" s="16">
        <f t="shared" si="361"/>
        <v>1</v>
      </c>
      <c r="BS659" s="16">
        <f t="shared" si="362"/>
        <v>1</v>
      </c>
      <c r="BT659" s="16">
        <f t="shared" si="363"/>
        <v>1</v>
      </c>
      <c r="BU659" s="16">
        <f t="shared" si="364"/>
        <v>1</v>
      </c>
      <c r="BV659" s="16">
        <f t="shared" si="365"/>
        <v>1</v>
      </c>
      <c r="BW659" s="17" t="str">
        <f t="shared" si="383"/>
        <v>111111</v>
      </c>
      <c r="BY659" s="17">
        <f t="shared" si="366"/>
        <v>0.871</v>
      </c>
      <c r="BZ659" s="17">
        <f t="shared" si="367"/>
        <v>0.90500000000000003</v>
      </c>
      <c r="CA659" s="17" t="str">
        <f t="shared" si="384"/>
        <v>Sem Retira</v>
      </c>
      <c r="CB659" s="17">
        <f t="shared" si="385"/>
        <v>0.90500000000000003</v>
      </c>
      <c r="CC659" s="33" t="str">
        <f>IF(CB659&gt;='PAINEL E TARGET'!$T$11,'PAINEL E TARGET'!$S$11,
IF(CB659&gt;='PAINEL E TARGET'!$T$12,'PAINEL E TARGET'!$S$12,
IF(CB659&gt;='PAINEL E TARGET'!$T$13,'PAINEL E TARGET'!$S$13,
IF(CB659&gt;='PAINEL E TARGET'!$T$14,'PAINEL E TARGET'!$S$14,
IF(CB659&gt;='PAINEL E TARGET'!$T$15,'PAINEL E TARGET'!$S$15,
IF(CB659&gt;='PAINEL E TARGET'!$T$16,'PAINEL E TARGET'!$S$16,
IF(CB659&gt;='PAINEL E TARGET'!$T$17,'PAINEL E TARGET'!$S$17,
IF(CB659&gt;='PAINEL E TARGET'!$T$18,'PAINEL E TARGET'!$S$18,'PAINEL E TARGET'!$S$19))))))))</f>
        <v>1. Fx de 90% a 99,9%</v>
      </c>
      <c r="CD659" s="17">
        <f>IFERROR(VLOOKUP($BW659,'PAINEL E TARGET'!$G$1:$Q$99,4,0),0)</f>
        <v>0.25</v>
      </c>
      <c r="CE659" s="17">
        <f>VLOOKUP(CC659,'PAINEL E TARGET'!$S$10:$U$19,3,0)</f>
        <v>0.5</v>
      </c>
      <c r="CF659" s="16">
        <f t="shared" si="386"/>
        <v>300</v>
      </c>
      <c r="CG659" s="17">
        <f t="shared" si="368"/>
        <v>0.82599999999999996</v>
      </c>
      <c r="CH659" s="17">
        <f t="shared" si="369"/>
        <v>0.61699999999999999</v>
      </c>
      <c r="CI659" s="17">
        <f t="shared" si="370"/>
        <v>0.308</v>
      </c>
      <c r="CJ659" s="17">
        <f t="shared" si="371"/>
        <v>1.0309999999999999</v>
      </c>
      <c r="CK659" s="17">
        <f t="shared" si="372"/>
        <v>0.33400000000000002</v>
      </c>
      <c r="CL659" s="17">
        <f t="shared" si="373"/>
        <v>0.81599999999999995</v>
      </c>
      <c r="CM659" s="16">
        <f t="shared" si="374"/>
        <v>2</v>
      </c>
      <c r="CN659" s="17" t="str">
        <f t="shared" si="387"/>
        <v>não ok</v>
      </c>
      <c r="CO659" s="17">
        <f t="shared" si="388"/>
        <v>0</v>
      </c>
      <c r="CP659" s="33" t="str">
        <f>IF(CO659&gt;='PAINEL E TARGET'!$T$11,'PAINEL E TARGET'!$S$11,
IF(CO659&gt;='PAINEL E TARGET'!$T$12,'PAINEL E TARGET'!$S$12,
IF(CO659&gt;='PAINEL E TARGET'!$T$13,'PAINEL E TARGET'!$S$13,
IF(CO659&gt;='PAINEL E TARGET'!$T$14,'PAINEL E TARGET'!$S$14,
IF(CO659&gt;='PAINEL E TARGET'!$T$15,'PAINEL E TARGET'!$S$15,
IF(CO659&gt;='PAINEL E TARGET'!$T$16,'PAINEL E TARGET'!$S$16,
IF(CO659&gt;='PAINEL E TARGET'!$T$17,'PAINEL E TARGET'!$S$17,
IF(CO659&gt;='PAINEL E TARGET'!$T$18,'PAINEL E TARGET'!$S$18,'PAINEL E TARGET'!$S$19))))))))</f>
        <v>Não elegível</v>
      </c>
      <c r="CQ659" s="17">
        <f>IFERROR(VLOOKUP($BW659,'PAINEL E TARGET'!$G$1:$Q$99,5,0),0)</f>
        <v>0.25</v>
      </c>
      <c r="CR659" s="17">
        <f>VLOOKUP(CP659,'PAINEL E TARGET'!$S$10:$U$19,3,0)</f>
        <v>0</v>
      </c>
      <c r="CS659" s="16">
        <f t="shared" si="389"/>
        <v>0</v>
      </c>
      <c r="CT659" s="17">
        <f t="shared" si="375"/>
        <v>0.77600000000000002</v>
      </c>
      <c r="CU659" s="33" t="str">
        <f>IF(CT659&gt;='PAINEL E TARGET'!$T$11,'PAINEL E TARGET'!$S$11,
IF(CT659&gt;='PAINEL E TARGET'!$T$12,'PAINEL E TARGET'!$S$12,
IF(CT659&gt;='PAINEL E TARGET'!$T$13,'PAINEL E TARGET'!$S$13,
IF(CT659&gt;='PAINEL E TARGET'!$T$14,'PAINEL E TARGET'!$S$14,
IF(CT659&gt;='PAINEL E TARGET'!$T$15,'PAINEL E TARGET'!$S$15,
IF(CT659&gt;='PAINEL E TARGET'!$T$16,'PAINEL E TARGET'!$S$16,
IF(CT659&gt;='PAINEL E TARGET'!$T$17,'PAINEL E TARGET'!$S$17,
IF(CT659&gt;='PAINEL E TARGET'!$T$18,'PAINEL E TARGET'!$S$18,'PAINEL E TARGET'!$S$19))))))))</f>
        <v>Não elegível</v>
      </c>
      <c r="CV659" s="17">
        <f>IFERROR(VLOOKUP($BW659,'PAINEL E TARGET'!$G$1:$Q$99,6,0),0)</f>
        <v>0.2</v>
      </c>
      <c r="CW659" s="17">
        <f>VLOOKUP(CU659,'PAINEL E TARGET'!$S$10:$U$19,3,0)</f>
        <v>0</v>
      </c>
      <c r="CX659" s="16">
        <f t="shared" si="390"/>
        <v>0</v>
      </c>
      <c r="CY659" s="17">
        <f t="shared" si="376"/>
        <v>0.86199999999999999</v>
      </c>
      <c r="CZ659" s="33" t="str">
        <f>IF(CY659&gt;='PAINEL E TARGET'!$T$11,'PAINEL E TARGET'!$S$11,
IF(CY659&gt;='PAINEL E TARGET'!$T$12,'PAINEL E TARGET'!$S$12,
IF(CY659&gt;='PAINEL E TARGET'!$T$13,'PAINEL E TARGET'!$S$13,
IF(CY659&gt;='PAINEL E TARGET'!$T$14,'PAINEL E TARGET'!$S$14,
IF(CY659&gt;='PAINEL E TARGET'!$T$15,'PAINEL E TARGET'!$S$15,
IF(CY659&gt;='PAINEL E TARGET'!$T$16,'PAINEL E TARGET'!$S$16,
IF(CY659&gt;='PAINEL E TARGET'!$T$17,'PAINEL E TARGET'!$S$17,
IF(CY659&gt;='PAINEL E TARGET'!$T$18,'PAINEL E TARGET'!$S$18,'PAINEL E TARGET'!$S$19))))))))</f>
        <v>Não elegível</v>
      </c>
      <c r="DA659" s="17">
        <f>IFERROR(VLOOKUP($BW659,'PAINEL E TARGET'!$G$1:$Q$99,7,0),0)</f>
        <v>0.15</v>
      </c>
      <c r="DB659" s="17">
        <f>VLOOKUP(CZ659,'PAINEL E TARGET'!$S$10:$U$19,3,0)</f>
        <v>0</v>
      </c>
      <c r="DC659" s="16">
        <f t="shared" si="391"/>
        <v>0</v>
      </c>
      <c r="DD659" s="17">
        <f t="shared" si="377"/>
        <v>1.028</v>
      </c>
      <c r="DE659" s="33" t="str">
        <f>IF(DD659&gt;='PAINEL E TARGET'!$T$11,'PAINEL E TARGET'!$S$11,
IF(DD659&gt;='PAINEL E TARGET'!$T$12,'PAINEL E TARGET'!$S$12,
IF(DD659&gt;='PAINEL E TARGET'!$T$13,'PAINEL E TARGET'!$S$13,
IF(DD659&gt;='PAINEL E TARGET'!$T$14,'PAINEL E TARGET'!$S$14,
IF(DD659&gt;='PAINEL E TARGET'!$T$15,'PAINEL E TARGET'!$S$15,
IF(DD659&gt;='PAINEL E TARGET'!$T$16,'PAINEL E TARGET'!$S$16,
IF(DD659&gt;='PAINEL E TARGET'!$T$17,'PAINEL E TARGET'!$S$17,
IF(DD659&gt;='PAINEL E TARGET'!$T$18,'PAINEL E TARGET'!$S$18,'PAINEL E TARGET'!$S$19))))))))</f>
        <v>2. Fx de 100% a 104,9%</v>
      </c>
      <c r="DF659" s="17">
        <f>IFERROR(VLOOKUP($BW659,'PAINEL E TARGET'!$G$1:$Q$99,8,0),0)</f>
        <v>0.1</v>
      </c>
      <c r="DG659" s="17">
        <f>VLOOKUP(DE659,'PAINEL E TARGET'!$S$10:$U$19,3,0)</f>
        <v>1</v>
      </c>
      <c r="DH659" s="16">
        <f t="shared" si="392"/>
        <v>240</v>
      </c>
      <c r="DI659" s="17">
        <f t="shared" si="378"/>
        <v>0.73099999999999998</v>
      </c>
      <c r="DJ659" s="33" t="str">
        <f>IF(DI659&gt;='PAINEL E TARGET'!$T$11,'PAINEL E TARGET'!$S$11,
IF(DI659&gt;='PAINEL E TARGET'!$T$12,'PAINEL E TARGET'!$S$12,
IF(DI659&gt;='PAINEL E TARGET'!$T$13,'PAINEL E TARGET'!$S$13,
IF(DI659&gt;='PAINEL E TARGET'!$T$14,'PAINEL E TARGET'!$S$14,
IF(DI659&gt;='PAINEL E TARGET'!$T$15,'PAINEL E TARGET'!$S$15,
IF(DI659&gt;='PAINEL E TARGET'!$T$16,'PAINEL E TARGET'!$S$16,
IF(DI659&gt;='PAINEL E TARGET'!$T$17,'PAINEL E TARGET'!$S$17,
IF(DI659&gt;='PAINEL E TARGET'!$T$18,'PAINEL E TARGET'!$S$18,'PAINEL E TARGET'!$S$19))))))))</f>
        <v>Não elegível</v>
      </c>
      <c r="DK659" s="17">
        <f>IFERROR(VLOOKUP($BW659,'PAINEL E TARGET'!$G$1:$Q$99,9,0),0)</f>
        <v>0.05</v>
      </c>
      <c r="DL659" s="17">
        <f>VLOOKUP(DJ659,'PAINEL E TARGET'!$S$10:$U$19,3,0)</f>
        <v>0</v>
      </c>
      <c r="DM659" s="16">
        <f t="shared" si="393"/>
        <v>0</v>
      </c>
      <c r="DN659" s="17">
        <f t="shared" si="379"/>
        <v>0.33400000000000002</v>
      </c>
      <c r="DO659" s="33" t="str">
        <f>IF(DN659&gt;='PAINEL E TARGET'!$T$11,'PAINEL E TARGET'!$S$11,
IF(DN659&gt;='PAINEL E TARGET'!$T$12,'PAINEL E TARGET'!$S$12,
IF(DN659&gt;='PAINEL E TARGET'!$T$13,'PAINEL E TARGET'!$S$13,
IF(DN659&gt;='PAINEL E TARGET'!$T$14,'PAINEL E TARGET'!$S$14,
IF(DN659&gt;='PAINEL E TARGET'!$T$15,'PAINEL E TARGET'!$S$15,
IF(DN659&gt;='PAINEL E TARGET'!$T$16,'PAINEL E TARGET'!$S$16,
IF(DN659&gt;='PAINEL E TARGET'!$T$17,'PAINEL E TARGET'!$S$17,
IF(DN659&gt;='PAINEL E TARGET'!$T$18,'PAINEL E TARGET'!$S$18,'PAINEL E TARGET'!$S$19))))))))</f>
        <v>Não elegível</v>
      </c>
      <c r="DP659" s="17">
        <f>IFERROR(VLOOKUP($BW659,'PAINEL E TARGET'!$G$1:$Q$99,10,0),0)</f>
        <v>0</v>
      </c>
      <c r="DQ659" s="17">
        <f>VLOOKUP(DO659,'PAINEL E TARGET'!$S$10:$U$19,3,0)</f>
        <v>0</v>
      </c>
      <c r="DR659" s="16">
        <f t="shared" si="394"/>
        <v>0</v>
      </c>
      <c r="DS659" s="17">
        <f t="shared" si="380"/>
        <v>0.93799999999999994</v>
      </c>
      <c r="DT659" s="16">
        <f>IF(DS659&gt;=1,VLOOKUP(BO659,'PAINEL E TARGET'!$S$1:$W$8,5,0),0)</f>
        <v>0</v>
      </c>
      <c r="DU659" s="16">
        <f t="shared" si="395"/>
        <v>540</v>
      </c>
    </row>
    <row r="660" spans="2:125" s="32" customFormat="1" x14ac:dyDescent="0.2">
      <c r="B660" s="44">
        <v>43541</v>
      </c>
      <c r="C660" s="65">
        <v>1521</v>
      </c>
      <c r="D660" s="66" t="s">
        <v>663</v>
      </c>
      <c r="E660" s="65">
        <v>415</v>
      </c>
      <c r="F660" s="65" t="s">
        <v>1020</v>
      </c>
      <c r="G660" s="67">
        <v>3175086.4767807215</v>
      </c>
      <c r="H660" s="67">
        <v>1743851.7779164342</v>
      </c>
      <c r="I660" s="67">
        <v>1576293.96</v>
      </c>
      <c r="J660" s="68">
        <v>0.90391510331420855</v>
      </c>
      <c r="K660" s="67">
        <v>403692.06074245385</v>
      </c>
      <c r="L660" s="67">
        <v>1174334.5147783726</v>
      </c>
      <c r="M660" s="67">
        <v>371455.01</v>
      </c>
      <c r="N660" s="67">
        <v>1151424.78</v>
      </c>
      <c r="O660" s="67">
        <v>2875813.7013836019</v>
      </c>
      <c r="P660" s="67" t="s">
        <v>1082</v>
      </c>
      <c r="Q660" s="67" t="s">
        <v>1082</v>
      </c>
      <c r="R660" s="67">
        <v>0</v>
      </c>
      <c r="S660" s="67">
        <v>899</v>
      </c>
      <c r="T660" s="68">
        <v>0.10950286432468227</v>
      </c>
      <c r="U660" s="68">
        <v>9.825145161326225E-2</v>
      </c>
      <c r="V660" s="68">
        <v>0.89725006025359355</v>
      </c>
      <c r="W660" s="67">
        <v>172798.43</v>
      </c>
      <c r="X660" s="67">
        <v>149625.15</v>
      </c>
      <c r="Y660" s="68">
        <v>0.86589415193182018</v>
      </c>
      <c r="Z660" s="68">
        <v>0.13496320233371711</v>
      </c>
      <c r="AA660" s="68">
        <v>0.13300474622491376</v>
      </c>
      <c r="AB660" s="68">
        <v>0.98548896236204608</v>
      </c>
      <c r="AC660" s="67">
        <v>212975.52</v>
      </c>
      <c r="AD660" s="67">
        <v>202550.24</v>
      </c>
      <c r="AE660" s="68">
        <v>0.95104939760212814</v>
      </c>
      <c r="AF660" s="43">
        <v>80</v>
      </c>
      <c r="AG660" s="43">
        <v>66</v>
      </c>
      <c r="AH660" s="43">
        <v>62</v>
      </c>
      <c r="AI660" s="43">
        <v>59</v>
      </c>
      <c r="AJ660" s="67">
        <v>95783.099999999991</v>
      </c>
      <c r="AK660" s="67">
        <v>79197.760000000009</v>
      </c>
      <c r="AL660" s="68">
        <v>0.82684481918000163</v>
      </c>
      <c r="AM660" s="67">
        <v>26698.43</v>
      </c>
      <c r="AN660" s="67">
        <v>24050.260000000002</v>
      </c>
      <c r="AO660" s="68">
        <v>0.90081177057976825</v>
      </c>
      <c r="AP660" s="67">
        <v>18994.659999999996</v>
      </c>
      <c r="AQ660" s="67">
        <v>13680.59</v>
      </c>
      <c r="AR660" s="68">
        <v>0.72023347614540101</v>
      </c>
      <c r="AS660" s="67">
        <v>31322.239999999998</v>
      </c>
      <c r="AT660" s="67">
        <v>32696.540000000005</v>
      </c>
      <c r="AU660" s="68">
        <v>1.0438761723299486</v>
      </c>
      <c r="AV660" s="43">
        <v>2489.4900000000002</v>
      </c>
      <c r="AW660" s="43">
        <v>2469.5099999999998</v>
      </c>
      <c r="AX660" s="69">
        <v>0.99197425978814924</v>
      </c>
      <c r="AY660" s="43">
        <v>403692.06074245385</v>
      </c>
      <c r="AZ660" s="43">
        <v>371455.01</v>
      </c>
      <c r="BA660" s="43">
        <v>44890.643009765285</v>
      </c>
      <c r="BB660" s="43">
        <v>48728.240000000005</v>
      </c>
      <c r="BC660" s="43">
        <v>735534.18323286262</v>
      </c>
      <c r="BD660" s="43">
        <v>81877.472668293602</v>
      </c>
      <c r="BE660" s="43">
        <v>316935.16000000003</v>
      </c>
      <c r="BF660" s="43">
        <v>390625.31999999995</v>
      </c>
      <c r="BG660" s="43">
        <v>4543.9299999999994</v>
      </c>
      <c r="BH660" s="43">
        <v>142</v>
      </c>
      <c r="BI660" s="44">
        <v>43173</v>
      </c>
      <c r="BJ660" s="44">
        <v>43541</v>
      </c>
      <c r="BK660" s="44">
        <v>43172</v>
      </c>
      <c r="BL660" s="43">
        <f t="shared" si="381"/>
        <v>1577192.96</v>
      </c>
      <c r="BM660" s="43">
        <f t="shared" si="382"/>
        <v>1523778.79</v>
      </c>
      <c r="BO660" s="16" t="str">
        <f>IFERROR(VLOOKUP($C660,'PORTE LOJA'!A:B,2,0),"PORTE 1")</f>
        <v>PORTE 4</v>
      </c>
      <c r="BP660" s="16">
        <f>VLOOKUP(BO660,'PAINEL E TARGET'!$S$1:$W$8,3,0)</f>
        <v>3000</v>
      </c>
      <c r="BQ660" s="16">
        <f t="shared" si="360"/>
        <v>1</v>
      </c>
      <c r="BR660" s="16">
        <f t="shared" si="361"/>
        <v>1</v>
      </c>
      <c r="BS660" s="16">
        <f t="shared" si="362"/>
        <v>1</v>
      </c>
      <c r="BT660" s="16">
        <f t="shared" si="363"/>
        <v>1</v>
      </c>
      <c r="BU660" s="16">
        <f t="shared" si="364"/>
        <v>1</v>
      </c>
      <c r="BV660" s="16">
        <f t="shared" si="365"/>
        <v>1</v>
      </c>
      <c r="BW660" s="17" t="str">
        <f t="shared" si="383"/>
        <v>111111</v>
      </c>
      <c r="BY660" s="17">
        <f t="shared" si="366"/>
        <v>0.90400000000000003</v>
      </c>
      <c r="BZ660" s="17">
        <f t="shared" si="367"/>
        <v>0.96599999999999997</v>
      </c>
      <c r="CA660" s="17" t="str">
        <f t="shared" si="384"/>
        <v>Sem Retira</v>
      </c>
      <c r="CB660" s="17">
        <f t="shared" si="385"/>
        <v>0.96599999999999997</v>
      </c>
      <c r="CC660" s="33" t="str">
        <f>IF(CB660&gt;='PAINEL E TARGET'!$T$11,'PAINEL E TARGET'!$S$11,
IF(CB660&gt;='PAINEL E TARGET'!$T$12,'PAINEL E TARGET'!$S$12,
IF(CB660&gt;='PAINEL E TARGET'!$T$13,'PAINEL E TARGET'!$S$13,
IF(CB660&gt;='PAINEL E TARGET'!$T$14,'PAINEL E TARGET'!$S$14,
IF(CB660&gt;='PAINEL E TARGET'!$T$15,'PAINEL E TARGET'!$S$15,
IF(CB660&gt;='PAINEL E TARGET'!$T$16,'PAINEL E TARGET'!$S$16,
IF(CB660&gt;='PAINEL E TARGET'!$T$17,'PAINEL E TARGET'!$S$17,
IF(CB660&gt;='PAINEL E TARGET'!$T$18,'PAINEL E TARGET'!$S$18,'PAINEL E TARGET'!$S$19))))))))</f>
        <v>1. Fx de 90% a 99,9%</v>
      </c>
      <c r="CD660" s="17">
        <f>IFERROR(VLOOKUP($BW660,'PAINEL E TARGET'!$G$1:$Q$99,4,0),0)</f>
        <v>0.25</v>
      </c>
      <c r="CE660" s="17">
        <f>VLOOKUP(CC660,'PAINEL E TARGET'!$S$10:$U$19,3,0)</f>
        <v>0.5</v>
      </c>
      <c r="CF660" s="16">
        <f t="shared" si="386"/>
        <v>375</v>
      </c>
      <c r="CG660" s="17">
        <f t="shared" si="368"/>
        <v>0.82699999999999996</v>
      </c>
      <c r="CH660" s="17">
        <f t="shared" si="369"/>
        <v>0.90100000000000002</v>
      </c>
      <c r="CI660" s="17">
        <f t="shared" si="370"/>
        <v>0.72</v>
      </c>
      <c r="CJ660" s="17">
        <f t="shared" si="371"/>
        <v>1.044</v>
      </c>
      <c r="CK660" s="17">
        <f t="shared" si="372"/>
        <v>0.99199999999999999</v>
      </c>
      <c r="CL660" s="17">
        <f t="shared" si="373"/>
        <v>0.86599999999999999</v>
      </c>
      <c r="CM660" s="16">
        <f t="shared" si="374"/>
        <v>5</v>
      </c>
      <c r="CN660" s="17" t="str">
        <f t="shared" si="387"/>
        <v>ok</v>
      </c>
      <c r="CO660" s="17">
        <f t="shared" si="388"/>
        <v>0.86599999999999999</v>
      </c>
      <c r="CP660" s="33" t="str">
        <f>IF(CO660&gt;='PAINEL E TARGET'!$T$11,'PAINEL E TARGET'!$S$11,
IF(CO660&gt;='PAINEL E TARGET'!$T$12,'PAINEL E TARGET'!$S$12,
IF(CO660&gt;='PAINEL E TARGET'!$T$13,'PAINEL E TARGET'!$S$13,
IF(CO660&gt;='PAINEL E TARGET'!$T$14,'PAINEL E TARGET'!$S$14,
IF(CO660&gt;='PAINEL E TARGET'!$T$15,'PAINEL E TARGET'!$S$15,
IF(CO660&gt;='PAINEL E TARGET'!$T$16,'PAINEL E TARGET'!$S$16,
IF(CO660&gt;='PAINEL E TARGET'!$T$17,'PAINEL E TARGET'!$S$17,
IF(CO660&gt;='PAINEL E TARGET'!$T$18,'PAINEL E TARGET'!$S$18,'PAINEL E TARGET'!$S$19))))))))</f>
        <v>Não elegível</v>
      </c>
      <c r="CQ660" s="17">
        <f>IFERROR(VLOOKUP($BW660,'PAINEL E TARGET'!$G$1:$Q$99,5,0),0)</f>
        <v>0.25</v>
      </c>
      <c r="CR660" s="17">
        <f>VLOOKUP(CP660,'PAINEL E TARGET'!$S$10:$U$19,3,0)</f>
        <v>0</v>
      </c>
      <c r="CS660" s="16">
        <f t="shared" si="389"/>
        <v>0</v>
      </c>
      <c r="CT660" s="17">
        <f t="shared" si="375"/>
        <v>0.95099999999999996</v>
      </c>
      <c r="CU660" s="33" t="str">
        <f>IF(CT660&gt;='PAINEL E TARGET'!$T$11,'PAINEL E TARGET'!$S$11,
IF(CT660&gt;='PAINEL E TARGET'!$T$12,'PAINEL E TARGET'!$S$12,
IF(CT660&gt;='PAINEL E TARGET'!$T$13,'PAINEL E TARGET'!$S$13,
IF(CT660&gt;='PAINEL E TARGET'!$T$14,'PAINEL E TARGET'!$S$14,
IF(CT660&gt;='PAINEL E TARGET'!$T$15,'PAINEL E TARGET'!$S$15,
IF(CT660&gt;='PAINEL E TARGET'!$T$16,'PAINEL E TARGET'!$S$16,
IF(CT660&gt;='PAINEL E TARGET'!$T$17,'PAINEL E TARGET'!$S$17,
IF(CT660&gt;='PAINEL E TARGET'!$T$18,'PAINEL E TARGET'!$S$18,'PAINEL E TARGET'!$S$19))))))))</f>
        <v>1. Fx de 90% a 99,9%</v>
      </c>
      <c r="CV660" s="17">
        <f>IFERROR(VLOOKUP($BW660,'PAINEL E TARGET'!$G$1:$Q$99,6,0),0)</f>
        <v>0.2</v>
      </c>
      <c r="CW660" s="17">
        <f>VLOOKUP(CU660,'PAINEL E TARGET'!$S$10:$U$19,3,0)</f>
        <v>0.5</v>
      </c>
      <c r="CX660" s="16">
        <f t="shared" si="390"/>
        <v>300</v>
      </c>
      <c r="CY660" s="17">
        <f t="shared" si="376"/>
        <v>0.92</v>
      </c>
      <c r="CZ660" s="33" t="str">
        <f>IF(CY660&gt;='PAINEL E TARGET'!$T$11,'PAINEL E TARGET'!$S$11,
IF(CY660&gt;='PAINEL E TARGET'!$T$12,'PAINEL E TARGET'!$S$12,
IF(CY660&gt;='PAINEL E TARGET'!$T$13,'PAINEL E TARGET'!$S$13,
IF(CY660&gt;='PAINEL E TARGET'!$T$14,'PAINEL E TARGET'!$S$14,
IF(CY660&gt;='PAINEL E TARGET'!$T$15,'PAINEL E TARGET'!$S$15,
IF(CY660&gt;='PAINEL E TARGET'!$T$16,'PAINEL E TARGET'!$S$16,
IF(CY660&gt;='PAINEL E TARGET'!$T$17,'PAINEL E TARGET'!$S$17,
IF(CY660&gt;='PAINEL E TARGET'!$T$18,'PAINEL E TARGET'!$S$18,'PAINEL E TARGET'!$S$19))))))))</f>
        <v>1. Fx de 90% a 99,9%</v>
      </c>
      <c r="DA660" s="17">
        <f>IFERROR(VLOOKUP($BW660,'PAINEL E TARGET'!$G$1:$Q$99,7,0),0)</f>
        <v>0.15</v>
      </c>
      <c r="DB660" s="17">
        <f>VLOOKUP(CZ660,'PAINEL E TARGET'!$S$10:$U$19,3,0)</f>
        <v>0.5</v>
      </c>
      <c r="DC660" s="16">
        <f t="shared" si="391"/>
        <v>225</v>
      </c>
      <c r="DD660" s="17">
        <f t="shared" si="377"/>
        <v>1.085</v>
      </c>
      <c r="DE660" s="33" t="str">
        <f>IF(DD660&gt;='PAINEL E TARGET'!$T$11,'PAINEL E TARGET'!$S$11,
IF(DD660&gt;='PAINEL E TARGET'!$T$12,'PAINEL E TARGET'!$S$12,
IF(DD660&gt;='PAINEL E TARGET'!$T$13,'PAINEL E TARGET'!$S$13,
IF(DD660&gt;='PAINEL E TARGET'!$T$14,'PAINEL E TARGET'!$S$14,
IF(DD660&gt;='PAINEL E TARGET'!$T$15,'PAINEL E TARGET'!$S$15,
IF(DD660&gt;='PAINEL E TARGET'!$T$16,'PAINEL E TARGET'!$S$16,
IF(DD660&gt;='PAINEL E TARGET'!$T$17,'PAINEL E TARGET'!$S$17,
IF(DD660&gt;='PAINEL E TARGET'!$T$18,'PAINEL E TARGET'!$S$18,'PAINEL E TARGET'!$S$19))))))))</f>
        <v>3. Fx de 105% a 109,9%</v>
      </c>
      <c r="DF660" s="17">
        <f>IFERROR(VLOOKUP($BW660,'PAINEL E TARGET'!$G$1:$Q$99,8,0),0)</f>
        <v>0.1</v>
      </c>
      <c r="DG660" s="17">
        <f>VLOOKUP(DE660,'PAINEL E TARGET'!$S$10:$U$19,3,0)</f>
        <v>1.1000000000000001</v>
      </c>
      <c r="DH660" s="16">
        <f t="shared" si="392"/>
        <v>330.00000000000006</v>
      </c>
      <c r="DI660" s="17">
        <f t="shared" si="378"/>
        <v>0.95199999999999996</v>
      </c>
      <c r="DJ660" s="33" t="str">
        <f>IF(DI660&gt;='PAINEL E TARGET'!$T$11,'PAINEL E TARGET'!$S$11,
IF(DI660&gt;='PAINEL E TARGET'!$T$12,'PAINEL E TARGET'!$S$12,
IF(DI660&gt;='PAINEL E TARGET'!$T$13,'PAINEL E TARGET'!$S$13,
IF(DI660&gt;='PAINEL E TARGET'!$T$14,'PAINEL E TARGET'!$S$14,
IF(DI660&gt;='PAINEL E TARGET'!$T$15,'PAINEL E TARGET'!$S$15,
IF(DI660&gt;='PAINEL E TARGET'!$T$16,'PAINEL E TARGET'!$S$16,
IF(DI660&gt;='PAINEL E TARGET'!$T$17,'PAINEL E TARGET'!$S$17,
IF(DI660&gt;='PAINEL E TARGET'!$T$18,'PAINEL E TARGET'!$S$18,'PAINEL E TARGET'!$S$19))))))))</f>
        <v>1. Fx de 90% a 99,9%</v>
      </c>
      <c r="DK660" s="17">
        <f>IFERROR(VLOOKUP($BW660,'PAINEL E TARGET'!$G$1:$Q$99,9,0),0)</f>
        <v>0.05</v>
      </c>
      <c r="DL660" s="17">
        <f>VLOOKUP(DJ660,'PAINEL E TARGET'!$S$10:$U$19,3,0)</f>
        <v>0.5</v>
      </c>
      <c r="DM660" s="16">
        <f t="shared" si="393"/>
        <v>75</v>
      </c>
      <c r="DN660" s="17">
        <f t="shared" si="379"/>
        <v>0.99199999999999999</v>
      </c>
      <c r="DO660" s="33" t="str">
        <f>IF(DN660&gt;='PAINEL E TARGET'!$T$11,'PAINEL E TARGET'!$S$11,
IF(DN660&gt;='PAINEL E TARGET'!$T$12,'PAINEL E TARGET'!$S$12,
IF(DN660&gt;='PAINEL E TARGET'!$T$13,'PAINEL E TARGET'!$S$13,
IF(DN660&gt;='PAINEL E TARGET'!$T$14,'PAINEL E TARGET'!$S$14,
IF(DN660&gt;='PAINEL E TARGET'!$T$15,'PAINEL E TARGET'!$S$15,
IF(DN660&gt;='PAINEL E TARGET'!$T$16,'PAINEL E TARGET'!$S$16,
IF(DN660&gt;='PAINEL E TARGET'!$T$17,'PAINEL E TARGET'!$S$17,
IF(DN660&gt;='PAINEL E TARGET'!$T$18,'PAINEL E TARGET'!$S$18,'PAINEL E TARGET'!$S$19))))))))</f>
        <v>1. Fx de 90% a 99,9%</v>
      </c>
      <c r="DP660" s="17">
        <f>IFERROR(VLOOKUP($BW660,'PAINEL E TARGET'!$G$1:$Q$99,10,0),0)</f>
        <v>0</v>
      </c>
      <c r="DQ660" s="17">
        <f>VLOOKUP(DO660,'PAINEL E TARGET'!$S$10:$U$19,3,0)</f>
        <v>0.5</v>
      </c>
      <c r="DR660" s="16">
        <f t="shared" si="394"/>
        <v>0</v>
      </c>
      <c r="DS660" s="17">
        <f t="shared" si="380"/>
        <v>0.82499999999999996</v>
      </c>
      <c r="DT660" s="16">
        <f>IF(DS660&gt;=1,VLOOKUP(BO660,'PAINEL E TARGET'!$S$1:$W$8,5,0),0)</f>
        <v>0</v>
      </c>
      <c r="DU660" s="16">
        <f t="shared" si="395"/>
        <v>1305</v>
      </c>
    </row>
    <row r="661" spans="2:125" s="32" customFormat="1" x14ac:dyDescent="0.2">
      <c r="B661" s="44">
        <v>43541</v>
      </c>
      <c r="C661" s="65">
        <v>1523</v>
      </c>
      <c r="D661" s="66" t="s">
        <v>664</v>
      </c>
      <c r="E661" s="65">
        <v>115</v>
      </c>
      <c r="F661" s="65" t="s">
        <v>1018</v>
      </c>
      <c r="G661" s="67">
        <v>1887055.6930216011</v>
      </c>
      <c r="H661" s="67">
        <v>1130989.7468572836</v>
      </c>
      <c r="I661" s="67">
        <v>957419.51999999979</v>
      </c>
      <c r="J661" s="68">
        <v>0.84653244882229139</v>
      </c>
      <c r="K661" s="67">
        <v>157192.46092958015</v>
      </c>
      <c r="L661" s="67">
        <v>907355.54625360027</v>
      </c>
      <c r="M661" s="67">
        <v>128977.21</v>
      </c>
      <c r="N661" s="67">
        <v>807845.05</v>
      </c>
      <c r="O661" s="67">
        <v>1780134.5119734257</v>
      </c>
      <c r="P661" s="67">
        <v>6049.236286693178</v>
      </c>
      <c r="Q661" s="67">
        <v>0</v>
      </c>
      <c r="R661" s="67">
        <v>0</v>
      </c>
      <c r="S661" s="67">
        <v>0</v>
      </c>
      <c r="T661" s="68">
        <v>0.10769068716391306</v>
      </c>
      <c r="U661" s="68">
        <v>8.9344557205547154E-2</v>
      </c>
      <c r="V661" s="68">
        <v>0.82964051542876904</v>
      </c>
      <c r="W661" s="67">
        <v>113990.46</v>
      </c>
      <c r="X661" s="67">
        <v>83699.969999999972</v>
      </c>
      <c r="Y661" s="68">
        <v>0.73427171010626646</v>
      </c>
      <c r="Z661" s="68">
        <v>0.1930916112875965</v>
      </c>
      <c r="AA661" s="68">
        <v>0.17416018701348968</v>
      </c>
      <c r="AB661" s="68">
        <v>0.90195625719902572</v>
      </c>
      <c r="AC661" s="67">
        <v>205555.29000000004</v>
      </c>
      <c r="AD661" s="67">
        <v>163157.14000000004</v>
      </c>
      <c r="AE661" s="68">
        <v>0.79373846326212283</v>
      </c>
      <c r="AF661" s="43">
        <v>80</v>
      </c>
      <c r="AG661" s="43">
        <v>63</v>
      </c>
      <c r="AH661" s="43">
        <v>33</v>
      </c>
      <c r="AI661" s="43">
        <v>22</v>
      </c>
      <c r="AJ661" s="67">
        <v>64086.289999999986</v>
      </c>
      <c r="AK661" s="67">
        <v>49206</v>
      </c>
      <c r="AL661" s="68">
        <v>0.7678085281578948</v>
      </c>
      <c r="AM661" s="67">
        <v>14520.660000000002</v>
      </c>
      <c r="AN661" s="67">
        <v>9314.7800000000007</v>
      </c>
      <c r="AO661" s="68">
        <v>0.64148461571305981</v>
      </c>
      <c r="AP661" s="67">
        <v>10920.95</v>
      </c>
      <c r="AQ661" s="67">
        <v>7011.54</v>
      </c>
      <c r="AR661" s="68">
        <v>0.64202656362312793</v>
      </c>
      <c r="AS661" s="67">
        <v>24462.559999999998</v>
      </c>
      <c r="AT661" s="67">
        <v>18167.649999999998</v>
      </c>
      <c r="AU661" s="68">
        <v>0.74267165824018422</v>
      </c>
      <c r="AV661" s="43">
        <v>1588.7700000000002</v>
      </c>
      <c r="AW661" s="43">
        <v>1459.72</v>
      </c>
      <c r="AX661" s="69">
        <v>0.91877364250332005</v>
      </c>
      <c r="AY661" s="43">
        <v>157192.46092958015</v>
      </c>
      <c r="AZ661" s="43">
        <v>128977.21</v>
      </c>
      <c r="BA661" s="43">
        <v>54769.153471032303</v>
      </c>
      <c r="BB661" s="43">
        <v>57787.899999999987</v>
      </c>
      <c r="BC661" s="43">
        <v>263283.1660940242</v>
      </c>
      <c r="BD661" s="43">
        <v>91902.724882052906</v>
      </c>
      <c r="BE661" s="43">
        <v>191659.84000000003</v>
      </c>
      <c r="BF661" s="43">
        <v>345660.5500000001</v>
      </c>
      <c r="BG661" s="43">
        <v>2664.2000000000012</v>
      </c>
      <c r="BH661" s="43">
        <v>53</v>
      </c>
      <c r="BI661" s="44">
        <v>43173</v>
      </c>
      <c r="BJ661" s="44">
        <v>43541</v>
      </c>
      <c r="BK661" s="44">
        <v>43172</v>
      </c>
      <c r="BL661" s="43">
        <f t="shared" si="381"/>
        <v>957419.51999999979</v>
      </c>
      <c r="BM661" s="43">
        <f t="shared" si="382"/>
        <v>936822.26</v>
      </c>
      <c r="BO661" s="16" t="str">
        <f>IFERROR(VLOOKUP($C661,'PORTE LOJA'!A:B,2,0),"PORTE 1")</f>
        <v>PORTE 3</v>
      </c>
      <c r="BP661" s="16">
        <f>VLOOKUP(BO661,'PAINEL E TARGET'!$S$1:$W$8,3,0)</f>
        <v>2400</v>
      </c>
      <c r="BQ661" s="16">
        <f t="shared" si="360"/>
        <v>1</v>
      </c>
      <c r="BR661" s="16">
        <f t="shared" si="361"/>
        <v>1</v>
      </c>
      <c r="BS661" s="16">
        <f t="shared" si="362"/>
        <v>1</v>
      </c>
      <c r="BT661" s="16">
        <f t="shared" si="363"/>
        <v>1</v>
      </c>
      <c r="BU661" s="16">
        <f t="shared" si="364"/>
        <v>1</v>
      </c>
      <c r="BV661" s="16">
        <f t="shared" si="365"/>
        <v>1</v>
      </c>
      <c r="BW661" s="17" t="str">
        <f t="shared" si="383"/>
        <v>111111</v>
      </c>
      <c r="BY661" s="17">
        <f t="shared" si="366"/>
        <v>0.84699999999999998</v>
      </c>
      <c r="BZ661" s="17">
        <f t="shared" si="367"/>
        <v>0.88</v>
      </c>
      <c r="CA661" s="17" t="str">
        <f t="shared" si="384"/>
        <v>Sem Retira</v>
      </c>
      <c r="CB661" s="17">
        <f t="shared" si="385"/>
        <v>0.88</v>
      </c>
      <c r="CC661" s="33" t="str">
        <f>IF(CB661&gt;='PAINEL E TARGET'!$T$11,'PAINEL E TARGET'!$S$11,
IF(CB661&gt;='PAINEL E TARGET'!$T$12,'PAINEL E TARGET'!$S$12,
IF(CB661&gt;='PAINEL E TARGET'!$T$13,'PAINEL E TARGET'!$S$13,
IF(CB661&gt;='PAINEL E TARGET'!$T$14,'PAINEL E TARGET'!$S$14,
IF(CB661&gt;='PAINEL E TARGET'!$T$15,'PAINEL E TARGET'!$S$15,
IF(CB661&gt;='PAINEL E TARGET'!$T$16,'PAINEL E TARGET'!$S$16,
IF(CB661&gt;='PAINEL E TARGET'!$T$17,'PAINEL E TARGET'!$S$17,
IF(CB661&gt;='PAINEL E TARGET'!$T$18,'PAINEL E TARGET'!$S$18,'PAINEL E TARGET'!$S$19))))))))</f>
        <v>Não elegível</v>
      </c>
      <c r="CD661" s="17">
        <f>IFERROR(VLOOKUP($BW661,'PAINEL E TARGET'!$G$1:$Q$99,4,0),0)</f>
        <v>0.25</v>
      </c>
      <c r="CE661" s="17">
        <f>VLOOKUP(CC661,'PAINEL E TARGET'!$S$10:$U$19,3,0)</f>
        <v>0</v>
      </c>
      <c r="CF661" s="16">
        <f t="shared" si="386"/>
        <v>0</v>
      </c>
      <c r="CG661" s="17">
        <f t="shared" si="368"/>
        <v>0.76800000000000002</v>
      </c>
      <c r="CH661" s="17">
        <f t="shared" si="369"/>
        <v>0.64100000000000001</v>
      </c>
      <c r="CI661" s="17">
        <f t="shared" si="370"/>
        <v>0.64200000000000002</v>
      </c>
      <c r="CJ661" s="17">
        <f t="shared" si="371"/>
        <v>0.74299999999999999</v>
      </c>
      <c r="CK661" s="17">
        <f t="shared" si="372"/>
        <v>0.91900000000000004</v>
      </c>
      <c r="CL661" s="17">
        <f t="shared" si="373"/>
        <v>0.73399999999999999</v>
      </c>
      <c r="CM661" s="16">
        <f t="shared" si="374"/>
        <v>3</v>
      </c>
      <c r="CN661" s="17" t="str">
        <f t="shared" si="387"/>
        <v>não ok</v>
      </c>
      <c r="CO661" s="17">
        <f t="shared" si="388"/>
        <v>0</v>
      </c>
      <c r="CP661" s="33" t="str">
        <f>IF(CO661&gt;='PAINEL E TARGET'!$T$11,'PAINEL E TARGET'!$S$11,
IF(CO661&gt;='PAINEL E TARGET'!$T$12,'PAINEL E TARGET'!$S$12,
IF(CO661&gt;='PAINEL E TARGET'!$T$13,'PAINEL E TARGET'!$S$13,
IF(CO661&gt;='PAINEL E TARGET'!$T$14,'PAINEL E TARGET'!$S$14,
IF(CO661&gt;='PAINEL E TARGET'!$T$15,'PAINEL E TARGET'!$S$15,
IF(CO661&gt;='PAINEL E TARGET'!$T$16,'PAINEL E TARGET'!$S$16,
IF(CO661&gt;='PAINEL E TARGET'!$T$17,'PAINEL E TARGET'!$S$17,
IF(CO661&gt;='PAINEL E TARGET'!$T$18,'PAINEL E TARGET'!$S$18,'PAINEL E TARGET'!$S$19))))))))</f>
        <v>Não elegível</v>
      </c>
      <c r="CQ661" s="17">
        <f>IFERROR(VLOOKUP($BW661,'PAINEL E TARGET'!$G$1:$Q$99,5,0),0)</f>
        <v>0.25</v>
      </c>
      <c r="CR661" s="17">
        <f>VLOOKUP(CP661,'PAINEL E TARGET'!$S$10:$U$19,3,0)</f>
        <v>0</v>
      </c>
      <c r="CS661" s="16">
        <f t="shared" si="389"/>
        <v>0</v>
      </c>
      <c r="CT661" s="17">
        <f t="shared" si="375"/>
        <v>0.79400000000000004</v>
      </c>
      <c r="CU661" s="33" t="str">
        <f>IF(CT661&gt;='PAINEL E TARGET'!$T$11,'PAINEL E TARGET'!$S$11,
IF(CT661&gt;='PAINEL E TARGET'!$T$12,'PAINEL E TARGET'!$S$12,
IF(CT661&gt;='PAINEL E TARGET'!$T$13,'PAINEL E TARGET'!$S$13,
IF(CT661&gt;='PAINEL E TARGET'!$T$14,'PAINEL E TARGET'!$S$14,
IF(CT661&gt;='PAINEL E TARGET'!$T$15,'PAINEL E TARGET'!$S$15,
IF(CT661&gt;='PAINEL E TARGET'!$T$16,'PAINEL E TARGET'!$S$16,
IF(CT661&gt;='PAINEL E TARGET'!$T$17,'PAINEL E TARGET'!$S$17,
IF(CT661&gt;='PAINEL E TARGET'!$T$18,'PAINEL E TARGET'!$S$18,'PAINEL E TARGET'!$S$19))))))))</f>
        <v>Não elegível</v>
      </c>
      <c r="CV661" s="17">
        <f>IFERROR(VLOOKUP($BW661,'PAINEL E TARGET'!$G$1:$Q$99,6,0),0)</f>
        <v>0.2</v>
      </c>
      <c r="CW661" s="17">
        <f>VLOOKUP(CU661,'PAINEL E TARGET'!$S$10:$U$19,3,0)</f>
        <v>0</v>
      </c>
      <c r="CX661" s="16">
        <f t="shared" si="390"/>
        <v>0</v>
      </c>
      <c r="CY661" s="17">
        <f t="shared" si="376"/>
        <v>0.82099999999999995</v>
      </c>
      <c r="CZ661" s="33" t="str">
        <f>IF(CY661&gt;='PAINEL E TARGET'!$T$11,'PAINEL E TARGET'!$S$11,
IF(CY661&gt;='PAINEL E TARGET'!$T$12,'PAINEL E TARGET'!$S$12,
IF(CY661&gt;='PAINEL E TARGET'!$T$13,'PAINEL E TARGET'!$S$13,
IF(CY661&gt;='PAINEL E TARGET'!$T$14,'PAINEL E TARGET'!$S$14,
IF(CY661&gt;='PAINEL E TARGET'!$T$15,'PAINEL E TARGET'!$S$15,
IF(CY661&gt;='PAINEL E TARGET'!$T$16,'PAINEL E TARGET'!$S$16,
IF(CY661&gt;='PAINEL E TARGET'!$T$17,'PAINEL E TARGET'!$S$17,
IF(CY661&gt;='PAINEL E TARGET'!$T$18,'PAINEL E TARGET'!$S$18,'PAINEL E TARGET'!$S$19))))))))</f>
        <v>Não elegível</v>
      </c>
      <c r="DA661" s="17">
        <f>IFERROR(VLOOKUP($BW661,'PAINEL E TARGET'!$G$1:$Q$99,7,0),0)</f>
        <v>0.15</v>
      </c>
      <c r="DB661" s="17">
        <f>VLOOKUP(CZ661,'PAINEL E TARGET'!$S$10:$U$19,3,0)</f>
        <v>0</v>
      </c>
      <c r="DC661" s="16">
        <f t="shared" si="391"/>
        <v>0</v>
      </c>
      <c r="DD661" s="17">
        <f t="shared" si="377"/>
        <v>1.0549999999999999</v>
      </c>
      <c r="DE661" s="33" t="str">
        <f>IF(DD661&gt;='PAINEL E TARGET'!$T$11,'PAINEL E TARGET'!$S$11,
IF(DD661&gt;='PAINEL E TARGET'!$T$12,'PAINEL E TARGET'!$S$12,
IF(DD661&gt;='PAINEL E TARGET'!$T$13,'PAINEL E TARGET'!$S$13,
IF(DD661&gt;='PAINEL E TARGET'!$T$14,'PAINEL E TARGET'!$S$14,
IF(DD661&gt;='PAINEL E TARGET'!$T$15,'PAINEL E TARGET'!$S$15,
IF(DD661&gt;='PAINEL E TARGET'!$T$16,'PAINEL E TARGET'!$S$16,
IF(DD661&gt;='PAINEL E TARGET'!$T$17,'PAINEL E TARGET'!$S$17,
IF(DD661&gt;='PAINEL E TARGET'!$T$18,'PAINEL E TARGET'!$S$18,'PAINEL E TARGET'!$S$19))))))))</f>
        <v>3. Fx de 105% a 109,9%</v>
      </c>
      <c r="DF661" s="17">
        <f>IFERROR(VLOOKUP($BW661,'PAINEL E TARGET'!$G$1:$Q$99,8,0),0)</f>
        <v>0.1</v>
      </c>
      <c r="DG661" s="17">
        <f>VLOOKUP(DE661,'PAINEL E TARGET'!$S$10:$U$19,3,0)</f>
        <v>1.1000000000000001</v>
      </c>
      <c r="DH661" s="16">
        <f t="shared" si="392"/>
        <v>264.00000000000006</v>
      </c>
      <c r="DI661" s="17">
        <f t="shared" si="378"/>
        <v>0.66700000000000004</v>
      </c>
      <c r="DJ661" s="33" t="str">
        <f>IF(DI661&gt;='PAINEL E TARGET'!$T$11,'PAINEL E TARGET'!$S$11,
IF(DI661&gt;='PAINEL E TARGET'!$T$12,'PAINEL E TARGET'!$S$12,
IF(DI661&gt;='PAINEL E TARGET'!$T$13,'PAINEL E TARGET'!$S$13,
IF(DI661&gt;='PAINEL E TARGET'!$T$14,'PAINEL E TARGET'!$S$14,
IF(DI661&gt;='PAINEL E TARGET'!$T$15,'PAINEL E TARGET'!$S$15,
IF(DI661&gt;='PAINEL E TARGET'!$T$16,'PAINEL E TARGET'!$S$16,
IF(DI661&gt;='PAINEL E TARGET'!$T$17,'PAINEL E TARGET'!$S$17,
IF(DI661&gt;='PAINEL E TARGET'!$T$18,'PAINEL E TARGET'!$S$18,'PAINEL E TARGET'!$S$19))))))))</f>
        <v>Não elegível</v>
      </c>
      <c r="DK661" s="17">
        <f>IFERROR(VLOOKUP($BW661,'PAINEL E TARGET'!$G$1:$Q$99,9,0),0)</f>
        <v>0.05</v>
      </c>
      <c r="DL661" s="17">
        <f>VLOOKUP(DJ661,'PAINEL E TARGET'!$S$10:$U$19,3,0)</f>
        <v>0</v>
      </c>
      <c r="DM661" s="16">
        <f t="shared" si="393"/>
        <v>0</v>
      </c>
      <c r="DN661" s="17">
        <f t="shared" si="379"/>
        <v>0.91900000000000004</v>
      </c>
      <c r="DO661" s="33" t="str">
        <f>IF(DN661&gt;='PAINEL E TARGET'!$T$11,'PAINEL E TARGET'!$S$11,
IF(DN661&gt;='PAINEL E TARGET'!$T$12,'PAINEL E TARGET'!$S$12,
IF(DN661&gt;='PAINEL E TARGET'!$T$13,'PAINEL E TARGET'!$S$13,
IF(DN661&gt;='PAINEL E TARGET'!$T$14,'PAINEL E TARGET'!$S$14,
IF(DN661&gt;='PAINEL E TARGET'!$T$15,'PAINEL E TARGET'!$S$15,
IF(DN661&gt;='PAINEL E TARGET'!$T$16,'PAINEL E TARGET'!$S$16,
IF(DN661&gt;='PAINEL E TARGET'!$T$17,'PAINEL E TARGET'!$S$17,
IF(DN661&gt;='PAINEL E TARGET'!$T$18,'PAINEL E TARGET'!$S$18,'PAINEL E TARGET'!$S$19))))))))</f>
        <v>1. Fx de 90% a 99,9%</v>
      </c>
      <c r="DP661" s="17">
        <f>IFERROR(VLOOKUP($BW661,'PAINEL E TARGET'!$G$1:$Q$99,10,0),0)</f>
        <v>0</v>
      </c>
      <c r="DQ661" s="17">
        <f>VLOOKUP(DO661,'PAINEL E TARGET'!$S$10:$U$19,3,0)</f>
        <v>0.5</v>
      </c>
      <c r="DR661" s="16">
        <f t="shared" si="394"/>
        <v>0</v>
      </c>
      <c r="DS661" s="17">
        <f t="shared" si="380"/>
        <v>0.78800000000000003</v>
      </c>
      <c r="DT661" s="16">
        <f>IF(DS661&gt;=1,VLOOKUP(BO661,'PAINEL E TARGET'!$S$1:$W$8,5,0),0)</f>
        <v>0</v>
      </c>
      <c r="DU661" s="16">
        <f t="shared" si="395"/>
        <v>264.00000000000006</v>
      </c>
    </row>
    <row r="662" spans="2:125" s="32" customFormat="1" x14ac:dyDescent="0.2">
      <c r="B662" s="44">
        <v>43541</v>
      </c>
      <c r="C662" s="65">
        <v>1524</v>
      </c>
      <c r="D662" s="66" t="s">
        <v>665</v>
      </c>
      <c r="E662" s="65">
        <v>515</v>
      </c>
      <c r="F662" s="65" t="s">
        <v>944</v>
      </c>
      <c r="G662" s="67">
        <v>2468757.3641099641</v>
      </c>
      <c r="H662" s="67">
        <v>1461407.7440697346</v>
      </c>
      <c r="I662" s="67">
        <v>1047122.2100000001</v>
      </c>
      <c r="J662" s="68">
        <v>0.71651612238208728</v>
      </c>
      <c r="K662" s="67">
        <v>143831.83943074109</v>
      </c>
      <c r="L662" s="67">
        <v>1096853.0419501085</v>
      </c>
      <c r="M662" s="67">
        <v>165459.38</v>
      </c>
      <c r="N662" s="67">
        <v>814023.72</v>
      </c>
      <c r="O662" s="67">
        <v>2112758.963722649</v>
      </c>
      <c r="P662" s="67" t="s">
        <v>1082</v>
      </c>
      <c r="Q662" s="67" t="s">
        <v>1082</v>
      </c>
      <c r="R662" s="67">
        <v>0</v>
      </c>
      <c r="S662" s="67">
        <v>0</v>
      </c>
      <c r="T662" s="68">
        <v>9.1823783548651894E-2</v>
      </c>
      <c r="U662" s="68">
        <v>7.8290916913216754E-2</v>
      </c>
      <c r="V662" s="68">
        <v>0.85262133499144166</v>
      </c>
      <c r="W662" s="67">
        <v>113924.38</v>
      </c>
      <c r="X662" s="67">
        <v>76684.62999999999</v>
      </c>
      <c r="Y662" s="68">
        <v>0.67311869505017263</v>
      </c>
      <c r="Z662" s="68">
        <v>9.1623885892347767E-2</v>
      </c>
      <c r="AA662" s="68">
        <v>9.1753936336420691E-2</v>
      </c>
      <c r="AB662" s="68">
        <v>1.0014193945476808</v>
      </c>
      <c r="AC662" s="67">
        <v>113676.37000000001</v>
      </c>
      <c r="AD662" s="67">
        <v>89871.43</v>
      </c>
      <c r="AE662" s="68">
        <v>0.7905902519582565</v>
      </c>
      <c r="AF662" s="43">
        <v>80</v>
      </c>
      <c r="AG662" s="43">
        <v>68</v>
      </c>
      <c r="AH662" s="43">
        <v>34</v>
      </c>
      <c r="AI662" s="43">
        <v>24</v>
      </c>
      <c r="AJ662" s="67">
        <v>61658.89</v>
      </c>
      <c r="AK662" s="67">
        <v>40071.25</v>
      </c>
      <c r="AL662" s="68">
        <v>0.64988600994925472</v>
      </c>
      <c r="AM662" s="67">
        <v>11752.019999999999</v>
      </c>
      <c r="AN662" s="67">
        <v>6179.42</v>
      </c>
      <c r="AO662" s="68">
        <v>0.52581768921427985</v>
      </c>
      <c r="AP662" s="67">
        <v>4582.4800000000014</v>
      </c>
      <c r="AQ662" s="67">
        <v>3139.83</v>
      </c>
      <c r="AR662" s="68">
        <v>0.68518138649814053</v>
      </c>
      <c r="AS662" s="67">
        <v>35930.990000000005</v>
      </c>
      <c r="AT662" s="67">
        <v>27294.129999999997</v>
      </c>
      <c r="AU662" s="68">
        <v>0.75962643946075503</v>
      </c>
      <c r="AV662" s="43">
        <v>519.15</v>
      </c>
      <c r="AW662" s="43">
        <v>239.95000000000002</v>
      </c>
      <c r="AX662" s="69">
        <v>0.46219782336511611</v>
      </c>
      <c r="AY662" s="43">
        <v>143831.83943074109</v>
      </c>
      <c r="AZ662" s="43">
        <v>165459.38</v>
      </c>
      <c r="BA662" s="43">
        <v>50441.974196196585</v>
      </c>
      <c r="BB662" s="43">
        <v>42942.48</v>
      </c>
      <c r="BC662" s="43">
        <v>244457.49769535178</v>
      </c>
      <c r="BD662" s="43">
        <v>86297.260146617671</v>
      </c>
      <c r="BE662" s="43">
        <v>195363.07999999993</v>
      </c>
      <c r="BF662" s="43">
        <v>194937.86</v>
      </c>
      <c r="BG662" s="43">
        <v>891.16</v>
      </c>
      <c r="BH662" s="43">
        <v>61</v>
      </c>
      <c r="BI662" s="44">
        <v>43173</v>
      </c>
      <c r="BJ662" s="44">
        <v>43541</v>
      </c>
      <c r="BK662" s="44">
        <v>43172</v>
      </c>
      <c r="BL662" s="43">
        <f t="shared" si="381"/>
        <v>1047122.2100000001</v>
      </c>
      <c r="BM662" s="43">
        <f t="shared" si="382"/>
        <v>979483.1</v>
      </c>
      <c r="BO662" s="16" t="str">
        <f>IFERROR(VLOOKUP($C662,'PORTE LOJA'!A:B,2,0),"PORTE 1")</f>
        <v>PORTE 3</v>
      </c>
      <c r="BP662" s="16">
        <f>VLOOKUP(BO662,'PAINEL E TARGET'!$S$1:$W$8,3,0)</f>
        <v>2400</v>
      </c>
      <c r="BQ662" s="16">
        <f t="shared" si="360"/>
        <v>1</v>
      </c>
      <c r="BR662" s="16">
        <f t="shared" si="361"/>
        <v>1</v>
      </c>
      <c r="BS662" s="16">
        <f t="shared" si="362"/>
        <v>1</v>
      </c>
      <c r="BT662" s="16">
        <f t="shared" si="363"/>
        <v>1</v>
      </c>
      <c r="BU662" s="16">
        <f t="shared" si="364"/>
        <v>1</v>
      </c>
      <c r="BV662" s="16">
        <f t="shared" si="365"/>
        <v>1</v>
      </c>
      <c r="BW662" s="17" t="str">
        <f t="shared" si="383"/>
        <v>111111</v>
      </c>
      <c r="BY662" s="17">
        <f t="shared" si="366"/>
        <v>0.71699999999999997</v>
      </c>
      <c r="BZ662" s="17">
        <f t="shared" si="367"/>
        <v>0.78900000000000003</v>
      </c>
      <c r="CA662" s="17" t="str">
        <f t="shared" si="384"/>
        <v>Sem Retira</v>
      </c>
      <c r="CB662" s="17">
        <f t="shared" si="385"/>
        <v>0.78900000000000003</v>
      </c>
      <c r="CC662" s="33" t="str">
        <f>IF(CB662&gt;='PAINEL E TARGET'!$T$11,'PAINEL E TARGET'!$S$11,
IF(CB662&gt;='PAINEL E TARGET'!$T$12,'PAINEL E TARGET'!$S$12,
IF(CB662&gt;='PAINEL E TARGET'!$T$13,'PAINEL E TARGET'!$S$13,
IF(CB662&gt;='PAINEL E TARGET'!$T$14,'PAINEL E TARGET'!$S$14,
IF(CB662&gt;='PAINEL E TARGET'!$T$15,'PAINEL E TARGET'!$S$15,
IF(CB662&gt;='PAINEL E TARGET'!$T$16,'PAINEL E TARGET'!$S$16,
IF(CB662&gt;='PAINEL E TARGET'!$T$17,'PAINEL E TARGET'!$S$17,
IF(CB662&gt;='PAINEL E TARGET'!$T$18,'PAINEL E TARGET'!$S$18,'PAINEL E TARGET'!$S$19))))))))</f>
        <v>Não elegível</v>
      </c>
      <c r="CD662" s="17">
        <f>IFERROR(VLOOKUP($BW662,'PAINEL E TARGET'!$G$1:$Q$99,4,0),0)</f>
        <v>0.25</v>
      </c>
      <c r="CE662" s="17">
        <f>VLOOKUP(CC662,'PAINEL E TARGET'!$S$10:$U$19,3,0)</f>
        <v>0</v>
      </c>
      <c r="CF662" s="16">
        <f t="shared" si="386"/>
        <v>0</v>
      </c>
      <c r="CG662" s="17">
        <f t="shared" si="368"/>
        <v>0.65</v>
      </c>
      <c r="CH662" s="17">
        <f t="shared" si="369"/>
        <v>0.52600000000000002</v>
      </c>
      <c r="CI662" s="17">
        <f t="shared" si="370"/>
        <v>0.68500000000000005</v>
      </c>
      <c r="CJ662" s="17">
        <f t="shared" si="371"/>
        <v>0.76</v>
      </c>
      <c r="CK662" s="17">
        <f t="shared" si="372"/>
        <v>0.46200000000000002</v>
      </c>
      <c r="CL662" s="17">
        <f t="shared" si="373"/>
        <v>0.67300000000000004</v>
      </c>
      <c r="CM662" s="16">
        <f t="shared" si="374"/>
        <v>1</v>
      </c>
      <c r="CN662" s="17" t="str">
        <f t="shared" si="387"/>
        <v>não ok</v>
      </c>
      <c r="CO662" s="17">
        <f t="shared" si="388"/>
        <v>0</v>
      </c>
      <c r="CP662" s="33" t="str">
        <f>IF(CO662&gt;='PAINEL E TARGET'!$T$11,'PAINEL E TARGET'!$S$11,
IF(CO662&gt;='PAINEL E TARGET'!$T$12,'PAINEL E TARGET'!$S$12,
IF(CO662&gt;='PAINEL E TARGET'!$T$13,'PAINEL E TARGET'!$S$13,
IF(CO662&gt;='PAINEL E TARGET'!$T$14,'PAINEL E TARGET'!$S$14,
IF(CO662&gt;='PAINEL E TARGET'!$T$15,'PAINEL E TARGET'!$S$15,
IF(CO662&gt;='PAINEL E TARGET'!$T$16,'PAINEL E TARGET'!$S$16,
IF(CO662&gt;='PAINEL E TARGET'!$T$17,'PAINEL E TARGET'!$S$17,
IF(CO662&gt;='PAINEL E TARGET'!$T$18,'PAINEL E TARGET'!$S$18,'PAINEL E TARGET'!$S$19))))))))</f>
        <v>Não elegível</v>
      </c>
      <c r="CQ662" s="17">
        <f>IFERROR(VLOOKUP($BW662,'PAINEL E TARGET'!$G$1:$Q$99,5,0),0)</f>
        <v>0.25</v>
      </c>
      <c r="CR662" s="17">
        <f>VLOOKUP(CP662,'PAINEL E TARGET'!$S$10:$U$19,3,0)</f>
        <v>0</v>
      </c>
      <c r="CS662" s="16">
        <f t="shared" si="389"/>
        <v>0</v>
      </c>
      <c r="CT662" s="17">
        <f t="shared" si="375"/>
        <v>0.79100000000000004</v>
      </c>
      <c r="CU662" s="33" t="str">
        <f>IF(CT662&gt;='PAINEL E TARGET'!$T$11,'PAINEL E TARGET'!$S$11,
IF(CT662&gt;='PAINEL E TARGET'!$T$12,'PAINEL E TARGET'!$S$12,
IF(CT662&gt;='PAINEL E TARGET'!$T$13,'PAINEL E TARGET'!$S$13,
IF(CT662&gt;='PAINEL E TARGET'!$T$14,'PAINEL E TARGET'!$S$14,
IF(CT662&gt;='PAINEL E TARGET'!$T$15,'PAINEL E TARGET'!$S$15,
IF(CT662&gt;='PAINEL E TARGET'!$T$16,'PAINEL E TARGET'!$S$16,
IF(CT662&gt;='PAINEL E TARGET'!$T$17,'PAINEL E TARGET'!$S$17,
IF(CT662&gt;='PAINEL E TARGET'!$T$18,'PAINEL E TARGET'!$S$18,'PAINEL E TARGET'!$S$19))))))))</f>
        <v>Não elegível</v>
      </c>
      <c r="CV662" s="17">
        <f>IFERROR(VLOOKUP($BW662,'PAINEL E TARGET'!$G$1:$Q$99,6,0),0)</f>
        <v>0.2</v>
      </c>
      <c r="CW662" s="17">
        <f>VLOOKUP(CU662,'PAINEL E TARGET'!$S$10:$U$19,3,0)</f>
        <v>0</v>
      </c>
      <c r="CX662" s="16">
        <f t="shared" si="390"/>
        <v>0</v>
      </c>
      <c r="CY662" s="17">
        <f t="shared" si="376"/>
        <v>1.1499999999999999</v>
      </c>
      <c r="CZ662" s="33" t="str">
        <f>IF(CY662&gt;='PAINEL E TARGET'!$T$11,'PAINEL E TARGET'!$S$11,
IF(CY662&gt;='PAINEL E TARGET'!$T$12,'PAINEL E TARGET'!$S$12,
IF(CY662&gt;='PAINEL E TARGET'!$T$13,'PAINEL E TARGET'!$S$13,
IF(CY662&gt;='PAINEL E TARGET'!$T$14,'PAINEL E TARGET'!$S$14,
IF(CY662&gt;='PAINEL E TARGET'!$T$15,'PAINEL E TARGET'!$S$15,
IF(CY662&gt;='PAINEL E TARGET'!$T$16,'PAINEL E TARGET'!$S$16,
IF(CY662&gt;='PAINEL E TARGET'!$T$17,'PAINEL E TARGET'!$S$17,
IF(CY662&gt;='PAINEL E TARGET'!$T$18,'PAINEL E TARGET'!$S$18,'PAINEL E TARGET'!$S$19))))))))</f>
        <v>5. Fx de 115% a 119,9%</v>
      </c>
      <c r="DA662" s="17">
        <f>IFERROR(VLOOKUP($BW662,'PAINEL E TARGET'!$G$1:$Q$99,7,0),0)</f>
        <v>0.15</v>
      </c>
      <c r="DB662" s="17">
        <f>VLOOKUP(CZ662,'PAINEL E TARGET'!$S$10:$U$19,3,0)</f>
        <v>1.3</v>
      </c>
      <c r="DC662" s="16">
        <f t="shared" si="391"/>
        <v>468</v>
      </c>
      <c r="DD662" s="17">
        <f t="shared" si="377"/>
        <v>0.85099999999999998</v>
      </c>
      <c r="DE662" s="33" t="str">
        <f>IF(DD662&gt;='PAINEL E TARGET'!$T$11,'PAINEL E TARGET'!$S$11,
IF(DD662&gt;='PAINEL E TARGET'!$T$12,'PAINEL E TARGET'!$S$12,
IF(DD662&gt;='PAINEL E TARGET'!$T$13,'PAINEL E TARGET'!$S$13,
IF(DD662&gt;='PAINEL E TARGET'!$T$14,'PAINEL E TARGET'!$S$14,
IF(DD662&gt;='PAINEL E TARGET'!$T$15,'PAINEL E TARGET'!$S$15,
IF(DD662&gt;='PAINEL E TARGET'!$T$16,'PAINEL E TARGET'!$S$16,
IF(DD662&gt;='PAINEL E TARGET'!$T$17,'PAINEL E TARGET'!$S$17,
IF(DD662&gt;='PAINEL E TARGET'!$T$18,'PAINEL E TARGET'!$S$18,'PAINEL E TARGET'!$S$19))))))))</f>
        <v>Não elegível</v>
      </c>
      <c r="DF662" s="17">
        <f>IFERROR(VLOOKUP($BW662,'PAINEL E TARGET'!$G$1:$Q$99,8,0),0)</f>
        <v>0.1</v>
      </c>
      <c r="DG662" s="17">
        <f>VLOOKUP(DE662,'PAINEL E TARGET'!$S$10:$U$19,3,0)</f>
        <v>0</v>
      </c>
      <c r="DH662" s="16">
        <f t="shared" si="392"/>
        <v>0</v>
      </c>
      <c r="DI662" s="17">
        <f t="shared" si="378"/>
        <v>0.70599999999999996</v>
      </c>
      <c r="DJ662" s="33" t="str">
        <f>IF(DI662&gt;='PAINEL E TARGET'!$T$11,'PAINEL E TARGET'!$S$11,
IF(DI662&gt;='PAINEL E TARGET'!$T$12,'PAINEL E TARGET'!$S$12,
IF(DI662&gt;='PAINEL E TARGET'!$T$13,'PAINEL E TARGET'!$S$13,
IF(DI662&gt;='PAINEL E TARGET'!$T$14,'PAINEL E TARGET'!$S$14,
IF(DI662&gt;='PAINEL E TARGET'!$T$15,'PAINEL E TARGET'!$S$15,
IF(DI662&gt;='PAINEL E TARGET'!$T$16,'PAINEL E TARGET'!$S$16,
IF(DI662&gt;='PAINEL E TARGET'!$T$17,'PAINEL E TARGET'!$S$17,
IF(DI662&gt;='PAINEL E TARGET'!$T$18,'PAINEL E TARGET'!$S$18,'PAINEL E TARGET'!$S$19))))))))</f>
        <v>Não elegível</v>
      </c>
      <c r="DK662" s="17">
        <f>IFERROR(VLOOKUP($BW662,'PAINEL E TARGET'!$G$1:$Q$99,9,0),0)</f>
        <v>0.05</v>
      </c>
      <c r="DL662" s="17">
        <f>VLOOKUP(DJ662,'PAINEL E TARGET'!$S$10:$U$19,3,0)</f>
        <v>0</v>
      </c>
      <c r="DM662" s="16">
        <f t="shared" si="393"/>
        <v>0</v>
      </c>
      <c r="DN662" s="17">
        <f t="shared" si="379"/>
        <v>0.46200000000000002</v>
      </c>
      <c r="DO662" s="33" t="str">
        <f>IF(DN662&gt;='PAINEL E TARGET'!$T$11,'PAINEL E TARGET'!$S$11,
IF(DN662&gt;='PAINEL E TARGET'!$T$12,'PAINEL E TARGET'!$S$12,
IF(DN662&gt;='PAINEL E TARGET'!$T$13,'PAINEL E TARGET'!$S$13,
IF(DN662&gt;='PAINEL E TARGET'!$T$14,'PAINEL E TARGET'!$S$14,
IF(DN662&gt;='PAINEL E TARGET'!$T$15,'PAINEL E TARGET'!$S$15,
IF(DN662&gt;='PAINEL E TARGET'!$T$16,'PAINEL E TARGET'!$S$16,
IF(DN662&gt;='PAINEL E TARGET'!$T$17,'PAINEL E TARGET'!$S$17,
IF(DN662&gt;='PAINEL E TARGET'!$T$18,'PAINEL E TARGET'!$S$18,'PAINEL E TARGET'!$S$19))))))))</f>
        <v>Não elegível</v>
      </c>
      <c r="DP662" s="17">
        <f>IFERROR(VLOOKUP($BW662,'PAINEL E TARGET'!$G$1:$Q$99,10,0),0)</f>
        <v>0</v>
      </c>
      <c r="DQ662" s="17">
        <f>VLOOKUP(DO662,'PAINEL E TARGET'!$S$10:$U$19,3,0)</f>
        <v>0</v>
      </c>
      <c r="DR662" s="16">
        <f t="shared" si="394"/>
        <v>0</v>
      </c>
      <c r="DS662" s="17">
        <f t="shared" si="380"/>
        <v>0.85</v>
      </c>
      <c r="DT662" s="16">
        <f>IF(DS662&gt;=1,VLOOKUP(BO662,'PAINEL E TARGET'!$S$1:$W$8,5,0),0)</f>
        <v>0</v>
      </c>
      <c r="DU662" s="16">
        <f t="shared" si="395"/>
        <v>468</v>
      </c>
    </row>
    <row r="663" spans="2:125" s="32" customFormat="1" x14ac:dyDescent="0.2">
      <c r="B663" s="44">
        <v>43541</v>
      </c>
      <c r="C663" s="65">
        <v>1525</v>
      </c>
      <c r="D663" s="66" t="s">
        <v>666</v>
      </c>
      <c r="E663" s="65">
        <v>316</v>
      </c>
      <c r="F663" s="65" t="s">
        <v>943</v>
      </c>
      <c r="G663" s="67">
        <v>1572869.8947124698</v>
      </c>
      <c r="H663" s="67">
        <v>954133.36134016735</v>
      </c>
      <c r="I663" s="67">
        <v>703262.69</v>
      </c>
      <c r="J663" s="68">
        <v>0.73706959477048717</v>
      </c>
      <c r="K663" s="67">
        <v>122709.89436967293</v>
      </c>
      <c r="L663" s="67">
        <v>644558.7843485747</v>
      </c>
      <c r="M663" s="67">
        <v>99890.84</v>
      </c>
      <c r="N663" s="67">
        <v>549737.78</v>
      </c>
      <c r="O663" s="67">
        <v>1279459.0375191006</v>
      </c>
      <c r="P663" s="67" t="s">
        <v>1082</v>
      </c>
      <c r="Q663" s="67" t="s">
        <v>1082</v>
      </c>
      <c r="R663" s="67">
        <v>0</v>
      </c>
      <c r="S663" s="67">
        <v>0</v>
      </c>
      <c r="T663" s="68">
        <v>0.11756892012155927</v>
      </c>
      <c r="U663" s="68">
        <v>0.10516129969766422</v>
      </c>
      <c r="V663" s="68">
        <v>0.89446513235754554</v>
      </c>
      <c r="W663" s="67">
        <v>90206.95</v>
      </c>
      <c r="X663" s="67">
        <v>68315.790000000023</v>
      </c>
      <c r="Y663" s="68">
        <v>0.75732291137212848</v>
      </c>
      <c r="Z663" s="68">
        <v>0.17291582946098524</v>
      </c>
      <c r="AA663" s="68">
        <v>0.18207587590583679</v>
      </c>
      <c r="AB663" s="68">
        <v>1.0529740190554291</v>
      </c>
      <c r="AC663" s="67">
        <v>132672.90000000002</v>
      </c>
      <c r="AD663" s="67">
        <v>118281.7</v>
      </c>
      <c r="AE663" s="68">
        <v>0.89152871460562011</v>
      </c>
      <c r="AF663" s="43">
        <v>80</v>
      </c>
      <c r="AG663" s="43">
        <v>63</v>
      </c>
      <c r="AH663" s="43">
        <v>29</v>
      </c>
      <c r="AI663" s="43">
        <v>23</v>
      </c>
      <c r="AJ663" s="67">
        <v>36322.9</v>
      </c>
      <c r="AK663" s="67">
        <v>30301.4</v>
      </c>
      <c r="AL663" s="68">
        <v>0.83422303835872136</v>
      </c>
      <c r="AM663" s="67">
        <v>5496.3899999999994</v>
      </c>
      <c r="AN663" s="67">
        <v>3045.9000000000005</v>
      </c>
      <c r="AO663" s="68">
        <v>0.55416373292288224</v>
      </c>
      <c r="AP663" s="67">
        <v>14883.720000000001</v>
      </c>
      <c r="AQ663" s="67">
        <v>10771.15</v>
      </c>
      <c r="AR663" s="68">
        <v>0.72368668585541773</v>
      </c>
      <c r="AS663" s="67">
        <v>33503.94</v>
      </c>
      <c r="AT663" s="67">
        <v>24197.34</v>
      </c>
      <c r="AU663" s="68">
        <v>0.72222371458401602</v>
      </c>
      <c r="AV663" s="43">
        <v>1534.5599999999997</v>
      </c>
      <c r="AW663" s="43">
        <v>984.83999999999992</v>
      </c>
      <c r="AX663" s="69">
        <v>0.64177353769158596</v>
      </c>
      <c r="AY663" s="43">
        <v>122709.89436967293</v>
      </c>
      <c r="AZ663" s="43">
        <v>99890.839999999982</v>
      </c>
      <c r="BA663" s="43">
        <v>32671.592302934921</v>
      </c>
      <c r="BB663" s="43">
        <v>29534.16</v>
      </c>
      <c r="BC663" s="43">
        <v>204624.6841930715</v>
      </c>
      <c r="BD663" s="43">
        <v>54808.25363554003</v>
      </c>
      <c r="BE663" s="43">
        <v>151183.21000000002</v>
      </c>
      <c r="BF663" s="43">
        <v>222354.61999999997</v>
      </c>
      <c r="BG663" s="43">
        <v>2575.9099999999994</v>
      </c>
      <c r="BH663" s="43">
        <v>46</v>
      </c>
      <c r="BI663" s="44">
        <v>43173</v>
      </c>
      <c r="BJ663" s="44">
        <v>43541</v>
      </c>
      <c r="BK663" s="44">
        <v>43172</v>
      </c>
      <c r="BL663" s="43">
        <f t="shared" si="381"/>
        <v>703262.69</v>
      </c>
      <c r="BM663" s="43">
        <f t="shared" si="382"/>
        <v>649628.62</v>
      </c>
      <c r="BO663" s="16" t="str">
        <f>IFERROR(VLOOKUP($C663,'PORTE LOJA'!A:B,2,0),"PORTE 1")</f>
        <v>PORTE 2</v>
      </c>
      <c r="BP663" s="16">
        <f>VLOOKUP(BO663,'PAINEL E TARGET'!$S$1:$W$8,3,0)</f>
        <v>1875</v>
      </c>
      <c r="BQ663" s="16">
        <f t="shared" si="360"/>
        <v>1</v>
      </c>
      <c r="BR663" s="16">
        <f t="shared" si="361"/>
        <v>1</v>
      </c>
      <c r="BS663" s="16">
        <f t="shared" si="362"/>
        <v>1</v>
      </c>
      <c r="BT663" s="16">
        <f t="shared" si="363"/>
        <v>1</v>
      </c>
      <c r="BU663" s="16">
        <f t="shared" si="364"/>
        <v>1</v>
      </c>
      <c r="BV663" s="16">
        <f t="shared" si="365"/>
        <v>1</v>
      </c>
      <c r="BW663" s="17" t="str">
        <f t="shared" si="383"/>
        <v>111111</v>
      </c>
      <c r="BY663" s="17">
        <f t="shared" si="366"/>
        <v>0.73699999999999999</v>
      </c>
      <c r="BZ663" s="17">
        <f t="shared" si="367"/>
        <v>0.84699999999999998</v>
      </c>
      <c r="CA663" s="17" t="str">
        <f t="shared" si="384"/>
        <v>Sem Retira</v>
      </c>
      <c r="CB663" s="17">
        <f t="shared" si="385"/>
        <v>0.84699999999999998</v>
      </c>
      <c r="CC663" s="33" t="str">
        <f>IF(CB663&gt;='PAINEL E TARGET'!$T$11,'PAINEL E TARGET'!$S$11,
IF(CB663&gt;='PAINEL E TARGET'!$T$12,'PAINEL E TARGET'!$S$12,
IF(CB663&gt;='PAINEL E TARGET'!$T$13,'PAINEL E TARGET'!$S$13,
IF(CB663&gt;='PAINEL E TARGET'!$T$14,'PAINEL E TARGET'!$S$14,
IF(CB663&gt;='PAINEL E TARGET'!$T$15,'PAINEL E TARGET'!$S$15,
IF(CB663&gt;='PAINEL E TARGET'!$T$16,'PAINEL E TARGET'!$S$16,
IF(CB663&gt;='PAINEL E TARGET'!$T$17,'PAINEL E TARGET'!$S$17,
IF(CB663&gt;='PAINEL E TARGET'!$T$18,'PAINEL E TARGET'!$S$18,'PAINEL E TARGET'!$S$19))))))))</f>
        <v>Não elegível</v>
      </c>
      <c r="CD663" s="17">
        <f>IFERROR(VLOOKUP($BW663,'PAINEL E TARGET'!$G$1:$Q$99,4,0),0)</f>
        <v>0.25</v>
      </c>
      <c r="CE663" s="17">
        <f>VLOOKUP(CC663,'PAINEL E TARGET'!$S$10:$U$19,3,0)</f>
        <v>0</v>
      </c>
      <c r="CF663" s="16">
        <f t="shared" si="386"/>
        <v>0</v>
      </c>
      <c r="CG663" s="17">
        <f t="shared" si="368"/>
        <v>0.83399999999999996</v>
      </c>
      <c r="CH663" s="17">
        <f t="shared" si="369"/>
        <v>0.55400000000000005</v>
      </c>
      <c r="CI663" s="17">
        <f t="shared" si="370"/>
        <v>0.72399999999999998</v>
      </c>
      <c r="CJ663" s="17">
        <f t="shared" si="371"/>
        <v>0.72199999999999998</v>
      </c>
      <c r="CK663" s="17">
        <f t="shared" si="372"/>
        <v>0.64200000000000002</v>
      </c>
      <c r="CL663" s="17">
        <f t="shared" si="373"/>
        <v>0.75700000000000001</v>
      </c>
      <c r="CM663" s="16">
        <f t="shared" si="374"/>
        <v>3</v>
      </c>
      <c r="CN663" s="17" t="str">
        <f t="shared" si="387"/>
        <v>não ok</v>
      </c>
      <c r="CO663" s="17">
        <f t="shared" si="388"/>
        <v>0</v>
      </c>
      <c r="CP663" s="33" t="str">
        <f>IF(CO663&gt;='PAINEL E TARGET'!$T$11,'PAINEL E TARGET'!$S$11,
IF(CO663&gt;='PAINEL E TARGET'!$T$12,'PAINEL E TARGET'!$S$12,
IF(CO663&gt;='PAINEL E TARGET'!$T$13,'PAINEL E TARGET'!$S$13,
IF(CO663&gt;='PAINEL E TARGET'!$T$14,'PAINEL E TARGET'!$S$14,
IF(CO663&gt;='PAINEL E TARGET'!$T$15,'PAINEL E TARGET'!$S$15,
IF(CO663&gt;='PAINEL E TARGET'!$T$16,'PAINEL E TARGET'!$S$16,
IF(CO663&gt;='PAINEL E TARGET'!$T$17,'PAINEL E TARGET'!$S$17,
IF(CO663&gt;='PAINEL E TARGET'!$T$18,'PAINEL E TARGET'!$S$18,'PAINEL E TARGET'!$S$19))))))))</f>
        <v>Não elegível</v>
      </c>
      <c r="CQ663" s="17">
        <f>IFERROR(VLOOKUP($BW663,'PAINEL E TARGET'!$G$1:$Q$99,5,0),0)</f>
        <v>0.25</v>
      </c>
      <c r="CR663" s="17">
        <f>VLOOKUP(CP663,'PAINEL E TARGET'!$S$10:$U$19,3,0)</f>
        <v>0</v>
      </c>
      <c r="CS663" s="16">
        <f t="shared" si="389"/>
        <v>0</v>
      </c>
      <c r="CT663" s="17">
        <f t="shared" si="375"/>
        <v>0.89200000000000002</v>
      </c>
      <c r="CU663" s="33" t="str">
        <f>IF(CT663&gt;='PAINEL E TARGET'!$T$11,'PAINEL E TARGET'!$S$11,
IF(CT663&gt;='PAINEL E TARGET'!$T$12,'PAINEL E TARGET'!$S$12,
IF(CT663&gt;='PAINEL E TARGET'!$T$13,'PAINEL E TARGET'!$S$13,
IF(CT663&gt;='PAINEL E TARGET'!$T$14,'PAINEL E TARGET'!$S$14,
IF(CT663&gt;='PAINEL E TARGET'!$T$15,'PAINEL E TARGET'!$S$15,
IF(CT663&gt;='PAINEL E TARGET'!$T$16,'PAINEL E TARGET'!$S$16,
IF(CT663&gt;='PAINEL E TARGET'!$T$17,'PAINEL E TARGET'!$S$17,
IF(CT663&gt;='PAINEL E TARGET'!$T$18,'PAINEL E TARGET'!$S$18,'PAINEL E TARGET'!$S$19))))))))</f>
        <v>Não elegível</v>
      </c>
      <c r="CV663" s="17">
        <f>IFERROR(VLOOKUP($BW663,'PAINEL E TARGET'!$G$1:$Q$99,6,0),0)</f>
        <v>0.2</v>
      </c>
      <c r="CW663" s="17">
        <f>VLOOKUP(CU663,'PAINEL E TARGET'!$S$10:$U$19,3,0)</f>
        <v>0</v>
      </c>
      <c r="CX663" s="16">
        <f t="shared" si="390"/>
        <v>0</v>
      </c>
      <c r="CY663" s="17">
        <f t="shared" si="376"/>
        <v>0.81399999999999995</v>
      </c>
      <c r="CZ663" s="33" t="str">
        <f>IF(CY663&gt;='PAINEL E TARGET'!$T$11,'PAINEL E TARGET'!$S$11,
IF(CY663&gt;='PAINEL E TARGET'!$T$12,'PAINEL E TARGET'!$S$12,
IF(CY663&gt;='PAINEL E TARGET'!$T$13,'PAINEL E TARGET'!$S$13,
IF(CY663&gt;='PAINEL E TARGET'!$T$14,'PAINEL E TARGET'!$S$14,
IF(CY663&gt;='PAINEL E TARGET'!$T$15,'PAINEL E TARGET'!$S$15,
IF(CY663&gt;='PAINEL E TARGET'!$T$16,'PAINEL E TARGET'!$S$16,
IF(CY663&gt;='PAINEL E TARGET'!$T$17,'PAINEL E TARGET'!$S$17,
IF(CY663&gt;='PAINEL E TARGET'!$T$18,'PAINEL E TARGET'!$S$18,'PAINEL E TARGET'!$S$19))))))))</f>
        <v>Não elegível</v>
      </c>
      <c r="DA663" s="17">
        <f>IFERROR(VLOOKUP($BW663,'PAINEL E TARGET'!$G$1:$Q$99,7,0),0)</f>
        <v>0.15</v>
      </c>
      <c r="DB663" s="17">
        <f>VLOOKUP(CZ663,'PAINEL E TARGET'!$S$10:$U$19,3,0)</f>
        <v>0</v>
      </c>
      <c r="DC663" s="16">
        <f t="shared" si="391"/>
        <v>0</v>
      </c>
      <c r="DD663" s="17">
        <f t="shared" si="377"/>
        <v>0.90400000000000003</v>
      </c>
      <c r="DE663" s="33" t="str">
        <f>IF(DD663&gt;='PAINEL E TARGET'!$T$11,'PAINEL E TARGET'!$S$11,
IF(DD663&gt;='PAINEL E TARGET'!$T$12,'PAINEL E TARGET'!$S$12,
IF(DD663&gt;='PAINEL E TARGET'!$T$13,'PAINEL E TARGET'!$S$13,
IF(DD663&gt;='PAINEL E TARGET'!$T$14,'PAINEL E TARGET'!$S$14,
IF(DD663&gt;='PAINEL E TARGET'!$T$15,'PAINEL E TARGET'!$S$15,
IF(DD663&gt;='PAINEL E TARGET'!$T$16,'PAINEL E TARGET'!$S$16,
IF(DD663&gt;='PAINEL E TARGET'!$T$17,'PAINEL E TARGET'!$S$17,
IF(DD663&gt;='PAINEL E TARGET'!$T$18,'PAINEL E TARGET'!$S$18,'PAINEL E TARGET'!$S$19))))))))</f>
        <v>1. Fx de 90% a 99,9%</v>
      </c>
      <c r="DF663" s="17">
        <f>IFERROR(VLOOKUP($BW663,'PAINEL E TARGET'!$G$1:$Q$99,8,0),0)</f>
        <v>0.1</v>
      </c>
      <c r="DG663" s="17">
        <f>VLOOKUP(DE663,'PAINEL E TARGET'!$S$10:$U$19,3,0)</f>
        <v>0.5</v>
      </c>
      <c r="DH663" s="16">
        <f t="shared" si="392"/>
        <v>93.75</v>
      </c>
      <c r="DI663" s="17">
        <f t="shared" si="378"/>
        <v>0.79300000000000004</v>
      </c>
      <c r="DJ663" s="33" t="str">
        <f>IF(DI663&gt;='PAINEL E TARGET'!$T$11,'PAINEL E TARGET'!$S$11,
IF(DI663&gt;='PAINEL E TARGET'!$T$12,'PAINEL E TARGET'!$S$12,
IF(DI663&gt;='PAINEL E TARGET'!$T$13,'PAINEL E TARGET'!$S$13,
IF(DI663&gt;='PAINEL E TARGET'!$T$14,'PAINEL E TARGET'!$S$14,
IF(DI663&gt;='PAINEL E TARGET'!$T$15,'PAINEL E TARGET'!$S$15,
IF(DI663&gt;='PAINEL E TARGET'!$T$16,'PAINEL E TARGET'!$S$16,
IF(DI663&gt;='PAINEL E TARGET'!$T$17,'PAINEL E TARGET'!$S$17,
IF(DI663&gt;='PAINEL E TARGET'!$T$18,'PAINEL E TARGET'!$S$18,'PAINEL E TARGET'!$S$19))))))))</f>
        <v>Não elegível</v>
      </c>
      <c r="DK663" s="17">
        <f>IFERROR(VLOOKUP($BW663,'PAINEL E TARGET'!$G$1:$Q$99,9,0),0)</f>
        <v>0.05</v>
      </c>
      <c r="DL663" s="17">
        <f>VLOOKUP(DJ663,'PAINEL E TARGET'!$S$10:$U$19,3,0)</f>
        <v>0</v>
      </c>
      <c r="DM663" s="16">
        <f t="shared" si="393"/>
        <v>0</v>
      </c>
      <c r="DN663" s="17">
        <f t="shared" si="379"/>
        <v>0.64200000000000002</v>
      </c>
      <c r="DO663" s="33" t="str">
        <f>IF(DN663&gt;='PAINEL E TARGET'!$T$11,'PAINEL E TARGET'!$S$11,
IF(DN663&gt;='PAINEL E TARGET'!$T$12,'PAINEL E TARGET'!$S$12,
IF(DN663&gt;='PAINEL E TARGET'!$T$13,'PAINEL E TARGET'!$S$13,
IF(DN663&gt;='PAINEL E TARGET'!$T$14,'PAINEL E TARGET'!$S$14,
IF(DN663&gt;='PAINEL E TARGET'!$T$15,'PAINEL E TARGET'!$S$15,
IF(DN663&gt;='PAINEL E TARGET'!$T$16,'PAINEL E TARGET'!$S$16,
IF(DN663&gt;='PAINEL E TARGET'!$T$17,'PAINEL E TARGET'!$S$17,
IF(DN663&gt;='PAINEL E TARGET'!$T$18,'PAINEL E TARGET'!$S$18,'PAINEL E TARGET'!$S$19))))))))</f>
        <v>Não elegível</v>
      </c>
      <c r="DP663" s="17">
        <f>IFERROR(VLOOKUP($BW663,'PAINEL E TARGET'!$G$1:$Q$99,10,0),0)</f>
        <v>0</v>
      </c>
      <c r="DQ663" s="17">
        <f>VLOOKUP(DO663,'PAINEL E TARGET'!$S$10:$U$19,3,0)</f>
        <v>0</v>
      </c>
      <c r="DR663" s="16">
        <f t="shared" si="394"/>
        <v>0</v>
      </c>
      <c r="DS663" s="17">
        <f t="shared" si="380"/>
        <v>0.78800000000000003</v>
      </c>
      <c r="DT663" s="16">
        <f>IF(DS663&gt;=1,VLOOKUP(BO663,'PAINEL E TARGET'!$S$1:$W$8,5,0),0)</f>
        <v>0</v>
      </c>
      <c r="DU663" s="16">
        <f t="shared" si="395"/>
        <v>93.75</v>
      </c>
    </row>
    <row r="664" spans="2:125" s="32" customFormat="1" x14ac:dyDescent="0.2">
      <c r="B664" s="44">
        <v>43541</v>
      </c>
      <c r="C664" s="65">
        <v>1527</v>
      </c>
      <c r="D664" s="66" t="s">
        <v>667</v>
      </c>
      <c r="E664" s="65">
        <v>317</v>
      </c>
      <c r="F664" s="65" t="s">
        <v>943</v>
      </c>
      <c r="G664" s="67">
        <v>1531279.1000800969</v>
      </c>
      <c r="H664" s="67">
        <v>952481.41852703702</v>
      </c>
      <c r="I664" s="67">
        <v>724843.17</v>
      </c>
      <c r="J664" s="68">
        <v>0.76100505049319733</v>
      </c>
      <c r="K664" s="67">
        <v>176200.70841718809</v>
      </c>
      <c r="L664" s="67">
        <v>630596.09080318105</v>
      </c>
      <c r="M664" s="67">
        <v>166539.84</v>
      </c>
      <c r="N664" s="67">
        <v>524355.68999999994</v>
      </c>
      <c r="O664" s="67">
        <v>1305794.1203811397</v>
      </c>
      <c r="P664" s="67" t="s">
        <v>1082</v>
      </c>
      <c r="Q664" s="67" t="s">
        <v>1082</v>
      </c>
      <c r="R664" s="67">
        <v>0</v>
      </c>
      <c r="S664" s="67">
        <v>0</v>
      </c>
      <c r="T664" s="68">
        <v>0.10162728716726666</v>
      </c>
      <c r="U664" s="68">
        <v>8.4985989126315539E-2</v>
      </c>
      <c r="V664" s="68">
        <v>0.83625167506870979</v>
      </c>
      <c r="W664" s="67">
        <v>81992.569999999992</v>
      </c>
      <c r="X664" s="67">
        <v>58716.44</v>
      </c>
      <c r="Y664" s="68">
        <v>0.71611903371244501</v>
      </c>
      <c r="Z664" s="68">
        <v>0.18491134340662069</v>
      </c>
      <c r="AA664" s="68">
        <v>0.15684333635795852</v>
      </c>
      <c r="AB664" s="68">
        <v>0.84820830062901809</v>
      </c>
      <c r="AC664" s="67">
        <v>149185.88</v>
      </c>
      <c r="AD664" s="67">
        <v>108362.36</v>
      </c>
      <c r="AE664" s="68">
        <v>0.72635801726007854</v>
      </c>
      <c r="AF664" s="43">
        <v>80</v>
      </c>
      <c r="AG664" s="43">
        <v>78</v>
      </c>
      <c r="AH664" s="43">
        <v>22</v>
      </c>
      <c r="AI664" s="43">
        <v>24</v>
      </c>
      <c r="AJ664" s="67">
        <v>33434.97</v>
      </c>
      <c r="AK664" s="67">
        <v>23790</v>
      </c>
      <c r="AL664" s="68">
        <v>0.71153047243649381</v>
      </c>
      <c r="AM664" s="67">
        <v>10935.45</v>
      </c>
      <c r="AN664" s="67">
        <v>7947.7000000000007</v>
      </c>
      <c r="AO664" s="68">
        <v>0.7267830770567284</v>
      </c>
      <c r="AP664" s="67">
        <v>8077.8200000000015</v>
      </c>
      <c r="AQ664" s="67">
        <v>3995.8500000000004</v>
      </c>
      <c r="AR664" s="68">
        <v>0.49466935386032368</v>
      </c>
      <c r="AS664" s="67">
        <v>29544.33</v>
      </c>
      <c r="AT664" s="67">
        <v>22982.890000000003</v>
      </c>
      <c r="AU664" s="68">
        <v>0.77791203929823427</v>
      </c>
      <c r="AV664" s="43">
        <v>551.20000000000016</v>
      </c>
      <c r="AW664" s="43">
        <v>754.86</v>
      </c>
      <c r="AX664" s="69">
        <v>1.369484760522496</v>
      </c>
      <c r="AY664" s="43">
        <v>176200.70841718809</v>
      </c>
      <c r="AZ664" s="43">
        <v>166539.83999999997</v>
      </c>
      <c r="BA664" s="43">
        <v>40333.038641480642</v>
      </c>
      <c r="BB664" s="43">
        <v>44799.930000000008</v>
      </c>
      <c r="BC664" s="43">
        <v>284525.83364271931</v>
      </c>
      <c r="BD664" s="43">
        <v>65520.220603866081</v>
      </c>
      <c r="BE664" s="43">
        <v>133492.35</v>
      </c>
      <c r="BF664" s="43">
        <v>242890.16</v>
      </c>
      <c r="BG664" s="43">
        <v>898.12000000000023</v>
      </c>
      <c r="BH664" s="43">
        <v>39</v>
      </c>
      <c r="BI664" s="44">
        <v>43173</v>
      </c>
      <c r="BJ664" s="44">
        <v>43541</v>
      </c>
      <c r="BK664" s="44">
        <v>43172</v>
      </c>
      <c r="BL664" s="43">
        <f t="shared" si="381"/>
        <v>724843.17</v>
      </c>
      <c r="BM664" s="43">
        <f t="shared" si="382"/>
        <v>690895.52999999991</v>
      </c>
      <c r="BO664" s="16" t="str">
        <f>IFERROR(VLOOKUP($C664,'PORTE LOJA'!A:B,2,0),"PORTE 1")</f>
        <v>PORTE 2</v>
      </c>
      <c r="BP664" s="16">
        <f>VLOOKUP(BO664,'PAINEL E TARGET'!$S$1:$W$8,3,0)</f>
        <v>1875</v>
      </c>
      <c r="BQ664" s="16">
        <f t="shared" si="360"/>
        <v>1</v>
      </c>
      <c r="BR664" s="16">
        <f t="shared" si="361"/>
        <v>1</v>
      </c>
      <c r="BS664" s="16">
        <f t="shared" si="362"/>
        <v>1</v>
      </c>
      <c r="BT664" s="16">
        <f t="shared" si="363"/>
        <v>1</v>
      </c>
      <c r="BU664" s="16">
        <f t="shared" si="364"/>
        <v>1</v>
      </c>
      <c r="BV664" s="16">
        <f t="shared" si="365"/>
        <v>1</v>
      </c>
      <c r="BW664" s="17" t="str">
        <f t="shared" si="383"/>
        <v>111111</v>
      </c>
      <c r="BY664" s="17">
        <f t="shared" si="366"/>
        <v>0.76100000000000001</v>
      </c>
      <c r="BZ664" s="17">
        <f t="shared" si="367"/>
        <v>0.85599999999999998</v>
      </c>
      <c r="CA664" s="17" t="str">
        <f t="shared" si="384"/>
        <v>Sem Retira</v>
      </c>
      <c r="CB664" s="17">
        <f t="shared" si="385"/>
        <v>0.85599999999999998</v>
      </c>
      <c r="CC664" s="33" t="str">
        <f>IF(CB664&gt;='PAINEL E TARGET'!$T$11,'PAINEL E TARGET'!$S$11,
IF(CB664&gt;='PAINEL E TARGET'!$T$12,'PAINEL E TARGET'!$S$12,
IF(CB664&gt;='PAINEL E TARGET'!$T$13,'PAINEL E TARGET'!$S$13,
IF(CB664&gt;='PAINEL E TARGET'!$T$14,'PAINEL E TARGET'!$S$14,
IF(CB664&gt;='PAINEL E TARGET'!$T$15,'PAINEL E TARGET'!$S$15,
IF(CB664&gt;='PAINEL E TARGET'!$T$16,'PAINEL E TARGET'!$S$16,
IF(CB664&gt;='PAINEL E TARGET'!$T$17,'PAINEL E TARGET'!$S$17,
IF(CB664&gt;='PAINEL E TARGET'!$T$18,'PAINEL E TARGET'!$S$18,'PAINEL E TARGET'!$S$19))))))))</f>
        <v>Não elegível</v>
      </c>
      <c r="CD664" s="17">
        <f>IFERROR(VLOOKUP($BW664,'PAINEL E TARGET'!$G$1:$Q$99,4,0),0)</f>
        <v>0.25</v>
      </c>
      <c r="CE664" s="17">
        <f>VLOOKUP(CC664,'PAINEL E TARGET'!$S$10:$U$19,3,0)</f>
        <v>0</v>
      </c>
      <c r="CF664" s="16">
        <f t="shared" si="386"/>
        <v>0</v>
      </c>
      <c r="CG664" s="17">
        <f t="shared" si="368"/>
        <v>0.71199999999999997</v>
      </c>
      <c r="CH664" s="17">
        <f t="shared" si="369"/>
        <v>0.72699999999999998</v>
      </c>
      <c r="CI664" s="17">
        <f t="shared" si="370"/>
        <v>0.495</v>
      </c>
      <c r="CJ664" s="17">
        <f t="shared" si="371"/>
        <v>0.77800000000000002</v>
      </c>
      <c r="CK664" s="17">
        <f t="shared" si="372"/>
        <v>1.369</v>
      </c>
      <c r="CL664" s="17">
        <f t="shared" si="373"/>
        <v>0.71599999999999997</v>
      </c>
      <c r="CM664" s="16">
        <f t="shared" si="374"/>
        <v>4</v>
      </c>
      <c r="CN664" s="17" t="str">
        <f t="shared" si="387"/>
        <v>não ok</v>
      </c>
      <c r="CO664" s="17">
        <f t="shared" si="388"/>
        <v>0</v>
      </c>
      <c r="CP664" s="33" t="str">
        <f>IF(CO664&gt;='PAINEL E TARGET'!$T$11,'PAINEL E TARGET'!$S$11,
IF(CO664&gt;='PAINEL E TARGET'!$T$12,'PAINEL E TARGET'!$S$12,
IF(CO664&gt;='PAINEL E TARGET'!$T$13,'PAINEL E TARGET'!$S$13,
IF(CO664&gt;='PAINEL E TARGET'!$T$14,'PAINEL E TARGET'!$S$14,
IF(CO664&gt;='PAINEL E TARGET'!$T$15,'PAINEL E TARGET'!$S$15,
IF(CO664&gt;='PAINEL E TARGET'!$T$16,'PAINEL E TARGET'!$S$16,
IF(CO664&gt;='PAINEL E TARGET'!$T$17,'PAINEL E TARGET'!$S$17,
IF(CO664&gt;='PAINEL E TARGET'!$T$18,'PAINEL E TARGET'!$S$18,'PAINEL E TARGET'!$S$19))))))))</f>
        <v>Não elegível</v>
      </c>
      <c r="CQ664" s="17">
        <f>IFERROR(VLOOKUP($BW664,'PAINEL E TARGET'!$G$1:$Q$99,5,0),0)</f>
        <v>0.25</v>
      </c>
      <c r="CR664" s="17">
        <f>VLOOKUP(CP664,'PAINEL E TARGET'!$S$10:$U$19,3,0)</f>
        <v>0</v>
      </c>
      <c r="CS664" s="16">
        <f t="shared" si="389"/>
        <v>0</v>
      </c>
      <c r="CT664" s="17">
        <f t="shared" si="375"/>
        <v>0.72599999999999998</v>
      </c>
      <c r="CU664" s="33" t="str">
        <f>IF(CT664&gt;='PAINEL E TARGET'!$T$11,'PAINEL E TARGET'!$S$11,
IF(CT664&gt;='PAINEL E TARGET'!$T$12,'PAINEL E TARGET'!$S$12,
IF(CT664&gt;='PAINEL E TARGET'!$T$13,'PAINEL E TARGET'!$S$13,
IF(CT664&gt;='PAINEL E TARGET'!$T$14,'PAINEL E TARGET'!$S$14,
IF(CT664&gt;='PAINEL E TARGET'!$T$15,'PAINEL E TARGET'!$S$15,
IF(CT664&gt;='PAINEL E TARGET'!$T$16,'PAINEL E TARGET'!$S$16,
IF(CT664&gt;='PAINEL E TARGET'!$T$17,'PAINEL E TARGET'!$S$17,
IF(CT664&gt;='PAINEL E TARGET'!$T$18,'PAINEL E TARGET'!$S$18,'PAINEL E TARGET'!$S$19))))))))</f>
        <v>Não elegível</v>
      </c>
      <c r="CV664" s="17">
        <f>IFERROR(VLOOKUP($BW664,'PAINEL E TARGET'!$G$1:$Q$99,6,0),0)</f>
        <v>0.2</v>
      </c>
      <c r="CW664" s="17">
        <f>VLOOKUP(CU664,'PAINEL E TARGET'!$S$10:$U$19,3,0)</f>
        <v>0</v>
      </c>
      <c r="CX664" s="16">
        <f t="shared" si="390"/>
        <v>0</v>
      </c>
      <c r="CY664" s="17">
        <f t="shared" si="376"/>
        <v>0.94499999999999995</v>
      </c>
      <c r="CZ664" s="33" t="str">
        <f>IF(CY664&gt;='PAINEL E TARGET'!$T$11,'PAINEL E TARGET'!$S$11,
IF(CY664&gt;='PAINEL E TARGET'!$T$12,'PAINEL E TARGET'!$S$12,
IF(CY664&gt;='PAINEL E TARGET'!$T$13,'PAINEL E TARGET'!$S$13,
IF(CY664&gt;='PAINEL E TARGET'!$T$14,'PAINEL E TARGET'!$S$14,
IF(CY664&gt;='PAINEL E TARGET'!$T$15,'PAINEL E TARGET'!$S$15,
IF(CY664&gt;='PAINEL E TARGET'!$T$16,'PAINEL E TARGET'!$S$16,
IF(CY664&gt;='PAINEL E TARGET'!$T$17,'PAINEL E TARGET'!$S$17,
IF(CY664&gt;='PAINEL E TARGET'!$T$18,'PAINEL E TARGET'!$S$18,'PAINEL E TARGET'!$S$19))))))))</f>
        <v>1. Fx de 90% a 99,9%</v>
      </c>
      <c r="DA664" s="17">
        <f>IFERROR(VLOOKUP($BW664,'PAINEL E TARGET'!$G$1:$Q$99,7,0),0)</f>
        <v>0.15</v>
      </c>
      <c r="DB664" s="17">
        <f>VLOOKUP(CZ664,'PAINEL E TARGET'!$S$10:$U$19,3,0)</f>
        <v>0.5</v>
      </c>
      <c r="DC664" s="16">
        <f t="shared" si="391"/>
        <v>140.625</v>
      </c>
      <c r="DD664" s="17">
        <f t="shared" si="377"/>
        <v>1.111</v>
      </c>
      <c r="DE664" s="33" t="str">
        <f>IF(DD664&gt;='PAINEL E TARGET'!$T$11,'PAINEL E TARGET'!$S$11,
IF(DD664&gt;='PAINEL E TARGET'!$T$12,'PAINEL E TARGET'!$S$12,
IF(DD664&gt;='PAINEL E TARGET'!$T$13,'PAINEL E TARGET'!$S$13,
IF(DD664&gt;='PAINEL E TARGET'!$T$14,'PAINEL E TARGET'!$S$14,
IF(DD664&gt;='PAINEL E TARGET'!$T$15,'PAINEL E TARGET'!$S$15,
IF(DD664&gt;='PAINEL E TARGET'!$T$16,'PAINEL E TARGET'!$S$16,
IF(DD664&gt;='PAINEL E TARGET'!$T$17,'PAINEL E TARGET'!$S$17,
IF(DD664&gt;='PAINEL E TARGET'!$T$18,'PAINEL E TARGET'!$S$18,'PAINEL E TARGET'!$S$19))))))))</f>
        <v>4. Fx de 110% a 114,9%</v>
      </c>
      <c r="DF664" s="17">
        <f>IFERROR(VLOOKUP($BW664,'PAINEL E TARGET'!$G$1:$Q$99,8,0),0)</f>
        <v>0.1</v>
      </c>
      <c r="DG664" s="17">
        <f>VLOOKUP(DE664,'PAINEL E TARGET'!$S$10:$U$19,3,0)</f>
        <v>1.2</v>
      </c>
      <c r="DH664" s="16">
        <f t="shared" si="392"/>
        <v>225</v>
      </c>
      <c r="DI664" s="17">
        <f t="shared" si="378"/>
        <v>1.091</v>
      </c>
      <c r="DJ664" s="33" t="str">
        <f>IF(DI664&gt;='PAINEL E TARGET'!$T$11,'PAINEL E TARGET'!$S$11,
IF(DI664&gt;='PAINEL E TARGET'!$T$12,'PAINEL E TARGET'!$S$12,
IF(DI664&gt;='PAINEL E TARGET'!$T$13,'PAINEL E TARGET'!$S$13,
IF(DI664&gt;='PAINEL E TARGET'!$T$14,'PAINEL E TARGET'!$S$14,
IF(DI664&gt;='PAINEL E TARGET'!$T$15,'PAINEL E TARGET'!$S$15,
IF(DI664&gt;='PAINEL E TARGET'!$T$16,'PAINEL E TARGET'!$S$16,
IF(DI664&gt;='PAINEL E TARGET'!$T$17,'PAINEL E TARGET'!$S$17,
IF(DI664&gt;='PAINEL E TARGET'!$T$18,'PAINEL E TARGET'!$S$18,'PAINEL E TARGET'!$S$19))))))))</f>
        <v>3. Fx de 105% a 109,9%</v>
      </c>
      <c r="DK664" s="17">
        <f>IFERROR(VLOOKUP($BW664,'PAINEL E TARGET'!$G$1:$Q$99,9,0),0)</f>
        <v>0.05</v>
      </c>
      <c r="DL664" s="17">
        <f>VLOOKUP(DJ664,'PAINEL E TARGET'!$S$10:$U$19,3,0)</f>
        <v>1.1000000000000001</v>
      </c>
      <c r="DM664" s="16">
        <f t="shared" si="393"/>
        <v>103.12500000000001</v>
      </c>
      <c r="DN664" s="17">
        <f t="shared" si="379"/>
        <v>1.369</v>
      </c>
      <c r="DO664" s="33" t="str">
        <f>IF(DN664&gt;='PAINEL E TARGET'!$T$11,'PAINEL E TARGET'!$S$11,
IF(DN664&gt;='PAINEL E TARGET'!$T$12,'PAINEL E TARGET'!$S$12,
IF(DN664&gt;='PAINEL E TARGET'!$T$13,'PAINEL E TARGET'!$S$13,
IF(DN664&gt;='PAINEL E TARGET'!$T$14,'PAINEL E TARGET'!$S$14,
IF(DN664&gt;='PAINEL E TARGET'!$T$15,'PAINEL E TARGET'!$S$15,
IF(DN664&gt;='PAINEL E TARGET'!$T$16,'PAINEL E TARGET'!$S$16,
IF(DN664&gt;='PAINEL E TARGET'!$T$17,'PAINEL E TARGET'!$S$17,
IF(DN664&gt;='PAINEL E TARGET'!$T$18,'PAINEL E TARGET'!$S$18,'PAINEL E TARGET'!$S$19))))))))</f>
        <v>8. Fx de 130% ou mais</v>
      </c>
      <c r="DP664" s="17">
        <f>IFERROR(VLOOKUP($BW664,'PAINEL E TARGET'!$G$1:$Q$99,10,0),0)</f>
        <v>0</v>
      </c>
      <c r="DQ664" s="17">
        <f>VLOOKUP(DO664,'PAINEL E TARGET'!$S$10:$U$19,3,0)</f>
        <v>1.6</v>
      </c>
      <c r="DR664" s="16">
        <f t="shared" si="394"/>
        <v>0</v>
      </c>
      <c r="DS664" s="17">
        <f t="shared" si="380"/>
        <v>0.97499999999999998</v>
      </c>
      <c r="DT664" s="16">
        <f>IF(DS664&gt;=1,VLOOKUP(BO664,'PAINEL E TARGET'!$S$1:$W$8,5,0),0)</f>
        <v>0</v>
      </c>
      <c r="DU664" s="16">
        <f t="shared" si="395"/>
        <v>468.75</v>
      </c>
    </row>
    <row r="665" spans="2:125" s="32" customFormat="1" x14ac:dyDescent="0.2">
      <c r="B665" s="44">
        <v>43541</v>
      </c>
      <c r="C665" s="65">
        <v>1528</v>
      </c>
      <c r="D665" s="66" t="s">
        <v>668</v>
      </c>
      <c r="E665" s="65">
        <v>111</v>
      </c>
      <c r="F665" s="65" t="s">
        <v>1018</v>
      </c>
      <c r="G665" s="67">
        <v>1062086.2360415068</v>
      </c>
      <c r="H665" s="67">
        <v>599177.65834364062</v>
      </c>
      <c r="I665" s="67">
        <v>467284.11</v>
      </c>
      <c r="J665" s="68">
        <v>0.77987572382413994</v>
      </c>
      <c r="K665" s="67">
        <v>82700.478159142367</v>
      </c>
      <c r="L665" s="67">
        <v>480104.10699623043</v>
      </c>
      <c r="M665" s="67">
        <v>98221.49</v>
      </c>
      <c r="N665" s="67">
        <v>358643.52</v>
      </c>
      <c r="O665" s="67">
        <v>998944.60225137486</v>
      </c>
      <c r="P665" s="67" t="s">
        <v>1082</v>
      </c>
      <c r="Q665" s="67" t="s">
        <v>1082</v>
      </c>
      <c r="R665" s="67">
        <v>0</v>
      </c>
      <c r="S665" s="67">
        <v>999</v>
      </c>
      <c r="T665" s="68">
        <v>0.10767088896987369</v>
      </c>
      <c r="U665" s="68">
        <v>0.10109069197485709</v>
      </c>
      <c r="V665" s="68">
        <v>0.93888601591412757</v>
      </c>
      <c r="W665" s="67">
        <v>60597.67</v>
      </c>
      <c r="X665" s="67">
        <v>46184.800000000003</v>
      </c>
      <c r="Y665" s="68">
        <v>0.76215471650972721</v>
      </c>
      <c r="Z665" s="68">
        <v>0.20256505189723506</v>
      </c>
      <c r="AA665" s="68">
        <v>0.16685267711790841</v>
      </c>
      <c r="AB665" s="68">
        <v>0.82369922923602745</v>
      </c>
      <c r="AC665" s="67">
        <v>114004.54</v>
      </c>
      <c r="AD665" s="67">
        <v>76229.149999999994</v>
      </c>
      <c r="AE665" s="68">
        <v>0.66865012568797699</v>
      </c>
      <c r="AF665" s="43">
        <v>80</v>
      </c>
      <c r="AG665" s="43">
        <v>78</v>
      </c>
      <c r="AH665" s="43">
        <v>16</v>
      </c>
      <c r="AI665" s="43">
        <v>8</v>
      </c>
      <c r="AJ665" s="67">
        <v>34278.61</v>
      </c>
      <c r="AK665" s="67">
        <v>29228.5</v>
      </c>
      <c r="AL665" s="68">
        <v>0.85267459794898337</v>
      </c>
      <c r="AM665" s="67">
        <v>5233.2</v>
      </c>
      <c r="AN665" s="67">
        <v>5331.5000000000009</v>
      </c>
      <c r="AO665" s="68">
        <v>1.018783918061607</v>
      </c>
      <c r="AP665" s="67">
        <v>3035.3900000000003</v>
      </c>
      <c r="AQ665" s="67">
        <v>977.95</v>
      </c>
      <c r="AR665" s="68">
        <v>0.3221826519821176</v>
      </c>
      <c r="AS665" s="67">
        <v>18050.47</v>
      </c>
      <c r="AT665" s="67">
        <v>10646.85</v>
      </c>
      <c r="AU665" s="68">
        <v>0.58983782693747033</v>
      </c>
      <c r="AV665" s="43">
        <v>1472.9399999999998</v>
      </c>
      <c r="AW665" s="43">
        <v>559.88</v>
      </c>
      <c r="AX665" s="69">
        <v>0.38011052724483013</v>
      </c>
      <c r="AY665" s="43">
        <v>82700.478159142367</v>
      </c>
      <c r="AZ665" s="43">
        <v>98221.49</v>
      </c>
      <c r="BA665" s="43">
        <v>30235.834913589159</v>
      </c>
      <c r="BB665" s="43">
        <v>33647.31</v>
      </c>
      <c r="BC665" s="43">
        <v>146738.96060001096</v>
      </c>
      <c r="BD665" s="43">
        <v>53733.64653774396</v>
      </c>
      <c r="BE665" s="43">
        <v>108258.18000000001</v>
      </c>
      <c r="BF665" s="43">
        <v>203670.17</v>
      </c>
      <c r="BG665" s="43">
        <v>2619.3999999999996</v>
      </c>
      <c r="BH665" s="43">
        <v>30</v>
      </c>
      <c r="BI665" s="44">
        <v>43173</v>
      </c>
      <c r="BJ665" s="44">
        <v>43541</v>
      </c>
      <c r="BK665" s="44">
        <v>43172</v>
      </c>
      <c r="BL665" s="43">
        <f t="shared" si="381"/>
        <v>468283.11</v>
      </c>
      <c r="BM665" s="43">
        <f t="shared" si="382"/>
        <v>457864.01</v>
      </c>
      <c r="BO665" s="16" t="str">
        <f>IFERROR(VLOOKUP($C665,'PORTE LOJA'!A:B,2,0),"PORTE 1")</f>
        <v>PORTE 2</v>
      </c>
      <c r="BP665" s="16">
        <f>VLOOKUP(BO665,'PAINEL E TARGET'!$S$1:$W$8,3,0)</f>
        <v>1875</v>
      </c>
      <c r="BQ665" s="16">
        <f t="shared" si="360"/>
        <v>1</v>
      </c>
      <c r="BR665" s="16">
        <f t="shared" si="361"/>
        <v>1</v>
      </c>
      <c r="BS665" s="16">
        <f t="shared" si="362"/>
        <v>1</v>
      </c>
      <c r="BT665" s="16">
        <f t="shared" si="363"/>
        <v>1</v>
      </c>
      <c r="BU665" s="16">
        <f t="shared" si="364"/>
        <v>1</v>
      </c>
      <c r="BV665" s="16">
        <f t="shared" si="365"/>
        <v>1</v>
      </c>
      <c r="BW665" s="17" t="str">
        <f t="shared" si="383"/>
        <v>111111</v>
      </c>
      <c r="BY665" s="17">
        <f t="shared" si="366"/>
        <v>0.78200000000000003</v>
      </c>
      <c r="BZ665" s="17">
        <f t="shared" si="367"/>
        <v>0.81399999999999995</v>
      </c>
      <c r="CA665" s="17" t="str">
        <f t="shared" si="384"/>
        <v>Sem Retira</v>
      </c>
      <c r="CB665" s="17">
        <f t="shared" si="385"/>
        <v>0.81399999999999995</v>
      </c>
      <c r="CC665" s="33" t="str">
        <f>IF(CB665&gt;='PAINEL E TARGET'!$T$11,'PAINEL E TARGET'!$S$11,
IF(CB665&gt;='PAINEL E TARGET'!$T$12,'PAINEL E TARGET'!$S$12,
IF(CB665&gt;='PAINEL E TARGET'!$T$13,'PAINEL E TARGET'!$S$13,
IF(CB665&gt;='PAINEL E TARGET'!$T$14,'PAINEL E TARGET'!$S$14,
IF(CB665&gt;='PAINEL E TARGET'!$T$15,'PAINEL E TARGET'!$S$15,
IF(CB665&gt;='PAINEL E TARGET'!$T$16,'PAINEL E TARGET'!$S$16,
IF(CB665&gt;='PAINEL E TARGET'!$T$17,'PAINEL E TARGET'!$S$17,
IF(CB665&gt;='PAINEL E TARGET'!$T$18,'PAINEL E TARGET'!$S$18,'PAINEL E TARGET'!$S$19))))))))</f>
        <v>Não elegível</v>
      </c>
      <c r="CD665" s="17">
        <f>IFERROR(VLOOKUP($BW665,'PAINEL E TARGET'!$G$1:$Q$99,4,0),0)</f>
        <v>0.25</v>
      </c>
      <c r="CE665" s="17">
        <f>VLOOKUP(CC665,'PAINEL E TARGET'!$S$10:$U$19,3,0)</f>
        <v>0</v>
      </c>
      <c r="CF665" s="16">
        <f t="shared" si="386"/>
        <v>0</v>
      </c>
      <c r="CG665" s="17">
        <f t="shared" si="368"/>
        <v>0.85299999999999998</v>
      </c>
      <c r="CH665" s="17">
        <f t="shared" si="369"/>
        <v>1.0189999999999999</v>
      </c>
      <c r="CI665" s="17">
        <f t="shared" si="370"/>
        <v>0.32200000000000001</v>
      </c>
      <c r="CJ665" s="17">
        <f t="shared" si="371"/>
        <v>0.59</v>
      </c>
      <c r="CK665" s="17">
        <f t="shared" si="372"/>
        <v>0.38</v>
      </c>
      <c r="CL665" s="17">
        <f t="shared" si="373"/>
        <v>0.76200000000000001</v>
      </c>
      <c r="CM665" s="16">
        <f t="shared" si="374"/>
        <v>2</v>
      </c>
      <c r="CN665" s="17" t="str">
        <f t="shared" si="387"/>
        <v>não ok</v>
      </c>
      <c r="CO665" s="17">
        <f t="shared" si="388"/>
        <v>0</v>
      </c>
      <c r="CP665" s="33" t="str">
        <f>IF(CO665&gt;='PAINEL E TARGET'!$T$11,'PAINEL E TARGET'!$S$11,
IF(CO665&gt;='PAINEL E TARGET'!$T$12,'PAINEL E TARGET'!$S$12,
IF(CO665&gt;='PAINEL E TARGET'!$T$13,'PAINEL E TARGET'!$S$13,
IF(CO665&gt;='PAINEL E TARGET'!$T$14,'PAINEL E TARGET'!$S$14,
IF(CO665&gt;='PAINEL E TARGET'!$T$15,'PAINEL E TARGET'!$S$15,
IF(CO665&gt;='PAINEL E TARGET'!$T$16,'PAINEL E TARGET'!$S$16,
IF(CO665&gt;='PAINEL E TARGET'!$T$17,'PAINEL E TARGET'!$S$17,
IF(CO665&gt;='PAINEL E TARGET'!$T$18,'PAINEL E TARGET'!$S$18,'PAINEL E TARGET'!$S$19))))))))</f>
        <v>Não elegível</v>
      </c>
      <c r="CQ665" s="17">
        <f>IFERROR(VLOOKUP($BW665,'PAINEL E TARGET'!$G$1:$Q$99,5,0),0)</f>
        <v>0.25</v>
      </c>
      <c r="CR665" s="17">
        <f>VLOOKUP(CP665,'PAINEL E TARGET'!$S$10:$U$19,3,0)</f>
        <v>0</v>
      </c>
      <c r="CS665" s="16">
        <f t="shared" si="389"/>
        <v>0</v>
      </c>
      <c r="CT665" s="17">
        <f t="shared" si="375"/>
        <v>0.66900000000000004</v>
      </c>
      <c r="CU665" s="33" t="str">
        <f>IF(CT665&gt;='PAINEL E TARGET'!$T$11,'PAINEL E TARGET'!$S$11,
IF(CT665&gt;='PAINEL E TARGET'!$T$12,'PAINEL E TARGET'!$S$12,
IF(CT665&gt;='PAINEL E TARGET'!$T$13,'PAINEL E TARGET'!$S$13,
IF(CT665&gt;='PAINEL E TARGET'!$T$14,'PAINEL E TARGET'!$S$14,
IF(CT665&gt;='PAINEL E TARGET'!$T$15,'PAINEL E TARGET'!$S$15,
IF(CT665&gt;='PAINEL E TARGET'!$T$16,'PAINEL E TARGET'!$S$16,
IF(CT665&gt;='PAINEL E TARGET'!$T$17,'PAINEL E TARGET'!$S$17,
IF(CT665&gt;='PAINEL E TARGET'!$T$18,'PAINEL E TARGET'!$S$18,'PAINEL E TARGET'!$S$19))))))))</f>
        <v>Não elegível</v>
      </c>
      <c r="CV665" s="17">
        <f>IFERROR(VLOOKUP($BW665,'PAINEL E TARGET'!$G$1:$Q$99,6,0),0)</f>
        <v>0.2</v>
      </c>
      <c r="CW665" s="17">
        <f>VLOOKUP(CU665,'PAINEL E TARGET'!$S$10:$U$19,3,0)</f>
        <v>0</v>
      </c>
      <c r="CX665" s="16">
        <f t="shared" si="390"/>
        <v>0</v>
      </c>
      <c r="CY665" s="17">
        <f t="shared" si="376"/>
        <v>1.1879999999999999</v>
      </c>
      <c r="CZ665" s="33" t="str">
        <f>IF(CY665&gt;='PAINEL E TARGET'!$T$11,'PAINEL E TARGET'!$S$11,
IF(CY665&gt;='PAINEL E TARGET'!$T$12,'PAINEL E TARGET'!$S$12,
IF(CY665&gt;='PAINEL E TARGET'!$T$13,'PAINEL E TARGET'!$S$13,
IF(CY665&gt;='PAINEL E TARGET'!$T$14,'PAINEL E TARGET'!$S$14,
IF(CY665&gt;='PAINEL E TARGET'!$T$15,'PAINEL E TARGET'!$S$15,
IF(CY665&gt;='PAINEL E TARGET'!$T$16,'PAINEL E TARGET'!$S$16,
IF(CY665&gt;='PAINEL E TARGET'!$T$17,'PAINEL E TARGET'!$S$17,
IF(CY665&gt;='PAINEL E TARGET'!$T$18,'PAINEL E TARGET'!$S$18,'PAINEL E TARGET'!$S$19))))))))</f>
        <v>5. Fx de 115% a 119,9%</v>
      </c>
      <c r="DA665" s="17">
        <f>IFERROR(VLOOKUP($BW665,'PAINEL E TARGET'!$G$1:$Q$99,7,0),0)</f>
        <v>0.15</v>
      </c>
      <c r="DB665" s="17">
        <f>VLOOKUP(CZ665,'PAINEL E TARGET'!$S$10:$U$19,3,0)</f>
        <v>1.3</v>
      </c>
      <c r="DC665" s="16">
        <f t="shared" si="391"/>
        <v>365.625</v>
      </c>
      <c r="DD665" s="17">
        <f t="shared" si="377"/>
        <v>1.113</v>
      </c>
      <c r="DE665" s="33" t="str">
        <f>IF(DD665&gt;='PAINEL E TARGET'!$T$11,'PAINEL E TARGET'!$S$11,
IF(DD665&gt;='PAINEL E TARGET'!$T$12,'PAINEL E TARGET'!$S$12,
IF(DD665&gt;='PAINEL E TARGET'!$T$13,'PAINEL E TARGET'!$S$13,
IF(DD665&gt;='PAINEL E TARGET'!$T$14,'PAINEL E TARGET'!$S$14,
IF(DD665&gt;='PAINEL E TARGET'!$T$15,'PAINEL E TARGET'!$S$15,
IF(DD665&gt;='PAINEL E TARGET'!$T$16,'PAINEL E TARGET'!$S$16,
IF(DD665&gt;='PAINEL E TARGET'!$T$17,'PAINEL E TARGET'!$S$17,
IF(DD665&gt;='PAINEL E TARGET'!$T$18,'PAINEL E TARGET'!$S$18,'PAINEL E TARGET'!$S$19))))))))</f>
        <v>4. Fx de 110% a 114,9%</v>
      </c>
      <c r="DF665" s="17">
        <f>IFERROR(VLOOKUP($BW665,'PAINEL E TARGET'!$G$1:$Q$99,8,0),0)</f>
        <v>0.1</v>
      </c>
      <c r="DG665" s="17">
        <f>VLOOKUP(DE665,'PAINEL E TARGET'!$S$10:$U$19,3,0)</f>
        <v>1.2</v>
      </c>
      <c r="DH665" s="16">
        <f t="shared" si="392"/>
        <v>225</v>
      </c>
      <c r="DI665" s="17">
        <f t="shared" si="378"/>
        <v>0.5</v>
      </c>
      <c r="DJ665" s="33" t="str">
        <f>IF(DI665&gt;='PAINEL E TARGET'!$T$11,'PAINEL E TARGET'!$S$11,
IF(DI665&gt;='PAINEL E TARGET'!$T$12,'PAINEL E TARGET'!$S$12,
IF(DI665&gt;='PAINEL E TARGET'!$T$13,'PAINEL E TARGET'!$S$13,
IF(DI665&gt;='PAINEL E TARGET'!$T$14,'PAINEL E TARGET'!$S$14,
IF(DI665&gt;='PAINEL E TARGET'!$T$15,'PAINEL E TARGET'!$S$15,
IF(DI665&gt;='PAINEL E TARGET'!$T$16,'PAINEL E TARGET'!$S$16,
IF(DI665&gt;='PAINEL E TARGET'!$T$17,'PAINEL E TARGET'!$S$17,
IF(DI665&gt;='PAINEL E TARGET'!$T$18,'PAINEL E TARGET'!$S$18,'PAINEL E TARGET'!$S$19))))))))</f>
        <v>Não elegível</v>
      </c>
      <c r="DK665" s="17">
        <f>IFERROR(VLOOKUP($BW665,'PAINEL E TARGET'!$G$1:$Q$99,9,0),0)</f>
        <v>0.05</v>
      </c>
      <c r="DL665" s="17">
        <f>VLOOKUP(DJ665,'PAINEL E TARGET'!$S$10:$U$19,3,0)</f>
        <v>0</v>
      </c>
      <c r="DM665" s="16">
        <f t="shared" si="393"/>
        <v>0</v>
      </c>
      <c r="DN665" s="17">
        <f t="shared" si="379"/>
        <v>0.38</v>
      </c>
      <c r="DO665" s="33" t="str">
        <f>IF(DN665&gt;='PAINEL E TARGET'!$T$11,'PAINEL E TARGET'!$S$11,
IF(DN665&gt;='PAINEL E TARGET'!$T$12,'PAINEL E TARGET'!$S$12,
IF(DN665&gt;='PAINEL E TARGET'!$T$13,'PAINEL E TARGET'!$S$13,
IF(DN665&gt;='PAINEL E TARGET'!$T$14,'PAINEL E TARGET'!$S$14,
IF(DN665&gt;='PAINEL E TARGET'!$T$15,'PAINEL E TARGET'!$S$15,
IF(DN665&gt;='PAINEL E TARGET'!$T$16,'PAINEL E TARGET'!$S$16,
IF(DN665&gt;='PAINEL E TARGET'!$T$17,'PAINEL E TARGET'!$S$17,
IF(DN665&gt;='PAINEL E TARGET'!$T$18,'PAINEL E TARGET'!$S$18,'PAINEL E TARGET'!$S$19))))))))</f>
        <v>Não elegível</v>
      </c>
      <c r="DP665" s="17">
        <f>IFERROR(VLOOKUP($BW665,'PAINEL E TARGET'!$G$1:$Q$99,10,0),0)</f>
        <v>0</v>
      </c>
      <c r="DQ665" s="17">
        <f>VLOOKUP(DO665,'PAINEL E TARGET'!$S$10:$U$19,3,0)</f>
        <v>0</v>
      </c>
      <c r="DR665" s="16">
        <f t="shared" si="394"/>
        <v>0</v>
      </c>
      <c r="DS665" s="17">
        <f t="shared" si="380"/>
        <v>0.97499999999999998</v>
      </c>
      <c r="DT665" s="16">
        <f>IF(DS665&gt;=1,VLOOKUP(BO665,'PAINEL E TARGET'!$S$1:$W$8,5,0),0)</f>
        <v>0</v>
      </c>
      <c r="DU665" s="16">
        <f t="shared" si="395"/>
        <v>590.625</v>
      </c>
    </row>
    <row r="666" spans="2:125" s="32" customFormat="1" x14ac:dyDescent="0.2">
      <c r="B666" s="44">
        <v>43541</v>
      </c>
      <c r="C666" s="65">
        <v>1529</v>
      </c>
      <c r="D666" s="66" t="s">
        <v>669</v>
      </c>
      <c r="E666" s="65">
        <v>513</v>
      </c>
      <c r="F666" s="65" t="s">
        <v>944</v>
      </c>
      <c r="G666" s="67">
        <v>1409450.03009698</v>
      </c>
      <c r="H666" s="67">
        <v>807433.17538201786</v>
      </c>
      <c r="I666" s="67">
        <v>631003.21000000008</v>
      </c>
      <c r="J666" s="68">
        <v>0.78149279623227752</v>
      </c>
      <c r="K666" s="67">
        <v>118478.50227125909</v>
      </c>
      <c r="L666" s="67">
        <v>640331.22513021762</v>
      </c>
      <c r="M666" s="67">
        <v>108120.42</v>
      </c>
      <c r="N666" s="67">
        <v>506327.57</v>
      </c>
      <c r="O666" s="67">
        <v>1323678.3750668408</v>
      </c>
      <c r="P666" s="67" t="s">
        <v>1082</v>
      </c>
      <c r="Q666" s="67" t="s">
        <v>1082</v>
      </c>
      <c r="R666" s="67">
        <v>0</v>
      </c>
      <c r="S666" s="67">
        <v>1799</v>
      </c>
      <c r="T666" s="68">
        <v>8.9900007256901199E-2</v>
      </c>
      <c r="U666" s="68">
        <v>7.9570070690604747E-2</v>
      </c>
      <c r="V666" s="68">
        <v>0.88509526437770703</v>
      </c>
      <c r="W666" s="67">
        <v>68216.999999999985</v>
      </c>
      <c r="X666" s="67">
        <v>48891.67</v>
      </c>
      <c r="Y666" s="68">
        <v>0.7167080053359135</v>
      </c>
      <c r="Z666" s="68">
        <v>0.2085415675177229</v>
      </c>
      <c r="AA666" s="68">
        <v>0.17578469090606025</v>
      </c>
      <c r="AB666" s="68">
        <v>0.84292399351568692</v>
      </c>
      <c r="AC666" s="67">
        <v>158243.37</v>
      </c>
      <c r="AD666" s="67">
        <v>108010.54999999999</v>
      </c>
      <c r="AE666" s="68">
        <v>0.68255971798376125</v>
      </c>
      <c r="AF666" s="43">
        <v>80</v>
      </c>
      <c r="AG666" s="43">
        <v>68</v>
      </c>
      <c r="AH666" s="43">
        <v>25</v>
      </c>
      <c r="AI666" s="43">
        <v>18</v>
      </c>
      <c r="AJ666" s="67">
        <v>39535.729999999996</v>
      </c>
      <c r="AK666" s="67">
        <v>27297.5</v>
      </c>
      <c r="AL666" s="68">
        <v>0.69045139674921907</v>
      </c>
      <c r="AM666" s="67">
        <v>11489.310000000001</v>
      </c>
      <c r="AN666" s="67">
        <v>7848</v>
      </c>
      <c r="AO666" s="68">
        <v>0.68306974048049873</v>
      </c>
      <c r="AP666" s="67">
        <v>2584.27</v>
      </c>
      <c r="AQ666" s="67">
        <v>2609.9299999999998</v>
      </c>
      <c r="AR666" s="68">
        <v>1.0099293030526995</v>
      </c>
      <c r="AS666" s="67">
        <v>14607.69</v>
      </c>
      <c r="AT666" s="67">
        <v>11136.24</v>
      </c>
      <c r="AU666" s="68">
        <v>0.76235462280483768</v>
      </c>
      <c r="AV666" s="43">
        <v>331.13</v>
      </c>
      <c r="AW666" s="43">
        <v>154.97</v>
      </c>
      <c r="AX666" s="69">
        <v>0.46800350315586026</v>
      </c>
      <c r="AY666" s="43">
        <v>118478.50227125909</v>
      </c>
      <c r="AZ666" s="43">
        <v>108120.42000000001</v>
      </c>
      <c r="BA666" s="43">
        <v>26111.567264685491</v>
      </c>
      <c r="BB666" s="43">
        <v>29424.09</v>
      </c>
      <c r="BC666" s="43">
        <v>206675.16087017802</v>
      </c>
      <c r="BD666" s="43">
        <v>45633.666238985381</v>
      </c>
      <c r="BE666" s="43">
        <v>119797.22</v>
      </c>
      <c r="BF666" s="43">
        <v>277894.67</v>
      </c>
      <c r="BG666" s="43">
        <v>579.04999999999995</v>
      </c>
      <c r="BH666" s="43">
        <v>30</v>
      </c>
      <c r="BI666" s="44">
        <v>43173</v>
      </c>
      <c r="BJ666" s="44">
        <v>43541</v>
      </c>
      <c r="BK666" s="44">
        <v>43172</v>
      </c>
      <c r="BL666" s="43">
        <f t="shared" si="381"/>
        <v>632802.21000000008</v>
      </c>
      <c r="BM666" s="43">
        <f t="shared" si="382"/>
        <v>616246.99</v>
      </c>
      <c r="BO666" s="16" t="str">
        <f>IFERROR(VLOOKUP($C666,'PORTE LOJA'!A:B,2,0),"PORTE 1")</f>
        <v>PORTE 2</v>
      </c>
      <c r="BP666" s="16">
        <f>VLOOKUP(BO666,'PAINEL E TARGET'!$S$1:$W$8,3,0)</f>
        <v>1875</v>
      </c>
      <c r="BQ666" s="16">
        <f t="shared" si="360"/>
        <v>1</v>
      </c>
      <c r="BR666" s="16">
        <f t="shared" si="361"/>
        <v>1</v>
      </c>
      <c r="BS666" s="16">
        <f t="shared" si="362"/>
        <v>1</v>
      </c>
      <c r="BT666" s="16">
        <f t="shared" si="363"/>
        <v>1</v>
      </c>
      <c r="BU666" s="16">
        <f t="shared" si="364"/>
        <v>1</v>
      </c>
      <c r="BV666" s="16">
        <f t="shared" si="365"/>
        <v>1</v>
      </c>
      <c r="BW666" s="17" t="str">
        <f t="shared" si="383"/>
        <v>111111</v>
      </c>
      <c r="BY666" s="17">
        <f t="shared" si="366"/>
        <v>0.78400000000000003</v>
      </c>
      <c r="BZ666" s="17">
        <f t="shared" si="367"/>
        <v>0.81200000000000006</v>
      </c>
      <c r="CA666" s="17" t="str">
        <f t="shared" si="384"/>
        <v>Sem Retira</v>
      </c>
      <c r="CB666" s="17">
        <f t="shared" si="385"/>
        <v>0.81200000000000006</v>
      </c>
      <c r="CC666" s="33" t="str">
        <f>IF(CB666&gt;='PAINEL E TARGET'!$T$11,'PAINEL E TARGET'!$S$11,
IF(CB666&gt;='PAINEL E TARGET'!$T$12,'PAINEL E TARGET'!$S$12,
IF(CB666&gt;='PAINEL E TARGET'!$T$13,'PAINEL E TARGET'!$S$13,
IF(CB666&gt;='PAINEL E TARGET'!$T$14,'PAINEL E TARGET'!$S$14,
IF(CB666&gt;='PAINEL E TARGET'!$T$15,'PAINEL E TARGET'!$S$15,
IF(CB666&gt;='PAINEL E TARGET'!$T$16,'PAINEL E TARGET'!$S$16,
IF(CB666&gt;='PAINEL E TARGET'!$T$17,'PAINEL E TARGET'!$S$17,
IF(CB666&gt;='PAINEL E TARGET'!$T$18,'PAINEL E TARGET'!$S$18,'PAINEL E TARGET'!$S$19))))))))</f>
        <v>Não elegível</v>
      </c>
      <c r="CD666" s="17">
        <f>IFERROR(VLOOKUP($BW666,'PAINEL E TARGET'!$G$1:$Q$99,4,0),0)</f>
        <v>0.25</v>
      </c>
      <c r="CE666" s="17">
        <f>VLOOKUP(CC666,'PAINEL E TARGET'!$S$10:$U$19,3,0)</f>
        <v>0</v>
      </c>
      <c r="CF666" s="16">
        <f t="shared" si="386"/>
        <v>0</v>
      </c>
      <c r="CG666" s="17">
        <f t="shared" si="368"/>
        <v>0.69</v>
      </c>
      <c r="CH666" s="17">
        <f t="shared" si="369"/>
        <v>0.68300000000000005</v>
      </c>
      <c r="CI666" s="17">
        <f t="shared" si="370"/>
        <v>1.01</v>
      </c>
      <c r="CJ666" s="17">
        <f t="shared" si="371"/>
        <v>0.76200000000000001</v>
      </c>
      <c r="CK666" s="17">
        <f t="shared" si="372"/>
        <v>0.46800000000000003</v>
      </c>
      <c r="CL666" s="17">
        <f t="shared" si="373"/>
        <v>0.71699999999999997</v>
      </c>
      <c r="CM666" s="16">
        <f t="shared" si="374"/>
        <v>2</v>
      </c>
      <c r="CN666" s="17" t="str">
        <f t="shared" si="387"/>
        <v>não ok</v>
      </c>
      <c r="CO666" s="17">
        <f t="shared" si="388"/>
        <v>0</v>
      </c>
      <c r="CP666" s="33" t="str">
        <f>IF(CO666&gt;='PAINEL E TARGET'!$T$11,'PAINEL E TARGET'!$S$11,
IF(CO666&gt;='PAINEL E TARGET'!$T$12,'PAINEL E TARGET'!$S$12,
IF(CO666&gt;='PAINEL E TARGET'!$T$13,'PAINEL E TARGET'!$S$13,
IF(CO666&gt;='PAINEL E TARGET'!$T$14,'PAINEL E TARGET'!$S$14,
IF(CO666&gt;='PAINEL E TARGET'!$T$15,'PAINEL E TARGET'!$S$15,
IF(CO666&gt;='PAINEL E TARGET'!$T$16,'PAINEL E TARGET'!$S$16,
IF(CO666&gt;='PAINEL E TARGET'!$T$17,'PAINEL E TARGET'!$S$17,
IF(CO666&gt;='PAINEL E TARGET'!$T$18,'PAINEL E TARGET'!$S$18,'PAINEL E TARGET'!$S$19))))))))</f>
        <v>Não elegível</v>
      </c>
      <c r="CQ666" s="17">
        <f>IFERROR(VLOOKUP($BW666,'PAINEL E TARGET'!$G$1:$Q$99,5,0),0)</f>
        <v>0.25</v>
      </c>
      <c r="CR666" s="17">
        <f>VLOOKUP(CP666,'PAINEL E TARGET'!$S$10:$U$19,3,0)</f>
        <v>0</v>
      </c>
      <c r="CS666" s="16">
        <f t="shared" si="389"/>
        <v>0</v>
      </c>
      <c r="CT666" s="17">
        <f t="shared" si="375"/>
        <v>0.68300000000000005</v>
      </c>
      <c r="CU666" s="33" t="str">
        <f>IF(CT666&gt;='PAINEL E TARGET'!$T$11,'PAINEL E TARGET'!$S$11,
IF(CT666&gt;='PAINEL E TARGET'!$T$12,'PAINEL E TARGET'!$S$12,
IF(CT666&gt;='PAINEL E TARGET'!$T$13,'PAINEL E TARGET'!$S$13,
IF(CT666&gt;='PAINEL E TARGET'!$T$14,'PAINEL E TARGET'!$S$14,
IF(CT666&gt;='PAINEL E TARGET'!$T$15,'PAINEL E TARGET'!$S$15,
IF(CT666&gt;='PAINEL E TARGET'!$T$16,'PAINEL E TARGET'!$S$16,
IF(CT666&gt;='PAINEL E TARGET'!$T$17,'PAINEL E TARGET'!$S$17,
IF(CT666&gt;='PAINEL E TARGET'!$T$18,'PAINEL E TARGET'!$S$18,'PAINEL E TARGET'!$S$19))))))))</f>
        <v>Não elegível</v>
      </c>
      <c r="CV666" s="17">
        <f>IFERROR(VLOOKUP($BW666,'PAINEL E TARGET'!$G$1:$Q$99,6,0),0)</f>
        <v>0.2</v>
      </c>
      <c r="CW666" s="17">
        <f>VLOOKUP(CU666,'PAINEL E TARGET'!$S$10:$U$19,3,0)</f>
        <v>0</v>
      </c>
      <c r="CX666" s="16">
        <f t="shared" si="390"/>
        <v>0</v>
      </c>
      <c r="CY666" s="17">
        <f t="shared" si="376"/>
        <v>0.91300000000000003</v>
      </c>
      <c r="CZ666" s="33" t="str">
        <f>IF(CY666&gt;='PAINEL E TARGET'!$T$11,'PAINEL E TARGET'!$S$11,
IF(CY666&gt;='PAINEL E TARGET'!$T$12,'PAINEL E TARGET'!$S$12,
IF(CY666&gt;='PAINEL E TARGET'!$T$13,'PAINEL E TARGET'!$S$13,
IF(CY666&gt;='PAINEL E TARGET'!$T$14,'PAINEL E TARGET'!$S$14,
IF(CY666&gt;='PAINEL E TARGET'!$T$15,'PAINEL E TARGET'!$S$15,
IF(CY666&gt;='PAINEL E TARGET'!$T$16,'PAINEL E TARGET'!$S$16,
IF(CY666&gt;='PAINEL E TARGET'!$T$17,'PAINEL E TARGET'!$S$17,
IF(CY666&gt;='PAINEL E TARGET'!$T$18,'PAINEL E TARGET'!$S$18,'PAINEL E TARGET'!$S$19))))))))</f>
        <v>1. Fx de 90% a 99,9%</v>
      </c>
      <c r="DA666" s="17">
        <f>IFERROR(VLOOKUP($BW666,'PAINEL E TARGET'!$G$1:$Q$99,7,0),0)</f>
        <v>0.15</v>
      </c>
      <c r="DB666" s="17">
        <f>VLOOKUP(CZ666,'PAINEL E TARGET'!$S$10:$U$19,3,0)</f>
        <v>0.5</v>
      </c>
      <c r="DC666" s="16">
        <f t="shared" si="391"/>
        <v>140.625</v>
      </c>
      <c r="DD666" s="17">
        <f t="shared" si="377"/>
        <v>1.127</v>
      </c>
      <c r="DE666" s="33" t="str">
        <f>IF(DD666&gt;='PAINEL E TARGET'!$T$11,'PAINEL E TARGET'!$S$11,
IF(DD666&gt;='PAINEL E TARGET'!$T$12,'PAINEL E TARGET'!$S$12,
IF(DD666&gt;='PAINEL E TARGET'!$T$13,'PAINEL E TARGET'!$S$13,
IF(DD666&gt;='PAINEL E TARGET'!$T$14,'PAINEL E TARGET'!$S$14,
IF(DD666&gt;='PAINEL E TARGET'!$T$15,'PAINEL E TARGET'!$S$15,
IF(DD666&gt;='PAINEL E TARGET'!$T$16,'PAINEL E TARGET'!$S$16,
IF(DD666&gt;='PAINEL E TARGET'!$T$17,'PAINEL E TARGET'!$S$17,
IF(DD666&gt;='PAINEL E TARGET'!$T$18,'PAINEL E TARGET'!$S$18,'PAINEL E TARGET'!$S$19))))))))</f>
        <v>4. Fx de 110% a 114,9%</v>
      </c>
      <c r="DF666" s="17">
        <f>IFERROR(VLOOKUP($BW666,'PAINEL E TARGET'!$G$1:$Q$99,8,0),0)</f>
        <v>0.1</v>
      </c>
      <c r="DG666" s="17">
        <f>VLOOKUP(DE666,'PAINEL E TARGET'!$S$10:$U$19,3,0)</f>
        <v>1.2</v>
      </c>
      <c r="DH666" s="16">
        <f t="shared" si="392"/>
        <v>225</v>
      </c>
      <c r="DI666" s="17">
        <f t="shared" si="378"/>
        <v>0.72</v>
      </c>
      <c r="DJ666" s="33" t="str">
        <f>IF(DI666&gt;='PAINEL E TARGET'!$T$11,'PAINEL E TARGET'!$S$11,
IF(DI666&gt;='PAINEL E TARGET'!$T$12,'PAINEL E TARGET'!$S$12,
IF(DI666&gt;='PAINEL E TARGET'!$T$13,'PAINEL E TARGET'!$S$13,
IF(DI666&gt;='PAINEL E TARGET'!$T$14,'PAINEL E TARGET'!$S$14,
IF(DI666&gt;='PAINEL E TARGET'!$T$15,'PAINEL E TARGET'!$S$15,
IF(DI666&gt;='PAINEL E TARGET'!$T$16,'PAINEL E TARGET'!$S$16,
IF(DI666&gt;='PAINEL E TARGET'!$T$17,'PAINEL E TARGET'!$S$17,
IF(DI666&gt;='PAINEL E TARGET'!$T$18,'PAINEL E TARGET'!$S$18,'PAINEL E TARGET'!$S$19))))))))</f>
        <v>Não elegível</v>
      </c>
      <c r="DK666" s="17">
        <f>IFERROR(VLOOKUP($BW666,'PAINEL E TARGET'!$G$1:$Q$99,9,0),0)</f>
        <v>0.05</v>
      </c>
      <c r="DL666" s="17">
        <f>VLOOKUP(DJ666,'PAINEL E TARGET'!$S$10:$U$19,3,0)</f>
        <v>0</v>
      </c>
      <c r="DM666" s="16">
        <f t="shared" si="393"/>
        <v>0</v>
      </c>
      <c r="DN666" s="17">
        <f t="shared" si="379"/>
        <v>0.46800000000000003</v>
      </c>
      <c r="DO666" s="33" t="str">
        <f>IF(DN666&gt;='PAINEL E TARGET'!$T$11,'PAINEL E TARGET'!$S$11,
IF(DN666&gt;='PAINEL E TARGET'!$T$12,'PAINEL E TARGET'!$S$12,
IF(DN666&gt;='PAINEL E TARGET'!$T$13,'PAINEL E TARGET'!$S$13,
IF(DN666&gt;='PAINEL E TARGET'!$T$14,'PAINEL E TARGET'!$S$14,
IF(DN666&gt;='PAINEL E TARGET'!$T$15,'PAINEL E TARGET'!$S$15,
IF(DN666&gt;='PAINEL E TARGET'!$T$16,'PAINEL E TARGET'!$S$16,
IF(DN666&gt;='PAINEL E TARGET'!$T$17,'PAINEL E TARGET'!$S$17,
IF(DN666&gt;='PAINEL E TARGET'!$T$18,'PAINEL E TARGET'!$S$18,'PAINEL E TARGET'!$S$19))))))))</f>
        <v>Não elegível</v>
      </c>
      <c r="DP666" s="17">
        <f>IFERROR(VLOOKUP($BW666,'PAINEL E TARGET'!$G$1:$Q$99,10,0),0)</f>
        <v>0</v>
      </c>
      <c r="DQ666" s="17">
        <f>VLOOKUP(DO666,'PAINEL E TARGET'!$S$10:$U$19,3,0)</f>
        <v>0</v>
      </c>
      <c r="DR666" s="16">
        <f t="shared" si="394"/>
        <v>0</v>
      </c>
      <c r="DS666" s="17">
        <f t="shared" si="380"/>
        <v>0.85</v>
      </c>
      <c r="DT666" s="16">
        <f>IF(DS666&gt;=1,VLOOKUP(BO666,'PAINEL E TARGET'!$S$1:$W$8,5,0),0)</f>
        <v>0</v>
      </c>
      <c r="DU666" s="16">
        <f t="shared" si="395"/>
        <v>365.625</v>
      </c>
    </row>
    <row r="667" spans="2:125" s="32" customFormat="1" x14ac:dyDescent="0.2">
      <c r="B667" s="44">
        <v>43541</v>
      </c>
      <c r="C667" s="65">
        <v>1530</v>
      </c>
      <c r="D667" s="66" t="s">
        <v>670</v>
      </c>
      <c r="E667" s="65">
        <v>111</v>
      </c>
      <c r="F667" s="65" t="s">
        <v>1018</v>
      </c>
      <c r="G667" s="67">
        <v>1670371.7967825092</v>
      </c>
      <c r="H667" s="67">
        <v>938667.4882313878</v>
      </c>
      <c r="I667" s="67">
        <v>735800.61</v>
      </c>
      <c r="J667" s="68">
        <v>0.78387780468073509</v>
      </c>
      <c r="K667" s="67">
        <v>122301.63229357201</v>
      </c>
      <c r="L667" s="67">
        <v>774613.32874105393</v>
      </c>
      <c r="M667" s="67">
        <v>96184.09</v>
      </c>
      <c r="N667" s="67">
        <v>626137.05999999994</v>
      </c>
      <c r="O667" s="67">
        <v>1597599.9160777112</v>
      </c>
      <c r="P667" s="67" t="s">
        <v>1082</v>
      </c>
      <c r="Q667" s="67" t="s">
        <v>1082</v>
      </c>
      <c r="R667" s="67">
        <v>0</v>
      </c>
      <c r="S667" s="67">
        <v>0</v>
      </c>
      <c r="T667" s="68">
        <v>9.8993086142279557E-2</v>
      </c>
      <c r="U667" s="68">
        <v>0.10058341777753566</v>
      </c>
      <c r="V667" s="68">
        <v>1.0160650778476628</v>
      </c>
      <c r="W667" s="67">
        <v>88788.38</v>
      </c>
      <c r="X667" s="67">
        <v>72653.53</v>
      </c>
      <c r="Y667" s="68">
        <v>0.8182774592801445</v>
      </c>
      <c r="Z667" s="68">
        <v>0.17110885275340532</v>
      </c>
      <c r="AA667" s="68">
        <v>0.18348608510217373</v>
      </c>
      <c r="AB667" s="68">
        <v>1.0723354294625886</v>
      </c>
      <c r="AC667" s="67">
        <v>153470.09000000003</v>
      </c>
      <c r="AD667" s="67">
        <v>132535.88</v>
      </c>
      <c r="AE667" s="68">
        <v>0.86359420262280406</v>
      </c>
      <c r="AF667" s="43">
        <v>80</v>
      </c>
      <c r="AG667" s="43">
        <v>83</v>
      </c>
      <c r="AH667" s="43">
        <v>41</v>
      </c>
      <c r="AI667" s="43">
        <v>38</v>
      </c>
      <c r="AJ667" s="67">
        <v>40371.990000000005</v>
      </c>
      <c r="AK667" s="67">
        <v>32122.260000000002</v>
      </c>
      <c r="AL667" s="68">
        <v>0.79565708799590995</v>
      </c>
      <c r="AM667" s="67">
        <v>14251.69</v>
      </c>
      <c r="AN667" s="67">
        <v>13432.58</v>
      </c>
      <c r="AO667" s="68">
        <v>0.94252541277560764</v>
      </c>
      <c r="AP667" s="67">
        <v>10017.299999999999</v>
      </c>
      <c r="AQ667" s="67">
        <v>10105.68</v>
      </c>
      <c r="AR667" s="68">
        <v>1.0088227366655687</v>
      </c>
      <c r="AS667" s="67">
        <v>24147.4</v>
      </c>
      <c r="AT667" s="67">
        <v>16993.010000000002</v>
      </c>
      <c r="AU667" s="68">
        <v>0.70372006924140906</v>
      </c>
      <c r="AV667" s="43">
        <v>1079.27</v>
      </c>
      <c r="AW667" s="43">
        <v>1019.82</v>
      </c>
      <c r="AX667" s="69">
        <v>0.94491647131857648</v>
      </c>
      <c r="AY667" s="43">
        <v>122301.63229357201</v>
      </c>
      <c r="AZ667" s="43">
        <v>96184.090000000011</v>
      </c>
      <c r="BA667" s="43">
        <v>38906.112780040145</v>
      </c>
      <c r="BB667" s="43">
        <v>37097.94</v>
      </c>
      <c r="BC667" s="43">
        <v>217861.63122904697</v>
      </c>
      <c r="BD667" s="43">
        <v>69311.469795592697</v>
      </c>
      <c r="BE667" s="43">
        <v>158832.86000000002</v>
      </c>
      <c r="BF667" s="43">
        <v>274541.68000000011</v>
      </c>
      <c r="BG667" s="43">
        <v>1924.7700000000002</v>
      </c>
      <c r="BH667" s="43">
        <v>82</v>
      </c>
      <c r="BI667" s="44">
        <v>43173</v>
      </c>
      <c r="BJ667" s="44">
        <v>43541</v>
      </c>
      <c r="BK667" s="44">
        <v>43172</v>
      </c>
      <c r="BL667" s="43">
        <f t="shared" si="381"/>
        <v>735800.61</v>
      </c>
      <c r="BM667" s="43">
        <f t="shared" si="382"/>
        <v>722321.14999999991</v>
      </c>
      <c r="BO667" s="16" t="str">
        <f>IFERROR(VLOOKUP($C667,'PORTE LOJA'!A:B,2,0),"PORTE 1")</f>
        <v>PORTE 2</v>
      </c>
      <c r="BP667" s="16">
        <f>VLOOKUP(BO667,'PAINEL E TARGET'!$S$1:$W$8,3,0)</f>
        <v>1875</v>
      </c>
      <c r="BQ667" s="16">
        <f t="shared" si="360"/>
        <v>1</v>
      </c>
      <c r="BR667" s="16">
        <f t="shared" si="361"/>
        <v>1</v>
      </c>
      <c r="BS667" s="16">
        <f t="shared" si="362"/>
        <v>1</v>
      </c>
      <c r="BT667" s="16">
        <f t="shared" si="363"/>
        <v>1</v>
      </c>
      <c r="BU667" s="16">
        <f t="shared" si="364"/>
        <v>1</v>
      </c>
      <c r="BV667" s="16">
        <f t="shared" si="365"/>
        <v>1</v>
      </c>
      <c r="BW667" s="17" t="str">
        <f t="shared" si="383"/>
        <v>111111</v>
      </c>
      <c r="BY667" s="17">
        <f t="shared" si="366"/>
        <v>0.78400000000000003</v>
      </c>
      <c r="BZ667" s="17">
        <f t="shared" si="367"/>
        <v>0.80500000000000005</v>
      </c>
      <c r="CA667" s="17" t="str">
        <f t="shared" si="384"/>
        <v>Sem Retira</v>
      </c>
      <c r="CB667" s="17">
        <f t="shared" si="385"/>
        <v>0.80500000000000005</v>
      </c>
      <c r="CC667" s="33" t="str">
        <f>IF(CB667&gt;='PAINEL E TARGET'!$T$11,'PAINEL E TARGET'!$S$11,
IF(CB667&gt;='PAINEL E TARGET'!$T$12,'PAINEL E TARGET'!$S$12,
IF(CB667&gt;='PAINEL E TARGET'!$T$13,'PAINEL E TARGET'!$S$13,
IF(CB667&gt;='PAINEL E TARGET'!$T$14,'PAINEL E TARGET'!$S$14,
IF(CB667&gt;='PAINEL E TARGET'!$T$15,'PAINEL E TARGET'!$S$15,
IF(CB667&gt;='PAINEL E TARGET'!$T$16,'PAINEL E TARGET'!$S$16,
IF(CB667&gt;='PAINEL E TARGET'!$T$17,'PAINEL E TARGET'!$S$17,
IF(CB667&gt;='PAINEL E TARGET'!$T$18,'PAINEL E TARGET'!$S$18,'PAINEL E TARGET'!$S$19))))))))</f>
        <v>Não elegível</v>
      </c>
      <c r="CD667" s="17">
        <f>IFERROR(VLOOKUP($BW667,'PAINEL E TARGET'!$G$1:$Q$99,4,0),0)</f>
        <v>0.25</v>
      </c>
      <c r="CE667" s="17">
        <f>VLOOKUP(CC667,'PAINEL E TARGET'!$S$10:$U$19,3,0)</f>
        <v>0</v>
      </c>
      <c r="CF667" s="16">
        <f t="shared" si="386"/>
        <v>0</v>
      </c>
      <c r="CG667" s="17">
        <f t="shared" si="368"/>
        <v>0.79600000000000004</v>
      </c>
      <c r="CH667" s="17">
        <f t="shared" si="369"/>
        <v>0.94299999999999995</v>
      </c>
      <c r="CI667" s="17">
        <f t="shared" si="370"/>
        <v>1.0089999999999999</v>
      </c>
      <c r="CJ667" s="17">
        <f t="shared" si="371"/>
        <v>0.70399999999999996</v>
      </c>
      <c r="CK667" s="17">
        <f t="shared" si="372"/>
        <v>0.94499999999999995</v>
      </c>
      <c r="CL667" s="17">
        <f t="shared" si="373"/>
        <v>0.81799999999999995</v>
      </c>
      <c r="CM667" s="16">
        <f t="shared" si="374"/>
        <v>5</v>
      </c>
      <c r="CN667" s="17" t="str">
        <f t="shared" si="387"/>
        <v>ok</v>
      </c>
      <c r="CO667" s="17">
        <f t="shared" si="388"/>
        <v>0.81799999999999995</v>
      </c>
      <c r="CP667" s="33" t="str">
        <f>IF(CO667&gt;='PAINEL E TARGET'!$T$11,'PAINEL E TARGET'!$S$11,
IF(CO667&gt;='PAINEL E TARGET'!$T$12,'PAINEL E TARGET'!$S$12,
IF(CO667&gt;='PAINEL E TARGET'!$T$13,'PAINEL E TARGET'!$S$13,
IF(CO667&gt;='PAINEL E TARGET'!$T$14,'PAINEL E TARGET'!$S$14,
IF(CO667&gt;='PAINEL E TARGET'!$T$15,'PAINEL E TARGET'!$S$15,
IF(CO667&gt;='PAINEL E TARGET'!$T$16,'PAINEL E TARGET'!$S$16,
IF(CO667&gt;='PAINEL E TARGET'!$T$17,'PAINEL E TARGET'!$S$17,
IF(CO667&gt;='PAINEL E TARGET'!$T$18,'PAINEL E TARGET'!$S$18,'PAINEL E TARGET'!$S$19))))))))</f>
        <v>Não elegível</v>
      </c>
      <c r="CQ667" s="17">
        <f>IFERROR(VLOOKUP($BW667,'PAINEL E TARGET'!$G$1:$Q$99,5,0),0)</f>
        <v>0.25</v>
      </c>
      <c r="CR667" s="17">
        <f>VLOOKUP(CP667,'PAINEL E TARGET'!$S$10:$U$19,3,0)</f>
        <v>0</v>
      </c>
      <c r="CS667" s="16">
        <f t="shared" si="389"/>
        <v>0</v>
      </c>
      <c r="CT667" s="17">
        <f t="shared" si="375"/>
        <v>0.86399999999999999</v>
      </c>
      <c r="CU667" s="33" t="str">
        <f>IF(CT667&gt;='PAINEL E TARGET'!$T$11,'PAINEL E TARGET'!$S$11,
IF(CT667&gt;='PAINEL E TARGET'!$T$12,'PAINEL E TARGET'!$S$12,
IF(CT667&gt;='PAINEL E TARGET'!$T$13,'PAINEL E TARGET'!$S$13,
IF(CT667&gt;='PAINEL E TARGET'!$T$14,'PAINEL E TARGET'!$S$14,
IF(CT667&gt;='PAINEL E TARGET'!$T$15,'PAINEL E TARGET'!$S$15,
IF(CT667&gt;='PAINEL E TARGET'!$T$16,'PAINEL E TARGET'!$S$16,
IF(CT667&gt;='PAINEL E TARGET'!$T$17,'PAINEL E TARGET'!$S$17,
IF(CT667&gt;='PAINEL E TARGET'!$T$18,'PAINEL E TARGET'!$S$18,'PAINEL E TARGET'!$S$19))))))))</f>
        <v>Não elegível</v>
      </c>
      <c r="CV667" s="17">
        <f>IFERROR(VLOOKUP($BW667,'PAINEL E TARGET'!$G$1:$Q$99,6,0),0)</f>
        <v>0.2</v>
      </c>
      <c r="CW667" s="17">
        <f>VLOOKUP(CU667,'PAINEL E TARGET'!$S$10:$U$19,3,0)</f>
        <v>0</v>
      </c>
      <c r="CX667" s="16">
        <f t="shared" si="390"/>
        <v>0</v>
      </c>
      <c r="CY667" s="17">
        <f t="shared" si="376"/>
        <v>0.78600000000000003</v>
      </c>
      <c r="CZ667" s="33" t="str">
        <f>IF(CY667&gt;='PAINEL E TARGET'!$T$11,'PAINEL E TARGET'!$S$11,
IF(CY667&gt;='PAINEL E TARGET'!$T$12,'PAINEL E TARGET'!$S$12,
IF(CY667&gt;='PAINEL E TARGET'!$T$13,'PAINEL E TARGET'!$S$13,
IF(CY667&gt;='PAINEL E TARGET'!$T$14,'PAINEL E TARGET'!$S$14,
IF(CY667&gt;='PAINEL E TARGET'!$T$15,'PAINEL E TARGET'!$S$15,
IF(CY667&gt;='PAINEL E TARGET'!$T$16,'PAINEL E TARGET'!$S$16,
IF(CY667&gt;='PAINEL E TARGET'!$T$17,'PAINEL E TARGET'!$S$17,
IF(CY667&gt;='PAINEL E TARGET'!$T$18,'PAINEL E TARGET'!$S$18,'PAINEL E TARGET'!$S$19))))))))</f>
        <v>Não elegível</v>
      </c>
      <c r="DA667" s="17">
        <f>IFERROR(VLOOKUP($BW667,'PAINEL E TARGET'!$G$1:$Q$99,7,0),0)</f>
        <v>0.15</v>
      </c>
      <c r="DB667" s="17">
        <f>VLOOKUP(CZ667,'PAINEL E TARGET'!$S$10:$U$19,3,0)</f>
        <v>0</v>
      </c>
      <c r="DC667" s="16">
        <f t="shared" si="391"/>
        <v>0</v>
      </c>
      <c r="DD667" s="17">
        <f t="shared" si="377"/>
        <v>0.95399999999999996</v>
      </c>
      <c r="DE667" s="33" t="str">
        <f>IF(DD667&gt;='PAINEL E TARGET'!$T$11,'PAINEL E TARGET'!$S$11,
IF(DD667&gt;='PAINEL E TARGET'!$T$12,'PAINEL E TARGET'!$S$12,
IF(DD667&gt;='PAINEL E TARGET'!$T$13,'PAINEL E TARGET'!$S$13,
IF(DD667&gt;='PAINEL E TARGET'!$T$14,'PAINEL E TARGET'!$S$14,
IF(DD667&gt;='PAINEL E TARGET'!$T$15,'PAINEL E TARGET'!$S$15,
IF(DD667&gt;='PAINEL E TARGET'!$T$16,'PAINEL E TARGET'!$S$16,
IF(DD667&gt;='PAINEL E TARGET'!$T$17,'PAINEL E TARGET'!$S$17,
IF(DD667&gt;='PAINEL E TARGET'!$T$18,'PAINEL E TARGET'!$S$18,'PAINEL E TARGET'!$S$19))))))))</f>
        <v>1. Fx de 90% a 99,9%</v>
      </c>
      <c r="DF667" s="17">
        <f>IFERROR(VLOOKUP($BW667,'PAINEL E TARGET'!$G$1:$Q$99,8,0),0)</f>
        <v>0.1</v>
      </c>
      <c r="DG667" s="17">
        <f>VLOOKUP(DE667,'PAINEL E TARGET'!$S$10:$U$19,3,0)</f>
        <v>0.5</v>
      </c>
      <c r="DH667" s="16">
        <f t="shared" si="392"/>
        <v>93.75</v>
      </c>
      <c r="DI667" s="17">
        <f t="shared" si="378"/>
        <v>0.92700000000000005</v>
      </c>
      <c r="DJ667" s="33" t="str">
        <f>IF(DI667&gt;='PAINEL E TARGET'!$T$11,'PAINEL E TARGET'!$S$11,
IF(DI667&gt;='PAINEL E TARGET'!$T$12,'PAINEL E TARGET'!$S$12,
IF(DI667&gt;='PAINEL E TARGET'!$T$13,'PAINEL E TARGET'!$S$13,
IF(DI667&gt;='PAINEL E TARGET'!$T$14,'PAINEL E TARGET'!$S$14,
IF(DI667&gt;='PAINEL E TARGET'!$T$15,'PAINEL E TARGET'!$S$15,
IF(DI667&gt;='PAINEL E TARGET'!$T$16,'PAINEL E TARGET'!$S$16,
IF(DI667&gt;='PAINEL E TARGET'!$T$17,'PAINEL E TARGET'!$S$17,
IF(DI667&gt;='PAINEL E TARGET'!$T$18,'PAINEL E TARGET'!$S$18,'PAINEL E TARGET'!$S$19))))))))</f>
        <v>1. Fx de 90% a 99,9%</v>
      </c>
      <c r="DK667" s="17">
        <f>IFERROR(VLOOKUP($BW667,'PAINEL E TARGET'!$G$1:$Q$99,9,0),0)</f>
        <v>0.05</v>
      </c>
      <c r="DL667" s="17">
        <f>VLOOKUP(DJ667,'PAINEL E TARGET'!$S$10:$U$19,3,0)</f>
        <v>0.5</v>
      </c>
      <c r="DM667" s="16">
        <f t="shared" si="393"/>
        <v>46.875</v>
      </c>
      <c r="DN667" s="17">
        <f t="shared" si="379"/>
        <v>0.94499999999999995</v>
      </c>
      <c r="DO667" s="33" t="str">
        <f>IF(DN667&gt;='PAINEL E TARGET'!$T$11,'PAINEL E TARGET'!$S$11,
IF(DN667&gt;='PAINEL E TARGET'!$T$12,'PAINEL E TARGET'!$S$12,
IF(DN667&gt;='PAINEL E TARGET'!$T$13,'PAINEL E TARGET'!$S$13,
IF(DN667&gt;='PAINEL E TARGET'!$T$14,'PAINEL E TARGET'!$S$14,
IF(DN667&gt;='PAINEL E TARGET'!$T$15,'PAINEL E TARGET'!$S$15,
IF(DN667&gt;='PAINEL E TARGET'!$T$16,'PAINEL E TARGET'!$S$16,
IF(DN667&gt;='PAINEL E TARGET'!$T$17,'PAINEL E TARGET'!$S$17,
IF(DN667&gt;='PAINEL E TARGET'!$T$18,'PAINEL E TARGET'!$S$18,'PAINEL E TARGET'!$S$19))))))))</f>
        <v>1. Fx de 90% a 99,9%</v>
      </c>
      <c r="DP667" s="17">
        <f>IFERROR(VLOOKUP($BW667,'PAINEL E TARGET'!$G$1:$Q$99,10,0),0)</f>
        <v>0</v>
      </c>
      <c r="DQ667" s="17">
        <f>VLOOKUP(DO667,'PAINEL E TARGET'!$S$10:$U$19,3,0)</f>
        <v>0.5</v>
      </c>
      <c r="DR667" s="16">
        <f t="shared" si="394"/>
        <v>0</v>
      </c>
      <c r="DS667" s="17">
        <f t="shared" si="380"/>
        <v>1.038</v>
      </c>
      <c r="DT667" s="16">
        <f>IF(DS667&gt;=1,VLOOKUP(BO667,'PAINEL E TARGET'!$S$1:$W$8,5,0),0)</f>
        <v>190</v>
      </c>
      <c r="DU667" s="16">
        <f t="shared" si="395"/>
        <v>330.625</v>
      </c>
    </row>
    <row r="668" spans="2:125" s="32" customFormat="1" x14ac:dyDescent="0.2">
      <c r="B668" s="44">
        <v>43541</v>
      </c>
      <c r="C668" s="65">
        <v>1531</v>
      </c>
      <c r="D668" s="66" t="s">
        <v>671</v>
      </c>
      <c r="E668" s="65">
        <v>415</v>
      </c>
      <c r="F668" s="65" t="s">
        <v>1020</v>
      </c>
      <c r="G668" s="67">
        <v>3853369.2699510311</v>
      </c>
      <c r="H668" s="67">
        <v>2200447.2912059622</v>
      </c>
      <c r="I668" s="67">
        <v>2001741.0599999998</v>
      </c>
      <c r="J668" s="68">
        <v>0.90969734562600646</v>
      </c>
      <c r="K668" s="67">
        <v>433666.22784218029</v>
      </c>
      <c r="L668" s="67">
        <v>1597992.7218293569</v>
      </c>
      <c r="M668" s="67">
        <v>398973.58</v>
      </c>
      <c r="N668" s="67">
        <v>1531000.9900000002</v>
      </c>
      <c r="O668" s="67">
        <v>3565546.2881958149</v>
      </c>
      <c r="P668" s="67" t="s">
        <v>1082</v>
      </c>
      <c r="Q668" s="67" t="s">
        <v>1082</v>
      </c>
      <c r="R668" s="67">
        <v>0</v>
      </c>
      <c r="S668" s="67">
        <v>299.89999999999998</v>
      </c>
      <c r="T668" s="68">
        <v>9.2576615789971964E-2</v>
      </c>
      <c r="U668" s="68">
        <v>8.7947081085115009E-2</v>
      </c>
      <c r="V668" s="68">
        <v>0.94999239640213295</v>
      </c>
      <c r="W668" s="67">
        <v>188084.11</v>
      </c>
      <c r="X668" s="67">
        <v>169735.62999999998</v>
      </c>
      <c r="Y668" s="68">
        <v>0.90244534745651817</v>
      </c>
      <c r="Z668" s="68">
        <v>7.132738495475742E-2</v>
      </c>
      <c r="AA668" s="68">
        <v>8.2385075156715656E-2</v>
      </c>
      <c r="AB668" s="68">
        <v>1.1550272761152265</v>
      </c>
      <c r="AC668" s="67">
        <v>144912.91999999995</v>
      </c>
      <c r="AD668" s="67">
        <v>159001.09999999998</v>
      </c>
      <c r="AE668" s="68">
        <v>1.0972182466546119</v>
      </c>
      <c r="AF668" s="43">
        <v>80</v>
      </c>
      <c r="AG668" s="43">
        <v>75</v>
      </c>
      <c r="AH668" s="43">
        <v>46</v>
      </c>
      <c r="AI668" s="43">
        <v>47</v>
      </c>
      <c r="AJ668" s="67">
        <v>94301.950000000012</v>
      </c>
      <c r="AK668" s="67">
        <v>85550.5</v>
      </c>
      <c r="AL668" s="68">
        <v>0.90719757120610967</v>
      </c>
      <c r="AM668" s="67">
        <v>25697.4</v>
      </c>
      <c r="AN668" s="67">
        <v>20379.239999999998</v>
      </c>
      <c r="AO668" s="68">
        <v>0.79304676737724422</v>
      </c>
      <c r="AP668" s="67">
        <v>15463.169999999998</v>
      </c>
      <c r="AQ668" s="67">
        <v>10814.42</v>
      </c>
      <c r="AR668" s="68">
        <v>0.69936630070030925</v>
      </c>
      <c r="AS668" s="67">
        <v>52621.590000000004</v>
      </c>
      <c r="AT668" s="67">
        <v>52991.47</v>
      </c>
      <c r="AU668" s="68">
        <v>1.0070290540441671</v>
      </c>
      <c r="AV668" s="43">
        <v>2064.4700000000003</v>
      </c>
      <c r="AW668" s="43">
        <v>1454.72</v>
      </c>
      <c r="AX668" s="69">
        <v>0.70464574442835204</v>
      </c>
      <c r="AY668" s="43">
        <v>433666.22784218029</v>
      </c>
      <c r="AZ668" s="43">
        <v>398973.58</v>
      </c>
      <c r="BA668" s="43">
        <v>68435.636217764739</v>
      </c>
      <c r="BB668" s="43">
        <v>70913.210000000006</v>
      </c>
      <c r="BC668" s="43">
        <v>761269.50371149136</v>
      </c>
      <c r="BD668" s="43">
        <v>120290.69631858642</v>
      </c>
      <c r="BE668" s="43">
        <v>332360.25999999989</v>
      </c>
      <c r="BF668" s="43">
        <v>256073.30999999997</v>
      </c>
      <c r="BG668" s="43">
        <v>3627.91</v>
      </c>
      <c r="BH668" s="43">
        <v>105</v>
      </c>
      <c r="BI668" s="44">
        <v>43173</v>
      </c>
      <c r="BJ668" s="44">
        <v>43541</v>
      </c>
      <c r="BK668" s="44">
        <v>43172</v>
      </c>
      <c r="BL668" s="43">
        <f t="shared" si="381"/>
        <v>2002040.9599999997</v>
      </c>
      <c r="BM668" s="43">
        <f t="shared" si="382"/>
        <v>1930274.4700000002</v>
      </c>
      <c r="BO668" s="16" t="str">
        <f>IFERROR(VLOOKUP($C668,'PORTE LOJA'!A:B,2,0),"PORTE 1")</f>
        <v>PORTE 5</v>
      </c>
      <c r="BP668" s="16">
        <f>VLOOKUP(BO668,'PAINEL E TARGET'!$S$1:$W$8,3,0)</f>
        <v>3750</v>
      </c>
      <c r="BQ668" s="16">
        <f t="shared" si="360"/>
        <v>1</v>
      </c>
      <c r="BR668" s="16">
        <f t="shared" si="361"/>
        <v>1</v>
      </c>
      <c r="BS668" s="16">
        <f t="shared" si="362"/>
        <v>1</v>
      </c>
      <c r="BT668" s="16">
        <f t="shared" si="363"/>
        <v>1</v>
      </c>
      <c r="BU668" s="16">
        <f t="shared" si="364"/>
        <v>1</v>
      </c>
      <c r="BV668" s="16">
        <f t="shared" si="365"/>
        <v>1</v>
      </c>
      <c r="BW668" s="17" t="str">
        <f t="shared" si="383"/>
        <v>111111</v>
      </c>
      <c r="BY668" s="17">
        <f t="shared" si="366"/>
        <v>0.91</v>
      </c>
      <c r="BZ668" s="17">
        <f t="shared" si="367"/>
        <v>0.95</v>
      </c>
      <c r="CA668" s="17" t="str">
        <f t="shared" si="384"/>
        <v>Sem Retira</v>
      </c>
      <c r="CB668" s="17">
        <f t="shared" si="385"/>
        <v>0.95</v>
      </c>
      <c r="CC668" s="33" t="str">
        <f>IF(CB668&gt;='PAINEL E TARGET'!$T$11,'PAINEL E TARGET'!$S$11,
IF(CB668&gt;='PAINEL E TARGET'!$T$12,'PAINEL E TARGET'!$S$12,
IF(CB668&gt;='PAINEL E TARGET'!$T$13,'PAINEL E TARGET'!$S$13,
IF(CB668&gt;='PAINEL E TARGET'!$T$14,'PAINEL E TARGET'!$S$14,
IF(CB668&gt;='PAINEL E TARGET'!$T$15,'PAINEL E TARGET'!$S$15,
IF(CB668&gt;='PAINEL E TARGET'!$T$16,'PAINEL E TARGET'!$S$16,
IF(CB668&gt;='PAINEL E TARGET'!$T$17,'PAINEL E TARGET'!$S$17,
IF(CB668&gt;='PAINEL E TARGET'!$T$18,'PAINEL E TARGET'!$S$18,'PAINEL E TARGET'!$S$19))))))))</f>
        <v>1. Fx de 90% a 99,9%</v>
      </c>
      <c r="CD668" s="17">
        <f>IFERROR(VLOOKUP($BW668,'PAINEL E TARGET'!$G$1:$Q$99,4,0),0)</f>
        <v>0.25</v>
      </c>
      <c r="CE668" s="17">
        <f>VLOOKUP(CC668,'PAINEL E TARGET'!$S$10:$U$19,3,0)</f>
        <v>0.5</v>
      </c>
      <c r="CF668" s="16">
        <f t="shared" si="386"/>
        <v>468.75</v>
      </c>
      <c r="CG668" s="17">
        <f t="shared" si="368"/>
        <v>0.90700000000000003</v>
      </c>
      <c r="CH668" s="17">
        <f t="shared" si="369"/>
        <v>0.79300000000000004</v>
      </c>
      <c r="CI668" s="17">
        <f t="shared" si="370"/>
        <v>0.69899999999999995</v>
      </c>
      <c r="CJ668" s="17">
        <f t="shared" si="371"/>
        <v>1.0069999999999999</v>
      </c>
      <c r="CK668" s="17">
        <f t="shared" si="372"/>
        <v>0.70499999999999996</v>
      </c>
      <c r="CL668" s="17">
        <f t="shared" si="373"/>
        <v>0.90200000000000002</v>
      </c>
      <c r="CM668" s="16">
        <f t="shared" si="374"/>
        <v>4</v>
      </c>
      <c r="CN668" s="17" t="str">
        <f t="shared" si="387"/>
        <v>não ok</v>
      </c>
      <c r="CO668" s="17">
        <f t="shared" si="388"/>
        <v>0</v>
      </c>
      <c r="CP668" s="33" t="str">
        <f>IF(CO668&gt;='PAINEL E TARGET'!$T$11,'PAINEL E TARGET'!$S$11,
IF(CO668&gt;='PAINEL E TARGET'!$T$12,'PAINEL E TARGET'!$S$12,
IF(CO668&gt;='PAINEL E TARGET'!$T$13,'PAINEL E TARGET'!$S$13,
IF(CO668&gt;='PAINEL E TARGET'!$T$14,'PAINEL E TARGET'!$S$14,
IF(CO668&gt;='PAINEL E TARGET'!$T$15,'PAINEL E TARGET'!$S$15,
IF(CO668&gt;='PAINEL E TARGET'!$T$16,'PAINEL E TARGET'!$S$16,
IF(CO668&gt;='PAINEL E TARGET'!$T$17,'PAINEL E TARGET'!$S$17,
IF(CO668&gt;='PAINEL E TARGET'!$T$18,'PAINEL E TARGET'!$S$18,'PAINEL E TARGET'!$S$19))))))))</f>
        <v>Não elegível</v>
      </c>
      <c r="CQ668" s="17">
        <f>IFERROR(VLOOKUP($BW668,'PAINEL E TARGET'!$G$1:$Q$99,5,0),0)</f>
        <v>0.25</v>
      </c>
      <c r="CR668" s="17">
        <f>VLOOKUP(CP668,'PAINEL E TARGET'!$S$10:$U$19,3,0)</f>
        <v>0</v>
      </c>
      <c r="CS668" s="16">
        <f t="shared" si="389"/>
        <v>0</v>
      </c>
      <c r="CT668" s="17">
        <f t="shared" si="375"/>
        <v>1.097</v>
      </c>
      <c r="CU668" s="33" t="str">
        <f>IF(CT668&gt;='PAINEL E TARGET'!$T$11,'PAINEL E TARGET'!$S$11,
IF(CT668&gt;='PAINEL E TARGET'!$T$12,'PAINEL E TARGET'!$S$12,
IF(CT668&gt;='PAINEL E TARGET'!$T$13,'PAINEL E TARGET'!$S$13,
IF(CT668&gt;='PAINEL E TARGET'!$T$14,'PAINEL E TARGET'!$S$14,
IF(CT668&gt;='PAINEL E TARGET'!$T$15,'PAINEL E TARGET'!$S$15,
IF(CT668&gt;='PAINEL E TARGET'!$T$16,'PAINEL E TARGET'!$S$16,
IF(CT668&gt;='PAINEL E TARGET'!$T$17,'PAINEL E TARGET'!$S$17,
IF(CT668&gt;='PAINEL E TARGET'!$T$18,'PAINEL E TARGET'!$S$18,'PAINEL E TARGET'!$S$19))))))))</f>
        <v>3. Fx de 105% a 109,9%</v>
      </c>
      <c r="CV668" s="17">
        <f>IFERROR(VLOOKUP($BW668,'PAINEL E TARGET'!$G$1:$Q$99,6,0),0)</f>
        <v>0.2</v>
      </c>
      <c r="CW668" s="17">
        <f>VLOOKUP(CU668,'PAINEL E TARGET'!$S$10:$U$19,3,0)</f>
        <v>1.1000000000000001</v>
      </c>
      <c r="CX668" s="16">
        <f t="shared" si="390"/>
        <v>825.00000000000011</v>
      </c>
      <c r="CY668" s="17">
        <f t="shared" si="376"/>
        <v>0.92</v>
      </c>
      <c r="CZ668" s="33" t="str">
        <f>IF(CY668&gt;='PAINEL E TARGET'!$T$11,'PAINEL E TARGET'!$S$11,
IF(CY668&gt;='PAINEL E TARGET'!$T$12,'PAINEL E TARGET'!$S$12,
IF(CY668&gt;='PAINEL E TARGET'!$T$13,'PAINEL E TARGET'!$S$13,
IF(CY668&gt;='PAINEL E TARGET'!$T$14,'PAINEL E TARGET'!$S$14,
IF(CY668&gt;='PAINEL E TARGET'!$T$15,'PAINEL E TARGET'!$S$15,
IF(CY668&gt;='PAINEL E TARGET'!$T$16,'PAINEL E TARGET'!$S$16,
IF(CY668&gt;='PAINEL E TARGET'!$T$17,'PAINEL E TARGET'!$S$17,
IF(CY668&gt;='PAINEL E TARGET'!$T$18,'PAINEL E TARGET'!$S$18,'PAINEL E TARGET'!$S$19))))))))</f>
        <v>1. Fx de 90% a 99,9%</v>
      </c>
      <c r="DA668" s="17">
        <f>IFERROR(VLOOKUP($BW668,'PAINEL E TARGET'!$G$1:$Q$99,7,0),0)</f>
        <v>0.15</v>
      </c>
      <c r="DB668" s="17">
        <f>VLOOKUP(CZ668,'PAINEL E TARGET'!$S$10:$U$19,3,0)</f>
        <v>0.5</v>
      </c>
      <c r="DC668" s="16">
        <f t="shared" si="391"/>
        <v>281.25</v>
      </c>
      <c r="DD668" s="17">
        <f t="shared" si="377"/>
        <v>1.036</v>
      </c>
      <c r="DE668" s="33" t="str">
        <f>IF(DD668&gt;='PAINEL E TARGET'!$T$11,'PAINEL E TARGET'!$S$11,
IF(DD668&gt;='PAINEL E TARGET'!$T$12,'PAINEL E TARGET'!$S$12,
IF(DD668&gt;='PAINEL E TARGET'!$T$13,'PAINEL E TARGET'!$S$13,
IF(DD668&gt;='PAINEL E TARGET'!$T$14,'PAINEL E TARGET'!$S$14,
IF(DD668&gt;='PAINEL E TARGET'!$T$15,'PAINEL E TARGET'!$S$15,
IF(DD668&gt;='PAINEL E TARGET'!$T$16,'PAINEL E TARGET'!$S$16,
IF(DD668&gt;='PAINEL E TARGET'!$T$17,'PAINEL E TARGET'!$S$17,
IF(DD668&gt;='PAINEL E TARGET'!$T$18,'PAINEL E TARGET'!$S$18,'PAINEL E TARGET'!$S$19))))))))</f>
        <v>2. Fx de 100% a 104,9%</v>
      </c>
      <c r="DF668" s="17">
        <f>IFERROR(VLOOKUP($BW668,'PAINEL E TARGET'!$G$1:$Q$99,8,0),0)</f>
        <v>0.1</v>
      </c>
      <c r="DG668" s="17">
        <f>VLOOKUP(DE668,'PAINEL E TARGET'!$S$10:$U$19,3,0)</f>
        <v>1</v>
      </c>
      <c r="DH668" s="16">
        <f t="shared" si="392"/>
        <v>375</v>
      </c>
      <c r="DI668" s="17">
        <f t="shared" si="378"/>
        <v>1.022</v>
      </c>
      <c r="DJ668" s="33" t="str">
        <f>IF(DI668&gt;='PAINEL E TARGET'!$T$11,'PAINEL E TARGET'!$S$11,
IF(DI668&gt;='PAINEL E TARGET'!$T$12,'PAINEL E TARGET'!$S$12,
IF(DI668&gt;='PAINEL E TARGET'!$T$13,'PAINEL E TARGET'!$S$13,
IF(DI668&gt;='PAINEL E TARGET'!$T$14,'PAINEL E TARGET'!$S$14,
IF(DI668&gt;='PAINEL E TARGET'!$T$15,'PAINEL E TARGET'!$S$15,
IF(DI668&gt;='PAINEL E TARGET'!$T$16,'PAINEL E TARGET'!$S$16,
IF(DI668&gt;='PAINEL E TARGET'!$T$17,'PAINEL E TARGET'!$S$17,
IF(DI668&gt;='PAINEL E TARGET'!$T$18,'PAINEL E TARGET'!$S$18,'PAINEL E TARGET'!$S$19))))))))</f>
        <v>2. Fx de 100% a 104,9%</v>
      </c>
      <c r="DK668" s="17">
        <f>IFERROR(VLOOKUP($BW668,'PAINEL E TARGET'!$G$1:$Q$99,9,0),0)</f>
        <v>0.05</v>
      </c>
      <c r="DL668" s="17">
        <f>VLOOKUP(DJ668,'PAINEL E TARGET'!$S$10:$U$19,3,0)</f>
        <v>1</v>
      </c>
      <c r="DM668" s="16">
        <f t="shared" si="393"/>
        <v>187.5</v>
      </c>
      <c r="DN668" s="17">
        <f t="shared" si="379"/>
        <v>0.70499999999999996</v>
      </c>
      <c r="DO668" s="33" t="str">
        <f>IF(DN668&gt;='PAINEL E TARGET'!$T$11,'PAINEL E TARGET'!$S$11,
IF(DN668&gt;='PAINEL E TARGET'!$T$12,'PAINEL E TARGET'!$S$12,
IF(DN668&gt;='PAINEL E TARGET'!$T$13,'PAINEL E TARGET'!$S$13,
IF(DN668&gt;='PAINEL E TARGET'!$T$14,'PAINEL E TARGET'!$S$14,
IF(DN668&gt;='PAINEL E TARGET'!$T$15,'PAINEL E TARGET'!$S$15,
IF(DN668&gt;='PAINEL E TARGET'!$T$16,'PAINEL E TARGET'!$S$16,
IF(DN668&gt;='PAINEL E TARGET'!$T$17,'PAINEL E TARGET'!$S$17,
IF(DN668&gt;='PAINEL E TARGET'!$T$18,'PAINEL E TARGET'!$S$18,'PAINEL E TARGET'!$S$19))))))))</f>
        <v>Não elegível</v>
      </c>
      <c r="DP668" s="17">
        <f>IFERROR(VLOOKUP($BW668,'PAINEL E TARGET'!$G$1:$Q$99,10,0),0)</f>
        <v>0</v>
      </c>
      <c r="DQ668" s="17">
        <f>VLOOKUP(DO668,'PAINEL E TARGET'!$S$10:$U$19,3,0)</f>
        <v>0</v>
      </c>
      <c r="DR668" s="16">
        <f t="shared" si="394"/>
        <v>0</v>
      </c>
      <c r="DS668" s="17">
        <f t="shared" si="380"/>
        <v>0.93799999999999994</v>
      </c>
      <c r="DT668" s="16">
        <f>IF(DS668&gt;=1,VLOOKUP(BO668,'PAINEL E TARGET'!$S$1:$W$8,5,0),0)</f>
        <v>0</v>
      </c>
      <c r="DU668" s="16">
        <f t="shared" si="395"/>
        <v>2137.5</v>
      </c>
    </row>
    <row r="669" spans="2:125" s="32" customFormat="1" x14ac:dyDescent="0.2">
      <c r="B669" s="44">
        <v>43541</v>
      </c>
      <c r="C669" s="65">
        <v>1532</v>
      </c>
      <c r="D669" s="66" t="s">
        <v>672</v>
      </c>
      <c r="E669" s="65">
        <v>319</v>
      </c>
      <c r="F669" s="65" t="s">
        <v>943</v>
      </c>
      <c r="G669" s="67">
        <v>1286858.1741801482</v>
      </c>
      <c r="H669" s="67">
        <v>677121.20719604963</v>
      </c>
      <c r="I669" s="67">
        <v>669244.84999999986</v>
      </c>
      <c r="J669" s="68">
        <v>0.98836787695859407</v>
      </c>
      <c r="K669" s="67">
        <v>115628.45333831325</v>
      </c>
      <c r="L669" s="67">
        <v>503490.4476956522</v>
      </c>
      <c r="M669" s="67">
        <v>126705.17</v>
      </c>
      <c r="N669" s="67">
        <v>526415.83000000007</v>
      </c>
      <c r="O669" s="67">
        <v>1178563.6022756179</v>
      </c>
      <c r="P669" s="67">
        <v>7922.9074743945139</v>
      </c>
      <c r="Q669" s="67">
        <v>0</v>
      </c>
      <c r="R669" s="67">
        <v>0</v>
      </c>
      <c r="S669" s="67">
        <v>1168.8000000000002</v>
      </c>
      <c r="T669" s="68">
        <v>9.8247551739141556E-2</v>
      </c>
      <c r="U669" s="68">
        <v>9.2579690440209417E-2</v>
      </c>
      <c r="V669" s="68">
        <v>0.94231040673684208</v>
      </c>
      <c r="W669" s="67">
        <v>60048.509999999995</v>
      </c>
      <c r="X669" s="67">
        <v>60465.740000000005</v>
      </c>
      <c r="Y669" s="68">
        <v>1.0069482157009393</v>
      </c>
      <c r="Z669" s="68">
        <v>0.12596683750044563</v>
      </c>
      <c r="AA669" s="68">
        <v>0.14607411184145053</v>
      </c>
      <c r="AB669" s="68">
        <v>1.1596235544210893</v>
      </c>
      <c r="AC669" s="67">
        <v>77988.450000000012</v>
      </c>
      <c r="AD669" s="67">
        <v>95404.069999999992</v>
      </c>
      <c r="AE669" s="68">
        <v>1.2233102465813845</v>
      </c>
      <c r="AF669" s="43">
        <v>80</v>
      </c>
      <c r="AG669" s="43">
        <v>65</v>
      </c>
      <c r="AH669" s="43">
        <v>16</v>
      </c>
      <c r="AI669" s="43">
        <v>23</v>
      </c>
      <c r="AJ669" s="67">
        <v>25626.230000000003</v>
      </c>
      <c r="AK669" s="67">
        <v>23599.5</v>
      </c>
      <c r="AL669" s="68">
        <v>0.92091189379007354</v>
      </c>
      <c r="AM669" s="67">
        <v>7298.2499999999991</v>
      </c>
      <c r="AN669" s="67">
        <v>5595.9</v>
      </c>
      <c r="AO669" s="68">
        <v>0.76674545267701166</v>
      </c>
      <c r="AP669" s="67">
        <v>5641.4900000000007</v>
      </c>
      <c r="AQ669" s="67">
        <v>7138.3300000000008</v>
      </c>
      <c r="AR669" s="68">
        <v>1.2653270678490967</v>
      </c>
      <c r="AS669" s="67">
        <v>21482.539999999997</v>
      </c>
      <c r="AT669" s="67">
        <v>24132.010000000002</v>
      </c>
      <c r="AU669" s="68">
        <v>1.1233313192946461</v>
      </c>
      <c r="AV669" s="43">
        <v>2016.38</v>
      </c>
      <c r="AW669" s="43">
        <v>2594.5699999999997</v>
      </c>
      <c r="AX669" s="69">
        <v>1.2867465457899798</v>
      </c>
      <c r="AY669" s="43">
        <v>115628.45333831325</v>
      </c>
      <c r="AZ669" s="43">
        <v>126705.17</v>
      </c>
      <c r="BA669" s="43">
        <v>35583.240173856713</v>
      </c>
      <c r="BB669" s="43">
        <v>51091.1</v>
      </c>
      <c r="BC669" s="43">
        <v>219855.69016528295</v>
      </c>
      <c r="BD669" s="43">
        <v>67813.252155685448</v>
      </c>
      <c r="BE669" s="43">
        <v>115375.91000000002</v>
      </c>
      <c r="BF669" s="43">
        <v>149896.32999999999</v>
      </c>
      <c r="BG669" s="43">
        <v>3854.62</v>
      </c>
      <c r="BH669" s="43">
        <v>37</v>
      </c>
      <c r="BI669" s="44">
        <v>43173</v>
      </c>
      <c r="BJ669" s="44">
        <v>43541</v>
      </c>
      <c r="BK669" s="44">
        <v>43172</v>
      </c>
      <c r="BL669" s="43">
        <f t="shared" si="381"/>
        <v>670413.64999999991</v>
      </c>
      <c r="BM669" s="43">
        <f t="shared" si="382"/>
        <v>654289.80000000016</v>
      </c>
      <c r="BO669" s="16" t="str">
        <f>IFERROR(VLOOKUP($C669,'PORTE LOJA'!A:B,2,0),"PORTE 1")</f>
        <v>PORTE 2</v>
      </c>
      <c r="BP669" s="16">
        <f>VLOOKUP(BO669,'PAINEL E TARGET'!$S$1:$W$8,3,0)</f>
        <v>1875</v>
      </c>
      <c r="BQ669" s="16">
        <f t="shared" si="360"/>
        <v>1</v>
      </c>
      <c r="BR669" s="16">
        <f t="shared" si="361"/>
        <v>1</v>
      </c>
      <c r="BS669" s="16">
        <f t="shared" si="362"/>
        <v>1</v>
      </c>
      <c r="BT669" s="16">
        <f t="shared" si="363"/>
        <v>1</v>
      </c>
      <c r="BU669" s="16">
        <f t="shared" si="364"/>
        <v>1</v>
      </c>
      <c r="BV669" s="16">
        <f t="shared" si="365"/>
        <v>1</v>
      </c>
      <c r="BW669" s="17" t="str">
        <f t="shared" si="383"/>
        <v>111111</v>
      </c>
      <c r="BY669" s="17">
        <f t="shared" si="366"/>
        <v>0.99</v>
      </c>
      <c r="BZ669" s="17">
        <f t="shared" si="367"/>
        <v>1.0569999999999999</v>
      </c>
      <c r="CA669" s="17" t="str">
        <f t="shared" si="384"/>
        <v>Sem Retira</v>
      </c>
      <c r="CB669" s="17">
        <f t="shared" si="385"/>
        <v>1.0569999999999999</v>
      </c>
      <c r="CC669" s="33" t="str">
        <f>IF(CB669&gt;='PAINEL E TARGET'!$T$11,'PAINEL E TARGET'!$S$11,
IF(CB669&gt;='PAINEL E TARGET'!$T$12,'PAINEL E TARGET'!$S$12,
IF(CB669&gt;='PAINEL E TARGET'!$T$13,'PAINEL E TARGET'!$S$13,
IF(CB669&gt;='PAINEL E TARGET'!$T$14,'PAINEL E TARGET'!$S$14,
IF(CB669&gt;='PAINEL E TARGET'!$T$15,'PAINEL E TARGET'!$S$15,
IF(CB669&gt;='PAINEL E TARGET'!$T$16,'PAINEL E TARGET'!$S$16,
IF(CB669&gt;='PAINEL E TARGET'!$T$17,'PAINEL E TARGET'!$S$17,
IF(CB669&gt;='PAINEL E TARGET'!$T$18,'PAINEL E TARGET'!$S$18,'PAINEL E TARGET'!$S$19))))))))</f>
        <v>3. Fx de 105% a 109,9%</v>
      </c>
      <c r="CD669" s="17">
        <f>IFERROR(VLOOKUP($BW669,'PAINEL E TARGET'!$G$1:$Q$99,4,0),0)</f>
        <v>0.25</v>
      </c>
      <c r="CE669" s="17">
        <f>VLOOKUP(CC669,'PAINEL E TARGET'!$S$10:$U$19,3,0)</f>
        <v>1.1000000000000001</v>
      </c>
      <c r="CF669" s="16">
        <f t="shared" si="386"/>
        <v>515.625</v>
      </c>
      <c r="CG669" s="17">
        <f t="shared" si="368"/>
        <v>0.92100000000000004</v>
      </c>
      <c r="CH669" s="17">
        <f t="shared" si="369"/>
        <v>0.76700000000000002</v>
      </c>
      <c r="CI669" s="17">
        <f t="shared" si="370"/>
        <v>1.2649999999999999</v>
      </c>
      <c r="CJ669" s="17">
        <f t="shared" si="371"/>
        <v>1.123</v>
      </c>
      <c r="CK669" s="17">
        <f t="shared" si="372"/>
        <v>1.2869999999999999</v>
      </c>
      <c r="CL669" s="17">
        <f t="shared" si="373"/>
        <v>1.0069999999999999</v>
      </c>
      <c r="CM669" s="16">
        <f t="shared" si="374"/>
        <v>5</v>
      </c>
      <c r="CN669" s="17" t="str">
        <f t="shared" si="387"/>
        <v>ok</v>
      </c>
      <c r="CO669" s="17">
        <f t="shared" si="388"/>
        <v>1.0069999999999999</v>
      </c>
      <c r="CP669" s="33" t="str">
        <f>IF(CO669&gt;='PAINEL E TARGET'!$T$11,'PAINEL E TARGET'!$S$11,
IF(CO669&gt;='PAINEL E TARGET'!$T$12,'PAINEL E TARGET'!$S$12,
IF(CO669&gt;='PAINEL E TARGET'!$T$13,'PAINEL E TARGET'!$S$13,
IF(CO669&gt;='PAINEL E TARGET'!$T$14,'PAINEL E TARGET'!$S$14,
IF(CO669&gt;='PAINEL E TARGET'!$T$15,'PAINEL E TARGET'!$S$15,
IF(CO669&gt;='PAINEL E TARGET'!$T$16,'PAINEL E TARGET'!$S$16,
IF(CO669&gt;='PAINEL E TARGET'!$T$17,'PAINEL E TARGET'!$S$17,
IF(CO669&gt;='PAINEL E TARGET'!$T$18,'PAINEL E TARGET'!$S$18,'PAINEL E TARGET'!$S$19))))))))</f>
        <v>2. Fx de 100% a 104,9%</v>
      </c>
      <c r="CQ669" s="17">
        <f>IFERROR(VLOOKUP($BW669,'PAINEL E TARGET'!$G$1:$Q$99,5,0),0)</f>
        <v>0.25</v>
      </c>
      <c r="CR669" s="17">
        <f>VLOOKUP(CP669,'PAINEL E TARGET'!$S$10:$U$19,3,0)</f>
        <v>1</v>
      </c>
      <c r="CS669" s="16">
        <f t="shared" si="389"/>
        <v>468.75</v>
      </c>
      <c r="CT669" s="17">
        <f t="shared" si="375"/>
        <v>1.2230000000000001</v>
      </c>
      <c r="CU669" s="33" t="str">
        <f>IF(CT669&gt;='PAINEL E TARGET'!$T$11,'PAINEL E TARGET'!$S$11,
IF(CT669&gt;='PAINEL E TARGET'!$T$12,'PAINEL E TARGET'!$S$12,
IF(CT669&gt;='PAINEL E TARGET'!$T$13,'PAINEL E TARGET'!$S$13,
IF(CT669&gt;='PAINEL E TARGET'!$T$14,'PAINEL E TARGET'!$S$14,
IF(CT669&gt;='PAINEL E TARGET'!$T$15,'PAINEL E TARGET'!$S$15,
IF(CT669&gt;='PAINEL E TARGET'!$T$16,'PAINEL E TARGET'!$S$16,
IF(CT669&gt;='PAINEL E TARGET'!$T$17,'PAINEL E TARGET'!$S$17,
IF(CT669&gt;='PAINEL E TARGET'!$T$18,'PAINEL E TARGET'!$S$18,'PAINEL E TARGET'!$S$19))))))))</f>
        <v>6. Fx de 120% a 124,9%</v>
      </c>
      <c r="CV669" s="17">
        <f>IFERROR(VLOOKUP($BW669,'PAINEL E TARGET'!$G$1:$Q$99,6,0),0)</f>
        <v>0.2</v>
      </c>
      <c r="CW669" s="17">
        <f>VLOOKUP(CU669,'PAINEL E TARGET'!$S$10:$U$19,3,0)</f>
        <v>1.4</v>
      </c>
      <c r="CX669" s="16">
        <f t="shared" si="390"/>
        <v>525</v>
      </c>
      <c r="CY669" s="17">
        <f t="shared" si="376"/>
        <v>1.0960000000000001</v>
      </c>
      <c r="CZ669" s="33" t="str">
        <f>IF(CY669&gt;='PAINEL E TARGET'!$T$11,'PAINEL E TARGET'!$S$11,
IF(CY669&gt;='PAINEL E TARGET'!$T$12,'PAINEL E TARGET'!$S$12,
IF(CY669&gt;='PAINEL E TARGET'!$T$13,'PAINEL E TARGET'!$S$13,
IF(CY669&gt;='PAINEL E TARGET'!$T$14,'PAINEL E TARGET'!$S$14,
IF(CY669&gt;='PAINEL E TARGET'!$T$15,'PAINEL E TARGET'!$S$15,
IF(CY669&gt;='PAINEL E TARGET'!$T$16,'PAINEL E TARGET'!$S$16,
IF(CY669&gt;='PAINEL E TARGET'!$T$17,'PAINEL E TARGET'!$S$17,
IF(CY669&gt;='PAINEL E TARGET'!$T$18,'PAINEL E TARGET'!$S$18,'PAINEL E TARGET'!$S$19))))))))</f>
        <v>3. Fx de 105% a 109,9%</v>
      </c>
      <c r="DA669" s="17">
        <f>IFERROR(VLOOKUP($BW669,'PAINEL E TARGET'!$G$1:$Q$99,7,0),0)</f>
        <v>0.15</v>
      </c>
      <c r="DB669" s="17">
        <f>VLOOKUP(CZ669,'PAINEL E TARGET'!$S$10:$U$19,3,0)</f>
        <v>1.1000000000000001</v>
      </c>
      <c r="DC669" s="16">
        <f t="shared" si="391"/>
        <v>309.375</v>
      </c>
      <c r="DD669" s="17">
        <f t="shared" si="377"/>
        <v>1.4359999999999999</v>
      </c>
      <c r="DE669" s="33" t="str">
        <f>IF(DD669&gt;='PAINEL E TARGET'!$T$11,'PAINEL E TARGET'!$S$11,
IF(DD669&gt;='PAINEL E TARGET'!$T$12,'PAINEL E TARGET'!$S$12,
IF(DD669&gt;='PAINEL E TARGET'!$T$13,'PAINEL E TARGET'!$S$13,
IF(DD669&gt;='PAINEL E TARGET'!$T$14,'PAINEL E TARGET'!$S$14,
IF(DD669&gt;='PAINEL E TARGET'!$T$15,'PAINEL E TARGET'!$S$15,
IF(DD669&gt;='PAINEL E TARGET'!$T$16,'PAINEL E TARGET'!$S$16,
IF(DD669&gt;='PAINEL E TARGET'!$T$17,'PAINEL E TARGET'!$S$17,
IF(DD669&gt;='PAINEL E TARGET'!$T$18,'PAINEL E TARGET'!$S$18,'PAINEL E TARGET'!$S$19))))))))</f>
        <v>8. Fx de 130% ou mais</v>
      </c>
      <c r="DF669" s="17">
        <f>IFERROR(VLOOKUP($BW669,'PAINEL E TARGET'!$G$1:$Q$99,8,0),0)</f>
        <v>0.1</v>
      </c>
      <c r="DG669" s="17">
        <f>VLOOKUP(DE669,'PAINEL E TARGET'!$S$10:$U$19,3,0)</f>
        <v>1.6</v>
      </c>
      <c r="DH669" s="16">
        <f t="shared" si="392"/>
        <v>300.00000000000006</v>
      </c>
      <c r="DI669" s="17">
        <f t="shared" si="378"/>
        <v>1.4379999999999999</v>
      </c>
      <c r="DJ669" s="33" t="str">
        <f>IF(DI669&gt;='PAINEL E TARGET'!$T$11,'PAINEL E TARGET'!$S$11,
IF(DI669&gt;='PAINEL E TARGET'!$T$12,'PAINEL E TARGET'!$S$12,
IF(DI669&gt;='PAINEL E TARGET'!$T$13,'PAINEL E TARGET'!$S$13,
IF(DI669&gt;='PAINEL E TARGET'!$T$14,'PAINEL E TARGET'!$S$14,
IF(DI669&gt;='PAINEL E TARGET'!$T$15,'PAINEL E TARGET'!$S$15,
IF(DI669&gt;='PAINEL E TARGET'!$T$16,'PAINEL E TARGET'!$S$16,
IF(DI669&gt;='PAINEL E TARGET'!$T$17,'PAINEL E TARGET'!$S$17,
IF(DI669&gt;='PAINEL E TARGET'!$T$18,'PAINEL E TARGET'!$S$18,'PAINEL E TARGET'!$S$19))))))))</f>
        <v>8. Fx de 130% ou mais</v>
      </c>
      <c r="DK669" s="17">
        <f>IFERROR(VLOOKUP($BW669,'PAINEL E TARGET'!$G$1:$Q$99,9,0),0)</f>
        <v>0.05</v>
      </c>
      <c r="DL669" s="17">
        <f>VLOOKUP(DJ669,'PAINEL E TARGET'!$S$10:$U$19,3,0)</f>
        <v>1.6</v>
      </c>
      <c r="DM669" s="16">
        <f t="shared" si="393"/>
        <v>150.00000000000003</v>
      </c>
      <c r="DN669" s="17">
        <f t="shared" si="379"/>
        <v>1.2869999999999999</v>
      </c>
      <c r="DO669" s="33" t="str">
        <f>IF(DN669&gt;='PAINEL E TARGET'!$T$11,'PAINEL E TARGET'!$S$11,
IF(DN669&gt;='PAINEL E TARGET'!$T$12,'PAINEL E TARGET'!$S$12,
IF(DN669&gt;='PAINEL E TARGET'!$T$13,'PAINEL E TARGET'!$S$13,
IF(DN669&gt;='PAINEL E TARGET'!$T$14,'PAINEL E TARGET'!$S$14,
IF(DN669&gt;='PAINEL E TARGET'!$T$15,'PAINEL E TARGET'!$S$15,
IF(DN669&gt;='PAINEL E TARGET'!$T$16,'PAINEL E TARGET'!$S$16,
IF(DN669&gt;='PAINEL E TARGET'!$T$17,'PAINEL E TARGET'!$S$17,
IF(DN669&gt;='PAINEL E TARGET'!$T$18,'PAINEL E TARGET'!$S$18,'PAINEL E TARGET'!$S$19))))))))</f>
        <v>7. Fx de 125% a 129,9%</v>
      </c>
      <c r="DP669" s="17">
        <f>IFERROR(VLOOKUP($BW669,'PAINEL E TARGET'!$G$1:$Q$99,10,0),0)</f>
        <v>0</v>
      </c>
      <c r="DQ669" s="17">
        <f>VLOOKUP(DO669,'PAINEL E TARGET'!$S$10:$U$19,3,0)</f>
        <v>1.5</v>
      </c>
      <c r="DR669" s="16">
        <f t="shared" si="394"/>
        <v>0</v>
      </c>
      <c r="DS669" s="17">
        <f t="shared" si="380"/>
        <v>0.81299999999999994</v>
      </c>
      <c r="DT669" s="16">
        <f>IF(DS669&gt;=1,VLOOKUP(BO669,'PAINEL E TARGET'!$S$1:$W$8,5,0),0)</f>
        <v>0</v>
      </c>
      <c r="DU669" s="16">
        <f t="shared" si="395"/>
        <v>2268.75</v>
      </c>
    </row>
    <row r="670" spans="2:125" s="32" customFormat="1" x14ac:dyDescent="0.2">
      <c r="B670" s="44">
        <v>43541</v>
      </c>
      <c r="C670" s="65">
        <v>1533</v>
      </c>
      <c r="D670" s="66" t="s">
        <v>673</v>
      </c>
      <c r="E670" s="65">
        <v>113</v>
      </c>
      <c r="F670" s="65" t="s">
        <v>1018</v>
      </c>
      <c r="G670" s="67">
        <v>1817334.2644373181</v>
      </c>
      <c r="H670" s="67">
        <v>973549.85846848239</v>
      </c>
      <c r="I670" s="67">
        <v>991232.24000000011</v>
      </c>
      <c r="J670" s="68">
        <v>1.0181627898948435</v>
      </c>
      <c r="K670" s="67">
        <v>136793.61327646367</v>
      </c>
      <c r="L670" s="67">
        <v>768844.25222196744</v>
      </c>
      <c r="M670" s="67">
        <v>158649.1</v>
      </c>
      <c r="N670" s="67">
        <v>810951.37000000011</v>
      </c>
      <c r="O670" s="67">
        <v>1695142.852957322</v>
      </c>
      <c r="P670" s="67">
        <v>8458.1930681959348</v>
      </c>
      <c r="Q670" s="67">
        <v>2800</v>
      </c>
      <c r="R670" s="67">
        <v>0</v>
      </c>
      <c r="S670" s="67">
        <v>0</v>
      </c>
      <c r="T670" s="68">
        <v>0.10498685257196842</v>
      </c>
      <c r="U670" s="68">
        <v>9.9441139080124752E-2</v>
      </c>
      <c r="V670" s="68">
        <v>0.94717706688042591</v>
      </c>
      <c r="W670" s="67">
        <v>94192.069999999978</v>
      </c>
      <c r="X670" s="67">
        <v>96139.739999999991</v>
      </c>
      <c r="Y670" s="68">
        <v>1.0206776430330071</v>
      </c>
      <c r="Z670" s="68">
        <v>0.19495460241476165</v>
      </c>
      <c r="AA670" s="68">
        <v>0.19039925795415505</v>
      </c>
      <c r="AB670" s="68">
        <v>0.97663381933956506</v>
      </c>
      <c r="AC670" s="67">
        <v>176558.26999999996</v>
      </c>
      <c r="AD670" s="67">
        <v>184611.21</v>
      </c>
      <c r="AE670" s="68">
        <v>1.0456106643999175</v>
      </c>
      <c r="AF670" s="43">
        <v>80</v>
      </c>
      <c r="AG670" s="43">
        <v>77</v>
      </c>
      <c r="AH670" s="43">
        <v>16</v>
      </c>
      <c r="AI670" s="43">
        <v>8</v>
      </c>
      <c r="AJ670" s="67">
        <v>56576.800000000003</v>
      </c>
      <c r="AK670" s="67">
        <v>52282.5</v>
      </c>
      <c r="AL670" s="68">
        <v>0.92409786343518896</v>
      </c>
      <c r="AM670" s="67">
        <v>12418.43</v>
      </c>
      <c r="AN670" s="67">
        <v>11274.449999999999</v>
      </c>
      <c r="AO670" s="68">
        <v>0.90788046476084328</v>
      </c>
      <c r="AP670" s="67">
        <v>6696.41</v>
      </c>
      <c r="AQ670" s="67">
        <v>7195.77</v>
      </c>
      <c r="AR670" s="68">
        <v>1.0745713001444057</v>
      </c>
      <c r="AS670" s="67">
        <v>18500.43</v>
      </c>
      <c r="AT670" s="67">
        <v>25387.02</v>
      </c>
      <c r="AU670" s="68">
        <v>1.3722394560558864</v>
      </c>
      <c r="AV670" s="43">
        <v>2111.66</v>
      </c>
      <c r="AW670" s="43">
        <v>1499.7</v>
      </c>
      <c r="AX670" s="69">
        <v>0.71019955864106921</v>
      </c>
      <c r="AY670" s="43">
        <v>136793.61327646367</v>
      </c>
      <c r="AZ670" s="43">
        <v>158649.1</v>
      </c>
      <c r="BA670" s="43">
        <v>33753.445430928325</v>
      </c>
      <c r="BB670" s="43">
        <v>59243.310000000005</v>
      </c>
      <c r="BC670" s="43">
        <v>256458.62456777581</v>
      </c>
      <c r="BD670" s="43">
        <v>63378.263646789434</v>
      </c>
      <c r="BE670" s="43">
        <v>177191.94999999995</v>
      </c>
      <c r="BF670" s="43">
        <v>332232.74999999994</v>
      </c>
      <c r="BG670" s="43">
        <v>3970.97</v>
      </c>
      <c r="BH670" s="43">
        <v>33</v>
      </c>
      <c r="BI670" s="44">
        <v>43173</v>
      </c>
      <c r="BJ670" s="44">
        <v>43541</v>
      </c>
      <c r="BK670" s="44">
        <v>43172</v>
      </c>
      <c r="BL670" s="43">
        <f t="shared" si="381"/>
        <v>991232.24000000011</v>
      </c>
      <c r="BM670" s="43">
        <f t="shared" si="382"/>
        <v>969600.47000000009</v>
      </c>
      <c r="BO670" s="16" t="str">
        <f>IFERROR(VLOOKUP($C670,'PORTE LOJA'!A:B,2,0),"PORTE 1")</f>
        <v>PORTE 3</v>
      </c>
      <c r="BP670" s="16">
        <f>VLOOKUP(BO670,'PAINEL E TARGET'!$S$1:$W$8,3,0)</f>
        <v>2400</v>
      </c>
      <c r="BQ670" s="16">
        <f t="shared" si="360"/>
        <v>1</v>
      </c>
      <c r="BR670" s="16">
        <f t="shared" si="361"/>
        <v>1</v>
      </c>
      <c r="BS670" s="16">
        <f t="shared" si="362"/>
        <v>1</v>
      </c>
      <c r="BT670" s="16">
        <f t="shared" si="363"/>
        <v>1</v>
      </c>
      <c r="BU670" s="16">
        <f t="shared" si="364"/>
        <v>1</v>
      </c>
      <c r="BV670" s="16">
        <f t="shared" si="365"/>
        <v>1</v>
      </c>
      <c r="BW670" s="17" t="str">
        <f t="shared" si="383"/>
        <v>111111</v>
      </c>
      <c r="BY670" s="17">
        <f t="shared" si="366"/>
        <v>1.018</v>
      </c>
      <c r="BZ670" s="17">
        <f t="shared" si="367"/>
        <v>1.071</v>
      </c>
      <c r="CA670" s="17" t="str">
        <f t="shared" si="384"/>
        <v>Sem Retira</v>
      </c>
      <c r="CB670" s="17">
        <f t="shared" si="385"/>
        <v>1.071</v>
      </c>
      <c r="CC670" s="33" t="str">
        <f>IF(CB670&gt;='PAINEL E TARGET'!$T$11,'PAINEL E TARGET'!$S$11,
IF(CB670&gt;='PAINEL E TARGET'!$T$12,'PAINEL E TARGET'!$S$12,
IF(CB670&gt;='PAINEL E TARGET'!$T$13,'PAINEL E TARGET'!$S$13,
IF(CB670&gt;='PAINEL E TARGET'!$T$14,'PAINEL E TARGET'!$S$14,
IF(CB670&gt;='PAINEL E TARGET'!$T$15,'PAINEL E TARGET'!$S$15,
IF(CB670&gt;='PAINEL E TARGET'!$T$16,'PAINEL E TARGET'!$S$16,
IF(CB670&gt;='PAINEL E TARGET'!$T$17,'PAINEL E TARGET'!$S$17,
IF(CB670&gt;='PAINEL E TARGET'!$T$18,'PAINEL E TARGET'!$S$18,'PAINEL E TARGET'!$S$19))))))))</f>
        <v>3. Fx de 105% a 109,9%</v>
      </c>
      <c r="CD670" s="17">
        <f>IFERROR(VLOOKUP($BW670,'PAINEL E TARGET'!$G$1:$Q$99,4,0),0)</f>
        <v>0.25</v>
      </c>
      <c r="CE670" s="17">
        <f>VLOOKUP(CC670,'PAINEL E TARGET'!$S$10:$U$19,3,0)</f>
        <v>1.1000000000000001</v>
      </c>
      <c r="CF670" s="16">
        <f t="shared" si="386"/>
        <v>660</v>
      </c>
      <c r="CG670" s="17">
        <f t="shared" si="368"/>
        <v>0.92400000000000004</v>
      </c>
      <c r="CH670" s="17">
        <f t="shared" si="369"/>
        <v>0.90800000000000003</v>
      </c>
      <c r="CI670" s="17">
        <f t="shared" si="370"/>
        <v>1.075</v>
      </c>
      <c r="CJ670" s="17">
        <f t="shared" si="371"/>
        <v>1.3720000000000001</v>
      </c>
      <c r="CK670" s="17">
        <f t="shared" si="372"/>
        <v>0.71</v>
      </c>
      <c r="CL670" s="17">
        <f t="shared" si="373"/>
        <v>1.0209999999999999</v>
      </c>
      <c r="CM670" s="16">
        <f t="shared" si="374"/>
        <v>5</v>
      </c>
      <c r="CN670" s="17" t="str">
        <f t="shared" si="387"/>
        <v>ok</v>
      </c>
      <c r="CO670" s="17">
        <f t="shared" si="388"/>
        <v>1.0209999999999999</v>
      </c>
      <c r="CP670" s="33" t="str">
        <f>IF(CO670&gt;='PAINEL E TARGET'!$T$11,'PAINEL E TARGET'!$S$11,
IF(CO670&gt;='PAINEL E TARGET'!$T$12,'PAINEL E TARGET'!$S$12,
IF(CO670&gt;='PAINEL E TARGET'!$T$13,'PAINEL E TARGET'!$S$13,
IF(CO670&gt;='PAINEL E TARGET'!$T$14,'PAINEL E TARGET'!$S$14,
IF(CO670&gt;='PAINEL E TARGET'!$T$15,'PAINEL E TARGET'!$S$15,
IF(CO670&gt;='PAINEL E TARGET'!$T$16,'PAINEL E TARGET'!$S$16,
IF(CO670&gt;='PAINEL E TARGET'!$T$17,'PAINEL E TARGET'!$S$17,
IF(CO670&gt;='PAINEL E TARGET'!$T$18,'PAINEL E TARGET'!$S$18,'PAINEL E TARGET'!$S$19))))))))</f>
        <v>2. Fx de 100% a 104,9%</v>
      </c>
      <c r="CQ670" s="17">
        <f>IFERROR(VLOOKUP($BW670,'PAINEL E TARGET'!$G$1:$Q$99,5,0),0)</f>
        <v>0.25</v>
      </c>
      <c r="CR670" s="17">
        <f>VLOOKUP(CP670,'PAINEL E TARGET'!$S$10:$U$19,3,0)</f>
        <v>1</v>
      </c>
      <c r="CS670" s="16">
        <f t="shared" si="389"/>
        <v>600</v>
      </c>
      <c r="CT670" s="17">
        <f t="shared" si="375"/>
        <v>1.046</v>
      </c>
      <c r="CU670" s="33" t="str">
        <f>IF(CT670&gt;='PAINEL E TARGET'!$T$11,'PAINEL E TARGET'!$S$11,
IF(CT670&gt;='PAINEL E TARGET'!$T$12,'PAINEL E TARGET'!$S$12,
IF(CT670&gt;='PAINEL E TARGET'!$T$13,'PAINEL E TARGET'!$S$13,
IF(CT670&gt;='PAINEL E TARGET'!$T$14,'PAINEL E TARGET'!$S$14,
IF(CT670&gt;='PAINEL E TARGET'!$T$15,'PAINEL E TARGET'!$S$15,
IF(CT670&gt;='PAINEL E TARGET'!$T$16,'PAINEL E TARGET'!$S$16,
IF(CT670&gt;='PAINEL E TARGET'!$T$17,'PAINEL E TARGET'!$S$17,
IF(CT670&gt;='PAINEL E TARGET'!$T$18,'PAINEL E TARGET'!$S$18,'PAINEL E TARGET'!$S$19))))))))</f>
        <v>2. Fx de 100% a 104,9%</v>
      </c>
      <c r="CV670" s="17">
        <f>IFERROR(VLOOKUP($BW670,'PAINEL E TARGET'!$G$1:$Q$99,6,0),0)</f>
        <v>0.2</v>
      </c>
      <c r="CW670" s="17">
        <f>VLOOKUP(CU670,'PAINEL E TARGET'!$S$10:$U$19,3,0)</f>
        <v>1</v>
      </c>
      <c r="CX670" s="16">
        <f t="shared" si="390"/>
        <v>480</v>
      </c>
      <c r="CY670" s="17">
        <f t="shared" si="376"/>
        <v>1.1599999999999999</v>
      </c>
      <c r="CZ670" s="33" t="str">
        <f>IF(CY670&gt;='PAINEL E TARGET'!$T$11,'PAINEL E TARGET'!$S$11,
IF(CY670&gt;='PAINEL E TARGET'!$T$12,'PAINEL E TARGET'!$S$12,
IF(CY670&gt;='PAINEL E TARGET'!$T$13,'PAINEL E TARGET'!$S$13,
IF(CY670&gt;='PAINEL E TARGET'!$T$14,'PAINEL E TARGET'!$S$14,
IF(CY670&gt;='PAINEL E TARGET'!$T$15,'PAINEL E TARGET'!$S$15,
IF(CY670&gt;='PAINEL E TARGET'!$T$16,'PAINEL E TARGET'!$S$16,
IF(CY670&gt;='PAINEL E TARGET'!$T$17,'PAINEL E TARGET'!$S$17,
IF(CY670&gt;='PAINEL E TARGET'!$T$18,'PAINEL E TARGET'!$S$18,'PAINEL E TARGET'!$S$19))))))))</f>
        <v>5. Fx de 115% a 119,9%</v>
      </c>
      <c r="DA670" s="17">
        <f>IFERROR(VLOOKUP($BW670,'PAINEL E TARGET'!$G$1:$Q$99,7,0),0)</f>
        <v>0.15</v>
      </c>
      <c r="DB670" s="17">
        <f>VLOOKUP(CZ670,'PAINEL E TARGET'!$S$10:$U$19,3,0)</f>
        <v>1.3</v>
      </c>
      <c r="DC670" s="16">
        <f t="shared" si="391"/>
        <v>468</v>
      </c>
      <c r="DD670" s="17">
        <f t="shared" si="377"/>
        <v>1.7549999999999999</v>
      </c>
      <c r="DE670" s="33" t="str">
        <f>IF(DD670&gt;='PAINEL E TARGET'!$T$11,'PAINEL E TARGET'!$S$11,
IF(DD670&gt;='PAINEL E TARGET'!$T$12,'PAINEL E TARGET'!$S$12,
IF(DD670&gt;='PAINEL E TARGET'!$T$13,'PAINEL E TARGET'!$S$13,
IF(DD670&gt;='PAINEL E TARGET'!$T$14,'PAINEL E TARGET'!$S$14,
IF(DD670&gt;='PAINEL E TARGET'!$T$15,'PAINEL E TARGET'!$S$15,
IF(DD670&gt;='PAINEL E TARGET'!$T$16,'PAINEL E TARGET'!$S$16,
IF(DD670&gt;='PAINEL E TARGET'!$T$17,'PAINEL E TARGET'!$S$17,
IF(DD670&gt;='PAINEL E TARGET'!$T$18,'PAINEL E TARGET'!$S$18,'PAINEL E TARGET'!$S$19))))))))</f>
        <v>8. Fx de 130% ou mais</v>
      </c>
      <c r="DF670" s="17">
        <f>IFERROR(VLOOKUP($BW670,'PAINEL E TARGET'!$G$1:$Q$99,8,0),0)</f>
        <v>0.1</v>
      </c>
      <c r="DG670" s="17">
        <f>VLOOKUP(DE670,'PAINEL E TARGET'!$S$10:$U$19,3,0)</f>
        <v>1.6</v>
      </c>
      <c r="DH670" s="16">
        <f t="shared" si="392"/>
        <v>384.00000000000006</v>
      </c>
      <c r="DI670" s="17">
        <f t="shared" si="378"/>
        <v>0.5</v>
      </c>
      <c r="DJ670" s="33" t="str">
        <f>IF(DI670&gt;='PAINEL E TARGET'!$T$11,'PAINEL E TARGET'!$S$11,
IF(DI670&gt;='PAINEL E TARGET'!$T$12,'PAINEL E TARGET'!$S$12,
IF(DI670&gt;='PAINEL E TARGET'!$T$13,'PAINEL E TARGET'!$S$13,
IF(DI670&gt;='PAINEL E TARGET'!$T$14,'PAINEL E TARGET'!$S$14,
IF(DI670&gt;='PAINEL E TARGET'!$T$15,'PAINEL E TARGET'!$S$15,
IF(DI670&gt;='PAINEL E TARGET'!$T$16,'PAINEL E TARGET'!$S$16,
IF(DI670&gt;='PAINEL E TARGET'!$T$17,'PAINEL E TARGET'!$S$17,
IF(DI670&gt;='PAINEL E TARGET'!$T$18,'PAINEL E TARGET'!$S$18,'PAINEL E TARGET'!$S$19))))))))</f>
        <v>Não elegível</v>
      </c>
      <c r="DK670" s="17">
        <f>IFERROR(VLOOKUP($BW670,'PAINEL E TARGET'!$G$1:$Q$99,9,0),0)</f>
        <v>0.05</v>
      </c>
      <c r="DL670" s="17">
        <f>VLOOKUP(DJ670,'PAINEL E TARGET'!$S$10:$U$19,3,0)</f>
        <v>0</v>
      </c>
      <c r="DM670" s="16">
        <f t="shared" si="393"/>
        <v>0</v>
      </c>
      <c r="DN670" s="17">
        <f t="shared" si="379"/>
        <v>0.71</v>
      </c>
      <c r="DO670" s="33" t="str">
        <f>IF(DN670&gt;='PAINEL E TARGET'!$T$11,'PAINEL E TARGET'!$S$11,
IF(DN670&gt;='PAINEL E TARGET'!$T$12,'PAINEL E TARGET'!$S$12,
IF(DN670&gt;='PAINEL E TARGET'!$T$13,'PAINEL E TARGET'!$S$13,
IF(DN670&gt;='PAINEL E TARGET'!$T$14,'PAINEL E TARGET'!$S$14,
IF(DN670&gt;='PAINEL E TARGET'!$T$15,'PAINEL E TARGET'!$S$15,
IF(DN670&gt;='PAINEL E TARGET'!$T$16,'PAINEL E TARGET'!$S$16,
IF(DN670&gt;='PAINEL E TARGET'!$T$17,'PAINEL E TARGET'!$S$17,
IF(DN670&gt;='PAINEL E TARGET'!$T$18,'PAINEL E TARGET'!$S$18,'PAINEL E TARGET'!$S$19))))))))</f>
        <v>Não elegível</v>
      </c>
      <c r="DP670" s="17">
        <f>IFERROR(VLOOKUP($BW670,'PAINEL E TARGET'!$G$1:$Q$99,10,0),0)</f>
        <v>0</v>
      </c>
      <c r="DQ670" s="17">
        <f>VLOOKUP(DO670,'PAINEL E TARGET'!$S$10:$U$19,3,0)</f>
        <v>0</v>
      </c>
      <c r="DR670" s="16">
        <f t="shared" si="394"/>
        <v>0</v>
      </c>
      <c r="DS670" s="17">
        <f t="shared" si="380"/>
        <v>0.96299999999999997</v>
      </c>
      <c r="DT670" s="16">
        <f>IF(DS670&gt;=1,VLOOKUP(BO670,'PAINEL E TARGET'!$S$1:$W$8,5,0),0)</f>
        <v>0</v>
      </c>
      <c r="DU670" s="16">
        <f t="shared" si="395"/>
        <v>2592</v>
      </c>
    </row>
    <row r="671" spans="2:125" s="32" customFormat="1" x14ac:dyDescent="0.2">
      <c r="B671" s="44">
        <v>43541</v>
      </c>
      <c r="C671" s="65">
        <v>1534</v>
      </c>
      <c r="D671" s="66" t="s">
        <v>674</v>
      </c>
      <c r="E671" s="65">
        <v>310</v>
      </c>
      <c r="F671" s="65" t="s">
        <v>943</v>
      </c>
      <c r="G671" s="67">
        <v>830052.25350077241</v>
      </c>
      <c r="H671" s="67">
        <v>482926.88050284755</v>
      </c>
      <c r="I671" s="67">
        <v>360166.31</v>
      </c>
      <c r="J671" s="68">
        <v>0.74579884562436627</v>
      </c>
      <c r="K671" s="67">
        <v>57007.670174506573</v>
      </c>
      <c r="L671" s="67">
        <v>321190.47768075188</v>
      </c>
      <c r="M671" s="67">
        <v>55973.1</v>
      </c>
      <c r="N671" s="67">
        <v>265204.38</v>
      </c>
      <c r="O671" s="67">
        <v>656172.96112381446</v>
      </c>
      <c r="P671" s="67" t="s">
        <v>1082</v>
      </c>
      <c r="Q671" s="67" t="s">
        <v>1082</v>
      </c>
      <c r="R671" s="67">
        <v>0</v>
      </c>
      <c r="S671" s="67">
        <v>1499</v>
      </c>
      <c r="T671" s="68">
        <v>0.11881805940836579</v>
      </c>
      <c r="U671" s="68">
        <v>8.113364610744192E-2</v>
      </c>
      <c r="V671" s="68">
        <v>0.68283934707764993</v>
      </c>
      <c r="W671" s="67">
        <v>44936.77</v>
      </c>
      <c r="X671" s="67">
        <v>26058.300000000003</v>
      </c>
      <c r="Y671" s="68">
        <v>0.57988814060289617</v>
      </c>
      <c r="Z671" s="68">
        <v>0.1502894721254773</v>
      </c>
      <c r="AA671" s="68">
        <v>0.1137886442100486</v>
      </c>
      <c r="AB671" s="68">
        <v>0.75712984150377471</v>
      </c>
      <c r="AC671" s="67">
        <v>56839.199999999997</v>
      </c>
      <c r="AD671" s="67">
        <v>36546.35</v>
      </c>
      <c r="AE671" s="68">
        <v>0.64297790961167645</v>
      </c>
      <c r="AF671" s="43">
        <v>80</v>
      </c>
      <c r="AG671" s="43">
        <v>74</v>
      </c>
      <c r="AH671" s="43">
        <v>13</v>
      </c>
      <c r="AI671" s="43">
        <v>3</v>
      </c>
      <c r="AJ671" s="67">
        <v>22711.98</v>
      </c>
      <c r="AK671" s="67">
        <v>16834.5</v>
      </c>
      <c r="AL671" s="68">
        <v>0.74121674992669073</v>
      </c>
      <c r="AM671" s="67">
        <v>10990.269999999997</v>
      </c>
      <c r="AN671" s="67">
        <v>4043.2000000000003</v>
      </c>
      <c r="AO671" s="68">
        <v>0.36788905095143265</v>
      </c>
      <c r="AP671" s="67">
        <v>1916.0500000000002</v>
      </c>
      <c r="AQ671" s="67">
        <v>263.99</v>
      </c>
      <c r="AR671" s="68">
        <v>0.1377782416951541</v>
      </c>
      <c r="AS671" s="67">
        <v>9318.4699999999993</v>
      </c>
      <c r="AT671" s="67">
        <v>4916.6099999999988</v>
      </c>
      <c r="AU671" s="68">
        <v>0.52761987751208073</v>
      </c>
      <c r="AV671" s="43">
        <v>445.22999999999996</v>
      </c>
      <c r="AW671" s="43">
        <v>204.95000000000002</v>
      </c>
      <c r="AX671" s="69">
        <v>0.46032387754643678</v>
      </c>
      <c r="AY671" s="43">
        <v>57007.670174506573</v>
      </c>
      <c r="AZ671" s="43">
        <v>55973.1</v>
      </c>
      <c r="BA671" s="43">
        <v>25119.129689961766</v>
      </c>
      <c r="BB671" s="43">
        <v>24591.409999999996</v>
      </c>
      <c r="BC671" s="43">
        <v>98911.611039921059</v>
      </c>
      <c r="BD671" s="43">
        <v>43772.904983597167</v>
      </c>
      <c r="BE671" s="43">
        <v>78273.709999999992</v>
      </c>
      <c r="BF671" s="43">
        <v>99006.24</v>
      </c>
      <c r="BG671" s="43">
        <v>776.73999999999978</v>
      </c>
      <c r="BH671" s="43">
        <v>30</v>
      </c>
      <c r="BI671" s="44">
        <v>43173</v>
      </c>
      <c r="BJ671" s="44">
        <v>43541</v>
      </c>
      <c r="BK671" s="44">
        <v>43172</v>
      </c>
      <c r="BL671" s="43">
        <f t="shared" si="381"/>
        <v>361665.31</v>
      </c>
      <c r="BM671" s="43">
        <f t="shared" si="382"/>
        <v>322676.47999999998</v>
      </c>
      <c r="BO671" s="16" t="str">
        <f>IFERROR(VLOOKUP($C671,'PORTE LOJA'!A:B,2,0),"PORTE 1")</f>
        <v>PORTE 1</v>
      </c>
      <c r="BP671" s="16">
        <f>VLOOKUP(BO671,'PAINEL E TARGET'!$S$1:$W$8,3,0)</f>
        <v>1650</v>
      </c>
      <c r="BQ671" s="16">
        <f t="shared" si="360"/>
        <v>1</v>
      </c>
      <c r="BR671" s="16">
        <f t="shared" si="361"/>
        <v>1</v>
      </c>
      <c r="BS671" s="16">
        <f t="shared" si="362"/>
        <v>1</v>
      </c>
      <c r="BT671" s="16">
        <f t="shared" si="363"/>
        <v>1</v>
      </c>
      <c r="BU671" s="16">
        <f t="shared" si="364"/>
        <v>1</v>
      </c>
      <c r="BV671" s="16">
        <f t="shared" si="365"/>
        <v>1</v>
      </c>
      <c r="BW671" s="17" t="str">
        <f t="shared" si="383"/>
        <v>111111</v>
      </c>
      <c r="BY671" s="17">
        <f t="shared" si="366"/>
        <v>0.749</v>
      </c>
      <c r="BZ671" s="17">
        <f t="shared" si="367"/>
        <v>0.85299999999999998</v>
      </c>
      <c r="CA671" s="17" t="str">
        <f t="shared" si="384"/>
        <v>Sem Retira</v>
      </c>
      <c r="CB671" s="17">
        <f t="shared" si="385"/>
        <v>0.85299999999999998</v>
      </c>
      <c r="CC671" s="33" t="str">
        <f>IF(CB671&gt;='PAINEL E TARGET'!$T$11,'PAINEL E TARGET'!$S$11,
IF(CB671&gt;='PAINEL E TARGET'!$T$12,'PAINEL E TARGET'!$S$12,
IF(CB671&gt;='PAINEL E TARGET'!$T$13,'PAINEL E TARGET'!$S$13,
IF(CB671&gt;='PAINEL E TARGET'!$T$14,'PAINEL E TARGET'!$S$14,
IF(CB671&gt;='PAINEL E TARGET'!$T$15,'PAINEL E TARGET'!$S$15,
IF(CB671&gt;='PAINEL E TARGET'!$T$16,'PAINEL E TARGET'!$S$16,
IF(CB671&gt;='PAINEL E TARGET'!$T$17,'PAINEL E TARGET'!$S$17,
IF(CB671&gt;='PAINEL E TARGET'!$T$18,'PAINEL E TARGET'!$S$18,'PAINEL E TARGET'!$S$19))))))))</f>
        <v>Não elegível</v>
      </c>
      <c r="CD671" s="17">
        <f>IFERROR(VLOOKUP($BW671,'PAINEL E TARGET'!$G$1:$Q$99,4,0),0)</f>
        <v>0.25</v>
      </c>
      <c r="CE671" s="17">
        <f>VLOOKUP(CC671,'PAINEL E TARGET'!$S$10:$U$19,3,0)</f>
        <v>0</v>
      </c>
      <c r="CF671" s="16">
        <f t="shared" si="386"/>
        <v>0</v>
      </c>
      <c r="CG671" s="17">
        <f t="shared" si="368"/>
        <v>0.74099999999999999</v>
      </c>
      <c r="CH671" s="17">
        <f t="shared" si="369"/>
        <v>0.36799999999999999</v>
      </c>
      <c r="CI671" s="17">
        <f t="shared" si="370"/>
        <v>0.13800000000000001</v>
      </c>
      <c r="CJ671" s="17">
        <f t="shared" si="371"/>
        <v>0.52800000000000002</v>
      </c>
      <c r="CK671" s="17">
        <f t="shared" si="372"/>
        <v>0.46</v>
      </c>
      <c r="CL671" s="17">
        <f t="shared" si="373"/>
        <v>0.57999999999999996</v>
      </c>
      <c r="CM671" s="16">
        <f t="shared" si="374"/>
        <v>1</v>
      </c>
      <c r="CN671" s="17" t="str">
        <f t="shared" si="387"/>
        <v>não ok</v>
      </c>
      <c r="CO671" s="17">
        <f t="shared" si="388"/>
        <v>0</v>
      </c>
      <c r="CP671" s="33" t="str">
        <f>IF(CO671&gt;='PAINEL E TARGET'!$T$11,'PAINEL E TARGET'!$S$11,
IF(CO671&gt;='PAINEL E TARGET'!$T$12,'PAINEL E TARGET'!$S$12,
IF(CO671&gt;='PAINEL E TARGET'!$T$13,'PAINEL E TARGET'!$S$13,
IF(CO671&gt;='PAINEL E TARGET'!$T$14,'PAINEL E TARGET'!$S$14,
IF(CO671&gt;='PAINEL E TARGET'!$T$15,'PAINEL E TARGET'!$S$15,
IF(CO671&gt;='PAINEL E TARGET'!$T$16,'PAINEL E TARGET'!$S$16,
IF(CO671&gt;='PAINEL E TARGET'!$T$17,'PAINEL E TARGET'!$S$17,
IF(CO671&gt;='PAINEL E TARGET'!$T$18,'PAINEL E TARGET'!$S$18,'PAINEL E TARGET'!$S$19))))))))</f>
        <v>Não elegível</v>
      </c>
      <c r="CQ671" s="17">
        <f>IFERROR(VLOOKUP($BW671,'PAINEL E TARGET'!$G$1:$Q$99,5,0),0)</f>
        <v>0.25</v>
      </c>
      <c r="CR671" s="17">
        <f>VLOOKUP(CP671,'PAINEL E TARGET'!$S$10:$U$19,3,0)</f>
        <v>0</v>
      </c>
      <c r="CS671" s="16">
        <f t="shared" si="389"/>
        <v>0</v>
      </c>
      <c r="CT671" s="17">
        <f t="shared" si="375"/>
        <v>0.64300000000000002</v>
      </c>
      <c r="CU671" s="33" t="str">
        <f>IF(CT671&gt;='PAINEL E TARGET'!$T$11,'PAINEL E TARGET'!$S$11,
IF(CT671&gt;='PAINEL E TARGET'!$T$12,'PAINEL E TARGET'!$S$12,
IF(CT671&gt;='PAINEL E TARGET'!$T$13,'PAINEL E TARGET'!$S$13,
IF(CT671&gt;='PAINEL E TARGET'!$T$14,'PAINEL E TARGET'!$S$14,
IF(CT671&gt;='PAINEL E TARGET'!$T$15,'PAINEL E TARGET'!$S$15,
IF(CT671&gt;='PAINEL E TARGET'!$T$16,'PAINEL E TARGET'!$S$16,
IF(CT671&gt;='PAINEL E TARGET'!$T$17,'PAINEL E TARGET'!$S$17,
IF(CT671&gt;='PAINEL E TARGET'!$T$18,'PAINEL E TARGET'!$S$18,'PAINEL E TARGET'!$S$19))))))))</f>
        <v>Não elegível</v>
      </c>
      <c r="CV671" s="17">
        <f>IFERROR(VLOOKUP($BW671,'PAINEL E TARGET'!$G$1:$Q$99,6,0),0)</f>
        <v>0.2</v>
      </c>
      <c r="CW671" s="17">
        <f>VLOOKUP(CU671,'PAINEL E TARGET'!$S$10:$U$19,3,0)</f>
        <v>0</v>
      </c>
      <c r="CX671" s="16">
        <f t="shared" si="390"/>
        <v>0</v>
      </c>
      <c r="CY671" s="17">
        <f t="shared" si="376"/>
        <v>0.98199999999999998</v>
      </c>
      <c r="CZ671" s="33" t="str">
        <f>IF(CY671&gt;='PAINEL E TARGET'!$T$11,'PAINEL E TARGET'!$S$11,
IF(CY671&gt;='PAINEL E TARGET'!$T$12,'PAINEL E TARGET'!$S$12,
IF(CY671&gt;='PAINEL E TARGET'!$T$13,'PAINEL E TARGET'!$S$13,
IF(CY671&gt;='PAINEL E TARGET'!$T$14,'PAINEL E TARGET'!$S$14,
IF(CY671&gt;='PAINEL E TARGET'!$T$15,'PAINEL E TARGET'!$S$15,
IF(CY671&gt;='PAINEL E TARGET'!$T$16,'PAINEL E TARGET'!$S$16,
IF(CY671&gt;='PAINEL E TARGET'!$T$17,'PAINEL E TARGET'!$S$17,
IF(CY671&gt;='PAINEL E TARGET'!$T$18,'PAINEL E TARGET'!$S$18,'PAINEL E TARGET'!$S$19))))))))</f>
        <v>1. Fx de 90% a 99,9%</v>
      </c>
      <c r="DA671" s="17">
        <f>IFERROR(VLOOKUP($BW671,'PAINEL E TARGET'!$G$1:$Q$99,7,0),0)</f>
        <v>0.15</v>
      </c>
      <c r="DB671" s="17">
        <f>VLOOKUP(CZ671,'PAINEL E TARGET'!$S$10:$U$19,3,0)</f>
        <v>0.5</v>
      </c>
      <c r="DC671" s="16">
        <f t="shared" si="391"/>
        <v>123.75</v>
      </c>
      <c r="DD671" s="17">
        <f t="shared" si="377"/>
        <v>0.97899999999999998</v>
      </c>
      <c r="DE671" s="33" t="str">
        <f>IF(DD671&gt;='PAINEL E TARGET'!$T$11,'PAINEL E TARGET'!$S$11,
IF(DD671&gt;='PAINEL E TARGET'!$T$12,'PAINEL E TARGET'!$S$12,
IF(DD671&gt;='PAINEL E TARGET'!$T$13,'PAINEL E TARGET'!$S$13,
IF(DD671&gt;='PAINEL E TARGET'!$T$14,'PAINEL E TARGET'!$S$14,
IF(DD671&gt;='PAINEL E TARGET'!$T$15,'PAINEL E TARGET'!$S$15,
IF(DD671&gt;='PAINEL E TARGET'!$T$16,'PAINEL E TARGET'!$S$16,
IF(DD671&gt;='PAINEL E TARGET'!$T$17,'PAINEL E TARGET'!$S$17,
IF(DD671&gt;='PAINEL E TARGET'!$T$18,'PAINEL E TARGET'!$S$18,'PAINEL E TARGET'!$S$19))))))))</f>
        <v>1. Fx de 90% a 99,9%</v>
      </c>
      <c r="DF671" s="17">
        <f>IFERROR(VLOOKUP($BW671,'PAINEL E TARGET'!$G$1:$Q$99,8,0),0)</f>
        <v>0.1</v>
      </c>
      <c r="DG671" s="17">
        <f>VLOOKUP(DE671,'PAINEL E TARGET'!$S$10:$U$19,3,0)</f>
        <v>0.5</v>
      </c>
      <c r="DH671" s="16">
        <f t="shared" si="392"/>
        <v>82.5</v>
      </c>
      <c r="DI671" s="17">
        <f t="shared" si="378"/>
        <v>0.23100000000000001</v>
      </c>
      <c r="DJ671" s="33" t="str">
        <f>IF(DI671&gt;='PAINEL E TARGET'!$T$11,'PAINEL E TARGET'!$S$11,
IF(DI671&gt;='PAINEL E TARGET'!$T$12,'PAINEL E TARGET'!$S$12,
IF(DI671&gt;='PAINEL E TARGET'!$T$13,'PAINEL E TARGET'!$S$13,
IF(DI671&gt;='PAINEL E TARGET'!$T$14,'PAINEL E TARGET'!$S$14,
IF(DI671&gt;='PAINEL E TARGET'!$T$15,'PAINEL E TARGET'!$S$15,
IF(DI671&gt;='PAINEL E TARGET'!$T$16,'PAINEL E TARGET'!$S$16,
IF(DI671&gt;='PAINEL E TARGET'!$T$17,'PAINEL E TARGET'!$S$17,
IF(DI671&gt;='PAINEL E TARGET'!$T$18,'PAINEL E TARGET'!$S$18,'PAINEL E TARGET'!$S$19))))))))</f>
        <v>Não elegível</v>
      </c>
      <c r="DK671" s="17">
        <f>IFERROR(VLOOKUP($BW671,'PAINEL E TARGET'!$G$1:$Q$99,9,0),0)</f>
        <v>0.05</v>
      </c>
      <c r="DL671" s="17">
        <f>VLOOKUP(DJ671,'PAINEL E TARGET'!$S$10:$U$19,3,0)</f>
        <v>0</v>
      </c>
      <c r="DM671" s="16">
        <f t="shared" si="393"/>
        <v>0</v>
      </c>
      <c r="DN671" s="17">
        <f t="shared" si="379"/>
        <v>0.46</v>
      </c>
      <c r="DO671" s="33" t="str">
        <f>IF(DN671&gt;='PAINEL E TARGET'!$T$11,'PAINEL E TARGET'!$S$11,
IF(DN671&gt;='PAINEL E TARGET'!$T$12,'PAINEL E TARGET'!$S$12,
IF(DN671&gt;='PAINEL E TARGET'!$T$13,'PAINEL E TARGET'!$S$13,
IF(DN671&gt;='PAINEL E TARGET'!$T$14,'PAINEL E TARGET'!$S$14,
IF(DN671&gt;='PAINEL E TARGET'!$T$15,'PAINEL E TARGET'!$S$15,
IF(DN671&gt;='PAINEL E TARGET'!$T$16,'PAINEL E TARGET'!$S$16,
IF(DN671&gt;='PAINEL E TARGET'!$T$17,'PAINEL E TARGET'!$S$17,
IF(DN671&gt;='PAINEL E TARGET'!$T$18,'PAINEL E TARGET'!$S$18,'PAINEL E TARGET'!$S$19))))))))</f>
        <v>Não elegível</v>
      </c>
      <c r="DP671" s="17">
        <f>IFERROR(VLOOKUP($BW671,'PAINEL E TARGET'!$G$1:$Q$99,10,0),0)</f>
        <v>0</v>
      </c>
      <c r="DQ671" s="17">
        <f>VLOOKUP(DO671,'PAINEL E TARGET'!$S$10:$U$19,3,0)</f>
        <v>0</v>
      </c>
      <c r="DR671" s="16">
        <f t="shared" si="394"/>
        <v>0</v>
      </c>
      <c r="DS671" s="17">
        <f t="shared" si="380"/>
        <v>0.92500000000000004</v>
      </c>
      <c r="DT671" s="16">
        <f>IF(DS671&gt;=1,VLOOKUP(BO671,'PAINEL E TARGET'!$S$1:$W$8,5,0),0)</f>
        <v>0</v>
      </c>
      <c r="DU671" s="16">
        <f t="shared" si="395"/>
        <v>206.25</v>
      </c>
    </row>
    <row r="672" spans="2:125" s="32" customFormat="1" x14ac:dyDescent="0.2">
      <c r="B672" s="44">
        <v>43541</v>
      </c>
      <c r="C672" s="65">
        <v>1535</v>
      </c>
      <c r="D672" s="66" t="s">
        <v>675</v>
      </c>
      <c r="E672" s="65">
        <v>314</v>
      </c>
      <c r="F672" s="65" t="s">
        <v>943</v>
      </c>
      <c r="G672" s="67">
        <v>2537951.207162899</v>
      </c>
      <c r="H672" s="67">
        <v>1534642.5040629196</v>
      </c>
      <c r="I672" s="67">
        <v>1436135.04</v>
      </c>
      <c r="J672" s="68">
        <v>0.93581080688034901</v>
      </c>
      <c r="K672" s="67">
        <v>259151.73632142847</v>
      </c>
      <c r="L672" s="67">
        <v>1113701.2254683252</v>
      </c>
      <c r="M672" s="67">
        <v>274239.78999999998</v>
      </c>
      <c r="N672" s="67">
        <v>1087560.23</v>
      </c>
      <c r="O672" s="67">
        <v>2283947.4156551943</v>
      </c>
      <c r="P672" s="67" t="s">
        <v>1082</v>
      </c>
      <c r="Q672" s="67" t="s">
        <v>1082</v>
      </c>
      <c r="R672" s="67">
        <v>0</v>
      </c>
      <c r="S672" s="67">
        <v>0</v>
      </c>
      <c r="T672" s="68">
        <v>0.12889979111040489</v>
      </c>
      <c r="U672" s="68">
        <v>0.13474168549358664</v>
      </c>
      <c r="V672" s="68">
        <v>1.0453212090792146</v>
      </c>
      <c r="W672" s="67">
        <v>176960.46</v>
      </c>
      <c r="X672" s="67">
        <v>183491.22999999998</v>
      </c>
      <c r="Y672" s="68">
        <v>1.0369052499072391</v>
      </c>
      <c r="Z672" s="68">
        <v>0.2454418349075923</v>
      </c>
      <c r="AA672" s="68">
        <v>0.28431374967963363</v>
      </c>
      <c r="AB672" s="68">
        <v>1.1583752614409699</v>
      </c>
      <c r="AC672" s="67">
        <v>336955.55</v>
      </c>
      <c r="AD672" s="67">
        <v>387178.47000000003</v>
      </c>
      <c r="AE672" s="68">
        <v>1.1490490956448114</v>
      </c>
      <c r="AF672" s="43">
        <v>80</v>
      </c>
      <c r="AG672" s="43">
        <v>59</v>
      </c>
      <c r="AH672" s="43">
        <v>59</v>
      </c>
      <c r="AI672" s="43">
        <v>58</v>
      </c>
      <c r="AJ672" s="67">
        <v>87898.28</v>
      </c>
      <c r="AK672" s="67">
        <v>88210.05</v>
      </c>
      <c r="AL672" s="68">
        <v>1.0035469408502646</v>
      </c>
      <c r="AM672" s="67">
        <v>29075.989999999998</v>
      </c>
      <c r="AN672" s="67">
        <v>27112.550000000003</v>
      </c>
      <c r="AO672" s="68">
        <v>0.93247211874814939</v>
      </c>
      <c r="AP672" s="67">
        <v>21713.86</v>
      </c>
      <c r="AQ672" s="67">
        <v>26546.539999999997</v>
      </c>
      <c r="AR672" s="68">
        <v>1.2225619949654274</v>
      </c>
      <c r="AS672" s="67">
        <v>38272.329999999994</v>
      </c>
      <c r="AT672" s="67">
        <v>41622.090000000004</v>
      </c>
      <c r="AU672" s="68">
        <v>1.087524328934246</v>
      </c>
      <c r="AV672" s="43">
        <v>3961.4100000000003</v>
      </c>
      <c r="AW672" s="43">
        <v>3638.73</v>
      </c>
      <c r="AX672" s="69">
        <v>0.9185441547327845</v>
      </c>
      <c r="AY672" s="43">
        <v>259151.73632142847</v>
      </c>
      <c r="AZ672" s="43">
        <v>274239.7900000001</v>
      </c>
      <c r="BA672" s="43">
        <v>65243.821090205252</v>
      </c>
      <c r="BB672" s="43">
        <v>77330.470000000016</v>
      </c>
      <c r="BC672" s="43">
        <v>430648.55443762976</v>
      </c>
      <c r="BD672" s="43">
        <v>109034.98619713268</v>
      </c>
      <c r="BE672" s="43">
        <v>295911.14</v>
      </c>
      <c r="BF672" s="43">
        <v>563453.25</v>
      </c>
      <c r="BG672" s="43">
        <v>6621.8500000000013</v>
      </c>
      <c r="BH672" s="43">
        <v>107</v>
      </c>
      <c r="BI672" s="44">
        <v>43173</v>
      </c>
      <c r="BJ672" s="44">
        <v>43541</v>
      </c>
      <c r="BK672" s="44">
        <v>43172</v>
      </c>
      <c r="BL672" s="43">
        <f t="shared" si="381"/>
        <v>1436135.04</v>
      </c>
      <c r="BM672" s="43">
        <f t="shared" si="382"/>
        <v>1361800.02</v>
      </c>
      <c r="BO672" s="16" t="str">
        <f>IFERROR(VLOOKUP($C672,'PORTE LOJA'!A:B,2,0),"PORTE 1")</f>
        <v>PORTE 4</v>
      </c>
      <c r="BP672" s="16">
        <f>VLOOKUP(BO672,'PAINEL E TARGET'!$S$1:$W$8,3,0)</f>
        <v>3000</v>
      </c>
      <c r="BQ672" s="16">
        <f t="shared" si="360"/>
        <v>1</v>
      </c>
      <c r="BR672" s="16">
        <f t="shared" si="361"/>
        <v>1</v>
      </c>
      <c r="BS672" s="16">
        <f t="shared" si="362"/>
        <v>1</v>
      </c>
      <c r="BT672" s="16">
        <f t="shared" si="363"/>
        <v>1</v>
      </c>
      <c r="BU672" s="16">
        <f t="shared" si="364"/>
        <v>1</v>
      </c>
      <c r="BV672" s="16">
        <f t="shared" si="365"/>
        <v>1</v>
      </c>
      <c r="BW672" s="17" t="str">
        <f t="shared" si="383"/>
        <v>111111</v>
      </c>
      <c r="BY672" s="17">
        <f t="shared" si="366"/>
        <v>0.93600000000000005</v>
      </c>
      <c r="BZ672" s="17">
        <f t="shared" si="367"/>
        <v>0.99199999999999999</v>
      </c>
      <c r="CA672" s="17" t="str">
        <f t="shared" si="384"/>
        <v>Sem Retira</v>
      </c>
      <c r="CB672" s="17">
        <f t="shared" si="385"/>
        <v>0.99199999999999999</v>
      </c>
      <c r="CC672" s="33" t="str">
        <f>IF(CB672&gt;='PAINEL E TARGET'!$T$11,'PAINEL E TARGET'!$S$11,
IF(CB672&gt;='PAINEL E TARGET'!$T$12,'PAINEL E TARGET'!$S$12,
IF(CB672&gt;='PAINEL E TARGET'!$T$13,'PAINEL E TARGET'!$S$13,
IF(CB672&gt;='PAINEL E TARGET'!$T$14,'PAINEL E TARGET'!$S$14,
IF(CB672&gt;='PAINEL E TARGET'!$T$15,'PAINEL E TARGET'!$S$15,
IF(CB672&gt;='PAINEL E TARGET'!$T$16,'PAINEL E TARGET'!$S$16,
IF(CB672&gt;='PAINEL E TARGET'!$T$17,'PAINEL E TARGET'!$S$17,
IF(CB672&gt;='PAINEL E TARGET'!$T$18,'PAINEL E TARGET'!$S$18,'PAINEL E TARGET'!$S$19))))))))</f>
        <v>1. Fx de 90% a 99,9%</v>
      </c>
      <c r="CD672" s="17">
        <f>IFERROR(VLOOKUP($BW672,'PAINEL E TARGET'!$G$1:$Q$99,4,0),0)</f>
        <v>0.25</v>
      </c>
      <c r="CE672" s="17">
        <f>VLOOKUP(CC672,'PAINEL E TARGET'!$S$10:$U$19,3,0)</f>
        <v>0.5</v>
      </c>
      <c r="CF672" s="16">
        <f t="shared" si="386"/>
        <v>375</v>
      </c>
      <c r="CG672" s="17">
        <f t="shared" si="368"/>
        <v>1.004</v>
      </c>
      <c r="CH672" s="17">
        <f t="shared" si="369"/>
        <v>0.93200000000000005</v>
      </c>
      <c r="CI672" s="17">
        <f t="shared" si="370"/>
        <v>1.2230000000000001</v>
      </c>
      <c r="CJ672" s="17">
        <f t="shared" si="371"/>
        <v>1.0880000000000001</v>
      </c>
      <c r="CK672" s="17">
        <f t="shared" si="372"/>
        <v>0.91900000000000004</v>
      </c>
      <c r="CL672" s="17">
        <f t="shared" si="373"/>
        <v>1.0369999999999999</v>
      </c>
      <c r="CM672" s="16">
        <f t="shared" si="374"/>
        <v>5</v>
      </c>
      <c r="CN672" s="17" t="str">
        <f t="shared" si="387"/>
        <v>ok</v>
      </c>
      <c r="CO672" s="17">
        <f t="shared" si="388"/>
        <v>1.0369999999999999</v>
      </c>
      <c r="CP672" s="33" t="str">
        <f>IF(CO672&gt;='PAINEL E TARGET'!$T$11,'PAINEL E TARGET'!$S$11,
IF(CO672&gt;='PAINEL E TARGET'!$T$12,'PAINEL E TARGET'!$S$12,
IF(CO672&gt;='PAINEL E TARGET'!$T$13,'PAINEL E TARGET'!$S$13,
IF(CO672&gt;='PAINEL E TARGET'!$T$14,'PAINEL E TARGET'!$S$14,
IF(CO672&gt;='PAINEL E TARGET'!$T$15,'PAINEL E TARGET'!$S$15,
IF(CO672&gt;='PAINEL E TARGET'!$T$16,'PAINEL E TARGET'!$S$16,
IF(CO672&gt;='PAINEL E TARGET'!$T$17,'PAINEL E TARGET'!$S$17,
IF(CO672&gt;='PAINEL E TARGET'!$T$18,'PAINEL E TARGET'!$S$18,'PAINEL E TARGET'!$S$19))))))))</f>
        <v>2. Fx de 100% a 104,9%</v>
      </c>
      <c r="CQ672" s="17">
        <f>IFERROR(VLOOKUP($BW672,'PAINEL E TARGET'!$G$1:$Q$99,5,0),0)</f>
        <v>0.25</v>
      </c>
      <c r="CR672" s="17">
        <f>VLOOKUP(CP672,'PAINEL E TARGET'!$S$10:$U$19,3,0)</f>
        <v>1</v>
      </c>
      <c r="CS672" s="16">
        <f t="shared" si="389"/>
        <v>750</v>
      </c>
      <c r="CT672" s="17">
        <f t="shared" si="375"/>
        <v>1.149</v>
      </c>
      <c r="CU672" s="33" t="str">
        <f>IF(CT672&gt;='PAINEL E TARGET'!$T$11,'PAINEL E TARGET'!$S$11,
IF(CT672&gt;='PAINEL E TARGET'!$T$12,'PAINEL E TARGET'!$S$12,
IF(CT672&gt;='PAINEL E TARGET'!$T$13,'PAINEL E TARGET'!$S$13,
IF(CT672&gt;='PAINEL E TARGET'!$T$14,'PAINEL E TARGET'!$S$14,
IF(CT672&gt;='PAINEL E TARGET'!$T$15,'PAINEL E TARGET'!$S$15,
IF(CT672&gt;='PAINEL E TARGET'!$T$16,'PAINEL E TARGET'!$S$16,
IF(CT672&gt;='PAINEL E TARGET'!$T$17,'PAINEL E TARGET'!$S$17,
IF(CT672&gt;='PAINEL E TARGET'!$T$18,'PAINEL E TARGET'!$S$18,'PAINEL E TARGET'!$S$19))))))))</f>
        <v>4. Fx de 110% a 114,9%</v>
      </c>
      <c r="CV672" s="17">
        <f>IFERROR(VLOOKUP($BW672,'PAINEL E TARGET'!$G$1:$Q$99,6,0),0)</f>
        <v>0.2</v>
      </c>
      <c r="CW672" s="17">
        <f>VLOOKUP(CU672,'PAINEL E TARGET'!$S$10:$U$19,3,0)</f>
        <v>1.2</v>
      </c>
      <c r="CX672" s="16">
        <f t="shared" si="390"/>
        <v>720</v>
      </c>
      <c r="CY672" s="17">
        <f t="shared" si="376"/>
        <v>1.0580000000000001</v>
      </c>
      <c r="CZ672" s="33" t="str">
        <f>IF(CY672&gt;='PAINEL E TARGET'!$T$11,'PAINEL E TARGET'!$S$11,
IF(CY672&gt;='PAINEL E TARGET'!$T$12,'PAINEL E TARGET'!$S$12,
IF(CY672&gt;='PAINEL E TARGET'!$T$13,'PAINEL E TARGET'!$S$13,
IF(CY672&gt;='PAINEL E TARGET'!$T$14,'PAINEL E TARGET'!$S$14,
IF(CY672&gt;='PAINEL E TARGET'!$T$15,'PAINEL E TARGET'!$S$15,
IF(CY672&gt;='PAINEL E TARGET'!$T$16,'PAINEL E TARGET'!$S$16,
IF(CY672&gt;='PAINEL E TARGET'!$T$17,'PAINEL E TARGET'!$S$17,
IF(CY672&gt;='PAINEL E TARGET'!$T$18,'PAINEL E TARGET'!$S$18,'PAINEL E TARGET'!$S$19))))))))</f>
        <v>3. Fx de 105% a 109,9%</v>
      </c>
      <c r="DA672" s="17">
        <f>IFERROR(VLOOKUP($BW672,'PAINEL E TARGET'!$G$1:$Q$99,7,0),0)</f>
        <v>0.15</v>
      </c>
      <c r="DB672" s="17">
        <f>VLOOKUP(CZ672,'PAINEL E TARGET'!$S$10:$U$19,3,0)</f>
        <v>1.1000000000000001</v>
      </c>
      <c r="DC672" s="16">
        <f t="shared" si="391"/>
        <v>495</v>
      </c>
      <c r="DD672" s="17">
        <f t="shared" si="377"/>
        <v>1.1850000000000001</v>
      </c>
      <c r="DE672" s="33" t="str">
        <f>IF(DD672&gt;='PAINEL E TARGET'!$T$11,'PAINEL E TARGET'!$S$11,
IF(DD672&gt;='PAINEL E TARGET'!$T$12,'PAINEL E TARGET'!$S$12,
IF(DD672&gt;='PAINEL E TARGET'!$T$13,'PAINEL E TARGET'!$S$13,
IF(DD672&gt;='PAINEL E TARGET'!$T$14,'PAINEL E TARGET'!$S$14,
IF(DD672&gt;='PAINEL E TARGET'!$T$15,'PAINEL E TARGET'!$S$15,
IF(DD672&gt;='PAINEL E TARGET'!$T$16,'PAINEL E TARGET'!$S$16,
IF(DD672&gt;='PAINEL E TARGET'!$T$17,'PAINEL E TARGET'!$S$17,
IF(DD672&gt;='PAINEL E TARGET'!$T$18,'PAINEL E TARGET'!$S$18,'PAINEL E TARGET'!$S$19))))))))</f>
        <v>5. Fx de 115% a 119,9%</v>
      </c>
      <c r="DF672" s="17">
        <f>IFERROR(VLOOKUP($BW672,'PAINEL E TARGET'!$G$1:$Q$99,8,0),0)</f>
        <v>0.1</v>
      </c>
      <c r="DG672" s="17">
        <f>VLOOKUP(DE672,'PAINEL E TARGET'!$S$10:$U$19,3,0)</f>
        <v>1.3</v>
      </c>
      <c r="DH672" s="16">
        <f t="shared" si="392"/>
        <v>390</v>
      </c>
      <c r="DI672" s="17">
        <f t="shared" si="378"/>
        <v>0.98299999999999998</v>
      </c>
      <c r="DJ672" s="33" t="str">
        <f>IF(DI672&gt;='PAINEL E TARGET'!$T$11,'PAINEL E TARGET'!$S$11,
IF(DI672&gt;='PAINEL E TARGET'!$T$12,'PAINEL E TARGET'!$S$12,
IF(DI672&gt;='PAINEL E TARGET'!$T$13,'PAINEL E TARGET'!$S$13,
IF(DI672&gt;='PAINEL E TARGET'!$T$14,'PAINEL E TARGET'!$S$14,
IF(DI672&gt;='PAINEL E TARGET'!$T$15,'PAINEL E TARGET'!$S$15,
IF(DI672&gt;='PAINEL E TARGET'!$T$16,'PAINEL E TARGET'!$S$16,
IF(DI672&gt;='PAINEL E TARGET'!$T$17,'PAINEL E TARGET'!$S$17,
IF(DI672&gt;='PAINEL E TARGET'!$T$18,'PAINEL E TARGET'!$S$18,'PAINEL E TARGET'!$S$19))))))))</f>
        <v>1. Fx de 90% a 99,9%</v>
      </c>
      <c r="DK672" s="17">
        <f>IFERROR(VLOOKUP($BW672,'PAINEL E TARGET'!$G$1:$Q$99,9,0),0)</f>
        <v>0.05</v>
      </c>
      <c r="DL672" s="17">
        <f>VLOOKUP(DJ672,'PAINEL E TARGET'!$S$10:$U$19,3,0)</f>
        <v>0.5</v>
      </c>
      <c r="DM672" s="16">
        <f t="shared" si="393"/>
        <v>75</v>
      </c>
      <c r="DN672" s="17">
        <f t="shared" si="379"/>
        <v>0.91900000000000004</v>
      </c>
      <c r="DO672" s="33" t="str">
        <f>IF(DN672&gt;='PAINEL E TARGET'!$T$11,'PAINEL E TARGET'!$S$11,
IF(DN672&gt;='PAINEL E TARGET'!$T$12,'PAINEL E TARGET'!$S$12,
IF(DN672&gt;='PAINEL E TARGET'!$T$13,'PAINEL E TARGET'!$S$13,
IF(DN672&gt;='PAINEL E TARGET'!$T$14,'PAINEL E TARGET'!$S$14,
IF(DN672&gt;='PAINEL E TARGET'!$T$15,'PAINEL E TARGET'!$S$15,
IF(DN672&gt;='PAINEL E TARGET'!$T$16,'PAINEL E TARGET'!$S$16,
IF(DN672&gt;='PAINEL E TARGET'!$T$17,'PAINEL E TARGET'!$S$17,
IF(DN672&gt;='PAINEL E TARGET'!$T$18,'PAINEL E TARGET'!$S$18,'PAINEL E TARGET'!$S$19))))))))</f>
        <v>1. Fx de 90% a 99,9%</v>
      </c>
      <c r="DP672" s="17">
        <f>IFERROR(VLOOKUP($BW672,'PAINEL E TARGET'!$G$1:$Q$99,10,0),0)</f>
        <v>0</v>
      </c>
      <c r="DQ672" s="17">
        <f>VLOOKUP(DO672,'PAINEL E TARGET'!$S$10:$U$19,3,0)</f>
        <v>0.5</v>
      </c>
      <c r="DR672" s="16">
        <f t="shared" si="394"/>
        <v>0</v>
      </c>
      <c r="DS672" s="17">
        <f t="shared" si="380"/>
        <v>0.73799999999999999</v>
      </c>
      <c r="DT672" s="16">
        <f>IF(DS672&gt;=1,VLOOKUP(BO672,'PAINEL E TARGET'!$S$1:$W$8,5,0),0)</f>
        <v>0</v>
      </c>
      <c r="DU672" s="16">
        <f t="shared" si="395"/>
        <v>2805</v>
      </c>
    </row>
    <row r="673" spans="2:125" s="32" customFormat="1" x14ac:dyDescent="0.2">
      <c r="B673" s="44">
        <v>43541</v>
      </c>
      <c r="C673" s="65">
        <v>1536</v>
      </c>
      <c r="D673" s="66" t="s">
        <v>676</v>
      </c>
      <c r="E673" s="65">
        <v>416</v>
      </c>
      <c r="F673" s="65" t="s">
        <v>1020</v>
      </c>
      <c r="G673" s="67">
        <v>1313290.2118828737</v>
      </c>
      <c r="H673" s="67">
        <v>695885.20192531031</v>
      </c>
      <c r="I673" s="67">
        <v>568952.83000000007</v>
      </c>
      <c r="J673" s="68">
        <v>0.81759581670349424</v>
      </c>
      <c r="K673" s="67">
        <v>189135.5328241055</v>
      </c>
      <c r="L673" s="67">
        <v>402126.67137196223</v>
      </c>
      <c r="M673" s="67">
        <v>136796.85</v>
      </c>
      <c r="N673" s="67">
        <v>393987.28</v>
      </c>
      <c r="O673" s="67">
        <v>1120577.1222486789</v>
      </c>
      <c r="P673" s="67" t="s">
        <v>1082</v>
      </c>
      <c r="Q673" s="67" t="s">
        <v>1082</v>
      </c>
      <c r="R673" s="67">
        <v>0</v>
      </c>
      <c r="S673" s="67">
        <v>0</v>
      </c>
      <c r="T673" s="68">
        <v>0.10624719380704464</v>
      </c>
      <c r="U673" s="68">
        <v>0.10137550646060199</v>
      </c>
      <c r="V673" s="68">
        <v>0.95414761395684378</v>
      </c>
      <c r="W673" s="67">
        <v>62819.94999999999</v>
      </c>
      <c r="X673" s="67">
        <v>53808.510000000009</v>
      </c>
      <c r="Y673" s="68">
        <v>0.8565513025718744</v>
      </c>
      <c r="Z673" s="68">
        <v>0.1084993756487888</v>
      </c>
      <c r="AA673" s="68">
        <v>0.16813388900681711</v>
      </c>
      <c r="AB673" s="68">
        <v>1.549630014010998</v>
      </c>
      <c r="AC673" s="67">
        <v>64151.579999999994</v>
      </c>
      <c r="AD673" s="67">
        <v>89242.799999999988</v>
      </c>
      <c r="AE673" s="68">
        <v>1.3911239598463514</v>
      </c>
      <c r="AF673" s="43">
        <v>80</v>
      </c>
      <c r="AG673" s="43">
        <v>74</v>
      </c>
      <c r="AH673" s="43">
        <v>14</v>
      </c>
      <c r="AI673" s="43">
        <v>23</v>
      </c>
      <c r="AJ673" s="67">
        <v>43337.189999999995</v>
      </c>
      <c r="AK673" s="67">
        <v>37154</v>
      </c>
      <c r="AL673" s="68">
        <v>0.85732369819086107</v>
      </c>
      <c r="AM673" s="67">
        <v>4491.6499999999996</v>
      </c>
      <c r="AN673" s="67">
        <v>4169.1400000000003</v>
      </c>
      <c r="AO673" s="68">
        <v>0.92819787828526279</v>
      </c>
      <c r="AP673" s="67">
        <v>5124.8099999999995</v>
      </c>
      <c r="AQ673" s="67">
        <v>3601.8599999999997</v>
      </c>
      <c r="AR673" s="68">
        <v>0.70282800728222117</v>
      </c>
      <c r="AS673" s="67">
        <v>9866.3000000000011</v>
      </c>
      <c r="AT673" s="67">
        <v>8883.51</v>
      </c>
      <c r="AU673" s="68">
        <v>0.90038920365283837</v>
      </c>
      <c r="AV673" s="43">
        <v>637.39</v>
      </c>
      <c r="AW673" s="43">
        <v>239.95000000000002</v>
      </c>
      <c r="AX673" s="69">
        <v>0.37645711416871935</v>
      </c>
      <c r="AY673" s="43">
        <v>189135.5328241055</v>
      </c>
      <c r="AZ673" s="43">
        <v>136796.85</v>
      </c>
      <c r="BA673" s="43">
        <v>18106.044724598978</v>
      </c>
      <c r="BB673" s="43">
        <v>22664.969999999998</v>
      </c>
      <c r="BC673" s="43">
        <v>358463.67379949632</v>
      </c>
      <c r="BD673" s="43">
        <v>34342.058581611971</v>
      </c>
      <c r="BE673" s="43">
        <v>119652.30999999998</v>
      </c>
      <c r="BF673" s="43">
        <v>122188.67000000001</v>
      </c>
      <c r="BG673" s="43">
        <v>1210.2</v>
      </c>
      <c r="BH673" s="43">
        <v>35</v>
      </c>
      <c r="BI673" s="44">
        <v>43173</v>
      </c>
      <c r="BJ673" s="44">
        <v>43541</v>
      </c>
      <c r="BK673" s="44">
        <v>43172</v>
      </c>
      <c r="BL673" s="43">
        <f t="shared" si="381"/>
        <v>568952.83000000007</v>
      </c>
      <c r="BM673" s="43">
        <f t="shared" si="382"/>
        <v>530784.13</v>
      </c>
      <c r="BO673" s="16" t="str">
        <f>IFERROR(VLOOKUP($C673,'PORTE LOJA'!A:B,2,0),"PORTE 1")</f>
        <v>PORTE 2</v>
      </c>
      <c r="BP673" s="16">
        <f>VLOOKUP(BO673,'PAINEL E TARGET'!$S$1:$W$8,3,0)</f>
        <v>1875</v>
      </c>
      <c r="BQ673" s="16">
        <f t="shared" si="360"/>
        <v>1</v>
      </c>
      <c r="BR673" s="16">
        <f t="shared" si="361"/>
        <v>1</v>
      </c>
      <c r="BS673" s="16">
        <f t="shared" si="362"/>
        <v>1</v>
      </c>
      <c r="BT673" s="16">
        <f t="shared" si="363"/>
        <v>1</v>
      </c>
      <c r="BU673" s="16">
        <f t="shared" si="364"/>
        <v>1</v>
      </c>
      <c r="BV673" s="16">
        <f t="shared" si="365"/>
        <v>1</v>
      </c>
      <c r="BW673" s="17" t="str">
        <f t="shared" si="383"/>
        <v>111111</v>
      </c>
      <c r="BY673" s="17">
        <f t="shared" si="366"/>
        <v>0.81799999999999995</v>
      </c>
      <c r="BZ673" s="17">
        <f t="shared" si="367"/>
        <v>0.89800000000000002</v>
      </c>
      <c r="CA673" s="17" t="str">
        <f t="shared" si="384"/>
        <v>Sem Retira</v>
      </c>
      <c r="CB673" s="17">
        <f t="shared" si="385"/>
        <v>0.89800000000000002</v>
      </c>
      <c r="CC673" s="33" t="str">
        <f>IF(CB673&gt;='PAINEL E TARGET'!$T$11,'PAINEL E TARGET'!$S$11,
IF(CB673&gt;='PAINEL E TARGET'!$T$12,'PAINEL E TARGET'!$S$12,
IF(CB673&gt;='PAINEL E TARGET'!$T$13,'PAINEL E TARGET'!$S$13,
IF(CB673&gt;='PAINEL E TARGET'!$T$14,'PAINEL E TARGET'!$S$14,
IF(CB673&gt;='PAINEL E TARGET'!$T$15,'PAINEL E TARGET'!$S$15,
IF(CB673&gt;='PAINEL E TARGET'!$T$16,'PAINEL E TARGET'!$S$16,
IF(CB673&gt;='PAINEL E TARGET'!$T$17,'PAINEL E TARGET'!$S$17,
IF(CB673&gt;='PAINEL E TARGET'!$T$18,'PAINEL E TARGET'!$S$18,'PAINEL E TARGET'!$S$19))))))))</f>
        <v>Não elegível</v>
      </c>
      <c r="CD673" s="17">
        <f>IFERROR(VLOOKUP($BW673,'PAINEL E TARGET'!$G$1:$Q$99,4,0),0)</f>
        <v>0.25</v>
      </c>
      <c r="CE673" s="17">
        <f>VLOOKUP(CC673,'PAINEL E TARGET'!$S$10:$U$19,3,0)</f>
        <v>0</v>
      </c>
      <c r="CF673" s="16">
        <f t="shared" si="386"/>
        <v>0</v>
      </c>
      <c r="CG673" s="17">
        <f t="shared" si="368"/>
        <v>0.85699999999999998</v>
      </c>
      <c r="CH673" s="17">
        <f t="shared" si="369"/>
        <v>0.92800000000000005</v>
      </c>
      <c r="CI673" s="17">
        <f t="shared" si="370"/>
        <v>0.70299999999999996</v>
      </c>
      <c r="CJ673" s="17">
        <f t="shared" si="371"/>
        <v>0.9</v>
      </c>
      <c r="CK673" s="17">
        <f t="shared" si="372"/>
        <v>0.376</v>
      </c>
      <c r="CL673" s="17">
        <f t="shared" si="373"/>
        <v>0.85699999999999998</v>
      </c>
      <c r="CM673" s="16">
        <f t="shared" si="374"/>
        <v>4</v>
      </c>
      <c r="CN673" s="17" t="str">
        <f t="shared" si="387"/>
        <v>não ok</v>
      </c>
      <c r="CO673" s="17">
        <f t="shared" si="388"/>
        <v>0</v>
      </c>
      <c r="CP673" s="33" t="str">
        <f>IF(CO673&gt;='PAINEL E TARGET'!$T$11,'PAINEL E TARGET'!$S$11,
IF(CO673&gt;='PAINEL E TARGET'!$T$12,'PAINEL E TARGET'!$S$12,
IF(CO673&gt;='PAINEL E TARGET'!$T$13,'PAINEL E TARGET'!$S$13,
IF(CO673&gt;='PAINEL E TARGET'!$T$14,'PAINEL E TARGET'!$S$14,
IF(CO673&gt;='PAINEL E TARGET'!$T$15,'PAINEL E TARGET'!$S$15,
IF(CO673&gt;='PAINEL E TARGET'!$T$16,'PAINEL E TARGET'!$S$16,
IF(CO673&gt;='PAINEL E TARGET'!$T$17,'PAINEL E TARGET'!$S$17,
IF(CO673&gt;='PAINEL E TARGET'!$T$18,'PAINEL E TARGET'!$S$18,'PAINEL E TARGET'!$S$19))))))))</f>
        <v>Não elegível</v>
      </c>
      <c r="CQ673" s="17">
        <f>IFERROR(VLOOKUP($BW673,'PAINEL E TARGET'!$G$1:$Q$99,5,0),0)</f>
        <v>0.25</v>
      </c>
      <c r="CR673" s="17">
        <f>VLOOKUP(CP673,'PAINEL E TARGET'!$S$10:$U$19,3,0)</f>
        <v>0</v>
      </c>
      <c r="CS673" s="16">
        <f t="shared" si="389"/>
        <v>0</v>
      </c>
      <c r="CT673" s="17">
        <f t="shared" si="375"/>
        <v>1.391</v>
      </c>
      <c r="CU673" s="33" t="str">
        <f>IF(CT673&gt;='PAINEL E TARGET'!$T$11,'PAINEL E TARGET'!$S$11,
IF(CT673&gt;='PAINEL E TARGET'!$T$12,'PAINEL E TARGET'!$S$12,
IF(CT673&gt;='PAINEL E TARGET'!$T$13,'PAINEL E TARGET'!$S$13,
IF(CT673&gt;='PAINEL E TARGET'!$T$14,'PAINEL E TARGET'!$S$14,
IF(CT673&gt;='PAINEL E TARGET'!$T$15,'PAINEL E TARGET'!$S$15,
IF(CT673&gt;='PAINEL E TARGET'!$T$16,'PAINEL E TARGET'!$S$16,
IF(CT673&gt;='PAINEL E TARGET'!$T$17,'PAINEL E TARGET'!$S$17,
IF(CT673&gt;='PAINEL E TARGET'!$T$18,'PAINEL E TARGET'!$S$18,'PAINEL E TARGET'!$S$19))))))))</f>
        <v>8. Fx de 130% ou mais</v>
      </c>
      <c r="CV673" s="17">
        <f>IFERROR(VLOOKUP($BW673,'PAINEL E TARGET'!$G$1:$Q$99,6,0),0)</f>
        <v>0.2</v>
      </c>
      <c r="CW673" s="17">
        <f>VLOOKUP(CU673,'PAINEL E TARGET'!$S$10:$U$19,3,0)</f>
        <v>1.6</v>
      </c>
      <c r="CX673" s="16">
        <f t="shared" si="390"/>
        <v>600.00000000000011</v>
      </c>
      <c r="CY673" s="17">
        <f t="shared" si="376"/>
        <v>0.72299999999999998</v>
      </c>
      <c r="CZ673" s="33" t="str">
        <f>IF(CY673&gt;='PAINEL E TARGET'!$T$11,'PAINEL E TARGET'!$S$11,
IF(CY673&gt;='PAINEL E TARGET'!$T$12,'PAINEL E TARGET'!$S$12,
IF(CY673&gt;='PAINEL E TARGET'!$T$13,'PAINEL E TARGET'!$S$13,
IF(CY673&gt;='PAINEL E TARGET'!$T$14,'PAINEL E TARGET'!$S$14,
IF(CY673&gt;='PAINEL E TARGET'!$T$15,'PAINEL E TARGET'!$S$15,
IF(CY673&gt;='PAINEL E TARGET'!$T$16,'PAINEL E TARGET'!$S$16,
IF(CY673&gt;='PAINEL E TARGET'!$T$17,'PAINEL E TARGET'!$S$17,
IF(CY673&gt;='PAINEL E TARGET'!$T$18,'PAINEL E TARGET'!$S$18,'PAINEL E TARGET'!$S$19))))))))</f>
        <v>Não elegível</v>
      </c>
      <c r="DA673" s="17">
        <f>IFERROR(VLOOKUP($BW673,'PAINEL E TARGET'!$G$1:$Q$99,7,0),0)</f>
        <v>0.15</v>
      </c>
      <c r="DB673" s="17">
        <f>VLOOKUP(CZ673,'PAINEL E TARGET'!$S$10:$U$19,3,0)</f>
        <v>0</v>
      </c>
      <c r="DC673" s="16">
        <f t="shared" si="391"/>
        <v>0</v>
      </c>
      <c r="DD673" s="17">
        <f t="shared" si="377"/>
        <v>1.252</v>
      </c>
      <c r="DE673" s="33" t="str">
        <f>IF(DD673&gt;='PAINEL E TARGET'!$T$11,'PAINEL E TARGET'!$S$11,
IF(DD673&gt;='PAINEL E TARGET'!$T$12,'PAINEL E TARGET'!$S$12,
IF(DD673&gt;='PAINEL E TARGET'!$T$13,'PAINEL E TARGET'!$S$13,
IF(DD673&gt;='PAINEL E TARGET'!$T$14,'PAINEL E TARGET'!$S$14,
IF(DD673&gt;='PAINEL E TARGET'!$T$15,'PAINEL E TARGET'!$S$15,
IF(DD673&gt;='PAINEL E TARGET'!$T$16,'PAINEL E TARGET'!$S$16,
IF(DD673&gt;='PAINEL E TARGET'!$T$17,'PAINEL E TARGET'!$S$17,
IF(DD673&gt;='PAINEL E TARGET'!$T$18,'PAINEL E TARGET'!$S$18,'PAINEL E TARGET'!$S$19))))))))</f>
        <v>7. Fx de 125% a 129,9%</v>
      </c>
      <c r="DF673" s="17">
        <f>IFERROR(VLOOKUP($BW673,'PAINEL E TARGET'!$G$1:$Q$99,8,0),0)</f>
        <v>0.1</v>
      </c>
      <c r="DG673" s="17">
        <f>VLOOKUP(DE673,'PAINEL E TARGET'!$S$10:$U$19,3,0)</f>
        <v>1.5</v>
      </c>
      <c r="DH673" s="16">
        <f t="shared" si="392"/>
        <v>281.25000000000006</v>
      </c>
      <c r="DI673" s="17">
        <f t="shared" si="378"/>
        <v>1.643</v>
      </c>
      <c r="DJ673" s="33" t="str">
        <f>IF(DI673&gt;='PAINEL E TARGET'!$T$11,'PAINEL E TARGET'!$S$11,
IF(DI673&gt;='PAINEL E TARGET'!$T$12,'PAINEL E TARGET'!$S$12,
IF(DI673&gt;='PAINEL E TARGET'!$T$13,'PAINEL E TARGET'!$S$13,
IF(DI673&gt;='PAINEL E TARGET'!$T$14,'PAINEL E TARGET'!$S$14,
IF(DI673&gt;='PAINEL E TARGET'!$T$15,'PAINEL E TARGET'!$S$15,
IF(DI673&gt;='PAINEL E TARGET'!$T$16,'PAINEL E TARGET'!$S$16,
IF(DI673&gt;='PAINEL E TARGET'!$T$17,'PAINEL E TARGET'!$S$17,
IF(DI673&gt;='PAINEL E TARGET'!$T$18,'PAINEL E TARGET'!$S$18,'PAINEL E TARGET'!$S$19))))))))</f>
        <v>8. Fx de 130% ou mais</v>
      </c>
      <c r="DK673" s="17">
        <f>IFERROR(VLOOKUP($BW673,'PAINEL E TARGET'!$G$1:$Q$99,9,0),0)</f>
        <v>0.05</v>
      </c>
      <c r="DL673" s="17">
        <f>VLOOKUP(DJ673,'PAINEL E TARGET'!$S$10:$U$19,3,0)</f>
        <v>1.6</v>
      </c>
      <c r="DM673" s="16">
        <f t="shared" si="393"/>
        <v>150.00000000000003</v>
      </c>
      <c r="DN673" s="17">
        <f t="shared" si="379"/>
        <v>0.376</v>
      </c>
      <c r="DO673" s="33" t="str">
        <f>IF(DN673&gt;='PAINEL E TARGET'!$T$11,'PAINEL E TARGET'!$S$11,
IF(DN673&gt;='PAINEL E TARGET'!$T$12,'PAINEL E TARGET'!$S$12,
IF(DN673&gt;='PAINEL E TARGET'!$T$13,'PAINEL E TARGET'!$S$13,
IF(DN673&gt;='PAINEL E TARGET'!$T$14,'PAINEL E TARGET'!$S$14,
IF(DN673&gt;='PAINEL E TARGET'!$T$15,'PAINEL E TARGET'!$S$15,
IF(DN673&gt;='PAINEL E TARGET'!$T$16,'PAINEL E TARGET'!$S$16,
IF(DN673&gt;='PAINEL E TARGET'!$T$17,'PAINEL E TARGET'!$S$17,
IF(DN673&gt;='PAINEL E TARGET'!$T$18,'PAINEL E TARGET'!$S$18,'PAINEL E TARGET'!$S$19))))))))</f>
        <v>Não elegível</v>
      </c>
      <c r="DP673" s="17">
        <f>IFERROR(VLOOKUP($BW673,'PAINEL E TARGET'!$G$1:$Q$99,10,0),0)</f>
        <v>0</v>
      </c>
      <c r="DQ673" s="17">
        <f>VLOOKUP(DO673,'PAINEL E TARGET'!$S$10:$U$19,3,0)</f>
        <v>0</v>
      </c>
      <c r="DR673" s="16">
        <f t="shared" si="394"/>
        <v>0</v>
      </c>
      <c r="DS673" s="17">
        <f t="shared" si="380"/>
        <v>0.92500000000000004</v>
      </c>
      <c r="DT673" s="16">
        <f>IF(DS673&gt;=1,VLOOKUP(BO673,'PAINEL E TARGET'!$S$1:$W$8,5,0),0)</f>
        <v>0</v>
      </c>
      <c r="DU673" s="16">
        <f t="shared" si="395"/>
        <v>1031.2500000000002</v>
      </c>
    </row>
    <row r="674" spans="2:125" s="32" customFormat="1" x14ac:dyDescent="0.2">
      <c r="B674" s="44">
        <v>43541</v>
      </c>
      <c r="C674" s="65">
        <v>1537</v>
      </c>
      <c r="D674" s="66" t="s">
        <v>677</v>
      </c>
      <c r="E674" s="65">
        <v>413</v>
      </c>
      <c r="F674" s="65" t="s">
        <v>1020</v>
      </c>
      <c r="G674" s="67">
        <v>2057857.633200583</v>
      </c>
      <c r="H674" s="67">
        <v>1105254.4417908618</v>
      </c>
      <c r="I674" s="67">
        <v>926002.44000000006</v>
      </c>
      <c r="J674" s="68">
        <v>0.83781833846293641</v>
      </c>
      <c r="K674" s="67">
        <v>113808.84011923453</v>
      </c>
      <c r="L674" s="67">
        <v>931229.34186578169</v>
      </c>
      <c r="M674" s="67">
        <v>112943.79</v>
      </c>
      <c r="N674" s="67">
        <v>785439.27</v>
      </c>
      <c r="O674" s="67">
        <v>1947207.005936469</v>
      </c>
      <c r="P674" s="67" t="s">
        <v>1082</v>
      </c>
      <c r="Q674" s="67" t="s">
        <v>1082</v>
      </c>
      <c r="R674" s="67">
        <v>0</v>
      </c>
      <c r="S674" s="67">
        <v>2093.9</v>
      </c>
      <c r="T674" s="68">
        <v>9.2173254203051821E-2</v>
      </c>
      <c r="U674" s="68">
        <v>7.6185619528489318E-2</v>
      </c>
      <c r="V674" s="68">
        <v>0.82654800665556671</v>
      </c>
      <c r="W674" s="67">
        <v>96324.569999999992</v>
      </c>
      <c r="X674" s="67">
        <v>68443.87</v>
      </c>
      <c r="Y674" s="68">
        <v>0.71055463834409016</v>
      </c>
      <c r="Z674" s="68">
        <v>0.17089196651243568</v>
      </c>
      <c r="AA674" s="68">
        <v>0.14885789364728225</v>
      </c>
      <c r="AB674" s="68">
        <v>0.87106431440386034</v>
      </c>
      <c r="AC674" s="67">
        <v>178588.63</v>
      </c>
      <c r="AD674" s="67">
        <v>133731.41</v>
      </c>
      <c r="AE674" s="68">
        <v>0.74882376330452838</v>
      </c>
      <c r="AF674" s="43">
        <v>80</v>
      </c>
      <c r="AG674" s="43">
        <v>75</v>
      </c>
      <c r="AH674" s="43">
        <v>47</v>
      </c>
      <c r="AI674" s="43">
        <v>33</v>
      </c>
      <c r="AJ674" s="67">
        <v>53838.079999999994</v>
      </c>
      <c r="AK674" s="67">
        <v>41536</v>
      </c>
      <c r="AL674" s="68">
        <v>0.77149853783790212</v>
      </c>
      <c r="AM674" s="67">
        <v>14839.350000000002</v>
      </c>
      <c r="AN674" s="67">
        <v>8690.2199999999993</v>
      </c>
      <c r="AO674" s="68">
        <v>0.58561999009390564</v>
      </c>
      <c r="AP674" s="67">
        <v>3804.55</v>
      </c>
      <c r="AQ674" s="67">
        <v>3711.7799999999993</v>
      </c>
      <c r="AR674" s="68">
        <v>0.97561603869051505</v>
      </c>
      <c r="AS674" s="67">
        <v>23842.590000000004</v>
      </c>
      <c r="AT674" s="67">
        <v>14505.869999999999</v>
      </c>
      <c r="AU674" s="68">
        <v>0.60840160402036847</v>
      </c>
      <c r="AV674" s="43">
        <v>1496.8199999999997</v>
      </c>
      <c r="AW674" s="43">
        <v>699.86</v>
      </c>
      <c r="AX674" s="69">
        <v>0.46756457022220449</v>
      </c>
      <c r="AY674" s="43">
        <v>113808.84011923453</v>
      </c>
      <c r="AZ674" s="43">
        <v>112943.79000000001</v>
      </c>
      <c r="BA674" s="43">
        <v>42171.783473560223</v>
      </c>
      <c r="BB674" s="43">
        <v>42531.320000000007</v>
      </c>
      <c r="BC674" s="43">
        <v>211963.3638107508</v>
      </c>
      <c r="BD674" s="43">
        <v>78574.573763515305</v>
      </c>
      <c r="BE674" s="43">
        <v>180439.15</v>
      </c>
      <c r="BF674" s="43">
        <v>334539.87</v>
      </c>
      <c r="BG674" s="43">
        <v>2792.8399999999992</v>
      </c>
      <c r="BH674" s="43">
        <v>100</v>
      </c>
      <c r="BI674" s="44">
        <v>43173</v>
      </c>
      <c r="BJ674" s="44">
        <v>43541</v>
      </c>
      <c r="BK674" s="44">
        <v>43172</v>
      </c>
      <c r="BL674" s="43">
        <f t="shared" si="381"/>
        <v>928096.34000000008</v>
      </c>
      <c r="BM674" s="43">
        <f t="shared" si="382"/>
        <v>900476.96000000008</v>
      </c>
      <c r="BO674" s="16" t="str">
        <f>IFERROR(VLOOKUP($C674,'PORTE LOJA'!A:B,2,0),"PORTE 1")</f>
        <v>PORTE 3</v>
      </c>
      <c r="BP674" s="16">
        <f>VLOOKUP(BO674,'PAINEL E TARGET'!$S$1:$W$8,3,0)</f>
        <v>2400</v>
      </c>
      <c r="BQ674" s="16">
        <f t="shared" si="360"/>
        <v>1</v>
      </c>
      <c r="BR674" s="16">
        <f t="shared" si="361"/>
        <v>1</v>
      </c>
      <c r="BS674" s="16">
        <f t="shared" si="362"/>
        <v>1</v>
      </c>
      <c r="BT674" s="16">
        <f t="shared" si="363"/>
        <v>1</v>
      </c>
      <c r="BU674" s="16">
        <f t="shared" si="364"/>
        <v>1</v>
      </c>
      <c r="BV674" s="16">
        <f t="shared" si="365"/>
        <v>1</v>
      </c>
      <c r="BW674" s="17" t="str">
        <f t="shared" si="383"/>
        <v>111111</v>
      </c>
      <c r="BY674" s="17">
        <f t="shared" si="366"/>
        <v>0.84</v>
      </c>
      <c r="BZ674" s="17">
        <f t="shared" si="367"/>
        <v>0.86199999999999999</v>
      </c>
      <c r="CA674" s="17" t="str">
        <f t="shared" si="384"/>
        <v>Sem Retira</v>
      </c>
      <c r="CB674" s="17">
        <f t="shared" si="385"/>
        <v>0.86199999999999999</v>
      </c>
      <c r="CC674" s="33" t="str">
        <f>IF(CB674&gt;='PAINEL E TARGET'!$T$11,'PAINEL E TARGET'!$S$11,
IF(CB674&gt;='PAINEL E TARGET'!$T$12,'PAINEL E TARGET'!$S$12,
IF(CB674&gt;='PAINEL E TARGET'!$T$13,'PAINEL E TARGET'!$S$13,
IF(CB674&gt;='PAINEL E TARGET'!$T$14,'PAINEL E TARGET'!$S$14,
IF(CB674&gt;='PAINEL E TARGET'!$T$15,'PAINEL E TARGET'!$S$15,
IF(CB674&gt;='PAINEL E TARGET'!$T$16,'PAINEL E TARGET'!$S$16,
IF(CB674&gt;='PAINEL E TARGET'!$T$17,'PAINEL E TARGET'!$S$17,
IF(CB674&gt;='PAINEL E TARGET'!$T$18,'PAINEL E TARGET'!$S$18,'PAINEL E TARGET'!$S$19))))))))</f>
        <v>Não elegível</v>
      </c>
      <c r="CD674" s="17">
        <f>IFERROR(VLOOKUP($BW674,'PAINEL E TARGET'!$G$1:$Q$99,4,0),0)</f>
        <v>0.25</v>
      </c>
      <c r="CE674" s="17">
        <f>VLOOKUP(CC674,'PAINEL E TARGET'!$S$10:$U$19,3,0)</f>
        <v>0</v>
      </c>
      <c r="CF674" s="16">
        <f t="shared" si="386"/>
        <v>0</v>
      </c>
      <c r="CG674" s="17">
        <f t="shared" si="368"/>
        <v>0.77100000000000002</v>
      </c>
      <c r="CH674" s="17">
        <f t="shared" si="369"/>
        <v>0.58599999999999997</v>
      </c>
      <c r="CI674" s="17">
        <f t="shared" si="370"/>
        <v>0.97599999999999998</v>
      </c>
      <c r="CJ674" s="17">
        <f t="shared" si="371"/>
        <v>0.60799999999999998</v>
      </c>
      <c r="CK674" s="17">
        <f t="shared" si="372"/>
        <v>0.46800000000000003</v>
      </c>
      <c r="CL674" s="17">
        <f t="shared" si="373"/>
        <v>0.71099999999999997</v>
      </c>
      <c r="CM674" s="16">
        <f t="shared" si="374"/>
        <v>2</v>
      </c>
      <c r="CN674" s="17" t="str">
        <f t="shared" si="387"/>
        <v>não ok</v>
      </c>
      <c r="CO674" s="17">
        <f t="shared" si="388"/>
        <v>0</v>
      </c>
      <c r="CP674" s="33" t="str">
        <f>IF(CO674&gt;='PAINEL E TARGET'!$T$11,'PAINEL E TARGET'!$S$11,
IF(CO674&gt;='PAINEL E TARGET'!$T$12,'PAINEL E TARGET'!$S$12,
IF(CO674&gt;='PAINEL E TARGET'!$T$13,'PAINEL E TARGET'!$S$13,
IF(CO674&gt;='PAINEL E TARGET'!$T$14,'PAINEL E TARGET'!$S$14,
IF(CO674&gt;='PAINEL E TARGET'!$T$15,'PAINEL E TARGET'!$S$15,
IF(CO674&gt;='PAINEL E TARGET'!$T$16,'PAINEL E TARGET'!$S$16,
IF(CO674&gt;='PAINEL E TARGET'!$T$17,'PAINEL E TARGET'!$S$17,
IF(CO674&gt;='PAINEL E TARGET'!$T$18,'PAINEL E TARGET'!$S$18,'PAINEL E TARGET'!$S$19))))))))</f>
        <v>Não elegível</v>
      </c>
      <c r="CQ674" s="17">
        <f>IFERROR(VLOOKUP($BW674,'PAINEL E TARGET'!$G$1:$Q$99,5,0),0)</f>
        <v>0.25</v>
      </c>
      <c r="CR674" s="17">
        <f>VLOOKUP(CP674,'PAINEL E TARGET'!$S$10:$U$19,3,0)</f>
        <v>0</v>
      </c>
      <c r="CS674" s="16">
        <f t="shared" si="389"/>
        <v>0</v>
      </c>
      <c r="CT674" s="17">
        <f t="shared" si="375"/>
        <v>0.749</v>
      </c>
      <c r="CU674" s="33" t="str">
        <f>IF(CT674&gt;='PAINEL E TARGET'!$T$11,'PAINEL E TARGET'!$S$11,
IF(CT674&gt;='PAINEL E TARGET'!$T$12,'PAINEL E TARGET'!$S$12,
IF(CT674&gt;='PAINEL E TARGET'!$T$13,'PAINEL E TARGET'!$S$13,
IF(CT674&gt;='PAINEL E TARGET'!$T$14,'PAINEL E TARGET'!$S$14,
IF(CT674&gt;='PAINEL E TARGET'!$T$15,'PAINEL E TARGET'!$S$15,
IF(CT674&gt;='PAINEL E TARGET'!$T$16,'PAINEL E TARGET'!$S$16,
IF(CT674&gt;='PAINEL E TARGET'!$T$17,'PAINEL E TARGET'!$S$17,
IF(CT674&gt;='PAINEL E TARGET'!$T$18,'PAINEL E TARGET'!$S$18,'PAINEL E TARGET'!$S$19))))))))</f>
        <v>Não elegível</v>
      </c>
      <c r="CV674" s="17">
        <f>IFERROR(VLOOKUP($BW674,'PAINEL E TARGET'!$G$1:$Q$99,6,0),0)</f>
        <v>0.2</v>
      </c>
      <c r="CW674" s="17">
        <f>VLOOKUP(CU674,'PAINEL E TARGET'!$S$10:$U$19,3,0)</f>
        <v>0</v>
      </c>
      <c r="CX674" s="16">
        <f t="shared" si="390"/>
        <v>0</v>
      </c>
      <c r="CY674" s="17">
        <f t="shared" si="376"/>
        <v>0.99199999999999999</v>
      </c>
      <c r="CZ674" s="33" t="str">
        <f>IF(CY674&gt;='PAINEL E TARGET'!$T$11,'PAINEL E TARGET'!$S$11,
IF(CY674&gt;='PAINEL E TARGET'!$T$12,'PAINEL E TARGET'!$S$12,
IF(CY674&gt;='PAINEL E TARGET'!$T$13,'PAINEL E TARGET'!$S$13,
IF(CY674&gt;='PAINEL E TARGET'!$T$14,'PAINEL E TARGET'!$S$14,
IF(CY674&gt;='PAINEL E TARGET'!$T$15,'PAINEL E TARGET'!$S$15,
IF(CY674&gt;='PAINEL E TARGET'!$T$16,'PAINEL E TARGET'!$S$16,
IF(CY674&gt;='PAINEL E TARGET'!$T$17,'PAINEL E TARGET'!$S$17,
IF(CY674&gt;='PAINEL E TARGET'!$T$18,'PAINEL E TARGET'!$S$18,'PAINEL E TARGET'!$S$19))))))))</f>
        <v>1. Fx de 90% a 99,9%</v>
      </c>
      <c r="DA674" s="17">
        <f>IFERROR(VLOOKUP($BW674,'PAINEL E TARGET'!$G$1:$Q$99,7,0),0)</f>
        <v>0.15</v>
      </c>
      <c r="DB674" s="17">
        <f>VLOOKUP(CZ674,'PAINEL E TARGET'!$S$10:$U$19,3,0)</f>
        <v>0.5</v>
      </c>
      <c r="DC674" s="16">
        <f t="shared" si="391"/>
        <v>180</v>
      </c>
      <c r="DD674" s="17">
        <f t="shared" si="377"/>
        <v>1.0089999999999999</v>
      </c>
      <c r="DE674" s="33" t="str">
        <f>IF(DD674&gt;='PAINEL E TARGET'!$T$11,'PAINEL E TARGET'!$S$11,
IF(DD674&gt;='PAINEL E TARGET'!$T$12,'PAINEL E TARGET'!$S$12,
IF(DD674&gt;='PAINEL E TARGET'!$T$13,'PAINEL E TARGET'!$S$13,
IF(DD674&gt;='PAINEL E TARGET'!$T$14,'PAINEL E TARGET'!$S$14,
IF(DD674&gt;='PAINEL E TARGET'!$T$15,'PAINEL E TARGET'!$S$15,
IF(DD674&gt;='PAINEL E TARGET'!$T$16,'PAINEL E TARGET'!$S$16,
IF(DD674&gt;='PAINEL E TARGET'!$T$17,'PAINEL E TARGET'!$S$17,
IF(DD674&gt;='PAINEL E TARGET'!$T$18,'PAINEL E TARGET'!$S$18,'PAINEL E TARGET'!$S$19))))))))</f>
        <v>2. Fx de 100% a 104,9%</v>
      </c>
      <c r="DF674" s="17">
        <f>IFERROR(VLOOKUP($BW674,'PAINEL E TARGET'!$G$1:$Q$99,8,0),0)</f>
        <v>0.1</v>
      </c>
      <c r="DG674" s="17">
        <f>VLOOKUP(DE674,'PAINEL E TARGET'!$S$10:$U$19,3,0)</f>
        <v>1</v>
      </c>
      <c r="DH674" s="16">
        <f t="shared" si="392"/>
        <v>240</v>
      </c>
      <c r="DI674" s="17">
        <f t="shared" si="378"/>
        <v>0.70199999999999996</v>
      </c>
      <c r="DJ674" s="33" t="str">
        <f>IF(DI674&gt;='PAINEL E TARGET'!$T$11,'PAINEL E TARGET'!$S$11,
IF(DI674&gt;='PAINEL E TARGET'!$T$12,'PAINEL E TARGET'!$S$12,
IF(DI674&gt;='PAINEL E TARGET'!$T$13,'PAINEL E TARGET'!$S$13,
IF(DI674&gt;='PAINEL E TARGET'!$T$14,'PAINEL E TARGET'!$S$14,
IF(DI674&gt;='PAINEL E TARGET'!$T$15,'PAINEL E TARGET'!$S$15,
IF(DI674&gt;='PAINEL E TARGET'!$T$16,'PAINEL E TARGET'!$S$16,
IF(DI674&gt;='PAINEL E TARGET'!$T$17,'PAINEL E TARGET'!$S$17,
IF(DI674&gt;='PAINEL E TARGET'!$T$18,'PAINEL E TARGET'!$S$18,'PAINEL E TARGET'!$S$19))))))))</f>
        <v>Não elegível</v>
      </c>
      <c r="DK674" s="17">
        <f>IFERROR(VLOOKUP($BW674,'PAINEL E TARGET'!$G$1:$Q$99,9,0),0)</f>
        <v>0.05</v>
      </c>
      <c r="DL674" s="17">
        <f>VLOOKUP(DJ674,'PAINEL E TARGET'!$S$10:$U$19,3,0)</f>
        <v>0</v>
      </c>
      <c r="DM674" s="16">
        <f t="shared" si="393"/>
        <v>0</v>
      </c>
      <c r="DN674" s="17">
        <f t="shared" si="379"/>
        <v>0.46800000000000003</v>
      </c>
      <c r="DO674" s="33" t="str">
        <f>IF(DN674&gt;='PAINEL E TARGET'!$T$11,'PAINEL E TARGET'!$S$11,
IF(DN674&gt;='PAINEL E TARGET'!$T$12,'PAINEL E TARGET'!$S$12,
IF(DN674&gt;='PAINEL E TARGET'!$T$13,'PAINEL E TARGET'!$S$13,
IF(DN674&gt;='PAINEL E TARGET'!$T$14,'PAINEL E TARGET'!$S$14,
IF(DN674&gt;='PAINEL E TARGET'!$T$15,'PAINEL E TARGET'!$S$15,
IF(DN674&gt;='PAINEL E TARGET'!$T$16,'PAINEL E TARGET'!$S$16,
IF(DN674&gt;='PAINEL E TARGET'!$T$17,'PAINEL E TARGET'!$S$17,
IF(DN674&gt;='PAINEL E TARGET'!$T$18,'PAINEL E TARGET'!$S$18,'PAINEL E TARGET'!$S$19))))))))</f>
        <v>Não elegível</v>
      </c>
      <c r="DP674" s="17">
        <f>IFERROR(VLOOKUP($BW674,'PAINEL E TARGET'!$G$1:$Q$99,10,0),0)</f>
        <v>0</v>
      </c>
      <c r="DQ674" s="17">
        <f>VLOOKUP(DO674,'PAINEL E TARGET'!$S$10:$U$19,3,0)</f>
        <v>0</v>
      </c>
      <c r="DR674" s="16">
        <f t="shared" si="394"/>
        <v>0</v>
      </c>
      <c r="DS674" s="17">
        <f t="shared" si="380"/>
        <v>0.93799999999999994</v>
      </c>
      <c r="DT674" s="16">
        <f>IF(DS674&gt;=1,VLOOKUP(BO674,'PAINEL E TARGET'!$S$1:$W$8,5,0),0)</f>
        <v>0</v>
      </c>
      <c r="DU674" s="16">
        <f t="shared" si="395"/>
        <v>420</v>
      </c>
    </row>
    <row r="675" spans="2:125" s="32" customFormat="1" x14ac:dyDescent="0.2">
      <c r="B675" s="44">
        <v>43541</v>
      </c>
      <c r="C675" s="65">
        <v>1539</v>
      </c>
      <c r="D675" s="66" t="s">
        <v>678</v>
      </c>
      <c r="E675" s="65">
        <v>416</v>
      </c>
      <c r="F675" s="65" t="s">
        <v>1020</v>
      </c>
      <c r="G675" s="67">
        <v>2263904.0275211595</v>
      </c>
      <c r="H675" s="67">
        <v>1174919.0688952147</v>
      </c>
      <c r="I675" s="67">
        <v>1064735.57</v>
      </c>
      <c r="J675" s="68">
        <v>0.90622035013967306</v>
      </c>
      <c r="K675" s="67">
        <v>169502.18791011261</v>
      </c>
      <c r="L675" s="67">
        <v>872276.43212034251</v>
      </c>
      <c r="M675" s="67">
        <v>149930.71</v>
      </c>
      <c r="N675" s="67">
        <v>858989.82000000007</v>
      </c>
      <c r="O675" s="67">
        <v>2017877.597814302</v>
      </c>
      <c r="P675" s="67" t="s">
        <v>1082</v>
      </c>
      <c r="Q675" s="67" t="s">
        <v>1082</v>
      </c>
      <c r="R675" s="67">
        <v>0</v>
      </c>
      <c r="S675" s="67">
        <v>0</v>
      </c>
      <c r="T675" s="68">
        <v>0.10177877330300787</v>
      </c>
      <c r="U675" s="68">
        <v>0.10499127220654336</v>
      </c>
      <c r="V675" s="68">
        <v>1.0315635451212553</v>
      </c>
      <c r="W675" s="67">
        <v>106030.95000000001</v>
      </c>
      <c r="X675" s="67">
        <v>105927.85</v>
      </c>
      <c r="Y675" s="68">
        <v>0.99902764240063857</v>
      </c>
      <c r="Z675" s="68">
        <v>7.6524588302329999E-2</v>
      </c>
      <c r="AA675" s="68">
        <v>9.8920030896784319E-2</v>
      </c>
      <c r="AB675" s="68">
        <v>1.292656819086375</v>
      </c>
      <c r="AC675" s="67">
        <v>79721.680000000008</v>
      </c>
      <c r="AD675" s="67">
        <v>99802.450000000012</v>
      </c>
      <c r="AE675" s="68">
        <v>1.2518859361719421</v>
      </c>
      <c r="AF675" s="43">
        <v>80</v>
      </c>
      <c r="AG675" s="43">
        <v>72</v>
      </c>
      <c r="AH675" s="43">
        <v>31</v>
      </c>
      <c r="AI675" s="43">
        <v>22</v>
      </c>
      <c r="AJ675" s="67">
        <v>58544.530000000006</v>
      </c>
      <c r="AK675" s="67">
        <v>54270.5</v>
      </c>
      <c r="AL675" s="68">
        <v>0.92699522910167687</v>
      </c>
      <c r="AM675" s="67">
        <v>7325.1</v>
      </c>
      <c r="AN675" s="67">
        <v>7934.0999999999995</v>
      </c>
      <c r="AO675" s="68">
        <v>1.0831387967399762</v>
      </c>
      <c r="AP675" s="67">
        <v>6305.9800000000005</v>
      </c>
      <c r="AQ675" s="67">
        <v>3901.8499999999995</v>
      </c>
      <c r="AR675" s="68">
        <v>0.61875394466839395</v>
      </c>
      <c r="AS675" s="67">
        <v>33855.339999999997</v>
      </c>
      <c r="AT675" s="67">
        <v>39821.400000000009</v>
      </c>
      <c r="AU675" s="68">
        <v>1.176222126258369</v>
      </c>
      <c r="AV675" s="43">
        <v>2558.9</v>
      </c>
      <c r="AW675" s="43">
        <v>894.84</v>
      </c>
      <c r="AX675" s="69">
        <v>0.34969713548790499</v>
      </c>
      <c r="AY675" s="43">
        <v>169502.18791011261</v>
      </c>
      <c r="AZ675" s="43">
        <v>149930.71</v>
      </c>
      <c r="BA675" s="43">
        <v>32328.764546402155</v>
      </c>
      <c r="BB675" s="43">
        <v>37295.57</v>
      </c>
      <c r="BC675" s="43">
        <v>328410.67860527203</v>
      </c>
      <c r="BD675" s="43">
        <v>62647.996257061888</v>
      </c>
      <c r="BE675" s="43">
        <v>206761.14</v>
      </c>
      <c r="BF675" s="43">
        <v>155457.93</v>
      </c>
      <c r="BG675" s="43">
        <v>4963.3900000000003</v>
      </c>
      <c r="BH675" s="43">
        <v>84</v>
      </c>
      <c r="BI675" s="44">
        <v>43173</v>
      </c>
      <c r="BJ675" s="44">
        <v>43541</v>
      </c>
      <c r="BK675" s="44">
        <v>43172</v>
      </c>
      <c r="BL675" s="43">
        <f t="shared" si="381"/>
        <v>1064735.57</v>
      </c>
      <c r="BM675" s="43">
        <f t="shared" si="382"/>
        <v>1008920.53</v>
      </c>
      <c r="BO675" s="16" t="str">
        <f>IFERROR(VLOOKUP($C675,'PORTE LOJA'!A:B,2,0),"PORTE 1")</f>
        <v>PORTE 3</v>
      </c>
      <c r="BP675" s="16">
        <f>VLOOKUP(BO675,'PAINEL E TARGET'!$S$1:$W$8,3,0)</f>
        <v>2400</v>
      </c>
      <c r="BQ675" s="16">
        <f t="shared" si="360"/>
        <v>1</v>
      </c>
      <c r="BR675" s="16">
        <f t="shared" si="361"/>
        <v>1</v>
      </c>
      <c r="BS675" s="16">
        <f t="shared" si="362"/>
        <v>1</v>
      </c>
      <c r="BT675" s="16">
        <f t="shared" si="363"/>
        <v>1</v>
      </c>
      <c r="BU675" s="16">
        <f t="shared" si="364"/>
        <v>1</v>
      </c>
      <c r="BV675" s="16">
        <f t="shared" si="365"/>
        <v>1</v>
      </c>
      <c r="BW675" s="17" t="str">
        <f t="shared" si="383"/>
        <v>111111</v>
      </c>
      <c r="BY675" s="17">
        <f t="shared" si="366"/>
        <v>0.90600000000000003</v>
      </c>
      <c r="BZ675" s="17">
        <f t="shared" si="367"/>
        <v>0.96799999999999997</v>
      </c>
      <c r="CA675" s="17" t="str">
        <f t="shared" si="384"/>
        <v>Sem Retira</v>
      </c>
      <c r="CB675" s="17">
        <f t="shared" si="385"/>
        <v>0.96799999999999997</v>
      </c>
      <c r="CC675" s="33" t="str">
        <f>IF(CB675&gt;='PAINEL E TARGET'!$T$11,'PAINEL E TARGET'!$S$11,
IF(CB675&gt;='PAINEL E TARGET'!$T$12,'PAINEL E TARGET'!$S$12,
IF(CB675&gt;='PAINEL E TARGET'!$T$13,'PAINEL E TARGET'!$S$13,
IF(CB675&gt;='PAINEL E TARGET'!$T$14,'PAINEL E TARGET'!$S$14,
IF(CB675&gt;='PAINEL E TARGET'!$T$15,'PAINEL E TARGET'!$S$15,
IF(CB675&gt;='PAINEL E TARGET'!$T$16,'PAINEL E TARGET'!$S$16,
IF(CB675&gt;='PAINEL E TARGET'!$T$17,'PAINEL E TARGET'!$S$17,
IF(CB675&gt;='PAINEL E TARGET'!$T$18,'PAINEL E TARGET'!$S$18,'PAINEL E TARGET'!$S$19))))))))</f>
        <v>1. Fx de 90% a 99,9%</v>
      </c>
      <c r="CD675" s="17">
        <f>IFERROR(VLOOKUP($BW675,'PAINEL E TARGET'!$G$1:$Q$99,4,0),0)</f>
        <v>0.25</v>
      </c>
      <c r="CE675" s="17">
        <f>VLOOKUP(CC675,'PAINEL E TARGET'!$S$10:$U$19,3,0)</f>
        <v>0.5</v>
      </c>
      <c r="CF675" s="16">
        <f t="shared" si="386"/>
        <v>300</v>
      </c>
      <c r="CG675" s="17">
        <f t="shared" si="368"/>
        <v>0.92700000000000005</v>
      </c>
      <c r="CH675" s="17">
        <f t="shared" si="369"/>
        <v>1.083</v>
      </c>
      <c r="CI675" s="17">
        <f t="shared" si="370"/>
        <v>0.61899999999999999</v>
      </c>
      <c r="CJ675" s="17">
        <f t="shared" si="371"/>
        <v>1.1759999999999999</v>
      </c>
      <c r="CK675" s="17">
        <f t="shared" si="372"/>
        <v>0.35</v>
      </c>
      <c r="CL675" s="17">
        <f t="shared" si="373"/>
        <v>0.999</v>
      </c>
      <c r="CM675" s="16">
        <f t="shared" si="374"/>
        <v>3</v>
      </c>
      <c r="CN675" s="17" t="str">
        <f t="shared" si="387"/>
        <v>não ok</v>
      </c>
      <c r="CO675" s="17">
        <f t="shared" si="388"/>
        <v>0</v>
      </c>
      <c r="CP675" s="33" t="str">
        <f>IF(CO675&gt;='PAINEL E TARGET'!$T$11,'PAINEL E TARGET'!$S$11,
IF(CO675&gt;='PAINEL E TARGET'!$T$12,'PAINEL E TARGET'!$S$12,
IF(CO675&gt;='PAINEL E TARGET'!$T$13,'PAINEL E TARGET'!$S$13,
IF(CO675&gt;='PAINEL E TARGET'!$T$14,'PAINEL E TARGET'!$S$14,
IF(CO675&gt;='PAINEL E TARGET'!$T$15,'PAINEL E TARGET'!$S$15,
IF(CO675&gt;='PAINEL E TARGET'!$T$16,'PAINEL E TARGET'!$S$16,
IF(CO675&gt;='PAINEL E TARGET'!$T$17,'PAINEL E TARGET'!$S$17,
IF(CO675&gt;='PAINEL E TARGET'!$T$18,'PAINEL E TARGET'!$S$18,'PAINEL E TARGET'!$S$19))))))))</f>
        <v>Não elegível</v>
      </c>
      <c r="CQ675" s="17">
        <f>IFERROR(VLOOKUP($BW675,'PAINEL E TARGET'!$G$1:$Q$99,5,0),0)</f>
        <v>0.25</v>
      </c>
      <c r="CR675" s="17">
        <f>VLOOKUP(CP675,'PAINEL E TARGET'!$S$10:$U$19,3,0)</f>
        <v>0</v>
      </c>
      <c r="CS675" s="16">
        <f t="shared" si="389"/>
        <v>0</v>
      </c>
      <c r="CT675" s="17">
        <f t="shared" si="375"/>
        <v>1.252</v>
      </c>
      <c r="CU675" s="33" t="str">
        <f>IF(CT675&gt;='PAINEL E TARGET'!$T$11,'PAINEL E TARGET'!$S$11,
IF(CT675&gt;='PAINEL E TARGET'!$T$12,'PAINEL E TARGET'!$S$12,
IF(CT675&gt;='PAINEL E TARGET'!$T$13,'PAINEL E TARGET'!$S$13,
IF(CT675&gt;='PAINEL E TARGET'!$T$14,'PAINEL E TARGET'!$S$14,
IF(CT675&gt;='PAINEL E TARGET'!$T$15,'PAINEL E TARGET'!$S$15,
IF(CT675&gt;='PAINEL E TARGET'!$T$16,'PAINEL E TARGET'!$S$16,
IF(CT675&gt;='PAINEL E TARGET'!$T$17,'PAINEL E TARGET'!$S$17,
IF(CT675&gt;='PAINEL E TARGET'!$T$18,'PAINEL E TARGET'!$S$18,'PAINEL E TARGET'!$S$19))))))))</f>
        <v>7. Fx de 125% a 129,9%</v>
      </c>
      <c r="CV675" s="17">
        <f>IFERROR(VLOOKUP($BW675,'PAINEL E TARGET'!$G$1:$Q$99,6,0),0)</f>
        <v>0.2</v>
      </c>
      <c r="CW675" s="17">
        <f>VLOOKUP(CU675,'PAINEL E TARGET'!$S$10:$U$19,3,0)</f>
        <v>1.5</v>
      </c>
      <c r="CX675" s="16">
        <f t="shared" si="390"/>
        <v>720.00000000000011</v>
      </c>
      <c r="CY675" s="17">
        <f t="shared" si="376"/>
        <v>0.88500000000000001</v>
      </c>
      <c r="CZ675" s="33" t="str">
        <f>IF(CY675&gt;='PAINEL E TARGET'!$T$11,'PAINEL E TARGET'!$S$11,
IF(CY675&gt;='PAINEL E TARGET'!$T$12,'PAINEL E TARGET'!$S$12,
IF(CY675&gt;='PAINEL E TARGET'!$T$13,'PAINEL E TARGET'!$S$13,
IF(CY675&gt;='PAINEL E TARGET'!$T$14,'PAINEL E TARGET'!$S$14,
IF(CY675&gt;='PAINEL E TARGET'!$T$15,'PAINEL E TARGET'!$S$15,
IF(CY675&gt;='PAINEL E TARGET'!$T$16,'PAINEL E TARGET'!$S$16,
IF(CY675&gt;='PAINEL E TARGET'!$T$17,'PAINEL E TARGET'!$S$17,
IF(CY675&gt;='PAINEL E TARGET'!$T$18,'PAINEL E TARGET'!$S$18,'PAINEL E TARGET'!$S$19))))))))</f>
        <v>Não elegível</v>
      </c>
      <c r="DA675" s="17">
        <f>IFERROR(VLOOKUP($BW675,'PAINEL E TARGET'!$G$1:$Q$99,7,0),0)</f>
        <v>0.15</v>
      </c>
      <c r="DB675" s="17">
        <f>VLOOKUP(CZ675,'PAINEL E TARGET'!$S$10:$U$19,3,0)</f>
        <v>0</v>
      </c>
      <c r="DC675" s="16">
        <f t="shared" si="391"/>
        <v>0</v>
      </c>
      <c r="DD675" s="17">
        <f t="shared" si="377"/>
        <v>1.1539999999999999</v>
      </c>
      <c r="DE675" s="33" t="str">
        <f>IF(DD675&gt;='PAINEL E TARGET'!$T$11,'PAINEL E TARGET'!$S$11,
IF(DD675&gt;='PAINEL E TARGET'!$T$12,'PAINEL E TARGET'!$S$12,
IF(DD675&gt;='PAINEL E TARGET'!$T$13,'PAINEL E TARGET'!$S$13,
IF(DD675&gt;='PAINEL E TARGET'!$T$14,'PAINEL E TARGET'!$S$14,
IF(DD675&gt;='PAINEL E TARGET'!$T$15,'PAINEL E TARGET'!$S$15,
IF(DD675&gt;='PAINEL E TARGET'!$T$16,'PAINEL E TARGET'!$S$16,
IF(DD675&gt;='PAINEL E TARGET'!$T$17,'PAINEL E TARGET'!$S$17,
IF(DD675&gt;='PAINEL E TARGET'!$T$18,'PAINEL E TARGET'!$S$18,'PAINEL E TARGET'!$S$19))))))))</f>
        <v>5. Fx de 115% a 119,9%</v>
      </c>
      <c r="DF675" s="17">
        <f>IFERROR(VLOOKUP($BW675,'PAINEL E TARGET'!$G$1:$Q$99,8,0),0)</f>
        <v>0.1</v>
      </c>
      <c r="DG675" s="17">
        <f>VLOOKUP(DE675,'PAINEL E TARGET'!$S$10:$U$19,3,0)</f>
        <v>1.3</v>
      </c>
      <c r="DH675" s="16">
        <f t="shared" si="392"/>
        <v>312</v>
      </c>
      <c r="DI675" s="17">
        <f t="shared" si="378"/>
        <v>0.71</v>
      </c>
      <c r="DJ675" s="33" t="str">
        <f>IF(DI675&gt;='PAINEL E TARGET'!$T$11,'PAINEL E TARGET'!$S$11,
IF(DI675&gt;='PAINEL E TARGET'!$T$12,'PAINEL E TARGET'!$S$12,
IF(DI675&gt;='PAINEL E TARGET'!$T$13,'PAINEL E TARGET'!$S$13,
IF(DI675&gt;='PAINEL E TARGET'!$T$14,'PAINEL E TARGET'!$S$14,
IF(DI675&gt;='PAINEL E TARGET'!$T$15,'PAINEL E TARGET'!$S$15,
IF(DI675&gt;='PAINEL E TARGET'!$T$16,'PAINEL E TARGET'!$S$16,
IF(DI675&gt;='PAINEL E TARGET'!$T$17,'PAINEL E TARGET'!$S$17,
IF(DI675&gt;='PAINEL E TARGET'!$T$18,'PAINEL E TARGET'!$S$18,'PAINEL E TARGET'!$S$19))))))))</f>
        <v>Não elegível</v>
      </c>
      <c r="DK675" s="17">
        <f>IFERROR(VLOOKUP($BW675,'PAINEL E TARGET'!$G$1:$Q$99,9,0),0)</f>
        <v>0.05</v>
      </c>
      <c r="DL675" s="17">
        <f>VLOOKUP(DJ675,'PAINEL E TARGET'!$S$10:$U$19,3,0)</f>
        <v>0</v>
      </c>
      <c r="DM675" s="16">
        <f t="shared" si="393"/>
        <v>0</v>
      </c>
      <c r="DN675" s="17">
        <f t="shared" si="379"/>
        <v>0.35</v>
      </c>
      <c r="DO675" s="33" t="str">
        <f>IF(DN675&gt;='PAINEL E TARGET'!$T$11,'PAINEL E TARGET'!$S$11,
IF(DN675&gt;='PAINEL E TARGET'!$T$12,'PAINEL E TARGET'!$S$12,
IF(DN675&gt;='PAINEL E TARGET'!$T$13,'PAINEL E TARGET'!$S$13,
IF(DN675&gt;='PAINEL E TARGET'!$T$14,'PAINEL E TARGET'!$S$14,
IF(DN675&gt;='PAINEL E TARGET'!$T$15,'PAINEL E TARGET'!$S$15,
IF(DN675&gt;='PAINEL E TARGET'!$T$16,'PAINEL E TARGET'!$S$16,
IF(DN675&gt;='PAINEL E TARGET'!$T$17,'PAINEL E TARGET'!$S$17,
IF(DN675&gt;='PAINEL E TARGET'!$T$18,'PAINEL E TARGET'!$S$18,'PAINEL E TARGET'!$S$19))))))))</f>
        <v>Não elegível</v>
      </c>
      <c r="DP675" s="17">
        <f>IFERROR(VLOOKUP($BW675,'PAINEL E TARGET'!$G$1:$Q$99,10,0),0)</f>
        <v>0</v>
      </c>
      <c r="DQ675" s="17">
        <f>VLOOKUP(DO675,'PAINEL E TARGET'!$S$10:$U$19,3,0)</f>
        <v>0</v>
      </c>
      <c r="DR675" s="16">
        <f t="shared" si="394"/>
        <v>0</v>
      </c>
      <c r="DS675" s="17">
        <f t="shared" si="380"/>
        <v>0.9</v>
      </c>
      <c r="DT675" s="16">
        <f>IF(DS675&gt;=1,VLOOKUP(BO675,'PAINEL E TARGET'!$S$1:$W$8,5,0),0)</f>
        <v>0</v>
      </c>
      <c r="DU675" s="16">
        <f t="shared" si="395"/>
        <v>1332</v>
      </c>
    </row>
    <row r="676" spans="2:125" s="32" customFormat="1" x14ac:dyDescent="0.2">
      <c r="B676" s="44">
        <v>43541</v>
      </c>
      <c r="C676" s="65">
        <v>1540</v>
      </c>
      <c r="D676" s="66" t="s">
        <v>679</v>
      </c>
      <c r="E676" s="65">
        <v>416</v>
      </c>
      <c r="F676" s="65" t="s">
        <v>1020</v>
      </c>
      <c r="G676" s="67">
        <v>2352022.1481986707</v>
      </c>
      <c r="H676" s="67">
        <v>1228760.4492305624</v>
      </c>
      <c r="I676" s="67">
        <v>995895.37</v>
      </c>
      <c r="J676" s="68">
        <v>0.81048781365287248</v>
      </c>
      <c r="K676" s="67">
        <v>169862.9586127252</v>
      </c>
      <c r="L676" s="67">
        <v>938503.57123395556</v>
      </c>
      <c r="M676" s="67">
        <v>125376.27</v>
      </c>
      <c r="N676" s="67">
        <v>829798.17</v>
      </c>
      <c r="O676" s="67">
        <v>2125513.0461830529</v>
      </c>
      <c r="P676" s="67" t="s">
        <v>1082</v>
      </c>
      <c r="Q676" s="67" t="s">
        <v>1082</v>
      </c>
      <c r="R676" s="67">
        <v>0</v>
      </c>
      <c r="S676" s="67">
        <v>0</v>
      </c>
      <c r="T676" s="68">
        <v>0.11611030876022743</v>
      </c>
      <c r="U676" s="68">
        <v>0.11719176656360275</v>
      </c>
      <c r="V676" s="68">
        <v>1.0093140550130528</v>
      </c>
      <c r="W676" s="67">
        <v>128692.78</v>
      </c>
      <c r="X676" s="67">
        <v>111938.57999999999</v>
      </c>
      <c r="Y676" s="68">
        <v>0.86981243236800065</v>
      </c>
      <c r="Z676" s="68">
        <v>0.13218011014845935</v>
      </c>
      <c r="AA676" s="68">
        <v>0.16313020268842196</v>
      </c>
      <c r="AB676" s="68">
        <v>1.2341509059509841</v>
      </c>
      <c r="AC676" s="67">
        <v>146504.00999999998</v>
      </c>
      <c r="AD676" s="67">
        <v>155817.79999999996</v>
      </c>
      <c r="AE676" s="68">
        <v>1.0635736182238287</v>
      </c>
      <c r="AF676" s="43">
        <v>80</v>
      </c>
      <c r="AG676" s="43">
        <v>66</v>
      </c>
      <c r="AH676" s="43">
        <v>47</v>
      </c>
      <c r="AI676" s="43">
        <v>24</v>
      </c>
      <c r="AJ676" s="67">
        <v>71650.33</v>
      </c>
      <c r="AK676" s="67">
        <v>66174.399999999994</v>
      </c>
      <c r="AL676" s="68">
        <v>0.92357425290295236</v>
      </c>
      <c r="AM676" s="67">
        <v>16793.439999999999</v>
      </c>
      <c r="AN676" s="67">
        <v>12323.140000000001</v>
      </c>
      <c r="AO676" s="68">
        <v>0.73380677216818013</v>
      </c>
      <c r="AP676" s="67">
        <v>9203.64</v>
      </c>
      <c r="AQ676" s="67">
        <v>7525.75</v>
      </c>
      <c r="AR676" s="68">
        <v>0.81769278242086829</v>
      </c>
      <c r="AS676" s="67">
        <v>31045.370000000003</v>
      </c>
      <c r="AT676" s="67">
        <v>25915.289999999997</v>
      </c>
      <c r="AU676" s="68">
        <v>0.83475539186680636</v>
      </c>
      <c r="AV676" s="43">
        <v>2759.9900000000002</v>
      </c>
      <c r="AW676" s="43">
        <v>1419.7</v>
      </c>
      <c r="AX676" s="69">
        <v>0.51438592168812203</v>
      </c>
      <c r="AY676" s="43">
        <v>169862.9586127252</v>
      </c>
      <c r="AZ676" s="43">
        <v>125376.27</v>
      </c>
      <c r="BA676" s="43">
        <v>46127.379336295729</v>
      </c>
      <c r="BB676" s="43">
        <v>45433.670000000006</v>
      </c>
      <c r="BC676" s="43">
        <v>325573.59607527987</v>
      </c>
      <c r="BD676" s="43">
        <v>88514.157314446493</v>
      </c>
      <c r="BE676" s="43">
        <v>247924.43000000005</v>
      </c>
      <c r="BF676" s="43">
        <v>282237.47999999992</v>
      </c>
      <c r="BG676" s="43">
        <v>5301.2900000000009</v>
      </c>
      <c r="BH676" s="43">
        <v>95</v>
      </c>
      <c r="BI676" s="44">
        <v>43173</v>
      </c>
      <c r="BJ676" s="44">
        <v>43541</v>
      </c>
      <c r="BK676" s="44">
        <v>43172</v>
      </c>
      <c r="BL676" s="43">
        <f t="shared" si="381"/>
        <v>995895.37</v>
      </c>
      <c r="BM676" s="43">
        <f t="shared" si="382"/>
        <v>955174.44000000006</v>
      </c>
      <c r="BO676" s="16" t="str">
        <f>IFERROR(VLOOKUP($C676,'PORTE LOJA'!A:B,2,0),"PORTE 1")</f>
        <v>PORTE 3</v>
      </c>
      <c r="BP676" s="16">
        <f>VLOOKUP(BO676,'PAINEL E TARGET'!$S$1:$W$8,3,0)</f>
        <v>2400</v>
      </c>
      <c r="BQ676" s="16">
        <f t="shared" si="360"/>
        <v>1</v>
      </c>
      <c r="BR676" s="16">
        <f t="shared" si="361"/>
        <v>1</v>
      </c>
      <c r="BS676" s="16">
        <f t="shared" si="362"/>
        <v>1</v>
      </c>
      <c r="BT676" s="16">
        <f t="shared" si="363"/>
        <v>1</v>
      </c>
      <c r="BU676" s="16">
        <f t="shared" si="364"/>
        <v>1</v>
      </c>
      <c r="BV676" s="16">
        <f t="shared" si="365"/>
        <v>1</v>
      </c>
      <c r="BW676" s="17" t="str">
        <f t="shared" si="383"/>
        <v>111111</v>
      </c>
      <c r="BY676" s="17">
        <f t="shared" si="366"/>
        <v>0.81</v>
      </c>
      <c r="BZ676" s="17">
        <f t="shared" si="367"/>
        <v>0.86199999999999999</v>
      </c>
      <c r="CA676" s="17" t="str">
        <f t="shared" si="384"/>
        <v>Sem Retira</v>
      </c>
      <c r="CB676" s="17">
        <f t="shared" si="385"/>
        <v>0.86199999999999999</v>
      </c>
      <c r="CC676" s="33" t="str">
        <f>IF(CB676&gt;='PAINEL E TARGET'!$T$11,'PAINEL E TARGET'!$S$11,
IF(CB676&gt;='PAINEL E TARGET'!$T$12,'PAINEL E TARGET'!$S$12,
IF(CB676&gt;='PAINEL E TARGET'!$T$13,'PAINEL E TARGET'!$S$13,
IF(CB676&gt;='PAINEL E TARGET'!$T$14,'PAINEL E TARGET'!$S$14,
IF(CB676&gt;='PAINEL E TARGET'!$T$15,'PAINEL E TARGET'!$S$15,
IF(CB676&gt;='PAINEL E TARGET'!$T$16,'PAINEL E TARGET'!$S$16,
IF(CB676&gt;='PAINEL E TARGET'!$T$17,'PAINEL E TARGET'!$S$17,
IF(CB676&gt;='PAINEL E TARGET'!$T$18,'PAINEL E TARGET'!$S$18,'PAINEL E TARGET'!$S$19))))))))</f>
        <v>Não elegível</v>
      </c>
      <c r="CD676" s="17">
        <f>IFERROR(VLOOKUP($BW676,'PAINEL E TARGET'!$G$1:$Q$99,4,0),0)</f>
        <v>0.25</v>
      </c>
      <c r="CE676" s="17">
        <f>VLOOKUP(CC676,'PAINEL E TARGET'!$S$10:$U$19,3,0)</f>
        <v>0</v>
      </c>
      <c r="CF676" s="16">
        <f t="shared" si="386"/>
        <v>0</v>
      </c>
      <c r="CG676" s="17">
        <f t="shared" si="368"/>
        <v>0.92400000000000004</v>
      </c>
      <c r="CH676" s="17">
        <f t="shared" si="369"/>
        <v>0.73399999999999999</v>
      </c>
      <c r="CI676" s="17">
        <f t="shared" si="370"/>
        <v>0.81799999999999995</v>
      </c>
      <c r="CJ676" s="17">
        <f t="shared" si="371"/>
        <v>0.83499999999999996</v>
      </c>
      <c r="CK676" s="17">
        <f t="shared" si="372"/>
        <v>0.51400000000000001</v>
      </c>
      <c r="CL676" s="17">
        <f t="shared" si="373"/>
        <v>0.87</v>
      </c>
      <c r="CM676" s="16">
        <f t="shared" si="374"/>
        <v>4</v>
      </c>
      <c r="CN676" s="17" t="str">
        <f t="shared" si="387"/>
        <v>não ok</v>
      </c>
      <c r="CO676" s="17">
        <f t="shared" si="388"/>
        <v>0</v>
      </c>
      <c r="CP676" s="33" t="str">
        <f>IF(CO676&gt;='PAINEL E TARGET'!$T$11,'PAINEL E TARGET'!$S$11,
IF(CO676&gt;='PAINEL E TARGET'!$T$12,'PAINEL E TARGET'!$S$12,
IF(CO676&gt;='PAINEL E TARGET'!$T$13,'PAINEL E TARGET'!$S$13,
IF(CO676&gt;='PAINEL E TARGET'!$T$14,'PAINEL E TARGET'!$S$14,
IF(CO676&gt;='PAINEL E TARGET'!$T$15,'PAINEL E TARGET'!$S$15,
IF(CO676&gt;='PAINEL E TARGET'!$T$16,'PAINEL E TARGET'!$S$16,
IF(CO676&gt;='PAINEL E TARGET'!$T$17,'PAINEL E TARGET'!$S$17,
IF(CO676&gt;='PAINEL E TARGET'!$T$18,'PAINEL E TARGET'!$S$18,'PAINEL E TARGET'!$S$19))))))))</f>
        <v>Não elegível</v>
      </c>
      <c r="CQ676" s="17">
        <f>IFERROR(VLOOKUP($BW676,'PAINEL E TARGET'!$G$1:$Q$99,5,0),0)</f>
        <v>0.25</v>
      </c>
      <c r="CR676" s="17">
        <f>VLOOKUP(CP676,'PAINEL E TARGET'!$S$10:$U$19,3,0)</f>
        <v>0</v>
      </c>
      <c r="CS676" s="16">
        <f t="shared" si="389"/>
        <v>0</v>
      </c>
      <c r="CT676" s="17">
        <f t="shared" si="375"/>
        <v>1.0640000000000001</v>
      </c>
      <c r="CU676" s="33" t="str">
        <f>IF(CT676&gt;='PAINEL E TARGET'!$T$11,'PAINEL E TARGET'!$S$11,
IF(CT676&gt;='PAINEL E TARGET'!$T$12,'PAINEL E TARGET'!$S$12,
IF(CT676&gt;='PAINEL E TARGET'!$T$13,'PAINEL E TARGET'!$S$13,
IF(CT676&gt;='PAINEL E TARGET'!$T$14,'PAINEL E TARGET'!$S$14,
IF(CT676&gt;='PAINEL E TARGET'!$T$15,'PAINEL E TARGET'!$S$15,
IF(CT676&gt;='PAINEL E TARGET'!$T$16,'PAINEL E TARGET'!$S$16,
IF(CT676&gt;='PAINEL E TARGET'!$T$17,'PAINEL E TARGET'!$S$17,
IF(CT676&gt;='PAINEL E TARGET'!$T$18,'PAINEL E TARGET'!$S$18,'PAINEL E TARGET'!$S$19))))))))</f>
        <v>3. Fx de 105% a 109,9%</v>
      </c>
      <c r="CV676" s="17">
        <f>IFERROR(VLOOKUP($BW676,'PAINEL E TARGET'!$G$1:$Q$99,6,0),0)</f>
        <v>0.2</v>
      </c>
      <c r="CW676" s="17">
        <f>VLOOKUP(CU676,'PAINEL E TARGET'!$S$10:$U$19,3,0)</f>
        <v>1.1000000000000001</v>
      </c>
      <c r="CX676" s="16">
        <f t="shared" si="390"/>
        <v>528.00000000000011</v>
      </c>
      <c r="CY676" s="17">
        <f t="shared" si="376"/>
        <v>0.73799999999999999</v>
      </c>
      <c r="CZ676" s="33" t="str">
        <f>IF(CY676&gt;='PAINEL E TARGET'!$T$11,'PAINEL E TARGET'!$S$11,
IF(CY676&gt;='PAINEL E TARGET'!$T$12,'PAINEL E TARGET'!$S$12,
IF(CY676&gt;='PAINEL E TARGET'!$T$13,'PAINEL E TARGET'!$S$13,
IF(CY676&gt;='PAINEL E TARGET'!$T$14,'PAINEL E TARGET'!$S$14,
IF(CY676&gt;='PAINEL E TARGET'!$T$15,'PAINEL E TARGET'!$S$15,
IF(CY676&gt;='PAINEL E TARGET'!$T$16,'PAINEL E TARGET'!$S$16,
IF(CY676&gt;='PAINEL E TARGET'!$T$17,'PAINEL E TARGET'!$S$17,
IF(CY676&gt;='PAINEL E TARGET'!$T$18,'PAINEL E TARGET'!$S$18,'PAINEL E TARGET'!$S$19))))))))</f>
        <v>Não elegível</v>
      </c>
      <c r="DA676" s="17">
        <f>IFERROR(VLOOKUP($BW676,'PAINEL E TARGET'!$G$1:$Q$99,7,0),0)</f>
        <v>0.15</v>
      </c>
      <c r="DB676" s="17">
        <f>VLOOKUP(CZ676,'PAINEL E TARGET'!$S$10:$U$19,3,0)</f>
        <v>0</v>
      </c>
      <c r="DC676" s="16">
        <f t="shared" si="391"/>
        <v>0</v>
      </c>
      <c r="DD676" s="17">
        <f t="shared" si="377"/>
        <v>0.98499999999999999</v>
      </c>
      <c r="DE676" s="33" t="str">
        <f>IF(DD676&gt;='PAINEL E TARGET'!$T$11,'PAINEL E TARGET'!$S$11,
IF(DD676&gt;='PAINEL E TARGET'!$T$12,'PAINEL E TARGET'!$S$12,
IF(DD676&gt;='PAINEL E TARGET'!$T$13,'PAINEL E TARGET'!$S$13,
IF(DD676&gt;='PAINEL E TARGET'!$T$14,'PAINEL E TARGET'!$S$14,
IF(DD676&gt;='PAINEL E TARGET'!$T$15,'PAINEL E TARGET'!$S$15,
IF(DD676&gt;='PAINEL E TARGET'!$T$16,'PAINEL E TARGET'!$S$16,
IF(DD676&gt;='PAINEL E TARGET'!$T$17,'PAINEL E TARGET'!$S$17,
IF(DD676&gt;='PAINEL E TARGET'!$T$18,'PAINEL E TARGET'!$S$18,'PAINEL E TARGET'!$S$19))))))))</f>
        <v>1. Fx de 90% a 99,9%</v>
      </c>
      <c r="DF676" s="17">
        <f>IFERROR(VLOOKUP($BW676,'PAINEL E TARGET'!$G$1:$Q$99,8,0),0)</f>
        <v>0.1</v>
      </c>
      <c r="DG676" s="17">
        <f>VLOOKUP(DE676,'PAINEL E TARGET'!$S$10:$U$19,3,0)</f>
        <v>0.5</v>
      </c>
      <c r="DH676" s="16">
        <f t="shared" si="392"/>
        <v>120</v>
      </c>
      <c r="DI676" s="17">
        <f t="shared" si="378"/>
        <v>0.51100000000000001</v>
      </c>
      <c r="DJ676" s="33" t="str">
        <f>IF(DI676&gt;='PAINEL E TARGET'!$T$11,'PAINEL E TARGET'!$S$11,
IF(DI676&gt;='PAINEL E TARGET'!$T$12,'PAINEL E TARGET'!$S$12,
IF(DI676&gt;='PAINEL E TARGET'!$T$13,'PAINEL E TARGET'!$S$13,
IF(DI676&gt;='PAINEL E TARGET'!$T$14,'PAINEL E TARGET'!$S$14,
IF(DI676&gt;='PAINEL E TARGET'!$T$15,'PAINEL E TARGET'!$S$15,
IF(DI676&gt;='PAINEL E TARGET'!$T$16,'PAINEL E TARGET'!$S$16,
IF(DI676&gt;='PAINEL E TARGET'!$T$17,'PAINEL E TARGET'!$S$17,
IF(DI676&gt;='PAINEL E TARGET'!$T$18,'PAINEL E TARGET'!$S$18,'PAINEL E TARGET'!$S$19))))))))</f>
        <v>Não elegível</v>
      </c>
      <c r="DK676" s="17">
        <f>IFERROR(VLOOKUP($BW676,'PAINEL E TARGET'!$G$1:$Q$99,9,0),0)</f>
        <v>0.05</v>
      </c>
      <c r="DL676" s="17">
        <f>VLOOKUP(DJ676,'PAINEL E TARGET'!$S$10:$U$19,3,0)</f>
        <v>0</v>
      </c>
      <c r="DM676" s="16">
        <f t="shared" si="393"/>
        <v>0</v>
      </c>
      <c r="DN676" s="17">
        <f t="shared" si="379"/>
        <v>0.51400000000000001</v>
      </c>
      <c r="DO676" s="33" t="str">
        <f>IF(DN676&gt;='PAINEL E TARGET'!$T$11,'PAINEL E TARGET'!$S$11,
IF(DN676&gt;='PAINEL E TARGET'!$T$12,'PAINEL E TARGET'!$S$12,
IF(DN676&gt;='PAINEL E TARGET'!$T$13,'PAINEL E TARGET'!$S$13,
IF(DN676&gt;='PAINEL E TARGET'!$T$14,'PAINEL E TARGET'!$S$14,
IF(DN676&gt;='PAINEL E TARGET'!$T$15,'PAINEL E TARGET'!$S$15,
IF(DN676&gt;='PAINEL E TARGET'!$T$16,'PAINEL E TARGET'!$S$16,
IF(DN676&gt;='PAINEL E TARGET'!$T$17,'PAINEL E TARGET'!$S$17,
IF(DN676&gt;='PAINEL E TARGET'!$T$18,'PAINEL E TARGET'!$S$18,'PAINEL E TARGET'!$S$19))))))))</f>
        <v>Não elegível</v>
      </c>
      <c r="DP676" s="17">
        <f>IFERROR(VLOOKUP($BW676,'PAINEL E TARGET'!$G$1:$Q$99,10,0),0)</f>
        <v>0</v>
      </c>
      <c r="DQ676" s="17">
        <f>VLOOKUP(DO676,'PAINEL E TARGET'!$S$10:$U$19,3,0)</f>
        <v>0</v>
      </c>
      <c r="DR676" s="16">
        <f t="shared" si="394"/>
        <v>0</v>
      </c>
      <c r="DS676" s="17">
        <f t="shared" si="380"/>
        <v>0.82499999999999996</v>
      </c>
      <c r="DT676" s="16">
        <f>IF(DS676&gt;=1,VLOOKUP(BO676,'PAINEL E TARGET'!$S$1:$W$8,5,0),0)</f>
        <v>0</v>
      </c>
      <c r="DU676" s="16">
        <f t="shared" si="395"/>
        <v>648.00000000000011</v>
      </c>
    </row>
    <row r="677" spans="2:125" s="32" customFormat="1" x14ac:dyDescent="0.2">
      <c r="B677" s="44">
        <v>43541</v>
      </c>
      <c r="C677" s="65">
        <v>1541</v>
      </c>
      <c r="D677" s="66" t="s">
        <v>680</v>
      </c>
      <c r="E677" s="65">
        <v>410</v>
      </c>
      <c r="F677" s="65" t="s">
        <v>1020</v>
      </c>
      <c r="G677" s="67">
        <v>1618769.233015825</v>
      </c>
      <c r="H677" s="67">
        <v>861076.24132488971</v>
      </c>
      <c r="I677" s="67">
        <v>673656.92999999993</v>
      </c>
      <c r="J677" s="68">
        <v>0.7823429537011517</v>
      </c>
      <c r="K677" s="67">
        <v>65990.061154116105</v>
      </c>
      <c r="L677" s="67">
        <v>736298.19179004722</v>
      </c>
      <c r="M677" s="67">
        <v>60243.5</v>
      </c>
      <c r="N677" s="67">
        <v>579219.61</v>
      </c>
      <c r="O677" s="67">
        <v>1509434.2324558233</v>
      </c>
      <c r="P677" s="67" t="s">
        <v>1082</v>
      </c>
      <c r="Q677" s="67" t="s">
        <v>1082</v>
      </c>
      <c r="R677" s="67">
        <v>0</v>
      </c>
      <c r="S677" s="67">
        <v>489.9</v>
      </c>
      <c r="T677" s="68">
        <v>0.10933132783399324</v>
      </c>
      <c r="U677" s="68">
        <v>0.10461358748278692</v>
      </c>
      <c r="V677" s="68">
        <v>0.95684914429677781</v>
      </c>
      <c r="W677" s="67">
        <v>87715.24</v>
      </c>
      <c r="X677" s="67">
        <v>66896.53</v>
      </c>
      <c r="Y677" s="68">
        <v>0.76265572550448468</v>
      </c>
      <c r="Z677" s="68">
        <v>0.17386561437003625</v>
      </c>
      <c r="AA677" s="68">
        <v>0.19633892563403693</v>
      </c>
      <c r="AB677" s="68">
        <v>1.1292567903402164</v>
      </c>
      <c r="AC677" s="67">
        <v>139490.34</v>
      </c>
      <c r="AD677" s="67">
        <v>125551.5</v>
      </c>
      <c r="AE677" s="68">
        <v>0.90007308032943356</v>
      </c>
      <c r="AF677" s="43">
        <v>80</v>
      </c>
      <c r="AG677" s="43">
        <v>81</v>
      </c>
      <c r="AH677" s="43">
        <v>45</v>
      </c>
      <c r="AI677" s="43">
        <v>33</v>
      </c>
      <c r="AJ677" s="67">
        <v>42256.02</v>
      </c>
      <c r="AK677" s="67">
        <v>34994.5</v>
      </c>
      <c r="AL677" s="68">
        <v>0.82815418962789211</v>
      </c>
      <c r="AM677" s="67">
        <v>11412.779999999999</v>
      </c>
      <c r="AN677" s="67">
        <v>8119.0599999999995</v>
      </c>
      <c r="AO677" s="68">
        <v>0.71140072795585307</v>
      </c>
      <c r="AP677" s="67">
        <v>9166.67</v>
      </c>
      <c r="AQ677" s="67">
        <v>10633.51</v>
      </c>
      <c r="AR677" s="68">
        <v>1.160018850902236</v>
      </c>
      <c r="AS677" s="67">
        <v>24879.769999999997</v>
      </c>
      <c r="AT677" s="67">
        <v>13149.46</v>
      </c>
      <c r="AU677" s="68">
        <v>0.52852015914938122</v>
      </c>
      <c r="AV677" s="43">
        <v>704.94</v>
      </c>
      <c r="AW677" s="43">
        <v>549.89</v>
      </c>
      <c r="AX677" s="69">
        <v>0.78005220302437084</v>
      </c>
      <c r="AY677" s="43">
        <v>65990.061154116105</v>
      </c>
      <c r="AZ677" s="43">
        <v>60243.5</v>
      </c>
      <c r="BA677" s="43">
        <v>50537.687249790688</v>
      </c>
      <c r="BB677" s="43">
        <v>43762.549999999996</v>
      </c>
      <c r="BC677" s="43">
        <v>124106.47830112904</v>
      </c>
      <c r="BD677" s="43">
        <v>95113.970305739495</v>
      </c>
      <c r="BE677" s="43">
        <v>165956.97999999998</v>
      </c>
      <c r="BF677" s="43">
        <v>263915.31</v>
      </c>
      <c r="BG677" s="43">
        <v>1328.1799999999996</v>
      </c>
      <c r="BH677" s="43">
        <v>91</v>
      </c>
      <c r="BI677" s="44">
        <v>43173</v>
      </c>
      <c r="BJ677" s="44">
        <v>43541</v>
      </c>
      <c r="BK677" s="44">
        <v>43172</v>
      </c>
      <c r="BL677" s="43">
        <f t="shared" si="381"/>
        <v>674146.83</v>
      </c>
      <c r="BM677" s="43">
        <f t="shared" si="382"/>
        <v>639953.01</v>
      </c>
      <c r="BO677" s="16" t="str">
        <f>IFERROR(VLOOKUP($C677,'PORTE LOJA'!A:B,2,0),"PORTE 1")</f>
        <v>PORTE 3</v>
      </c>
      <c r="BP677" s="16">
        <f>VLOOKUP(BO677,'PAINEL E TARGET'!$S$1:$W$8,3,0)</f>
        <v>2400</v>
      </c>
      <c r="BQ677" s="16">
        <f t="shared" si="360"/>
        <v>1</v>
      </c>
      <c r="BR677" s="16">
        <f t="shared" si="361"/>
        <v>1</v>
      </c>
      <c r="BS677" s="16">
        <f t="shared" si="362"/>
        <v>1</v>
      </c>
      <c r="BT677" s="16">
        <f t="shared" si="363"/>
        <v>1</v>
      </c>
      <c r="BU677" s="16">
        <f t="shared" si="364"/>
        <v>1</v>
      </c>
      <c r="BV677" s="16">
        <f t="shared" si="365"/>
        <v>1</v>
      </c>
      <c r="BW677" s="17" t="str">
        <f t="shared" si="383"/>
        <v>111111</v>
      </c>
      <c r="BY677" s="17">
        <f t="shared" si="366"/>
        <v>0.78300000000000003</v>
      </c>
      <c r="BZ677" s="17">
        <f t="shared" si="367"/>
        <v>0.79800000000000004</v>
      </c>
      <c r="CA677" s="17" t="str">
        <f t="shared" si="384"/>
        <v>Sem Retira</v>
      </c>
      <c r="CB677" s="17">
        <f t="shared" si="385"/>
        <v>0.79800000000000004</v>
      </c>
      <c r="CC677" s="33" t="str">
        <f>IF(CB677&gt;='PAINEL E TARGET'!$T$11,'PAINEL E TARGET'!$S$11,
IF(CB677&gt;='PAINEL E TARGET'!$T$12,'PAINEL E TARGET'!$S$12,
IF(CB677&gt;='PAINEL E TARGET'!$T$13,'PAINEL E TARGET'!$S$13,
IF(CB677&gt;='PAINEL E TARGET'!$T$14,'PAINEL E TARGET'!$S$14,
IF(CB677&gt;='PAINEL E TARGET'!$T$15,'PAINEL E TARGET'!$S$15,
IF(CB677&gt;='PAINEL E TARGET'!$T$16,'PAINEL E TARGET'!$S$16,
IF(CB677&gt;='PAINEL E TARGET'!$T$17,'PAINEL E TARGET'!$S$17,
IF(CB677&gt;='PAINEL E TARGET'!$T$18,'PAINEL E TARGET'!$S$18,'PAINEL E TARGET'!$S$19))))))))</f>
        <v>Não elegível</v>
      </c>
      <c r="CD677" s="17">
        <f>IFERROR(VLOOKUP($BW677,'PAINEL E TARGET'!$G$1:$Q$99,4,0),0)</f>
        <v>0.25</v>
      </c>
      <c r="CE677" s="17">
        <f>VLOOKUP(CC677,'PAINEL E TARGET'!$S$10:$U$19,3,0)</f>
        <v>0</v>
      </c>
      <c r="CF677" s="16">
        <f t="shared" si="386"/>
        <v>0</v>
      </c>
      <c r="CG677" s="17">
        <f t="shared" si="368"/>
        <v>0.82799999999999996</v>
      </c>
      <c r="CH677" s="17">
        <f t="shared" si="369"/>
        <v>0.71099999999999997</v>
      </c>
      <c r="CI677" s="17">
        <f t="shared" si="370"/>
        <v>1.1599999999999999</v>
      </c>
      <c r="CJ677" s="17">
        <f t="shared" si="371"/>
        <v>0.52900000000000003</v>
      </c>
      <c r="CK677" s="17">
        <f t="shared" si="372"/>
        <v>0.78</v>
      </c>
      <c r="CL677" s="17">
        <f t="shared" si="373"/>
        <v>0.76300000000000001</v>
      </c>
      <c r="CM677" s="16">
        <f t="shared" si="374"/>
        <v>4</v>
      </c>
      <c r="CN677" s="17" t="str">
        <f t="shared" si="387"/>
        <v>não ok</v>
      </c>
      <c r="CO677" s="17">
        <f t="shared" si="388"/>
        <v>0</v>
      </c>
      <c r="CP677" s="33" t="str">
        <f>IF(CO677&gt;='PAINEL E TARGET'!$T$11,'PAINEL E TARGET'!$S$11,
IF(CO677&gt;='PAINEL E TARGET'!$T$12,'PAINEL E TARGET'!$S$12,
IF(CO677&gt;='PAINEL E TARGET'!$T$13,'PAINEL E TARGET'!$S$13,
IF(CO677&gt;='PAINEL E TARGET'!$T$14,'PAINEL E TARGET'!$S$14,
IF(CO677&gt;='PAINEL E TARGET'!$T$15,'PAINEL E TARGET'!$S$15,
IF(CO677&gt;='PAINEL E TARGET'!$T$16,'PAINEL E TARGET'!$S$16,
IF(CO677&gt;='PAINEL E TARGET'!$T$17,'PAINEL E TARGET'!$S$17,
IF(CO677&gt;='PAINEL E TARGET'!$T$18,'PAINEL E TARGET'!$S$18,'PAINEL E TARGET'!$S$19))))))))</f>
        <v>Não elegível</v>
      </c>
      <c r="CQ677" s="17">
        <f>IFERROR(VLOOKUP($BW677,'PAINEL E TARGET'!$G$1:$Q$99,5,0),0)</f>
        <v>0.25</v>
      </c>
      <c r="CR677" s="17">
        <f>VLOOKUP(CP677,'PAINEL E TARGET'!$S$10:$U$19,3,0)</f>
        <v>0</v>
      </c>
      <c r="CS677" s="16">
        <f t="shared" si="389"/>
        <v>0</v>
      </c>
      <c r="CT677" s="17">
        <f t="shared" si="375"/>
        <v>0.9</v>
      </c>
      <c r="CU677" s="33" t="str">
        <f>IF(CT677&gt;='PAINEL E TARGET'!$T$11,'PAINEL E TARGET'!$S$11,
IF(CT677&gt;='PAINEL E TARGET'!$T$12,'PAINEL E TARGET'!$S$12,
IF(CT677&gt;='PAINEL E TARGET'!$T$13,'PAINEL E TARGET'!$S$13,
IF(CT677&gt;='PAINEL E TARGET'!$T$14,'PAINEL E TARGET'!$S$14,
IF(CT677&gt;='PAINEL E TARGET'!$T$15,'PAINEL E TARGET'!$S$15,
IF(CT677&gt;='PAINEL E TARGET'!$T$16,'PAINEL E TARGET'!$S$16,
IF(CT677&gt;='PAINEL E TARGET'!$T$17,'PAINEL E TARGET'!$S$17,
IF(CT677&gt;='PAINEL E TARGET'!$T$18,'PAINEL E TARGET'!$S$18,'PAINEL E TARGET'!$S$19))))))))</f>
        <v>1. Fx de 90% a 99,9%</v>
      </c>
      <c r="CV677" s="17">
        <f>IFERROR(VLOOKUP($BW677,'PAINEL E TARGET'!$G$1:$Q$99,6,0),0)</f>
        <v>0.2</v>
      </c>
      <c r="CW677" s="17">
        <f>VLOOKUP(CU677,'PAINEL E TARGET'!$S$10:$U$19,3,0)</f>
        <v>0.5</v>
      </c>
      <c r="CX677" s="16">
        <f t="shared" si="390"/>
        <v>240</v>
      </c>
      <c r="CY677" s="17">
        <f t="shared" si="376"/>
        <v>0.91300000000000003</v>
      </c>
      <c r="CZ677" s="33" t="str">
        <f>IF(CY677&gt;='PAINEL E TARGET'!$T$11,'PAINEL E TARGET'!$S$11,
IF(CY677&gt;='PAINEL E TARGET'!$T$12,'PAINEL E TARGET'!$S$12,
IF(CY677&gt;='PAINEL E TARGET'!$T$13,'PAINEL E TARGET'!$S$13,
IF(CY677&gt;='PAINEL E TARGET'!$T$14,'PAINEL E TARGET'!$S$14,
IF(CY677&gt;='PAINEL E TARGET'!$T$15,'PAINEL E TARGET'!$S$15,
IF(CY677&gt;='PAINEL E TARGET'!$T$16,'PAINEL E TARGET'!$S$16,
IF(CY677&gt;='PAINEL E TARGET'!$T$17,'PAINEL E TARGET'!$S$17,
IF(CY677&gt;='PAINEL E TARGET'!$T$18,'PAINEL E TARGET'!$S$18,'PAINEL E TARGET'!$S$19))))))))</f>
        <v>1. Fx de 90% a 99,9%</v>
      </c>
      <c r="DA677" s="17">
        <f>IFERROR(VLOOKUP($BW677,'PAINEL E TARGET'!$G$1:$Q$99,7,0),0)</f>
        <v>0.15</v>
      </c>
      <c r="DB677" s="17">
        <f>VLOOKUP(CZ677,'PAINEL E TARGET'!$S$10:$U$19,3,0)</f>
        <v>0.5</v>
      </c>
      <c r="DC677" s="16">
        <f t="shared" si="391"/>
        <v>180</v>
      </c>
      <c r="DD677" s="17">
        <f t="shared" si="377"/>
        <v>0.86599999999999999</v>
      </c>
      <c r="DE677" s="33" t="str">
        <f>IF(DD677&gt;='PAINEL E TARGET'!$T$11,'PAINEL E TARGET'!$S$11,
IF(DD677&gt;='PAINEL E TARGET'!$T$12,'PAINEL E TARGET'!$S$12,
IF(DD677&gt;='PAINEL E TARGET'!$T$13,'PAINEL E TARGET'!$S$13,
IF(DD677&gt;='PAINEL E TARGET'!$T$14,'PAINEL E TARGET'!$S$14,
IF(DD677&gt;='PAINEL E TARGET'!$T$15,'PAINEL E TARGET'!$S$15,
IF(DD677&gt;='PAINEL E TARGET'!$T$16,'PAINEL E TARGET'!$S$16,
IF(DD677&gt;='PAINEL E TARGET'!$T$17,'PAINEL E TARGET'!$S$17,
IF(DD677&gt;='PAINEL E TARGET'!$T$18,'PAINEL E TARGET'!$S$18,'PAINEL E TARGET'!$S$19))))))))</f>
        <v>Não elegível</v>
      </c>
      <c r="DF677" s="17">
        <f>IFERROR(VLOOKUP($BW677,'PAINEL E TARGET'!$G$1:$Q$99,8,0),0)</f>
        <v>0.1</v>
      </c>
      <c r="DG677" s="17">
        <f>VLOOKUP(DE677,'PAINEL E TARGET'!$S$10:$U$19,3,0)</f>
        <v>0</v>
      </c>
      <c r="DH677" s="16">
        <f t="shared" si="392"/>
        <v>0</v>
      </c>
      <c r="DI677" s="17">
        <f t="shared" si="378"/>
        <v>0.73299999999999998</v>
      </c>
      <c r="DJ677" s="33" t="str">
        <f>IF(DI677&gt;='PAINEL E TARGET'!$T$11,'PAINEL E TARGET'!$S$11,
IF(DI677&gt;='PAINEL E TARGET'!$T$12,'PAINEL E TARGET'!$S$12,
IF(DI677&gt;='PAINEL E TARGET'!$T$13,'PAINEL E TARGET'!$S$13,
IF(DI677&gt;='PAINEL E TARGET'!$T$14,'PAINEL E TARGET'!$S$14,
IF(DI677&gt;='PAINEL E TARGET'!$T$15,'PAINEL E TARGET'!$S$15,
IF(DI677&gt;='PAINEL E TARGET'!$T$16,'PAINEL E TARGET'!$S$16,
IF(DI677&gt;='PAINEL E TARGET'!$T$17,'PAINEL E TARGET'!$S$17,
IF(DI677&gt;='PAINEL E TARGET'!$T$18,'PAINEL E TARGET'!$S$18,'PAINEL E TARGET'!$S$19))))))))</f>
        <v>Não elegível</v>
      </c>
      <c r="DK677" s="17">
        <f>IFERROR(VLOOKUP($BW677,'PAINEL E TARGET'!$G$1:$Q$99,9,0),0)</f>
        <v>0.05</v>
      </c>
      <c r="DL677" s="17">
        <f>VLOOKUP(DJ677,'PAINEL E TARGET'!$S$10:$U$19,3,0)</f>
        <v>0</v>
      </c>
      <c r="DM677" s="16">
        <f t="shared" si="393"/>
        <v>0</v>
      </c>
      <c r="DN677" s="17">
        <f t="shared" si="379"/>
        <v>0.78</v>
      </c>
      <c r="DO677" s="33" t="str">
        <f>IF(DN677&gt;='PAINEL E TARGET'!$T$11,'PAINEL E TARGET'!$S$11,
IF(DN677&gt;='PAINEL E TARGET'!$T$12,'PAINEL E TARGET'!$S$12,
IF(DN677&gt;='PAINEL E TARGET'!$T$13,'PAINEL E TARGET'!$S$13,
IF(DN677&gt;='PAINEL E TARGET'!$T$14,'PAINEL E TARGET'!$S$14,
IF(DN677&gt;='PAINEL E TARGET'!$T$15,'PAINEL E TARGET'!$S$15,
IF(DN677&gt;='PAINEL E TARGET'!$T$16,'PAINEL E TARGET'!$S$16,
IF(DN677&gt;='PAINEL E TARGET'!$T$17,'PAINEL E TARGET'!$S$17,
IF(DN677&gt;='PAINEL E TARGET'!$T$18,'PAINEL E TARGET'!$S$18,'PAINEL E TARGET'!$S$19))))))))</f>
        <v>Não elegível</v>
      </c>
      <c r="DP677" s="17">
        <f>IFERROR(VLOOKUP($BW677,'PAINEL E TARGET'!$G$1:$Q$99,10,0),0)</f>
        <v>0</v>
      </c>
      <c r="DQ677" s="17">
        <f>VLOOKUP(DO677,'PAINEL E TARGET'!$S$10:$U$19,3,0)</f>
        <v>0</v>
      </c>
      <c r="DR677" s="16">
        <f t="shared" si="394"/>
        <v>0</v>
      </c>
      <c r="DS677" s="17">
        <f t="shared" si="380"/>
        <v>1.0129999999999999</v>
      </c>
      <c r="DT677" s="16">
        <f>IF(DS677&gt;=1,VLOOKUP(BO677,'PAINEL E TARGET'!$S$1:$W$8,5,0),0)</f>
        <v>240</v>
      </c>
      <c r="DU677" s="16">
        <f t="shared" si="395"/>
        <v>660</v>
      </c>
    </row>
    <row r="678" spans="2:125" s="32" customFormat="1" x14ac:dyDescent="0.2">
      <c r="B678" s="44">
        <v>43541</v>
      </c>
      <c r="C678" s="65">
        <v>1542</v>
      </c>
      <c r="D678" s="66" t="s">
        <v>681</v>
      </c>
      <c r="E678" s="65">
        <v>111</v>
      </c>
      <c r="F678" s="65" t="s">
        <v>1018</v>
      </c>
      <c r="G678" s="67">
        <v>1472451.9430160844</v>
      </c>
      <c r="H678" s="67">
        <v>855587.27467618685</v>
      </c>
      <c r="I678" s="67">
        <v>586859.31999999995</v>
      </c>
      <c r="J678" s="68">
        <v>0.68591403515451765</v>
      </c>
      <c r="K678" s="67">
        <v>65746.163211552528</v>
      </c>
      <c r="L678" s="67">
        <v>718077.41611647047</v>
      </c>
      <c r="M678" s="67">
        <v>57389.67</v>
      </c>
      <c r="N678" s="67">
        <v>512992.75</v>
      </c>
      <c r="O678" s="67">
        <v>1351235.7348363185</v>
      </c>
      <c r="P678" s="67" t="s">
        <v>1082</v>
      </c>
      <c r="Q678" s="67" t="s">
        <v>1082</v>
      </c>
      <c r="R678" s="67">
        <v>0</v>
      </c>
      <c r="S678" s="67">
        <v>0</v>
      </c>
      <c r="T678" s="68">
        <v>0.11758690658300396</v>
      </c>
      <c r="U678" s="68">
        <v>0.10058577892355099</v>
      </c>
      <c r="V678" s="68">
        <v>0.85541649020716459</v>
      </c>
      <c r="W678" s="67">
        <v>92167.390000000014</v>
      </c>
      <c r="X678" s="67">
        <v>57372.360000000008</v>
      </c>
      <c r="Y678" s="68">
        <v>0.62248003333934054</v>
      </c>
      <c r="Z678" s="68">
        <v>0.18356797855373716</v>
      </c>
      <c r="AA678" s="68">
        <v>0.17606170260296591</v>
      </c>
      <c r="AB678" s="68">
        <v>0.95910901231298418</v>
      </c>
      <c r="AC678" s="67">
        <v>143884.91</v>
      </c>
      <c r="AD678" s="67">
        <v>100422.5</v>
      </c>
      <c r="AE678" s="68">
        <v>0.69793628810693209</v>
      </c>
      <c r="AF678" s="43">
        <v>80</v>
      </c>
      <c r="AG678" s="43">
        <v>71</v>
      </c>
      <c r="AH678" s="43">
        <v>32</v>
      </c>
      <c r="AI678" s="43">
        <v>26</v>
      </c>
      <c r="AJ678" s="67">
        <v>46677.120000000003</v>
      </c>
      <c r="AK678" s="67">
        <v>32545.600000000002</v>
      </c>
      <c r="AL678" s="68">
        <v>0.69724953039090676</v>
      </c>
      <c r="AM678" s="67">
        <v>9006.0800000000017</v>
      </c>
      <c r="AN678" s="67">
        <v>5118.5</v>
      </c>
      <c r="AO678" s="68">
        <v>0.56833827814098914</v>
      </c>
      <c r="AP678" s="67">
        <v>2036.6200000000001</v>
      </c>
      <c r="AQ678" s="67">
        <v>1889.95</v>
      </c>
      <c r="AR678" s="68">
        <v>0.92798361991927802</v>
      </c>
      <c r="AS678" s="67">
        <v>34447.57</v>
      </c>
      <c r="AT678" s="67">
        <v>17818.310000000001</v>
      </c>
      <c r="AU678" s="68">
        <v>0.51725883712552156</v>
      </c>
      <c r="AV678" s="43">
        <v>2633.53</v>
      </c>
      <c r="AW678" s="43">
        <v>2029.63</v>
      </c>
      <c r="AX678" s="69">
        <v>0.77068801190797143</v>
      </c>
      <c r="AY678" s="43">
        <v>65746.163211552528</v>
      </c>
      <c r="AZ678" s="43">
        <v>57389.67</v>
      </c>
      <c r="BA678" s="43">
        <v>34690.027726360953</v>
      </c>
      <c r="BB678" s="43">
        <v>34480.630000000005</v>
      </c>
      <c r="BC678" s="43">
        <v>113283.59111370066</v>
      </c>
      <c r="BD678" s="43">
        <v>59839.361175634287</v>
      </c>
      <c r="BE678" s="43">
        <v>159666.30000000002</v>
      </c>
      <c r="BF678" s="43">
        <v>249259.43000000002</v>
      </c>
      <c r="BG678" s="43">
        <v>4545.58</v>
      </c>
      <c r="BH678" s="43">
        <v>56</v>
      </c>
      <c r="BI678" s="44">
        <v>43173</v>
      </c>
      <c r="BJ678" s="44">
        <v>43541</v>
      </c>
      <c r="BK678" s="44">
        <v>43172</v>
      </c>
      <c r="BL678" s="43">
        <f t="shared" si="381"/>
        <v>586859.31999999995</v>
      </c>
      <c r="BM678" s="43">
        <f t="shared" si="382"/>
        <v>570382.42000000004</v>
      </c>
      <c r="BO678" s="16" t="str">
        <f>IFERROR(VLOOKUP($C678,'PORTE LOJA'!A:B,2,0),"PORTE 1")</f>
        <v>PORTE 2</v>
      </c>
      <c r="BP678" s="16">
        <f>VLOOKUP(BO678,'PAINEL E TARGET'!$S$1:$W$8,3,0)</f>
        <v>1875</v>
      </c>
      <c r="BQ678" s="16">
        <f t="shared" si="360"/>
        <v>1</v>
      </c>
      <c r="BR678" s="16">
        <f t="shared" si="361"/>
        <v>1</v>
      </c>
      <c r="BS678" s="16">
        <f t="shared" si="362"/>
        <v>1</v>
      </c>
      <c r="BT678" s="16">
        <f t="shared" si="363"/>
        <v>1</v>
      </c>
      <c r="BU678" s="16">
        <f t="shared" si="364"/>
        <v>1</v>
      </c>
      <c r="BV678" s="16">
        <f t="shared" si="365"/>
        <v>1</v>
      </c>
      <c r="BW678" s="17" t="str">
        <f t="shared" si="383"/>
        <v>111111</v>
      </c>
      <c r="BY678" s="17">
        <f t="shared" si="366"/>
        <v>0.68600000000000005</v>
      </c>
      <c r="BZ678" s="17">
        <f t="shared" si="367"/>
        <v>0.72799999999999998</v>
      </c>
      <c r="CA678" s="17" t="str">
        <f t="shared" si="384"/>
        <v>Sem Retira</v>
      </c>
      <c r="CB678" s="17">
        <f t="shared" si="385"/>
        <v>0.72799999999999998</v>
      </c>
      <c r="CC678" s="33" t="str">
        <f>IF(CB678&gt;='PAINEL E TARGET'!$T$11,'PAINEL E TARGET'!$S$11,
IF(CB678&gt;='PAINEL E TARGET'!$T$12,'PAINEL E TARGET'!$S$12,
IF(CB678&gt;='PAINEL E TARGET'!$T$13,'PAINEL E TARGET'!$S$13,
IF(CB678&gt;='PAINEL E TARGET'!$T$14,'PAINEL E TARGET'!$S$14,
IF(CB678&gt;='PAINEL E TARGET'!$T$15,'PAINEL E TARGET'!$S$15,
IF(CB678&gt;='PAINEL E TARGET'!$T$16,'PAINEL E TARGET'!$S$16,
IF(CB678&gt;='PAINEL E TARGET'!$T$17,'PAINEL E TARGET'!$S$17,
IF(CB678&gt;='PAINEL E TARGET'!$T$18,'PAINEL E TARGET'!$S$18,'PAINEL E TARGET'!$S$19))))))))</f>
        <v>Não elegível</v>
      </c>
      <c r="CD678" s="17">
        <f>IFERROR(VLOOKUP($BW678,'PAINEL E TARGET'!$G$1:$Q$99,4,0),0)</f>
        <v>0.25</v>
      </c>
      <c r="CE678" s="17">
        <f>VLOOKUP(CC678,'PAINEL E TARGET'!$S$10:$U$19,3,0)</f>
        <v>0</v>
      </c>
      <c r="CF678" s="16">
        <f t="shared" si="386"/>
        <v>0</v>
      </c>
      <c r="CG678" s="17">
        <f t="shared" si="368"/>
        <v>0.69699999999999995</v>
      </c>
      <c r="CH678" s="17">
        <f t="shared" si="369"/>
        <v>0.56799999999999995</v>
      </c>
      <c r="CI678" s="17">
        <f t="shared" si="370"/>
        <v>0.92800000000000005</v>
      </c>
      <c r="CJ678" s="17">
        <f t="shared" si="371"/>
        <v>0.51700000000000002</v>
      </c>
      <c r="CK678" s="17">
        <f t="shared" si="372"/>
        <v>0.77100000000000002</v>
      </c>
      <c r="CL678" s="17">
        <f t="shared" si="373"/>
        <v>0.622</v>
      </c>
      <c r="CM678" s="16">
        <f t="shared" si="374"/>
        <v>2</v>
      </c>
      <c r="CN678" s="17" t="str">
        <f t="shared" si="387"/>
        <v>não ok</v>
      </c>
      <c r="CO678" s="17">
        <f t="shared" si="388"/>
        <v>0</v>
      </c>
      <c r="CP678" s="33" t="str">
        <f>IF(CO678&gt;='PAINEL E TARGET'!$T$11,'PAINEL E TARGET'!$S$11,
IF(CO678&gt;='PAINEL E TARGET'!$T$12,'PAINEL E TARGET'!$S$12,
IF(CO678&gt;='PAINEL E TARGET'!$T$13,'PAINEL E TARGET'!$S$13,
IF(CO678&gt;='PAINEL E TARGET'!$T$14,'PAINEL E TARGET'!$S$14,
IF(CO678&gt;='PAINEL E TARGET'!$T$15,'PAINEL E TARGET'!$S$15,
IF(CO678&gt;='PAINEL E TARGET'!$T$16,'PAINEL E TARGET'!$S$16,
IF(CO678&gt;='PAINEL E TARGET'!$T$17,'PAINEL E TARGET'!$S$17,
IF(CO678&gt;='PAINEL E TARGET'!$T$18,'PAINEL E TARGET'!$S$18,'PAINEL E TARGET'!$S$19))))))))</f>
        <v>Não elegível</v>
      </c>
      <c r="CQ678" s="17">
        <f>IFERROR(VLOOKUP($BW678,'PAINEL E TARGET'!$G$1:$Q$99,5,0),0)</f>
        <v>0.25</v>
      </c>
      <c r="CR678" s="17">
        <f>VLOOKUP(CP678,'PAINEL E TARGET'!$S$10:$U$19,3,0)</f>
        <v>0</v>
      </c>
      <c r="CS678" s="16">
        <f t="shared" si="389"/>
        <v>0</v>
      </c>
      <c r="CT678" s="17">
        <f t="shared" si="375"/>
        <v>0.69799999999999995</v>
      </c>
      <c r="CU678" s="33" t="str">
        <f>IF(CT678&gt;='PAINEL E TARGET'!$T$11,'PAINEL E TARGET'!$S$11,
IF(CT678&gt;='PAINEL E TARGET'!$T$12,'PAINEL E TARGET'!$S$12,
IF(CT678&gt;='PAINEL E TARGET'!$T$13,'PAINEL E TARGET'!$S$13,
IF(CT678&gt;='PAINEL E TARGET'!$T$14,'PAINEL E TARGET'!$S$14,
IF(CT678&gt;='PAINEL E TARGET'!$T$15,'PAINEL E TARGET'!$S$15,
IF(CT678&gt;='PAINEL E TARGET'!$T$16,'PAINEL E TARGET'!$S$16,
IF(CT678&gt;='PAINEL E TARGET'!$T$17,'PAINEL E TARGET'!$S$17,
IF(CT678&gt;='PAINEL E TARGET'!$T$18,'PAINEL E TARGET'!$S$18,'PAINEL E TARGET'!$S$19))))))))</f>
        <v>Não elegível</v>
      </c>
      <c r="CV678" s="17">
        <f>IFERROR(VLOOKUP($BW678,'PAINEL E TARGET'!$G$1:$Q$99,6,0),0)</f>
        <v>0.2</v>
      </c>
      <c r="CW678" s="17">
        <f>VLOOKUP(CU678,'PAINEL E TARGET'!$S$10:$U$19,3,0)</f>
        <v>0</v>
      </c>
      <c r="CX678" s="16">
        <f t="shared" si="390"/>
        <v>0</v>
      </c>
      <c r="CY678" s="17">
        <f t="shared" si="376"/>
        <v>0.873</v>
      </c>
      <c r="CZ678" s="33" t="str">
        <f>IF(CY678&gt;='PAINEL E TARGET'!$T$11,'PAINEL E TARGET'!$S$11,
IF(CY678&gt;='PAINEL E TARGET'!$T$12,'PAINEL E TARGET'!$S$12,
IF(CY678&gt;='PAINEL E TARGET'!$T$13,'PAINEL E TARGET'!$S$13,
IF(CY678&gt;='PAINEL E TARGET'!$T$14,'PAINEL E TARGET'!$S$14,
IF(CY678&gt;='PAINEL E TARGET'!$T$15,'PAINEL E TARGET'!$S$15,
IF(CY678&gt;='PAINEL E TARGET'!$T$16,'PAINEL E TARGET'!$S$16,
IF(CY678&gt;='PAINEL E TARGET'!$T$17,'PAINEL E TARGET'!$S$17,
IF(CY678&gt;='PAINEL E TARGET'!$T$18,'PAINEL E TARGET'!$S$18,'PAINEL E TARGET'!$S$19))))))))</f>
        <v>Não elegível</v>
      </c>
      <c r="DA678" s="17">
        <f>IFERROR(VLOOKUP($BW678,'PAINEL E TARGET'!$G$1:$Q$99,7,0),0)</f>
        <v>0.15</v>
      </c>
      <c r="DB678" s="17">
        <f>VLOOKUP(CZ678,'PAINEL E TARGET'!$S$10:$U$19,3,0)</f>
        <v>0</v>
      </c>
      <c r="DC678" s="16">
        <f t="shared" si="391"/>
        <v>0</v>
      </c>
      <c r="DD678" s="17">
        <f t="shared" si="377"/>
        <v>0.99399999999999999</v>
      </c>
      <c r="DE678" s="33" t="str">
        <f>IF(DD678&gt;='PAINEL E TARGET'!$T$11,'PAINEL E TARGET'!$S$11,
IF(DD678&gt;='PAINEL E TARGET'!$T$12,'PAINEL E TARGET'!$S$12,
IF(DD678&gt;='PAINEL E TARGET'!$T$13,'PAINEL E TARGET'!$S$13,
IF(DD678&gt;='PAINEL E TARGET'!$T$14,'PAINEL E TARGET'!$S$14,
IF(DD678&gt;='PAINEL E TARGET'!$T$15,'PAINEL E TARGET'!$S$15,
IF(DD678&gt;='PAINEL E TARGET'!$T$16,'PAINEL E TARGET'!$S$16,
IF(DD678&gt;='PAINEL E TARGET'!$T$17,'PAINEL E TARGET'!$S$17,
IF(DD678&gt;='PAINEL E TARGET'!$T$18,'PAINEL E TARGET'!$S$18,'PAINEL E TARGET'!$S$19))))))))</f>
        <v>1. Fx de 90% a 99,9%</v>
      </c>
      <c r="DF678" s="17">
        <f>IFERROR(VLOOKUP($BW678,'PAINEL E TARGET'!$G$1:$Q$99,8,0),0)</f>
        <v>0.1</v>
      </c>
      <c r="DG678" s="17">
        <f>VLOOKUP(DE678,'PAINEL E TARGET'!$S$10:$U$19,3,0)</f>
        <v>0.5</v>
      </c>
      <c r="DH678" s="16">
        <f t="shared" si="392"/>
        <v>93.75</v>
      </c>
      <c r="DI678" s="17">
        <f t="shared" si="378"/>
        <v>0.81299999999999994</v>
      </c>
      <c r="DJ678" s="33" t="str">
        <f>IF(DI678&gt;='PAINEL E TARGET'!$T$11,'PAINEL E TARGET'!$S$11,
IF(DI678&gt;='PAINEL E TARGET'!$T$12,'PAINEL E TARGET'!$S$12,
IF(DI678&gt;='PAINEL E TARGET'!$T$13,'PAINEL E TARGET'!$S$13,
IF(DI678&gt;='PAINEL E TARGET'!$T$14,'PAINEL E TARGET'!$S$14,
IF(DI678&gt;='PAINEL E TARGET'!$T$15,'PAINEL E TARGET'!$S$15,
IF(DI678&gt;='PAINEL E TARGET'!$T$16,'PAINEL E TARGET'!$S$16,
IF(DI678&gt;='PAINEL E TARGET'!$T$17,'PAINEL E TARGET'!$S$17,
IF(DI678&gt;='PAINEL E TARGET'!$T$18,'PAINEL E TARGET'!$S$18,'PAINEL E TARGET'!$S$19))))))))</f>
        <v>Não elegível</v>
      </c>
      <c r="DK678" s="17">
        <f>IFERROR(VLOOKUP($BW678,'PAINEL E TARGET'!$G$1:$Q$99,9,0),0)</f>
        <v>0.05</v>
      </c>
      <c r="DL678" s="17">
        <f>VLOOKUP(DJ678,'PAINEL E TARGET'!$S$10:$U$19,3,0)</f>
        <v>0</v>
      </c>
      <c r="DM678" s="16">
        <f t="shared" si="393"/>
        <v>0</v>
      </c>
      <c r="DN678" s="17">
        <f t="shared" si="379"/>
        <v>0.77100000000000002</v>
      </c>
      <c r="DO678" s="33" t="str">
        <f>IF(DN678&gt;='PAINEL E TARGET'!$T$11,'PAINEL E TARGET'!$S$11,
IF(DN678&gt;='PAINEL E TARGET'!$T$12,'PAINEL E TARGET'!$S$12,
IF(DN678&gt;='PAINEL E TARGET'!$T$13,'PAINEL E TARGET'!$S$13,
IF(DN678&gt;='PAINEL E TARGET'!$T$14,'PAINEL E TARGET'!$S$14,
IF(DN678&gt;='PAINEL E TARGET'!$T$15,'PAINEL E TARGET'!$S$15,
IF(DN678&gt;='PAINEL E TARGET'!$T$16,'PAINEL E TARGET'!$S$16,
IF(DN678&gt;='PAINEL E TARGET'!$T$17,'PAINEL E TARGET'!$S$17,
IF(DN678&gt;='PAINEL E TARGET'!$T$18,'PAINEL E TARGET'!$S$18,'PAINEL E TARGET'!$S$19))))))))</f>
        <v>Não elegível</v>
      </c>
      <c r="DP678" s="17">
        <f>IFERROR(VLOOKUP($BW678,'PAINEL E TARGET'!$G$1:$Q$99,10,0),0)</f>
        <v>0</v>
      </c>
      <c r="DQ678" s="17">
        <f>VLOOKUP(DO678,'PAINEL E TARGET'!$S$10:$U$19,3,0)</f>
        <v>0</v>
      </c>
      <c r="DR678" s="16">
        <f t="shared" si="394"/>
        <v>0</v>
      </c>
      <c r="DS678" s="17">
        <f t="shared" si="380"/>
        <v>0.88800000000000001</v>
      </c>
      <c r="DT678" s="16">
        <f>IF(DS678&gt;=1,VLOOKUP(BO678,'PAINEL E TARGET'!$S$1:$W$8,5,0),0)</f>
        <v>0</v>
      </c>
      <c r="DU678" s="16">
        <f t="shared" si="395"/>
        <v>93.75</v>
      </c>
    </row>
    <row r="679" spans="2:125" s="32" customFormat="1" x14ac:dyDescent="0.2">
      <c r="B679" s="44">
        <v>43541</v>
      </c>
      <c r="C679" s="65">
        <v>1543</v>
      </c>
      <c r="D679" s="66" t="s">
        <v>682</v>
      </c>
      <c r="E679" s="65">
        <v>612</v>
      </c>
      <c r="F679" s="65" t="s">
        <v>1019</v>
      </c>
      <c r="G679" s="67">
        <v>2245856.9407606283</v>
      </c>
      <c r="H679" s="67">
        <v>1140550.0817159528</v>
      </c>
      <c r="I679" s="67">
        <v>760911.0199999999</v>
      </c>
      <c r="J679" s="68">
        <v>0.66714389152926323</v>
      </c>
      <c r="K679" s="67">
        <v>33880.316881387145</v>
      </c>
      <c r="L679" s="67">
        <v>968910.70272169064</v>
      </c>
      <c r="M679" s="67">
        <v>14764</v>
      </c>
      <c r="N679" s="67">
        <v>678539.5</v>
      </c>
      <c r="O679" s="67">
        <v>1988332.1714555875</v>
      </c>
      <c r="P679" s="67" t="s">
        <v>1082</v>
      </c>
      <c r="Q679" s="67" t="s">
        <v>1082</v>
      </c>
      <c r="R679" s="67">
        <v>0</v>
      </c>
      <c r="S679" s="67">
        <v>0</v>
      </c>
      <c r="T679" s="68">
        <v>7.041894933198628E-2</v>
      </c>
      <c r="U679" s="68">
        <v>6.5567028004330008E-2</v>
      </c>
      <c r="V679" s="68">
        <v>0.93109920875441987</v>
      </c>
      <c r="W679" s="67">
        <v>70615.489999999991</v>
      </c>
      <c r="X679" s="67">
        <v>45457.850000000006</v>
      </c>
      <c r="Y679" s="68">
        <v>0.64373765585992548</v>
      </c>
      <c r="Z679" s="68">
        <v>0</v>
      </c>
      <c r="AA679" s="68">
        <v>0</v>
      </c>
      <c r="AB679" s="68">
        <v>0</v>
      </c>
      <c r="AC679" s="67">
        <v>0</v>
      </c>
      <c r="AD679" s="67">
        <v>0</v>
      </c>
      <c r="AE679" s="68" t="s">
        <v>1082</v>
      </c>
      <c r="AF679" s="43">
        <v>80</v>
      </c>
      <c r="AG679" s="43">
        <v>71</v>
      </c>
      <c r="AH679" s="43">
        <v>16</v>
      </c>
      <c r="AI679" s="43">
        <v>9</v>
      </c>
      <c r="AJ679" s="67">
        <v>38254.33</v>
      </c>
      <c r="AK679" s="67">
        <v>25843.739999999998</v>
      </c>
      <c r="AL679" s="68">
        <v>0.67557685626698982</v>
      </c>
      <c r="AM679" s="67">
        <v>12299.899999999998</v>
      </c>
      <c r="AN679" s="67">
        <v>4034.8</v>
      </c>
      <c r="AO679" s="68">
        <v>0.32803518727794539</v>
      </c>
      <c r="AP679" s="67">
        <v>0</v>
      </c>
      <c r="AQ679" s="67">
        <v>0</v>
      </c>
      <c r="AR679" s="68">
        <v>0</v>
      </c>
      <c r="AS679" s="67">
        <v>20061.260000000002</v>
      </c>
      <c r="AT679" s="67">
        <v>15579.31</v>
      </c>
      <c r="AU679" s="68">
        <v>0.77658681458692014</v>
      </c>
      <c r="AV679" s="43">
        <v>1046.93</v>
      </c>
      <c r="AW679" s="43">
        <v>1044.83</v>
      </c>
      <c r="AX679" s="69">
        <v>0.99799413523349212</v>
      </c>
      <c r="AY679" s="43">
        <v>33880.316881387145</v>
      </c>
      <c r="AZ679" s="43">
        <v>14764</v>
      </c>
      <c r="BA679" s="43">
        <v>27112.266942915674</v>
      </c>
      <c r="BB679" s="43">
        <v>22644.36</v>
      </c>
      <c r="BC679" s="43">
        <v>67129.151688756581</v>
      </c>
      <c r="BD679" s="43">
        <v>53745.781641001187</v>
      </c>
      <c r="BE679" s="43">
        <v>141329.5</v>
      </c>
      <c r="BF679" s="43">
        <v>0</v>
      </c>
      <c r="BG679" s="43">
        <v>2082.23</v>
      </c>
      <c r="BH679" s="43">
        <v>30</v>
      </c>
      <c r="BI679" s="44">
        <v>43173</v>
      </c>
      <c r="BJ679" s="44">
        <v>43541</v>
      </c>
      <c r="BK679" s="44">
        <v>43172</v>
      </c>
      <c r="BL679" s="43">
        <f t="shared" si="381"/>
        <v>760911.0199999999</v>
      </c>
      <c r="BM679" s="43">
        <f t="shared" si="382"/>
        <v>693303.5</v>
      </c>
      <c r="BO679" s="16" t="str">
        <f>IFERROR(VLOOKUP($C679,'PORTE LOJA'!A:B,2,0),"PORTE 1")</f>
        <v>PORTE 3</v>
      </c>
      <c r="BP679" s="16">
        <f>VLOOKUP(BO679,'PAINEL E TARGET'!$S$1:$W$8,3,0)</f>
        <v>2400</v>
      </c>
      <c r="BQ679" s="16">
        <f t="shared" si="360"/>
        <v>1</v>
      </c>
      <c r="BR679" s="16">
        <f t="shared" si="361"/>
        <v>1</v>
      </c>
      <c r="BS679" s="16">
        <f t="shared" si="362"/>
        <v>0</v>
      </c>
      <c r="BT679" s="16">
        <f t="shared" si="363"/>
        <v>1</v>
      </c>
      <c r="BU679" s="16">
        <f t="shared" si="364"/>
        <v>1</v>
      </c>
      <c r="BV679" s="16">
        <f t="shared" si="365"/>
        <v>1</v>
      </c>
      <c r="BW679" s="17" t="str">
        <f t="shared" si="383"/>
        <v>110111</v>
      </c>
      <c r="BY679" s="17">
        <f t="shared" si="366"/>
        <v>0.66700000000000004</v>
      </c>
      <c r="BZ679" s="17">
        <f t="shared" si="367"/>
        <v>0.69099999999999995</v>
      </c>
      <c r="CA679" s="17" t="str">
        <f t="shared" si="384"/>
        <v>Sem Retira</v>
      </c>
      <c r="CB679" s="17">
        <f t="shared" si="385"/>
        <v>0.69099999999999995</v>
      </c>
      <c r="CC679" s="33" t="str">
        <f>IF(CB679&gt;='PAINEL E TARGET'!$T$11,'PAINEL E TARGET'!$S$11,
IF(CB679&gt;='PAINEL E TARGET'!$T$12,'PAINEL E TARGET'!$S$12,
IF(CB679&gt;='PAINEL E TARGET'!$T$13,'PAINEL E TARGET'!$S$13,
IF(CB679&gt;='PAINEL E TARGET'!$T$14,'PAINEL E TARGET'!$S$14,
IF(CB679&gt;='PAINEL E TARGET'!$T$15,'PAINEL E TARGET'!$S$15,
IF(CB679&gt;='PAINEL E TARGET'!$T$16,'PAINEL E TARGET'!$S$16,
IF(CB679&gt;='PAINEL E TARGET'!$T$17,'PAINEL E TARGET'!$S$17,
IF(CB679&gt;='PAINEL E TARGET'!$T$18,'PAINEL E TARGET'!$S$18,'PAINEL E TARGET'!$S$19))))))))</f>
        <v>Não elegível</v>
      </c>
      <c r="CD679" s="17">
        <f>IFERROR(VLOOKUP($BW679,'PAINEL E TARGET'!$G$1:$Q$99,4,0),0)</f>
        <v>0.3</v>
      </c>
      <c r="CE679" s="17">
        <f>VLOOKUP(CC679,'PAINEL E TARGET'!$S$10:$U$19,3,0)</f>
        <v>0</v>
      </c>
      <c r="CF679" s="16">
        <f t="shared" si="386"/>
        <v>0</v>
      </c>
      <c r="CG679" s="17">
        <f t="shared" si="368"/>
        <v>0.67600000000000005</v>
      </c>
      <c r="CH679" s="17">
        <f t="shared" si="369"/>
        <v>0.32800000000000001</v>
      </c>
      <c r="CI679" s="17" t="str">
        <f t="shared" si="370"/>
        <v>sem meta</v>
      </c>
      <c r="CJ679" s="17">
        <f t="shared" si="371"/>
        <v>0.77700000000000002</v>
      </c>
      <c r="CK679" s="17">
        <f t="shared" si="372"/>
        <v>0.998</v>
      </c>
      <c r="CL679" s="17">
        <f t="shared" si="373"/>
        <v>0.64400000000000002</v>
      </c>
      <c r="CM679" s="16">
        <f t="shared" si="374"/>
        <v>3</v>
      </c>
      <c r="CN679" s="17" t="str">
        <f t="shared" si="387"/>
        <v>não ok</v>
      </c>
      <c r="CO679" s="17">
        <f t="shared" si="388"/>
        <v>0</v>
      </c>
      <c r="CP679" s="33" t="str">
        <f>IF(CO679&gt;='PAINEL E TARGET'!$T$11,'PAINEL E TARGET'!$S$11,
IF(CO679&gt;='PAINEL E TARGET'!$T$12,'PAINEL E TARGET'!$S$12,
IF(CO679&gt;='PAINEL E TARGET'!$T$13,'PAINEL E TARGET'!$S$13,
IF(CO679&gt;='PAINEL E TARGET'!$T$14,'PAINEL E TARGET'!$S$14,
IF(CO679&gt;='PAINEL E TARGET'!$T$15,'PAINEL E TARGET'!$S$15,
IF(CO679&gt;='PAINEL E TARGET'!$T$16,'PAINEL E TARGET'!$S$16,
IF(CO679&gt;='PAINEL E TARGET'!$T$17,'PAINEL E TARGET'!$S$17,
IF(CO679&gt;='PAINEL E TARGET'!$T$18,'PAINEL E TARGET'!$S$18,'PAINEL E TARGET'!$S$19))))))))</f>
        <v>Não elegível</v>
      </c>
      <c r="CQ679" s="17">
        <f>IFERROR(VLOOKUP($BW679,'PAINEL E TARGET'!$G$1:$Q$99,5,0),0)</f>
        <v>0.3</v>
      </c>
      <c r="CR679" s="17">
        <f>VLOOKUP(CP679,'PAINEL E TARGET'!$S$10:$U$19,3,0)</f>
        <v>0</v>
      </c>
      <c r="CS679" s="16">
        <f t="shared" si="389"/>
        <v>0</v>
      </c>
      <c r="CT679" s="17">
        <f t="shared" si="375"/>
        <v>0</v>
      </c>
      <c r="CU679" s="33" t="str">
        <f>IF(CT679&gt;='PAINEL E TARGET'!$T$11,'PAINEL E TARGET'!$S$11,
IF(CT679&gt;='PAINEL E TARGET'!$T$12,'PAINEL E TARGET'!$S$12,
IF(CT679&gt;='PAINEL E TARGET'!$T$13,'PAINEL E TARGET'!$S$13,
IF(CT679&gt;='PAINEL E TARGET'!$T$14,'PAINEL E TARGET'!$S$14,
IF(CT679&gt;='PAINEL E TARGET'!$T$15,'PAINEL E TARGET'!$S$15,
IF(CT679&gt;='PAINEL E TARGET'!$T$16,'PAINEL E TARGET'!$S$16,
IF(CT679&gt;='PAINEL E TARGET'!$T$17,'PAINEL E TARGET'!$S$17,
IF(CT679&gt;='PAINEL E TARGET'!$T$18,'PAINEL E TARGET'!$S$18,'PAINEL E TARGET'!$S$19))))))))</f>
        <v>Não elegível</v>
      </c>
      <c r="CV679" s="17">
        <f>IFERROR(VLOOKUP($BW679,'PAINEL E TARGET'!$G$1:$Q$99,6,0),0)</f>
        <v>0</v>
      </c>
      <c r="CW679" s="17">
        <f>VLOOKUP(CU679,'PAINEL E TARGET'!$S$10:$U$19,3,0)</f>
        <v>0</v>
      </c>
      <c r="CX679" s="16">
        <f t="shared" si="390"/>
        <v>0</v>
      </c>
      <c r="CY679" s="17">
        <f t="shared" si="376"/>
        <v>0.436</v>
      </c>
      <c r="CZ679" s="33" t="str">
        <f>IF(CY679&gt;='PAINEL E TARGET'!$T$11,'PAINEL E TARGET'!$S$11,
IF(CY679&gt;='PAINEL E TARGET'!$T$12,'PAINEL E TARGET'!$S$12,
IF(CY679&gt;='PAINEL E TARGET'!$T$13,'PAINEL E TARGET'!$S$13,
IF(CY679&gt;='PAINEL E TARGET'!$T$14,'PAINEL E TARGET'!$S$14,
IF(CY679&gt;='PAINEL E TARGET'!$T$15,'PAINEL E TARGET'!$S$15,
IF(CY679&gt;='PAINEL E TARGET'!$T$16,'PAINEL E TARGET'!$S$16,
IF(CY679&gt;='PAINEL E TARGET'!$T$17,'PAINEL E TARGET'!$S$17,
IF(CY679&gt;='PAINEL E TARGET'!$T$18,'PAINEL E TARGET'!$S$18,'PAINEL E TARGET'!$S$19))))))))</f>
        <v>Não elegível</v>
      </c>
      <c r="DA679" s="17">
        <f>IFERROR(VLOOKUP($BW679,'PAINEL E TARGET'!$G$1:$Q$99,7,0),0)</f>
        <v>0.15</v>
      </c>
      <c r="DB679" s="17">
        <f>VLOOKUP(CZ679,'PAINEL E TARGET'!$S$10:$U$19,3,0)</f>
        <v>0</v>
      </c>
      <c r="DC679" s="16">
        <f t="shared" si="391"/>
        <v>0</v>
      </c>
      <c r="DD679" s="17">
        <f t="shared" si="377"/>
        <v>0.83499999999999996</v>
      </c>
      <c r="DE679" s="33" t="str">
        <f>IF(DD679&gt;='PAINEL E TARGET'!$T$11,'PAINEL E TARGET'!$S$11,
IF(DD679&gt;='PAINEL E TARGET'!$T$12,'PAINEL E TARGET'!$S$12,
IF(DD679&gt;='PAINEL E TARGET'!$T$13,'PAINEL E TARGET'!$S$13,
IF(DD679&gt;='PAINEL E TARGET'!$T$14,'PAINEL E TARGET'!$S$14,
IF(DD679&gt;='PAINEL E TARGET'!$T$15,'PAINEL E TARGET'!$S$15,
IF(DD679&gt;='PAINEL E TARGET'!$T$16,'PAINEL E TARGET'!$S$16,
IF(DD679&gt;='PAINEL E TARGET'!$T$17,'PAINEL E TARGET'!$S$17,
IF(DD679&gt;='PAINEL E TARGET'!$T$18,'PAINEL E TARGET'!$S$18,'PAINEL E TARGET'!$S$19))))))))</f>
        <v>Não elegível</v>
      </c>
      <c r="DF679" s="17">
        <f>IFERROR(VLOOKUP($BW679,'PAINEL E TARGET'!$G$1:$Q$99,8,0),0)</f>
        <v>0.1</v>
      </c>
      <c r="DG679" s="17">
        <f>VLOOKUP(DE679,'PAINEL E TARGET'!$S$10:$U$19,3,0)</f>
        <v>0</v>
      </c>
      <c r="DH679" s="16">
        <f t="shared" si="392"/>
        <v>0</v>
      </c>
      <c r="DI679" s="17">
        <f t="shared" si="378"/>
        <v>0.56299999999999994</v>
      </c>
      <c r="DJ679" s="33" t="str">
        <f>IF(DI679&gt;='PAINEL E TARGET'!$T$11,'PAINEL E TARGET'!$S$11,
IF(DI679&gt;='PAINEL E TARGET'!$T$12,'PAINEL E TARGET'!$S$12,
IF(DI679&gt;='PAINEL E TARGET'!$T$13,'PAINEL E TARGET'!$S$13,
IF(DI679&gt;='PAINEL E TARGET'!$T$14,'PAINEL E TARGET'!$S$14,
IF(DI679&gt;='PAINEL E TARGET'!$T$15,'PAINEL E TARGET'!$S$15,
IF(DI679&gt;='PAINEL E TARGET'!$T$16,'PAINEL E TARGET'!$S$16,
IF(DI679&gt;='PAINEL E TARGET'!$T$17,'PAINEL E TARGET'!$S$17,
IF(DI679&gt;='PAINEL E TARGET'!$T$18,'PAINEL E TARGET'!$S$18,'PAINEL E TARGET'!$S$19))))))))</f>
        <v>Não elegível</v>
      </c>
      <c r="DK679" s="17">
        <f>IFERROR(VLOOKUP($BW679,'PAINEL E TARGET'!$G$1:$Q$99,9,0),0)</f>
        <v>0.15</v>
      </c>
      <c r="DL679" s="17">
        <f>VLOOKUP(DJ679,'PAINEL E TARGET'!$S$10:$U$19,3,0)</f>
        <v>0</v>
      </c>
      <c r="DM679" s="16">
        <f t="shared" si="393"/>
        <v>0</v>
      </c>
      <c r="DN679" s="17">
        <f t="shared" si="379"/>
        <v>0.998</v>
      </c>
      <c r="DO679" s="33" t="str">
        <f>IF(DN679&gt;='PAINEL E TARGET'!$T$11,'PAINEL E TARGET'!$S$11,
IF(DN679&gt;='PAINEL E TARGET'!$T$12,'PAINEL E TARGET'!$S$12,
IF(DN679&gt;='PAINEL E TARGET'!$T$13,'PAINEL E TARGET'!$S$13,
IF(DN679&gt;='PAINEL E TARGET'!$T$14,'PAINEL E TARGET'!$S$14,
IF(DN679&gt;='PAINEL E TARGET'!$T$15,'PAINEL E TARGET'!$S$15,
IF(DN679&gt;='PAINEL E TARGET'!$T$16,'PAINEL E TARGET'!$S$16,
IF(DN679&gt;='PAINEL E TARGET'!$T$17,'PAINEL E TARGET'!$S$17,
IF(DN679&gt;='PAINEL E TARGET'!$T$18,'PAINEL E TARGET'!$S$18,'PAINEL E TARGET'!$S$19))))))))</f>
        <v>1. Fx de 90% a 99,9%</v>
      </c>
      <c r="DP679" s="17">
        <f>IFERROR(VLOOKUP($BW679,'PAINEL E TARGET'!$G$1:$Q$99,10,0),0)</f>
        <v>0</v>
      </c>
      <c r="DQ679" s="17">
        <f>VLOOKUP(DO679,'PAINEL E TARGET'!$S$10:$U$19,3,0)</f>
        <v>0.5</v>
      </c>
      <c r="DR679" s="16">
        <f t="shared" si="394"/>
        <v>0</v>
      </c>
      <c r="DS679" s="17">
        <f t="shared" si="380"/>
        <v>0.88800000000000001</v>
      </c>
      <c r="DT679" s="16">
        <f>IF(DS679&gt;=1,VLOOKUP(BO679,'PAINEL E TARGET'!$S$1:$W$8,5,0),0)</f>
        <v>0</v>
      </c>
      <c r="DU679" s="16">
        <f t="shared" si="395"/>
        <v>0</v>
      </c>
    </row>
    <row r="680" spans="2:125" s="32" customFormat="1" x14ac:dyDescent="0.2">
      <c r="B680" s="44">
        <v>43541</v>
      </c>
      <c r="C680" s="65">
        <v>1544</v>
      </c>
      <c r="D680" s="66" t="s">
        <v>683</v>
      </c>
      <c r="E680" s="65">
        <v>312</v>
      </c>
      <c r="F680" s="65" t="s">
        <v>943</v>
      </c>
      <c r="G680" s="67">
        <v>1291198.3618068814</v>
      </c>
      <c r="H680" s="67">
        <v>743983.82900309167</v>
      </c>
      <c r="I680" s="67">
        <v>723721.57999999984</v>
      </c>
      <c r="J680" s="68">
        <v>0.97276520239661335</v>
      </c>
      <c r="K680" s="67">
        <v>140731.41866504474</v>
      </c>
      <c r="L680" s="67">
        <v>517265.09108275204</v>
      </c>
      <c r="M680" s="67">
        <v>139435.34</v>
      </c>
      <c r="N680" s="67">
        <v>566731.34</v>
      </c>
      <c r="O680" s="67">
        <v>1147984.5174779799</v>
      </c>
      <c r="P680" s="67">
        <v>2573.5933660855876</v>
      </c>
      <c r="Q680" s="67">
        <v>0</v>
      </c>
      <c r="R680" s="67">
        <v>0</v>
      </c>
      <c r="S680" s="67">
        <v>0</v>
      </c>
      <c r="T680" s="68">
        <v>8.5457249968019164E-2</v>
      </c>
      <c r="U680" s="68">
        <v>7.4749080486210415E-2</v>
      </c>
      <c r="V680" s="68">
        <v>0.87469559942759578</v>
      </c>
      <c r="W680" s="67">
        <v>56010.64</v>
      </c>
      <c r="X680" s="67">
        <v>52785.30999999999</v>
      </c>
      <c r="Y680" s="68">
        <v>0.94241576243370884</v>
      </c>
      <c r="Z680" s="68">
        <v>9.6317760141754652E-2</v>
      </c>
      <c r="AA680" s="68">
        <v>0.10192834360295787</v>
      </c>
      <c r="AB680" s="68">
        <v>1.0582507675941166</v>
      </c>
      <c r="AC680" s="67">
        <v>63376.75</v>
      </c>
      <c r="AD680" s="67">
        <v>71978.399999999994</v>
      </c>
      <c r="AE680" s="68">
        <v>1.1357224849806908</v>
      </c>
      <c r="AF680" s="43">
        <v>80</v>
      </c>
      <c r="AG680" s="43">
        <v>72</v>
      </c>
      <c r="AH680" s="43">
        <v>19</v>
      </c>
      <c r="AI680" s="43">
        <v>15</v>
      </c>
      <c r="AJ680" s="67">
        <v>26266.580000000005</v>
      </c>
      <c r="AK680" s="67">
        <v>26356.5</v>
      </c>
      <c r="AL680" s="68">
        <v>1.0034233615491623</v>
      </c>
      <c r="AM680" s="67">
        <v>8271.2999999999993</v>
      </c>
      <c r="AN680" s="67">
        <v>6668.9599999999982</v>
      </c>
      <c r="AO680" s="68">
        <v>0.80627712693288822</v>
      </c>
      <c r="AP680" s="67">
        <v>7120.6600000000008</v>
      </c>
      <c r="AQ680" s="67">
        <v>6597.7399999999989</v>
      </c>
      <c r="AR680" s="68">
        <v>0.92656298713883234</v>
      </c>
      <c r="AS680" s="67">
        <v>14352.100000000002</v>
      </c>
      <c r="AT680" s="67">
        <v>13162.110000000002</v>
      </c>
      <c r="AU680" s="68">
        <v>0.91708600135171858</v>
      </c>
      <c r="AV680" s="43">
        <v>904.23</v>
      </c>
      <c r="AW680" s="43">
        <v>894.79000000000008</v>
      </c>
      <c r="AX680" s="69">
        <v>0.98956017827322706</v>
      </c>
      <c r="AY680" s="43">
        <v>140731.41866504474</v>
      </c>
      <c r="AZ680" s="43">
        <v>139435.34</v>
      </c>
      <c r="BA680" s="43">
        <v>29033.254420672831</v>
      </c>
      <c r="BB680" s="43">
        <v>34791.730000000003</v>
      </c>
      <c r="BC680" s="43">
        <v>245658.12539966876</v>
      </c>
      <c r="BD680" s="43">
        <v>50931.885805497215</v>
      </c>
      <c r="BE680" s="43">
        <v>98488.330000000016</v>
      </c>
      <c r="BF680" s="43">
        <v>111455.68999999999</v>
      </c>
      <c r="BG680" s="43">
        <v>1584.9800000000002</v>
      </c>
      <c r="BH680" s="43">
        <v>38</v>
      </c>
      <c r="BI680" s="44">
        <v>43173</v>
      </c>
      <c r="BJ680" s="44">
        <v>43541</v>
      </c>
      <c r="BK680" s="44">
        <v>43172</v>
      </c>
      <c r="BL680" s="43">
        <f t="shared" si="381"/>
        <v>723721.57999999984</v>
      </c>
      <c r="BM680" s="43">
        <f t="shared" si="382"/>
        <v>706166.67999999993</v>
      </c>
      <c r="BO680" s="16" t="str">
        <f>IFERROR(VLOOKUP($C680,'PORTE LOJA'!A:B,2,0),"PORTE 1")</f>
        <v>PORTE 2</v>
      </c>
      <c r="BP680" s="16">
        <f>VLOOKUP(BO680,'PAINEL E TARGET'!$S$1:$W$8,3,0)</f>
        <v>1875</v>
      </c>
      <c r="BQ680" s="16">
        <f t="shared" si="360"/>
        <v>1</v>
      </c>
      <c r="BR680" s="16">
        <f t="shared" si="361"/>
        <v>1</v>
      </c>
      <c r="BS680" s="16">
        <f t="shared" si="362"/>
        <v>1</v>
      </c>
      <c r="BT680" s="16">
        <f t="shared" si="363"/>
        <v>1</v>
      </c>
      <c r="BU680" s="16">
        <f t="shared" si="364"/>
        <v>1</v>
      </c>
      <c r="BV680" s="16">
        <f t="shared" si="365"/>
        <v>1</v>
      </c>
      <c r="BW680" s="17" t="str">
        <f t="shared" si="383"/>
        <v>111111</v>
      </c>
      <c r="BY680" s="17">
        <f t="shared" si="366"/>
        <v>0.97299999999999998</v>
      </c>
      <c r="BZ680" s="17">
        <f t="shared" si="367"/>
        <v>1.073</v>
      </c>
      <c r="CA680" s="17" t="str">
        <f t="shared" si="384"/>
        <v>Sem Retira</v>
      </c>
      <c r="CB680" s="17">
        <f t="shared" si="385"/>
        <v>1.073</v>
      </c>
      <c r="CC680" s="33" t="str">
        <f>IF(CB680&gt;='PAINEL E TARGET'!$T$11,'PAINEL E TARGET'!$S$11,
IF(CB680&gt;='PAINEL E TARGET'!$T$12,'PAINEL E TARGET'!$S$12,
IF(CB680&gt;='PAINEL E TARGET'!$T$13,'PAINEL E TARGET'!$S$13,
IF(CB680&gt;='PAINEL E TARGET'!$T$14,'PAINEL E TARGET'!$S$14,
IF(CB680&gt;='PAINEL E TARGET'!$T$15,'PAINEL E TARGET'!$S$15,
IF(CB680&gt;='PAINEL E TARGET'!$T$16,'PAINEL E TARGET'!$S$16,
IF(CB680&gt;='PAINEL E TARGET'!$T$17,'PAINEL E TARGET'!$S$17,
IF(CB680&gt;='PAINEL E TARGET'!$T$18,'PAINEL E TARGET'!$S$18,'PAINEL E TARGET'!$S$19))))))))</f>
        <v>3. Fx de 105% a 109,9%</v>
      </c>
      <c r="CD680" s="17">
        <f>IFERROR(VLOOKUP($BW680,'PAINEL E TARGET'!$G$1:$Q$99,4,0),0)</f>
        <v>0.25</v>
      </c>
      <c r="CE680" s="17">
        <f>VLOOKUP(CC680,'PAINEL E TARGET'!$S$10:$U$19,3,0)</f>
        <v>1.1000000000000001</v>
      </c>
      <c r="CF680" s="16">
        <f t="shared" si="386"/>
        <v>515.625</v>
      </c>
      <c r="CG680" s="17">
        <f t="shared" si="368"/>
        <v>1.0029999999999999</v>
      </c>
      <c r="CH680" s="17">
        <f t="shared" si="369"/>
        <v>0.80600000000000005</v>
      </c>
      <c r="CI680" s="17">
        <f t="shared" si="370"/>
        <v>0.92700000000000005</v>
      </c>
      <c r="CJ680" s="17">
        <f t="shared" si="371"/>
        <v>0.91700000000000004</v>
      </c>
      <c r="CK680" s="17">
        <f t="shared" si="372"/>
        <v>0.99</v>
      </c>
      <c r="CL680" s="17">
        <f t="shared" si="373"/>
        <v>0.94199999999999995</v>
      </c>
      <c r="CM680" s="16">
        <f t="shared" si="374"/>
        <v>5</v>
      </c>
      <c r="CN680" s="17" t="str">
        <f t="shared" si="387"/>
        <v>ok</v>
      </c>
      <c r="CO680" s="17">
        <f t="shared" si="388"/>
        <v>0.94199999999999995</v>
      </c>
      <c r="CP680" s="33" t="str">
        <f>IF(CO680&gt;='PAINEL E TARGET'!$T$11,'PAINEL E TARGET'!$S$11,
IF(CO680&gt;='PAINEL E TARGET'!$T$12,'PAINEL E TARGET'!$S$12,
IF(CO680&gt;='PAINEL E TARGET'!$T$13,'PAINEL E TARGET'!$S$13,
IF(CO680&gt;='PAINEL E TARGET'!$T$14,'PAINEL E TARGET'!$S$14,
IF(CO680&gt;='PAINEL E TARGET'!$T$15,'PAINEL E TARGET'!$S$15,
IF(CO680&gt;='PAINEL E TARGET'!$T$16,'PAINEL E TARGET'!$S$16,
IF(CO680&gt;='PAINEL E TARGET'!$T$17,'PAINEL E TARGET'!$S$17,
IF(CO680&gt;='PAINEL E TARGET'!$T$18,'PAINEL E TARGET'!$S$18,'PAINEL E TARGET'!$S$19))))))))</f>
        <v>1. Fx de 90% a 99,9%</v>
      </c>
      <c r="CQ680" s="17">
        <f>IFERROR(VLOOKUP($BW680,'PAINEL E TARGET'!$G$1:$Q$99,5,0),0)</f>
        <v>0.25</v>
      </c>
      <c r="CR680" s="17">
        <f>VLOOKUP(CP680,'PAINEL E TARGET'!$S$10:$U$19,3,0)</f>
        <v>0.5</v>
      </c>
      <c r="CS680" s="16">
        <f t="shared" si="389"/>
        <v>234.375</v>
      </c>
      <c r="CT680" s="17">
        <f t="shared" si="375"/>
        <v>1.1359999999999999</v>
      </c>
      <c r="CU680" s="33" t="str">
        <f>IF(CT680&gt;='PAINEL E TARGET'!$T$11,'PAINEL E TARGET'!$S$11,
IF(CT680&gt;='PAINEL E TARGET'!$T$12,'PAINEL E TARGET'!$S$12,
IF(CT680&gt;='PAINEL E TARGET'!$T$13,'PAINEL E TARGET'!$S$13,
IF(CT680&gt;='PAINEL E TARGET'!$T$14,'PAINEL E TARGET'!$S$14,
IF(CT680&gt;='PAINEL E TARGET'!$T$15,'PAINEL E TARGET'!$S$15,
IF(CT680&gt;='PAINEL E TARGET'!$T$16,'PAINEL E TARGET'!$S$16,
IF(CT680&gt;='PAINEL E TARGET'!$T$17,'PAINEL E TARGET'!$S$17,
IF(CT680&gt;='PAINEL E TARGET'!$T$18,'PAINEL E TARGET'!$S$18,'PAINEL E TARGET'!$S$19))))))))</f>
        <v>4. Fx de 110% a 114,9%</v>
      </c>
      <c r="CV680" s="17">
        <f>IFERROR(VLOOKUP($BW680,'PAINEL E TARGET'!$G$1:$Q$99,6,0),0)</f>
        <v>0.2</v>
      </c>
      <c r="CW680" s="17">
        <f>VLOOKUP(CU680,'PAINEL E TARGET'!$S$10:$U$19,3,0)</f>
        <v>1.2</v>
      </c>
      <c r="CX680" s="16">
        <f t="shared" si="390"/>
        <v>450</v>
      </c>
      <c r="CY680" s="17">
        <f t="shared" si="376"/>
        <v>0.99099999999999999</v>
      </c>
      <c r="CZ680" s="33" t="str">
        <f>IF(CY680&gt;='PAINEL E TARGET'!$T$11,'PAINEL E TARGET'!$S$11,
IF(CY680&gt;='PAINEL E TARGET'!$T$12,'PAINEL E TARGET'!$S$12,
IF(CY680&gt;='PAINEL E TARGET'!$T$13,'PAINEL E TARGET'!$S$13,
IF(CY680&gt;='PAINEL E TARGET'!$T$14,'PAINEL E TARGET'!$S$14,
IF(CY680&gt;='PAINEL E TARGET'!$T$15,'PAINEL E TARGET'!$S$15,
IF(CY680&gt;='PAINEL E TARGET'!$T$16,'PAINEL E TARGET'!$S$16,
IF(CY680&gt;='PAINEL E TARGET'!$T$17,'PAINEL E TARGET'!$S$17,
IF(CY680&gt;='PAINEL E TARGET'!$T$18,'PAINEL E TARGET'!$S$18,'PAINEL E TARGET'!$S$19))))))))</f>
        <v>1. Fx de 90% a 99,9%</v>
      </c>
      <c r="DA680" s="17">
        <f>IFERROR(VLOOKUP($BW680,'PAINEL E TARGET'!$G$1:$Q$99,7,0),0)</f>
        <v>0.15</v>
      </c>
      <c r="DB680" s="17">
        <f>VLOOKUP(CZ680,'PAINEL E TARGET'!$S$10:$U$19,3,0)</f>
        <v>0.5</v>
      </c>
      <c r="DC680" s="16">
        <f t="shared" si="391"/>
        <v>140.625</v>
      </c>
      <c r="DD680" s="17">
        <f t="shared" si="377"/>
        <v>1.198</v>
      </c>
      <c r="DE680" s="33" t="str">
        <f>IF(DD680&gt;='PAINEL E TARGET'!$T$11,'PAINEL E TARGET'!$S$11,
IF(DD680&gt;='PAINEL E TARGET'!$T$12,'PAINEL E TARGET'!$S$12,
IF(DD680&gt;='PAINEL E TARGET'!$T$13,'PAINEL E TARGET'!$S$13,
IF(DD680&gt;='PAINEL E TARGET'!$T$14,'PAINEL E TARGET'!$S$14,
IF(DD680&gt;='PAINEL E TARGET'!$T$15,'PAINEL E TARGET'!$S$15,
IF(DD680&gt;='PAINEL E TARGET'!$T$16,'PAINEL E TARGET'!$S$16,
IF(DD680&gt;='PAINEL E TARGET'!$T$17,'PAINEL E TARGET'!$S$17,
IF(DD680&gt;='PAINEL E TARGET'!$T$18,'PAINEL E TARGET'!$S$18,'PAINEL E TARGET'!$S$19))))))))</f>
        <v>5. Fx de 115% a 119,9%</v>
      </c>
      <c r="DF680" s="17">
        <f>IFERROR(VLOOKUP($BW680,'PAINEL E TARGET'!$G$1:$Q$99,8,0),0)</f>
        <v>0.1</v>
      </c>
      <c r="DG680" s="17">
        <f>VLOOKUP(DE680,'PAINEL E TARGET'!$S$10:$U$19,3,0)</f>
        <v>1.3</v>
      </c>
      <c r="DH680" s="16">
        <f t="shared" si="392"/>
        <v>243.75</v>
      </c>
      <c r="DI680" s="17">
        <f t="shared" si="378"/>
        <v>0.78900000000000003</v>
      </c>
      <c r="DJ680" s="33" t="str">
        <f>IF(DI680&gt;='PAINEL E TARGET'!$T$11,'PAINEL E TARGET'!$S$11,
IF(DI680&gt;='PAINEL E TARGET'!$T$12,'PAINEL E TARGET'!$S$12,
IF(DI680&gt;='PAINEL E TARGET'!$T$13,'PAINEL E TARGET'!$S$13,
IF(DI680&gt;='PAINEL E TARGET'!$T$14,'PAINEL E TARGET'!$S$14,
IF(DI680&gt;='PAINEL E TARGET'!$T$15,'PAINEL E TARGET'!$S$15,
IF(DI680&gt;='PAINEL E TARGET'!$T$16,'PAINEL E TARGET'!$S$16,
IF(DI680&gt;='PAINEL E TARGET'!$T$17,'PAINEL E TARGET'!$S$17,
IF(DI680&gt;='PAINEL E TARGET'!$T$18,'PAINEL E TARGET'!$S$18,'PAINEL E TARGET'!$S$19))))))))</f>
        <v>Não elegível</v>
      </c>
      <c r="DK680" s="17">
        <f>IFERROR(VLOOKUP($BW680,'PAINEL E TARGET'!$G$1:$Q$99,9,0),0)</f>
        <v>0.05</v>
      </c>
      <c r="DL680" s="17">
        <f>VLOOKUP(DJ680,'PAINEL E TARGET'!$S$10:$U$19,3,0)</f>
        <v>0</v>
      </c>
      <c r="DM680" s="16">
        <f t="shared" si="393"/>
        <v>0</v>
      </c>
      <c r="DN680" s="17">
        <f t="shared" si="379"/>
        <v>0.99</v>
      </c>
      <c r="DO680" s="33" t="str">
        <f>IF(DN680&gt;='PAINEL E TARGET'!$T$11,'PAINEL E TARGET'!$S$11,
IF(DN680&gt;='PAINEL E TARGET'!$T$12,'PAINEL E TARGET'!$S$12,
IF(DN680&gt;='PAINEL E TARGET'!$T$13,'PAINEL E TARGET'!$S$13,
IF(DN680&gt;='PAINEL E TARGET'!$T$14,'PAINEL E TARGET'!$S$14,
IF(DN680&gt;='PAINEL E TARGET'!$T$15,'PAINEL E TARGET'!$S$15,
IF(DN680&gt;='PAINEL E TARGET'!$T$16,'PAINEL E TARGET'!$S$16,
IF(DN680&gt;='PAINEL E TARGET'!$T$17,'PAINEL E TARGET'!$S$17,
IF(DN680&gt;='PAINEL E TARGET'!$T$18,'PAINEL E TARGET'!$S$18,'PAINEL E TARGET'!$S$19))))))))</f>
        <v>1. Fx de 90% a 99,9%</v>
      </c>
      <c r="DP680" s="17">
        <f>IFERROR(VLOOKUP($BW680,'PAINEL E TARGET'!$G$1:$Q$99,10,0),0)</f>
        <v>0</v>
      </c>
      <c r="DQ680" s="17">
        <f>VLOOKUP(DO680,'PAINEL E TARGET'!$S$10:$U$19,3,0)</f>
        <v>0.5</v>
      </c>
      <c r="DR680" s="16">
        <f t="shared" si="394"/>
        <v>0</v>
      </c>
      <c r="DS680" s="17">
        <f t="shared" si="380"/>
        <v>0.9</v>
      </c>
      <c r="DT680" s="16">
        <f>IF(DS680&gt;=1,VLOOKUP(BO680,'PAINEL E TARGET'!$S$1:$W$8,5,0),0)</f>
        <v>0</v>
      </c>
      <c r="DU680" s="16">
        <f t="shared" si="395"/>
        <v>1584.375</v>
      </c>
    </row>
    <row r="681" spans="2:125" s="32" customFormat="1" x14ac:dyDescent="0.2">
      <c r="B681" s="44">
        <v>43541</v>
      </c>
      <c r="C681" s="65">
        <v>1545</v>
      </c>
      <c r="D681" s="66" t="s">
        <v>684</v>
      </c>
      <c r="E681" s="65">
        <v>514</v>
      </c>
      <c r="F681" s="65" t="s">
        <v>944</v>
      </c>
      <c r="G681" s="67">
        <v>1546276.3873064374</v>
      </c>
      <c r="H681" s="67">
        <v>985759.76232717023</v>
      </c>
      <c r="I681" s="67">
        <v>653245.3600000001</v>
      </c>
      <c r="J681" s="68">
        <v>0.66268211075873706</v>
      </c>
      <c r="K681" s="67">
        <v>35517.233251832047</v>
      </c>
      <c r="L681" s="67">
        <v>806779.08705642272</v>
      </c>
      <c r="M681" s="67">
        <v>38895</v>
      </c>
      <c r="N681" s="67">
        <v>582218.06999999995</v>
      </c>
      <c r="O681" s="67">
        <v>1331499.100371846</v>
      </c>
      <c r="P681" s="67" t="s">
        <v>1082</v>
      </c>
      <c r="Q681" s="67" t="s">
        <v>1082</v>
      </c>
      <c r="R681" s="67">
        <v>0</v>
      </c>
      <c r="S681" s="67">
        <v>2263.7000000000003</v>
      </c>
      <c r="T681" s="68">
        <v>9.1641763283200492E-2</v>
      </c>
      <c r="U681" s="68">
        <v>7.6738185528763714E-2</v>
      </c>
      <c r="V681" s="68">
        <v>0.83737133354385318</v>
      </c>
      <c r="W681" s="67">
        <v>77189.51999999999</v>
      </c>
      <c r="X681" s="67">
        <v>47663.09</v>
      </c>
      <c r="Y681" s="68">
        <v>0.61748136275494392</v>
      </c>
      <c r="Z681" s="68">
        <v>0.1042177650353195</v>
      </c>
      <c r="AA681" s="68">
        <v>0.11093004370363678</v>
      </c>
      <c r="AB681" s="68">
        <v>1.0644062810792621</v>
      </c>
      <c r="AC681" s="67">
        <v>87782.24</v>
      </c>
      <c r="AD681" s="67">
        <v>68900.100000000006</v>
      </c>
      <c r="AE681" s="68">
        <v>0.78489794746636676</v>
      </c>
      <c r="AF681" s="43">
        <v>80</v>
      </c>
      <c r="AG681" s="43">
        <v>79</v>
      </c>
      <c r="AH681" s="43">
        <v>22</v>
      </c>
      <c r="AI681" s="43">
        <v>16</v>
      </c>
      <c r="AJ681" s="67">
        <v>32001.61</v>
      </c>
      <c r="AK681" s="67">
        <v>22937.5</v>
      </c>
      <c r="AL681" s="68">
        <v>0.71676081297159733</v>
      </c>
      <c r="AM681" s="67">
        <v>11520.16</v>
      </c>
      <c r="AN681" s="67">
        <v>4890.37</v>
      </c>
      <c r="AO681" s="68">
        <v>0.42450538881404426</v>
      </c>
      <c r="AP681" s="67">
        <v>4218.32</v>
      </c>
      <c r="AQ681" s="67">
        <v>1098.51</v>
      </c>
      <c r="AR681" s="68">
        <v>0.2604140985036697</v>
      </c>
      <c r="AS681" s="67">
        <v>29449.429999999997</v>
      </c>
      <c r="AT681" s="67">
        <v>18736.71</v>
      </c>
      <c r="AU681" s="68">
        <v>0.63623336682577558</v>
      </c>
      <c r="AV681" s="43">
        <v>611.35</v>
      </c>
      <c r="AW681" s="43">
        <v>384.92</v>
      </c>
      <c r="AX681" s="69">
        <v>0.62962296556800523</v>
      </c>
      <c r="AY681" s="43">
        <v>35517.233251832047</v>
      </c>
      <c r="AZ681" s="43">
        <v>38895</v>
      </c>
      <c r="BA681" s="43">
        <v>35981.019448908672</v>
      </c>
      <c r="BB681" s="43">
        <v>37713.47</v>
      </c>
      <c r="BC681" s="43">
        <v>56119.051969895758</v>
      </c>
      <c r="BD681" s="43">
        <v>57176.593938344202</v>
      </c>
      <c r="BE681" s="43">
        <v>122637.32999999999</v>
      </c>
      <c r="BF681" s="43">
        <v>139467.12999999998</v>
      </c>
      <c r="BG681" s="43">
        <v>972.87999999999988</v>
      </c>
      <c r="BH681" s="43">
        <v>43</v>
      </c>
      <c r="BI681" s="44">
        <v>43173</v>
      </c>
      <c r="BJ681" s="44">
        <v>43541</v>
      </c>
      <c r="BK681" s="44">
        <v>43172</v>
      </c>
      <c r="BL681" s="43">
        <f t="shared" si="381"/>
        <v>655509.06000000006</v>
      </c>
      <c r="BM681" s="43">
        <f t="shared" si="382"/>
        <v>623376.7699999999</v>
      </c>
      <c r="BO681" s="16" t="str">
        <f>IFERROR(VLOOKUP($C681,'PORTE LOJA'!A:B,2,0),"PORTE 1")</f>
        <v>PORTE 2</v>
      </c>
      <c r="BP681" s="16">
        <f>VLOOKUP(BO681,'PAINEL E TARGET'!$S$1:$W$8,3,0)</f>
        <v>1875</v>
      </c>
      <c r="BQ681" s="16">
        <f t="shared" si="360"/>
        <v>1</v>
      </c>
      <c r="BR681" s="16">
        <f t="shared" si="361"/>
        <v>1</v>
      </c>
      <c r="BS681" s="16">
        <f t="shared" si="362"/>
        <v>1</v>
      </c>
      <c r="BT681" s="16">
        <f t="shared" si="363"/>
        <v>1</v>
      </c>
      <c r="BU681" s="16">
        <f t="shared" si="364"/>
        <v>1</v>
      </c>
      <c r="BV681" s="16">
        <f t="shared" si="365"/>
        <v>1</v>
      </c>
      <c r="BW681" s="17" t="str">
        <f t="shared" si="383"/>
        <v>111111</v>
      </c>
      <c r="BY681" s="17">
        <f t="shared" si="366"/>
        <v>0.66500000000000004</v>
      </c>
      <c r="BZ681" s="17">
        <f t="shared" si="367"/>
        <v>0.74</v>
      </c>
      <c r="CA681" s="17" t="str">
        <f t="shared" si="384"/>
        <v>Sem Retira</v>
      </c>
      <c r="CB681" s="17">
        <f t="shared" si="385"/>
        <v>0.74</v>
      </c>
      <c r="CC681" s="33" t="str">
        <f>IF(CB681&gt;='PAINEL E TARGET'!$T$11,'PAINEL E TARGET'!$S$11,
IF(CB681&gt;='PAINEL E TARGET'!$T$12,'PAINEL E TARGET'!$S$12,
IF(CB681&gt;='PAINEL E TARGET'!$T$13,'PAINEL E TARGET'!$S$13,
IF(CB681&gt;='PAINEL E TARGET'!$T$14,'PAINEL E TARGET'!$S$14,
IF(CB681&gt;='PAINEL E TARGET'!$T$15,'PAINEL E TARGET'!$S$15,
IF(CB681&gt;='PAINEL E TARGET'!$T$16,'PAINEL E TARGET'!$S$16,
IF(CB681&gt;='PAINEL E TARGET'!$T$17,'PAINEL E TARGET'!$S$17,
IF(CB681&gt;='PAINEL E TARGET'!$T$18,'PAINEL E TARGET'!$S$18,'PAINEL E TARGET'!$S$19))))))))</f>
        <v>Não elegível</v>
      </c>
      <c r="CD681" s="17">
        <f>IFERROR(VLOOKUP($BW681,'PAINEL E TARGET'!$G$1:$Q$99,4,0),0)</f>
        <v>0.25</v>
      </c>
      <c r="CE681" s="17">
        <f>VLOOKUP(CC681,'PAINEL E TARGET'!$S$10:$U$19,3,0)</f>
        <v>0</v>
      </c>
      <c r="CF681" s="16">
        <f t="shared" si="386"/>
        <v>0</v>
      </c>
      <c r="CG681" s="17">
        <f t="shared" si="368"/>
        <v>0.71699999999999997</v>
      </c>
      <c r="CH681" s="17">
        <f t="shared" si="369"/>
        <v>0.42499999999999999</v>
      </c>
      <c r="CI681" s="17">
        <f t="shared" si="370"/>
        <v>0.26</v>
      </c>
      <c r="CJ681" s="17">
        <f t="shared" si="371"/>
        <v>0.63600000000000001</v>
      </c>
      <c r="CK681" s="17">
        <f t="shared" si="372"/>
        <v>0.63</v>
      </c>
      <c r="CL681" s="17">
        <f t="shared" si="373"/>
        <v>0.61699999999999999</v>
      </c>
      <c r="CM681" s="16">
        <f t="shared" si="374"/>
        <v>1</v>
      </c>
      <c r="CN681" s="17" t="str">
        <f t="shared" si="387"/>
        <v>não ok</v>
      </c>
      <c r="CO681" s="17">
        <f t="shared" si="388"/>
        <v>0</v>
      </c>
      <c r="CP681" s="33" t="str">
        <f>IF(CO681&gt;='PAINEL E TARGET'!$T$11,'PAINEL E TARGET'!$S$11,
IF(CO681&gt;='PAINEL E TARGET'!$T$12,'PAINEL E TARGET'!$S$12,
IF(CO681&gt;='PAINEL E TARGET'!$T$13,'PAINEL E TARGET'!$S$13,
IF(CO681&gt;='PAINEL E TARGET'!$T$14,'PAINEL E TARGET'!$S$14,
IF(CO681&gt;='PAINEL E TARGET'!$T$15,'PAINEL E TARGET'!$S$15,
IF(CO681&gt;='PAINEL E TARGET'!$T$16,'PAINEL E TARGET'!$S$16,
IF(CO681&gt;='PAINEL E TARGET'!$T$17,'PAINEL E TARGET'!$S$17,
IF(CO681&gt;='PAINEL E TARGET'!$T$18,'PAINEL E TARGET'!$S$18,'PAINEL E TARGET'!$S$19))))))))</f>
        <v>Não elegível</v>
      </c>
      <c r="CQ681" s="17">
        <f>IFERROR(VLOOKUP($BW681,'PAINEL E TARGET'!$G$1:$Q$99,5,0),0)</f>
        <v>0.25</v>
      </c>
      <c r="CR681" s="17">
        <f>VLOOKUP(CP681,'PAINEL E TARGET'!$S$10:$U$19,3,0)</f>
        <v>0</v>
      </c>
      <c r="CS681" s="16">
        <f t="shared" si="389"/>
        <v>0</v>
      </c>
      <c r="CT681" s="17">
        <f t="shared" si="375"/>
        <v>0.78500000000000003</v>
      </c>
      <c r="CU681" s="33" t="str">
        <f>IF(CT681&gt;='PAINEL E TARGET'!$T$11,'PAINEL E TARGET'!$S$11,
IF(CT681&gt;='PAINEL E TARGET'!$T$12,'PAINEL E TARGET'!$S$12,
IF(CT681&gt;='PAINEL E TARGET'!$T$13,'PAINEL E TARGET'!$S$13,
IF(CT681&gt;='PAINEL E TARGET'!$T$14,'PAINEL E TARGET'!$S$14,
IF(CT681&gt;='PAINEL E TARGET'!$T$15,'PAINEL E TARGET'!$S$15,
IF(CT681&gt;='PAINEL E TARGET'!$T$16,'PAINEL E TARGET'!$S$16,
IF(CT681&gt;='PAINEL E TARGET'!$T$17,'PAINEL E TARGET'!$S$17,
IF(CT681&gt;='PAINEL E TARGET'!$T$18,'PAINEL E TARGET'!$S$18,'PAINEL E TARGET'!$S$19))))))))</f>
        <v>Não elegível</v>
      </c>
      <c r="CV681" s="17">
        <f>IFERROR(VLOOKUP($BW681,'PAINEL E TARGET'!$G$1:$Q$99,6,0),0)</f>
        <v>0.2</v>
      </c>
      <c r="CW681" s="17">
        <f>VLOOKUP(CU681,'PAINEL E TARGET'!$S$10:$U$19,3,0)</f>
        <v>0</v>
      </c>
      <c r="CX681" s="16">
        <f t="shared" si="390"/>
        <v>0</v>
      </c>
      <c r="CY681" s="17">
        <f t="shared" si="376"/>
        <v>1.095</v>
      </c>
      <c r="CZ681" s="33" t="str">
        <f>IF(CY681&gt;='PAINEL E TARGET'!$T$11,'PAINEL E TARGET'!$S$11,
IF(CY681&gt;='PAINEL E TARGET'!$T$12,'PAINEL E TARGET'!$S$12,
IF(CY681&gt;='PAINEL E TARGET'!$T$13,'PAINEL E TARGET'!$S$13,
IF(CY681&gt;='PAINEL E TARGET'!$T$14,'PAINEL E TARGET'!$S$14,
IF(CY681&gt;='PAINEL E TARGET'!$T$15,'PAINEL E TARGET'!$S$15,
IF(CY681&gt;='PAINEL E TARGET'!$T$16,'PAINEL E TARGET'!$S$16,
IF(CY681&gt;='PAINEL E TARGET'!$T$17,'PAINEL E TARGET'!$S$17,
IF(CY681&gt;='PAINEL E TARGET'!$T$18,'PAINEL E TARGET'!$S$18,'PAINEL E TARGET'!$S$19))))))))</f>
        <v>3. Fx de 105% a 109,9%</v>
      </c>
      <c r="DA681" s="17">
        <f>IFERROR(VLOOKUP($BW681,'PAINEL E TARGET'!$G$1:$Q$99,7,0),0)</f>
        <v>0.15</v>
      </c>
      <c r="DB681" s="17">
        <f>VLOOKUP(CZ681,'PAINEL E TARGET'!$S$10:$U$19,3,0)</f>
        <v>1.1000000000000001</v>
      </c>
      <c r="DC681" s="16">
        <f t="shared" si="391"/>
        <v>309.375</v>
      </c>
      <c r="DD681" s="17">
        <f t="shared" si="377"/>
        <v>1.048</v>
      </c>
      <c r="DE681" s="33" t="str">
        <f>IF(DD681&gt;='PAINEL E TARGET'!$T$11,'PAINEL E TARGET'!$S$11,
IF(DD681&gt;='PAINEL E TARGET'!$T$12,'PAINEL E TARGET'!$S$12,
IF(DD681&gt;='PAINEL E TARGET'!$T$13,'PAINEL E TARGET'!$S$13,
IF(DD681&gt;='PAINEL E TARGET'!$T$14,'PAINEL E TARGET'!$S$14,
IF(DD681&gt;='PAINEL E TARGET'!$T$15,'PAINEL E TARGET'!$S$15,
IF(DD681&gt;='PAINEL E TARGET'!$T$16,'PAINEL E TARGET'!$S$16,
IF(DD681&gt;='PAINEL E TARGET'!$T$17,'PAINEL E TARGET'!$S$17,
IF(DD681&gt;='PAINEL E TARGET'!$T$18,'PAINEL E TARGET'!$S$18,'PAINEL E TARGET'!$S$19))))))))</f>
        <v>2. Fx de 100% a 104,9%</v>
      </c>
      <c r="DF681" s="17">
        <f>IFERROR(VLOOKUP($BW681,'PAINEL E TARGET'!$G$1:$Q$99,8,0),0)</f>
        <v>0.1</v>
      </c>
      <c r="DG681" s="17">
        <f>VLOOKUP(DE681,'PAINEL E TARGET'!$S$10:$U$19,3,0)</f>
        <v>1</v>
      </c>
      <c r="DH681" s="16">
        <f t="shared" si="392"/>
        <v>187.5</v>
      </c>
      <c r="DI681" s="17">
        <f t="shared" si="378"/>
        <v>0.72699999999999998</v>
      </c>
      <c r="DJ681" s="33" t="str">
        <f>IF(DI681&gt;='PAINEL E TARGET'!$T$11,'PAINEL E TARGET'!$S$11,
IF(DI681&gt;='PAINEL E TARGET'!$T$12,'PAINEL E TARGET'!$S$12,
IF(DI681&gt;='PAINEL E TARGET'!$T$13,'PAINEL E TARGET'!$S$13,
IF(DI681&gt;='PAINEL E TARGET'!$T$14,'PAINEL E TARGET'!$S$14,
IF(DI681&gt;='PAINEL E TARGET'!$T$15,'PAINEL E TARGET'!$S$15,
IF(DI681&gt;='PAINEL E TARGET'!$T$16,'PAINEL E TARGET'!$S$16,
IF(DI681&gt;='PAINEL E TARGET'!$T$17,'PAINEL E TARGET'!$S$17,
IF(DI681&gt;='PAINEL E TARGET'!$T$18,'PAINEL E TARGET'!$S$18,'PAINEL E TARGET'!$S$19))))))))</f>
        <v>Não elegível</v>
      </c>
      <c r="DK681" s="17">
        <f>IFERROR(VLOOKUP($BW681,'PAINEL E TARGET'!$G$1:$Q$99,9,0),0)</f>
        <v>0.05</v>
      </c>
      <c r="DL681" s="17">
        <f>VLOOKUP(DJ681,'PAINEL E TARGET'!$S$10:$U$19,3,0)</f>
        <v>0</v>
      </c>
      <c r="DM681" s="16">
        <f t="shared" si="393"/>
        <v>0</v>
      </c>
      <c r="DN681" s="17">
        <f t="shared" si="379"/>
        <v>0.63</v>
      </c>
      <c r="DO681" s="33" t="str">
        <f>IF(DN681&gt;='PAINEL E TARGET'!$T$11,'PAINEL E TARGET'!$S$11,
IF(DN681&gt;='PAINEL E TARGET'!$T$12,'PAINEL E TARGET'!$S$12,
IF(DN681&gt;='PAINEL E TARGET'!$T$13,'PAINEL E TARGET'!$S$13,
IF(DN681&gt;='PAINEL E TARGET'!$T$14,'PAINEL E TARGET'!$S$14,
IF(DN681&gt;='PAINEL E TARGET'!$T$15,'PAINEL E TARGET'!$S$15,
IF(DN681&gt;='PAINEL E TARGET'!$T$16,'PAINEL E TARGET'!$S$16,
IF(DN681&gt;='PAINEL E TARGET'!$T$17,'PAINEL E TARGET'!$S$17,
IF(DN681&gt;='PAINEL E TARGET'!$T$18,'PAINEL E TARGET'!$S$18,'PAINEL E TARGET'!$S$19))))))))</f>
        <v>Não elegível</v>
      </c>
      <c r="DP681" s="17">
        <f>IFERROR(VLOOKUP($BW681,'PAINEL E TARGET'!$G$1:$Q$99,10,0),0)</f>
        <v>0</v>
      </c>
      <c r="DQ681" s="17">
        <f>VLOOKUP(DO681,'PAINEL E TARGET'!$S$10:$U$19,3,0)</f>
        <v>0</v>
      </c>
      <c r="DR681" s="16">
        <f t="shared" si="394"/>
        <v>0</v>
      </c>
      <c r="DS681" s="17">
        <f t="shared" si="380"/>
        <v>0.98799999999999999</v>
      </c>
      <c r="DT681" s="16">
        <f>IF(DS681&gt;=1,VLOOKUP(BO681,'PAINEL E TARGET'!$S$1:$W$8,5,0),0)</f>
        <v>0</v>
      </c>
      <c r="DU681" s="16">
        <f t="shared" si="395"/>
        <v>496.875</v>
      </c>
    </row>
    <row r="682" spans="2:125" s="32" customFormat="1" x14ac:dyDescent="0.2">
      <c r="B682" s="44">
        <v>43541</v>
      </c>
      <c r="C682" s="65">
        <v>1546</v>
      </c>
      <c r="D682" s="66" t="s">
        <v>685</v>
      </c>
      <c r="E682" s="65">
        <v>515</v>
      </c>
      <c r="F682" s="65" t="s">
        <v>944</v>
      </c>
      <c r="G682" s="67">
        <v>894686.41604239622</v>
      </c>
      <c r="H682" s="67">
        <v>529615.62552378385</v>
      </c>
      <c r="I682" s="67">
        <v>403349.89</v>
      </c>
      <c r="J682" s="68">
        <v>0.76158985981784721</v>
      </c>
      <c r="K682" s="67">
        <v>40450.728930487516</v>
      </c>
      <c r="L682" s="67">
        <v>444248.45556651568</v>
      </c>
      <c r="M682" s="67">
        <v>43896.91</v>
      </c>
      <c r="N682" s="67">
        <v>338732.7</v>
      </c>
      <c r="O682" s="67">
        <v>818679.99553019414</v>
      </c>
      <c r="P682" s="67" t="s">
        <v>1082</v>
      </c>
      <c r="Q682" s="67" t="s">
        <v>1082</v>
      </c>
      <c r="R682" s="67">
        <v>0</v>
      </c>
      <c r="S682" s="67">
        <v>0</v>
      </c>
      <c r="T682" s="68">
        <v>0.10896531640507963</v>
      </c>
      <c r="U682" s="68">
        <v>9.6894931889876468E-2</v>
      </c>
      <c r="V682" s="68">
        <v>0.88922727971227666</v>
      </c>
      <c r="W682" s="67">
        <v>52815.400000000009</v>
      </c>
      <c r="X682" s="67">
        <v>37074.869999999995</v>
      </c>
      <c r="Y682" s="68">
        <v>0.70197082669069988</v>
      </c>
      <c r="Z682" s="68">
        <v>0.19814429871522471</v>
      </c>
      <c r="AA682" s="68">
        <v>0.24566258737790836</v>
      </c>
      <c r="AB682" s="68">
        <v>1.2398165830195169</v>
      </c>
      <c r="AC682" s="67">
        <v>96040.37999999999</v>
      </c>
      <c r="AD682" s="67">
        <v>93997.78</v>
      </c>
      <c r="AE682" s="68">
        <v>0.97873186257697031</v>
      </c>
      <c r="AF682" s="43">
        <v>80</v>
      </c>
      <c r="AG682" s="43">
        <v>68</v>
      </c>
      <c r="AH682" s="43">
        <v>22</v>
      </c>
      <c r="AI682" s="43">
        <v>8</v>
      </c>
      <c r="AJ682" s="67">
        <v>22480.06</v>
      </c>
      <c r="AK682" s="67">
        <v>21116.5</v>
      </c>
      <c r="AL682" s="68">
        <v>0.93934357826447079</v>
      </c>
      <c r="AM682" s="67">
        <v>8285.34</v>
      </c>
      <c r="AN682" s="67">
        <v>4354.3</v>
      </c>
      <c r="AO682" s="68">
        <v>0.52554270554980242</v>
      </c>
      <c r="AP682" s="67">
        <v>4193.5</v>
      </c>
      <c r="AQ682" s="67">
        <v>1554.98</v>
      </c>
      <c r="AR682" s="68">
        <v>0.37080720162155717</v>
      </c>
      <c r="AS682" s="67">
        <v>17856.5</v>
      </c>
      <c r="AT682" s="67">
        <v>10049.09</v>
      </c>
      <c r="AU682" s="68">
        <v>0.56276929969478906</v>
      </c>
      <c r="AV682" s="43">
        <v>522.68000000000006</v>
      </c>
      <c r="AW682" s="43">
        <v>0</v>
      </c>
      <c r="AX682" s="69">
        <v>0</v>
      </c>
      <c r="AY682" s="43">
        <v>40450.728930487516</v>
      </c>
      <c r="AZ682" s="43">
        <v>43896.909999999996</v>
      </c>
      <c r="BA682" s="43">
        <v>29342.34548708424</v>
      </c>
      <c r="BB682" s="43">
        <v>28776.530000000002</v>
      </c>
      <c r="BC682" s="43">
        <v>68131.270148701005</v>
      </c>
      <c r="BD682" s="43">
        <v>49589.626135010665</v>
      </c>
      <c r="BE682" s="43">
        <v>90072.170000000013</v>
      </c>
      <c r="BF682" s="43">
        <v>163788.76</v>
      </c>
      <c r="BG682" s="43">
        <v>887.0200000000001</v>
      </c>
      <c r="BH682" s="43">
        <v>36</v>
      </c>
      <c r="BI682" s="44">
        <v>43173</v>
      </c>
      <c r="BJ682" s="44">
        <v>43541</v>
      </c>
      <c r="BK682" s="44">
        <v>43172</v>
      </c>
      <c r="BL682" s="43">
        <f t="shared" si="381"/>
        <v>403349.89</v>
      </c>
      <c r="BM682" s="43">
        <f t="shared" si="382"/>
        <v>382629.61</v>
      </c>
      <c r="BO682" s="16" t="str">
        <f>IFERROR(VLOOKUP($C682,'PORTE LOJA'!A:B,2,0),"PORTE 1")</f>
        <v>PORTE 2</v>
      </c>
      <c r="BP682" s="16">
        <f>VLOOKUP(BO682,'PAINEL E TARGET'!$S$1:$W$8,3,0)</f>
        <v>1875</v>
      </c>
      <c r="BQ682" s="16">
        <f t="shared" si="360"/>
        <v>1</v>
      </c>
      <c r="BR682" s="16">
        <f t="shared" si="361"/>
        <v>1</v>
      </c>
      <c r="BS682" s="16">
        <f t="shared" si="362"/>
        <v>1</v>
      </c>
      <c r="BT682" s="16">
        <f t="shared" si="363"/>
        <v>1</v>
      </c>
      <c r="BU682" s="16">
        <f t="shared" si="364"/>
        <v>1</v>
      </c>
      <c r="BV682" s="16">
        <f t="shared" si="365"/>
        <v>1</v>
      </c>
      <c r="BW682" s="17" t="str">
        <f t="shared" si="383"/>
        <v>111111</v>
      </c>
      <c r="BY682" s="17">
        <f t="shared" si="366"/>
        <v>0.76200000000000001</v>
      </c>
      <c r="BZ682" s="17">
        <f t="shared" si="367"/>
        <v>0.78900000000000003</v>
      </c>
      <c r="CA682" s="17" t="str">
        <f t="shared" si="384"/>
        <v>Sem Retira</v>
      </c>
      <c r="CB682" s="17">
        <f t="shared" si="385"/>
        <v>0.78900000000000003</v>
      </c>
      <c r="CC682" s="33" t="str">
        <f>IF(CB682&gt;='PAINEL E TARGET'!$T$11,'PAINEL E TARGET'!$S$11,
IF(CB682&gt;='PAINEL E TARGET'!$T$12,'PAINEL E TARGET'!$S$12,
IF(CB682&gt;='PAINEL E TARGET'!$T$13,'PAINEL E TARGET'!$S$13,
IF(CB682&gt;='PAINEL E TARGET'!$T$14,'PAINEL E TARGET'!$S$14,
IF(CB682&gt;='PAINEL E TARGET'!$T$15,'PAINEL E TARGET'!$S$15,
IF(CB682&gt;='PAINEL E TARGET'!$T$16,'PAINEL E TARGET'!$S$16,
IF(CB682&gt;='PAINEL E TARGET'!$T$17,'PAINEL E TARGET'!$S$17,
IF(CB682&gt;='PAINEL E TARGET'!$T$18,'PAINEL E TARGET'!$S$18,'PAINEL E TARGET'!$S$19))))))))</f>
        <v>Não elegível</v>
      </c>
      <c r="CD682" s="17">
        <f>IFERROR(VLOOKUP($BW682,'PAINEL E TARGET'!$G$1:$Q$99,4,0),0)</f>
        <v>0.25</v>
      </c>
      <c r="CE682" s="17">
        <f>VLOOKUP(CC682,'PAINEL E TARGET'!$S$10:$U$19,3,0)</f>
        <v>0</v>
      </c>
      <c r="CF682" s="16">
        <f t="shared" si="386"/>
        <v>0</v>
      </c>
      <c r="CG682" s="17">
        <f t="shared" si="368"/>
        <v>0.93899999999999995</v>
      </c>
      <c r="CH682" s="17">
        <f t="shared" si="369"/>
        <v>0.52600000000000002</v>
      </c>
      <c r="CI682" s="17">
        <f t="shared" si="370"/>
        <v>0.371</v>
      </c>
      <c r="CJ682" s="17">
        <f t="shared" si="371"/>
        <v>0.56299999999999994</v>
      </c>
      <c r="CK682" s="17">
        <f t="shared" si="372"/>
        <v>0</v>
      </c>
      <c r="CL682" s="17">
        <f t="shared" si="373"/>
        <v>0.70199999999999996</v>
      </c>
      <c r="CM682" s="16">
        <f t="shared" si="374"/>
        <v>1</v>
      </c>
      <c r="CN682" s="17" t="str">
        <f t="shared" si="387"/>
        <v>não ok</v>
      </c>
      <c r="CO682" s="17">
        <f t="shared" si="388"/>
        <v>0</v>
      </c>
      <c r="CP682" s="33" t="str">
        <f>IF(CO682&gt;='PAINEL E TARGET'!$T$11,'PAINEL E TARGET'!$S$11,
IF(CO682&gt;='PAINEL E TARGET'!$T$12,'PAINEL E TARGET'!$S$12,
IF(CO682&gt;='PAINEL E TARGET'!$T$13,'PAINEL E TARGET'!$S$13,
IF(CO682&gt;='PAINEL E TARGET'!$T$14,'PAINEL E TARGET'!$S$14,
IF(CO682&gt;='PAINEL E TARGET'!$T$15,'PAINEL E TARGET'!$S$15,
IF(CO682&gt;='PAINEL E TARGET'!$T$16,'PAINEL E TARGET'!$S$16,
IF(CO682&gt;='PAINEL E TARGET'!$T$17,'PAINEL E TARGET'!$S$17,
IF(CO682&gt;='PAINEL E TARGET'!$T$18,'PAINEL E TARGET'!$S$18,'PAINEL E TARGET'!$S$19))))))))</f>
        <v>Não elegível</v>
      </c>
      <c r="CQ682" s="17">
        <f>IFERROR(VLOOKUP($BW682,'PAINEL E TARGET'!$G$1:$Q$99,5,0),0)</f>
        <v>0.25</v>
      </c>
      <c r="CR682" s="17">
        <f>VLOOKUP(CP682,'PAINEL E TARGET'!$S$10:$U$19,3,0)</f>
        <v>0</v>
      </c>
      <c r="CS682" s="16">
        <f t="shared" si="389"/>
        <v>0</v>
      </c>
      <c r="CT682" s="17">
        <f t="shared" si="375"/>
        <v>0.97899999999999998</v>
      </c>
      <c r="CU682" s="33" t="str">
        <f>IF(CT682&gt;='PAINEL E TARGET'!$T$11,'PAINEL E TARGET'!$S$11,
IF(CT682&gt;='PAINEL E TARGET'!$T$12,'PAINEL E TARGET'!$S$12,
IF(CT682&gt;='PAINEL E TARGET'!$T$13,'PAINEL E TARGET'!$S$13,
IF(CT682&gt;='PAINEL E TARGET'!$T$14,'PAINEL E TARGET'!$S$14,
IF(CT682&gt;='PAINEL E TARGET'!$T$15,'PAINEL E TARGET'!$S$15,
IF(CT682&gt;='PAINEL E TARGET'!$T$16,'PAINEL E TARGET'!$S$16,
IF(CT682&gt;='PAINEL E TARGET'!$T$17,'PAINEL E TARGET'!$S$17,
IF(CT682&gt;='PAINEL E TARGET'!$T$18,'PAINEL E TARGET'!$S$18,'PAINEL E TARGET'!$S$19))))))))</f>
        <v>1. Fx de 90% a 99,9%</v>
      </c>
      <c r="CV682" s="17">
        <f>IFERROR(VLOOKUP($BW682,'PAINEL E TARGET'!$G$1:$Q$99,6,0),0)</f>
        <v>0.2</v>
      </c>
      <c r="CW682" s="17">
        <f>VLOOKUP(CU682,'PAINEL E TARGET'!$S$10:$U$19,3,0)</f>
        <v>0.5</v>
      </c>
      <c r="CX682" s="16">
        <f t="shared" si="390"/>
        <v>187.5</v>
      </c>
      <c r="CY682" s="17">
        <f t="shared" si="376"/>
        <v>1.085</v>
      </c>
      <c r="CZ682" s="33" t="str">
        <f>IF(CY682&gt;='PAINEL E TARGET'!$T$11,'PAINEL E TARGET'!$S$11,
IF(CY682&gt;='PAINEL E TARGET'!$T$12,'PAINEL E TARGET'!$S$12,
IF(CY682&gt;='PAINEL E TARGET'!$T$13,'PAINEL E TARGET'!$S$13,
IF(CY682&gt;='PAINEL E TARGET'!$T$14,'PAINEL E TARGET'!$S$14,
IF(CY682&gt;='PAINEL E TARGET'!$T$15,'PAINEL E TARGET'!$S$15,
IF(CY682&gt;='PAINEL E TARGET'!$T$16,'PAINEL E TARGET'!$S$16,
IF(CY682&gt;='PAINEL E TARGET'!$T$17,'PAINEL E TARGET'!$S$17,
IF(CY682&gt;='PAINEL E TARGET'!$T$18,'PAINEL E TARGET'!$S$18,'PAINEL E TARGET'!$S$19))))))))</f>
        <v>3. Fx de 105% a 109,9%</v>
      </c>
      <c r="DA682" s="17">
        <f>IFERROR(VLOOKUP($BW682,'PAINEL E TARGET'!$G$1:$Q$99,7,0),0)</f>
        <v>0.15</v>
      </c>
      <c r="DB682" s="17">
        <f>VLOOKUP(CZ682,'PAINEL E TARGET'!$S$10:$U$19,3,0)</f>
        <v>1.1000000000000001</v>
      </c>
      <c r="DC682" s="16">
        <f t="shared" si="391"/>
        <v>309.375</v>
      </c>
      <c r="DD682" s="17">
        <f t="shared" si="377"/>
        <v>0.98099999999999998</v>
      </c>
      <c r="DE682" s="33" t="str">
        <f>IF(DD682&gt;='PAINEL E TARGET'!$T$11,'PAINEL E TARGET'!$S$11,
IF(DD682&gt;='PAINEL E TARGET'!$T$12,'PAINEL E TARGET'!$S$12,
IF(DD682&gt;='PAINEL E TARGET'!$T$13,'PAINEL E TARGET'!$S$13,
IF(DD682&gt;='PAINEL E TARGET'!$T$14,'PAINEL E TARGET'!$S$14,
IF(DD682&gt;='PAINEL E TARGET'!$T$15,'PAINEL E TARGET'!$S$15,
IF(DD682&gt;='PAINEL E TARGET'!$T$16,'PAINEL E TARGET'!$S$16,
IF(DD682&gt;='PAINEL E TARGET'!$T$17,'PAINEL E TARGET'!$S$17,
IF(DD682&gt;='PAINEL E TARGET'!$T$18,'PAINEL E TARGET'!$S$18,'PAINEL E TARGET'!$S$19))))))))</f>
        <v>1. Fx de 90% a 99,9%</v>
      </c>
      <c r="DF682" s="17">
        <f>IFERROR(VLOOKUP($BW682,'PAINEL E TARGET'!$G$1:$Q$99,8,0),0)</f>
        <v>0.1</v>
      </c>
      <c r="DG682" s="17">
        <f>VLOOKUP(DE682,'PAINEL E TARGET'!$S$10:$U$19,3,0)</f>
        <v>0.5</v>
      </c>
      <c r="DH682" s="16">
        <f t="shared" si="392"/>
        <v>93.75</v>
      </c>
      <c r="DI682" s="17">
        <f t="shared" si="378"/>
        <v>0.36399999999999999</v>
      </c>
      <c r="DJ682" s="33" t="str">
        <f>IF(DI682&gt;='PAINEL E TARGET'!$T$11,'PAINEL E TARGET'!$S$11,
IF(DI682&gt;='PAINEL E TARGET'!$T$12,'PAINEL E TARGET'!$S$12,
IF(DI682&gt;='PAINEL E TARGET'!$T$13,'PAINEL E TARGET'!$S$13,
IF(DI682&gt;='PAINEL E TARGET'!$T$14,'PAINEL E TARGET'!$S$14,
IF(DI682&gt;='PAINEL E TARGET'!$T$15,'PAINEL E TARGET'!$S$15,
IF(DI682&gt;='PAINEL E TARGET'!$T$16,'PAINEL E TARGET'!$S$16,
IF(DI682&gt;='PAINEL E TARGET'!$T$17,'PAINEL E TARGET'!$S$17,
IF(DI682&gt;='PAINEL E TARGET'!$T$18,'PAINEL E TARGET'!$S$18,'PAINEL E TARGET'!$S$19))))))))</f>
        <v>Não elegível</v>
      </c>
      <c r="DK682" s="17">
        <f>IFERROR(VLOOKUP($BW682,'PAINEL E TARGET'!$G$1:$Q$99,9,0),0)</f>
        <v>0.05</v>
      </c>
      <c r="DL682" s="17">
        <f>VLOOKUP(DJ682,'PAINEL E TARGET'!$S$10:$U$19,3,0)</f>
        <v>0</v>
      </c>
      <c r="DM682" s="16">
        <f t="shared" si="393"/>
        <v>0</v>
      </c>
      <c r="DN682" s="17">
        <f t="shared" si="379"/>
        <v>0</v>
      </c>
      <c r="DO682" s="33" t="str">
        <f>IF(DN682&gt;='PAINEL E TARGET'!$T$11,'PAINEL E TARGET'!$S$11,
IF(DN682&gt;='PAINEL E TARGET'!$T$12,'PAINEL E TARGET'!$S$12,
IF(DN682&gt;='PAINEL E TARGET'!$T$13,'PAINEL E TARGET'!$S$13,
IF(DN682&gt;='PAINEL E TARGET'!$T$14,'PAINEL E TARGET'!$S$14,
IF(DN682&gt;='PAINEL E TARGET'!$T$15,'PAINEL E TARGET'!$S$15,
IF(DN682&gt;='PAINEL E TARGET'!$T$16,'PAINEL E TARGET'!$S$16,
IF(DN682&gt;='PAINEL E TARGET'!$T$17,'PAINEL E TARGET'!$S$17,
IF(DN682&gt;='PAINEL E TARGET'!$T$18,'PAINEL E TARGET'!$S$18,'PAINEL E TARGET'!$S$19))))))))</f>
        <v>Não elegível</v>
      </c>
      <c r="DP682" s="17">
        <f>IFERROR(VLOOKUP($BW682,'PAINEL E TARGET'!$G$1:$Q$99,10,0),0)</f>
        <v>0</v>
      </c>
      <c r="DQ682" s="17">
        <f>VLOOKUP(DO682,'PAINEL E TARGET'!$S$10:$U$19,3,0)</f>
        <v>0</v>
      </c>
      <c r="DR682" s="16">
        <f t="shared" si="394"/>
        <v>0</v>
      </c>
      <c r="DS682" s="17">
        <f t="shared" si="380"/>
        <v>0.85</v>
      </c>
      <c r="DT682" s="16">
        <f>IF(DS682&gt;=1,VLOOKUP(BO682,'PAINEL E TARGET'!$S$1:$W$8,5,0),0)</f>
        <v>0</v>
      </c>
      <c r="DU682" s="16">
        <f t="shared" si="395"/>
        <v>590.625</v>
      </c>
    </row>
    <row r="683" spans="2:125" s="32" customFormat="1" x14ac:dyDescent="0.2">
      <c r="B683" s="44">
        <v>43541</v>
      </c>
      <c r="C683" s="65">
        <v>1548</v>
      </c>
      <c r="D683" s="66" t="s">
        <v>686</v>
      </c>
      <c r="E683" s="65">
        <v>513</v>
      </c>
      <c r="F683" s="65" t="s">
        <v>944</v>
      </c>
      <c r="G683" s="67">
        <v>990771.90053517302</v>
      </c>
      <c r="H683" s="67">
        <v>522291.3853898035</v>
      </c>
      <c r="I683" s="67">
        <v>506199.32999999996</v>
      </c>
      <c r="J683" s="68">
        <v>0.96918950639441714</v>
      </c>
      <c r="K683" s="67">
        <v>84112.515130690925</v>
      </c>
      <c r="L683" s="67">
        <v>402463.04481309652</v>
      </c>
      <c r="M683" s="67">
        <v>93748.09</v>
      </c>
      <c r="N683" s="67">
        <v>407483.38</v>
      </c>
      <c r="O683" s="67">
        <v>926483.02254471486</v>
      </c>
      <c r="P683" s="67" t="s">
        <v>1082</v>
      </c>
      <c r="Q683" s="67" t="s">
        <v>1082</v>
      </c>
      <c r="R683" s="67">
        <v>0</v>
      </c>
      <c r="S683" s="67">
        <v>1399</v>
      </c>
      <c r="T683" s="68">
        <v>0.11112880393385734</v>
      </c>
      <c r="U683" s="68">
        <v>0.11122735370147452</v>
      </c>
      <c r="V683" s="68">
        <v>1.0008868066975312</v>
      </c>
      <c r="W683" s="67">
        <v>54072.560000000005</v>
      </c>
      <c r="X683" s="67">
        <v>55750.650000000009</v>
      </c>
      <c r="Y683" s="68">
        <v>1.0310340401860021</v>
      </c>
      <c r="Z683" s="68">
        <v>0.22000336394283132</v>
      </c>
      <c r="AA683" s="68">
        <v>0.22074256430866163</v>
      </c>
      <c r="AB683" s="68">
        <v>1.0033599502870438</v>
      </c>
      <c r="AC683" s="67">
        <v>107048.26000000001</v>
      </c>
      <c r="AD683" s="67">
        <v>110643.12</v>
      </c>
      <c r="AE683" s="68">
        <v>1.0335816761524192</v>
      </c>
      <c r="AF683" s="43">
        <v>80</v>
      </c>
      <c r="AG683" s="43">
        <v>83</v>
      </c>
      <c r="AH683" s="43">
        <v>16</v>
      </c>
      <c r="AI683" s="43">
        <v>25</v>
      </c>
      <c r="AJ683" s="67">
        <v>27795.73</v>
      </c>
      <c r="AK683" s="67">
        <v>33463.5</v>
      </c>
      <c r="AL683" s="68">
        <v>1.2039079383775853</v>
      </c>
      <c r="AM683" s="67">
        <v>4442.71</v>
      </c>
      <c r="AN683" s="67">
        <v>3030.76</v>
      </c>
      <c r="AO683" s="68">
        <v>0.68218722356399586</v>
      </c>
      <c r="AP683" s="67">
        <v>2830.0000000000005</v>
      </c>
      <c r="AQ683" s="67">
        <v>2995.91</v>
      </c>
      <c r="AR683" s="68">
        <v>1.0586254416961129</v>
      </c>
      <c r="AS683" s="67">
        <v>19004.12</v>
      </c>
      <c r="AT683" s="67">
        <v>16260.48</v>
      </c>
      <c r="AU683" s="68">
        <v>0.85562920040496482</v>
      </c>
      <c r="AV683" s="43">
        <v>1179.45</v>
      </c>
      <c r="AW683" s="43">
        <v>779.86</v>
      </c>
      <c r="AX683" s="69">
        <v>0.66120649455254565</v>
      </c>
      <c r="AY683" s="43">
        <v>84112.515130690925</v>
      </c>
      <c r="AZ683" s="43">
        <v>93748.09</v>
      </c>
      <c r="BA683" s="43">
        <v>20887.80358973729</v>
      </c>
      <c r="BB683" s="43">
        <v>24940</v>
      </c>
      <c r="BC683" s="43">
        <v>160206.60513836893</v>
      </c>
      <c r="BD683" s="43">
        <v>39888.797309205067</v>
      </c>
      <c r="BE683" s="43">
        <v>103553.25</v>
      </c>
      <c r="BF683" s="43">
        <v>205005.84000000003</v>
      </c>
      <c r="BG683" s="43">
        <v>2254.9400000000005</v>
      </c>
      <c r="BH683" s="43">
        <v>41</v>
      </c>
      <c r="BI683" s="44">
        <v>43173</v>
      </c>
      <c r="BJ683" s="44">
        <v>43541</v>
      </c>
      <c r="BK683" s="44">
        <v>43172</v>
      </c>
      <c r="BL683" s="43">
        <f t="shared" si="381"/>
        <v>507598.32999999996</v>
      </c>
      <c r="BM683" s="43">
        <f t="shared" si="382"/>
        <v>502630.47</v>
      </c>
      <c r="BO683" s="16" t="str">
        <f>IFERROR(VLOOKUP($C683,'PORTE LOJA'!A:B,2,0),"PORTE 1")</f>
        <v>PORTE 2</v>
      </c>
      <c r="BP683" s="16">
        <f>VLOOKUP(BO683,'PAINEL E TARGET'!$S$1:$W$8,3,0)</f>
        <v>1875</v>
      </c>
      <c r="BQ683" s="16">
        <f t="shared" si="360"/>
        <v>1</v>
      </c>
      <c r="BR683" s="16">
        <f t="shared" si="361"/>
        <v>1</v>
      </c>
      <c r="BS683" s="16">
        <f t="shared" si="362"/>
        <v>1</v>
      </c>
      <c r="BT683" s="16">
        <f t="shared" si="363"/>
        <v>1</v>
      </c>
      <c r="BU683" s="16">
        <f t="shared" si="364"/>
        <v>1</v>
      </c>
      <c r="BV683" s="16">
        <f t="shared" si="365"/>
        <v>1</v>
      </c>
      <c r="BW683" s="17" t="str">
        <f t="shared" si="383"/>
        <v>111111</v>
      </c>
      <c r="BY683" s="17">
        <f t="shared" si="366"/>
        <v>0.97199999999999998</v>
      </c>
      <c r="BZ683" s="17">
        <f t="shared" si="367"/>
        <v>1.0329999999999999</v>
      </c>
      <c r="CA683" s="17" t="str">
        <f t="shared" si="384"/>
        <v>Sem Retira</v>
      </c>
      <c r="CB683" s="17">
        <f t="shared" si="385"/>
        <v>1.0329999999999999</v>
      </c>
      <c r="CC683" s="33" t="str">
        <f>IF(CB683&gt;='PAINEL E TARGET'!$T$11,'PAINEL E TARGET'!$S$11,
IF(CB683&gt;='PAINEL E TARGET'!$T$12,'PAINEL E TARGET'!$S$12,
IF(CB683&gt;='PAINEL E TARGET'!$T$13,'PAINEL E TARGET'!$S$13,
IF(CB683&gt;='PAINEL E TARGET'!$T$14,'PAINEL E TARGET'!$S$14,
IF(CB683&gt;='PAINEL E TARGET'!$T$15,'PAINEL E TARGET'!$S$15,
IF(CB683&gt;='PAINEL E TARGET'!$T$16,'PAINEL E TARGET'!$S$16,
IF(CB683&gt;='PAINEL E TARGET'!$T$17,'PAINEL E TARGET'!$S$17,
IF(CB683&gt;='PAINEL E TARGET'!$T$18,'PAINEL E TARGET'!$S$18,'PAINEL E TARGET'!$S$19))))))))</f>
        <v>2. Fx de 100% a 104,9%</v>
      </c>
      <c r="CD683" s="17">
        <f>IFERROR(VLOOKUP($BW683,'PAINEL E TARGET'!$G$1:$Q$99,4,0),0)</f>
        <v>0.25</v>
      </c>
      <c r="CE683" s="17">
        <f>VLOOKUP(CC683,'PAINEL E TARGET'!$S$10:$U$19,3,0)</f>
        <v>1</v>
      </c>
      <c r="CF683" s="16">
        <f t="shared" si="386"/>
        <v>468.75</v>
      </c>
      <c r="CG683" s="17">
        <f t="shared" si="368"/>
        <v>1.204</v>
      </c>
      <c r="CH683" s="17">
        <f t="shared" si="369"/>
        <v>0.68200000000000005</v>
      </c>
      <c r="CI683" s="17">
        <f t="shared" si="370"/>
        <v>1.0589999999999999</v>
      </c>
      <c r="CJ683" s="17">
        <f t="shared" si="371"/>
        <v>0.85599999999999998</v>
      </c>
      <c r="CK683" s="17">
        <f t="shared" si="372"/>
        <v>0.66100000000000003</v>
      </c>
      <c r="CL683" s="17">
        <f t="shared" si="373"/>
        <v>1.0309999999999999</v>
      </c>
      <c r="CM683" s="16">
        <f t="shared" si="374"/>
        <v>3</v>
      </c>
      <c r="CN683" s="17" t="str">
        <f t="shared" si="387"/>
        <v>não ok</v>
      </c>
      <c r="CO683" s="17">
        <f t="shared" si="388"/>
        <v>0</v>
      </c>
      <c r="CP683" s="33" t="str">
        <f>IF(CO683&gt;='PAINEL E TARGET'!$T$11,'PAINEL E TARGET'!$S$11,
IF(CO683&gt;='PAINEL E TARGET'!$T$12,'PAINEL E TARGET'!$S$12,
IF(CO683&gt;='PAINEL E TARGET'!$T$13,'PAINEL E TARGET'!$S$13,
IF(CO683&gt;='PAINEL E TARGET'!$T$14,'PAINEL E TARGET'!$S$14,
IF(CO683&gt;='PAINEL E TARGET'!$T$15,'PAINEL E TARGET'!$S$15,
IF(CO683&gt;='PAINEL E TARGET'!$T$16,'PAINEL E TARGET'!$S$16,
IF(CO683&gt;='PAINEL E TARGET'!$T$17,'PAINEL E TARGET'!$S$17,
IF(CO683&gt;='PAINEL E TARGET'!$T$18,'PAINEL E TARGET'!$S$18,'PAINEL E TARGET'!$S$19))))))))</f>
        <v>Não elegível</v>
      </c>
      <c r="CQ683" s="17">
        <f>IFERROR(VLOOKUP($BW683,'PAINEL E TARGET'!$G$1:$Q$99,5,0),0)</f>
        <v>0.25</v>
      </c>
      <c r="CR683" s="17">
        <f>VLOOKUP(CP683,'PAINEL E TARGET'!$S$10:$U$19,3,0)</f>
        <v>0</v>
      </c>
      <c r="CS683" s="16">
        <f t="shared" si="389"/>
        <v>0</v>
      </c>
      <c r="CT683" s="17">
        <f t="shared" si="375"/>
        <v>1.034</v>
      </c>
      <c r="CU683" s="33" t="str">
        <f>IF(CT683&gt;='PAINEL E TARGET'!$T$11,'PAINEL E TARGET'!$S$11,
IF(CT683&gt;='PAINEL E TARGET'!$T$12,'PAINEL E TARGET'!$S$12,
IF(CT683&gt;='PAINEL E TARGET'!$T$13,'PAINEL E TARGET'!$S$13,
IF(CT683&gt;='PAINEL E TARGET'!$T$14,'PAINEL E TARGET'!$S$14,
IF(CT683&gt;='PAINEL E TARGET'!$T$15,'PAINEL E TARGET'!$S$15,
IF(CT683&gt;='PAINEL E TARGET'!$T$16,'PAINEL E TARGET'!$S$16,
IF(CT683&gt;='PAINEL E TARGET'!$T$17,'PAINEL E TARGET'!$S$17,
IF(CT683&gt;='PAINEL E TARGET'!$T$18,'PAINEL E TARGET'!$S$18,'PAINEL E TARGET'!$S$19))))))))</f>
        <v>2. Fx de 100% a 104,9%</v>
      </c>
      <c r="CV683" s="17">
        <f>IFERROR(VLOOKUP($BW683,'PAINEL E TARGET'!$G$1:$Q$99,6,0),0)</f>
        <v>0.2</v>
      </c>
      <c r="CW683" s="17">
        <f>VLOOKUP(CU683,'PAINEL E TARGET'!$S$10:$U$19,3,0)</f>
        <v>1</v>
      </c>
      <c r="CX683" s="16">
        <f t="shared" si="390"/>
        <v>375</v>
      </c>
      <c r="CY683" s="17">
        <f t="shared" si="376"/>
        <v>1.115</v>
      </c>
      <c r="CZ683" s="33" t="str">
        <f>IF(CY683&gt;='PAINEL E TARGET'!$T$11,'PAINEL E TARGET'!$S$11,
IF(CY683&gt;='PAINEL E TARGET'!$T$12,'PAINEL E TARGET'!$S$12,
IF(CY683&gt;='PAINEL E TARGET'!$T$13,'PAINEL E TARGET'!$S$13,
IF(CY683&gt;='PAINEL E TARGET'!$T$14,'PAINEL E TARGET'!$S$14,
IF(CY683&gt;='PAINEL E TARGET'!$T$15,'PAINEL E TARGET'!$S$15,
IF(CY683&gt;='PAINEL E TARGET'!$T$16,'PAINEL E TARGET'!$S$16,
IF(CY683&gt;='PAINEL E TARGET'!$T$17,'PAINEL E TARGET'!$S$17,
IF(CY683&gt;='PAINEL E TARGET'!$T$18,'PAINEL E TARGET'!$S$18,'PAINEL E TARGET'!$S$19))))))))</f>
        <v>4. Fx de 110% a 114,9%</v>
      </c>
      <c r="DA683" s="17">
        <f>IFERROR(VLOOKUP($BW683,'PAINEL E TARGET'!$G$1:$Q$99,7,0),0)</f>
        <v>0.15</v>
      </c>
      <c r="DB683" s="17">
        <f>VLOOKUP(CZ683,'PAINEL E TARGET'!$S$10:$U$19,3,0)</f>
        <v>1.2</v>
      </c>
      <c r="DC683" s="16">
        <f t="shared" si="391"/>
        <v>337.5</v>
      </c>
      <c r="DD683" s="17">
        <f t="shared" si="377"/>
        <v>1.194</v>
      </c>
      <c r="DE683" s="33" t="str">
        <f>IF(DD683&gt;='PAINEL E TARGET'!$T$11,'PAINEL E TARGET'!$S$11,
IF(DD683&gt;='PAINEL E TARGET'!$T$12,'PAINEL E TARGET'!$S$12,
IF(DD683&gt;='PAINEL E TARGET'!$T$13,'PAINEL E TARGET'!$S$13,
IF(DD683&gt;='PAINEL E TARGET'!$T$14,'PAINEL E TARGET'!$S$14,
IF(DD683&gt;='PAINEL E TARGET'!$T$15,'PAINEL E TARGET'!$S$15,
IF(DD683&gt;='PAINEL E TARGET'!$T$16,'PAINEL E TARGET'!$S$16,
IF(DD683&gt;='PAINEL E TARGET'!$T$17,'PAINEL E TARGET'!$S$17,
IF(DD683&gt;='PAINEL E TARGET'!$T$18,'PAINEL E TARGET'!$S$18,'PAINEL E TARGET'!$S$19))))))))</f>
        <v>5. Fx de 115% a 119,9%</v>
      </c>
      <c r="DF683" s="17">
        <f>IFERROR(VLOOKUP($BW683,'PAINEL E TARGET'!$G$1:$Q$99,8,0),0)</f>
        <v>0.1</v>
      </c>
      <c r="DG683" s="17">
        <f>VLOOKUP(DE683,'PAINEL E TARGET'!$S$10:$U$19,3,0)</f>
        <v>1.3</v>
      </c>
      <c r="DH683" s="16">
        <f t="shared" si="392"/>
        <v>243.75</v>
      </c>
      <c r="DI683" s="17">
        <f t="shared" si="378"/>
        <v>1.5629999999999999</v>
      </c>
      <c r="DJ683" s="33" t="str">
        <f>IF(DI683&gt;='PAINEL E TARGET'!$T$11,'PAINEL E TARGET'!$S$11,
IF(DI683&gt;='PAINEL E TARGET'!$T$12,'PAINEL E TARGET'!$S$12,
IF(DI683&gt;='PAINEL E TARGET'!$T$13,'PAINEL E TARGET'!$S$13,
IF(DI683&gt;='PAINEL E TARGET'!$T$14,'PAINEL E TARGET'!$S$14,
IF(DI683&gt;='PAINEL E TARGET'!$T$15,'PAINEL E TARGET'!$S$15,
IF(DI683&gt;='PAINEL E TARGET'!$T$16,'PAINEL E TARGET'!$S$16,
IF(DI683&gt;='PAINEL E TARGET'!$T$17,'PAINEL E TARGET'!$S$17,
IF(DI683&gt;='PAINEL E TARGET'!$T$18,'PAINEL E TARGET'!$S$18,'PAINEL E TARGET'!$S$19))))))))</f>
        <v>8. Fx de 130% ou mais</v>
      </c>
      <c r="DK683" s="17">
        <f>IFERROR(VLOOKUP($BW683,'PAINEL E TARGET'!$G$1:$Q$99,9,0),0)</f>
        <v>0.05</v>
      </c>
      <c r="DL683" s="17">
        <f>VLOOKUP(DJ683,'PAINEL E TARGET'!$S$10:$U$19,3,0)</f>
        <v>1.6</v>
      </c>
      <c r="DM683" s="16">
        <f t="shared" si="393"/>
        <v>150.00000000000003</v>
      </c>
      <c r="DN683" s="17">
        <f t="shared" si="379"/>
        <v>0.66100000000000003</v>
      </c>
      <c r="DO683" s="33" t="str">
        <f>IF(DN683&gt;='PAINEL E TARGET'!$T$11,'PAINEL E TARGET'!$S$11,
IF(DN683&gt;='PAINEL E TARGET'!$T$12,'PAINEL E TARGET'!$S$12,
IF(DN683&gt;='PAINEL E TARGET'!$T$13,'PAINEL E TARGET'!$S$13,
IF(DN683&gt;='PAINEL E TARGET'!$T$14,'PAINEL E TARGET'!$S$14,
IF(DN683&gt;='PAINEL E TARGET'!$T$15,'PAINEL E TARGET'!$S$15,
IF(DN683&gt;='PAINEL E TARGET'!$T$16,'PAINEL E TARGET'!$S$16,
IF(DN683&gt;='PAINEL E TARGET'!$T$17,'PAINEL E TARGET'!$S$17,
IF(DN683&gt;='PAINEL E TARGET'!$T$18,'PAINEL E TARGET'!$S$18,'PAINEL E TARGET'!$S$19))))))))</f>
        <v>Não elegível</v>
      </c>
      <c r="DP683" s="17">
        <f>IFERROR(VLOOKUP($BW683,'PAINEL E TARGET'!$G$1:$Q$99,10,0),0)</f>
        <v>0</v>
      </c>
      <c r="DQ683" s="17">
        <f>VLOOKUP(DO683,'PAINEL E TARGET'!$S$10:$U$19,3,0)</f>
        <v>0</v>
      </c>
      <c r="DR683" s="16">
        <f t="shared" si="394"/>
        <v>0</v>
      </c>
      <c r="DS683" s="17">
        <f t="shared" si="380"/>
        <v>1.038</v>
      </c>
      <c r="DT683" s="16">
        <f>IF(DS683&gt;=1,VLOOKUP(BO683,'PAINEL E TARGET'!$S$1:$W$8,5,0),0)</f>
        <v>190</v>
      </c>
      <c r="DU683" s="16">
        <f t="shared" si="395"/>
        <v>1765</v>
      </c>
    </row>
    <row r="684" spans="2:125" s="32" customFormat="1" x14ac:dyDescent="0.2">
      <c r="B684" s="44">
        <v>43541</v>
      </c>
      <c r="C684" s="65">
        <v>1549</v>
      </c>
      <c r="D684" s="66" t="s">
        <v>687</v>
      </c>
      <c r="E684" s="65">
        <v>416</v>
      </c>
      <c r="F684" s="65" t="s">
        <v>1020</v>
      </c>
      <c r="G684" s="67">
        <v>2793894.3985717408</v>
      </c>
      <c r="H684" s="67">
        <v>1514087.778316176</v>
      </c>
      <c r="I684" s="67">
        <v>1161455.18</v>
      </c>
      <c r="J684" s="68">
        <v>0.76709897314649722</v>
      </c>
      <c r="K684" s="67">
        <v>153049.68542588715</v>
      </c>
      <c r="L684" s="67">
        <v>1245612.5426620196</v>
      </c>
      <c r="M684" s="67">
        <v>134764.89000000001</v>
      </c>
      <c r="N684" s="67">
        <v>991224.5199999999</v>
      </c>
      <c r="O684" s="67">
        <v>2586236.4350932296</v>
      </c>
      <c r="P684" s="67" t="s">
        <v>1082</v>
      </c>
      <c r="Q684" s="67" t="s">
        <v>1082</v>
      </c>
      <c r="R684" s="67">
        <v>0</v>
      </c>
      <c r="S684" s="67">
        <v>0</v>
      </c>
      <c r="T684" s="68">
        <v>0.11630726613843745</v>
      </c>
      <c r="U684" s="68">
        <v>0.12178901398371057</v>
      </c>
      <c r="V684" s="68">
        <v>1.0471316025840409</v>
      </c>
      <c r="W684" s="67">
        <v>162674.58000000002</v>
      </c>
      <c r="X684" s="67">
        <v>137133.14000000001</v>
      </c>
      <c r="Y684" s="68">
        <v>0.84299058894143142</v>
      </c>
      <c r="Z684" s="68">
        <v>0.13360324333306828</v>
      </c>
      <c r="AA684" s="68">
        <v>0.19796822067802575</v>
      </c>
      <c r="AB684" s="68">
        <v>1.4817620870512687</v>
      </c>
      <c r="AC684" s="67">
        <v>186865.81</v>
      </c>
      <c r="AD684" s="67">
        <v>222910.12</v>
      </c>
      <c r="AE684" s="68">
        <v>1.1928887365751926</v>
      </c>
      <c r="AF684" s="43">
        <v>80</v>
      </c>
      <c r="AG684" s="43">
        <v>67</v>
      </c>
      <c r="AH684" s="43">
        <v>63</v>
      </c>
      <c r="AI684" s="43">
        <v>38</v>
      </c>
      <c r="AJ684" s="67">
        <v>92341.77</v>
      </c>
      <c r="AK684" s="67">
        <v>80033</v>
      </c>
      <c r="AL684" s="68">
        <v>0.86670420114320956</v>
      </c>
      <c r="AM684" s="67">
        <v>19558.48</v>
      </c>
      <c r="AN684" s="67">
        <v>15684.919999999998</v>
      </c>
      <c r="AO684" s="68">
        <v>0.8019498447732134</v>
      </c>
      <c r="AP684" s="67">
        <v>10495.61</v>
      </c>
      <c r="AQ684" s="67">
        <v>8762.75</v>
      </c>
      <c r="AR684" s="68">
        <v>0.8348966853760762</v>
      </c>
      <c r="AS684" s="67">
        <v>40278.720000000001</v>
      </c>
      <c r="AT684" s="67">
        <v>32652.469999999994</v>
      </c>
      <c r="AU684" s="68">
        <v>0.81066304986851601</v>
      </c>
      <c r="AV684" s="43">
        <v>3589.9300000000003</v>
      </c>
      <c r="AW684" s="43">
        <v>2609.4500000000003</v>
      </c>
      <c r="AX684" s="69">
        <v>0.72688046842138987</v>
      </c>
      <c r="AY684" s="43">
        <v>153049.68542588715</v>
      </c>
      <c r="AZ684" s="43">
        <v>134764.89000000001</v>
      </c>
      <c r="BA684" s="43">
        <v>51484.625330508847</v>
      </c>
      <c r="BB684" s="43">
        <v>44594.339999999989</v>
      </c>
      <c r="BC684" s="43">
        <v>282832.960175196</v>
      </c>
      <c r="BD684" s="43">
        <v>95261.475809375785</v>
      </c>
      <c r="BE684" s="43">
        <v>302036.07</v>
      </c>
      <c r="BF684" s="43">
        <v>346951.7</v>
      </c>
      <c r="BG684" s="43">
        <v>6648.4800000000014</v>
      </c>
      <c r="BH684" s="43">
        <v>132</v>
      </c>
      <c r="BI684" s="44">
        <v>43173</v>
      </c>
      <c r="BJ684" s="44">
        <v>43541</v>
      </c>
      <c r="BK684" s="44">
        <v>43172</v>
      </c>
      <c r="BL684" s="43">
        <f t="shared" si="381"/>
        <v>1161455.18</v>
      </c>
      <c r="BM684" s="43">
        <f t="shared" si="382"/>
        <v>1125989.4099999999</v>
      </c>
      <c r="BO684" s="16" t="str">
        <f>IFERROR(VLOOKUP($C684,'PORTE LOJA'!A:B,2,0),"PORTE 1")</f>
        <v>PORTE 4</v>
      </c>
      <c r="BP684" s="16">
        <f>VLOOKUP(BO684,'PAINEL E TARGET'!$S$1:$W$8,3,0)</f>
        <v>3000</v>
      </c>
      <c r="BQ684" s="16">
        <f t="shared" si="360"/>
        <v>1</v>
      </c>
      <c r="BR684" s="16">
        <f t="shared" si="361"/>
        <v>1</v>
      </c>
      <c r="BS684" s="16">
        <f t="shared" si="362"/>
        <v>1</v>
      </c>
      <c r="BT684" s="16">
        <f t="shared" si="363"/>
        <v>1</v>
      </c>
      <c r="BU684" s="16">
        <f t="shared" si="364"/>
        <v>1</v>
      </c>
      <c r="BV684" s="16">
        <f t="shared" si="365"/>
        <v>1</v>
      </c>
      <c r="BW684" s="17" t="str">
        <f t="shared" si="383"/>
        <v>111111</v>
      </c>
      <c r="BY684" s="17">
        <f t="shared" si="366"/>
        <v>0.76700000000000002</v>
      </c>
      <c r="BZ684" s="17">
        <f t="shared" si="367"/>
        <v>0.80500000000000005</v>
      </c>
      <c r="CA684" s="17" t="str">
        <f t="shared" si="384"/>
        <v>Sem Retira</v>
      </c>
      <c r="CB684" s="17">
        <f t="shared" si="385"/>
        <v>0.80500000000000005</v>
      </c>
      <c r="CC684" s="33" t="str">
        <f>IF(CB684&gt;='PAINEL E TARGET'!$T$11,'PAINEL E TARGET'!$S$11,
IF(CB684&gt;='PAINEL E TARGET'!$T$12,'PAINEL E TARGET'!$S$12,
IF(CB684&gt;='PAINEL E TARGET'!$T$13,'PAINEL E TARGET'!$S$13,
IF(CB684&gt;='PAINEL E TARGET'!$T$14,'PAINEL E TARGET'!$S$14,
IF(CB684&gt;='PAINEL E TARGET'!$T$15,'PAINEL E TARGET'!$S$15,
IF(CB684&gt;='PAINEL E TARGET'!$T$16,'PAINEL E TARGET'!$S$16,
IF(CB684&gt;='PAINEL E TARGET'!$T$17,'PAINEL E TARGET'!$S$17,
IF(CB684&gt;='PAINEL E TARGET'!$T$18,'PAINEL E TARGET'!$S$18,'PAINEL E TARGET'!$S$19))))))))</f>
        <v>Não elegível</v>
      </c>
      <c r="CD684" s="17">
        <f>IFERROR(VLOOKUP($BW684,'PAINEL E TARGET'!$G$1:$Q$99,4,0),0)</f>
        <v>0.25</v>
      </c>
      <c r="CE684" s="17">
        <f>VLOOKUP(CC684,'PAINEL E TARGET'!$S$10:$U$19,3,0)</f>
        <v>0</v>
      </c>
      <c r="CF684" s="16">
        <f t="shared" si="386"/>
        <v>0</v>
      </c>
      <c r="CG684" s="17">
        <f t="shared" si="368"/>
        <v>0.86699999999999999</v>
      </c>
      <c r="CH684" s="17">
        <f t="shared" si="369"/>
        <v>0.80200000000000005</v>
      </c>
      <c r="CI684" s="17">
        <f t="shared" si="370"/>
        <v>0.83499999999999996</v>
      </c>
      <c r="CJ684" s="17">
        <f t="shared" si="371"/>
        <v>0.81100000000000005</v>
      </c>
      <c r="CK684" s="17">
        <f t="shared" si="372"/>
        <v>0.72699999999999998</v>
      </c>
      <c r="CL684" s="17">
        <f t="shared" si="373"/>
        <v>0.84299999999999997</v>
      </c>
      <c r="CM684" s="16">
        <f t="shared" si="374"/>
        <v>5</v>
      </c>
      <c r="CN684" s="17" t="str">
        <f t="shared" si="387"/>
        <v>ok</v>
      </c>
      <c r="CO684" s="17">
        <f t="shared" si="388"/>
        <v>0.84299999999999997</v>
      </c>
      <c r="CP684" s="33" t="str">
        <f>IF(CO684&gt;='PAINEL E TARGET'!$T$11,'PAINEL E TARGET'!$S$11,
IF(CO684&gt;='PAINEL E TARGET'!$T$12,'PAINEL E TARGET'!$S$12,
IF(CO684&gt;='PAINEL E TARGET'!$T$13,'PAINEL E TARGET'!$S$13,
IF(CO684&gt;='PAINEL E TARGET'!$T$14,'PAINEL E TARGET'!$S$14,
IF(CO684&gt;='PAINEL E TARGET'!$T$15,'PAINEL E TARGET'!$S$15,
IF(CO684&gt;='PAINEL E TARGET'!$T$16,'PAINEL E TARGET'!$S$16,
IF(CO684&gt;='PAINEL E TARGET'!$T$17,'PAINEL E TARGET'!$S$17,
IF(CO684&gt;='PAINEL E TARGET'!$T$18,'PAINEL E TARGET'!$S$18,'PAINEL E TARGET'!$S$19))))))))</f>
        <v>Não elegível</v>
      </c>
      <c r="CQ684" s="17">
        <f>IFERROR(VLOOKUP($BW684,'PAINEL E TARGET'!$G$1:$Q$99,5,0),0)</f>
        <v>0.25</v>
      </c>
      <c r="CR684" s="17">
        <f>VLOOKUP(CP684,'PAINEL E TARGET'!$S$10:$U$19,3,0)</f>
        <v>0</v>
      </c>
      <c r="CS684" s="16">
        <f t="shared" si="389"/>
        <v>0</v>
      </c>
      <c r="CT684" s="17">
        <f t="shared" si="375"/>
        <v>1.1930000000000001</v>
      </c>
      <c r="CU684" s="33" t="str">
        <f>IF(CT684&gt;='PAINEL E TARGET'!$T$11,'PAINEL E TARGET'!$S$11,
IF(CT684&gt;='PAINEL E TARGET'!$T$12,'PAINEL E TARGET'!$S$12,
IF(CT684&gt;='PAINEL E TARGET'!$T$13,'PAINEL E TARGET'!$S$13,
IF(CT684&gt;='PAINEL E TARGET'!$T$14,'PAINEL E TARGET'!$S$14,
IF(CT684&gt;='PAINEL E TARGET'!$T$15,'PAINEL E TARGET'!$S$15,
IF(CT684&gt;='PAINEL E TARGET'!$T$16,'PAINEL E TARGET'!$S$16,
IF(CT684&gt;='PAINEL E TARGET'!$T$17,'PAINEL E TARGET'!$S$17,
IF(CT684&gt;='PAINEL E TARGET'!$T$18,'PAINEL E TARGET'!$S$18,'PAINEL E TARGET'!$S$19))))))))</f>
        <v>5. Fx de 115% a 119,9%</v>
      </c>
      <c r="CV684" s="17">
        <f>IFERROR(VLOOKUP($BW684,'PAINEL E TARGET'!$G$1:$Q$99,6,0),0)</f>
        <v>0.2</v>
      </c>
      <c r="CW684" s="17">
        <f>VLOOKUP(CU684,'PAINEL E TARGET'!$S$10:$U$19,3,0)</f>
        <v>1.3</v>
      </c>
      <c r="CX684" s="16">
        <f t="shared" si="390"/>
        <v>780</v>
      </c>
      <c r="CY684" s="17">
        <f t="shared" si="376"/>
        <v>0.88100000000000001</v>
      </c>
      <c r="CZ684" s="33" t="str">
        <f>IF(CY684&gt;='PAINEL E TARGET'!$T$11,'PAINEL E TARGET'!$S$11,
IF(CY684&gt;='PAINEL E TARGET'!$T$12,'PAINEL E TARGET'!$S$12,
IF(CY684&gt;='PAINEL E TARGET'!$T$13,'PAINEL E TARGET'!$S$13,
IF(CY684&gt;='PAINEL E TARGET'!$T$14,'PAINEL E TARGET'!$S$14,
IF(CY684&gt;='PAINEL E TARGET'!$T$15,'PAINEL E TARGET'!$S$15,
IF(CY684&gt;='PAINEL E TARGET'!$T$16,'PAINEL E TARGET'!$S$16,
IF(CY684&gt;='PAINEL E TARGET'!$T$17,'PAINEL E TARGET'!$S$17,
IF(CY684&gt;='PAINEL E TARGET'!$T$18,'PAINEL E TARGET'!$S$18,'PAINEL E TARGET'!$S$19))))))))</f>
        <v>Não elegível</v>
      </c>
      <c r="DA684" s="17">
        <f>IFERROR(VLOOKUP($BW684,'PAINEL E TARGET'!$G$1:$Q$99,7,0),0)</f>
        <v>0.15</v>
      </c>
      <c r="DB684" s="17">
        <f>VLOOKUP(CZ684,'PAINEL E TARGET'!$S$10:$U$19,3,0)</f>
        <v>0</v>
      </c>
      <c r="DC684" s="16">
        <f t="shared" si="391"/>
        <v>0</v>
      </c>
      <c r="DD684" s="17">
        <f t="shared" si="377"/>
        <v>0.86599999999999999</v>
      </c>
      <c r="DE684" s="33" t="str">
        <f>IF(DD684&gt;='PAINEL E TARGET'!$T$11,'PAINEL E TARGET'!$S$11,
IF(DD684&gt;='PAINEL E TARGET'!$T$12,'PAINEL E TARGET'!$S$12,
IF(DD684&gt;='PAINEL E TARGET'!$T$13,'PAINEL E TARGET'!$S$13,
IF(DD684&gt;='PAINEL E TARGET'!$T$14,'PAINEL E TARGET'!$S$14,
IF(DD684&gt;='PAINEL E TARGET'!$T$15,'PAINEL E TARGET'!$S$15,
IF(DD684&gt;='PAINEL E TARGET'!$T$16,'PAINEL E TARGET'!$S$16,
IF(DD684&gt;='PAINEL E TARGET'!$T$17,'PAINEL E TARGET'!$S$17,
IF(DD684&gt;='PAINEL E TARGET'!$T$18,'PAINEL E TARGET'!$S$18,'PAINEL E TARGET'!$S$19))))))))</f>
        <v>Não elegível</v>
      </c>
      <c r="DF684" s="17">
        <f>IFERROR(VLOOKUP($BW684,'PAINEL E TARGET'!$G$1:$Q$99,8,0),0)</f>
        <v>0.1</v>
      </c>
      <c r="DG684" s="17">
        <f>VLOOKUP(DE684,'PAINEL E TARGET'!$S$10:$U$19,3,0)</f>
        <v>0</v>
      </c>
      <c r="DH684" s="16">
        <f t="shared" si="392"/>
        <v>0</v>
      </c>
      <c r="DI684" s="17">
        <f t="shared" si="378"/>
        <v>0.60299999999999998</v>
      </c>
      <c r="DJ684" s="33" t="str">
        <f>IF(DI684&gt;='PAINEL E TARGET'!$T$11,'PAINEL E TARGET'!$S$11,
IF(DI684&gt;='PAINEL E TARGET'!$T$12,'PAINEL E TARGET'!$S$12,
IF(DI684&gt;='PAINEL E TARGET'!$T$13,'PAINEL E TARGET'!$S$13,
IF(DI684&gt;='PAINEL E TARGET'!$T$14,'PAINEL E TARGET'!$S$14,
IF(DI684&gt;='PAINEL E TARGET'!$T$15,'PAINEL E TARGET'!$S$15,
IF(DI684&gt;='PAINEL E TARGET'!$T$16,'PAINEL E TARGET'!$S$16,
IF(DI684&gt;='PAINEL E TARGET'!$T$17,'PAINEL E TARGET'!$S$17,
IF(DI684&gt;='PAINEL E TARGET'!$T$18,'PAINEL E TARGET'!$S$18,'PAINEL E TARGET'!$S$19))))))))</f>
        <v>Não elegível</v>
      </c>
      <c r="DK684" s="17">
        <f>IFERROR(VLOOKUP($BW684,'PAINEL E TARGET'!$G$1:$Q$99,9,0),0)</f>
        <v>0.05</v>
      </c>
      <c r="DL684" s="17">
        <f>VLOOKUP(DJ684,'PAINEL E TARGET'!$S$10:$U$19,3,0)</f>
        <v>0</v>
      </c>
      <c r="DM684" s="16">
        <f t="shared" si="393"/>
        <v>0</v>
      </c>
      <c r="DN684" s="17">
        <f t="shared" si="379"/>
        <v>0.72699999999999998</v>
      </c>
      <c r="DO684" s="33" t="str">
        <f>IF(DN684&gt;='PAINEL E TARGET'!$T$11,'PAINEL E TARGET'!$S$11,
IF(DN684&gt;='PAINEL E TARGET'!$T$12,'PAINEL E TARGET'!$S$12,
IF(DN684&gt;='PAINEL E TARGET'!$T$13,'PAINEL E TARGET'!$S$13,
IF(DN684&gt;='PAINEL E TARGET'!$T$14,'PAINEL E TARGET'!$S$14,
IF(DN684&gt;='PAINEL E TARGET'!$T$15,'PAINEL E TARGET'!$S$15,
IF(DN684&gt;='PAINEL E TARGET'!$T$16,'PAINEL E TARGET'!$S$16,
IF(DN684&gt;='PAINEL E TARGET'!$T$17,'PAINEL E TARGET'!$S$17,
IF(DN684&gt;='PAINEL E TARGET'!$T$18,'PAINEL E TARGET'!$S$18,'PAINEL E TARGET'!$S$19))))))))</f>
        <v>Não elegível</v>
      </c>
      <c r="DP684" s="17">
        <f>IFERROR(VLOOKUP($BW684,'PAINEL E TARGET'!$G$1:$Q$99,10,0),0)</f>
        <v>0</v>
      </c>
      <c r="DQ684" s="17">
        <f>VLOOKUP(DO684,'PAINEL E TARGET'!$S$10:$U$19,3,0)</f>
        <v>0</v>
      </c>
      <c r="DR684" s="16">
        <f t="shared" si="394"/>
        <v>0</v>
      </c>
      <c r="DS684" s="17">
        <f t="shared" si="380"/>
        <v>0.83799999999999997</v>
      </c>
      <c r="DT684" s="16">
        <f>IF(DS684&gt;=1,VLOOKUP(BO684,'PAINEL E TARGET'!$S$1:$W$8,5,0),0)</f>
        <v>0</v>
      </c>
      <c r="DU684" s="16">
        <f t="shared" si="395"/>
        <v>780</v>
      </c>
    </row>
    <row r="685" spans="2:125" s="32" customFormat="1" x14ac:dyDescent="0.2">
      <c r="B685" s="44">
        <v>43541</v>
      </c>
      <c r="C685" s="65">
        <v>1550</v>
      </c>
      <c r="D685" s="66" t="s">
        <v>688</v>
      </c>
      <c r="E685" s="65">
        <v>410</v>
      </c>
      <c r="F685" s="65" t="s">
        <v>1020</v>
      </c>
      <c r="G685" s="67">
        <v>1932785.7394524452</v>
      </c>
      <c r="H685" s="67">
        <v>1072067.4952687959</v>
      </c>
      <c r="I685" s="67">
        <v>898979.57</v>
      </c>
      <c r="J685" s="68">
        <v>0.83854754851475266</v>
      </c>
      <c r="K685" s="67">
        <v>88985.518309447594</v>
      </c>
      <c r="L685" s="67">
        <v>911841.82618100848</v>
      </c>
      <c r="M685" s="67">
        <v>98824.11</v>
      </c>
      <c r="N685" s="67">
        <v>775493.24</v>
      </c>
      <c r="O685" s="67">
        <v>1806177.0430794866</v>
      </c>
      <c r="P685" s="67" t="s">
        <v>1082</v>
      </c>
      <c r="Q685" s="67" t="s">
        <v>1082</v>
      </c>
      <c r="R685" s="67">
        <v>0</v>
      </c>
      <c r="S685" s="67">
        <v>759.6</v>
      </c>
      <c r="T685" s="68">
        <v>9.6556784276512639E-2</v>
      </c>
      <c r="U685" s="68">
        <v>9.7175813793469845E-2</v>
      </c>
      <c r="V685" s="68">
        <v>1.0064110411463629</v>
      </c>
      <c r="W685" s="67">
        <v>96636.67</v>
      </c>
      <c r="X685" s="67">
        <v>84962.5</v>
      </c>
      <c r="Y685" s="68">
        <v>0.87919523717032055</v>
      </c>
      <c r="Z685" s="68">
        <v>0.1796192629923834</v>
      </c>
      <c r="AA685" s="68">
        <v>0.18602724742909427</v>
      </c>
      <c r="AB685" s="68">
        <v>1.0356753742886842</v>
      </c>
      <c r="AC685" s="67">
        <v>179767.87</v>
      </c>
      <c r="AD685" s="67">
        <v>162646.85</v>
      </c>
      <c r="AE685" s="68">
        <v>0.90476040017607151</v>
      </c>
      <c r="AF685" s="43">
        <v>80</v>
      </c>
      <c r="AG685" s="43">
        <v>71</v>
      </c>
      <c r="AH685" s="43">
        <v>36</v>
      </c>
      <c r="AI685" s="43">
        <v>22</v>
      </c>
      <c r="AJ685" s="67">
        <v>57774.38</v>
      </c>
      <c r="AK685" s="67">
        <v>52741.4</v>
      </c>
      <c r="AL685" s="68">
        <v>0.91288560777285721</v>
      </c>
      <c r="AM685" s="67">
        <v>7399.0599999999995</v>
      </c>
      <c r="AN685" s="67">
        <v>6564.989999999998</v>
      </c>
      <c r="AO685" s="68">
        <v>0.88727351852802905</v>
      </c>
      <c r="AP685" s="67">
        <v>5953.119999999999</v>
      </c>
      <c r="AQ685" s="67">
        <v>4485.8900000000003</v>
      </c>
      <c r="AR685" s="68">
        <v>0.75353596097508557</v>
      </c>
      <c r="AS685" s="67">
        <v>25510.11</v>
      </c>
      <c r="AT685" s="67">
        <v>21170.219999999998</v>
      </c>
      <c r="AU685" s="68">
        <v>0.82987568458152461</v>
      </c>
      <c r="AV685" s="43">
        <v>305.00999999999993</v>
      </c>
      <c r="AW685" s="43">
        <v>144.97</v>
      </c>
      <c r="AX685" s="69">
        <v>0.47529589193796934</v>
      </c>
      <c r="AY685" s="43">
        <v>88985.518309447594</v>
      </c>
      <c r="AZ685" s="43">
        <v>98824.110000000015</v>
      </c>
      <c r="BA685" s="43">
        <v>50764.027175581024</v>
      </c>
      <c r="BB685" s="43">
        <v>49437.450000000004</v>
      </c>
      <c r="BC685" s="43">
        <v>160599.15129954572</v>
      </c>
      <c r="BD685" s="43">
        <v>91643.98715508428</v>
      </c>
      <c r="BE685" s="43">
        <v>175331.92999999996</v>
      </c>
      <c r="BF685" s="43">
        <v>326160.33999999997</v>
      </c>
      <c r="BG685" s="43">
        <v>551.29999999999995</v>
      </c>
      <c r="BH685" s="43">
        <v>69</v>
      </c>
      <c r="BI685" s="44">
        <v>43173</v>
      </c>
      <c r="BJ685" s="44">
        <v>43541</v>
      </c>
      <c r="BK685" s="44">
        <v>43172</v>
      </c>
      <c r="BL685" s="43">
        <f t="shared" si="381"/>
        <v>899739.16999999993</v>
      </c>
      <c r="BM685" s="43">
        <f t="shared" si="382"/>
        <v>875076.95</v>
      </c>
      <c r="BO685" s="16" t="str">
        <f>IFERROR(VLOOKUP($C685,'PORTE LOJA'!A:B,2,0),"PORTE 1")</f>
        <v>PORTE 3</v>
      </c>
      <c r="BP685" s="16">
        <f>VLOOKUP(BO685,'PAINEL E TARGET'!$S$1:$W$8,3,0)</f>
        <v>2400</v>
      </c>
      <c r="BQ685" s="16">
        <f t="shared" si="360"/>
        <v>1</v>
      </c>
      <c r="BR685" s="16">
        <f t="shared" si="361"/>
        <v>1</v>
      </c>
      <c r="BS685" s="16">
        <f t="shared" si="362"/>
        <v>1</v>
      </c>
      <c r="BT685" s="16">
        <f t="shared" si="363"/>
        <v>1</v>
      </c>
      <c r="BU685" s="16">
        <f t="shared" si="364"/>
        <v>1</v>
      </c>
      <c r="BV685" s="16">
        <f t="shared" si="365"/>
        <v>1</v>
      </c>
      <c r="BW685" s="17" t="str">
        <f t="shared" si="383"/>
        <v>111111</v>
      </c>
      <c r="BY685" s="17">
        <f t="shared" si="366"/>
        <v>0.83899999999999997</v>
      </c>
      <c r="BZ685" s="17">
        <f t="shared" si="367"/>
        <v>0.874</v>
      </c>
      <c r="CA685" s="17" t="str">
        <f t="shared" si="384"/>
        <v>Sem Retira</v>
      </c>
      <c r="CB685" s="17">
        <f t="shared" si="385"/>
        <v>0.874</v>
      </c>
      <c r="CC685" s="33" t="str">
        <f>IF(CB685&gt;='PAINEL E TARGET'!$T$11,'PAINEL E TARGET'!$S$11,
IF(CB685&gt;='PAINEL E TARGET'!$T$12,'PAINEL E TARGET'!$S$12,
IF(CB685&gt;='PAINEL E TARGET'!$T$13,'PAINEL E TARGET'!$S$13,
IF(CB685&gt;='PAINEL E TARGET'!$T$14,'PAINEL E TARGET'!$S$14,
IF(CB685&gt;='PAINEL E TARGET'!$T$15,'PAINEL E TARGET'!$S$15,
IF(CB685&gt;='PAINEL E TARGET'!$T$16,'PAINEL E TARGET'!$S$16,
IF(CB685&gt;='PAINEL E TARGET'!$T$17,'PAINEL E TARGET'!$S$17,
IF(CB685&gt;='PAINEL E TARGET'!$T$18,'PAINEL E TARGET'!$S$18,'PAINEL E TARGET'!$S$19))))))))</f>
        <v>Não elegível</v>
      </c>
      <c r="CD685" s="17">
        <f>IFERROR(VLOOKUP($BW685,'PAINEL E TARGET'!$G$1:$Q$99,4,0),0)</f>
        <v>0.25</v>
      </c>
      <c r="CE685" s="17">
        <f>VLOOKUP(CC685,'PAINEL E TARGET'!$S$10:$U$19,3,0)</f>
        <v>0</v>
      </c>
      <c r="CF685" s="16">
        <f t="shared" si="386"/>
        <v>0</v>
      </c>
      <c r="CG685" s="17">
        <f t="shared" si="368"/>
        <v>0.91300000000000003</v>
      </c>
      <c r="CH685" s="17">
        <f t="shared" si="369"/>
        <v>0.88700000000000001</v>
      </c>
      <c r="CI685" s="17">
        <f t="shared" si="370"/>
        <v>0.754</v>
      </c>
      <c r="CJ685" s="17">
        <f t="shared" si="371"/>
        <v>0.83</v>
      </c>
      <c r="CK685" s="17">
        <f t="shared" si="372"/>
        <v>0.47499999999999998</v>
      </c>
      <c r="CL685" s="17">
        <f t="shared" si="373"/>
        <v>0.879</v>
      </c>
      <c r="CM685" s="16">
        <f t="shared" si="374"/>
        <v>4</v>
      </c>
      <c r="CN685" s="17" t="str">
        <f t="shared" si="387"/>
        <v>não ok</v>
      </c>
      <c r="CO685" s="17">
        <f t="shared" si="388"/>
        <v>0</v>
      </c>
      <c r="CP685" s="33" t="str">
        <f>IF(CO685&gt;='PAINEL E TARGET'!$T$11,'PAINEL E TARGET'!$S$11,
IF(CO685&gt;='PAINEL E TARGET'!$T$12,'PAINEL E TARGET'!$S$12,
IF(CO685&gt;='PAINEL E TARGET'!$T$13,'PAINEL E TARGET'!$S$13,
IF(CO685&gt;='PAINEL E TARGET'!$T$14,'PAINEL E TARGET'!$S$14,
IF(CO685&gt;='PAINEL E TARGET'!$T$15,'PAINEL E TARGET'!$S$15,
IF(CO685&gt;='PAINEL E TARGET'!$T$16,'PAINEL E TARGET'!$S$16,
IF(CO685&gt;='PAINEL E TARGET'!$T$17,'PAINEL E TARGET'!$S$17,
IF(CO685&gt;='PAINEL E TARGET'!$T$18,'PAINEL E TARGET'!$S$18,'PAINEL E TARGET'!$S$19))))))))</f>
        <v>Não elegível</v>
      </c>
      <c r="CQ685" s="17">
        <f>IFERROR(VLOOKUP($BW685,'PAINEL E TARGET'!$G$1:$Q$99,5,0),0)</f>
        <v>0.25</v>
      </c>
      <c r="CR685" s="17">
        <f>VLOOKUP(CP685,'PAINEL E TARGET'!$S$10:$U$19,3,0)</f>
        <v>0</v>
      </c>
      <c r="CS685" s="16">
        <f t="shared" si="389"/>
        <v>0</v>
      </c>
      <c r="CT685" s="17">
        <f t="shared" si="375"/>
        <v>0.90500000000000003</v>
      </c>
      <c r="CU685" s="33" t="str">
        <f>IF(CT685&gt;='PAINEL E TARGET'!$T$11,'PAINEL E TARGET'!$S$11,
IF(CT685&gt;='PAINEL E TARGET'!$T$12,'PAINEL E TARGET'!$S$12,
IF(CT685&gt;='PAINEL E TARGET'!$T$13,'PAINEL E TARGET'!$S$13,
IF(CT685&gt;='PAINEL E TARGET'!$T$14,'PAINEL E TARGET'!$S$14,
IF(CT685&gt;='PAINEL E TARGET'!$T$15,'PAINEL E TARGET'!$S$15,
IF(CT685&gt;='PAINEL E TARGET'!$T$16,'PAINEL E TARGET'!$S$16,
IF(CT685&gt;='PAINEL E TARGET'!$T$17,'PAINEL E TARGET'!$S$17,
IF(CT685&gt;='PAINEL E TARGET'!$T$18,'PAINEL E TARGET'!$S$18,'PAINEL E TARGET'!$S$19))))))))</f>
        <v>1. Fx de 90% a 99,9%</v>
      </c>
      <c r="CV685" s="17">
        <f>IFERROR(VLOOKUP($BW685,'PAINEL E TARGET'!$G$1:$Q$99,6,0),0)</f>
        <v>0.2</v>
      </c>
      <c r="CW685" s="17">
        <f>VLOOKUP(CU685,'PAINEL E TARGET'!$S$10:$U$19,3,0)</f>
        <v>0.5</v>
      </c>
      <c r="CX685" s="16">
        <f t="shared" si="390"/>
        <v>240</v>
      </c>
      <c r="CY685" s="17">
        <f t="shared" si="376"/>
        <v>1.111</v>
      </c>
      <c r="CZ685" s="33" t="str">
        <f>IF(CY685&gt;='PAINEL E TARGET'!$T$11,'PAINEL E TARGET'!$S$11,
IF(CY685&gt;='PAINEL E TARGET'!$T$12,'PAINEL E TARGET'!$S$12,
IF(CY685&gt;='PAINEL E TARGET'!$T$13,'PAINEL E TARGET'!$S$13,
IF(CY685&gt;='PAINEL E TARGET'!$T$14,'PAINEL E TARGET'!$S$14,
IF(CY685&gt;='PAINEL E TARGET'!$T$15,'PAINEL E TARGET'!$S$15,
IF(CY685&gt;='PAINEL E TARGET'!$T$16,'PAINEL E TARGET'!$S$16,
IF(CY685&gt;='PAINEL E TARGET'!$T$17,'PAINEL E TARGET'!$S$17,
IF(CY685&gt;='PAINEL E TARGET'!$T$18,'PAINEL E TARGET'!$S$18,'PAINEL E TARGET'!$S$19))))))))</f>
        <v>4. Fx de 110% a 114,9%</v>
      </c>
      <c r="DA685" s="17">
        <f>IFERROR(VLOOKUP($BW685,'PAINEL E TARGET'!$G$1:$Q$99,7,0),0)</f>
        <v>0.15</v>
      </c>
      <c r="DB685" s="17">
        <f>VLOOKUP(CZ685,'PAINEL E TARGET'!$S$10:$U$19,3,0)</f>
        <v>1.2</v>
      </c>
      <c r="DC685" s="16">
        <f t="shared" si="391"/>
        <v>432</v>
      </c>
      <c r="DD685" s="17">
        <f t="shared" si="377"/>
        <v>0.97399999999999998</v>
      </c>
      <c r="DE685" s="33" t="str">
        <f>IF(DD685&gt;='PAINEL E TARGET'!$T$11,'PAINEL E TARGET'!$S$11,
IF(DD685&gt;='PAINEL E TARGET'!$T$12,'PAINEL E TARGET'!$S$12,
IF(DD685&gt;='PAINEL E TARGET'!$T$13,'PAINEL E TARGET'!$S$13,
IF(DD685&gt;='PAINEL E TARGET'!$T$14,'PAINEL E TARGET'!$S$14,
IF(DD685&gt;='PAINEL E TARGET'!$T$15,'PAINEL E TARGET'!$S$15,
IF(DD685&gt;='PAINEL E TARGET'!$T$16,'PAINEL E TARGET'!$S$16,
IF(DD685&gt;='PAINEL E TARGET'!$T$17,'PAINEL E TARGET'!$S$17,
IF(DD685&gt;='PAINEL E TARGET'!$T$18,'PAINEL E TARGET'!$S$18,'PAINEL E TARGET'!$S$19))))))))</f>
        <v>1. Fx de 90% a 99,9%</v>
      </c>
      <c r="DF685" s="17">
        <f>IFERROR(VLOOKUP($BW685,'PAINEL E TARGET'!$G$1:$Q$99,8,0),0)</f>
        <v>0.1</v>
      </c>
      <c r="DG685" s="17">
        <f>VLOOKUP(DE685,'PAINEL E TARGET'!$S$10:$U$19,3,0)</f>
        <v>0.5</v>
      </c>
      <c r="DH685" s="16">
        <f t="shared" si="392"/>
        <v>120</v>
      </c>
      <c r="DI685" s="17">
        <f t="shared" si="378"/>
        <v>0.61099999999999999</v>
      </c>
      <c r="DJ685" s="33" t="str">
        <f>IF(DI685&gt;='PAINEL E TARGET'!$T$11,'PAINEL E TARGET'!$S$11,
IF(DI685&gt;='PAINEL E TARGET'!$T$12,'PAINEL E TARGET'!$S$12,
IF(DI685&gt;='PAINEL E TARGET'!$T$13,'PAINEL E TARGET'!$S$13,
IF(DI685&gt;='PAINEL E TARGET'!$T$14,'PAINEL E TARGET'!$S$14,
IF(DI685&gt;='PAINEL E TARGET'!$T$15,'PAINEL E TARGET'!$S$15,
IF(DI685&gt;='PAINEL E TARGET'!$T$16,'PAINEL E TARGET'!$S$16,
IF(DI685&gt;='PAINEL E TARGET'!$T$17,'PAINEL E TARGET'!$S$17,
IF(DI685&gt;='PAINEL E TARGET'!$T$18,'PAINEL E TARGET'!$S$18,'PAINEL E TARGET'!$S$19))))))))</f>
        <v>Não elegível</v>
      </c>
      <c r="DK685" s="17">
        <f>IFERROR(VLOOKUP($BW685,'PAINEL E TARGET'!$G$1:$Q$99,9,0),0)</f>
        <v>0.05</v>
      </c>
      <c r="DL685" s="17">
        <f>VLOOKUP(DJ685,'PAINEL E TARGET'!$S$10:$U$19,3,0)</f>
        <v>0</v>
      </c>
      <c r="DM685" s="16">
        <f t="shared" si="393"/>
        <v>0</v>
      </c>
      <c r="DN685" s="17">
        <f t="shared" si="379"/>
        <v>0.47499999999999998</v>
      </c>
      <c r="DO685" s="33" t="str">
        <f>IF(DN685&gt;='PAINEL E TARGET'!$T$11,'PAINEL E TARGET'!$S$11,
IF(DN685&gt;='PAINEL E TARGET'!$T$12,'PAINEL E TARGET'!$S$12,
IF(DN685&gt;='PAINEL E TARGET'!$T$13,'PAINEL E TARGET'!$S$13,
IF(DN685&gt;='PAINEL E TARGET'!$T$14,'PAINEL E TARGET'!$S$14,
IF(DN685&gt;='PAINEL E TARGET'!$T$15,'PAINEL E TARGET'!$S$15,
IF(DN685&gt;='PAINEL E TARGET'!$T$16,'PAINEL E TARGET'!$S$16,
IF(DN685&gt;='PAINEL E TARGET'!$T$17,'PAINEL E TARGET'!$S$17,
IF(DN685&gt;='PAINEL E TARGET'!$T$18,'PAINEL E TARGET'!$S$18,'PAINEL E TARGET'!$S$19))))))))</f>
        <v>Não elegível</v>
      </c>
      <c r="DP685" s="17">
        <f>IFERROR(VLOOKUP($BW685,'PAINEL E TARGET'!$G$1:$Q$99,10,0),0)</f>
        <v>0</v>
      </c>
      <c r="DQ685" s="17">
        <f>VLOOKUP(DO685,'PAINEL E TARGET'!$S$10:$U$19,3,0)</f>
        <v>0</v>
      </c>
      <c r="DR685" s="16">
        <f t="shared" si="394"/>
        <v>0</v>
      </c>
      <c r="DS685" s="17">
        <f t="shared" si="380"/>
        <v>0.88800000000000001</v>
      </c>
      <c r="DT685" s="16">
        <f>IF(DS685&gt;=1,VLOOKUP(BO685,'PAINEL E TARGET'!$S$1:$W$8,5,0),0)</f>
        <v>0</v>
      </c>
      <c r="DU685" s="16">
        <f t="shared" si="395"/>
        <v>792</v>
      </c>
    </row>
    <row r="686" spans="2:125" s="32" customFormat="1" x14ac:dyDescent="0.2">
      <c r="B686" s="44">
        <v>43541</v>
      </c>
      <c r="C686" s="65">
        <v>1552</v>
      </c>
      <c r="D686" s="66" t="s">
        <v>689</v>
      </c>
      <c r="E686" s="65">
        <v>412</v>
      </c>
      <c r="F686" s="65" t="s">
        <v>1020</v>
      </c>
      <c r="G686" s="67">
        <v>2057957.7617582344</v>
      </c>
      <c r="H686" s="67">
        <v>1198779.5239710906</v>
      </c>
      <c r="I686" s="67">
        <v>1081798.8899999999</v>
      </c>
      <c r="J686" s="68">
        <v>0.90241689015209459</v>
      </c>
      <c r="K686" s="67">
        <v>178574.04192306282</v>
      </c>
      <c r="L686" s="67">
        <v>925027.88295538456</v>
      </c>
      <c r="M686" s="67">
        <v>168302.87</v>
      </c>
      <c r="N686" s="67">
        <v>884827.36999999988</v>
      </c>
      <c r="O686" s="67">
        <v>1896598.2597040792</v>
      </c>
      <c r="P686" s="67" t="s">
        <v>1082</v>
      </c>
      <c r="Q686" s="67" t="s">
        <v>1082</v>
      </c>
      <c r="R686" s="67">
        <v>0</v>
      </c>
      <c r="S686" s="67">
        <v>2674.6</v>
      </c>
      <c r="T686" s="68">
        <v>0.10343771375042969</v>
      </c>
      <c r="U686" s="68">
        <v>8.949379328429502E-2</v>
      </c>
      <c r="V686" s="68">
        <v>0.86519500518178505</v>
      </c>
      <c r="W686" s="67">
        <v>114154.06</v>
      </c>
      <c r="X686" s="67">
        <v>94248.62</v>
      </c>
      <c r="Y686" s="68">
        <v>0.82562652611742404</v>
      </c>
      <c r="Z686" s="68">
        <v>0.17967652604614678</v>
      </c>
      <c r="AA686" s="68">
        <v>0.17160284942534745</v>
      </c>
      <c r="AB686" s="68">
        <v>0.95506549019805875</v>
      </c>
      <c r="AC686" s="67">
        <v>198291.36</v>
      </c>
      <c r="AD686" s="67">
        <v>180720.15000000002</v>
      </c>
      <c r="AE686" s="68">
        <v>0.91138691065510891</v>
      </c>
      <c r="AF686" s="43">
        <v>80</v>
      </c>
      <c r="AG686" s="43">
        <v>76</v>
      </c>
      <c r="AH686" s="43">
        <v>36</v>
      </c>
      <c r="AI686" s="43">
        <v>25</v>
      </c>
      <c r="AJ686" s="67">
        <v>56999.360000000008</v>
      </c>
      <c r="AK686" s="67">
        <v>49062</v>
      </c>
      <c r="AL686" s="68">
        <v>0.86074650662744268</v>
      </c>
      <c r="AM686" s="67">
        <v>17273.86</v>
      </c>
      <c r="AN686" s="67">
        <v>10359.56</v>
      </c>
      <c r="AO686" s="68">
        <v>0.59972467068738544</v>
      </c>
      <c r="AP686" s="67">
        <v>5363.55</v>
      </c>
      <c r="AQ686" s="67">
        <v>2061.9</v>
      </c>
      <c r="AR686" s="68">
        <v>0.38442822384428227</v>
      </c>
      <c r="AS686" s="67">
        <v>34517.289999999994</v>
      </c>
      <c r="AT686" s="67">
        <v>32765.159999999996</v>
      </c>
      <c r="AU686" s="68">
        <v>0.94923906251041157</v>
      </c>
      <c r="AV686" s="43">
        <v>2176.27</v>
      </c>
      <c r="AW686" s="43">
        <v>2524.5</v>
      </c>
      <c r="AX686" s="69">
        <v>1.1600123146484582</v>
      </c>
      <c r="AY686" s="43">
        <v>178574.04192306282</v>
      </c>
      <c r="AZ686" s="43">
        <v>168302.87</v>
      </c>
      <c r="BA686" s="43">
        <v>52571.406235129856</v>
      </c>
      <c r="BB686" s="43">
        <v>52514.49</v>
      </c>
      <c r="BC686" s="43">
        <v>306677.70576245635</v>
      </c>
      <c r="BD686" s="43">
        <v>90431.307967053333</v>
      </c>
      <c r="BE686" s="43">
        <v>197262.46999999994</v>
      </c>
      <c r="BF686" s="43">
        <v>342655.00999999995</v>
      </c>
      <c r="BG686" s="43">
        <v>3745.1800000000003</v>
      </c>
      <c r="BH686" s="43">
        <v>74</v>
      </c>
      <c r="BI686" s="44">
        <v>43173</v>
      </c>
      <c r="BJ686" s="44">
        <v>43541</v>
      </c>
      <c r="BK686" s="44">
        <v>43172</v>
      </c>
      <c r="BL686" s="43">
        <f t="shared" si="381"/>
        <v>1084473.49</v>
      </c>
      <c r="BM686" s="43">
        <f t="shared" si="382"/>
        <v>1055804.8399999999</v>
      </c>
      <c r="BO686" s="16" t="str">
        <f>IFERROR(VLOOKUP($C686,'PORTE LOJA'!A:B,2,0),"PORTE 1")</f>
        <v>PORTE 3</v>
      </c>
      <c r="BP686" s="16">
        <f>VLOOKUP(BO686,'PAINEL E TARGET'!$S$1:$W$8,3,0)</f>
        <v>2400</v>
      </c>
      <c r="BQ686" s="16">
        <f t="shared" si="360"/>
        <v>1</v>
      </c>
      <c r="BR686" s="16">
        <f t="shared" si="361"/>
        <v>1</v>
      </c>
      <c r="BS686" s="16">
        <f t="shared" si="362"/>
        <v>1</v>
      </c>
      <c r="BT686" s="16">
        <f t="shared" si="363"/>
        <v>1</v>
      </c>
      <c r="BU686" s="16">
        <f t="shared" si="364"/>
        <v>1</v>
      </c>
      <c r="BV686" s="16">
        <f t="shared" si="365"/>
        <v>1</v>
      </c>
      <c r="BW686" s="17" t="str">
        <f t="shared" si="383"/>
        <v>111111</v>
      </c>
      <c r="BY686" s="17">
        <f t="shared" si="366"/>
        <v>0.90500000000000003</v>
      </c>
      <c r="BZ686" s="17">
        <f t="shared" si="367"/>
        <v>0.95699999999999996</v>
      </c>
      <c r="CA686" s="17" t="str">
        <f t="shared" si="384"/>
        <v>Sem Retira</v>
      </c>
      <c r="CB686" s="17">
        <f t="shared" si="385"/>
        <v>0.95699999999999996</v>
      </c>
      <c r="CC686" s="33" t="str">
        <f>IF(CB686&gt;='PAINEL E TARGET'!$T$11,'PAINEL E TARGET'!$S$11,
IF(CB686&gt;='PAINEL E TARGET'!$T$12,'PAINEL E TARGET'!$S$12,
IF(CB686&gt;='PAINEL E TARGET'!$T$13,'PAINEL E TARGET'!$S$13,
IF(CB686&gt;='PAINEL E TARGET'!$T$14,'PAINEL E TARGET'!$S$14,
IF(CB686&gt;='PAINEL E TARGET'!$T$15,'PAINEL E TARGET'!$S$15,
IF(CB686&gt;='PAINEL E TARGET'!$T$16,'PAINEL E TARGET'!$S$16,
IF(CB686&gt;='PAINEL E TARGET'!$T$17,'PAINEL E TARGET'!$S$17,
IF(CB686&gt;='PAINEL E TARGET'!$T$18,'PAINEL E TARGET'!$S$18,'PAINEL E TARGET'!$S$19))))))))</f>
        <v>1. Fx de 90% a 99,9%</v>
      </c>
      <c r="CD686" s="17">
        <f>IFERROR(VLOOKUP($BW686,'PAINEL E TARGET'!$G$1:$Q$99,4,0),0)</f>
        <v>0.25</v>
      </c>
      <c r="CE686" s="17">
        <f>VLOOKUP(CC686,'PAINEL E TARGET'!$S$10:$U$19,3,0)</f>
        <v>0.5</v>
      </c>
      <c r="CF686" s="16">
        <f t="shared" si="386"/>
        <v>300</v>
      </c>
      <c r="CG686" s="17">
        <f t="shared" si="368"/>
        <v>0.86099999999999999</v>
      </c>
      <c r="CH686" s="17">
        <f t="shared" si="369"/>
        <v>0.6</v>
      </c>
      <c r="CI686" s="17">
        <f t="shared" si="370"/>
        <v>0.38400000000000001</v>
      </c>
      <c r="CJ686" s="17">
        <f t="shared" si="371"/>
        <v>0.94899999999999995</v>
      </c>
      <c r="CK686" s="17">
        <f t="shared" si="372"/>
        <v>1.1599999999999999</v>
      </c>
      <c r="CL686" s="17">
        <f t="shared" si="373"/>
        <v>0.82599999999999996</v>
      </c>
      <c r="CM686" s="16">
        <f t="shared" si="374"/>
        <v>3</v>
      </c>
      <c r="CN686" s="17" t="str">
        <f t="shared" si="387"/>
        <v>não ok</v>
      </c>
      <c r="CO686" s="17">
        <f t="shared" si="388"/>
        <v>0</v>
      </c>
      <c r="CP686" s="33" t="str">
        <f>IF(CO686&gt;='PAINEL E TARGET'!$T$11,'PAINEL E TARGET'!$S$11,
IF(CO686&gt;='PAINEL E TARGET'!$T$12,'PAINEL E TARGET'!$S$12,
IF(CO686&gt;='PAINEL E TARGET'!$T$13,'PAINEL E TARGET'!$S$13,
IF(CO686&gt;='PAINEL E TARGET'!$T$14,'PAINEL E TARGET'!$S$14,
IF(CO686&gt;='PAINEL E TARGET'!$T$15,'PAINEL E TARGET'!$S$15,
IF(CO686&gt;='PAINEL E TARGET'!$T$16,'PAINEL E TARGET'!$S$16,
IF(CO686&gt;='PAINEL E TARGET'!$T$17,'PAINEL E TARGET'!$S$17,
IF(CO686&gt;='PAINEL E TARGET'!$T$18,'PAINEL E TARGET'!$S$18,'PAINEL E TARGET'!$S$19))))))))</f>
        <v>Não elegível</v>
      </c>
      <c r="CQ686" s="17">
        <f>IFERROR(VLOOKUP($BW686,'PAINEL E TARGET'!$G$1:$Q$99,5,0),0)</f>
        <v>0.25</v>
      </c>
      <c r="CR686" s="17">
        <f>VLOOKUP(CP686,'PAINEL E TARGET'!$S$10:$U$19,3,0)</f>
        <v>0</v>
      </c>
      <c r="CS686" s="16">
        <f t="shared" si="389"/>
        <v>0</v>
      </c>
      <c r="CT686" s="17">
        <f t="shared" si="375"/>
        <v>0.91100000000000003</v>
      </c>
      <c r="CU686" s="33" t="str">
        <f>IF(CT686&gt;='PAINEL E TARGET'!$T$11,'PAINEL E TARGET'!$S$11,
IF(CT686&gt;='PAINEL E TARGET'!$T$12,'PAINEL E TARGET'!$S$12,
IF(CT686&gt;='PAINEL E TARGET'!$T$13,'PAINEL E TARGET'!$S$13,
IF(CT686&gt;='PAINEL E TARGET'!$T$14,'PAINEL E TARGET'!$S$14,
IF(CT686&gt;='PAINEL E TARGET'!$T$15,'PAINEL E TARGET'!$S$15,
IF(CT686&gt;='PAINEL E TARGET'!$T$16,'PAINEL E TARGET'!$S$16,
IF(CT686&gt;='PAINEL E TARGET'!$T$17,'PAINEL E TARGET'!$S$17,
IF(CT686&gt;='PAINEL E TARGET'!$T$18,'PAINEL E TARGET'!$S$18,'PAINEL E TARGET'!$S$19))))))))</f>
        <v>1. Fx de 90% a 99,9%</v>
      </c>
      <c r="CV686" s="17">
        <f>IFERROR(VLOOKUP($BW686,'PAINEL E TARGET'!$G$1:$Q$99,6,0),0)</f>
        <v>0.2</v>
      </c>
      <c r="CW686" s="17">
        <f>VLOOKUP(CU686,'PAINEL E TARGET'!$S$10:$U$19,3,0)</f>
        <v>0.5</v>
      </c>
      <c r="CX686" s="16">
        <f t="shared" si="390"/>
        <v>240</v>
      </c>
      <c r="CY686" s="17">
        <f t="shared" si="376"/>
        <v>0.94199999999999995</v>
      </c>
      <c r="CZ686" s="33" t="str">
        <f>IF(CY686&gt;='PAINEL E TARGET'!$T$11,'PAINEL E TARGET'!$S$11,
IF(CY686&gt;='PAINEL E TARGET'!$T$12,'PAINEL E TARGET'!$S$12,
IF(CY686&gt;='PAINEL E TARGET'!$T$13,'PAINEL E TARGET'!$S$13,
IF(CY686&gt;='PAINEL E TARGET'!$T$14,'PAINEL E TARGET'!$S$14,
IF(CY686&gt;='PAINEL E TARGET'!$T$15,'PAINEL E TARGET'!$S$15,
IF(CY686&gt;='PAINEL E TARGET'!$T$16,'PAINEL E TARGET'!$S$16,
IF(CY686&gt;='PAINEL E TARGET'!$T$17,'PAINEL E TARGET'!$S$17,
IF(CY686&gt;='PAINEL E TARGET'!$T$18,'PAINEL E TARGET'!$S$18,'PAINEL E TARGET'!$S$19))))))))</f>
        <v>1. Fx de 90% a 99,9%</v>
      </c>
      <c r="DA686" s="17">
        <f>IFERROR(VLOOKUP($BW686,'PAINEL E TARGET'!$G$1:$Q$99,7,0),0)</f>
        <v>0.15</v>
      </c>
      <c r="DB686" s="17">
        <f>VLOOKUP(CZ686,'PAINEL E TARGET'!$S$10:$U$19,3,0)</f>
        <v>0.5</v>
      </c>
      <c r="DC686" s="16">
        <f t="shared" si="391"/>
        <v>180</v>
      </c>
      <c r="DD686" s="17">
        <f t="shared" si="377"/>
        <v>0.999</v>
      </c>
      <c r="DE686" s="33" t="str">
        <f>IF(DD686&gt;='PAINEL E TARGET'!$T$11,'PAINEL E TARGET'!$S$11,
IF(DD686&gt;='PAINEL E TARGET'!$T$12,'PAINEL E TARGET'!$S$12,
IF(DD686&gt;='PAINEL E TARGET'!$T$13,'PAINEL E TARGET'!$S$13,
IF(DD686&gt;='PAINEL E TARGET'!$T$14,'PAINEL E TARGET'!$S$14,
IF(DD686&gt;='PAINEL E TARGET'!$T$15,'PAINEL E TARGET'!$S$15,
IF(DD686&gt;='PAINEL E TARGET'!$T$16,'PAINEL E TARGET'!$S$16,
IF(DD686&gt;='PAINEL E TARGET'!$T$17,'PAINEL E TARGET'!$S$17,
IF(DD686&gt;='PAINEL E TARGET'!$T$18,'PAINEL E TARGET'!$S$18,'PAINEL E TARGET'!$S$19))))))))</f>
        <v>1. Fx de 90% a 99,9%</v>
      </c>
      <c r="DF686" s="17">
        <f>IFERROR(VLOOKUP($BW686,'PAINEL E TARGET'!$G$1:$Q$99,8,0),0)</f>
        <v>0.1</v>
      </c>
      <c r="DG686" s="17">
        <f>VLOOKUP(DE686,'PAINEL E TARGET'!$S$10:$U$19,3,0)</f>
        <v>0.5</v>
      </c>
      <c r="DH686" s="16">
        <f t="shared" si="392"/>
        <v>120</v>
      </c>
      <c r="DI686" s="17">
        <f t="shared" si="378"/>
        <v>0.69399999999999995</v>
      </c>
      <c r="DJ686" s="33" t="str">
        <f>IF(DI686&gt;='PAINEL E TARGET'!$T$11,'PAINEL E TARGET'!$S$11,
IF(DI686&gt;='PAINEL E TARGET'!$T$12,'PAINEL E TARGET'!$S$12,
IF(DI686&gt;='PAINEL E TARGET'!$T$13,'PAINEL E TARGET'!$S$13,
IF(DI686&gt;='PAINEL E TARGET'!$T$14,'PAINEL E TARGET'!$S$14,
IF(DI686&gt;='PAINEL E TARGET'!$T$15,'PAINEL E TARGET'!$S$15,
IF(DI686&gt;='PAINEL E TARGET'!$T$16,'PAINEL E TARGET'!$S$16,
IF(DI686&gt;='PAINEL E TARGET'!$T$17,'PAINEL E TARGET'!$S$17,
IF(DI686&gt;='PAINEL E TARGET'!$T$18,'PAINEL E TARGET'!$S$18,'PAINEL E TARGET'!$S$19))))))))</f>
        <v>Não elegível</v>
      </c>
      <c r="DK686" s="17">
        <f>IFERROR(VLOOKUP($BW686,'PAINEL E TARGET'!$G$1:$Q$99,9,0),0)</f>
        <v>0.05</v>
      </c>
      <c r="DL686" s="17">
        <f>VLOOKUP(DJ686,'PAINEL E TARGET'!$S$10:$U$19,3,0)</f>
        <v>0</v>
      </c>
      <c r="DM686" s="16">
        <f t="shared" si="393"/>
        <v>0</v>
      </c>
      <c r="DN686" s="17">
        <f t="shared" si="379"/>
        <v>1.1599999999999999</v>
      </c>
      <c r="DO686" s="33" t="str">
        <f>IF(DN686&gt;='PAINEL E TARGET'!$T$11,'PAINEL E TARGET'!$S$11,
IF(DN686&gt;='PAINEL E TARGET'!$T$12,'PAINEL E TARGET'!$S$12,
IF(DN686&gt;='PAINEL E TARGET'!$T$13,'PAINEL E TARGET'!$S$13,
IF(DN686&gt;='PAINEL E TARGET'!$T$14,'PAINEL E TARGET'!$S$14,
IF(DN686&gt;='PAINEL E TARGET'!$T$15,'PAINEL E TARGET'!$S$15,
IF(DN686&gt;='PAINEL E TARGET'!$T$16,'PAINEL E TARGET'!$S$16,
IF(DN686&gt;='PAINEL E TARGET'!$T$17,'PAINEL E TARGET'!$S$17,
IF(DN686&gt;='PAINEL E TARGET'!$T$18,'PAINEL E TARGET'!$S$18,'PAINEL E TARGET'!$S$19))))))))</f>
        <v>5. Fx de 115% a 119,9%</v>
      </c>
      <c r="DP686" s="17">
        <f>IFERROR(VLOOKUP($BW686,'PAINEL E TARGET'!$G$1:$Q$99,10,0),0)</f>
        <v>0</v>
      </c>
      <c r="DQ686" s="17">
        <f>VLOOKUP(DO686,'PAINEL E TARGET'!$S$10:$U$19,3,0)</f>
        <v>1.3</v>
      </c>
      <c r="DR686" s="16">
        <f t="shared" si="394"/>
        <v>0</v>
      </c>
      <c r="DS686" s="17">
        <f t="shared" si="380"/>
        <v>0.95</v>
      </c>
      <c r="DT686" s="16">
        <f>IF(DS686&gt;=1,VLOOKUP(BO686,'PAINEL E TARGET'!$S$1:$W$8,5,0),0)</f>
        <v>0</v>
      </c>
      <c r="DU686" s="16">
        <f t="shared" si="395"/>
        <v>840</v>
      </c>
    </row>
    <row r="687" spans="2:125" s="32" customFormat="1" x14ac:dyDescent="0.2">
      <c r="B687" s="44">
        <v>43541</v>
      </c>
      <c r="C687" s="65">
        <v>1553</v>
      </c>
      <c r="D687" s="66" t="s">
        <v>690</v>
      </c>
      <c r="E687" s="65">
        <v>120</v>
      </c>
      <c r="F687" s="65" t="s">
        <v>1018</v>
      </c>
      <c r="G687" s="67">
        <v>2808360.1872638809</v>
      </c>
      <c r="H687" s="67">
        <v>1600023.2540441877</v>
      </c>
      <c r="I687" s="67">
        <v>1083202.53</v>
      </c>
      <c r="J687" s="68">
        <v>0.67699174200257295</v>
      </c>
      <c r="K687" s="67">
        <v>195504.20493737896</v>
      </c>
      <c r="L687" s="67">
        <v>1341597.3041204361</v>
      </c>
      <c r="M687" s="67">
        <v>160459.96</v>
      </c>
      <c r="N687" s="67">
        <v>894898.96</v>
      </c>
      <c r="O687" s="67">
        <v>2696540.4015241838</v>
      </c>
      <c r="P687" s="67" t="s">
        <v>1082</v>
      </c>
      <c r="Q687" s="67" t="s">
        <v>1082</v>
      </c>
      <c r="R687" s="67">
        <v>0</v>
      </c>
      <c r="S687" s="67">
        <v>0</v>
      </c>
      <c r="T687" s="68">
        <v>0.10027750873426694</v>
      </c>
      <c r="U687" s="68">
        <v>8.3117485755462225E-2</v>
      </c>
      <c r="V687" s="68">
        <v>0.8288746579825953</v>
      </c>
      <c r="W687" s="67">
        <v>154136.70999999996</v>
      </c>
      <c r="X687" s="67">
        <v>87718.78</v>
      </c>
      <c r="Y687" s="68">
        <v>0.56909726437005193</v>
      </c>
      <c r="Z687" s="68">
        <v>0.14571174947143697</v>
      </c>
      <c r="AA687" s="68">
        <v>0.148591229986477</v>
      </c>
      <c r="AB687" s="68">
        <v>1.0197614847497558</v>
      </c>
      <c r="AC687" s="67">
        <v>223973.75000000006</v>
      </c>
      <c r="AD687" s="67">
        <v>156817.07999999999</v>
      </c>
      <c r="AE687" s="68">
        <v>0.70015829980075761</v>
      </c>
      <c r="AF687" s="43">
        <v>80</v>
      </c>
      <c r="AG687" s="43">
        <v>72</v>
      </c>
      <c r="AH687" s="43">
        <v>49</v>
      </c>
      <c r="AI687" s="43">
        <v>21</v>
      </c>
      <c r="AJ687" s="67">
        <v>76274.25</v>
      </c>
      <c r="AK687" s="67">
        <v>54498</v>
      </c>
      <c r="AL687" s="68">
        <v>0.71450063422452537</v>
      </c>
      <c r="AM687" s="67">
        <v>13868.51</v>
      </c>
      <c r="AN687" s="67">
        <v>7444.2500000000009</v>
      </c>
      <c r="AO687" s="68">
        <v>0.53677359716364637</v>
      </c>
      <c r="AP687" s="67">
        <v>13522.220000000003</v>
      </c>
      <c r="AQ687" s="67">
        <v>4735.84</v>
      </c>
      <c r="AR687" s="68">
        <v>0.35022651606023264</v>
      </c>
      <c r="AS687" s="67">
        <v>50471.73</v>
      </c>
      <c r="AT687" s="67">
        <v>21040.69</v>
      </c>
      <c r="AU687" s="68">
        <v>0.41688069737256872</v>
      </c>
      <c r="AV687" s="43">
        <v>1682.1999999999998</v>
      </c>
      <c r="AW687" s="43">
        <v>744.85</v>
      </c>
      <c r="AX687" s="69">
        <v>0.44278326001664492</v>
      </c>
      <c r="AY687" s="43">
        <v>195504.20493737896</v>
      </c>
      <c r="AZ687" s="43">
        <v>160459.96</v>
      </c>
      <c r="BA687" s="43">
        <v>61800.622790368252</v>
      </c>
      <c r="BB687" s="43">
        <v>50059.959999999992</v>
      </c>
      <c r="BC687" s="43">
        <v>342960.36862833309</v>
      </c>
      <c r="BD687" s="43">
        <v>108517.89602467451</v>
      </c>
      <c r="BE687" s="43">
        <v>272372.47999999992</v>
      </c>
      <c r="BF687" s="43">
        <v>395780.58000000007</v>
      </c>
      <c r="BG687" s="43">
        <v>2956.4599999999996</v>
      </c>
      <c r="BH687" s="43">
        <v>77</v>
      </c>
      <c r="BI687" s="44">
        <v>43173</v>
      </c>
      <c r="BJ687" s="44">
        <v>43541</v>
      </c>
      <c r="BK687" s="44">
        <v>43172</v>
      </c>
      <c r="BL687" s="43">
        <f t="shared" si="381"/>
        <v>1083202.53</v>
      </c>
      <c r="BM687" s="43">
        <f t="shared" si="382"/>
        <v>1055358.92</v>
      </c>
      <c r="BO687" s="16" t="str">
        <f>IFERROR(VLOOKUP($C687,'PORTE LOJA'!A:B,2,0),"PORTE 1")</f>
        <v>PORTE 4</v>
      </c>
      <c r="BP687" s="16">
        <f>VLOOKUP(BO687,'PAINEL E TARGET'!$S$1:$W$8,3,0)</f>
        <v>3000</v>
      </c>
      <c r="BQ687" s="16">
        <f t="shared" si="360"/>
        <v>1</v>
      </c>
      <c r="BR687" s="16">
        <f t="shared" si="361"/>
        <v>1</v>
      </c>
      <c r="BS687" s="16">
        <f t="shared" si="362"/>
        <v>1</v>
      </c>
      <c r="BT687" s="16">
        <f t="shared" si="363"/>
        <v>1</v>
      </c>
      <c r="BU687" s="16">
        <f t="shared" si="364"/>
        <v>1</v>
      </c>
      <c r="BV687" s="16">
        <f t="shared" si="365"/>
        <v>1</v>
      </c>
      <c r="BW687" s="17" t="str">
        <f t="shared" si="383"/>
        <v>111111</v>
      </c>
      <c r="BY687" s="17">
        <f t="shared" si="366"/>
        <v>0.67700000000000005</v>
      </c>
      <c r="BZ687" s="17">
        <f t="shared" si="367"/>
        <v>0.68700000000000006</v>
      </c>
      <c r="CA687" s="17" t="str">
        <f t="shared" si="384"/>
        <v>Sem Retira</v>
      </c>
      <c r="CB687" s="17">
        <f t="shared" si="385"/>
        <v>0.68700000000000006</v>
      </c>
      <c r="CC687" s="33" t="str">
        <f>IF(CB687&gt;='PAINEL E TARGET'!$T$11,'PAINEL E TARGET'!$S$11,
IF(CB687&gt;='PAINEL E TARGET'!$T$12,'PAINEL E TARGET'!$S$12,
IF(CB687&gt;='PAINEL E TARGET'!$T$13,'PAINEL E TARGET'!$S$13,
IF(CB687&gt;='PAINEL E TARGET'!$T$14,'PAINEL E TARGET'!$S$14,
IF(CB687&gt;='PAINEL E TARGET'!$T$15,'PAINEL E TARGET'!$S$15,
IF(CB687&gt;='PAINEL E TARGET'!$T$16,'PAINEL E TARGET'!$S$16,
IF(CB687&gt;='PAINEL E TARGET'!$T$17,'PAINEL E TARGET'!$S$17,
IF(CB687&gt;='PAINEL E TARGET'!$T$18,'PAINEL E TARGET'!$S$18,'PAINEL E TARGET'!$S$19))))))))</f>
        <v>Não elegível</v>
      </c>
      <c r="CD687" s="17">
        <f>IFERROR(VLOOKUP($BW687,'PAINEL E TARGET'!$G$1:$Q$99,4,0),0)</f>
        <v>0.25</v>
      </c>
      <c r="CE687" s="17">
        <f>VLOOKUP(CC687,'PAINEL E TARGET'!$S$10:$U$19,3,0)</f>
        <v>0</v>
      </c>
      <c r="CF687" s="16">
        <f t="shared" si="386"/>
        <v>0</v>
      </c>
      <c r="CG687" s="17">
        <f t="shared" si="368"/>
        <v>0.71499999999999997</v>
      </c>
      <c r="CH687" s="17">
        <f t="shared" si="369"/>
        <v>0.53700000000000003</v>
      </c>
      <c r="CI687" s="17">
        <f t="shared" si="370"/>
        <v>0.35</v>
      </c>
      <c r="CJ687" s="17">
        <f t="shared" si="371"/>
        <v>0.41699999999999998</v>
      </c>
      <c r="CK687" s="17">
        <f t="shared" si="372"/>
        <v>0.443</v>
      </c>
      <c r="CL687" s="17">
        <f t="shared" si="373"/>
        <v>0.56899999999999995</v>
      </c>
      <c r="CM687" s="16">
        <f t="shared" si="374"/>
        <v>1</v>
      </c>
      <c r="CN687" s="17" t="str">
        <f t="shared" si="387"/>
        <v>não ok</v>
      </c>
      <c r="CO687" s="17">
        <f t="shared" si="388"/>
        <v>0</v>
      </c>
      <c r="CP687" s="33" t="str">
        <f>IF(CO687&gt;='PAINEL E TARGET'!$T$11,'PAINEL E TARGET'!$S$11,
IF(CO687&gt;='PAINEL E TARGET'!$T$12,'PAINEL E TARGET'!$S$12,
IF(CO687&gt;='PAINEL E TARGET'!$T$13,'PAINEL E TARGET'!$S$13,
IF(CO687&gt;='PAINEL E TARGET'!$T$14,'PAINEL E TARGET'!$S$14,
IF(CO687&gt;='PAINEL E TARGET'!$T$15,'PAINEL E TARGET'!$S$15,
IF(CO687&gt;='PAINEL E TARGET'!$T$16,'PAINEL E TARGET'!$S$16,
IF(CO687&gt;='PAINEL E TARGET'!$T$17,'PAINEL E TARGET'!$S$17,
IF(CO687&gt;='PAINEL E TARGET'!$T$18,'PAINEL E TARGET'!$S$18,'PAINEL E TARGET'!$S$19))))))))</f>
        <v>Não elegível</v>
      </c>
      <c r="CQ687" s="17">
        <f>IFERROR(VLOOKUP($BW687,'PAINEL E TARGET'!$G$1:$Q$99,5,0),0)</f>
        <v>0.25</v>
      </c>
      <c r="CR687" s="17">
        <f>VLOOKUP(CP687,'PAINEL E TARGET'!$S$10:$U$19,3,0)</f>
        <v>0</v>
      </c>
      <c r="CS687" s="16">
        <f t="shared" si="389"/>
        <v>0</v>
      </c>
      <c r="CT687" s="17">
        <f t="shared" si="375"/>
        <v>0.7</v>
      </c>
      <c r="CU687" s="33" t="str">
        <f>IF(CT687&gt;='PAINEL E TARGET'!$T$11,'PAINEL E TARGET'!$S$11,
IF(CT687&gt;='PAINEL E TARGET'!$T$12,'PAINEL E TARGET'!$S$12,
IF(CT687&gt;='PAINEL E TARGET'!$T$13,'PAINEL E TARGET'!$S$13,
IF(CT687&gt;='PAINEL E TARGET'!$T$14,'PAINEL E TARGET'!$S$14,
IF(CT687&gt;='PAINEL E TARGET'!$T$15,'PAINEL E TARGET'!$S$15,
IF(CT687&gt;='PAINEL E TARGET'!$T$16,'PAINEL E TARGET'!$S$16,
IF(CT687&gt;='PAINEL E TARGET'!$T$17,'PAINEL E TARGET'!$S$17,
IF(CT687&gt;='PAINEL E TARGET'!$T$18,'PAINEL E TARGET'!$S$18,'PAINEL E TARGET'!$S$19))))))))</f>
        <v>Não elegível</v>
      </c>
      <c r="CV687" s="17">
        <f>IFERROR(VLOOKUP($BW687,'PAINEL E TARGET'!$G$1:$Q$99,6,0),0)</f>
        <v>0.2</v>
      </c>
      <c r="CW687" s="17">
        <f>VLOOKUP(CU687,'PAINEL E TARGET'!$S$10:$U$19,3,0)</f>
        <v>0</v>
      </c>
      <c r="CX687" s="16">
        <f t="shared" si="390"/>
        <v>0</v>
      </c>
      <c r="CY687" s="17">
        <f t="shared" si="376"/>
        <v>0.82099999999999995</v>
      </c>
      <c r="CZ687" s="33" t="str">
        <f>IF(CY687&gt;='PAINEL E TARGET'!$T$11,'PAINEL E TARGET'!$S$11,
IF(CY687&gt;='PAINEL E TARGET'!$T$12,'PAINEL E TARGET'!$S$12,
IF(CY687&gt;='PAINEL E TARGET'!$T$13,'PAINEL E TARGET'!$S$13,
IF(CY687&gt;='PAINEL E TARGET'!$T$14,'PAINEL E TARGET'!$S$14,
IF(CY687&gt;='PAINEL E TARGET'!$T$15,'PAINEL E TARGET'!$S$15,
IF(CY687&gt;='PAINEL E TARGET'!$T$16,'PAINEL E TARGET'!$S$16,
IF(CY687&gt;='PAINEL E TARGET'!$T$17,'PAINEL E TARGET'!$S$17,
IF(CY687&gt;='PAINEL E TARGET'!$T$18,'PAINEL E TARGET'!$S$18,'PAINEL E TARGET'!$S$19))))))))</f>
        <v>Não elegível</v>
      </c>
      <c r="DA687" s="17">
        <f>IFERROR(VLOOKUP($BW687,'PAINEL E TARGET'!$G$1:$Q$99,7,0),0)</f>
        <v>0.15</v>
      </c>
      <c r="DB687" s="17">
        <f>VLOOKUP(CZ687,'PAINEL E TARGET'!$S$10:$U$19,3,0)</f>
        <v>0</v>
      </c>
      <c r="DC687" s="16">
        <f t="shared" si="391"/>
        <v>0</v>
      </c>
      <c r="DD687" s="17">
        <f t="shared" si="377"/>
        <v>0.81</v>
      </c>
      <c r="DE687" s="33" t="str">
        <f>IF(DD687&gt;='PAINEL E TARGET'!$T$11,'PAINEL E TARGET'!$S$11,
IF(DD687&gt;='PAINEL E TARGET'!$T$12,'PAINEL E TARGET'!$S$12,
IF(DD687&gt;='PAINEL E TARGET'!$T$13,'PAINEL E TARGET'!$S$13,
IF(DD687&gt;='PAINEL E TARGET'!$T$14,'PAINEL E TARGET'!$S$14,
IF(DD687&gt;='PAINEL E TARGET'!$T$15,'PAINEL E TARGET'!$S$15,
IF(DD687&gt;='PAINEL E TARGET'!$T$16,'PAINEL E TARGET'!$S$16,
IF(DD687&gt;='PAINEL E TARGET'!$T$17,'PAINEL E TARGET'!$S$17,
IF(DD687&gt;='PAINEL E TARGET'!$T$18,'PAINEL E TARGET'!$S$18,'PAINEL E TARGET'!$S$19))))))))</f>
        <v>Não elegível</v>
      </c>
      <c r="DF687" s="17">
        <f>IFERROR(VLOOKUP($BW687,'PAINEL E TARGET'!$G$1:$Q$99,8,0),0)</f>
        <v>0.1</v>
      </c>
      <c r="DG687" s="17">
        <f>VLOOKUP(DE687,'PAINEL E TARGET'!$S$10:$U$19,3,0)</f>
        <v>0</v>
      </c>
      <c r="DH687" s="16">
        <f t="shared" si="392"/>
        <v>0</v>
      </c>
      <c r="DI687" s="17">
        <f t="shared" si="378"/>
        <v>0.42899999999999999</v>
      </c>
      <c r="DJ687" s="33" t="str">
        <f>IF(DI687&gt;='PAINEL E TARGET'!$T$11,'PAINEL E TARGET'!$S$11,
IF(DI687&gt;='PAINEL E TARGET'!$T$12,'PAINEL E TARGET'!$S$12,
IF(DI687&gt;='PAINEL E TARGET'!$T$13,'PAINEL E TARGET'!$S$13,
IF(DI687&gt;='PAINEL E TARGET'!$T$14,'PAINEL E TARGET'!$S$14,
IF(DI687&gt;='PAINEL E TARGET'!$T$15,'PAINEL E TARGET'!$S$15,
IF(DI687&gt;='PAINEL E TARGET'!$T$16,'PAINEL E TARGET'!$S$16,
IF(DI687&gt;='PAINEL E TARGET'!$T$17,'PAINEL E TARGET'!$S$17,
IF(DI687&gt;='PAINEL E TARGET'!$T$18,'PAINEL E TARGET'!$S$18,'PAINEL E TARGET'!$S$19))))))))</f>
        <v>Não elegível</v>
      </c>
      <c r="DK687" s="17">
        <f>IFERROR(VLOOKUP($BW687,'PAINEL E TARGET'!$G$1:$Q$99,9,0),0)</f>
        <v>0.05</v>
      </c>
      <c r="DL687" s="17">
        <f>VLOOKUP(DJ687,'PAINEL E TARGET'!$S$10:$U$19,3,0)</f>
        <v>0</v>
      </c>
      <c r="DM687" s="16">
        <f t="shared" si="393"/>
        <v>0</v>
      </c>
      <c r="DN687" s="17">
        <f t="shared" si="379"/>
        <v>0.443</v>
      </c>
      <c r="DO687" s="33" t="str">
        <f>IF(DN687&gt;='PAINEL E TARGET'!$T$11,'PAINEL E TARGET'!$S$11,
IF(DN687&gt;='PAINEL E TARGET'!$T$12,'PAINEL E TARGET'!$S$12,
IF(DN687&gt;='PAINEL E TARGET'!$T$13,'PAINEL E TARGET'!$S$13,
IF(DN687&gt;='PAINEL E TARGET'!$T$14,'PAINEL E TARGET'!$S$14,
IF(DN687&gt;='PAINEL E TARGET'!$T$15,'PAINEL E TARGET'!$S$15,
IF(DN687&gt;='PAINEL E TARGET'!$T$16,'PAINEL E TARGET'!$S$16,
IF(DN687&gt;='PAINEL E TARGET'!$T$17,'PAINEL E TARGET'!$S$17,
IF(DN687&gt;='PAINEL E TARGET'!$T$18,'PAINEL E TARGET'!$S$18,'PAINEL E TARGET'!$S$19))))))))</f>
        <v>Não elegível</v>
      </c>
      <c r="DP687" s="17">
        <f>IFERROR(VLOOKUP($BW687,'PAINEL E TARGET'!$G$1:$Q$99,10,0),0)</f>
        <v>0</v>
      </c>
      <c r="DQ687" s="17">
        <f>VLOOKUP(DO687,'PAINEL E TARGET'!$S$10:$U$19,3,0)</f>
        <v>0</v>
      </c>
      <c r="DR687" s="16">
        <f t="shared" si="394"/>
        <v>0</v>
      </c>
      <c r="DS687" s="17">
        <f t="shared" si="380"/>
        <v>0.9</v>
      </c>
      <c r="DT687" s="16">
        <f>IF(DS687&gt;=1,VLOOKUP(BO687,'PAINEL E TARGET'!$S$1:$W$8,5,0),0)</f>
        <v>0</v>
      </c>
      <c r="DU687" s="16">
        <f t="shared" si="395"/>
        <v>0</v>
      </c>
    </row>
    <row r="688" spans="2:125" s="32" customFormat="1" x14ac:dyDescent="0.2">
      <c r="B688" s="44">
        <v>43541</v>
      </c>
      <c r="C688" s="65">
        <v>1556</v>
      </c>
      <c r="D688" s="66" t="s">
        <v>691</v>
      </c>
      <c r="E688" s="65">
        <v>416</v>
      </c>
      <c r="F688" s="65" t="s">
        <v>1020</v>
      </c>
      <c r="G688" s="67">
        <v>2814607.2400877834</v>
      </c>
      <c r="H688" s="67">
        <v>1461753.1453773431</v>
      </c>
      <c r="I688" s="67">
        <v>1286061.6000000001</v>
      </c>
      <c r="J688" s="68">
        <v>0.87980765019528029</v>
      </c>
      <c r="K688" s="67">
        <v>227249.83278311149</v>
      </c>
      <c r="L688" s="67">
        <v>1127978.5594571366</v>
      </c>
      <c r="M688" s="67">
        <v>194696.26</v>
      </c>
      <c r="N688" s="67">
        <v>1051019.04</v>
      </c>
      <c r="O688" s="67">
        <v>2613130.811087898</v>
      </c>
      <c r="P688" s="67" t="s">
        <v>1082</v>
      </c>
      <c r="Q688" s="67" t="s">
        <v>1082</v>
      </c>
      <c r="R688" s="67">
        <v>0</v>
      </c>
      <c r="S688" s="67">
        <v>0</v>
      </c>
      <c r="T688" s="68">
        <v>0.10973575439499515</v>
      </c>
      <c r="U688" s="68">
        <v>0.10946462646802203</v>
      </c>
      <c r="V688" s="68">
        <v>0.99752926538421383</v>
      </c>
      <c r="W688" s="67">
        <v>148717.00999999998</v>
      </c>
      <c r="X688" s="67">
        <v>136361.76</v>
      </c>
      <c r="Y688" s="68">
        <v>0.91692107042765336</v>
      </c>
      <c r="Z688" s="68">
        <v>9.8969008299984715E-2</v>
      </c>
      <c r="AA688" s="68">
        <v>0.11900282512384652</v>
      </c>
      <c r="AB688" s="68">
        <v>1.2024251547831757</v>
      </c>
      <c r="AC688" s="67">
        <v>134125.61000000002</v>
      </c>
      <c r="AD688" s="67">
        <v>148243.64000000001</v>
      </c>
      <c r="AE688" s="68">
        <v>1.1052597635902643</v>
      </c>
      <c r="AF688" s="43">
        <v>80</v>
      </c>
      <c r="AG688" s="43">
        <v>73</v>
      </c>
      <c r="AH688" s="43">
        <v>49</v>
      </c>
      <c r="AI688" s="43">
        <v>36</v>
      </c>
      <c r="AJ688" s="67">
        <v>85687.8</v>
      </c>
      <c r="AK688" s="67">
        <v>74469.5</v>
      </c>
      <c r="AL688" s="68">
        <v>0.86907937886140152</v>
      </c>
      <c r="AM688" s="67">
        <v>17771.12</v>
      </c>
      <c r="AN688" s="67">
        <v>20338.25</v>
      </c>
      <c r="AO688" s="68">
        <v>1.1444551609577787</v>
      </c>
      <c r="AP688" s="67">
        <v>6540.74</v>
      </c>
      <c r="AQ688" s="67">
        <v>6283.8</v>
      </c>
      <c r="AR688" s="68">
        <v>0.96071698309365616</v>
      </c>
      <c r="AS688" s="67">
        <v>38717.350000000006</v>
      </c>
      <c r="AT688" s="67">
        <v>35270.21</v>
      </c>
      <c r="AU688" s="68">
        <v>0.91096653050893184</v>
      </c>
      <c r="AV688" s="43">
        <v>3524.3899999999994</v>
      </c>
      <c r="AW688" s="43">
        <v>2534.4899999999998</v>
      </c>
      <c r="AX688" s="69">
        <v>0.71912870028572329</v>
      </c>
      <c r="AY688" s="43">
        <v>227249.83278311149</v>
      </c>
      <c r="AZ688" s="43">
        <v>194696.26</v>
      </c>
      <c r="BA688" s="43">
        <v>42633.713803826955</v>
      </c>
      <c r="BB688" s="43">
        <v>50939.810000000005</v>
      </c>
      <c r="BC688" s="43">
        <v>438067.52392231842</v>
      </c>
      <c r="BD688" s="43">
        <v>82280.819310466017</v>
      </c>
      <c r="BE688" s="43">
        <v>288096.80000000005</v>
      </c>
      <c r="BF688" s="43">
        <v>259830.14999999997</v>
      </c>
      <c r="BG688" s="43">
        <v>6808.6599999999989</v>
      </c>
      <c r="BH688" s="43">
        <v>102</v>
      </c>
      <c r="BI688" s="44">
        <v>43173</v>
      </c>
      <c r="BJ688" s="44">
        <v>43541</v>
      </c>
      <c r="BK688" s="44">
        <v>43172</v>
      </c>
      <c r="BL688" s="43">
        <f t="shared" si="381"/>
        <v>1286061.6000000001</v>
      </c>
      <c r="BM688" s="43">
        <f t="shared" si="382"/>
        <v>1245715.3</v>
      </c>
      <c r="BO688" s="16" t="str">
        <f>IFERROR(VLOOKUP($C688,'PORTE LOJA'!A:B,2,0),"PORTE 1")</f>
        <v>PORTE 4</v>
      </c>
      <c r="BP688" s="16">
        <f>VLOOKUP(BO688,'PAINEL E TARGET'!$S$1:$W$8,3,0)</f>
        <v>3000</v>
      </c>
      <c r="BQ688" s="16">
        <f t="shared" si="360"/>
        <v>1</v>
      </c>
      <c r="BR688" s="16">
        <f t="shared" si="361"/>
        <v>1</v>
      </c>
      <c r="BS688" s="16">
        <f t="shared" si="362"/>
        <v>1</v>
      </c>
      <c r="BT688" s="16">
        <f t="shared" si="363"/>
        <v>1</v>
      </c>
      <c r="BU688" s="16">
        <f t="shared" si="364"/>
        <v>1</v>
      </c>
      <c r="BV688" s="16">
        <f t="shared" si="365"/>
        <v>1</v>
      </c>
      <c r="BW688" s="17" t="str">
        <f t="shared" si="383"/>
        <v>111111</v>
      </c>
      <c r="BY688" s="17">
        <f t="shared" si="366"/>
        <v>0.88</v>
      </c>
      <c r="BZ688" s="17">
        <f t="shared" si="367"/>
        <v>0.91900000000000004</v>
      </c>
      <c r="CA688" s="17" t="str">
        <f t="shared" si="384"/>
        <v>Sem Retira</v>
      </c>
      <c r="CB688" s="17">
        <f t="shared" si="385"/>
        <v>0.91900000000000004</v>
      </c>
      <c r="CC688" s="33" t="str">
        <f>IF(CB688&gt;='PAINEL E TARGET'!$T$11,'PAINEL E TARGET'!$S$11,
IF(CB688&gt;='PAINEL E TARGET'!$T$12,'PAINEL E TARGET'!$S$12,
IF(CB688&gt;='PAINEL E TARGET'!$T$13,'PAINEL E TARGET'!$S$13,
IF(CB688&gt;='PAINEL E TARGET'!$T$14,'PAINEL E TARGET'!$S$14,
IF(CB688&gt;='PAINEL E TARGET'!$T$15,'PAINEL E TARGET'!$S$15,
IF(CB688&gt;='PAINEL E TARGET'!$T$16,'PAINEL E TARGET'!$S$16,
IF(CB688&gt;='PAINEL E TARGET'!$T$17,'PAINEL E TARGET'!$S$17,
IF(CB688&gt;='PAINEL E TARGET'!$T$18,'PAINEL E TARGET'!$S$18,'PAINEL E TARGET'!$S$19))))))))</f>
        <v>1. Fx de 90% a 99,9%</v>
      </c>
      <c r="CD688" s="17">
        <f>IFERROR(VLOOKUP($BW688,'PAINEL E TARGET'!$G$1:$Q$99,4,0),0)</f>
        <v>0.25</v>
      </c>
      <c r="CE688" s="17">
        <f>VLOOKUP(CC688,'PAINEL E TARGET'!$S$10:$U$19,3,0)</f>
        <v>0.5</v>
      </c>
      <c r="CF688" s="16">
        <f t="shared" si="386"/>
        <v>375</v>
      </c>
      <c r="CG688" s="17">
        <f t="shared" si="368"/>
        <v>0.86899999999999999</v>
      </c>
      <c r="CH688" s="17">
        <f t="shared" si="369"/>
        <v>1.1439999999999999</v>
      </c>
      <c r="CI688" s="17">
        <f t="shared" si="370"/>
        <v>0.96099999999999997</v>
      </c>
      <c r="CJ688" s="17">
        <f t="shared" si="371"/>
        <v>0.91100000000000003</v>
      </c>
      <c r="CK688" s="17">
        <f t="shared" si="372"/>
        <v>0.71899999999999997</v>
      </c>
      <c r="CL688" s="17">
        <f t="shared" si="373"/>
        <v>0.91700000000000004</v>
      </c>
      <c r="CM688" s="16">
        <f t="shared" si="374"/>
        <v>5</v>
      </c>
      <c r="CN688" s="17" t="str">
        <f t="shared" si="387"/>
        <v>ok</v>
      </c>
      <c r="CO688" s="17">
        <f t="shared" si="388"/>
        <v>0.91700000000000004</v>
      </c>
      <c r="CP688" s="33" t="str">
        <f>IF(CO688&gt;='PAINEL E TARGET'!$T$11,'PAINEL E TARGET'!$S$11,
IF(CO688&gt;='PAINEL E TARGET'!$T$12,'PAINEL E TARGET'!$S$12,
IF(CO688&gt;='PAINEL E TARGET'!$T$13,'PAINEL E TARGET'!$S$13,
IF(CO688&gt;='PAINEL E TARGET'!$T$14,'PAINEL E TARGET'!$S$14,
IF(CO688&gt;='PAINEL E TARGET'!$T$15,'PAINEL E TARGET'!$S$15,
IF(CO688&gt;='PAINEL E TARGET'!$T$16,'PAINEL E TARGET'!$S$16,
IF(CO688&gt;='PAINEL E TARGET'!$T$17,'PAINEL E TARGET'!$S$17,
IF(CO688&gt;='PAINEL E TARGET'!$T$18,'PAINEL E TARGET'!$S$18,'PAINEL E TARGET'!$S$19))))))))</f>
        <v>1. Fx de 90% a 99,9%</v>
      </c>
      <c r="CQ688" s="17">
        <f>IFERROR(VLOOKUP($BW688,'PAINEL E TARGET'!$G$1:$Q$99,5,0),0)</f>
        <v>0.25</v>
      </c>
      <c r="CR688" s="17">
        <f>VLOOKUP(CP688,'PAINEL E TARGET'!$S$10:$U$19,3,0)</f>
        <v>0.5</v>
      </c>
      <c r="CS688" s="16">
        <f t="shared" si="389"/>
        <v>375</v>
      </c>
      <c r="CT688" s="17">
        <f t="shared" si="375"/>
        <v>1.105</v>
      </c>
      <c r="CU688" s="33" t="str">
        <f>IF(CT688&gt;='PAINEL E TARGET'!$T$11,'PAINEL E TARGET'!$S$11,
IF(CT688&gt;='PAINEL E TARGET'!$T$12,'PAINEL E TARGET'!$S$12,
IF(CT688&gt;='PAINEL E TARGET'!$T$13,'PAINEL E TARGET'!$S$13,
IF(CT688&gt;='PAINEL E TARGET'!$T$14,'PAINEL E TARGET'!$S$14,
IF(CT688&gt;='PAINEL E TARGET'!$T$15,'PAINEL E TARGET'!$S$15,
IF(CT688&gt;='PAINEL E TARGET'!$T$16,'PAINEL E TARGET'!$S$16,
IF(CT688&gt;='PAINEL E TARGET'!$T$17,'PAINEL E TARGET'!$S$17,
IF(CT688&gt;='PAINEL E TARGET'!$T$18,'PAINEL E TARGET'!$S$18,'PAINEL E TARGET'!$S$19))))))))</f>
        <v>4. Fx de 110% a 114,9%</v>
      </c>
      <c r="CV688" s="17">
        <f>IFERROR(VLOOKUP($BW688,'PAINEL E TARGET'!$G$1:$Q$99,6,0),0)</f>
        <v>0.2</v>
      </c>
      <c r="CW688" s="17">
        <f>VLOOKUP(CU688,'PAINEL E TARGET'!$S$10:$U$19,3,0)</f>
        <v>1.2</v>
      </c>
      <c r="CX688" s="16">
        <f t="shared" si="390"/>
        <v>720</v>
      </c>
      <c r="CY688" s="17">
        <f t="shared" si="376"/>
        <v>0.85699999999999998</v>
      </c>
      <c r="CZ688" s="33" t="str">
        <f>IF(CY688&gt;='PAINEL E TARGET'!$T$11,'PAINEL E TARGET'!$S$11,
IF(CY688&gt;='PAINEL E TARGET'!$T$12,'PAINEL E TARGET'!$S$12,
IF(CY688&gt;='PAINEL E TARGET'!$T$13,'PAINEL E TARGET'!$S$13,
IF(CY688&gt;='PAINEL E TARGET'!$T$14,'PAINEL E TARGET'!$S$14,
IF(CY688&gt;='PAINEL E TARGET'!$T$15,'PAINEL E TARGET'!$S$15,
IF(CY688&gt;='PAINEL E TARGET'!$T$16,'PAINEL E TARGET'!$S$16,
IF(CY688&gt;='PAINEL E TARGET'!$T$17,'PAINEL E TARGET'!$S$17,
IF(CY688&gt;='PAINEL E TARGET'!$T$18,'PAINEL E TARGET'!$S$18,'PAINEL E TARGET'!$S$19))))))))</f>
        <v>Não elegível</v>
      </c>
      <c r="DA688" s="17">
        <f>IFERROR(VLOOKUP($BW688,'PAINEL E TARGET'!$G$1:$Q$99,7,0),0)</f>
        <v>0.15</v>
      </c>
      <c r="DB688" s="17">
        <f>VLOOKUP(CZ688,'PAINEL E TARGET'!$S$10:$U$19,3,0)</f>
        <v>0</v>
      </c>
      <c r="DC688" s="16">
        <f t="shared" si="391"/>
        <v>0</v>
      </c>
      <c r="DD688" s="17">
        <f t="shared" si="377"/>
        <v>1.1950000000000001</v>
      </c>
      <c r="DE688" s="33" t="str">
        <f>IF(DD688&gt;='PAINEL E TARGET'!$T$11,'PAINEL E TARGET'!$S$11,
IF(DD688&gt;='PAINEL E TARGET'!$T$12,'PAINEL E TARGET'!$S$12,
IF(DD688&gt;='PAINEL E TARGET'!$T$13,'PAINEL E TARGET'!$S$13,
IF(DD688&gt;='PAINEL E TARGET'!$T$14,'PAINEL E TARGET'!$S$14,
IF(DD688&gt;='PAINEL E TARGET'!$T$15,'PAINEL E TARGET'!$S$15,
IF(DD688&gt;='PAINEL E TARGET'!$T$16,'PAINEL E TARGET'!$S$16,
IF(DD688&gt;='PAINEL E TARGET'!$T$17,'PAINEL E TARGET'!$S$17,
IF(DD688&gt;='PAINEL E TARGET'!$T$18,'PAINEL E TARGET'!$S$18,'PAINEL E TARGET'!$S$19))))))))</f>
        <v>5. Fx de 115% a 119,9%</v>
      </c>
      <c r="DF688" s="17">
        <f>IFERROR(VLOOKUP($BW688,'PAINEL E TARGET'!$G$1:$Q$99,8,0),0)</f>
        <v>0.1</v>
      </c>
      <c r="DG688" s="17">
        <f>VLOOKUP(DE688,'PAINEL E TARGET'!$S$10:$U$19,3,0)</f>
        <v>1.3</v>
      </c>
      <c r="DH688" s="16">
        <f t="shared" si="392"/>
        <v>390</v>
      </c>
      <c r="DI688" s="17">
        <f t="shared" si="378"/>
        <v>0.73499999999999999</v>
      </c>
      <c r="DJ688" s="33" t="str">
        <f>IF(DI688&gt;='PAINEL E TARGET'!$T$11,'PAINEL E TARGET'!$S$11,
IF(DI688&gt;='PAINEL E TARGET'!$T$12,'PAINEL E TARGET'!$S$12,
IF(DI688&gt;='PAINEL E TARGET'!$T$13,'PAINEL E TARGET'!$S$13,
IF(DI688&gt;='PAINEL E TARGET'!$T$14,'PAINEL E TARGET'!$S$14,
IF(DI688&gt;='PAINEL E TARGET'!$T$15,'PAINEL E TARGET'!$S$15,
IF(DI688&gt;='PAINEL E TARGET'!$T$16,'PAINEL E TARGET'!$S$16,
IF(DI688&gt;='PAINEL E TARGET'!$T$17,'PAINEL E TARGET'!$S$17,
IF(DI688&gt;='PAINEL E TARGET'!$T$18,'PAINEL E TARGET'!$S$18,'PAINEL E TARGET'!$S$19))))))))</f>
        <v>Não elegível</v>
      </c>
      <c r="DK688" s="17">
        <f>IFERROR(VLOOKUP($BW688,'PAINEL E TARGET'!$G$1:$Q$99,9,0),0)</f>
        <v>0.05</v>
      </c>
      <c r="DL688" s="17">
        <f>VLOOKUP(DJ688,'PAINEL E TARGET'!$S$10:$U$19,3,0)</f>
        <v>0</v>
      </c>
      <c r="DM688" s="16">
        <f t="shared" si="393"/>
        <v>0</v>
      </c>
      <c r="DN688" s="17">
        <f t="shared" si="379"/>
        <v>0.71899999999999997</v>
      </c>
      <c r="DO688" s="33" t="str">
        <f>IF(DN688&gt;='PAINEL E TARGET'!$T$11,'PAINEL E TARGET'!$S$11,
IF(DN688&gt;='PAINEL E TARGET'!$T$12,'PAINEL E TARGET'!$S$12,
IF(DN688&gt;='PAINEL E TARGET'!$T$13,'PAINEL E TARGET'!$S$13,
IF(DN688&gt;='PAINEL E TARGET'!$T$14,'PAINEL E TARGET'!$S$14,
IF(DN688&gt;='PAINEL E TARGET'!$T$15,'PAINEL E TARGET'!$S$15,
IF(DN688&gt;='PAINEL E TARGET'!$T$16,'PAINEL E TARGET'!$S$16,
IF(DN688&gt;='PAINEL E TARGET'!$T$17,'PAINEL E TARGET'!$S$17,
IF(DN688&gt;='PAINEL E TARGET'!$T$18,'PAINEL E TARGET'!$S$18,'PAINEL E TARGET'!$S$19))))))))</f>
        <v>Não elegível</v>
      </c>
      <c r="DP688" s="17">
        <f>IFERROR(VLOOKUP($BW688,'PAINEL E TARGET'!$G$1:$Q$99,10,0),0)</f>
        <v>0</v>
      </c>
      <c r="DQ688" s="17">
        <f>VLOOKUP(DO688,'PAINEL E TARGET'!$S$10:$U$19,3,0)</f>
        <v>0</v>
      </c>
      <c r="DR688" s="16">
        <f t="shared" si="394"/>
        <v>0</v>
      </c>
      <c r="DS688" s="17">
        <f t="shared" si="380"/>
        <v>0.91300000000000003</v>
      </c>
      <c r="DT688" s="16">
        <f>IF(DS688&gt;=1,VLOOKUP(BO688,'PAINEL E TARGET'!$S$1:$W$8,5,0),0)</f>
        <v>0</v>
      </c>
      <c r="DU688" s="16">
        <f t="shared" si="395"/>
        <v>1860</v>
      </c>
    </row>
    <row r="689" spans="2:125" s="32" customFormat="1" x14ac:dyDescent="0.2">
      <c r="B689" s="44">
        <v>43541</v>
      </c>
      <c r="C689" s="65">
        <v>1557</v>
      </c>
      <c r="D689" s="66" t="s">
        <v>692</v>
      </c>
      <c r="E689" s="65">
        <v>215</v>
      </c>
      <c r="F689" s="65" t="s">
        <v>1017</v>
      </c>
      <c r="G689" s="67">
        <v>1502082.2310725786</v>
      </c>
      <c r="H689" s="67">
        <v>860474.27662048116</v>
      </c>
      <c r="I689" s="67">
        <v>639421.78</v>
      </c>
      <c r="J689" s="68">
        <v>0.74310388744139289</v>
      </c>
      <c r="K689" s="67">
        <v>114525.14149059293</v>
      </c>
      <c r="L689" s="67">
        <v>585908.20894372254</v>
      </c>
      <c r="M689" s="67">
        <v>125691.7</v>
      </c>
      <c r="N689" s="67">
        <v>461967.86</v>
      </c>
      <c r="O689" s="67">
        <v>1232081.5240636454</v>
      </c>
      <c r="P689" s="67" t="s">
        <v>1082</v>
      </c>
      <c r="Q689" s="67" t="s">
        <v>1082</v>
      </c>
      <c r="R689" s="67">
        <v>0</v>
      </c>
      <c r="S689" s="67">
        <v>0</v>
      </c>
      <c r="T689" s="68">
        <v>9.1613441821710564E-2</v>
      </c>
      <c r="U689" s="68">
        <v>0.10158638447062783</v>
      </c>
      <c r="V689" s="68">
        <v>1.1088589452661943</v>
      </c>
      <c r="W689" s="67">
        <v>64169.109999999993</v>
      </c>
      <c r="X689" s="67">
        <v>59698.209999999992</v>
      </c>
      <c r="Y689" s="68">
        <v>0.93032628939375972</v>
      </c>
      <c r="Z689" s="68">
        <v>0.12040440385613629</v>
      </c>
      <c r="AA689" s="68">
        <v>0.13572455113297227</v>
      </c>
      <c r="AB689" s="68">
        <v>1.1272390941376287</v>
      </c>
      <c r="AC689" s="67">
        <v>84335.26</v>
      </c>
      <c r="AD689" s="67">
        <v>79759.83</v>
      </c>
      <c r="AE689" s="68">
        <v>0.94574712878101053</v>
      </c>
      <c r="AF689" s="43">
        <v>80</v>
      </c>
      <c r="AG689" s="43">
        <v>84</v>
      </c>
      <c r="AH689" s="43">
        <v>17</v>
      </c>
      <c r="AI689" s="43">
        <v>21</v>
      </c>
      <c r="AJ689" s="67">
        <v>26719.720000000008</v>
      </c>
      <c r="AK689" s="67">
        <v>24242</v>
      </c>
      <c r="AL689" s="68">
        <v>0.9072699863621323</v>
      </c>
      <c r="AM689" s="67">
        <v>4237.62</v>
      </c>
      <c r="AN689" s="67">
        <v>2783.06</v>
      </c>
      <c r="AO689" s="68">
        <v>0.65675072328335249</v>
      </c>
      <c r="AP689" s="67">
        <v>4182.3999999999996</v>
      </c>
      <c r="AQ689" s="67">
        <v>3807.8799999999997</v>
      </c>
      <c r="AR689" s="68">
        <v>0.91045332823259373</v>
      </c>
      <c r="AS689" s="67">
        <v>29029.369999999995</v>
      </c>
      <c r="AT689" s="67">
        <v>28865.269999999997</v>
      </c>
      <c r="AU689" s="68">
        <v>0.9943471043291674</v>
      </c>
      <c r="AV689" s="43">
        <v>613.42000000000007</v>
      </c>
      <c r="AW689" s="43">
        <v>449.92</v>
      </c>
      <c r="AX689" s="69">
        <v>0.73346157608164053</v>
      </c>
      <c r="AY689" s="43">
        <v>114525.14149059293</v>
      </c>
      <c r="AZ689" s="43">
        <v>125691.70000000001</v>
      </c>
      <c r="BA689" s="43">
        <v>21877.126279007047</v>
      </c>
      <c r="BB689" s="43">
        <v>23724.67</v>
      </c>
      <c r="BC689" s="43">
        <v>201235.08203851766</v>
      </c>
      <c r="BD689" s="43">
        <v>38497.981850644152</v>
      </c>
      <c r="BE689" s="43">
        <v>113750.20999999996</v>
      </c>
      <c r="BF689" s="43">
        <v>149498.15000000002</v>
      </c>
      <c r="BG689" s="43">
        <v>1081.8000000000002</v>
      </c>
      <c r="BH689" s="43">
        <v>33</v>
      </c>
      <c r="BI689" s="44">
        <v>43173</v>
      </c>
      <c r="BJ689" s="44">
        <v>43541</v>
      </c>
      <c r="BK689" s="44">
        <v>43172</v>
      </c>
      <c r="BL689" s="43">
        <f t="shared" si="381"/>
        <v>639421.78</v>
      </c>
      <c r="BM689" s="43">
        <f t="shared" si="382"/>
        <v>587659.55999999994</v>
      </c>
      <c r="BO689" s="16" t="str">
        <f>IFERROR(VLOOKUP($C689,'PORTE LOJA'!A:B,2,0),"PORTE 1")</f>
        <v>PORTE 3</v>
      </c>
      <c r="BP689" s="16">
        <f>VLOOKUP(BO689,'PAINEL E TARGET'!$S$1:$W$8,3,0)</f>
        <v>2400</v>
      </c>
      <c r="BQ689" s="16">
        <f t="shared" si="360"/>
        <v>1</v>
      </c>
      <c r="BR689" s="16">
        <f t="shared" si="361"/>
        <v>1</v>
      </c>
      <c r="BS689" s="16">
        <f t="shared" si="362"/>
        <v>1</v>
      </c>
      <c r="BT689" s="16">
        <f t="shared" si="363"/>
        <v>1</v>
      </c>
      <c r="BU689" s="16">
        <f t="shared" si="364"/>
        <v>1</v>
      </c>
      <c r="BV689" s="16">
        <f t="shared" si="365"/>
        <v>1</v>
      </c>
      <c r="BW689" s="17" t="str">
        <f t="shared" si="383"/>
        <v>111111</v>
      </c>
      <c r="BY689" s="17">
        <f t="shared" si="366"/>
        <v>0.74299999999999999</v>
      </c>
      <c r="BZ689" s="17">
        <f t="shared" si="367"/>
        <v>0.83899999999999997</v>
      </c>
      <c r="CA689" s="17" t="str">
        <f t="shared" si="384"/>
        <v>Sem Retira</v>
      </c>
      <c r="CB689" s="17">
        <f t="shared" si="385"/>
        <v>0.83899999999999997</v>
      </c>
      <c r="CC689" s="33" t="str">
        <f>IF(CB689&gt;='PAINEL E TARGET'!$T$11,'PAINEL E TARGET'!$S$11,
IF(CB689&gt;='PAINEL E TARGET'!$T$12,'PAINEL E TARGET'!$S$12,
IF(CB689&gt;='PAINEL E TARGET'!$T$13,'PAINEL E TARGET'!$S$13,
IF(CB689&gt;='PAINEL E TARGET'!$T$14,'PAINEL E TARGET'!$S$14,
IF(CB689&gt;='PAINEL E TARGET'!$T$15,'PAINEL E TARGET'!$S$15,
IF(CB689&gt;='PAINEL E TARGET'!$T$16,'PAINEL E TARGET'!$S$16,
IF(CB689&gt;='PAINEL E TARGET'!$T$17,'PAINEL E TARGET'!$S$17,
IF(CB689&gt;='PAINEL E TARGET'!$T$18,'PAINEL E TARGET'!$S$18,'PAINEL E TARGET'!$S$19))))))))</f>
        <v>Não elegível</v>
      </c>
      <c r="CD689" s="17">
        <f>IFERROR(VLOOKUP($BW689,'PAINEL E TARGET'!$G$1:$Q$99,4,0),0)</f>
        <v>0.25</v>
      </c>
      <c r="CE689" s="17">
        <f>VLOOKUP(CC689,'PAINEL E TARGET'!$S$10:$U$19,3,0)</f>
        <v>0</v>
      </c>
      <c r="CF689" s="16">
        <f t="shared" si="386"/>
        <v>0</v>
      </c>
      <c r="CG689" s="17">
        <f t="shared" si="368"/>
        <v>0.90700000000000003</v>
      </c>
      <c r="CH689" s="17">
        <f t="shared" si="369"/>
        <v>0.65700000000000003</v>
      </c>
      <c r="CI689" s="17">
        <f t="shared" si="370"/>
        <v>0.91</v>
      </c>
      <c r="CJ689" s="17">
        <f t="shared" si="371"/>
        <v>0.99399999999999999</v>
      </c>
      <c r="CK689" s="17">
        <f t="shared" si="372"/>
        <v>0.73299999999999998</v>
      </c>
      <c r="CL689" s="17">
        <f t="shared" si="373"/>
        <v>0.93</v>
      </c>
      <c r="CM689" s="16">
        <f t="shared" si="374"/>
        <v>4</v>
      </c>
      <c r="CN689" s="17" t="str">
        <f t="shared" si="387"/>
        <v>não ok</v>
      </c>
      <c r="CO689" s="17">
        <f t="shared" si="388"/>
        <v>0</v>
      </c>
      <c r="CP689" s="33" t="str">
        <f>IF(CO689&gt;='PAINEL E TARGET'!$T$11,'PAINEL E TARGET'!$S$11,
IF(CO689&gt;='PAINEL E TARGET'!$T$12,'PAINEL E TARGET'!$S$12,
IF(CO689&gt;='PAINEL E TARGET'!$T$13,'PAINEL E TARGET'!$S$13,
IF(CO689&gt;='PAINEL E TARGET'!$T$14,'PAINEL E TARGET'!$S$14,
IF(CO689&gt;='PAINEL E TARGET'!$T$15,'PAINEL E TARGET'!$S$15,
IF(CO689&gt;='PAINEL E TARGET'!$T$16,'PAINEL E TARGET'!$S$16,
IF(CO689&gt;='PAINEL E TARGET'!$T$17,'PAINEL E TARGET'!$S$17,
IF(CO689&gt;='PAINEL E TARGET'!$T$18,'PAINEL E TARGET'!$S$18,'PAINEL E TARGET'!$S$19))))))))</f>
        <v>Não elegível</v>
      </c>
      <c r="CQ689" s="17">
        <f>IFERROR(VLOOKUP($BW689,'PAINEL E TARGET'!$G$1:$Q$99,5,0),0)</f>
        <v>0.25</v>
      </c>
      <c r="CR689" s="17">
        <f>VLOOKUP(CP689,'PAINEL E TARGET'!$S$10:$U$19,3,0)</f>
        <v>0</v>
      </c>
      <c r="CS689" s="16">
        <f t="shared" si="389"/>
        <v>0</v>
      </c>
      <c r="CT689" s="17">
        <f t="shared" si="375"/>
        <v>0.94599999999999995</v>
      </c>
      <c r="CU689" s="33" t="str">
        <f>IF(CT689&gt;='PAINEL E TARGET'!$T$11,'PAINEL E TARGET'!$S$11,
IF(CT689&gt;='PAINEL E TARGET'!$T$12,'PAINEL E TARGET'!$S$12,
IF(CT689&gt;='PAINEL E TARGET'!$T$13,'PAINEL E TARGET'!$S$13,
IF(CT689&gt;='PAINEL E TARGET'!$T$14,'PAINEL E TARGET'!$S$14,
IF(CT689&gt;='PAINEL E TARGET'!$T$15,'PAINEL E TARGET'!$S$15,
IF(CT689&gt;='PAINEL E TARGET'!$T$16,'PAINEL E TARGET'!$S$16,
IF(CT689&gt;='PAINEL E TARGET'!$T$17,'PAINEL E TARGET'!$S$17,
IF(CT689&gt;='PAINEL E TARGET'!$T$18,'PAINEL E TARGET'!$S$18,'PAINEL E TARGET'!$S$19))))))))</f>
        <v>1. Fx de 90% a 99,9%</v>
      </c>
      <c r="CV689" s="17">
        <f>IFERROR(VLOOKUP($BW689,'PAINEL E TARGET'!$G$1:$Q$99,6,0),0)</f>
        <v>0.2</v>
      </c>
      <c r="CW689" s="17">
        <f>VLOOKUP(CU689,'PAINEL E TARGET'!$S$10:$U$19,3,0)</f>
        <v>0.5</v>
      </c>
      <c r="CX689" s="16">
        <f t="shared" si="390"/>
        <v>240</v>
      </c>
      <c r="CY689" s="17">
        <f t="shared" si="376"/>
        <v>1.0980000000000001</v>
      </c>
      <c r="CZ689" s="33" t="str">
        <f>IF(CY689&gt;='PAINEL E TARGET'!$T$11,'PAINEL E TARGET'!$S$11,
IF(CY689&gt;='PAINEL E TARGET'!$T$12,'PAINEL E TARGET'!$S$12,
IF(CY689&gt;='PAINEL E TARGET'!$T$13,'PAINEL E TARGET'!$S$13,
IF(CY689&gt;='PAINEL E TARGET'!$T$14,'PAINEL E TARGET'!$S$14,
IF(CY689&gt;='PAINEL E TARGET'!$T$15,'PAINEL E TARGET'!$S$15,
IF(CY689&gt;='PAINEL E TARGET'!$T$16,'PAINEL E TARGET'!$S$16,
IF(CY689&gt;='PAINEL E TARGET'!$T$17,'PAINEL E TARGET'!$S$17,
IF(CY689&gt;='PAINEL E TARGET'!$T$18,'PAINEL E TARGET'!$S$18,'PAINEL E TARGET'!$S$19))))))))</f>
        <v>3. Fx de 105% a 109,9%</v>
      </c>
      <c r="DA689" s="17">
        <f>IFERROR(VLOOKUP($BW689,'PAINEL E TARGET'!$G$1:$Q$99,7,0),0)</f>
        <v>0.15</v>
      </c>
      <c r="DB689" s="17">
        <f>VLOOKUP(CZ689,'PAINEL E TARGET'!$S$10:$U$19,3,0)</f>
        <v>1.1000000000000001</v>
      </c>
      <c r="DC689" s="16">
        <f t="shared" si="391"/>
        <v>396</v>
      </c>
      <c r="DD689" s="17">
        <f t="shared" si="377"/>
        <v>1.0840000000000001</v>
      </c>
      <c r="DE689" s="33" t="str">
        <f>IF(DD689&gt;='PAINEL E TARGET'!$T$11,'PAINEL E TARGET'!$S$11,
IF(DD689&gt;='PAINEL E TARGET'!$T$12,'PAINEL E TARGET'!$S$12,
IF(DD689&gt;='PAINEL E TARGET'!$T$13,'PAINEL E TARGET'!$S$13,
IF(DD689&gt;='PAINEL E TARGET'!$T$14,'PAINEL E TARGET'!$S$14,
IF(DD689&gt;='PAINEL E TARGET'!$T$15,'PAINEL E TARGET'!$S$15,
IF(DD689&gt;='PAINEL E TARGET'!$T$16,'PAINEL E TARGET'!$S$16,
IF(DD689&gt;='PAINEL E TARGET'!$T$17,'PAINEL E TARGET'!$S$17,
IF(DD689&gt;='PAINEL E TARGET'!$T$18,'PAINEL E TARGET'!$S$18,'PAINEL E TARGET'!$S$19))))))))</f>
        <v>3. Fx de 105% a 109,9%</v>
      </c>
      <c r="DF689" s="17">
        <f>IFERROR(VLOOKUP($BW689,'PAINEL E TARGET'!$G$1:$Q$99,8,0),0)</f>
        <v>0.1</v>
      </c>
      <c r="DG689" s="17">
        <f>VLOOKUP(DE689,'PAINEL E TARGET'!$S$10:$U$19,3,0)</f>
        <v>1.1000000000000001</v>
      </c>
      <c r="DH689" s="16">
        <f t="shared" si="392"/>
        <v>264.00000000000006</v>
      </c>
      <c r="DI689" s="17">
        <f t="shared" si="378"/>
        <v>1.2350000000000001</v>
      </c>
      <c r="DJ689" s="33" t="str">
        <f>IF(DI689&gt;='PAINEL E TARGET'!$T$11,'PAINEL E TARGET'!$S$11,
IF(DI689&gt;='PAINEL E TARGET'!$T$12,'PAINEL E TARGET'!$S$12,
IF(DI689&gt;='PAINEL E TARGET'!$T$13,'PAINEL E TARGET'!$S$13,
IF(DI689&gt;='PAINEL E TARGET'!$T$14,'PAINEL E TARGET'!$S$14,
IF(DI689&gt;='PAINEL E TARGET'!$T$15,'PAINEL E TARGET'!$S$15,
IF(DI689&gt;='PAINEL E TARGET'!$T$16,'PAINEL E TARGET'!$S$16,
IF(DI689&gt;='PAINEL E TARGET'!$T$17,'PAINEL E TARGET'!$S$17,
IF(DI689&gt;='PAINEL E TARGET'!$T$18,'PAINEL E TARGET'!$S$18,'PAINEL E TARGET'!$S$19))))))))</f>
        <v>6. Fx de 120% a 124,9%</v>
      </c>
      <c r="DK689" s="17">
        <f>IFERROR(VLOOKUP($BW689,'PAINEL E TARGET'!$G$1:$Q$99,9,0),0)</f>
        <v>0.05</v>
      </c>
      <c r="DL689" s="17">
        <f>VLOOKUP(DJ689,'PAINEL E TARGET'!$S$10:$U$19,3,0)</f>
        <v>1.4</v>
      </c>
      <c r="DM689" s="16">
        <f t="shared" si="393"/>
        <v>167.99999999999997</v>
      </c>
      <c r="DN689" s="17">
        <f t="shared" si="379"/>
        <v>0.73299999999999998</v>
      </c>
      <c r="DO689" s="33" t="str">
        <f>IF(DN689&gt;='PAINEL E TARGET'!$T$11,'PAINEL E TARGET'!$S$11,
IF(DN689&gt;='PAINEL E TARGET'!$T$12,'PAINEL E TARGET'!$S$12,
IF(DN689&gt;='PAINEL E TARGET'!$T$13,'PAINEL E TARGET'!$S$13,
IF(DN689&gt;='PAINEL E TARGET'!$T$14,'PAINEL E TARGET'!$S$14,
IF(DN689&gt;='PAINEL E TARGET'!$T$15,'PAINEL E TARGET'!$S$15,
IF(DN689&gt;='PAINEL E TARGET'!$T$16,'PAINEL E TARGET'!$S$16,
IF(DN689&gt;='PAINEL E TARGET'!$T$17,'PAINEL E TARGET'!$S$17,
IF(DN689&gt;='PAINEL E TARGET'!$T$18,'PAINEL E TARGET'!$S$18,'PAINEL E TARGET'!$S$19))))))))</f>
        <v>Não elegível</v>
      </c>
      <c r="DP689" s="17">
        <f>IFERROR(VLOOKUP($BW689,'PAINEL E TARGET'!$G$1:$Q$99,10,0),0)</f>
        <v>0</v>
      </c>
      <c r="DQ689" s="17">
        <f>VLOOKUP(DO689,'PAINEL E TARGET'!$S$10:$U$19,3,0)</f>
        <v>0</v>
      </c>
      <c r="DR689" s="16">
        <f t="shared" si="394"/>
        <v>0</v>
      </c>
      <c r="DS689" s="17">
        <f t="shared" si="380"/>
        <v>1.05</v>
      </c>
      <c r="DT689" s="16">
        <f>IF(DS689&gt;=1,VLOOKUP(BO689,'PAINEL E TARGET'!$S$1:$W$8,5,0),0)</f>
        <v>240</v>
      </c>
      <c r="DU689" s="16">
        <f t="shared" si="395"/>
        <v>1308</v>
      </c>
    </row>
    <row r="690" spans="2:125" s="32" customFormat="1" x14ac:dyDescent="0.2">
      <c r="B690" s="44">
        <v>43541</v>
      </c>
      <c r="C690" s="65">
        <v>1558</v>
      </c>
      <c r="D690" s="66" t="s">
        <v>693</v>
      </c>
      <c r="E690" s="65">
        <v>215</v>
      </c>
      <c r="F690" s="65" t="s">
        <v>1017</v>
      </c>
      <c r="G690" s="67">
        <v>4233451.9121274315</v>
      </c>
      <c r="H690" s="67">
        <v>2318430.1367796343</v>
      </c>
      <c r="I690" s="67">
        <v>1998565.5699999998</v>
      </c>
      <c r="J690" s="68">
        <v>0.86203398510686391</v>
      </c>
      <c r="K690" s="67">
        <v>577256.32894385082</v>
      </c>
      <c r="L690" s="67">
        <v>1600841.0492993598</v>
      </c>
      <c r="M690" s="67">
        <v>473788.56</v>
      </c>
      <c r="N690" s="67">
        <v>1457176.5999999999</v>
      </c>
      <c r="O690" s="67">
        <v>3984217.0447894633</v>
      </c>
      <c r="P690" s="67">
        <v>5778.492188607037</v>
      </c>
      <c r="Q690" s="67">
        <v>4414</v>
      </c>
      <c r="R690" s="67">
        <v>0</v>
      </c>
      <c r="S690" s="67">
        <v>0</v>
      </c>
      <c r="T690" s="68">
        <v>0.10679903465801216</v>
      </c>
      <c r="U690" s="68">
        <v>9.9672281736862878E-2</v>
      </c>
      <c r="V690" s="68">
        <v>0.93326950057207636</v>
      </c>
      <c r="W690" s="67">
        <v>232001.55999999997</v>
      </c>
      <c r="X690" s="67">
        <v>192023.75</v>
      </c>
      <c r="Y690" s="68">
        <v>0.82768301213147022</v>
      </c>
      <c r="Z690" s="68">
        <v>0.15487263029170839</v>
      </c>
      <c r="AA690" s="68">
        <v>0.14987857160509305</v>
      </c>
      <c r="AB690" s="68">
        <v>0.96775376851798245</v>
      </c>
      <c r="AC690" s="67">
        <v>337327.67000000004</v>
      </c>
      <c r="AD690" s="67">
        <v>289410.3</v>
      </c>
      <c r="AE690" s="68">
        <v>0.85795007566381953</v>
      </c>
      <c r="AF690" s="43">
        <v>80</v>
      </c>
      <c r="AG690" s="43">
        <v>74</v>
      </c>
      <c r="AH690" s="43">
        <v>61</v>
      </c>
      <c r="AI690" s="43">
        <v>42</v>
      </c>
      <c r="AJ690" s="67">
        <v>133745.44</v>
      </c>
      <c r="AK690" s="67">
        <v>115455.07999999999</v>
      </c>
      <c r="AL690" s="68">
        <v>0.86324498240837211</v>
      </c>
      <c r="AM690" s="67">
        <v>30935.83</v>
      </c>
      <c r="AN690" s="67">
        <v>23229.420000000002</v>
      </c>
      <c r="AO690" s="68">
        <v>0.75089047230993966</v>
      </c>
      <c r="AP690" s="67">
        <v>11888.350000000002</v>
      </c>
      <c r="AQ690" s="67">
        <v>8587.75</v>
      </c>
      <c r="AR690" s="68">
        <v>0.72236685494622876</v>
      </c>
      <c r="AS690" s="67">
        <v>55431.939999999995</v>
      </c>
      <c r="AT690" s="67">
        <v>44751.5</v>
      </c>
      <c r="AU690" s="68">
        <v>0.80732335905977681</v>
      </c>
      <c r="AV690" s="43">
        <v>4743.54</v>
      </c>
      <c r="AW690" s="43">
        <v>3474.3199999999997</v>
      </c>
      <c r="AX690" s="69">
        <v>0.73243189685340482</v>
      </c>
      <c r="AY690" s="43">
        <v>577256.32894385082</v>
      </c>
      <c r="AZ690" s="43">
        <v>473788.56</v>
      </c>
      <c r="BA690" s="43">
        <v>45039.950107416422</v>
      </c>
      <c r="BB690" s="43">
        <v>50186.11</v>
      </c>
      <c r="BC690" s="43">
        <v>1055913.2813084177</v>
      </c>
      <c r="BD690" s="43">
        <v>82593.68290630549</v>
      </c>
      <c r="BE690" s="43">
        <v>426457.08999999991</v>
      </c>
      <c r="BF690" s="43">
        <v>620088.82000000007</v>
      </c>
      <c r="BG690" s="43">
        <v>8706.33</v>
      </c>
      <c r="BH690" s="43">
        <v>126</v>
      </c>
      <c r="BI690" s="44">
        <v>43173</v>
      </c>
      <c r="BJ690" s="44">
        <v>43541</v>
      </c>
      <c r="BK690" s="44">
        <v>43172</v>
      </c>
      <c r="BL690" s="43">
        <f t="shared" si="381"/>
        <v>1998565.5699999998</v>
      </c>
      <c r="BM690" s="43">
        <f t="shared" si="382"/>
        <v>1930965.16</v>
      </c>
      <c r="BO690" s="16" t="str">
        <f>IFERROR(VLOOKUP($C690,'PORTE LOJA'!A:B,2,0),"PORTE 1")</f>
        <v>PORTE 5</v>
      </c>
      <c r="BP690" s="16">
        <f>VLOOKUP(BO690,'PAINEL E TARGET'!$S$1:$W$8,3,0)</f>
        <v>3750</v>
      </c>
      <c r="BQ690" s="16">
        <f t="shared" si="360"/>
        <v>1</v>
      </c>
      <c r="BR690" s="16">
        <f t="shared" si="361"/>
        <v>1</v>
      </c>
      <c r="BS690" s="16">
        <f t="shared" si="362"/>
        <v>1</v>
      </c>
      <c r="BT690" s="16">
        <f t="shared" si="363"/>
        <v>1</v>
      </c>
      <c r="BU690" s="16">
        <f t="shared" si="364"/>
        <v>1</v>
      </c>
      <c r="BV690" s="16">
        <f t="shared" si="365"/>
        <v>1</v>
      </c>
      <c r="BW690" s="17" t="str">
        <f t="shared" si="383"/>
        <v>111111</v>
      </c>
      <c r="BY690" s="17">
        <f t="shared" si="366"/>
        <v>0.86199999999999999</v>
      </c>
      <c r="BZ690" s="17">
        <f t="shared" si="367"/>
        <v>0.88700000000000001</v>
      </c>
      <c r="CA690" s="17" t="str">
        <f t="shared" si="384"/>
        <v>Sem Retira</v>
      </c>
      <c r="CB690" s="17">
        <f t="shared" si="385"/>
        <v>0.88700000000000001</v>
      </c>
      <c r="CC690" s="33" t="str">
        <f>IF(CB690&gt;='PAINEL E TARGET'!$T$11,'PAINEL E TARGET'!$S$11,
IF(CB690&gt;='PAINEL E TARGET'!$T$12,'PAINEL E TARGET'!$S$12,
IF(CB690&gt;='PAINEL E TARGET'!$T$13,'PAINEL E TARGET'!$S$13,
IF(CB690&gt;='PAINEL E TARGET'!$T$14,'PAINEL E TARGET'!$S$14,
IF(CB690&gt;='PAINEL E TARGET'!$T$15,'PAINEL E TARGET'!$S$15,
IF(CB690&gt;='PAINEL E TARGET'!$T$16,'PAINEL E TARGET'!$S$16,
IF(CB690&gt;='PAINEL E TARGET'!$T$17,'PAINEL E TARGET'!$S$17,
IF(CB690&gt;='PAINEL E TARGET'!$T$18,'PAINEL E TARGET'!$S$18,'PAINEL E TARGET'!$S$19))))))))</f>
        <v>Não elegível</v>
      </c>
      <c r="CD690" s="17">
        <f>IFERROR(VLOOKUP($BW690,'PAINEL E TARGET'!$G$1:$Q$99,4,0),0)</f>
        <v>0.25</v>
      </c>
      <c r="CE690" s="17">
        <f>VLOOKUP(CC690,'PAINEL E TARGET'!$S$10:$U$19,3,0)</f>
        <v>0</v>
      </c>
      <c r="CF690" s="16">
        <f t="shared" si="386"/>
        <v>0</v>
      </c>
      <c r="CG690" s="17">
        <f t="shared" si="368"/>
        <v>0.86299999999999999</v>
      </c>
      <c r="CH690" s="17">
        <f t="shared" si="369"/>
        <v>0.751</v>
      </c>
      <c r="CI690" s="17">
        <f t="shared" si="370"/>
        <v>0.72199999999999998</v>
      </c>
      <c r="CJ690" s="17">
        <f t="shared" si="371"/>
        <v>0.80700000000000005</v>
      </c>
      <c r="CK690" s="17">
        <f t="shared" si="372"/>
        <v>0.73199999999999998</v>
      </c>
      <c r="CL690" s="17">
        <f t="shared" si="373"/>
        <v>0.82799999999999996</v>
      </c>
      <c r="CM690" s="16">
        <f t="shared" si="374"/>
        <v>5</v>
      </c>
      <c r="CN690" s="17" t="str">
        <f t="shared" si="387"/>
        <v>ok</v>
      </c>
      <c r="CO690" s="17">
        <f t="shared" si="388"/>
        <v>0.82799999999999996</v>
      </c>
      <c r="CP690" s="33" t="str">
        <f>IF(CO690&gt;='PAINEL E TARGET'!$T$11,'PAINEL E TARGET'!$S$11,
IF(CO690&gt;='PAINEL E TARGET'!$T$12,'PAINEL E TARGET'!$S$12,
IF(CO690&gt;='PAINEL E TARGET'!$T$13,'PAINEL E TARGET'!$S$13,
IF(CO690&gt;='PAINEL E TARGET'!$T$14,'PAINEL E TARGET'!$S$14,
IF(CO690&gt;='PAINEL E TARGET'!$T$15,'PAINEL E TARGET'!$S$15,
IF(CO690&gt;='PAINEL E TARGET'!$T$16,'PAINEL E TARGET'!$S$16,
IF(CO690&gt;='PAINEL E TARGET'!$T$17,'PAINEL E TARGET'!$S$17,
IF(CO690&gt;='PAINEL E TARGET'!$T$18,'PAINEL E TARGET'!$S$18,'PAINEL E TARGET'!$S$19))))))))</f>
        <v>Não elegível</v>
      </c>
      <c r="CQ690" s="17">
        <f>IFERROR(VLOOKUP($BW690,'PAINEL E TARGET'!$G$1:$Q$99,5,0),0)</f>
        <v>0.25</v>
      </c>
      <c r="CR690" s="17">
        <f>VLOOKUP(CP690,'PAINEL E TARGET'!$S$10:$U$19,3,0)</f>
        <v>0</v>
      </c>
      <c r="CS690" s="16">
        <f t="shared" si="389"/>
        <v>0</v>
      </c>
      <c r="CT690" s="17">
        <f t="shared" si="375"/>
        <v>0.85799999999999998</v>
      </c>
      <c r="CU690" s="33" t="str">
        <f>IF(CT690&gt;='PAINEL E TARGET'!$T$11,'PAINEL E TARGET'!$S$11,
IF(CT690&gt;='PAINEL E TARGET'!$T$12,'PAINEL E TARGET'!$S$12,
IF(CT690&gt;='PAINEL E TARGET'!$T$13,'PAINEL E TARGET'!$S$13,
IF(CT690&gt;='PAINEL E TARGET'!$T$14,'PAINEL E TARGET'!$S$14,
IF(CT690&gt;='PAINEL E TARGET'!$T$15,'PAINEL E TARGET'!$S$15,
IF(CT690&gt;='PAINEL E TARGET'!$T$16,'PAINEL E TARGET'!$S$16,
IF(CT690&gt;='PAINEL E TARGET'!$T$17,'PAINEL E TARGET'!$S$17,
IF(CT690&gt;='PAINEL E TARGET'!$T$18,'PAINEL E TARGET'!$S$18,'PAINEL E TARGET'!$S$19))))))))</f>
        <v>Não elegível</v>
      </c>
      <c r="CV690" s="17">
        <f>IFERROR(VLOOKUP($BW690,'PAINEL E TARGET'!$G$1:$Q$99,6,0),0)</f>
        <v>0.2</v>
      </c>
      <c r="CW690" s="17">
        <f>VLOOKUP(CU690,'PAINEL E TARGET'!$S$10:$U$19,3,0)</f>
        <v>0</v>
      </c>
      <c r="CX690" s="16">
        <f t="shared" si="390"/>
        <v>0</v>
      </c>
      <c r="CY690" s="17">
        <f t="shared" si="376"/>
        <v>0.82099999999999995</v>
      </c>
      <c r="CZ690" s="33" t="str">
        <f>IF(CY690&gt;='PAINEL E TARGET'!$T$11,'PAINEL E TARGET'!$S$11,
IF(CY690&gt;='PAINEL E TARGET'!$T$12,'PAINEL E TARGET'!$S$12,
IF(CY690&gt;='PAINEL E TARGET'!$T$13,'PAINEL E TARGET'!$S$13,
IF(CY690&gt;='PAINEL E TARGET'!$T$14,'PAINEL E TARGET'!$S$14,
IF(CY690&gt;='PAINEL E TARGET'!$T$15,'PAINEL E TARGET'!$S$15,
IF(CY690&gt;='PAINEL E TARGET'!$T$16,'PAINEL E TARGET'!$S$16,
IF(CY690&gt;='PAINEL E TARGET'!$T$17,'PAINEL E TARGET'!$S$17,
IF(CY690&gt;='PAINEL E TARGET'!$T$18,'PAINEL E TARGET'!$S$18,'PAINEL E TARGET'!$S$19))))))))</f>
        <v>Não elegível</v>
      </c>
      <c r="DA690" s="17">
        <f>IFERROR(VLOOKUP($BW690,'PAINEL E TARGET'!$G$1:$Q$99,7,0),0)</f>
        <v>0.15</v>
      </c>
      <c r="DB690" s="17">
        <f>VLOOKUP(CZ690,'PAINEL E TARGET'!$S$10:$U$19,3,0)</f>
        <v>0</v>
      </c>
      <c r="DC690" s="16">
        <f t="shared" si="391"/>
        <v>0</v>
      </c>
      <c r="DD690" s="17">
        <f t="shared" si="377"/>
        <v>1.1140000000000001</v>
      </c>
      <c r="DE690" s="33" t="str">
        <f>IF(DD690&gt;='PAINEL E TARGET'!$T$11,'PAINEL E TARGET'!$S$11,
IF(DD690&gt;='PAINEL E TARGET'!$T$12,'PAINEL E TARGET'!$S$12,
IF(DD690&gt;='PAINEL E TARGET'!$T$13,'PAINEL E TARGET'!$S$13,
IF(DD690&gt;='PAINEL E TARGET'!$T$14,'PAINEL E TARGET'!$S$14,
IF(DD690&gt;='PAINEL E TARGET'!$T$15,'PAINEL E TARGET'!$S$15,
IF(DD690&gt;='PAINEL E TARGET'!$T$16,'PAINEL E TARGET'!$S$16,
IF(DD690&gt;='PAINEL E TARGET'!$T$17,'PAINEL E TARGET'!$S$17,
IF(DD690&gt;='PAINEL E TARGET'!$T$18,'PAINEL E TARGET'!$S$18,'PAINEL E TARGET'!$S$19))))))))</f>
        <v>4. Fx de 110% a 114,9%</v>
      </c>
      <c r="DF690" s="17">
        <f>IFERROR(VLOOKUP($BW690,'PAINEL E TARGET'!$G$1:$Q$99,8,0),0)</f>
        <v>0.1</v>
      </c>
      <c r="DG690" s="17">
        <f>VLOOKUP(DE690,'PAINEL E TARGET'!$S$10:$U$19,3,0)</f>
        <v>1.2</v>
      </c>
      <c r="DH690" s="16">
        <f t="shared" si="392"/>
        <v>450</v>
      </c>
      <c r="DI690" s="17">
        <f t="shared" si="378"/>
        <v>0.68899999999999995</v>
      </c>
      <c r="DJ690" s="33" t="str">
        <f>IF(DI690&gt;='PAINEL E TARGET'!$T$11,'PAINEL E TARGET'!$S$11,
IF(DI690&gt;='PAINEL E TARGET'!$T$12,'PAINEL E TARGET'!$S$12,
IF(DI690&gt;='PAINEL E TARGET'!$T$13,'PAINEL E TARGET'!$S$13,
IF(DI690&gt;='PAINEL E TARGET'!$T$14,'PAINEL E TARGET'!$S$14,
IF(DI690&gt;='PAINEL E TARGET'!$T$15,'PAINEL E TARGET'!$S$15,
IF(DI690&gt;='PAINEL E TARGET'!$T$16,'PAINEL E TARGET'!$S$16,
IF(DI690&gt;='PAINEL E TARGET'!$T$17,'PAINEL E TARGET'!$S$17,
IF(DI690&gt;='PAINEL E TARGET'!$T$18,'PAINEL E TARGET'!$S$18,'PAINEL E TARGET'!$S$19))))))))</f>
        <v>Não elegível</v>
      </c>
      <c r="DK690" s="17">
        <f>IFERROR(VLOOKUP($BW690,'PAINEL E TARGET'!$G$1:$Q$99,9,0),0)</f>
        <v>0.05</v>
      </c>
      <c r="DL690" s="17">
        <f>VLOOKUP(DJ690,'PAINEL E TARGET'!$S$10:$U$19,3,0)</f>
        <v>0</v>
      </c>
      <c r="DM690" s="16">
        <f t="shared" si="393"/>
        <v>0</v>
      </c>
      <c r="DN690" s="17">
        <f t="shared" si="379"/>
        <v>0.73199999999999998</v>
      </c>
      <c r="DO690" s="33" t="str">
        <f>IF(DN690&gt;='PAINEL E TARGET'!$T$11,'PAINEL E TARGET'!$S$11,
IF(DN690&gt;='PAINEL E TARGET'!$T$12,'PAINEL E TARGET'!$S$12,
IF(DN690&gt;='PAINEL E TARGET'!$T$13,'PAINEL E TARGET'!$S$13,
IF(DN690&gt;='PAINEL E TARGET'!$T$14,'PAINEL E TARGET'!$S$14,
IF(DN690&gt;='PAINEL E TARGET'!$T$15,'PAINEL E TARGET'!$S$15,
IF(DN690&gt;='PAINEL E TARGET'!$T$16,'PAINEL E TARGET'!$S$16,
IF(DN690&gt;='PAINEL E TARGET'!$T$17,'PAINEL E TARGET'!$S$17,
IF(DN690&gt;='PAINEL E TARGET'!$T$18,'PAINEL E TARGET'!$S$18,'PAINEL E TARGET'!$S$19))))))))</f>
        <v>Não elegível</v>
      </c>
      <c r="DP690" s="17">
        <f>IFERROR(VLOOKUP($BW690,'PAINEL E TARGET'!$G$1:$Q$99,10,0),0)</f>
        <v>0</v>
      </c>
      <c r="DQ690" s="17">
        <f>VLOOKUP(DO690,'PAINEL E TARGET'!$S$10:$U$19,3,0)</f>
        <v>0</v>
      </c>
      <c r="DR690" s="16">
        <f t="shared" si="394"/>
        <v>0</v>
      </c>
      <c r="DS690" s="17">
        <f t="shared" si="380"/>
        <v>0.92500000000000004</v>
      </c>
      <c r="DT690" s="16">
        <f>IF(DS690&gt;=1,VLOOKUP(BO690,'PAINEL E TARGET'!$S$1:$W$8,5,0),0)</f>
        <v>0</v>
      </c>
      <c r="DU690" s="16">
        <f t="shared" si="395"/>
        <v>450</v>
      </c>
    </row>
    <row r="691" spans="2:125" s="32" customFormat="1" x14ac:dyDescent="0.2">
      <c r="B691" s="44">
        <v>43541</v>
      </c>
      <c r="C691" s="65">
        <v>1560</v>
      </c>
      <c r="D691" s="66" t="s">
        <v>694</v>
      </c>
      <c r="E691" s="65">
        <v>317</v>
      </c>
      <c r="F691" s="65" t="s">
        <v>943</v>
      </c>
      <c r="G691" s="67">
        <v>4316640.7776476191</v>
      </c>
      <c r="H691" s="67">
        <v>2717155.2094302936</v>
      </c>
      <c r="I691" s="67">
        <v>2349576.8099999996</v>
      </c>
      <c r="J691" s="68">
        <v>0.86471939543440202</v>
      </c>
      <c r="K691" s="67">
        <v>342263.2321678049</v>
      </c>
      <c r="L691" s="67">
        <v>1993148.7308670059</v>
      </c>
      <c r="M691" s="67">
        <v>351589.16</v>
      </c>
      <c r="N691" s="67">
        <v>1890785.62</v>
      </c>
      <c r="O691" s="67">
        <v>3744993.3450289862</v>
      </c>
      <c r="P691" s="67">
        <v>8275.9429015066253</v>
      </c>
      <c r="Q691" s="67">
        <v>10501.75</v>
      </c>
      <c r="R691" s="67">
        <v>0</v>
      </c>
      <c r="S691" s="67">
        <v>0</v>
      </c>
      <c r="T691" s="68">
        <v>9.9287874881832036E-2</v>
      </c>
      <c r="U691" s="68">
        <v>8.9512408329070606E-2</v>
      </c>
      <c r="V691" s="68">
        <v>0.9015442060332568</v>
      </c>
      <c r="W691" s="67">
        <v>231056.39000000004</v>
      </c>
      <c r="X691" s="67">
        <v>199780.33000000002</v>
      </c>
      <c r="Y691" s="68">
        <v>0.86463884422326509</v>
      </c>
      <c r="Z691" s="68">
        <v>0.12380290268971723</v>
      </c>
      <c r="AA691" s="68">
        <v>0.12618042823332148</v>
      </c>
      <c r="AB691" s="68">
        <v>1.019204117932218</v>
      </c>
      <c r="AC691" s="67">
        <v>289130.78000000009</v>
      </c>
      <c r="AD691" s="67">
        <v>282943.81000000006</v>
      </c>
      <c r="AE691" s="68">
        <v>0.97860148269236491</v>
      </c>
      <c r="AF691" s="43">
        <v>80</v>
      </c>
      <c r="AG691" s="43">
        <v>63</v>
      </c>
      <c r="AH691" s="43">
        <v>87</v>
      </c>
      <c r="AI691" s="43">
        <v>78</v>
      </c>
      <c r="AJ691" s="67">
        <v>99983.900000000009</v>
      </c>
      <c r="AK691" s="67">
        <v>92572.6</v>
      </c>
      <c r="AL691" s="68">
        <v>0.92587506588560753</v>
      </c>
      <c r="AM691" s="67">
        <v>33601.35</v>
      </c>
      <c r="AN691" s="67">
        <v>27289.489999999998</v>
      </c>
      <c r="AO691" s="68">
        <v>0.81215457117050349</v>
      </c>
      <c r="AP691" s="67">
        <v>17705.180000000004</v>
      </c>
      <c r="AQ691" s="67">
        <v>21283.200000000004</v>
      </c>
      <c r="AR691" s="68">
        <v>1.2020888802034206</v>
      </c>
      <c r="AS691" s="67">
        <v>79765.960000000006</v>
      </c>
      <c r="AT691" s="67">
        <v>58635.040000000001</v>
      </c>
      <c r="AU691" s="68">
        <v>0.73508850141087745</v>
      </c>
      <c r="AV691" s="43">
        <v>4243.95</v>
      </c>
      <c r="AW691" s="43">
        <v>3909.25</v>
      </c>
      <c r="AX691" s="69">
        <v>0.92113479188020597</v>
      </c>
      <c r="AY691" s="43">
        <v>342263.2321678049</v>
      </c>
      <c r="AZ691" s="43">
        <v>351589.16</v>
      </c>
      <c r="BA691" s="43">
        <v>106242.2022808812</v>
      </c>
      <c r="BB691" s="43">
        <v>117639.53</v>
      </c>
      <c r="BC691" s="43">
        <v>547611.48554407957</v>
      </c>
      <c r="BD691" s="43">
        <v>170961.83997600767</v>
      </c>
      <c r="BE691" s="43">
        <v>372693.74</v>
      </c>
      <c r="BF691" s="43">
        <v>466439.27000000014</v>
      </c>
      <c r="BG691" s="43">
        <v>6845.16</v>
      </c>
      <c r="BH691" s="43">
        <v>150</v>
      </c>
      <c r="BI691" s="44">
        <v>43173</v>
      </c>
      <c r="BJ691" s="44">
        <v>43541</v>
      </c>
      <c r="BK691" s="44">
        <v>43172</v>
      </c>
      <c r="BL691" s="43">
        <f t="shared" si="381"/>
        <v>2349576.8099999996</v>
      </c>
      <c r="BM691" s="43">
        <f t="shared" si="382"/>
        <v>2242374.7800000003</v>
      </c>
      <c r="BO691" s="16" t="str">
        <f>IFERROR(VLOOKUP($C691,'PORTE LOJA'!A:B,2,0),"PORTE 1")</f>
        <v>PORTE 5</v>
      </c>
      <c r="BP691" s="16">
        <f>VLOOKUP(BO691,'PAINEL E TARGET'!$S$1:$W$8,3,0)</f>
        <v>3750</v>
      </c>
      <c r="BQ691" s="16">
        <f t="shared" si="360"/>
        <v>1</v>
      </c>
      <c r="BR691" s="16">
        <f t="shared" si="361"/>
        <v>1</v>
      </c>
      <c r="BS691" s="16">
        <f t="shared" si="362"/>
        <v>1</v>
      </c>
      <c r="BT691" s="16">
        <f t="shared" si="363"/>
        <v>1</v>
      </c>
      <c r="BU691" s="16">
        <f t="shared" si="364"/>
        <v>1</v>
      </c>
      <c r="BV691" s="16">
        <f t="shared" si="365"/>
        <v>1</v>
      </c>
      <c r="BW691" s="17" t="str">
        <f t="shared" si="383"/>
        <v>111111</v>
      </c>
      <c r="BY691" s="17">
        <f t="shared" si="366"/>
        <v>0.86499999999999999</v>
      </c>
      <c r="BZ691" s="17">
        <f t="shared" si="367"/>
        <v>0.96</v>
      </c>
      <c r="CA691" s="17" t="str">
        <f t="shared" si="384"/>
        <v>Sem Retira</v>
      </c>
      <c r="CB691" s="17">
        <f t="shared" si="385"/>
        <v>0.96</v>
      </c>
      <c r="CC691" s="33" t="str">
        <f>IF(CB691&gt;='PAINEL E TARGET'!$T$11,'PAINEL E TARGET'!$S$11,
IF(CB691&gt;='PAINEL E TARGET'!$T$12,'PAINEL E TARGET'!$S$12,
IF(CB691&gt;='PAINEL E TARGET'!$T$13,'PAINEL E TARGET'!$S$13,
IF(CB691&gt;='PAINEL E TARGET'!$T$14,'PAINEL E TARGET'!$S$14,
IF(CB691&gt;='PAINEL E TARGET'!$T$15,'PAINEL E TARGET'!$S$15,
IF(CB691&gt;='PAINEL E TARGET'!$T$16,'PAINEL E TARGET'!$S$16,
IF(CB691&gt;='PAINEL E TARGET'!$T$17,'PAINEL E TARGET'!$S$17,
IF(CB691&gt;='PAINEL E TARGET'!$T$18,'PAINEL E TARGET'!$S$18,'PAINEL E TARGET'!$S$19))))))))</f>
        <v>1. Fx de 90% a 99,9%</v>
      </c>
      <c r="CD691" s="17">
        <f>IFERROR(VLOOKUP($BW691,'PAINEL E TARGET'!$G$1:$Q$99,4,0),0)</f>
        <v>0.25</v>
      </c>
      <c r="CE691" s="17">
        <f>VLOOKUP(CC691,'PAINEL E TARGET'!$S$10:$U$19,3,0)</f>
        <v>0.5</v>
      </c>
      <c r="CF691" s="16">
        <f t="shared" si="386"/>
        <v>468.75</v>
      </c>
      <c r="CG691" s="17">
        <f t="shared" si="368"/>
        <v>0.92600000000000005</v>
      </c>
      <c r="CH691" s="17">
        <f t="shared" si="369"/>
        <v>0.81200000000000006</v>
      </c>
      <c r="CI691" s="17">
        <f t="shared" si="370"/>
        <v>1.202</v>
      </c>
      <c r="CJ691" s="17">
        <f t="shared" si="371"/>
        <v>0.73499999999999999</v>
      </c>
      <c r="CK691" s="17">
        <f t="shared" si="372"/>
        <v>0.92100000000000004</v>
      </c>
      <c r="CL691" s="17">
        <f t="shared" si="373"/>
        <v>0.86499999999999999</v>
      </c>
      <c r="CM691" s="16">
        <f t="shared" si="374"/>
        <v>5</v>
      </c>
      <c r="CN691" s="17" t="str">
        <f t="shared" si="387"/>
        <v>ok</v>
      </c>
      <c r="CO691" s="17">
        <f t="shared" si="388"/>
        <v>0.86499999999999999</v>
      </c>
      <c r="CP691" s="33" t="str">
        <f>IF(CO691&gt;='PAINEL E TARGET'!$T$11,'PAINEL E TARGET'!$S$11,
IF(CO691&gt;='PAINEL E TARGET'!$T$12,'PAINEL E TARGET'!$S$12,
IF(CO691&gt;='PAINEL E TARGET'!$T$13,'PAINEL E TARGET'!$S$13,
IF(CO691&gt;='PAINEL E TARGET'!$T$14,'PAINEL E TARGET'!$S$14,
IF(CO691&gt;='PAINEL E TARGET'!$T$15,'PAINEL E TARGET'!$S$15,
IF(CO691&gt;='PAINEL E TARGET'!$T$16,'PAINEL E TARGET'!$S$16,
IF(CO691&gt;='PAINEL E TARGET'!$T$17,'PAINEL E TARGET'!$S$17,
IF(CO691&gt;='PAINEL E TARGET'!$T$18,'PAINEL E TARGET'!$S$18,'PAINEL E TARGET'!$S$19))))))))</f>
        <v>Não elegível</v>
      </c>
      <c r="CQ691" s="17">
        <f>IFERROR(VLOOKUP($BW691,'PAINEL E TARGET'!$G$1:$Q$99,5,0),0)</f>
        <v>0.25</v>
      </c>
      <c r="CR691" s="17">
        <f>VLOOKUP(CP691,'PAINEL E TARGET'!$S$10:$U$19,3,0)</f>
        <v>0</v>
      </c>
      <c r="CS691" s="16">
        <f t="shared" si="389"/>
        <v>0</v>
      </c>
      <c r="CT691" s="17">
        <f t="shared" si="375"/>
        <v>0.97899999999999998</v>
      </c>
      <c r="CU691" s="33" t="str">
        <f>IF(CT691&gt;='PAINEL E TARGET'!$T$11,'PAINEL E TARGET'!$S$11,
IF(CT691&gt;='PAINEL E TARGET'!$T$12,'PAINEL E TARGET'!$S$12,
IF(CT691&gt;='PAINEL E TARGET'!$T$13,'PAINEL E TARGET'!$S$13,
IF(CT691&gt;='PAINEL E TARGET'!$T$14,'PAINEL E TARGET'!$S$14,
IF(CT691&gt;='PAINEL E TARGET'!$T$15,'PAINEL E TARGET'!$S$15,
IF(CT691&gt;='PAINEL E TARGET'!$T$16,'PAINEL E TARGET'!$S$16,
IF(CT691&gt;='PAINEL E TARGET'!$T$17,'PAINEL E TARGET'!$S$17,
IF(CT691&gt;='PAINEL E TARGET'!$T$18,'PAINEL E TARGET'!$S$18,'PAINEL E TARGET'!$S$19))))))))</f>
        <v>1. Fx de 90% a 99,9%</v>
      </c>
      <c r="CV691" s="17">
        <f>IFERROR(VLOOKUP($BW691,'PAINEL E TARGET'!$G$1:$Q$99,6,0),0)</f>
        <v>0.2</v>
      </c>
      <c r="CW691" s="17">
        <f>VLOOKUP(CU691,'PAINEL E TARGET'!$S$10:$U$19,3,0)</f>
        <v>0.5</v>
      </c>
      <c r="CX691" s="16">
        <f t="shared" si="390"/>
        <v>375</v>
      </c>
      <c r="CY691" s="17">
        <f t="shared" si="376"/>
        <v>1.0269999999999999</v>
      </c>
      <c r="CZ691" s="33" t="str">
        <f>IF(CY691&gt;='PAINEL E TARGET'!$T$11,'PAINEL E TARGET'!$S$11,
IF(CY691&gt;='PAINEL E TARGET'!$T$12,'PAINEL E TARGET'!$S$12,
IF(CY691&gt;='PAINEL E TARGET'!$T$13,'PAINEL E TARGET'!$S$13,
IF(CY691&gt;='PAINEL E TARGET'!$T$14,'PAINEL E TARGET'!$S$14,
IF(CY691&gt;='PAINEL E TARGET'!$T$15,'PAINEL E TARGET'!$S$15,
IF(CY691&gt;='PAINEL E TARGET'!$T$16,'PAINEL E TARGET'!$S$16,
IF(CY691&gt;='PAINEL E TARGET'!$T$17,'PAINEL E TARGET'!$S$17,
IF(CY691&gt;='PAINEL E TARGET'!$T$18,'PAINEL E TARGET'!$S$18,'PAINEL E TARGET'!$S$19))))))))</f>
        <v>2. Fx de 100% a 104,9%</v>
      </c>
      <c r="DA691" s="17">
        <f>IFERROR(VLOOKUP($BW691,'PAINEL E TARGET'!$G$1:$Q$99,7,0),0)</f>
        <v>0.15</v>
      </c>
      <c r="DB691" s="17">
        <f>VLOOKUP(CZ691,'PAINEL E TARGET'!$S$10:$U$19,3,0)</f>
        <v>1</v>
      </c>
      <c r="DC691" s="16">
        <f t="shared" si="391"/>
        <v>562.5</v>
      </c>
      <c r="DD691" s="17">
        <f t="shared" si="377"/>
        <v>1.107</v>
      </c>
      <c r="DE691" s="33" t="str">
        <f>IF(DD691&gt;='PAINEL E TARGET'!$T$11,'PAINEL E TARGET'!$S$11,
IF(DD691&gt;='PAINEL E TARGET'!$T$12,'PAINEL E TARGET'!$S$12,
IF(DD691&gt;='PAINEL E TARGET'!$T$13,'PAINEL E TARGET'!$S$13,
IF(DD691&gt;='PAINEL E TARGET'!$T$14,'PAINEL E TARGET'!$S$14,
IF(DD691&gt;='PAINEL E TARGET'!$T$15,'PAINEL E TARGET'!$S$15,
IF(DD691&gt;='PAINEL E TARGET'!$T$16,'PAINEL E TARGET'!$S$16,
IF(DD691&gt;='PAINEL E TARGET'!$T$17,'PAINEL E TARGET'!$S$17,
IF(DD691&gt;='PAINEL E TARGET'!$T$18,'PAINEL E TARGET'!$S$18,'PAINEL E TARGET'!$S$19))))))))</f>
        <v>4. Fx de 110% a 114,9%</v>
      </c>
      <c r="DF691" s="17">
        <f>IFERROR(VLOOKUP($BW691,'PAINEL E TARGET'!$G$1:$Q$99,8,0),0)</f>
        <v>0.1</v>
      </c>
      <c r="DG691" s="17">
        <f>VLOOKUP(DE691,'PAINEL E TARGET'!$S$10:$U$19,3,0)</f>
        <v>1.2</v>
      </c>
      <c r="DH691" s="16">
        <f t="shared" si="392"/>
        <v>450</v>
      </c>
      <c r="DI691" s="17">
        <f t="shared" si="378"/>
        <v>0.89700000000000002</v>
      </c>
      <c r="DJ691" s="33" t="str">
        <f>IF(DI691&gt;='PAINEL E TARGET'!$T$11,'PAINEL E TARGET'!$S$11,
IF(DI691&gt;='PAINEL E TARGET'!$T$12,'PAINEL E TARGET'!$S$12,
IF(DI691&gt;='PAINEL E TARGET'!$T$13,'PAINEL E TARGET'!$S$13,
IF(DI691&gt;='PAINEL E TARGET'!$T$14,'PAINEL E TARGET'!$S$14,
IF(DI691&gt;='PAINEL E TARGET'!$T$15,'PAINEL E TARGET'!$S$15,
IF(DI691&gt;='PAINEL E TARGET'!$T$16,'PAINEL E TARGET'!$S$16,
IF(DI691&gt;='PAINEL E TARGET'!$T$17,'PAINEL E TARGET'!$S$17,
IF(DI691&gt;='PAINEL E TARGET'!$T$18,'PAINEL E TARGET'!$S$18,'PAINEL E TARGET'!$S$19))))))))</f>
        <v>Não elegível</v>
      </c>
      <c r="DK691" s="17">
        <f>IFERROR(VLOOKUP($BW691,'PAINEL E TARGET'!$G$1:$Q$99,9,0),0)</f>
        <v>0.05</v>
      </c>
      <c r="DL691" s="17">
        <f>VLOOKUP(DJ691,'PAINEL E TARGET'!$S$10:$U$19,3,0)</f>
        <v>0</v>
      </c>
      <c r="DM691" s="16">
        <f t="shared" si="393"/>
        <v>0</v>
      </c>
      <c r="DN691" s="17">
        <f t="shared" si="379"/>
        <v>0.92100000000000004</v>
      </c>
      <c r="DO691" s="33" t="str">
        <f>IF(DN691&gt;='PAINEL E TARGET'!$T$11,'PAINEL E TARGET'!$S$11,
IF(DN691&gt;='PAINEL E TARGET'!$T$12,'PAINEL E TARGET'!$S$12,
IF(DN691&gt;='PAINEL E TARGET'!$T$13,'PAINEL E TARGET'!$S$13,
IF(DN691&gt;='PAINEL E TARGET'!$T$14,'PAINEL E TARGET'!$S$14,
IF(DN691&gt;='PAINEL E TARGET'!$T$15,'PAINEL E TARGET'!$S$15,
IF(DN691&gt;='PAINEL E TARGET'!$T$16,'PAINEL E TARGET'!$S$16,
IF(DN691&gt;='PAINEL E TARGET'!$T$17,'PAINEL E TARGET'!$S$17,
IF(DN691&gt;='PAINEL E TARGET'!$T$18,'PAINEL E TARGET'!$S$18,'PAINEL E TARGET'!$S$19))))))))</f>
        <v>1. Fx de 90% a 99,9%</v>
      </c>
      <c r="DP691" s="17">
        <f>IFERROR(VLOOKUP($BW691,'PAINEL E TARGET'!$G$1:$Q$99,10,0),0)</f>
        <v>0</v>
      </c>
      <c r="DQ691" s="17">
        <f>VLOOKUP(DO691,'PAINEL E TARGET'!$S$10:$U$19,3,0)</f>
        <v>0.5</v>
      </c>
      <c r="DR691" s="16">
        <f t="shared" si="394"/>
        <v>0</v>
      </c>
      <c r="DS691" s="17">
        <f t="shared" si="380"/>
        <v>0.78800000000000003</v>
      </c>
      <c r="DT691" s="16">
        <f>IF(DS691&gt;=1,VLOOKUP(BO691,'PAINEL E TARGET'!$S$1:$W$8,5,0),0)</f>
        <v>0</v>
      </c>
      <c r="DU691" s="16">
        <f t="shared" si="395"/>
        <v>1856.25</v>
      </c>
    </row>
    <row r="692" spans="2:125" s="32" customFormat="1" x14ac:dyDescent="0.2">
      <c r="B692" s="44">
        <v>43541</v>
      </c>
      <c r="C692" s="65">
        <v>1563</v>
      </c>
      <c r="D692" s="66" t="s">
        <v>695</v>
      </c>
      <c r="E692" s="65">
        <v>314</v>
      </c>
      <c r="F692" s="65" t="s">
        <v>943</v>
      </c>
      <c r="G692" s="67">
        <v>1940795.7309936981</v>
      </c>
      <c r="H692" s="67">
        <v>1144359.9481425062</v>
      </c>
      <c r="I692" s="67">
        <v>1058813.31</v>
      </c>
      <c r="J692" s="68">
        <v>0.92524499107001856</v>
      </c>
      <c r="K692" s="67">
        <v>172877.54315035968</v>
      </c>
      <c r="L692" s="67">
        <v>835594.25781310501</v>
      </c>
      <c r="M692" s="67">
        <v>180633.4</v>
      </c>
      <c r="N692" s="67">
        <v>812363.91999999993</v>
      </c>
      <c r="O692" s="67">
        <v>1720840.4654521048</v>
      </c>
      <c r="P692" s="67" t="s">
        <v>1082</v>
      </c>
      <c r="Q692" s="67" t="s">
        <v>1082</v>
      </c>
      <c r="R692" s="67">
        <v>0</v>
      </c>
      <c r="S692" s="67">
        <v>0</v>
      </c>
      <c r="T692" s="68">
        <v>0.10911884684813977</v>
      </c>
      <c r="U692" s="68">
        <v>0.11784703507558307</v>
      </c>
      <c r="V692" s="68">
        <v>1.0799879074931049</v>
      </c>
      <c r="W692" s="67">
        <v>110043.28</v>
      </c>
      <c r="X692" s="67">
        <v>117021.79</v>
      </c>
      <c r="Y692" s="68">
        <v>1.0634160486673969</v>
      </c>
      <c r="Z692" s="68">
        <v>0.22960260245133876</v>
      </c>
      <c r="AA692" s="68">
        <v>0.21187106527135435</v>
      </c>
      <c r="AB692" s="68">
        <v>0.92277292595695914</v>
      </c>
      <c r="AC692" s="67">
        <v>231547.75</v>
      </c>
      <c r="AD692" s="67">
        <v>210387.39999999997</v>
      </c>
      <c r="AE692" s="68">
        <v>0.90861345014149331</v>
      </c>
      <c r="AF692" s="43">
        <v>80</v>
      </c>
      <c r="AG692" s="43">
        <v>73</v>
      </c>
      <c r="AH692" s="43">
        <v>37</v>
      </c>
      <c r="AI692" s="43">
        <v>36</v>
      </c>
      <c r="AJ692" s="67">
        <v>43446.74</v>
      </c>
      <c r="AK692" s="67">
        <v>49929</v>
      </c>
      <c r="AL692" s="68">
        <v>1.1492001471226609</v>
      </c>
      <c r="AM692" s="67">
        <v>12749.309999999998</v>
      </c>
      <c r="AN692" s="67">
        <v>10026.599999999999</v>
      </c>
      <c r="AO692" s="68">
        <v>0.78644256042091698</v>
      </c>
      <c r="AP692" s="67">
        <v>11109.18</v>
      </c>
      <c r="AQ692" s="67">
        <v>8917.92</v>
      </c>
      <c r="AR692" s="68">
        <v>0.80275231835292971</v>
      </c>
      <c r="AS692" s="67">
        <v>42738.049999999996</v>
      </c>
      <c r="AT692" s="67">
        <v>48148.27</v>
      </c>
      <c r="AU692" s="68">
        <v>1.1265902398448222</v>
      </c>
      <c r="AV692" s="43">
        <v>2621.4799999999996</v>
      </c>
      <c r="AW692" s="43">
        <v>2034.6100000000001</v>
      </c>
      <c r="AX692" s="69">
        <v>0.77613027755313813</v>
      </c>
      <c r="AY692" s="43">
        <v>172877.54315035968</v>
      </c>
      <c r="AZ692" s="43">
        <v>180633.4</v>
      </c>
      <c r="BA692" s="43">
        <v>57302.994312123345</v>
      </c>
      <c r="BB692" s="43">
        <v>61713.139999999992</v>
      </c>
      <c r="BC692" s="43">
        <v>293998.83714056679</v>
      </c>
      <c r="BD692" s="43">
        <v>98090.629047936716</v>
      </c>
      <c r="BE692" s="43">
        <v>188896.87000000002</v>
      </c>
      <c r="BF692" s="43">
        <v>397467.91999999993</v>
      </c>
      <c r="BG692" s="43">
        <v>4499.869999999999</v>
      </c>
      <c r="BH692" s="43">
        <v>73</v>
      </c>
      <c r="BI692" s="44">
        <v>43173</v>
      </c>
      <c r="BJ692" s="44">
        <v>43541</v>
      </c>
      <c r="BK692" s="44">
        <v>43172</v>
      </c>
      <c r="BL692" s="43">
        <f t="shared" si="381"/>
        <v>1058813.31</v>
      </c>
      <c r="BM692" s="43">
        <f t="shared" si="382"/>
        <v>992997.32</v>
      </c>
      <c r="BO692" s="16" t="str">
        <f>IFERROR(VLOOKUP($C692,'PORTE LOJA'!A:B,2,0),"PORTE 1")</f>
        <v>PORTE 3</v>
      </c>
      <c r="BP692" s="16">
        <f>VLOOKUP(BO692,'PAINEL E TARGET'!$S$1:$W$8,3,0)</f>
        <v>2400</v>
      </c>
      <c r="BQ692" s="16">
        <f t="shared" si="360"/>
        <v>1</v>
      </c>
      <c r="BR692" s="16">
        <f t="shared" si="361"/>
        <v>1</v>
      </c>
      <c r="BS692" s="16">
        <f t="shared" si="362"/>
        <v>1</v>
      </c>
      <c r="BT692" s="16">
        <f t="shared" si="363"/>
        <v>1</v>
      </c>
      <c r="BU692" s="16">
        <f t="shared" si="364"/>
        <v>1</v>
      </c>
      <c r="BV692" s="16">
        <f t="shared" si="365"/>
        <v>1</v>
      </c>
      <c r="BW692" s="17" t="str">
        <f t="shared" si="383"/>
        <v>111111</v>
      </c>
      <c r="BY692" s="17">
        <f t="shared" si="366"/>
        <v>0.92500000000000004</v>
      </c>
      <c r="BZ692" s="17">
        <f t="shared" si="367"/>
        <v>0.98499999999999999</v>
      </c>
      <c r="CA692" s="17" t="str">
        <f t="shared" si="384"/>
        <v>Sem Retira</v>
      </c>
      <c r="CB692" s="17">
        <f t="shared" si="385"/>
        <v>0.98499999999999999</v>
      </c>
      <c r="CC692" s="33" t="str">
        <f>IF(CB692&gt;='PAINEL E TARGET'!$T$11,'PAINEL E TARGET'!$S$11,
IF(CB692&gt;='PAINEL E TARGET'!$T$12,'PAINEL E TARGET'!$S$12,
IF(CB692&gt;='PAINEL E TARGET'!$T$13,'PAINEL E TARGET'!$S$13,
IF(CB692&gt;='PAINEL E TARGET'!$T$14,'PAINEL E TARGET'!$S$14,
IF(CB692&gt;='PAINEL E TARGET'!$T$15,'PAINEL E TARGET'!$S$15,
IF(CB692&gt;='PAINEL E TARGET'!$T$16,'PAINEL E TARGET'!$S$16,
IF(CB692&gt;='PAINEL E TARGET'!$T$17,'PAINEL E TARGET'!$S$17,
IF(CB692&gt;='PAINEL E TARGET'!$T$18,'PAINEL E TARGET'!$S$18,'PAINEL E TARGET'!$S$19))))))))</f>
        <v>1. Fx de 90% a 99,9%</v>
      </c>
      <c r="CD692" s="17">
        <f>IFERROR(VLOOKUP($BW692,'PAINEL E TARGET'!$G$1:$Q$99,4,0),0)</f>
        <v>0.25</v>
      </c>
      <c r="CE692" s="17">
        <f>VLOOKUP(CC692,'PAINEL E TARGET'!$S$10:$U$19,3,0)</f>
        <v>0.5</v>
      </c>
      <c r="CF692" s="16">
        <f t="shared" si="386"/>
        <v>300</v>
      </c>
      <c r="CG692" s="17">
        <f t="shared" si="368"/>
        <v>1.149</v>
      </c>
      <c r="CH692" s="17">
        <f t="shared" si="369"/>
        <v>0.78600000000000003</v>
      </c>
      <c r="CI692" s="17">
        <f t="shared" si="370"/>
        <v>0.80300000000000005</v>
      </c>
      <c r="CJ692" s="17">
        <f t="shared" si="371"/>
        <v>1.127</v>
      </c>
      <c r="CK692" s="17">
        <f t="shared" si="372"/>
        <v>0.77600000000000002</v>
      </c>
      <c r="CL692" s="17">
        <f t="shared" si="373"/>
        <v>1.0629999999999999</v>
      </c>
      <c r="CM692" s="16">
        <f t="shared" si="374"/>
        <v>5</v>
      </c>
      <c r="CN692" s="17" t="str">
        <f t="shared" si="387"/>
        <v>ok</v>
      </c>
      <c r="CO692" s="17">
        <f t="shared" si="388"/>
        <v>1.0629999999999999</v>
      </c>
      <c r="CP692" s="33" t="str">
        <f>IF(CO692&gt;='PAINEL E TARGET'!$T$11,'PAINEL E TARGET'!$S$11,
IF(CO692&gt;='PAINEL E TARGET'!$T$12,'PAINEL E TARGET'!$S$12,
IF(CO692&gt;='PAINEL E TARGET'!$T$13,'PAINEL E TARGET'!$S$13,
IF(CO692&gt;='PAINEL E TARGET'!$T$14,'PAINEL E TARGET'!$S$14,
IF(CO692&gt;='PAINEL E TARGET'!$T$15,'PAINEL E TARGET'!$S$15,
IF(CO692&gt;='PAINEL E TARGET'!$T$16,'PAINEL E TARGET'!$S$16,
IF(CO692&gt;='PAINEL E TARGET'!$T$17,'PAINEL E TARGET'!$S$17,
IF(CO692&gt;='PAINEL E TARGET'!$T$18,'PAINEL E TARGET'!$S$18,'PAINEL E TARGET'!$S$19))))))))</f>
        <v>3. Fx de 105% a 109,9%</v>
      </c>
      <c r="CQ692" s="17">
        <f>IFERROR(VLOOKUP($BW692,'PAINEL E TARGET'!$G$1:$Q$99,5,0),0)</f>
        <v>0.25</v>
      </c>
      <c r="CR692" s="17">
        <f>VLOOKUP(CP692,'PAINEL E TARGET'!$S$10:$U$19,3,0)</f>
        <v>1.1000000000000001</v>
      </c>
      <c r="CS692" s="16">
        <f t="shared" si="389"/>
        <v>660</v>
      </c>
      <c r="CT692" s="17">
        <f t="shared" si="375"/>
        <v>0.90900000000000003</v>
      </c>
      <c r="CU692" s="33" t="str">
        <f>IF(CT692&gt;='PAINEL E TARGET'!$T$11,'PAINEL E TARGET'!$S$11,
IF(CT692&gt;='PAINEL E TARGET'!$T$12,'PAINEL E TARGET'!$S$12,
IF(CT692&gt;='PAINEL E TARGET'!$T$13,'PAINEL E TARGET'!$S$13,
IF(CT692&gt;='PAINEL E TARGET'!$T$14,'PAINEL E TARGET'!$S$14,
IF(CT692&gt;='PAINEL E TARGET'!$T$15,'PAINEL E TARGET'!$S$15,
IF(CT692&gt;='PAINEL E TARGET'!$T$16,'PAINEL E TARGET'!$S$16,
IF(CT692&gt;='PAINEL E TARGET'!$T$17,'PAINEL E TARGET'!$S$17,
IF(CT692&gt;='PAINEL E TARGET'!$T$18,'PAINEL E TARGET'!$S$18,'PAINEL E TARGET'!$S$19))))))))</f>
        <v>1. Fx de 90% a 99,9%</v>
      </c>
      <c r="CV692" s="17">
        <f>IFERROR(VLOOKUP($BW692,'PAINEL E TARGET'!$G$1:$Q$99,6,0),0)</f>
        <v>0.2</v>
      </c>
      <c r="CW692" s="17">
        <f>VLOOKUP(CU692,'PAINEL E TARGET'!$S$10:$U$19,3,0)</f>
        <v>0.5</v>
      </c>
      <c r="CX692" s="16">
        <f t="shared" si="390"/>
        <v>240</v>
      </c>
      <c r="CY692" s="17">
        <f t="shared" si="376"/>
        <v>1.0449999999999999</v>
      </c>
      <c r="CZ692" s="33" t="str">
        <f>IF(CY692&gt;='PAINEL E TARGET'!$T$11,'PAINEL E TARGET'!$S$11,
IF(CY692&gt;='PAINEL E TARGET'!$T$12,'PAINEL E TARGET'!$S$12,
IF(CY692&gt;='PAINEL E TARGET'!$T$13,'PAINEL E TARGET'!$S$13,
IF(CY692&gt;='PAINEL E TARGET'!$T$14,'PAINEL E TARGET'!$S$14,
IF(CY692&gt;='PAINEL E TARGET'!$T$15,'PAINEL E TARGET'!$S$15,
IF(CY692&gt;='PAINEL E TARGET'!$T$16,'PAINEL E TARGET'!$S$16,
IF(CY692&gt;='PAINEL E TARGET'!$T$17,'PAINEL E TARGET'!$S$17,
IF(CY692&gt;='PAINEL E TARGET'!$T$18,'PAINEL E TARGET'!$S$18,'PAINEL E TARGET'!$S$19))))))))</f>
        <v>2. Fx de 100% a 104,9%</v>
      </c>
      <c r="DA692" s="17">
        <f>IFERROR(VLOOKUP($BW692,'PAINEL E TARGET'!$G$1:$Q$99,7,0),0)</f>
        <v>0.15</v>
      </c>
      <c r="DB692" s="17">
        <f>VLOOKUP(CZ692,'PAINEL E TARGET'!$S$10:$U$19,3,0)</f>
        <v>1</v>
      </c>
      <c r="DC692" s="16">
        <f t="shared" si="391"/>
        <v>360</v>
      </c>
      <c r="DD692" s="17">
        <f t="shared" si="377"/>
        <v>1.077</v>
      </c>
      <c r="DE692" s="33" t="str">
        <f>IF(DD692&gt;='PAINEL E TARGET'!$T$11,'PAINEL E TARGET'!$S$11,
IF(DD692&gt;='PAINEL E TARGET'!$T$12,'PAINEL E TARGET'!$S$12,
IF(DD692&gt;='PAINEL E TARGET'!$T$13,'PAINEL E TARGET'!$S$13,
IF(DD692&gt;='PAINEL E TARGET'!$T$14,'PAINEL E TARGET'!$S$14,
IF(DD692&gt;='PAINEL E TARGET'!$T$15,'PAINEL E TARGET'!$S$15,
IF(DD692&gt;='PAINEL E TARGET'!$T$16,'PAINEL E TARGET'!$S$16,
IF(DD692&gt;='PAINEL E TARGET'!$T$17,'PAINEL E TARGET'!$S$17,
IF(DD692&gt;='PAINEL E TARGET'!$T$18,'PAINEL E TARGET'!$S$18,'PAINEL E TARGET'!$S$19))))))))</f>
        <v>3. Fx de 105% a 109,9%</v>
      </c>
      <c r="DF692" s="17">
        <f>IFERROR(VLOOKUP($BW692,'PAINEL E TARGET'!$G$1:$Q$99,8,0),0)</f>
        <v>0.1</v>
      </c>
      <c r="DG692" s="17">
        <f>VLOOKUP(DE692,'PAINEL E TARGET'!$S$10:$U$19,3,0)</f>
        <v>1.1000000000000001</v>
      </c>
      <c r="DH692" s="16">
        <f t="shared" si="392"/>
        <v>264.00000000000006</v>
      </c>
      <c r="DI692" s="17">
        <f t="shared" si="378"/>
        <v>0.97299999999999998</v>
      </c>
      <c r="DJ692" s="33" t="str">
        <f>IF(DI692&gt;='PAINEL E TARGET'!$T$11,'PAINEL E TARGET'!$S$11,
IF(DI692&gt;='PAINEL E TARGET'!$T$12,'PAINEL E TARGET'!$S$12,
IF(DI692&gt;='PAINEL E TARGET'!$T$13,'PAINEL E TARGET'!$S$13,
IF(DI692&gt;='PAINEL E TARGET'!$T$14,'PAINEL E TARGET'!$S$14,
IF(DI692&gt;='PAINEL E TARGET'!$T$15,'PAINEL E TARGET'!$S$15,
IF(DI692&gt;='PAINEL E TARGET'!$T$16,'PAINEL E TARGET'!$S$16,
IF(DI692&gt;='PAINEL E TARGET'!$T$17,'PAINEL E TARGET'!$S$17,
IF(DI692&gt;='PAINEL E TARGET'!$T$18,'PAINEL E TARGET'!$S$18,'PAINEL E TARGET'!$S$19))))))))</f>
        <v>1. Fx de 90% a 99,9%</v>
      </c>
      <c r="DK692" s="17">
        <f>IFERROR(VLOOKUP($BW692,'PAINEL E TARGET'!$G$1:$Q$99,9,0),0)</f>
        <v>0.05</v>
      </c>
      <c r="DL692" s="17">
        <f>VLOOKUP(DJ692,'PAINEL E TARGET'!$S$10:$U$19,3,0)</f>
        <v>0.5</v>
      </c>
      <c r="DM692" s="16">
        <f t="shared" si="393"/>
        <v>60</v>
      </c>
      <c r="DN692" s="17">
        <f t="shared" si="379"/>
        <v>0.77600000000000002</v>
      </c>
      <c r="DO692" s="33" t="str">
        <f>IF(DN692&gt;='PAINEL E TARGET'!$T$11,'PAINEL E TARGET'!$S$11,
IF(DN692&gt;='PAINEL E TARGET'!$T$12,'PAINEL E TARGET'!$S$12,
IF(DN692&gt;='PAINEL E TARGET'!$T$13,'PAINEL E TARGET'!$S$13,
IF(DN692&gt;='PAINEL E TARGET'!$T$14,'PAINEL E TARGET'!$S$14,
IF(DN692&gt;='PAINEL E TARGET'!$T$15,'PAINEL E TARGET'!$S$15,
IF(DN692&gt;='PAINEL E TARGET'!$T$16,'PAINEL E TARGET'!$S$16,
IF(DN692&gt;='PAINEL E TARGET'!$T$17,'PAINEL E TARGET'!$S$17,
IF(DN692&gt;='PAINEL E TARGET'!$T$18,'PAINEL E TARGET'!$S$18,'PAINEL E TARGET'!$S$19))))))))</f>
        <v>Não elegível</v>
      </c>
      <c r="DP692" s="17">
        <f>IFERROR(VLOOKUP($BW692,'PAINEL E TARGET'!$G$1:$Q$99,10,0),0)</f>
        <v>0</v>
      </c>
      <c r="DQ692" s="17">
        <f>VLOOKUP(DO692,'PAINEL E TARGET'!$S$10:$U$19,3,0)</f>
        <v>0</v>
      </c>
      <c r="DR692" s="16">
        <f t="shared" si="394"/>
        <v>0</v>
      </c>
      <c r="DS692" s="17">
        <f t="shared" si="380"/>
        <v>0.91300000000000003</v>
      </c>
      <c r="DT692" s="16">
        <f>IF(DS692&gt;=1,VLOOKUP(BO692,'PAINEL E TARGET'!$S$1:$W$8,5,0),0)</f>
        <v>0</v>
      </c>
      <c r="DU692" s="16">
        <f t="shared" si="395"/>
        <v>1884</v>
      </c>
    </row>
    <row r="693" spans="2:125" s="32" customFormat="1" x14ac:dyDescent="0.2">
      <c r="B693" s="44">
        <v>43541</v>
      </c>
      <c r="C693" s="65">
        <v>1564</v>
      </c>
      <c r="D693" s="66" t="s">
        <v>696</v>
      </c>
      <c r="E693" s="65">
        <v>318</v>
      </c>
      <c r="F693" s="65" t="s">
        <v>943</v>
      </c>
      <c r="G693" s="67">
        <v>1240280.5256536163</v>
      </c>
      <c r="H693" s="67">
        <v>739331.38037591893</v>
      </c>
      <c r="I693" s="67">
        <v>580177.1</v>
      </c>
      <c r="J693" s="68">
        <v>0.78473214501595256</v>
      </c>
      <c r="K693" s="67">
        <v>152485.07816001563</v>
      </c>
      <c r="L693" s="67">
        <v>498288.64465317881</v>
      </c>
      <c r="M693" s="67">
        <v>113022.47</v>
      </c>
      <c r="N693" s="67">
        <v>430847.37</v>
      </c>
      <c r="O693" s="67">
        <v>1097220.3580380764</v>
      </c>
      <c r="P693" s="67" t="s">
        <v>1082</v>
      </c>
      <c r="Q693" s="67" t="s">
        <v>1082</v>
      </c>
      <c r="R693" s="67">
        <v>0</v>
      </c>
      <c r="S693" s="67">
        <v>0</v>
      </c>
      <c r="T693" s="68">
        <v>0.1153983902044506</v>
      </c>
      <c r="U693" s="68">
        <v>0.1194325649681181</v>
      </c>
      <c r="V693" s="68">
        <v>1.0349586745232771</v>
      </c>
      <c r="W693" s="67">
        <v>75098.239999999991</v>
      </c>
      <c r="X693" s="67">
        <v>64955.77</v>
      </c>
      <c r="Y693" s="68">
        <v>0.8649439720558032</v>
      </c>
      <c r="Z693" s="68">
        <v>0.21689930778062164</v>
      </c>
      <c r="AA693" s="68">
        <v>0.24416893571447168</v>
      </c>
      <c r="AB693" s="68">
        <v>1.1257248269387348</v>
      </c>
      <c r="AC693" s="67">
        <v>141152.37000000002</v>
      </c>
      <c r="AD693" s="67">
        <v>132796.12</v>
      </c>
      <c r="AE693" s="68">
        <v>0.94079978961741817</v>
      </c>
      <c r="AF693" s="43">
        <v>80</v>
      </c>
      <c r="AG693" s="43">
        <v>75</v>
      </c>
      <c r="AH693" s="43">
        <v>25</v>
      </c>
      <c r="AI693" s="43">
        <v>22</v>
      </c>
      <c r="AJ693" s="67">
        <v>36859.379999999997</v>
      </c>
      <c r="AK693" s="67">
        <v>31948.5</v>
      </c>
      <c r="AL693" s="68">
        <v>0.86676715669118698</v>
      </c>
      <c r="AM693" s="67">
        <v>7957.82</v>
      </c>
      <c r="AN693" s="67">
        <v>6208.2</v>
      </c>
      <c r="AO693" s="68">
        <v>0.78013827907643052</v>
      </c>
      <c r="AP693" s="67">
        <v>4493.51</v>
      </c>
      <c r="AQ693" s="67">
        <v>3795.84</v>
      </c>
      <c r="AR693" s="68">
        <v>0.8447383003487251</v>
      </c>
      <c r="AS693" s="67">
        <v>25787.53</v>
      </c>
      <c r="AT693" s="67">
        <v>23003.23</v>
      </c>
      <c r="AU693" s="68">
        <v>0.89202920946674613</v>
      </c>
      <c r="AV693" s="43">
        <v>917.97999999999979</v>
      </c>
      <c r="AW693" s="43">
        <v>1399.78</v>
      </c>
      <c r="AX693" s="69">
        <v>1.5248480359049219</v>
      </c>
      <c r="AY693" s="43">
        <v>152485.07816001563</v>
      </c>
      <c r="AZ693" s="43">
        <v>113022.47000000002</v>
      </c>
      <c r="BA693" s="43">
        <v>23600.605212776922</v>
      </c>
      <c r="BB693" s="43">
        <v>29167.379999999997</v>
      </c>
      <c r="BC693" s="43">
        <v>256731.66366229826</v>
      </c>
      <c r="BD693" s="43">
        <v>39941.55026367979</v>
      </c>
      <c r="BE693" s="43">
        <v>127521.79000000001</v>
      </c>
      <c r="BF693" s="43">
        <v>239686.24000000002</v>
      </c>
      <c r="BG693" s="43">
        <v>1556.76</v>
      </c>
      <c r="BH693" s="43">
        <v>50</v>
      </c>
      <c r="BI693" s="44">
        <v>43173</v>
      </c>
      <c r="BJ693" s="44">
        <v>43541</v>
      </c>
      <c r="BK693" s="44">
        <v>43172</v>
      </c>
      <c r="BL693" s="43">
        <f t="shared" si="381"/>
        <v>580177.1</v>
      </c>
      <c r="BM693" s="43">
        <f t="shared" si="382"/>
        <v>543869.84</v>
      </c>
      <c r="BO693" s="16" t="str">
        <f>IFERROR(VLOOKUP($C693,'PORTE LOJA'!A:B,2,0),"PORTE 1")</f>
        <v>PORTE 2</v>
      </c>
      <c r="BP693" s="16">
        <f>VLOOKUP(BO693,'PAINEL E TARGET'!$S$1:$W$8,3,0)</f>
        <v>1875</v>
      </c>
      <c r="BQ693" s="16">
        <f t="shared" si="360"/>
        <v>1</v>
      </c>
      <c r="BR693" s="16">
        <f t="shared" si="361"/>
        <v>1</v>
      </c>
      <c r="BS693" s="16">
        <f t="shared" si="362"/>
        <v>1</v>
      </c>
      <c r="BT693" s="16">
        <f t="shared" si="363"/>
        <v>1</v>
      </c>
      <c r="BU693" s="16">
        <f t="shared" si="364"/>
        <v>1</v>
      </c>
      <c r="BV693" s="16">
        <f t="shared" si="365"/>
        <v>1</v>
      </c>
      <c r="BW693" s="17" t="str">
        <f t="shared" si="383"/>
        <v>111111</v>
      </c>
      <c r="BY693" s="17">
        <f t="shared" si="366"/>
        <v>0.78500000000000003</v>
      </c>
      <c r="BZ693" s="17">
        <f t="shared" si="367"/>
        <v>0.83599999999999997</v>
      </c>
      <c r="CA693" s="17" t="str">
        <f t="shared" si="384"/>
        <v>Sem Retira</v>
      </c>
      <c r="CB693" s="17">
        <f t="shared" si="385"/>
        <v>0.83599999999999997</v>
      </c>
      <c r="CC693" s="33" t="str">
        <f>IF(CB693&gt;='PAINEL E TARGET'!$T$11,'PAINEL E TARGET'!$S$11,
IF(CB693&gt;='PAINEL E TARGET'!$T$12,'PAINEL E TARGET'!$S$12,
IF(CB693&gt;='PAINEL E TARGET'!$T$13,'PAINEL E TARGET'!$S$13,
IF(CB693&gt;='PAINEL E TARGET'!$T$14,'PAINEL E TARGET'!$S$14,
IF(CB693&gt;='PAINEL E TARGET'!$T$15,'PAINEL E TARGET'!$S$15,
IF(CB693&gt;='PAINEL E TARGET'!$T$16,'PAINEL E TARGET'!$S$16,
IF(CB693&gt;='PAINEL E TARGET'!$T$17,'PAINEL E TARGET'!$S$17,
IF(CB693&gt;='PAINEL E TARGET'!$T$18,'PAINEL E TARGET'!$S$18,'PAINEL E TARGET'!$S$19))))))))</f>
        <v>Não elegível</v>
      </c>
      <c r="CD693" s="17">
        <f>IFERROR(VLOOKUP($BW693,'PAINEL E TARGET'!$G$1:$Q$99,4,0),0)</f>
        <v>0.25</v>
      </c>
      <c r="CE693" s="17">
        <f>VLOOKUP(CC693,'PAINEL E TARGET'!$S$10:$U$19,3,0)</f>
        <v>0</v>
      </c>
      <c r="CF693" s="16">
        <f t="shared" si="386"/>
        <v>0</v>
      </c>
      <c r="CG693" s="17">
        <f t="shared" si="368"/>
        <v>0.86699999999999999</v>
      </c>
      <c r="CH693" s="17">
        <f t="shared" si="369"/>
        <v>0.78</v>
      </c>
      <c r="CI693" s="17">
        <f t="shared" si="370"/>
        <v>0.84499999999999997</v>
      </c>
      <c r="CJ693" s="17">
        <f t="shared" si="371"/>
        <v>0.89200000000000002</v>
      </c>
      <c r="CK693" s="17">
        <f t="shared" si="372"/>
        <v>1.5249999999999999</v>
      </c>
      <c r="CL693" s="17">
        <f t="shared" si="373"/>
        <v>0.86499999999999999</v>
      </c>
      <c r="CM693" s="16">
        <f t="shared" si="374"/>
        <v>5</v>
      </c>
      <c r="CN693" s="17" t="str">
        <f t="shared" si="387"/>
        <v>ok</v>
      </c>
      <c r="CO693" s="17">
        <f t="shared" si="388"/>
        <v>0.86499999999999999</v>
      </c>
      <c r="CP693" s="33" t="str">
        <f>IF(CO693&gt;='PAINEL E TARGET'!$T$11,'PAINEL E TARGET'!$S$11,
IF(CO693&gt;='PAINEL E TARGET'!$T$12,'PAINEL E TARGET'!$S$12,
IF(CO693&gt;='PAINEL E TARGET'!$T$13,'PAINEL E TARGET'!$S$13,
IF(CO693&gt;='PAINEL E TARGET'!$T$14,'PAINEL E TARGET'!$S$14,
IF(CO693&gt;='PAINEL E TARGET'!$T$15,'PAINEL E TARGET'!$S$15,
IF(CO693&gt;='PAINEL E TARGET'!$T$16,'PAINEL E TARGET'!$S$16,
IF(CO693&gt;='PAINEL E TARGET'!$T$17,'PAINEL E TARGET'!$S$17,
IF(CO693&gt;='PAINEL E TARGET'!$T$18,'PAINEL E TARGET'!$S$18,'PAINEL E TARGET'!$S$19))))))))</f>
        <v>Não elegível</v>
      </c>
      <c r="CQ693" s="17">
        <f>IFERROR(VLOOKUP($BW693,'PAINEL E TARGET'!$G$1:$Q$99,5,0),0)</f>
        <v>0.25</v>
      </c>
      <c r="CR693" s="17">
        <f>VLOOKUP(CP693,'PAINEL E TARGET'!$S$10:$U$19,3,0)</f>
        <v>0</v>
      </c>
      <c r="CS693" s="16">
        <f t="shared" si="389"/>
        <v>0</v>
      </c>
      <c r="CT693" s="17">
        <f t="shared" si="375"/>
        <v>0.94099999999999995</v>
      </c>
      <c r="CU693" s="33" t="str">
        <f>IF(CT693&gt;='PAINEL E TARGET'!$T$11,'PAINEL E TARGET'!$S$11,
IF(CT693&gt;='PAINEL E TARGET'!$T$12,'PAINEL E TARGET'!$S$12,
IF(CT693&gt;='PAINEL E TARGET'!$T$13,'PAINEL E TARGET'!$S$13,
IF(CT693&gt;='PAINEL E TARGET'!$T$14,'PAINEL E TARGET'!$S$14,
IF(CT693&gt;='PAINEL E TARGET'!$T$15,'PAINEL E TARGET'!$S$15,
IF(CT693&gt;='PAINEL E TARGET'!$T$16,'PAINEL E TARGET'!$S$16,
IF(CT693&gt;='PAINEL E TARGET'!$T$17,'PAINEL E TARGET'!$S$17,
IF(CT693&gt;='PAINEL E TARGET'!$T$18,'PAINEL E TARGET'!$S$18,'PAINEL E TARGET'!$S$19))))))))</f>
        <v>1. Fx de 90% a 99,9%</v>
      </c>
      <c r="CV693" s="17">
        <f>IFERROR(VLOOKUP($BW693,'PAINEL E TARGET'!$G$1:$Q$99,6,0),0)</f>
        <v>0.2</v>
      </c>
      <c r="CW693" s="17">
        <f>VLOOKUP(CU693,'PAINEL E TARGET'!$S$10:$U$19,3,0)</f>
        <v>0.5</v>
      </c>
      <c r="CX693" s="16">
        <f t="shared" si="390"/>
        <v>187.5</v>
      </c>
      <c r="CY693" s="17">
        <f t="shared" si="376"/>
        <v>0.74099999999999999</v>
      </c>
      <c r="CZ693" s="33" t="str">
        <f>IF(CY693&gt;='PAINEL E TARGET'!$T$11,'PAINEL E TARGET'!$S$11,
IF(CY693&gt;='PAINEL E TARGET'!$T$12,'PAINEL E TARGET'!$S$12,
IF(CY693&gt;='PAINEL E TARGET'!$T$13,'PAINEL E TARGET'!$S$13,
IF(CY693&gt;='PAINEL E TARGET'!$T$14,'PAINEL E TARGET'!$S$14,
IF(CY693&gt;='PAINEL E TARGET'!$T$15,'PAINEL E TARGET'!$S$15,
IF(CY693&gt;='PAINEL E TARGET'!$T$16,'PAINEL E TARGET'!$S$16,
IF(CY693&gt;='PAINEL E TARGET'!$T$17,'PAINEL E TARGET'!$S$17,
IF(CY693&gt;='PAINEL E TARGET'!$T$18,'PAINEL E TARGET'!$S$18,'PAINEL E TARGET'!$S$19))))))))</f>
        <v>Não elegível</v>
      </c>
      <c r="DA693" s="17">
        <f>IFERROR(VLOOKUP($BW693,'PAINEL E TARGET'!$G$1:$Q$99,7,0),0)</f>
        <v>0.15</v>
      </c>
      <c r="DB693" s="17">
        <f>VLOOKUP(CZ693,'PAINEL E TARGET'!$S$10:$U$19,3,0)</f>
        <v>0</v>
      </c>
      <c r="DC693" s="16">
        <f t="shared" si="391"/>
        <v>0</v>
      </c>
      <c r="DD693" s="17">
        <f t="shared" si="377"/>
        <v>1.236</v>
      </c>
      <c r="DE693" s="33" t="str">
        <f>IF(DD693&gt;='PAINEL E TARGET'!$T$11,'PAINEL E TARGET'!$S$11,
IF(DD693&gt;='PAINEL E TARGET'!$T$12,'PAINEL E TARGET'!$S$12,
IF(DD693&gt;='PAINEL E TARGET'!$T$13,'PAINEL E TARGET'!$S$13,
IF(DD693&gt;='PAINEL E TARGET'!$T$14,'PAINEL E TARGET'!$S$14,
IF(DD693&gt;='PAINEL E TARGET'!$T$15,'PAINEL E TARGET'!$S$15,
IF(DD693&gt;='PAINEL E TARGET'!$T$16,'PAINEL E TARGET'!$S$16,
IF(DD693&gt;='PAINEL E TARGET'!$T$17,'PAINEL E TARGET'!$S$17,
IF(DD693&gt;='PAINEL E TARGET'!$T$18,'PAINEL E TARGET'!$S$18,'PAINEL E TARGET'!$S$19))))))))</f>
        <v>6. Fx de 120% a 124,9%</v>
      </c>
      <c r="DF693" s="17">
        <f>IFERROR(VLOOKUP($BW693,'PAINEL E TARGET'!$G$1:$Q$99,8,0),0)</f>
        <v>0.1</v>
      </c>
      <c r="DG693" s="17">
        <f>VLOOKUP(DE693,'PAINEL E TARGET'!$S$10:$U$19,3,0)</f>
        <v>1.4</v>
      </c>
      <c r="DH693" s="16">
        <f t="shared" si="392"/>
        <v>262.5</v>
      </c>
      <c r="DI693" s="17">
        <f t="shared" si="378"/>
        <v>0.88</v>
      </c>
      <c r="DJ693" s="33" t="str">
        <f>IF(DI693&gt;='PAINEL E TARGET'!$T$11,'PAINEL E TARGET'!$S$11,
IF(DI693&gt;='PAINEL E TARGET'!$T$12,'PAINEL E TARGET'!$S$12,
IF(DI693&gt;='PAINEL E TARGET'!$T$13,'PAINEL E TARGET'!$S$13,
IF(DI693&gt;='PAINEL E TARGET'!$T$14,'PAINEL E TARGET'!$S$14,
IF(DI693&gt;='PAINEL E TARGET'!$T$15,'PAINEL E TARGET'!$S$15,
IF(DI693&gt;='PAINEL E TARGET'!$T$16,'PAINEL E TARGET'!$S$16,
IF(DI693&gt;='PAINEL E TARGET'!$T$17,'PAINEL E TARGET'!$S$17,
IF(DI693&gt;='PAINEL E TARGET'!$T$18,'PAINEL E TARGET'!$S$18,'PAINEL E TARGET'!$S$19))))))))</f>
        <v>Não elegível</v>
      </c>
      <c r="DK693" s="17">
        <f>IFERROR(VLOOKUP($BW693,'PAINEL E TARGET'!$G$1:$Q$99,9,0),0)</f>
        <v>0.05</v>
      </c>
      <c r="DL693" s="17">
        <f>VLOOKUP(DJ693,'PAINEL E TARGET'!$S$10:$U$19,3,0)</f>
        <v>0</v>
      </c>
      <c r="DM693" s="16">
        <f t="shared" si="393"/>
        <v>0</v>
      </c>
      <c r="DN693" s="17">
        <f t="shared" si="379"/>
        <v>1.5249999999999999</v>
      </c>
      <c r="DO693" s="33" t="str">
        <f>IF(DN693&gt;='PAINEL E TARGET'!$T$11,'PAINEL E TARGET'!$S$11,
IF(DN693&gt;='PAINEL E TARGET'!$T$12,'PAINEL E TARGET'!$S$12,
IF(DN693&gt;='PAINEL E TARGET'!$T$13,'PAINEL E TARGET'!$S$13,
IF(DN693&gt;='PAINEL E TARGET'!$T$14,'PAINEL E TARGET'!$S$14,
IF(DN693&gt;='PAINEL E TARGET'!$T$15,'PAINEL E TARGET'!$S$15,
IF(DN693&gt;='PAINEL E TARGET'!$T$16,'PAINEL E TARGET'!$S$16,
IF(DN693&gt;='PAINEL E TARGET'!$T$17,'PAINEL E TARGET'!$S$17,
IF(DN693&gt;='PAINEL E TARGET'!$T$18,'PAINEL E TARGET'!$S$18,'PAINEL E TARGET'!$S$19))))))))</f>
        <v>8. Fx de 130% ou mais</v>
      </c>
      <c r="DP693" s="17">
        <f>IFERROR(VLOOKUP($BW693,'PAINEL E TARGET'!$G$1:$Q$99,10,0),0)</f>
        <v>0</v>
      </c>
      <c r="DQ693" s="17">
        <f>VLOOKUP(DO693,'PAINEL E TARGET'!$S$10:$U$19,3,0)</f>
        <v>1.6</v>
      </c>
      <c r="DR693" s="16">
        <f t="shared" si="394"/>
        <v>0</v>
      </c>
      <c r="DS693" s="17">
        <f t="shared" si="380"/>
        <v>0.93799999999999994</v>
      </c>
      <c r="DT693" s="16">
        <f>IF(DS693&gt;=1,VLOOKUP(BO693,'PAINEL E TARGET'!$S$1:$W$8,5,0),0)</f>
        <v>0</v>
      </c>
      <c r="DU693" s="16">
        <f t="shared" si="395"/>
        <v>450</v>
      </c>
    </row>
    <row r="694" spans="2:125" s="32" customFormat="1" x14ac:dyDescent="0.2">
      <c r="B694" s="44">
        <v>43541</v>
      </c>
      <c r="C694" s="65">
        <v>1565</v>
      </c>
      <c r="D694" s="66" t="s">
        <v>697</v>
      </c>
      <c r="E694" s="65">
        <v>115</v>
      </c>
      <c r="F694" s="65" t="s">
        <v>1018</v>
      </c>
      <c r="G694" s="67">
        <v>914027.59082141728</v>
      </c>
      <c r="H694" s="67">
        <v>563088.5147065596</v>
      </c>
      <c r="I694" s="67">
        <v>495008.65000000008</v>
      </c>
      <c r="J694" s="68">
        <v>0.87909562541505981</v>
      </c>
      <c r="K694" s="67">
        <v>52460.860580094231</v>
      </c>
      <c r="L694" s="67">
        <v>430706.99508990929</v>
      </c>
      <c r="M694" s="67">
        <v>65290.28</v>
      </c>
      <c r="N694" s="67">
        <v>398512.9</v>
      </c>
      <c r="O694" s="67">
        <v>788156.96386953606</v>
      </c>
      <c r="P694" s="67" t="s">
        <v>1082</v>
      </c>
      <c r="Q694" s="67" t="s">
        <v>1082</v>
      </c>
      <c r="R694" s="67">
        <v>0</v>
      </c>
      <c r="S694" s="67">
        <v>0</v>
      </c>
      <c r="T694" s="68">
        <v>0.10291994679787479</v>
      </c>
      <c r="U694" s="68">
        <v>0.10163140752937487</v>
      </c>
      <c r="V694" s="68">
        <v>0.98748017941526445</v>
      </c>
      <c r="W694" s="67">
        <v>49727.61</v>
      </c>
      <c r="X694" s="67">
        <v>47136.97</v>
      </c>
      <c r="Y694" s="68">
        <v>0.94790338807756902</v>
      </c>
      <c r="Z694" s="68">
        <v>0.23180436919730571</v>
      </c>
      <c r="AA694" s="68">
        <v>0.22411366390372744</v>
      </c>
      <c r="AB694" s="68">
        <v>0.96682243169009408</v>
      </c>
      <c r="AC694" s="67">
        <v>112000.42</v>
      </c>
      <c r="AD694" s="67">
        <v>103944.62999999999</v>
      </c>
      <c r="AE694" s="68">
        <v>0.92807357329552864</v>
      </c>
      <c r="AF694" s="43">
        <v>80</v>
      </c>
      <c r="AG694" s="43">
        <v>55</v>
      </c>
      <c r="AH694" s="43">
        <v>23</v>
      </c>
      <c r="AI694" s="43">
        <v>22</v>
      </c>
      <c r="AJ694" s="67">
        <v>29378.120000000003</v>
      </c>
      <c r="AK694" s="67">
        <v>22672.5</v>
      </c>
      <c r="AL694" s="68">
        <v>0.77174781776369616</v>
      </c>
      <c r="AM694" s="67">
        <v>5366.1</v>
      </c>
      <c r="AN694" s="67">
        <v>4596.1400000000003</v>
      </c>
      <c r="AO694" s="68">
        <v>0.85651404185535118</v>
      </c>
      <c r="AP694" s="67">
        <v>2107.92</v>
      </c>
      <c r="AQ694" s="67">
        <v>1405.95</v>
      </c>
      <c r="AR694" s="68">
        <v>0.66698451554138671</v>
      </c>
      <c r="AS694" s="67">
        <v>12875.47</v>
      </c>
      <c r="AT694" s="67">
        <v>18462.379999999997</v>
      </c>
      <c r="AU694" s="68">
        <v>1.4339189171346753</v>
      </c>
      <c r="AV694" s="43">
        <v>1255.07</v>
      </c>
      <c r="AW694" s="43">
        <v>339.93</v>
      </c>
      <c r="AX694" s="69">
        <v>0.27084545085134698</v>
      </c>
      <c r="AY694" s="43">
        <v>52460.860580094231</v>
      </c>
      <c r="AZ694" s="43">
        <v>65290.28</v>
      </c>
      <c r="BA694" s="43">
        <v>27211.274928802493</v>
      </c>
      <c r="BB694" s="43">
        <v>21109.919999999998</v>
      </c>
      <c r="BC694" s="43">
        <v>85493.38506467313</v>
      </c>
      <c r="BD694" s="43">
        <v>44532.748531212841</v>
      </c>
      <c r="BE694" s="43">
        <v>81539.48000000001</v>
      </c>
      <c r="BF694" s="43">
        <v>183649.88999999998</v>
      </c>
      <c r="BG694" s="43">
        <v>2055.9699999999998</v>
      </c>
      <c r="BH694" s="43">
        <v>38</v>
      </c>
      <c r="BI694" s="44">
        <v>43173</v>
      </c>
      <c r="BJ694" s="44">
        <v>43541</v>
      </c>
      <c r="BK694" s="44">
        <v>43172</v>
      </c>
      <c r="BL694" s="43">
        <f t="shared" si="381"/>
        <v>495008.65000000008</v>
      </c>
      <c r="BM694" s="43">
        <f t="shared" si="382"/>
        <v>463803.18000000005</v>
      </c>
      <c r="BO694" s="16" t="str">
        <f>IFERROR(VLOOKUP($C694,'PORTE LOJA'!A:B,2,0),"PORTE 1")</f>
        <v>PORTE 2</v>
      </c>
      <c r="BP694" s="16">
        <f>VLOOKUP(BO694,'PAINEL E TARGET'!$S$1:$W$8,3,0)</f>
        <v>1875</v>
      </c>
      <c r="BQ694" s="16">
        <f t="shared" si="360"/>
        <v>1</v>
      </c>
      <c r="BR694" s="16">
        <f t="shared" si="361"/>
        <v>1</v>
      </c>
      <c r="BS694" s="16">
        <f t="shared" si="362"/>
        <v>1</v>
      </c>
      <c r="BT694" s="16">
        <f t="shared" si="363"/>
        <v>1</v>
      </c>
      <c r="BU694" s="16">
        <f t="shared" si="364"/>
        <v>1</v>
      </c>
      <c r="BV694" s="16">
        <f t="shared" si="365"/>
        <v>1</v>
      </c>
      <c r="BW694" s="17" t="str">
        <f t="shared" si="383"/>
        <v>111111</v>
      </c>
      <c r="BY694" s="17">
        <f t="shared" si="366"/>
        <v>0.879</v>
      </c>
      <c r="BZ694" s="17">
        <f t="shared" si="367"/>
        <v>0.96</v>
      </c>
      <c r="CA694" s="17" t="str">
        <f t="shared" si="384"/>
        <v>Sem Retira</v>
      </c>
      <c r="CB694" s="17">
        <f t="shared" si="385"/>
        <v>0.96</v>
      </c>
      <c r="CC694" s="33" t="str">
        <f>IF(CB694&gt;='PAINEL E TARGET'!$T$11,'PAINEL E TARGET'!$S$11,
IF(CB694&gt;='PAINEL E TARGET'!$T$12,'PAINEL E TARGET'!$S$12,
IF(CB694&gt;='PAINEL E TARGET'!$T$13,'PAINEL E TARGET'!$S$13,
IF(CB694&gt;='PAINEL E TARGET'!$T$14,'PAINEL E TARGET'!$S$14,
IF(CB694&gt;='PAINEL E TARGET'!$T$15,'PAINEL E TARGET'!$S$15,
IF(CB694&gt;='PAINEL E TARGET'!$T$16,'PAINEL E TARGET'!$S$16,
IF(CB694&gt;='PAINEL E TARGET'!$T$17,'PAINEL E TARGET'!$S$17,
IF(CB694&gt;='PAINEL E TARGET'!$T$18,'PAINEL E TARGET'!$S$18,'PAINEL E TARGET'!$S$19))))))))</f>
        <v>1. Fx de 90% a 99,9%</v>
      </c>
      <c r="CD694" s="17">
        <f>IFERROR(VLOOKUP($BW694,'PAINEL E TARGET'!$G$1:$Q$99,4,0),0)</f>
        <v>0.25</v>
      </c>
      <c r="CE694" s="17">
        <f>VLOOKUP(CC694,'PAINEL E TARGET'!$S$10:$U$19,3,0)</f>
        <v>0.5</v>
      </c>
      <c r="CF694" s="16">
        <f t="shared" si="386"/>
        <v>234.375</v>
      </c>
      <c r="CG694" s="17">
        <f t="shared" si="368"/>
        <v>0.77200000000000002</v>
      </c>
      <c r="CH694" s="17">
        <f t="shared" si="369"/>
        <v>0.85699999999999998</v>
      </c>
      <c r="CI694" s="17">
        <f t="shared" si="370"/>
        <v>0.66700000000000004</v>
      </c>
      <c r="CJ694" s="17">
        <f t="shared" si="371"/>
        <v>1.4339999999999999</v>
      </c>
      <c r="CK694" s="17">
        <f t="shared" si="372"/>
        <v>0.27100000000000002</v>
      </c>
      <c r="CL694" s="17">
        <f t="shared" si="373"/>
        <v>0.94799999999999995</v>
      </c>
      <c r="CM694" s="16">
        <f t="shared" si="374"/>
        <v>3</v>
      </c>
      <c r="CN694" s="17" t="str">
        <f t="shared" si="387"/>
        <v>não ok</v>
      </c>
      <c r="CO694" s="17">
        <f t="shared" si="388"/>
        <v>0</v>
      </c>
      <c r="CP694" s="33" t="str">
        <f>IF(CO694&gt;='PAINEL E TARGET'!$T$11,'PAINEL E TARGET'!$S$11,
IF(CO694&gt;='PAINEL E TARGET'!$T$12,'PAINEL E TARGET'!$S$12,
IF(CO694&gt;='PAINEL E TARGET'!$T$13,'PAINEL E TARGET'!$S$13,
IF(CO694&gt;='PAINEL E TARGET'!$T$14,'PAINEL E TARGET'!$S$14,
IF(CO694&gt;='PAINEL E TARGET'!$T$15,'PAINEL E TARGET'!$S$15,
IF(CO694&gt;='PAINEL E TARGET'!$T$16,'PAINEL E TARGET'!$S$16,
IF(CO694&gt;='PAINEL E TARGET'!$T$17,'PAINEL E TARGET'!$S$17,
IF(CO694&gt;='PAINEL E TARGET'!$T$18,'PAINEL E TARGET'!$S$18,'PAINEL E TARGET'!$S$19))))))))</f>
        <v>Não elegível</v>
      </c>
      <c r="CQ694" s="17">
        <f>IFERROR(VLOOKUP($BW694,'PAINEL E TARGET'!$G$1:$Q$99,5,0),0)</f>
        <v>0.25</v>
      </c>
      <c r="CR694" s="17">
        <f>VLOOKUP(CP694,'PAINEL E TARGET'!$S$10:$U$19,3,0)</f>
        <v>0</v>
      </c>
      <c r="CS694" s="16">
        <f t="shared" si="389"/>
        <v>0</v>
      </c>
      <c r="CT694" s="17">
        <f t="shared" si="375"/>
        <v>0.92800000000000005</v>
      </c>
      <c r="CU694" s="33" t="str">
        <f>IF(CT694&gt;='PAINEL E TARGET'!$T$11,'PAINEL E TARGET'!$S$11,
IF(CT694&gt;='PAINEL E TARGET'!$T$12,'PAINEL E TARGET'!$S$12,
IF(CT694&gt;='PAINEL E TARGET'!$T$13,'PAINEL E TARGET'!$S$13,
IF(CT694&gt;='PAINEL E TARGET'!$T$14,'PAINEL E TARGET'!$S$14,
IF(CT694&gt;='PAINEL E TARGET'!$T$15,'PAINEL E TARGET'!$S$15,
IF(CT694&gt;='PAINEL E TARGET'!$T$16,'PAINEL E TARGET'!$S$16,
IF(CT694&gt;='PAINEL E TARGET'!$T$17,'PAINEL E TARGET'!$S$17,
IF(CT694&gt;='PAINEL E TARGET'!$T$18,'PAINEL E TARGET'!$S$18,'PAINEL E TARGET'!$S$19))))))))</f>
        <v>1. Fx de 90% a 99,9%</v>
      </c>
      <c r="CV694" s="17">
        <f>IFERROR(VLOOKUP($BW694,'PAINEL E TARGET'!$G$1:$Q$99,6,0),0)</f>
        <v>0.2</v>
      </c>
      <c r="CW694" s="17">
        <f>VLOOKUP(CU694,'PAINEL E TARGET'!$S$10:$U$19,3,0)</f>
        <v>0.5</v>
      </c>
      <c r="CX694" s="16">
        <f t="shared" si="390"/>
        <v>187.5</v>
      </c>
      <c r="CY694" s="17">
        <f t="shared" si="376"/>
        <v>1.2450000000000001</v>
      </c>
      <c r="CZ694" s="33" t="str">
        <f>IF(CY694&gt;='PAINEL E TARGET'!$T$11,'PAINEL E TARGET'!$S$11,
IF(CY694&gt;='PAINEL E TARGET'!$T$12,'PAINEL E TARGET'!$S$12,
IF(CY694&gt;='PAINEL E TARGET'!$T$13,'PAINEL E TARGET'!$S$13,
IF(CY694&gt;='PAINEL E TARGET'!$T$14,'PAINEL E TARGET'!$S$14,
IF(CY694&gt;='PAINEL E TARGET'!$T$15,'PAINEL E TARGET'!$S$15,
IF(CY694&gt;='PAINEL E TARGET'!$T$16,'PAINEL E TARGET'!$S$16,
IF(CY694&gt;='PAINEL E TARGET'!$T$17,'PAINEL E TARGET'!$S$17,
IF(CY694&gt;='PAINEL E TARGET'!$T$18,'PAINEL E TARGET'!$S$18,'PAINEL E TARGET'!$S$19))))))))</f>
        <v>6. Fx de 120% a 124,9%</v>
      </c>
      <c r="DA694" s="17">
        <f>IFERROR(VLOOKUP($BW694,'PAINEL E TARGET'!$G$1:$Q$99,7,0),0)</f>
        <v>0.15</v>
      </c>
      <c r="DB694" s="17">
        <f>VLOOKUP(CZ694,'PAINEL E TARGET'!$S$10:$U$19,3,0)</f>
        <v>1.4</v>
      </c>
      <c r="DC694" s="16">
        <f t="shared" si="391"/>
        <v>393.75</v>
      </c>
      <c r="DD694" s="17">
        <f t="shared" si="377"/>
        <v>0.77600000000000002</v>
      </c>
      <c r="DE694" s="33" t="str">
        <f>IF(DD694&gt;='PAINEL E TARGET'!$T$11,'PAINEL E TARGET'!$S$11,
IF(DD694&gt;='PAINEL E TARGET'!$T$12,'PAINEL E TARGET'!$S$12,
IF(DD694&gt;='PAINEL E TARGET'!$T$13,'PAINEL E TARGET'!$S$13,
IF(DD694&gt;='PAINEL E TARGET'!$T$14,'PAINEL E TARGET'!$S$14,
IF(DD694&gt;='PAINEL E TARGET'!$T$15,'PAINEL E TARGET'!$S$15,
IF(DD694&gt;='PAINEL E TARGET'!$T$16,'PAINEL E TARGET'!$S$16,
IF(DD694&gt;='PAINEL E TARGET'!$T$17,'PAINEL E TARGET'!$S$17,
IF(DD694&gt;='PAINEL E TARGET'!$T$18,'PAINEL E TARGET'!$S$18,'PAINEL E TARGET'!$S$19))))))))</f>
        <v>Não elegível</v>
      </c>
      <c r="DF694" s="17">
        <f>IFERROR(VLOOKUP($BW694,'PAINEL E TARGET'!$G$1:$Q$99,8,0),0)</f>
        <v>0.1</v>
      </c>
      <c r="DG694" s="17">
        <f>VLOOKUP(DE694,'PAINEL E TARGET'!$S$10:$U$19,3,0)</f>
        <v>0</v>
      </c>
      <c r="DH694" s="16">
        <f t="shared" si="392"/>
        <v>0</v>
      </c>
      <c r="DI694" s="17">
        <f t="shared" si="378"/>
        <v>0.95699999999999996</v>
      </c>
      <c r="DJ694" s="33" t="str">
        <f>IF(DI694&gt;='PAINEL E TARGET'!$T$11,'PAINEL E TARGET'!$S$11,
IF(DI694&gt;='PAINEL E TARGET'!$T$12,'PAINEL E TARGET'!$S$12,
IF(DI694&gt;='PAINEL E TARGET'!$T$13,'PAINEL E TARGET'!$S$13,
IF(DI694&gt;='PAINEL E TARGET'!$T$14,'PAINEL E TARGET'!$S$14,
IF(DI694&gt;='PAINEL E TARGET'!$T$15,'PAINEL E TARGET'!$S$15,
IF(DI694&gt;='PAINEL E TARGET'!$T$16,'PAINEL E TARGET'!$S$16,
IF(DI694&gt;='PAINEL E TARGET'!$T$17,'PAINEL E TARGET'!$S$17,
IF(DI694&gt;='PAINEL E TARGET'!$T$18,'PAINEL E TARGET'!$S$18,'PAINEL E TARGET'!$S$19))))))))</f>
        <v>1. Fx de 90% a 99,9%</v>
      </c>
      <c r="DK694" s="17">
        <f>IFERROR(VLOOKUP($BW694,'PAINEL E TARGET'!$G$1:$Q$99,9,0),0)</f>
        <v>0.05</v>
      </c>
      <c r="DL694" s="17">
        <f>VLOOKUP(DJ694,'PAINEL E TARGET'!$S$10:$U$19,3,0)</f>
        <v>0.5</v>
      </c>
      <c r="DM694" s="16">
        <f t="shared" si="393"/>
        <v>46.875</v>
      </c>
      <c r="DN694" s="17">
        <f t="shared" si="379"/>
        <v>0.27100000000000002</v>
      </c>
      <c r="DO694" s="33" t="str">
        <f>IF(DN694&gt;='PAINEL E TARGET'!$T$11,'PAINEL E TARGET'!$S$11,
IF(DN694&gt;='PAINEL E TARGET'!$T$12,'PAINEL E TARGET'!$S$12,
IF(DN694&gt;='PAINEL E TARGET'!$T$13,'PAINEL E TARGET'!$S$13,
IF(DN694&gt;='PAINEL E TARGET'!$T$14,'PAINEL E TARGET'!$S$14,
IF(DN694&gt;='PAINEL E TARGET'!$T$15,'PAINEL E TARGET'!$S$15,
IF(DN694&gt;='PAINEL E TARGET'!$T$16,'PAINEL E TARGET'!$S$16,
IF(DN694&gt;='PAINEL E TARGET'!$T$17,'PAINEL E TARGET'!$S$17,
IF(DN694&gt;='PAINEL E TARGET'!$T$18,'PAINEL E TARGET'!$S$18,'PAINEL E TARGET'!$S$19))))))))</f>
        <v>Não elegível</v>
      </c>
      <c r="DP694" s="17">
        <f>IFERROR(VLOOKUP($BW694,'PAINEL E TARGET'!$G$1:$Q$99,10,0),0)</f>
        <v>0</v>
      </c>
      <c r="DQ694" s="17">
        <f>VLOOKUP(DO694,'PAINEL E TARGET'!$S$10:$U$19,3,0)</f>
        <v>0</v>
      </c>
      <c r="DR694" s="16">
        <f t="shared" si="394"/>
        <v>0</v>
      </c>
      <c r="DS694" s="17">
        <f t="shared" si="380"/>
        <v>0.68799999999999994</v>
      </c>
      <c r="DT694" s="16">
        <f>IF(DS694&gt;=1,VLOOKUP(BO694,'PAINEL E TARGET'!$S$1:$W$8,5,0),0)</f>
        <v>0</v>
      </c>
      <c r="DU694" s="16">
        <f t="shared" si="395"/>
        <v>862.5</v>
      </c>
    </row>
    <row r="695" spans="2:125" s="32" customFormat="1" x14ac:dyDescent="0.2">
      <c r="B695" s="44">
        <v>43541</v>
      </c>
      <c r="C695" s="65">
        <v>1568</v>
      </c>
      <c r="D695" s="66" t="s">
        <v>698</v>
      </c>
      <c r="E695" s="65">
        <v>120</v>
      </c>
      <c r="F695" s="65" t="s">
        <v>1018</v>
      </c>
      <c r="G695" s="67">
        <v>2636054.9951583399</v>
      </c>
      <c r="H695" s="67">
        <v>1531894.9822627218</v>
      </c>
      <c r="I695" s="67">
        <v>1427657.0200000003</v>
      </c>
      <c r="J695" s="68">
        <v>0.93195489020484001</v>
      </c>
      <c r="K695" s="67">
        <v>148314.03334822535</v>
      </c>
      <c r="L695" s="67">
        <v>1214040.9906690572</v>
      </c>
      <c r="M695" s="67">
        <v>159716.95000000001</v>
      </c>
      <c r="N695" s="67">
        <v>1210780.3599999999</v>
      </c>
      <c r="O695" s="67">
        <v>2347586.0296680792</v>
      </c>
      <c r="P695" s="67" t="s">
        <v>1082</v>
      </c>
      <c r="Q695" s="67" t="s">
        <v>1082</v>
      </c>
      <c r="R695" s="67">
        <v>0</v>
      </c>
      <c r="S695" s="67">
        <v>0</v>
      </c>
      <c r="T695" s="68">
        <v>9.7569001953718121E-2</v>
      </c>
      <c r="U695" s="68">
        <v>7.5035805798115709E-2</v>
      </c>
      <c r="V695" s="68">
        <v>0.76905373935985288</v>
      </c>
      <c r="W695" s="67">
        <v>132923.62000000002</v>
      </c>
      <c r="X695" s="67">
        <v>102836.37</v>
      </c>
      <c r="Y695" s="68">
        <v>0.77365008566573779</v>
      </c>
      <c r="Z695" s="68">
        <v>0.10588682645630991</v>
      </c>
      <c r="AA695" s="68">
        <v>0.11168395507467285</v>
      </c>
      <c r="AB695" s="68">
        <v>1.0547483460631895</v>
      </c>
      <c r="AC695" s="67">
        <v>144255.45000000001</v>
      </c>
      <c r="AD695" s="67">
        <v>153062.56</v>
      </c>
      <c r="AE695" s="68">
        <v>1.0610521820839349</v>
      </c>
      <c r="AF695" s="43">
        <v>80</v>
      </c>
      <c r="AG695" s="43">
        <v>75</v>
      </c>
      <c r="AH695" s="43">
        <v>37</v>
      </c>
      <c r="AI695" s="43">
        <v>34</v>
      </c>
      <c r="AJ695" s="67">
        <v>48400.11</v>
      </c>
      <c r="AK695" s="67">
        <v>43485</v>
      </c>
      <c r="AL695" s="68">
        <v>0.89844837129502386</v>
      </c>
      <c r="AM695" s="67">
        <v>15899.38</v>
      </c>
      <c r="AN695" s="67">
        <v>17065.370000000003</v>
      </c>
      <c r="AO695" s="68">
        <v>1.0733355640282831</v>
      </c>
      <c r="AP695" s="67">
        <v>8457.41</v>
      </c>
      <c r="AQ695" s="67">
        <v>6157.72</v>
      </c>
      <c r="AR695" s="68">
        <v>0.72808578512807121</v>
      </c>
      <c r="AS695" s="67">
        <v>60166.719999999987</v>
      </c>
      <c r="AT695" s="67">
        <v>36128.28</v>
      </c>
      <c r="AU695" s="68">
        <v>0.6004694954287022</v>
      </c>
      <c r="AV695" s="43">
        <v>2374.4900000000002</v>
      </c>
      <c r="AW695" s="43">
        <v>1259.75</v>
      </c>
      <c r="AX695" s="69">
        <v>0.53053497803738903</v>
      </c>
      <c r="AY695" s="43">
        <v>148314.03334822535</v>
      </c>
      <c r="AZ695" s="43">
        <v>159716.95000000001</v>
      </c>
      <c r="BA695" s="43">
        <v>45795.510031405931</v>
      </c>
      <c r="BB695" s="43">
        <v>50894.799999999996</v>
      </c>
      <c r="BC695" s="43">
        <v>255143.57220315211</v>
      </c>
      <c r="BD695" s="43">
        <v>79018.125117292977</v>
      </c>
      <c r="BE695" s="43">
        <v>231020.64999999997</v>
      </c>
      <c r="BF695" s="43">
        <v>250715.47000000003</v>
      </c>
      <c r="BG695" s="43">
        <v>4106.47</v>
      </c>
      <c r="BH695" s="43">
        <v>71</v>
      </c>
      <c r="BI695" s="44">
        <v>43173</v>
      </c>
      <c r="BJ695" s="44">
        <v>43541</v>
      </c>
      <c r="BK695" s="44">
        <v>43172</v>
      </c>
      <c r="BL695" s="43">
        <f t="shared" si="381"/>
        <v>1427657.0200000003</v>
      </c>
      <c r="BM695" s="43">
        <f t="shared" si="382"/>
        <v>1370497.3099999998</v>
      </c>
      <c r="BO695" s="16" t="str">
        <f>IFERROR(VLOOKUP($C695,'PORTE LOJA'!A:B,2,0),"PORTE 1")</f>
        <v>PORTE 4</v>
      </c>
      <c r="BP695" s="16">
        <f>VLOOKUP(BO695,'PAINEL E TARGET'!$S$1:$W$8,3,0)</f>
        <v>3000</v>
      </c>
      <c r="BQ695" s="16">
        <f t="shared" si="360"/>
        <v>1</v>
      </c>
      <c r="BR695" s="16">
        <f t="shared" si="361"/>
        <v>1</v>
      </c>
      <c r="BS695" s="16">
        <f t="shared" si="362"/>
        <v>1</v>
      </c>
      <c r="BT695" s="16">
        <f t="shared" si="363"/>
        <v>1</v>
      </c>
      <c r="BU695" s="16">
        <f t="shared" si="364"/>
        <v>1</v>
      </c>
      <c r="BV695" s="16">
        <f t="shared" si="365"/>
        <v>1</v>
      </c>
      <c r="BW695" s="17" t="str">
        <f t="shared" si="383"/>
        <v>111111</v>
      </c>
      <c r="BY695" s="17">
        <f t="shared" si="366"/>
        <v>0.93200000000000005</v>
      </c>
      <c r="BZ695" s="17">
        <f t="shared" si="367"/>
        <v>1.006</v>
      </c>
      <c r="CA695" s="17" t="str">
        <f t="shared" si="384"/>
        <v>Sem Retira</v>
      </c>
      <c r="CB695" s="17">
        <f t="shared" si="385"/>
        <v>1.006</v>
      </c>
      <c r="CC695" s="33" t="str">
        <f>IF(CB695&gt;='PAINEL E TARGET'!$T$11,'PAINEL E TARGET'!$S$11,
IF(CB695&gt;='PAINEL E TARGET'!$T$12,'PAINEL E TARGET'!$S$12,
IF(CB695&gt;='PAINEL E TARGET'!$T$13,'PAINEL E TARGET'!$S$13,
IF(CB695&gt;='PAINEL E TARGET'!$T$14,'PAINEL E TARGET'!$S$14,
IF(CB695&gt;='PAINEL E TARGET'!$T$15,'PAINEL E TARGET'!$S$15,
IF(CB695&gt;='PAINEL E TARGET'!$T$16,'PAINEL E TARGET'!$S$16,
IF(CB695&gt;='PAINEL E TARGET'!$T$17,'PAINEL E TARGET'!$S$17,
IF(CB695&gt;='PAINEL E TARGET'!$T$18,'PAINEL E TARGET'!$S$18,'PAINEL E TARGET'!$S$19))))))))</f>
        <v>2. Fx de 100% a 104,9%</v>
      </c>
      <c r="CD695" s="17">
        <f>IFERROR(VLOOKUP($BW695,'PAINEL E TARGET'!$G$1:$Q$99,4,0),0)</f>
        <v>0.25</v>
      </c>
      <c r="CE695" s="17">
        <f>VLOOKUP(CC695,'PAINEL E TARGET'!$S$10:$U$19,3,0)</f>
        <v>1</v>
      </c>
      <c r="CF695" s="16">
        <f t="shared" si="386"/>
        <v>750</v>
      </c>
      <c r="CG695" s="17">
        <f t="shared" si="368"/>
        <v>0.89800000000000002</v>
      </c>
      <c r="CH695" s="17">
        <f t="shared" si="369"/>
        <v>1.073</v>
      </c>
      <c r="CI695" s="17">
        <f t="shared" si="370"/>
        <v>0.72799999999999998</v>
      </c>
      <c r="CJ695" s="17">
        <f t="shared" si="371"/>
        <v>0.6</v>
      </c>
      <c r="CK695" s="17">
        <f t="shared" si="372"/>
        <v>0.53100000000000003</v>
      </c>
      <c r="CL695" s="17">
        <f t="shared" si="373"/>
        <v>0.77400000000000002</v>
      </c>
      <c r="CM695" s="16">
        <f t="shared" si="374"/>
        <v>3</v>
      </c>
      <c r="CN695" s="17" t="str">
        <f t="shared" si="387"/>
        <v>não ok</v>
      </c>
      <c r="CO695" s="17">
        <f t="shared" si="388"/>
        <v>0</v>
      </c>
      <c r="CP695" s="33" t="str">
        <f>IF(CO695&gt;='PAINEL E TARGET'!$T$11,'PAINEL E TARGET'!$S$11,
IF(CO695&gt;='PAINEL E TARGET'!$T$12,'PAINEL E TARGET'!$S$12,
IF(CO695&gt;='PAINEL E TARGET'!$T$13,'PAINEL E TARGET'!$S$13,
IF(CO695&gt;='PAINEL E TARGET'!$T$14,'PAINEL E TARGET'!$S$14,
IF(CO695&gt;='PAINEL E TARGET'!$T$15,'PAINEL E TARGET'!$S$15,
IF(CO695&gt;='PAINEL E TARGET'!$T$16,'PAINEL E TARGET'!$S$16,
IF(CO695&gt;='PAINEL E TARGET'!$T$17,'PAINEL E TARGET'!$S$17,
IF(CO695&gt;='PAINEL E TARGET'!$T$18,'PAINEL E TARGET'!$S$18,'PAINEL E TARGET'!$S$19))))))))</f>
        <v>Não elegível</v>
      </c>
      <c r="CQ695" s="17">
        <f>IFERROR(VLOOKUP($BW695,'PAINEL E TARGET'!$G$1:$Q$99,5,0),0)</f>
        <v>0.25</v>
      </c>
      <c r="CR695" s="17">
        <f>VLOOKUP(CP695,'PAINEL E TARGET'!$S$10:$U$19,3,0)</f>
        <v>0</v>
      </c>
      <c r="CS695" s="16">
        <f t="shared" si="389"/>
        <v>0</v>
      </c>
      <c r="CT695" s="17">
        <f t="shared" si="375"/>
        <v>1.0609999999999999</v>
      </c>
      <c r="CU695" s="33" t="str">
        <f>IF(CT695&gt;='PAINEL E TARGET'!$T$11,'PAINEL E TARGET'!$S$11,
IF(CT695&gt;='PAINEL E TARGET'!$T$12,'PAINEL E TARGET'!$S$12,
IF(CT695&gt;='PAINEL E TARGET'!$T$13,'PAINEL E TARGET'!$S$13,
IF(CT695&gt;='PAINEL E TARGET'!$T$14,'PAINEL E TARGET'!$S$14,
IF(CT695&gt;='PAINEL E TARGET'!$T$15,'PAINEL E TARGET'!$S$15,
IF(CT695&gt;='PAINEL E TARGET'!$T$16,'PAINEL E TARGET'!$S$16,
IF(CT695&gt;='PAINEL E TARGET'!$T$17,'PAINEL E TARGET'!$S$17,
IF(CT695&gt;='PAINEL E TARGET'!$T$18,'PAINEL E TARGET'!$S$18,'PAINEL E TARGET'!$S$19))))))))</f>
        <v>3. Fx de 105% a 109,9%</v>
      </c>
      <c r="CV695" s="17">
        <f>IFERROR(VLOOKUP($BW695,'PAINEL E TARGET'!$G$1:$Q$99,6,0),0)</f>
        <v>0.2</v>
      </c>
      <c r="CW695" s="17">
        <f>VLOOKUP(CU695,'PAINEL E TARGET'!$S$10:$U$19,3,0)</f>
        <v>1.1000000000000001</v>
      </c>
      <c r="CX695" s="16">
        <f t="shared" si="390"/>
        <v>660.00000000000011</v>
      </c>
      <c r="CY695" s="17">
        <f t="shared" si="376"/>
        <v>1.077</v>
      </c>
      <c r="CZ695" s="33" t="str">
        <f>IF(CY695&gt;='PAINEL E TARGET'!$T$11,'PAINEL E TARGET'!$S$11,
IF(CY695&gt;='PAINEL E TARGET'!$T$12,'PAINEL E TARGET'!$S$12,
IF(CY695&gt;='PAINEL E TARGET'!$T$13,'PAINEL E TARGET'!$S$13,
IF(CY695&gt;='PAINEL E TARGET'!$T$14,'PAINEL E TARGET'!$S$14,
IF(CY695&gt;='PAINEL E TARGET'!$T$15,'PAINEL E TARGET'!$S$15,
IF(CY695&gt;='PAINEL E TARGET'!$T$16,'PAINEL E TARGET'!$S$16,
IF(CY695&gt;='PAINEL E TARGET'!$T$17,'PAINEL E TARGET'!$S$17,
IF(CY695&gt;='PAINEL E TARGET'!$T$18,'PAINEL E TARGET'!$S$18,'PAINEL E TARGET'!$S$19))))))))</f>
        <v>3. Fx de 105% a 109,9%</v>
      </c>
      <c r="DA695" s="17">
        <f>IFERROR(VLOOKUP($BW695,'PAINEL E TARGET'!$G$1:$Q$99,7,0),0)</f>
        <v>0.15</v>
      </c>
      <c r="DB695" s="17">
        <f>VLOOKUP(CZ695,'PAINEL E TARGET'!$S$10:$U$19,3,0)</f>
        <v>1.1000000000000001</v>
      </c>
      <c r="DC695" s="16">
        <f t="shared" si="391"/>
        <v>495</v>
      </c>
      <c r="DD695" s="17">
        <f t="shared" si="377"/>
        <v>1.111</v>
      </c>
      <c r="DE695" s="33" t="str">
        <f>IF(DD695&gt;='PAINEL E TARGET'!$T$11,'PAINEL E TARGET'!$S$11,
IF(DD695&gt;='PAINEL E TARGET'!$T$12,'PAINEL E TARGET'!$S$12,
IF(DD695&gt;='PAINEL E TARGET'!$T$13,'PAINEL E TARGET'!$S$13,
IF(DD695&gt;='PAINEL E TARGET'!$T$14,'PAINEL E TARGET'!$S$14,
IF(DD695&gt;='PAINEL E TARGET'!$T$15,'PAINEL E TARGET'!$S$15,
IF(DD695&gt;='PAINEL E TARGET'!$T$16,'PAINEL E TARGET'!$S$16,
IF(DD695&gt;='PAINEL E TARGET'!$T$17,'PAINEL E TARGET'!$S$17,
IF(DD695&gt;='PAINEL E TARGET'!$T$18,'PAINEL E TARGET'!$S$18,'PAINEL E TARGET'!$S$19))))))))</f>
        <v>4. Fx de 110% a 114,9%</v>
      </c>
      <c r="DF695" s="17">
        <f>IFERROR(VLOOKUP($BW695,'PAINEL E TARGET'!$G$1:$Q$99,8,0),0)</f>
        <v>0.1</v>
      </c>
      <c r="DG695" s="17">
        <f>VLOOKUP(DE695,'PAINEL E TARGET'!$S$10:$U$19,3,0)</f>
        <v>1.2</v>
      </c>
      <c r="DH695" s="16">
        <f t="shared" si="392"/>
        <v>360</v>
      </c>
      <c r="DI695" s="17">
        <f t="shared" si="378"/>
        <v>0.91900000000000004</v>
      </c>
      <c r="DJ695" s="33" t="str">
        <f>IF(DI695&gt;='PAINEL E TARGET'!$T$11,'PAINEL E TARGET'!$S$11,
IF(DI695&gt;='PAINEL E TARGET'!$T$12,'PAINEL E TARGET'!$S$12,
IF(DI695&gt;='PAINEL E TARGET'!$T$13,'PAINEL E TARGET'!$S$13,
IF(DI695&gt;='PAINEL E TARGET'!$T$14,'PAINEL E TARGET'!$S$14,
IF(DI695&gt;='PAINEL E TARGET'!$T$15,'PAINEL E TARGET'!$S$15,
IF(DI695&gt;='PAINEL E TARGET'!$T$16,'PAINEL E TARGET'!$S$16,
IF(DI695&gt;='PAINEL E TARGET'!$T$17,'PAINEL E TARGET'!$S$17,
IF(DI695&gt;='PAINEL E TARGET'!$T$18,'PAINEL E TARGET'!$S$18,'PAINEL E TARGET'!$S$19))))))))</f>
        <v>1. Fx de 90% a 99,9%</v>
      </c>
      <c r="DK695" s="17">
        <f>IFERROR(VLOOKUP($BW695,'PAINEL E TARGET'!$G$1:$Q$99,9,0),0)</f>
        <v>0.05</v>
      </c>
      <c r="DL695" s="17">
        <f>VLOOKUP(DJ695,'PAINEL E TARGET'!$S$10:$U$19,3,0)</f>
        <v>0.5</v>
      </c>
      <c r="DM695" s="16">
        <f t="shared" si="393"/>
        <v>75</v>
      </c>
      <c r="DN695" s="17">
        <f t="shared" si="379"/>
        <v>0.53100000000000003</v>
      </c>
      <c r="DO695" s="33" t="str">
        <f>IF(DN695&gt;='PAINEL E TARGET'!$T$11,'PAINEL E TARGET'!$S$11,
IF(DN695&gt;='PAINEL E TARGET'!$T$12,'PAINEL E TARGET'!$S$12,
IF(DN695&gt;='PAINEL E TARGET'!$T$13,'PAINEL E TARGET'!$S$13,
IF(DN695&gt;='PAINEL E TARGET'!$T$14,'PAINEL E TARGET'!$S$14,
IF(DN695&gt;='PAINEL E TARGET'!$T$15,'PAINEL E TARGET'!$S$15,
IF(DN695&gt;='PAINEL E TARGET'!$T$16,'PAINEL E TARGET'!$S$16,
IF(DN695&gt;='PAINEL E TARGET'!$T$17,'PAINEL E TARGET'!$S$17,
IF(DN695&gt;='PAINEL E TARGET'!$T$18,'PAINEL E TARGET'!$S$18,'PAINEL E TARGET'!$S$19))))))))</f>
        <v>Não elegível</v>
      </c>
      <c r="DP695" s="17">
        <f>IFERROR(VLOOKUP($BW695,'PAINEL E TARGET'!$G$1:$Q$99,10,0),0)</f>
        <v>0</v>
      </c>
      <c r="DQ695" s="17">
        <f>VLOOKUP(DO695,'PAINEL E TARGET'!$S$10:$U$19,3,0)</f>
        <v>0</v>
      </c>
      <c r="DR695" s="16">
        <f t="shared" si="394"/>
        <v>0</v>
      </c>
      <c r="DS695" s="17">
        <f t="shared" si="380"/>
        <v>0.93799999999999994</v>
      </c>
      <c r="DT695" s="16">
        <f>IF(DS695&gt;=1,VLOOKUP(BO695,'PAINEL E TARGET'!$S$1:$W$8,5,0),0)</f>
        <v>0</v>
      </c>
      <c r="DU695" s="16">
        <f t="shared" si="395"/>
        <v>2340</v>
      </c>
    </row>
    <row r="696" spans="2:125" s="32" customFormat="1" x14ac:dyDescent="0.2">
      <c r="B696" s="44">
        <v>43541</v>
      </c>
      <c r="C696" s="65">
        <v>1569</v>
      </c>
      <c r="D696" s="66" t="s">
        <v>699</v>
      </c>
      <c r="E696" s="65">
        <v>117</v>
      </c>
      <c r="F696" s="65" t="s">
        <v>1018</v>
      </c>
      <c r="G696" s="67">
        <v>2341746.3340433203</v>
      </c>
      <c r="H696" s="67">
        <v>1358432.6640294346</v>
      </c>
      <c r="I696" s="67">
        <v>1202818.3400000001</v>
      </c>
      <c r="J696" s="68">
        <v>0.88544568446414906</v>
      </c>
      <c r="K696" s="67">
        <v>320425.75748635811</v>
      </c>
      <c r="L696" s="67">
        <v>893249.52370241645</v>
      </c>
      <c r="M696" s="67">
        <v>284322</v>
      </c>
      <c r="N696" s="67">
        <v>860288.58000000007</v>
      </c>
      <c r="O696" s="67">
        <v>2092613.7934942106</v>
      </c>
      <c r="P696" s="67" t="s">
        <v>1082</v>
      </c>
      <c r="Q696" s="67" t="s">
        <v>1082</v>
      </c>
      <c r="R696" s="67">
        <v>0</v>
      </c>
      <c r="S696" s="67">
        <v>0</v>
      </c>
      <c r="T696" s="68">
        <v>9.7696543579482709E-2</v>
      </c>
      <c r="U696" s="68">
        <v>7.9999024646443526E-2</v>
      </c>
      <c r="V696" s="68">
        <v>0.81885214886193936</v>
      </c>
      <c r="W696" s="67">
        <v>118571.87999999999</v>
      </c>
      <c r="X696" s="67">
        <v>91567.730000000025</v>
      </c>
      <c r="Y696" s="68">
        <v>0.77225502370376542</v>
      </c>
      <c r="Z696" s="68">
        <v>0.19498089288612008</v>
      </c>
      <c r="AA696" s="68">
        <v>0.17705426940925181</v>
      </c>
      <c r="AB696" s="68">
        <v>0.90805958875499437</v>
      </c>
      <c r="AC696" s="67">
        <v>236643.49</v>
      </c>
      <c r="AD696" s="67">
        <v>202658.19</v>
      </c>
      <c r="AE696" s="68">
        <v>0.85638607679425283</v>
      </c>
      <c r="AF696" s="43">
        <v>80</v>
      </c>
      <c r="AG696" s="43">
        <v>67</v>
      </c>
      <c r="AH696" s="43">
        <v>37</v>
      </c>
      <c r="AI696" s="43">
        <v>43</v>
      </c>
      <c r="AJ696" s="67">
        <v>66734.64</v>
      </c>
      <c r="AK696" s="67">
        <v>42946.5</v>
      </c>
      <c r="AL696" s="68">
        <v>0.64354134524438877</v>
      </c>
      <c r="AM696" s="67">
        <v>2329.9799999999996</v>
      </c>
      <c r="AN696" s="67">
        <v>9571.69</v>
      </c>
      <c r="AO696" s="68">
        <v>4.1080567215169239</v>
      </c>
      <c r="AP696" s="67">
        <v>0</v>
      </c>
      <c r="AQ696" s="67">
        <v>4167.7999999999993</v>
      </c>
      <c r="AR696" s="68">
        <v>0</v>
      </c>
      <c r="AS696" s="67">
        <v>49507.26</v>
      </c>
      <c r="AT696" s="67">
        <v>34881.740000000005</v>
      </c>
      <c r="AU696" s="68">
        <v>0.70457827801417416</v>
      </c>
      <c r="AV696" s="43">
        <v>2758.99</v>
      </c>
      <c r="AW696" s="43">
        <v>2374.5499999999997</v>
      </c>
      <c r="AX696" s="69">
        <v>0.86065915425572403</v>
      </c>
      <c r="AY696" s="43">
        <v>320425.75748635811</v>
      </c>
      <c r="AZ696" s="43">
        <v>284322</v>
      </c>
      <c r="BA696" s="43">
        <v>52342.918886057807</v>
      </c>
      <c r="BB696" s="43">
        <v>58652.14</v>
      </c>
      <c r="BC696" s="43">
        <v>552085.01926725241</v>
      </c>
      <c r="BD696" s="43">
        <v>90404.095151866146</v>
      </c>
      <c r="BE696" s="43">
        <v>206041.04000000007</v>
      </c>
      <c r="BF696" s="43">
        <v>411212.85</v>
      </c>
      <c r="BG696" s="43">
        <v>4766.4600000000009</v>
      </c>
      <c r="BH696" s="43">
        <v>83</v>
      </c>
      <c r="BI696" s="44">
        <v>43173</v>
      </c>
      <c r="BJ696" s="44">
        <v>43541</v>
      </c>
      <c r="BK696" s="44">
        <v>43172</v>
      </c>
      <c r="BL696" s="43">
        <f t="shared" si="381"/>
        <v>1202818.3400000001</v>
      </c>
      <c r="BM696" s="43">
        <f t="shared" si="382"/>
        <v>1144610.58</v>
      </c>
      <c r="BO696" s="16" t="str">
        <f>IFERROR(VLOOKUP($C696,'PORTE LOJA'!A:B,2,0),"PORTE 1")</f>
        <v>PORTE 4</v>
      </c>
      <c r="BP696" s="16">
        <f>VLOOKUP(BO696,'PAINEL E TARGET'!$S$1:$W$8,3,0)</f>
        <v>3000</v>
      </c>
      <c r="BQ696" s="16">
        <f t="shared" si="360"/>
        <v>1</v>
      </c>
      <c r="BR696" s="16">
        <f t="shared" si="361"/>
        <v>1</v>
      </c>
      <c r="BS696" s="16">
        <f t="shared" si="362"/>
        <v>1</v>
      </c>
      <c r="BT696" s="16">
        <f t="shared" si="363"/>
        <v>1</v>
      </c>
      <c r="BU696" s="16">
        <f t="shared" si="364"/>
        <v>1</v>
      </c>
      <c r="BV696" s="16">
        <f t="shared" si="365"/>
        <v>1</v>
      </c>
      <c r="BW696" s="17" t="str">
        <f t="shared" si="383"/>
        <v>111111</v>
      </c>
      <c r="BY696" s="17">
        <f t="shared" si="366"/>
        <v>0.88500000000000001</v>
      </c>
      <c r="BZ696" s="17">
        <f t="shared" si="367"/>
        <v>0.94299999999999995</v>
      </c>
      <c r="CA696" s="17" t="str">
        <f t="shared" si="384"/>
        <v>Sem Retira</v>
      </c>
      <c r="CB696" s="17">
        <f t="shared" si="385"/>
        <v>0.94299999999999995</v>
      </c>
      <c r="CC696" s="33" t="str">
        <f>IF(CB696&gt;='PAINEL E TARGET'!$T$11,'PAINEL E TARGET'!$S$11,
IF(CB696&gt;='PAINEL E TARGET'!$T$12,'PAINEL E TARGET'!$S$12,
IF(CB696&gt;='PAINEL E TARGET'!$T$13,'PAINEL E TARGET'!$S$13,
IF(CB696&gt;='PAINEL E TARGET'!$T$14,'PAINEL E TARGET'!$S$14,
IF(CB696&gt;='PAINEL E TARGET'!$T$15,'PAINEL E TARGET'!$S$15,
IF(CB696&gt;='PAINEL E TARGET'!$T$16,'PAINEL E TARGET'!$S$16,
IF(CB696&gt;='PAINEL E TARGET'!$T$17,'PAINEL E TARGET'!$S$17,
IF(CB696&gt;='PAINEL E TARGET'!$T$18,'PAINEL E TARGET'!$S$18,'PAINEL E TARGET'!$S$19))))))))</f>
        <v>1. Fx de 90% a 99,9%</v>
      </c>
      <c r="CD696" s="17">
        <f>IFERROR(VLOOKUP($BW696,'PAINEL E TARGET'!$G$1:$Q$99,4,0),0)</f>
        <v>0.25</v>
      </c>
      <c r="CE696" s="17">
        <f>VLOOKUP(CC696,'PAINEL E TARGET'!$S$10:$U$19,3,0)</f>
        <v>0.5</v>
      </c>
      <c r="CF696" s="16">
        <f t="shared" si="386"/>
        <v>375</v>
      </c>
      <c r="CG696" s="17">
        <f t="shared" si="368"/>
        <v>0.64400000000000002</v>
      </c>
      <c r="CH696" s="17">
        <f t="shared" si="369"/>
        <v>4.1079999999999997</v>
      </c>
      <c r="CI696" s="17" t="str">
        <f t="shared" si="370"/>
        <v>sem meta</v>
      </c>
      <c r="CJ696" s="17">
        <f t="shared" si="371"/>
        <v>0.70499999999999996</v>
      </c>
      <c r="CK696" s="17">
        <f t="shared" si="372"/>
        <v>0.86099999999999999</v>
      </c>
      <c r="CL696" s="17">
        <f t="shared" si="373"/>
        <v>0.77200000000000002</v>
      </c>
      <c r="CM696" s="16">
        <f t="shared" si="374"/>
        <v>4</v>
      </c>
      <c r="CN696" s="17" t="str">
        <f t="shared" si="387"/>
        <v>não ok</v>
      </c>
      <c r="CO696" s="17">
        <f t="shared" si="388"/>
        <v>0</v>
      </c>
      <c r="CP696" s="33" t="str">
        <f>IF(CO696&gt;='PAINEL E TARGET'!$T$11,'PAINEL E TARGET'!$S$11,
IF(CO696&gt;='PAINEL E TARGET'!$T$12,'PAINEL E TARGET'!$S$12,
IF(CO696&gt;='PAINEL E TARGET'!$T$13,'PAINEL E TARGET'!$S$13,
IF(CO696&gt;='PAINEL E TARGET'!$T$14,'PAINEL E TARGET'!$S$14,
IF(CO696&gt;='PAINEL E TARGET'!$T$15,'PAINEL E TARGET'!$S$15,
IF(CO696&gt;='PAINEL E TARGET'!$T$16,'PAINEL E TARGET'!$S$16,
IF(CO696&gt;='PAINEL E TARGET'!$T$17,'PAINEL E TARGET'!$S$17,
IF(CO696&gt;='PAINEL E TARGET'!$T$18,'PAINEL E TARGET'!$S$18,'PAINEL E TARGET'!$S$19))))))))</f>
        <v>Não elegível</v>
      </c>
      <c r="CQ696" s="17">
        <f>IFERROR(VLOOKUP($BW696,'PAINEL E TARGET'!$G$1:$Q$99,5,0),0)</f>
        <v>0.25</v>
      </c>
      <c r="CR696" s="17">
        <f>VLOOKUP(CP696,'PAINEL E TARGET'!$S$10:$U$19,3,0)</f>
        <v>0</v>
      </c>
      <c r="CS696" s="16">
        <f t="shared" si="389"/>
        <v>0</v>
      </c>
      <c r="CT696" s="17">
        <f t="shared" si="375"/>
        <v>0.85599999999999998</v>
      </c>
      <c r="CU696" s="33" t="str">
        <f>IF(CT696&gt;='PAINEL E TARGET'!$T$11,'PAINEL E TARGET'!$S$11,
IF(CT696&gt;='PAINEL E TARGET'!$T$12,'PAINEL E TARGET'!$S$12,
IF(CT696&gt;='PAINEL E TARGET'!$T$13,'PAINEL E TARGET'!$S$13,
IF(CT696&gt;='PAINEL E TARGET'!$T$14,'PAINEL E TARGET'!$S$14,
IF(CT696&gt;='PAINEL E TARGET'!$T$15,'PAINEL E TARGET'!$S$15,
IF(CT696&gt;='PAINEL E TARGET'!$T$16,'PAINEL E TARGET'!$S$16,
IF(CT696&gt;='PAINEL E TARGET'!$T$17,'PAINEL E TARGET'!$S$17,
IF(CT696&gt;='PAINEL E TARGET'!$T$18,'PAINEL E TARGET'!$S$18,'PAINEL E TARGET'!$S$19))))))))</f>
        <v>Não elegível</v>
      </c>
      <c r="CV696" s="17">
        <f>IFERROR(VLOOKUP($BW696,'PAINEL E TARGET'!$G$1:$Q$99,6,0),0)</f>
        <v>0.2</v>
      </c>
      <c r="CW696" s="17">
        <f>VLOOKUP(CU696,'PAINEL E TARGET'!$S$10:$U$19,3,0)</f>
        <v>0</v>
      </c>
      <c r="CX696" s="16">
        <f t="shared" si="390"/>
        <v>0</v>
      </c>
      <c r="CY696" s="17">
        <f t="shared" si="376"/>
        <v>0.88700000000000001</v>
      </c>
      <c r="CZ696" s="33" t="str">
        <f>IF(CY696&gt;='PAINEL E TARGET'!$T$11,'PAINEL E TARGET'!$S$11,
IF(CY696&gt;='PAINEL E TARGET'!$T$12,'PAINEL E TARGET'!$S$12,
IF(CY696&gt;='PAINEL E TARGET'!$T$13,'PAINEL E TARGET'!$S$13,
IF(CY696&gt;='PAINEL E TARGET'!$T$14,'PAINEL E TARGET'!$S$14,
IF(CY696&gt;='PAINEL E TARGET'!$T$15,'PAINEL E TARGET'!$S$15,
IF(CY696&gt;='PAINEL E TARGET'!$T$16,'PAINEL E TARGET'!$S$16,
IF(CY696&gt;='PAINEL E TARGET'!$T$17,'PAINEL E TARGET'!$S$17,
IF(CY696&gt;='PAINEL E TARGET'!$T$18,'PAINEL E TARGET'!$S$18,'PAINEL E TARGET'!$S$19))))))))</f>
        <v>Não elegível</v>
      </c>
      <c r="DA696" s="17">
        <f>IFERROR(VLOOKUP($BW696,'PAINEL E TARGET'!$G$1:$Q$99,7,0),0)</f>
        <v>0.15</v>
      </c>
      <c r="DB696" s="17">
        <f>VLOOKUP(CZ696,'PAINEL E TARGET'!$S$10:$U$19,3,0)</f>
        <v>0</v>
      </c>
      <c r="DC696" s="16">
        <f t="shared" si="391"/>
        <v>0</v>
      </c>
      <c r="DD696" s="17">
        <f t="shared" si="377"/>
        <v>1.121</v>
      </c>
      <c r="DE696" s="33" t="str">
        <f>IF(DD696&gt;='PAINEL E TARGET'!$T$11,'PAINEL E TARGET'!$S$11,
IF(DD696&gt;='PAINEL E TARGET'!$T$12,'PAINEL E TARGET'!$S$12,
IF(DD696&gt;='PAINEL E TARGET'!$T$13,'PAINEL E TARGET'!$S$13,
IF(DD696&gt;='PAINEL E TARGET'!$T$14,'PAINEL E TARGET'!$S$14,
IF(DD696&gt;='PAINEL E TARGET'!$T$15,'PAINEL E TARGET'!$S$15,
IF(DD696&gt;='PAINEL E TARGET'!$T$16,'PAINEL E TARGET'!$S$16,
IF(DD696&gt;='PAINEL E TARGET'!$T$17,'PAINEL E TARGET'!$S$17,
IF(DD696&gt;='PAINEL E TARGET'!$T$18,'PAINEL E TARGET'!$S$18,'PAINEL E TARGET'!$S$19))))))))</f>
        <v>4. Fx de 110% a 114,9%</v>
      </c>
      <c r="DF696" s="17">
        <f>IFERROR(VLOOKUP($BW696,'PAINEL E TARGET'!$G$1:$Q$99,8,0),0)</f>
        <v>0.1</v>
      </c>
      <c r="DG696" s="17">
        <f>VLOOKUP(DE696,'PAINEL E TARGET'!$S$10:$U$19,3,0)</f>
        <v>1.2</v>
      </c>
      <c r="DH696" s="16">
        <f t="shared" si="392"/>
        <v>360</v>
      </c>
      <c r="DI696" s="17">
        <f t="shared" si="378"/>
        <v>1.1619999999999999</v>
      </c>
      <c r="DJ696" s="33" t="str">
        <f>IF(DI696&gt;='PAINEL E TARGET'!$T$11,'PAINEL E TARGET'!$S$11,
IF(DI696&gt;='PAINEL E TARGET'!$T$12,'PAINEL E TARGET'!$S$12,
IF(DI696&gt;='PAINEL E TARGET'!$T$13,'PAINEL E TARGET'!$S$13,
IF(DI696&gt;='PAINEL E TARGET'!$T$14,'PAINEL E TARGET'!$S$14,
IF(DI696&gt;='PAINEL E TARGET'!$T$15,'PAINEL E TARGET'!$S$15,
IF(DI696&gt;='PAINEL E TARGET'!$T$16,'PAINEL E TARGET'!$S$16,
IF(DI696&gt;='PAINEL E TARGET'!$T$17,'PAINEL E TARGET'!$S$17,
IF(DI696&gt;='PAINEL E TARGET'!$T$18,'PAINEL E TARGET'!$S$18,'PAINEL E TARGET'!$S$19))))))))</f>
        <v>5. Fx de 115% a 119,9%</v>
      </c>
      <c r="DK696" s="17">
        <f>IFERROR(VLOOKUP($BW696,'PAINEL E TARGET'!$G$1:$Q$99,9,0),0)</f>
        <v>0.05</v>
      </c>
      <c r="DL696" s="17">
        <f>VLOOKUP(DJ696,'PAINEL E TARGET'!$S$10:$U$19,3,0)</f>
        <v>1.3</v>
      </c>
      <c r="DM696" s="16">
        <f t="shared" si="393"/>
        <v>195</v>
      </c>
      <c r="DN696" s="17">
        <f t="shared" si="379"/>
        <v>0.86099999999999999</v>
      </c>
      <c r="DO696" s="33" t="str">
        <f>IF(DN696&gt;='PAINEL E TARGET'!$T$11,'PAINEL E TARGET'!$S$11,
IF(DN696&gt;='PAINEL E TARGET'!$T$12,'PAINEL E TARGET'!$S$12,
IF(DN696&gt;='PAINEL E TARGET'!$T$13,'PAINEL E TARGET'!$S$13,
IF(DN696&gt;='PAINEL E TARGET'!$T$14,'PAINEL E TARGET'!$S$14,
IF(DN696&gt;='PAINEL E TARGET'!$T$15,'PAINEL E TARGET'!$S$15,
IF(DN696&gt;='PAINEL E TARGET'!$T$16,'PAINEL E TARGET'!$S$16,
IF(DN696&gt;='PAINEL E TARGET'!$T$17,'PAINEL E TARGET'!$S$17,
IF(DN696&gt;='PAINEL E TARGET'!$T$18,'PAINEL E TARGET'!$S$18,'PAINEL E TARGET'!$S$19))))))))</f>
        <v>Não elegível</v>
      </c>
      <c r="DP696" s="17">
        <f>IFERROR(VLOOKUP($BW696,'PAINEL E TARGET'!$G$1:$Q$99,10,0),0)</f>
        <v>0</v>
      </c>
      <c r="DQ696" s="17">
        <f>VLOOKUP(DO696,'PAINEL E TARGET'!$S$10:$U$19,3,0)</f>
        <v>0</v>
      </c>
      <c r="DR696" s="16">
        <f t="shared" si="394"/>
        <v>0</v>
      </c>
      <c r="DS696" s="17">
        <f t="shared" si="380"/>
        <v>0.83799999999999997</v>
      </c>
      <c r="DT696" s="16">
        <f>IF(DS696&gt;=1,VLOOKUP(BO696,'PAINEL E TARGET'!$S$1:$W$8,5,0),0)</f>
        <v>0</v>
      </c>
      <c r="DU696" s="16">
        <f t="shared" si="395"/>
        <v>930</v>
      </c>
    </row>
    <row r="697" spans="2:125" s="32" customFormat="1" x14ac:dyDescent="0.2">
      <c r="B697" s="44">
        <v>43541</v>
      </c>
      <c r="C697" s="65">
        <v>1570</v>
      </c>
      <c r="D697" s="66" t="s">
        <v>700</v>
      </c>
      <c r="E697" s="65">
        <v>415</v>
      </c>
      <c r="F697" s="65" t="s">
        <v>1020</v>
      </c>
      <c r="G697" s="67">
        <v>1850937.1202569702</v>
      </c>
      <c r="H697" s="67">
        <v>1017447.7957518864</v>
      </c>
      <c r="I697" s="67">
        <v>870667.11</v>
      </c>
      <c r="J697" s="68">
        <v>0.85573639614264774</v>
      </c>
      <c r="K697" s="67">
        <v>137214.66399628905</v>
      </c>
      <c r="L697" s="67">
        <v>777631.3128104076</v>
      </c>
      <c r="M697" s="67">
        <v>141043.51999999999</v>
      </c>
      <c r="N697" s="67">
        <v>703164.10000000009</v>
      </c>
      <c r="O697" s="67">
        <v>1663551.0166741661</v>
      </c>
      <c r="P697" s="67" t="s">
        <v>1082</v>
      </c>
      <c r="Q697" s="67" t="s">
        <v>1082</v>
      </c>
      <c r="R697" s="67">
        <v>0</v>
      </c>
      <c r="S697" s="67">
        <v>0</v>
      </c>
      <c r="T697" s="68">
        <v>0.10244505892362142</v>
      </c>
      <c r="U697" s="68">
        <v>9.457776512370264E-2</v>
      </c>
      <c r="V697" s="68">
        <v>0.92320475108727018</v>
      </c>
      <c r="W697" s="67">
        <v>93721.45</v>
      </c>
      <c r="X697" s="67">
        <v>79843.27</v>
      </c>
      <c r="Y697" s="68">
        <v>0.85192098500396662</v>
      </c>
      <c r="Z697" s="68">
        <v>8.8382265484985151E-2</v>
      </c>
      <c r="AA697" s="68">
        <v>0.1205752679654799</v>
      </c>
      <c r="AB697" s="68">
        <v>1.3642473102928536</v>
      </c>
      <c r="AC697" s="67">
        <v>80856.160000000003</v>
      </c>
      <c r="AD697" s="67">
        <v>101790.56000000001</v>
      </c>
      <c r="AE697" s="68">
        <v>1.2589091542314155</v>
      </c>
      <c r="AF697" s="43">
        <v>80</v>
      </c>
      <c r="AG697" s="43">
        <v>63</v>
      </c>
      <c r="AH697" s="43">
        <v>49</v>
      </c>
      <c r="AI697" s="43">
        <v>32</v>
      </c>
      <c r="AJ697" s="67">
        <v>45932.28</v>
      </c>
      <c r="AK697" s="67">
        <v>40650</v>
      </c>
      <c r="AL697" s="68">
        <v>0.8849985239139011</v>
      </c>
      <c r="AM697" s="67">
        <v>9658.31</v>
      </c>
      <c r="AN697" s="67">
        <v>9275.57</v>
      </c>
      <c r="AO697" s="68">
        <v>0.96037194912981672</v>
      </c>
      <c r="AP697" s="67">
        <v>5250.0299999999988</v>
      </c>
      <c r="AQ697" s="67">
        <v>4139.7999999999993</v>
      </c>
      <c r="AR697" s="68">
        <v>0.78852882745431929</v>
      </c>
      <c r="AS697" s="67">
        <v>32880.829999999994</v>
      </c>
      <c r="AT697" s="67">
        <v>25777.9</v>
      </c>
      <c r="AU697" s="68">
        <v>0.78397960148816215</v>
      </c>
      <c r="AV697" s="43">
        <v>2230.2199999999998</v>
      </c>
      <c r="AW697" s="43">
        <v>2344.5700000000002</v>
      </c>
      <c r="AX697" s="69">
        <v>1.0512729685860589</v>
      </c>
      <c r="AY697" s="43">
        <v>137214.66399628905</v>
      </c>
      <c r="AZ697" s="43">
        <v>141043.52000000002</v>
      </c>
      <c r="BA697" s="43">
        <v>23422.849016424214</v>
      </c>
      <c r="BB697" s="43">
        <v>24666.779999999995</v>
      </c>
      <c r="BC697" s="43">
        <v>249369.53502222223</v>
      </c>
      <c r="BD697" s="43">
        <v>42654.684045552087</v>
      </c>
      <c r="BE697" s="43">
        <v>171363.09000000003</v>
      </c>
      <c r="BF697" s="43">
        <v>147839.87000000002</v>
      </c>
      <c r="BG697" s="43">
        <v>4064.0899999999997</v>
      </c>
      <c r="BH697" s="43">
        <v>104</v>
      </c>
      <c r="BI697" s="44">
        <v>43173</v>
      </c>
      <c r="BJ697" s="44">
        <v>43541</v>
      </c>
      <c r="BK697" s="44">
        <v>43172</v>
      </c>
      <c r="BL697" s="43">
        <f t="shared" si="381"/>
        <v>870667.11</v>
      </c>
      <c r="BM697" s="43">
        <f t="shared" si="382"/>
        <v>844207.62000000011</v>
      </c>
      <c r="BO697" s="16" t="str">
        <f>IFERROR(VLOOKUP($C697,'PORTE LOJA'!A:B,2,0),"PORTE 1")</f>
        <v>PORTE 3</v>
      </c>
      <c r="BP697" s="16">
        <f>VLOOKUP(BO697,'PAINEL E TARGET'!$S$1:$W$8,3,0)</f>
        <v>2400</v>
      </c>
      <c r="BQ697" s="16">
        <f t="shared" si="360"/>
        <v>1</v>
      </c>
      <c r="BR697" s="16">
        <f t="shared" si="361"/>
        <v>1</v>
      </c>
      <c r="BS697" s="16">
        <f t="shared" si="362"/>
        <v>1</v>
      </c>
      <c r="BT697" s="16">
        <f t="shared" si="363"/>
        <v>1</v>
      </c>
      <c r="BU697" s="16">
        <f t="shared" si="364"/>
        <v>1</v>
      </c>
      <c r="BV697" s="16">
        <f t="shared" si="365"/>
        <v>1</v>
      </c>
      <c r="BW697" s="17" t="str">
        <f t="shared" si="383"/>
        <v>111111</v>
      </c>
      <c r="BY697" s="17">
        <f t="shared" si="366"/>
        <v>0.85599999999999998</v>
      </c>
      <c r="BZ697" s="17">
        <f t="shared" si="367"/>
        <v>0.92300000000000004</v>
      </c>
      <c r="CA697" s="17" t="str">
        <f t="shared" si="384"/>
        <v>Sem Retira</v>
      </c>
      <c r="CB697" s="17">
        <f t="shared" si="385"/>
        <v>0.92300000000000004</v>
      </c>
      <c r="CC697" s="33" t="str">
        <f>IF(CB697&gt;='PAINEL E TARGET'!$T$11,'PAINEL E TARGET'!$S$11,
IF(CB697&gt;='PAINEL E TARGET'!$T$12,'PAINEL E TARGET'!$S$12,
IF(CB697&gt;='PAINEL E TARGET'!$T$13,'PAINEL E TARGET'!$S$13,
IF(CB697&gt;='PAINEL E TARGET'!$T$14,'PAINEL E TARGET'!$S$14,
IF(CB697&gt;='PAINEL E TARGET'!$T$15,'PAINEL E TARGET'!$S$15,
IF(CB697&gt;='PAINEL E TARGET'!$T$16,'PAINEL E TARGET'!$S$16,
IF(CB697&gt;='PAINEL E TARGET'!$T$17,'PAINEL E TARGET'!$S$17,
IF(CB697&gt;='PAINEL E TARGET'!$T$18,'PAINEL E TARGET'!$S$18,'PAINEL E TARGET'!$S$19))))))))</f>
        <v>1. Fx de 90% a 99,9%</v>
      </c>
      <c r="CD697" s="17">
        <f>IFERROR(VLOOKUP($BW697,'PAINEL E TARGET'!$G$1:$Q$99,4,0),0)</f>
        <v>0.25</v>
      </c>
      <c r="CE697" s="17">
        <f>VLOOKUP(CC697,'PAINEL E TARGET'!$S$10:$U$19,3,0)</f>
        <v>0.5</v>
      </c>
      <c r="CF697" s="16">
        <f t="shared" si="386"/>
        <v>300</v>
      </c>
      <c r="CG697" s="17">
        <f t="shared" si="368"/>
        <v>0.88500000000000001</v>
      </c>
      <c r="CH697" s="17">
        <f t="shared" si="369"/>
        <v>0.96</v>
      </c>
      <c r="CI697" s="17">
        <f t="shared" si="370"/>
        <v>0.78900000000000003</v>
      </c>
      <c r="CJ697" s="17">
        <f t="shared" si="371"/>
        <v>0.78400000000000003</v>
      </c>
      <c r="CK697" s="17">
        <f t="shared" si="372"/>
        <v>1.0509999999999999</v>
      </c>
      <c r="CL697" s="17">
        <f t="shared" si="373"/>
        <v>0.85199999999999998</v>
      </c>
      <c r="CM697" s="16">
        <f t="shared" si="374"/>
        <v>5</v>
      </c>
      <c r="CN697" s="17" t="str">
        <f t="shared" si="387"/>
        <v>ok</v>
      </c>
      <c r="CO697" s="17">
        <f t="shared" si="388"/>
        <v>0.85199999999999998</v>
      </c>
      <c r="CP697" s="33" t="str">
        <f>IF(CO697&gt;='PAINEL E TARGET'!$T$11,'PAINEL E TARGET'!$S$11,
IF(CO697&gt;='PAINEL E TARGET'!$T$12,'PAINEL E TARGET'!$S$12,
IF(CO697&gt;='PAINEL E TARGET'!$T$13,'PAINEL E TARGET'!$S$13,
IF(CO697&gt;='PAINEL E TARGET'!$T$14,'PAINEL E TARGET'!$S$14,
IF(CO697&gt;='PAINEL E TARGET'!$T$15,'PAINEL E TARGET'!$S$15,
IF(CO697&gt;='PAINEL E TARGET'!$T$16,'PAINEL E TARGET'!$S$16,
IF(CO697&gt;='PAINEL E TARGET'!$T$17,'PAINEL E TARGET'!$S$17,
IF(CO697&gt;='PAINEL E TARGET'!$T$18,'PAINEL E TARGET'!$S$18,'PAINEL E TARGET'!$S$19))))))))</f>
        <v>Não elegível</v>
      </c>
      <c r="CQ697" s="17">
        <f>IFERROR(VLOOKUP($BW697,'PAINEL E TARGET'!$G$1:$Q$99,5,0),0)</f>
        <v>0.25</v>
      </c>
      <c r="CR697" s="17">
        <f>VLOOKUP(CP697,'PAINEL E TARGET'!$S$10:$U$19,3,0)</f>
        <v>0</v>
      </c>
      <c r="CS697" s="16">
        <f t="shared" si="389"/>
        <v>0</v>
      </c>
      <c r="CT697" s="17">
        <f t="shared" si="375"/>
        <v>1.2589999999999999</v>
      </c>
      <c r="CU697" s="33" t="str">
        <f>IF(CT697&gt;='PAINEL E TARGET'!$T$11,'PAINEL E TARGET'!$S$11,
IF(CT697&gt;='PAINEL E TARGET'!$T$12,'PAINEL E TARGET'!$S$12,
IF(CT697&gt;='PAINEL E TARGET'!$T$13,'PAINEL E TARGET'!$S$13,
IF(CT697&gt;='PAINEL E TARGET'!$T$14,'PAINEL E TARGET'!$S$14,
IF(CT697&gt;='PAINEL E TARGET'!$T$15,'PAINEL E TARGET'!$S$15,
IF(CT697&gt;='PAINEL E TARGET'!$T$16,'PAINEL E TARGET'!$S$16,
IF(CT697&gt;='PAINEL E TARGET'!$T$17,'PAINEL E TARGET'!$S$17,
IF(CT697&gt;='PAINEL E TARGET'!$T$18,'PAINEL E TARGET'!$S$18,'PAINEL E TARGET'!$S$19))))))))</f>
        <v>7. Fx de 125% a 129,9%</v>
      </c>
      <c r="CV697" s="17">
        <f>IFERROR(VLOOKUP($BW697,'PAINEL E TARGET'!$G$1:$Q$99,6,0),0)</f>
        <v>0.2</v>
      </c>
      <c r="CW697" s="17">
        <f>VLOOKUP(CU697,'PAINEL E TARGET'!$S$10:$U$19,3,0)</f>
        <v>1.5</v>
      </c>
      <c r="CX697" s="16">
        <f t="shared" si="390"/>
        <v>720.00000000000011</v>
      </c>
      <c r="CY697" s="17">
        <f t="shared" si="376"/>
        <v>1.028</v>
      </c>
      <c r="CZ697" s="33" t="str">
        <f>IF(CY697&gt;='PAINEL E TARGET'!$T$11,'PAINEL E TARGET'!$S$11,
IF(CY697&gt;='PAINEL E TARGET'!$T$12,'PAINEL E TARGET'!$S$12,
IF(CY697&gt;='PAINEL E TARGET'!$T$13,'PAINEL E TARGET'!$S$13,
IF(CY697&gt;='PAINEL E TARGET'!$T$14,'PAINEL E TARGET'!$S$14,
IF(CY697&gt;='PAINEL E TARGET'!$T$15,'PAINEL E TARGET'!$S$15,
IF(CY697&gt;='PAINEL E TARGET'!$T$16,'PAINEL E TARGET'!$S$16,
IF(CY697&gt;='PAINEL E TARGET'!$T$17,'PAINEL E TARGET'!$S$17,
IF(CY697&gt;='PAINEL E TARGET'!$T$18,'PAINEL E TARGET'!$S$18,'PAINEL E TARGET'!$S$19))))))))</f>
        <v>2. Fx de 100% a 104,9%</v>
      </c>
      <c r="DA697" s="17">
        <f>IFERROR(VLOOKUP($BW697,'PAINEL E TARGET'!$G$1:$Q$99,7,0),0)</f>
        <v>0.15</v>
      </c>
      <c r="DB697" s="17">
        <f>VLOOKUP(CZ697,'PAINEL E TARGET'!$S$10:$U$19,3,0)</f>
        <v>1</v>
      </c>
      <c r="DC697" s="16">
        <f t="shared" si="391"/>
        <v>360</v>
      </c>
      <c r="DD697" s="17">
        <f t="shared" si="377"/>
        <v>1.0529999999999999</v>
      </c>
      <c r="DE697" s="33" t="str">
        <f>IF(DD697&gt;='PAINEL E TARGET'!$T$11,'PAINEL E TARGET'!$S$11,
IF(DD697&gt;='PAINEL E TARGET'!$T$12,'PAINEL E TARGET'!$S$12,
IF(DD697&gt;='PAINEL E TARGET'!$T$13,'PAINEL E TARGET'!$S$13,
IF(DD697&gt;='PAINEL E TARGET'!$T$14,'PAINEL E TARGET'!$S$14,
IF(DD697&gt;='PAINEL E TARGET'!$T$15,'PAINEL E TARGET'!$S$15,
IF(DD697&gt;='PAINEL E TARGET'!$T$16,'PAINEL E TARGET'!$S$16,
IF(DD697&gt;='PAINEL E TARGET'!$T$17,'PAINEL E TARGET'!$S$17,
IF(DD697&gt;='PAINEL E TARGET'!$T$18,'PAINEL E TARGET'!$S$18,'PAINEL E TARGET'!$S$19))))))))</f>
        <v>3. Fx de 105% a 109,9%</v>
      </c>
      <c r="DF697" s="17">
        <f>IFERROR(VLOOKUP($BW697,'PAINEL E TARGET'!$G$1:$Q$99,8,0),0)</f>
        <v>0.1</v>
      </c>
      <c r="DG697" s="17">
        <f>VLOOKUP(DE697,'PAINEL E TARGET'!$S$10:$U$19,3,0)</f>
        <v>1.1000000000000001</v>
      </c>
      <c r="DH697" s="16">
        <f t="shared" si="392"/>
        <v>264.00000000000006</v>
      </c>
      <c r="DI697" s="17">
        <f t="shared" si="378"/>
        <v>0.65300000000000002</v>
      </c>
      <c r="DJ697" s="33" t="str">
        <f>IF(DI697&gt;='PAINEL E TARGET'!$T$11,'PAINEL E TARGET'!$S$11,
IF(DI697&gt;='PAINEL E TARGET'!$T$12,'PAINEL E TARGET'!$S$12,
IF(DI697&gt;='PAINEL E TARGET'!$T$13,'PAINEL E TARGET'!$S$13,
IF(DI697&gt;='PAINEL E TARGET'!$T$14,'PAINEL E TARGET'!$S$14,
IF(DI697&gt;='PAINEL E TARGET'!$T$15,'PAINEL E TARGET'!$S$15,
IF(DI697&gt;='PAINEL E TARGET'!$T$16,'PAINEL E TARGET'!$S$16,
IF(DI697&gt;='PAINEL E TARGET'!$T$17,'PAINEL E TARGET'!$S$17,
IF(DI697&gt;='PAINEL E TARGET'!$T$18,'PAINEL E TARGET'!$S$18,'PAINEL E TARGET'!$S$19))))))))</f>
        <v>Não elegível</v>
      </c>
      <c r="DK697" s="17">
        <f>IFERROR(VLOOKUP($BW697,'PAINEL E TARGET'!$G$1:$Q$99,9,0),0)</f>
        <v>0.05</v>
      </c>
      <c r="DL697" s="17">
        <f>VLOOKUP(DJ697,'PAINEL E TARGET'!$S$10:$U$19,3,0)</f>
        <v>0</v>
      </c>
      <c r="DM697" s="16">
        <f t="shared" si="393"/>
        <v>0</v>
      </c>
      <c r="DN697" s="17">
        <f t="shared" si="379"/>
        <v>1.0509999999999999</v>
      </c>
      <c r="DO697" s="33" t="str">
        <f>IF(DN697&gt;='PAINEL E TARGET'!$T$11,'PAINEL E TARGET'!$S$11,
IF(DN697&gt;='PAINEL E TARGET'!$T$12,'PAINEL E TARGET'!$S$12,
IF(DN697&gt;='PAINEL E TARGET'!$T$13,'PAINEL E TARGET'!$S$13,
IF(DN697&gt;='PAINEL E TARGET'!$T$14,'PAINEL E TARGET'!$S$14,
IF(DN697&gt;='PAINEL E TARGET'!$T$15,'PAINEL E TARGET'!$S$15,
IF(DN697&gt;='PAINEL E TARGET'!$T$16,'PAINEL E TARGET'!$S$16,
IF(DN697&gt;='PAINEL E TARGET'!$T$17,'PAINEL E TARGET'!$S$17,
IF(DN697&gt;='PAINEL E TARGET'!$T$18,'PAINEL E TARGET'!$S$18,'PAINEL E TARGET'!$S$19))))))))</f>
        <v>3. Fx de 105% a 109,9%</v>
      </c>
      <c r="DP697" s="17">
        <f>IFERROR(VLOOKUP($BW697,'PAINEL E TARGET'!$G$1:$Q$99,10,0),0)</f>
        <v>0</v>
      </c>
      <c r="DQ697" s="17">
        <f>VLOOKUP(DO697,'PAINEL E TARGET'!$S$10:$U$19,3,0)</f>
        <v>1.1000000000000001</v>
      </c>
      <c r="DR697" s="16">
        <f t="shared" si="394"/>
        <v>0</v>
      </c>
      <c r="DS697" s="17">
        <f t="shared" si="380"/>
        <v>0.78800000000000003</v>
      </c>
      <c r="DT697" s="16">
        <f>IF(DS697&gt;=1,VLOOKUP(BO697,'PAINEL E TARGET'!$S$1:$W$8,5,0),0)</f>
        <v>0</v>
      </c>
      <c r="DU697" s="16">
        <f t="shared" si="395"/>
        <v>1644</v>
      </c>
    </row>
    <row r="698" spans="2:125" s="32" customFormat="1" x14ac:dyDescent="0.2">
      <c r="B698" s="44">
        <v>43541</v>
      </c>
      <c r="C698" s="65">
        <v>1571</v>
      </c>
      <c r="D698" s="66" t="s">
        <v>701</v>
      </c>
      <c r="E698" s="65">
        <v>415</v>
      </c>
      <c r="F698" s="65" t="s">
        <v>1020</v>
      </c>
      <c r="G698" s="67">
        <v>2801320.046837213</v>
      </c>
      <c r="H698" s="67">
        <v>1591880.118817358</v>
      </c>
      <c r="I698" s="67">
        <v>1382944.8000000003</v>
      </c>
      <c r="J698" s="68">
        <v>0.86874933837820634</v>
      </c>
      <c r="K698" s="67">
        <v>364197.26317699871</v>
      </c>
      <c r="L698" s="67">
        <v>1080160.304547305</v>
      </c>
      <c r="M698" s="67">
        <v>339947.68</v>
      </c>
      <c r="N698" s="67">
        <v>999892.16</v>
      </c>
      <c r="O698" s="67">
        <v>2545318.8551843581</v>
      </c>
      <c r="P698" s="67" t="s">
        <v>1082</v>
      </c>
      <c r="Q698" s="67" t="s">
        <v>1082</v>
      </c>
      <c r="R698" s="67">
        <v>0</v>
      </c>
      <c r="S698" s="67">
        <v>0</v>
      </c>
      <c r="T698" s="68">
        <v>0.10778808757535914</v>
      </c>
      <c r="U698" s="68">
        <v>0.10130806380559633</v>
      </c>
      <c r="V698" s="68">
        <v>0.93988181889550315</v>
      </c>
      <c r="W698" s="67">
        <v>155684.54</v>
      </c>
      <c r="X698" s="67">
        <v>135736.58000000002</v>
      </c>
      <c r="Y698" s="68">
        <v>0.87186935838330515</v>
      </c>
      <c r="Z698" s="68">
        <v>0.10119139696846736</v>
      </c>
      <c r="AA698" s="68">
        <v>0.12292343090798073</v>
      </c>
      <c r="AB698" s="68">
        <v>1.214761675306107</v>
      </c>
      <c r="AC698" s="67">
        <v>146156.56000000003</v>
      </c>
      <c r="AD698" s="67">
        <v>164697.71</v>
      </c>
      <c r="AE698" s="68">
        <v>1.1268581444445598</v>
      </c>
      <c r="AF698" s="43">
        <v>80</v>
      </c>
      <c r="AG698" s="43">
        <v>67</v>
      </c>
      <c r="AH698" s="43">
        <v>48</v>
      </c>
      <c r="AI698" s="43">
        <v>42</v>
      </c>
      <c r="AJ698" s="67">
        <v>98678.74</v>
      </c>
      <c r="AK698" s="67">
        <v>84638.5</v>
      </c>
      <c r="AL698" s="68">
        <v>0.857717680627053</v>
      </c>
      <c r="AM698" s="67">
        <v>12233.32</v>
      </c>
      <c r="AN698" s="67">
        <v>9233.6900000000023</v>
      </c>
      <c r="AO698" s="68">
        <v>0.75479837035244746</v>
      </c>
      <c r="AP698" s="67">
        <v>7257.8199999999979</v>
      </c>
      <c r="AQ698" s="67">
        <v>8563.6299999999992</v>
      </c>
      <c r="AR698" s="68">
        <v>1.1799176612260984</v>
      </c>
      <c r="AS698" s="67">
        <v>37514.660000000003</v>
      </c>
      <c r="AT698" s="67">
        <v>33300.759999999995</v>
      </c>
      <c r="AU698" s="68">
        <v>0.88767324560585092</v>
      </c>
      <c r="AV698" s="43">
        <v>1437.19</v>
      </c>
      <c r="AW698" s="43">
        <v>1544.7</v>
      </c>
      <c r="AX698" s="69">
        <v>1.0748056972286197</v>
      </c>
      <c r="AY698" s="43">
        <v>364197.26317699871</v>
      </c>
      <c r="AZ698" s="43">
        <v>339947.68</v>
      </c>
      <c r="BA698" s="43">
        <v>32236.666001596575</v>
      </c>
      <c r="BB698" s="43">
        <v>41121.040000000001</v>
      </c>
      <c r="BC698" s="43">
        <v>642129.33552888979</v>
      </c>
      <c r="BD698" s="43">
        <v>56864.569295859546</v>
      </c>
      <c r="BE698" s="43">
        <v>276044.53999999998</v>
      </c>
      <c r="BF698" s="43">
        <v>259150.59999999998</v>
      </c>
      <c r="BG698" s="43">
        <v>2534.9499999999998</v>
      </c>
      <c r="BH698" s="43">
        <v>108</v>
      </c>
      <c r="BI698" s="44">
        <v>43173</v>
      </c>
      <c r="BJ698" s="44">
        <v>43541</v>
      </c>
      <c r="BK698" s="44">
        <v>43172</v>
      </c>
      <c r="BL698" s="43">
        <f t="shared" si="381"/>
        <v>1382944.8000000003</v>
      </c>
      <c r="BM698" s="43">
        <f t="shared" si="382"/>
        <v>1339839.8400000001</v>
      </c>
      <c r="BO698" s="16" t="str">
        <f>IFERROR(VLOOKUP($C698,'PORTE LOJA'!A:B,2,0),"PORTE 1")</f>
        <v>PORTE 4</v>
      </c>
      <c r="BP698" s="16">
        <f>VLOOKUP(BO698,'PAINEL E TARGET'!$S$1:$W$8,3,0)</f>
        <v>3000</v>
      </c>
      <c r="BQ698" s="16">
        <f t="shared" si="360"/>
        <v>1</v>
      </c>
      <c r="BR698" s="16">
        <f t="shared" si="361"/>
        <v>1</v>
      </c>
      <c r="BS698" s="16">
        <f t="shared" si="362"/>
        <v>1</v>
      </c>
      <c r="BT698" s="16">
        <f t="shared" si="363"/>
        <v>1</v>
      </c>
      <c r="BU698" s="16">
        <f t="shared" si="364"/>
        <v>1</v>
      </c>
      <c r="BV698" s="16">
        <f t="shared" si="365"/>
        <v>1</v>
      </c>
      <c r="BW698" s="17" t="str">
        <f t="shared" si="383"/>
        <v>111111</v>
      </c>
      <c r="BY698" s="17">
        <f t="shared" si="366"/>
        <v>0.86899999999999999</v>
      </c>
      <c r="BZ698" s="17">
        <f t="shared" si="367"/>
        <v>0.92800000000000005</v>
      </c>
      <c r="CA698" s="17" t="str">
        <f t="shared" si="384"/>
        <v>Sem Retira</v>
      </c>
      <c r="CB698" s="17">
        <f t="shared" si="385"/>
        <v>0.92800000000000005</v>
      </c>
      <c r="CC698" s="33" t="str">
        <f>IF(CB698&gt;='PAINEL E TARGET'!$T$11,'PAINEL E TARGET'!$S$11,
IF(CB698&gt;='PAINEL E TARGET'!$T$12,'PAINEL E TARGET'!$S$12,
IF(CB698&gt;='PAINEL E TARGET'!$T$13,'PAINEL E TARGET'!$S$13,
IF(CB698&gt;='PAINEL E TARGET'!$T$14,'PAINEL E TARGET'!$S$14,
IF(CB698&gt;='PAINEL E TARGET'!$T$15,'PAINEL E TARGET'!$S$15,
IF(CB698&gt;='PAINEL E TARGET'!$T$16,'PAINEL E TARGET'!$S$16,
IF(CB698&gt;='PAINEL E TARGET'!$T$17,'PAINEL E TARGET'!$S$17,
IF(CB698&gt;='PAINEL E TARGET'!$T$18,'PAINEL E TARGET'!$S$18,'PAINEL E TARGET'!$S$19))))))))</f>
        <v>1. Fx de 90% a 99,9%</v>
      </c>
      <c r="CD698" s="17">
        <f>IFERROR(VLOOKUP($BW698,'PAINEL E TARGET'!$G$1:$Q$99,4,0),0)</f>
        <v>0.25</v>
      </c>
      <c r="CE698" s="17">
        <f>VLOOKUP(CC698,'PAINEL E TARGET'!$S$10:$U$19,3,0)</f>
        <v>0.5</v>
      </c>
      <c r="CF698" s="16">
        <f t="shared" si="386"/>
        <v>375</v>
      </c>
      <c r="CG698" s="17">
        <f t="shared" si="368"/>
        <v>0.85799999999999998</v>
      </c>
      <c r="CH698" s="17">
        <f t="shared" si="369"/>
        <v>0.755</v>
      </c>
      <c r="CI698" s="17">
        <f t="shared" si="370"/>
        <v>1.18</v>
      </c>
      <c r="CJ698" s="17">
        <f t="shared" si="371"/>
        <v>0.88800000000000001</v>
      </c>
      <c r="CK698" s="17">
        <f t="shared" si="372"/>
        <v>1.075</v>
      </c>
      <c r="CL698" s="17">
        <f t="shared" si="373"/>
        <v>0.872</v>
      </c>
      <c r="CM698" s="16">
        <f t="shared" si="374"/>
        <v>5</v>
      </c>
      <c r="CN698" s="17" t="str">
        <f t="shared" si="387"/>
        <v>ok</v>
      </c>
      <c r="CO698" s="17">
        <f t="shared" si="388"/>
        <v>0.872</v>
      </c>
      <c r="CP698" s="33" t="str">
        <f>IF(CO698&gt;='PAINEL E TARGET'!$T$11,'PAINEL E TARGET'!$S$11,
IF(CO698&gt;='PAINEL E TARGET'!$T$12,'PAINEL E TARGET'!$S$12,
IF(CO698&gt;='PAINEL E TARGET'!$T$13,'PAINEL E TARGET'!$S$13,
IF(CO698&gt;='PAINEL E TARGET'!$T$14,'PAINEL E TARGET'!$S$14,
IF(CO698&gt;='PAINEL E TARGET'!$T$15,'PAINEL E TARGET'!$S$15,
IF(CO698&gt;='PAINEL E TARGET'!$T$16,'PAINEL E TARGET'!$S$16,
IF(CO698&gt;='PAINEL E TARGET'!$T$17,'PAINEL E TARGET'!$S$17,
IF(CO698&gt;='PAINEL E TARGET'!$T$18,'PAINEL E TARGET'!$S$18,'PAINEL E TARGET'!$S$19))))))))</f>
        <v>Não elegível</v>
      </c>
      <c r="CQ698" s="17">
        <f>IFERROR(VLOOKUP($BW698,'PAINEL E TARGET'!$G$1:$Q$99,5,0),0)</f>
        <v>0.25</v>
      </c>
      <c r="CR698" s="17">
        <f>VLOOKUP(CP698,'PAINEL E TARGET'!$S$10:$U$19,3,0)</f>
        <v>0</v>
      </c>
      <c r="CS698" s="16">
        <f t="shared" si="389"/>
        <v>0</v>
      </c>
      <c r="CT698" s="17">
        <f t="shared" si="375"/>
        <v>1.127</v>
      </c>
      <c r="CU698" s="33" t="str">
        <f>IF(CT698&gt;='PAINEL E TARGET'!$T$11,'PAINEL E TARGET'!$S$11,
IF(CT698&gt;='PAINEL E TARGET'!$T$12,'PAINEL E TARGET'!$S$12,
IF(CT698&gt;='PAINEL E TARGET'!$T$13,'PAINEL E TARGET'!$S$13,
IF(CT698&gt;='PAINEL E TARGET'!$T$14,'PAINEL E TARGET'!$S$14,
IF(CT698&gt;='PAINEL E TARGET'!$T$15,'PAINEL E TARGET'!$S$15,
IF(CT698&gt;='PAINEL E TARGET'!$T$16,'PAINEL E TARGET'!$S$16,
IF(CT698&gt;='PAINEL E TARGET'!$T$17,'PAINEL E TARGET'!$S$17,
IF(CT698&gt;='PAINEL E TARGET'!$T$18,'PAINEL E TARGET'!$S$18,'PAINEL E TARGET'!$S$19))))))))</f>
        <v>4. Fx de 110% a 114,9%</v>
      </c>
      <c r="CV698" s="17">
        <f>IFERROR(VLOOKUP($BW698,'PAINEL E TARGET'!$G$1:$Q$99,6,0),0)</f>
        <v>0.2</v>
      </c>
      <c r="CW698" s="17">
        <f>VLOOKUP(CU698,'PAINEL E TARGET'!$S$10:$U$19,3,0)</f>
        <v>1.2</v>
      </c>
      <c r="CX698" s="16">
        <f t="shared" si="390"/>
        <v>720</v>
      </c>
      <c r="CY698" s="17">
        <f t="shared" si="376"/>
        <v>0.93300000000000005</v>
      </c>
      <c r="CZ698" s="33" t="str">
        <f>IF(CY698&gt;='PAINEL E TARGET'!$T$11,'PAINEL E TARGET'!$S$11,
IF(CY698&gt;='PAINEL E TARGET'!$T$12,'PAINEL E TARGET'!$S$12,
IF(CY698&gt;='PAINEL E TARGET'!$T$13,'PAINEL E TARGET'!$S$13,
IF(CY698&gt;='PAINEL E TARGET'!$T$14,'PAINEL E TARGET'!$S$14,
IF(CY698&gt;='PAINEL E TARGET'!$T$15,'PAINEL E TARGET'!$S$15,
IF(CY698&gt;='PAINEL E TARGET'!$T$16,'PAINEL E TARGET'!$S$16,
IF(CY698&gt;='PAINEL E TARGET'!$T$17,'PAINEL E TARGET'!$S$17,
IF(CY698&gt;='PAINEL E TARGET'!$T$18,'PAINEL E TARGET'!$S$18,'PAINEL E TARGET'!$S$19))))))))</f>
        <v>1. Fx de 90% a 99,9%</v>
      </c>
      <c r="DA698" s="17">
        <f>IFERROR(VLOOKUP($BW698,'PAINEL E TARGET'!$G$1:$Q$99,7,0),0)</f>
        <v>0.15</v>
      </c>
      <c r="DB698" s="17">
        <f>VLOOKUP(CZ698,'PAINEL E TARGET'!$S$10:$U$19,3,0)</f>
        <v>0.5</v>
      </c>
      <c r="DC698" s="16">
        <f t="shared" si="391"/>
        <v>225</v>
      </c>
      <c r="DD698" s="17">
        <f t="shared" si="377"/>
        <v>1.276</v>
      </c>
      <c r="DE698" s="33" t="str">
        <f>IF(DD698&gt;='PAINEL E TARGET'!$T$11,'PAINEL E TARGET'!$S$11,
IF(DD698&gt;='PAINEL E TARGET'!$T$12,'PAINEL E TARGET'!$S$12,
IF(DD698&gt;='PAINEL E TARGET'!$T$13,'PAINEL E TARGET'!$S$13,
IF(DD698&gt;='PAINEL E TARGET'!$T$14,'PAINEL E TARGET'!$S$14,
IF(DD698&gt;='PAINEL E TARGET'!$T$15,'PAINEL E TARGET'!$S$15,
IF(DD698&gt;='PAINEL E TARGET'!$T$16,'PAINEL E TARGET'!$S$16,
IF(DD698&gt;='PAINEL E TARGET'!$T$17,'PAINEL E TARGET'!$S$17,
IF(DD698&gt;='PAINEL E TARGET'!$T$18,'PAINEL E TARGET'!$S$18,'PAINEL E TARGET'!$S$19))))))))</f>
        <v>7. Fx de 125% a 129,9%</v>
      </c>
      <c r="DF698" s="17">
        <f>IFERROR(VLOOKUP($BW698,'PAINEL E TARGET'!$G$1:$Q$99,8,0),0)</f>
        <v>0.1</v>
      </c>
      <c r="DG698" s="17">
        <f>VLOOKUP(DE698,'PAINEL E TARGET'!$S$10:$U$19,3,0)</f>
        <v>1.5</v>
      </c>
      <c r="DH698" s="16">
        <f t="shared" si="392"/>
        <v>450.00000000000006</v>
      </c>
      <c r="DI698" s="17">
        <f t="shared" si="378"/>
        <v>0.875</v>
      </c>
      <c r="DJ698" s="33" t="str">
        <f>IF(DI698&gt;='PAINEL E TARGET'!$T$11,'PAINEL E TARGET'!$S$11,
IF(DI698&gt;='PAINEL E TARGET'!$T$12,'PAINEL E TARGET'!$S$12,
IF(DI698&gt;='PAINEL E TARGET'!$T$13,'PAINEL E TARGET'!$S$13,
IF(DI698&gt;='PAINEL E TARGET'!$T$14,'PAINEL E TARGET'!$S$14,
IF(DI698&gt;='PAINEL E TARGET'!$T$15,'PAINEL E TARGET'!$S$15,
IF(DI698&gt;='PAINEL E TARGET'!$T$16,'PAINEL E TARGET'!$S$16,
IF(DI698&gt;='PAINEL E TARGET'!$T$17,'PAINEL E TARGET'!$S$17,
IF(DI698&gt;='PAINEL E TARGET'!$T$18,'PAINEL E TARGET'!$S$18,'PAINEL E TARGET'!$S$19))))))))</f>
        <v>Não elegível</v>
      </c>
      <c r="DK698" s="17">
        <f>IFERROR(VLOOKUP($BW698,'PAINEL E TARGET'!$G$1:$Q$99,9,0),0)</f>
        <v>0.05</v>
      </c>
      <c r="DL698" s="17">
        <f>VLOOKUP(DJ698,'PAINEL E TARGET'!$S$10:$U$19,3,0)</f>
        <v>0</v>
      </c>
      <c r="DM698" s="16">
        <f t="shared" si="393"/>
        <v>0</v>
      </c>
      <c r="DN698" s="17">
        <f t="shared" si="379"/>
        <v>1.075</v>
      </c>
      <c r="DO698" s="33" t="str">
        <f>IF(DN698&gt;='PAINEL E TARGET'!$T$11,'PAINEL E TARGET'!$S$11,
IF(DN698&gt;='PAINEL E TARGET'!$T$12,'PAINEL E TARGET'!$S$12,
IF(DN698&gt;='PAINEL E TARGET'!$T$13,'PAINEL E TARGET'!$S$13,
IF(DN698&gt;='PAINEL E TARGET'!$T$14,'PAINEL E TARGET'!$S$14,
IF(DN698&gt;='PAINEL E TARGET'!$T$15,'PAINEL E TARGET'!$S$15,
IF(DN698&gt;='PAINEL E TARGET'!$T$16,'PAINEL E TARGET'!$S$16,
IF(DN698&gt;='PAINEL E TARGET'!$T$17,'PAINEL E TARGET'!$S$17,
IF(DN698&gt;='PAINEL E TARGET'!$T$18,'PAINEL E TARGET'!$S$18,'PAINEL E TARGET'!$S$19))))))))</f>
        <v>3. Fx de 105% a 109,9%</v>
      </c>
      <c r="DP698" s="17">
        <f>IFERROR(VLOOKUP($BW698,'PAINEL E TARGET'!$G$1:$Q$99,10,0),0)</f>
        <v>0</v>
      </c>
      <c r="DQ698" s="17">
        <f>VLOOKUP(DO698,'PAINEL E TARGET'!$S$10:$U$19,3,0)</f>
        <v>1.1000000000000001</v>
      </c>
      <c r="DR698" s="16">
        <f t="shared" si="394"/>
        <v>0</v>
      </c>
      <c r="DS698" s="17">
        <f t="shared" si="380"/>
        <v>0.83799999999999997</v>
      </c>
      <c r="DT698" s="16">
        <f>IF(DS698&gt;=1,VLOOKUP(BO698,'PAINEL E TARGET'!$S$1:$W$8,5,0),0)</f>
        <v>0</v>
      </c>
      <c r="DU698" s="16">
        <f t="shared" si="395"/>
        <v>1770</v>
      </c>
    </row>
    <row r="699" spans="2:125" s="32" customFormat="1" x14ac:dyDescent="0.2">
      <c r="B699" s="44">
        <v>43541</v>
      </c>
      <c r="C699" s="65">
        <v>1572</v>
      </c>
      <c r="D699" s="66" t="s">
        <v>702</v>
      </c>
      <c r="E699" s="65">
        <v>612</v>
      </c>
      <c r="F699" s="65" t="s">
        <v>1019</v>
      </c>
      <c r="G699" s="67">
        <v>9349030.0326518752</v>
      </c>
      <c r="H699" s="67">
        <v>5183755.4733860372</v>
      </c>
      <c r="I699" s="67">
        <v>4420722.3600000003</v>
      </c>
      <c r="J699" s="68">
        <v>0.85280302720613821</v>
      </c>
      <c r="K699" s="67">
        <v>874333.51640339021</v>
      </c>
      <c r="L699" s="67">
        <v>4130669.1461286098</v>
      </c>
      <c r="M699" s="67">
        <v>648139.76</v>
      </c>
      <c r="N699" s="67">
        <v>3708017.2600000002</v>
      </c>
      <c r="O699" s="67">
        <v>9036292.6138800457</v>
      </c>
      <c r="P699" s="67" t="s">
        <v>1082</v>
      </c>
      <c r="Q699" s="67" t="s">
        <v>1082</v>
      </c>
      <c r="R699" s="67">
        <v>0</v>
      </c>
      <c r="S699" s="67">
        <v>2293.9</v>
      </c>
      <c r="T699" s="68">
        <v>7.2567795561622822E-2</v>
      </c>
      <c r="U699" s="68">
        <v>5.7938529038606593E-2</v>
      </c>
      <c r="V699" s="68">
        <v>0.79840552672440757</v>
      </c>
      <c r="W699" s="67">
        <v>363202.01</v>
      </c>
      <c r="X699" s="67">
        <v>252389.33</v>
      </c>
      <c r="Y699" s="68">
        <v>0.69490069727312354</v>
      </c>
      <c r="Z699" s="68">
        <v>0</v>
      </c>
      <c r="AA699" s="68">
        <v>0</v>
      </c>
      <c r="AB699" s="68">
        <v>0</v>
      </c>
      <c r="AC699" s="67">
        <v>0</v>
      </c>
      <c r="AD699" s="67">
        <v>0</v>
      </c>
      <c r="AE699" s="68" t="s">
        <v>1082</v>
      </c>
      <c r="AF699" s="43">
        <v>80</v>
      </c>
      <c r="AG699" s="43">
        <v>81</v>
      </c>
      <c r="AH699" s="43">
        <v>65</v>
      </c>
      <c r="AI699" s="43">
        <v>24</v>
      </c>
      <c r="AJ699" s="67">
        <v>209291.21</v>
      </c>
      <c r="AK699" s="67">
        <v>158147.18999999997</v>
      </c>
      <c r="AL699" s="68">
        <v>0.75563225995014305</v>
      </c>
      <c r="AM699" s="67">
        <v>48461.05</v>
      </c>
      <c r="AN699" s="67">
        <v>21293.299999999996</v>
      </c>
      <c r="AO699" s="68">
        <v>0.43938998432761972</v>
      </c>
      <c r="AP699" s="67">
        <v>0</v>
      </c>
      <c r="AQ699" s="67">
        <v>999.91000000000008</v>
      </c>
      <c r="AR699" s="68">
        <v>0</v>
      </c>
      <c r="AS699" s="67">
        <v>105449.74999999999</v>
      </c>
      <c r="AT699" s="67">
        <v>71948.930000000008</v>
      </c>
      <c r="AU699" s="68">
        <v>0.68230536345510551</v>
      </c>
      <c r="AV699" s="43">
        <v>3674.0400000000009</v>
      </c>
      <c r="AW699" s="43">
        <v>784.87</v>
      </c>
      <c r="AX699" s="69">
        <v>0.2136258723367192</v>
      </c>
      <c r="AY699" s="43">
        <v>874333.51640339021</v>
      </c>
      <c r="AZ699" s="43">
        <v>648139.76</v>
      </c>
      <c r="BA699" s="43">
        <v>109002.26312666605</v>
      </c>
      <c r="BB699" s="43">
        <v>92135.64</v>
      </c>
      <c r="BC699" s="43">
        <v>1579561.5964896632</v>
      </c>
      <c r="BD699" s="43">
        <v>197121.90218893159</v>
      </c>
      <c r="BE699" s="43">
        <v>660438.2300000001</v>
      </c>
      <c r="BF699" s="43">
        <v>0</v>
      </c>
      <c r="BG699" s="43">
        <v>6642.9100000000008</v>
      </c>
      <c r="BH699" s="43">
        <v>102</v>
      </c>
      <c r="BI699" s="44">
        <v>43173</v>
      </c>
      <c r="BJ699" s="44">
        <v>43541</v>
      </c>
      <c r="BK699" s="44">
        <v>43172</v>
      </c>
      <c r="BL699" s="43">
        <f t="shared" si="381"/>
        <v>4423016.2600000007</v>
      </c>
      <c r="BM699" s="43">
        <f t="shared" si="382"/>
        <v>4358450.9200000009</v>
      </c>
      <c r="BO699" s="16" t="str">
        <f>IFERROR(VLOOKUP($C699,'PORTE LOJA'!A:B,2,0),"PORTE 1")</f>
        <v>PORTE 6</v>
      </c>
      <c r="BP699" s="16">
        <f>VLOOKUP(BO699,'PAINEL E TARGET'!$S$1:$W$8,3,0)</f>
        <v>4500</v>
      </c>
      <c r="BQ699" s="16">
        <f t="shared" si="360"/>
        <v>1</v>
      </c>
      <c r="BR699" s="16">
        <f t="shared" si="361"/>
        <v>1</v>
      </c>
      <c r="BS699" s="16">
        <f t="shared" si="362"/>
        <v>0</v>
      </c>
      <c r="BT699" s="16">
        <f t="shared" si="363"/>
        <v>1</v>
      </c>
      <c r="BU699" s="16">
        <f t="shared" si="364"/>
        <v>1</v>
      </c>
      <c r="BV699" s="16">
        <f t="shared" si="365"/>
        <v>1</v>
      </c>
      <c r="BW699" s="17" t="str">
        <f t="shared" si="383"/>
        <v>110111</v>
      </c>
      <c r="BY699" s="17">
        <f t="shared" si="366"/>
        <v>0.85299999999999998</v>
      </c>
      <c r="BZ699" s="17">
        <f t="shared" si="367"/>
        <v>0.871</v>
      </c>
      <c r="CA699" s="17" t="str">
        <f t="shared" si="384"/>
        <v>Sem Retira</v>
      </c>
      <c r="CB699" s="17">
        <f t="shared" si="385"/>
        <v>0.871</v>
      </c>
      <c r="CC699" s="33" t="str">
        <f>IF(CB699&gt;='PAINEL E TARGET'!$T$11,'PAINEL E TARGET'!$S$11,
IF(CB699&gt;='PAINEL E TARGET'!$T$12,'PAINEL E TARGET'!$S$12,
IF(CB699&gt;='PAINEL E TARGET'!$T$13,'PAINEL E TARGET'!$S$13,
IF(CB699&gt;='PAINEL E TARGET'!$T$14,'PAINEL E TARGET'!$S$14,
IF(CB699&gt;='PAINEL E TARGET'!$T$15,'PAINEL E TARGET'!$S$15,
IF(CB699&gt;='PAINEL E TARGET'!$T$16,'PAINEL E TARGET'!$S$16,
IF(CB699&gt;='PAINEL E TARGET'!$T$17,'PAINEL E TARGET'!$S$17,
IF(CB699&gt;='PAINEL E TARGET'!$T$18,'PAINEL E TARGET'!$S$18,'PAINEL E TARGET'!$S$19))))))))</f>
        <v>Não elegível</v>
      </c>
      <c r="CD699" s="17">
        <f>IFERROR(VLOOKUP($BW699,'PAINEL E TARGET'!$G$1:$Q$99,4,0),0)</f>
        <v>0.3</v>
      </c>
      <c r="CE699" s="17">
        <f>VLOOKUP(CC699,'PAINEL E TARGET'!$S$10:$U$19,3,0)</f>
        <v>0</v>
      </c>
      <c r="CF699" s="16">
        <f t="shared" si="386"/>
        <v>0</v>
      </c>
      <c r="CG699" s="17">
        <f t="shared" si="368"/>
        <v>0.75600000000000001</v>
      </c>
      <c r="CH699" s="17">
        <f t="shared" si="369"/>
        <v>0.439</v>
      </c>
      <c r="CI699" s="17" t="str">
        <f t="shared" si="370"/>
        <v>sem meta</v>
      </c>
      <c r="CJ699" s="17">
        <f t="shared" si="371"/>
        <v>0.68200000000000005</v>
      </c>
      <c r="CK699" s="17">
        <f t="shared" si="372"/>
        <v>0.214</v>
      </c>
      <c r="CL699" s="17">
        <f t="shared" si="373"/>
        <v>0.69499999999999995</v>
      </c>
      <c r="CM699" s="16">
        <f t="shared" si="374"/>
        <v>2</v>
      </c>
      <c r="CN699" s="17" t="str">
        <f t="shared" si="387"/>
        <v>não ok</v>
      </c>
      <c r="CO699" s="17">
        <f t="shared" si="388"/>
        <v>0</v>
      </c>
      <c r="CP699" s="33" t="str">
        <f>IF(CO699&gt;='PAINEL E TARGET'!$T$11,'PAINEL E TARGET'!$S$11,
IF(CO699&gt;='PAINEL E TARGET'!$T$12,'PAINEL E TARGET'!$S$12,
IF(CO699&gt;='PAINEL E TARGET'!$T$13,'PAINEL E TARGET'!$S$13,
IF(CO699&gt;='PAINEL E TARGET'!$T$14,'PAINEL E TARGET'!$S$14,
IF(CO699&gt;='PAINEL E TARGET'!$T$15,'PAINEL E TARGET'!$S$15,
IF(CO699&gt;='PAINEL E TARGET'!$T$16,'PAINEL E TARGET'!$S$16,
IF(CO699&gt;='PAINEL E TARGET'!$T$17,'PAINEL E TARGET'!$S$17,
IF(CO699&gt;='PAINEL E TARGET'!$T$18,'PAINEL E TARGET'!$S$18,'PAINEL E TARGET'!$S$19))))))))</f>
        <v>Não elegível</v>
      </c>
      <c r="CQ699" s="17">
        <f>IFERROR(VLOOKUP($BW699,'PAINEL E TARGET'!$G$1:$Q$99,5,0),0)</f>
        <v>0.3</v>
      </c>
      <c r="CR699" s="17">
        <f>VLOOKUP(CP699,'PAINEL E TARGET'!$S$10:$U$19,3,0)</f>
        <v>0</v>
      </c>
      <c r="CS699" s="16">
        <f t="shared" si="389"/>
        <v>0</v>
      </c>
      <c r="CT699" s="17">
        <f t="shared" si="375"/>
        <v>0</v>
      </c>
      <c r="CU699" s="33" t="str">
        <f>IF(CT699&gt;='PAINEL E TARGET'!$T$11,'PAINEL E TARGET'!$S$11,
IF(CT699&gt;='PAINEL E TARGET'!$T$12,'PAINEL E TARGET'!$S$12,
IF(CT699&gt;='PAINEL E TARGET'!$T$13,'PAINEL E TARGET'!$S$13,
IF(CT699&gt;='PAINEL E TARGET'!$T$14,'PAINEL E TARGET'!$S$14,
IF(CT699&gt;='PAINEL E TARGET'!$T$15,'PAINEL E TARGET'!$S$15,
IF(CT699&gt;='PAINEL E TARGET'!$T$16,'PAINEL E TARGET'!$S$16,
IF(CT699&gt;='PAINEL E TARGET'!$T$17,'PAINEL E TARGET'!$S$17,
IF(CT699&gt;='PAINEL E TARGET'!$T$18,'PAINEL E TARGET'!$S$18,'PAINEL E TARGET'!$S$19))))))))</f>
        <v>Não elegível</v>
      </c>
      <c r="CV699" s="17">
        <f>IFERROR(VLOOKUP($BW699,'PAINEL E TARGET'!$G$1:$Q$99,6,0),0)</f>
        <v>0</v>
      </c>
      <c r="CW699" s="17">
        <f>VLOOKUP(CU699,'PAINEL E TARGET'!$S$10:$U$19,3,0)</f>
        <v>0</v>
      </c>
      <c r="CX699" s="16">
        <f t="shared" si="390"/>
        <v>0</v>
      </c>
      <c r="CY699" s="17">
        <f t="shared" si="376"/>
        <v>0.74099999999999999</v>
      </c>
      <c r="CZ699" s="33" t="str">
        <f>IF(CY699&gt;='PAINEL E TARGET'!$T$11,'PAINEL E TARGET'!$S$11,
IF(CY699&gt;='PAINEL E TARGET'!$T$12,'PAINEL E TARGET'!$S$12,
IF(CY699&gt;='PAINEL E TARGET'!$T$13,'PAINEL E TARGET'!$S$13,
IF(CY699&gt;='PAINEL E TARGET'!$T$14,'PAINEL E TARGET'!$S$14,
IF(CY699&gt;='PAINEL E TARGET'!$T$15,'PAINEL E TARGET'!$S$15,
IF(CY699&gt;='PAINEL E TARGET'!$T$16,'PAINEL E TARGET'!$S$16,
IF(CY699&gt;='PAINEL E TARGET'!$T$17,'PAINEL E TARGET'!$S$17,
IF(CY699&gt;='PAINEL E TARGET'!$T$18,'PAINEL E TARGET'!$S$18,'PAINEL E TARGET'!$S$19))))))))</f>
        <v>Não elegível</v>
      </c>
      <c r="DA699" s="17">
        <f>IFERROR(VLOOKUP($BW699,'PAINEL E TARGET'!$G$1:$Q$99,7,0),0)</f>
        <v>0.15</v>
      </c>
      <c r="DB699" s="17">
        <f>VLOOKUP(CZ699,'PAINEL E TARGET'!$S$10:$U$19,3,0)</f>
        <v>0</v>
      </c>
      <c r="DC699" s="16">
        <f t="shared" si="391"/>
        <v>0</v>
      </c>
      <c r="DD699" s="17">
        <f t="shared" si="377"/>
        <v>0.84499999999999997</v>
      </c>
      <c r="DE699" s="33" t="str">
        <f>IF(DD699&gt;='PAINEL E TARGET'!$T$11,'PAINEL E TARGET'!$S$11,
IF(DD699&gt;='PAINEL E TARGET'!$T$12,'PAINEL E TARGET'!$S$12,
IF(DD699&gt;='PAINEL E TARGET'!$T$13,'PAINEL E TARGET'!$S$13,
IF(DD699&gt;='PAINEL E TARGET'!$T$14,'PAINEL E TARGET'!$S$14,
IF(DD699&gt;='PAINEL E TARGET'!$T$15,'PAINEL E TARGET'!$S$15,
IF(DD699&gt;='PAINEL E TARGET'!$T$16,'PAINEL E TARGET'!$S$16,
IF(DD699&gt;='PAINEL E TARGET'!$T$17,'PAINEL E TARGET'!$S$17,
IF(DD699&gt;='PAINEL E TARGET'!$T$18,'PAINEL E TARGET'!$S$18,'PAINEL E TARGET'!$S$19))))))))</f>
        <v>Não elegível</v>
      </c>
      <c r="DF699" s="17">
        <f>IFERROR(VLOOKUP($BW699,'PAINEL E TARGET'!$G$1:$Q$99,8,0),0)</f>
        <v>0.1</v>
      </c>
      <c r="DG699" s="17">
        <f>VLOOKUP(DE699,'PAINEL E TARGET'!$S$10:$U$19,3,0)</f>
        <v>0</v>
      </c>
      <c r="DH699" s="16">
        <f t="shared" si="392"/>
        <v>0</v>
      </c>
      <c r="DI699" s="17">
        <f t="shared" si="378"/>
        <v>0.36899999999999999</v>
      </c>
      <c r="DJ699" s="33" t="str">
        <f>IF(DI699&gt;='PAINEL E TARGET'!$T$11,'PAINEL E TARGET'!$S$11,
IF(DI699&gt;='PAINEL E TARGET'!$T$12,'PAINEL E TARGET'!$S$12,
IF(DI699&gt;='PAINEL E TARGET'!$T$13,'PAINEL E TARGET'!$S$13,
IF(DI699&gt;='PAINEL E TARGET'!$T$14,'PAINEL E TARGET'!$S$14,
IF(DI699&gt;='PAINEL E TARGET'!$T$15,'PAINEL E TARGET'!$S$15,
IF(DI699&gt;='PAINEL E TARGET'!$T$16,'PAINEL E TARGET'!$S$16,
IF(DI699&gt;='PAINEL E TARGET'!$T$17,'PAINEL E TARGET'!$S$17,
IF(DI699&gt;='PAINEL E TARGET'!$T$18,'PAINEL E TARGET'!$S$18,'PAINEL E TARGET'!$S$19))))))))</f>
        <v>Não elegível</v>
      </c>
      <c r="DK699" s="17">
        <f>IFERROR(VLOOKUP($BW699,'PAINEL E TARGET'!$G$1:$Q$99,9,0),0)</f>
        <v>0.15</v>
      </c>
      <c r="DL699" s="17">
        <f>VLOOKUP(DJ699,'PAINEL E TARGET'!$S$10:$U$19,3,0)</f>
        <v>0</v>
      </c>
      <c r="DM699" s="16">
        <f t="shared" si="393"/>
        <v>0</v>
      </c>
      <c r="DN699" s="17">
        <f t="shared" si="379"/>
        <v>0.214</v>
      </c>
      <c r="DO699" s="33" t="str">
        <f>IF(DN699&gt;='PAINEL E TARGET'!$T$11,'PAINEL E TARGET'!$S$11,
IF(DN699&gt;='PAINEL E TARGET'!$T$12,'PAINEL E TARGET'!$S$12,
IF(DN699&gt;='PAINEL E TARGET'!$T$13,'PAINEL E TARGET'!$S$13,
IF(DN699&gt;='PAINEL E TARGET'!$T$14,'PAINEL E TARGET'!$S$14,
IF(DN699&gt;='PAINEL E TARGET'!$T$15,'PAINEL E TARGET'!$S$15,
IF(DN699&gt;='PAINEL E TARGET'!$T$16,'PAINEL E TARGET'!$S$16,
IF(DN699&gt;='PAINEL E TARGET'!$T$17,'PAINEL E TARGET'!$S$17,
IF(DN699&gt;='PAINEL E TARGET'!$T$18,'PAINEL E TARGET'!$S$18,'PAINEL E TARGET'!$S$19))))))))</f>
        <v>Não elegível</v>
      </c>
      <c r="DP699" s="17">
        <f>IFERROR(VLOOKUP($BW699,'PAINEL E TARGET'!$G$1:$Q$99,10,0),0)</f>
        <v>0</v>
      </c>
      <c r="DQ699" s="17">
        <f>VLOOKUP(DO699,'PAINEL E TARGET'!$S$10:$U$19,3,0)</f>
        <v>0</v>
      </c>
      <c r="DR699" s="16">
        <f t="shared" si="394"/>
        <v>0</v>
      </c>
      <c r="DS699" s="17">
        <f t="shared" si="380"/>
        <v>1.0129999999999999</v>
      </c>
      <c r="DT699" s="16">
        <f>IF(DS699&gt;=1,VLOOKUP(BO699,'PAINEL E TARGET'!$S$1:$W$8,5,0),0)</f>
        <v>450</v>
      </c>
      <c r="DU699" s="16">
        <f t="shared" si="395"/>
        <v>450</v>
      </c>
    </row>
    <row r="700" spans="2:125" s="32" customFormat="1" x14ac:dyDescent="0.2">
      <c r="B700" s="44">
        <v>43541</v>
      </c>
      <c r="C700" s="65">
        <v>1573</v>
      </c>
      <c r="D700" s="66" t="s">
        <v>703</v>
      </c>
      <c r="E700" s="65">
        <v>612</v>
      </c>
      <c r="F700" s="65" t="s">
        <v>1019</v>
      </c>
      <c r="G700" s="67">
        <v>3471484.7248638533</v>
      </c>
      <c r="H700" s="67">
        <v>1856430.765157145</v>
      </c>
      <c r="I700" s="67">
        <v>1113254.98</v>
      </c>
      <c r="J700" s="68">
        <v>0.59967492507363407</v>
      </c>
      <c r="K700" s="67">
        <v>204168.35228848184</v>
      </c>
      <c r="L700" s="67">
        <v>1387889.4022413641</v>
      </c>
      <c r="M700" s="67">
        <v>130380.46</v>
      </c>
      <c r="N700" s="67">
        <v>890161.58</v>
      </c>
      <c r="O700" s="67">
        <v>2992863.7517368472</v>
      </c>
      <c r="P700" s="67" t="s">
        <v>1082</v>
      </c>
      <c r="Q700" s="67" t="s">
        <v>1082</v>
      </c>
      <c r="R700" s="67">
        <v>0</v>
      </c>
      <c r="S700" s="67">
        <v>329.9</v>
      </c>
      <c r="T700" s="68">
        <v>7.2676257925183799E-2</v>
      </c>
      <c r="U700" s="68">
        <v>8.4083395525773749E-2</v>
      </c>
      <c r="V700" s="68">
        <v>1.1569582409200674</v>
      </c>
      <c r="W700" s="67">
        <v>115704.80000000002</v>
      </c>
      <c r="X700" s="67">
        <v>85810.640000000014</v>
      </c>
      <c r="Y700" s="68">
        <v>0.74163422779348831</v>
      </c>
      <c r="Z700" s="68">
        <v>0</v>
      </c>
      <c r="AA700" s="68">
        <v>0</v>
      </c>
      <c r="AB700" s="68">
        <v>0</v>
      </c>
      <c r="AC700" s="67">
        <v>0</v>
      </c>
      <c r="AD700" s="67">
        <v>0</v>
      </c>
      <c r="AE700" s="68" t="s">
        <v>1082</v>
      </c>
      <c r="AF700" s="43">
        <v>80</v>
      </c>
      <c r="AG700" s="43">
        <v>78</v>
      </c>
      <c r="AH700" s="43">
        <v>18</v>
      </c>
      <c r="AI700" s="43">
        <v>22</v>
      </c>
      <c r="AJ700" s="67">
        <v>56310.649999999994</v>
      </c>
      <c r="AK700" s="67">
        <v>47180.38</v>
      </c>
      <c r="AL700" s="68">
        <v>0.83785891301201465</v>
      </c>
      <c r="AM700" s="67">
        <v>9491.25</v>
      </c>
      <c r="AN700" s="67">
        <v>5303</v>
      </c>
      <c r="AO700" s="68">
        <v>0.55872514157776898</v>
      </c>
      <c r="AP700" s="67">
        <v>0</v>
      </c>
      <c r="AQ700" s="67">
        <v>0</v>
      </c>
      <c r="AR700" s="68">
        <v>0</v>
      </c>
      <c r="AS700" s="67">
        <v>49902.9</v>
      </c>
      <c r="AT700" s="67">
        <v>33327.259999999995</v>
      </c>
      <c r="AU700" s="68">
        <v>0.66784214945424003</v>
      </c>
      <c r="AV700" s="43">
        <v>1202.8700000000001</v>
      </c>
      <c r="AW700" s="43">
        <v>559.88</v>
      </c>
      <c r="AX700" s="69">
        <v>0.4654534571483202</v>
      </c>
      <c r="AY700" s="43">
        <v>204168.35228848184</v>
      </c>
      <c r="AZ700" s="43">
        <v>130380.45999999999</v>
      </c>
      <c r="BA700" s="43">
        <v>44861.522858593627</v>
      </c>
      <c r="BB700" s="43">
        <v>39526.179999999993</v>
      </c>
      <c r="BC700" s="43">
        <v>384058.60392116278</v>
      </c>
      <c r="BD700" s="43">
        <v>84440.375610016024</v>
      </c>
      <c r="BE700" s="43">
        <v>219206.81000000006</v>
      </c>
      <c r="BF700" s="43">
        <v>0</v>
      </c>
      <c r="BG700" s="43">
        <v>2264.4699999999998</v>
      </c>
      <c r="BH700" s="43">
        <v>37</v>
      </c>
      <c r="BI700" s="44">
        <v>43173</v>
      </c>
      <c r="BJ700" s="44">
        <v>43541</v>
      </c>
      <c r="BK700" s="44">
        <v>43172</v>
      </c>
      <c r="BL700" s="43">
        <f t="shared" si="381"/>
        <v>1113584.8799999999</v>
      </c>
      <c r="BM700" s="43">
        <f t="shared" si="382"/>
        <v>1020871.94</v>
      </c>
      <c r="BO700" s="16" t="str">
        <f>IFERROR(VLOOKUP($C700,'PORTE LOJA'!A:B,2,0),"PORTE 1")</f>
        <v>PORTE 4</v>
      </c>
      <c r="BP700" s="16">
        <f>VLOOKUP(BO700,'PAINEL E TARGET'!$S$1:$W$8,3,0)</f>
        <v>3000</v>
      </c>
      <c r="BQ700" s="16">
        <f t="shared" si="360"/>
        <v>1</v>
      </c>
      <c r="BR700" s="16">
        <f t="shared" si="361"/>
        <v>1</v>
      </c>
      <c r="BS700" s="16">
        <f t="shared" si="362"/>
        <v>0</v>
      </c>
      <c r="BT700" s="16">
        <f t="shared" si="363"/>
        <v>1</v>
      </c>
      <c r="BU700" s="16">
        <f t="shared" si="364"/>
        <v>1</v>
      </c>
      <c r="BV700" s="16">
        <f t="shared" si="365"/>
        <v>1</v>
      </c>
      <c r="BW700" s="17" t="str">
        <f t="shared" si="383"/>
        <v>110111</v>
      </c>
      <c r="BY700" s="17">
        <f t="shared" si="366"/>
        <v>0.6</v>
      </c>
      <c r="BZ700" s="17">
        <f t="shared" si="367"/>
        <v>0.64100000000000001</v>
      </c>
      <c r="CA700" s="17" t="str">
        <f t="shared" si="384"/>
        <v>Sem Retira</v>
      </c>
      <c r="CB700" s="17">
        <f t="shared" si="385"/>
        <v>0.64100000000000001</v>
      </c>
      <c r="CC700" s="33" t="str">
        <f>IF(CB700&gt;='PAINEL E TARGET'!$T$11,'PAINEL E TARGET'!$S$11,
IF(CB700&gt;='PAINEL E TARGET'!$T$12,'PAINEL E TARGET'!$S$12,
IF(CB700&gt;='PAINEL E TARGET'!$T$13,'PAINEL E TARGET'!$S$13,
IF(CB700&gt;='PAINEL E TARGET'!$T$14,'PAINEL E TARGET'!$S$14,
IF(CB700&gt;='PAINEL E TARGET'!$T$15,'PAINEL E TARGET'!$S$15,
IF(CB700&gt;='PAINEL E TARGET'!$T$16,'PAINEL E TARGET'!$S$16,
IF(CB700&gt;='PAINEL E TARGET'!$T$17,'PAINEL E TARGET'!$S$17,
IF(CB700&gt;='PAINEL E TARGET'!$T$18,'PAINEL E TARGET'!$S$18,'PAINEL E TARGET'!$S$19))))))))</f>
        <v>Não elegível</v>
      </c>
      <c r="CD700" s="17">
        <f>IFERROR(VLOOKUP($BW700,'PAINEL E TARGET'!$G$1:$Q$99,4,0),0)</f>
        <v>0.3</v>
      </c>
      <c r="CE700" s="17">
        <f>VLOOKUP(CC700,'PAINEL E TARGET'!$S$10:$U$19,3,0)</f>
        <v>0</v>
      </c>
      <c r="CF700" s="16">
        <f t="shared" si="386"/>
        <v>0</v>
      </c>
      <c r="CG700" s="17">
        <f t="shared" si="368"/>
        <v>0.83799999999999997</v>
      </c>
      <c r="CH700" s="17">
        <f t="shared" si="369"/>
        <v>0.55900000000000005</v>
      </c>
      <c r="CI700" s="17" t="str">
        <f t="shared" si="370"/>
        <v>sem meta</v>
      </c>
      <c r="CJ700" s="17">
        <f t="shared" si="371"/>
        <v>0.66800000000000004</v>
      </c>
      <c r="CK700" s="17">
        <f t="shared" si="372"/>
        <v>0.46500000000000002</v>
      </c>
      <c r="CL700" s="17">
        <f t="shared" si="373"/>
        <v>0.74199999999999999</v>
      </c>
      <c r="CM700" s="16">
        <f t="shared" si="374"/>
        <v>2</v>
      </c>
      <c r="CN700" s="17" t="str">
        <f t="shared" si="387"/>
        <v>não ok</v>
      </c>
      <c r="CO700" s="17">
        <f t="shared" si="388"/>
        <v>0</v>
      </c>
      <c r="CP700" s="33" t="str">
        <f>IF(CO700&gt;='PAINEL E TARGET'!$T$11,'PAINEL E TARGET'!$S$11,
IF(CO700&gt;='PAINEL E TARGET'!$T$12,'PAINEL E TARGET'!$S$12,
IF(CO700&gt;='PAINEL E TARGET'!$T$13,'PAINEL E TARGET'!$S$13,
IF(CO700&gt;='PAINEL E TARGET'!$T$14,'PAINEL E TARGET'!$S$14,
IF(CO700&gt;='PAINEL E TARGET'!$T$15,'PAINEL E TARGET'!$S$15,
IF(CO700&gt;='PAINEL E TARGET'!$T$16,'PAINEL E TARGET'!$S$16,
IF(CO700&gt;='PAINEL E TARGET'!$T$17,'PAINEL E TARGET'!$S$17,
IF(CO700&gt;='PAINEL E TARGET'!$T$18,'PAINEL E TARGET'!$S$18,'PAINEL E TARGET'!$S$19))))))))</f>
        <v>Não elegível</v>
      </c>
      <c r="CQ700" s="17">
        <f>IFERROR(VLOOKUP($BW700,'PAINEL E TARGET'!$G$1:$Q$99,5,0),0)</f>
        <v>0.3</v>
      </c>
      <c r="CR700" s="17">
        <f>VLOOKUP(CP700,'PAINEL E TARGET'!$S$10:$U$19,3,0)</f>
        <v>0</v>
      </c>
      <c r="CS700" s="16">
        <f t="shared" si="389"/>
        <v>0</v>
      </c>
      <c r="CT700" s="17">
        <f t="shared" si="375"/>
        <v>0</v>
      </c>
      <c r="CU700" s="33" t="str">
        <f>IF(CT700&gt;='PAINEL E TARGET'!$T$11,'PAINEL E TARGET'!$S$11,
IF(CT700&gt;='PAINEL E TARGET'!$T$12,'PAINEL E TARGET'!$S$12,
IF(CT700&gt;='PAINEL E TARGET'!$T$13,'PAINEL E TARGET'!$S$13,
IF(CT700&gt;='PAINEL E TARGET'!$T$14,'PAINEL E TARGET'!$S$14,
IF(CT700&gt;='PAINEL E TARGET'!$T$15,'PAINEL E TARGET'!$S$15,
IF(CT700&gt;='PAINEL E TARGET'!$T$16,'PAINEL E TARGET'!$S$16,
IF(CT700&gt;='PAINEL E TARGET'!$T$17,'PAINEL E TARGET'!$S$17,
IF(CT700&gt;='PAINEL E TARGET'!$T$18,'PAINEL E TARGET'!$S$18,'PAINEL E TARGET'!$S$19))))))))</f>
        <v>Não elegível</v>
      </c>
      <c r="CV700" s="17">
        <f>IFERROR(VLOOKUP($BW700,'PAINEL E TARGET'!$G$1:$Q$99,6,0),0)</f>
        <v>0</v>
      </c>
      <c r="CW700" s="17">
        <f>VLOOKUP(CU700,'PAINEL E TARGET'!$S$10:$U$19,3,0)</f>
        <v>0</v>
      </c>
      <c r="CX700" s="16">
        <f t="shared" si="390"/>
        <v>0</v>
      </c>
      <c r="CY700" s="17">
        <f t="shared" si="376"/>
        <v>0.63900000000000001</v>
      </c>
      <c r="CZ700" s="33" t="str">
        <f>IF(CY700&gt;='PAINEL E TARGET'!$T$11,'PAINEL E TARGET'!$S$11,
IF(CY700&gt;='PAINEL E TARGET'!$T$12,'PAINEL E TARGET'!$S$12,
IF(CY700&gt;='PAINEL E TARGET'!$T$13,'PAINEL E TARGET'!$S$13,
IF(CY700&gt;='PAINEL E TARGET'!$T$14,'PAINEL E TARGET'!$S$14,
IF(CY700&gt;='PAINEL E TARGET'!$T$15,'PAINEL E TARGET'!$S$15,
IF(CY700&gt;='PAINEL E TARGET'!$T$16,'PAINEL E TARGET'!$S$16,
IF(CY700&gt;='PAINEL E TARGET'!$T$17,'PAINEL E TARGET'!$S$17,
IF(CY700&gt;='PAINEL E TARGET'!$T$18,'PAINEL E TARGET'!$S$18,'PAINEL E TARGET'!$S$19))))))))</f>
        <v>Não elegível</v>
      </c>
      <c r="DA700" s="17">
        <f>IFERROR(VLOOKUP($BW700,'PAINEL E TARGET'!$G$1:$Q$99,7,0),0)</f>
        <v>0.15</v>
      </c>
      <c r="DB700" s="17">
        <f>VLOOKUP(CZ700,'PAINEL E TARGET'!$S$10:$U$19,3,0)</f>
        <v>0</v>
      </c>
      <c r="DC700" s="16">
        <f t="shared" si="391"/>
        <v>0</v>
      </c>
      <c r="DD700" s="17">
        <f t="shared" si="377"/>
        <v>0.88100000000000001</v>
      </c>
      <c r="DE700" s="33" t="str">
        <f>IF(DD700&gt;='PAINEL E TARGET'!$T$11,'PAINEL E TARGET'!$S$11,
IF(DD700&gt;='PAINEL E TARGET'!$T$12,'PAINEL E TARGET'!$S$12,
IF(DD700&gt;='PAINEL E TARGET'!$T$13,'PAINEL E TARGET'!$S$13,
IF(DD700&gt;='PAINEL E TARGET'!$T$14,'PAINEL E TARGET'!$S$14,
IF(DD700&gt;='PAINEL E TARGET'!$T$15,'PAINEL E TARGET'!$S$15,
IF(DD700&gt;='PAINEL E TARGET'!$T$16,'PAINEL E TARGET'!$S$16,
IF(DD700&gt;='PAINEL E TARGET'!$T$17,'PAINEL E TARGET'!$S$17,
IF(DD700&gt;='PAINEL E TARGET'!$T$18,'PAINEL E TARGET'!$S$18,'PAINEL E TARGET'!$S$19))))))))</f>
        <v>Não elegível</v>
      </c>
      <c r="DF700" s="17">
        <f>IFERROR(VLOOKUP($BW700,'PAINEL E TARGET'!$G$1:$Q$99,8,0),0)</f>
        <v>0.1</v>
      </c>
      <c r="DG700" s="17">
        <f>VLOOKUP(DE700,'PAINEL E TARGET'!$S$10:$U$19,3,0)</f>
        <v>0</v>
      </c>
      <c r="DH700" s="16">
        <f t="shared" si="392"/>
        <v>0</v>
      </c>
      <c r="DI700" s="17">
        <f t="shared" si="378"/>
        <v>1.222</v>
      </c>
      <c r="DJ700" s="33" t="str">
        <f>IF(DI700&gt;='PAINEL E TARGET'!$T$11,'PAINEL E TARGET'!$S$11,
IF(DI700&gt;='PAINEL E TARGET'!$T$12,'PAINEL E TARGET'!$S$12,
IF(DI700&gt;='PAINEL E TARGET'!$T$13,'PAINEL E TARGET'!$S$13,
IF(DI700&gt;='PAINEL E TARGET'!$T$14,'PAINEL E TARGET'!$S$14,
IF(DI700&gt;='PAINEL E TARGET'!$T$15,'PAINEL E TARGET'!$S$15,
IF(DI700&gt;='PAINEL E TARGET'!$T$16,'PAINEL E TARGET'!$S$16,
IF(DI700&gt;='PAINEL E TARGET'!$T$17,'PAINEL E TARGET'!$S$17,
IF(DI700&gt;='PAINEL E TARGET'!$T$18,'PAINEL E TARGET'!$S$18,'PAINEL E TARGET'!$S$19))))))))</f>
        <v>6. Fx de 120% a 124,9%</v>
      </c>
      <c r="DK700" s="17">
        <f>IFERROR(VLOOKUP($BW700,'PAINEL E TARGET'!$G$1:$Q$99,9,0),0)</f>
        <v>0.15</v>
      </c>
      <c r="DL700" s="17">
        <f>VLOOKUP(DJ700,'PAINEL E TARGET'!$S$10:$U$19,3,0)</f>
        <v>1.4</v>
      </c>
      <c r="DM700" s="16">
        <f t="shared" si="393"/>
        <v>630</v>
      </c>
      <c r="DN700" s="17">
        <f t="shared" si="379"/>
        <v>0.46500000000000002</v>
      </c>
      <c r="DO700" s="33" t="str">
        <f>IF(DN700&gt;='PAINEL E TARGET'!$T$11,'PAINEL E TARGET'!$S$11,
IF(DN700&gt;='PAINEL E TARGET'!$T$12,'PAINEL E TARGET'!$S$12,
IF(DN700&gt;='PAINEL E TARGET'!$T$13,'PAINEL E TARGET'!$S$13,
IF(DN700&gt;='PAINEL E TARGET'!$T$14,'PAINEL E TARGET'!$S$14,
IF(DN700&gt;='PAINEL E TARGET'!$T$15,'PAINEL E TARGET'!$S$15,
IF(DN700&gt;='PAINEL E TARGET'!$T$16,'PAINEL E TARGET'!$S$16,
IF(DN700&gt;='PAINEL E TARGET'!$T$17,'PAINEL E TARGET'!$S$17,
IF(DN700&gt;='PAINEL E TARGET'!$T$18,'PAINEL E TARGET'!$S$18,'PAINEL E TARGET'!$S$19))))))))</f>
        <v>Não elegível</v>
      </c>
      <c r="DP700" s="17">
        <f>IFERROR(VLOOKUP($BW700,'PAINEL E TARGET'!$G$1:$Q$99,10,0),0)</f>
        <v>0</v>
      </c>
      <c r="DQ700" s="17">
        <f>VLOOKUP(DO700,'PAINEL E TARGET'!$S$10:$U$19,3,0)</f>
        <v>0</v>
      </c>
      <c r="DR700" s="16">
        <f t="shared" si="394"/>
        <v>0</v>
      </c>
      <c r="DS700" s="17">
        <f t="shared" si="380"/>
        <v>0.97499999999999998</v>
      </c>
      <c r="DT700" s="16">
        <f>IF(DS700&gt;=1,VLOOKUP(BO700,'PAINEL E TARGET'!$S$1:$W$8,5,0),0)</f>
        <v>0</v>
      </c>
      <c r="DU700" s="16">
        <f t="shared" si="395"/>
        <v>630</v>
      </c>
    </row>
    <row r="701" spans="2:125" s="32" customFormat="1" x14ac:dyDescent="0.2">
      <c r="B701" s="44">
        <v>43541</v>
      </c>
      <c r="C701" s="65">
        <v>1575</v>
      </c>
      <c r="D701" s="66" t="s">
        <v>704</v>
      </c>
      <c r="E701" s="65">
        <v>515</v>
      </c>
      <c r="F701" s="65" t="s">
        <v>944</v>
      </c>
      <c r="G701" s="67">
        <v>1731046.0910613434</v>
      </c>
      <c r="H701" s="67">
        <v>950434.62927783083</v>
      </c>
      <c r="I701" s="67">
        <v>843513.84</v>
      </c>
      <c r="J701" s="68">
        <v>0.88750326852140005</v>
      </c>
      <c r="K701" s="67">
        <v>101933.50811188116</v>
      </c>
      <c r="L701" s="67">
        <v>777714.30938312132</v>
      </c>
      <c r="M701" s="67">
        <v>129786.8</v>
      </c>
      <c r="N701" s="67">
        <v>683384.93999999983</v>
      </c>
      <c r="O701" s="67">
        <v>1605329.5379513707</v>
      </c>
      <c r="P701" s="67" t="s">
        <v>1082</v>
      </c>
      <c r="Q701" s="67" t="s">
        <v>1082</v>
      </c>
      <c r="R701" s="67">
        <v>0</v>
      </c>
      <c r="S701" s="67">
        <v>0</v>
      </c>
      <c r="T701" s="68">
        <v>0.10621393942187649</v>
      </c>
      <c r="U701" s="68">
        <v>0.10501852905021024</v>
      </c>
      <c r="V701" s="68">
        <v>0.98874525906700306</v>
      </c>
      <c r="W701" s="67">
        <v>93430.860000000015</v>
      </c>
      <c r="X701" s="67">
        <v>85398.1</v>
      </c>
      <c r="Y701" s="68">
        <v>0.91402455248726167</v>
      </c>
      <c r="Z701" s="68">
        <v>0.19762152141187767</v>
      </c>
      <c r="AA701" s="68">
        <v>0.17464731373965356</v>
      </c>
      <c r="AB701" s="68">
        <v>0.88374642848568175</v>
      </c>
      <c r="AC701" s="67">
        <v>173837.34</v>
      </c>
      <c r="AD701" s="67">
        <v>142018.25999999998</v>
      </c>
      <c r="AE701" s="68">
        <v>0.81696061387041463</v>
      </c>
      <c r="AF701" s="43">
        <v>80</v>
      </c>
      <c r="AG701" s="43">
        <v>77</v>
      </c>
      <c r="AH701" s="43">
        <v>18</v>
      </c>
      <c r="AI701" s="43">
        <v>16</v>
      </c>
      <c r="AJ701" s="67">
        <v>47401.209999999992</v>
      </c>
      <c r="AK701" s="67">
        <v>40427.5</v>
      </c>
      <c r="AL701" s="68">
        <v>0.85287907207432057</v>
      </c>
      <c r="AM701" s="67">
        <v>8367.84</v>
      </c>
      <c r="AN701" s="67">
        <v>10850.96</v>
      </c>
      <c r="AO701" s="68">
        <v>1.2967456356718101</v>
      </c>
      <c r="AP701" s="67">
        <v>4760.1099999999997</v>
      </c>
      <c r="AQ701" s="67">
        <v>6555.9699999999993</v>
      </c>
      <c r="AR701" s="68">
        <v>1.3772727941161023</v>
      </c>
      <c r="AS701" s="67">
        <v>32901.700000000004</v>
      </c>
      <c r="AT701" s="67">
        <v>27563.670000000002</v>
      </c>
      <c r="AU701" s="68">
        <v>0.83775823133759042</v>
      </c>
      <c r="AV701" s="43">
        <v>672.6400000000001</v>
      </c>
      <c r="AW701" s="43">
        <v>189.96</v>
      </c>
      <c r="AX701" s="69">
        <v>0.28240960989533775</v>
      </c>
      <c r="AY701" s="43">
        <v>101933.50811188116</v>
      </c>
      <c r="AZ701" s="43">
        <v>129786.79999999999</v>
      </c>
      <c r="BA701" s="43">
        <v>35647.640510854253</v>
      </c>
      <c r="BB701" s="43">
        <v>33289.71</v>
      </c>
      <c r="BC701" s="43">
        <v>186128.70630148242</v>
      </c>
      <c r="BD701" s="43">
        <v>65149.750736953116</v>
      </c>
      <c r="BE701" s="43">
        <v>171420.44000000003</v>
      </c>
      <c r="BF701" s="43">
        <v>318944.75999999995</v>
      </c>
      <c r="BG701" s="43">
        <v>1231.0800000000002</v>
      </c>
      <c r="BH701" s="43">
        <v>40</v>
      </c>
      <c r="BI701" s="44">
        <v>43173</v>
      </c>
      <c r="BJ701" s="44">
        <v>43541</v>
      </c>
      <c r="BK701" s="44">
        <v>43172</v>
      </c>
      <c r="BL701" s="43">
        <f t="shared" si="381"/>
        <v>843513.84</v>
      </c>
      <c r="BM701" s="43">
        <f t="shared" si="382"/>
        <v>813171.73999999987</v>
      </c>
      <c r="BO701" s="16" t="str">
        <f>IFERROR(VLOOKUP($C701,'PORTE LOJA'!A:B,2,0),"PORTE 1")</f>
        <v>PORTE 3</v>
      </c>
      <c r="BP701" s="16">
        <f>VLOOKUP(BO701,'PAINEL E TARGET'!$S$1:$W$8,3,0)</f>
        <v>2400</v>
      </c>
      <c r="BQ701" s="16">
        <f t="shared" si="360"/>
        <v>1</v>
      </c>
      <c r="BR701" s="16">
        <f t="shared" si="361"/>
        <v>1</v>
      </c>
      <c r="BS701" s="16">
        <f t="shared" si="362"/>
        <v>1</v>
      </c>
      <c r="BT701" s="16">
        <f t="shared" si="363"/>
        <v>1</v>
      </c>
      <c r="BU701" s="16">
        <f t="shared" si="364"/>
        <v>1</v>
      </c>
      <c r="BV701" s="16">
        <f t="shared" si="365"/>
        <v>1</v>
      </c>
      <c r="BW701" s="17" t="str">
        <f t="shared" si="383"/>
        <v>111111</v>
      </c>
      <c r="BY701" s="17">
        <f t="shared" si="366"/>
        <v>0.88800000000000001</v>
      </c>
      <c r="BZ701" s="17">
        <f t="shared" si="367"/>
        <v>0.92400000000000004</v>
      </c>
      <c r="CA701" s="17" t="str">
        <f t="shared" si="384"/>
        <v>Sem Retira</v>
      </c>
      <c r="CB701" s="17">
        <f t="shared" si="385"/>
        <v>0.92400000000000004</v>
      </c>
      <c r="CC701" s="33" t="str">
        <f>IF(CB701&gt;='PAINEL E TARGET'!$T$11,'PAINEL E TARGET'!$S$11,
IF(CB701&gt;='PAINEL E TARGET'!$T$12,'PAINEL E TARGET'!$S$12,
IF(CB701&gt;='PAINEL E TARGET'!$T$13,'PAINEL E TARGET'!$S$13,
IF(CB701&gt;='PAINEL E TARGET'!$T$14,'PAINEL E TARGET'!$S$14,
IF(CB701&gt;='PAINEL E TARGET'!$T$15,'PAINEL E TARGET'!$S$15,
IF(CB701&gt;='PAINEL E TARGET'!$T$16,'PAINEL E TARGET'!$S$16,
IF(CB701&gt;='PAINEL E TARGET'!$T$17,'PAINEL E TARGET'!$S$17,
IF(CB701&gt;='PAINEL E TARGET'!$T$18,'PAINEL E TARGET'!$S$18,'PAINEL E TARGET'!$S$19))))))))</f>
        <v>1. Fx de 90% a 99,9%</v>
      </c>
      <c r="CD701" s="17">
        <f>IFERROR(VLOOKUP($BW701,'PAINEL E TARGET'!$G$1:$Q$99,4,0),0)</f>
        <v>0.25</v>
      </c>
      <c r="CE701" s="17">
        <f>VLOOKUP(CC701,'PAINEL E TARGET'!$S$10:$U$19,3,0)</f>
        <v>0.5</v>
      </c>
      <c r="CF701" s="16">
        <f t="shared" si="386"/>
        <v>300</v>
      </c>
      <c r="CG701" s="17">
        <f t="shared" si="368"/>
        <v>0.85299999999999998</v>
      </c>
      <c r="CH701" s="17">
        <f t="shared" si="369"/>
        <v>1.2969999999999999</v>
      </c>
      <c r="CI701" s="17">
        <f t="shared" si="370"/>
        <v>1.377</v>
      </c>
      <c r="CJ701" s="17">
        <f t="shared" si="371"/>
        <v>0.83799999999999997</v>
      </c>
      <c r="CK701" s="17">
        <f t="shared" si="372"/>
        <v>0.28199999999999997</v>
      </c>
      <c r="CL701" s="17">
        <f t="shared" si="373"/>
        <v>0.91400000000000003</v>
      </c>
      <c r="CM701" s="16">
        <f t="shared" si="374"/>
        <v>4</v>
      </c>
      <c r="CN701" s="17" t="str">
        <f t="shared" si="387"/>
        <v>não ok</v>
      </c>
      <c r="CO701" s="17">
        <f t="shared" si="388"/>
        <v>0</v>
      </c>
      <c r="CP701" s="33" t="str">
        <f>IF(CO701&gt;='PAINEL E TARGET'!$T$11,'PAINEL E TARGET'!$S$11,
IF(CO701&gt;='PAINEL E TARGET'!$T$12,'PAINEL E TARGET'!$S$12,
IF(CO701&gt;='PAINEL E TARGET'!$T$13,'PAINEL E TARGET'!$S$13,
IF(CO701&gt;='PAINEL E TARGET'!$T$14,'PAINEL E TARGET'!$S$14,
IF(CO701&gt;='PAINEL E TARGET'!$T$15,'PAINEL E TARGET'!$S$15,
IF(CO701&gt;='PAINEL E TARGET'!$T$16,'PAINEL E TARGET'!$S$16,
IF(CO701&gt;='PAINEL E TARGET'!$T$17,'PAINEL E TARGET'!$S$17,
IF(CO701&gt;='PAINEL E TARGET'!$T$18,'PAINEL E TARGET'!$S$18,'PAINEL E TARGET'!$S$19))))))))</f>
        <v>Não elegível</v>
      </c>
      <c r="CQ701" s="17">
        <f>IFERROR(VLOOKUP($BW701,'PAINEL E TARGET'!$G$1:$Q$99,5,0),0)</f>
        <v>0.25</v>
      </c>
      <c r="CR701" s="17">
        <f>VLOOKUP(CP701,'PAINEL E TARGET'!$S$10:$U$19,3,0)</f>
        <v>0</v>
      </c>
      <c r="CS701" s="16">
        <f t="shared" si="389"/>
        <v>0</v>
      </c>
      <c r="CT701" s="17">
        <f t="shared" si="375"/>
        <v>0.81699999999999995</v>
      </c>
      <c r="CU701" s="33" t="str">
        <f>IF(CT701&gt;='PAINEL E TARGET'!$T$11,'PAINEL E TARGET'!$S$11,
IF(CT701&gt;='PAINEL E TARGET'!$T$12,'PAINEL E TARGET'!$S$12,
IF(CT701&gt;='PAINEL E TARGET'!$T$13,'PAINEL E TARGET'!$S$13,
IF(CT701&gt;='PAINEL E TARGET'!$T$14,'PAINEL E TARGET'!$S$14,
IF(CT701&gt;='PAINEL E TARGET'!$T$15,'PAINEL E TARGET'!$S$15,
IF(CT701&gt;='PAINEL E TARGET'!$T$16,'PAINEL E TARGET'!$S$16,
IF(CT701&gt;='PAINEL E TARGET'!$T$17,'PAINEL E TARGET'!$S$17,
IF(CT701&gt;='PAINEL E TARGET'!$T$18,'PAINEL E TARGET'!$S$18,'PAINEL E TARGET'!$S$19))))))))</f>
        <v>Não elegível</v>
      </c>
      <c r="CV701" s="17">
        <f>IFERROR(VLOOKUP($BW701,'PAINEL E TARGET'!$G$1:$Q$99,6,0),0)</f>
        <v>0.2</v>
      </c>
      <c r="CW701" s="17">
        <f>VLOOKUP(CU701,'PAINEL E TARGET'!$S$10:$U$19,3,0)</f>
        <v>0</v>
      </c>
      <c r="CX701" s="16">
        <f t="shared" si="390"/>
        <v>0</v>
      </c>
      <c r="CY701" s="17">
        <f t="shared" si="376"/>
        <v>1.2729999999999999</v>
      </c>
      <c r="CZ701" s="33" t="str">
        <f>IF(CY701&gt;='PAINEL E TARGET'!$T$11,'PAINEL E TARGET'!$S$11,
IF(CY701&gt;='PAINEL E TARGET'!$T$12,'PAINEL E TARGET'!$S$12,
IF(CY701&gt;='PAINEL E TARGET'!$T$13,'PAINEL E TARGET'!$S$13,
IF(CY701&gt;='PAINEL E TARGET'!$T$14,'PAINEL E TARGET'!$S$14,
IF(CY701&gt;='PAINEL E TARGET'!$T$15,'PAINEL E TARGET'!$S$15,
IF(CY701&gt;='PAINEL E TARGET'!$T$16,'PAINEL E TARGET'!$S$16,
IF(CY701&gt;='PAINEL E TARGET'!$T$17,'PAINEL E TARGET'!$S$17,
IF(CY701&gt;='PAINEL E TARGET'!$T$18,'PAINEL E TARGET'!$S$18,'PAINEL E TARGET'!$S$19))))))))</f>
        <v>7. Fx de 125% a 129,9%</v>
      </c>
      <c r="DA701" s="17">
        <f>IFERROR(VLOOKUP($BW701,'PAINEL E TARGET'!$G$1:$Q$99,7,0),0)</f>
        <v>0.15</v>
      </c>
      <c r="DB701" s="17">
        <f>VLOOKUP(CZ701,'PAINEL E TARGET'!$S$10:$U$19,3,0)</f>
        <v>1.5</v>
      </c>
      <c r="DC701" s="16">
        <f t="shared" si="391"/>
        <v>540</v>
      </c>
      <c r="DD701" s="17">
        <f t="shared" si="377"/>
        <v>0.93400000000000005</v>
      </c>
      <c r="DE701" s="33" t="str">
        <f>IF(DD701&gt;='PAINEL E TARGET'!$T$11,'PAINEL E TARGET'!$S$11,
IF(DD701&gt;='PAINEL E TARGET'!$T$12,'PAINEL E TARGET'!$S$12,
IF(DD701&gt;='PAINEL E TARGET'!$T$13,'PAINEL E TARGET'!$S$13,
IF(DD701&gt;='PAINEL E TARGET'!$T$14,'PAINEL E TARGET'!$S$14,
IF(DD701&gt;='PAINEL E TARGET'!$T$15,'PAINEL E TARGET'!$S$15,
IF(DD701&gt;='PAINEL E TARGET'!$T$16,'PAINEL E TARGET'!$S$16,
IF(DD701&gt;='PAINEL E TARGET'!$T$17,'PAINEL E TARGET'!$S$17,
IF(DD701&gt;='PAINEL E TARGET'!$T$18,'PAINEL E TARGET'!$S$18,'PAINEL E TARGET'!$S$19))))))))</f>
        <v>1. Fx de 90% a 99,9%</v>
      </c>
      <c r="DF701" s="17">
        <f>IFERROR(VLOOKUP($BW701,'PAINEL E TARGET'!$G$1:$Q$99,8,0),0)</f>
        <v>0.1</v>
      </c>
      <c r="DG701" s="17">
        <f>VLOOKUP(DE701,'PAINEL E TARGET'!$S$10:$U$19,3,0)</f>
        <v>0.5</v>
      </c>
      <c r="DH701" s="16">
        <f t="shared" si="392"/>
        <v>120</v>
      </c>
      <c r="DI701" s="17">
        <f t="shared" si="378"/>
        <v>0.88900000000000001</v>
      </c>
      <c r="DJ701" s="33" t="str">
        <f>IF(DI701&gt;='PAINEL E TARGET'!$T$11,'PAINEL E TARGET'!$S$11,
IF(DI701&gt;='PAINEL E TARGET'!$T$12,'PAINEL E TARGET'!$S$12,
IF(DI701&gt;='PAINEL E TARGET'!$T$13,'PAINEL E TARGET'!$S$13,
IF(DI701&gt;='PAINEL E TARGET'!$T$14,'PAINEL E TARGET'!$S$14,
IF(DI701&gt;='PAINEL E TARGET'!$T$15,'PAINEL E TARGET'!$S$15,
IF(DI701&gt;='PAINEL E TARGET'!$T$16,'PAINEL E TARGET'!$S$16,
IF(DI701&gt;='PAINEL E TARGET'!$T$17,'PAINEL E TARGET'!$S$17,
IF(DI701&gt;='PAINEL E TARGET'!$T$18,'PAINEL E TARGET'!$S$18,'PAINEL E TARGET'!$S$19))))))))</f>
        <v>Não elegível</v>
      </c>
      <c r="DK701" s="17">
        <f>IFERROR(VLOOKUP($BW701,'PAINEL E TARGET'!$G$1:$Q$99,9,0),0)</f>
        <v>0.05</v>
      </c>
      <c r="DL701" s="17">
        <f>VLOOKUP(DJ701,'PAINEL E TARGET'!$S$10:$U$19,3,0)</f>
        <v>0</v>
      </c>
      <c r="DM701" s="16">
        <f t="shared" si="393"/>
        <v>0</v>
      </c>
      <c r="DN701" s="17">
        <f t="shared" si="379"/>
        <v>0.28199999999999997</v>
      </c>
      <c r="DO701" s="33" t="str">
        <f>IF(DN701&gt;='PAINEL E TARGET'!$T$11,'PAINEL E TARGET'!$S$11,
IF(DN701&gt;='PAINEL E TARGET'!$T$12,'PAINEL E TARGET'!$S$12,
IF(DN701&gt;='PAINEL E TARGET'!$T$13,'PAINEL E TARGET'!$S$13,
IF(DN701&gt;='PAINEL E TARGET'!$T$14,'PAINEL E TARGET'!$S$14,
IF(DN701&gt;='PAINEL E TARGET'!$T$15,'PAINEL E TARGET'!$S$15,
IF(DN701&gt;='PAINEL E TARGET'!$T$16,'PAINEL E TARGET'!$S$16,
IF(DN701&gt;='PAINEL E TARGET'!$T$17,'PAINEL E TARGET'!$S$17,
IF(DN701&gt;='PAINEL E TARGET'!$T$18,'PAINEL E TARGET'!$S$18,'PAINEL E TARGET'!$S$19))))))))</f>
        <v>Não elegível</v>
      </c>
      <c r="DP701" s="17">
        <f>IFERROR(VLOOKUP($BW701,'PAINEL E TARGET'!$G$1:$Q$99,10,0),0)</f>
        <v>0</v>
      </c>
      <c r="DQ701" s="17">
        <f>VLOOKUP(DO701,'PAINEL E TARGET'!$S$10:$U$19,3,0)</f>
        <v>0</v>
      </c>
      <c r="DR701" s="16">
        <f t="shared" si="394"/>
        <v>0</v>
      </c>
      <c r="DS701" s="17">
        <f t="shared" si="380"/>
        <v>0.96299999999999997</v>
      </c>
      <c r="DT701" s="16">
        <f>IF(DS701&gt;=1,VLOOKUP(BO701,'PAINEL E TARGET'!$S$1:$W$8,5,0),0)</f>
        <v>0</v>
      </c>
      <c r="DU701" s="16">
        <f t="shared" si="395"/>
        <v>960</v>
      </c>
    </row>
    <row r="702" spans="2:125" s="32" customFormat="1" x14ac:dyDescent="0.2">
      <c r="B702" s="44">
        <v>43541</v>
      </c>
      <c r="C702" s="65">
        <v>1577</v>
      </c>
      <c r="D702" s="66" t="s">
        <v>705</v>
      </c>
      <c r="E702" s="65">
        <v>411</v>
      </c>
      <c r="F702" s="65" t="s">
        <v>1020</v>
      </c>
      <c r="G702" s="67">
        <v>870915.21448164096</v>
      </c>
      <c r="H702" s="67">
        <v>487215.29049663822</v>
      </c>
      <c r="I702" s="67">
        <v>475994.98</v>
      </c>
      <c r="J702" s="68">
        <v>0.97697052880832025</v>
      </c>
      <c r="K702" s="67">
        <v>48941.657881513282</v>
      </c>
      <c r="L702" s="67">
        <v>397652.05142025987</v>
      </c>
      <c r="M702" s="67">
        <v>66117.399999999994</v>
      </c>
      <c r="N702" s="67">
        <v>390957.50000000006</v>
      </c>
      <c r="O702" s="67">
        <v>798105.40198353759</v>
      </c>
      <c r="P702" s="67" t="s">
        <v>1082</v>
      </c>
      <c r="Q702" s="67" t="s">
        <v>1082</v>
      </c>
      <c r="R702" s="67">
        <v>0</v>
      </c>
      <c r="S702" s="67">
        <v>0</v>
      </c>
      <c r="T702" s="68">
        <v>0.10315700611194675</v>
      </c>
      <c r="U702" s="68">
        <v>8.9652199234742519E-2</v>
      </c>
      <c r="V702" s="68">
        <v>0.8690849280508518</v>
      </c>
      <c r="W702" s="67">
        <v>46069.270000000004</v>
      </c>
      <c r="X702" s="67">
        <v>40977.770000000004</v>
      </c>
      <c r="Y702" s="68">
        <v>0.88948164362057403</v>
      </c>
      <c r="Z702" s="68">
        <v>0.18816707053796894</v>
      </c>
      <c r="AA702" s="68">
        <v>0.14996874691653383</v>
      </c>
      <c r="AB702" s="68">
        <v>0.7969978301079661</v>
      </c>
      <c r="AC702" s="67">
        <v>84034.229999999981</v>
      </c>
      <c r="AD702" s="67">
        <v>68546.95</v>
      </c>
      <c r="AE702" s="68">
        <v>0.81570272018914214</v>
      </c>
      <c r="AF702" s="43">
        <v>80</v>
      </c>
      <c r="AG702" s="43">
        <v>66</v>
      </c>
      <c r="AH702" s="43">
        <v>18</v>
      </c>
      <c r="AI702" s="43">
        <v>11</v>
      </c>
      <c r="AJ702" s="67">
        <v>21423.08</v>
      </c>
      <c r="AK702" s="67">
        <v>18784.400000000001</v>
      </c>
      <c r="AL702" s="68">
        <v>0.87683003564380102</v>
      </c>
      <c r="AM702" s="67">
        <v>7557.9800000000005</v>
      </c>
      <c r="AN702" s="67">
        <v>6224.6100000000015</v>
      </c>
      <c r="AO702" s="68">
        <v>0.82358116851328012</v>
      </c>
      <c r="AP702" s="67">
        <v>1598.85</v>
      </c>
      <c r="AQ702" s="67">
        <v>1383.95</v>
      </c>
      <c r="AR702" s="68">
        <v>0.86559089345467066</v>
      </c>
      <c r="AS702" s="67">
        <v>15489.359999999997</v>
      </c>
      <c r="AT702" s="67">
        <v>14584.810000000001</v>
      </c>
      <c r="AU702" s="68">
        <v>0.94160184797822533</v>
      </c>
      <c r="AV702" s="43">
        <v>1585.24</v>
      </c>
      <c r="AW702" s="43">
        <v>424.92999999999995</v>
      </c>
      <c r="AX702" s="69">
        <v>0.26805404859831944</v>
      </c>
      <c r="AY702" s="43">
        <v>48941.657881513282</v>
      </c>
      <c r="AZ702" s="43">
        <v>66117.400000000009</v>
      </c>
      <c r="BA702" s="43">
        <v>25320.453723718008</v>
      </c>
      <c r="BB702" s="43">
        <v>30389.249999999993</v>
      </c>
      <c r="BC702" s="43">
        <v>87410.732150340496</v>
      </c>
      <c r="BD702" s="43">
        <v>45265.101744140891</v>
      </c>
      <c r="BE702" s="43">
        <v>82902.210000000006</v>
      </c>
      <c r="BF702" s="43">
        <v>151220.82</v>
      </c>
      <c r="BG702" s="43">
        <v>2836.84</v>
      </c>
      <c r="BH702" s="43">
        <v>34</v>
      </c>
      <c r="BI702" s="44">
        <v>43173</v>
      </c>
      <c r="BJ702" s="44">
        <v>43541</v>
      </c>
      <c r="BK702" s="44">
        <v>43172</v>
      </c>
      <c r="BL702" s="43">
        <f t="shared" si="381"/>
        <v>475994.98</v>
      </c>
      <c r="BM702" s="43">
        <f t="shared" si="382"/>
        <v>457074.9</v>
      </c>
      <c r="BO702" s="16" t="str">
        <f>IFERROR(VLOOKUP($C702,'PORTE LOJA'!A:B,2,0),"PORTE 1")</f>
        <v>PORTE 2</v>
      </c>
      <c r="BP702" s="16">
        <f>VLOOKUP(BO702,'PAINEL E TARGET'!$S$1:$W$8,3,0)</f>
        <v>1875</v>
      </c>
      <c r="BQ702" s="16">
        <f t="shared" si="360"/>
        <v>1</v>
      </c>
      <c r="BR702" s="16">
        <f t="shared" si="361"/>
        <v>1</v>
      </c>
      <c r="BS702" s="16">
        <f t="shared" si="362"/>
        <v>1</v>
      </c>
      <c r="BT702" s="16">
        <f t="shared" si="363"/>
        <v>1</v>
      </c>
      <c r="BU702" s="16">
        <f t="shared" si="364"/>
        <v>1</v>
      </c>
      <c r="BV702" s="16">
        <f t="shared" si="365"/>
        <v>1</v>
      </c>
      <c r="BW702" s="17" t="str">
        <f t="shared" si="383"/>
        <v>111111</v>
      </c>
      <c r="BY702" s="17">
        <f t="shared" si="366"/>
        <v>0.97699999999999998</v>
      </c>
      <c r="BZ702" s="17">
        <f t="shared" si="367"/>
        <v>1.0229999999999999</v>
      </c>
      <c r="CA702" s="17" t="str">
        <f t="shared" si="384"/>
        <v>Sem Retira</v>
      </c>
      <c r="CB702" s="17">
        <f t="shared" si="385"/>
        <v>1.0229999999999999</v>
      </c>
      <c r="CC702" s="33" t="str">
        <f>IF(CB702&gt;='PAINEL E TARGET'!$T$11,'PAINEL E TARGET'!$S$11,
IF(CB702&gt;='PAINEL E TARGET'!$T$12,'PAINEL E TARGET'!$S$12,
IF(CB702&gt;='PAINEL E TARGET'!$T$13,'PAINEL E TARGET'!$S$13,
IF(CB702&gt;='PAINEL E TARGET'!$T$14,'PAINEL E TARGET'!$S$14,
IF(CB702&gt;='PAINEL E TARGET'!$T$15,'PAINEL E TARGET'!$S$15,
IF(CB702&gt;='PAINEL E TARGET'!$T$16,'PAINEL E TARGET'!$S$16,
IF(CB702&gt;='PAINEL E TARGET'!$T$17,'PAINEL E TARGET'!$S$17,
IF(CB702&gt;='PAINEL E TARGET'!$T$18,'PAINEL E TARGET'!$S$18,'PAINEL E TARGET'!$S$19))))))))</f>
        <v>2. Fx de 100% a 104,9%</v>
      </c>
      <c r="CD702" s="17">
        <f>IFERROR(VLOOKUP($BW702,'PAINEL E TARGET'!$G$1:$Q$99,4,0),0)</f>
        <v>0.25</v>
      </c>
      <c r="CE702" s="17">
        <f>VLOOKUP(CC702,'PAINEL E TARGET'!$S$10:$U$19,3,0)</f>
        <v>1</v>
      </c>
      <c r="CF702" s="16">
        <f t="shared" si="386"/>
        <v>468.75</v>
      </c>
      <c r="CG702" s="17">
        <f t="shared" si="368"/>
        <v>0.877</v>
      </c>
      <c r="CH702" s="17">
        <f t="shared" si="369"/>
        <v>0.82399999999999995</v>
      </c>
      <c r="CI702" s="17">
        <f t="shared" si="370"/>
        <v>0.86599999999999999</v>
      </c>
      <c r="CJ702" s="17">
        <f t="shared" si="371"/>
        <v>0.94199999999999995</v>
      </c>
      <c r="CK702" s="17">
        <f t="shared" si="372"/>
        <v>0.26800000000000002</v>
      </c>
      <c r="CL702" s="17">
        <f t="shared" si="373"/>
        <v>0.88900000000000001</v>
      </c>
      <c r="CM702" s="16">
        <f t="shared" si="374"/>
        <v>4</v>
      </c>
      <c r="CN702" s="17" t="str">
        <f t="shared" si="387"/>
        <v>não ok</v>
      </c>
      <c r="CO702" s="17">
        <f t="shared" si="388"/>
        <v>0</v>
      </c>
      <c r="CP702" s="33" t="str">
        <f>IF(CO702&gt;='PAINEL E TARGET'!$T$11,'PAINEL E TARGET'!$S$11,
IF(CO702&gt;='PAINEL E TARGET'!$T$12,'PAINEL E TARGET'!$S$12,
IF(CO702&gt;='PAINEL E TARGET'!$T$13,'PAINEL E TARGET'!$S$13,
IF(CO702&gt;='PAINEL E TARGET'!$T$14,'PAINEL E TARGET'!$S$14,
IF(CO702&gt;='PAINEL E TARGET'!$T$15,'PAINEL E TARGET'!$S$15,
IF(CO702&gt;='PAINEL E TARGET'!$T$16,'PAINEL E TARGET'!$S$16,
IF(CO702&gt;='PAINEL E TARGET'!$T$17,'PAINEL E TARGET'!$S$17,
IF(CO702&gt;='PAINEL E TARGET'!$T$18,'PAINEL E TARGET'!$S$18,'PAINEL E TARGET'!$S$19))))))))</f>
        <v>Não elegível</v>
      </c>
      <c r="CQ702" s="17">
        <f>IFERROR(VLOOKUP($BW702,'PAINEL E TARGET'!$G$1:$Q$99,5,0),0)</f>
        <v>0.25</v>
      </c>
      <c r="CR702" s="17">
        <f>VLOOKUP(CP702,'PAINEL E TARGET'!$S$10:$U$19,3,0)</f>
        <v>0</v>
      </c>
      <c r="CS702" s="16">
        <f t="shared" si="389"/>
        <v>0</v>
      </c>
      <c r="CT702" s="17">
        <f t="shared" si="375"/>
        <v>0.81599999999999995</v>
      </c>
      <c r="CU702" s="33" t="str">
        <f>IF(CT702&gt;='PAINEL E TARGET'!$T$11,'PAINEL E TARGET'!$S$11,
IF(CT702&gt;='PAINEL E TARGET'!$T$12,'PAINEL E TARGET'!$S$12,
IF(CT702&gt;='PAINEL E TARGET'!$T$13,'PAINEL E TARGET'!$S$13,
IF(CT702&gt;='PAINEL E TARGET'!$T$14,'PAINEL E TARGET'!$S$14,
IF(CT702&gt;='PAINEL E TARGET'!$T$15,'PAINEL E TARGET'!$S$15,
IF(CT702&gt;='PAINEL E TARGET'!$T$16,'PAINEL E TARGET'!$S$16,
IF(CT702&gt;='PAINEL E TARGET'!$T$17,'PAINEL E TARGET'!$S$17,
IF(CT702&gt;='PAINEL E TARGET'!$T$18,'PAINEL E TARGET'!$S$18,'PAINEL E TARGET'!$S$19))))))))</f>
        <v>Não elegível</v>
      </c>
      <c r="CV702" s="17">
        <f>IFERROR(VLOOKUP($BW702,'PAINEL E TARGET'!$G$1:$Q$99,6,0),0)</f>
        <v>0.2</v>
      </c>
      <c r="CW702" s="17">
        <f>VLOOKUP(CU702,'PAINEL E TARGET'!$S$10:$U$19,3,0)</f>
        <v>0</v>
      </c>
      <c r="CX702" s="16">
        <f t="shared" si="390"/>
        <v>0</v>
      </c>
      <c r="CY702" s="17">
        <f t="shared" si="376"/>
        <v>1.351</v>
      </c>
      <c r="CZ702" s="33" t="str">
        <f>IF(CY702&gt;='PAINEL E TARGET'!$T$11,'PAINEL E TARGET'!$S$11,
IF(CY702&gt;='PAINEL E TARGET'!$T$12,'PAINEL E TARGET'!$S$12,
IF(CY702&gt;='PAINEL E TARGET'!$T$13,'PAINEL E TARGET'!$S$13,
IF(CY702&gt;='PAINEL E TARGET'!$T$14,'PAINEL E TARGET'!$S$14,
IF(CY702&gt;='PAINEL E TARGET'!$T$15,'PAINEL E TARGET'!$S$15,
IF(CY702&gt;='PAINEL E TARGET'!$T$16,'PAINEL E TARGET'!$S$16,
IF(CY702&gt;='PAINEL E TARGET'!$T$17,'PAINEL E TARGET'!$S$17,
IF(CY702&gt;='PAINEL E TARGET'!$T$18,'PAINEL E TARGET'!$S$18,'PAINEL E TARGET'!$S$19))))))))</f>
        <v>8. Fx de 130% ou mais</v>
      </c>
      <c r="DA702" s="17">
        <f>IFERROR(VLOOKUP($BW702,'PAINEL E TARGET'!$G$1:$Q$99,7,0),0)</f>
        <v>0.15</v>
      </c>
      <c r="DB702" s="17">
        <f>VLOOKUP(CZ702,'PAINEL E TARGET'!$S$10:$U$19,3,0)</f>
        <v>1.6</v>
      </c>
      <c r="DC702" s="16">
        <f t="shared" si="391"/>
        <v>450</v>
      </c>
      <c r="DD702" s="17">
        <f t="shared" si="377"/>
        <v>1.2</v>
      </c>
      <c r="DE702" s="33" t="str">
        <f>IF(DD702&gt;='PAINEL E TARGET'!$T$11,'PAINEL E TARGET'!$S$11,
IF(DD702&gt;='PAINEL E TARGET'!$T$12,'PAINEL E TARGET'!$S$12,
IF(DD702&gt;='PAINEL E TARGET'!$T$13,'PAINEL E TARGET'!$S$13,
IF(DD702&gt;='PAINEL E TARGET'!$T$14,'PAINEL E TARGET'!$S$14,
IF(DD702&gt;='PAINEL E TARGET'!$T$15,'PAINEL E TARGET'!$S$15,
IF(DD702&gt;='PAINEL E TARGET'!$T$16,'PAINEL E TARGET'!$S$16,
IF(DD702&gt;='PAINEL E TARGET'!$T$17,'PAINEL E TARGET'!$S$17,
IF(DD702&gt;='PAINEL E TARGET'!$T$18,'PAINEL E TARGET'!$S$18,'PAINEL E TARGET'!$S$19))))))))</f>
        <v>6. Fx de 120% a 124,9%</v>
      </c>
      <c r="DF702" s="17">
        <f>IFERROR(VLOOKUP($BW702,'PAINEL E TARGET'!$G$1:$Q$99,8,0),0)</f>
        <v>0.1</v>
      </c>
      <c r="DG702" s="17">
        <f>VLOOKUP(DE702,'PAINEL E TARGET'!$S$10:$U$19,3,0)</f>
        <v>1.4</v>
      </c>
      <c r="DH702" s="16">
        <f t="shared" si="392"/>
        <v>262.5</v>
      </c>
      <c r="DI702" s="17">
        <f t="shared" si="378"/>
        <v>0.61099999999999999</v>
      </c>
      <c r="DJ702" s="33" t="str">
        <f>IF(DI702&gt;='PAINEL E TARGET'!$T$11,'PAINEL E TARGET'!$S$11,
IF(DI702&gt;='PAINEL E TARGET'!$T$12,'PAINEL E TARGET'!$S$12,
IF(DI702&gt;='PAINEL E TARGET'!$T$13,'PAINEL E TARGET'!$S$13,
IF(DI702&gt;='PAINEL E TARGET'!$T$14,'PAINEL E TARGET'!$S$14,
IF(DI702&gt;='PAINEL E TARGET'!$T$15,'PAINEL E TARGET'!$S$15,
IF(DI702&gt;='PAINEL E TARGET'!$T$16,'PAINEL E TARGET'!$S$16,
IF(DI702&gt;='PAINEL E TARGET'!$T$17,'PAINEL E TARGET'!$S$17,
IF(DI702&gt;='PAINEL E TARGET'!$T$18,'PAINEL E TARGET'!$S$18,'PAINEL E TARGET'!$S$19))))))))</f>
        <v>Não elegível</v>
      </c>
      <c r="DK702" s="17">
        <f>IFERROR(VLOOKUP($BW702,'PAINEL E TARGET'!$G$1:$Q$99,9,0),0)</f>
        <v>0.05</v>
      </c>
      <c r="DL702" s="17">
        <f>VLOOKUP(DJ702,'PAINEL E TARGET'!$S$10:$U$19,3,0)</f>
        <v>0</v>
      </c>
      <c r="DM702" s="16">
        <f t="shared" si="393"/>
        <v>0</v>
      </c>
      <c r="DN702" s="17">
        <f t="shared" si="379"/>
        <v>0.26800000000000002</v>
      </c>
      <c r="DO702" s="33" t="str">
        <f>IF(DN702&gt;='PAINEL E TARGET'!$T$11,'PAINEL E TARGET'!$S$11,
IF(DN702&gt;='PAINEL E TARGET'!$T$12,'PAINEL E TARGET'!$S$12,
IF(DN702&gt;='PAINEL E TARGET'!$T$13,'PAINEL E TARGET'!$S$13,
IF(DN702&gt;='PAINEL E TARGET'!$T$14,'PAINEL E TARGET'!$S$14,
IF(DN702&gt;='PAINEL E TARGET'!$T$15,'PAINEL E TARGET'!$S$15,
IF(DN702&gt;='PAINEL E TARGET'!$T$16,'PAINEL E TARGET'!$S$16,
IF(DN702&gt;='PAINEL E TARGET'!$T$17,'PAINEL E TARGET'!$S$17,
IF(DN702&gt;='PAINEL E TARGET'!$T$18,'PAINEL E TARGET'!$S$18,'PAINEL E TARGET'!$S$19))))))))</f>
        <v>Não elegível</v>
      </c>
      <c r="DP702" s="17">
        <f>IFERROR(VLOOKUP($BW702,'PAINEL E TARGET'!$G$1:$Q$99,10,0),0)</f>
        <v>0</v>
      </c>
      <c r="DQ702" s="17">
        <f>VLOOKUP(DO702,'PAINEL E TARGET'!$S$10:$U$19,3,0)</f>
        <v>0</v>
      </c>
      <c r="DR702" s="16">
        <f t="shared" si="394"/>
        <v>0</v>
      </c>
      <c r="DS702" s="17">
        <f t="shared" si="380"/>
        <v>0.82499999999999996</v>
      </c>
      <c r="DT702" s="16">
        <f>IF(DS702&gt;=1,VLOOKUP(BO702,'PAINEL E TARGET'!$S$1:$W$8,5,0),0)</f>
        <v>0</v>
      </c>
      <c r="DU702" s="16">
        <f t="shared" si="395"/>
        <v>1181.25</v>
      </c>
    </row>
    <row r="703" spans="2:125" s="32" customFormat="1" x14ac:dyDescent="0.2">
      <c r="B703" s="44">
        <v>43541</v>
      </c>
      <c r="C703" s="65">
        <v>1578</v>
      </c>
      <c r="D703" s="66" t="s">
        <v>706</v>
      </c>
      <c r="E703" s="65">
        <v>312</v>
      </c>
      <c r="F703" s="65" t="s">
        <v>943</v>
      </c>
      <c r="G703" s="67">
        <v>1338300.634721328</v>
      </c>
      <c r="H703" s="67">
        <v>798871.54234967416</v>
      </c>
      <c r="I703" s="67">
        <v>725586.96</v>
      </c>
      <c r="J703" s="68">
        <v>0.90826487305565229</v>
      </c>
      <c r="K703" s="67">
        <v>62065.245949528762</v>
      </c>
      <c r="L703" s="67">
        <v>567173.79359309759</v>
      </c>
      <c r="M703" s="67">
        <v>69809.06</v>
      </c>
      <c r="N703" s="67">
        <v>592266.80999999994</v>
      </c>
      <c r="O703" s="67">
        <v>1067331.8727260043</v>
      </c>
      <c r="P703" s="67">
        <v>10622.401155449475</v>
      </c>
      <c r="Q703" s="67">
        <v>3846.9</v>
      </c>
      <c r="R703" s="67">
        <v>0</v>
      </c>
      <c r="S703" s="67">
        <v>2805</v>
      </c>
      <c r="T703" s="68">
        <v>9.775372378870939E-2</v>
      </c>
      <c r="U703" s="68">
        <v>8.965810180004688E-2</v>
      </c>
      <c r="V703" s="68">
        <v>0.91718349260882526</v>
      </c>
      <c r="W703" s="67">
        <v>60472.080000000009</v>
      </c>
      <c r="X703" s="67">
        <v>59015.56</v>
      </c>
      <c r="Y703" s="68">
        <v>0.97591417394605884</v>
      </c>
      <c r="Z703" s="68">
        <v>0.144609082211651</v>
      </c>
      <c r="AA703" s="68">
        <v>0.11545867092241258</v>
      </c>
      <c r="AB703" s="68">
        <v>0.7984192220612143</v>
      </c>
      <c r="AC703" s="67">
        <v>90993.68</v>
      </c>
      <c r="AD703" s="67">
        <v>76442.400000000009</v>
      </c>
      <c r="AE703" s="68">
        <v>0.84008471797162187</v>
      </c>
      <c r="AF703" s="43">
        <v>80</v>
      </c>
      <c r="AG703" s="43">
        <v>65</v>
      </c>
      <c r="AH703" s="43">
        <v>21</v>
      </c>
      <c r="AI703" s="43">
        <v>23</v>
      </c>
      <c r="AJ703" s="67">
        <v>17184.310000000001</v>
      </c>
      <c r="AK703" s="67">
        <v>20114.5</v>
      </c>
      <c r="AL703" s="68">
        <v>1.1705154294818936</v>
      </c>
      <c r="AM703" s="67">
        <v>7860.8</v>
      </c>
      <c r="AN703" s="67">
        <v>7833.0000000000009</v>
      </c>
      <c r="AO703" s="68">
        <v>0.99646346427844501</v>
      </c>
      <c r="AP703" s="67">
        <v>3814.1100000000006</v>
      </c>
      <c r="AQ703" s="67">
        <v>7303.7699999999986</v>
      </c>
      <c r="AR703" s="68">
        <v>1.9149342834894634</v>
      </c>
      <c r="AS703" s="67">
        <v>31612.859999999997</v>
      </c>
      <c r="AT703" s="67">
        <v>23764.29</v>
      </c>
      <c r="AU703" s="68">
        <v>0.75172856869008386</v>
      </c>
      <c r="AV703" s="43">
        <v>783.74</v>
      </c>
      <c r="AW703" s="43">
        <v>779.67000000000007</v>
      </c>
      <c r="AX703" s="69">
        <v>0.99480695128486496</v>
      </c>
      <c r="AY703" s="43">
        <v>62065.245949528762</v>
      </c>
      <c r="AZ703" s="43">
        <v>69809.060000000012</v>
      </c>
      <c r="BA703" s="43">
        <v>29844.859930812523</v>
      </c>
      <c r="BB703" s="43">
        <v>32665.659999999996</v>
      </c>
      <c r="BC703" s="43">
        <v>105641.69159280624</v>
      </c>
      <c r="BD703" s="43">
        <v>50761.064915095711</v>
      </c>
      <c r="BE703" s="43">
        <v>103233.49</v>
      </c>
      <c r="BF703" s="43">
        <v>155438.06999999995</v>
      </c>
      <c r="BG703" s="43">
        <v>1335.1000000000001</v>
      </c>
      <c r="BH703" s="43">
        <v>48</v>
      </c>
      <c r="BI703" s="44">
        <v>43173</v>
      </c>
      <c r="BJ703" s="44">
        <v>43541</v>
      </c>
      <c r="BK703" s="44">
        <v>43172</v>
      </c>
      <c r="BL703" s="43">
        <f t="shared" si="381"/>
        <v>728391.96</v>
      </c>
      <c r="BM703" s="43">
        <f t="shared" si="382"/>
        <v>664880.86999999988</v>
      </c>
      <c r="BO703" s="16" t="str">
        <f>IFERROR(VLOOKUP($C703,'PORTE LOJA'!A:B,2,0),"PORTE 1")</f>
        <v>PORTE 2</v>
      </c>
      <c r="BP703" s="16">
        <f>VLOOKUP(BO703,'PAINEL E TARGET'!$S$1:$W$8,3,0)</f>
        <v>1875</v>
      </c>
      <c r="BQ703" s="16">
        <f t="shared" si="360"/>
        <v>1</v>
      </c>
      <c r="BR703" s="16">
        <f t="shared" si="361"/>
        <v>1</v>
      </c>
      <c r="BS703" s="16">
        <f t="shared" si="362"/>
        <v>1</v>
      </c>
      <c r="BT703" s="16">
        <f t="shared" si="363"/>
        <v>1</v>
      </c>
      <c r="BU703" s="16">
        <f t="shared" si="364"/>
        <v>1</v>
      </c>
      <c r="BV703" s="16">
        <f t="shared" si="365"/>
        <v>1</v>
      </c>
      <c r="BW703" s="17" t="str">
        <f t="shared" si="383"/>
        <v>111111</v>
      </c>
      <c r="BY703" s="17">
        <f t="shared" si="366"/>
        <v>0.91200000000000003</v>
      </c>
      <c r="BZ703" s="17">
        <f t="shared" si="367"/>
        <v>1.0569999999999999</v>
      </c>
      <c r="CA703" s="17" t="str">
        <f t="shared" si="384"/>
        <v>Sem Retira</v>
      </c>
      <c r="CB703" s="17">
        <f t="shared" si="385"/>
        <v>1.0569999999999999</v>
      </c>
      <c r="CC703" s="33" t="str">
        <f>IF(CB703&gt;='PAINEL E TARGET'!$T$11,'PAINEL E TARGET'!$S$11,
IF(CB703&gt;='PAINEL E TARGET'!$T$12,'PAINEL E TARGET'!$S$12,
IF(CB703&gt;='PAINEL E TARGET'!$T$13,'PAINEL E TARGET'!$S$13,
IF(CB703&gt;='PAINEL E TARGET'!$T$14,'PAINEL E TARGET'!$S$14,
IF(CB703&gt;='PAINEL E TARGET'!$T$15,'PAINEL E TARGET'!$S$15,
IF(CB703&gt;='PAINEL E TARGET'!$T$16,'PAINEL E TARGET'!$S$16,
IF(CB703&gt;='PAINEL E TARGET'!$T$17,'PAINEL E TARGET'!$S$17,
IF(CB703&gt;='PAINEL E TARGET'!$T$18,'PAINEL E TARGET'!$S$18,'PAINEL E TARGET'!$S$19))))))))</f>
        <v>3. Fx de 105% a 109,9%</v>
      </c>
      <c r="CD703" s="17">
        <f>IFERROR(VLOOKUP($BW703,'PAINEL E TARGET'!$G$1:$Q$99,4,0),0)</f>
        <v>0.25</v>
      </c>
      <c r="CE703" s="17">
        <f>VLOOKUP(CC703,'PAINEL E TARGET'!$S$10:$U$19,3,0)</f>
        <v>1.1000000000000001</v>
      </c>
      <c r="CF703" s="16">
        <f t="shared" si="386"/>
        <v>515.625</v>
      </c>
      <c r="CG703" s="17">
        <f t="shared" si="368"/>
        <v>1.171</v>
      </c>
      <c r="CH703" s="17">
        <f t="shared" si="369"/>
        <v>0.996</v>
      </c>
      <c r="CI703" s="17">
        <f t="shared" si="370"/>
        <v>1.915</v>
      </c>
      <c r="CJ703" s="17">
        <f t="shared" si="371"/>
        <v>0.752</v>
      </c>
      <c r="CK703" s="17">
        <f t="shared" si="372"/>
        <v>0.995</v>
      </c>
      <c r="CL703" s="17">
        <f t="shared" si="373"/>
        <v>0.97599999999999998</v>
      </c>
      <c r="CM703" s="16">
        <f t="shared" si="374"/>
        <v>5</v>
      </c>
      <c r="CN703" s="17" t="str">
        <f t="shared" si="387"/>
        <v>ok</v>
      </c>
      <c r="CO703" s="17">
        <f t="shared" si="388"/>
        <v>0.97599999999999998</v>
      </c>
      <c r="CP703" s="33" t="str">
        <f>IF(CO703&gt;='PAINEL E TARGET'!$T$11,'PAINEL E TARGET'!$S$11,
IF(CO703&gt;='PAINEL E TARGET'!$T$12,'PAINEL E TARGET'!$S$12,
IF(CO703&gt;='PAINEL E TARGET'!$T$13,'PAINEL E TARGET'!$S$13,
IF(CO703&gt;='PAINEL E TARGET'!$T$14,'PAINEL E TARGET'!$S$14,
IF(CO703&gt;='PAINEL E TARGET'!$T$15,'PAINEL E TARGET'!$S$15,
IF(CO703&gt;='PAINEL E TARGET'!$T$16,'PAINEL E TARGET'!$S$16,
IF(CO703&gt;='PAINEL E TARGET'!$T$17,'PAINEL E TARGET'!$S$17,
IF(CO703&gt;='PAINEL E TARGET'!$T$18,'PAINEL E TARGET'!$S$18,'PAINEL E TARGET'!$S$19))))))))</f>
        <v>1. Fx de 90% a 99,9%</v>
      </c>
      <c r="CQ703" s="17">
        <f>IFERROR(VLOOKUP($BW703,'PAINEL E TARGET'!$G$1:$Q$99,5,0),0)</f>
        <v>0.25</v>
      </c>
      <c r="CR703" s="17">
        <f>VLOOKUP(CP703,'PAINEL E TARGET'!$S$10:$U$19,3,0)</f>
        <v>0.5</v>
      </c>
      <c r="CS703" s="16">
        <f t="shared" si="389"/>
        <v>234.375</v>
      </c>
      <c r="CT703" s="17">
        <f t="shared" si="375"/>
        <v>0.84</v>
      </c>
      <c r="CU703" s="33" t="str">
        <f>IF(CT703&gt;='PAINEL E TARGET'!$T$11,'PAINEL E TARGET'!$S$11,
IF(CT703&gt;='PAINEL E TARGET'!$T$12,'PAINEL E TARGET'!$S$12,
IF(CT703&gt;='PAINEL E TARGET'!$T$13,'PAINEL E TARGET'!$S$13,
IF(CT703&gt;='PAINEL E TARGET'!$T$14,'PAINEL E TARGET'!$S$14,
IF(CT703&gt;='PAINEL E TARGET'!$T$15,'PAINEL E TARGET'!$S$15,
IF(CT703&gt;='PAINEL E TARGET'!$T$16,'PAINEL E TARGET'!$S$16,
IF(CT703&gt;='PAINEL E TARGET'!$T$17,'PAINEL E TARGET'!$S$17,
IF(CT703&gt;='PAINEL E TARGET'!$T$18,'PAINEL E TARGET'!$S$18,'PAINEL E TARGET'!$S$19))))))))</f>
        <v>Não elegível</v>
      </c>
      <c r="CV703" s="17">
        <f>IFERROR(VLOOKUP($BW703,'PAINEL E TARGET'!$G$1:$Q$99,6,0),0)</f>
        <v>0.2</v>
      </c>
      <c r="CW703" s="17">
        <f>VLOOKUP(CU703,'PAINEL E TARGET'!$S$10:$U$19,3,0)</f>
        <v>0</v>
      </c>
      <c r="CX703" s="16">
        <f t="shared" si="390"/>
        <v>0</v>
      </c>
      <c r="CY703" s="17">
        <f t="shared" si="376"/>
        <v>1.125</v>
      </c>
      <c r="CZ703" s="33" t="str">
        <f>IF(CY703&gt;='PAINEL E TARGET'!$T$11,'PAINEL E TARGET'!$S$11,
IF(CY703&gt;='PAINEL E TARGET'!$T$12,'PAINEL E TARGET'!$S$12,
IF(CY703&gt;='PAINEL E TARGET'!$T$13,'PAINEL E TARGET'!$S$13,
IF(CY703&gt;='PAINEL E TARGET'!$T$14,'PAINEL E TARGET'!$S$14,
IF(CY703&gt;='PAINEL E TARGET'!$T$15,'PAINEL E TARGET'!$S$15,
IF(CY703&gt;='PAINEL E TARGET'!$T$16,'PAINEL E TARGET'!$S$16,
IF(CY703&gt;='PAINEL E TARGET'!$T$17,'PAINEL E TARGET'!$S$17,
IF(CY703&gt;='PAINEL E TARGET'!$T$18,'PAINEL E TARGET'!$S$18,'PAINEL E TARGET'!$S$19))))))))</f>
        <v>4. Fx de 110% a 114,9%</v>
      </c>
      <c r="DA703" s="17">
        <f>IFERROR(VLOOKUP($BW703,'PAINEL E TARGET'!$G$1:$Q$99,7,0),0)</f>
        <v>0.15</v>
      </c>
      <c r="DB703" s="17">
        <f>VLOOKUP(CZ703,'PAINEL E TARGET'!$S$10:$U$19,3,0)</f>
        <v>1.2</v>
      </c>
      <c r="DC703" s="16">
        <f t="shared" si="391"/>
        <v>337.5</v>
      </c>
      <c r="DD703" s="17">
        <f t="shared" si="377"/>
        <v>1.095</v>
      </c>
      <c r="DE703" s="33" t="str">
        <f>IF(DD703&gt;='PAINEL E TARGET'!$T$11,'PAINEL E TARGET'!$S$11,
IF(DD703&gt;='PAINEL E TARGET'!$T$12,'PAINEL E TARGET'!$S$12,
IF(DD703&gt;='PAINEL E TARGET'!$T$13,'PAINEL E TARGET'!$S$13,
IF(DD703&gt;='PAINEL E TARGET'!$T$14,'PAINEL E TARGET'!$S$14,
IF(DD703&gt;='PAINEL E TARGET'!$T$15,'PAINEL E TARGET'!$S$15,
IF(DD703&gt;='PAINEL E TARGET'!$T$16,'PAINEL E TARGET'!$S$16,
IF(DD703&gt;='PAINEL E TARGET'!$T$17,'PAINEL E TARGET'!$S$17,
IF(DD703&gt;='PAINEL E TARGET'!$T$18,'PAINEL E TARGET'!$S$18,'PAINEL E TARGET'!$S$19))))))))</f>
        <v>3. Fx de 105% a 109,9%</v>
      </c>
      <c r="DF703" s="17">
        <f>IFERROR(VLOOKUP($BW703,'PAINEL E TARGET'!$G$1:$Q$99,8,0),0)</f>
        <v>0.1</v>
      </c>
      <c r="DG703" s="17">
        <f>VLOOKUP(DE703,'PAINEL E TARGET'!$S$10:$U$19,3,0)</f>
        <v>1.1000000000000001</v>
      </c>
      <c r="DH703" s="16">
        <f t="shared" si="392"/>
        <v>206.25000000000003</v>
      </c>
      <c r="DI703" s="17">
        <f t="shared" si="378"/>
        <v>1.095</v>
      </c>
      <c r="DJ703" s="33" t="str">
        <f>IF(DI703&gt;='PAINEL E TARGET'!$T$11,'PAINEL E TARGET'!$S$11,
IF(DI703&gt;='PAINEL E TARGET'!$T$12,'PAINEL E TARGET'!$S$12,
IF(DI703&gt;='PAINEL E TARGET'!$T$13,'PAINEL E TARGET'!$S$13,
IF(DI703&gt;='PAINEL E TARGET'!$T$14,'PAINEL E TARGET'!$S$14,
IF(DI703&gt;='PAINEL E TARGET'!$T$15,'PAINEL E TARGET'!$S$15,
IF(DI703&gt;='PAINEL E TARGET'!$T$16,'PAINEL E TARGET'!$S$16,
IF(DI703&gt;='PAINEL E TARGET'!$T$17,'PAINEL E TARGET'!$S$17,
IF(DI703&gt;='PAINEL E TARGET'!$T$18,'PAINEL E TARGET'!$S$18,'PAINEL E TARGET'!$S$19))))))))</f>
        <v>3. Fx de 105% a 109,9%</v>
      </c>
      <c r="DK703" s="17">
        <f>IFERROR(VLOOKUP($BW703,'PAINEL E TARGET'!$G$1:$Q$99,9,0),0)</f>
        <v>0.05</v>
      </c>
      <c r="DL703" s="17">
        <f>VLOOKUP(DJ703,'PAINEL E TARGET'!$S$10:$U$19,3,0)</f>
        <v>1.1000000000000001</v>
      </c>
      <c r="DM703" s="16">
        <f t="shared" si="393"/>
        <v>103.12500000000001</v>
      </c>
      <c r="DN703" s="17">
        <f t="shared" si="379"/>
        <v>0.995</v>
      </c>
      <c r="DO703" s="33" t="str">
        <f>IF(DN703&gt;='PAINEL E TARGET'!$T$11,'PAINEL E TARGET'!$S$11,
IF(DN703&gt;='PAINEL E TARGET'!$T$12,'PAINEL E TARGET'!$S$12,
IF(DN703&gt;='PAINEL E TARGET'!$T$13,'PAINEL E TARGET'!$S$13,
IF(DN703&gt;='PAINEL E TARGET'!$T$14,'PAINEL E TARGET'!$S$14,
IF(DN703&gt;='PAINEL E TARGET'!$T$15,'PAINEL E TARGET'!$S$15,
IF(DN703&gt;='PAINEL E TARGET'!$T$16,'PAINEL E TARGET'!$S$16,
IF(DN703&gt;='PAINEL E TARGET'!$T$17,'PAINEL E TARGET'!$S$17,
IF(DN703&gt;='PAINEL E TARGET'!$T$18,'PAINEL E TARGET'!$S$18,'PAINEL E TARGET'!$S$19))))))))</f>
        <v>1. Fx de 90% a 99,9%</v>
      </c>
      <c r="DP703" s="17">
        <f>IFERROR(VLOOKUP($BW703,'PAINEL E TARGET'!$G$1:$Q$99,10,0),0)</f>
        <v>0</v>
      </c>
      <c r="DQ703" s="17">
        <f>VLOOKUP(DO703,'PAINEL E TARGET'!$S$10:$U$19,3,0)</f>
        <v>0.5</v>
      </c>
      <c r="DR703" s="16">
        <f t="shared" si="394"/>
        <v>0</v>
      </c>
      <c r="DS703" s="17">
        <f t="shared" si="380"/>
        <v>0.81299999999999994</v>
      </c>
      <c r="DT703" s="16">
        <f>IF(DS703&gt;=1,VLOOKUP(BO703,'PAINEL E TARGET'!$S$1:$W$8,5,0),0)</f>
        <v>0</v>
      </c>
      <c r="DU703" s="16">
        <f t="shared" si="395"/>
        <v>1396.875</v>
      </c>
    </row>
    <row r="704" spans="2:125" s="32" customFormat="1" x14ac:dyDescent="0.2">
      <c r="B704" s="44">
        <v>43541</v>
      </c>
      <c r="C704" s="65">
        <v>1579</v>
      </c>
      <c r="D704" s="66" t="s">
        <v>707</v>
      </c>
      <c r="E704" s="65">
        <v>415</v>
      </c>
      <c r="F704" s="65" t="s">
        <v>1020</v>
      </c>
      <c r="G704" s="67">
        <v>2965502.9690698353</v>
      </c>
      <c r="H704" s="67">
        <v>1517949.7285366913</v>
      </c>
      <c r="I704" s="67">
        <v>1489249.76</v>
      </c>
      <c r="J704" s="68">
        <v>0.98109293872046865</v>
      </c>
      <c r="K704" s="67">
        <v>337761.26262515457</v>
      </c>
      <c r="L704" s="67">
        <v>1026900.8432197504</v>
      </c>
      <c r="M704" s="67">
        <v>400966.81</v>
      </c>
      <c r="N704" s="67">
        <v>1020849.4699999999</v>
      </c>
      <c r="O704" s="67">
        <v>2670201.7679601372</v>
      </c>
      <c r="P704" s="67" t="s">
        <v>1082</v>
      </c>
      <c r="Q704" s="67" t="s">
        <v>1082</v>
      </c>
      <c r="R704" s="67">
        <v>0</v>
      </c>
      <c r="S704" s="67">
        <v>0</v>
      </c>
      <c r="T704" s="68">
        <v>0.10106500313102025</v>
      </c>
      <c r="U704" s="68">
        <v>0.107874316926516</v>
      </c>
      <c r="V704" s="68">
        <v>1.0673755858560474</v>
      </c>
      <c r="W704" s="67">
        <v>137919.57999999999</v>
      </c>
      <c r="X704" s="67">
        <v>153377.46</v>
      </c>
      <c r="Y704" s="68">
        <v>1.1120789375953726</v>
      </c>
      <c r="Z704" s="68">
        <v>9.3828325306009736E-2</v>
      </c>
      <c r="AA704" s="68">
        <v>0.10732997092985883</v>
      </c>
      <c r="AB704" s="68">
        <v>1.1438973314275311</v>
      </c>
      <c r="AC704" s="67">
        <v>128043.96</v>
      </c>
      <c r="AD704" s="67">
        <v>152603.5</v>
      </c>
      <c r="AE704" s="68">
        <v>1.1918055330372475</v>
      </c>
      <c r="AF704" s="43">
        <v>80</v>
      </c>
      <c r="AG704" s="43">
        <v>63</v>
      </c>
      <c r="AH704" s="43">
        <v>52</v>
      </c>
      <c r="AI704" s="43">
        <v>76</v>
      </c>
      <c r="AJ704" s="67">
        <v>78420.910000000018</v>
      </c>
      <c r="AK704" s="67">
        <v>91424</v>
      </c>
      <c r="AL704" s="68">
        <v>1.1658115163417508</v>
      </c>
      <c r="AM704" s="67">
        <v>10528.650000000001</v>
      </c>
      <c r="AN704" s="67">
        <v>16973.580000000002</v>
      </c>
      <c r="AO704" s="68">
        <v>1.6121326095938224</v>
      </c>
      <c r="AP704" s="67">
        <v>7082.2800000000007</v>
      </c>
      <c r="AQ704" s="67">
        <v>8356.66</v>
      </c>
      <c r="AR704" s="68">
        <v>1.1799392286099954</v>
      </c>
      <c r="AS704" s="67">
        <v>41887.74</v>
      </c>
      <c r="AT704" s="67">
        <v>36623.22</v>
      </c>
      <c r="AU704" s="68">
        <v>0.87431835663609458</v>
      </c>
      <c r="AV704" s="43">
        <v>2043.95</v>
      </c>
      <c r="AW704" s="43">
        <v>1264.74</v>
      </c>
      <c r="AX704" s="69">
        <v>0.61877247486484499</v>
      </c>
      <c r="AY704" s="43">
        <v>337761.26262515457</v>
      </c>
      <c r="AZ704" s="43">
        <v>400966.81</v>
      </c>
      <c r="BA704" s="43">
        <v>31783.592929023624</v>
      </c>
      <c r="BB704" s="43">
        <v>44899.85</v>
      </c>
      <c r="BC704" s="43">
        <v>660832.6245732134</v>
      </c>
      <c r="BD704" s="43">
        <v>62236.623255168815</v>
      </c>
      <c r="BE704" s="43">
        <v>271522.57</v>
      </c>
      <c r="BF704" s="43">
        <v>252080.40000000002</v>
      </c>
      <c r="BG704" s="43">
        <v>4006.5099999999998</v>
      </c>
      <c r="BH704" s="43">
        <v>129</v>
      </c>
      <c r="BI704" s="44">
        <v>43173</v>
      </c>
      <c r="BJ704" s="44">
        <v>43541</v>
      </c>
      <c r="BK704" s="44">
        <v>43172</v>
      </c>
      <c r="BL704" s="43">
        <f t="shared" si="381"/>
        <v>1489249.76</v>
      </c>
      <c r="BM704" s="43">
        <f t="shared" si="382"/>
        <v>1421816.2799999998</v>
      </c>
      <c r="BO704" s="16" t="str">
        <f>IFERROR(VLOOKUP($C704,'PORTE LOJA'!A:B,2,0),"PORTE 1")</f>
        <v>PORTE 4</v>
      </c>
      <c r="BP704" s="16">
        <f>VLOOKUP(BO704,'PAINEL E TARGET'!$S$1:$W$8,3,0)</f>
        <v>3000</v>
      </c>
      <c r="BQ704" s="16">
        <f t="shared" si="360"/>
        <v>1</v>
      </c>
      <c r="BR704" s="16">
        <f t="shared" si="361"/>
        <v>1</v>
      </c>
      <c r="BS704" s="16">
        <f t="shared" si="362"/>
        <v>1</v>
      </c>
      <c r="BT704" s="16">
        <f t="shared" si="363"/>
        <v>1</v>
      </c>
      <c r="BU704" s="16">
        <f t="shared" si="364"/>
        <v>1</v>
      </c>
      <c r="BV704" s="16">
        <f t="shared" si="365"/>
        <v>1</v>
      </c>
      <c r="BW704" s="17" t="str">
        <f t="shared" si="383"/>
        <v>111111</v>
      </c>
      <c r="BY704" s="17">
        <f t="shared" si="366"/>
        <v>0.98099999999999998</v>
      </c>
      <c r="BZ704" s="17">
        <f t="shared" si="367"/>
        <v>1.042</v>
      </c>
      <c r="CA704" s="17" t="str">
        <f t="shared" si="384"/>
        <v>Sem Retira</v>
      </c>
      <c r="CB704" s="17">
        <f t="shared" si="385"/>
        <v>1.042</v>
      </c>
      <c r="CC704" s="33" t="str">
        <f>IF(CB704&gt;='PAINEL E TARGET'!$T$11,'PAINEL E TARGET'!$S$11,
IF(CB704&gt;='PAINEL E TARGET'!$T$12,'PAINEL E TARGET'!$S$12,
IF(CB704&gt;='PAINEL E TARGET'!$T$13,'PAINEL E TARGET'!$S$13,
IF(CB704&gt;='PAINEL E TARGET'!$T$14,'PAINEL E TARGET'!$S$14,
IF(CB704&gt;='PAINEL E TARGET'!$T$15,'PAINEL E TARGET'!$S$15,
IF(CB704&gt;='PAINEL E TARGET'!$T$16,'PAINEL E TARGET'!$S$16,
IF(CB704&gt;='PAINEL E TARGET'!$T$17,'PAINEL E TARGET'!$S$17,
IF(CB704&gt;='PAINEL E TARGET'!$T$18,'PAINEL E TARGET'!$S$18,'PAINEL E TARGET'!$S$19))))))))</f>
        <v>2. Fx de 100% a 104,9%</v>
      </c>
      <c r="CD704" s="17">
        <f>IFERROR(VLOOKUP($BW704,'PAINEL E TARGET'!$G$1:$Q$99,4,0),0)</f>
        <v>0.25</v>
      </c>
      <c r="CE704" s="17">
        <f>VLOOKUP(CC704,'PAINEL E TARGET'!$S$10:$U$19,3,0)</f>
        <v>1</v>
      </c>
      <c r="CF704" s="16">
        <f t="shared" si="386"/>
        <v>750</v>
      </c>
      <c r="CG704" s="17">
        <f t="shared" si="368"/>
        <v>1.1659999999999999</v>
      </c>
      <c r="CH704" s="17">
        <f t="shared" si="369"/>
        <v>1.6120000000000001</v>
      </c>
      <c r="CI704" s="17">
        <f t="shared" si="370"/>
        <v>1.18</v>
      </c>
      <c r="CJ704" s="17">
        <f t="shared" si="371"/>
        <v>0.874</v>
      </c>
      <c r="CK704" s="17">
        <f t="shared" si="372"/>
        <v>0.61899999999999999</v>
      </c>
      <c r="CL704" s="17">
        <f t="shared" si="373"/>
        <v>1.1120000000000001</v>
      </c>
      <c r="CM704" s="16">
        <f t="shared" si="374"/>
        <v>4</v>
      </c>
      <c r="CN704" s="17" t="str">
        <f t="shared" si="387"/>
        <v>não ok</v>
      </c>
      <c r="CO704" s="17">
        <f t="shared" si="388"/>
        <v>0</v>
      </c>
      <c r="CP704" s="33" t="str">
        <f>IF(CO704&gt;='PAINEL E TARGET'!$T$11,'PAINEL E TARGET'!$S$11,
IF(CO704&gt;='PAINEL E TARGET'!$T$12,'PAINEL E TARGET'!$S$12,
IF(CO704&gt;='PAINEL E TARGET'!$T$13,'PAINEL E TARGET'!$S$13,
IF(CO704&gt;='PAINEL E TARGET'!$T$14,'PAINEL E TARGET'!$S$14,
IF(CO704&gt;='PAINEL E TARGET'!$T$15,'PAINEL E TARGET'!$S$15,
IF(CO704&gt;='PAINEL E TARGET'!$T$16,'PAINEL E TARGET'!$S$16,
IF(CO704&gt;='PAINEL E TARGET'!$T$17,'PAINEL E TARGET'!$S$17,
IF(CO704&gt;='PAINEL E TARGET'!$T$18,'PAINEL E TARGET'!$S$18,'PAINEL E TARGET'!$S$19))))))))</f>
        <v>Não elegível</v>
      </c>
      <c r="CQ704" s="17">
        <f>IFERROR(VLOOKUP($BW704,'PAINEL E TARGET'!$G$1:$Q$99,5,0),0)</f>
        <v>0.25</v>
      </c>
      <c r="CR704" s="17">
        <f>VLOOKUP(CP704,'PAINEL E TARGET'!$S$10:$U$19,3,0)</f>
        <v>0</v>
      </c>
      <c r="CS704" s="16">
        <f t="shared" si="389"/>
        <v>0</v>
      </c>
      <c r="CT704" s="17">
        <f t="shared" si="375"/>
        <v>1.1919999999999999</v>
      </c>
      <c r="CU704" s="33" t="str">
        <f>IF(CT704&gt;='PAINEL E TARGET'!$T$11,'PAINEL E TARGET'!$S$11,
IF(CT704&gt;='PAINEL E TARGET'!$T$12,'PAINEL E TARGET'!$S$12,
IF(CT704&gt;='PAINEL E TARGET'!$T$13,'PAINEL E TARGET'!$S$13,
IF(CT704&gt;='PAINEL E TARGET'!$T$14,'PAINEL E TARGET'!$S$14,
IF(CT704&gt;='PAINEL E TARGET'!$T$15,'PAINEL E TARGET'!$S$15,
IF(CT704&gt;='PAINEL E TARGET'!$T$16,'PAINEL E TARGET'!$S$16,
IF(CT704&gt;='PAINEL E TARGET'!$T$17,'PAINEL E TARGET'!$S$17,
IF(CT704&gt;='PAINEL E TARGET'!$T$18,'PAINEL E TARGET'!$S$18,'PAINEL E TARGET'!$S$19))))))))</f>
        <v>5. Fx de 115% a 119,9%</v>
      </c>
      <c r="CV704" s="17">
        <f>IFERROR(VLOOKUP($BW704,'PAINEL E TARGET'!$G$1:$Q$99,6,0),0)</f>
        <v>0.2</v>
      </c>
      <c r="CW704" s="17">
        <f>VLOOKUP(CU704,'PAINEL E TARGET'!$S$10:$U$19,3,0)</f>
        <v>1.3</v>
      </c>
      <c r="CX704" s="16">
        <f t="shared" si="390"/>
        <v>780</v>
      </c>
      <c r="CY704" s="17">
        <f t="shared" si="376"/>
        <v>1.1870000000000001</v>
      </c>
      <c r="CZ704" s="33" t="str">
        <f>IF(CY704&gt;='PAINEL E TARGET'!$T$11,'PAINEL E TARGET'!$S$11,
IF(CY704&gt;='PAINEL E TARGET'!$T$12,'PAINEL E TARGET'!$S$12,
IF(CY704&gt;='PAINEL E TARGET'!$T$13,'PAINEL E TARGET'!$S$13,
IF(CY704&gt;='PAINEL E TARGET'!$T$14,'PAINEL E TARGET'!$S$14,
IF(CY704&gt;='PAINEL E TARGET'!$T$15,'PAINEL E TARGET'!$S$15,
IF(CY704&gt;='PAINEL E TARGET'!$T$16,'PAINEL E TARGET'!$S$16,
IF(CY704&gt;='PAINEL E TARGET'!$T$17,'PAINEL E TARGET'!$S$17,
IF(CY704&gt;='PAINEL E TARGET'!$T$18,'PAINEL E TARGET'!$S$18,'PAINEL E TARGET'!$S$19))))))))</f>
        <v>5. Fx de 115% a 119,9%</v>
      </c>
      <c r="DA704" s="17">
        <f>IFERROR(VLOOKUP($BW704,'PAINEL E TARGET'!$G$1:$Q$99,7,0),0)</f>
        <v>0.15</v>
      </c>
      <c r="DB704" s="17">
        <f>VLOOKUP(CZ704,'PAINEL E TARGET'!$S$10:$U$19,3,0)</f>
        <v>1.3</v>
      </c>
      <c r="DC704" s="16">
        <f t="shared" si="391"/>
        <v>585</v>
      </c>
      <c r="DD704" s="17">
        <f t="shared" si="377"/>
        <v>1.413</v>
      </c>
      <c r="DE704" s="33" t="str">
        <f>IF(DD704&gt;='PAINEL E TARGET'!$T$11,'PAINEL E TARGET'!$S$11,
IF(DD704&gt;='PAINEL E TARGET'!$T$12,'PAINEL E TARGET'!$S$12,
IF(DD704&gt;='PAINEL E TARGET'!$T$13,'PAINEL E TARGET'!$S$13,
IF(DD704&gt;='PAINEL E TARGET'!$T$14,'PAINEL E TARGET'!$S$14,
IF(DD704&gt;='PAINEL E TARGET'!$T$15,'PAINEL E TARGET'!$S$15,
IF(DD704&gt;='PAINEL E TARGET'!$T$16,'PAINEL E TARGET'!$S$16,
IF(DD704&gt;='PAINEL E TARGET'!$T$17,'PAINEL E TARGET'!$S$17,
IF(DD704&gt;='PAINEL E TARGET'!$T$18,'PAINEL E TARGET'!$S$18,'PAINEL E TARGET'!$S$19))))))))</f>
        <v>8. Fx de 130% ou mais</v>
      </c>
      <c r="DF704" s="17">
        <f>IFERROR(VLOOKUP($BW704,'PAINEL E TARGET'!$G$1:$Q$99,8,0),0)</f>
        <v>0.1</v>
      </c>
      <c r="DG704" s="17">
        <f>VLOOKUP(DE704,'PAINEL E TARGET'!$S$10:$U$19,3,0)</f>
        <v>1.6</v>
      </c>
      <c r="DH704" s="16">
        <f t="shared" si="392"/>
        <v>480.00000000000011</v>
      </c>
      <c r="DI704" s="17">
        <f t="shared" si="378"/>
        <v>1.462</v>
      </c>
      <c r="DJ704" s="33" t="str">
        <f>IF(DI704&gt;='PAINEL E TARGET'!$T$11,'PAINEL E TARGET'!$S$11,
IF(DI704&gt;='PAINEL E TARGET'!$T$12,'PAINEL E TARGET'!$S$12,
IF(DI704&gt;='PAINEL E TARGET'!$T$13,'PAINEL E TARGET'!$S$13,
IF(DI704&gt;='PAINEL E TARGET'!$T$14,'PAINEL E TARGET'!$S$14,
IF(DI704&gt;='PAINEL E TARGET'!$T$15,'PAINEL E TARGET'!$S$15,
IF(DI704&gt;='PAINEL E TARGET'!$T$16,'PAINEL E TARGET'!$S$16,
IF(DI704&gt;='PAINEL E TARGET'!$T$17,'PAINEL E TARGET'!$S$17,
IF(DI704&gt;='PAINEL E TARGET'!$T$18,'PAINEL E TARGET'!$S$18,'PAINEL E TARGET'!$S$19))))))))</f>
        <v>8. Fx de 130% ou mais</v>
      </c>
      <c r="DK704" s="17">
        <f>IFERROR(VLOOKUP($BW704,'PAINEL E TARGET'!$G$1:$Q$99,9,0),0)</f>
        <v>0.05</v>
      </c>
      <c r="DL704" s="17">
        <f>VLOOKUP(DJ704,'PAINEL E TARGET'!$S$10:$U$19,3,0)</f>
        <v>1.6</v>
      </c>
      <c r="DM704" s="16">
        <f t="shared" si="393"/>
        <v>240.00000000000006</v>
      </c>
      <c r="DN704" s="17">
        <f t="shared" si="379"/>
        <v>0.61899999999999999</v>
      </c>
      <c r="DO704" s="33" t="str">
        <f>IF(DN704&gt;='PAINEL E TARGET'!$T$11,'PAINEL E TARGET'!$S$11,
IF(DN704&gt;='PAINEL E TARGET'!$T$12,'PAINEL E TARGET'!$S$12,
IF(DN704&gt;='PAINEL E TARGET'!$T$13,'PAINEL E TARGET'!$S$13,
IF(DN704&gt;='PAINEL E TARGET'!$T$14,'PAINEL E TARGET'!$S$14,
IF(DN704&gt;='PAINEL E TARGET'!$T$15,'PAINEL E TARGET'!$S$15,
IF(DN704&gt;='PAINEL E TARGET'!$T$16,'PAINEL E TARGET'!$S$16,
IF(DN704&gt;='PAINEL E TARGET'!$T$17,'PAINEL E TARGET'!$S$17,
IF(DN704&gt;='PAINEL E TARGET'!$T$18,'PAINEL E TARGET'!$S$18,'PAINEL E TARGET'!$S$19))))))))</f>
        <v>Não elegível</v>
      </c>
      <c r="DP704" s="17">
        <f>IFERROR(VLOOKUP($BW704,'PAINEL E TARGET'!$G$1:$Q$99,10,0),0)</f>
        <v>0</v>
      </c>
      <c r="DQ704" s="17">
        <f>VLOOKUP(DO704,'PAINEL E TARGET'!$S$10:$U$19,3,0)</f>
        <v>0</v>
      </c>
      <c r="DR704" s="16">
        <f t="shared" si="394"/>
        <v>0</v>
      </c>
      <c r="DS704" s="17">
        <f t="shared" si="380"/>
        <v>0.78800000000000003</v>
      </c>
      <c r="DT704" s="16">
        <f>IF(DS704&gt;=1,VLOOKUP(BO704,'PAINEL E TARGET'!$S$1:$W$8,5,0),0)</f>
        <v>0</v>
      </c>
      <c r="DU704" s="16">
        <f t="shared" si="395"/>
        <v>2835</v>
      </c>
    </row>
    <row r="705" spans="2:125" s="32" customFormat="1" x14ac:dyDescent="0.2">
      <c r="B705" s="44">
        <v>43541</v>
      </c>
      <c r="C705" s="65">
        <v>1581</v>
      </c>
      <c r="D705" s="66" t="s">
        <v>708</v>
      </c>
      <c r="E705" s="65">
        <v>512</v>
      </c>
      <c r="F705" s="65" t="s">
        <v>944</v>
      </c>
      <c r="G705" s="67">
        <v>2255600.0769224139</v>
      </c>
      <c r="H705" s="67">
        <v>1339330.2118869403</v>
      </c>
      <c r="I705" s="67">
        <v>1087702.43</v>
      </c>
      <c r="J705" s="68">
        <v>0.81212416500899365</v>
      </c>
      <c r="K705" s="67">
        <v>130783.36860283482</v>
      </c>
      <c r="L705" s="67">
        <v>930192.72746363329</v>
      </c>
      <c r="M705" s="67">
        <v>152697.29999999999</v>
      </c>
      <c r="N705" s="67">
        <v>876630.2300000001</v>
      </c>
      <c r="O705" s="67">
        <v>1795584.4919673197</v>
      </c>
      <c r="P705" s="67" t="s">
        <v>1082</v>
      </c>
      <c r="Q705" s="67" t="s">
        <v>1082</v>
      </c>
      <c r="R705" s="67">
        <v>0</v>
      </c>
      <c r="S705" s="67">
        <v>0</v>
      </c>
      <c r="T705" s="68">
        <v>9.0138920522869773E-2</v>
      </c>
      <c r="U705" s="68">
        <v>9.7707247760098287E-2</v>
      </c>
      <c r="V705" s="68">
        <v>1.0839629229341425</v>
      </c>
      <c r="W705" s="67">
        <v>95635.239999999991</v>
      </c>
      <c r="X705" s="67">
        <v>100572.76000000001</v>
      </c>
      <c r="Y705" s="68">
        <v>1.0516286674242676</v>
      </c>
      <c r="Z705" s="68">
        <v>0.12485827955138107</v>
      </c>
      <c r="AA705" s="68">
        <v>0.14873064747427867</v>
      </c>
      <c r="AB705" s="68">
        <v>1.191195714122216</v>
      </c>
      <c r="AC705" s="67">
        <v>132471.65</v>
      </c>
      <c r="AD705" s="67">
        <v>153092.54999999999</v>
      </c>
      <c r="AE705" s="68">
        <v>1.1556627399145403</v>
      </c>
      <c r="AF705" s="43">
        <v>80</v>
      </c>
      <c r="AG705" s="43">
        <v>81</v>
      </c>
      <c r="AH705" s="43">
        <v>25</v>
      </c>
      <c r="AI705" s="43">
        <v>27</v>
      </c>
      <c r="AJ705" s="67">
        <v>38363.579999999994</v>
      </c>
      <c r="AK705" s="67">
        <v>48498.5</v>
      </c>
      <c r="AL705" s="68">
        <v>1.2641807672798004</v>
      </c>
      <c r="AM705" s="67">
        <v>9344.26</v>
      </c>
      <c r="AN705" s="67">
        <v>8222.6</v>
      </c>
      <c r="AO705" s="68">
        <v>0.87996267227153357</v>
      </c>
      <c r="AP705" s="67">
        <v>4336</v>
      </c>
      <c r="AQ705" s="67">
        <v>6691.73</v>
      </c>
      <c r="AR705" s="68">
        <v>1.543295664206642</v>
      </c>
      <c r="AS705" s="67">
        <v>43591.4</v>
      </c>
      <c r="AT705" s="67">
        <v>37159.93</v>
      </c>
      <c r="AU705" s="68">
        <v>0.85246011828021118</v>
      </c>
      <c r="AV705" s="43">
        <v>1241.51</v>
      </c>
      <c r="AW705" s="43">
        <v>959.87999999999988</v>
      </c>
      <c r="AX705" s="69">
        <v>0.7731552705979009</v>
      </c>
      <c r="AY705" s="43">
        <v>130783.36860283482</v>
      </c>
      <c r="AZ705" s="43">
        <v>152697.29999999999</v>
      </c>
      <c r="BA705" s="43">
        <v>31974.734428128384</v>
      </c>
      <c r="BB705" s="43">
        <v>30284.52</v>
      </c>
      <c r="BC705" s="43">
        <v>220560.57196636649</v>
      </c>
      <c r="BD705" s="43">
        <v>54215.080771862638</v>
      </c>
      <c r="BE705" s="43">
        <v>163103.74000000002</v>
      </c>
      <c r="BF705" s="43">
        <v>225927.58</v>
      </c>
      <c r="BG705" s="43">
        <v>2112.0499999999997</v>
      </c>
      <c r="BH705" s="43">
        <v>41</v>
      </c>
      <c r="BI705" s="44">
        <v>43173</v>
      </c>
      <c r="BJ705" s="44">
        <v>43541</v>
      </c>
      <c r="BK705" s="44">
        <v>43172</v>
      </c>
      <c r="BL705" s="43">
        <f t="shared" si="381"/>
        <v>1087702.43</v>
      </c>
      <c r="BM705" s="43">
        <f t="shared" si="382"/>
        <v>1029327.53</v>
      </c>
      <c r="BO705" s="16" t="str">
        <f>IFERROR(VLOOKUP($C705,'PORTE LOJA'!A:B,2,0),"PORTE 1")</f>
        <v>PORTE 3</v>
      </c>
      <c r="BP705" s="16">
        <f>VLOOKUP(BO705,'PAINEL E TARGET'!$S$1:$W$8,3,0)</f>
        <v>2400</v>
      </c>
      <c r="BQ705" s="16">
        <f t="shared" si="360"/>
        <v>1</v>
      </c>
      <c r="BR705" s="16">
        <f t="shared" si="361"/>
        <v>1</v>
      </c>
      <c r="BS705" s="16">
        <f t="shared" si="362"/>
        <v>1</v>
      </c>
      <c r="BT705" s="16">
        <f t="shared" si="363"/>
        <v>1</v>
      </c>
      <c r="BU705" s="16">
        <f t="shared" si="364"/>
        <v>1</v>
      </c>
      <c r="BV705" s="16">
        <f t="shared" si="365"/>
        <v>1</v>
      </c>
      <c r="BW705" s="17" t="str">
        <f t="shared" si="383"/>
        <v>111111</v>
      </c>
      <c r="BY705" s="17">
        <f t="shared" si="366"/>
        <v>0.81200000000000006</v>
      </c>
      <c r="BZ705" s="17">
        <f t="shared" si="367"/>
        <v>0.97</v>
      </c>
      <c r="CA705" s="17" t="str">
        <f t="shared" si="384"/>
        <v>Sem Retira</v>
      </c>
      <c r="CB705" s="17">
        <f t="shared" si="385"/>
        <v>0.97</v>
      </c>
      <c r="CC705" s="33" t="str">
        <f>IF(CB705&gt;='PAINEL E TARGET'!$T$11,'PAINEL E TARGET'!$S$11,
IF(CB705&gt;='PAINEL E TARGET'!$T$12,'PAINEL E TARGET'!$S$12,
IF(CB705&gt;='PAINEL E TARGET'!$T$13,'PAINEL E TARGET'!$S$13,
IF(CB705&gt;='PAINEL E TARGET'!$T$14,'PAINEL E TARGET'!$S$14,
IF(CB705&gt;='PAINEL E TARGET'!$T$15,'PAINEL E TARGET'!$S$15,
IF(CB705&gt;='PAINEL E TARGET'!$T$16,'PAINEL E TARGET'!$S$16,
IF(CB705&gt;='PAINEL E TARGET'!$T$17,'PAINEL E TARGET'!$S$17,
IF(CB705&gt;='PAINEL E TARGET'!$T$18,'PAINEL E TARGET'!$S$18,'PAINEL E TARGET'!$S$19))))))))</f>
        <v>1. Fx de 90% a 99,9%</v>
      </c>
      <c r="CD705" s="17">
        <f>IFERROR(VLOOKUP($BW705,'PAINEL E TARGET'!$G$1:$Q$99,4,0),0)</f>
        <v>0.25</v>
      </c>
      <c r="CE705" s="17">
        <f>VLOOKUP(CC705,'PAINEL E TARGET'!$S$10:$U$19,3,0)</f>
        <v>0.5</v>
      </c>
      <c r="CF705" s="16">
        <f t="shared" si="386"/>
        <v>300</v>
      </c>
      <c r="CG705" s="17">
        <f t="shared" si="368"/>
        <v>1.264</v>
      </c>
      <c r="CH705" s="17">
        <f t="shared" si="369"/>
        <v>0.88</v>
      </c>
      <c r="CI705" s="17">
        <f t="shared" si="370"/>
        <v>1.5429999999999999</v>
      </c>
      <c r="CJ705" s="17">
        <f t="shared" si="371"/>
        <v>0.85199999999999998</v>
      </c>
      <c r="CK705" s="17">
        <f t="shared" si="372"/>
        <v>0.77300000000000002</v>
      </c>
      <c r="CL705" s="17">
        <f t="shared" si="373"/>
        <v>1.052</v>
      </c>
      <c r="CM705" s="16">
        <f t="shared" si="374"/>
        <v>5</v>
      </c>
      <c r="CN705" s="17" t="str">
        <f t="shared" si="387"/>
        <v>ok</v>
      </c>
      <c r="CO705" s="17">
        <f t="shared" si="388"/>
        <v>1.052</v>
      </c>
      <c r="CP705" s="33" t="str">
        <f>IF(CO705&gt;='PAINEL E TARGET'!$T$11,'PAINEL E TARGET'!$S$11,
IF(CO705&gt;='PAINEL E TARGET'!$T$12,'PAINEL E TARGET'!$S$12,
IF(CO705&gt;='PAINEL E TARGET'!$T$13,'PAINEL E TARGET'!$S$13,
IF(CO705&gt;='PAINEL E TARGET'!$T$14,'PAINEL E TARGET'!$S$14,
IF(CO705&gt;='PAINEL E TARGET'!$T$15,'PAINEL E TARGET'!$S$15,
IF(CO705&gt;='PAINEL E TARGET'!$T$16,'PAINEL E TARGET'!$S$16,
IF(CO705&gt;='PAINEL E TARGET'!$T$17,'PAINEL E TARGET'!$S$17,
IF(CO705&gt;='PAINEL E TARGET'!$T$18,'PAINEL E TARGET'!$S$18,'PAINEL E TARGET'!$S$19))))))))</f>
        <v>3. Fx de 105% a 109,9%</v>
      </c>
      <c r="CQ705" s="17">
        <f>IFERROR(VLOOKUP($BW705,'PAINEL E TARGET'!$G$1:$Q$99,5,0),0)</f>
        <v>0.25</v>
      </c>
      <c r="CR705" s="17">
        <f>VLOOKUP(CP705,'PAINEL E TARGET'!$S$10:$U$19,3,0)</f>
        <v>1.1000000000000001</v>
      </c>
      <c r="CS705" s="16">
        <f t="shared" si="389"/>
        <v>660</v>
      </c>
      <c r="CT705" s="17">
        <f t="shared" si="375"/>
        <v>1.1559999999999999</v>
      </c>
      <c r="CU705" s="33" t="str">
        <f>IF(CT705&gt;='PAINEL E TARGET'!$T$11,'PAINEL E TARGET'!$S$11,
IF(CT705&gt;='PAINEL E TARGET'!$T$12,'PAINEL E TARGET'!$S$12,
IF(CT705&gt;='PAINEL E TARGET'!$T$13,'PAINEL E TARGET'!$S$13,
IF(CT705&gt;='PAINEL E TARGET'!$T$14,'PAINEL E TARGET'!$S$14,
IF(CT705&gt;='PAINEL E TARGET'!$T$15,'PAINEL E TARGET'!$S$15,
IF(CT705&gt;='PAINEL E TARGET'!$T$16,'PAINEL E TARGET'!$S$16,
IF(CT705&gt;='PAINEL E TARGET'!$T$17,'PAINEL E TARGET'!$S$17,
IF(CT705&gt;='PAINEL E TARGET'!$T$18,'PAINEL E TARGET'!$S$18,'PAINEL E TARGET'!$S$19))))))))</f>
        <v>5. Fx de 115% a 119,9%</v>
      </c>
      <c r="CV705" s="17">
        <f>IFERROR(VLOOKUP($BW705,'PAINEL E TARGET'!$G$1:$Q$99,6,0),0)</f>
        <v>0.2</v>
      </c>
      <c r="CW705" s="17">
        <f>VLOOKUP(CU705,'PAINEL E TARGET'!$S$10:$U$19,3,0)</f>
        <v>1.3</v>
      </c>
      <c r="CX705" s="16">
        <f t="shared" si="390"/>
        <v>624</v>
      </c>
      <c r="CY705" s="17">
        <f t="shared" si="376"/>
        <v>1.1679999999999999</v>
      </c>
      <c r="CZ705" s="33" t="str">
        <f>IF(CY705&gt;='PAINEL E TARGET'!$T$11,'PAINEL E TARGET'!$S$11,
IF(CY705&gt;='PAINEL E TARGET'!$T$12,'PAINEL E TARGET'!$S$12,
IF(CY705&gt;='PAINEL E TARGET'!$T$13,'PAINEL E TARGET'!$S$13,
IF(CY705&gt;='PAINEL E TARGET'!$T$14,'PAINEL E TARGET'!$S$14,
IF(CY705&gt;='PAINEL E TARGET'!$T$15,'PAINEL E TARGET'!$S$15,
IF(CY705&gt;='PAINEL E TARGET'!$T$16,'PAINEL E TARGET'!$S$16,
IF(CY705&gt;='PAINEL E TARGET'!$T$17,'PAINEL E TARGET'!$S$17,
IF(CY705&gt;='PAINEL E TARGET'!$T$18,'PAINEL E TARGET'!$S$18,'PAINEL E TARGET'!$S$19))))))))</f>
        <v>5. Fx de 115% a 119,9%</v>
      </c>
      <c r="DA705" s="17">
        <f>IFERROR(VLOOKUP($BW705,'PAINEL E TARGET'!$G$1:$Q$99,7,0),0)</f>
        <v>0.15</v>
      </c>
      <c r="DB705" s="17">
        <f>VLOOKUP(CZ705,'PAINEL E TARGET'!$S$10:$U$19,3,0)</f>
        <v>1.3</v>
      </c>
      <c r="DC705" s="16">
        <f t="shared" si="391"/>
        <v>468</v>
      </c>
      <c r="DD705" s="17">
        <f t="shared" si="377"/>
        <v>0.94699999999999995</v>
      </c>
      <c r="DE705" s="33" t="str">
        <f>IF(DD705&gt;='PAINEL E TARGET'!$T$11,'PAINEL E TARGET'!$S$11,
IF(DD705&gt;='PAINEL E TARGET'!$T$12,'PAINEL E TARGET'!$S$12,
IF(DD705&gt;='PAINEL E TARGET'!$T$13,'PAINEL E TARGET'!$S$13,
IF(DD705&gt;='PAINEL E TARGET'!$T$14,'PAINEL E TARGET'!$S$14,
IF(DD705&gt;='PAINEL E TARGET'!$T$15,'PAINEL E TARGET'!$S$15,
IF(DD705&gt;='PAINEL E TARGET'!$T$16,'PAINEL E TARGET'!$S$16,
IF(DD705&gt;='PAINEL E TARGET'!$T$17,'PAINEL E TARGET'!$S$17,
IF(DD705&gt;='PAINEL E TARGET'!$T$18,'PAINEL E TARGET'!$S$18,'PAINEL E TARGET'!$S$19))))))))</f>
        <v>1. Fx de 90% a 99,9%</v>
      </c>
      <c r="DF705" s="17">
        <f>IFERROR(VLOOKUP($BW705,'PAINEL E TARGET'!$G$1:$Q$99,8,0),0)</f>
        <v>0.1</v>
      </c>
      <c r="DG705" s="17">
        <f>VLOOKUP(DE705,'PAINEL E TARGET'!$S$10:$U$19,3,0)</f>
        <v>0.5</v>
      </c>
      <c r="DH705" s="16">
        <f t="shared" si="392"/>
        <v>120</v>
      </c>
      <c r="DI705" s="17">
        <f t="shared" si="378"/>
        <v>1.08</v>
      </c>
      <c r="DJ705" s="33" t="str">
        <f>IF(DI705&gt;='PAINEL E TARGET'!$T$11,'PAINEL E TARGET'!$S$11,
IF(DI705&gt;='PAINEL E TARGET'!$T$12,'PAINEL E TARGET'!$S$12,
IF(DI705&gt;='PAINEL E TARGET'!$T$13,'PAINEL E TARGET'!$S$13,
IF(DI705&gt;='PAINEL E TARGET'!$T$14,'PAINEL E TARGET'!$S$14,
IF(DI705&gt;='PAINEL E TARGET'!$T$15,'PAINEL E TARGET'!$S$15,
IF(DI705&gt;='PAINEL E TARGET'!$T$16,'PAINEL E TARGET'!$S$16,
IF(DI705&gt;='PAINEL E TARGET'!$T$17,'PAINEL E TARGET'!$S$17,
IF(DI705&gt;='PAINEL E TARGET'!$T$18,'PAINEL E TARGET'!$S$18,'PAINEL E TARGET'!$S$19))))))))</f>
        <v>3. Fx de 105% a 109,9%</v>
      </c>
      <c r="DK705" s="17">
        <f>IFERROR(VLOOKUP($BW705,'PAINEL E TARGET'!$G$1:$Q$99,9,0),0)</f>
        <v>0.05</v>
      </c>
      <c r="DL705" s="17">
        <f>VLOOKUP(DJ705,'PAINEL E TARGET'!$S$10:$U$19,3,0)</f>
        <v>1.1000000000000001</v>
      </c>
      <c r="DM705" s="16">
        <f t="shared" si="393"/>
        <v>132.00000000000003</v>
      </c>
      <c r="DN705" s="17">
        <f t="shared" si="379"/>
        <v>0.77300000000000002</v>
      </c>
      <c r="DO705" s="33" t="str">
        <f>IF(DN705&gt;='PAINEL E TARGET'!$T$11,'PAINEL E TARGET'!$S$11,
IF(DN705&gt;='PAINEL E TARGET'!$T$12,'PAINEL E TARGET'!$S$12,
IF(DN705&gt;='PAINEL E TARGET'!$T$13,'PAINEL E TARGET'!$S$13,
IF(DN705&gt;='PAINEL E TARGET'!$T$14,'PAINEL E TARGET'!$S$14,
IF(DN705&gt;='PAINEL E TARGET'!$T$15,'PAINEL E TARGET'!$S$15,
IF(DN705&gt;='PAINEL E TARGET'!$T$16,'PAINEL E TARGET'!$S$16,
IF(DN705&gt;='PAINEL E TARGET'!$T$17,'PAINEL E TARGET'!$S$17,
IF(DN705&gt;='PAINEL E TARGET'!$T$18,'PAINEL E TARGET'!$S$18,'PAINEL E TARGET'!$S$19))))))))</f>
        <v>Não elegível</v>
      </c>
      <c r="DP705" s="17">
        <f>IFERROR(VLOOKUP($BW705,'PAINEL E TARGET'!$G$1:$Q$99,10,0),0)</f>
        <v>0</v>
      </c>
      <c r="DQ705" s="17">
        <f>VLOOKUP(DO705,'PAINEL E TARGET'!$S$10:$U$19,3,0)</f>
        <v>0</v>
      </c>
      <c r="DR705" s="16">
        <f t="shared" si="394"/>
        <v>0</v>
      </c>
      <c r="DS705" s="17">
        <f t="shared" si="380"/>
        <v>1.0129999999999999</v>
      </c>
      <c r="DT705" s="16">
        <f>IF(DS705&gt;=1,VLOOKUP(BO705,'PAINEL E TARGET'!$S$1:$W$8,5,0),0)</f>
        <v>240</v>
      </c>
      <c r="DU705" s="16">
        <f t="shared" si="395"/>
        <v>2544</v>
      </c>
    </row>
    <row r="706" spans="2:125" s="32" customFormat="1" x14ac:dyDescent="0.2">
      <c r="B706" s="44">
        <v>43541</v>
      </c>
      <c r="C706" s="65">
        <v>1582</v>
      </c>
      <c r="D706" s="66" t="s">
        <v>709</v>
      </c>
      <c r="E706" s="65">
        <v>613</v>
      </c>
      <c r="F706" s="65" t="s">
        <v>1019</v>
      </c>
      <c r="G706" s="67">
        <v>2961984.9332379</v>
      </c>
      <c r="H706" s="67">
        <v>1763741.304162008</v>
      </c>
      <c r="I706" s="67">
        <v>1644064.0200000003</v>
      </c>
      <c r="J706" s="68">
        <v>0.93214578357971323</v>
      </c>
      <c r="K706" s="67">
        <v>99180.105480346872</v>
      </c>
      <c r="L706" s="67">
        <v>1454819.4784068053</v>
      </c>
      <c r="M706" s="67">
        <v>101944.76</v>
      </c>
      <c r="N706" s="67">
        <v>1463961.4100000001</v>
      </c>
      <c r="O706" s="67">
        <v>2628258.0071839457</v>
      </c>
      <c r="P706" s="67">
        <v>2590.6803957299662</v>
      </c>
      <c r="Q706" s="67">
        <v>0</v>
      </c>
      <c r="R706" s="67">
        <v>0</v>
      </c>
      <c r="S706" s="67">
        <v>1755.6</v>
      </c>
      <c r="T706" s="68">
        <v>7.413312489129717E-2</v>
      </c>
      <c r="U706" s="68">
        <v>5.8989837175237668E-2</v>
      </c>
      <c r="V706" s="68">
        <v>0.795728458253117</v>
      </c>
      <c r="W706" s="67">
        <v>115010.79</v>
      </c>
      <c r="X706" s="67">
        <v>92372.550000000017</v>
      </c>
      <c r="Y706" s="68">
        <v>0.80316420746262174</v>
      </c>
      <c r="Z706" s="68">
        <v>0</v>
      </c>
      <c r="AA706" s="68">
        <v>0</v>
      </c>
      <c r="AB706" s="68">
        <v>0</v>
      </c>
      <c r="AC706" s="67">
        <v>0</v>
      </c>
      <c r="AD706" s="67">
        <v>0</v>
      </c>
      <c r="AE706" s="68" t="s">
        <v>1082</v>
      </c>
      <c r="AF706" s="43">
        <v>80</v>
      </c>
      <c r="AG706" s="43">
        <v>67</v>
      </c>
      <c r="AH706" s="43">
        <v>28</v>
      </c>
      <c r="AI706" s="43">
        <v>24</v>
      </c>
      <c r="AJ706" s="67">
        <v>51721.08</v>
      </c>
      <c r="AK706" s="67">
        <v>43416.310000000005</v>
      </c>
      <c r="AL706" s="68">
        <v>0.83943162053073916</v>
      </c>
      <c r="AM706" s="67">
        <v>20309.650000000001</v>
      </c>
      <c r="AN706" s="67">
        <v>17629</v>
      </c>
      <c r="AO706" s="68">
        <v>0.86801101939225933</v>
      </c>
      <c r="AP706" s="67">
        <v>0</v>
      </c>
      <c r="AQ706" s="67">
        <v>0</v>
      </c>
      <c r="AR706" s="68">
        <v>0</v>
      </c>
      <c r="AS706" s="67">
        <v>42980.06</v>
      </c>
      <c r="AT706" s="67">
        <v>31327.239999999994</v>
      </c>
      <c r="AU706" s="68">
        <v>0.72887846131438616</v>
      </c>
      <c r="AV706" s="43">
        <v>1255.47</v>
      </c>
      <c r="AW706" s="43">
        <v>629.79000000000008</v>
      </c>
      <c r="AX706" s="69">
        <v>0.50163683720041108</v>
      </c>
      <c r="AY706" s="43">
        <v>99180.105480346872</v>
      </c>
      <c r="AZ706" s="43">
        <v>101944.76000000001</v>
      </c>
      <c r="BA706" s="43">
        <v>38195.077166702926</v>
      </c>
      <c r="BB706" s="43">
        <v>54485.120000000003</v>
      </c>
      <c r="BC706" s="43">
        <v>168122.06347226872</v>
      </c>
      <c r="BD706" s="43">
        <v>65025.057315410297</v>
      </c>
      <c r="BE706" s="43">
        <v>195602.33999999994</v>
      </c>
      <c r="BF706" s="43">
        <v>0</v>
      </c>
      <c r="BG706" s="43">
        <v>2136.2600000000002</v>
      </c>
      <c r="BH706" s="43">
        <v>44</v>
      </c>
      <c r="BI706" s="44">
        <v>43173</v>
      </c>
      <c r="BJ706" s="44">
        <v>43541</v>
      </c>
      <c r="BK706" s="44">
        <v>43172</v>
      </c>
      <c r="BL706" s="43">
        <f t="shared" si="381"/>
        <v>1645819.6200000003</v>
      </c>
      <c r="BM706" s="43">
        <f t="shared" si="382"/>
        <v>1567661.7700000003</v>
      </c>
      <c r="BO706" s="16" t="str">
        <f>IFERROR(VLOOKUP($C706,'PORTE LOJA'!A:B,2,0),"PORTE 1")</f>
        <v>PORTE 4</v>
      </c>
      <c r="BP706" s="16">
        <f>VLOOKUP(BO706,'PAINEL E TARGET'!$S$1:$W$8,3,0)</f>
        <v>3000</v>
      </c>
      <c r="BQ706" s="16">
        <f t="shared" si="360"/>
        <v>1</v>
      </c>
      <c r="BR706" s="16">
        <f t="shared" si="361"/>
        <v>1</v>
      </c>
      <c r="BS706" s="16">
        <f t="shared" si="362"/>
        <v>0</v>
      </c>
      <c r="BT706" s="16">
        <f t="shared" si="363"/>
        <v>1</v>
      </c>
      <c r="BU706" s="16">
        <f t="shared" si="364"/>
        <v>1</v>
      </c>
      <c r="BV706" s="16">
        <f t="shared" si="365"/>
        <v>1</v>
      </c>
      <c r="BW706" s="17" t="str">
        <f t="shared" si="383"/>
        <v>110111</v>
      </c>
      <c r="BY706" s="17">
        <f t="shared" si="366"/>
        <v>0.93300000000000005</v>
      </c>
      <c r="BZ706" s="17">
        <f t="shared" si="367"/>
        <v>1.0089999999999999</v>
      </c>
      <c r="CA706" s="17" t="str">
        <f t="shared" si="384"/>
        <v>Sem Retira</v>
      </c>
      <c r="CB706" s="17">
        <f t="shared" si="385"/>
        <v>1.0089999999999999</v>
      </c>
      <c r="CC706" s="33" t="str">
        <f>IF(CB706&gt;='PAINEL E TARGET'!$T$11,'PAINEL E TARGET'!$S$11,
IF(CB706&gt;='PAINEL E TARGET'!$T$12,'PAINEL E TARGET'!$S$12,
IF(CB706&gt;='PAINEL E TARGET'!$T$13,'PAINEL E TARGET'!$S$13,
IF(CB706&gt;='PAINEL E TARGET'!$T$14,'PAINEL E TARGET'!$S$14,
IF(CB706&gt;='PAINEL E TARGET'!$T$15,'PAINEL E TARGET'!$S$15,
IF(CB706&gt;='PAINEL E TARGET'!$T$16,'PAINEL E TARGET'!$S$16,
IF(CB706&gt;='PAINEL E TARGET'!$T$17,'PAINEL E TARGET'!$S$17,
IF(CB706&gt;='PAINEL E TARGET'!$T$18,'PAINEL E TARGET'!$S$18,'PAINEL E TARGET'!$S$19))))))))</f>
        <v>2. Fx de 100% a 104,9%</v>
      </c>
      <c r="CD706" s="17">
        <f>IFERROR(VLOOKUP($BW706,'PAINEL E TARGET'!$G$1:$Q$99,4,0),0)</f>
        <v>0.3</v>
      </c>
      <c r="CE706" s="17">
        <f>VLOOKUP(CC706,'PAINEL E TARGET'!$S$10:$U$19,3,0)</f>
        <v>1</v>
      </c>
      <c r="CF706" s="16">
        <f t="shared" si="386"/>
        <v>900</v>
      </c>
      <c r="CG706" s="17">
        <f t="shared" si="368"/>
        <v>0.83899999999999997</v>
      </c>
      <c r="CH706" s="17">
        <f t="shared" si="369"/>
        <v>0.86799999999999999</v>
      </c>
      <c r="CI706" s="17" t="str">
        <f t="shared" si="370"/>
        <v>sem meta</v>
      </c>
      <c r="CJ706" s="17">
        <f t="shared" si="371"/>
        <v>0.72899999999999998</v>
      </c>
      <c r="CK706" s="17">
        <f t="shared" si="372"/>
        <v>0.502</v>
      </c>
      <c r="CL706" s="17">
        <f t="shared" si="373"/>
        <v>0.80300000000000005</v>
      </c>
      <c r="CM706" s="16">
        <f t="shared" si="374"/>
        <v>4</v>
      </c>
      <c r="CN706" s="17" t="str">
        <f t="shared" si="387"/>
        <v>não ok</v>
      </c>
      <c r="CO706" s="17">
        <f t="shared" si="388"/>
        <v>0</v>
      </c>
      <c r="CP706" s="33" t="str">
        <f>IF(CO706&gt;='PAINEL E TARGET'!$T$11,'PAINEL E TARGET'!$S$11,
IF(CO706&gt;='PAINEL E TARGET'!$T$12,'PAINEL E TARGET'!$S$12,
IF(CO706&gt;='PAINEL E TARGET'!$T$13,'PAINEL E TARGET'!$S$13,
IF(CO706&gt;='PAINEL E TARGET'!$T$14,'PAINEL E TARGET'!$S$14,
IF(CO706&gt;='PAINEL E TARGET'!$T$15,'PAINEL E TARGET'!$S$15,
IF(CO706&gt;='PAINEL E TARGET'!$T$16,'PAINEL E TARGET'!$S$16,
IF(CO706&gt;='PAINEL E TARGET'!$T$17,'PAINEL E TARGET'!$S$17,
IF(CO706&gt;='PAINEL E TARGET'!$T$18,'PAINEL E TARGET'!$S$18,'PAINEL E TARGET'!$S$19))))))))</f>
        <v>Não elegível</v>
      </c>
      <c r="CQ706" s="17">
        <f>IFERROR(VLOOKUP($BW706,'PAINEL E TARGET'!$G$1:$Q$99,5,0),0)</f>
        <v>0.3</v>
      </c>
      <c r="CR706" s="17">
        <f>VLOOKUP(CP706,'PAINEL E TARGET'!$S$10:$U$19,3,0)</f>
        <v>0</v>
      </c>
      <c r="CS706" s="16">
        <f t="shared" si="389"/>
        <v>0</v>
      </c>
      <c r="CT706" s="17">
        <f t="shared" si="375"/>
        <v>0</v>
      </c>
      <c r="CU706" s="33" t="str">
        <f>IF(CT706&gt;='PAINEL E TARGET'!$T$11,'PAINEL E TARGET'!$S$11,
IF(CT706&gt;='PAINEL E TARGET'!$T$12,'PAINEL E TARGET'!$S$12,
IF(CT706&gt;='PAINEL E TARGET'!$T$13,'PAINEL E TARGET'!$S$13,
IF(CT706&gt;='PAINEL E TARGET'!$T$14,'PAINEL E TARGET'!$S$14,
IF(CT706&gt;='PAINEL E TARGET'!$T$15,'PAINEL E TARGET'!$S$15,
IF(CT706&gt;='PAINEL E TARGET'!$T$16,'PAINEL E TARGET'!$S$16,
IF(CT706&gt;='PAINEL E TARGET'!$T$17,'PAINEL E TARGET'!$S$17,
IF(CT706&gt;='PAINEL E TARGET'!$T$18,'PAINEL E TARGET'!$S$18,'PAINEL E TARGET'!$S$19))))))))</f>
        <v>Não elegível</v>
      </c>
      <c r="CV706" s="17">
        <f>IFERROR(VLOOKUP($BW706,'PAINEL E TARGET'!$G$1:$Q$99,6,0),0)</f>
        <v>0</v>
      </c>
      <c r="CW706" s="17">
        <f>VLOOKUP(CU706,'PAINEL E TARGET'!$S$10:$U$19,3,0)</f>
        <v>0</v>
      </c>
      <c r="CX706" s="16">
        <f t="shared" si="390"/>
        <v>0</v>
      </c>
      <c r="CY706" s="17">
        <f t="shared" si="376"/>
        <v>1.028</v>
      </c>
      <c r="CZ706" s="33" t="str">
        <f>IF(CY706&gt;='PAINEL E TARGET'!$T$11,'PAINEL E TARGET'!$S$11,
IF(CY706&gt;='PAINEL E TARGET'!$T$12,'PAINEL E TARGET'!$S$12,
IF(CY706&gt;='PAINEL E TARGET'!$T$13,'PAINEL E TARGET'!$S$13,
IF(CY706&gt;='PAINEL E TARGET'!$T$14,'PAINEL E TARGET'!$S$14,
IF(CY706&gt;='PAINEL E TARGET'!$T$15,'PAINEL E TARGET'!$S$15,
IF(CY706&gt;='PAINEL E TARGET'!$T$16,'PAINEL E TARGET'!$S$16,
IF(CY706&gt;='PAINEL E TARGET'!$T$17,'PAINEL E TARGET'!$S$17,
IF(CY706&gt;='PAINEL E TARGET'!$T$18,'PAINEL E TARGET'!$S$18,'PAINEL E TARGET'!$S$19))))))))</f>
        <v>2. Fx de 100% a 104,9%</v>
      </c>
      <c r="DA706" s="17">
        <f>IFERROR(VLOOKUP($BW706,'PAINEL E TARGET'!$G$1:$Q$99,7,0),0)</f>
        <v>0.15</v>
      </c>
      <c r="DB706" s="17">
        <f>VLOOKUP(CZ706,'PAINEL E TARGET'!$S$10:$U$19,3,0)</f>
        <v>1</v>
      </c>
      <c r="DC706" s="16">
        <f t="shared" si="391"/>
        <v>450</v>
      </c>
      <c r="DD706" s="17">
        <f t="shared" si="377"/>
        <v>1.4259999999999999</v>
      </c>
      <c r="DE706" s="33" t="str">
        <f>IF(DD706&gt;='PAINEL E TARGET'!$T$11,'PAINEL E TARGET'!$S$11,
IF(DD706&gt;='PAINEL E TARGET'!$T$12,'PAINEL E TARGET'!$S$12,
IF(DD706&gt;='PAINEL E TARGET'!$T$13,'PAINEL E TARGET'!$S$13,
IF(DD706&gt;='PAINEL E TARGET'!$T$14,'PAINEL E TARGET'!$S$14,
IF(DD706&gt;='PAINEL E TARGET'!$T$15,'PAINEL E TARGET'!$S$15,
IF(DD706&gt;='PAINEL E TARGET'!$T$16,'PAINEL E TARGET'!$S$16,
IF(DD706&gt;='PAINEL E TARGET'!$T$17,'PAINEL E TARGET'!$S$17,
IF(DD706&gt;='PAINEL E TARGET'!$T$18,'PAINEL E TARGET'!$S$18,'PAINEL E TARGET'!$S$19))))))))</f>
        <v>8. Fx de 130% ou mais</v>
      </c>
      <c r="DF706" s="17">
        <f>IFERROR(VLOOKUP($BW706,'PAINEL E TARGET'!$G$1:$Q$99,8,0),0)</f>
        <v>0.1</v>
      </c>
      <c r="DG706" s="17">
        <f>VLOOKUP(DE706,'PAINEL E TARGET'!$S$10:$U$19,3,0)</f>
        <v>1.6</v>
      </c>
      <c r="DH706" s="16">
        <f t="shared" si="392"/>
        <v>480.00000000000011</v>
      </c>
      <c r="DI706" s="17">
        <f t="shared" si="378"/>
        <v>0.85699999999999998</v>
      </c>
      <c r="DJ706" s="33" t="str">
        <f>IF(DI706&gt;='PAINEL E TARGET'!$T$11,'PAINEL E TARGET'!$S$11,
IF(DI706&gt;='PAINEL E TARGET'!$T$12,'PAINEL E TARGET'!$S$12,
IF(DI706&gt;='PAINEL E TARGET'!$T$13,'PAINEL E TARGET'!$S$13,
IF(DI706&gt;='PAINEL E TARGET'!$T$14,'PAINEL E TARGET'!$S$14,
IF(DI706&gt;='PAINEL E TARGET'!$T$15,'PAINEL E TARGET'!$S$15,
IF(DI706&gt;='PAINEL E TARGET'!$T$16,'PAINEL E TARGET'!$S$16,
IF(DI706&gt;='PAINEL E TARGET'!$T$17,'PAINEL E TARGET'!$S$17,
IF(DI706&gt;='PAINEL E TARGET'!$T$18,'PAINEL E TARGET'!$S$18,'PAINEL E TARGET'!$S$19))))))))</f>
        <v>Não elegível</v>
      </c>
      <c r="DK706" s="17">
        <f>IFERROR(VLOOKUP($BW706,'PAINEL E TARGET'!$G$1:$Q$99,9,0),0)</f>
        <v>0.15</v>
      </c>
      <c r="DL706" s="17">
        <f>VLOOKUP(DJ706,'PAINEL E TARGET'!$S$10:$U$19,3,0)</f>
        <v>0</v>
      </c>
      <c r="DM706" s="16">
        <f t="shared" si="393"/>
        <v>0</v>
      </c>
      <c r="DN706" s="17">
        <f t="shared" si="379"/>
        <v>0.502</v>
      </c>
      <c r="DO706" s="33" t="str">
        <f>IF(DN706&gt;='PAINEL E TARGET'!$T$11,'PAINEL E TARGET'!$S$11,
IF(DN706&gt;='PAINEL E TARGET'!$T$12,'PAINEL E TARGET'!$S$12,
IF(DN706&gt;='PAINEL E TARGET'!$T$13,'PAINEL E TARGET'!$S$13,
IF(DN706&gt;='PAINEL E TARGET'!$T$14,'PAINEL E TARGET'!$S$14,
IF(DN706&gt;='PAINEL E TARGET'!$T$15,'PAINEL E TARGET'!$S$15,
IF(DN706&gt;='PAINEL E TARGET'!$T$16,'PAINEL E TARGET'!$S$16,
IF(DN706&gt;='PAINEL E TARGET'!$T$17,'PAINEL E TARGET'!$S$17,
IF(DN706&gt;='PAINEL E TARGET'!$T$18,'PAINEL E TARGET'!$S$18,'PAINEL E TARGET'!$S$19))))))))</f>
        <v>Não elegível</v>
      </c>
      <c r="DP706" s="17">
        <f>IFERROR(VLOOKUP($BW706,'PAINEL E TARGET'!$G$1:$Q$99,10,0),0)</f>
        <v>0</v>
      </c>
      <c r="DQ706" s="17">
        <f>VLOOKUP(DO706,'PAINEL E TARGET'!$S$10:$U$19,3,0)</f>
        <v>0</v>
      </c>
      <c r="DR706" s="16">
        <f t="shared" si="394"/>
        <v>0</v>
      </c>
      <c r="DS706" s="17">
        <f t="shared" si="380"/>
        <v>0.83799999999999997</v>
      </c>
      <c r="DT706" s="16">
        <f>IF(DS706&gt;=1,VLOOKUP(BO706,'PAINEL E TARGET'!$S$1:$W$8,5,0),0)</f>
        <v>0</v>
      </c>
      <c r="DU706" s="16">
        <f t="shared" si="395"/>
        <v>1830</v>
      </c>
    </row>
    <row r="707" spans="2:125" s="32" customFormat="1" x14ac:dyDescent="0.2">
      <c r="B707" s="44">
        <v>43541</v>
      </c>
      <c r="C707" s="65">
        <v>1583</v>
      </c>
      <c r="D707" s="66" t="s">
        <v>710</v>
      </c>
      <c r="E707" s="65">
        <v>515</v>
      </c>
      <c r="F707" s="65" t="s">
        <v>944</v>
      </c>
      <c r="G707" s="67">
        <v>1839921.9351643093</v>
      </c>
      <c r="H707" s="67">
        <v>1063929.4178203335</v>
      </c>
      <c r="I707" s="67">
        <v>944704.31</v>
      </c>
      <c r="J707" s="68">
        <v>0.88793889347980504</v>
      </c>
      <c r="K707" s="67">
        <v>56993.691561450665</v>
      </c>
      <c r="L707" s="67">
        <v>968907.58478088817</v>
      </c>
      <c r="M707" s="67">
        <v>52166.16</v>
      </c>
      <c r="N707" s="67">
        <v>883319.34999999986</v>
      </c>
      <c r="O707" s="67">
        <v>1775926.3426226629</v>
      </c>
      <c r="P707" s="67" t="s">
        <v>1082</v>
      </c>
      <c r="Q707" s="67" t="s">
        <v>1082</v>
      </c>
      <c r="R707" s="67">
        <v>0</v>
      </c>
      <c r="S707" s="67">
        <v>749</v>
      </c>
      <c r="T707" s="68">
        <v>9.9442697219100581E-2</v>
      </c>
      <c r="U707" s="68">
        <v>9.2037417019960058E-2</v>
      </c>
      <c r="V707" s="68">
        <v>0.92553218681483884</v>
      </c>
      <c r="W707" s="67">
        <v>102018.39</v>
      </c>
      <c r="X707" s="67">
        <v>86099.67</v>
      </c>
      <c r="Y707" s="68">
        <v>0.84396225033545424</v>
      </c>
      <c r="Z707" s="68">
        <v>0.19920606856892542</v>
      </c>
      <c r="AA707" s="68">
        <v>0.17475771484691413</v>
      </c>
      <c r="AB707" s="68">
        <v>0.87727103949369822</v>
      </c>
      <c r="AC707" s="67">
        <v>204365.76</v>
      </c>
      <c r="AD707" s="67">
        <v>163483.31</v>
      </c>
      <c r="AE707" s="68">
        <v>0.79995450314181782</v>
      </c>
      <c r="AF707" s="43">
        <v>80</v>
      </c>
      <c r="AG707" s="43">
        <v>82</v>
      </c>
      <c r="AH707" s="43">
        <v>30</v>
      </c>
      <c r="AI707" s="43">
        <v>21</v>
      </c>
      <c r="AJ707" s="67">
        <v>57838.689999999995</v>
      </c>
      <c r="AK707" s="67">
        <v>56066</v>
      </c>
      <c r="AL707" s="68">
        <v>0.96935113848532883</v>
      </c>
      <c r="AM707" s="67">
        <v>4259.04</v>
      </c>
      <c r="AN707" s="67">
        <v>7320.5</v>
      </c>
      <c r="AO707" s="68">
        <v>1.7188145685412675</v>
      </c>
      <c r="AP707" s="67">
        <v>1558.2399999999998</v>
      </c>
      <c r="AQ707" s="67">
        <v>1477.91</v>
      </c>
      <c r="AR707" s="68">
        <v>0.94844824930691052</v>
      </c>
      <c r="AS707" s="67">
        <v>38362.420000000006</v>
      </c>
      <c r="AT707" s="67">
        <v>21235.26</v>
      </c>
      <c r="AU707" s="68">
        <v>0.5535432853297575</v>
      </c>
      <c r="AV707" s="43">
        <v>287.64</v>
      </c>
      <c r="AW707" s="43">
        <v>1094.76</v>
      </c>
      <c r="AX707" s="69">
        <v>3.8060075093867334</v>
      </c>
      <c r="AY707" s="43">
        <v>56993.691561450665</v>
      </c>
      <c r="AZ707" s="43">
        <v>52166.159999999996</v>
      </c>
      <c r="BA707" s="43">
        <v>37959.333572005831</v>
      </c>
      <c r="BB707" s="43">
        <v>47965.11</v>
      </c>
      <c r="BC707" s="43">
        <v>98690.741067694282</v>
      </c>
      <c r="BD707" s="43">
        <v>65882.341006817325</v>
      </c>
      <c r="BE707" s="43">
        <v>177387.56</v>
      </c>
      <c r="BF707" s="43">
        <v>355347.29000000004</v>
      </c>
      <c r="BG707" s="43">
        <v>499.87999999999988</v>
      </c>
      <c r="BH707" s="43">
        <v>50</v>
      </c>
      <c r="BI707" s="44">
        <v>43173</v>
      </c>
      <c r="BJ707" s="44">
        <v>43541</v>
      </c>
      <c r="BK707" s="44">
        <v>43172</v>
      </c>
      <c r="BL707" s="43">
        <f t="shared" si="381"/>
        <v>945453.31</v>
      </c>
      <c r="BM707" s="43">
        <f t="shared" si="382"/>
        <v>936234.50999999989</v>
      </c>
      <c r="BO707" s="16" t="str">
        <f>IFERROR(VLOOKUP($C707,'PORTE LOJA'!A:B,2,0),"PORTE 1")</f>
        <v>PORTE 3</v>
      </c>
      <c r="BP707" s="16">
        <f>VLOOKUP(BO707,'PAINEL E TARGET'!$S$1:$W$8,3,0)</f>
        <v>2400</v>
      </c>
      <c r="BQ707" s="16">
        <f t="shared" ref="BQ707:BQ770" si="396">IF(MID(D707,1,3)="MOB","MOB",IF(G707&gt;0,1,0))</f>
        <v>1</v>
      </c>
      <c r="BR707" s="16">
        <f t="shared" ref="BR707:BR770" si="397">IFERROR(IF(BE707&gt;0,1,0),0)</f>
        <v>1</v>
      </c>
      <c r="BS707" s="16">
        <f t="shared" ref="BS707:BS770" si="398">IFERROR(IF(BF707&gt;0,1,0),0)</f>
        <v>1</v>
      </c>
      <c r="BT707" s="16">
        <f t="shared" ref="BT707:BT770" si="399">IFERROR(IF(BC707&gt;0,1,0),0)</f>
        <v>1</v>
      </c>
      <c r="BU707" s="16">
        <f t="shared" ref="BU707:BU770" si="400">IFERROR(IF(BD707&gt;0,1,0),0)</f>
        <v>1</v>
      </c>
      <c r="BV707" s="16">
        <f t="shared" ref="BV707:BV770" si="401">IFERROR(IF(BH707&gt;0,1,0),0)</f>
        <v>1</v>
      </c>
      <c r="BW707" s="17" t="str">
        <f t="shared" si="383"/>
        <v>111111</v>
      </c>
      <c r="BY707" s="17">
        <f t="shared" ref="BY707:BY770" si="402">IFERROR(ROUND(((I707+S707)/H707),3),0)</f>
        <v>0.88900000000000001</v>
      </c>
      <c r="BZ707" s="17">
        <f t="shared" ref="BZ707:BZ770" si="403">IFERROR(ROUND((M707+N707+S707)/(K707+L707),3),0)</f>
        <v>0.91300000000000003</v>
      </c>
      <c r="CA707" s="17" t="str">
        <f t="shared" si="384"/>
        <v>Sem Retira</v>
      </c>
      <c r="CB707" s="17">
        <f t="shared" si="385"/>
        <v>0.91300000000000003</v>
      </c>
      <c r="CC707" s="33" t="str">
        <f>IF(CB707&gt;='PAINEL E TARGET'!$T$11,'PAINEL E TARGET'!$S$11,
IF(CB707&gt;='PAINEL E TARGET'!$T$12,'PAINEL E TARGET'!$S$12,
IF(CB707&gt;='PAINEL E TARGET'!$T$13,'PAINEL E TARGET'!$S$13,
IF(CB707&gt;='PAINEL E TARGET'!$T$14,'PAINEL E TARGET'!$S$14,
IF(CB707&gt;='PAINEL E TARGET'!$T$15,'PAINEL E TARGET'!$S$15,
IF(CB707&gt;='PAINEL E TARGET'!$T$16,'PAINEL E TARGET'!$S$16,
IF(CB707&gt;='PAINEL E TARGET'!$T$17,'PAINEL E TARGET'!$S$17,
IF(CB707&gt;='PAINEL E TARGET'!$T$18,'PAINEL E TARGET'!$S$18,'PAINEL E TARGET'!$S$19))))))))</f>
        <v>1. Fx de 90% a 99,9%</v>
      </c>
      <c r="CD707" s="17">
        <f>IFERROR(VLOOKUP($BW707,'PAINEL E TARGET'!$G$1:$Q$99,4,0),0)</f>
        <v>0.25</v>
      </c>
      <c r="CE707" s="17">
        <f>VLOOKUP(CC707,'PAINEL E TARGET'!$S$10:$U$19,3,0)</f>
        <v>0.5</v>
      </c>
      <c r="CF707" s="16">
        <f t="shared" si="386"/>
        <v>300</v>
      </c>
      <c r="CG707" s="17">
        <f t="shared" ref="CG707:CG770" si="404">IF(AJ707&gt;0,ROUND(AL707,3),"sem meta")</f>
        <v>0.96899999999999997</v>
      </c>
      <c r="CH707" s="17">
        <f t="shared" ref="CH707:CH770" si="405">IF(AM707&gt;0,ROUND(AO707,3),"sem meta")</f>
        <v>1.7190000000000001</v>
      </c>
      <c r="CI707" s="17">
        <f t="shared" ref="CI707:CI770" si="406">IF(AP707&gt;0,ROUND(AR707,3),"sem meta")</f>
        <v>0.94799999999999995</v>
      </c>
      <c r="CJ707" s="17">
        <f t="shared" ref="CJ707:CJ770" si="407">IF(AS707&gt;0,ROUND(AU707,3),"sem meta")</f>
        <v>0.55400000000000005</v>
      </c>
      <c r="CK707" s="17">
        <f t="shared" ref="CK707:CK770" si="408">IF(AV707&gt;0,ROUND(AX707,3),"sem meta")</f>
        <v>3.806</v>
      </c>
      <c r="CL707" s="17">
        <f t="shared" ref="CL707:CL770" si="409">ROUND(Y707,3)</f>
        <v>0.84399999999999997</v>
      </c>
      <c r="CM707" s="16">
        <f t="shared" ref="CM707:CM770" si="410">IF(OR(CG707&gt;=0.7,CG707="sem meta"),1,0)+
IF(OR(CH707&gt;=0.7,CH707="sem meta"),1,0)+
IF(OR(CI707&gt;=0.7,CI707="sem meta"),1,0)+
IF(OR(CJ707&gt;=0.7,CJ707="sem meta"),1,0)+IF(OR(CK707&gt;=0.7,CK707="sem meta"),1,0)</f>
        <v>4</v>
      </c>
      <c r="CN707" s="17" t="str">
        <f t="shared" si="387"/>
        <v>não ok</v>
      </c>
      <c r="CO707" s="17">
        <f t="shared" si="388"/>
        <v>0</v>
      </c>
      <c r="CP707" s="33" t="str">
        <f>IF(CO707&gt;='PAINEL E TARGET'!$T$11,'PAINEL E TARGET'!$S$11,
IF(CO707&gt;='PAINEL E TARGET'!$T$12,'PAINEL E TARGET'!$S$12,
IF(CO707&gt;='PAINEL E TARGET'!$T$13,'PAINEL E TARGET'!$S$13,
IF(CO707&gt;='PAINEL E TARGET'!$T$14,'PAINEL E TARGET'!$S$14,
IF(CO707&gt;='PAINEL E TARGET'!$T$15,'PAINEL E TARGET'!$S$15,
IF(CO707&gt;='PAINEL E TARGET'!$T$16,'PAINEL E TARGET'!$S$16,
IF(CO707&gt;='PAINEL E TARGET'!$T$17,'PAINEL E TARGET'!$S$17,
IF(CO707&gt;='PAINEL E TARGET'!$T$18,'PAINEL E TARGET'!$S$18,'PAINEL E TARGET'!$S$19))))))))</f>
        <v>Não elegível</v>
      </c>
      <c r="CQ707" s="17">
        <f>IFERROR(VLOOKUP($BW707,'PAINEL E TARGET'!$G$1:$Q$99,5,0),0)</f>
        <v>0.25</v>
      </c>
      <c r="CR707" s="17">
        <f>VLOOKUP(CP707,'PAINEL E TARGET'!$S$10:$U$19,3,0)</f>
        <v>0</v>
      </c>
      <c r="CS707" s="16">
        <f t="shared" si="389"/>
        <v>0</v>
      </c>
      <c r="CT707" s="17">
        <f t="shared" ref="CT707:CT770" si="411">IFERROR(ROUND(AE707,3),0)</f>
        <v>0.8</v>
      </c>
      <c r="CU707" s="33" t="str">
        <f>IF(CT707&gt;='PAINEL E TARGET'!$T$11,'PAINEL E TARGET'!$S$11,
IF(CT707&gt;='PAINEL E TARGET'!$T$12,'PAINEL E TARGET'!$S$12,
IF(CT707&gt;='PAINEL E TARGET'!$T$13,'PAINEL E TARGET'!$S$13,
IF(CT707&gt;='PAINEL E TARGET'!$T$14,'PAINEL E TARGET'!$S$14,
IF(CT707&gt;='PAINEL E TARGET'!$T$15,'PAINEL E TARGET'!$S$15,
IF(CT707&gt;='PAINEL E TARGET'!$T$16,'PAINEL E TARGET'!$S$16,
IF(CT707&gt;='PAINEL E TARGET'!$T$17,'PAINEL E TARGET'!$S$17,
IF(CT707&gt;='PAINEL E TARGET'!$T$18,'PAINEL E TARGET'!$S$18,'PAINEL E TARGET'!$S$19))))))))</f>
        <v>Não elegível</v>
      </c>
      <c r="CV707" s="17">
        <f>IFERROR(VLOOKUP($BW707,'PAINEL E TARGET'!$G$1:$Q$99,6,0),0)</f>
        <v>0.2</v>
      </c>
      <c r="CW707" s="17">
        <f>VLOOKUP(CU707,'PAINEL E TARGET'!$S$10:$U$19,3,0)</f>
        <v>0</v>
      </c>
      <c r="CX707" s="16">
        <f t="shared" si="390"/>
        <v>0</v>
      </c>
      <c r="CY707" s="17">
        <f t="shared" ref="CY707:CY770" si="412">IFERROR(ROUND((M707/K707),3),0)</f>
        <v>0.91500000000000004</v>
      </c>
      <c r="CZ707" s="33" t="str">
        <f>IF(CY707&gt;='PAINEL E TARGET'!$T$11,'PAINEL E TARGET'!$S$11,
IF(CY707&gt;='PAINEL E TARGET'!$T$12,'PAINEL E TARGET'!$S$12,
IF(CY707&gt;='PAINEL E TARGET'!$T$13,'PAINEL E TARGET'!$S$13,
IF(CY707&gt;='PAINEL E TARGET'!$T$14,'PAINEL E TARGET'!$S$14,
IF(CY707&gt;='PAINEL E TARGET'!$T$15,'PAINEL E TARGET'!$S$15,
IF(CY707&gt;='PAINEL E TARGET'!$T$16,'PAINEL E TARGET'!$S$16,
IF(CY707&gt;='PAINEL E TARGET'!$T$17,'PAINEL E TARGET'!$S$17,
IF(CY707&gt;='PAINEL E TARGET'!$T$18,'PAINEL E TARGET'!$S$18,'PAINEL E TARGET'!$S$19))))))))</f>
        <v>1. Fx de 90% a 99,9%</v>
      </c>
      <c r="DA707" s="17">
        <f>IFERROR(VLOOKUP($BW707,'PAINEL E TARGET'!$G$1:$Q$99,7,0),0)</f>
        <v>0.15</v>
      </c>
      <c r="DB707" s="17">
        <f>VLOOKUP(CZ707,'PAINEL E TARGET'!$S$10:$U$19,3,0)</f>
        <v>0.5</v>
      </c>
      <c r="DC707" s="16">
        <f t="shared" si="391"/>
        <v>180</v>
      </c>
      <c r="DD707" s="17">
        <f t="shared" ref="DD707:DD770" si="413">IFERROR(ROUND(BB707/BA707,3),0)</f>
        <v>1.264</v>
      </c>
      <c r="DE707" s="33" t="str">
        <f>IF(DD707&gt;='PAINEL E TARGET'!$T$11,'PAINEL E TARGET'!$S$11,
IF(DD707&gt;='PAINEL E TARGET'!$T$12,'PAINEL E TARGET'!$S$12,
IF(DD707&gt;='PAINEL E TARGET'!$T$13,'PAINEL E TARGET'!$S$13,
IF(DD707&gt;='PAINEL E TARGET'!$T$14,'PAINEL E TARGET'!$S$14,
IF(DD707&gt;='PAINEL E TARGET'!$T$15,'PAINEL E TARGET'!$S$15,
IF(DD707&gt;='PAINEL E TARGET'!$T$16,'PAINEL E TARGET'!$S$16,
IF(DD707&gt;='PAINEL E TARGET'!$T$17,'PAINEL E TARGET'!$S$17,
IF(DD707&gt;='PAINEL E TARGET'!$T$18,'PAINEL E TARGET'!$S$18,'PAINEL E TARGET'!$S$19))))))))</f>
        <v>7. Fx de 125% a 129,9%</v>
      </c>
      <c r="DF707" s="17">
        <f>IFERROR(VLOOKUP($BW707,'PAINEL E TARGET'!$G$1:$Q$99,8,0),0)</f>
        <v>0.1</v>
      </c>
      <c r="DG707" s="17">
        <f>VLOOKUP(DE707,'PAINEL E TARGET'!$S$10:$U$19,3,0)</f>
        <v>1.5</v>
      </c>
      <c r="DH707" s="16">
        <f t="shared" si="392"/>
        <v>360.00000000000006</v>
      </c>
      <c r="DI707" s="17">
        <f t="shared" ref="DI707:DI770" si="414">IFERROR(ROUND((AI707/AH707),3),0)</f>
        <v>0.7</v>
      </c>
      <c r="DJ707" s="33" t="str">
        <f>IF(DI707&gt;='PAINEL E TARGET'!$T$11,'PAINEL E TARGET'!$S$11,
IF(DI707&gt;='PAINEL E TARGET'!$T$12,'PAINEL E TARGET'!$S$12,
IF(DI707&gt;='PAINEL E TARGET'!$T$13,'PAINEL E TARGET'!$S$13,
IF(DI707&gt;='PAINEL E TARGET'!$T$14,'PAINEL E TARGET'!$S$14,
IF(DI707&gt;='PAINEL E TARGET'!$T$15,'PAINEL E TARGET'!$S$15,
IF(DI707&gt;='PAINEL E TARGET'!$T$16,'PAINEL E TARGET'!$S$16,
IF(DI707&gt;='PAINEL E TARGET'!$T$17,'PAINEL E TARGET'!$S$17,
IF(DI707&gt;='PAINEL E TARGET'!$T$18,'PAINEL E TARGET'!$S$18,'PAINEL E TARGET'!$S$19))))))))</f>
        <v>Não elegível</v>
      </c>
      <c r="DK707" s="17">
        <f>IFERROR(VLOOKUP($BW707,'PAINEL E TARGET'!$G$1:$Q$99,9,0),0)</f>
        <v>0.05</v>
      </c>
      <c r="DL707" s="17">
        <f>VLOOKUP(DJ707,'PAINEL E TARGET'!$S$10:$U$19,3,0)</f>
        <v>0</v>
      </c>
      <c r="DM707" s="16">
        <f t="shared" si="393"/>
        <v>0</v>
      </c>
      <c r="DN707" s="17">
        <f t="shared" ref="DN707:DN770" si="415">IFERROR(ROUND((AX707),3),0)</f>
        <v>3.806</v>
      </c>
      <c r="DO707" s="33" t="str">
        <f>IF(DN707&gt;='PAINEL E TARGET'!$T$11,'PAINEL E TARGET'!$S$11,
IF(DN707&gt;='PAINEL E TARGET'!$T$12,'PAINEL E TARGET'!$S$12,
IF(DN707&gt;='PAINEL E TARGET'!$T$13,'PAINEL E TARGET'!$S$13,
IF(DN707&gt;='PAINEL E TARGET'!$T$14,'PAINEL E TARGET'!$S$14,
IF(DN707&gt;='PAINEL E TARGET'!$T$15,'PAINEL E TARGET'!$S$15,
IF(DN707&gt;='PAINEL E TARGET'!$T$16,'PAINEL E TARGET'!$S$16,
IF(DN707&gt;='PAINEL E TARGET'!$T$17,'PAINEL E TARGET'!$S$17,
IF(DN707&gt;='PAINEL E TARGET'!$T$18,'PAINEL E TARGET'!$S$18,'PAINEL E TARGET'!$S$19))))))))</f>
        <v>8. Fx de 130% ou mais</v>
      </c>
      <c r="DP707" s="17">
        <f>IFERROR(VLOOKUP($BW707,'PAINEL E TARGET'!$G$1:$Q$99,10,0),0)</f>
        <v>0</v>
      </c>
      <c r="DQ707" s="17">
        <f>VLOOKUP(DO707,'PAINEL E TARGET'!$S$10:$U$19,3,0)</f>
        <v>1.6</v>
      </c>
      <c r="DR707" s="16">
        <f t="shared" si="394"/>
        <v>0</v>
      </c>
      <c r="DS707" s="17">
        <f t="shared" ref="DS707:DS770" si="416">IFERROR(ROUND(AG707/AF707,3),0)</f>
        <v>1.0249999999999999</v>
      </c>
      <c r="DT707" s="16">
        <f>IF(DS707&gt;=1,VLOOKUP(BO707,'PAINEL E TARGET'!$S$1:$W$8,5,0),0)</f>
        <v>240</v>
      </c>
      <c r="DU707" s="16">
        <f t="shared" si="395"/>
        <v>1080</v>
      </c>
    </row>
    <row r="708" spans="2:125" s="32" customFormat="1" x14ac:dyDescent="0.2">
      <c r="B708" s="44">
        <v>43541</v>
      </c>
      <c r="C708" s="65">
        <v>1586</v>
      </c>
      <c r="D708" s="66" t="s">
        <v>958</v>
      </c>
      <c r="E708" s="65">
        <v>417</v>
      </c>
      <c r="F708" s="65" t="s">
        <v>1020</v>
      </c>
      <c r="G708" s="67">
        <v>1022739.5270537949</v>
      </c>
      <c r="H708" s="67">
        <v>636975.23656009149</v>
      </c>
      <c r="I708" s="67">
        <v>464557.54999999993</v>
      </c>
      <c r="J708" s="68">
        <v>0.72931806973970814</v>
      </c>
      <c r="K708" s="67">
        <v>8762.3492577461493</v>
      </c>
      <c r="L708" s="67">
        <v>524484.7664431975</v>
      </c>
      <c r="M708" s="67">
        <v>5487</v>
      </c>
      <c r="N708" s="67">
        <v>425935.12</v>
      </c>
      <c r="O708" s="67">
        <v>862712.07838454633</v>
      </c>
      <c r="P708" s="67" t="s">
        <v>1082</v>
      </c>
      <c r="Q708" s="67" t="s">
        <v>1082</v>
      </c>
      <c r="R708" s="67">
        <v>0</v>
      </c>
      <c r="S708" s="67">
        <v>0</v>
      </c>
      <c r="T708" s="68">
        <v>9.33415081571944E-2</v>
      </c>
      <c r="U708" s="68">
        <v>7.69744027033199E-2</v>
      </c>
      <c r="V708" s="68">
        <v>0.82465351399389208</v>
      </c>
      <c r="W708" s="67">
        <v>49774.090000000004</v>
      </c>
      <c r="X708" s="67">
        <v>33208.46</v>
      </c>
      <c r="Y708" s="68">
        <v>0.66718366925442529</v>
      </c>
      <c r="Z708" s="68">
        <v>6.8096139539861281E-2</v>
      </c>
      <c r="AA708" s="68">
        <v>7.4916395107418238E-2</v>
      </c>
      <c r="AB708" s="68">
        <v>1.1001562733753005</v>
      </c>
      <c r="AC708" s="67">
        <v>36312.07</v>
      </c>
      <c r="AD708" s="67">
        <v>32320.59</v>
      </c>
      <c r="AE708" s="68">
        <v>0.89007842295963846</v>
      </c>
      <c r="AF708" s="43">
        <v>80</v>
      </c>
      <c r="AG708" s="43">
        <v>78</v>
      </c>
      <c r="AH708" s="43">
        <v>58</v>
      </c>
      <c r="AI708" s="43">
        <v>38</v>
      </c>
      <c r="AJ708" s="67">
        <v>22514.82</v>
      </c>
      <c r="AK708" s="67">
        <v>15903</v>
      </c>
      <c r="AL708" s="68">
        <v>0.70633476083752833</v>
      </c>
      <c r="AM708" s="67">
        <v>6622.1399999999994</v>
      </c>
      <c r="AN708" s="67">
        <v>2365.98</v>
      </c>
      <c r="AO708" s="68">
        <v>0.35728329512816104</v>
      </c>
      <c r="AP708" s="67">
        <v>2469.3799999999997</v>
      </c>
      <c r="AQ708" s="67">
        <v>2751.95</v>
      </c>
      <c r="AR708" s="68">
        <v>1.1144295329191944</v>
      </c>
      <c r="AS708" s="67">
        <v>18167.75</v>
      </c>
      <c r="AT708" s="67">
        <v>12187.529999999999</v>
      </c>
      <c r="AU708" s="68">
        <v>0.67083320719406636</v>
      </c>
      <c r="AV708" s="43">
        <v>307.54000000000002</v>
      </c>
      <c r="AW708" s="43">
        <v>99.98</v>
      </c>
      <c r="AX708" s="69">
        <v>0.32509592248162839</v>
      </c>
      <c r="AY708" s="43">
        <v>8762.3492577461493</v>
      </c>
      <c r="AZ708" s="43">
        <v>5487</v>
      </c>
      <c r="BA708" s="43">
        <v>33886.35133822605</v>
      </c>
      <c r="BB708" s="43">
        <v>32362.559999999998</v>
      </c>
      <c r="BC708" s="43">
        <v>14196.42031095665</v>
      </c>
      <c r="BD708" s="43">
        <v>55116.116863115552</v>
      </c>
      <c r="BE708" s="43">
        <v>80883.56</v>
      </c>
      <c r="BF708" s="43">
        <v>59007.68</v>
      </c>
      <c r="BG708" s="43">
        <v>499.85999999999996</v>
      </c>
      <c r="BH708" s="43">
        <v>95</v>
      </c>
      <c r="BI708" s="44">
        <v>43173</v>
      </c>
      <c r="BJ708" s="44">
        <v>43541</v>
      </c>
      <c r="BK708" s="44">
        <v>43172</v>
      </c>
      <c r="BL708" s="43">
        <f t="shared" ref="BL708:BL771" si="417">IFERROR(I708+S708,0)</f>
        <v>464557.54999999993</v>
      </c>
      <c r="BM708" s="43">
        <f t="shared" ref="BM708:BM771" si="418">IFERROR(M708+N708+S708,0)</f>
        <v>431422.12</v>
      </c>
      <c r="BO708" s="16" t="str">
        <f>IFERROR(VLOOKUP($C708,'PORTE LOJA'!A:B,2,0),"PORTE 1")</f>
        <v>PORTE 2</v>
      </c>
      <c r="BP708" s="16">
        <f>VLOOKUP(BO708,'PAINEL E TARGET'!$S$1:$W$8,3,0)</f>
        <v>1875</v>
      </c>
      <c r="BQ708" s="16">
        <f t="shared" si="396"/>
        <v>1</v>
      </c>
      <c r="BR708" s="16">
        <f t="shared" si="397"/>
        <v>1</v>
      </c>
      <c r="BS708" s="16">
        <f t="shared" si="398"/>
        <v>1</v>
      </c>
      <c r="BT708" s="16">
        <f t="shared" si="399"/>
        <v>1</v>
      </c>
      <c r="BU708" s="16">
        <f t="shared" si="400"/>
        <v>1</v>
      </c>
      <c r="BV708" s="16">
        <f t="shared" si="401"/>
        <v>1</v>
      </c>
      <c r="BW708" s="17" t="str">
        <f t="shared" ref="BW708:BW771" si="419">CONCATENATE(BQ708,BR708,BS708,BT708,BU708,BV708)</f>
        <v>111111</v>
      </c>
      <c r="BY708" s="17">
        <f t="shared" si="402"/>
        <v>0.72899999999999998</v>
      </c>
      <c r="BZ708" s="17">
        <f t="shared" si="403"/>
        <v>0.80900000000000005</v>
      </c>
      <c r="CA708" s="17" t="str">
        <f t="shared" ref="CA708:CA771" si="420">IF(BZ708&gt;BY708,"Sem Retira","Com Retira")</f>
        <v>Sem Retira</v>
      </c>
      <c r="CB708" s="17">
        <f t="shared" ref="CB708:CB771" si="421">MAX(BY708:BZ708)</f>
        <v>0.80900000000000005</v>
      </c>
      <c r="CC708" s="33" t="str">
        <f>IF(CB708&gt;='PAINEL E TARGET'!$T$11,'PAINEL E TARGET'!$S$11,
IF(CB708&gt;='PAINEL E TARGET'!$T$12,'PAINEL E TARGET'!$S$12,
IF(CB708&gt;='PAINEL E TARGET'!$T$13,'PAINEL E TARGET'!$S$13,
IF(CB708&gt;='PAINEL E TARGET'!$T$14,'PAINEL E TARGET'!$S$14,
IF(CB708&gt;='PAINEL E TARGET'!$T$15,'PAINEL E TARGET'!$S$15,
IF(CB708&gt;='PAINEL E TARGET'!$T$16,'PAINEL E TARGET'!$S$16,
IF(CB708&gt;='PAINEL E TARGET'!$T$17,'PAINEL E TARGET'!$S$17,
IF(CB708&gt;='PAINEL E TARGET'!$T$18,'PAINEL E TARGET'!$S$18,'PAINEL E TARGET'!$S$19))))))))</f>
        <v>Não elegível</v>
      </c>
      <c r="CD708" s="17">
        <f>IFERROR(VLOOKUP($BW708,'PAINEL E TARGET'!$G$1:$Q$99,4,0),0)</f>
        <v>0.25</v>
      </c>
      <c r="CE708" s="17">
        <f>VLOOKUP(CC708,'PAINEL E TARGET'!$S$10:$U$19,3,0)</f>
        <v>0</v>
      </c>
      <c r="CF708" s="16">
        <f t="shared" ref="CF708:CF771" si="422">CE708*CD708*$BP708</f>
        <v>0</v>
      </c>
      <c r="CG708" s="17">
        <f t="shared" si="404"/>
        <v>0.70599999999999996</v>
      </c>
      <c r="CH708" s="17">
        <f t="shared" si="405"/>
        <v>0.35699999999999998</v>
      </c>
      <c r="CI708" s="17">
        <f t="shared" si="406"/>
        <v>1.1140000000000001</v>
      </c>
      <c r="CJ708" s="17">
        <f t="shared" si="407"/>
        <v>0.67100000000000004</v>
      </c>
      <c r="CK708" s="17">
        <f t="shared" si="408"/>
        <v>0.32500000000000001</v>
      </c>
      <c r="CL708" s="17">
        <f t="shared" si="409"/>
        <v>0.66700000000000004</v>
      </c>
      <c r="CM708" s="16">
        <f t="shared" si="410"/>
        <v>2</v>
      </c>
      <c r="CN708" s="17" t="str">
        <f t="shared" ref="CN708:CN771" si="423">IF(CM708=5,"ok","não ok")</f>
        <v>não ok</v>
      </c>
      <c r="CO708" s="17">
        <f t="shared" ref="CO708:CO771" si="424">IF(CN708="ok",CL708,0)</f>
        <v>0</v>
      </c>
      <c r="CP708" s="33" t="str">
        <f>IF(CO708&gt;='PAINEL E TARGET'!$T$11,'PAINEL E TARGET'!$S$11,
IF(CO708&gt;='PAINEL E TARGET'!$T$12,'PAINEL E TARGET'!$S$12,
IF(CO708&gt;='PAINEL E TARGET'!$T$13,'PAINEL E TARGET'!$S$13,
IF(CO708&gt;='PAINEL E TARGET'!$T$14,'PAINEL E TARGET'!$S$14,
IF(CO708&gt;='PAINEL E TARGET'!$T$15,'PAINEL E TARGET'!$S$15,
IF(CO708&gt;='PAINEL E TARGET'!$T$16,'PAINEL E TARGET'!$S$16,
IF(CO708&gt;='PAINEL E TARGET'!$T$17,'PAINEL E TARGET'!$S$17,
IF(CO708&gt;='PAINEL E TARGET'!$T$18,'PAINEL E TARGET'!$S$18,'PAINEL E TARGET'!$S$19))))))))</f>
        <v>Não elegível</v>
      </c>
      <c r="CQ708" s="17">
        <f>IFERROR(VLOOKUP($BW708,'PAINEL E TARGET'!$G$1:$Q$99,5,0),0)</f>
        <v>0.25</v>
      </c>
      <c r="CR708" s="17">
        <f>VLOOKUP(CP708,'PAINEL E TARGET'!$S$10:$U$19,3,0)</f>
        <v>0</v>
      </c>
      <c r="CS708" s="16">
        <f t="shared" ref="CS708:CS771" si="425">CR708*CQ708*$BP708</f>
        <v>0</v>
      </c>
      <c r="CT708" s="17">
        <f t="shared" si="411"/>
        <v>0.89</v>
      </c>
      <c r="CU708" s="33" t="str">
        <f>IF(CT708&gt;='PAINEL E TARGET'!$T$11,'PAINEL E TARGET'!$S$11,
IF(CT708&gt;='PAINEL E TARGET'!$T$12,'PAINEL E TARGET'!$S$12,
IF(CT708&gt;='PAINEL E TARGET'!$T$13,'PAINEL E TARGET'!$S$13,
IF(CT708&gt;='PAINEL E TARGET'!$T$14,'PAINEL E TARGET'!$S$14,
IF(CT708&gt;='PAINEL E TARGET'!$T$15,'PAINEL E TARGET'!$S$15,
IF(CT708&gt;='PAINEL E TARGET'!$T$16,'PAINEL E TARGET'!$S$16,
IF(CT708&gt;='PAINEL E TARGET'!$T$17,'PAINEL E TARGET'!$S$17,
IF(CT708&gt;='PAINEL E TARGET'!$T$18,'PAINEL E TARGET'!$S$18,'PAINEL E TARGET'!$S$19))))))))</f>
        <v>Não elegível</v>
      </c>
      <c r="CV708" s="17">
        <f>IFERROR(VLOOKUP($BW708,'PAINEL E TARGET'!$G$1:$Q$99,6,0),0)</f>
        <v>0.2</v>
      </c>
      <c r="CW708" s="17">
        <f>VLOOKUP(CU708,'PAINEL E TARGET'!$S$10:$U$19,3,0)</f>
        <v>0</v>
      </c>
      <c r="CX708" s="16">
        <f t="shared" ref="CX708:CX771" si="426">CW708*CV708*$BP708</f>
        <v>0</v>
      </c>
      <c r="CY708" s="17">
        <f t="shared" si="412"/>
        <v>0.626</v>
      </c>
      <c r="CZ708" s="33" t="str">
        <f>IF(CY708&gt;='PAINEL E TARGET'!$T$11,'PAINEL E TARGET'!$S$11,
IF(CY708&gt;='PAINEL E TARGET'!$T$12,'PAINEL E TARGET'!$S$12,
IF(CY708&gt;='PAINEL E TARGET'!$T$13,'PAINEL E TARGET'!$S$13,
IF(CY708&gt;='PAINEL E TARGET'!$T$14,'PAINEL E TARGET'!$S$14,
IF(CY708&gt;='PAINEL E TARGET'!$T$15,'PAINEL E TARGET'!$S$15,
IF(CY708&gt;='PAINEL E TARGET'!$T$16,'PAINEL E TARGET'!$S$16,
IF(CY708&gt;='PAINEL E TARGET'!$T$17,'PAINEL E TARGET'!$S$17,
IF(CY708&gt;='PAINEL E TARGET'!$T$18,'PAINEL E TARGET'!$S$18,'PAINEL E TARGET'!$S$19))))))))</f>
        <v>Não elegível</v>
      </c>
      <c r="DA708" s="17">
        <f>IFERROR(VLOOKUP($BW708,'PAINEL E TARGET'!$G$1:$Q$99,7,0),0)</f>
        <v>0.15</v>
      </c>
      <c r="DB708" s="17">
        <f>VLOOKUP(CZ708,'PAINEL E TARGET'!$S$10:$U$19,3,0)</f>
        <v>0</v>
      </c>
      <c r="DC708" s="16">
        <f t="shared" ref="DC708:DC771" si="427">DB708*DA708*$BP708</f>
        <v>0</v>
      </c>
      <c r="DD708" s="17">
        <f t="shared" si="413"/>
        <v>0.95499999999999996</v>
      </c>
      <c r="DE708" s="33" t="str">
        <f>IF(DD708&gt;='PAINEL E TARGET'!$T$11,'PAINEL E TARGET'!$S$11,
IF(DD708&gt;='PAINEL E TARGET'!$T$12,'PAINEL E TARGET'!$S$12,
IF(DD708&gt;='PAINEL E TARGET'!$T$13,'PAINEL E TARGET'!$S$13,
IF(DD708&gt;='PAINEL E TARGET'!$T$14,'PAINEL E TARGET'!$S$14,
IF(DD708&gt;='PAINEL E TARGET'!$T$15,'PAINEL E TARGET'!$S$15,
IF(DD708&gt;='PAINEL E TARGET'!$T$16,'PAINEL E TARGET'!$S$16,
IF(DD708&gt;='PAINEL E TARGET'!$T$17,'PAINEL E TARGET'!$S$17,
IF(DD708&gt;='PAINEL E TARGET'!$T$18,'PAINEL E TARGET'!$S$18,'PAINEL E TARGET'!$S$19))))))))</f>
        <v>1. Fx de 90% a 99,9%</v>
      </c>
      <c r="DF708" s="17">
        <f>IFERROR(VLOOKUP($BW708,'PAINEL E TARGET'!$G$1:$Q$99,8,0),0)</f>
        <v>0.1</v>
      </c>
      <c r="DG708" s="17">
        <f>VLOOKUP(DE708,'PAINEL E TARGET'!$S$10:$U$19,3,0)</f>
        <v>0.5</v>
      </c>
      <c r="DH708" s="16">
        <f t="shared" ref="DH708:DH771" si="428">DG708*DF708*$BP708</f>
        <v>93.75</v>
      </c>
      <c r="DI708" s="17">
        <f t="shared" si="414"/>
        <v>0.65500000000000003</v>
      </c>
      <c r="DJ708" s="33" t="str">
        <f>IF(DI708&gt;='PAINEL E TARGET'!$T$11,'PAINEL E TARGET'!$S$11,
IF(DI708&gt;='PAINEL E TARGET'!$T$12,'PAINEL E TARGET'!$S$12,
IF(DI708&gt;='PAINEL E TARGET'!$T$13,'PAINEL E TARGET'!$S$13,
IF(DI708&gt;='PAINEL E TARGET'!$T$14,'PAINEL E TARGET'!$S$14,
IF(DI708&gt;='PAINEL E TARGET'!$T$15,'PAINEL E TARGET'!$S$15,
IF(DI708&gt;='PAINEL E TARGET'!$T$16,'PAINEL E TARGET'!$S$16,
IF(DI708&gt;='PAINEL E TARGET'!$T$17,'PAINEL E TARGET'!$S$17,
IF(DI708&gt;='PAINEL E TARGET'!$T$18,'PAINEL E TARGET'!$S$18,'PAINEL E TARGET'!$S$19))))))))</f>
        <v>Não elegível</v>
      </c>
      <c r="DK708" s="17">
        <f>IFERROR(VLOOKUP($BW708,'PAINEL E TARGET'!$G$1:$Q$99,9,0),0)</f>
        <v>0.05</v>
      </c>
      <c r="DL708" s="17">
        <f>VLOOKUP(DJ708,'PAINEL E TARGET'!$S$10:$U$19,3,0)</f>
        <v>0</v>
      </c>
      <c r="DM708" s="16">
        <f t="shared" ref="DM708:DM771" si="429">DL708*DK708*$BP708</f>
        <v>0</v>
      </c>
      <c r="DN708" s="17">
        <f t="shared" si="415"/>
        <v>0.32500000000000001</v>
      </c>
      <c r="DO708" s="33" t="str">
        <f>IF(DN708&gt;='PAINEL E TARGET'!$T$11,'PAINEL E TARGET'!$S$11,
IF(DN708&gt;='PAINEL E TARGET'!$T$12,'PAINEL E TARGET'!$S$12,
IF(DN708&gt;='PAINEL E TARGET'!$T$13,'PAINEL E TARGET'!$S$13,
IF(DN708&gt;='PAINEL E TARGET'!$T$14,'PAINEL E TARGET'!$S$14,
IF(DN708&gt;='PAINEL E TARGET'!$T$15,'PAINEL E TARGET'!$S$15,
IF(DN708&gt;='PAINEL E TARGET'!$T$16,'PAINEL E TARGET'!$S$16,
IF(DN708&gt;='PAINEL E TARGET'!$T$17,'PAINEL E TARGET'!$S$17,
IF(DN708&gt;='PAINEL E TARGET'!$T$18,'PAINEL E TARGET'!$S$18,'PAINEL E TARGET'!$S$19))))))))</f>
        <v>Não elegível</v>
      </c>
      <c r="DP708" s="17">
        <f>IFERROR(VLOOKUP($BW708,'PAINEL E TARGET'!$G$1:$Q$99,10,0),0)</f>
        <v>0</v>
      </c>
      <c r="DQ708" s="17">
        <f>VLOOKUP(DO708,'PAINEL E TARGET'!$S$10:$U$19,3,0)</f>
        <v>0</v>
      </c>
      <c r="DR708" s="16">
        <f t="shared" ref="DR708:DR771" si="430">DQ708*DP708*$BP708</f>
        <v>0</v>
      </c>
      <c r="DS708" s="17">
        <f t="shared" si="416"/>
        <v>0.97499999999999998</v>
      </c>
      <c r="DT708" s="16">
        <f>IF(DS708&gt;=1,VLOOKUP(BO708,'PAINEL E TARGET'!$S$1:$W$8,5,0),0)</f>
        <v>0</v>
      </c>
      <c r="DU708" s="16">
        <f t="shared" ref="DU708:DU771" si="431">SUM(CF708,CS708,CX708,DC708,DH708,DM708,DT708,DR708)</f>
        <v>93.75</v>
      </c>
    </row>
    <row r="709" spans="2:125" s="32" customFormat="1" x14ac:dyDescent="0.2">
      <c r="B709" s="44">
        <v>43541</v>
      </c>
      <c r="C709" s="65">
        <v>1590</v>
      </c>
      <c r="D709" s="66" t="s">
        <v>711</v>
      </c>
      <c r="E709" s="65">
        <v>316</v>
      </c>
      <c r="F709" s="65" t="s">
        <v>943</v>
      </c>
      <c r="G709" s="67">
        <v>1103022.377594966</v>
      </c>
      <c r="H709" s="67">
        <v>655977.05937732407</v>
      </c>
      <c r="I709" s="67">
        <v>543802.94000000006</v>
      </c>
      <c r="J709" s="68">
        <v>0.82899688674508898</v>
      </c>
      <c r="K709" s="67">
        <v>79751.347335056635</v>
      </c>
      <c r="L709" s="67">
        <v>455540.90571087343</v>
      </c>
      <c r="M709" s="67">
        <v>82242.25</v>
      </c>
      <c r="N709" s="67">
        <v>414815.13</v>
      </c>
      <c r="O709" s="67">
        <v>908576.67628265964</v>
      </c>
      <c r="P709" s="67" t="s">
        <v>1082</v>
      </c>
      <c r="Q709" s="67" t="s">
        <v>1082</v>
      </c>
      <c r="R709" s="67">
        <v>0</v>
      </c>
      <c r="S709" s="67">
        <v>2379</v>
      </c>
      <c r="T709" s="68">
        <v>0.10771648510118188</v>
      </c>
      <c r="U709" s="68">
        <v>0.11793580049047858</v>
      </c>
      <c r="V709" s="68">
        <v>1.0948723436315002</v>
      </c>
      <c r="W709" s="67">
        <v>57659.799999999996</v>
      </c>
      <c r="X709" s="67">
        <v>58620.859999999993</v>
      </c>
      <c r="Y709" s="68">
        <v>1.0166677650633544</v>
      </c>
      <c r="Z709" s="68">
        <v>0.16605164654302076</v>
      </c>
      <c r="AA709" s="68">
        <v>0.1684818159223388</v>
      </c>
      <c r="AB709" s="68">
        <v>1.0146350212714599</v>
      </c>
      <c r="AC709" s="67">
        <v>88886.159999999989</v>
      </c>
      <c r="AD709" s="67">
        <v>83745.12999999999</v>
      </c>
      <c r="AE709" s="68">
        <v>0.94216163686225163</v>
      </c>
      <c r="AF709" s="43">
        <v>80</v>
      </c>
      <c r="AG709" s="43">
        <v>56</v>
      </c>
      <c r="AH709" s="43">
        <v>20</v>
      </c>
      <c r="AI709" s="43">
        <v>9</v>
      </c>
      <c r="AJ709" s="67">
        <v>25738.679999999997</v>
      </c>
      <c r="AK709" s="67">
        <v>24055</v>
      </c>
      <c r="AL709" s="68">
        <v>0.93458561200496693</v>
      </c>
      <c r="AM709" s="67">
        <v>7903.7799999999988</v>
      </c>
      <c r="AN709" s="67">
        <v>6833.37</v>
      </c>
      <c r="AO709" s="68">
        <v>0.86456986403973801</v>
      </c>
      <c r="AP709" s="67">
        <v>5074.4100000000008</v>
      </c>
      <c r="AQ709" s="67">
        <v>5443.99</v>
      </c>
      <c r="AR709" s="68">
        <v>1.0728321125017488</v>
      </c>
      <c r="AS709" s="67">
        <v>18942.930000000004</v>
      </c>
      <c r="AT709" s="67">
        <v>22288.499999999996</v>
      </c>
      <c r="AU709" s="68">
        <v>1.1766131216237399</v>
      </c>
      <c r="AV709" s="43">
        <v>605.88000000000011</v>
      </c>
      <c r="AW709" s="43">
        <v>499.90000000000003</v>
      </c>
      <c r="AX709" s="69">
        <v>0.82508087410048181</v>
      </c>
      <c r="AY709" s="43">
        <v>79751.347335056635</v>
      </c>
      <c r="AZ709" s="43">
        <v>82242.250000000015</v>
      </c>
      <c r="BA709" s="43">
        <v>30094.595188540956</v>
      </c>
      <c r="BB709" s="43">
        <v>36647.919999999998</v>
      </c>
      <c r="BC709" s="43">
        <v>135022.08370461245</v>
      </c>
      <c r="BD709" s="43">
        <v>51260.811313484512</v>
      </c>
      <c r="BE709" s="43">
        <v>98479.94</v>
      </c>
      <c r="BF709" s="43">
        <v>151812.99</v>
      </c>
      <c r="BG709" s="43">
        <v>1033.3600000000001</v>
      </c>
      <c r="BH709" s="43">
        <v>31</v>
      </c>
      <c r="BI709" s="44">
        <v>43173</v>
      </c>
      <c r="BJ709" s="44">
        <v>43541</v>
      </c>
      <c r="BK709" s="44">
        <v>43172</v>
      </c>
      <c r="BL709" s="43">
        <f t="shared" si="417"/>
        <v>546181.94000000006</v>
      </c>
      <c r="BM709" s="43">
        <f t="shared" si="418"/>
        <v>499436.38</v>
      </c>
      <c r="BO709" s="16" t="str">
        <f>IFERROR(VLOOKUP($C709,'PORTE LOJA'!A:B,2,0),"PORTE 1")</f>
        <v>PORTE 2</v>
      </c>
      <c r="BP709" s="16">
        <f>VLOOKUP(BO709,'PAINEL E TARGET'!$S$1:$W$8,3,0)</f>
        <v>1875</v>
      </c>
      <c r="BQ709" s="16">
        <f t="shared" si="396"/>
        <v>1</v>
      </c>
      <c r="BR709" s="16">
        <f t="shared" si="397"/>
        <v>1</v>
      </c>
      <c r="BS709" s="16">
        <f t="shared" si="398"/>
        <v>1</v>
      </c>
      <c r="BT709" s="16">
        <f t="shared" si="399"/>
        <v>1</v>
      </c>
      <c r="BU709" s="16">
        <f t="shared" si="400"/>
        <v>1</v>
      </c>
      <c r="BV709" s="16">
        <f t="shared" si="401"/>
        <v>1</v>
      </c>
      <c r="BW709" s="17" t="str">
        <f t="shared" si="419"/>
        <v>111111</v>
      </c>
      <c r="BY709" s="17">
        <f t="shared" si="402"/>
        <v>0.83299999999999996</v>
      </c>
      <c r="BZ709" s="17">
        <f t="shared" si="403"/>
        <v>0.93300000000000005</v>
      </c>
      <c r="CA709" s="17" t="str">
        <f t="shared" si="420"/>
        <v>Sem Retira</v>
      </c>
      <c r="CB709" s="17">
        <f t="shared" si="421"/>
        <v>0.93300000000000005</v>
      </c>
      <c r="CC709" s="33" t="str">
        <f>IF(CB709&gt;='PAINEL E TARGET'!$T$11,'PAINEL E TARGET'!$S$11,
IF(CB709&gt;='PAINEL E TARGET'!$T$12,'PAINEL E TARGET'!$S$12,
IF(CB709&gt;='PAINEL E TARGET'!$T$13,'PAINEL E TARGET'!$S$13,
IF(CB709&gt;='PAINEL E TARGET'!$T$14,'PAINEL E TARGET'!$S$14,
IF(CB709&gt;='PAINEL E TARGET'!$T$15,'PAINEL E TARGET'!$S$15,
IF(CB709&gt;='PAINEL E TARGET'!$T$16,'PAINEL E TARGET'!$S$16,
IF(CB709&gt;='PAINEL E TARGET'!$T$17,'PAINEL E TARGET'!$S$17,
IF(CB709&gt;='PAINEL E TARGET'!$T$18,'PAINEL E TARGET'!$S$18,'PAINEL E TARGET'!$S$19))))))))</f>
        <v>1. Fx de 90% a 99,9%</v>
      </c>
      <c r="CD709" s="17">
        <f>IFERROR(VLOOKUP($BW709,'PAINEL E TARGET'!$G$1:$Q$99,4,0),0)</f>
        <v>0.25</v>
      </c>
      <c r="CE709" s="17">
        <f>VLOOKUP(CC709,'PAINEL E TARGET'!$S$10:$U$19,3,0)</f>
        <v>0.5</v>
      </c>
      <c r="CF709" s="16">
        <f t="shared" si="422"/>
        <v>234.375</v>
      </c>
      <c r="CG709" s="17">
        <f t="shared" si="404"/>
        <v>0.93500000000000005</v>
      </c>
      <c r="CH709" s="17">
        <f t="shared" si="405"/>
        <v>0.86499999999999999</v>
      </c>
      <c r="CI709" s="17">
        <f t="shared" si="406"/>
        <v>1.073</v>
      </c>
      <c r="CJ709" s="17">
        <f t="shared" si="407"/>
        <v>1.177</v>
      </c>
      <c r="CK709" s="17">
        <f t="shared" si="408"/>
        <v>0.82499999999999996</v>
      </c>
      <c r="CL709" s="17">
        <f t="shared" si="409"/>
        <v>1.0169999999999999</v>
      </c>
      <c r="CM709" s="16">
        <f t="shared" si="410"/>
        <v>5</v>
      </c>
      <c r="CN709" s="17" t="str">
        <f t="shared" si="423"/>
        <v>ok</v>
      </c>
      <c r="CO709" s="17">
        <f t="shared" si="424"/>
        <v>1.0169999999999999</v>
      </c>
      <c r="CP709" s="33" t="str">
        <f>IF(CO709&gt;='PAINEL E TARGET'!$T$11,'PAINEL E TARGET'!$S$11,
IF(CO709&gt;='PAINEL E TARGET'!$T$12,'PAINEL E TARGET'!$S$12,
IF(CO709&gt;='PAINEL E TARGET'!$T$13,'PAINEL E TARGET'!$S$13,
IF(CO709&gt;='PAINEL E TARGET'!$T$14,'PAINEL E TARGET'!$S$14,
IF(CO709&gt;='PAINEL E TARGET'!$T$15,'PAINEL E TARGET'!$S$15,
IF(CO709&gt;='PAINEL E TARGET'!$T$16,'PAINEL E TARGET'!$S$16,
IF(CO709&gt;='PAINEL E TARGET'!$T$17,'PAINEL E TARGET'!$S$17,
IF(CO709&gt;='PAINEL E TARGET'!$T$18,'PAINEL E TARGET'!$S$18,'PAINEL E TARGET'!$S$19))))))))</f>
        <v>2. Fx de 100% a 104,9%</v>
      </c>
      <c r="CQ709" s="17">
        <f>IFERROR(VLOOKUP($BW709,'PAINEL E TARGET'!$G$1:$Q$99,5,0),0)</f>
        <v>0.25</v>
      </c>
      <c r="CR709" s="17">
        <f>VLOOKUP(CP709,'PAINEL E TARGET'!$S$10:$U$19,3,0)</f>
        <v>1</v>
      </c>
      <c r="CS709" s="16">
        <f t="shared" si="425"/>
        <v>468.75</v>
      </c>
      <c r="CT709" s="17">
        <f t="shared" si="411"/>
        <v>0.94199999999999995</v>
      </c>
      <c r="CU709" s="33" t="str">
        <f>IF(CT709&gt;='PAINEL E TARGET'!$T$11,'PAINEL E TARGET'!$S$11,
IF(CT709&gt;='PAINEL E TARGET'!$T$12,'PAINEL E TARGET'!$S$12,
IF(CT709&gt;='PAINEL E TARGET'!$T$13,'PAINEL E TARGET'!$S$13,
IF(CT709&gt;='PAINEL E TARGET'!$T$14,'PAINEL E TARGET'!$S$14,
IF(CT709&gt;='PAINEL E TARGET'!$T$15,'PAINEL E TARGET'!$S$15,
IF(CT709&gt;='PAINEL E TARGET'!$T$16,'PAINEL E TARGET'!$S$16,
IF(CT709&gt;='PAINEL E TARGET'!$T$17,'PAINEL E TARGET'!$S$17,
IF(CT709&gt;='PAINEL E TARGET'!$T$18,'PAINEL E TARGET'!$S$18,'PAINEL E TARGET'!$S$19))))))))</f>
        <v>1. Fx de 90% a 99,9%</v>
      </c>
      <c r="CV709" s="17">
        <f>IFERROR(VLOOKUP($BW709,'PAINEL E TARGET'!$G$1:$Q$99,6,0),0)</f>
        <v>0.2</v>
      </c>
      <c r="CW709" s="17">
        <f>VLOOKUP(CU709,'PAINEL E TARGET'!$S$10:$U$19,3,0)</f>
        <v>0.5</v>
      </c>
      <c r="CX709" s="16">
        <f t="shared" si="426"/>
        <v>187.5</v>
      </c>
      <c r="CY709" s="17">
        <f t="shared" si="412"/>
        <v>1.0309999999999999</v>
      </c>
      <c r="CZ709" s="33" t="str">
        <f>IF(CY709&gt;='PAINEL E TARGET'!$T$11,'PAINEL E TARGET'!$S$11,
IF(CY709&gt;='PAINEL E TARGET'!$T$12,'PAINEL E TARGET'!$S$12,
IF(CY709&gt;='PAINEL E TARGET'!$T$13,'PAINEL E TARGET'!$S$13,
IF(CY709&gt;='PAINEL E TARGET'!$T$14,'PAINEL E TARGET'!$S$14,
IF(CY709&gt;='PAINEL E TARGET'!$T$15,'PAINEL E TARGET'!$S$15,
IF(CY709&gt;='PAINEL E TARGET'!$T$16,'PAINEL E TARGET'!$S$16,
IF(CY709&gt;='PAINEL E TARGET'!$T$17,'PAINEL E TARGET'!$S$17,
IF(CY709&gt;='PAINEL E TARGET'!$T$18,'PAINEL E TARGET'!$S$18,'PAINEL E TARGET'!$S$19))))))))</f>
        <v>2. Fx de 100% a 104,9%</v>
      </c>
      <c r="DA709" s="17">
        <f>IFERROR(VLOOKUP($BW709,'PAINEL E TARGET'!$G$1:$Q$99,7,0),0)</f>
        <v>0.15</v>
      </c>
      <c r="DB709" s="17">
        <f>VLOOKUP(CZ709,'PAINEL E TARGET'!$S$10:$U$19,3,0)</f>
        <v>1</v>
      </c>
      <c r="DC709" s="16">
        <f t="shared" si="427"/>
        <v>281.25</v>
      </c>
      <c r="DD709" s="17">
        <f t="shared" si="413"/>
        <v>1.218</v>
      </c>
      <c r="DE709" s="33" t="str">
        <f>IF(DD709&gt;='PAINEL E TARGET'!$T$11,'PAINEL E TARGET'!$S$11,
IF(DD709&gt;='PAINEL E TARGET'!$T$12,'PAINEL E TARGET'!$S$12,
IF(DD709&gt;='PAINEL E TARGET'!$T$13,'PAINEL E TARGET'!$S$13,
IF(DD709&gt;='PAINEL E TARGET'!$T$14,'PAINEL E TARGET'!$S$14,
IF(DD709&gt;='PAINEL E TARGET'!$T$15,'PAINEL E TARGET'!$S$15,
IF(DD709&gt;='PAINEL E TARGET'!$T$16,'PAINEL E TARGET'!$S$16,
IF(DD709&gt;='PAINEL E TARGET'!$T$17,'PAINEL E TARGET'!$S$17,
IF(DD709&gt;='PAINEL E TARGET'!$T$18,'PAINEL E TARGET'!$S$18,'PAINEL E TARGET'!$S$19))))))))</f>
        <v>6. Fx de 120% a 124,9%</v>
      </c>
      <c r="DF709" s="17">
        <f>IFERROR(VLOOKUP($BW709,'PAINEL E TARGET'!$G$1:$Q$99,8,0),0)</f>
        <v>0.1</v>
      </c>
      <c r="DG709" s="17">
        <f>VLOOKUP(DE709,'PAINEL E TARGET'!$S$10:$U$19,3,0)</f>
        <v>1.4</v>
      </c>
      <c r="DH709" s="16">
        <f t="shared" si="428"/>
        <v>262.5</v>
      </c>
      <c r="DI709" s="17">
        <f t="shared" si="414"/>
        <v>0.45</v>
      </c>
      <c r="DJ709" s="33" t="str">
        <f>IF(DI709&gt;='PAINEL E TARGET'!$T$11,'PAINEL E TARGET'!$S$11,
IF(DI709&gt;='PAINEL E TARGET'!$T$12,'PAINEL E TARGET'!$S$12,
IF(DI709&gt;='PAINEL E TARGET'!$T$13,'PAINEL E TARGET'!$S$13,
IF(DI709&gt;='PAINEL E TARGET'!$T$14,'PAINEL E TARGET'!$S$14,
IF(DI709&gt;='PAINEL E TARGET'!$T$15,'PAINEL E TARGET'!$S$15,
IF(DI709&gt;='PAINEL E TARGET'!$T$16,'PAINEL E TARGET'!$S$16,
IF(DI709&gt;='PAINEL E TARGET'!$T$17,'PAINEL E TARGET'!$S$17,
IF(DI709&gt;='PAINEL E TARGET'!$T$18,'PAINEL E TARGET'!$S$18,'PAINEL E TARGET'!$S$19))))))))</f>
        <v>Não elegível</v>
      </c>
      <c r="DK709" s="17">
        <f>IFERROR(VLOOKUP($BW709,'PAINEL E TARGET'!$G$1:$Q$99,9,0),0)</f>
        <v>0.05</v>
      </c>
      <c r="DL709" s="17">
        <f>VLOOKUP(DJ709,'PAINEL E TARGET'!$S$10:$U$19,3,0)</f>
        <v>0</v>
      </c>
      <c r="DM709" s="16">
        <f t="shared" si="429"/>
        <v>0</v>
      </c>
      <c r="DN709" s="17">
        <f t="shared" si="415"/>
        <v>0.82499999999999996</v>
      </c>
      <c r="DO709" s="33" t="str">
        <f>IF(DN709&gt;='PAINEL E TARGET'!$T$11,'PAINEL E TARGET'!$S$11,
IF(DN709&gt;='PAINEL E TARGET'!$T$12,'PAINEL E TARGET'!$S$12,
IF(DN709&gt;='PAINEL E TARGET'!$T$13,'PAINEL E TARGET'!$S$13,
IF(DN709&gt;='PAINEL E TARGET'!$T$14,'PAINEL E TARGET'!$S$14,
IF(DN709&gt;='PAINEL E TARGET'!$T$15,'PAINEL E TARGET'!$S$15,
IF(DN709&gt;='PAINEL E TARGET'!$T$16,'PAINEL E TARGET'!$S$16,
IF(DN709&gt;='PAINEL E TARGET'!$T$17,'PAINEL E TARGET'!$S$17,
IF(DN709&gt;='PAINEL E TARGET'!$T$18,'PAINEL E TARGET'!$S$18,'PAINEL E TARGET'!$S$19))))))))</f>
        <v>Não elegível</v>
      </c>
      <c r="DP709" s="17">
        <f>IFERROR(VLOOKUP($BW709,'PAINEL E TARGET'!$G$1:$Q$99,10,0),0)</f>
        <v>0</v>
      </c>
      <c r="DQ709" s="17">
        <f>VLOOKUP(DO709,'PAINEL E TARGET'!$S$10:$U$19,3,0)</f>
        <v>0</v>
      </c>
      <c r="DR709" s="16">
        <f t="shared" si="430"/>
        <v>0</v>
      </c>
      <c r="DS709" s="17">
        <f t="shared" si="416"/>
        <v>0.7</v>
      </c>
      <c r="DT709" s="16">
        <f>IF(DS709&gt;=1,VLOOKUP(BO709,'PAINEL E TARGET'!$S$1:$W$8,5,0),0)</f>
        <v>0</v>
      </c>
      <c r="DU709" s="16">
        <f t="shared" si="431"/>
        <v>1434.375</v>
      </c>
    </row>
    <row r="710" spans="2:125" s="32" customFormat="1" x14ac:dyDescent="0.2">
      <c r="B710" s="44">
        <v>43541</v>
      </c>
      <c r="C710" s="65">
        <v>1591</v>
      </c>
      <c r="D710" s="66" t="s">
        <v>712</v>
      </c>
      <c r="E710" s="65">
        <v>516</v>
      </c>
      <c r="F710" s="65" t="s">
        <v>944</v>
      </c>
      <c r="G710" s="67">
        <v>1169385.2764795087</v>
      </c>
      <c r="H710" s="67">
        <v>688212.78316167602</v>
      </c>
      <c r="I710" s="67">
        <v>538540.43000000005</v>
      </c>
      <c r="J710" s="68">
        <v>0.78252023672958326</v>
      </c>
      <c r="K710" s="67">
        <v>92083.666149840123</v>
      </c>
      <c r="L710" s="67">
        <v>572103.95762084227</v>
      </c>
      <c r="M710" s="67">
        <v>95647.55</v>
      </c>
      <c r="N710" s="67">
        <v>433754.07999999996</v>
      </c>
      <c r="O710" s="67">
        <v>1129539.4439207704</v>
      </c>
      <c r="P710" s="67" t="s">
        <v>1082</v>
      </c>
      <c r="Q710" s="67" t="s">
        <v>1082</v>
      </c>
      <c r="R710" s="67">
        <v>0</v>
      </c>
      <c r="S710" s="67">
        <v>0</v>
      </c>
      <c r="T710" s="68">
        <v>0.10222135669218844</v>
      </c>
      <c r="U710" s="68">
        <v>9.677218031988305E-2</v>
      </c>
      <c r="V710" s="68">
        <v>0.94669238847304582</v>
      </c>
      <c r="W710" s="67">
        <v>67894.16</v>
      </c>
      <c r="X710" s="67">
        <v>51231.350000000006</v>
      </c>
      <c r="Y710" s="68">
        <v>0.75457668229491315</v>
      </c>
      <c r="Z710" s="68">
        <v>0.18134898286148504</v>
      </c>
      <c r="AA710" s="68">
        <v>0.13192550993845639</v>
      </c>
      <c r="AB710" s="68">
        <v>0.72746760338447303</v>
      </c>
      <c r="AC710" s="67">
        <v>120449.75</v>
      </c>
      <c r="AD710" s="67">
        <v>69841.580000000016</v>
      </c>
      <c r="AE710" s="68">
        <v>0.57983997476125948</v>
      </c>
      <c r="AF710" s="43">
        <v>80</v>
      </c>
      <c r="AG710" s="43">
        <v>78</v>
      </c>
      <c r="AH710" s="43">
        <v>22</v>
      </c>
      <c r="AI710" s="43">
        <v>13</v>
      </c>
      <c r="AJ710" s="67">
        <v>36177.06</v>
      </c>
      <c r="AK710" s="67">
        <v>28562.5</v>
      </c>
      <c r="AL710" s="68">
        <v>0.7895196569317684</v>
      </c>
      <c r="AM710" s="67">
        <v>9659.6799999999985</v>
      </c>
      <c r="AN710" s="67">
        <v>5587.12</v>
      </c>
      <c r="AO710" s="68">
        <v>0.57839597170920787</v>
      </c>
      <c r="AP710" s="67">
        <v>3507.13</v>
      </c>
      <c r="AQ710" s="67">
        <v>2189.91</v>
      </c>
      <c r="AR710" s="68">
        <v>0.62441654572257077</v>
      </c>
      <c r="AS710" s="67">
        <v>18550.29</v>
      </c>
      <c r="AT710" s="67">
        <v>14891.820000000002</v>
      </c>
      <c r="AU710" s="68">
        <v>0.8027809807825107</v>
      </c>
      <c r="AV710" s="43">
        <v>832.3</v>
      </c>
      <c r="AW710" s="43">
        <v>99.98</v>
      </c>
      <c r="AX710" s="69">
        <v>0.12012495494413074</v>
      </c>
      <c r="AY710" s="43">
        <v>92083.666149840123</v>
      </c>
      <c r="AZ710" s="43">
        <v>95647.550000000017</v>
      </c>
      <c r="BA710" s="43">
        <v>26887.044248940663</v>
      </c>
      <c r="BB710" s="43">
        <v>26927.350000000002</v>
      </c>
      <c r="BC710" s="43">
        <v>156615.33778499535</v>
      </c>
      <c r="BD710" s="43">
        <v>45854.314621675258</v>
      </c>
      <c r="BE710" s="43">
        <v>116041.59999999999</v>
      </c>
      <c r="BF710" s="43">
        <v>205867.32000000004</v>
      </c>
      <c r="BG710" s="43">
        <v>1421.5299999999997</v>
      </c>
      <c r="BH710" s="43">
        <v>35</v>
      </c>
      <c r="BI710" s="44">
        <v>43173</v>
      </c>
      <c r="BJ710" s="44">
        <v>43541</v>
      </c>
      <c r="BK710" s="44">
        <v>43172</v>
      </c>
      <c r="BL710" s="43">
        <f t="shared" si="417"/>
        <v>538540.43000000005</v>
      </c>
      <c r="BM710" s="43">
        <f t="shared" si="418"/>
        <v>529401.63</v>
      </c>
      <c r="BO710" s="16" t="str">
        <f>IFERROR(VLOOKUP($C710,'PORTE LOJA'!A:B,2,0),"PORTE 1")</f>
        <v>PORTE 2</v>
      </c>
      <c r="BP710" s="16">
        <f>VLOOKUP(BO710,'PAINEL E TARGET'!$S$1:$W$8,3,0)</f>
        <v>1875</v>
      </c>
      <c r="BQ710" s="16">
        <f t="shared" si="396"/>
        <v>1</v>
      </c>
      <c r="BR710" s="16">
        <f t="shared" si="397"/>
        <v>1</v>
      </c>
      <c r="BS710" s="16">
        <f t="shared" si="398"/>
        <v>1</v>
      </c>
      <c r="BT710" s="16">
        <f t="shared" si="399"/>
        <v>1</v>
      </c>
      <c r="BU710" s="16">
        <f t="shared" si="400"/>
        <v>1</v>
      </c>
      <c r="BV710" s="16">
        <f t="shared" si="401"/>
        <v>1</v>
      </c>
      <c r="BW710" s="17" t="str">
        <f t="shared" si="419"/>
        <v>111111</v>
      </c>
      <c r="BY710" s="17">
        <f t="shared" si="402"/>
        <v>0.78300000000000003</v>
      </c>
      <c r="BZ710" s="17">
        <f t="shared" si="403"/>
        <v>0.79700000000000004</v>
      </c>
      <c r="CA710" s="17" t="str">
        <f t="shared" si="420"/>
        <v>Sem Retira</v>
      </c>
      <c r="CB710" s="17">
        <f t="shared" si="421"/>
        <v>0.79700000000000004</v>
      </c>
      <c r="CC710" s="33" t="str">
        <f>IF(CB710&gt;='PAINEL E TARGET'!$T$11,'PAINEL E TARGET'!$S$11,
IF(CB710&gt;='PAINEL E TARGET'!$T$12,'PAINEL E TARGET'!$S$12,
IF(CB710&gt;='PAINEL E TARGET'!$T$13,'PAINEL E TARGET'!$S$13,
IF(CB710&gt;='PAINEL E TARGET'!$T$14,'PAINEL E TARGET'!$S$14,
IF(CB710&gt;='PAINEL E TARGET'!$T$15,'PAINEL E TARGET'!$S$15,
IF(CB710&gt;='PAINEL E TARGET'!$T$16,'PAINEL E TARGET'!$S$16,
IF(CB710&gt;='PAINEL E TARGET'!$T$17,'PAINEL E TARGET'!$S$17,
IF(CB710&gt;='PAINEL E TARGET'!$T$18,'PAINEL E TARGET'!$S$18,'PAINEL E TARGET'!$S$19))))))))</f>
        <v>Não elegível</v>
      </c>
      <c r="CD710" s="17">
        <f>IFERROR(VLOOKUP($BW710,'PAINEL E TARGET'!$G$1:$Q$99,4,0),0)</f>
        <v>0.25</v>
      </c>
      <c r="CE710" s="17">
        <f>VLOOKUP(CC710,'PAINEL E TARGET'!$S$10:$U$19,3,0)</f>
        <v>0</v>
      </c>
      <c r="CF710" s="16">
        <f t="shared" si="422"/>
        <v>0</v>
      </c>
      <c r="CG710" s="17">
        <f t="shared" si="404"/>
        <v>0.79</v>
      </c>
      <c r="CH710" s="17">
        <f t="shared" si="405"/>
        <v>0.57799999999999996</v>
      </c>
      <c r="CI710" s="17">
        <f t="shared" si="406"/>
        <v>0.624</v>
      </c>
      <c r="CJ710" s="17">
        <f t="shared" si="407"/>
        <v>0.80300000000000005</v>
      </c>
      <c r="CK710" s="17">
        <f t="shared" si="408"/>
        <v>0.12</v>
      </c>
      <c r="CL710" s="17">
        <f t="shared" si="409"/>
        <v>0.755</v>
      </c>
      <c r="CM710" s="16">
        <f t="shared" si="410"/>
        <v>2</v>
      </c>
      <c r="CN710" s="17" t="str">
        <f t="shared" si="423"/>
        <v>não ok</v>
      </c>
      <c r="CO710" s="17">
        <f t="shared" si="424"/>
        <v>0</v>
      </c>
      <c r="CP710" s="33" t="str">
        <f>IF(CO710&gt;='PAINEL E TARGET'!$T$11,'PAINEL E TARGET'!$S$11,
IF(CO710&gt;='PAINEL E TARGET'!$T$12,'PAINEL E TARGET'!$S$12,
IF(CO710&gt;='PAINEL E TARGET'!$T$13,'PAINEL E TARGET'!$S$13,
IF(CO710&gt;='PAINEL E TARGET'!$T$14,'PAINEL E TARGET'!$S$14,
IF(CO710&gt;='PAINEL E TARGET'!$T$15,'PAINEL E TARGET'!$S$15,
IF(CO710&gt;='PAINEL E TARGET'!$T$16,'PAINEL E TARGET'!$S$16,
IF(CO710&gt;='PAINEL E TARGET'!$T$17,'PAINEL E TARGET'!$S$17,
IF(CO710&gt;='PAINEL E TARGET'!$T$18,'PAINEL E TARGET'!$S$18,'PAINEL E TARGET'!$S$19))))))))</f>
        <v>Não elegível</v>
      </c>
      <c r="CQ710" s="17">
        <f>IFERROR(VLOOKUP($BW710,'PAINEL E TARGET'!$G$1:$Q$99,5,0),0)</f>
        <v>0.25</v>
      </c>
      <c r="CR710" s="17">
        <f>VLOOKUP(CP710,'PAINEL E TARGET'!$S$10:$U$19,3,0)</f>
        <v>0</v>
      </c>
      <c r="CS710" s="16">
        <f t="shared" si="425"/>
        <v>0</v>
      </c>
      <c r="CT710" s="17">
        <f t="shared" si="411"/>
        <v>0.57999999999999996</v>
      </c>
      <c r="CU710" s="33" t="str">
        <f>IF(CT710&gt;='PAINEL E TARGET'!$T$11,'PAINEL E TARGET'!$S$11,
IF(CT710&gt;='PAINEL E TARGET'!$T$12,'PAINEL E TARGET'!$S$12,
IF(CT710&gt;='PAINEL E TARGET'!$T$13,'PAINEL E TARGET'!$S$13,
IF(CT710&gt;='PAINEL E TARGET'!$T$14,'PAINEL E TARGET'!$S$14,
IF(CT710&gt;='PAINEL E TARGET'!$T$15,'PAINEL E TARGET'!$S$15,
IF(CT710&gt;='PAINEL E TARGET'!$T$16,'PAINEL E TARGET'!$S$16,
IF(CT710&gt;='PAINEL E TARGET'!$T$17,'PAINEL E TARGET'!$S$17,
IF(CT710&gt;='PAINEL E TARGET'!$T$18,'PAINEL E TARGET'!$S$18,'PAINEL E TARGET'!$S$19))))))))</f>
        <v>Não elegível</v>
      </c>
      <c r="CV710" s="17">
        <f>IFERROR(VLOOKUP($BW710,'PAINEL E TARGET'!$G$1:$Q$99,6,0),0)</f>
        <v>0.2</v>
      </c>
      <c r="CW710" s="17">
        <f>VLOOKUP(CU710,'PAINEL E TARGET'!$S$10:$U$19,3,0)</f>
        <v>0</v>
      </c>
      <c r="CX710" s="16">
        <f t="shared" si="426"/>
        <v>0</v>
      </c>
      <c r="CY710" s="17">
        <f t="shared" si="412"/>
        <v>1.0389999999999999</v>
      </c>
      <c r="CZ710" s="33" t="str">
        <f>IF(CY710&gt;='PAINEL E TARGET'!$T$11,'PAINEL E TARGET'!$S$11,
IF(CY710&gt;='PAINEL E TARGET'!$T$12,'PAINEL E TARGET'!$S$12,
IF(CY710&gt;='PAINEL E TARGET'!$T$13,'PAINEL E TARGET'!$S$13,
IF(CY710&gt;='PAINEL E TARGET'!$T$14,'PAINEL E TARGET'!$S$14,
IF(CY710&gt;='PAINEL E TARGET'!$T$15,'PAINEL E TARGET'!$S$15,
IF(CY710&gt;='PAINEL E TARGET'!$T$16,'PAINEL E TARGET'!$S$16,
IF(CY710&gt;='PAINEL E TARGET'!$T$17,'PAINEL E TARGET'!$S$17,
IF(CY710&gt;='PAINEL E TARGET'!$T$18,'PAINEL E TARGET'!$S$18,'PAINEL E TARGET'!$S$19))))))))</f>
        <v>2. Fx de 100% a 104,9%</v>
      </c>
      <c r="DA710" s="17">
        <f>IFERROR(VLOOKUP($BW710,'PAINEL E TARGET'!$G$1:$Q$99,7,0),0)</f>
        <v>0.15</v>
      </c>
      <c r="DB710" s="17">
        <f>VLOOKUP(CZ710,'PAINEL E TARGET'!$S$10:$U$19,3,0)</f>
        <v>1</v>
      </c>
      <c r="DC710" s="16">
        <f t="shared" si="427"/>
        <v>281.25</v>
      </c>
      <c r="DD710" s="17">
        <f t="shared" si="413"/>
        <v>1.0009999999999999</v>
      </c>
      <c r="DE710" s="33" t="str">
        <f>IF(DD710&gt;='PAINEL E TARGET'!$T$11,'PAINEL E TARGET'!$S$11,
IF(DD710&gt;='PAINEL E TARGET'!$T$12,'PAINEL E TARGET'!$S$12,
IF(DD710&gt;='PAINEL E TARGET'!$T$13,'PAINEL E TARGET'!$S$13,
IF(DD710&gt;='PAINEL E TARGET'!$T$14,'PAINEL E TARGET'!$S$14,
IF(DD710&gt;='PAINEL E TARGET'!$T$15,'PAINEL E TARGET'!$S$15,
IF(DD710&gt;='PAINEL E TARGET'!$T$16,'PAINEL E TARGET'!$S$16,
IF(DD710&gt;='PAINEL E TARGET'!$T$17,'PAINEL E TARGET'!$S$17,
IF(DD710&gt;='PAINEL E TARGET'!$T$18,'PAINEL E TARGET'!$S$18,'PAINEL E TARGET'!$S$19))))))))</f>
        <v>2. Fx de 100% a 104,9%</v>
      </c>
      <c r="DF710" s="17">
        <f>IFERROR(VLOOKUP($BW710,'PAINEL E TARGET'!$G$1:$Q$99,8,0),0)</f>
        <v>0.1</v>
      </c>
      <c r="DG710" s="17">
        <f>VLOOKUP(DE710,'PAINEL E TARGET'!$S$10:$U$19,3,0)</f>
        <v>1</v>
      </c>
      <c r="DH710" s="16">
        <f t="shared" si="428"/>
        <v>187.5</v>
      </c>
      <c r="DI710" s="17">
        <f t="shared" si="414"/>
        <v>0.59099999999999997</v>
      </c>
      <c r="DJ710" s="33" t="str">
        <f>IF(DI710&gt;='PAINEL E TARGET'!$T$11,'PAINEL E TARGET'!$S$11,
IF(DI710&gt;='PAINEL E TARGET'!$T$12,'PAINEL E TARGET'!$S$12,
IF(DI710&gt;='PAINEL E TARGET'!$T$13,'PAINEL E TARGET'!$S$13,
IF(DI710&gt;='PAINEL E TARGET'!$T$14,'PAINEL E TARGET'!$S$14,
IF(DI710&gt;='PAINEL E TARGET'!$T$15,'PAINEL E TARGET'!$S$15,
IF(DI710&gt;='PAINEL E TARGET'!$T$16,'PAINEL E TARGET'!$S$16,
IF(DI710&gt;='PAINEL E TARGET'!$T$17,'PAINEL E TARGET'!$S$17,
IF(DI710&gt;='PAINEL E TARGET'!$T$18,'PAINEL E TARGET'!$S$18,'PAINEL E TARGET'!$S$19))))))))</f>
        <v>Não elegível</v>
      </c>
      <c r="DK710" s="17">
        <f>IFERROR(VLOOKUP($BW710,'PAINEL E TARGET'!$G$1:$Q$99,9,0),0)</f>
        <v>0.05</v>
      </c>
      <c r="DL710" s="17">
        <f>VLOOKUP(DJ710,'PAINEL E TARGET'!$S$10:$U$19,3,0)</f>
        <v>0</v>
      </c>
      <c r="DM710" s="16">
        <f t="shared" si="429"/>
        <v>0</v>
      </c>
      <c r="DN710" s="17">
        <f t="shared" si="415"/>
        <v>0.12</v>
      </c>
      <c r="DO710" s="33" t="str">
        <f>IF(DN710&gt;='PAINEL E TARGET'!$T$11,'PAINEL E TARGET'!$S$11,
IF(DN710&gt;='PAINEL E TARGET'!$T$12,'PAINEL E TARGET'!$S$12,
IF(DN710&gt;='PAINEL E TARGET'!$T$13,'PAINEL E TARGET'!$S$13,
IF(DN710&gt;='PAINEL E TARGET'!$T$14,'PAINEL E TARGET'!$S$14,
IF(DN710&gt;='PAINEL E TARGET'!$T$15,'PAINEL E TARGET'!$S$15,
IF(DN710&gt;='PAINEL E TARGET'!$T$16,'PAINEL E TARGET'!$S$16,
IF(DN710&gt;='PAINEL E TARGET'!$T$17,'PAINEL E TARGET'!$S$17,
IF(DN710&gt;='PAINEL E TARGET'!$T$18,'PAINEL E TARGET'!$S$18,'PAINEL E TARGET'!$S$19))))))))</f>
        <v>Não elegível</v>
      </c>
      <c r="DP710" s="17">
        <f>IFERROR(VLOOKUP($BW710,'PAINEL E TARGET'!$G$1:$Q$99,10,0),0)</f>
        <v>0</v>
      </c>
      <c r="DQ710" s="17">
        <f>VLOOKUP(DO710,'PAINEL E TARGET'!$S$10:$U$19,3,0)</f>
        <v>0</v>
      </c>
      <c r="DR710" s="16">
        <f t="shared" si="430"/>
        <v>0</v>
      </c>
      <c r="DS710" s="17">
        <f t="shared" si="416"/>
        <v>0.97499999999999998</v>
      </c>
      <c r="DT710" s="16">
        <f>IF(DS710&gt;=1,VLOOKUP(BO710,'PAINEL E TARGET'!$S$1:$W$8,5,0),0)</f>
        <v>0</v>
      </c>
      <c r="DU710" s="16">
        <f t="shared" si="431"/>
        <v>468.75</v>
      </c>
    </row>
    <row r="711" spans="2:125" s="32" customFormat="1" x14ac:dyDescent="0.2">
      <c r="B711" s="44">
        <v>43541</v>
      </c>
      <c r="C711" s="65">
        <v>1592</v>
      </c>
      <c r="D711" s="66" t="s">
        <v>713</v>
      </c>
      <c r="E711" s="65">
        <v>313</v>
      </c>
      <c r="F711" s="65" t="s">
        <v>943</v>
      </c>
      <c r="G711" s="67">
        <v>1519036.2717566779</v>
      </c>
      <c r="H711" s="67">
        <v>920668.79905827006</v>
      </c>
      <c r="I711" s="67">
        <v>960366.27</v>
      </c>
      <c r="J711" s="68">
        <v>1.0431180800113304</v>
      </c>
      <c r="K711" s="67">
        <v>135221.47878414625</v>
      </c>
      <c r="L711" s="67">
        <v>695274.87766077591</v>
      </c>
      <c r="M711" s="67">
        <v>135271.1</v>
      </c>
      <c r="N711" s="67">
        <v>792130.20000000007</v>
      </c>
      <c r="O711" s="67">
        <v>1376273.0479862585</v>
      </c>
      <c r="P711" s="67" t="s">
        <v>1082</v>
      </c>
      <c r="Q711" s="67" t="s">
        <v>1082</v>
      </c>
      <c r="R711" s="67">
        <v>0</v>
      </c>
      <c r="S711" s="67">
        <v>0</v>
      </c>
      <c r="T711" s="68">
        <v>0.12091635227620624</v>
      </c>
      <c r="U711" s="68">
        <v>0.1154800300581852</v>
      </c>
      <c r="V711" s="68">
        <v>0.95504063664108074</v>
      </c>
      <c r="W711" s="67">
        <v>100420.59</v>
      </c>
      <c r="X711" s="67">
        <v>107096.33000000002</v>
      </c>
      <c r="Y711" s="68">
        <v>1.066477801016704</v>
      </c>
      <c r="Z711" s="68">
        <v>0.21675866318137002</v>
      </c>
      <c r="AA711" s="68">
        <v>0.19575949483788738</v>
      </c>
      <c r="AB711" s="68">
        <v>0.90312189586668623</v>
      </c>
      <c r="AC711" s="67">
        <v>180017.27999999997</v>
      </c>
      <c r="AD711" s="67">
        <v>181547.61000000002</v>
      </c>
      <c r="AE711" s="68">
        <v>1.008501017235679</v>
      </c>
      <c r="AF711" s="43">
        <v>80</v>
      </c>
      <c r="AG711" s="43">
        <v>61</v>
      </c>
      <c r="AH711" s="43">
        <v>30</v>
      </c>
      <c r="AI711" s="43">
        <v>31</v>
      </c>
      <c r="AJ711" s="67">
        <v>38426.729999999996</v>
      </c>
      <c r="AK711" s="67">
        <v>41109.300000000003</v>
      </c>
      <c r="AL711" s="68">
        <v>1.0698099994456984</v>
      </c>
      <c r="AM711" s="67">
        <v>12702.900000000001</v>
      </c>
      <c r="AN711" s="67">
        <v>10666.500000000002</v>
      </c>
      <c r="AO711" s="68">
        <v>0.8396901494934228</v>
      </c>
      <c r="AP711" s="67">
        <v>10060.900000000001</v>
      </c>
      <c r="AQ711" s="67">
        <v>10887.55</v>
      </c>
      <c r="AR711" s="68">
        <v>1.0821646174795494</v>
      </c>
      <c r="AS711" s="67">
        <v>39230.060000000005</v>
      </c>
      <c r="AT711" s="67">
        <v>44432.98</v>
      </c>
      <c r="AU711" s="68">
        <v>1.132625848647695</v>
      </c>
      <c r="AV711" s="43">
        <v>576.94000000000017</v>
      </c>
      <c r="AW711" s="43">
        <v>369.93</v>
      </c>
      <c r="AX711" s="69">
        <v>0.64119319166637756</v>
      </c>
      <c r="AY711" s="43">
        <v>135221.47878414625</v>
      </c>
      <c r="AZ711" s="43">
        <v>135271.1</v>
      </c>
      <c r="BA711" s="43">
        <v>40493.043546956076</v>
      </c>
      <c r="BB711" s="43">
        <v>50644.93</v>
      </c>
      <c r="BC711" s="43">
        <v>223792.63377810016</v>
      </c>
      <c r="BD711" s="43">
        <v>67407.685721317743</v>
      </c>
      <c r="BE711" s="43">
        <v>167485.60999999999</v>
      </c>
      <c r="BF711" s="43">
        <v>300240.49999999994</v>
      </c>
      <c r="BG711" s="43">
        <v>960.51000000000033</v>
      </c>
      <c r="BH711" s="43">
        <v>56</v>
      </c>
      <c r="BI711" s="44">
        <v>43173</v>
      </c>
      <c r="BJ711" s="44">
        <v>43541</v>
      </c>
      <c r="BK711" s="44">
        <v>43172</v>
      </c>
      <c r="BL711" s="43">
        <f t="shared" si="417"/>
        <v>960366.27</v>
      </c>
      <c r="BM711" s="43">
        <f t="shared" si="418"/>
        <v>927401.3</v>
      </c>
      <c r="BO711" s="16" t="str">
        <f>IFERROR(VLOOKUP($C711,'PORTE LOJA'!A:B,2,0),"PORTE 1")</f>
        <v>PORTE 3</v>
      </c>
      <c r="BP711" s="16">
        <f>VLOOKUP(BO711,'PAINEL E TARGET'!$S$1:$W$8,3,0)</f>
        <v>2400</v>
      </c>
      <c r="BQ711" s="16">
        <f t="shared" si="396"/>
        <v>1</v>
      </c>
      <c r="BR711" s="16">
        <f t="shared" si="397"/>
        <v>1</v>
      </c>
      <c r="BS711" s="16">
        <f t="shared" si="398"/>
        <v>1</v>
      </c>
      <c r="BT711" s="16">
        <f t="shared" si="399"/>
        <v>1</v>
      </c>
      <c r="BU711" s="16">
        <f t="shared" si="400"/>
        <v>1</v>
      </c>
      <c r="BV711" s="16">
        <f t="shared" si="401"/>
        <v>1</v>
      </c>
      <c r="BW711" s="17" t="str">
        <f t="shared" si="419"/>
        <v>111111</v>
      </c>
      <c r="BY711" s="17">
        <f t="shared" si="402"/>
        <v>1.0429999999999999</v>
      </c>
      <c r="BZ711" s="17">
        <f t="shared" si="403"/>
        <v>1.117</v>
      </c>
      <c r="CA711" s="17" t="str">
        <f t="shared" si="420"/>
        <v>Sem Retira</v>
      </c>
      <c r="CB711" s="17">
        <f t="shared" si="421"/>
        <v>1.117</v>
      </c>
      <c r="CC711" s="33" t="str">
        <f>IF(CB711&gt;='PAINEL E TARGET'!$T$11,'PAINEL E TARGET'!$S$11,
IF(CB711&gt;='PAINEL E TARGET'!$T$12,'PAINEL E TARGET'!$S$12,
IF(CB711&gt;='PAINEL E TARGET'!$T$13,'PAINEL E TARGET'!$S$13,
IF(CB711&gt;='PAINEL E TARGET'!$T$14,'PAINEL E TARGET'!$S$14,
IF(CB711&gt;='PAINEL E TARGET'!$T$15,'PAINEL E TARGET'!$S$15,
IF(CB711&gt;='PAINEL E TARGET'!$T$16,'PAINEL E TARGET'!$S$16,
IF(CB711&gt;='PAINEL E TARGET'!$T$17,'PAINEL E TARGET'!$S$17,
IF(CB711&gt;='PAINEL E TARGET'!$T$18,'PAINEL E TARGET'!$S$18,'PAINEL E TARGET'!$S$19))))))))</f>
        <v>4. Fx de 110% a 114,9%</v>
      </c>
      <c r="CD711" s="17">
        <f>IFERROR(VLOOKUP($BW711,'PAINEL E TARGET'!$G$1:$Q$99,4,0),0)</f>
        <v>0.25</v>
      </c>
      <c r="CE711" s="17">
        <f>VLOOKUP(CC711,'PAINEL E TARGET'!$S$10:$U$19,3,0)</f>
        <v>1.2</v>
      </c>
      <c r="CF711" s="16">
        <f t="shared" si="422"/>
        <v>720</v>
      </c>
      <c r="CG711" s="17">
        <f t="shared" si="404"/>
        <v>1.07</v>
      </c>
      <c r="CH711" s="17">
        <f t="shared" si="405"/>
        <v>0.84</v>
      </c>
      <c r="CI711" s="17">
        <f t="shared" si="406"/>
        <v>1.0820000000000001</v>
      </c>
      <c r="CJ711" s="17">
        <f t="shared" si="407"/>
        <v>1.133</v>
      </c>
      <c r="CK711" s="17">
        <f t="shared" si="408"/>
        <v>0.64100000000000001</v>
      </c>
      <c r="CL711" s="17">
        <f t="shared" si="409"/>
        <v>1.0660000000000001</v>
      </c>
      <c r="CM711" s="16">
        <f t="shared" si="410"/>
        <v>4</v>
      </c>
      <c r="CN711" s="17" t="str">
        <f t="shared" si="423"/>
        <v>não ok</v>
      </c>
      <c r="CO711" s="17">
        <f t="shared" si="424"/>
        <v>0</v>
      </c>
      <c r="CP711" s="33" t="str">
        <f>IF(CO711&gt;='PAINEL E TARGET'!$T$11,'PAINEL E TARGET'!$S$11,
IF(CO711&gt;='PAINEL E TARGET'!$T$12,'PAINEL E TARGET'!$S$12,
IF(CO711&gt;='PAINEL E TARGET'!$T$13,'PAINEL E TARGET'!$S$13,
IF(CO711&gt;='PAINEL E TARGET'!$T$14,'PAINEL E TARGET'!$S$14,
IF(CO711&gt;='PAINEL E TARGET'!$T$15,'PAINEL E TARGET'!$S$15,
IF(CO711&gt;='PAINEL E TARGET'!$T$16,'PAINEL E TARGET'!$S$16,
IF(CO711&gt;='PAINEL E TARGET'!$T$17,'PAINEL E TARGET'!$S$17,
IF(CO711&gt;='PAINEL E TARGET'!$T$18,'PAINEL E TARGET'!$S$18,'PAINEL E TARGET'!$S$19))))))))</f>
        <v>Não elegível</v>
      </c>
      <c r="CQ711" s="17">
        <f>IFERROR(VLOOKUP($BW711,'PAINEL E TARGET'!$G$1:$Q$99,5,0),0)</f>
        <v>0.25</v>
      </c>
      <c r="CR711" s="17">
        <f>VLOOKUP(CP711,'PAINEL E TARGET'!$S$10:$U$19,3,0)</f>
        <v>0</v>
      </c>
      <c r="CS711" s="16">
        <f t="shared" si="425"/>
        <v>0</v>
      </c>
      <c r="CT711" s="17">
        <f t="shared" si="411"/>
        <v>1.0089999999999999</v>
      </c>
      <c r="CU711" s="33" t="str">
        <f>IF(CT711&gt;='PAINEL E TARGET'!$T$11,'PAINEL E TARGET'!$S$11,
IF(CT711&gt;='PAINEL E TARGET'!$T$12,'PAINEL E TARGET'!$S$12,
IF(CT711&gt;='PAINEL E TARGET'!$T$13,'PAINEL E TARGET'!$S$13,
IF(CT711&gt;='PAINEL E TARGET'!$T$14,'PAINEL E TARGET'!$S$14,
IF(CT711&gt;='PAINEL E TARGET'!$T$15,'PAINEL E TARGET'!$S$15,
IF(CT711&gt;='PAINEL E TARGET'!$T$16,'PAINEL E TARGET'!$S$16,
IF(CT711&gt;='PAINEL E TARGET'!$T$17,'PAINEL E TARGET'!$S$17,
IF(CT711&gt;='PAINEL E TARGET'!$T$18,'PAINEL E TARGET'!$S$18,'PAINEL E TARGET'!$S$19))))))))</f>
        <v>2. Fx de 100% a 104,9%</v>
      </c>
      <c r="CV711" s="17">
        <f>IFERROR(VLOOKUP($BW711,'PAINEL E TARGET'!$G$1:$Q$99,6,0),0)</f>
        <v>0.2</v>
      </c>
      <c r="CW711" s="17">
        <f>VLOOKUP(CU711,'PAINEL E TARGET'!$S$10:$U$19,3,0)</f>
        <v>1</v>
      </c>
      <c r="CX711" s="16">
        <f t="shared" si="426"/>
        <v>480</v>
      </c>
      <c r="CY711" s="17">
        <f t="shared" si="412"/>
        <v>1</v>
      </c>
      <c r="CZ711" s="33" t="str">
        <f>IF(CY711&gt;='PAINEL E TARGET'!$T$11,'PAINEL E TARGET'!$S$11,
IF(CY711&gt;='PAINEL E TARGET'!$T$12,'PAINEL E TARGET'!$S$12,
IF(CY711&gt;='PAINEL E TARGET'!$T$13,'PAINEL E TARGET'!$S$13,
IF(CY711&gt;='PAINEL E TARGET'!$T$14,'PAINEL E TARGET'!$S$14,
IF(CY711&gt;='PAINEL E TARGET'!$T$15,'PAINEL E TARGET'!$S$15,
IF(CY711&gt;='PAINEL E TARGET'!$T$16,'PAINEL E TARGET'!$S$16,
IF(CY711&gt;='PAINEL E TARGET'!$T$17,'PAINEL E TARGET'!$S$17,
IF(CY711&gt;='PAINEL E TARGET'!$T$18,'PAINEL E TARGET'!$S$18,'PAINEL E TARGET'!$S$19))))))))</f>
        <v>2. Fx de 100% a 104,9%</v>
      </c>
      <c r="DA711" s="17">
        <f>IFERROR(VLOOKUP($BW711,'PAINEL E TARGET'!$G$1:$Q$99,7,0),0)</f>
        <v>0.15</v>
      </c>
      <c r="DB711" s="17">
        <f>VLOOKUP(CZ711,'PAINEL E TARGET'!$S$10:$U$19,3,0)</f>
        <v>1</v>
      </c>
      <c r="DC711" s="16">
        <f t="shared" si="427"/>
        <v>360</v>
      </c>
      <c r="DD711" s="17">
        <f t="shared" si="413"/>
        <v>1.2509999999999999</v>
      </c>
      <c r="DE711" s="33" t="str">
        <f>IF(DD711&gt;='PAINEL E TARGET'!$T$11,'PAINEL E TARGET'!$S$11,
IF(DD711&gt;='PAINEL E TARGET'!$T$12,'PAINEL E TARGET'!$S$12,
IF(DD711&gt;='PAINEL E TARGET'!$T$13,'PAINEL E TARGET'!$S$13,
IF(DD711&gt;='PAINEL E TARGET'!$T$14,'PAINEL E TARGET'!$S$14,
IF(DD711&gt;='PAINEL E TARGET'!$T$15,'PAINEL E TARGET'!$S$15,
IF(DD711&gt;='PAINEL E TARGET'!$T$16,'PAINEL E TARGET'!$S$16,
IF(DD711&gt;='PAINEL E TARGET'!$T$17,'PAINEL E TARGET'!$S$17,
IF(DD711&gt;='PAINEL E TARGET'!$T$18,'PAINEL E TARGET'!$S$18,'PAINEL E TARGET'!$S$19))))))))</f>
        <v>7. Fx de 125% a 129,9%</v>
      </c>
      <c r="DF711" s="17">
        <f>IFERROR(VLOOKUP($BW711,'PAINEL E TARGET'!$G$1:$Q$99,8,0),0)</f>
        <v>0.1</v>
      </c>
      <c r="DG711" s="17">
        <f>VLOOKUP(DE711,'PAINEL E TARGET'!$S$10:$U$19,3,0)</f>
        <v>1.5</v>
      </c>
      <c r="DH711" s="16">
        <f t="shared" si="428"/>
        <v>360.00000000000006</v>
      </c>
      <c r="DI711" s="17">
        <f t="shared" si="414"/>
        <v>1.0329999999999999</v>
      </c>
      <c r="DJ711" s="33" t="str">
        <f>IF(DI711&gt;='PAINEL E TARGET'!$T$11,'PAINEL E TARGET'!$S$11,
IF(DI711&gt;='PAINEL E TARGET'!$T$12,'PAINEL E TARGET'!$S$12,
IF(DI711&gt;='PAINEL E TARGET'!$T$13,'PAINEL E TARGET'!$S$13,
IF(DI711&gt;='PAINEL E TARGET'!$T$14,'PAINEL E TARGET'!$S$14,
IF(DI711&gt;='PAINEL E TARGET'!$T$15,'PAINEL E TARGET'!$S$15,
IF(DI711&gt;='PAINEL E TARGET'!$T$16,'PAINEL E TARGET'!$S$16,
IF(DI711&gt;='PAINEL E TARGET'!$T$17,'PAINEL E TARGET'!$S$17,
IF(DI711&gt;='PAINEL E TARGET'!$T$18,'PAINEL E TARGET'!$S$18,'PAINEL E TARGET'!$S$19))))))))</f>
        <v>2. Fx de 100% a 104,9%</v>
      </c>
      <c r="DK711" s="17">
        <f>IFERROR(VLOOKUP($BW711,'PAINEL E TARGET'!$G$1:$Q$99,9,0),0)</f>
        <v>0.05</v>
      </c>
      <c r="DL711" s="17">
        <f>VLOOKUP(DJ711,'PAINEL E TARGET'!$S$10:$U$19,3,0)</f>
        <v>1</v>
      </c>
      <c r="DM711" s="16">
        <f t="shared" si="429"/>
        <v>120</v>
      </c>
      <c r="DN711" s="17">
        <f t="shared" si="415"/>
        <v>0.64100000000000001</v>
      </c>
      <c r="DO711" s="33" t="str">
        <f>IF(DN711&gt;='PAINEL E TARGET'!$T$11,'PAINEL E TARGET'!$S$11,
IF(DN711&gt;='PAINEL E TARGET'!$T$12,'PAINEL E TARGET'!$S$12,
IF(DN711&gt;='PAINEL E TARGET'!$T$13,'PAINEL E TARGET'!$S$13,
IF(DN711&gt;='PAINEL E TARGET'!$T$14,'PAINEL E TARGET'!$S$14,
IF(DN711&gt;='PAINEL E TARGET'!$T$15,'PAINEL E TARGET'!$S$15,
IF(DN711&gt;='PAINEL E TARGET'!$T$16,'PAINEL E TARGET'!$S$16,
IF(DN711&gt;='PAINEL E TARGET'!$T$17,'PAINEL E TARGET'!$S$17,
IF(DN711&gt;='PAINEL E TARGET'!$T$18,'PAINEL E TARGET'!$S$18,'PAINEL E TARGET'!$S$19))))))))</f>
        <v>Não elegível</v>
      </c>
      <c r="DP711" s="17">
        <f>IFERROR(VLOOKUP($BW711,'PAINEL E TARGET'!$G$1:$Q$99,10,0),0)</f>
        <v>0</v>
      </c>
      <c r="DQ711" s="17">
        <f>VLOOKUP(DO711,'PAINEL E TARGET'!$S$10:$U$19,3,0)</f>
        <v>0</v>
      </c>
      <c r="DR711" s="16">
        <f t="shared" si="430"/>
        <v>0</v>
      </c>
      <c r="DS711" s="17">
        <f t="shared" si="416"/>
        <v>0.76300000000000001</v>
      </c>
      <c r="DT711" s="16">
        <f>IF(DS711&gt;=1,VLOOKUP(BO711,'PAINEL E TARGET'!$S$1:$W$8,5,0),0)</f>
        <v>0</v>
      </c>
      <c r="DU711" s="16">
        <f t="shared" si="431"/>
        <v>2040</v>
      </c>
    </row>
    <row r="712" spans="2:125" s="32" customFormat="1" x14ac:dyDescent="0.2">
      <c r="B712" s="44">
        <v>43541</v>
      </c>
      <c r="C712" s="65">
        <v>1593</v>
      </c>
      <c r="D712" s="66" t="s">
        <v>714</v>
      </c>
      <c r="E712" s="65">
        <v>312</v>
      </c>
      <c r="F712" s="65" t="s">
        <v>943</v>
      </c>
      <c r="G712" s="67">
        <v>1961011.9481567675</v>
      </c>
      <c r="H712" s="67">
        <v>1148294.8375785036</v>
      </c>
      <c r="I712" s="67">
        <v>1004447.09</v>
      </c>
      <c r="J712" s="68">
        <v>0.87472925691989845</v>
      </c>
      <c r="K712" s="67">
        <v>267459.53800311824</v>
      </c>
      <c r="L712" s="67">
        <v>880835.29957538622</v>
      </c>
      <c r="M712" s="67">
        <v>253454.22</v>
      </c>
      <c r="N712" s="67">
        <v>750992.87000000011</v>
      </c>
      <c r="O712" s="67">
        <v>1961011.9481567675</v>
      </c>
      <c r="P712" s="67" t="s">
        <v>1082</v>
      </c>
      <c r="Q712" s="67" t="s">
        <v>1082</v>
      </c>
      <c r="R712" s="67">
        <v>0</v>
      </c>
      <c r="S712" s="67">
        <v>0</v>
      </c>
      <c r="T712" s="68">
        <v>9.7898001733648529E-2</v>
      </c>
      <c r="U712" s="68">
        <v>9.7642365612309184E-2</v>
      </c>
      <c r="V712" s="68">
        <v>0.997388750364539</v>
      </c>
      <c r="W712" s="67">
        <v>112415.77</v>
      </c>
      <c r="X712" s="67">
        <v>98076.590000000026</v>
      </c>
      <c r="Y712" s="68">
        <v>0.87244512046663936</v>
      </c>
      <c r="Z712" s="68">
        <v>0.15441770196748589</v>
      </c>
      <c r="AA712" s="68">
        <v>0.13981155542996293</v>
      </c>
      <c r="AB712" s="68">
        <v>0.90541144990877787</v>
      </c>
      <c r="AC712" s="67">
        <v>177317.05</v>
      </c>
      <c r="AD712" s="67">
        <v>140433.30999999997</v>
      </c>
      <c r="AE712" s="68">
        <v>0.79198988478547316</v>
      </c>
      <c r="AF712" s="43">
        <v>80</v>
      </c>
      <c r="AG712" s="43">
        <v>75</v>
      </c>
      <c r="AH712" s="43">
        <v>46</v>
      </c>
      <c r="AI712" s="43">
        <v>31</v>
      </c>
      <c r="AJ712" s="67">
        <v>55427.560000000005</v>
      </c>
      <c r="AK712" s="67">
        <v>50314</v>
      </c>
      <c r="AL712" s="68">
        <v>0.90774336810063438</v>
      </c>
      <c r="AM712" s="67">
        <v>11894.78</v>
      </c>
      <c r="AN712" s="67">
        <v>10828.2</v>
      </c>
      <c r="AO712" s="68">
        <v>0.91033209525522962</v>
      </c>
      <c r="AP712" s="67">
        <v>5344.0100000000011</v>
      </c>
      <c r="AQ712" s="67">
        <v>3373.87</v>
      </c>
      <c r="AR712" s="68">
        <v>0.63133676770814406</v>
      </c>
      <c r="AS712" s="67">
        <v>39749.42</v>
      </c>
      <c r="AT712" s="67">
        <v>33560.519999999997</v>
      </c>
      <c r="AU712" s="68">
        <v>0.84430213069775606</v>
      </c>
      <c r="AV712" s="43">
        <v>1389.9499999999998</v>
      </c>
      <c r="AW712" s="43">
        <v>944.84</v>
      </c>
      <c r="AX712" s="69">
        <v>0.67976545918917963</v>
      </c>
      <c r="AY712" s="43">
        <v>267459.53800311824</v>
      </c>
      <c r="AZ712" s="43">
        <v>253454.21999999997</v>
      </c>
      <c r="BA712" s="43">
        <v>50257.201893256461</v>
      </c>
      <c r="BB712" s="43">
        <v>55350.66</v>
      </c>
      <c r="BC712" s="43">
        <v>456045.51061791019</v>
      </c>
      <c r="BD712" s="43">
        <v>86183.95216411131</v>
      </c>
      <c r="BE712" s="43">
        <v>193127.38000000003</v>
      </c>
      <c r="BF712" s="43">
        <v>304626.13</v>
      </c>
      <c r="BG712" s="43">
        <v>2385.87</v>
      </c>
      <c r="BH712" s="43">
        <v>69</v>
      </c>
      <c r="BI712" s="44">
        <v>43173</v>
      </c>
      <c r="BJ712" s="44">
        <v>43541</v>
      </c>
      <c r="BK712" s="44">
        <v>43172</v>
      </c>
      <c r="BL712" s="43">
        <f t="shared" si="417"/>
        <v>1004447.09</v>
      </c>
      <c r="BM712" s="43">
        <f t="shared" si="418"/>
        <v>1004447.0900000001</v>
      </c>
      <c r="BO712" s="16" t="str">
        <f>IFERROR(VLOOKUP($C712,'PORTE LOJA'!A:B,2,0),"PORTE 1")</f>
        <v>PORTE 3</v>
      </c>
      <c r="BP712" s="16">
        <f>VLOOKUP(BO712,'PAINEL E TARGET'!$S$1:$W$8,3,0)</f>
        <v>2400</v>
      </c>
      <c r="BQ712" s="16">
        <f t="shared" si="396"/>
        <v>1</v>
      </c>
      <c r="BR712" s="16">
        <f t="shared" si="397"/>
        <v>1</v>
      </c>
      <c r="BS712" s="16">
        <f t="shared" si="398"/>
        <v>1</v>
      </c>
      <c r="BT712" s="16">
        <f t="shared" si="399"/>
        <v>1</v>
      </c>
      <c r="BU712" s="16">
        <f t="shared" si="400"/>
        <v>1</v>
      </c>
      <c r="BV712" s="16">
        <f t="shared" si="401"/>
        <v>1</v>
      </c>
      <c r="BW712" s="17" t="str">
        <f t="shared" si="419"/>
        <v>111111</v>
      </c>
      <c r="BY712" s="17">
        <f t="shared" si="402"/>
        <v>0.875</v>
      </c>
      <c r="BZ712" s="17">
        <f t="shared" si="403"/>
        <v>0.875</v>
      </c>
      <c r="CA712" s="17" t="str">
        <f t="shared" si="420"/>
        <v>Com Retira</v>
      </c>
      <c r="CB712" s="17">
        <f t="shared" si="421"/>
        <v>0.875</v>
      </c>
      <c r="CC712" s="33" t="str">
        <f>IF(CB712&gt;='PAINEL E TARGET'!$T$11,'PAINEL E TARGET'!$S$11,
IF(CB712&gt;='PAINEL E TARGET'!$T$12,'PAINEL E TARGET'!$S$12,
IF(CB712&gt;='PAINEL E TARGET'!$T$13,'PAINEL E TARGET'!$S$13,
IF(CB712&gt;='PAINEL E TARGET'!$T$14,'PAINEL E TARGET'!$S$14,
IF(CB712&gt;='PAINEL E TARGET'!$T$15,'PAINEL E TARGET'!$S$15,
IF(CB712&gt;='PAINEL E TARGET'!$T$16,'PAINEL E TARGET'!$S$16,
IF(CB712&gt;='PAINEL E TARGET'!$T$17,'PAINEL E TARGET'!$S$17,
IF(CB712&gt;='PAINEL E TARGET'!$T$18,'PAINEL E TARGET'!$S$18,'PAINEL E TARGET'!$S$19))))))))</f>
        <v>Não elegível</v>
      </c>
      <c r="CD712" s="17">
        <f>IFERROR(VLOOKUP($BW712,'PAINEL E TARGET'!$G$1:$Q$99,4,0),0)</f>
        <v>0.25</v>
      </c>
      <c r="CE712" s="17">
        <f>VLOOKUP(CC712,'PAINEL E TARGET'!$S$10:$U$19,3,0)</f>
        <v>0</v>
      </c>
      <c r="CF712" s="16">
        <f t="shared" si="422"/>
        <v>0</v>
      </c>
      <c r="CG712" s="17">
        <f t="shared" si="404"/>
        <v>0.90800000000000003</v>
      </c>
      <c r="CH712" s="17">
        <f t="shared" si="405"/>
        <v>0.91</v>
      </c>
      <c r="CI712" s="17">
        <f t="shared" si="406"/>
        <v>0.63100000000000001</v>
      </c>
      <c r="CJ712" s="17">
        <f t="shared" si="407"/>
        <v>0.84399999999999997</v>
      </c>
      <c r="CK712" s="17">
        <f t="shared" si="408"/>
        <v>0.68</v>
      </c>
      <c r="CL712" s="17">
        <f t="shared" si="409"/>
        <v>0.872</v>
      </c>
      <c r="CM712" s="16">
        <f t="shared" si="410"/>
        <v>3</v>
      </c>
      <c r="CN712" s="17" t="str">
        <f t="shared" si="423"/>
        <v>não ok</v>
      </c>
      <c r="CO712" s="17">
        <f t="shared" si="424"/>
        <v>0</v>
      </c>
      <c r="CP712" s="33" t="str">
        <f>IF(CO712&gt;='PAINEL E TARGET'!$T$11,'PAINEL E TARGET'!$S$11,
IF(CO712&gt;='PAINEL E TARGET'!$T$12,'PAINEL E TARGET'!$S$12,
IF(CO712&gt;='PAINEL E TARGET'!$T$13,'PAINEL E TARGET'!$S$13,
IF(CO712&gt;='PAINEL E TARGET'!$T$14,'PAINEL E TARGET'!$S$14,
IF(CO712&gt;='PAINEL E TARGET'!$T$15,'PAINEL E TARGET'!$S$15,
IF(CO712&gt;='PAINEL E TARGET'!$T$16,'PAINEL E TARGET'!$S$16,
IF(CO712&gt;='PAINEL E TARGET'!$T$17,'PAINEL E TARGET'!$S$17,
IF(CO712&gt;='PAINEL E TARGET'!$T$18,'PAINEL E TARGET'!$S$18,'PAINEL E TARGET'!$S$19))))))))</f>
        <v>Não elegível</v>
      </c>
      <c r="CQ712" s="17">
        <f>IFERROR(VLOOKUP($BW712,'PAINEL E TARGET'!$G$1:$Q$99,5,0),0)</f>
        <v>0.25</v>
      </c>
      <c r="CR712" s="17">
        <f>VLOOKUP(CP712,'PAINEL E TARGET'!$S$10:$U$19,3,0)</f>
        <v>0</v>
      </c>
      <c r="CS712" s="16">
        <f t="shared" si="425"/>
        <v>0</v>
      </c>
      <c r="CT712" s="17">
        <f t="shared" si="411"/>
        <v>0.79200000000000004</v>
      </c>
      <c r="CU712" s="33" t="str">
        <f>IF(CT712&gt;='PAINEL E TARGET'!$T$11,'PAINEL E TARGET'!$S$11,
IF(CT712&gt;='PAINEL E TARGET'!$T$12,'PAINEL E TARGET'!$S$12,
IF(CT712&gt;='PAINEL E TARGET'!$T$13,'PAINEL E TARGET'!$S$13,
IF(CT712&gt;='PAINEL E TARGET'!$T$14,'PAINEL E TARGET'!$S$14,
IF(CT712&gt;='PAINEL E TARGET'!$T$15,'PAINEL E TARGET'!$S$15,
IF(CT712&gt;='PAINEL E TARGET'!$T$16,'PAINEL E TARGET'!$S$16,
IF(CT712&gt;='PAINEL E TARGET'!$T$17,'PAINEL E TARGET'!$S$17,
IF(CT712&gt;='PAINEL E TARGET'!$T$18,'PAINEL E TARGET'!$S$18,'PAINEL E TARGET'!$S$19))))))))</f>
        <v>Não elegível</v>
      </c>
      <c r="CV712" s="17">
        <f>IFERROR(VLOOKUP($BW712,'PAINEL E TARGET'!$G$1:$Q$99,6,0),0)</f>
        <v>0.2</v>
      </c>
      <c r="CW712" s="17">
        <f>VLOOKUP(CU712,'PAINEL E TARGET'!$S$10:$U$19,3,0)</f>
        <v>0</v>
      </c>
      <c r="CX712" s="16">
        <f t="shared" si="426"/>
        <v>0</v>
      </c>
      <c r="CY712" s="17">
        <f t="shared" si="412"/>
        <v>0.94799999999999995</v>
      </c>
      <c r="CZ712" s="33" t="str">
        <f>IF(CY712&gt;='PAINEL E TARGET'!$T$11,'PAINEL E TARGET'!$S$11,
IF(CY712&gt;='PAINEL E TARGET'!$T$12,'PAINEL E TARGET'!$S$12,
IF(CY712&gt;='PAINEL E TARGET'!$T$13,'PAINEL E TARGET'!$S$13,
IF(CY712&gt;='PAINEL E TARGET'!$T$14,'PAINEL E TARGET'!$S$14,
IF(CY712&gt;='PAINEL E TARGET'!$T$15,'PAINEL E TARGET'!$S$15,
IF(CY712&gt;='PAINEL E TARGET'!$T$16,'PAINEL E TARGET'!$S$16,
IF(CY712&gt;='PAINEL E TARGET'!$T$17,'PAINEL E TARGET'!$S$17,
IF(CY712&gt;='PAINEL E TARGET'!$T$18,'PAINEL E TARGET'!$S$18,'PAINEL E TARGET'!$S$19))))))))</f>
        <v>1. Fx de 90% a 99,9%</v>
      </c>
      <c r="DA712" s="17">
        <f>IFERROR(VLOOKUP($BW712,'PAINEL E TARGET'!$G$1:$Q$99,7,0),0)</f>
        <v>0.15</v>
      </c>
      <c r="DB712" s="17">
        <f>VLOOKUP(CZ712,'PAINEL E TARGET'!$S$10:$U$19,3,0)</f>
        <v>0.5</v>
      </c>
      <c r="DC712" s="16">
        <f t="shared" si="427"/>
        <v>180</v>
      </c>
      <c r="DD712" s="17">
        <f t="shared" si="413"/>
        <v>1.101</v>
      </c>
      <c r="DE712" s="33" t="str">
        <f>IF(DD712&gt;='PAINEL E TARGET'!$T$11,'PAINEL E TARGET'!$S$11,
IF(DD712&gt;='PAINEL E TARGET'!$T$12,'PAINEL E TARGET'!$S$12,
IF(DD712&gt;='PAINEL E TARGET'!$T$13,'PAINEL E TARGET'!$S$13,
IF(DD712&gt;='PAINEL E TARGET'!$T$14,'PAINEL E TARGET'!$S$14,
IF(DD712&gt;='PAINEL E TARGET'!$T$15,'PAINEL E TARGET'!$S$15,
IF(DD712&gt;='PAINEL E TARGET'!$T$16,'PAINEL E TARGET'!$S$16,
IF(DD712&gt;='PAINEL E TARGET'!$T$17,'PAINEL E TARGET'!$S$17,
IF(DD712&gt;='PAINEL E TARGET'!$T$18,'PAINEL E TARGET'!$S$18,'PAINEL E TARGET'!$S$19))))))))</f>
        <v>4. Fx de 110% a 114,9%</v>
      </c>
      <c r="DF712" s="17">
        <f>IFERROR(VLOOKUP($BW712,'PAINEL E TARGET'!$G$1:$Q$99,8,0),0)</f>
        <v>0.1</v>
      </c>
      <c r="DG712" s="17">
        <f>VLOOKUP(DE712,'PAINEL E TARGET'!$S$10:$U$19,3,0)</f>
        <v>1.2</v>
      </c>
      <c r="DH712" s="16">
        <f t="shared" si="428"/>
        <v>288</v>
      </c>
      <c r="DI712" s="17">
        <f t="shared" si="414"/>
        <v>0.67400000000000004</v>
      </c>
      <c r="DJ712" s="33" t="str">
        <f>IF(DI712&gt;='PAINEL E TARGET'!$T$11,'PAINEL E TARGET'!$S$11,
IF(DI712&gt;='PAINEL E TARGET'!$T$12,'PAINEL E TARGET'!$S$12,
IF(DI712&gt;='PAINEL E TARGET'!$T$13,'PAINEL E TARGET'!$S$13,
IF(DI712&gt;='PAINEL E TARGET'!$T$14,'PAINEL E TARGET'!$S$14,
IF(DI712&gt;='PAINEL E TARGET'!$T$15,'PAINEL E TARGET'!$S$15,
IF(DI712&gt;='PAINEL E TARGET'!$T$16,'PAINEL E TARGET'!$S$16,
IF(DI712&gt;='PAINEL E TARGET'!$T$17,'PAINEL E TARGET'!$S$17,
IF(DI712&gt;='PAINEL E TARGET'!$T$18,'PAINEL E TARGET'!$S$18,'PAINEL E TARGET'!$S$19))))))))</f>
        <v>Não elegível</v>
      </c>
      <c r="DK712" s="17">
        <f>IFERROR(VLOOKUP($BW712,'PAINEL E TARGET'!$G$1:$Q$99,9,0),0)</f>
        <v>0.05</v>
      </c>
      <c r="DL712" s="17">
        <f>VLOOKUP(DJ712,'PAINEL E TARGET'!$S$10:$U$19,3,0)</f>
        <v>0</v>
      </c>
      <c r="DM712" s="16">
        <f t="shared" si="429"/>
        <v>0</v>
      </c>
      <c r="DN712" s="17">
        <f t="shared" si="415"/>
        <v>0.68</v>
      </c>
      <c r="DO712" s="33" t="str">
        <f>IF(DN712&gt;='PAINEL E TARGET'!$T$11,'PAINEL E TARGET'!$S$11,
IF(DN712&gt;='PAINEL E TARGET'!$T$12,'PAINEL E TARGET'!$S$12,
IF(DN712&gt;='PAINEL E TARGET'!$T$13,'PAINEL E TARGET'!$S$13,
IF(DN712&gt;='PAINEL E TARGET'!$T$14,'PAINEL E TARGET'!$S$14,
IF(DN712&gt;='PAINEL E TARGET'!$T$15,'PAINEL E TARGET'!$S$15,
IF(DN712&gt;='PAINEL E TARGET'!$T$16,'PAINEL E TARGET'!$S$16,
IF(DN712&gt;='PAINEL E TARGET'!$T$17,'PAINEL E TARGET'!$S$17,
IF(DN712&gt;='PAINEL E TARGET'!$T$18,'PAINEL E TARGET'!$S$18,'PAINEL E TARGET'!$S$19))))))))</f>
        <v>Não elegível</v>
      </c>
      <c r="DP712" s="17">
        <f>IFERROR(VLOOKUP($BW712,'PAINEL E TARGET'!$G$1:$Q$99,10,0),0)</f>
        <v>0</v>
      </c>
      <c r="DQ712" s="17">
        <f>VLOOKUP(DO712,'PAINEL E TARGET'!$S$10:$U$19,3,0)</f>
        <v>0</v>
      </c>
      <c r="DR712" s="16">
        <f t="shared" si="430"/>
        <v>0</v>
      </c>
      <c r="DS712" s="17">
        <f t="shared" si="416"/>
        <v>0.93799999999999994</v>
      </c>
      <c r="DT712" s="16">
        <f>IF(DS712&gt;=1,VLOOKUP(BO712,'PAINEL E TARGET'!$S$1:$W$8,5,0),0)</f>
        <v>0</v>
      </c>
      <c r="DU712" s="16">
        <f t="shared" si="431"/>
        <v>468</v>
      </c>
    </row>
    <row r="713" spans="2:125" s="32" customFormat="1" x14ac:dyDescent="0.2">
      <c r="B713" s="44">
        <v>43541</v>
      </c>
      <c r="C713" s="65">
        <v>1594</v>
      </c>
      <c r="D713" s="66" t="s">
        <v>715</v>
      </c>
      <c r="E713" s="65">
        <v>313</v>
      </c>
      <c r="F713" s="65" t="s">
        <v>943</v>
      </c>
      <c r="G713" s="67">
        <v>3498813.3184893578</v>
      </c>
      <c r="H713" s="67">
        <v>2199208.7159368857</v>
      </c>
      <c r="I713" s="67">
        <v>1740680.3099999998</v>
      </c>
      <c r="J713" s="68">
        <v>0.79150300623397263</v>
      </c>
      <c r="K713" s="67">
        <v>403370.61324588035</v>
      </c>
      <c r="L713" s="67">
        <v>1569547.1150668391</v>
      </c>
      <c r="M713" s="67">
        <v>334063.52</v>
      </c>
      <c r="N713" s="67">
        <v>1333194.19</v>
      </c>
      <c r="O713" s="67">
        <v>3158612.8360987958</v>
      </c>
      <c r="P713" s="67">
        <v>8278.4432887776293</v>
      </c>
      <c r="Q713" s="67">
        <v>0</v>
      </c>
      <c r="R713" s="67">
        <v>0</v>
      </c>
      <c r="S713" s="67">
        <v>0</v>
      </c>
      <c r="T713" s="68">
        <v>9.3830807214950712E-2</v>
      </c>
      <c r="U713" s="68">
        <v>8.8832493688093386E-2</v>
      </c>
      <c r="V713" s="68">
        <v>0.94673057095835245</v>
      </c>
      <c r="W713" s="67">
        <v>184343.69</v>
      </c>
      <c r="X713" s="67">
        <v>148106.66000000003</v>
      </c>
      <c r="Y713" s="68">
        <v>0.80342679480919599</v>
      </c>
      <c r="Z713" s="68">
        <v>0.13684306553973374</v>
      </c>
      <c r="AA713" s="68">
        <v>0.13361473074249569</v>
      </c>
      <c r="AB713" s="68">
        <v>0.97640848818677861</v>
      </c>
      <c r="AC713" s="67">
        <v>269980.11</v>
      </c>
      <c r="AD713" s="67">
        <v>222770.18999999994</v>
      </c>
      <c r="AE713" s="68">
        <v>0.82513556276423461</v>
      </c>
      <c r="AF713" s="43">
        <v>80</v>
      </c>
      <c r="AG713" s="43">
        <v>74</v>
      </c>
      <c r="AH713" s="43">
        <v>59</v>
      </c>
      <c r="AI713" s="43">
        <v>59</v>
      </c>
      <c r="AJ713" s="67">
        <v>66895.039999999994</v>
      </c>
      <c r="AK713" s="67">
        <v>61114</v>
      </c>
      <c r="AL713" s="68">
        <v>0.91358043884868001</v>
      </c>
      <c r="AM713" s="67">
        <v>20466.140000000003</v>
      </c>
      <c r="AN713" s="67">
        <v>21449.569999999996</v>
      </c>
      <c r="AO713" s="68">
        <v>1.0480515622388977</v>
      </c>
      <c r="AP713" s="67">
        <v>13156.990000000002</v>
      </c>
      <c r="AQ713" s="67">
        <v>10007.979999999998</v>
      </c>
      <c r="AR713" s="68">
        <v>0.76065878289791178</v>
      </c>
      <c r="AS713" s="67">
        <v>83825.51999999999</v>
      </c>
      <c r="AT713" s="67">
        <v>55535.109999999993</v>
      </c>
      <c r="AU713" s="68">
        <v>0.66250838646751009</v>
      </c>
      <c r="AV713" s="43">
        <v>2904.86</v>
      </c>
      <c r="AW713" s="43">
        <v>2393.9699999999998</v>
      </c>
      <c r="AX713" s="69">
        <v>0.82412577542463306</v>
      </c>
      <c r="AY713" s="43">
        <v>403370.61324588035</v>
      </c>
      <c r="AZ713" s="43">
        <v>334063.52</v>
      </c>
      <c r="BA713" s="43">
        <v>67815.70618275422</v>
      </c>
      <c r="BB713" s="43">
        <v>81392.47</v>
      </c>
      <c r="BC713" s="43">
        <v>644950.48434180138</v>
      </c>
      <c r="BD713" s="43">
        <v>109045.32815970553</v>
      </c>
      <c r="BE713" s="43">
        <v>296921.99999999994</v>
      </c>
      <c r="BF713" s="43">
        <v>434932.92999999993</v>
      </c>
      <c r="BG713" s="43">
        <v>4676.8400000000011</v>
      </c>
      <c r="BH713" s="43">
        <v>91</v>
      </c>
      <c r="BI713" s="44">
        <v>43173</v>
      </c>
      <c r="BJ713" s="44">
        <v>43541</v>
      </c>
      <c r="BK713" s="44">
        <v>43172</v>
      </c>
      <c r="BL713" s="43">
        <f t="shared" si="417"/>
        <v>1740680.3099999998</v>
      </c>
      <c r="BM713" s="43">
        <f t="shared" si="418"/>
        <v>1667257.71</v>
      </c>
      <c r="BO713" s="16" t="str">
        <f>IFERROR(VLOOKUP($C713,'PORTE LOJA'!A:B,2,0),"PORTE 1")</f>
        <v>PORTE 4</v>
      </c>
      <c r="BP713" s="16">
        <f>VLOOKUP(BO713,'PAINEL E TARGET'!$S$1:$W$8,3,0)</f>
        <v>3000</v>
      </c>
      <c r="BQ713" s="16">
        <f t="shared" si="396"/>
        <v>1</v>
      </c>
      <c r="BR713" s="16">
        <f t="shared" si="397"/>
        <v>1</v>
      </c>
      <c r="BS713" s="16">
        <f t="shared" si="398"/>
        <v>1</v>
      </c>
      <c r="BT713" s="16">
        <f t="shared" si="399"/>
        <v>1</v>
      </c>
      <c r="BU713" s="16">
        <f t="shared" si="400"/>
        <v>1</v>
      </c>
      <c r="BV713" s="16">
        <f t="shared" si="401"/>
        <v>1</v>
      </c>
      <c r="BW713" s="17" t="str">
        <f t="shared" si="419"/>
        <v>111111</v>
      </c>
      <c r="BY713" s="17">
        <f t="shared" si="402"/>
        <v>0.79200000000000004</v>
      </c>
      <c r="BZ713" s="17">
        <f t="shared" si="403"/>
        <v>0.84499999999999997</v>
      </c>
      <c r="CA713" s="17" t="str">
        <f t="shared" si="420"/>
        <v>Sem Retira</v>
      </c>
      <c r="CB713" s="17">
        <f t="shared" si="421"/>
        <v>0.84499999999999997</v>
      </c>
      <c r="CC713" s="33" t="str">
        <f>IF(CB713&gt;='PAINEL E TARGET'!$T$11,'PAINEL E TARGET'!$S$11,
IF(CB713&gt;='PAINEL E TARGET'!$T$12,'PAINEL E TARGET'!$S$12,
IF(CB713&gt;='PAINEL E TARGET'!$T$13,'PAINEL E TARGET'!$S$13,
IF(CB713&gt;='PAINEL E TARGET'!$T$14,'PAINEL E TARGET'!$S$14,
IF(CB713&gt;='PAINEL E TARGET'!$T$15,'PAINEL E TARGET'!$S$15,
IF(CB713&gt;='PAINEL E TARGET'!$T$16,'PAINEL E TARGET'!$S$16,
IF(CB713&gt;='PAINEL E TARGET'!$T$17,'PAINEL E TARGET'!$S$17,
IF(CB713&gt;='PAINEL E TARGET'!$T$18,'PAINEL E TARGET'!$S$18,'PAINEL E TARGET'!$S$19))))))))</f>
        <v>Não elegível</v>
      </c>
      <c r="CD713" s="17">
        <f>IFERROR(VLOOKUP($BW713,'PAINEL E TARGET'!$G$1:$Q$99,4,0),0)</f>
        <v>0.25</v>
      </c>
      <c r="CE713" s="17">
        <f>VLOOKUP(CC713,'PAINEL E TARGET'!$S$10:$U$19,3,0)</f>
        <v>0</v>
      </c>
      <c r="CF713" s="16">
        <f t="shared" si="422"/>
        <v>0</v>
      </c>
      <c r="CG713" s="17">
        <f t="shared" si="404"/>
        <v>0.91400000000000003</v>
      </c>
      <c r="CH713" s="17">
        <f t="shared" si="405"/>
        <v>1.048</v>
      </c>
      <c r="CI713" s="17">
        <f t="shared" si="406"/>
        <v>0.76100000000000001</v>
      </c>
      <c r="CJ713" s="17">
        <f t="shared" si="407"/>
        <v>0.66300000000000003</v>
      </c>
      <c r="CK713" s="17">
        <f t="shared" si="408"/>
        <v>0.82399999999999995</v>
      </c>
      <c r="CL713" s="17">
        <f t="shared" si="409"/>
        <v>0.80300000000000005</v>
      </c>
      <c r="CM713" s="16">
        <f t="shared" si="410"/>
        <v>4</v>
      </c>
      <c r="CN713" s="17" t="str">
        <f t="shared" si="423"/>
        <v>não ok</v>
      </c>
      <c r="CO713" s="17">
        <f t="shared" si="424"/>
        <v>0</v>
      </c>
      <c r="CP713" s="33" t="str">
        <f>IF(CO713&gt;='PAINEL E TARGET'!$T$11,'PAINEL E TARGET'!$S$11,
IF(CO713&gt;='PAINEL E TARGET'!$T$12,'PAINEL E TARGET'!$S$12,
IF(CO713&gt;='PAINEL E TARGET'!$T$13,'PAINEL E TARGET'!$S$13,
IF(CO713&gt;='PAINEL E TARGET'!$T$14,'PAINEL E TARGET'!$S$14,
IF(CO713&gt;='PAINEL E TARGET'!$T$15,'PAINEL E TARGET'!$S$15,
IF(CO713&gt;='PAINEL E TARGET'!$T$16,'PAINEL E TARGET'!$S$16,
IF(CO713&gt;='PAINEL E TARGET'!$T$17,'PAINEL E TARGET'!$S$17,
IF(CO713&gt;='PAINEL E TARGET'!$T$18,'PAINEL E TARGET'!$S$18,'PAINEL E TARGET'!$S$19))))))))</f>
        <v>Não elegível</v>
      </c>
      <c r="CQ713" s="17">
        <f>IFERROR(VLOOKUP($BW713,'PAINEL E TARGET'!$G$1:$Q$99,5,0),0)</f>
        <v>0.25</v>
      </c>
      <c r="CR713" s="17">
        <f>VLOOKUP(CP713,'PAINEL E TARGET'!$S$10:$U$19,3,0)</f>
        <v>0</v>
      </c>
      <c r="CS713" s="16">
        <f t="shared" si="425"/>
        <v>0</v>
      </c>
      <c r="CT713" s="17">
        <f t="shared" si="411"/>
        <v>0.82499999999999996</v>
      </c>
      <c r="CU713" s="33" t="str">
        <f>IF(CT713&gt;='PAINEL E TARGET'!$T$11,'PAINEL E TARGET'!$S$11,
IF(CT713&gt;='PAINEL E TARGET'!$T$12,'PAINEL E TARGET'!$S$12,
IF(CT713&gt;='PAINEL E TARGET'!$T$13,'PAINEL E TARGET'!$S$13,
IF(CT713&gt;='PAINEL E TARGET'!$T$14,'PAINEL E TARGET'!$S$14,
IF(CT713&gt;='PAINEL E TARGET'!$T$15,'PAINEL E TARGET'!$S$15,
IF(CT713&gt;='PAINEL E TARGET'!$T$16,'PAINEL E TARGET'!$S$16,
IF(CT713&gt;='PAINEL E TARGET'!$T$17,'PAINEL E TARGET'!$S$17,
IF(CT713&gt;='PAINEL E TARGET'!$T$18,'PAINEL E TARGET'!$S$18,'PAINEL E TARGET'!$S$19))))))))</f>
        <v>Não elegível</v>
      </c>
      <c r="CV713" s="17">
        <f>IFERROR(VLOOKUP($BW713,'PAINEL E TARGET'!$G$1:$Q$99,6,0),0)</f>
        <v>0.2</v>
      </c>
      <c r="CW713" s="17">
        <f>VLOOKUP(CU713,'PAINEL E TARGET'!$S$10:$U$19,3,0)</f>
        <v>0</v>
      </c>
      <c r="CX713" s="16">
        <f t="shared" si="426"/>
        <v>0</v>
      </c>
      <c r="CY713" s="17">
        <f t="shared" si="412"/>
        <v>0.82799999999999996</v>
      </c>
      <c r="CZ713" s="33" t="str">
        <f>IF(CY713&gt;='PAINEL E TARGET'!$T$11,'PAINEL E TARGET'!$S$11,
IF(CY713&gt;='PAINEL E TARGET'!$T$12,'PAINEL E TARGET'!$S$12,
IF(CY713&gt;='PAINEL E TARGET'!$T$13,'PAINEL E TARGET'!$S$13,
IF(CY713&gt;='PAINEL E TARGET'!$T$14,'PAINEL E TARGET'!$S$14,
IF(CY713&gt;='PAINEL E TARGET'!$T$15,'PAINEL E TARGET'!$S$15,
IF(CY713&gt;='PAINEL E TARGET'!$T$16,'PAINEL E TARGET'!$S$16,
IF(CY713&gt;='PAINEL E TARGET'!$T$17,'PAINEL E TARGET'!$S$17,
IF(CY713&gt;='PAINEL E TARGET'!$T$18,'PAINEL E TARGET'!$S$18,'PAINEL E TARGET'!$S$19))))))))</f>
        <v>Não elegível</v>
      </c>
      <c r="DA713" s="17">
        <f>IFERROR(VLOOKUP($BW713,'PAINEL E TARGET'!$G$1:$Q$99,7,0),0)</f>
        <v>0.15</v>
      </c>
      <c r="DB713" s="17">
        <f>VLOOKUP(CZ713,'PAINEL E TARGET'!$S$10:$U$19,3,0)</f>
        <v>0</v>
      </c>
      <c r="DC713" s="16">
        <f t="shared" si="427"/>
        <v>0</v>
      </c>
      <c r="DD713" s="17">
        <f t="shared" si="413"/>
        <v>1.2</v>
      </c>
      <c r="DE713" s="33" t="str">
        <f>IF(DD713&gt;='PAINEL E TARGET'!$T$11,'PAINEL E TARGET'!$S$11,
IF(DD713&gt;='PAINEL E TARGET'!$T$12,'PAINEL E TARGET'!$S$12,
IF(DD713&gt;='PAINEL E TARGET'!$T$13,'PAINEL E TARGET'!$S$13,
IF(DD713&gt;='PAINEL E TARGET'!$T$14,'PAINEL E TARGET'!$S$14,
IF(DD713&gt;='PAINEL E TARGET'!$T$15,'PAINEL E TARGET'!$S$15,
IF(DD713&gt;='PAINEL E TARGET'!$T$16,'PAINEL E TARGET'!$S$16,
IF(DD713&gt;='PAINEL E TARGET'!$T$17,'PAINEL E TARGET'!$S$17,
IF(DD713&gt;='PAINEL E TARGET'!$T$18,'PAINEL E TARGET'!$S$18,'PAINEL E TARGET'!$S$19))))))))</f>
        <v>6. Fx de 120% a 124,9%</v>
      </c>
      <c r="DF713" s="17">
        <f>IFERROR(VLOOKUP($BW713,'PAINEL E TARGET'!$G$1:$Q$99,8,0),0)</f>
        <v>0.1</v>
      </c>
      <c r="DG713" s="17">
        <f>VLOOKUP(DE713,'PAINEL E TARGET'!$S$10:$U$19,3,0)</f>
        <v>1.4</v>
      </c>
      <c r="DH713" s="16">
        <f t="shared" si="428"/>
        <v>419.99999999999994</v>
      </c>
      <c r="DI713" s="17">
        <f t="shared" si="414"/>
        <v>1</v>
      </c>
      <c r="DJ713" s="33" t="str">
        <f>IF(DI713&gt;='PAINEL E TARGET'!$T$11,'PAINEL E TARGET'!$S$11,
IF(DI713&gt;='PAINEL E TARGET'!$T$12,'PAINEL E TARGET'!$S$12,
IF(DI713&gt;='PAINEL E TARGET'!$T$13,'PAINEL E TARGET'!$S$13,
IF(DI713&gt;='PAINEL E TARGET'!$T$14,'PAINEL E TARGET'!$S$14,
IF(DI713&gt;='PAINEL E TARGET'!$T$15,'PAINEL E TARGET'!$S$15,
IF(DI713&gt;='PAINEL E TARGET'!$T$16,'PAINEL E TARGET'!$S$16,
IF(DI713&gt;='PAINEL E TARGET'!$T$17,'PAINEL E TARGET'!$S$17,
IF(DI713&gt;='PAINEL E TARGET'!$T$18,'PAINEL E TARGET'!$S$18,'PAINEL E TARGET'!$S$19))))))))</f>
        <v>2. Fx de 100% a 104,9%</v>
      </c>
      <c r="DK713" s="17">
        <f>IFERROR(VLOOKUP($BW713,'PAINEL E TARGET'!$G$1:$Q$99,9,0),0)</f>
        <v>0.05</v>
      </c>
      <c r="DL713" s="17">
        <f>VLOOKUP(DJ713,'PAINEL E TARGET'!$S$10:$U$19,3,0)</f>
        <v>1</v>
      </c>
      <c r="DM713" s="16">
        <f t="shared" si="429"/>
        <v>150</v>
      </c>
      <c r="DN713" s="17">
        <f t="shared" si="415"/>
        <v>0.82399999999999995</v>
      </c>
      <c r="DO713" s="33" t="str">
        <f>IF(DN713&gt;='PAINEL E TARGET'!$T$11,'PAINEL E TARGET'!$S$11,
IF(DN713&gt;='PAINEL E TARGET'!$T$12,'PAINEL E TARGET'!$S$12,
IF(DN713&gt;='PAINEL E TARGET'!$T$13,'PAINEL E TARGET'!$S$13,
IF(DN713&gt;='PAINEL E TARGET'!$T$14,'PAINEL E TARGET'!$S$14,
IF(DN713&gt;='PAINEL E TARGET'!$T$15,'PAINEL E TARGET'!$S$15,
IF(DN713&gt;='PAINEL E TARGET'!$T$16,'PAINEL E TARGET'!$S$16,
IF(DN713&gt;='PAINEL E TARGET'!$T$17,'PAINEL E TARGET'!$S$17,
IF(DN713&gt;='PAINEL E TARGET'!$T$18,'PAINEL E TARGET'!$S$18,'PAINEL E TARGET'!$S$19))))))))</f>
        <v>Não elegível</v>
      </c>
      <c r="DP713" s="17">
        <f>IFERROR(VLOOKUP($BW713,'PAINEL E TARGET'!$G$1:$Q$99,10,0),0)</f>
        <v>0</v>
      </c>
      <c r="DQ713" s="17">
        <f>VLOOKUP(DO713,'PAINEL E TARGET'!$S$10:$U$19,3,0)</f>
        <v>0</v>
      </c>
      <c r="DR713" s="16">
        <f t="shared" si="430"/>
        <v>0</v>
      </c>
      <c r="DS713" s="17">
        <f t="shared" si="416"/>
        <v>0.92500000000000004</v>
      </c>
      <c r="DT713" s="16">
        <f>IF(DS713&gt;=1,VLOOKUP(BO713,'PAINEL E TARGET'!$S$1:$W$8,5,0),0)</f>
        <v>0</v>
      </c>
      <c r="DU713" s="16">
        <f t="shared" si="431"/>
        <v>570</v>
      </c>
    </row>
    <row r="714" spans="2:125" s="32" customFormat="1" x14ac:dyDescent="0.2">
      <c r="B714" s="44">
        <v>43541</v>
      </c>
      <c r="C714" s="65">
        <v>1595</v>
      </c>
      <c r="D714" s="66" t="s">
        <v>716</v>
      </c>
      <c r="E714" s="65">
        <v>112</v>
      </c>
      <c r="F714" s="65" t="s">
        <v>1018</v>
      </c>
      <c r="G714" s="67">
        <v>2154457.3470843248</v>
      </c>
      <c r="H714" s="67">
        <v>1296362.1379683299</v>
      </c>
      <c r="I714" s="67">
        <v>1030257.04</v>
      </c>
      <c r="J714" s="68">
        <v>0.79472935056143179</v>
      </c>
      <c r="K714" s="67">
        <v>101500.13053157127</v>
      </c>
      <c r="L714" s="67">
        <v>1012999.6513824157</v>
      </c>
      <c r="M714" s="67">
        <v>72944.88</v>
      </c>
      <c r="N714" s="67">
        <v>875677.21</v>
      </c>
      <c r="O714" s="67">
        <v>1867078.5716598514</v>
      </c>
      <c r="P714" s="67">
        <v>8296.2260274281889</v>
      </c>
      <c r="Q714" s="67">
        <v>0</v>
      </c>
      <c r="R714" s="67">
        <v>0</v>
      </c>
      <c r="S714" s="67">
        <v>798</v>
      </c>
      <c r="T714" s="68">
        <v>9.292692059520169E-2</v>
      </c>
      <c r="U714" s="68">
        <v>9.4693219720405189E-2</v>
      </c>
      <c r="V714" s="68">
        <v>1.0190073997275522</v>
      </c>
      <c r="W714" s="67">
        <v>102796.08999999998</v>
      </c>
      <c r="X714" s="67">
        <v>89828.080000000016</v>
      </c>
      <c r="Y714" s="68">
        <v>0.87384724457904994</v>
      </c>
      <c r="Z714" s="68">
        <v>0.1110620405752155</v>
      </c>
      <c r="AA714" s="68">
        <v>0.12915291694293135</v>
      </c>
      <c r="AB714" s="68">
        <v>1.1628898251285416</v>
      </c>
      <c r="AC714" s="67">
        <v>123778.62</v>
      </c>
      <c r="AD714" s="67">
        <v>122517.30999999998</v>
      </c>
      <c r="AE714" s="68">
        <v>0.98980995263963989</v>
      </c>
      <c r="AF714" s="43">
        <v>80</v>
      </c>
      <c r="AG714" s="43">
        <v>68</v>
      </c>
      <c r="AH714" s="43">
        <v>26</v>
      </c>
      <c r="AI714" s="43">
        <v>30</v>
      </c>
      <c r="AJ714" s="67">
        <v>47998.350000000013</v>
      </c>
      <c r="AK714" s="67">
        <v>48040.5</v>
      </c>
      <c r="AL714" s="68">
        <v>1.0008781551865842</v>
      </c>
      <c r="AM714" s="67">
        <v>6686.9800000000005</v>
      </c>
      <c r="AN714" s="67">
        <v>5703.6799999999994</v>
      </c>
      <c r="AO714" s="68">
        <v>0.85295305205040228</v>
      </c>
      <c r="AP714" s="67">
        <v>1358.92</v>
      </c>
      <c r="AQ714" s="67">
        <v>2333.89</v>
      </c>
      <c r="AR714" s="68">
        <v>1.7174594530951048</v>
      </c>
      <c r="AS714" s="67">
        <v>46751.840000000004</v>
      </c>
      <c r="AT714" s="67">
        <v>33750.009999999995</v>
      </c>
      <c r="AU714" s="68">
        <v>0.72189693496555407</v>
      </c>
      <c r="AV714" s="43">
        <v>624.25</v>
      </c>
      <c r="AW714" s="43">
        <v>1044.79</v>
      </c>
      <c r="AX714" s="69">
        <v>1.6736724068882658</v>
      </c>
      <c r="AY714" s="43">
        <v>101500.13053157127</v>
      </c>
      <c r="AZ714" s="43">
        <v>72944.87999999999</v>
      </c>
      <c r="BA714" s="43">
        <v>52709.937791263117</v>
      </c>
      <c r="BB714" s="43">
        <v>70867.13</v>
      </c>
      <c r="BC714" s="43">
        <v>170672.52612035602</v>
      </c>
      <c r="BD714" s="43">
        <v>88762.528468903416</v>
      </c>
      <c r="BE714" s="43">
        <v>173255.33</v>
      </c>
      <c r="BF714" s="43">
        <v>208671.15999999997</v>
      </c>
      <c r="BG714" s="43">
        <v>1050.71</v>
      </c>
      <c r="BH714" s="43">
        <v>46</v>
      </c>
      <c r="BI714" s="44">
        <v>43173</v>
      </c>
      <c r="BJ714" s="44">
        <v>43541</v>
      </c>
      <c r="BK714" s="44">
        <v>43172</v>
      </c>
      <c r="BL714" s="43">
        <f t="shared" si="417"/>
        <v>1031055.04</v>
      </c>
      <c r="BM714" s="43">
        <f t="shared" si="418"/>
        <v>949420.09</v>
      </c>
      <c r="BO714" s="16" t="str">
        <f>IFERROR(VLOOKUP($C714,'PORTE LOJA'!A:B,2,0),"PORTE 1")</f>
        <v>PORTE 3</v>
      </c>
      <c r="BP714" s="16">
        <f>VLOOKUP(BO714,'PAINEL E TARGET'!$S$1:$W$8,3,0)</f>
        <v>2400</v>
      </c>
      <c r="BQ714" s="16">
        <f t="shared" si="396"/>
        <v>1</v>
      </c>
      <c r="BR714" s="16">
        <f t="shared" si="397"/>
        <v>1</v>
      </c>
      <c r="BS714" s="16">
        <f t="shared" si="398"/>
        <v>1</v>
      </c>
      <c r="BT714" s="16">
        <f t="shared" si="399"/>
        <v>1</v>
      </c>
      <c r="BU714" s="16">
        <f t="shared" si="400"/>
        <v>1</v>
      </c>
      <c r="BV714" s="16">
        <f t="shared" si="401"/>
        <v>1</v>
      </c>
      <c r="BW714" s="17" t="str">
        <f t="shared" si="419"/>
        <v>111111</v>
      </c>
      <c r="BY714" s="17">
        <f t="shared" si="402"/>
        <v>0.79500000000000004</v>
      </c>
      <c r="BZ714" s="17">
        <f t="shared" si="403"/>
        <v>0.85199999999999998</v>
      </c>
      <c r="CA714" s="17" t="str">
        <f t="shared" si="420"/>
        <v>Sem Retira</v>
      </c>
      <c r="CB714" s="17">
        <f t="shared" si="421"/>
        <v>0.85199999999999998</v>
      </c>
      <c r="CC714" s="33" t="str">
        <f>IF(CB714&gt;='PAINEL E TARGET'!$T$11,'PAINEL E TARGET'!$S$11,
IF(CB714&gt;='PAINEL E TARGET'!$T$12,'PAINEL E TARGET'!$S$12,
IF(CB714&gt;='PAINEL E TARGET'!$T$13,'PAINEL E TARGET'!$S$13,
IF(CB714&gt;='PAINEL E TARGET'!$T$14,'PAINEL E TARGET'!$S$14,
IF(CB714&gt;='PAINEL E TARGET'!$T$15,'PAINEL E TARGET'!$S$15,
IF(CB714&gt;='PAINEL E TARGET'!$T$16,'PAINEL E TARGET'!$S$16,
IF(CB714&gt;='PAINEL E TARGET'!$T$17,'PAINEL E TARGET'!$S$17,
IF(CB714&gt;='PAINEL E TARGET'!$T$18,'PAINEL E TARGET'!$S$18,'PAINEL E TARGET'!$S$19))))))))</f>
        <v>Não elegível</v>
      </c>
      <c r="CD714" s="17">
        <f>IFERROR(VLOOKUP($BW714,'PAINEL E TARGET'!$G$1:$Q$99,4,0),0)</f>
        <v>0.25</v>
      </c>
      <c r="CE714" s="17">
        <f>VLOOKUP(CC714,'PAINEL E TARGET'!$S$10:$U$19,3,0)</f>
        <v>0</v>
      </c>
      <c r="CF714" s="16">
        <f t="shared" si="422"/>
        <v>0</v>
      </c>
      <c r="CG714" s="17">
        <f t="shared" si="404"/>
        <v>1.0009999999999999</v>
      </c>
      <c r="CH714" s="17">
        <f t="shared" si="405"/>
        <v>0.85299999999999998</v>
      </c>
      <c r="CI714" s="17">
        <f t="shared" si="406"/>
        <v>1.7170000000000001</v>
      </c>
      <c r="CJ714" s="17">
        <f t="shared" si="407"/>
        <v>0.72199999999999998</v>
      </c>
      <c r="CK714" s="17">
        <f t="shared" si="408"/>
        <v>1.6739999999999999</v>
      </c>
      <c r="CL714" s="17">
        <f t="shared" si="409"/>
        <v>0.874</v>
      </c>
      <c r="CM714" s="16">
        <f t="shared" si="410"/>
        <v>5</v>
      </c>
      <c r="CN714" s="17" t="str">
        <f t="shared" si="423"/>
        <v>ok</v>
      </c>
      <c r="CO714" s="17">
        <f t="shared" si="424"/>
        <v>0.874</v>
      </c>
      <c r="CP714" s="33" t="str">
        <f>IF(CO714&gt;='PAINEL E TARGET'!$T$11,'PAINEL E TARGET'!$S$11,
IF(CO714&gt;='PAINEL E TARGET'!$T$12,'PAINEL E TARGET'!$S$12,
IF(CO714&gt;='PAINEL E TARGET'!$T$13,'PAINEL E TARGET'!$S$13,
IF(CO714&gt;='PAINEL E TARGET'!$T$14,'PAINEL E TARGET'!$S$14,
IF(CO714&gt;='PAINEL E TARGET'!$T$15,'PAINEL E TARGET'!$S$15,
IF(CO714&gt;='PAINEL E TARGET'!$T$16,'PAINEL E TARGET'!$S$16,
IF(CO714&gt;='PAINEL E TARGET'!$T$17,'PAINEL E TARGET'!$S$17,
IF(CO714&gt;='PAINEL E TARGET'!$T$18,'PAINEL E TARGET'!$S$18,'PAINEL E TARGET'!$S$19))))))))</f>
        <v>Não elegível</v>
      </c>
      <c r="CQ714" s="17">
        <f>IFERROR(VLOOKUP($BW714,'PAINEL E TARGET'!$G$1:$Q$99,5,0),0)</f>
        <v>0.25</v>
      </c>
      <c r="CR714" s="17">
        <f>VLOOKUP(CP714,'PAINEL E TARGET'!$S$10:$U$19,3,0)</f>
        <v>0</v>
      </c>
      <c r="CS714" s="16">
        <f t="shared" si="425"/>
        <v>0</v>
      </c>
      <c r="CT714" s="17">
        <f t="shared" si="411"/>
        <v>0.99</v>
      </c>
      <c r="CU714" s="33" t="str">
        <f>IF(CT714&gt;='PAINEL E TARGET'!$T$11,'PAINEL E TARGET'!$S$11,
IF(CT714&gt;='PAINEL E TARGET'!$T$12,'PAINEL E TARGET'!$S$12,
IF(CT714&gt;='PAINEL E TARGET'!$T$13,'PAINEL E TARGET'!$S$13,
IF(CT714&gt;='PAINEL E TARGET'!$T$14,'PAINEL E TARGET'!$S$14,
IF(CT714&gt;='PAINEL E TARGET'!$T$15,'PAINEL E TARGET'!$S$15,
IF(CT714&gt;='PAINEL E TARGET'!$T$16,'PAINEL E TARGET'!$S$16,
IF(CT714&gt;='PAINEL E TARGET'!$T$17,'PAINEL E TARGET'!$S$17,
IF(CT714&gt;='PAINEL E TARGET'!$T$18,'PAINEL E TARGET'!$S$18,'PAINEL E TARGET'!$S$19))))))))</f>
        <v>1. Fx de 90% a 99,9%</v>
      </c>
      <c r="CV714" s="17">
        <f>IFERROR(VLOOKUP($BW714,'PAINEL E TARGET'!$G$1:$Q$99,6,0),0)</f>
        <v>0.2</v>
      </c>
      <c r="CW714" s="17">
        <f>VLOOKUP(CU714,'PAINEL E TARGET'!$S$10:$U$19,3,0)</f>
        <v>0.5</v>
      </c>
      <c r="CX714" s="16">
        <f t="shared" si="426"/>
        <v>240</v>
      </c>
      <c r="CY714" s="17">
        <f t="shared" si="412"/>
        <v>0.71899999999999997</v>
      </c>
      <c r="CZ714" s="33" t="str">
        <f>IF(CY714&gt;='PAINEL E TARGET'!$T$11,'PAINEL E TARGET'!$S$11,
IF(CY714&gt;='PAINEL E TARGET'!$T$12,'PAINEL E TARGET'!$S$12,
IF(CY714&gt;='PAINEL E TARGET'!$T$13,'PAINEL E TARGET'!$S$13,
IF(CY714&gt;='PAINEL E TARGET'!$T$14,'PAINEL E TARGET'!$S$14,
IF(CY714&gt;='PAINEL E TARGET'!$T$15,'PAINEL E TARGET'!$S$15,
IF(CY714&gt;='PAINEL E TARGET'!$T$16,'PAINEL E TARGET'!$S$16,
IF(CY714&gt;='PAINEL E TARGET'!$T$17,'PAINEL E TARGET'!$S$17,
IF(CY714&gt;='PAINEL E TARGET'!$T$18,'PAINEL E TARGET'!$S$18,'PAINEL E TARGET'!$S$19))))))))</f>
        <v>Não elegível</v>
      </c>
      <c r="DA714" s="17">
        <f>IFERROR(VLOOKUP($BW714,'PAINEL E TARGET'!$G$1:$Q$99,7,0),0)</f>
        <v>0.15</v>
      </c>
      <c r="DB714" s="17">
        <f>VLOOKUP(CZ714,'PAINEL E TARGET'!$S$10:$U$19,3,0)</f>
        <v>0</v>
      </c>
      <c r="DC714" s="16">
        <f t="shared" si="427"/>
        <v>0</v>
      </c>
      <c r="DD714" s="17">
        <f t="shared" si="413"/>
        <v>1.3440000000000001</v>
      </c>
      <c r="DE714" s="33" t="str">
        <f>IF(DD714&gt;='PAINEL E TARGET'!$T$11,'PAINEL E TARGET'!$S$11,
IF(DD714&gt;='PAINEL E TARGET'!$T$12,'PAINEL E TARGET'!$S$12,
IF(DD714&gt;='PAINEL E TARGET'!$T$13,'PAINEL E TARGET'!$S$13,
IF(DD714&gt;='PAINEL E TARGET'!$T$14,'PAINEL E TARGET'!$S$14,
IF(DD714&gt;='PAINEL E TARGET'!$T$15,'PAINEL E TARGET'!$S$15,
IF(DD714&gt;='PAINEL E TARGET'!$T$16,'PAINEL E TARGET'!$S$16,
IF(DD714&gt;='PAINEL E TARGET'!$T$17,'PAINEL E TARGET'!$S$17,
IF(DD714&gt;='PAINEL E TARGET'!$T$18,'PAINEL E TARGET'!$S$18,'PAINEL E TARGET'!$S$19))))))))</f>
        <v>8. Fx de 130% ou mais</v>
      </c>
      <c r="DF714" s="17">
        <f>IFERROR(VLOOKUP($BW714,'PAINEL E TARGET'!$G$1:$Q$99,8,0),0)</f>
        <v>0.1</v>
      </c>
      <c r="DG714" s="17">
        <f>VLOOKUP(DE714,'PAINEL E TARGET'!$S$10:$U$19,3,0)</f>
        <v>1.6</v>
      </c>
      <c r="DH714" s="16">
        <f t="shared" si="428"/>
        <v>384.00000000000006</v>
      </c>
      <c r="DI714" s="17">
        <f t="shared" si="414"/>
        <v>1.1539999999999999</v>
      </c>
      <c r="DJ714" s="33" t="str">
        <f>IF(DI714&gt;='PAINEL E TARGET'!$T$11,'PAINEL E TARGET'!$S$11,
IF(DI714&gt;='PAINEL E TARGET'!$T$12,'PAINEL E TARGET'!$S$12,
IF(DI714&gt;='PAINEL E TARGET'!$T$13,'PAINEL E TARGET'!$S$13,
IF(DI714&gt;='PAINEL E TARGET'!$T$14,'PAINEL E TARGET'!$S$14,
IF(DI714&gt;='PAINEL E TARGET'!$T$15,'PAINEL E TARGET'!$S$15,
IF(DI714&gt;='PAINEL E TARGET'!$T$16,'PAINEL E TARGET'!$S$16,
IF(DI714&gt;='PAINEL E TARGET'!$T$17,'PAINEL E TARGET'!$S$17,
IF(DI714&gt;='PAINEL E TARGET'!$T$18,'PAINEL E TARGET'!$S$18,'PAINEL E TARGET'!$S$19))))))))</f>
        <v>5. Fx de 115% a 119,9%</v>
      </c>
      <c r="DK714" s="17">
        <f>IFERROR(VLOOKUP($BW714,'PAINEL E TARGET'!$G$1:$Q$99,9,0),0)</f>
        <v>0.05</v>
      </c>
      <c r="DL714" s="17">
        <f>VLOOKUP(DJ714,'PAINEL E TARGET'!$S$10:$U$19,3,0)</f>
        <v>1.3</v>
      </c>
      <c r="DM714" s="16">
        <f t="shared" si="429"/>
        <v>156</v>
      </c>
      <c r="DN714" s="17">
        <f t="shared" si="415"/>
        <v>1.6739999999999999</v>
      </c>
      <c r="DO714" s="33" t="str">
        <f>IF(DN714&gt;='PAINEL E TARGET'!$T$11,'PAINEL E TARGET'!$S$11,
IF(DN714&gt;='PAINEL E TARGET'!$T$12,'PAINEL E TARGET'!$S$12,
IF(DN714&gt;='PAINEL E TARGET'!$T$13,'PAINEL E TARGET'!$S$13,
IF(DN714&gt;='PAINEL E TARGET'!$T$14,'PAINEL E TARGET'!$S$14,
IF(DN714&gt;='PAINEL E TARGET'!$T$15,'PAINEL E TARGET'!$S$15,
IF(DN714&gt;='PAINEL E TARGET'!$T$16,'PAINEL E TARGET'!$S$16,
IF(DN714&gt;='PAINEL E TARGET'!$T$17,'PAINEL E TARGET'!$S$17,
IF(DN714&gt;='PAINEL E TARGET'!$T$18,'PAINEL E TARGET'!$S$18,'PAINEL E TARGET'!$S$19))))))))</f>
        <v>8. Fx de 130% ou mais</v>
      </c>
      <c r="DP714" s="17">
        <f>IFERROR(VLOOKUP($BW714,'PAINEL E TARGET'!$G$1:$Q$99,10,0),0)</f>
        <v>0</v>
      </c>
      <c r="DQ714" s="17">
        <f>VLOOKUP(DO714,'PAINEL E TARGET'!$S$10:$U$19,3,0)</f>
        <v>1.6</v>
      </c>
      <c r="DR714" s="16">
        <f t="shared" si="430"/>
        <v>0</v>
      </c>
      <c r="DS714" s="17">
        <f t="shared" si="416"/>
        <v>0.85</v>
      </c>
      <c r="DT714" s="16">
        <f>IF(DS714&gt;=1,VLOOKUP(BO714,'PAINEL E TARGET'!$S$1:$W$8,5,0),0)</f>
        <v>0</v>
      </c>
      <c r="DU714" s="16">
        <f t="shared" si="431"/>
        <v>780</v>
      </c>
    </row>
    <row r="715" spans="2:125" s="32" customFormat="1" x14ac:dyDescent="0.2">
      <c r="B715" s="44">
        <v>43541</v>
      </c>
      <c r="C715" s="65">
        <v>1596</v>
      </c>
      <c r="D715" s="66" t="s">
        <v>717</v>
      </c>
      <c r="E715" s="65">
        <v>215</v>
      </c>
      <c r="F715" s="65" t="s">
        <v>1017</v>
      </c>
      <c r="G715" s="67">
        <v>1406234.1665394988</v>
      </c>
      <c r="H715" s="67">
        <v>762173.85952151578</v>
      </c>
      <c r="I715" s="67">
        <v>664299.25000000012</v>
      </c>
      <c r="J715" s="68">
        <v>0.87158493000145632</v>
      </c>
      <c r="K715" s="67">
        <v>107933.55920499712</v>
      </c>
      <c r="L715" s="67">
        <v>578010.29865368828</v>
      </c>
      <c r="M715" s="67">
        <v>122051.44</v>
      </c>
      <c r="N715" s="67">
        <v>513640.42000000004</v>
      </c>
      <c r="O715" s="67">
        <v>1267196.1649813852</v>
      </c>
      <c r="P715" s="67" t="s">
        <v>1082</v>
      </c>
      <c r="Q715" s="67" t="s">
        <v>1082</v>
      </c>
      <c r="R715" s="67">
        <v>0</v>
      </c>
      <c r="S715" s="67">
        <v>0</v>
      </c>
      <c r="T715" s="68">
        <v>0.10525096066225509</v>
      </c>
      <c r="U715" s="68">
        <v>0.10944697325524981</v>
      </c>
      <c r="V715" s="68">
        <v>1.0398667391403629</v>
      </c>
      <c r="W715" s="67">
        <v>72196.25</v>
      </c>
      <c r="X715" s="67">
        <v>69574.55</v>
      </c>
      <c r="Y715" s="68">
        <v>0.96368647956091902</v>
      </c>
      <c r="Z715" s="68">
        <v>0.18444754414007028</v>
      </c>
      <c r="AA715" s="68">
        <v>0.21356270001632549</v>
      </c>
      <c r="AB715" s="68">
        <v>1.1578506019800678</v>
      </c>
      <c r="AC715" s="67">
        <v>126520.65999999997</v>
      </c>
      <c r="AD715" s="67">
        <v>135760.06999999998</v>
      </c>
      <c r="AE715" s="68">
        <v>1.0730268874664424</v>
      </c>
      <c r="AF715" s="43">
        <v>80</v>
      </c>
      <c r="AG715" s="43">
        <v>68</v>
      </c>
      <c r="AH715" s="43">
        <v>23</v>
      </c>
      <c r="AI715" s="43">
        <v>16</v>
      </c>
      <c r="AJ715" s="67">
        <v>31419.499999999996</v>
      </c>
      <c r="AK715" s="67">
        <v>35675</v>
      </c>
      <c r="AL715" s="68">
        <v>1.1354413660306499</v>
      </c>
      <c r="AM715" s="67">
        <v>14879.85</v>
      </c>
      <c r="AN715" s="67">
        <v>11291.699999999999</v>
      </c>
      <c r="AO715" s="68">
        <v>0.75885845623443771</v>
      </c>
      <c r="AP715" s="67">
        <v>7618.68</v>
      </c>
      <c r="AQ715" s="67">
        <v>5369.85</v>
      </c>
      <c r="AR715" s="68">
        <v>0.70482682039408406</v>
      </c>
      <c r="AS715" s="67">
        <v>18278.22</v>
      </c>
      <c r="AT715" s="67">
        <v>17238</v>
      </c>
      <c r="AU715" s="68">
        <v>0.94308964439644549</v>
      </c>
      <c r="AV715" s="43">
        <v>1301.21</v>
      </c>
      <c r="AW715" s="43">
        <v>1289.72</v>
      </c>
      <c r="AX715" s="69">
        <v>0.99116975737966972</v>
      </c>
      <c r="AY715" s="43">
        <v>107933.55920499712</v>
      </c>
      <c r="AZ715" s="43">
        <v>122051.44000000002</v>
      </c>
      <c r="BA715" s="43">
        <v>34344.855119437896</v>
      </c>
      <c r="BB715" s="43">
        <v>36314.76</v>
      </c>
      <c r="BC715" s="43">
        <v>199437.23634756237</v>
      </c>
      <c r="BD715" s="43">
        <v>63479.606080858699</v>
      </c>
      <c r="BE715" s="43">
        <v>134323.06</v>
      </c>
      <c r="BF715" s="43">
        <v>235395.19999999998</v>
      </c>
      <c r="BG715" s="43">
        <v>2407.33</v>
      </c>
      <c r="BH715" s="43">
        <v>45</v>
      </c>
      <c r="BI715" s="44">
        <v>43173</v>
      </c>
      <c r="BJ715" s="44">
        <v>43541</v>
      </c>
      <c r="BK715" s="44">
        <v>43172</v>
      </c>
      <c r="BL715" s="43">
        <f t="shared" si="417"/>
        <v>664299.25000000012</v>
      </c>
      <c r="BM715" s="43">
        <f t="shared" si="418"/>
        <v>635691.8600000001</v>
      </c>
      <c r="BO715" s="16" t="str">
        <f>IFERROR(VLOOKUP($C715,'PORTE LOJA'!A:B,2,0),"PORTE 1")</f>
        <v>PORTE 2</v>
      </c>
      <c r="BP715" s="16">
        <f>VLOOKUP(BO715,'PAINEL E TARGET'!$S$1:$W$8,3,0)</f>
        <v>1875</v>
      </c>
      <c r="BQ715" s="16">
        <f t="shared" si="396"/>
        <v>1</v>
      </c>
      <c r="BR715" s="16">
        <f t="shared" si="397"/>
        <v>1</v>
      </c>
      <c r="BS715" s="16">
        <f t="shared" si="398"/>
        <v>1</v>
      </c>
      <c r="BT715" s="16">
        <f t="shared" si="399"/>
        <v>1</v>
      </c>
      <c r="BU715" s="16">
        <f t="shared" si="400"/>
        <v>1</v>
      </c>
      <c r="BV715" s="16">
        <f t="shared" si="401"/>
        <v>1</v>
      </c>
      <c r="BW715" s="17" t="str">
        <f t="shared" si="419"/>
        <v>111111</v>
      </c>
      <c r="BY715" s="17">
        <f t="shared" si="402"/>
        <v>0.872</v>
      </c>
      <c r="BZ715" s="17">
        <f t="shared" si="403"/>
        <v>0.92700000000000005</v>
      </c>
      <c r="CA715" s="17" t="str">
        <f t="shared" si="420"/>
        <v>Sem Retira</v>
      </c>
      <c r="CB715" s="17">
        <f t="shared" si="421"/>
        <v>0.92700000000000005</v>
      </c>
      <c r="CC715" s="33" t="str">
        <f>IF(CB715&gt;='PAINEL E TARGET'!$T$11,'PAINEL E TARGET'!$S$11,
IF(CB715&gt;='PAINEL E TARGET'!$T$12,'PAINEL E TARGET'!$S$12,
IF(CB715&gt;='PAINEL E TARGET'!$T$13,'PAINEL E TARGET'!$S$13,
IF(CB715&gt;='PAINEL E TARGET'!$T$14,'PAINEL E TARGET'!$S$14,
IF(CB715&gt;='PAINEL E TARGET'!$T$15,'PAINEL E TARGET'!$S$15,
IF(CB715&gt;='PAINEL E TARGET'!$T$16,'PAINEL E TARGET'!$S$16,
IF(CB715&gt;='PAINEL E TARGET'!$T$17,'PAINEL E TARGET'!$S$17,
IF(CB715&gt;='PAINEL E TARGET'!$T$18,'PAINEL E TARGET'!$S$18,'PAINEL E TARGET'!$S$19))))))))</f>
        <v>1. Fx de 90% a 99,9%</v>
      </c>
      <c r="CD715" s="17">
        <f>IFERROR(VLOOKUP($BW715,'PAINEL E TARGET'!$G$1:$Q$99,4,0),0)</f>
        <v>0.25</v>
      </c>
      <c r="CE715" s="17">
        <f>VLOOKUP(CC715,'PAINEL E TARGET'!$S$10:$U$19,3,0)</f>
        <v>0.5</v>
      </c>
      <c r="CF715" s="16">
        <f t="shared" si="422"/>
        <v>234.375</v>
      </c>
      <c r="CG715" s="17">
        <f t="shared" si="404"/>
        <v>1.135</v>
      </c>
      <c r="CH715" s="17">
        <f t="shared" si="405"/>
        <v>0.75900000000000001</v>
      </c>
      <c r="CI715" s="17">
        <f t="shared" si="406"/>
        <v>0.70499999999999996</v>
      </c>
      <c r="CJ715" s="17">
        <f t="shared" si="407"/>
        <v>0.94299999999999995</v>
      </c>
      <c r="CK715" s="17">
        <f t="shared" si="408"/>
        <v>0.99099999999999999</v>
      </c>
      <c r="CL715" s="17">
        <f t="shared" si="409"/>
        <v>0.96399999999999997</v>
      </c>
      <c r="CM715" s="16">
        <f t="shared" si="410"/>
        <v>5</v>
      </c>
      <c r="CN715" s="17" t="str">
        <f t="shared" si="423"/>
        <v>ok</v>
      </c>
      <c r="CO715" s="17">
        <f t="shared" si="424"/>
        <v>0.96399999999999997</v>
      </c>
      <c r="CP715" s="33" t="str">
        <f>IF(CO715&gt;='PAINEL E TARGET'!$T$11,'PAINEL E TARGET'!$S$11,
IF(CO715&gt;='PAINEL E TARGET'!$T$12,'PAINEL E TARGET'!$S$12,
IF(CO715&gt;='PAINEL E TARGET'!$T$13,'PAINEL E TARGET'!$S$13,
IF(CO715&gt;='PAINEL E TARGET'!$T$14,'PAINEL E TARGET'!$S$14,
IF(CO715&gt;='PAINEL E TARGET'!$T$15,'PAINEL E TARGET'!$S$15,
IF(CO715&gt;='PAINEL E TARGET'!$T$16,'PAINEL E TARGET'!$S$16,
IF(CO715&gt;='PAINEL E TARGET'!$T$17,'PAINEL E TARGET'!$S$17,
IF(CO715&gt;='PAINEL E TARGET'!$T$18,'PAINEL E TARGET'!$S$18,'PAINEL E TARGET'!$S$19))))))))</f>
        <v>1. Fx de 90% a 99,9%</v>
      </c>
      <c r="CQ715" s="17">
        <f>IFERROR(VLOOKUP($BW715,'PAINEL E TARGET'!$G$1:$Q$99,5,0),0)</f>
        <v>0.25</v>
      </c>
      <c r="CR715" s="17">
        <f>VLOOKUP(CP715,'PAINEL E TARGET'!$S$10:$U$19,3,0)</f>
        <v>0.5</v>
      </c>
      <c r="CS715" s="16">
        <f t="shared" si="425"/>
        <v>234.375</v>
      </c>
      <c r="CT715" s="17">
        <f t="shared" si="411"/>
        <v>1.073</v>
      </c>
      <c r="CU715" s="33" t="str">
        <f>IF(CT715&gt;='PAINEL E TARGET'!$T$11,'PAINEL E TARGET'!$S$11,
IF(CT715&gt;='PAINEL E TARGET'!$T$12,'PAINEL E TARGET'!$S$12,
IF(CT715&gt;='PAINEL E TARGET'!$T$13,'PAINEL E TARGET'!$S$13,
IF(CT715&gt;='PAINEL E TARGET'!$T$14,'PAINEL E TARGET'!$S$14,
IF(CT715&gt;='PAINEL E TARGET'!$T$15,'PAINEL E TARGET'!$S$15,
IF(CT715&gt;='PAINEL E TARGET'!$T$16,'PAINEL E TARGET'!$S$16,
IF(CT715&gt;='PAINEL E TARGET'!$T$17,'PAINEL E TARGET'!$S$17,
IF(CT715&gt;='PAINEL E TARGET'!$T$18,'PAINEL E TARGET'!$S$18,'PAINEL E TARGET'!$S$19))))))))</f>
        <v>3. Fx de 105% a 109,9%</v>
      </c>
      <c r="CV715" s="17">
        <f>IFERROR(VLOOKUP($BW715,'PAINEL E TARGET'!$G$1:$Q$99,6,0),0)</f>
        <v>0.2</v>
      </c>
      <c r="CW715" s="17">
        <f>VLOOKUP(CU715,'PAINEL E TARGET'!$S$10:$U$19,3,0)</f>
        <v>1.1000000000000001</v>
      </c>
      <c r="CX715" s="16">
        <f t="shared" si="426"/>
        <v>412.50000000000006</v>
      </c>
      <c r="CY715" s="17">
        <f t="shared" si="412"/>
        <v>1.131</v>
      </c>
      <c r="CZ715" s="33" t="str">
        <f>IF(CY715&gt;='PAINEL E TARGET'!$T$11,'PAINEL E TARGET'!$S$11,
IF(CY715&gt;='PAINEL E TARGET'!$T$12,'PAINEL E TARGET'!$S$12,
IF(CY715&gt;='PAINEL E TARGET'!$T$13,'PAINEL E TARGET'!$S$13,
IF(CY715&gt;='PAINEL E TARGET'!$T$14,'PAINEL E TARGET'!$S$14,
IF(CY715&gt;='PAINEL E TARGET'!$T$15,'PAINEL E TARGET'!$S$15,
IF(CY715&gt;='PAINEL E TARGET'!$T$16,'PAINEL E TARGET'!$S$16,
IF(CY715&gt;='PAINEL E TARGET'!$T$17,'PAINEL E TARGET'!$S$17,
IF(CY715&gt;='PAINEL E TARGET'!$T$18,'PAINEL E TARGET'!$S$18,'PAINEL E TARGET'!$S$19))))))))</f>
        <v>4. Fx de 110% a 114,9%</v>
      </c>
      <c r="DA715" s="17">
        <f>IFERROR(VLOOKUP($BW715,'PAINEL E TARGET'!$G$1:$Q$99,7,0),0)</f>
        <v>0.15</v>
      </c>
      <c r="DB715" s="17">
        <f>VLOOKUP(CZ715,'PAINEL E TARGET'!$S$10:$U$19,3,0)</f>
        <v>1.2</v>
      </c>
      <c r="DC715" s="16">
        <f t="shared" si="427"/>
        <v>337.5</v>
      </c>
      <c r="DD715" s="17">
        <f t="shared" si="413"/>
        <v>1.0569999999999999</v>
      </c>
      <c r="DE715" s="33" t="str">
        <f>IF(DD715&gt;='PAINEL E TARGET'!$T$11,'PAINEL E TARGET'!$S$11,
IF(DD715&gt;='PAINEL E TARGET'!$T$12,'PAINEL E TARGET'!$S$12,
IF(DD715&gt;='PAINEL E TARGET'!$T$13,'PAINEL E TARGET'!$S$13,
IF(DD715&gt;='PAINEL E TARGET'!$T$14,'PAINEL E TARGET'!$S$14,
IF(DD715&gt;='PAINEL E TARGET'!$T$15,'PAINEL E TARGET'!$S$15,
IF(DD715&gt;='PAINEL E TARGET'!$T$16,'PAINEL E TARGET'!$S$16,
IF(DD715&gt;='PAINEL E TARGET'!$T$17,'PAINEL E TARGET'!$S$17,
IF(DD715&gt;='PAINEL E TARGET'!$T$18,'PAINEL E TARGET'!$S$18,'PAINEL E TARGET'!$S$19))))))))</f>
        <v>3. Fx de 105% a 109,9%</v>
      </c>
      <c r="DF715" s="17">
        <f>IFERROR(VLOOKUP($BW715,'PAINEL E TARGET'!$G$1:$Q$99,8,0),0)</f>
        <v>0.1</v>
      </c>
      <c r="DG715" s="17">
        <f>VLOOKUP(DE715,'PAINEL E TARGET'!$S$10:$U$19,3,0)</f>
        <v>1.1000000000000001</v>
      </c>
      <c r="DH715" s="16">
        <f t="shared" si="428"/>
        <v>206.25000000000003</v>
      </c>
      <c r="DI715" s="17">
        <f t="shared" si="414"/>
        <v>0.69599999999999995</v>
      </c>
      <c r="DJ715" s="33" t="str">
        <f>IF(DI715&gt;='PAINEL E TARGET'!$T$11,'PAINEL E TARGET'!$S$11,
IF(DI715&gt;='PAINEL E TARGET'!$T$12,'PAINEL E TARGET'!$S$12,
IF(DI715&gt;='PAINEL E TARGET'!$T$13,'PAINEL E TARGET'!$S$13,
IF(DI715&gt;='PAINEL E TARGET'!$T$14,'PAINEL E TARGET'!$S$14,
IF(DI715&gt;='PAINEL E TARGET'!$T$15,'PAINEL E TARGET'!$S$15,
IF(DI715&gt;='PAINEL E TARGET'!$T$16,'PAINEL E TARGET'!$S$16,
IF(DI715&gt;='PAINEL E TARGET'!$T$17,'PAINEL E TARGET'!$S$17,
IF(DI715&gt;='PAINEL E TARGET'!$T$18,'PAINEL E TARGET'!$S$18,'PAINEL E TARGET'!$S$19))))))))</f>
        <v>Não elegível</v>
      </c>
      <c r="DK715" s="17">
        <f>IFERROR(VLOOKUP($BW715,'PAINEL E TARGET'!$G$1:$Q$99,9,0),0)</f>
        <v>0.05</v>
      </c>
      <c r="DL715" s="17">
        <f>VLOOKUP(DJ715,'PAINEL E TARGET'!$S$10:$U$19,3,0)</f>
        <v>0</v>
      </c>
      <c r="DM715" s="16">
        <f t="shared" si="429"/>
        <v>0</v>
      </c>
      <c r="DN715" s="17">
        <f t="shared" si="415"/>
        <v>0.99099999999999999</v>
      </c>
      <c r="DO715" s="33" t="str">
        <f>IF(DN715&gt;='PAINEL E TARGET'!$T$11,'PAINEL E TARGET'!$S$11,
IF(DN715&gt;='PAINEL E TARGET'!$T$12,'PAINEL E TARGET'!$S$12,
IF(DN715&gt;='PAINEL E TARGET'!$T$13,'PAINEL E TARGET'!$S$13,
IF(DN715&gt;='PAINEL E TARGET'!$T$14,'PAINEL E TARGET'!$S$14,
IF(DN715&gt;='PAINEL E TARGET'!$T$15,'PAINEL E TARGET'!$S$15,
IF(DN715&gt;='PAINEL E TARGET'!$T$16,'PAINEL E TARGET'!$S$16,
IF(DN715&gt;='PAINEL E TARGET'!$T$17,'PAINEL E TARGET'!$S$17,
IF(DN715&gt;='PAINEL E TARGET'!$T$18,'PAINEL E TARGET'!$S$18,'PAINEL E TARGET'!$S$19))))))))</f>
        <v>1. Fx de 90% a 99,9%</v>
      </c>
      <c r="DP715" s="17">
        <f>IFERROR(VLOOKUP($BW715,'PAINEL E TARGET'!$G$1:$Q$99,10,0),0)</f>
        <v>0</v>
      </c>
      <c r="DQ715" s="17">
        <f>VLOOKUP(DO715,'PAINEL E TARGET'!$S$10:$U$19,3,0)</f>
        <v>0.5</v>
      </c>
      <c r="DR715" s="16">
        <f t="shared" si="430"/>
        <v>0</v>
      </c>
      <c r="DS715" s="17">
        <f t="shared" si="416"/>
        <v>0.85</v>
      </c>
      <c r="DT715" s="16">
        <f>IF(DS715&gt;=1,VLOOKUP(BO715,'PAINEL E TARGET'!$S$1:$W$8,5,0),0)</f>
        <v>0</v>
      </c>
      <c r="DU715" s="16">
        <f t="shared" si="431"/>
        <v>1425</v>
      </c>
    </row>
    <row r="716" spans="2:125" s="32" customFormat="1" x14ac:dyDescent="0.2">
      <c r="B716" s="44">
        <v>43541</v>
      </c>
      <c r="C716" s="65">
        <v>1599</v>
      </c>
      <c r="D716" s="66" t="s">
        <v>959</v>
      </c>
      <c r="E716" s="65">
        <v>418</v>
      </c>
      <c r="F716" s="65" t="s">
        <v>1020</v>
      </c>
      <c r="G716" s="67">
        <v>830049.16201159824</v>
      </c>
      <c r="H716" s="67">
        <v>483230.99913096416</v>
      </c>
      <c r="I716" s="67">
        <v>497878.97999999992</v>
      </c>
      <c r="J716" s="68">
        <v>1.0303125852757347</v>
      </c>
      <c r="K716" s="67">
        <v>24903.038000126719</v>
      </c>
      <c r="L716" s="67">
        <v>307890.19954647089</v>
      </c>
      <c r="M716" s="67">
        <v>44661</v>
      </c>
      <c r="N716" s="67">
        <v>372448.97</v>
      </c>
      <c r="O716" s="67">
        <v>575141.38558969728</v>
      </c>
      <c r="P716" s="67" t="s">
        <v>1082</v>
      </c>
      <c r="Q716" s="67" t="s">
        <v>1082</v>
      </c>
      <c r="R716" s="67">
        <v>0</v>
      </c>
      <c r="S716" s="67">
        <v>0</v>
      </c>
      <c r="T716" s="68">
        <v>0.10734902627039651</v>
      </c>
      <c r="U716" s="68">
        <v>0.10173369866944203</v>
      </c>
      <c r="V716" s="68">
        <v>0.94769093119847869</v>
      </c>
      <c r="W716" s="67">
        <v>35725.03</v>
      </c>
      <c r="X716" s="67">
        <v>42434.14</v>
      </c>
      <c r="Y716" s="68">
        <v>1.1877985826743882</v>
      </c>
      <c r="Z716" s="68">
        <v>6.6981799763520769E-2</v>
      </c>
      <c r="AA716" s="68">
        <v>5.8787110746837345E-2</v>
      </c>
      <c r="AB716" s="68">
        <v>0.87765797506763377</v>
      </c>
      <c r="AC716" s="67">
        <v>22291.089999999997</v>
      </c>
      <c r="AD716" s="67">
        <v>24520.690000000002</v>
      </c>
      <c r="AE716" s="68">
        <v>1.1000220267380378</v>
      </c>
      <c r="AF716" s="43">
        <v>80</v>
      </c>
      <c r="AG716" s="43">
        <v>70</v>
      </c>
      <c r="AH716" s="43">
        <v>11</v>
      </c>
      <c r="AI716" s="43">
        <v>15</v>
      </c>
      <c r="AJ716" s="67">
        <v>17457.66</v>
      </c>
      <c r="AK716" s="67">
        <v>30333</v>
      </c>
      <c r="AL716" s="68">
        <v>1.7375180866164195</v>
      </c>
      <c r="AM716" s="67">
        <v>3749.8100000000004</v>
      </c>
      <c r="AN716" s="67">
        <v>1876.1</v>
      </c>
      <c r="AO716" s="68">
        <v>0.50031868281326242</v>
      </c>
      <c r="AP716" s="67">
        <v>2248.3399999999997</v>
      </c>
      <c r="AQ716" s="67">
        <v>1005.95</v>
      </c>
      <c r="AR716" s="68">
        <v>0.44741898467313673</v>
      </c>
      <c r="AS716" s="67">
        <v>12269.22</v>
      </c>
      <c r="AT716" s="67">
        <v>9219.09</v>
      </c>
      <c r="AU716" s="68">
        <v>0.75139984448889174</v>
      </c>
      <c r="AV716" s="43">
        <v>577.33999999999992</v>
      </c>
      <c r="AW716" s="43">
        <v>194.96</v>
      </c>
      <c r="AX716" s="69">
        <v>0.3376866317940902</v>
      </c>
      <c r="AY716" s="43">
        <v>24903.038000126719</v>
      </c>
      <c r="AZ716" s="43">
        <v>44661</v>
      </c>
      <c r="BA716" s="43">
        <v>15930.11168735474</v>
      </c>
      <c r="BB716" s="43">
        <v>22593.789999999997</v>
      </c>
      <c r="BC716" s="43">
        <v>43257.060460505258</v>
      </c>
      <c r="BD716" s="43">
        <v>27646.705803248431</v>
      </c>
      <c r="BE716" s="43">
        <v>62263.189999999988</v>
      </c>
      <c r="BF716" s="43">
        <v>38849.980000000003</v>
      </c>
      <c r="BG716" s="43">
        <v>996.91999999999985</v>
      </c>
      <c r="BH716" s="43">
        <v>30</v>
      </c>
      <c r="BI716" s="44">
        <v>43173</v>
      </c>
      <c r="BJ716" s="44">
        <v>43541</v>
      </c>
      <c r="BK716" s="44">
        <v>43172</v>
      </c>
      <c r="BL716" s="43">
        <f t="shared" si="417"/>
        <v>497878.97999999992</v>
      </c>
      <c r="BM716" s="43">
        <f t="shared" si="418"/>
        <v>417109.97</v>
      </c>
      <c r="BO716" s="16" t="str">
        <f>IFERROR(VLOOKUP($C716,'PORTE LOJA'!A:B,2,0),"PORTE 1")</f>
        <v>PORTE 1</v>
      </c>
      <c r="BP716" s="16">
        <f>VLOOKUP(BO716,'PAINEL E TARGET'!$S$1:$W$8,3,0)</f>
        <v>1650</v>
      </c>
      <c r="BQ716" s="16">
        <f t="shared" si="396"/>
        <v>1</v>
      </c>
      <c r="BR716" s="16">
        <f t="shared" si="397"/>
        <v>1</v>
      </c>
      <c r="BS716" s="16">
        <f t="shared" si="398"/>
        <v>1</v>
      </c>
      <c r="BT716" s="16">
        <f t="shared" si="399"/>
        <v>1</v>
      </c>
      <c r="BU716" s="16">
        <f t="shared" si="400"/>
        <v>1</v>
      </c>
      <c r="BV716" s="16">
        <f t="shared" si="401"/>
        <v>1</v>
      </c>
      <c r="BW716" s="17" t="str">
        <f t="shared" si="419"/>
        <v>111111</v>
      </c>
      <c r="BY716" s="17">
        <f t="shared" si="402"/>
        <v>1.03</v>
      </c>
      <c r="BZ716" s="17">
        <f t="shared" si="403"/>
        <v>1.2529999999999999</v>
      </c>
      <c r="CA716" s="17" t="str">
        <f t="shared" si="420"/>
        <v>Sem Retira</v>
      </c>
      <c r="CB716" s="17">
        <f t="shared" si="421"/>
        <v>1.2529999999999999</v>
      </c>
      <c r="CC716" s="33" t="str">
        <f>IF(CB716&gt;='PAINEL E TARGET'!$T$11,'PAINEL E TARGET'!$S$11,
IF(CB716&gt;='PAINEL E TARGET'!$T$12,'PAINEL E TARGET'!$S$12,
IF(CB716&gt;='PAINEL E TARGET'!$T$13,'PAINEL E TARGET'!$S$13,
IF(CB716&gt;='PAINEL E TARGET'!$T$14,'PAINEL E TARGET'!$S$14,
IF(CB716&gt;='PAINEL E TARGET'!$T$15,'PAINEL E TARGET'!$S$15,
IF(CB716&gt;='PAINEL E TARGET'!$T$16,'PAINEL E TARGET'!$S$16,
IF(CB716&gt;='PAINEL E TARGET'!$T$17,'PAINEL E TARGET'!$S$17,
IF(CB716&gt;='PAINEL E TARGET'!$T$18,'PAINEL E TARGET'!$S$18,'PAINEL E TARGET'!$S$19))))))))</f>
        <v>7. Fx de 125% a 129,9%</v>
      </c>
      <c r="CD716" s="17">
        <f>IFERROR(VLOOKUP($BW716,'PAINEL E TARGET'!$G$1:$Q$99,4,0),0)</f>
        <v>0.25</v>
      </c>
      <c r="CE716" s="17">
        <f>VLOOKUP(CC716,'PAINEL E TARGET'!$S$10:$U$19,3,0)</f>
        <v>1.5</v>
      </c>
      <c r="CF716" s="16">
        <f t="shared" si="422"/>
        <v>618.75</v>
      </c>
      <c r="CG716" s="17">
        <f t="shared" si="404"/>
        <v>1.738</v>
      </c>
      <c r="CH716" s="17">
        <f t="shared" si="405"/>
        <v>0.5</v>
      </c>
      <c r="CI716" s="17">
        <f t="shared" si="406"/>
        <v>0.44700000000000001</v>
      </c>
      <c r="CJ716" s="17">
        <f t="shared" si="407"/>
        <v>0.751</v>
      </c>
      <c r="CK716" s="17">
        <f t="shared" si="408"/>
        <v>0.33800000000000002</v>
      </c>
      <c r="CL716" s="17">
        <f t="shared" si="409"/>
        <v>1.1879999999999999</v>
      </c>
      <c r="CM716" s="16">
        <f t="shared" si="410"/>
        <v>2</v>
      </c>
      <c r="CN716" s="17" t="str">
        <f t="shared" si="423"/>
        <v>não ok</v>
      </c>
      <c r="CO716" s="17">
        <f t="shared" si="424"/>
        <v>0</v>
      </c>
      <c r="CP716" s="33" t="str">
        <f>IF(CO716&gt;='PAINEL E TARGET'!$T$11,'PAINEL E TARGET'!$S$11,
IF(CO716&gt;='PAINEL E TARGET'!$T$12,'PAINEL E TARGET'!$S$12,
IF(CO716&gt;='PAINEL E TARGET'!$T$13,'PAINEL E TARGET'!$S$13,
IF(CO716&gt;='PAINEL E TARGET'!$T$14,'PAINEL E TARGET'!$S$14,
IF(CO716&gt;='PAINEL E TARGET'!$T$15,'PAINEL E TARGET'!$S$15,
IF(CO716&gt;='PAINEL E TARGET'!$T$16,'PAINEL E TARGET'!$S$16,
IF(CO716&gt;='PAINEL E TARGET'!$T$17,'PAINEL E TARGET'!$S$17,
IF(CO716&gt;='PAINEL E TARGET'!$T$18,'PAINEL E TARGET'!$S$18,'PAINEL E TARGET'!$S$19))))))))</f>
        <v>Não elegível</v>
      </c>
      <c r="CQ716" s="17">
        <f>IFERROR(VLOOKUP($BW716,'PAINEL E TARGET'!$G$1:$Q$99,5,0),0)</f>
        <v>0.25</v>
      </c>
      <c r="CR716" s="17">
        <f>VLOOKUP(CP716,'PAINEL E TARGET'!$S$10:$U$19,3,0)</f>
        <v>0</v>
      </c>
      <c r="CS716" s="16">
        <f t="shared" si="425"/>
        <v>0</v>
      </c>
      <c r="CT716" s="17">
        <f t="shared" si="411"/>
        <v>1.1000000000000001</v>
      </c>
      <c r="CU716" s="33" t="str">
        <f>IF(CT716&gt;='PAINEL E TARGET'!$T$11,'PAINEL E TARGET'!$S$11,
IF(CT716&gt;='PAINEL E TARGET'!$T$12,'PAINEL E TARGET'!$S$12,
IF(CT716&gt;='PAINEL E TARGET'!$T$13,'PAINEL E TARGET'!$S$13,
IF(CT716&gt;='PAINEL E TARGET'!$T$14,'PAINEL E TARGET'!$S$14,
IF(CT716&gt;='PAINEL E TARGET'!$T$15,'PAINEL E TARGET'!$S$15,
IF(CT716&gt;='PAINEL E TARGET'!$T$16,'PAINEL E TARGET'!$S$16,
IF(CT716&gt;='PAINEL E TARGET'!$T$17,'PAINEL E TARGET'!$S$17,
IF(CT716&gt;='PAINEL E TARGET'!$T$18,'PAINEL E TARGET'!$S$18,'PAINEL E TARGET'!$S$19))))))))</f>
        <v>4. Fx de 110% a 114,9%</v>
      </c>
      <c r="CV716" s="17">
        <f>IFERROR(VLOOKUP($BW716,'PAINEL E TARGET'!$G$1:$Q$99,6,0),0)</f>
        <v>0.2</v>
      </c>
      <c r="CW716" s="17">
        <f>VLOOKUP(CU716,'PAINEL E TARGET'!$S$10:$U$19,3,0)</f>
        <v>1.2</v>
      </c>
      <c r="CX716" s="16">
        <f t="shared" si="426"/>
        <v>396</v>
      </c>
      <c r="CY716" s="17">
        <f t="shared" si="412"/>
        <v>1.7929999999999999</v>
      </c>
      <c r="CZ716" s="33" t="str">
        <f>IF(CY716&gt;='PAINEL E TARGET'!$T$11,'PAINEL E TARGET'!$S$11,
IF(CY716&gt;='PAINEL E TARGET'!$T$12,'PAINEL E TARGET'!$S$12,
IF(CY716&gt;='PAINEL E TARGET'!$T$13,'PAINEL E TARGET'!$S$13,
IF(CY716&gt;='PAINEL E TARGET'!$T$14,'PAINEL E TARGET'!$S$14,
IF(CY716&gt;='PAINEL E TARGET'!$T$15,'PAINEL E TARGET'!$S$15,
IF(CY716&gt;='PAINEL E TARGET'!$T$16,'PAINEL E TARGET'!$S$16,
IF(CY716&gt;='PAINEL E TARGET'!$T$17,'PAINEL E TARGET'!$S$17,
IF(CY716&gt;='PAINEL E TARGET'!$T$18,'PAINEL E TARGET'!$S$18,'PAINEL E TARGET'!$S$19))))))))</f>
        <v>8. Fx de 130% ou mais</v>
      </c>
      <c r="DA716" s="17">
        <f>IFERROR(VLOOKUP($BW716,'PAINEL E TARGET'!$G$1:$Q$99,7,0),0)</f>
        <v>0.15</v>
      </c>
      <c r="DB716" s="17">
        <f>VLOOKUP(CZ716,'PAINEL E TARGET'!$S$10:$U$19,3,0)</f>
        <v>1.6</v>
      </c>
      <c r="DC716" s="16">
        <f t="shared" si="427"/>
        <v>396</v>
      </c>
      <c r="DD716" s="17">
        <f t="shared" si="413"/>
        <v>1.4179999999999999</v>
      </c>
      <c r="DE716" s="33" t="str">
        <f>IF(DD716&gt;='PAINEL E TARGET'!$T$11,'PAINEL E TARGET'!$S$11,
IF(DD716&gt;='PAINEL E TARGET'!$T$12,'PAINEL E TARGET'!$S$12,
IF(DD716&gt;='PAINEL E TARGET'!$T$13,'PAINEL E TARGET'!$S$13,
IF(DD716&gt;='PAINEL E TARGET'!$T$14,'PAINEL E TARGET'!$S$14,
IF(DD716&gt;='PAINEL E TARGET'!$T$15,'PAINEL E TARGET'!$S$15,
IF(DD716&gt;='PAINEL E TARGET'!$T$16,'PAINEL E TARGET'!$S$16,
IF(DD716&gt;='PAINEL E TARGET'!$T$17,'PAINEL E TARGET'!$S$17,
IF(DD716&gt;='PAINEL E TARGET'!$T$18,'PAINEL E TARGET'!$S$18,'PAINEL E TARGET'!$S$19))))))))</f>
        <v>8. Fx de 130% ou mais</v>
      </c>
      <c r="DF716" s="17">
        <f>IFERROR(VLOOKUP($BW716,'PAINEL E TARGET'!$G$1:$Q$99,8,0),0)</f>
        <v>0.1</v>
      </c>
      <c r="DG716" s="17">
        <f>VLOOKUP(DE716,'PAINEL E TARGET'!$S$10:$U$19,3,0)</f>
        <v>1.6</v>
      </c>
      <c r="DH716" s="16">
        <f t="shared" si="428"/>
        <v>264.00000000000006</v>
      </c>
      <c r="DI716" s="17">
        <f t="shared" si="414"/>
        <v>1.3640000000000001</v>
      </c>
      <c r="DJ716" s="33" t="str">
        <f>IF(DI716&gt;='PAINEL E TARGET'!$T$11,'PAINEL E TARGET'!$S$11,
IF(DI716&gt;='PAINEL E TARGET'!$T$12,'PAINEL E TARGET'!$S$12,
IF(DI716&gt;='PAINEL E TARGET'!$T$13,'PAINEL E TARGET'!$S$13,
IF(DI716&gt;='PAINEL E TARGET'!$T$14,'PAINEL E TARGET'!$S$14,
IF(DI716&gt;='PAINEL E TARGET'!$T$15,'PAINEL E TARGET'!$S$15,
IF(DI716&gt;='PAINEL E TARGET'!$T$16,'PAINEL E TARGET'!$S$16,
IF(DI716&gt;='PAINEL E TARGET'!$T$17,'PAINEL E TARGET'!$S$17,
IF(DI716&gt;='PAINEL E TARGET'!$T$18,'PAINEL E TARGET'!$S$18,'PAINEL E TARGET'!$S$19))))))))</f>
        <v>8. Fx de 130% ou mais</v>
      </c>
      <c r="DK716" s="17">
        <f>IFERROR(VLOOKUP($BW716,'PAINEL E TARGET'!$G$1:$Q$99,9,0),0)</f>
        <v>0.05</v>
      </c>
      <c r="DL716" s="17">
        <f>VLOOKUP(DJ716,'PAINEL E TARGET'!$S$10:$U$19,3,0)</f>
        <v>1.6</v>
      </c>
      <c r="DM716" s="16">
        <f t="shared" si="429"/>
        <v>132.00000000000003</v>
      </c>
      <c r="DN716" s="17">
        <f t="shared" si="415"/>
        <v>0.33800000000000002</v>
      </c>
      <c r="DO716" s="33" t="str">
        <f>IF(DN716&gt;='PAINEL E TARGET'!$T$11,'PAINEL E TARGET'!$S$11,
IF(DN716&gt;='PAINEL E TARGET'!$T$12,'PAINEL E TARGET'!$S$12,
IF(DN716&gt;='PAINEL E TARGET'!$T$13,'PAINEL E TARGET'!$S$13,
IF(DN716&gt;='PAINEL E TARGET'!$T$14,'PAINEL E TARGET'!$S$14,
IF(DN716&gt;='PAINEL E TARGET'!$T$15,'PAINEL E TARGET'!$S$15,
IF(DN716&gt;='PAINEL E TARGET'!$T$16,'PAINEL E TARGET'!$S$16,
IF(DN716&gt;='PAINEL E TARGET'!$T$17,'PAINEL E TARGET'!$S$17,
IF(DN716&gt;='PAINEL E TARGET'!$T$18,'PAINEL E TARGET'!$S$18,'PAINEL E TARGET'!$S$19))))))))</f>
        <v>Não elegível</v>
      </c>
      <c r="DP716" s="17">
        <f>IFERROR(VLOOKUP($BW716,'PAINEL E TARGET'!$G$1:$Q$99,10,0),0)</f>
        <v>0</v>
      </c>
      <c r="DQ716" s="17">
        <f>VLOOKUP(DO716,'PAINEL E TARGET'!$S$10:$U$19,3,0)</f>
        <v>0</v>
      </c>
      <c r="DR716" s="16">
        <f t="shared" si="430"/>
        <v>0</v>
      </c>
      <c r="DS716" s="17">
        <f t="shared" si="416"/>
        <v>0.875</v>
      </c>
      <c r="DT716" s="16">
        <f>IF(DS716&gt;=1,VLOOKUP(BO716,'PAINEL E TARGET'!$S$1:$W$8,5,0),0)</f>
        <v>0</v>
      </c>
      <c r="DU716" s="16">
        <f t="shared" si="431"/>
        <v>1806.75</v>
      </c>
    </row>
    <row r="717" spans="2:125" s="32" customFormat="1" x14ac:dyDescent="0.2">
      <c r="B717" s="44">
        <v>43541</v>
      </c>
      <c r="C717" s="65">
        <v>1601</v>
      </c>
      <c r="D717" s="66" t="s">
        <v>718</v>
      </c>
      <c r="E717" s="65">
        <v>516</v>
      </c>
      <c r="F717" s="65" t="s">
        <v>944</v>
      </c>
      <c r="G717" s="67">
        <v>910432.12636976165</v>
      </c>
      <c r="H717" s="67">
        <v>535624.02313581179</v>
      </c>
      <c r="I717" s="67">
        <v>433993.06999999995</v>
      </c>
      <c r="J717" s="68">
        <v>0.81025691764007668</v>
      </c>
      <c r="K717" s="67">
        <v>66991.467267332846</v>
      </c>
      <c r="L717" s="67">
        <v>440388.73690420395</v>
      </c>
      <c r="M717" s="67">
        <v>68819.100000000006</v>
      </c>
      <c r="N717" s="67">
        <v>358277.16999999993</v>
      </c>
      <c r="O717" s="67">
        <v>863902.69257582526</v>
      </c>
      <c r="P717" s="67" t="s">
        <v>1082</v>
      </c>
      <c r="Q717" s="67" t="s">
        <v>1082</v>
      </c>
      <c r="R717" s="67">
        <v>0</v>
      </c>
      <c r="S717" s="67">
        <v>999</v>
      </c>
      <c r="T717" s="68">
        <v>9.8810279919889069E-2</v>
      </c>
      <c r="U717" s="68">
        <v>8.3919627769167823E-2</v>
      </c>
      <c r="V717" s="68">
        <v>0.84930057719911412</v>
      </c>
      <c r="W717" s="67">
        <v>50134.380000000005</v>
      </c>
      <c r="X717" s="67">
        <v>35841.759999999995</v>
      </c>
      <c r="Y717" s="68">
        <v>0.71491379767736218</v>
      </c>
      <c r="Z717" s="68">
        <v>0.19684756949294266</v>
      </c>
      <c r="AA717" s="68">
        <v>0.19183415017883443</v>
      </c>
      <c r="AB717" s="68">
        <v>0.97453146448786621</v>
      </c>
      <c r="AC717" s="67">
        <v>99876.56</v>
      </c>
      <c r="AD717" s="67">
        <v>81931.650000000009</v>
      </c>
      <c r="AE717" s="68">
        <v>0.82032911425864097</v>
      </c>
      <c r="AF717" s="43">
        <v>80</v>
      </c>
      <c r="AG717" s="43">
        <v>76</v>
      </c>
      <c r="AH717" s="43">
        <v>18</v>
      </c>
      <c r="AI717" s="43">
        <v>6</v>
      </c>
      <c r="AJ717" s="67">
        <v>20117.000000000004</v>
      </c>
      <c r="AK717" s="67">
        <v>18751</v>
      </c>
      <c r="AL717" s="68">
        <v>0.93209723119749444</v>
      </c>
      <c r="AM717" s="67">
        <v>8673.52</v>
      </c>
      <c r="AN717" s="67">
        <v>5629.98</v>
      </c>
      <c r="AO717" s="68">
        <v>0.64909978878240893</v>
      </c>
      <c r="AP717" s="67">
        <v>3236.68</v>
      </c>
      <c r="AQ717" s="67">
        <v>1721.52</v>
      </c>
      <c r="AR717" s="68">
        <v>0.53187834447643889</v>
      </c>
      <c r="AS717" s="67">
        <v>18107.18</v>
      </c>
      <c r="AT717" s="67">
        <v>9739.2599999999984</v>
      </c>
      <c r="AU717" s="68">
        <v>0.53786729904932729</v>
      </c>
      <c r="AV717" s="43">
        <v>830.58</v>
      </c>
      <c r="AW717" s="43">
        <v>629.88</v>
      </c>
      <c r="AX717" s="69">
        <v>0.75836162681499675</v>
      </c>
      <c r="AY717" s="43">
        <v>66991.467267332846</v>
      </c>
      <c r="AZ717" s="43">
        <v>68819.099999999991</v>
      </c>
      <c r="BA717" s="43">
        <v>29154.691856256399</v>
      </c>
      <c r="BB717" s="43">
        <v>19832.489999999998</v>
      </c>
      <c r="BC717" s="43">
        <v>114097.70993799919</v>
      </c>
      <c r="BD717" s="43">
        <v>49703.726890751539</v>
      </c>
      <c r="BE717" s="43">
        <v>85745.610000000015</v>
      </c>
      <c r="BF717" s="43">
        <v>170820.53000000003</v>
      </c>
      <c r="BG717" s="43">
        <v>1419.56</v>
      </c>
      <c r="BH717" s="43">
        <v>30</v>
      </c>
      <c r="BI717" s="44">
        <v>43173</v>
      </c>
      <c r="BJ717" s="44">
        <v>43541</v>
      </c>
      <c r="BK717" s="44">
        <v>43172</v>
      </c>
      <c r="BL717" s="43">
        <f t="shared" si="417"/>
        <v>434992.06999999995</v>
      </c>
      <c r="BM717" s="43">
        <f t="shared" si="418"/>
        <v>428095.2699999999</v>
      </c>
      <c r="BO717" s="16" t="str">
        <f>IFERROR(VLOOKUP($C717,'PORTE LOJA'!A:B,2,0),"PORTE 1")</f>
        <v>PORTE 1</v>
      </c>
      <c r="BP717" s="16">
        <f>VLOOKUP(BO717,'PAINEL E TARGET'!$S$1:$W$8,3,0)</f>
        <v>1650</v>
      </c>
      <c r="BQ717" s="16">
        <f t="shared" si="396"/>
        <v>1</v>
      </c>
      <c r="BR717" s="16">
        <f t="shared" si="397"/>
        <v>1</v>
      </c>
      <c r="BS717" s="16">
        <f t="shared" si="398"/>
        <v>1</v>
      </c>
      <c r="BT717" s="16">
        <f t="shared" si="399"/>
        <v>1</v>
      </c>
      <c r="BU717" s="16">
        <f t="shared" si="400"/>
        <v>1</v>
      </c>
      <c r="BV717" s="16">
        <f t="shared" si="401"/>
        <v>1</v>
      </c>
      <c r="BW717" s="17" t="str">
        <f t="shared" si="419"/>
        <v>111111</v>
      </c>
      <c r="BY717" s="17">
        <f t="shared" si="402"/>
        <v>0.81200000000000006</v>
      </c>
      <c r="BZ717" s="17">
        <f t="shared" si="403"/>
        <v>0.84399999999999997</v>
      </c>
      <c r="CA717" s="17" t="str">
        <f t="shared" si="420"/>
        <v>Sem Retira</v>
      </c>
      <c r="CB717" s="17">
        <f t="shared" si="421"/>
        <v>0.84399999999999997</v>
      </c>
      <c r="CC717" s="33" t="str">
        <f>IF(CB717&gt;='PAINEL E TARGET'!$T$11,'PAINEL E TARGET'!$S$11,
IF(CB717&gt;='PAINEL E TARGET'!$T$12,'PAINEL E TARGET'!$S$12,
IF(CB717&gt;='PAINEL E TARGET'!$T$13,'PAINEL E TARGET'!$S$13,
IF(CB717&gt;='PAINEL E TARGET'!$T$14,'PAINEL E TARGET'!$S$14,
IF(CB717&gt;='PAINEL E TARGET'!$T$15,'PAINEL E TARGET'!$S$15,
IF(CB717&gt;='PAINEL E TARGET'!$T$16,'PAINEL E TARGET'!$S$16,
IF(CB717&gt;='PAINEL E TARGET'!$T$17,'PAINEL E TARGET'!$S$17,
IF(CB717&gt;='PAINEL E TARGET'!$T$18,'PAINEL E TARGET'!$S$18,'PAINEL E TARGET'!$S$19))))))))</f>
        <v>Não elegível</v>
      </c>
      <c r="CD717" s="17">
        <f>IFERROR(VLOOKUP($BW717,'PAINEL E TARGET'!$G$1:$Q$99,4,0),0)</f>
        <v>0.25</v>
      </c>
      <c r="CE717" s="17">
        <f>VLOOKUP(CC717,'PAINEL E TARGET'!$S$10:$U$19,3,0)</f>
        <v>0</v>
      </c>
      <c r="CF717" s="16">
        <f t="shared" si="422"/>
        <v>0</v>
      </c>
      <c r="CG717" s="17">
        <f t="shared" si="404"/>
        <v>0.93200000000000005</v>
      </c>
      <c r="CH717" s="17">
        <f t="shared" si="405"/>
        <v>0.64900000000000002</v>
      </c>
      <c r="CI717" s="17">
        <f t="shared" si="406"/>
        <v>0.53200000000000003</v>
      </c>
      <c r="CJ717" s="17">
        <f t="shared" si="407"/>
        <v>0.53800000000000003</v>
      </c>
      <c r="CK717" s="17">
        <f t="shared" si="408"/>
        <v>0.75800000000000001</v>
      </c>
      <c r="CL717" s="17">
        <f t="shared" si="409"/>
        <v>0.71499999999999997</v>
      </c>
      <c r="CM717" s="16">
        <f t="shared" si="410"/>
        <v>2</v>
      </c>
      <c r="CN717" s="17" t="str">
        <f t="shared" si="423"/>
        <v>não ok</v>
      </c>
      <c r="CO717" s="17">
        <f t="shared" si="424"/>
        <v>0</v>
      </c>
      <c r="CP717" s="33" t="str">
        <f>IF(CO717&gt;='PAINEL E TARGET'!$T$11,'PAINEL E TARGET'!$S$11,
IF(CO717&gt;='PAINEL E TARGET'!$T$12,'PAINEL E TARGET'!$S$12,
IF(CO717&gt;='PAINEL E TARGET'!$T$13,'PAINEL E TARGET'!$S$13,
IF(CO717&gt;='PAINEL E TARGET'!$T$14,'PAINEL E TARGET'!$S$14,
IF(CO717&gt;='PAINEL E TARGET'!$T$15,'PAINEL E TARGET'!$S$15,
IF(CO717&gt;='PAINEL E TARGET'!$T$16,'PAINEL E TARGET'!$S$16,
IF(CO717&gt;='PAINEL E TARGET'!$T$17,'PAINEL E TARGET'!$S$17,
IF(CO717&gt;='PAINEL E TARGET'!$T$18,'PAINEL E TARGET'!$S$18,'PAINEL E TARGET'!$S$19))))))))</f>
        <v>Não elegível</v>
      </c>
      <c r="CQ717" s="17">
        <f>IFERROR(VLOOKUP($BW717,'PAINEL E TARGET'!$G$1:$Q$99,5,0),0)</f>
        <v>0.25</v>
      </c>
      <c r="CR717" s="17">
        <f>VLOOKUP(CP717,'PAINEL E TARGET'!$S$10:$U$19,3,0)</f>
        <v>0</v>
      </c>
      <c r="CS717" s="16">
        <f t="shared" si="425"/>
        <v>0</v>
      </c>
      <c r="CT717" s="17">
        <f t="shared" si="411"/>
        <v>0.82</v>
      </c>
      <c r="CU717" s="33" t="str">
        <f>IF(CT717&gt;='PAINEL E TARGET'!$T$11,'PAINEL E TARGET'!$S$11,
IF(CT717&gt;='PAINEL E TARGET'!$T$12,'PAINEL E TARGET'!$S$12,
IF(CT717&gt;='PAINEL E TARGET'!$T$13,'PAINEL E TARGET'!$S$13,
IF(CT717&gt;='PAINEL E TARGET'!$T$14,'PAINEL E TARGET'!$S$14,
IF(CT717&gt;='PAINEL E TARGET'!$T$15,'PAINEL E TARGET'!$S$15,
IF(CT717&gt;='PAINEL E TARGET'!$T$16,'PAINEL E TARGET'!$S$16,
IF(CT717&gt;='PAINEL E TARGET'!$T$17,'PAINEL E TARGET'!$S$17,
IF(CT717&gt;='PAINEL E TARGET'!$T$18,'PAINEL E TARGET'!$S$18,'PAINEL E TARGET'!$S$19))))))))</f>
        <v>Não elegível</v>
      </c>
      <c r="CV717" s="17">
        <f>IFERROR(VLOOKUP($BW717,'PAINEL E TARGET'!$G$1:$Q$99,6,0),0)</f>
        <v>0.2</v>
      </c>
      <c r="CW717" s="17">
        <f>VLOOKUP(CU717,'PAINEL E TARGET'!$S$10:$U$19,3,0)</f>
        <v>0</v>
      </c>
      <c r="CX717" s="16">
        <f t="shared" si="426"/>
        <v>0</v>
      </c>
      <c r="CY717" s="17">
        <f t="shared" si="412"/>
        <v>1.0269999999999999</v>
      </c>
      <c r="CZ717" s="33" t="str">
        <f>IF(CY717&gt;='PAINEL E TARGET'!$T$11,'PAINEL E TARGET'!$S$11,
IF(CY717&gt;='PAINEL E TARGET'!$T$12,'PAINEL E TARGET'!$S$12,
IF(CY717&gt;='PAINEL E TARGET'!$T$13,'PAINEL E TARGET'!$S$13,
IF(CY717&gt;='PAINEL E TARGET'!$T$14,'PAINEL E TARGET'!$S$14,
IF(CY717&gt;='PAINEL E TARGET'!$T$15,'PAINEL E TARGET'!$S$15,
IF(CY717&gt;='PAINEL E TARGET'!$T$16,'PAINEL E TARGET'!$S$16,
IF(CY717&gt;='PAINEL E TARGET'!$T$17,'PAINEL E TARGET'!$S$17,
IF(CY717&gt;='PAINEL E TARGET'!$T$18,'PAINEL E TARGET'!$S$18,'PAINEL E TARGET'!$S$19))))))))</f>
        <v>2. Fx de 100% a 104,9%</v>
      </c>
      <c r="DA717" s="17">
        <f>IFERROR(VLOOKUP($BW717,'PAINEL E TARGET'!$G$1:$Q$99,7,0),0)</f>
        <v>0.15</v>
      </c>
      <c r="DB717" s="17">
        <f>VLOOKUP(CZ717,'PAINEL E TARGET'!$S$10:$U$19,3,0)</f>
        <v>1</v>
      </c>
      <c r="DC717" s="16">
        <f t="shared" si="427"/>
        <v>247.5</v>
      </c>
      <c r="DD717" s="17">
        <f t="shared" si="413"/>
        <v>0.68</v>
      </c>
      <c r="DE717" s="33" t="str">
        <f>IF(DD717&gt;='PAINEL E TARGET'!$T$11,'PAINEL E TARGET'!$S$11,
IF(DD717&gt;='PAINEL E TARGET'!$T$12,'PAINEL E TARGET'!$S$12,
IF(DD717&gt;='PAINEL E TARGET'!$T$13,'PAINEL E TARGET'!$S$13,
IF(DD717&gt;='PAINEL E TARGET'!$T$14,'PAINEL E TARGET'!$S$14,
IF(DD717&gt;='PAINEL E TARGET'!$T$15,'PAINEL E TARGET'!$S$15,
IF(DD717&gt;='PAINEL E TARGET'!$T$16,'PAINEL E TARGET'!$S$16,
IF(DD717&gt;='PAINEL E TARGET'!$T$17,'PAINEL E TARGET'!$S$17,
IF(DD717&gt;='PAINEL E TARGET'!$T$18,'PAINEL E TARGET'!$S$18,'PAINEL E TARGET'!$S$19))))))))</f>
        <v>Não elegível</v>
      </c>
      <c r="DF717" s="17">
        <f>IFERROR(VLOOKUP($BW717,'PAINEL E TARGET'!$G$1:$Q$99,8,0),0)</f>
        <v>0.1</v>
      </c>
      <c r="DG717" s="17">
        <f>VLOOKUP(DE717,'PAINEL E TARGET'!$S$10:$U$19,3,0)</f>
        <v>0</v>
      </c>
      <c r="DH717" s="16">
        <f t="shared" si="428"/>
        <v>0</v>
      </c>
      <c r="DI717" s="17">
        <f t="shared" si="414"/>
        <v>0.33300000000000002</v>
      </c>
      <c r="DJ717" s="33" t="str">
        <f>IF(DI717&gt;='PAINEL E TARGET'!$T$11,'PAINEL E TARGET'!$S$11,
IF(DI717&gt;='PAINEL E TARGET'!$T$12,'PAINEL E TARGET'!$S$12,
IF(DI717&gt;='PAINEL E TARGET'!$T$13,'PAINEL E TARGET'!$S$13,
IF(DI717&gt;='PAINEL E TARGET'!$T$14,'PAINEL E TARGET'!$S$14,
IF(DI717&gt;='PAINEL E TARGET'!$T$15,'PAINEL E TARGET'!$S$15,
IF(DI717&gt;='PAINEL E TARGET'!$T$16,'PAINEL E TARGET'!$S$16,
IF(DI717&gt;='PAINEL E TARGET'!$T$17,'PAINEL E TARGET'!$S$17,
IF(DI717&gt;='PAINEL E TARGET'!$T$18,'PAINEL E TARGET'!$S$18,'PAINEL E TARGET'!$S$19))))))))</f>
        <v>Não elegível</v>
      </c>
      <c r="DK717" s="17">
        <f>IFERROR(VLOOKUP($BW717,'PAINEL E TARGET'!$G$1:$Q$99,9,0),0)</f>
        <v>0.05</v>
      </c>
      <c r="DL717" s="17">
        <f>VLOOKUP(DJ717,'PAINEL E TARGET'!$S$10:$U$19,3,0)</f>
        <v>0</v>
      </c>
      <c r="DM717" s="16">
        <f t="shared" si="429"/>
        <v>0</v>
      </c>
      <c r="DN717" s="17">
        <f t="shared" si="415"/>
        <v>0.75800000000000001</v>
      </c>
      <c r="DO717" s="33" t="str">
        <f>IF(DN717&gt;='PAINEL E TARGET'!$T$11,'PAINEL E TARGET'!$S$11,
IF(DN717&gt;='PAINEL E TARGET'!$T$12,'PAINEL E TARGET'!$S$12,
IF(DN717&gt;='PAINEL E TARGET'!$T$13,'PAINEL E TARGET'!$S$13,
IF(DN717&gt;='PAINEL E TARGET'!$T$14,'PAINEL E TARGET'!$S$14,
IF(DN717&gt;='PAINEL E TARGET'!$T$15,'PAINEL E TARGET'!$S$15,
IF(DN717&gt;='PAINEL E TARGET'!$T$16,'PAINEL E TARGET'!$S$16,
IF(DN717&gt;='PAINEL E TARGET'!$T$17,'PAINEL E TARGET'!$S$17,
IF(DN717&gt;='PAINEL E TARGET'!$T$18,'PAINEL E TARGET'!$S$18,'PAINEL E TARGET'!$S$19))))))))</f>
        <v>Não elegível</v>
      </c>
      <c r="DP717" s="17">
        <f>IFERROR(VLOOKUP($BW717,'PAINEL E TARGET'!$G$1:$Q$99,10,0),0)</f>
        <v>0</v>
      </c>
      <c r="DQ717" s="17">
        <f>VLOOKUP(DO717,'PAINEL E TARGET'!$S$10:$U$19,3,0)</f>
        <v>0</v>
      </c>
      <c r="DR717" s="16">
        <f t="shared" si="430"/>
        <v>0</v>
      </c>
      <c r="DS717" s="17">
        <f t="shared" si="416"/>
        <v>0.95</v>
      </c>
      <c r="DT717" s="16">
        <f>IF(DS717&gt;=1,VLOOKUP(BO717,'PAINEL E TARGET'!$S$1:$W$8,5,0),0)</f>
        <v>0</v>
      </c>
      <c r="DU717" s="16">
        <f t="shared" si="431"/>
        <v>247.5</v>
      </c>
    </row>
    <row r="718" spans="2:125" s="32" customFormat="1" x14ac:dyDescent="0.2">
      <c r="B718" s="44">
        <v>43541</v>
      </c>
      <c r="C718" s="65">
        <v>1602</v>
      </c>
      <c r="D718" s="66" t="s">
        <v>1030</v>
      </c>
      <c r="E718" s="65">
        <v>514</v>
      </c>
      <c r="F718" s="65" t="s">
        <v>944</v>
      </c>
      <c r="G718" s="67">
        <v>604686.57986512792</v>
      </c>
      <c r="H718" s="67">
        <v>353181.93042642105</v>
      </c>
      <c r="I718" s="67">
        <v>256388.58000000002</v>
      </c>
      <c r="J718" s="68">
        <v>0.72593912064086719</v>
      </c>
      <c r="K718" s="67">
        <v>20707.637907954984</v>
      </c>
      <c r="L718" s="67">
        <v>332474.29251846584</v>
      </c>
      <c r="M718" s="67">
        <v>15743.06</v>
      </c>
      <c r="N718" s="67">
        <v>238977.61999999997</v>
      </c>
      <c r="O718" s="67">
        <v>604686.57986512792</v>
      </c>
      <c r="P718" s="67" t="s">
        <v>1082</v>
      </c>
      <c r="Q718" s="67" t="s">
        <v>1082</v>
      </c>
      <c r="R718" s="67">
        <v>0</v>
      </c>
      <c r="S718" s="67">
        <v>0</v>
      </c>
      <c r="T718" s="68">
        <v>4.7616195935322771E-2</v>
      </c>
      <c r="U718" s="68">
        <v>7.8468108674961137E-2</v>
      </c>
      <c r="V718" s="68">
        <v>1.6479289689908161</v>
      </c>
      <c r="W718" s="67">
        <v>16817.18</v>
      </c>
      <c r="X718" s="67">
        <v>19987.45</v>
      </c>
      <c r="Y718" s="68">
        <v>1.1885137698472634</v>
      </c>
      <c r="Z718" s="68">
        <v>5.9520712100472169E-2</v>
      </c>
      <c r="AA718" s="68">
        <v>0</v>
      </c>
      <c r="AB718" s="68">
        <v>0</v>
      </c>
      <c r="AC718" s="67">
        <v>21021.64</v>
      </c>
      <c r="AD718" s="67">
        <v>0</v>
      </c>
      <c r="AE718" s="68">
        <v>0</v>
      </c>
      <c r="AF718" s="43">
        <v>80</v>
      </c>
      <c r="AG718" s="43">
        <v>0</v>
      </c>
      <c r="AH718" s="43">
        <v>6</v>
      </c>
      <c r="AI718" s="43">
        <v>11</v>
      </c>
      <c r="AJ718" s="67">
        <v>7778.45</v>
      </c>
      <c r="AK718" s="67">
        <v>9306</v>
      </c>
      <c r="AL718" s="68">
        <v>1.1963823126715476</v>
      </c>
      <c r="AM718" s="67">
        <v>252.93999999999997</v>
      </c>
      <c r="AN718" s="67">
        <v>1843.8</v>
      </c>
      <c r="AO718" s="68">
        <v>7.2894757650035586</v>
      </c>
      <c r="AP718" s="67">
        <v>0</v>
      </c>
      <c r="AQ718" s="67">
        <v>199.98</v>
      </c>
      <c r="AR718" s="68">
        <v>0</v>
      </c>
      <c r="AS718" s="67">
        <v>8785.7899999999991</v>
      </c>
      <c r="AT718" s="67">
        <v>8637.6699999999983</v>
      </c>
      <c r="AU718" s="68">
        <v>0.98314095829743242</v>
      </c>
      <c r="AV718" s="43">
        <v>291.38000000000005</v>
      </c>
      <c r="AW718" s="43">
        <v>189.96</v>
      </c>
      <c r="AX718" s="69">
        <v>0.65193218477589399</v>
      </c>
      <c r="AY718" s="43">
        <v>20707.637907954984</v>
      </c>
      <c r="AZ718" s="43">
        <v>15743.06</v>
      </c>
      <c r="BA718" s="43">
        <v>13119.867631999437</v>
      </c>
      <c r="BB718" s="43">
        <v>13753.81</v>
      </c>
      <c r="BC718" s="43">
        <v>36898.999999999993</v>
      </c>
      <c r="BD718" s="43">
        <v>22475.125344334952</v>
      </c>
      <c r="BE718" s="43">
        <v>29024.55</v>
      </c>
      <c r="BF718" s="43">
        <v>36281.03</v>
      </c>
      <c r="BG718" s="43">
        <v>499.88000000000011</v>
      </c>
      <c r="BH718" s="43">
        <v>20</v>
      </c>
      <c r="BI718" s="44">
        <v>43173</v>
      </c>
      <c r="BJ718" s="44">
        <v>43541</v>
      </c>
      <c r="BK718" s="44">
        <v>43172</v>
      </c>
      <c r="BL718" s="43">
        <f t="shared" si="417"/>
        <v>256388.58000000002</v>
      </c>
      <c r="BM718" s="43">
        <f t="shared" si="418"/>
        <v>254720.67999999996</v>
      </c>
      <c r="BO718" s="16" t="str">
        <f>IFERROR(VLOOKUP($C718,'PORTE LOJA'!A:B,2,0),"PORTE 1")</f>
        <v>PORTE 1</v>
      </c>
      <c r="BP718" s="16">
        <f>VLOOKUP(BO718,'PAINEL E TARGET'!$S$1:$W$8,3,0)</f>
        <v>1650</v>
      </c>
      <c r="BQ718" s="16">
        <f t="shared" si="396"/>
        <v>1</v>
      </c>
      <c r="BR718" s="16">
        <f t="shared" si="397"/>
        <v>1</v>
      </c>
      <c r="BS718" s="16">
        <f t="shared" si="398"/>
        <v>1</v>
      </c>
      <c r="BT718" s="16">
        <f t="shared" si="399"/>
        <v>1</v>
      </c>
      <c r="BU718" s="16">
        <f t="shared" si="400"/>
        <v>1</v>
      </c>
      <c r="BV718" s="16">
        <f t="shared" si="401"/>
        <v>1</v>
      </c>
      <c r="BW718" s="17" t="str">
        <f t="shared" si="419"/>
        <v>111111</v>
      </c>
      <c r="BY718" s="17">
        <f t="shared" si="402"/>
        <v>0.72599999999999998</v>
      </c>
      <c r="BZ718" s="17">
        <f t="shared" si="403"/>
        <v>0.72099999999999997</v>
      </c>
      <c r="CA718" s="17" t="str">
        <f t="shared" si="420"/>
        <v>Com Retira</v>
      </c>
      <c r="CB718" s="17">
        <f t="shared" si="421"/>
        <v>0.72599999999999998</v>
      </c>
      <c r="CC718" s="33" t="str">
        <f>IF(CB718&gt;='PAINEL E TARGET'!$T$11,'PAINEL E TARGET'!$S$11,
IF(CB718&gt;='PAINEL E TARGET'!$T$12,'PAINEL E TARGET'!$S$12,
IF(CB718&gt;='PAINEL E TARGET'!$T$13,'PAINEL E TARGET'!$S$13,
IF(CB718&gt;='PAINEL E TARGET'!$T$14,'PAINEL E TARGET'!$S$14,
IF(CB718&gt;='PAINEL E TARGET'!$T$15,'PAINEL E TARGET'!$S$15,
IF(CB718&gt;='PAINEL E TARGET'!$T$16,'PAINEL E TARGET'!$S$16,
IF(CB718&gt;='PAINEL E TARGET'!$T$17,'PAINEL E TARGET'!$S$17,
IF(CB718&gt;='PAINEL E TARGET'!$T$18,'PAINEL E TARGET'!$S$18,'PAINEL E TARGET'!$S$19))))))))</f>
        <v>Não elegível</v>
      </c>
      <c r="CD718" s="17">
        <f>IFERROR(VLOOKUP($BW718,'PAINEL E TARGET'!$G$1:$Q$99,4,0),0)</f>
        <v>0.25</v>
      </c>
      <c r="CE718" s="17">
        <f>VLOOKUP(CC718,'PAINEL E TARGET'!$S$10:$U$19,3,0)</f>
        <v>0</v>
      </c>
      <c r="CF718" s="16">
        <f t="shared" si="422"/>
        <v>0</v>
      </c>
      <c r="CG718" s="17">
        <f t="shared" si="404"/>
        <v>1.196</v>
      </c>
      <c r="CH718" s="17">
        <f t="shared" si="405"/>
        <v>7.2889999999999997</v>
      </c>
      <c r="CI718" s="17" t="str">
        <f t="shared" si="406"/>
        <v>sem meta</v>
      </c>
      <c r="CJ718" s="17">
        <f t="shared" si="407"/>
        <v>0.98299999999999998</v>
      </c>
      <c r="CK718" s="17">
        <f t="shared" si="408"/>
        <v>0.65200000000000002</v>
      </c>
      <c r="CL718" s="17">
        <f t="shared" si="409"/>
        <v>1.1890000000000001</v>
      </c>
      <c r="CM718" s="16">
        <f t="shared" si="410"/>
        <v>4</v>
      </c>
      <c r="CN718" s="17" t="str">
        <f t="shared" si="423"/>
        <v>não ok</v>
      </c>
      <c r="CO718" s="17">
        <f t="shared" si="424"/>
        <v>0</v>
      </c>
      <c r="CP718" s="33" t="str">
        <f>IF(CO718&gt;='PAINEL E TARGET'!$T$11,'PAINEL E TARGET'!$S$11,
IF(CO718&gt;='PAINEL E TARGET'!$T$12,'PAINEL E TARGET'!$S$12,
IF(CO718&gt;='PAINEL E TARGET'!$T$13,'PAINEL E TARGET'!$S$13,
IF(CO718&gt;='PAINEL E TARGET'!$T$14,'PAINEL E TARGET'!$S$14,
IF(CO718&gt;='PAINEL E TARGET'!$T$15,'PAINEL E TARGET'!$S$15,
IF(CO718&gt;='PAINEL E TARGET'!$T$16,'PAINEL E TARGET'!$S$16,
IF(CO718&gt;='PAINEL E TARGET'!$T$17,'PAINEL E TARGET'!$S$17,
IF(CO718&gt;='PAINEL E TARGET'!$T$18,'PAINEL E TARGET'!$S$18,'PAINEL E TARGET'!$S$19))))))))</f>
        <v>Não elegível</v>
      </c>
      <c r="CQ718" s="17">
        <f>IFERROR(VLOOKUP($BW718,'PAINEL E TARGET'!$G$1:$Q$99,5,0),0)</f>
        <v>0.25</v>
      </c>
      <c r="CR718" s="17">
        <f>VLOOKUP(CP718,'PAINEL E TARGET'!$S$10:$U$19,3,0)</f>
        <v>0</v>
      </c>
      <c r="CS718" s="16">
        <f t="shared" si="425"/>
        <v>0</v>
      </c>
      <c r="CT718" s="17">
        <f t="shared" si="411"/>
        <v>0</v>
      </c>
      <c r="CU718" s="33" t="str">
        <f>IF(CT718&gt;='PAINEL E TARGET'!$T$11,'PAINEL E TARGET'!$S$11,
IF(CT718&gt;='PAINEL E TARGET'!$T$12,'PAINEL E TARGET'!$S$12,
IF(CT718&gt;='PAINEL E TARGET'!$T$13,'PAINEL E TARGET'!$S$13,
IF(CT718&gt;='PAINEL E TARGET'!$T$14,'PAINEL E TARGET'!$S$14,
IF(CT718&gt;='PAINEL E TARGET'!$T$15,'PAINEL E TARGET'!$S$15,
IF(CT718&gt;='PAINEL E TARGET'!$T$16,'PAINEL E TARGET'!$S$16,
IF(CT718&gt;='PAINEL E TARGET'!$T$17,'PAINEL E TARGET'!$S$17,
IF(CT718&gt;='PAINEL E TARGET'!$T$18,'PAINEL E TARGET'!$S$18,'PAINEL E TARGET'!$S$19))))))))</f>
        <v>Não elegível</v>
      </c>
      <c r="CV718" s="17">
        <f>IFERROR(VLOOKUP($BW718,'PAINEL E TARGET'!$G$1:$Q$99,6,0),0)</f>
        <v>0.2</v>
      </c>
      <c r="CW718" s="17">
        <f>VLOOKUP(CU718,'PAINEL E TARGET'!$S$10:$U$19,3,0)</f>
        <v>0</v>
      </c>
      <c r="CX718" s="16">
        <f t="shared" si="426"/>
        <v>0</v>
      </c>
      <c r="CY718" s="17">
        <f t="shared" si="412"/>
        <v>0.76</v>
      </c>
      <c r="CZ718" s="33" t="str">
        <f>IF(CY718&gt;='PAINEL E TARGET'!$T$11,'PAINEL E TARGET'!$S$11,
IF(CY718&gt;='PAINEL E TARGET'!$T$12,'PAINEL E TARGET'!$S$12,
IF(CY718&gt;='PAINEL E TARGET'!$T$13,'PAINEL E TARGET'!$S$13,
IF(CY718&gt;='PAINEL E TARGET'!$T$14,'PAINEL E TARGET'!$S$14,
IF(CY718&gt;='PAINEL E TARGET'!$T$15,'PAINEL E TARGET'!$S$15,
IF(CY718&gt;='PAINEL E TARGET'!$T$16,'PAINEL E TARGET'!$S$16,
IF(CY718&gt;='PAINEL E TARGET'!$T$17,'PAINEL E TARGET'!$S$17,
IF(CY718&gt;='PAINEL E TARGET'!$T$18,'PAINEL E TARGET'!$S$18,'PAINEL E TARGET'!$S$19))))))))</f>
        <v>Não elegível</v>
      </c>
      <c r="DA718" s="17">
        <f>IFERROR(VLOOKUP($BW718,'PAINEL E TARGET'!$G$1:$Q$99,7,0),0)</f>
        <v>0.15</v>
      </c>
      <c r="DB718" s="17">
        <f>VLOOKUP(CZ718,'PAINEL E TARGET'!$S$10:$U$19,3,0)</f>
        <v>0</v>
      </c>
      <c r="DC718" s="16">
        <f t="shared" si="427"/>
        <v>0</v>
      </c>
      <c r="DD718" s="17">
        <f t="shared" si="413"/>
        <v>1.048</v>
      </c>
      <c r="DE718" s="33" t="str">
        <f>IF(DD718&gt;='PAINEL E TARGET'!$T$11,'PAINEL E TARGET'!$S$11,
IF(DD718&gt;='PAINEL E TARGET'!$T$12,'PAINEL E TARGET'!$S$12,
IF(DD718&gt;='PAINEL E TARGET'!$T$13,'PAINEL E TARGET'!$S$13,
IF(DD718&gt;='PAINEL E TARGET'!$T$14,'PAINEL E TARGET'!$S$14,
IF(DD718&gt;='PAINEL E TARGET'!$T$15,'PAINEL E TARGET'!$S$15,
IF(DD718&gt;='PAINEL E TARGET'!$T$16,'PAINEL E TARGET'!$S$16,
IF(DD718&gt;='PAINEL E TARGET'!$T$17,'PAINEL E TARGET'!$S$17,
IF(DD718&gt;='PAINEL E TARGET'!$T$18,'PAINEL E TARGET'!$S$18,'PAINEL E TARGET'!$S$19))))))))</f>
        <v>2. Fx de 100% a 104,9%</v>
      </c>
      <c r="DF718" s="17">
        <f>IFERROR(VLOOKUP($BW718,'PAINEL E TARGET'!$G$1:$Q$99,8,0),0)</f>
        <v>0.1</v>
      </c>
      <c r="DG718" s="17">
        <f>VLOOKUP(DE718,'PAINEL E TARGET'!$S$10:$U$19,3,0)</f>
        <v>1</v>
      </c>
      <c r="DH718" s="16">
        <f t="shared" si="428"/>
        <v>165</v>
      </c>
      <c r="DI718" s="17">
        <f t="shared" si="414"/>
        <v>1.833</v>
      </c>
      <c r="DJ718" s="33" t="str">
        <f>IF(DI718&gt;='PAINEL E TARGET'!$T$11,'PAINEL E TARGET'!$S$11,
IF(DI718&gt;='PAINEL E TARGET'!$T$12,'PAINEL E TARGET'!$S$12,
IF(DI718&gt;='PAINEL E TARGET'!$T$13,'PAINEL E TARGET'!$S$13,
IF(DI718&gt;='PAINEL E TARGET'!$T$14,'PAINEL E TARGET'!$S$14,
IF(DI718&gt;='PAINEL E TARGET'!$T$15,'PAINEL E TARGET'!$S$15,
IF(DI718&gt;='PAINEL E TARGET'!$T$16,'PAINEL E TARGET'!$S$16,
IF(DI718&gt;='PAINEL E TARGET'!$T$17,'PAINEL E TARGET'!$S$17,
IF(DI718&gt;='PAINEL E TARGET'!$T$18,'PAINEL E TARGET'!$S$18,'PAINEL E TARGET'!$S$19))))))))</f>
        <v>8. Fx de 130% ou mais</v>
      </c>
      <c r="DK718" s="17">
        <f>IFERROR(VLOOKUP($BW718,'PAINEL E TARGET'!$G$1:$Q$99,9,0),0)</f>
        <v>0.05</v>
      </c>
      <c r="DL718" s="17">
        <f>VLOOKUP(DJ718,'PAINEL E TARGET'!$S$10:$U$19,3,0)</f>
        <v>1.6</v>
      </c>
      <c r="DM718" s="16">
        <f t="shared" si="429"/>
        <v>132.00000000000003</v>
      </c>
      <c r="DN718" s="17">
        <f t="shared" si="415"/>
        <v>0.65200000000000002</v>
      </c>
      <c r="DO718" s="33" t="str">
        <f>IF(DN718&gt;='PAINEL E TARGET'!$T$11,'PAINEL E TARGET'!$S$11,
IF(DN718&gt;='PAINEL E TARGET'!$T$12,'PAINEL E TARGET'!$S$12,
IF(DN718&gt;='PAINEL E TARGET'!$T$13,'PAINEL E TARGET'!$S$13,
IF(DN718&gt;='PAINEL E TARGET'!$T$14,'PAINEL E TARGET'!$S$14,
IF(DN718&gt;='PAINEL E TARGET'!$T$15,'PAINEL E TARGET'!$S$15,
IF(DN718&gt;='PAINEL E TARGET'!$T$16,'PAINEL E TARGET'!$S$16,
IF(DN718&gt;='PAINEL E TARGET'!$T$17,'PAINEL E TARGET'!$S$17,
IF(DN718&gt;='PAINEL E TARGET'!$T$18,'PAINEL E TARGET'!$S$18,'PAINEL E TARGET'!$S$19))))))))</f>
        <v>Não elegível</v>
      </c>
      <c r="DP718" s="17">
        <f>IFERROR(VLOOKUP($BW718,'PAINEL E TARGET'!$G$1:$Q$99,10,0),0)</f>
        <v>0</v>
      </c>
      <c r="DQ718" s="17">
        <f>VLOOKUP(DO718,'PAINEL E TARGET'!$S$10:$U$19,3,0)</f>
        <v>0</v>
      </c>
      <c r="DR718" s="16">
        <f t="shared" si="430"/>
        <v>0</v>
      </c>
      <c r="DS718" s="17">
        <f t="shared" si="416"/>
        <v>0</v>
      </c>
      <c r="DT718" s="16">
        <f>IF(DS718&gt;=1,VLOOKUP(BO718,'PAINEL E TARGET'!$S$1:$W$8,5,0),0)</f>
        <v>0</v>
      </c>
      <c r="DU718" s="16">
        <f t="shared" si="431"/>
        <v>297</v>
      </c>
    </row>
    <row r="719" spans="2:125" s="32" customFormat="1" x14ac:dyDescent="0.2">
      <c r="B719" s="44">
        <v>43541</v>
      </c>
      <c r="C719" s="65">
        <v>1603</v>
      </c>
      <c r="D719" s="66" t="s">
        <v>719</v>
      </c>
      <c r="E719" s="65">
        <v>314</v>
      </c>
      <c r="F719" s="65" t="s">
        <v>943</v>
      </c>
      <c r="G719" s="67">
        <v>3258089.0598301361</v>
      </c>
      <c r="H719" s="67">
        <v>2033760.5423078358</v>
      </c>
      <c r="I719" s="67">
        <v>1797669.6099999999</v>
      </c>
      <c r="J719" s="68">
        <v>0.88391409539299615</v>
      </c>
      <c r="K719" s="67">
        <v>384428.02371550427</v>
      </c>
      <c r="L719" s="67">
        <v>1492110.9898851346</v>
      </c>
      <c r="M719" s="67">
        <v>337839.41</v>
      </c>
      <c r="N719" s="67">
        <v>1414089.93</v>
      </c>
      <c r="O719" s="67">
        <v>3020271.4456616403</v>
      </c>
      <c r="P719" s="67">
        <v>16486.742733955678</v>
      </c>
      <c r="Q719" s="67">
        <v>0</v>
      </c>
      <c r="R719" s="67">
        <v>0</v>
      </c>
      <c r="S719" s="67">
        <v>7874.7</v>
      </c>
      <c r="T719" s="68">
        <v>7.9521421153976535E-2</v>
      </c>
      <c r="U719" s="68">
        <v>6.2538458314762832E-2</v>
      </c>
      <c r="V719" s="68">
        <v>0.78643537058612467</v>
      </c>
      <c r="W719" s="67">
        <v>147914</v>
      </c>
      <c r="X719" s="67">
        <v>109562.95999999999</v>
      </c>
      <c r="Y719" s="68">
        <v>0.74072068904904198</v>
      </c>
      <c r="Z719" s="68">
        <v>9.4393486474935076E-2</v>
      </c>
      <c r="AA719" s="68">
        <v>8.2930810440105973E-2</v>
      </c>
      <c r="AB719" s="68">
        <v>0.87856496816787388</v>
      </c>
      <c r="AC719" s="67">
        <v>177133.05999999997</v>
      </c>
      <c r="AD719" s="67">
        <v>145288.91999999998</v>
      </c>
      <c r="AE719" s="68">
        <v>0.82022475081726698</v>
      </c>
      <c r="AF719" s="43">
        <v>80</v>
      </c>
      <c r="AG719" s="43">
        <v>73</v>
      </c>
      <c r="AH719" s="43">
        <v>64</v>
      </c>
      <c r="AI719" s="43">
        <v>70</v>
      </c>
      <c r="AJ719" s="67">
        <v>66601.569999999992</v>
      </c>
      <c r="AK719" s="67">
        <v>47997.5</v>
      </c>
      <c r="AL719" s="68">
        <v>0.72066619450562508</v>
      </c>
      <c r="AM719" s="67">
        <v>23079.34</v>
      </c>
      <c r="AN719" s="67">
        <v>15160.19</v>
      </c>
      <c r="AO719" s="68">
        <v>0.65687277019186863</v>
      </c>
      <c r="AP719" s="67">
        <v>12310.029999999999</v>
      </c>
      <c r="AQ719" s="67">
        <v>2639.89</v>
      </c>
      <c r="AR719" s="68">
        <v>0.214450330340381</v>
      </c>
      <c r="AS719" s="67">
        <v>45923.060000000005</v>
      </c>
      <c r="AT719" s="67">
        <v>43765.380000000005</v>
      </c>
      <c r="AU719" s="68">
        <v>0.9530153260692994</v>
      </c>
      <c r="AV719" s="43">
        <v>966.37</v>
      </c>
      <c r="AW719" s="43">
        <v>1629.71</v>
      </c>
      <c r="AX719" s="69">
        <v>1.6864244544015232</v>
      </c>
      <c r="AY719" s="43">
        <v>384428.02371550427</v>
      </c>
      <c r="AZ719" s="43">
        <v>337839.41</v>
      </c>
      <c r="BA719" s="43">
        <v>72180.197821636102</v>
      </c>
      <c r="BB719" s="43">
        <v>70470.509999999995</v>
      </c>
      <c r="BC719" s="43">
        <v>618802.63176967029</v>
      </c>
      <c r="BD719" s="43">
        <v>116777.59153045143</v>
      </c>
      <c r="BE719" s="43">
        <v>239149.44999999995</v>
      </c>
      <c r="BF719" s="43">
        <v>286488.65999999997</v>
      </c>
      <c r="BG719" s="43">
        <v>1563.96</v>
      </c>
      <c r="BH719" s="43">
        <v>102</v>
      </c>
      <c r="BI719" s="44">
        <v>43173</v>
      </c>
      <c r="BJ719" s="44">
        <v>43541</v>
      </c>
      <c r="BK719" s="44">
        <v>43172</v>
      </c>
      <c r="BL719" s="43">
        <f t="shared" si="417"/>
        <v>1805544.3099999998</v>
      </c>
      <c r="BM719" s="43">
        <f t="shared" si="418"/>
        <v>1759804.0399999998</v>
      </c>
      <c r="BO719" s="16" t="str">
        <f>IFERROR(VLOOKUP($C719,'PORTE LOJA'!A:B,2,0),"PORTE 1")</f>
        <v>PORTE 4</v>
      </c>
      <c r="BP719" s="16">
        <f>VLOOKUP(BO719,'PAINEL E TARGET'!$S$1:$W$8,3,0)</f>
        <v>3000</v>
      </c>
      <c r="BQ719" s="16">
        <f t="shared" si="396"/>
        <v>1</v>
      </c>
      <c r="BR719" s="16">
        <f t="shared" si="397"/>
        <v>1</v>
      </c>
      <c r="BS719" s="16">
        <f t="shared" si="398"/>
        <v>1</v>
      </c>
      <c r="BT719" s="16">
        <f t="shared" si="399"/>
        <v>1</v>
      </c>
      <c r="BU719" s="16">
        <f t="shared" si="400"/>
        <v>1</v>
      </c>
      <c r="BV719" s="16">
        <f t="shared" si="401"/>
        <v>1</v>
      </c>
      <c r="BW719" s="17" t="str">
        <f t="shared" si="419"/>
        <v>111111</v>
      </c>
      <c r="BY719" s="17">
        <f t="shared" si="402"/>
        <v>0.88800000000000001</v>
      </c>
      <c r="BZ719" s="17">
        <f t="shared" si="403"/>
        <v>0.93799999999999994</v>
      </c>
      <c r="CA719" s="17" t="str">
        <f t="shared" si="420"/>
        <v>Sem Retira</v>
      </c>
      <c r="CB719" s="17">
        <f t="shared" si="421"/>
        <v>0.93799999999999994</v>
      </c>
      <c r="CC719" s="33" t="str">
        <f>IF(CB719&gt;='PAINEL E TARGET'!$T$11,'PAINEL E TARGET'!$S$11,
IF(CB719&gt;='PAINEL E TARGET'!$T$12,'PAINEL E TARGET'!$S$12,
IF(CB719&gt;='PAINEL E TARGET'!$T$13,'PAINEL E TARGET'!$S$13,
IF(CB719&gt;='PAINEL E TARGET'!$T$14,'PAINEL E TARGET'!$S$14,
IF(CB719&gt;='PAINEL E TARGET'!$T$15,'PAINEL E TARGET'!$S$15,
IF(CB719&gt;='PAINEL E TARGET'!$T$16,'PAINEL E TARGET'!$S$16,
IF(CB719&gt;='PAINEL E TARGET'!$T$17,'PAINEL E TARGET'!$S$17,
IF(CB719&gt;='PAINEL E TARGET'!$T$18,'PAINEL E TARGET'!$S$18,'PAINEL E TARGET'!$S$19))))))))</f>
        <v>1. Fx de 90% a 99,9%</v>
      </c>
      <c r="CD719" s="17">
        <f>IFERROR(VLOOKUP($BW719,'PAINEL E TARGET'!$G$1:$Q$99,4,0),0)</f>
        <v>0.25</v>
      </c>
      <c r="CE719" s="17">
        <f>VLOOKUP(CC719,'PAINEL E TARGET'!$S$10:$U$19,3,0)</f>
        <v>0.5</v>
      </c>
      <c r="CF719" s="16">
        <f t="shared" si="422"/>
        <v>375</v>
      </c>
      <c r="CG719" s="17">
        <f t="shared" si="404"/>
        <v>0.72099999999999997</v>
      </c>
      <c r="CH719" s="17">
        <f t="shared" si="405"/>
        <v>0.65700000000000003</v>
      </c>
      <c r="CI719" s="17">
        <f t="shared" si="406"/>
        <v>0.214</v>
      </c>
      <c r="CJ719" s="17">
        <f t="shared" si="407"/>
        <v>0.95299999999999996</v>
      </c>
      <c r="CK719" s="17">
        <f t="shared" si="408"/>
        <v>1.6859999999999999</v>
      </c>
      <c r="CL719" s="17">
        <f t="shared" si="409"/>
        <v>0.74099999999999999</v>
      </c>
      <c r="CM719" s="16">
        <f t="shared" si="410"/>
        <v>3</v>
      </c>
      <c r="CN719" s="17" t="str">
        <f t="shared" si="423"/>
        <v>não ok</v>
      </c>
      <c r="CO719" s="17">
        <f t="shared" si="424"/>
        <v>0</v>
      </c>
      <c r="CP719" s="33" t="str">
        <f>IF(CO719&gt;='PAINEL E TARGET'!$T$11,'PAINEL E TARGET'!$S$11,
IF(CO719&gt;='PAINEL E TARGET'!$T$12,'PAINEL E TARGET'!$S$12,
IF(CO719&gt;='PAINEL E TARGET'!$T$13,'PAINEL E TARGET'!$S$13,
IF(CO719&gt;='PAINEL E TARGET'!$T$14,'PAINEL E TARGET'!$S$14,
IF(CO719&gt;='PAINEL E TARGET'!$T$15,'PAINEL E TARGET'!$S$15,
IF(CO719&gt;='PAINEL E TARGET'!$T$16,'PAINEL E TARGET'!$S$16,
IF(CO719&gt;='PAINEL E TARGET'!$T$17,'PAINEL E TARGET'!$S$17,
IF(CO719&gt;='PAINEL E TARGET'!$T$18,'PAINEL E TARGET'!$S$18,'PAINEL E TARGET'!$S$19))))))))</f>
        <v>Não elegível</v>
      </c>
      <c r="CQ719" s="17">
        <f>IFERROR(VLOOKUP($BW719,'PAINEL E TARGET'!$G$1:$Q$99,5,0),0)</f>
        <v>0.25</v>
      </c>
      <c r="CR719" s="17">
        <f>VLOOKUP(CP719,'PAINEL E TARGET'!$S$10:$U$19,3,0)</f>
        <v>0</v>
      </c>
      <c r="CS719" s="16">
        <f t="shared" si="425"/>
        <v>0</v>
      </c>
      <c r="CT719" s="17">
        <f t="shared" si="411"/>
        <v>0.82</v>
      </c>
      <c r="CU719" s="33" t="str">
        <f>IF(CT719&gt;='PAINEL E TARGET'!$T$11,'PAINEL E TARGET'!$S$11,
IF(CT719&gt;='PAINEL E TARGET'!$T$12,'PAINEL E TARGET'!$S$12,
IF(CT719&gt;='PAINEL E TARGET'!$T$13,'PAINEL E TARGET'!$S$13,
IF(CT719&gt;='PAINEL E TARGET'!$T$14,'PAINEL E TARGET'!$S$14,
IF(CT719&gt;='PAINEL E TARGET'!$T$15,'PAINEL E TARGET'!$S$15,
IF(CT719&gt;='PAINEL E TARGET'!$T$16,'PAINEL E TARGET'!$S$16,
IF(CT719&gt;='PAINEL E TARGET'!$T$17,'PAINEL E TARGET'!$S$17,
IF(CT719&gt;='PAINEL E TARGET'!$T$18,'PAINEL E TARGET'!$S$18,'PAINEL E TARGET'!$S$19))))))))</f>
        <v>Não elegível</v>
      </c>
      <c r="CV719" s="17">
        <f>IFERROR(VLOOKUP($BW719,'PAINEL E TARGET'!$G$1:$Q$99,6,0),0)</f>
        <v>0.2</v>
      </c>
      <c r="CW719" s="17">
        <f>VLOOKUP(CU719,'PAINEL E TARGET'!$S$10:$U$19,3,0)</f>
        <v>0</v>
      </c>
      <c r="CX719" s="16">
        <f t="shared" si="426"/>
        <v>0</v>
      </c>
      <c r="CY719" s="17">
        <f t="shared" si="412"/>
        <v>0.879</v>
      </c>
      <c r="CZ719" s="33" t="str">
        <f>IF(CY719&gt;='PAINEL E TARGET'!$T$11,'PAINEL E TARGET'!$S$11,
IF(CY719&gt;='PAINEL E TARGET'!$T$12,'PAINEL E TARGET'!$S$12,
IF(CY719&gt;='PAINEL E TARGET'!$T$13,'PAINEL E TARGET'!$S$13,
IF(CY719&gt;='PAINEL E TARGET'!$T$14,'PAINEL E TARGET'!$S$14,
IF(CY719&gt;='PAINEL E TARGET'!$T$15,'PAINEL E TARGET'!$S$15,
IF(CY719&gt;='PAINEL E TARGET'!$T$16,'PAINEL E TARGET'!$S$16,
IF(CY719&gt;='PAINEL E TARGET'!$T$17,'PAINEL E TARGET'!$S$17,
IF(CY719&gt;='PAINEL E TARGET'!$T$18,'PAINEL E TARGET'!$S$18,'PAINEL E TARGET'!$S$19))))))))</f>
        <v>Não elegível</v>
      </c>
      <c r="DA719" s="17">
        <f>IFERROR(VLOOKUP($BW719,'PAINEL E TARGET'!$G$1:$Q$99,7,0),0)</f>
        <v>0.15</v>
      </c>
      <c r="DB719" s="17">
        <f>VLOOKUP(CZ719,'PAINEL E TARGET'!$S$10:$U$19,3,0)</f>
        <v>0</v>
      </c>
      <c r="DC719" s="16">
        <f t="shared" si="427"/>
        <v>0</v>
      </c>
      <c r="DD719" s="17">
        <f t="shared" si="413"/>
        <v>0.97599999999999998</v>
      </c>
      <c r="DE719" s="33" t="str">
        <f>IF(DD719&gt;='PAINEL E TARGET'!$T$11,'PAINEL E TARGET'!$S$11,
IF(DD719&gt;='PAINEL E TARGET'!$T$12,'PAINEL E TARGET'!$S$12,
IF(DD719&gt;='PAINEL E TARGET'!$T$13,'PAINEL E TARGET'!$S$13,
IF(DD719&gt;='PAINEL E TARGET'!$T$14,'PAINEL E TARGET'!$S$14,
IF(DD719&gt;='PAINEL E TARGET'!$T$15,'PAINEL E TARGET'!$S$15,
IF(DD719&gt;='PAINEL E TARGET'!$T$16,'PAINEL E TARGET'!$S$16,
IF(DD719&gt;='PAINEL E TARGET'!$T$17,'PAINEL E TARGET'!$S$17,
IF(DD719&gt;='PAINEL E TARGET'!$T$18,'PAINEL E TARGET'!$S$18,'PAINEL E TARGET'!$S$19))))))))</f>
        <v>1. Fx de 90% a 99,9%</v>
      </c>
      <c r="DF719" s="17">
        <f>IFERROR(VLOOKUP($BW719,'PAINEL E TARGET'!$G$1:$Q$99,8,0),0)</f>
        <v>0.1</v>
      </c>
      <c r="DG719" s="17">
        <f>VLOOKUP(DE719,'PAINEL E TARGET'!$S$10:$U$19,3,0)</f>
        <v>0.5</v>
      </c>
      <c r="DH719" s="16">
        <f t="shared" si="428"/>
        <v>150</v>
      </c>
      <c r="DI719" s="17">
        <f t="shared" si="414"/>
        <v>1.0940000000000001</v>
      </c>
      <c r="DJ719" s="33" t="str">
        <f>IF(DI719&gt;='PAINEL E TARGET'!$T$11,'PAINEL E TARGET'!$S$11,
IF(DI719&gt;='PAINEL E TARGET'!$T$12,'PAINEL E TARGET'!$S$12,
IF(DI719&gt;='PAINEL E TARGET'!$T$13,'PAINEL E TARGET'!$S$13,
IF(DI719&gt;='PAINEL E TARGET'!$T$14,'PAINEL E TARGET'!$S$14,
IF(DI719&gt;='PAINEL E TARGET'!$T$15,'PAINEL E TARGET'!$S$15,
IF(DI719&gt;='PAINEL E TARGET'!$T$16,'PAINEL E TARGET'!$S$16,
IF(DI719&gt;='PAINEL E TARGET'!$T$17,'PAINEL E TARGET'!$S$17,
IF(DI719&gt;='PAINEL E TARGET'!$T$18,'PAINEL E TARGET'!$S$18,'PAINEL E TARGET'!$S$19))))))))</f>
        <v>3. Fx de 105% a 109,9%</v>
      </c>
      <c r="DK719" s="17">
        <f>IFERROR(VLOOKUP($BW719,'PAINEL E TARGET'!$G$1:$Q$99,9,0),0)</f>
        <v>0.05</v>
      </c>
      <c r="DL719" s="17">
        <f>VLOOKUP(DJ719,'PAINEL E TARGET'!$S$10:$U$19,3,0)</f>
        <v>1.1000000000000001</v>
      </c>
      <c r="DM719" s="16">
        <f t="shared" si="429"/>
        <v>165.00000000000003</v>
      </c>
      <c r="DN719" s="17">
        <f t="shared" si="415"/>
        <v>1.6859999999999999</v>
      </c>
      <c r="DO719" s="33" t="str">
        <f>IF(DN719&gt;='PAINEL E TARGET'!$T$11,'PAINEL E TARGET'!$S$11,
IF(DN719&gt;='PAINEL E TARGET'!$T$12,'PAINEL E TARGET'!$S$12,
IF(DN719&gt;='PAINEL E TARGET'!$T$13,'PAINEL E TARGET'!$S$13,
IF(DN719&gt;='PAINEL E TARGET'!$T$14,'PAINEL E TARGET'!$S$14,
IF(DN719&gt;='PAINEL E TARGET'!$T$15,'PAINEL E TARGET'!$S$15,
IF(DN719&gt;='PAINEL E TARGET'!$T$16,'PAINEL E TARGET'!$S$16,
IF(DN719&gt;='PAINEL E TARGET'!$T$17,'PAINEL E TARGET'!$S$17,
IF(DN719&gt;='PAINEL E TARGET'!$T$18,'PAINEL E TARGET'!$S$18,'PAINEL E TARGET'!$S$19))))))))</f>
        <v>8. Fx de 130% ou mais</v>
      </c>
      <c r="DP719" s="17">
        <f>IFERROR(VLOOKUP($BW719,'PAINEL E TARGET'!$G$1:$Q$99,10,0),0)</f>
        <v>0</v>
      </c>
      <c r="DQ719" s="17">
        <f>VLOOKUP(DO719,'PAINEL E TARGET'!$S$10:$U$19,3,0)</f>
        <v>1.6</v>
      </c>
      <c r="DR719" s="16">
        <f t="shared" si="430"/>
        <v>0</v>
      </c>
      <c r="DS719" s="17">
        <f t="shared" si="416"/>
        <v>0.91300000000000003</v>
      </c>
      <c r="DT719" s="16">
        <f>IF(DS719&gt;=1,VLOOKUP(BO719,'PAINEL E TARGET'!$S$1:$W$8,5,0),0)</f>
        <v>0</v>
      </c>
      <c r="DU719" s="16">
        <f t="shared" si="431"/>
        <v>690</v>
      </c>
    </row>
    <row r="720" spans="2:125" s="32" customFormat="1" x14ac:dyDescent="0.2">
      <c r="B720" s="44">
        <v>43541</v>
      </c>
      <c r="C720" s="65">
        <v>1607</v>
      </c>
      <c r="D720" s="66" t="s">
        <v>1136</v>
      </c>
      <c r="E720" s="65">
        <v>411</v>
      </c>
      <c r="F720" s="65" t="s">
        <v>1020</v>
      </c>
      <c r="G720" s="67">
        <v>1562443.4622160064</v>
      </c>
      <c r="H720" s="67">
        <v>953808.66192078043</v>
      </c>
      <c r="I720" s="67">
        <v>1072023.1099999999</v>
      </c>
      <c r="J720" s="68">
        <v>1.1239393735858501</v>
      </c>
      <c r="K720" s="67">
        <v>231187.59217318034</v>
      </c>
      <c r="L720" s="67">
        <v>644407.79642044613</v>
      </c>
      <c r="M720" s="67">
        <v>182483.77</v>
      </c>
      <c r="N720" s="67">
        <v>866982.84</v>
      </c>
      <c r="O720" s="67">
        <v>1436980.3011872028</v>
      </c>
      <c r="P720" s="67" t="s">
        <v>1082</v>
      </c>
      <c r="Q720" s="67" t="s">
        <v>1082</v>
      </c>
      <c r="R720" s="67">
        <v>0</v>
      </c>
      <c r="S720" s="67">
        <v>0</v>
      </c>
      <c r="T720" s="68">
        <v>9.8545151246846097E-2</v>
      </c>
      <c r="U720" s="68">
        <v>7.6169464791261923E-2</v>
      </c>
      <c r="V720" s="68">
        <v>0.77293975226101952</v>
      </c>
      <c r="W720" s="67">
        <v>86285.680000000008</v>
      </c>
      <c r="X720" s="67">
        <v>79937.31</v>
      </c>
      <c r="Y720" s="68">
        <v>0.92642614626204478</v>
      </c>
      <c r="Z720" s="68">
        <v>0.19220390170202961</v>
      </c>
      <c r="AA720" s="68">
        <v>0.14979780061797299</v>
      </c>
      <c r="AB720" s="68">
        <v>0.77936919745886291</v>
      </c>
      <c r="AC720" s="67">
        <v>168292.85</v>
      </c>
      <c r="AD720" s="67">
        <v>157207.79</v>
      </c>
      <c r="AE720" s="68">
        <v>0.93413231756429349</v>
      </c>
      <c r="AF720" s="43">
        <v>80</v>
      </c>
      <c r="AG720" s="43">
        <v>79</v>
      </c>
      <c r="AH720" s="43">
        <v>40</v>
      </c>
      <c r="AI720" s="43">
        <v>27</v>
      </c>
      <c r="AJ720" s="67">
        <v>54873.62</v>
      </c>
      <c r="AK720" s="67">
        <v>49061</v>
      </c>
      <c r="AL720" s="68">
        <v>0.89407259808993822</v>
      </c>
      <c r="AM720" s="67">
        <v>10457.369999999999</v>
      </c>
      <c r="AN720" s="67">
        <v>6997.4900000000007</v>
      </c>
      <c r="AO720" s="68">
        <v>0.66914434508867926</v>
      </c>
      <c r="AP720" s="67">
        <v>4528.6200000000008</v>
      </c>
      <c r="AQ720" s="67">
        <v>3551.9000000000005</v>
      </c>
      <c r="AR720" s="68">
        <v>0.78432281798870296</v>
      </c>
      <c r="AS720" s="67">
        <v>16426.07</v>
      </c>
      <c r="AT720" s="67">
        <v>20326.920000000002</v>
      </c>
      <c r="AU720" s="68">
        <v>1.237479202268102</v>
      </c>
      <c r="AV720" s="43">
        <v>2546.6100000000006</v>
      </c>
      <c r="AW720" s="43">
        <v>2084.62</v>
      </c>
      <c r="AX720" s="69">
        <v>0.818586277443346</v>
      </c>
      <c r="AY720" s="43">
        <v>231187.59217318034</v>
      </c>
      <c r="AZ720" s="43">
        <v>182483.77000000002</v>
      </c>
      <c r="BA720" s="43">
        <v>32351.618269068691</v>
      </c>
      <c r="BB720" s="43">
        <v>30180.140000000003</v>
      </c>
      <c r="BC720" s="43">
        <v>379312.20607485721</v>
      </c>
      <c r="BD720" s="43">
        <v>53239.897562865495</v>
      </c>
      <c r="BE720" s="43">
        <v>142209.71000000005</v>
      </c>
      <c r="BF720" s="43">
        <v>277368.07</v>
      </c>
      <c r="BG720" s="43">
        <v>4194.1200000000008</v>
      </c>
      <c r="BH720" s="43">
        <v>73</v>
      </c>
      <c r="BI720" s="44">
        <v>43173</v>
      </c>
      <c r="BJ720" s="44">
        <v>43541</v>
      </c>
      <c r="BK720" s="44">
        <v>43172</v>
      </c>
      <c r="BL720" s="43">
        <f t="shared" si="417"/>
        <v>1072023.1099999999</v>
      </c>
      <c r="BM720" s="43">
        <f t="shared" si="418"/>
        <v>1049466.6099999999</v>
      </c>
      <c r="BO720" s="16" t="str">
        <f>IFERROR(VLOOKUP($C720,'PORTE LOJA'!A:B,2,0),"PORTE 1")</f>
        <v>PORTE 3</v>
      </c>
      <c r="BP720" s="16">
        <f>VLOOKUP(BO720,'PAINEL E TARGET'!$S$1:$W$8,3,0)</f>
        <v>2400</v>
      </c>
      <c r="BQ720" s="16">
        <f t="shared" si="396"/>
        <v>1</v>
      </c>
      <c r="BR720" s="16">
        <f t="shared" si="397"/>
        <v>1</v>
      </c>
      <c r="BS720" s="16">
        <f t="shared" si="398"/>
        <v>1</v>
      </c>
      <c r="BT720" s="16">
        <f t="shared" si="399"/>
        <v>1</v>
      </c>
      <c r="BU720" s="16">
        <f t="shared" si="400"/>
        <v>1</v>
      </c>
      <c r="BV720" s="16">
        <f t="shared" si="401"/>
        <v>1</v>
      </c>
      <c r="BW720" s="17" t="str">
        <f t="shared" si="419"/>
        <v>111111</v>
      </c>
      <c r="BY720" s="17">
        <f t="shared" si="402"/>
        <v>1.1240000000000001</v>
      </c>
      <c r="BZ720" s="17">
        <f t="shared" si="403"/>
        <v>1.1990000000000001</v>
      </c>
      <c r="CA720" s="17" t="str">
        <f t="shared" si="420"/>
        <v>Sem Retira</v>
      </c>
      <c r="CB720" s="17">
        <f t="shared" si="421"/>
        <v>1.1990000000000001</v>
      </c>
      <c r="CC720" s="33" t="str">
        <f>IF(CB720&gt;='PAINEL E TARGET'!$T$11,'PAINEL E TARGET'!$S$11,
IF(CB720&gt;='PAINEL E TARGET'!$T$12,'PAINEL E TARGET'!$S$12,
IF(CB720&gt;='PAINEL E TARGET'!$T$13,'PAINEL E TARGET'!$S$13,
IF(CB720&gt;='PAINEL E TARGET'!$T$14,'PAINEL E TARGET'!$S$14,
IF(CB720&gt;='PAINEL E TARGET'!$T$15,'PAINEL E TARGET'!$S$15,
IF(CB720&gt;='PAINEL E TARGET'!$T$16,'PAINEL E TARGET'!$S$16,
IF(CB720&gt;='PAINEL E TARGET'!$T$17,'PAINEL E TARGET'!$S$17,
IF(CB720&gt;='PAINEL E TARGET'!$T$18,'PAINEL E TARGET'!$S$18,'PAINEL E TARGET'!$S$19))))))))</f>
        <v>5. Fx de 115% a 119,9%</v>
      </c>
      <c r="CD720" s="17">
        <f>IFERROR(VLOOKUP($BW720,'PAINEL E TARGET'!$G$1:$Q$99,4,0),0)</f>
        <v>0.25</v>
      </c>
      <c r="CE720" s="17">
        <f>VLOOKUP(CC720,'PAINEL E TARGET'!$S$10:$U$19,3,0)</f>
        <v>1.3</v>
      </c>
      <c r="CF720" s="16">
        <f t="shared" si="422"/>
        <v>780</v>
      </c>
      <c r="CG720" s="17">
        <f t="shared" si="404"/>
        <v>0.89400000000000002</v>
      </c>
      <c r="CH720" s="17">
        <f t="shared" si="405"/>
        <v>0.66900000000000004</v>
      </c>
      <c r="CI720" s="17">
        <f t="shared" si="406"/>
        <v>0.78400000000000003</v>
      </c>
      <c r="CJ720" s="17">
        <f t="shared" si="407"/>
        <v>1.2370000000000001</v>
      </c>
      <c r="CK720" s="17">
        <f t="shared" si="408"/>
        <v>0.81899999999999995</v>
      </c>
      <c r="CL720" s="17">
        <f t="shared" si="409"/>
        <v>0.92600000000000005</v>
      </c>
      <c r="CM720" s="16">
        <f t="shared" si="410"/>
        <v>4</v>
      </c>
      <c r="CN720" s="17" t="str">
        <f t="shared" si="423"/>
        <v>não ok</v>
      </c>
      <c r="CO720" s="17">
        <f t="shared" si="424"/>
        <v>0</v>
      </c>
      <c r="CP720" s="33" t="str">
        <f>IF(CO720&gt;='PAINEL E TARGET'!$T$11,'PAINEL E TARGET'!$S$11,
IF(CO720&gt;='PAINEL E TARGET'!$T$12,'PAINEL E TARGET'!$S$12,
IF(CO720&gt;='PAINEL E TARGET'!$T$13,'PAINEL E TARGET'!$S$13,
IF(CO720&gt;='PAINEL E TARGET'!$T$14,'PAINEL E TARGET'!$S$14,
IF(CO720&gt;='PAINEL E TARGET'!$T$15,'PAINEL E TARGET'!$S$15,
IF(CO720&gt;='PAINEL E TARGET'!$T$16,'PAINEL E TARGET'!$S$16,
IF(CO720&gt;='PAINEL E TARGET'!$T$17,'PAINEL E TARGET'!$S$17,
IF(CO720&gt;='PAINEL E TARGET'!$T$18,'PAINEL E TARGET'!$S$18,'PAINEL E TARGET'!$S$19))))))))</f>
        <v>Não elegível</v>
      </c>
      <c r="CQ720" s="17">
        <f>IFERROR(VLOOKUP($BW720,'PAINEL E TARGET'!$G$1:$Q$99,5,0),0)</f>
        <v>0.25</v>
      </c>
      <c r="CR720" s="17">
        <f>VLOOKUP(CP720,'PAINEL E TARGET'!$S$10:$U$19,3,0)</f>
        <v>0</v>
      </c>
      <c r="CS720" s="16">
        <f t="shared" si="425"/>
        <v>0</v>
      </c>
      <c r="CT720" s="17">
        <f t="shared" si="411"/>
        <v>0.93400000000000005</v>
      </c>
      <c r="CU720" s="33" t="str">
        <f>IF(CT720&gt;='PAINEL E TARGET'!$T$11,'PAINEL E TARGET'!$S$11,
IF(CT720&gt;='PAINEL E TARGET'!$T$12,'PAINEL E TARGET'!$S$12,
IF(CT720&gt;='PAINEL E TARGET'!$T$13,'PAINEL E TARGET'!$S$13,
IF(CT720&gt;='PAINEL E TARGET'!$T$14,'PAINEL E TARGET'!$S$14,
IF(CT720&gt;='PAINEL E TARGET'!$T$15,'PAINEL E TARGET'!$S$15,
IF(CT720&gt;='PAINEL E TARGET'!$T$16,'PAINEL E TARGET'!$S$16,
IF(CT720&gt;='PAINEL E TARGET'!$T$17,'PAINEL E TARGET'!$S$17,
IF(CT720&gt;='PAINEL E TARGET'!$T$18,'PAINEL E TARGET'!$S$18,'PAINEL E TARGET'!$S$19))))))))</f>
        <v>1. Fx de 90% a 99,9%</v>
      </c>
      <c r="CV720" s="17">
        <f>IFERROR(VLOOKUP($BW720,'PAINEL E TARGET'!$G$1:$Q$99,6,0),0)</f>
        <v>0.2</v>
      </c>
      <c r="CW720" s="17">
        <f>VLOOKUP(CU720,'PAINEL E TARGET'!$S$10:$U$19,3,0)</f>
        <v>0.5</v>
      </c>
      <c r="CX720" s="16">
        <f t="shared" si="426"/>
        <v>240</v>
      </c>
      <c r="CY720" s="17">
        <f t="shared" si="412"/>
        <v>0.78900000000000003</v>
      </c>
      <c r="CZ720" s="33" t="str">
        <f>IF(CY720&gt;='PAINEL E TARGET'!$T$11,'PAINEL E TARGET'!$S$11,
IF(CY720&gt;='PAINEL E TARGET'!$T$12,'PAINEL E TARGET'!$S$12,
IF(CY720&gt;='PAINEL E TARGET'!$T$13,'PAINEL E TARGET'!$S$13,
IF(CY720&gt;='PAINEL E TARGET'!$T$14,'PAINEL E TARGET'!$S$14,
IF(CY720&gt;='PAINEL E TARGET'!$T$15,'PAINEL E TARGET'!$S$15,
IF(CY720&gt;='PAINEL E TARGET'!$T$16,'PAINEL E TARGET'!$S$16,
IF(CY720&gt;='PAINEL E TARGET'!$T$17,'PAINEL E TARGET'!$S$17,
IF(CY720&gt;='PAINEL E TARGET'!$T$18,'PAINEL E TARGET'!$S$18,'PAINEL E TARGET'!$S$19))))))))</f>
        <v>Não elegível</v>
      </c>
      <c r="DA720" s="17">
        <f>IFERROR(VLOOKUP($BW720,'PAINEL E TARGET'!$G$1:$Q$99,7,0),0)</f>
        <v>0.15</v>
      </c>
      <c r="DB720" s="17">
        <f>VLOOKUP(CZ720,'PAINEL E TARGET'!$S$10:$U$19,3,0)</f>
        <v>0</v>
      </c>
      <c r="DC720" s="16">
        <f t="shared" si="427"/>
        <v>0</v>
      </c>
      <c r="DD720" s="17">
        <f t="shared" si="413"/>
        <v>0.93300000000000005</v>
      </c>
      <c r="DE720" s="33" t="str">
        <f>IF(DD720&gt;='PAINEL E TARGET'!$T$11,'PAINEL E TARGET'!$S$11,
IF(DD720&gt;='PAINEL E TARGET'!$T$12,'PAINEL E TARGET'!$S$12,
IF(DD720&gt;='PAINEL E TARGET'!$T$13,'PAINEL E TARGET'!$S$13,
IF(DD720&gt;='PAINEL E TARGET'!$T$14,'PAINEL E TARGET'!$S$14,
IF(DD720&gt;='PAINEL E TARGET'!$T$15,'PAINEL E TARGET'!$S$15,
IF(DD720&gt;='PAINEL E TARGET'!$T$16,'PAINEL E TARGET'!$S$16,
IF(DD720&gt;='PAINEL E TARGET'!$T$17,'PAINEL E TARGET'!$S$17,
IF(DD720&gt;='PAINEL E TARGET'!$T$18,'PAINEL E TARGET'!$S$18,'PAINEL E TARGET'!$S$19))))))))</f>
        <v>1. Fx de 90% a 99,9%</v>
      </c>
      <c r="DF720" s="17">
        <f>IFERROR(VLOOKUP($BW720,'PAINEL E TARGET'!$G$1:$Q$99,8,0),0)</f>
        <v>0.1</v>
      </c>
      <c r="DG720" s="17">
        <f>VLOOKUP(DE720,'PAINEL E TARGET'!$S$10:$U$19,3,0)</f>
        <v>0.5</v>
      </c>
      <c r="DH720" s="16">
        <f t="shared" si="428"/>
        <v>120</v>
      </c>
      <c r="DI720" s="17">
        <f t="shared" si="414"/>
        <v>0.67500000000000004</v>
      </c>
      <c r="DJ720" s="33" t="str">
        <f>IF(DI720&gt;='PAINEL E TARGET'!$T$11,'PAINEL E TARGET'!$S$11,
IF(DI720&gt;='PAINEL E TARGET'!$T$12,'PAINEL E TARGET'!$S$12,
IF(DI720&gt;='PAINEL E TARGET'!$T$13,'PAINEL E TARGET'!$S$13,
IF(DI720&gt;='PAINEL E TARGET'!$T$14,'PAINEL E TARGET'!$S$14,
IF(DI720&gt;='PAINEL E TARGET'!$T$15,'PAINEL E TARGET'!$S$15,
IF(DI720&gt;='PAINEL E TARGET'!$T$16,'PAINEL E TARGET'!$S$16,
IF(DI720&gt;='PAINEL E TARGET'!$T$17,'PAINEL E TARGET'!$S$17,
IF(DI720&gt;='PAINEL E TARGET'!$T$18,'PAINEL E TARGET'!$S$18,'PAINEL E TARGET'!$S$19))))))))</f>
        <v>Não elegível</v>
      </c>
      <c r="DK720" s="17">
        <f>IFERROR(VLOOKUP($BW720,'PAINEL E TARGET'!$G$1:$Q$99,9,0),0)</f>
        <v>0.05</v>
      </c>
      <c r="DL720" s="17">
        <f>VLOOKUP(DJ720,'PAINEL E TARGET'!$S$10:$U$19,3,0)</f>
        <v>0</v>
      </c>
      <c r="DM720" s="16">
        <f t="shared" si="429"/>
        <v>0</v>
      </c>
      <c r="DN720" s="17">
        <f t="shared" si="415"/>
        <v>0.81899999999999995</v>
      </c>
      <c r="DO720" s="33" t="str">
        <f>IF(DN720&gt;='PAINEL E TARGET'!$T$11,'PAINEL E TARGET'!$S$11,
IF(DN720&gt;='PAINEL E TARGET'!$T$12,'PAINEL E TARGET'!$S$12,
IF(DN720&gt;='PAINEL E TARGET'!$T$13,'PAINEL E TARGET'!$S$13,
IF(DN720&gt;='PAINEL E TARGET'!$T$14,'PAINEL E TARGET'!$S$14,
IF(DN720&gt;='PAINEL E TARGET'!$T$15,'PAINEL E TARGET'!$S$15,
IF(DN720&gt;='PAINEL E TARGET'!$T$16,'PAINEL E TARGET'!$S$16,
IF(DN720&gt;='PAINEL E TARGET'!$T$17,'PAINEL E TARGET'!$S$17,
IF(DN720&gt;='PAINEL E TARGET'!$T$18,'PAINEL E TARGET'!$S$18,'PAINEL E TARGET'!$S$19))))))))</f>
        <v>Não elegível</v>
      </c>
      <c r="DP720" s="17">
        <f>IFERROR(VLOOKUP($BW720,'PAINEL E TARGET'!$G$1:$Q$99,10,0),0)</f>
        <v>0</v>
      </c>
      <c r="DQ720" s="17">
        <f>VLOOKUP(DO720,'PAINEL E TARGET'!$S$10:$U$19,3,0)</f>
        <v>0</v>
      </c>
      <c r="DR720" s="16">
        <f t="shared" si="430"/>
        <v>0</v>
      </c>
      <c r="DS720" s="17">
        <f t="shared" si="416"/>
        <v>0.98799999999999999</v>
      </c>
      <c r="DT720" s="16">
        <f>IF(DS720&gt;=1,VLOOKUP(BO720,'PAINEL E TARGET'!$S$1:$W$8,5,0),0)</f>
        <v>0</v>
      </c>
      <c r="DU720" s="16">
        <f t="shared" si="431"/>
        <v>1140</v>
      </c>
    </row>
    <row r="721" spans="2:125" s="32" customFormat="1" x14ac:dyDescent="0.2">
      <c r="B721" s="44">
        <v>43541</v>
      </c>
      <c r="C721" s="65">
        <v>1609</v>
      </c>
      <c r="D721" s="66" t="s">
        <v>720</v>
      </c>
      <c r="E721" s="65">
        <v>414</v>
      </c>
      <c r="F721" s="65" t="s">
        <v>1020</v>
      </c>
      <c r="G721" s="67">
        <v>1977959.3587805887</v>
      </c>
      <c r="H721" s="67">
        <v>1115785.8532655011</v>
      </c>
      <c r="I721" s="67">
        <v>1011180.52</v>
      </c>
      <c r="J721" s="68">
        <v>0.90624963297450034</v>
      </c>
      <c r="K721" s="67">
        <v>103390.25135255649</v>
      </c>
      <c r="L721" s="67">
        <v>839659.674112665</v>
      </c>
      <c r="M721" s="67">
        <v>88771.08</v>
      </c>
      <c r="N721" s="67">
        <v>875868.84</v>
      </c>
      <c r="O721" s="67">
        <v>1679767.3867745197</v>
      </c>
      <c r="P721" s="67" t="s">
        <v>1082</v>
      </c>
      <c r="Q721" s="67" t="s">
        <v>1082</v>
      </c>
      <c r="R721" s="67">
        <v>0</v>
      </c>
      <c r="S721" s="67">
        <v>5671.9</v>
      </c>
      <c r="T721" s="68">
        <v>8.3820291869494537E-2</v>
      </c>
      <c r="U721" s="68">
        <v>7.9175118525055418E-2</v>
      </c>
      <c r="V721" s="68">
        <v>0.94458175650746357</v>
      </c>
      <c r="W721" s="67">
        <v>79046.720000000016</v>
      </c>
      <c r="X721" s="67">
        <v>76375.48</v>
      </c>
      <c r="Y721" s="68">
        <v>0.96620682047275308</v>
      </c>
      <c r="Z721" s="68">
        <v>0.12030493501606659</v>
      </c>
      <c r="AA721" s="68">
        <v>0.13095875194549278</v>
      </c>
      <c r="AB721" s="68">
        <v>1.0885567739012816</v>
      </c>
      <c r="AC721" s="67">
        <v>113453.56000000003</v>
      </c>
      <c r="AD721" s="67">
        <v>126328.04000000001</v>
      </c>
      <c r="AE721" s="68">
        <v>1.1134779728375204</v>
      </c>
      <c r="AF721" s="43">
        <v>80</v>
      </c>
      <c r="AG721" s="43">
        <v>61</v>
      </c>
      <c r="AH721" s="43">
        <v>17</v>
      </c>
      <c r="AI721" s="43">
        <v>14</v>
      </c>
      <c r="AJ721" s="67">
        <v>24290.930000000004</v>
      </c>
      <c r="AK721" s="67">
        <v>29092</v>
      </c>
      <c r="AL721" s="68">
        <v>1.1976486696886448</v>
      </c>
      <c r="AM721" s="67">
        <v>16974.079999999998</v>
      </c>
      <c r="AN721" s="67">
        <v>12335.490000000003</v>
      </c>
      <c r="AO721" s="68">
        <v>0.72672510085966391</v>
      </c>
      <c r="AP721" s="67">
        <v>3669.9900000000002</v>
      </c>
      <c r="AQ721" s="67">
        <v>3217.87</v>
      </c>
      <c r="AR721" s="68">
        <v>0.876806203831618</v>
      </c>
      <c r="AS721" s="67">
        <v>34111.72</v>
      </c>
      <c r="AT721" s="67">
        <v>31730.119999999995</v>
      </c>
      <c r="AU721" s="68">
        <v>0.93018235374821301</v>
      </c>
      <c r="AV721" s="43">
        <v>758.2</v>
      </c>
      <c r="AW721" s="43">
        <v>529.9</v>
      </c>
      <c r="AX721" s="69">
        <v>0.69889211289897113</v>
      </c>
      <c r="AY721" s="43">
        <v>103390.25135255649</v>
      </c>
      <c r="AZ721" s="43">
        <v>88771.08</v>
      </c>
      <c r="BA721" s="43">
        <v>48703.955547875026</v>
      </c>
      <c r="BB721" s="43">
        <v>53320.68</v>
      </c>
      <c r="BC721" s="43">
        <v>183710.15484859628</v>
      </c>
      <c r="BD721" s="43">
        <v>86882.899863939951</v>
      </c>
      <c r="BE721" s="43">
        <v>142081.65</v>
      </c>
      <c r="BF721" s="43">
        <v>203926.03000000003</v>
      </c>
      <c r="BG721" s="43">
        <v>1355.4699999999998</v>
      </c>
      <c r="BH721" s="43">
        <v>42</v>
      </c>
      <c r="BI721" s="44">
        <v>43173</v>
      </c>
      <c r="BJ721" s="44">
        <v>43541</v>
      </c>
      <c r="BK721" s="44">
        <v>43172</v>
      </c>
      <c r="BL721" s="43">
        <f t="shared" si="417"/>
        <v>1016852.42</v>
      </c>
      <c r="BM721" s="43">
        <f t="shared" si="418"/>
        <v>970311.82</v>
      </c>
      <c r="BO721" s="16" t="str">
        <f>IFERROR(VLOOKUP($C721,'PORTE LOJA'!A:B,2,0),"PORTE 1")</f>
        <v>PORTE 3</v>
      </c>
      <c r="BP721" s="16">
        <f>VLOOKUP(BO721,'PAINEL E TARGET'!$S$1:$W$8,3,0)</f>
        <v>2400</v>
      </c>
      <c r="BQ721" s="16">
        <f t="shared" si="396"/>
        <v>1</v>
      </c>
      <c r="BR721" s="16">
        <f t="shared" si="397"/>
        <v>1</v>
      </c>
      <c r="BS721" s="16">
        <f t="shared" si="398"/>
        <v>1</v>
      </c>
      <c r="BT721" s="16">
        <f t="shared" si="399"/>
        <v>1</v>
      </c>
      <c r="BU721" s="16">
        <f t="shared" si="400"/>
        <v>1</v>
      </c>
      <c r="BV721" s="16">
        <f t="shared" si="401"/>
        <v>1</v>
      </c>
      <c r="BW721" s="17" t="str">
        <f t="shared" si="419"/>
        <v>111111</v>
      </c>
      <c r="BY721" s="17">
        <f t="shared" si="402"/>
        <v>0.91100000000000003</v>
      </c>
      <c r="BZ721" s="17">
        <f t="shared" si="403"/>
        <v>1.0289999999999999</v>
      </c>
      <c r="CA721" s="17" t="str">
        <f t="shared" si="420"/>
        <v>Sem Retira</v>
      </c>
      <c r="CB721" s="17">
        <f t="shared" si="421"/>
        <v>1.0289999999999999</v>
      </c>
      <c r="CC721" s="33" t="str">
        <f>IF(CB721&gt;='PAINEL E TARGET'!$T$11,'PAINEL E TARGET'!$S$11,
IF(CB721&gt;='PAINEL E TARGET'!$T$12,'PAINEL E TARGET'!$S$12,
IF(CB721&gt;='PAINEL E TARGET'!$T$13,'PAINEL E TARGET'!$S$13,
IF(CB721&gt;='PAINEL E TARGET'!$T$14,'PAINEL E TARGET'!$S$14,
IF(CB721&gt;='PAINEL E TARGET'!$T$15,'PAINEL E TARGET'!$S$15,
IF(CB721&gt;='PAINEL E TARGET'!$T$16,'PAINEL E TARGET'!$S$16,
IF(CB721&gt;='PAINEL E TARGET'!$T$17,'PAINEL E TARGET'!$S$17,
IF(CB721&gt;='PAINEL E TARGET'!$T$18,'PAINEL E TARGET'!$S$18,'PAINEL E TARGET'!$S$19))))))))</f>
        <v>2. Fx de 100% a 104,9%</v>
      </c>
      <c r="CD721" s="17">
        <f>IFERROR(VLOOKUP($BW721,'PAINEL E TARGET'!$G$1:$Q$99,4,0),0)</f>
        <v>0.25</v>
      </c>
      <c r="CE721" s="17">
        <f>VLOOKUP(CC721,'PAINEL E TARGET'!$S$10:$U$19,3,0)</f>
        <v>1</v>
      </c>
      <c r="CF721" s="16">
        <f t="shared" si="422"/>
        <v>600</v>
      </c>
      <c r="CG721" s="17">
        <f t="shared" si="404"/>
        <v>1.198</v>
      </c>
      <c r="CH721" s="17">
        <f t="shared" si="405"/>
        <v>0.72699999999999998</v>
      </c>
      <c r="CI721" s="17">
        <f t="shared" si="406"/>
        <v>0.877</v>
      </c>
      <c r="CJ721" s="17">
        <f t="shared" si="407"/>
        <v>0.93</v>
      </c>
      <c r="CK721" s="17">
        <f t="shared" si="408"/>
        <v>0.69899999999999995</v>
      </c>
      <c r="CL721" s="17">
        <f t="shared" si="409"/>
        <v>0.96599999999999997</v>
      </c>
      <c r="CM721" s="16">
        <f t="shared" si="410"/>
        <v>4</v>
      </c>
      <c r="CN721" s="17" t="str">
        <f t="shared" si="423"/>
        <v>não ok</v>
      </c>
      <c r="CO721" s="17">
        <f t="shared" si="424"/>
        <v>0</v>
      </c>
      <c r="CP721" s="33" t="str">
        <f>IF(CO721&gt;='PAINEL E TARGET'!$T$11,'PAINEL E TARGET'!$S$11,
IF(CO721&gt;='PAINEL E TARGET'!$T$12,'PAINEL E TARGET'!$S$12,
IF(CO721&gt;='PAINEL E TARGET'!$T$13,'PAINEL E TARGET'!$S$13,
IF(CO721&gt;='PAINEL E TARGET'!$T$14,'PAINEL E TARGET'!$S$14,
IF(CO721&gt;='PAINEL E TARGET'!$T$15,'PAINEL E TARGET'!$S$15,
IF(CO721&gt;='PAINEL E TARGET'!$T$16,'PAINEL E TARGET'!$S$16,
IF(CO721&gt;='PAINEL E TARGET'!$T$17,'PAINEL E TARGET'!$S$17,
IF(CO721&gt;='PAINEL E TARGET'!$T$18,'PAINEL E TARGET'!$S$18,'PAINEL E TARGET'!$S$19))))))))</f>
        <v>Não elegível</v>
      </c>
      <c r="CQ721" s="17">
        <f>IFERROR(VLOOKUP($BW721,'PAINEL E TARGET'!$G$1:$Q$99,5,0),0)</f>
        <v>0.25</v>
      </c>
      <c r="CR721" s="17">
        <f>VLOOKUP(CP721,'PAINEL E TARGET'!$S$10:$U$19,3,0)</f>
        <v>0</v>
      </c>
      <c r="CS721" s="16">
        <f t="shared" si="425"/>
        <v>0</v>
      </c>
      <c r="CT721" s="17">
        <f t="shared" si="411"/>
        <v>1.113</v>
      </c>
      <c r="CU721" s="33" t="str">
        <f>IF(CT721&gt;='PAINEL E TARGET'!$T$11,'PAINEL E TARGET'!$S$11,
IF(CT721&gt;='PAINEL E TARGET'!$T$12,'PAINEL E TARGET'!$S$12,
IF(CT721&gt;='PAINEL E TARGET'!$T$13,'PAINEL E TARGET'!$S$13,
IF(CT721&gt;='PAINEL E TARGET'!$T$14,'PAINEL E TARGET'!$S$14,
IF(CT721&gt;='PAINEL E TARGET'!$T$15,'PAINEL E TARGET'!$S$15,
IF(CT721&gt;='PAINEL E TARGET'!$T$16,'PAINEL E TARGET'!$S$16,
IF(CT721&gt;='PAINEL E TARGET'!$T$17,'PAINEL E TARGET'!$S$17,
IF(CT721&gt;='PAINEL E TARGET'!$T$18,'PAINEL E TARGET'!$S$18,'PAINEL E TARGET'!$S$19))))))))</f>
        <v>4. Fx de 110% a 114,9%</v>
      </c>
      <c r="CV721" s="17">
        <f>IFERROR(VLOOKUP($BW721,'PAINEL E TARGET'!$G$1:$Q$99,6,0),0)</f>
        <v>0.2</v>
      </c>
      <c r="CW721" s="17">
        <f>VLOOKUP(CU721,'PAINEL E TARGET'!$S$10:$U$19,3,0)</f>
        <v>1.2</v>
      </c>
      <c r="CX721" s="16">
        <f t="shared" si="426"/>
        <v>576</v>
      </c>
      <c r="CY721" s="17">
        <f t="shared" si="412"/>
        <v>0.85899999999999999</v>
      </c>
      <c r="CZ721" s="33" t="str">
        <f>IF(CY721&gt;='PAINEL E TARGET'!$T$11,'PAINEL E TARGET'!$S$11,
IF(CY721&gt;='PAINEL E TARGET'!$T$12,'PAINEL E TARGET'!$S$12,
IF(CY721&gt;='PAINEL E TARGET'!$T$13,'PAINEL E TARGET'!$S$13,
IF(CY721&gt;='PAINEL E TARGET'!$T$14,'PAINEL E TARGET'!$S$14,
IF(CY721&gt;='PAINEL E TARGET'!$T$15,'PAINEL E TARGET'!$S$15,
IF(CY721&gt;='PAINEL E TARGET'!$T$16,'PAINEL E TARGET'!$S$16,
IF(CY721&gt;='PAINEL E TARGET'!$T$17,'PAINEL E TARGET'!$S$17,
IF(CY721&gt;='PAINEL E TARGET'!$T$18,'PAINEL E TARGET'!$S$18,'PAINEL E TARGET'!$S$19))))))))</f>
        <v>Não elegível</v>
      </c>
      <c r="DA721" s="17">
        <f>IFERROR(VLOOKUP($BW721,'PAINEL E TARGET'!$G$1:$Q$99,7,0),0)</f>
        <v>0.15</v>
      </c>
      <c r="DB721" s="17">
        <f>VLOOKUP(CZ721,'PAINEL E TARGET'!$S$10:$U$19,3,0)</f>
        <v>0</v>
      </c>
      <c r="DC721" s="16">
        <f t="shared" si="427"/>
        <v>0</v>
      </c>
      <c r="DD721" s="17">
        <f t="shared" si="413"/>
        <v>1.095</v>
      </c>
      <c r="DE721" s="33" t="str">
        <f>IF(DD721&gt;='PAINEL E TARGET'!$T$11,'PAINEL E TARGET'!$S$11,
IF(DD721&gt;='PAINEL E TARGET'!$T$12,'PAINEL E TARGET'!$S$12,
IF(DD721&gt;='PAINEL E TARGET'!$T$13,'PAINEL E TARGET'!$S$13,
IF(DD721&gt;='PAINEL E TARGET'!$T$14,'PAINEL E TARGET'!$S$14,
IF(DD721&gt;='PAINEL E TARGET'!$T$15,'PAINEL E TARGET'!$S$15,
IF(DD721&gt;='PAINEL E TARGET'!$T$16,'PAINEL E TARGET'!$S$16,
IF(DD721&gt;='PAINEL E TARGET'!$T$17,'PAINEL E TARGET'!$S$17,
IF(DD721&gt;='PAINEL E TARGET'!$T$18,'PAINEL E TARGET'!$S$18,'PAINEL E TARGET'!$S$19))))))))</f>
        <v>3. Fx de 105% a 109,9%</v>
      </c>
      <c r="DF721" s="17">
        <f>IFERROR(VLOOKUP($BW721,'PAINEL E TARGET'!$G$1:$Q$99,8,0),0)</f>
        <v>0.1</v>
      </c>
      <c r="DG721" s="17">
        <f>VLOOKUP(DE721,'PAINEL E TARGET'!$S$10:$U$19,3,0)</f>
        <v>1.1000000000000001</v>
      </c>
      <c r="DH721" s="16">
        <f t="shared" si="428"/>
        <v>264.00000000000006</v>
      </c>
      <c r="DI721" s="17">
        <f t="shared" si="414"/>
        <v>0.82399999999999995</v>
      </c>
      <c r="DJ721" s="33" t="str">
        <f>IF(DI721&gt;='PAINEL E TARGET'!$T$11,'PAINEL E TARGET'!$S$11,
IF(DI721&gt;='PAINEL E TARGET'!$T$12,'PAINEL E TARGET'!$S$12,
IF(DI721&gt;='PAINEL E TARGET'!$T$13,'PAINEL E TARGET'!$S$13,
IF(DI721&gt;='PAINEL E TARGET'!$T$14,'PAINEL E TARGET'!$S$14,
IF(DI721&gt;='PAINEL E TARGET'!$T$15,'PAINEL E TARGET'!$S$15,
IF(DI721&gt;='PAINEL E TARGET'!$T$16,'PAINEL E TARGET'!$S$16,
IF(DI721&gt;='PAINEL E TARGET'!$T$17,'PAINEL E TARGET'!$S$17,
IF(DI721&gt;='PAINEL E TARGET'!$T$18,'PAINEL E TARGET'!$S$18,'PAINEL E TARGET'!$S$19))))))))</f>
        <v>Não elegível</v>
      </c>
      <c r="DK721" s="17">
        <f>IFERROR(VLOOKUP($BW721,'PAINEL E TARGET'!$G$1:$Q$99,9,0),0)</f>
        <v>0.05</v>
      </c>
      <c r="DL721" s="17">
        <f>VLOOKUP(DJ721,'PAINEL E TARGET'!$S$10:$U$19,3,0)</f>
        <v>0</v>
      </c>
      <c r="DM721" s="16">
        <f t="shared" si="429"/>
        <v>0</v>
      </c>
      <c r="DN721" s="17">
        <f t="shared" si="415"/>
        <v>0.69899999999999995</v>
      </c>
      <c r="DO721" s="33" t="str">
        <f>IF(DN721&gt;='PAINEL E TARGET'!$T$11,'PAINEL E TARGET'!$S$11,
IF(DN721&gt;='PAINEL E TARGET'!$T$12,'PAINEL E TARGET'!$S$12,
IF(DN721&gt;='PAINEL E TARGET'!$T$13,'PAINEL E TARGET'!$S$13,
IF(DN721&gt;='PAINEL E TARGET'!$T$14,'PAINEL E TARGET'!$S$14,
IF(DN721&gt;='PAINEL E TARGET'!$T$15,'PAINEL E TARGET'!$S$15,
IF(DN721&gt;='PAINEL E TARGET'!$T$16,'PAINEL E TARGET'!$S$16,
IF(DN721&gt;='PAINEL E TARGET'!$T$17,'PAINEL E TARGET'!$S$17,
IF(DN721&gt;='PAINEL E TARGET'!$T$18,'PAINEL E TARGET'!$S$18,'PAINEL E TARGET'!$S$19))))))))</f>
        <v>Não elegível</v>
      </c>
      <c r="DP721" s="17">
        <f>IFERROR(VLOOKUP($BW721,'PAINEL E TARGET'!$G$1:$Q$99,10,0),0)</f>
        <v>0</v>
      </c>
      <c r="DQ721" s="17">
        <f>VLOOKUP(DO721,'PAINEL E TARGET'!$S$10:$U$19,3,0)</f>
        <v>0</v>
      </c>
      <c r="DR721" s="16">
        <f t="shared" si="430"/>
        <v>0</v>
      </c>
      <c r="DS721" s="17">
        <f t="shared" si="416"/>
        <v>0.76300000000000001</v>
      </c>
      <c r="DT721" s="16">
        <f>IF(DS721&gt;=1,VLOOKUP(BO721,'PAINEL E TARGET'!$S$1:$W$8,5,0),0)</f>
        <v>0</v>
      </c>
      <c r="DU721" s="16">
        <f t="shared" si="431"/>
        <v>1440</v>
      </c>
    </row>
    <row r="722" spans="2:125" s="32" customFormat="1" x14ac:dyDescent="0.2">
      <c r="B722" s="44">
        <v>43541</v>
      </c>
      <c r="C722" s="65">
        <v>1610</v>
      </c>
      <c r="D722" s="66" t="s">
        <v>721</v>
      </c>
      <c r="E722" s="65">
        <v>117</v>
      </c>
      <c r="F722" s="65" t="s">
        <v>1018</v>
      </c>
      <c r="G722" s="67">
        <v>3078019.1614241954</v>
      </c>
      <c r="H722" s="67">
        <v>1852912.0544425414</v>
      </c>
      <c r="I722" s="67">
        <v>1349932.42</v>
      </c>
      <c r="J722" s="68">
        <v>0.72854640713432794</v>
      </c>
      <c r="K722" s="67">
        <v>229642.68574845421</v>
      </c>
      <c r="L722" s="67">
        <v>1341805.2690554713</v>
      </c>
      <c r="M722" s="67">
        <v>169044</v>
      </c>
      <c r="N722" s="67">
        <v>1056348.3800000001</v>
      </c>
      <c r="O722" s="67">
        <v>2619786.1661730986</v>
      </c>
      <c r="P722" s="67" t="s">
        <v>1082</v>
      </c>
      <c r="Q722" s="67" t="s">
        <v>1082</v>
      </c>
      <c r="R722" s="67">
        <v>0</v>
      </c>
      <c r="S722" s="67">
        <v>0</v>
      </c>
      <c r="T722" s="68">
        <v>8.4212346705756377E-2</v>
      </c>
      <c r="U722" s="68">
        <v>6.6454346647724385E-2</v>
      </c>
      <c r="V722" s="68">
        <v>0.78912830775183551</v>
      </c>
      <c r="W722" s="67">
        <v>132335.32</v>
      </c>
      <c r="X722" s="67">
        <v>81432.649999999994</v>
      </c>
      <c r="Y722" s="68">
        <v>0.61535083755417674</v>
      </c>
      <c r="Z722" s="68">
        <v>9.6372176715770447E-2</v>
      </c>
      <c r="AA722" s="68">
        <v>8.4162348063564749E-2</v>
      </c>
      <c r="AB722" s="68">
        <v>0.87330545943549631</v>
      </c>
      <c r="AC722" s="67">
        <v>151443.86000000002</v>
      </c>
      <c r="AD722" s="67">
        <v>103131.9</v>
      </c>
      <c r="AE722" s="68">
        <v>0.68099096259168235</v>
      </c>
      <c r="AF722" s="43">
        <v>80</v>
      </c>
      <c r="AG722" s="43">
        <v>69</v>
      </c>
      <c r="AH722" s="43">
        <v>37</v>
      </c>
      <c r="AI722" s="43">
        <v>30</v>
      </c>
      <c r="AJ722" s="67">
        <v>65925.83</v>
      </c>
      <c r="AK722" s="67">
        <v>46374.9</v>
      </c>
      <c r="AL722" s="68">
        <v>0.70344051792749518</v>
      </c>
      <c r="AM722" s="67">
        <v>17247.740000000002</v>
      </c>
      <c r="AN722" s="67">
        <v>13152.369999999997</v>
      </c>
      <c r="AO722" s="68">
        <v>0.76255613778964637</v>
      </c>
      <c r="AP722" s="67">
        <v>4221.62</v>
      </c>
      <c r="AQ722" s="67">
        <v>4781.3599999999997</v>
      </c>
      <c r="AR722" s="68">
        <v>1.132588911365779</v>
      </c>
      <c r="AS722" s="67">
        <v>44940.12999999999</v>
      </c>
      <c r="AT722" s="67">
        <v>17124.02</v>
      </c>
      <c r="AU722" s="68">
        <v>0.38104073130184546</v>
      </c>
      <c r="AV722" s="43">
        <v>1642.8999999999999</v>
      </c>
      <c r="AW722" s="43">
        <v>1199.76</v>
      </c>
      <c r="AX722" s="69">
        <v>0.73026964513969206</v>
      </c>
      <c r="AY722" s="43">
        <v>229642.68574845421</v>
      </c>
      <c r="AZ722" s="43">
        <v>169044</v>
      </c>
      <c r="BA722" s="43">
        <v>60088.494331637572</v>
      </c>
      <c r="BB722" s="43">
        <v>53419.119999999995</v>
      </c>
      <c r="BC722" s="43">
        <v>382409.19787414168</v>
      </c>
      <c r="BD722" s="43">
        <v>100450.73784407906</v>
      </c>
      <c r="BE722" s="43">
        <v>222257.49000000005</v>
      </c>
      <c r="BF722" s="43">
        <v>254350.54000000004</v>
      </c>
      <c r="BG722" s="43">
        <v>2748.8400000000006</v>
      </c>
      <c r="BH722" s="43">
        <v>60</v>
      </c>
      <c r="BI722" s="44">
        <v>43173</v>
      </c>
      <c r="BJ722" s="44">
        <v>43541</v>
      </c>
      <c r="BK722" s="44">
        <v>43172</v>
      </c>
      <c r="BL722" s="43">
        <f t="shared" si="417"/>
        <v>1349932.42</v>
      </c>
      <c r="BM722" s="43">
        <f t="shared" si="418"/>
        <v>1225392.3800000001</v>
      </c>
      <c r="BO722" s="16" t="str">
        <f>IFERROR(VLOOKUP($C722,'PORTE LOJA'!A:B,2,0),"PORTE 1")</f>
        <v>PORTE 4</v>
      </c>
      <c r="BP722" s="16">
        <f>VLOOKUP(BO722,'PAINEL E TARGET'!$S$1:$W$8,3,0)</f>
        <v>3000</v>
      </c>
      <c r="BQ722" s="16">
        <f t="shared" si="396"/>
        <v>1</v>
      </c>
      <c r="BR722" s="16">
        <f t="shared" si="397"/>
        <v>1</v>
      </c>
      <c r="BS722" s="16">
        <f t="shared" si="398"/>
        <v>1</v>
      </c>
      <c r="BT722" s="16">
        <f t="shared" si="399"/>
        <v>1</v>
      </c>
      <c r="BU722" s="16">
        <f t="shared" si="400"/>
        <v>1</v>
      </c>
      <c r="BV722" s="16">
        <f t="shared" si="401"/>
        <v>1</v>
      </c>
      <c r="BW722" s="17" t="str">
        <f t="shared" si="419"/>
        <v>111111</v>
      </c>
      <c r="BY722" s="17">
        <f t="shared" si="402"/>
        <v>0.72899999999999998</v>
      </c>
      <c r="BZ722" s="17">
        <f t="shared" si="403"/>
        <v>0.78</v>
      </c>
      <c r="CA722" s="17" t="str">
        <f t="shared" si="420"/>
        <v>Sem Retira</v>
      </c>
      <c r="CB722" s="17">
        <f t="shared" si="421"/>
        <v>0.78</v>
      </c>
      <c r="CC722" s="33" t="str">
        <f>IF(CB722&gt;='PAINEL E TARGET'!$T$11,'PAINEL E TARGET'!$S$11,
IF(CB722&gt;='PAINEL E TARGET'!$T$12,'PAINEL E TARGET'!$S$12,
IF(CB722&gt;='PAINEL E TARGET'!$T$13,'PAINEL E TARGET'!$S$13,
IF(CB722&gt;='PAINEL E TARGET'!$T$14,'PAINEL E TARGET'!$S$14,
IF(CB722&gt;='PAINEL E TARGET'!$T$15,'PAINEL E TARGET'!$S$15,
IF(CB722&gt;='PAINEL E TARGET'!$T$16,'PAINEL E TARGET'!$S$16,
IF(CB722&gt;='PAINEL E TARGET'!$T$17,'PAINEL E TARGET'!$S$17,
IF(CB722&gt;='PAINEL E TARGET'!$T$18,'PAINEL E TARGET'!$S$18,'PAINEL E TARGET'!$S$19))))))))</f>
        <v>Não elegível</v>
      </c>
      <c r="CD722" s="17">
        <f>IFERROR(VLOOKUP($BW722,'PAINEL E TARGET'!$G$1:$Q$99,4,0),0)</f>
        <v>0.25</v>
      </c>
      <c r="CE722" s="17">
        <f>VLOOKUP(CC722,'PAINEL E TARGET'!$S$10:$U$19,3,0)</f>
        <v>0</v>
      </c>
      <c r="CF722" s="16">
        <f t="shared" si="422"/>
        <v>0</v>
      </c>
      <c r="CG722" s="17">
        <f t="shared" si="404"/>
        <v>0.70299999999999996</v>
      </c>
      <c r="CH722" s="17">
        <f t="shared" si="405"/>
        <v>0.76300000000000001</v>
      </c>
      <c r="CI722" s="17">
        <f t="shared" si="406"/>
        <v>1.133</v>
      </c>
      <c r="CJ722" s="17">
        <f t="shared" si="407"/>
        <v>0.38100000000000001</v>
      </c>
      <c r="CK722" s="17">
        <f t="shared" si="408"/>
        <v>0.73</v>
      </c>
      <c r="CL722" s="17">
        <f t="shared" si="409"/>
        <v>0.61499999999999999</v>
      </c>
      <c r="CM722" s="16">
        <f t="shared" si="410"/>
        <v>4</v>
      </c>
      <c r="CN722" s="17" t="str">
        <f t="shared" si="423"/>
        <v>não ok</v>
      </c>
      <c r="CO722" s="17">
        <f t="shared" si="424"/>
        <v>0</v>
      </c>
      <c r="CP722" s="33" t="str">
        <f>IF(CO722&gt;='PAINEL E TARGET'!$T$11,'PAINEL E TARGET'!$S$11,
IF(CO722&gt;='PAINEL E TARGET'!$T$12,'PAINEL E TARGET'!$S$12,
IF(CO722&gt;='PAINEL E TARGET'!$T$13,'PAINEL E TARGET'!$S$13,
IF(CO722&gt;='PAINEL E TARGET'!$T$14,'PAINEL E TARGET'!$S$14,
IF(CO722&gt;='PAINEL E TARGET'!$T$15,'PAINEL E TARGET'!$S$15,
IF(CO722&gt;='PAINEL E TARGET'!$T$16,'PAINEL E TARGET'!$S$16,
IF(CO722&gt;='PAINEL E TARGET'!$T$17,'PAINEL E TARGET'!$S$17,
IF(CO722&gt;='PAINEL E TARGET'!$T$18,'PAINEL E TARGET'!$S$18,'PAINEL E TARGET'!$S$19))))))))</f>
        <v>Não elegível</v>
      </c>
      <c r="CQ722" s="17">
        <f>IFERROR(VLOOKUP($BW722,'PAINEL E TARGET'!$G$1:$Q$99,5,0),0)</f>
        <v>0.25</v>
      </c>
      <c r="CR722" s="17">
        <f>VLOOKUP(CP722,'PAINEL E TARGET'!$S$10:$U$19,3,0)</f>
        <v>0</v>
      </c>
      <c r="CS722" s="16">
        <f t="shared" si="425"/>
        <v>0</v>
      </c>
      <c r="CT722" s="17">
        <f t="shared" si="411"/>
        <v>0.68100000000000005</v>
      </c>
      <c r="CU722" s="33" t="str">
        <f>IF(CT722&gt;='PAINEL E TARGET'!$T$11,'PAINEL E TARGET'!$S$11,
IF(CT722&gt;='PAINEL E TARGET'!$T$12,'PAINEL E TARGET'!$S$12,
IF(CT722&gt;='PAINEL E TARGET'!$T$13,'PAINEL E TARGET'!$S$13,
IF(CT722&gt;='PAINEL E TARGET'!$T$14,'PAINEL E TARGET'!$S$14,
IF(CT722&gt;='PAINEL E TARGET'!$T$15,'PAINEL E TARGET'!$S$15,
IF(CT722&gt;='PAINEL E TARGET'!$T$16,'PAINEL E TARGET'!$S$16,
IF(CT722&gt;='PAINEL E TARGET'!$T$17,'PAINEL E TARGET'!$S$17,
IF(CT722&gt;='PAINEL E TARGET'!$T$18,'PAINEL E TARGET'!$S$18,'PAINEL E TARGET'!$S$19))))))))</f>
        <v>Não elegível</v>
      </c>
      <c r="CV722" s="17">
        <f>IFERROR(VLOOKUP($BW722,'PAINEL E TARGET'!$G$1:$Q$99,6,0),0)</f>
        <v>0.2</v>
      </c>
      <c r="CW722" s="17">
        <f>VLOOKUP(CU722,'PAINEL E TARGET'!$S$10:$U$19,3,0)</f>
        <v>0</v>
      </c>
      <c r="CX722" s="16">
        <f t="shared" si="426"/>
        <v>0</v>
      </c>
      <c r="CY722" s="17">
        <f t="shared" si="412"/>
        <v>0.73599999999999999</v>
      </c>
      <c r="CZ722" s="33" t="str">
        <f>IF(CY722&gt;='PAINEL E TARGET'!$T$11,'PAINEL E TARGET'!$S$11,
IF(CY722&gt;='PAINEL E TARGET'!$T$12,'PAINEL E TARGET'!$S$12,
IF(CY722&gt;='PAINEL E TARGET'!$T$13,'PAINEL E TARGET'!$S$13,
IF(CY722&gt;='PAINEL E TARGET'!$T$14,'PAINEL E TARGET'!$S$14,
IF(CY722&gt;='PAINEL E TARGET'!$T$15,'PAINEL E TARGET'!$S$15,
IF(CY722&gt;='PAINEL E TARGET'!$T$16,'PAINEL E TARGET'!$S$16,
IF(CY722&gt;='PAINEL E TARGET'!$T$17,'PAINEL E TARGET'!$S$17,
IF(CY722&gt;='PAINEL E TARGET'!$T$18,'PAINEL E TARGET'!$S$18,'PAINEL E TARGET'!$S$19))))))))</f>
        <v>Não elegível</v>
      </c>
      <c r="DA722" s="17">
        <f>IFERROR(VLOOKUP($BW722,'PAINEL E TARGET'!$G$1:$Q$99,7,0),0)</f>
        <v>0.15</v>
      </c>
      <c r="DB722" s="17">
        <f>VLOOKUP(CZ722,'PAINEL E TARGET'!$S$10:$U$19,3,0)</f>
        <v>0</v>
      </c>
      <c r="DC722" s="16">
        <f t="shared" si="427"/>
        <v>0</v>
      </c>
      <c r="DD722" s="17">
        <f t="shared" si="413"/>
        <v>0.88900000000000001</v>
      </c>
      <c r="DE722" s="33" t="str">
        <f>IF(DD722&gt;='PAINEL E TARGET'!$T$11,'PAINEL E TARGET'!$S$11,
IF(DD722&gt;='PAINEL E TARGET'!$T$12,'PAINEL E TARGET'!$S$12,
IF(DD722&gt;='PAINEL E TARGET'!$T$13,'PAINEL E TARGET'!$S$13,
IF(DD722&gt;='PAINEL E TARGET'!$T$14,'PAINEL E TARGET'!$S$14,
IF(DD722&gt;='PAINEL E TARGET'!$T$15,'PAINEL E TARGET'!$S$15,
IF(DD722&gt;='PAINEL E TARGET'!$T$16,'PAINEL E TARGET'!$S$16,
IF(DD722&gt;='PAINEL E TARGET'!$T$17,'PAINEL E TARGET'!$S$17,
IF(DD722&gt;='PAINEL E TARGET'!$T$18,'PAINEL E TARGET'!$S$18,'PAINEL E TARGET'!$S$19))))))))</f>
        <v>Não elegível</v>
      </c>
      <c r="DF722" s="17">
        <f>IFERROR(VLOOKUP($BW722,'PAINEL E TARGET'!$G$1:$Q$99,8,0),0)</f>
        <v>0.1</v>
      </c>
      <c r="DG722" s="17">
        <f>VLOOKUP(DE722,'PAINEL E TARGET'!$S$10:$U$19,3,0)</f>
        <v>0</v>
      </c>
      <c r="DH722" s="16">
        <f t="shared" si="428"/>
        <v>0</v>
      </c>
      <c r="DI722" s="17">
        <f t="shared" si="414"/>
        <v>0.81100000000000005</v>
      </c>
      <c r="DJ722" s="33" t="str">
        <f>IF(DI722&gt;='PAINEL E TARGET'!$T$11,'PAINEL E TARGET'!$S$11,
IF(DI722&gt;='PAINEL E TARGET'!$T$12,'PAINEL E TARGET'!$S$12,
IF(DI722&gt;='PAINEL E TARGET'!$T$13,'PAINEL E TARGET'!$S$13,
IF(DI722&gt;='PAINEL E TARGET'!$T$14,'PAINEL E TARGET'!$S$14,
IF(DI722&gt;='PAINEL E TARGET'!$T$15,'PAINEL E TARGET'!$S$15,
IF(DI722&gt;='PAINEL E TARGET'!$T$16,'PAINEL E TARGET'!$S$16,
IF(DI722&gt;='PAINEL E TARGET'!$T$17,'PAINEL E TARGET'!$S$17,
IF(DI722&gt;='PAINEL E TARGET'!$T$18,'PAINEL E TARGET'!$S$18,'PAINEL E TARGET'!$S$19))))))))</f>
        <v>Não elegível</v>
      </c>
      <c r="DK722" s="17">
        <f>IFERROR(VLOOKUP($BW722,'PAINEL E TARGET'!$G$1:$Q$99,9,0),0)</f>
        <v>0.05</v>
      </c>
      <c r="DL722" s="17">
        <f>VLOOKUP(DJ722,'PAINEL E TARGET'!$S$10:$U$19,3,0)</f>
        <v>0</v>
      </c>
      <c r="DM722" s="16">
        <f t="shared" si="429"/>
        <v>0</v>
      </c>
      <c r="DN722" s="17">
        <f t="shared" si="415"/>
        <v>0.73</v>
      </c>
      <c r="DO722" s="33" t="str">
        <f>IF(DN722&gt;='PAINEL E TARGET'!$T$11,'PAINEL E TARGET'!$S$11,
IF(DN722&gt;='PAINEL E TARGET'!$T$12,'PAINEL E TARGET'!$S$12,
IF(DN722&gt;='PAINEL E TARGET'!$T$13,'PAINEL E TARGET'!$S$13,
IF(DN722&gt;='PAINEL E TARGET'!$T$14,'PAINEL E TARGET'!$S$14,
IF(DN722&gt;='PAINEL E TARGET'!$T$15,'PAINEL E TARGET'!$S$15,
IF(DN722&gt;='PAINEL E TARGET'!$T$16,'PAINEL E TARGET'!$S$16,
IF(DN722&gt;='PAINEL E TARGET'!$T$17,'PAINEL E TARGET'!$S$17,
IF(DN722&gt;='PAINEL E TARGET'!$T$18,'PAINEL E TARGET'!$S$18,'PAINEL E TARGET'!$S$19))))))))</f>
        <v>Não elegível</v>
      </c>
      <c r="DP722" s="17">
        <f>IFERROR(VLOOKUP($BW722,'PAINEL E TARGET'!$G$1:$Q$99,10,0),0)</f>
        <v>0</v>
      </c>
      <c r="DQ722" s="17">
        <f>VLOOKUP(DO722,'PAINEL E TARGET'!$S$10:$U$19,3,0)</f>
        <v>0</v>
      </c>
      <c r="DR722" s="16">
        <f t="shared" si="430"/>
        <v>0</v>
      </c>
      <c r="DS722" s="17">
        <f t="shared" si="416"/>
        <v>0.86299999999999999</v>
      </c>
      <c r="DT722" s="16">
        <f>IF(DS722&gt;=1,VLOOKUP(BO722,'PAINEL E TARGET'!$S$1:$W$8,5,0),0)</f>
        <v>0</v>
      </c>
      <c r="DU722" s="16">
        <f t="shared" si="431"/>
        <v>0</v>
      </c>
    </row>
    <row r="723" spans="2:125" s="32" customFormat="1" x14ac:dyDescent="0.2">
      <c r="B723" s="44">
        <v>43541</v>
      </c>
      <c r="C723" s="65">
        <v>1612</v>
      </c>
      <c r="D723" s="66" t="s">
        <v>722</v>
      </c>
      <c r="E723" s="65">
        <v>316</v>
      </c>
      <c r="F723" s="65" t="s">
        <v>943</v>
      </c>
      <c r="G723" s="67">
        <v>2963394.1516529238</v>
      </c>
      <c r="H723" s="67">
        <v>1810701.5716671071</v>
      </c>
      <c r="I723" s="67">
        <v>1493346.79</v>
      </c>
      <c r="J723" s="68">
        <v>0.82473380117800443</v>
      </c>
      <c r="K723" s="67">
        <v>210993.91110800501</v>
      </c>
      <c r="L723" s="67">
        <v>1354904.7986475595</v>
      </c>
      <c r="M723" s="67">
        <v>218631.04000000001</v>
      </c>
      <c r="N723" s="67">
        <v>1166610.45</v>
      </c>
      <c r="O723" s="67">
        <v>2583421.955331469</v>
      </c>
      <c r="P723" s="67">
        <v>2695.9835817242219</v>
      </c>
      <c r="Q723" s="67">
        <v>0</v>
      </c>
      <c r="R723" s="67">
        <v>0</v>
      </c>
      <c r="S723" s="67">
        <v>0</v>
      </c>
      <c r="T723" s="68">
        <v>7.8205026099989597E-2</v>
      </c>
      <c r="U723" s="68">
        <v>6.887701580465945E-2</v>
      </c>
      <c r="V723" s="68">
        <v>0.88072364705301998</v>
      </c>
      <c r="W723" s="67">
        <v>122250.31000000003</v>
      </c>
      <c r="X723" s="67">
        <v>95411.300000000017</v>
      </c>
      <c r="Y723" s="68">
        <v>0.78045855262043917</v>
      </c>
      <c r="Z723" s="68">
        <v>0.104816096326959</v>
      </c>
      <c r="AA723" s="68">
        <v>0.11178865282182672</v>
      </c>
      <c r="AB723" s="68">
        <v>1.0665218104776371</v>
      </c>
      <c r="AC723" s="67">
        <v>164131.38999999998</v>
      </c>
      <c r="AD723" s="67">
        <v>154854.27999999997</v>
      </c>
      <c r="AE723" s="68">
        <v>0.94347753954925984</v>
      </c>
      <c r="AF723" s="43">
        <v>80</v>
      </c>
      <c r="AG723" s="43">
        <v>73</v>
      </c>
      <c r="AH723" s="43">
        <v>38</v>
      </c>
      <c r="AI723" s="43">
        <v>30</v>
      </c>
      <c r="AJ723" s="67">
        <v>64484.34</v>
      </c>
      <c r="AK723" s="67">
        <v>50216.889999999992</v>
      </c>
      <c r="AL723" s="68">
        <v>0.77874550627330597</v>
      </c>
      <c r="AM723" s="67">
        <v>16627.25</v>
      </c>
      <c r="AN723" s="67">
        <v>9963.89</v>
      </c>
      <c r="AO723" s="68">
        <v>0.59925062773459226</v>
      </c>
      <c r="AP723" s="67">
        <v>7959.5099999999993</v>
      </c>
      <c r="AQ723" s="67">
        <v>7413.6799999999994</v>
      </c>
      <c r="AR723" s="68">
        <v>0.93142417058336502</v>
      </c>
      <c r="AS723" s="67">
        <v>33179.210000000006</v>
      </c>
      <c r="AT723" s="67">
        <v>27816.839999999997</v>
      </c>
      <c r="AU723" s="68">
        <v>0.83838162512006742</v>
      </c>
      <c r="AV723" s="43">
        <v>1851.5400000000002</v>
      </c>
      <c r="AW723" s="43">
        <v>1189.79</v>
      </c>
      <c r="AX723" s="69">
        <v>0.64259481296650345</v>
      </c>
      <c r="AY723" s="43">
        <v>210993.91110800501</v>
      </c>
      <c r="AZ723" s="43">
        <v>218631.03999999998</v>
      </c>
      <c r="BA723" s="43">
        <v>65052.676051363145</v>
      </c>
      <c r="BB723" s="43">
        <v>66308.59</v>
      </c>
      <c r="BC723" s="43">
        <v>347309.30399997812</v>
      </c>
      <c r="BD723" s="43">
        <v>107729.3429035071</v>
      </c>
      <c r="BE723" s="43">
        <v>203058.16999999995</v>
      </c>
      <c r="BF723" s="43">
        <v>272641.41000000003</v>
      </c>
      <c r="BG723" s="43">
        <v>3073.45</v>
      </c>
      <c r="BH723" s="43">
        <v>70</v>
      </c>
      <c r="BI723" s="44">
        <v>43173</v>
      </c>
      <c r="BJ723" s="44">
        <v>43541</v>
      </c>
      <c r="BK723" s="44">
        <v>43172</v>
      </c>
      <c r="BL723" s="43">
        <f t="shared" si="417"/>
        <v>1493346.79</v>
      </c>
      <c r="BM723" s="43">
        <f t="shared" si="418"/>
        <v>1385241.49</v>
      </c>
      <c r="BO723" s="16" t="str">
        <f>IFERROR(VLOOKUP($C723,'PORTE LOJA'!A:B,2,0),"PORTE 1")</f>
        <v>PORTE 4</v>
      </c>
      <c r="BP723" s="16">
        <f>VLOOKUP(BO723,'PAINEL E TARGET'!$S$1:$W$8,3,0)</f>
        <v>3000</v>
      </c>
      <c r="BQ723" s="16">
        <f t="shared" si="396"/>
        <v>1</v>
      </c>
      <c r="BR723" s="16">
        <f t="shared" si="397"/>
        <v>1</v>
      </c>
      <c r="BS723" s="16">
        <f t="shared" si="398"/>
        <v>1</v>
      </c>
      <c r="BT723" s="16">
        <f t="shared" si="399"/>
        <v>1</v>
      </c>
      <c r="BU723" s="16">
        <f t="shared" si="400"/>
        <v>1</v>
      </c>
      <c r="BV723" s="16">
        <f t="shared" si="401"/>
        <v>1</v>
      </c>
      <c r="BW723" s="17" t="str">
        <f t="shared" si="419"/>
        <v>111111</v>
      </c>
      <c r="BY723" s="17">
        <f t="shared" si="402"/>
        <v>0.82499999999999996</v>
      </c>
      <c r="BZ723" s="17">
        <f t="shared" si="403"/>
        <v>0.88500000000000001</v>
      </c>
      <c r="CA723" s="17" t="str">
        <f t="shared" si="420"/>
        <v>Sem Retira</v>
      </c>
      <c r="CB723" s="17">
        <f t="shared" si="421"/>
        <v>0.88500000000000001</v>
      </c>
      <c r="CC723" s="33" t="str">
        <f>IF(CB723&gt;='PAINEL E TARGET'!$T$11,'PAINEL E TARGET'!$S$11,
IF(CB723&gt;='PAINEL E TARGET'!$T$12,'PAINEL E TARGET'!$S$12,
IF(CB723&gt;='PAINEL E TARGET'!$T$13,'PAINEL E TARGET'!$S$13,
IF(CB723&gt;='PAINEL E TARGET'!$T$14,'PAINEL E TARGET'!$S$14,
IF(CB723&gt;='PAINEL E TARGET'!$T$15,'PAINEL E TARGET'!$S$15,
IF(CB723&gt;='PAINEL E TARGET'!$T$16,'PAINEL E TARGET'!$S$16,
IF(CB723&gt;='PAINEL E TARGET'!$T$17,'PAINEL E TARGET'!$S$17,
IF(CB723&gt;='PAINEL E TARGET'!$T$18,'PAINEL E TARGET'!$S$18,'PAINEL E TARGET'!$S$19))))))))</f>
        <v>Não elegível</v>
      </c>
      <c r="CD723" s="17">
        <f>IFERROR(VLOOKUP($BW723,'PAINEL E TARGET'!$G$1:$Q$99,4,0),0)</f>
        <v>0.25</v>
      </c>
      <c r="CE723" s="17">
        <f>VLOOKUP(CC723,'PAINEL E TARGET'!$S$10:$U$19,3,0)</f>
        <v>0</v>
      </c>
      <c r="CF723" s="16">
        <f t="shared" si="422"/>
        <v>0</v>
      </c>
      <c r="CG723" s="17">
        <f t="shared" si="404"/>
        <v>0.77900000000000003</v>
      </c>
      <c r="CH723" s="17">
        <f t="shared" si="405"/>
        <v>0.59899999999999998</v>
      </c>
      <c r="CI723" s="17">
        <f t="shared" si="406"/>
        <v>0.93100000000000005</v>
      </c>
      <c r="CJ723" s="17">
        <f t="shared" si="407"/>
        <v>0.83799999999999997</v>
      </c>
      <c r="CK723" s="17">
        <f t="shared" si="408"/>
        <v>0.64300000000000002</v>
      </c>
      <c r="CL723" s="17">
        <f t="shared" si="409"/>
        <v>0.78</v>
      </c>
      <c r="CM723" s="16">
        <f t="shared" si="410"/>
        <v>3</v>
      </c>
      <c r="CN723" s="17" t="str">
        <f t="shared" si="423"/>
        <v>não ok</v>
      </c>
      <c r="CO723" s="17">
        <f t="shared" si="424"/>
        <v>0</v>
      </c>
      <c r="CP723" s="33" t="str">
        <f>IF(CO723&gt;='PAINEL E TARGET'!$T$11,'PAINEL E TARGET'!$S$11,
IF(CO723&gt;='PAINEL E TARGET'!$T$12,'PAINEL E TARGET'!$S$12,
IF(CO723&gt;='PAINEL E TARGET'!$T$13,'PAINEL E TARGET'!$S$13,
IF(CO723&gt;='PAINEL E TARGET'!$T$14,'PAINEL E TARGET'!$S$14,
IF(CO723&gt;='PAINEL E TARGET'!$T$15,'PAINEL E TARGET'!$S$15,
IF(CO723&gt;='PAINEL E TARGET'!$T$16,'PAINEL E TARGET'!$S$16,
IF(CO723&gt;='PAINEL E TARGET'!$T$17,'PAINEL E TARGET'!$S$17,
IF(CO723&gt;='PAINEL E TARGET'!$T$18,'PAINEL E TARGET'!$S$18,'PAINEL E TARGET'!$S$19))))))))</f>
        <v>Não elegível</v>
      </c>
      <c r="CQ723" s="17">
        <f>IFERROR(VLOOKUP($BW723,'PAINEL E TARGET'!$G$1:$Q$99,5,0),0)</f>
        <v>0.25</v>
      </c>
      <c r="CR723" s="17">
        <f>VLOOKUP(CP723,'PAINEL E TARGET'!$S$10:$U$19,3,0)</f>
        <v>0</v>
      </c>
      <c r="CS723" s="16">
        <f t="shared" si="425"/>
        <v>0</v>
      </c>
      <c r="CT723" s="17">
        <f t="shared" si="411"/>
        <v>0.94299999999999995</v>
      </c>
      <c r="CU723" s="33" t="str">
        <f>IF(CT723&gt;='PAINEL E TARGET'!$T$11,'PAINEL E TARGET'!$S$11,
IF(CT723&gt;='PAINEL E TARGET'!$T$12,'PAINEL E TARGET'!$S$12,
IF(CT723&gt;='PAINEL E TARGET'!$T$13,'PAINEL E TARGET'!$S$13,
IF(CT723&gt;='PAINEL E TARGET'!$T$14,'PAINEL E TARGET'!$S$14,
IF(CT723&gt;='PAINEL E TARGET'!$T$15,'PAINEL E TARGET'!$S$15,
IF(CT723&gt;='PAINEL E TARGET'!$T$16,'PAINEL E TARGET'!$S$16,
IF(CT723&gt;='PAINEL E TARGET'!$T$17,'PAINEL E TARGET'!$S$17,
IF(CT723&gt;='PAINEL E TARGET'!$T$18,'PAINEL E TARGET'!$S$18,'PAINEL E TARGET'!$S$19))))))))</f>
        <v>1. Fx de 90% a 99,9%</v>
      </c>
      <c r="CV723" s="17">
        <f>IFERROR(VLOOKUP($BW723,'PAINEL E TARGET'!$G$1:$Q$99,6,0),0)</f>
        <v>0.2</v>
      </c>
      <c r="CW723" s="17">
        <f>VLOOKUP(CU723,'PAINEL E TARGET'!$S$10:$U$19,3,0)</f>
        <v>0.5</v>
      </c>
      <c r="CX723" s="16">
        <f t="shared" si="426"/>
        <v>300</v>
      </c>
      <c r="CY723" s="17">
        <f t="shared" si="412"/>
        <v>1.036</v>
      </c>
      <c r="CZ723" s="33" t="str">
        <f>IF(CY723&gt;='PAINEL E TARGET'!$T$11,'PAINEL E TARGET'!$S$11,
IF(CY723&gt;='PAINEL E TARGET'!$T$12,'PAINEL E TARGET'!$S$12,
IF(CY723&gt;='PAINEL E TARGET'!$T$13,'PAINEL E TARGET'!$S$13,
IF(CY723&gt;='PAINEL E TARGET'!$T$14,'PAINEL E TARGET'!$S$14,
IF(CY723&gt;='PAINEL E TARGET'!$T$15,'PAINEL E TARGET'!$S$15,
IF(CY723&gt;='PAINEL E TARGET'!$T$16,'PAINEL E TARGET'!$S$16,
IF(CY723&gt;='PAINEL E TARGET'!$T$17,'PAINEL E TARGET'!$S$17,
IF(CY723&gt;='PAINEL E TARGET'!$T$18,'PAINEL E TARGET'!$S$18,'PAINEL E TARGET'!$S$19))))))))</f>
        <v>2. Fx de 100% a 104,9%</v>
      </c>
      <c r="DA723" s="17">
        <f>IFERROR(VLOOKUP($BW723,'PAINEL E TARGET'!$G$1:$Q$99,7,0),0)</f>
        <v>0.15</v>
      </c>
      <c r="DB723" s="17">
        <f>VLOOKUP(CZ723,'PAINEL E TARGET'!$S$10:$U$19,3,0)</f>
        <v>1</v>
      </c>
      <c r="DC723" s="16">
        <f t="shared" si="427"/>
        <v>450</v>
      </c>
      <c r="DD723" s="17">
        <f t="shared" si="413"/>
        <v>1.0189999999999999</v>
      </c>
      <c r="DE723" s="33" t="str">
        <f>IF(DD723&gt;='PAINEL E TARGET'!$T$11,'PAINEL E TARGET'!$S$11,
IF(DD723&gt;='PAINEL E TARGET'!$T$12,'PAINEL E TARGET'!$S$12,
IF(DD723&gt;='PAINEL E TARGET'!$T$13,'PAINEL E TARGET'!$S$13,
IF(DD723&gt;='PAINEL E TARGET'!$T$14,'PAINEL E TARGET'!$S$14,
IF(DD723&gt;='PAINEL E TARGET'!$T$15,'PAINEL E TARGET'!$S$15,
IF(DD723&gt;='PAINEL E TARGET'!$T$16,'PAINEL E TARGET'!$S$16,
IF(DD723&gt;='PAINEL E TARGET'!$T$17,'PAINEL E TARGET'!$S$17,
IF(DD723&gt;='PAINEL E TARGET'!$T$18,'PAINEL E TARGET'!$S$18,'PAINEL E TARGET'!$S$19))))))))</f>
        <v>2. Fx de 100% a 104,9%</v>
      </c>
      <c r="DF723" s="17">
        <f>IFERROR(VLOOKUP($BW723,'PAINEL E TARGET'!$G$1:$Q$99,8,0),0)</f>
        <v>0.1</v>
      </c>
      <c r="DG723" s="17">
        <f>VLOOKUP(DE723,'PAINEL E TARGET'!$S$10:$U$19,3,0)</f>
        <v>1</v>
      </c>
      <c r="DH723" s="16">
        <f t="shared" si="428"/>
        <v>300</v>
      </c>
      <c r="DI723" s="17">
        <f t="shared" si="414"/>
        <v>0.78900000000000003</v>
      </c>
      <c r="DJ723" s="33" t="str">
        <f>IF(DI723&gt;='PAINEL E TARGET'!$T$11,'PAINEL E TARGET'!$S$11,
IF(DI723&gt;='PAINEL E TARGET'!$T$12,'PAINEL E TARGET'!$S$12,
IF(DI723&gt;='PAINEL E TARGET'!$T$13,'PAINEL E TARGET'!$S$13,
IF(DI723&gt;='PAINEL E TARGET'!$T$14,'PAINEL E TARGET'!$S$14,
IF(DI723&gt;='PAINEL E TARGET'!$T$15,'PAINEL E TARGET'!$S$15,
IF(DI723&gt;='PAINEL E TARGET'!$T$16,'PAINEL E TARGET'!$S$16,
IF(DI723&gt;='PAINEL E TARGET'!$T$17,'PAINEL E TARGET'!$S$17,
IF(DI723&gt;='PAINEL E TARGET'!$T$18,'PAINEL E TARGET'!$S$18,'PAINEL E TARGET'!$S$19))))))))</f>
        <v>Não elegível</v>
      </c>
      <c r="DK723" s="17">
        <f>IFERROR(VLOOKUP($BW723,'PAINEL E TARGET'!$G$1:$Q$99,9,0),0)</f>
        <v>0.05</v>
      </c>
      <c r="DL723" s="17">
        <f>VLOOKUP(DJ723,'PAINEL E TARGET'!$S$10:$U$19,3,0)</f>
        <v>0</v>
      </c>
      <c r="DM723" s="16">
        <f t="shared" si="429"/>
        <v>0</v>
      </c>
      <c r="DN723" s="17">
        <f t="shared" si="415"/>
        <v>0.64300000000000002</v>
      </c>
      <c r="DO723" s="33" t="str">
        <f>IF(DN723&gt;='PAINEL E TARGET'!$T$11,'PAINEL E TARGET'!$S$11,
IF(DN723&gt;='PAINEL E TARGET'!$T$12,'PAINEL E TARGET'!$S$12,
IF(DN723&gt;='PAINEL E TARGET'!$T$13,'PAINEL E TARGET'!$S$13,
IF(DN723&gt;='PAINEL E TARGET'!$T$14,'PAINEL E TARGET'!$S$14,
IF(DN723&gt;='PAINEL E TARGET'!$T$15,'PAINEL E TARGET'!$S$15,
IF(DN723&gt;='PAINEL E TARGET'!$T$16,'PAINEL E TARGET'!$S$16,
IF(DN723&gt;='PAINEL E TARGET'!$T$17,'PAINEL E TARGET'!$S$17,
IF(DN723&gt;='PAINEL E TARGET'!$T$18,'PAINEL E TARGET'!$S$18,'PAINEL E TARGET'!$S$19))))))))</f>
        <v>Não elegível</v>
      </c>
      <c r="DP723" s="17">
        <f>IFERROR(VLOOKUP($BW723,'PAINEL E TARGET'!$G$1:$Q$99,10,0),0)</f>
        <v>0</v>
      </c>
      <c r="DQ723" s="17">
        <f>VLOOKUP(DO723,'PAINEL E TARGET'!$S$10:$U$19,3,0)</f>
        <v>0</v>
      </c>
      <c r="DR723" s="16">
        <f t="shared" si="430"/>
        <v>0</v>
      </c>
      <c r="DS723" s="17">
        <f t="shared" si="416"/>
        <v>0.91300000000000003</v>
      </c>
      <c r="DT723" s="16">
        <f>IF(DS723&gt;=1,VLOOKUP(BO723,'PAINEL E TARGET'!$S$1:$W$8,5,0),0)</f>
        <v>0</v>
      </c>
      <c r="DU723" s="16">
        <f t="shared" si="431"/>
        <v>1050</v>
      </c>
    </row>
    <row r="724" spans="2:125" s="32" customFormat="1" x14ac:dyDescent="0.2">
      <c r="B724" s="44">
        <v>43541</v>
      </c>
      <c r="C724" s="65">
        <v>1613</v>
      </c>
      <c r="D724" s="66" t="s">
        <v>723</v>
      </c>
      <c r="E724" s="65">
        <v>314</v>
      </c>
      <c r="F724" s="65" t="s">
        <v>943</v>
      </c>
      <c r="G724" s="67">
        <v>1746951.6973661757</v>
      </c>
      <c r="H724" s="67">
        <v>1030327.6525777782</v>
      </c>
      <c r="I724" s="67">
        <v>903636.00000000012</v>
      </c>
      <c r="J724" s="68">
        <v>0.87703751106669026</v>
      </c>
      <c r="K724" s="67">
        <v>237775.87380221355</v>
      </c>
      <c r="L724" s="67">
        <v>676178.53165504173</v>
      </c>
      <c r="M724" s="67">
        <v>222740.39</v>
      </c>
      <c r="N724" s="67">
        <v>638086.69000000006</v>
      </c>
      <c r="O724" s="67">
        <v>1557113.6619652633</v>
      </c>
      <c r="P724" s="67">
        <v>8259.9979628267338</v>
      </c>
      <c r="Q724" s="67">
        <v>0</v>
      </c>
      <c r="R724" s="67">
        <v>0</v>
      </c>
      <c r="S724" s="67">
        <v>399</v>
      </c>
      <c r="T724" s="68">
        <v>0.10907188913011782</v>
      </c>
      <c r="U724" s="68">
        <v>0.11152199115297347</v>
      </c>
      <c r="V724" s="68">
        <v>1.022463184991073</v>
      </c>
      <c r="W724" s="67">
        <v>98785.800000000017</v>
      </c>
      <c r="X724" s="67">
        <v>96001.14999999998</v>
      </c>
      <c r="Y724" s="68">
        <v>0.9718112319786848</v>
      </c>
      <c r="Z724" s="68">
        <v>0.20410808119762885</v>
      </c>
      <c r="AA724" s="68">
        <v>0.20992715517267418</v>
      </c>
      <c r="AB724" s="68">
        <v>1.0285097676726036</v>
      </c>
      <c r="AC724" s="67">
        <v>186545.47999999998</v>
      </c>
      <c r="AD724" s="67">
        <v>180710.98</v>
      </c>
      <c r="AE724" s="68">
        <v>0.9687234448135652</v>
      </c>
      <c r="AF724" s="43">
        <v>80</v>
      </c>
      <c r="AG724" s="43">
        <v>56</v>
      </c>
      <c r="AH724" s="43">
        <v>34</v>
      </c>
      <c r="AI724" s="43">
        <v>35</v>
      </c>
      <c r="AJ724" s="67">
        <v>47864.479999999996</v>
      </c>
      <c r="AK724" s="67">
        <v>47324.4</v>
      </c>
      <c r="AL724" s="68">
        <v>0.98871647618442748</v>
      </c>
      <c r="AM724" s="67">
        <v>15834.07</v>
      </c>
      <c r="AN724" s="67">
        <v>15693.090000000002</v>
      </c>
      <c r="AO724" s="68">
        <v>0.99109641425104233</v>
      </c>
      <c r="AP724" s="67">
        <v>10058.06</v>
      </c>
      <c r="AQ724" s="67">
        <v>10529.839999999998</v>
      </c>
      <c r="AR724" s="68">
        <v>1.0469056657049172</v>
      </c>
      <c r="AS724" s="67">
        <v>25029.19</v>
      </c>
      <c r="AT724" s="67">
        <v>22453.82</v>
      </c>
      <c r="AU724" s="68">
        <v>0.89710533980524343</v>
      </c>
      <c r="AV724" s="43">
        <v>3231.4</v>
      </c>
      <c r="AW724" s="43">
        <v>3964.4299999999994</v>
      </c>
      <c r="AX724" s="69">
        <v>1.2268459491242183</v>
      </c>
      <c r="AY724" s="43">
        <v>237775.87380221355</v>
      </c>
      <c r="AZ724" s="43">
        <v>222740.39</v>
      </c>
      <c r="BA724" s="43">
        <v>36585.448483848115</v>
      </c>
      <c r="BB724" s="43">
        <v>47300.42</v>
      </c>
      <c r="BC724" s="43">
        <v>404953.02917768876</v>
      </c>
      <c r="BD724" s="43">
        <v>62612.91618100398</v>
      </c>
      <c r="BE724" s="43">
        <v>169340.51000000004</v>
      </c>
      <c r="BF724" s="43">
        <v>319891.68000000005</v>
      </c>
      <c r="BG724" s="43">
        <v>5540.4900000000007</v>
      </c>
      <c r="BH724" s="43">
        <v>58</v>
      </c>
      <c r="BI724" s="44">
        <v>43173</v>
      </c>
      <c r="BJ724" s="44">
        <v>43541</v>
      </c>
      <c r="BK724" s="44">
        <v>43172</v>
      </c>
      <c r="BL724" s="43">
        <f t="shared" si="417"/>
        <v>904035.00000000012</v>
      </c>
      <c r="BM724" s="43">
        <f t="shared" si="418"/>
        <v>861226.08000000007</v>
      </c>
      <c r="BO724" s="16" t="str">
        <f>IFERROR(VLOOKUP($C724,'PORTE LOJA'!A:B,2,0),"PORTE 1")</f>
        <v>PORTE 3</v>
      </c>
      <c r="BP724" s="16">
        <f>VLOOKUP(BO724,'PAINEL E TARGET'!$S$1:$W$8,3,0)</f>
        <v>2400</v>
      </c>
      <c r="BQ724" s="16">
        <f t="shared" si="396"/>
        <v>1</v>
      </c>
      <c r="BR724" s="16">
        <f t="shared" si="397"/>
        <v>1</v>
      </c>
      <c r="BS724" s="16">
        <f t="shared" si="398"/>
        <v>1</v>
      </c>
      <c r="BT724" s="16">
        <f t="shared" si="399"/>
        <v>1</v>
      </c>
      <c r="BU724" s="16">
        <f t="shared" si="400"/>
        <v>1</v>
      </c>
      <c r="BV724" s="16">
        <f t="shared" si="401"/>
        <v>1</v>
      </c>
      <c r="BW724" s="17" t="str">
        <f t="shared" si="419"/>
        <v>111111</v>
      </c>
      <c r="BY724" s="17">
        <f t="shared" si="402"/>
        <v>0.877</v>
      </c>
      <c r="BZ724" s="17">
        <f t="shared" si="403"/>
        <v>0.94199999999999995</v>
      </c>
      <c r="CA724" s="17" t="str">
        <f t="shared" si="420"/>
        <v>Sem Retira</v>
      </c>
      <c r="CB724" s="17">
        <f t="shared" si="421"/>
        <v>0.94199999999999995</v>
      </c>
      <c r="CC724" s="33" t="str">
        <f>IF(CB724&gt;='PAINEL E TARGET'!$T$11,'PAINEL E TARGET'!$S$11,
IF(CB724&gt;='PAINEL E TARGET'!$T$12,'PAINEL E TARGET'!$S$12,
IF(CB724&gt;='PAINEL E TARGET'!$T$13,'PAINEL E TARGET'!$S$13,
IF(CB724&gt;='PAINEL E TARGET'!$T$14,'PAINEL E TARGET'!$S$14,
IF(CB724&gt;='PAINEL E TARGET'!$T$15,'PAINEL E TARGET'!$S$15,
IF(CB724&gt;='PAINEL E TARGET'!$T$16,'PAINEL E TARGET'!$S$16,
IF(CB724&gt;='PAINEL E TARGET'!$T$17,'PAINEL E TARGET'!$S$17,
IF(CB724&gt;='PAINEL E TARGET'!$T$18,'PAINEL E TARGET'!$S$18,'PAINEL E TARGET'!$S$19))))))))</f>
        <v>1. Fx de 90% a 99,9%</v>
      </c>
      <c r="CD724" s="17">
        <f>IFERROR(VLOOKUP($BW724,'PAINEL E TARGET'!$G$1:$Q$99,4,0),0)</f>
        <v>0.25</v>
      </c>
      <c r="CE724" s="17">
        <f>VLOOKUP(CC724,'PAINEL E TARGET'!$S$10:$U$19,3,0)</f>
        <v>0.5</v>
      </c>
      <c r="CF724" s="16">
        <f t="shared" si="422"/>
        <v>300</v>
      </c>
      <c r="CG724" s="17">
        <f t="shared" si="404"/>
        <v>0.98899999999999999</v>
      </c>
      <c r="CH724" s="17">
        <f t="shared" si="405"/>
        <v>0.99099999999999999</v>
      </c>
      <c r="CI724" s="17">
        <f t="shared" si="406"/>
        <v>1.0469999999999999</v>
      </c>
      <c r="CJ724" s="17">
        <f t="shared" si="407"/>
        <v>0.89700000000000002</v>
      </c>
      <c r="CK724" s="17">
        <f t="shared" si="408"/>
        <v>1.2270000000000001</v>
      </c>
      <c r="CL724" s="17">
        <f t="shared" si="409"/>
        <v>0.97199999999999998</v>
      </c>
      <c r="CM724" s="16">
        <f t="shared" si="410"/>
        <v>5</v>
      </c>
      <c r="CN724" s="17" t="str">
        <f t="shared" si="423"/>
        <v>ok</v>
      </c>
      <c r="CO724" s="17">
        <f t="shared" si="424"/>
        <v>0.97199999999999998</v>
      </c>
      <c r="CP724" s="33" t="str">
        <f>IF(CO724&gt;='PAINEL E TARGET'!$T$11,'PAINEL E TARGET'!$S$11,
IF(CO724&gt;='PAINEL E TARGET'!$T$12,'PAINEL E TARGET'!$S$12,
IF(CO724&gt;='PAINEL E TARGET'!$T$13,'PAINEL E TARGET'!$S$13,
IF(CO724&gt;='PAINEL E TARGET'!$T$14,'PAINEL E TARGET'!$S$14,
IF(CO724&gt;='PAINEL E TARGET'!$T$15,'PAINEL E TARGET'!$S$15,
IF(CO724&gt;='PAINEL E TARGET'!$T$16,'PAINEL E TARGET'!$S$16,
IF(CO724&gt;='PAINEL E TARGET'!$T$17,'PAINEL E TARGET'!$S$17,
IF(CO724&gt;='PAINEL E TARGET'!$T$18,'PAINEL E TARGET'!$S$18,'PAINEL E TARGET'!$S$19))))))))</f>
        <v>1. Fx de 90% a 99,9%</v>
      </c>
      <c r="CQ724" s="17">
        <f>IFERROR(VLOOKUP($BW724,'PAINEL E TARGET'!$G$1:$Q$99,5,0),0)</f>
        <v>0.25</v>
      </c>
      <c r="CR724" s="17">
        <f>VLOOKUP(CP724,'PAINEL E TARGET'!$S$10:$U$19,3,0)</f>
        <v>0.5</v>
      </c>
      <c r="CS724" s="16">
        <f t="shared" si="425"/>
        <v>300</v>
      </c>
      <c r="CT724" s="17">
        <f t="shared" si="411"/>
        <v>0.96899999999999997</v>
      </c>
      <c r="CU724" s="33" t="str">
        <f>IF(CT724&gt;='PAINEL E TARGET'!$T$11,'PAINEL E TARGET'!$S$11,
IF(CT724&gt;='PAINEL E TARGET'!$T$12,'PAINEL E TARGET'!$S$12,
IF(CT724&gt;='PAINEL E TARGET'!$T$13,'PAINEL E TARGET'!$S$13,
IF(CT724&gt;='PAINEL E TARGET'!$T$14,'PAINEL E TARGET'!$S$14,
IF(CT724&gt;='PAINEL E TARGET'!$T$15,'PAINEL E TARGET'!$S$15,
IF(CT724&gt;='PAINEL E TARGET'!$T$16,'PAINEL E TARGET'!$S$16,
IF(CT724&gt;='PAINEL E TARGET'!$T$17,'PAINEL E TARGET'!$S$17,
IF(CT724&gt;='PAINEL E TARGET'!$T$18,'PAINEL E TARGET'!$S$18,'PAINEL E TARGET'!$S$19))))))))</f>
        <v>1. Fx de 90% a 99,9%</v>
      </c>
      <c r="CV724" s="17">
        <f>IFERROR(VLOOKUP($BW724,'PAINEL E TARGET'!$G$1:$Q$99,6,0),0)</f>
        <v>0.2</v>
      </c>
      <c r="CW724" s="17">
        <f>VLOOKUP(CU724,'PAINEL E TARGET'!$S$10:$U$19,3,0)</f>
        <v>0.5</v>
      </c>
      <c r="CX724" s="16">
        <f t="shared" si="426"/>
        <v>240</v>
      </c>
      <c r="CY724" s="17">
        <f t="shared" si="412"/>
        <v>0.93700000000000006</v>
      </c>
      <c r="CZ724" s="33" t="str">
        <f>IF(CY724&gt;='PAINEL E TARGET'!$T$11,'PAINEL E TARGET'!$S$11,
IF(CY724&gt;='PAINEL E TARGET'!$T$12,'PAINEL E TARGET'!$S$12,
IF(CY724&gt;='PAINEL E TARGET'!$T$13,'PAINEL E TARGET'!$S$13,
IF(CY724&gt;='PAINEL E TARGET'!$T$14,'PAINEL E TARGET'!$S$14,
IF(CY724&gt;='PAINEL E TARGET'!$T$15,'PAINEL E TARGET'!$S$15,
IF(CY724&gt;='PAINEL E TARGET'!$T$16,'PAINEL E TARGET'!$S$16,
IF(CY724&gt;='PAINEL E TARGET'!$T$17,'PAINEL E TARGET'!$S$17,
IF(CY724&gt;='PAINEL E TARGET'!$T$18,'PAINEL E TARGET'!$S$18,'PAINEL E TARGET'!$S$19))))))))</f>
        <v>1. Fx de 90% a 99,9%</v>
      </c>
      <c r="DA724" s="17">
        <f>IFERROR(VLOOKUP($BW724,'PAINEL E TARGET'!$G$1:$Q$99,7,0),0)</f>
        <v>0.15</v>
      </c>
      <c r="DB724" s="17">
        <f>VLOOKUP(CZ724,'PAINEL E TARGET'!$S$10:$U$19,3,0)</f>
        <v>0.5</v>
      </c>
      <c r="DC724" s="16">
        <f t="shared" si="427"/>
        <v>180</v>
      </c>
      <c r="DD724" s="17">
        <f t="shared" si="413"/>
        <v>1.2929999999999999</v>
      </c>
      <c r="DE724" s="33" t="str">
        <f>IF(DD724&gt;='PAINEL E TARGET'!$T$11,'PAINEL E TARGET'!$S$11,
IF(DD724&gt;='PAINEL E TARGET'!$T$12,'PAINEL E TARGET'!$S$12,
IF(DD724&gt;='PAINEL E TARGET'!$T$13,'PAINEL E TARGET'!$S$13,
IF(DD724&gt;='PAINEL E TARGET'!$T$14,'PAINEL E TARGET'!$S$14,
IF(DD724&gt;='PAINEL E TARGET'!$T$15,'PAINEL E TARGET'!$S$15,
IF(DD724&gt;='PAINEL E TARGET'!$T$16,'PAINEL E TARGET'!$S$16,
IF(DD724&gt;='PAINEL E TARGET'!$T$17,'PAINEL E TARGET'!$S$17,
IF(DD724&gt;='PAINEL E TARGET'!$T$18,'PAINEL E TARGET'!$S$18,'PAINEL E TARGET'!$S$19))))))))</f>
        <v>7. Fx de 125% a 129,9%</v>
      </c>
      <c r="DF724" s="17">
        <f>IFERROR(VLOOKUP($BW724,'PAINEL E TARGET'!$G$1:$Q$99,8,0),0)</f>
        <v>0.1</v>
      </c>
      <c r="DG724" s="17">
        <f>VLOOKUP(DE724,'PAINEL E TARGET'!$S$10:$U$19,3,0)</f>
        <v>1.5</v>
      </c>
      <c r="DH724" s="16">
        <f t="shared" si="428"/>
        <v>360.00000000000006</v>
      </c>
      <c r="DI724" s="17">
        <f t="shared" si="414"/>
        <v>1.0289999999999999</v>
      </c>
      <c r="DJ724" s="33" t="str">
        <f>IF(DI724&gt;='PAINEL E TARGET'!$T$11,'PAINEL E TARGET'!$S$11,
IF(DI724&gt;='PAINEL E TARGET'!$T$12,'PAINEL E TARGET'!$S$12,
IF(DI724&gt;='PAINEL E TARGET'!$T$13,'PAINEL E TARGET'!$S$13,
IF(DI724&gt;='PAINEL E TARGET'!$T$14,'PAINEL E TARGET'!$S$14,
IF(DI724&gt;='PAINEL E TARGET'!$T$15,'PAINEL E TARGET'!$S$15,
IF(DI724&gt;='PAINEL E TARGET'!$T$16,'PAINEL E TARGET'!$S$16,
IF(DI724&gt;='PAINEL E TARGET'!$T$17,'PAINEL E TARGET'!$S$17,
IF(DI724&gt;='PAINEL E TARGET'!$T$18,'PAINEL E TARGET'!$S$18,'PAINEL E TARGET'!$S$19))))))))</f>
        <v>2. Fx de 100% a 104,9%</v>
      </c>
      <c r="DK724" s="17">
        <f>IFERROR(VLOOKUP($BW724,'PAINEL E TARGET'!$G$1:$Q$99,9,0),0)</f>
        <v>0.05</v>
      </c>
      <c r="DL724" s="17">
        <f>VLOOKUP(DJ724,'PAINEL E TARGET'!$S$10:$U$19,3,0)</f>
        <v>1</v>
      </c>
      <c r="DM724" s="16">
        <f t="shared" si="429"/>
        <v>120</v>
      </c>
      <c r="DN724" s="17">
        <f t="shared" si="415"/>
        <v>1.2270000000000001</v>
      </c>
      <c r="DO724" s="33" t="str">
        <f>IF(DN724&gt;='PAINEL E TARGET'!$T$11,'PAINEL E TARGET'!$S$11,
IF(DN724&gt;='PAINEL E TARGET'!$T$12,'PAINEL E TARGET'!$S$12,
IF(DN724&gt;='PAINEL E TARGET'!$T$13,'PAINEL E TARGET'!$S$13,
IF(DN724&gt;='PAINEL E TARGET'!$T$14,'PAINEL E TARGET'!$S$14,
IF(DN724&gt;='PAINEL E TARGET'!$T$15,'PAINEL E TARGET'!$S$15,
IF(DN724&gt;='PAINEL E TARGET'!$T$16,'PAINEL E TARGET'!$S$16,
IF(DN724&gt;='PAINEL E TARGET'!$T$17,'PAINEL E TARGET'!$S$17,
IF(DN724&gt;='PAINEL E TARGET'!$T$18,'PAINEL E TARGET'!$S$18,'PAINEL E TARGET'!$S$19))))))))</f>
        <v>6. Fx de 120% a 124,9%</v>
      </c>
      <c r="DP724" s="17">
        <f>IFERROR(VLOOKUP($BW724,'PAINEL E TARGET'!$G$1:$Q$99,10,0),0)</f>
        <v>0</v>
      </c>
      <c r="DQ724" s="17">
        <f>VLOOKUP(DO724,'PAINEL E TARGET'!$S$10:$U$19,3,0)</f>
        <v>1.4</v>
      </c>
      <c r="DR724" s="16">
        <f t="shared" si="430"/>
        <v>0</v>
      </c>
      <c r="DS724" s="17">
        <f t="shared" si="416"/>
        <v>0.7</v>
      </c>
      <c r="DT724" s="16">
        <f>IF(DS724&gt;=1,VLOOKUP(BO724,'PAINEL E TARGET'!$S$1:$W$8,5,0),0)</f>
        <v>0</v>
      </c>
      <c r="DU724" s="16">
        <f t="shared" si="431"/>
        <v>1500</v>
      </c>
    </row>
    <row r="725" spans="2:125" s="32" customFormat="1" x14ac:dyDescent="0.2">
      <c r="B725" s="44">
        <v>43541</v>
      </c>
      <c r="C725" s="65">
        <v>1614</v>
      </c>
      <c r="D725" s="66" t="s">
        <v>724</v>
      </c>
      <c r="E725" s="65">
        <v>215</v>
      </c>
      <c r="F725" s="65" t="s">
        <v>1017</v>
      </c>
      <c r="G725" s="67">
        <v>3543831.9625273612</v>
      </c>
      <c r="H725" s="67">
        <v>2065774.4774735174</v>
      </c>
      <c r="I725" s="67">
        <v>1755695.3900000001</v>
      </c>
      <c r="J725" s="68">
        <v>0.84989693170536695</v>
      </c>
      <c r="K725" s="67">
        <v>372974.75083270128</v>
      </c>
      <c r="L725" s="67">
        <v>1534101.7944884526</v>
      </c>
      <c r="M725" s="67">
        <v>356551.81</v>
      </c>
      <c r="N725" s="67">
        <v>1346993.36</v>
      </c>
      <c r="O725" s="67">
        <v>3277808.7385972561</v>
      </c>
      <c r="P725" s="67">
        <v>9484.1819204735766</v>
      </c>
      <c r="Q725" s="67">
        <v>4500</v>
      </c>
      <c r="R725" s="67">
        <v>0</v>
      </c>
      <c r="S725" s="67">
        <v>0</v>
      </c>
      <c r="T725" s="68">
        <v>0.11140078558345458</v>
      </c>
      <c r="U725" s="68">
        <v>0.10783420784510399</v>
      </c>
      <c r="V725" s="68">
        <v>0.96798426761830392</v>
      </c>
      <c r="W725" s="67">
        <v>211393.28000000003</v>
      </c>
      <c r="X725" s="67">
        <v>183215.19000000003</v>
      </c>
      <c r="Y725" s="68">
        <v>0.86670300020889979</v>
      </c>
      <c r="Z725" s="68">
        <v>0.15112743676026116</v>
      </c>
      <c r="AA725" s="68">
        <v>0.13800191162527259</v>
      </c>
      <c r="AB725" s="68">
        <v>0.91314929031840819</v>
      </c>
      <c r="AC725" s="67">
        <v>288211.59000000003</v>
      </c>
      <c r="AD725" s="67">
        <v>235092.48999999996</v>
      </c>
      <c r="AE725" s="68">
        <v>0.81569408780542085</v>
      </c>
      <c r="AF725" s="43">
        <v>80</v>
      </c>
      <c r="AG725" s="43">
        <v>69</v>
      </c>
      <c r="AH725" s="43">
        <v>50</v>
      </c>
      <c r="AI725" s="43">
        <v>26</v>
      </c>
      <c r="AJ725" s="67">
        <v>114777.04</v>
      </c>
      <c r="AK725" s="67">
        <v>103991.32</v>
      </c>
      <c r="AL725" s="68">
        <v>0.90602894097983366</v>
      </c>
      <c r="AM725" s="67">
        <v>31701</v>
      </c>
      <c r="AN725" s="67">
        <v>19584.14</v>
      </c>
      <c r="AO725" s="68">
        <v>0.61777672628623703</v>
      </c>
      <c r="AP725" s="67">
        <v>12593.759999999998</v>
      </c>
      <c r="AQ725" s="67">
        <v>8297.1799999999985</v>
      </c>
      <c r="AR725" s="68">
        <v>0.65883262822223065</v>
      </c>
      <c r="AS725" s="67">
        <v>52321.48000000001</v>
      </c>
      <c r="AT725" s="67">
        <v>51342.55</v>
      </c>
      <c r="AU725" s="68">
        <v>0.98129009347594898</v>
      </c>
      <c r="AV725" s="43">
        <v>3771.8599999999997</v>
      </c>
      <c r="AW725" s="43">
        <v>2529.5</v>
      </c>
      <c r="AX725" s="69">
        <v>0.67062404224971239</v>
      </c>
      <c r="AY725" s="43">
        <v>372974.75083270128</v>
      </c>
      <c r="AZ725" s="43">
        <v>356551.81000000006</v>
      </c>
      <c r="BA725" s="43">
        <v>52720.486429744858</v>
      </c>
      <c r="BB725" s="43">
        <v>59799.139999999992</v>
      </c>
      <c r="BC725" s="43">
        <v>641183.29942745971</v>
      </c>
      <c r="BD725" s="43">
        <v>90787.980398941974</v>
      </c>
      <c r="BE725" s="43">
        <v>364979.19000000006</v>
      </c>
      <c r="BF725" s="43">
        <v>497639.35</v>
      </c>
      <c r="BG725" s="43">
        <v>6501.0099999999984</v>
      </c>
      <c r="BH725" s="43">
        <v>100</v>
      </c>
      <c r="BI725" s="44">
        <v>43173</v>
      </c>
      <c r="BJ725" s="44">
        <v>43541</v>
      </c>
      <c r="BK725" s="44">
        <v>43172</v>
      </c>
      <c r="BL725" s="43">
        <f t="shared" si="417"/>
        <v>1755695.3900000001</v>
      </c>
      <c r="BM725" s="43">
        <f t="shared" si="418"/>
        <v>1703545.1700000002</v>
      </c>
      <c r="BO725" s="16" t="str">
        <f>IFERROR(VLOOKUP($C725,'PORTE LOJA'!A:B,2,0),"PORTE 1")</f>
        <v>PORTE 5</v>
      </c>
      <c r="BP725" s="16">
        <f>VLOOKUP(BO725,'PAINEL E TARGET'!$S$1:$W$8,3,0)</f>
        <v>3750</v>
      </c>
      <c r="BQ725" s="16">
        <f t="shared" si="396"/>
        <v>1</v>
      </c>
      <c r="BR725" s="16">
        <f t="shared" si="397"/>
        <v>1</v>
      </c>
      <c r="BS725" s="16">
        <f t="shared" si="398"/>
        <v>1</v>
      </c>
      <c r="BT725" s="16">
        <f t="shared" si="399"/>
        <v>1</v>
      </c>
      <c r="BU725" s="16">
        <f t="shared" si="400"/>
        <v>1</v>
      </c>
      <c r="BV725" s="16">
        <f t="shared" si="401"/>
        <v>1</v>
      </c>
      <c r="BW725" s="17" t="str">
        <f t="shared" si="419"/>
        <v>111111</v>
      </c>
      <c r="BY725" s="17">
        <f t="shared" si="402"/>
        <v>0.85</v>
      </c>
      <c r="BZ725" s="17">
        <f t="shared" si="403"/>
        <v>0.89300000000000002</v>
      </c>
      <c r="CA725" s="17" t="str">
        <f t="shared" si="420"/>
        <v>Sem Retira</v>
      </c>
      <c r="CB725" s="17">
        <f t="shared" si="421"/>
        <v>0.89300000000000002</v>
      </c>
      <c r="CC725" s="33" t="str">
        <f>IF(CB725&gt;='PAINEL E TARGET'!$T$11,'PAINEL E TARGET'!$S$11,
IF(CB725&gt;='PAINEL E TARGET'!$T$12,'PAINEL E TARGET'!$S$12,
IF(CB725&gt;='PAINEL E TARGET'!$T$13,'PAINEL E TARGET'!$S$13,
IF(CB725&gt;='PAINEL E TARGET'!$T$14,'PAINEL E TARGET'!$S$14,
IF(CB725&gt;='PAINEL E TARGET'!$T$15,'PAINEL E TARGET'!$S$15,
IF(CB725&gt;='PAINEL E TARGET'!$T$16,'PAINEL E TARGET'!$S$16,
IF(CB725&gt;='PAINEL E TARGET'!$T$17,'PAINEL E TARGET'!$S$17,
IF(CB725&gt;='PAINEL E TARGET'!$T$18,'PAINEL E TARGET'!$S$18,'PAINEL E TARGET'!$S$19))))))))</f>
        <v>Não elegível</v>
      </c>
      <c r="CD725" s="17">
        <f>IFERROR(VLOOKUP($BW725,'PAINEL E TARGET'!$G$1:$Q$99,4,0),0)</f>
        <v>0.25</v>
      </c>
      <c r="CE725" s="17">
        <f>VLOOKUP(CC725,'PAINEL E TARGET'!$S$10:$U$19,3,0)</f>
        <v>0</v>
      </c>
      <c r="CF725" s="16">
        <f t="shared" si="422"/>
        <v>0</v>
      </c>
      <c r="CG725" s="17">
        <f t="shared" si="404"/>
        <v>0.90600000000000003</v>
      </c>
      <c r="CH725" s="17">
        <f t="shared" si="405"/>
        <v>0.61799999999999999</v>
      </c>
      <c r="CI725" s="17">
        <f t="shared" si="406"/>
        <v>0.65900000000000003</v>
      </c>
      <c r="CJ725" s="17">
        <f t="shared" si="407"/>
        <v>0.98099999999999998</v>
      </c>
      <c r="CK725" s="17">
        <f t="shared" si="408"/>
        <v>0.67100000000000004</v>
      </c>
      <c r="CL725" s="17">
        <f t="shared" si="409"/>
        <v>0.86699999999999999</v>
      </c>
      <c r="CM725" s="16">
        <f t="shared" si="410"/>
        <v>2</v>
      </c>
      <c r="CN725" s="17" t="str">
        <f t="shared" si="423"/>
        <v>não ok</v>
      </c>
      <c r="CO725" s="17">
        <f t="shared" si="424"/>
        <v>0</v>
      </c>
      <c r="CP725" s="33" t="str">
        <f>IF(CO725&gt;='PAINEL E TARGET'!$T$11,'PAINEL E TARGET'!$S$11,
IF(CO725&gt;='PAINEL E TARGET'!$T$12,'PAINEL E TARGET'!$S$12,
IF(CO725&gt;='PAINEL E TARGET'!$T$13,'PAINEL E TARGET'!$S$13,
IF(CO725&gt;='PAINEL E TARGET'!$T$14,'PAINEL E TARGET'!$S$14,
IF(CO725&gt;='PAINEL E TARGET'!$T$15,'PAINEL E TARGET'!$S$15,
IF(CO725&gt;='PAINEL E TARGET'!$T$16,'PAINEL E TARGET'!$S$16,
IF(CO725&gt;='PAINEL E TARGET'!$T$17,'PAINEL E TARGET'!$S$17,
IF(CO725&gt;='PAINEL E TARGET'!$T$18,'PAINEL E TARGET'!$S$18,'PAINEL E TARGET'!$S$19))))))))</f>
        <v>Não elegível</v>
      </c>
      <c r="CQ725" s="17">
        <f>IFERROR(VLOOKUP($BW725,'PAINEL E TARGET'!$G$1:$Q$99,5,0),0)</f>
        <v>0.25</v>
      </c>
      <c r="CR725" s="17">
        <f>VLOOKUP(CP725,'PAINEL E TARGET'!$S$10:$U$19,3,0)</f>
        <v>0</v>
      </c>
      <c r="CS725" s="16">
        <f t="shared" si="425"/>
        <v>0</v>
      </c>
      <c r="CT725" s="17">
        <f t="shared" si="411"/>
        <v>0.81599999999999995</v>
      </c>
      <c r="CU725" s="33" t="str">
        <f>IF(CT725&gt;='PAINEL E TARGET'!$T$11,'PAINEL E TARGET'!$S$11,
IF(CT725&gt;='PAINEL E TARGET'!$T$12,'PAINEL E TARGET'!$S$12,
IF(CT725&gt;='PAINEL E TARGET'!$T$13,'PAINEL E TARGET'!$S$13,
IF(CT725&gt;='PAINEL E TARGET'!$T$14,'PAINEL E TARGET'!$S$14,
IF(CT725&gt;='PAINEL E TARGET'!$T$15,'PAINEL E TARGET'!$S$15,
IF(CT725&gt;='PAINEL E TARGET'!$T$16,'PAINEL E TARGET'!$S$16,
IF(CT725&gt;='PAINEL E TARGET'!$T$17,'PAINEL E TARGET'!$S$17,
IF(CT725&gt;='PAINEL E TARGET'!$T$18,'PAINEL E TARGET'!$S$18,'PAINEL E TARGET'!$S$19))))))))</f>
        <v>Não elegível</v>
      </c>
      <c r="CV725" s="17">
        <f>IFERROR(VLOOKUP($BW725,'PAINEL E TARGET'!$G$1:$Q$99,6,0),0)</f>
        <v>0.2</v>
      </c>
      <c r="CW725" s="17">
        <f>VLOOKUP(CU725,'PAINEL E TARGET'!$S$10:$U$19,3,0)</f>
        <v>0</v>
      </c>
      <c r="CX725" s="16">
        <f t="shared" si="426"/>
        <v>0</v>
      </c>
      <c r="CY725" s="17">
        <f t="shared" si="412"/>
        <v>0.95599999999999996</v>
      </c>
      <c r="CZ725" s="33" t="str">
        <f>IF(CY725&gt;='PAINEL E TARGET'!$T$11,'PAINEL E TARGET'!$S$11,
IF(CY725&gt;='PAINEL E TARGET'!$T$12,'PAINEL E TARGET'!$S$12,
IF(CY725&gt;='PAINEL E TARGET'!$T$13,'PAINEL E TARGET'!$S$13,
IF(CY725&gt;='PAINEL E TARGET'!$T$14,'PAINEL E TARGET'!$S$14,
IF(CY725&gt;='PAINEL E TARGET'!$T$15,'PAINEL E TARGET'!$S$15,
IF(CY725&gt;='PAINEL E TARGET'!$T$16,'PAINEL E TARGET'!$S$16,
IF(CY725&gt;='PAINEL E TARGET'!$T$17,'PAINEL E TARGET'!$S$17,
IF(CY725&gt;='PAINEL E TARGET'!$T$18,'PAINEL E TARGET'!$S$18,'PAINEL E TARGET'!$S$19))))))))</f>
        <v>1. Fx de 90% a 99,9%</v>
      </c>
      <c r="DA725" s="17">
        <f>IFERROR(VLOOKUP($BW725,'PAINEL E TARGET'!$G$1:$Q$99,7,0),0)</f>
        <v>0.15</v>
      </c>
      <c r="DB725" s="17">
        <f>VLOOKUP(CZ725,'PAINEL E TARGET'!$S$10:$U$19,3,0)</f>
        <v>0.5</v>
      </c>
      <c r="DC725" s="16">
        <f t="shared" si="427"/>
        <v>281.25</v>
      </c>
      <c r="DD725" s="17">
        <f t="shared" si="413"/>
        <v>1.1339999999999999</v>
      </c>
      <c r="DE725" s="33" t="str">
        <f>IF(DD725&gt;='PAINEL E TARGET'!$T$11,'PAINEL E TARGET'!$S$11,
IF(DD725&gt;='PAINEL E TARGET'!$T$12,'PAINEL E TARGET'!$S$12,
IF(DD725&gt;='PAINEL E TARGET'!$T$13,'PAINEL E TARGET'!$S$13,
IF(DD725&gt;='PAINEL E TARGET'!$T$14,'PAINEL E TARGET'!$S$14,
IF(DD725&gt;='PAINEL E TARGET'!$T$15,'PAINEL E TARGET'!$S$15,
IF(DD725&gt;='PAINEL E TARGET'!$T$16,'PAINEL E TARGET'!$S$16,
IF(DD725&gt;='PAINEL E TARGET'!$T$17,'PAINEL E TARGET'!$S$17,
IF(DD725&gt;='PAINEL E TARGET'!$T$18,'PAINEL E TARGET'!$S$18,'PAINEL E TARGET'!$S$19))))))))</f>
        <v>4. Fx de 110% a 114,9%</v>
      </c>
      <c r="DF725" s="17">
        <f>IFERROR(VLOOKUP($BW725,'PAINEL E TARGET'!$G$1:$Q$99,8,0),0)</f>
        <v>0.1</v>
      </c>
      <c r="DG725" s="17">
        <f>VLOOKUP(DE725,'PAINEL E TARGET'!$S$10:$U$19,3,0)</f>
        <v>1.2</v>
      </c>
      <c r="DH725" s="16">
        <f t="shared" si="428"/>
        <v>450</v>
      </c>
      <c r="DI725" s="17">
        <f t="shared" si="414"/>
        <v>0.52</v>
      </c>
      <c r="DJ725" s="33" t="str">
        <f>IF(DI725&gt;='PAINEL E TARGET'!$T$11,'PAINEL E TARGET'!$S$11,
IF(DI725&gt;='PAINEL E TARGET'!$T$12,'PAINEL E TARGET'!$S$12,
IF(DI725&gt;='PAINEL E TARGET'!$T$13,'PAINEL E TARGET'!$S$13,
IF(DI725&gt;='PAINEL E TARGET'!$T$14,'PAINEL E TARGET'!$S$14,
IF(DI725&gt;='PAINEL E TARGET'!$T$15,'PAINEL E TARGET'!$S$15,
IF(DI725&gt;='PAINEL E TARGET'!$T$16,'PAINEL E TARGET'!$S$16,
IF(DI725&gt;='PAINEL E TARGET'!$T$17,'PAINEL E TARGET'!$S$17,
IF(DI725&gt;='PAINEL E TARGET'!$T$18,'PAINEL E TARGET'!$S$18,'PAINEL E TARGET'!$S$19))))))))</f>
        <v>Não elegível</v>
      </c>
      <c r="DK725" s="17">
        <f>IFERROR(VLOOKUP($BW725,'PAINEL E TARGET'!$G$1:$Q$99,9,0),0)</f>
        <v>0.05</v>
      </c>
      <c r="DL725" s="17">
        <f>VLOOKUP(DJ725,'PAINEL E TARGET'!$S$10:$U$19,3,0)</f>
        <v>0</v>
      </c>
      <c r="DM725" s="16">
        <f t="shared" si="429"/>
        <v>0</v>
      </c>
      <c r="DN725" s="17">
        <f t="shared" si="415"/>
        <v>0.67100000000000004</v>
      </c>
      <c r="DO725" s="33" t="str">
        <f>IF(DN725&gt;='PAINEL E TARGET'!$T$11,'PAINEL E TARGET'!$S$11,
IF(DN725&gt;='PAINEL E TARGET'!$T$12,'PAINEL E TARGET'!$S$12,
IF(DN725&gt;='PAINEL E TARGET'!$T$13,'PAINEL E TARGET'!$S$13,
IF(DN725&gt;='PAINEL E TARGET'!$T$14,'PAINEL E TARGET'!$S$14,
IF(DN725&gt;='PAINEL E TARGET'!$T$15,'PAINEL E TARGET'!$S$15,
IF(DN725&gt;='PAINEL E TARGET'!$T$16,'PAINEL E TARGET'!$S$16,
IF(DN725&gt;='PAINEL E TARGET'!$T$17,'PAINEL E TARGET'!$S$17,
IF(DN725&gt;='PAINEL E TARGET'!$T$18,'PAINEL E TARGET'!$S$18,'PAINEL E TARGET'!$S$19))))))))</f>
        <v>Não elegível</v>
      </c>
      <c r="DP725" s="17">
        <f>IFERROR(VLOOKUP($BW725,'PAINEL E TARGET'!$G$1:$Q$99,10,0),0)</f>
        <v>0</v>
      </c>
      <c r="DQ725" s="17">
        <f>VLOOKUP(DO725,'PAINEL E TARGET'!$S$10:$U$19,3,0)</f>
        <v>0</v>
      </c>
      <c r="DR725" s="16">
        <f t="shared" si="430"/>
        <v>0</v>
      </c>
      <c r="DS725" s="17">
        <f t="shared" si="416"/>
        <v>0.86299999999999999</v>
      </c>
      <c r="DT725" s="16">
        <f>IF(DS725&gt;=1,VLOOKUP(BO725,'PAINEL E TARGET'!$S$1:$W$8,5,0),0)</f>
        <v>0</v>
      </c>
      <c r="DU725" s="16">
        <f t="shared" si="431"/>
        <v>731.25</v>
      </c>
    </row>
    <row r="726" spans="2:125" s="32" customFormat="1" x14ac:dyDescent="0.2">
      <c r="B726" s="44">
        <v>43541</v>
      </c>
      <c r="C726" s="65">
        <v>1615</v>
      </c>
      <c r="D726" s="66" t="s">
        <v>725</v>
      </c>
      <c r="E726" s="65">
        <v>412</v>
      </c>
      <c r="F726" s="65" t="s">
        <v>1020</v>
      </c>
      <c r="G726" s="67">
        <v>2508132.0958135906</v>
      </c>
      <c r="H726" s="67">
        <v>1394395.2183052648</v>
      </c>
      <c r="I726" s="67">
        <v>1187683.17</v>
      </c>
      <c r="J726" s="68">
        <v>0.85175505079793601</v>
      </c>
      <c r="K726" s="67">
        <v>186920.06742773752</v>
      </c>
      <c r="L726" s="67">
        <v>1108901.5302813067</v>
      </c>
      <c r="M726" s="67">
        <v>137132.32999999999</v>
      </c>
      <c r="N726" s="67">
        <v>1002611.34</v>
      </c>
      <c r="O726" s="67">
        <v>2333325.0870832247</v>
      </c>
      <c r="P726" s="67" t="s">
        <v>1082</v>
      </c>
      <c r="Q726" s="67" t="s">
        <v>1082</v>
      </c>
      <c r="R726" s="67">
        <v>0</v>
      </c>
      <c r="S726" s="67">
        <v>9898.9</v>
      </c>
      <c r="T726" s="68">
        <v>0.10630586050081428</v>
      </c>
      <c r="U726" s="68">
        <v>0.10711414611322212</v>
      </c>
      <c r="V726" s="68">
        <v>1.0076033965446491</v>
      </c>
      <c r="W726" s="67">
        <v>137753.43</v>
      </c>
      <c r="X726" s="67">
        <v>122082.67</v>
      </c>
      <c r="Y726" s="68">
        <v>0.88624050958295564</v>
      </c>
      <c r="Z726" s="68">
        <v>0.18157167654557738</v>
      </c>
      <c r="AA726" s="68">
        <v>0.20826723257870783</v>
      </c>
      <c r="AB726" s="68">
        <v>1.147024891442413</v>
      </c>
      <c r="AC726" s="67">
        <v>235284.49999999997</v>
      </c>
      <c r="AD726" s="67">
        <v>237371.26</v>
      </c>
      <c r="AE726" s="68">
        <v>1.008869092524157</v>
      </c>
      <c r="AF726" s="43">
        <v>80</v>
      </c>
      <c r="AG726" s="43">
        <v>73</v>
      </c>
      <c r="AH726" s="43">
        <v>62</v>
      </c>
      <c r="AI726" s="43">
        <v>40</v>
      </c>
      <c r="AJ726" s="67">
        <v>65787.13</v>
      </c>
      <c r="AK726" s="67">
        <v>56541.86</v>
      </c>
      <c r="AL726" s="68">
        <v>0.85946688964847684</v>
      </c>
      <c r="AM726" s="67">
        <v>20784.53</v>
      </c>
      <c r="AN726" s="67">
        <v>16343.150000000001</v>
      </c>
      <c r="AO726" s="68">
        <v>0.78631318581656662</v>
      </c>
      <c r="AP726" s="67">
        <v>13301.64</v>
      </c>
      <c r="AQ726" s="67">
        <v>12623.269999999999</v>
      </c>
      <c r="AR726" s="68">
        <v>0.94900102543746478</v>
      </c>
      <c r="AS726" s="67">
        <v>37880.12999999999</v>
      </c>
      <c r="AT726" s="67">
        <v>36574.39</v>
      </c>
      <c r="AU726" s="68">
        <v>0.96552968535218886</v>
      </c>
      <c r="AV726" s="43">
        <v>3367.38</v>
      </c>
      <c r="AW726" s="43">
        <v>3154.39</v>
      </c>
      <c r="AX726" s="69">
        <v>0.93674904525179803</v>
      </c>
      <c r="AY726" s="43">
        <v>186920.06742773752</v>
      </c>
      <c r="AZ726" s="43">
        <v>137132.33000000002</v>
      </c>
      <c r="BA726" s="43">
        <v>49263.185257010889</v>
      </c>
      <c r="BB726" s="43">
        <v>44243.45</v>
      </c>
      <c r="BC726" s="43">
        <v>336075.510043977</v>
      </c>
      <c r="BD726" s="43">
        <v>88681.82740945986</v>
      </c>
      <c r="BE726" s="43">
        <v>249663.20000000004</v>
      </c>
      <c r="BF726" s="43">
        <v>426427.71999999991</v>
      </c>
      <c r="BG726" s="43">
        <v>6076.5100000000011</v>
      </c>
      <c r="BH726" s="43">
        <v>123</v>
      </c>
      <c r="BI726" s="44">
        <v>43173</v>
      </c>
      <c r="BJ726" s="44">
        <v>43541</v>
      </c>
      <c r="BK726" s="44">
        <v>43172</v>
      </c>
      <c r="BL726" s="43">
        <f t="shared" si="417"/>
        <v>1197582.0699999998</v>
      </c>
      <c r="BM726" s="43">
        <f t="shared" si="418"/>
        <v>1149642.5699999998</v>
      </c>
      <c r="BO726" s="16" t="str">
        <f>IFERROR(VLOOKUP($C726,'PORTE LOJA'!A:B,2,0),"PORTE 1")</f>
        <v>PORTE 4</v>
      </c>
      <c r="BP726" s="16">
        <f>VLOOKUP(BO726,'PAINEL E TARGET'!$S$1:$W$8,3,0)</f>
        <v>3000</v>
      </c>
      <c r="BQ726" s="16">
        <f t="shared" si="396"/>
        <v>1</v>
      </c>
      <c r="BR726" s="16">
        <f t="shared" si="397"/>
        <v>1</v>
      </c>
      <c r="BS726" s="16">
        <f t="shared" si="398"/>
        <v>1</v>
      </c>
      <c r="BT726" s="16">
        <f t="shared" si="399"/>
        <v>1</v>
      </c>
      <c r="BU726" s="16">
        <f t="shared" si="400"/>
        <v>1</v>
      </c>
      <c r="BV726" s="16">
        <f t="shared" si="401"/>
        <v>1</v>
      </c>
      <c r="BW726" s="17" t="str">
        <f t="shared" si="419"/>
        <v>111111</v>
      </c>
      <c r="BY726" s="17">
        <f t="shared" si="402"/>
        <v>0.85899999999999999</v>
      </c>
      <c r="BZ726" s="17">
        <f t="shared" si="403"/>
        <v>0.88700000000000001</v>
      </c>
      <c r="CA726" s="17" t="str">
        <f t="shared" si="420"/>
        <v>Sem Retira</v>
      </c>
      <c r="CB726" s="17">
        <f t="shared" si="421"/>
        <v>0.88700000000000001</v>
      </c>
      <c r="CC726" s="33" t="str">
        <f>IF(CB726&gt;='PAINEL E TARGET'!$T$11,'PAINEL E TARGET'!$S$11,
IF(CB726&gt;='PAINEL E TARGET'!$T$12,'PAINEL E TARGET'!$S$12,
IF(CB726&gt;='PAINEL E TARGET'!$T$13,'PAINEL E TARGET'!$S$13,
IF(CB726&gt;='PAINEL E TARGET'!$T$14,'PAINEL E TARGET'!$S$14,
IF(CB726&gt;='PAINEL E TARGET'!$T$15,'PAINEL E TARGET'!$S$15,
IF(CB726&gt;='PAINEL E TARGET'!$T$16,'PAINEL E TARGET'!$S$16,
IF(CB726&gt;='PAINEL E TARGET'!$T$17,'PAINEL E TARGET'!$S$17,
IF(CB726&gt;='PAINEL E TARGET'!$T$18,'PAINEL E TARGET'!$S$18,'PAINEL E TARGET'!$S$19))))))))</f>
        <v>Não elegível</v>
      </c>
      <c r="CD726" s="17">
        <f>IFERROR(VLOOKUP($BW726,'PAINEL E TARGET'!$G$1:$Q$99,4,0),0)</f>
        <v>0.25</v>
      </c>
      <c r="CE726" s="17">
        <f>VLOOKUP(CC726,'PAINEL E TARGET'!$S$10:$U$19,3,0)</f>
        <v>0</v>
      </c>
      <c r="CF726" s="16">
        <f t="shared" si="422"/>
        <v>0</v>
      </c>
      <c r="CG726" s="17">
        <f t="shared" si="404"/>
        <v>0.85899999999999999</v>
      </c>
      <c r="CH726" s="17">
        <f t="shared" si="405"/>
        <v>0.78600000000000003</v>
      </c>
      <c r="CI726" s="17">
        <f t="shared" si="406"/>
        <v>0.94899999999999995</v>
      </c>
      <c r="CJ726" s="17">
        <f t="shared" si="407"/>
        <v>0.96599999999999997</v>
      </c>
      <c r="CK726" s="17">
        <f t="shared" si="408"/>
        <v>0.93700000000000006</v>
      </c>
      <c r="CL726" s="17">
        <f t="shared" si="409"/>
        <v>0.88600000000000001</v>
      </c>
      <c r="CM726" s="16">
        <f t="shared" si="410"/>
        <v>5</v>
      </c>
      <c r="CN726" s="17" t="str">
        <f t="shared" si="423"/>
        <v>ok</v>
      </c>
      <c r="CO726" s="17">
        <f t="shared" si="424"/>
        <v>0.88600000000000001</v>
      </c>
      <c r="CP726" s="33" t="str">
        <f>IF(CO726&gt;='PAINEL E TARGET'!$T$11,'PAINEL E TARGET'!$S$11,
IF(CO726&gt;='PAINEL E TARGET'!$T$12,'PAINEL E TARGET'!$S$12,
IF(CO726&gt;='PAINEL E TARGET'!$T$13,'PAINEL E TARGET'!$S$13,
IF(CO726&gt;='PAINEL E TARGET'!$T$14,'PAINEL E TARGET'!$S$14,
IF(CO726&gt;='PAINEL E TARGET'!$T$15,'PAINEL E TARGET'!$S$15,
IF(CO726&gt;='PAINEL E TARGET'!$T$16,'PAINEL E TARGET'!$S$16,
IF(CO726&gt;='PAINEL E TARGET'!$T$17,'PAINEL E TARGET'!$S$17,
IF(CO726&gt;='PAINEL E TARGET'!$T$18,'PAINEL E TARGET'!$S$18,'PAINEL E TARGET'!$S$19))))))))</f>
        <v>Não elegível</v>
      </c>
      <c r="CQ726" s="17">
        <f>IFERROR(VLOOKUP($BW726,'PAINEL E TARGET'!$G$1:$Q$99,5,0),0)</f>
        <v>0.25</v>
      </c>
      <c r="CR726" s="17">
        <f>VLOOKUP(CP726,'PAINEL E TARGET'!$S$10:$U$19,3,0)</f>
        <v>0</v>
      </c>
      <c r="CS726" s="16">
        <f t="shared" si="425"/>
        <v>0</v>
      </c>
      <c r="CT726" s="17">
        <f t="shared" si="411"/>
        <v>1.0089999999999999</v>
      </c>
      <c r="CU726" s="33" t="str">
        <f>IF(CT726&gt;='PAINEL E TARGET'!$T$11,'PAINEL E TARGET'!$S$11,
IF(CT726&gt;='PAINEL E TARGET'!$T$12,'PAINEL E TARGET'!$S$12,
IF(CT726&gt;='PAINEL E TARGET'!$T$13,'PAINEL E TARGET'!$S$13,
IF(CT726&gt;='PAINEL E TARGET'!$T$14,'PAINEL E TARGET'!$S$14,
IF(CT726&gt;='PAINEL E TARGET'!$T$15,'PAINEL E TARGET'!$S$15,
IF(CT726&gt;='PAINEL E TARGET'!$T$16,'PAINEL E TARGET'!$S$16,
IF(CT726&gt;='PAINEL E TARGET'!$T$17,'PAINEL E TARGET'!$S$17,
IF(CT726&gt;='PAINEL E TARGET'!$T$18,'PAINEL E TARGET'!$S$18,'PAINEL E TARGET'!$S$19))))))))</f>
        <v>2. Fx de 100% a 104,9%</v>
      </c>
      <c r="CV726" s="17">
        <f>IFERROR(VLOOKUP($BW726,'PAINEL E TARGET'!$G$1:$Q$99,6,0),0)</f>
        <v>0.2</v>
      </c>
      <c r="CW726" s="17">
        <f>VLOOKUP(CU726,'PAINEL E TARGET'!$S$10:$U$19,3,0)</f>
        <v>1</v>
      </c>
      <c r="CX726" s="16">
        <f t="shared" si="426"/>
        <v>600</v>
      </c>
      <c r="CY726" s="17">
        <f t="shared" si="412"/>
        <v>0.73399999999999999</v>
      </c>
      <c r="CZ726" s="33" t="str">
        <f>IF(CY726&gt;='PAINEL E TARGET'!$T$11,'PAINEL E TARGET'!$S$11,
IF(CY726&gt;='PAINEL E TARGET'!$T$12,'PAINEL E TARGET'!$S$12,
IF(CY726&gt;='PAINEL E TARGET'!$T$13,'PAINEL E TARGET'!$S$13,
IF(CY726&gt;='PAINEL E TARGET'!$T$14,'PAINEL E TARGET'!$S$14,
IF(CY726&gt;='PAINEL E TARGET'!$T$15,'PAINEL E TARGET'!$S$15,
IF(CY726&gt;='PAINEL E TARGET'!$T$16,'PAINEL E TARGET'!$S$16,
IF(CY726&gt;='PAINEL E TARGET'!$T$17,'PAINEL E TARGET'!$S$17,
IF(CY726&gt;='PAINEL E TARGET'!$T$18,'PAINEL E TARGET'!$S$18,'PAINEL E TARGET'!$S$19))))))))</f>
        <v>Não elegível</v>
      </c>
      <c r="DA726" s="17">
        <f>IFERROR(VLOOKUP($BW726,'PAINEL E TARGET'!$G$1:$Q$99,7,0),0)</f>
        <v>0.15</v>
      </c>
      <c r="DB726" s="17">
        <f>VLOOKUP(CZ726,'PAINEL E TARGET'!$S$10:$U$19,3,0)</f>
        <v>0</v>
      </c>
      <c r="DC726" s="16">
        <f t="shared" si="427"/>
        <v>0</v>
      </c>
      <c r="DD726" s="17">
        <f t="shared" si="413"/>
        <v>0.89800000000000002</v>
      </c>
      <c r="DE726" s="33" t="str">
        <f>IF(DD726&gt;='PAINEL E TARGET'!$T$11,'PAINEL E TARGET'!$S$11,
IF(DD726&gt;='PAINEL E TARGET'!$T$12,'PAINEL E TARGET'!$S$12,
IF(DD726&gt;='PAINEL E TARGET'!$T$13,'PAINEL E TARGET'!$S$13,
IF(DD726&gt;='PAINEL E TARGET'!$T$14,'PAINEL E TARGET'!$S$14,
IF(DD726&gt;='PAINEL E TARGET'!$T$15,'PAINEL E TARGET'!$S$15,
IF(DD726&gt;='PAINEL E TARGET'!$T$16,'PAINEL E TARGET'!$S$16,
IF(DD726&gt;='PAINEL E TARGET'!$T$17,'PAINEL E TARGET'!$S$17,
IF(DD726&gt;='PAINEL E TARGET'!$T$18,'PAINEL E TARGET'!$S$18,'PAINEL E TARGET'!$S$19))))))))</f>
        <v>Não elegível</v>
      </c>
      <c r="DF726" s="17">
        <f>IFERROR(VLOOKUP($BW726,'PAINEL E TARGET'!$G$1:$Q$99,8,0),0)</f>
        <v>0.1</v>
      </c>
      <c r="DG726" s="17">
        <f>VLOOKUP(DE726,'PAINEL E TARGET'!$S$10:$U$19,3,0)</f>
        <v>0</v>
      </c>
      <c r="DH726" s="16">
        <f t="shared" si="428"/>
        <v>0</v>
      </c>
      <c r="DI726" s="17">
        <f t="shared" si="414"/>
        <v>0.64500000000000002</v>
      </c>
      <c r="DJ726" s="33" t="str">
        <f>IF(DI726&gt;='PAINEL E TARGET'!$T$11,'PAINEL E TARGET'!$S$11,
IF(DI726&gt;='PAINEL E TARGET'!$T$12,'PAINEL E TARGET'!$S$12,
IF(DI726&gt;='PAINEL E TARGET'!$T$13,'PAINEL E TARGET'!$S$13,
IF(DI726&gt;='PAINEL E TARGET'!$T$14,'PAINEL E TARGET'!$S$14,
IF(DI726&gt;='PAINEL E TARGET'!$T$15,'PAINEL E TARGET'!$S$15,
IF(DI726&gt;='PAINEL E TARGET'!$T$16,'PAINEL E TARGET'!$S$16,
IF(DI726&gt;='PAINEL E TARGET'!$T$17,'PAINEL E TARGET'!$S$17,
IF(DI726&gt;='PAINEL E TARGET'!$T$18,'PAINEL E TARGET'!$S$18,'PAINEL E TARGET'!$S$19))))))))</f>
        <v>Não elegível</v>
      </c>
      <c r="DK726" s="17">
        <f>IFERROR(VLOOKUP($BW726,'PAINEL E TARGET'!$G$1:$Q$99,9,0),0)</f>
        <v>0.05</v>
      </c>
      <c r="DL726" s="17">
        <f>VLOOKUP(DJ726,'PAINEL E TARGET'!$S$10:$U$19,3,0)</f>
        <v>0</v>
      </c>
      <c r="DM726" s="16">
        <f t="shared" si="429"/>
        <v>0</v>
      </c>
      <c r="DN726" s="17">
        <f t="shared" si="415"/>
        <v>0.93700000000000006</v>
      </c>
      <c r="DO726" s="33" t="str">
        <f>IF(DN726&gt;='PAINEL E TARGET'!$T$11,'PAINEL E TARGET'!$S$11,
IF(DN726&gt;='PAINEL E TARGET'!$T$12,'PAINEL E TARGET'!$S$12,
IF(DN726&gt;='PAINEL E TARGET'!$T$13,'PAINEL E TARGET'!$S$13,
IF(DN726&gt;='PAINEL E TARGET'!$T$14,'PAINEL E TARGET'!$S$14,
IF(DN726&gt;='PAINEL E TARGET'!$T$15,'PAINEL E TARGET'!$S$15,
IF(DN726&gt;='PAINEL E TARGET'!$T$16,'PAINEL E TARGET'!$S$16,
IF(DN726&gt;='PAINEL E TARGET'!$T$17,'PAINEL E TARGET'!$S$17,
IF(DN726&gt;='PAINEL E TARGET'!$T$18,'PAINEL E TARGET'!$S$18,'PAINEL E TARGET'!$S$19))))))))</f>
        <v>1. Fx de 90% a 99,9%</v>
      </c>
      <c r="DP726" s="17">
        <f>IFERROR(VLOOKUP($BW726,'PAINEL E TARGET'!$G$1:$Q$99,10,0),0)</f>
        <v>0</v>
      </c>
      <c r="DQ726" s="17">
        <f>VLOOKUP(DO726,'PAINEL E TARGET'!$S$10:$U$19,3,0)</f>
        <v>0.5</v>
      </c>
      <c r="DR726" s="16">
        <f t="shared" si="430"/>
        <v>0</v>
      </c>
      <c r="DS726" s="17">
        <f t="shared" si="416"/>
        <v>0.91300000000000003</v>
      </c>
      <c r="DT726" s="16">
        <f>IF(DS726&gt;=1,VLOOKUP(BO726,'PAINEL E TARGET'!$S$1:$W$8,5,0),0)</f>
        <v>0</v>
      </c>
      <c r="DU726" s="16">
        <f t="shared" si="431"/>
        <v>600</v>
      </c>
    </row>
    <row r="727" spans="2:125" s="32" customFormat="1" x14ac:dyDescent="0.2">
      <c r="B727" s="44">
        <v>43541</v>
      </c>
      <c r="C727" s="65">
        <v>1616</v>
      </c>
      <c r="D727" s="66" t="s">
        <v>726</v>
      </c>
      <c r="E727" s="65">
        <v>313</v>
      </c>
      <c r="F727" s="65" t="s">
        <v>943</v>
      </c>
      <c r="G727" s="67">
        <v>3222971.4006289179</v>
      </c>
      <c r="H727" s="67">
        <v>1947179.3355639684</v>
      </c>
      <c r="I727" s="67">
        <v>1738739.75</v>
      </c>
      <c r="J727" s="68">
        <v>0.89295306202312519</v>
      </c>
      <c r="K727" s="67">
        <v>321618.5068813567</v>
      </c>
      <c r="L727" s="67">
        <v>1457603.9951282952</v>
      </c>
      <c r="M727" s="67">
        <v>337827.71</v>
      </c>
      <c r="N727" s="67">
        <v>1348173.7000000002</v>
      </c>
      <c r="O727" s="67">
        <v>2957088.4112125784</v>
      </c>
      <c r="P727" s="67">
        <v>0</v>
      </c>
      <c r="Q727" s="67">
        <v>189.8</v>
      </c>
      <c r="R727" s="67">
        <v>0</v>
      </c>
      <c r="S727" s="67">
        <v>2089</v>
      </c>
      <c r="T727" s="68">
        <v>0.10958015075673905</v>
      </c>
      <c r="U727" s="68">
        <v>0.10204643210400005</v>
      </c>
      <c r="V727" s="68">
        <v>0.93124923993339481</v>
      </c>
      <c r="W727" s="67">
        <v>194967.47</v>
      </c>
      <c r="X727" s="67">
        <v>172031.06</v>
      </c>
      <c r="Y727" s="68">
        <v>0.88235775947649109</v>
      </c>
      <c r="Z727" s="68">
        <v>0.16828915982222437</v>
      </c>
      <c r="AA727" s="68">
        <v>0.16955471585281776</v>
      </c>
      <c r="AB727" s="68">
        <v>1.0075201280458603</v>
      </c>
      <c r="AC727" s="67">
        <v>299423.86000000004</v>
      </c>
      <c r="AD727" s="67">
        <v>285869.49000000005</v>
      </c>
      <c r="AE727" s="68">
        <v>0.95473183065638123</v>
      </c>
      <c r="AF727" s="43">
        <v>80</v>
      </c>
      <c r="AG727" s="43">
        <v>70</v>
      </c>
      <c r="AH727" s="43">
        <v>66</v>
      </c>
      <c r="AI727" s="43">
        <v>54</v>
      </c>
      <c r="AJ727" s="67">
        <v>88691.389999999985</v>
      </c>
      <c r="AK727" s="67">
        <v>79544</v>
      </c>
      <c r="AL727" s="68">
        <v>0.89686270561325077</v>
      </c>
      <c r="AM727" s="67">
        <v>26527.940000000006</v>
      </c>
      <c r="AN727" s="67">
        <v>19296.840000000004</v>
      </c>
      <c r="AO727" s="68">
        <v>0.72741569831656738</v>
      </c>
      <c r="AP727" s="67">
        <v>18258.440000000002</v>
      </c>
      <c r="AQ727" s="67">
        <v>12348.199999999999</v>
      </c>
      <c r="AR727" s="68">
        <v>0.67630093260979562</v>
      </c>
      <c r="AS727" s="67">
        <v>61489.69999999999</v>
      </c>
      <c r="AT727" s="67">
        <v>60842.02</v>
      </c>
      <c r="AU727" s="68">
        <v>0.98946685379827848</v>
      </c>
      <c r="AV727" s="43">
        <v>3555.8299999999995</v>
      </c>
      <c r="AW727" s="43">
        <v>2164.6799999999994</v>
      </c>
      <c r="AX727" s="69">
        <v>0.60876926062269565</v>
      </c>
      <c r="AY727" s="43">
        <v>321618.5068813567</v>
      </c>
      <c r="AZ727" s="43">
        <v>337827.71</v>
      </c>
      <c r="BA727" s="43">
        <v>74878.608443253179</v>
      </c>
      <c r="BB727" s="43">
        <v>82396.090000000011</v>
      </c>
      <c r="BC727" s="43">
        <v>534086.24087146239</v>
      </c>
      <c r="BD727" s="43">
        <v>125059.17160587586</v>
      </c>
      <c r="BE727" s="43">
        <v>325804.70000000007</v>
      </c>
      <c r="BF727" s="43">
        <v>500358.99</v>
      </c>
      <c r="BG727" s="43">
        <v>5940.27</v>
      </c>
      <c r="BH727" s="43">
        <v>104</v>
      </c>
      <c r="BI727" s="44">
        <v>43173</v>
      </c>
      <c r="BJ727" s="44">
        <v>43541</v>
      </c>
      <c r="BK727" s="44">
        <v>43172</v>
      </c>
      <c r="BL727" s="43">
        <f t="shared" si="417"/>
        <v>1740828.75</v>
      </c>
      <c r="BM727" s="43">
        <f t="shared" si="418"/>
        <v>1688090.4100000001</v>
      </c>
      <c r="BO727" s="16" t="str">
        <f>IFERROR(VLOOKUP($C727,'PORTE LOJA'!A:B,2,0),"PORTE 1")</f>
        <v>PORTE 4</v>
      </c>
      <c r="BP727" s="16">
        <f>VLOOKUP(BO727,'PAINEL E TARGET'!$S$1:$W$8,3,0)</f>
        <v>3000</v>
      </c>
      <c r="BQ727" s="16">
        <f t="shared" si="396"/>
        <v>1</v>
      </c>
      <c r="BR727" s="16">
        <f t="shared" si="397"/>
        <v>1</v>
      </c>
      <c r="BS727" s="16">
        <f t="shared" si="398"/>
        <v>1</v>
      </c>
      <c r="BT727" s="16">
        <f t="shared" si="399"/>
        <v>1</v>
      </c>
      <c r="BU727" s="16">
        <f t="shared" si="400"/>
        <v>1</v>
      </c>
      <c r="BV727" s="16">
        <f t="shared" si="401"/>
        <v>1</v>
      </c>
      <c r="BW727" s="17" t="str">
        <f t="shared" si="419"/>
        <v>111111</v>
      </c>
      <c r="BY727" s="17">
        <f t="shared" si="402"/>
        <v>0.89400000000000002</v>
      </c>
      <c r="BZ727" s="17">
        <f t="shared" si="403"/>
        <v>0.94899999999999995</v>
      </c>
      <c r="CA727" s="17" t="str">
        <f t="shared" si="420"/>
        <v>Sem Retira</v>
      </c>
      <c r="CB727" s="17">
        <f t="shared" si="421"/>
        <v>0.94899999999999995</v>
      </c>
      <c r="CC727" s="33" t="str">
        <f>IF(CB727&gt;='PAINEL E TARGET'!$T$11,'PAINEL E TARGET'!$S$11,
IF(CB727&gt;='PAINEL E TARGET'!$T$12,'PAINEL E TARGET'!$S$12,
IF(CB727&gt;='PAINEL E TARGET'!$T$13,'PAINEL E TARGET'!$S$13,
IF(CB727&gt;='PAINEL E TARGET'!$T$14,'PAINEL E TARGET'!$S$14,
IF(CB727&gt;='PAINEL E TARGET'!$T$15,'PAINEL E TARGET'!$S$15,
IF(CB727&gt;='PAINEL E TARGET'!$T$16,'PAINEL E TARGET'!$S$16,
IF(CB727&gt;='PAINEL E TARGET'!$T$17,'PAINEL E TARGET'!$S$17,
IF(CB727&gt;='PAINEL E TARGET'!$T$18,'PAINEL E TARGET'!$S$18,'PAINEL E TARGET'!$S$19))))))))</f>
        <v>1. Fx de 90% a 99,9%</v>
      </c>
      <c r="CD727" s="17">
        <f>IFERROR(VLOOKUP($BW727,'PAINEL E TARGET'!$G$1:$Q$99,4,0),0)</f>
        <v>0.25</v>
      </c>
      <c r="CE727" s="17">
        <f>VLOOKUP(CC727,'PAINEL E TARGET'!$S$10:$U$19,3,0)</f>
        <v>0.5</v>
      </c>
      <c r="CF727" s="16">
        <f t="shared" si="422"/>
        <v>375</v>
      </c>
      <c r="CG727" s="17">
        <f t="shared" si="404"/>
        <v>0.89700000000000002</v>
      </c>
      <c r="CH727" s="17">
        <f t="shared" si="405"/>
        <v>0.72699999999999998</v>
      </c>
      <c r="CI727" s="17">
        <f t="shared" si="406"/>
        <v>0.67600000000000005</v>
      </c>
      <c r="CJ727" s="17">
        <f t="shared" si="407"/>
        <v>0.98899999999999999</v>
      </c>
      <c r="CK727" s="17">
        <f t="shared" si="408"/>
        <v>0.60899999999999999</v>
      </c>
      <c r="CL727" s="17">
        <f t="shared" si="409"/>
        <v>0.88200000000000001</v>
      </c>
      <c r="CM727" s="16">
        <f t="shared" si="410"/>
        <v>3</v>
      </c>
      <c r="CN727" s="17" t="str">
        <f t="shared" si="423"/>
        <v>não ok</v>
      </c>
      <c r="CO727" s="17">
        <f t="shared" si="424"/>
        <v>0</v>
      </c>
      <c r="CP727" s="33" t="str">
        <f>IF(CO727&gt;='PAINEL E TARGET'!$T$11,'PAINEL E TARGET'!$S$11,
IF(CO727&gt;='PAINEL E TARGET'!$T$12,'PAINEL E TARGET'!$S$12,
IF(CO727&gt;='PAINEL E TARGET'!$T$13,'PAINEL E TARGET'!$S$13,
IF(CO727&gt;='PAINEL E TARGET'!$T$14,'PAINEL E TARGET'!$S$14,
IF(CO727&gt;='PAINEL E TARGET'!$T$15,'PAINEL E TARGET'!$S$15,
IF(CO727&gt;='PAINEL E TARGET'!$T$16,'PAINEL E TARGET'!$S$16,
IF(CO727&gt;='PAINEL E TARGET'!$T$17,'PAINEL E TARGET'!$S$17,
IF(CO727&gt;='PAINEL E TARGET'!$T$18,'PAINEL E TARGET'!$S$18,'PAINEL E TARGET'!$S$19))))))))</f>
        <v>Não elegível</v>
      </c>
      <c r="CQ727" s="17">
        <f>IFERROR(VLOOKUP($BW727,'PAINEL E TARGET'!$G$1:$Q$99,5,0),0)</f>
        <v>0.25</v>
      </c>
      <c r="CR727" s="17">
        <f>VLOOKUP(CP727,'PAINEL E TARGET'!$S$10:$U$19,3,0)</f>
        <v>0</v>
      </c>
      <c r="CS727" s="16">
        <f t="shared" si="425"/>
        <v>0</v>
      </c>
      <c r="CT727" s="17">
        <f t="shared" si="411"/>
        <v>0.95499999999999996</v>
      </c>
      <c r="CU727" s="33" t="str">
        <f>IF(CT727&gt;='PAINEL E TARGET'!$T$11,'PAINEL E TARGET'!$S$11,
IF(CT727&gt;='PAINEL E TARGET'!$T$12,'PAINEL E TARGET'!$S$12,
IF(CT727&gt;='PAINEL E TARGET'!$T$13,'PAINEL E TARGET'!$S$13,
IF(CT727&gt;='PAINEL E TARGET'!$T$14,'PAINEL E TARGET'!$S$14,
IF(CT727&gt;='PAINEL E TARGET'!$T$15,'PAINEL E TARGET'!$S$15,
IF(CT727&gt;='PAINEL E TARGET'!$T$16,'PAINEL E TARGET'!$S$16,
IF(CT727&gt;='PAINEL E TARGET'!$T$17,'PAINEL E TARGET'!$S$17,
IF(CT727&gt;='PAINEL E TARGET'!$T$18,'PAINEL E TARGET'!$S$18,'PAINEL E TARGET'!$S$19))))))))</f>
        <v>1. Fx de 90% a 99,9%</v>
      </c>
      <c r="CV727" s="17">
        <f>IFERROR(VLOOKUP($BW727,'PAINEL E TARGET'!$G$1:$Q$99,6,0),0)</f>
        <v>0.2</v>
      </c>
      <c r="CW727" s="17">
        <f>VLOOKUP(CU727,'PAINEL E TARGET'!$S$10:$U$19,3,0)</f>
        <v>0.5</v>
      </c>
      <c r="CX727" s="16">
        <f t="shared" si="426"/>
        <v>300</v>
      </c>
      <c r="CY727" s="17">
        <f t="shared" si="412"/>
        <v>1.05</v>
      </c>
      <c r="CZ727" s="33" t="str">
        <f>IF(CY727&gt;='PAINEL E TARGET'!$T$11,'PAINEL E TARGET'!$S$11,
IF(CY727&gt;='PAINEL E TARGET'!$T$12,'PAINEL E TARGET'!$S$12,
IF(CY727&gt;='PAINEL E TARGET'!$T$13,'PAINEL E TARGET'!$S$13,
IF(CY727&gt;='PAINEL E TARGET'!$T$14,'PAINEL E TARGET'!$S$14,
IF(CY727&gt;='PAINEL E TARGET'!$T$15,'PAINEL E TARGET'!$S$15,
IF(CY727&gt;='PAINEL E TARGET'!$T$16,'PAINEL E TARGET'!$S$16,
IF(CY727&gt;='PAINEL E TARGET'!$T$17,'PAINEL E TARGET'!$S$17,
IF(CY727&gt;='PAINEL E TARGET'!$T$18,'PAINEL E TARGET'!$S$18,'PAINEL E TARGET'!$S$19))))))))</f>
        <v>3. Fx de 105% a 109,9%</v>
      </c>
      <c r="DA727" s="17">
        <f>IFERROR(VLOOKUP($BW727,'PAINEL E TARGET'!$G$1:$Q$99,7,0),0)</f>
        <v>0.15</v>
      </c>
      <c r="DB727" s="17">
        <f>VLOOKUP(CZ727,'PAINEL E TARGET'!$S$10:$U$19,3,0)</f>
        <v>1.1000000000000001</v>
      </c>
      <c r="DC727" s="16">
        <f t="shared" si="427"/>
        <v>495</v>
      </c>
      <c r="DD727" s="17">
        <f t="shared" si="413"/>
        <v>1.1000000000000001</v>
      </c>
      <c r="DE727" s="33" t="str">
        <f>IF(DD727&gt;='PAINEL E TARGET'!$T$11,'PAINEL E TARGET'!$S$11,
IF(DD727&gt;='PAINEL E TARGET'!$T$12,'PAINEL E TARGET'!$S$12,
IF(DD727&gt;='PAINEL E TARGET'!$T$13,'PAINEL E TARGET'!$S$13,
IF(DD727&gt;='PAINEL E TARGET'!$T$14,'PAINEL E TARGET'!$S$14,
IF(DD727&gt;='PAINEL E TARGET'!$T$15,'PAINEL E TARGET'!$S$15,
IF(DD727&gt;='PAINEL E TARGET'!$T$16,'PAINEL E TARGET'!$S$16,
IF(DD727&gt;='PAINEL E TARGET'!$T$17,'PAINEL E TARGET'!$S$17,
IF(DD727&gt;='PAINEL E TARGET'!$T$18,'PAINEL E TARGET'!$S$18,'PAINEL E TARGET'!$S$19))))))))</f>
        <v>4. Fx de 110% a 114,9%</v>
      </c>
      <c r="DF727" s="17">
        <f>IFERROR(VLOOKUP($BW727,'PAINEL E TARGET'!$G$1:$Q$99,8,0),0)</f>
        <v>0.1</v>
      </c>
      <c r="DG727" s="17">
        <f>VLOOKUP(DE727,'PAINEL E TARGET'!$S$10:$U$19,3,0)</f>
        <v>1.2</v>
      </c>
      <c r="DH727" s="16">
        <f t="shared" si="428"/>
        <v>360</v>
      </c>
      <c r="DI727" s="17">
        <f t="shared" si="414"/>
        <v>0.81799999999999995</v>
      </c>
      <c r="DJ727" s="33" t="str">
        <f>IF(DI727&gt;='PAINEL E TARGET'!$T$11,'PAINEL E TARGET'!$S$11,
IF(DI727&gt;='PAINEL E TARGET'!$T$12,'PAINEL E TARGET'!$S$12,
IF(DI727&gt;='PAINEL E TARGET'!$T$13,'PAINEL E TARGET'!$S$13,
IF(DI727&gt;='PAINEL E TARGET'!$T$14,'PAINEL E TARGET'!$S$14,
IF(DI727&gt;='PAINEL E TARGET'!$T$15,'PAINEL E TARGET'!$S$15,
IF(DI727&gt;='PAINEL E TARGET'!$T$16,'PAINEL E TARGET'!$S$16,
IF(DI727&gt;='PAINEL E TARGET'!$T$17,'PAINEL E TARGET'!$S$17,
IF(DI727&gt;='PAINEL E TARGET'!$T$18,'PAINEL E TARGET'!$S$18,'PAINEL E TARGET'!$S$19))))))))</f>
        <v>Não elegível</v>
      </c>
      <c r="DK727" s="17">
        <f>IFERROR(VLOOKUP($BW727,'PAINEL E TARGET'!$G$1:$Q$99,9,0),0)</f>
        <v>0.05</v>
      </c>
      <c r="DL727" s="17">
        <f>VLOOKUP(DJ727,'PAINEL E TARGET'!$S$10:$U$19,3,0)</f>
        <v>0</v>
      </c>
      <c r="DM727" s="16">
        <f t="shared" si="429"/>
        <v>0</v>
      </c>
      <c r="DN727" s="17">
        <f t="shared" si="415"/>
        <v>0.60899999999999999</v>
      </c>
      <c r="DO727" s="33" t="str">
        <f>IF(DN727&gt;='PAINEL E TARGET'!$T$11,'PAINEL E TARGET'!$S$11,
IF(DN727&gt;='PAINEL E TARGET'!$T$12,'PAINEL E TARGET'!$S$12,
IF(DN727&gt;='PAINEL E TARGET'!$T$13,'PAINEL E TARGET'!$S$13,
IF(DN727&gt;='PAINEL E TARGET'!$T$14,'PAINEL E TARGET'!$S$14,
IF(DN727&gt;='PAINEL E TARGET'!$T$15,'PAINEL E TARGET'!$S$15,
IF(DN727&gt;='PAINEL E TARGET'!$T$16,'PAINEL E TARGET'!$S$16,
IF(DN727&gt;='PAINEL E TARGET'!$T$17,'PAINEL E TARGET'!$S$17,
IF(DN727&gt;='PAINEL E TARGET'!$T$18,'PAINEL E TARGET'!$S$18,'PAINEL E TARGET'!$S$19))))))))</f>
        <v>Não elegível</v>
      </c>
      <c r="DP727" s="17">
        <f>IFERROR(VLOOKUP($BW727,'PAINEL E TARGET'!$G$1:$Q$99,10,0),0)</f>
        <v>0</v>
      </c>
      <c r="DQ727" s="17">
        <f>VLOOKUP(DO727,'PAINEL E TARGET'!$S$10:$U$19,3,0)</f>
        <v>0</v>
      </c>
      <c r="DR727" s="16">
        <f t="shared" si="430"/>
        <v>0</v>
      </c>
      <c r="DS727" s="17">
        <f t="shared" si="416"/>
        <v>0.875</v>
      </c>
      <c r="DT727" s="16">
        <f>IF(DS727&gt;=1,VLOOKUP(BO727,'PAINEL E TARGET'!$S$1:$W$8,5,0),0)</f>
        <v>0</v>
      </c>
      <c r="DU727" s="16">
        <f t="shared" si="431"/>
        <v>1530</v>
      </c>
    </row>
    <row r="728" spans="2:125" s="32" customFormat="1" x14ac:dyDescent="0.2">
      <c r="B728" s="44">
        <v>43541</v>
      </c>
      <c r="C728" s="65">
        <v>1618</v>
      </c>
      <c r="D728" s="66" t="s">
        <v>53</v>
      </c>
      <c r="E728" s="65">
        <v>217</v>
      </c>
      <c r="F728" s="65" t="s">
        <v>1017</v>
      </c>
      <c r="G728" s="67">
        <v>1818247.2315401828</v>
      </c>
      <c r="H728" s="67">
        <v>1076846.0859456139</v>
      </c>
      <c r="I728" s="67">
        <v>986554.72</v>
      </c>
      <c r="J728" s="68">
        <v>0.91615202290833775</v>
      </c>
      <c r="K728" s="67">
        <v>105738.03287296189</v>
      </c>
      <c r="L728" s="67">
        <v>751085.75563801278</v>
      </c>
      <c r="M728" s="67">
        <v>111102.44</v>
      </c>
      <c r="N728" s="67">
        <v>807167.34000000008</v>
      </c>
      <c r="O728" s="67">
        <v>1461421.3356035992</v>
      </c>
      <c r="P728" s="67" t="s">
        <v>1082</v>
      </c>
      <c r="Q728" s="67" t="s">
        <v>1082</v>
      </c>
      <c r="R728" s="67">
        <v>0</v>
      </c>
      <c r="S728" s="67">
        <v>0</v>
      </c>
      <c r="T728" s="68">
        <v>9.2795369440167752E-2</v>
      </c>
      <c r="U728" s="68">
        <v>9.2924957195041305E-2</v>
      </c>
      <c r="V728" s="68">
        <v>1.0013964894547578</v>
      </c>
      <c r="W728" s="67">
        <v>79509.279999999999</v>
      </c>
      <c r="X728" s="67">
        <v>85330.18</v>
      </c>
      <c r="Y728" s="68">
        <v>1.0732103221158587</v>
      </c>
      <c r="Z728" s="68">
        <v>0.10994138032010713</v>
      </c>
      <c r="AA728" s="68">
        <v>8.894879454706657E-2</v>
      </c>
      <c r="AB728" s="68">
        <v>0.80905655621279082</v>
      </c>
      <c r="AC728" s="67">
        <v>94200.390000000029</v>
      </c>
      <c r="AD728" s="67">
        <v>81678.990000000005</v>
      </c>
      <c r="AE728" s="68">
        <v>0.86707698343924033</v>
      </c>
      <c r="AF728" s="43">
        <v>80</v>
      </c>
      <c r="AG728" s="43">
        <v>73</v>
      </c>
      <c r="AH728" s="43">
        <v>24</v>
      </c>
      <c r="AI728" s="43">
        <v>31</v>
      </c>
      <c r="AJ728" s="67">
        <v>30609.239999999998</v>
      </c>
      <c r="AK728" s="67">
        <v>41146.300000000003</v>
      </c>
      <c r="AL728" s="68">
        <v>1.3442444176987081</v>
      </c>
      <c r="AM728" s="67">
        <v>12630.500000000002</v>
      </c>
      <c r="AN728" s="67">
        <v>11721.3</v>
      </c>
      <c r="AO728" s="68">
        <v>0.92801551799216164</v>
      </c>
      <c r="AP728" s="67">
        <v>9514.4100000000017</v>
      </c>
      <c r="AQ728" s="67">
        <v>7437.7799999999988</v>
      </c>
      <c r="AR728" s="68">
        <v>0.78173843675015031</v>
      </c>
      <c r="AS728" s="67">
        <v>26755.13</v>
      </c>
      <c r="AT728" s="67">
        <v>25024.800000000003</v>
      </c>
      <c r="AU728" s="68">
        <v>0.93532716903263047</v>
      </c>
      <c r="AV728" s="43">
        <v>1111.32</v>
      </c>
      <c r="AW728" s="43">
        <v>1249.82</v>
      </c>
      <c r="AX728" s="69">
        <v>1.1246265702048015</v>
      </c>
      <c r="AY728" s="43">
        <v>105738.03287296189</v>
      </c>
      <c r="AZ728" s="43">
        <v>111102.44000000002</v>
      </c>
      <c r="BA728" s="43">
        <v>33362.766996839899</v>
      </c>
      <c r="BB728" s="43">
        <v>41696.78</v>
      </c>
      <c r="BC728" s="43">
        <v>180314.06950275876</v>
      </c>
      <c r="BD728" s="43">
        <v>57130.242608914414</v>
      </c>
      <c r="BE728" s="43">
        <v>136584.56</v>
      </c>
      <c r="BF728" s="43">
        <v>161821.78</v>
      </c>
      <c r="BG728" s="43">
        <v>1903.98</v>
      </c>
      <c r="BH728" s="43">
        <v>49</v>
      </c>
      <c r="BI728" s="44">
        <v>43173</v>
      </c>
      <c r="BJ728" s="44">
        <v>43541</v>
      </c>
      <c r="BK728" s="44">
        <v>43172</v>
      </c>
      <c r="BL728" s="43">
        <f t="shared" si="417"/>
        <v>986554.72</v>
      </c>
      <c r="BM728" s="43">
        <f t="shared" si="418"/>
        <v>918269.78</v>
      </c>
      <c r="BO728" s="16" t="str">
        <f>IFERROR(VLOOKUP($C728,'PORTE LOJA'!A:B,2,0),"PORTE 1")</f>
        <v>PORTE 2</v>
      </c>
      <c r="BP728" s="16">
        <f>VLOOKUP(BO728,'PAINEL E TARGET'!$S$1:$W$8,3,0)</f>
        <v>1875</v>
      </c>
      <c r="BQ728" s="16">
        <f t="shared" si="396"/>
        <v>1</v>
      </c>
      <c r="BR728" s="16">
        <f t="shared" si="397"/>
        <v>1</v>
      </c>
      <c r="BS728" s="16">
        <f t="shared" si="398"/>
        <v>1</v>
      </c>
      <c r="BT728" s="16">
        <f t="shared" si="399"/>
        <v>1</v>
      </c>
      <c r="BU728" s="16">
        <f t="shared" si="400"/>
        <v>1</v>
      </c>
      <c r="BV728" s="16">
        <f t="shared" si="401"/>
        <v>1</v>
      </c>
      <c r="BW728" s="17" t="str">
        <f t="shared" si="419"/>
        <v>111111</v>
      </c>
      <c r="BY728" s="17">
        <f t="shared" si="402"/>
        <v>0.91600000000000004</v>
      </c>
      <c r="BZ728" s="17">
        <f t="shared" si="403"/>
        <v>1.0720000000000001</v>
      </c>
      <c r="CA728" s="17" t="str">
        <f t="shared" si="420"/>
        <v>Sem Retira</v>
      </c>
      <c r="CB728" s="17">
        <f t="shared" si="421"/>
        <v>1.0720000000000001</v>
      </c>
      <c r="CC728" s="33" t="str">
        <f>IF(CB728&gt;='PAINEL E TARGET'!$T$11,'PAINEL E TARGET'!$S$11,
IF(CB728&gt;='PAINEL E TARGET'!$T$12,'PAINEL E TARGET'!$S$12,
IF(CB728&gt;='PAINEL E TARGET'!$T$13,'PAINEL E TARGET'!$S$13,
IF(CB728&gt;='PAINEL E TARGET'!$T$14,'PAINEL E TARGET'!$S$14,
IF(CB728&gt;='PAINEL E TARGET'!$T$15,'PAINEL E TARGET'!$S$15,
IF(CB728&gt;='PAINEL E TARGET'!$T$16,'PAINEL E TARGET'!$S$16,
IF(CB728&gt;='PAINEL E TARGET'!$T$17,'PAINEL E TARGET'!$S$17,
IF(CB728&gt;='PAINEL E TARGET'!$T$18,'PAINEL E TARGET'!$S$18,'PAINEL E TARGET'!$S$19))))))))</f>
        <v>3. Fx de 105% a 109,9%</v>
      </c>
      <c r="CD728" s="17">
        <f>IFERROR(VLOOKUP($BW728,'PAINEL E TARGET'!$G$1:$Q$99,4,0),0)</f>
        <v>0.25</v>
      </c>
      <c r="CE728" s="17">
        <f>VLOOKUP(CC728,'PAINEL E TARGET'!$S$10:$U$19,3,0)</f>
        <v>1.1000000000000001</v>
      </c>
      <c r="CF728" s="16">
        <f t="shared" si="422"/>
        <v>515.625</v>
      </c>
      <c r="CG728" s="17">
        <f t="shared" si="404"/>
        <v>1.3440000000000001</v>
      </c>
      <c r="CH728" s="17">
        <f t="shared" si="405"/>
        <v>0.92800000000000005</v>
      </c>
      <c r="CI728" s="17">
        <f t="shared" si="406"/>
        <v>0.78200000000000003</v>
      </c>
      <c r="CJ728" s="17">
        <f t="shared" si="407"/>
        <v>0.93500000000000005</v>
      </c>
      <c r="CK728" s="17">
        <f t="shared" si="408"/>
        <v>1.125</v>
      </c>
      <c r="CL728" s="17">
        <f t="shared" si="409"/>
        <v>1.073</v>
      </c>
      <c r="CM728" s="16">
        <f t="shared" si="410"/>
        <v>5</v>
      </c>
      <c r="CN728" s="17" t="str">
        <f t="shared" si="423"/>
        <v>ok</v>
      </c>
      <c r="CO728" s="17">
        <f t="shared" si="424"/>
        <v>1.073</v>
      </c>
      <c r="CP728" s="33" t="str">
        <f>IF(CO728&gt;='PAINEL E TARGET'!$T$11,'PAINEL E TARGET'!$S$11,
IF(CO728&gt;='PAINEL E TARGET'!$T$12,'PAINEL E TARGET'!$S$12,
IF(CO728&gt;='PAINEL E TARGET'!$T$13,'PAINEL E TARGET'!$S$13,
IF(CO728&gt;='PAINEL E TARGET'!$T$14,'PAINEL E TARGET'!$S$14,
IF(CO728&gt;='PAINEL E TARGET'!$T$15,'PAINEL E TARGET'!$S$15,
IF(CO728&gt;='PAINEL E TARGET'!$T$16,'PAINEL E TARGET'!$S$16,
IF(CO728&gt;='PAINEL E TARGET'!$T$17,'PAINEL E TARGET'!$S$17,
IF(CO728&gt;='PAINEL E TARGET'!$T$18,'PAINEL E TARGET'!$S$18,'PAINEL E TARGET'!$S$19))))))))</f>
        <v>3. Fx de 105% a 109,9%</v>
      </c>
      <c r="CQ728" s="17">
        <f>IFERROR(VLOOKUP($BW728,'PAINEL E TARGET'!$G$1:$Q$99,5,0),0)</f>
        <v>0.25</v>
      </c>
      <c r="CR728" s="17">
        <f>VLOOKUP(CP728,'PAINEL E TARGET'!$S$10:$U$19,3,0)</f>
        <v>1.1000000000000001</v>
      </c>
      <c r="CS728" s="16">
        <f t="shared" si="425"/>
        <v>515.625</v>
      </c>
      <c r="CT728" s="17">
        <f t="shared" si="411"/>
        <v>0.86699999999999999</v>
      </c>
      <c r="CU728" s="33" t="str">
        <f>IF(CT728&gt;='PAINEL E TARGET'!$T$11,'PAINEL E TARGET'!$S$11,
IF(CT728&gt;='PAINEL E TARGET'!$T$12,'PAINEL E TARGET'!$S$12,
IF(CT728&gt;='PAINEL E TARGET'!$T$13,'PAINEL E TARGET'!$S$13,
IF(CT728&gt;='PAINEL E TARGET'!$T$14,'PAINEL E TARGET'!$S$14,
IF(CT728&gt;='PAINEL E TARGET'!$T$15,'PAINEL E TARGET'!$S$15,
IF(CT728&gt;='PAINEL E TARGET'!$T$16,'PAINEL E TARGET'!$S$16,
IF(CT728&gt;='PAINEL E TARGET'!$T$17,'PAINEL E TARGET'!$S$17,
IF(CT728&gt;='PAINEL E TARGET'!$T$18,'PAINEL E TARGET'!$S$18,'PAINEL E TARGET'!$S$19))))))))</f>
        <v>Não elegível</v>
      </c>
      <c r="CV728" s="17">
        <f>IFERROR(VLOOKUP($BW728,'PAINEL E TARGET'!$G$1:$Q$99,6,0),0)</f>
        <v>0.2</v>
      </c>
      <c r="CW728" s="17">
        <f>VLOOKUP(CU728,'PAINEL E TARGET'!$S$10:$U$19,3,0)</f>
        <v>0</v>
      </c>
      <c r="CX728" s="16">
        <f t="shared" si="426"/>
        <v>0</v>
      </c>
      <c r="CY728" s="17">
        <f t="shared" si="412"/>
        <v>1.0509999999999999</v>
      </c>
      <c r="CZ728" s="33" t="str">
        <f>IF(CY728&gt;='PAINEL E TARGET'!$T$11,'PAINEL E TARGET'!$S$11,
IF(CY728&gt;='PAINEL E TARGET'!$T$12,'PAINEL E TARGET'!$S$12,
IF(CY728&gt;='PAINEL E TARGET'!$T$13,'PAINEL E TARGET'!$S$13,
IF(CY728&gt;='PAINEL E TARGET'!$T$14,'PAINEL E TARGET'!$S$14,
IF(CY728&gt;='PAINEL E TARGET'!$T$15,'PAINEL E TARGET'!$S$15,
IF(CY728&gt;='PAINEL E TARGET'!$T$16,'PAINEL E TARGET'!$S$16,
IF(CY728&gt;='PAINEL E TARGET'!$T$17,'PAINEL E TARGET'!$S$17,
IF(CY728&gt;='PAINEL E TARGET'!$T$18,'PAINEL E TARGET'!$S$18,'PAINEL E TARGET'!$S$19))))))))</f>
        <v>3. Fx de 105% a 109,9%</v>
      </c>
      <c r="DA728" s="17">
        <f>IFERROR(VLOOKUP($BW728,'PAINEL E TARGET'!$G$1:$Q$99,7,0),0)</f>
        <v>0.15</v>
      </c>
      <c r="DB728" s="17">
        <f>VLOOKUP(CZ728,'PAINEL E TARGET'!$S$10:$U$19,3,0)</f>
        <v>1.1000000000000001</v>
      </c>
      <c r="DC728" s="16">
        <f t="shared" si="427"/>
        <v>309.375</v>
      </c>
      <c r="DD728" s="17">
        <f t="shared" si="413"/>
        <v>1.25</v>
      </c>
      <c r="DE728" s="33" t="str">
        <f>IF(DD728&gt;='PAINEL E TARGET'!$T$11,'PAINEL E TARGET'!$S$11,
IF(DD728&gt;='PAINEL E TARGET'!$T$12,'PAINEL E TARGET'!$S$12,
IF(DD728&gt;='PAINEL E TARGET'!$T$13,'PAINEL E TARGET'!$S$13,
IF(DD728&gt;='PAINEL E TARGET'!$T$14,'PAINEL E TARGET'!$S$14,
IF(DD728&gt;='PAINEL E TARGET'!$T$15,'PAINEL E TARGET'!$S$15,
IF(DD728&gt;='PAINEL E TARGET'!$T$16,'PAINEL E TARGET'!$S$16,
IF(DD728&gt;='PAINEL E TARGET'!$T$17,'PAINEL E TARGET'!$S$17,
IF(DD728&gt;='PAINEL E TARGET'!$T$18,'PAINEL E TARGET'!$S$18,'PAINEL E TARGET'!$S$19))))))))</f>
        <v>7. Fx de 125% a 129,9%</v>
      </c>
      <c r="DF728" s="17">
        <f>IFERROR(VLOOKUP($BW728,'PAINEL E TARGET'!$G$1:$Q$99,8,0),0)</f>
        <v>0.1</v>
      </c>
      <c r="DG728" s="17">
        <f>VLOOKUP(DE728,'PAINEL E TARGET'!$S$10:$U$19,3,0)</f>
        <v>1.5</v>
      </c>
      <c r="DH728" s="16">
        <f t="shared" si="428"/>
        <v>281.25000000000006</v>
      </c>
      <c r="DI728" s="17">
        <f t="shared" si="414"/>
        <v>1.292</v>
      </c>
      <c r="DJ728" s="33" t="str">
        <f>IF(DI728&gt;='PAINEL E TARGET'!$T$11,'PAINEL E TARGET'!$S$11,
IF(DI728&gt;='PAINEL E TARGET'!$T$12,'PAINEL E TARGET'!$S$12,
IF(DI728&gt;='PAINEL E TARGET'!$T$13,'PAINEL E TARGET'!$S$13,
IF(DI728&gt;='PAINEL E TARGET'!$T$14,'PAINEL E TARGET'!$S$14,
IF(DI728&gt;='PAINEL E TARGET'!$T$15,'PAINEL E TARGET'!$S$15,
IF(DI728&gt;='PAINEL E TARGET'!$T$16,'PAINEL E TARGET'!$S$16,
IF(DI728&gt;='PAINEL E TARGET'!$T$17,'PAINEL E TARGET'!$S$17,
IF(DI728&gt;='PAINEL E TARGET'!$T$18,'PAINEL E TARGET'!$S$18,'PAINEL E TARGET'!$S$19))))))))</f>
        <v>7. Fx de 125% a 129,9%</v>
      </c>
      <c r="DK728" s="17">
        <f>IFERROR(VLOOKUP($BW728,'PAINEL E TARGET'!$G$1:$Q$99,9,0),0)</f>
        <v>0.05</v>
      </c>
      <c r="DL728" s="17">
        <f>VLOOKUP(DJ728,'PAINEL E TARGET'!$S$10:$U$19,3,0)</f>
        <v>1.5</v>
      </c>
      <c r="DM728" s="16">
        <f t="shared" si="429"/>
        <v>140.62500000000003</v>
      </c>
      <c r="DN728" s="17">
        <f t="shared" si="415"/>
        <v>1.125</v>
      </c>
      <c r="DO728" s="33" t="str">
        <f>IF(DN728&gt;='PAINEL E TARGET'!$T$11,'PAINEL E TARGET'!$S$11,
IF(DN728&gt;='PAINEL E TARGET'!$T$12,'PAINEL E TARGET'!$S$12,
IF(DN728&gt;='PAINEL E TARGET'!$T$13,'PAINEL E TARGET'!$S$13,
IF(DN728&gt;='PAINEL E TARGET'!$T$14,'PAINEL E TARGET'!$S$14,
IF(DN728&gt;='PAINEL E TARGET'!$T$15,'PAINEL E TARGET'!$S$15,
IF(DN728&gt;='PAINEL E TARGET'!$T$16,'PAINEL E TARGET'!$S$16,
IF(DN728&gt;='PAINEL E TARGET'!$T$17,'PAINEL E TARGET'!$S$17,
IF(DN728&gt;='PAINEL E TARGET'!$T$18,'PAINEL E TARGET'!$S$18,'PAINEL E TARGET'!$S$19))))))))</f>
        <v>4. Fx de 110% a 114,9%</v>
      </c>
      <c r="DP728" s="17">
        <f>IFERROR(VLOOKUP($BW728,'PAINEL E TARGET'!$G$1:$Q$99,10,0),0)</f>
        <v>0</v>
      </c>
      <c r="DQ728" s="17">
        <f>VLOOKUP(DO728,'PAINEL E TARGET'!$S$10:$U$19,3,0)</f>
        <v>1.2</v>
      </c>
      <c r="DR728" s="16">
        <f t="shared" si="430"/>
        <v>0</v>
      </c>
      <c r="DS728" s="17">
        <f t="shared" si="416"/>
        <v>0.91300000000000003</v>
      </c>
      <c r="DT728" s="16">
        <f>IF(DS728&gt;=1,VLOOKUP(BO728,'PAINEL E TARGET'!$S$1:$W$8,5,0),0)</f>
        <v>0</v>
      </c>
      <c r="DU728" s="16">
        <f t="shared" si="431"/>
        <v>1762.5</v>
      </c>
    </row>
    <row r="729" spans="2:125" s="32" customFormat="1" x14ac:dyDescent="0.2">
      <c r="B729" s="44">
        <v>43541</v>
      </c>
      <c r="C729" s="65">
        <v>1621</v>
      </c>
      <c r="D729" s="66" t="s">
        <v>727</v>
      </c>
      <c r="E729" s="65">
        <v>412</v>
      </c>
      <c r="F729" s="65" t="s">
        <v>1020</v>
      </c>
      <c r="G729" s="67">
        <v>1318721.7857244762</v>
      </c>
      <c r="H729" s="67">
        <v>724792.47348570696</v>
      </c>
      <c r="I729" s="67">
        <v>483005.2099999999</v>
      </c>
      <c r="J729" s="68">
        <v>0.66640483679018891</v>
      </c>
      <c r="K729" s="67">
        <v>114414.50560436118</v>
      </c>
      <c r="L729" s="67">
        <v>556302.81289277377</v>
      </c>
      <c r="M729" s="67">
        <v>72235.490000000005</v>
      </c>
      <c r="N729" s="67">
        <v>393509.28</v>
      </c>
      <c r="O729" s="67">
        <v>1221213.6102417419</v>
      </c>
      <c r="P729" s="67" t="s">
        <v>1082</v>
      </c>
      <c r="Q729" s="67" t="s">
        <v>1082</v>
      </c>
      <c r="R729" s="67">
        <v>0</v>
      </c>
      <c r="S729" s="67">
        <v>103.9</v>
      </c>
      <c r="T729" s="68">
        <v>0.10739719702094989</v>
      </c>
      <c r="U729" s="68">
        <v>0.10306821051366825</v>
      </c>
      <c r="V729" s="68">
        <v>0.95969181107736745</v>
      </c>
      <c r="W729" s="67">
        <v>72033.16</v>
      </c>
      <c r="X729" s="67">
        <v>48003.479999999996</v>
      </c>
      <c r="Y729" s="68">
        <v>0.66640808205554214</v>
      </c>
      <c r="Z729" s="68">
        <v>0.19806709374624187</v>
      </c>
      <c r="AA729" s="68">
        <v>0.24423866316308826</v>
      </c>
      <c r="AB729" s="68">
        <v>1.2331107532480894</v>
      </c>
      <c r="AC729" s="67">
        <v>132847.03</v>
      </c>
      <c r="AD729" s="67">
        <v>113752.88</v>
      </c>
      <c r="AE729" s="68">
        <v>0.8562696508909533</v>
      </c>
      <c r="AF729" s="43">
        <v>80</v>
      </c>
      <c r="AG729" s="43">
        <v>72</v>
      </c>
      <c r="AH729" s="43">
        <v>32</v>
      </c>
      <c r="AI729" s="43">
        <v>16</v>
      </c>
      <c r="AJ729" s="67">
        <v>31568.15</v>
      </c>
      <c r="AK729" s="67">
        <v>21815</v>
      </c>
      <c r="AL729" s="68">
        <v>0.69104461300392961</v>
      </c>
      <c r="AM729" s="67">
        <v>13960.259999999998</v>
      </c>
      <c r="AN729" s="67">
        <v>6838.0199999999995</v>
      </c>
      <c r="AO729" s="68">
        <v>0.48982039016465312</v>
      </c>
      <c r="AP729" s="67">
        <v>7568.4100000000008</v>
      </c>
      <c r="AQ729" s="67">
        <v>7087.77</v>
      </c>
      <c r="AR729" s="68">
        <v>0.93649392672965648</v>
      </c>
      <c r="AS729" s="67">
        <v>18936.339999999997</v>
      </c>
      <c r="AT729" s="67">
        <v>12262.689999999999</v>
      </c>
      <c r="AU729" s="68">
        <v>0.64757445208524989</v>
      </c>
      <c r="AV729" s="43">
        <v>1233.71</v>
      </c>
      <c r="AW729" s="43">
        <v>1279.76</v>
      </c>
      <c r="AX729" s="69">
        <v>1.0373264381418648</v>
      </c>
      <c r="AY729" s="43">
        <v>114414.50560436118</v>
      </c>
      <c r="AZ729" s="43">
        <v>72235.490000000005</v>
      </c>
      <c r="BA729" s="43">
        <v>35068.202070189691</v>
      </c>
      <c r="BB729" s="43">
        <v>23738.490000000005</v>
      </c>
      <c r="BC729" s="43">
        <v>208257.74069201591</v>
      </c>
      <c r="BD729" s="43">
        <v>63884.225033884453</v>
      </c>
      <c r="BE729" s="43">
        <v>131818.94</v>
      </c>
      <c r="BF729" s="43">
        <v>243106.97000000003</v>
      </c>
      <c r="BG729" s="43">
        <v>2249.4099999999994</v>
      </c>
      <c r="BH729" s="43">
        <v>53</v>
      </c>
      <c r="BI729" s="44">
        <v>43173</v>
      </c>
      <c r="BJ729" s="44">
        <v>43541</v>
      </c>
      <c r="BK729" s="44">
        <v>43172</v>
      </c>
      <c r="BL729" s="43">
        <f t="shared" si="417"/>
        <v>483109.10999999993</v>
      </c>
      <c r="BM729" s="43">
        <f t="shared" si="418"/>
        <v>465848.67000000004</v>
      </c>
      <c r="BO729" s="16" t="str">
        <f>IFERROR(VLOOKUP($C729,'PORTE LOJA'!A:B,2,0),"PORTE 1")</f>
        <v>PORTE 2</v>
      </c>
      <c r="BP729" s="16">
        <f>VLOOKUP(BO729,'PAINEL E TARGET'!$S$1:$W$8,3,0)</f>
        <v>1875</v>
      </c>
      <c r="BQ729" s="16">
        <f t="shared" si="396"/>
        <v>1</v>
      </c>
      <c r="BR729" s="16">
        <f t="shared" si="397"/>
        <v>1</v>
      </c>
      <c r="BS729" s="16">
        <f t="shared" si="398"/>
        <v>1</v>
      </c>
      <c r="BT729" s="16">
        <f t="shared" si="399"/>
        <v>1</v>
      </c>
      <c r="BU729" s="16">
        <f t="shared" si="400"/>
        <v>1</v>
      </c>
      <c r="BV729" s="16">
        <f t="shared" si="401"/>
        <v>1</v>
      </c>
      <c r="BW729" s="17" t="str">
        <f t="shared" si="419"/>
        <v>111111</v>
      </c>
      <c r="BY729" s="17">
        <f t="shared" si="402"/>
        <v>0.66700000000000004</v>
      </c>
      <c r="BZ729" s="17">
        <f t="shared" si="403"/>
        <v>0.69499999999999995</v>
      </c>
      <c r="CA729" s="17" t="str">
        <f t="shared" si="420"/>
        <v>Sem Retira</v>
      </c>
      <c r="CB729" s="17">
        <f t="shared" si="421"/>
        <v>0.69499999999999995</v>
      </c>
      <c r="CC729" s="33" t="str">
        <f>IF(CB729&gt;='PAINEL E TARGET'!$T$11,'PAINEL E TARGET'!$S$11,
IF(CB729&gt;='PAINEL E TARGET'!$T$12,'PAINEL E TARGET'!$S$12,
IF(CB729&gt;='PAINEL E TARGET'!$T$13,'PAINEL E TARGET'!$S$13,
IF(CB729&gt;='PAINEL E TARGET'!$T$14,'PAINEL E TARGET'!$S$14,
IF(CB729&gt;='PAINEL E TARGET'!$T$15,'PAINEL E TARGET'!$S$15,
IF(CB729&gt;='PAINEL E TARGET'!$T$16,'PAINEL E TARGET'!$S$16,
IF(CB729&gt;='PAINEL E TARGET'!$T$17,'PAINEL E TARGET'!$S$17,
IF(CB729&gt;='PAINEL E TARGET'!$T$18,'PAINEL E TARGET'!$S$18,'PAINEL E TARGET'!$S$19))))))))</f>
        <v>Não elegível</v>
      </c>
      <c r="CD729" s="17">
        <f>IFERROR(VLOOKUP($BW729,'PAINEL E TARGET'!$G$1:$Q$99,4,0),0)</f>
        <v>0.25</v>
      </c>
      <c r="CE729" s="17">
        <f>VLOOKUP(CC729,'PAINEL E TARGET'!$S$10:$U$19,3,0)</f>
        <v>0</v>
      </c>
      <c r="CF729" s="16">
        <f t="shared" si="422"/>
        <v>0</v>
      </c>
      <c r="CG729" s="17">
        <f t="shared" si="404"/>
        <v>0.69099999999999995</v>
      </c>
      <c r="CH729" s="17">
        <f t="shared" si="405"/>
        <v>0.49</v>
      </c>
      <c r="CI729" s="17">
        <f t="shared" si="406"/>
        <v>0.93600000000000005</v>
      </c>
      <c r="CJ729" s="17">
        <f t="shared" si="407"/>
        <v>0.64800000000000002</v>
      </c>
      <c r="CK729" s="17">
        <f t="shared" si="408"/>
        <v>1.0369999999999999</v>
      </c>
      <c r="CL729" s="17">
        <f t="shared" si="409"/>
        <v>0.66600000000000004</v>
      </c>
      <c r="CM729" s="16">
        <f t="shared" si="410"/>
        <v>2</v>
      </c>
      <c r="CN729" s="17" t="str">
        <f t="shared" si="423"/>
        <v>não ok</v>
      </c>
      <c r="CO729" s="17">
        <f t="shared" si="424"/>
        <v>0</v>
      </c>
      <c r="CP729" s="33" t="str">
        <f>IF(CO729&gt;='PAINEL E TARGET'!$T$11,'PAINEL E TARGET'!$S$11,
IF(CO729&gt;='PAINEL E TARGET'!$T$12,'PAINEL E TARGET'!$S$12,
IF(CO729&gt;='PAINEL E TARGET'!$T$13,'PAINEL E TARGET'!$S$13,
IF(CO729&gt;='PAINEL E TARGET'!$T$14,'PAINEL E TARGET'!$S$14,
IF(CO729&gt;='PAINEL E TARGET'!$T$15,'PAINEL E TARGET'!$S$15,
IF(CO729&gt;='PAINEL E TARGET'!$T$16,'PAINEL E TARGET'!$S$16,
IF(CO729&gt;='PAINEL E TARGET'!$T$17,'PAINEL E TARGET'!$S$17,
IF(CO729&gt;='PAINEL E TARGET'!$T$18,'PAINEL E TARGET'!$S$18,'PAINEL E TARGET'!$S$19))))))))</f>
        <v>Não elegível</v>
      </c>
      <c r="CQ729" s="17">
        <f>IFERROR(VLOOKUP($BW729,'PAINEL E TARGET'!$G$1:$Q$99,5,0),0)</f>
        <v>0.25</v>
      </c>
      <c r="CR729" s="17">
        <f>VLOOKUP(CP729,'PAINEL E TARGET'!$S$10:$U$19,3,0)</f>
        <v>0</v>
      </c>
      <c r="CS729" s="16">
        <f t="shared" si="425"/>
        <v>0</v>
      </c>
      <c r="CT729" s="17">
        <f t="shared" si="411"/>
        <v>0.85599999999999998</v>
      </c>
      <c r="CU729" s="33" t="str">
        <f>IF(CT729&gt;='PAINEL E TARGET'!$T$11,'PAINEL E TARGET'!$S$11,
IF(CT729&gt;='PAINEL E TARGET'!$T$12,'PAINEL E TARGET'!$S$12,
IF(CT729&gt;='PAINEL E TARGET'!$T$13,'PAINEL E TARGET'!$S$13,
IF(CT729&gt;='PAINEL E TARGET'!$T$14,'PAINEL E TARGET'!$S$14,
IF(CT729&gt;='PAINEL E TARGET'!$T$15,'PAINEL E TARGET'!$S$15,
IF(CT729&gt;='PAINEL E TARGET'!$T$16,'PAINEL E TARGET'!$S$16,
IF(CT729&gt;='PAINEL E TARGET'!$T$17,'PAINEL E TARGET'!$S$17,
IF(CT729&gt;='PAINEL E TARGET'!$T$18,'PAINEL E TARGET'!$S$18,'PAINEL E TARGET'!$S$19))))))))</f>
        <v>Não elegível</v>
      </c>
      <c r="CV729" s="17">
        <f>IFERROR(VLOOKUP($BW729,'PAINEL E TARGET'!$G$1:$Q$99,6,0),0)</f>
        <v>0.2</v>
      </c>
      <c r="CW729" s="17">
        <f>VLOOKUP(CU729,'PAINEL E TARGET'!$S$10:$U$19,3,0)</f>
        <v>0</v>
      </c>
      <c r="CX729" s="16">
        <f t="shared" si="426"/>
        <v>0</v>
      </c>
      <c r="CY729" s="17">
        <f t="shared" si="412"/>
        <v>0.63100000000000001</v>
      </c>
      <c r="CZ729" s="33" t="str">
        <f>IF(CY729&gt;='PAINEL E TARGET'!$T$11,'PAINEL E TARGET'!$S$11,
IF(CY729&gt;='PAINEL E TARGET'!$T$12,'PAINEL E TARGET'!$S$12,
IF(CY729&gt;='PAINEL E TARGET'!$T$13,'PAINEL E TARGET'!$S$13,
IF(CY729&gt;='PAINEL E TARGET'!$T$14,'PAINEL E TARGET'!$S$14,
IF(CY729&gt;='PAINEL E TARGET'!$T$15,'PAINEL E TARGET'!$S$15,
IF(CY729&gt;='PAINEL E TARGET'!$T$16,'PAINEL E TARGET'!$S$16,
IF(CY729&gt;='PAINEL E TARGET'!$T$17,'PAINEL E TARGET'!$S$17,
IF(CY729&gt;='PAINEL E TARGET'!$T$18,'PAINEL E TARGET'!$S$18,'PAINEL E TARGET'!$S$19))))))))</f>
        <v>Não elegível</v>
      </c>
      <c r="DA729" s="17">
        <f>IFERROR(VLOOKUP($BW729,'PAINEL E TARGET'!$G$1:$Q$99,7,0),0)</f>
        <v>0.15</v>
      </c>
      <c r="DB729" s="17">
        <f>VLOOKUP(CZ729,'PAINEL E TARGET'!$S$10:$U$19,3,0)</f>
        <v>0</v>
      </c>
      <c r="DC729" s="16">
        <f t="shared" si="427"/>
        <v>0</v>
      </c>
      <c r="DD729" s="17">
        <f t="shared" si="413"/>
        <v>0.67700000000000005</v>
      </c>
      <c r="DE729" s="33" t="str">
        <f>IF(DD729&gt;='PAINEL E TARGET'!$T$11,'PAINEL E TARGET'!$S$11,
IF(DD729&gt;='PAINEL E TARGET'!$T$12,'PAINEL E TARGET'!$S$12,
IF(DD729&gt;='PAINEL E TARGET'!$T$13,'PAINEL E TARGET'!$S$13,
IF(DD729&gt;='PAINEL E TARGET'!$T$14,'PAINEL E TARGET'!$S$14,
IF(DD729&gt;='PAINEL E TARGET'!$T$15,'PAINEL E TARGET'!$S$15,
IF(DD729&gt;='PAINEL E TARGET'!$T$16,'PAINEL E TARGET'!$S$16,
IF(DD729&gt;='PAINEL E TARGET'!$T$17,'PAINEL E TARGET'!$S$17,
IF(DD729&gt;='PAINEL E TARGET'!$T$18,'PAINEL E TARGET'!$S$18,'PAINEL E TARGET'!$S$19))))))))</f>
        <v>Não elegível</v>
      </c>
      <c r="DF729" s="17">
        <f>IFERROR(VLOOKUP($BW729,'PAINEL E TARGET'!$G$1:$Q$99,8,0),0)</f>
        <v>0.1</v>
      </c>
      <c r="DG729" s="17">
        <f>VLOOKUP(DE729,'PAINEL E TARGET'!$S$10:$U$19,3,0)</f>
        <v>0</v>
      </c>
      <c r="DH729" s="16">
        <f t="shared" si="428"/>
        <v>0</v>
      </c>
      <c r="DI729" s="17">
        <f t="shared" si="414"/>
        <v>0.5</v>
      </c>
      <c r="DJ729" s="33" t="str">
        <f>IF(DI729&gt;='PAINEL E TARGET'!$T$11,'PAINEL E TARGET'!$S$11,
IF(DI729&gt;='PAINEL E TARGET'!$T$12,'PAINEL E TARGET'!$S$12,
IF(DI729&gt;='PAINEL E TARGET'!$T$13,'PAINEL E TARGET'!$S$13,
IF(DI729&gt;='PAINEL E TARGET'!$T$14,'PAINEL E TARGET'!$S$14,
IF(DI729&gt;='PAINEL E TARGET'!$T$15,'PAINEL E TARGET'!$S$15,
IF(DI729&gt;='PAINEL E TARGET'!$T$16,'PAINEL E TARGET'!$S$16,
IF(DI729&gt;='PAINEL E TARGET'!$T$17,'PAINEL E TARGET'!$S$17,
IF(DI729&gt;='PAINEL E TARGET'!$T$18,'PAINEL E TARGET'!$S$18,'PAINEL E TARGET'!$S$19))))))))</f>
        <v>Não elegível</v>
      </c>
      <c r="DK729" s="17">
        <f>IFERROR(VLOOKUP($BW729,'PAINEL E TARGET'!$G$1:$Q$99,9,0),0)</f>
        <v>0.05</v>
      </c>
      <c r="DL729" s="17">
        <f>VLOOKUP(DJ729,'PAINEL E TARGET'!$S$10:$U$19,3,0)</f>
        <v>0</v>
      </c>
      <c r="DM729" s="16">
        <f t="shared" si="429"/>
        <v>0</v>
      </c>
      <c r="DN729" s="17">
        <f t="shared" si="415"/>
        <v>1.0369999999999999</v>
      </c>
      <c r="DO729" s="33" t="str">
        <f>IF(DN729&gt;='PAINEL E TARGET'!$T$11,'PAINEL E TARGET'!$S$11,
IF(DN729&gt;='PAINEL E TARGET'!$T$12,'PAINEL E TARGET'!$S$12,
IF(DN729&gt;='PAINEL E TARGET'!$T$13,'PAINEL E TARGET'!$S$13,
IF(DN729&gt;='PAINEL E TARGET'!$T$14,'PAINEL E TARGET'!$S$14,
IF(DN729&gt;='PAINEL E TARGET'!$T$15,'PAINEL E TARGET'!$S$15,
IF(DN729&gt;='PAINEL E TARGET'!$T$16,'PAINEL E TARGET'!$S$16,
IF(DN729&gt;='PAINEL E TARGET'!$T$17,'PAINEL E TARGET'!$S$17,
IF(DN729&gt;='PAINEL E TARGET'!$T$18,'PAINEL E TARGET'!$S$18,'PAINEL E TARGET'!$S$19))))))))</f>
        <v>2. Fx de 100% a 104,9%</v>
      </c>
      <c r="DP729" s="17">
        <f>IFERROR(VLOOKUP($BW729,'PAINEL E TARGET'!$G$1:$Q$99,10,0),0)</f>
        <v>0</v>
      </c>
      <c r="DQ729" s="17">
        <f>VLOOKUP(DO729,'PAINEL E TARGET'!$S$10:$U$19,3,0)</f>
        <v>1</v>
      </c>
      <c r="DR729" s="16">
        <f t="shared" si="430"/>
        <v>0</v>
      </c>
      <c r="DS729" s="17">
        <f t="shared" si="416"/>
        <v>0.9</v>
      </c>
      <c r="DT729" s="16">
        <f>IF(DS729&gt;=1,VLOOKUP(BO729,'PAINEL E TARGET'!$S$1:$W$8,5,0),0)</f>
        <v>0</v>
      </c>
      <c r="DU729" s="16">
        <f t="shared" si="431"/>
        <v>0</v>
      </c>
    </row>
    <row r="730" spans="2:125" s="32" customFormat="1" x14ac:dyDescent="0.2">
      <c r="B730" s="44">
        <v>43541</v>
      </c>
      <c r="C730" s="65">
        <v>1623</v>
      </c>
      <c r="D730" s="66" t="s">
        <v>728</v>
      </c>
      <c r="E730" s="65">
        <v>411</v>
      </c>
      <c r="F730" s="65" t="s">
        <v>1020</v>
      </c>
      <c r="G730" s="67">
        <v>1215518.9621974893</v>
      </c>
      <c r="H730" s="67">
        <v>719436.55108663626</v>
      </c>
      <c r="I730" s="67">
        <v>716968.41</v>
      </c>
      <c r="J730" s="68">
        <v>0.99656934154525745</v>
      </c>
      <c r="K730" s="67">
        <v>89868.009436320644</v>
      </c>
      <c r="L730" s="67">
        <v>598495.6496731895</v>
      </c>
      <c r="M730" s="67">
        <v>106385.25</v>
      </c>
      <c r="N730" s="67">
        <v>592537.56999999995</v>
      </c>
      <c r="O730" s="67">
        <v>1161970.4498200093</v>
      </c>
      <c r="P730" s="67" t="s">
        <v>1082</v>
      </c>
      <c r="Q730" s="67" t="s">
        <v>1082</v>
      </c>
      <c r="R730" s="67">
        <v>0</v>
      </c>
      <c r="S730" s="67">
        <v>9433</v>
      </c>
      <c r="T730" s="68">
        <v>0.10629439691028149</v>
      </c>
      <c r="U730" s="68">
        <v>9.6234516995739233E-2</v>
      </c>
      <c r="V730" s="68">
        <v>0.90535832360916102</v>
      </c>
      <c r="W730" s="67">
        <v>73169.2</v>
      </c>
      <c r="X730" s="67">
        <v>67260.5</v>
      </c>
      <c r="Y730" s="68">
        <v>0.91924607621786225</v>
      </c>
      <c r="Z730" s="68">
        <v>0.18527249123665712</v>
      </c>
      <c r="AA730" s="68">
        <v>0.16208808291593627</v>
      </c>
      <c r="AB730" s="68">
        <v>0.87486319115174882</v>
      </c>
      <c r="AC730" s="67">
        <v>127534.84999999999</v>
      </c>
      <c r="AD730" s="67">
        <v>113287.06000000001</v>
      </c>
      <c r="AE730" s="68">
        <v>0.88828316338632163</v>
      </c>
      <c r="AF730" s="43">
        <v>80</v>
      </c>
      <c r="AG730" s="43">
        <v>72</v>
      </c>
      <c r="AH730" s="43">
        <v>30</v>
      </c>
      <c r="AI730" s="43">
        <v>18</v>
      </c>
      <c r="AJ730" s="67">
        <v>50972.89</v>
      </c>
      <c r="AK730" s="67">
        <v>44712</v>
      </c>
      <c r="AL730" s="68">
        <v>0.87717215955383343</v>
      </c>
      <c r="AM730" s="67">
        <v>6962.3200000000006</v>
      </c>
      <c r="AN730" s="67">
        <v>9561.49</v>
      </c>
      <c r="AO730" s="68">
        <v>1.3733195256753494</v>
      </c>
      <c r="AP730" s="67">
        <v>7549.4100000000008</v>
      </c>
      <c r="AQ730" s="67">
        <v>6093.7499999999991</v>
      </c>
      <c r="AR730" s="68">
        <v>0.80718228311881302</v>
      </c>
      <c r="AS730" s="67">
        <v>7684.58</v>
      </c>
      <c r="AT730" s="67">
        <v>6893.2599999999993</v>
      </c>
      <c r="AU730" s="68">
        <v>0.89702495126604176</v>
      </c>
      <c r="AV730" s="43">
        <v>790.5</v>
      </c>
      <c r="AW730" s="43">
        <v>949.81000000000006</v>
      </c>
      <c r="AX730" s="69">
        <v>1.2015306767868439</v>
      </c>
      <c r="AY730" s="43">
        <v>89868.009436320644</v>
      </c>
      <c r="AZ730" s="43">
        <v>106385.24999999999</v>
      </c>
      <c r="BA730" s="43">
        <v>46558.858213066342</v>
      </c>
      <c r="BB730" s="43">
        <v>55471.91</v>
      </c>
      <c r="BC730" s="43">
        <v>151654.53091285613</v>
      </c>
      <c r="BD730" s="43">
        <v>78649.962038412865</v>
      </c>
      <c r="BE730" s="43">
        <v>124434</v>
      </c>
      <c r="BF730" s="43">
        <v>216890.29999999993</v>
      </c>
      <c r="BG730" s="43">
        <v>1336.6000000000001</v>
      </c>
      <c r="BH730" s="43">
        <v>62</v>
      </c>
      <c r="BI730" s="44">
        <v>43173</v>
      </c>
      <c r="BJ730" s="44">
        <v>43541</v>
      </c>
      <c r="BK730" s="44">
        <v>43172</v>
      </c>
      <c r="BL730" s="43">
        <f t="shared" si="417"/>
        <v>726401.41</v>
      </c>
      <c r="BM730" s="43">
        <f t="shared" si="418"/>
        <v>708355.82</v>
      </c>
      <c r="BO730" s="16" t="str">
        <f>IFERROR(VLOOKUP($C730,'PORTE LOJA'!A:B,2,0),"PORTE 1")</f>
        <v>PORTE 2</v>
      </c>
      <c r="BP730" s="16">
        <f>VLOOKUP(BO730,'PAINEL E TARGET'!$S$1:$W$8,3,0)</f>
        <v>1875</v>
      </c>
      <c r="BQ730" s="16">
        <f t="shared" si="396"/>
        <v>1</v>
      </c>
      <c r="BR730" s="16">
        <f t="shared" si="397"/>
        <v>1</v>
      </c>
      <c r="BS730" s="16">
        <f t="shared" si="398"/>
        <v>1</v>
      </c>
      <c r="BT730" s="16">
        <f t="shared" si="399"/>
        <v>1</v>
      </c>
      <c r="BU730" s="16">
        <f t="shared" si="400"/>
        <v>1</v>
      </c>
      <c r="BV730" s="16">
        <f t="shared" si="401"/>
        <v>1</v>
      </c>
      <c r="BW730" s="17" t="str">
        <f t="shared" si="419"/>
        <v>111111</v>
      </c>
      <c r="BY730" s="17">
        <f t="shared" si="402"/>
        <v>1.01</v>
      </c>
      <c r="BZ730" s="17">
        <f t="shared" si="403"/>
        <v>1.0289999999999999</v>
      </c>
      <c r="CA730" s="17" t="str">
        <f t="shared" si="420"/>
        <v>Sem Retira</v>
      </c>
      <c r="CB730" s="17">
        <f t="shared" si="421"/>
        <v>1.0289999999999999</v>
      </c>
      <c r="CC730" s="33" t="str">
        <f>IF(CB730&gt;='PAINEL E TARGET'!$T$11,'PAINEL E TARGET'!$S$11,
IF(CB730&gt;='PAINEL E TARGET'!$T$12,'PAINEL E TARGET'!$S$12,
IF(CB730&gt;='PAINEL E TARGET'!$T$13,'PAINEL E TARGET'!$S$13,
IF(CB730&gt;='PAINEL E TARGET'!$T$14,'PAINEL E TARGET'!$S$14,
IF(CB730&gt;='PAINEL E TARGET'!$T$15,'PAINEL E TARGET'!$S$15,
IF(CB730&gt;='PAINEL E TARGET'!$T$16,'PAINEL E TARGET'!$S$16,
IF(CB730&gt;='PAINEL E TARGET'!$T$17,'PAINEL E TARGET'!$S$17,
IF(CB730&gt;='PAINEL E TARGET'!$T$18,'PAINEL E TARGET'!$S$18,'PAINEL E TARGET'!$S$19))))))))</f>
        <v>2. Fx de 100% a 104,9%</v>
      </c>
      <c r="CD730" s="17">
        <f>IFERROR(VLOOKUP($BW730,'PAINEL E TARGET'!$G$1:$Q$99,4,0),0)</f>
        <v>0.25</v>
      </c>
      <c r="CE730" s="17">
        <f>VLOOKUP(CC730,'PAINEL E TARGET'!$S$10:$U$19,3,0)</f>
        <v>1</v>
      </c>
      <c r="CF730" s="16">
        <f t="shared" si="422"/>
        <v>468.75</v>
      </c>
      <c r="CG730" s="17">
        <f t="shared" si="404"/>
        <v>0.877</v>
      </c>
      <c r="CH730" s="17">
        <f t="shared" si="405"/>
        <v>1.373</v>
      </c>
      <c r="CI730" s="17">
        <f t="shared" si="406"/>
        <v>0.80700000000000005</v>
      </c>
      <c r="CJ730" s="17">
        <f t="shared" si="407"/>
        <v>0.89700000000000002</v>
      </c>
      <c r="CK730" s="17">
        <f t="shared" si="408"/>
        <v>1.202</v>
      </c>
      <c r="CL730" s="17">
        <f t="shared" si="409"/>
        <v>0.91900000000000004</v>
      </c>
      <c r="CM730" s="16">
        <f t="shared" si="410"/>
        <v>5</v>
      </c>
      <c r="CN730" s="17" t="str">
        <f t="shared" si="423"/>
        <v>ok</v>
      </c>
      <c r="CO730" s="17">
        <f t="shared" si="424"/>
        <v>0.91900000000000004</v>
      </c>
      <c r="CP730" s="33" t="str">
        <f>IF(CO730&gt;='PAINEL E TARGET'!$T$11,'PAINEL E TARGET'!$S$11,
IF(CO730&gt;='PAINEL E TARGET'!$T$12,'PAINEL E TARGET'!$S$12,
IF(CO730&gt;='PAINEL E TARGET'!$T$13,'PAINEL E TARGET'!$S$13,
IF(CO730&gt;='PAINEL E TARGET'!$T$14,'PAINEL E TARGET'!$S$14,
IF(CO730&gt;='PAINEL E TARGET'!$T$15,'PAINEL E TARGET'!$S$15,
IF(CO730&gt;='PAINEL E TARGET'!$T$16,'PAINEL E TARGET'!$S$16,
IF(CO730&gt;='PAINEL E TARGET'!$T$17,'PAINEL E TARGET'!$S$17,
IF(CO730&gt;='PAINEL E TARGET'!$T$18,'PAINEL E TARGET'!$S$18,'PAINEL E TARGET'!$S$19))))))))</f>
        <v>1. Fx de 90% a 99,9%</v>
      </c>
      <c r="CQ730" s="17">
        <f>IFERROR(VLOOKUP($BW730,'PAINEL E TARGET'!$G$1:$Q$99,5,0),0)</f>
        <v>0.25</v>
      </c>
      <c r="CR730" s="17">
        <f>VLOOKUP(CP730,'PAINEL E TARGET'!$S$10:$U$19,3,0)</f>
        <v>0.5</v>
      </c>
      <c r="CS730" s="16">
        <f t="shared" si="425"/>
        <v>234.375</v>
      </c>
      <c r="CT730" s="17">
        <f t="shared" si="411"/>
        <v>0.88800000000000001</v>
      </c>
      <c r="CU730" s="33" t="str">
        <f>IF(CT730&gt;='PAINEL E TARGET'!$T$11,'PAINEL E TARGET'!$S$11,
IF(CT730&gt;='PAINEL E TARGET'!$T$12,'PAINEL E TARGET'!$S$12,
IF(CT730&gt;='PAINEL E TARGET'!$T$13,'PAINEL E TARGET'!$S$13,
IF(CT730&gt;='PAINEL E TARGET'!$T$14,'PAINEL E TARGET'!$S$14,
IF(CT730&gt;='PAINEL E TARGET'!$T$15,'PAINEL E TARGET'!$S$15,
IF(CT730&gt;='PAINEL E TARGET'!$T$16,'PAINEL E TARGET'!$S$16,
IF(CT730&gt;='PAINEL E TARGET'!$T$17,'PAINEL E TARGET'!$S$17,
IF(CT730&gt;='PAINEL E TARGET'!$T$18,'PAINEL E TARGET'!$S$18,'PAINEL E TARGET'!$S$19))))))))</f>
        <v>Não elegível</v>
      </c>
      <c r="CV730" s="17">
        <f>IFERROR(VLOOKUP($BW730,'PAINEL E TARGET'!$G$1:$Q$99,6,0),0)</f>
        <v>0.2</v>
      </c>
      <c r="CW730" s="17">
        <f>VLOOKUP(CU730,'PAINEL E TARGET'!$S$10:$U$19,3,0)</f>
        <v>0</v>
      </c>
      <c r="CX730" s="16">
        <f t="shared" si="426"/>
        <v>0</v>
      </c>
      <c r="CY730" s="17">
        <f t="shared" si="412"/>
        <v>1.1839999999999999</v>
      </c>
      <c r="CZ730" s="33" t="str">
        <f>IF(CY730&gt;='PAINEL E TARGET'!$T$11,'PAINEL E TARGET'!$S$11,
IF(CY730&gt;='PAINEL E TARGET'!$T$12,'PAINEL E TARGET'!$S$12,
IF(CY730&gt;='PAINEL E TARGET'!$T$13,'PAINEL E TARGET'!$S$13,
IF(CY730&gt;='PAINEL E TARGET'!$T$14,'PAINEL E TARGET'!$S$14,
IF(CY730&gt;='PAINEL E TARGET'!$T$15,'PAINEL E TARGET'!$S$15,
IF(CY730&gt;='PAINEL E TARGET'!$T$16,'PAINEL E TARGET'!$S$16,
IF(CY730&gt;='PAINEL E TARGET'!$T$17,'PAINEL E TARGET'!$S$17,
IF(CY730&gt;='PAINEL E TARGET'!$T$18,'PAINEL E TARGET'!$S$18,'PAINEL E TARGET'!$S$19))))))))</f>
        <v>5. Fx de 115% a 119,9%</v>
      </c>
      <c r="DA730" s="17">
        <f>IFERROR(VLOOKUP($BW730,'PAINEL E TARGET'!$G$1:$Q$99,7,0),0)</f>
        <v>0.15</v>
      </c>
      <c r="DB730" s="17">
        <f>VLOOKUP(CZ730,'PAINEL E TARGET'!$S$10:$U$19,3,0)</f>
        <v>1.3</v>
      </c>
      <c r="DC730" s="16">
        <f t="shared" si="427"/>
        <v>365.625</v>
      </c>
      <c r="DD730" s="17">
        <f t="shared" si="413"/>
        <v>1.1910000000000001</v>
      </c>
      <c r="DE730" s="33" t="str">
        <f>IF(DD730&gt;='PAINEL E TARGET'!$T$11,'PAINEL E TARGET'!$S$11,
IF(DD730&gt;='PAINEL E TARGET'!$T$12,'PAINEL E TARGET'!$S$12,
IF(DD730&gt;='PAINEL E TARGET'!$T$13,'PAINEL E TARGET'!$S$13,
IF(DD730&gt;='PAINEL E TARGET'!$T$14,'PAINEL E TARGET'!$S$14,
IF(DD730&gt;='PAINEL E TARGET'!$T$15,'PAINEL E TARGET'!$S$15,
IF(DD730&gt;='PAINEL E TARGET'!$T$16,'PAINEL E TARGET'!$S$16,
IF(DD730&gt;='PAINEL E TARGET'!$T$17,'PAINEL E TARGET'!$S$17,
IF(DD730&gt;='PAINEL E TARGET'!$T$18,'PAINEL E TARGET'!$S$18,'PAINEL E TARGET'!$S$19))))))))</f>
        <v>5. Fx de 115% a 119,9%</v>
      </c>
      <c r="DF730" s="17">
        <f>IFERROR(VLOOKUP($BW730,'PAINEL E TARGET'!$G$1:$Q$99,8,0),0)</f>
        <v>0.1</v>
      </c>
      <c r="DG730" s="17">
        <f>VLOOKUP(DE730,'PAINEL E TARGET'!$S$10:$U$19,3,0)</f>
        <v>1.3</v>
      </c>
      <c r="DH730" s="16">
        <f t="shared" si="428"/>
        <v>243.75</v>
      </c>
      <c r="DI730" s="17">
        <f t="shared" si="414"/>
        <v>0.6</v>
      </c>
      <c r="DJ730" s="33" t="str">
        <f>IF(DI730&gt;='PAINEL E TARGET'!$T$11,'PAINEL E TARGET'!$S$11,
IF(DI730&gt;='PAINEL E TARGET'!$T$12,'PAINEL E TARGET'!$S$12,
IF(DI730&gt;='PAINEL E TARGET'!$T$13,'PAINEL E TARGET'!$S$13,
IF(DI730&gt;='PAINEL E TARGET'!$T$14,'PAINEL E TARGET'!$S$14,
IF(DI730&gt;='PAINEL E TARGET'!$T$15,'PAINEL E TARGET'!$S$15,
IF(DI730&gt;='PAINEL E TARGET'!$T$16,'PAINEL E TARGET'!$S$16,
IF(DI730&gt;='PAINEL E TARGET'!$T$17,'PAINEL E TARGET'!$S$17,
IF(DI730&gt;='PAINEL E TARGET'!$T$18,'PAINEL E TARGET'!$S$18,'PAINEL E TARGET'!$S$19))))))))</f>
        <v>Não elegível</v>
      </c>
      <c r="DK730" s="17">
        <f>IFERROR(VLOOKUP($BW730,'PAINEL E TARGET'!$G$1:$Q$99,9,0),0)</f>
        <v>0.05</v>
      </c>
      <c r="DL730" s="17">
        <f>VLOOKUP(DJ730,'PAINEL E TARGET'!$S$10:$U$19,3,0)</f>
        <v>0</v>
      </c>
      <c r="DM730" s="16">
        <f t="shared" si="429"/>
        <v>0</v>
      </c>
      <c r="DN730" s="17">
        <f t="shared" si="415"/>
        <v>1.202</v>
      </c>
      <c r="DO730" s="33" t="str">
        <f>IF(DN730&gt;='PAINEL E TARGET'!$T$11,'PAINEL E TARGET'!$S$11,
IF(DN730&gt;='PAINEL E TARGET'!$T$12,'PAINEL E TARGET'!$S$12,
IF(DN730&gt;='PAINEL E TARGET'!$T$13,'PAINEL E TARGET'!$S$13,
IF(DN730&gt;='PAINEL E TARGET'!$T$14,'PAINEL E TARGET'!$S$14,
IF(DN730&gt;='PAINEL E TARGET'!$T$15,'PAINEL E TARGET'!$S$15,
IF(DN730&gt;='PAINEL E TARGET'!$T$16,'PAINEL E TARGET'!$S$16,
IF(DN730&gt;='PAINEL E TARGET'!$T$17,'PAINEL E TARGET'!$S$17,
IF(DN730&gt;='PAINEL E TARGET'!$T$18,'PAINEL E TARGET'!$S$18,'PAINEL E TARGET'!$S$19))))))))</f>
        <v>6. Fx de 120% a 124,9%</v>
      </c>
      <c r="DP730" s="17">
        <f>IFERROR(VLOOKUP($BW730,'PAINEL E TARGET'!$G$1:$Q$99,10,0),0)</f>
        <v>0</v>
      </c>
      <c r="DQ730" s="17">
        <f>VLOOKUP(DO730,'PAINEL E TARGET'!$S$10:$U$19,3,0)</f>
        <v>1.4</v>
      </c>
      <c r="DR730" s="16">
        <f t="shared" si="430"/>
        <v>0</v>
      </c>
      <c r="DS730" s="17">
        <f t="shared" si="416"/>
        <v>0.9</v>
      </c>
      <c r="DT730" s="16">
        <f>IF(DS730&gt;=1,VLOOKUP(BO730,'PAINEL E TARGET'!$S$1:$W$8,5,0),0)</f>
        <v>0</v>
      </c>
      <c r="DU730" s="16">
        <f t="shared" si="431"/>
        <v>1312.5</v>
      </c>
    </row>
    <row r="731" spans="2:125" s="32" customFormat="1" x14ac:dyDescent="0.2">
      <c r="B731" s="44">
        <v>43541</v>
      </c>
      <c r="C731" s="65">
        <v>1625</v>
      </c>
      <c r="D731" s="66" t="s">
        <v>729</v>
      </c>
      <c r="E731" s="65">
        <v>110</v>
      </c>
      <c r="F731" s="65" t="s">
        <v>1018</v>
      </c>
      <c r="G731" s="67">
        <v>1171214.0939737468</v>
      </c>
      <c r="H731" s="67">
        <v>715326.87021880399</v>
      </c>
      <c r="I731" s="67">
        <v>569666.84000000008</v>
      </c>
      <c r="J731" s="68">
        <v>0.79637276847401317</v>
      </c>
      <c r="K731" s="67">
        <v>116607.52742172669</v>
      </c>
      <c r="L731" s="67">
        <v>533653.1944336578</v>
      </c>
      <c r="M731" s="67">
        <v>115094.28</v>
      </c>
      <c r="N731" s="67">
        <v>431103.72000000003</v>
      </c>
      <c r="O731" s="67">
        <v>1065816.2137911932</v>
      </c>
      <c r="P731" s="67" t="s">
        <v>1082</v>
      </c>
      <c r="Q731" s="67" t="s">
        <v>1082</v>
      </c>
      <c r="R731" s="67">
        <v>0</v>
      </c>
      <c r="S731" s="67">
        <v>0</v>
      </c>
      <c r="T731" s="68">
        <v>0.11808954073205971</v>
      </c>
      <c r="U731" s="68">
        <v>0.10464353586062194</v>
      </c>
      <c r="V731" s="68">
        <v>0.88613720751149172</v>
      </c>
      <c r="W731" s="67">
        <v>76788.990000000005</v>
      </c>
      <c r="X731" s="67">
        <v>57156.09</v>
      </c>
      <c r="Y731" s="68">
        <v>0.74432662807519667</v>
      </c>
      <c r="Z731" s="68">
        <v>0.22445009377709099</v>
      </c>
      <c r="AA731" s="68">
        <v>0.27094881343395616</v>
      </c>
      <c r="AB731" s="68">
        <v>1.2071672988608533</v>
      </c>
      <c r="AC731" s="67">
        <v>145951.07999999999</v>
      </c>
      <c r="AD731" s="67">
        <v>147991.70000000001</v>
      </c>
      <c r="AE731" s="68">
        <v>1.0139815340866269</v>
      </c>
      <c r="AF731" s="43">
        <v>80</v>
      </c>
      <c r="AG731" s="43">
        <v>76</v>
      </c>
      <c r="AH731" s="43">
        <v>24</v>
      </c>
      <c r="AI731" s="43">
        <v>16</v>
      </c>
      <c r="AJ731" s="67">
        <v>31866.030000000002</v>
      </c>
      <c r="AK731" s="67">
        <v>20153.849999999999</v>
      </c>
      <c r="AL731" s="68">
        <v>0.63245562751306006</v>
      </c>
      <c r="AM731" s="67">
        <v>8733.16</v>
      </c>
      <c r="AN731" s="67">
        <v>6710.49</v>
      </c>
      <c r="AO731" s="68">
        <v>0.76839196808486276</v>
      </c>
      <c r="AP731" s="67">
        <v>7118.5800000000008</v>
      </c>
      <c r="AQ731" s="67">
        <v>4735.8599999999997</v>
      </c>
      <c r="AR731" s="68">
        <v>0.66528155896260199</v>
      </c>
      <c r="AS731" s="67">
        <v>29071.22</v>
      </c>
      <c r="AT731" s="67">
        <v>25555.890000000003</v>
      </c>
      <c r="AU731" s="68">
        <v>0.87907869019600837</v>
      </c>
      <c r="AV731" s="43">
        <v>2696.3199999999997</v>
      </c>
      <c r="AW731" s="43">
        <v>2019.68</v>
      </c>
      <c r="AX731" s="69">
        <v>0.74905055779729424</v>
      </c>
      <c r="AY731" s="43">
        <v>116607.52742172669</v>
      </c>
      <c r="AZ731" s="43">
        <v>115094.28</v>
      </c>
      <c r="BA731" s="43">
        <v>20578.706516659797</v>
      </c>
      <c r="BB731" s="43">
        <v>19654.759999999998</v>
      </c>
      <c r="BC731" s="43">
        <v>191009.69130071229</v>
      </c>
      <c r="BD731" s="43">
        <v>33825.021798577087</v>
      </c>
      <c r="BE731" s="43">
        <v>126525.05</v>
      </c>
      <c r="BF731" s="43">
        <v>240483.58000000002</v>
      </c>
      <c r="BG731" s="43">
        <v>4436.119999999999</v>
      </c>
      <c r="BH731" s="43">
        <v>48</v>
      </c>
      <c r="BI731" s="44">
        <v>43173</v>
      </c>
      <c r="BJ731" s="44">
        <v>43541</v>
      </c>
      <c r="BK731" s="44">
        <v>43172</v>
      </c>
      <c r="BL731" s="43">
        <f t="shared" si="417"/>
        <v>569666.84000000008</v>
      </c>
      <c r="BM731" s="43">
        <f t="shared" si="418"/>
        <v>546198</v>
      </c>
      <c r="BO731" s="16" t="str">
        <f>IFERROR(VLOOKUP($C731,'PORTE LOJA'!A:B,2,0),"PORTE 1")</f>
        <v>PORTE 2</v>
      </c>
      <c r="BP731" s="16">
        <f>VLOOKUP(BO731,'PAINEL E TARGET'!$S$1:$W$8,3,0)</f>
        <v>1875</v>
      </c>
      <c r="BQ731" s="16">
        <f t="shared" si="396"/>
        <v>1</v>
      </c>
      <c r="BR731" s="16">
        <f t="shared" si="397"/>
        <v>1</v>
      </c>
      <c r="BS731" s="16">
        <f t="shared" si="398"/>
        <v>1</v>
      </c>
      <c r="BT731" s="16">
        <f t="shared" si="399"/>
        <v>1</v>
      </c>
      <c r="BU731" s="16">
        <f t="shared" si="400"/>
        <v>1</v>
      </c>
      <c r="BV731" s="16">
        <f t="shared" si="401"/>
        <v>1</v>
      </c>
      <c r="BW731" s="17" t="str">
        <f t="shared" si="419"/>
        <v>111111</v>
      </c>
      <c r="BY731" s="17">
        <f t="shared" si="402"/>
        <v>0.79600000000000004</v>
      </c>
      <c r="BZ731" s="17">
        <f t="shared" si="403"/>
        <v>0.84</v>
      </c>
      <c r="CA731" s="17" t="str">
        <f t="shared" si="420"/>
        <v>Sem Retira</v>
      </c>
      <c r="CB731" s="17">
        <f t="shared" si="421"/>
        <v>0.84</v>
      </c>
      <c r="CC731" s="33" t="str">
        <f>IF(CB731&gt;='PAINEL E TARGET'!$T$11,'PAINEL E TARGET'!$S$11,
IF(CB731&gt;='PAINEL E TARGET'!$T$12,'PAINEL E TARGET'!$S$12,
IF(CB731&gt;='PAINEL E TARGET'!$T$13,'PAINEL E TARGET'!$S$13,
IF(CB731&gt;='PAINEL E TARGET'!$T$14,'PAINEL E TARGET'!$S$14,
IF(CB731&gt;='PAINEL E TARGET'!$T$15,'PAINEL E TARGET'!$S$15,
IF(CB731&gt;='PAINEL E TARGET'!$T$16,'PAINEL E TARGET'!$S$16,
IF(CB731&gt;='PAINEL E TARGET'!$T$17,'PAINEL E TARGET'!$S$17,
IF(CB731&gt;='PAINEL E TARGET'!$T$18,'PAINEL E TARGET'!$S$18,'PAINEL E TARGET'!$S$19))))))))</f>
        <v>Não elegível</v>
      </c>
      <c r="CD731" s="17">
        <f>IFERROR(VLOOKUP($BW731,'PAINEL E TARGET'!$G$1:$Q$99,4,0),0)</f>
        <v>0.25</v>
      </c>
      <c r="CE731" s="17">
        <f>VLOOKUP(CC731,'PAINEL E TARGET'!$S$10:$U$19,3,0)</f>
        <v>0</v>
      </c>
      <c r="CF731" s="16">
        <f t="shared" si="422"/>
        <v>0</v>
      </c>
      <c r="CG731" s="17">
        <f t="shared" si="404"/>
        <v>0.63200000000000001</v>
      </c>
      <c r="CH731" s="17">
        <f t="shared" si="405"/>
        <v>0.76800000000000002</v>
      </c>
      <c r="CI731" s="17">
        <f t="shared" si="406"/>
        <v>0.66500000000000004</v>
      </c>
      <c r="CJ731" s="17">
        <f t="shared" si="407"/>
        <v>0.879</v>
      </c>
      <c r="CK731" s="17">
        <f t="shared" si="408"/>
        <v>0.749</v>
      </c>
      <c r="CL731" s="17">
        <f t="shared" si="409"/>
        <v>0.74399999999999999</v>
      </c>
      <c r="CM731" s="16">
        <f t="shared" si="410"/>
        <v>3</v>
      </c>
      <c r="CN731" s="17" t="str">
        <f t="shared" si="423"/>
        <v>não ok</v>
      </c>
      <c r="CO731" s="17">
        <f t="shared" si="424"/>
        <v>0</v>
      </c>
      <c r="CP731" s="33" t="str">
        <f>IF(CO731&gt;='PAINEL E TARGET'!$T$11,'PAINEL E TARGET'!$S$11,
IF(CO731&gt;='PAINEL E TARGET'!$T$12,'PAINEL E TARGET'!$S$12,
IF(CO731&gt;='PAINEL E TARGET'!$T$13,'PAINEL E TARGET'!$S$13,
IF(CO731&gt;='PAINEL E TARGET'!$T$14,'PAINEL E TARGET'!$S$14,
IF(CO731&gt;='PAINEL E TARGET'!$T$15,'PAINEL E TARGET'!$S$15,
IF(CO731&gt;='PAINEL E TARGET'!$T$16,'PAINEL E TARGET'!$S$16,
IF(CO731&gt;='PAINEL E TARGET'!$T$17,'PAINEL E TARGET'!$S$17,
IF(CO731&gt;='PAINEL E TARGET'!$T$18,'PAINEL E TARGET'!$S$18,'PAINEL E TARGET'!$S$19))))))))</f>
        <v>Não elegível</v>
      </c>
      <c r="CQ731" s="17">
        <f>IFERROR(VLOOKUP($BW731,'PAINEL E TARGET'!$G$1:$Q$99,5,0),0)</f>
        <v>0.25</v>
      </c>
      <c r="CR731" s="17">
        <f>VLOOKUP(CP731,'PAINEL E TARGET'!$S$10:$U$19,3,0)</f>
        <v>0</v>
      </c>
      <c r="CS731" s="16">
        <f t="shared" si="425"/>
        <v>0</v>
      </c>
      <c r="CT731" s="17">
        <f t="shared" si="411"/>
        <v>1.014</v>
      </c>
      <c r="CU731" s="33" t="str">
        <f>IF(CT731&gt;='PAINEL E TARGET'!$T$11,'PAINEL E TARGET'!$S$11,
IF(CT731&gt;='PAINEL E TARGET'!$T$12,'PAINEL E TARGET'!$S$12,
IF(CT731&gt;='PAINEL E TARGET'!$T$13,'PAINEL E TARGET'!$S$13,
IF(CT731&gt;='PAINEL E TARGET'!$T$14,'PAINEL E TARGET'!$S$14,
IF(CT731&gt;='PAINEL E TARGET'!$T$15,'PAINEL E TARGET'!$S$15,
IF(CT731&gt;='PAINEL E TARGET'!$T$16,'PAINEL E TARGET'!$S$16,
IF(CT731&gt;='PAINEL E TARGET'!$T$17,'PAINEL E TARGET'!$S$17,
IF(CT731&gt;='PAINEL E TARGET'!$T$18,'PAINEL E TARGET'!$S$18,'PAINEL E TARGET'!$S$19))))))))</f>
        <v>2. Fx de 100% a 104,9%</v>
      </c>
      <c r="CV731" s="17">
        <f>IFERROR(VLOOKUP($BW731,'PAINEL E TARGET'!$G$1:$Q$99,6,0),0)</f>
        <v>0.2</v>
      </c>
      <c r="CW731" s="17">
        <f>VLOOKUP(CU731,'PAINEL E TARGET'!$S$10:$U$19,3,0)</f>
        <v>1</v>
      </c>
      <c r="CX731" s="16">
        <f t="shared" si="426"/>
        <v>375</v>
      </c>
      <c r="CY731" s="17">
        <f t="shared" si="412"/>
        <v>0.98699999999999999</v>
      </c>
      <c r="CZ731" s="33" t="str">
        <f>IF(CY731&gt;='PAINEL E TARGET'!$T$11,'PAINEL E TARGET'!$S$11,
IF(CY731&gt;='PAINEL E TARGET'!$T$12,'PAINEL E TARGET'!$S$12,
IF(CY731&gt;='PAINEL E TARGET'!$T$13,'PAINEL E TARGET'!$S$13,
IF(CY731&gt;='PAINEL E TARGET'!$T$14,'PAINEL E TARGET'!$S$14,
IF(CY731&gt;='PAINEL E TARGET'!$T$15,'PAINEL E TARGET'!$S$15,
IF(CY731&gt;='PAINEL E TARGET'!$T$16,'PAINEL E TARGET'!$S$16,
IF(CY731&gt;='PAINEL E TARGET'!$T$17,'PAINEL E TARGET'!$S$17,
IF(CY731&gt;='PAINEL E TARGET'!$T$18,'PAINEL E TARGET'!$S$18,'PAINEL E TARGET'!$S$19))))))))</f>
        <v>1. Fx de 90% a 99,9%</v>
      </c>
      <c r="DA731" s="17">
        <f>IFERROR(VLOOKUP($BW731,'PAINEL E TARGET'!$G$1:$Q$99,7,0),0)</f>
        <v>0.15</v>
      </c>
      <c r="DB731" s="17">
        <f>VLOOKUP(CZ731,'PAINEL E TARGET'!$S$10:$U$19,3,0)</f>
        <v>0.5</v>
      </c>
      <c r="DC731" s="16">
        <f t="shared" si="427"/>
        <v>140.625</v>
      </c>
      <c r="DD731" s="17">
        <f t="shared" si="413"/>
        <v>0.95499999999999996</v>
      </c>
      <c r="DE731" s="33" t="str">
        <f>IF(DD731&gt;='PAINEL E TARGET'!$T$11,'PAINEL E TARGET'!$S$11,
IF(DD731&gt;='PAINEL E TARGET'!$T$12,'PAINEL E TARGET'!$S$12,
IF(DD731&gt;='PAINEL E TARGET'!$T$13,'PAINEL E TARGET'!$S$13,
IF(DD731&gt;='PAINEL E TARGET'!$T$14,'PAINEL E TARGET'!$S$14,
IF(DD731&gt;='PAINEL E TARGET'!$T$15,'PAINEL E TARGET'!$S$15,
IF(DD731&gt;='PAINEL E TARGET'!$T$16,'PAINEL E TARGET'!$S$16,
IF(DD731&gt;='PAINEL E TARGET'!$T$17,'PAINEL E TARGET'!$S$17,
IF(DD731&gt;='PAINEL E TARGET'!$T$18,'PAINEL E TARGET'!$S$18,'PAINEL E TARGET'!$S$19))))))))</f>
        <v>1. Fx de 90% a 99,9%</v>
      </c>
      <c r="DF731" s="17">
        <f>IFERROR(VLOOKUP($BW731,'PAINEL E TARGET'!$G$1:$Q$99,8,0),0)</f>
        <v>0.1</v>
      </c>
      <c r="DG731" s="17">
        <f>VLOOKUP(DE731,'PAINEL E TARGET'!$S$10:$U$19,3,0)</f>
        <v>0.5</v>
      </c>
      <c r="DH731" s="16">
        <f t="shared" si="428"/>
        <v>93.75</v>
      </c>
      <c r="DI731" s="17">
        <f t="shared" si="414"/>
        <v>0.66700000000000004</v>
      </c>
      <c r="DJ731" s="33" t="str">
        <f>IF(DI731&gt;='PAINEL E TARGET'!$T$11,'PAINEL E TARGET'!$S$11,
IF(DI731&gt;='PAINEL E TARGET'!$T$12,'PAINEL E TARGET'!$S$12,
IF(DI731&gt;='PAINEL E TARGET'!$T$13,'PAINEL E TARGET'!$S$13,
IF(DI731&gt;='PAINEL E TARGET'!$T$14,'PAINEL E TARGET'!$S$14,
IF(DI731&gt;='PAINEL E TARGET'!$T$15,'PAINEL E TARGET'!$S$15,
IF(DI731&gt;='PAINEL E TARGET'!$T$16,'PAINEL E TARGET'!$S$16,
IF(DI731&gt;='PAINEL E TARGET'!$T$17,'PAINEL E TARGET'!$S$17,
IF(DI731&gt;='PAINEL E TARGET'!$T$18,'PAINEL E TARGET'!$S$18,'PAINEL E TARGET'!$S$19))))))))</f>
        <v>Não elegível</v>
      </c>
      <c r="DK731" s="17">
        <f>IFERROR(VLOOKUP($BW731,'PAINEL E TARGET'!$G$1:$Q$99,9,0),0)</f>
        <v>0.05</v>
      </c>
      <c r="DL731" s="17">
        <f>VLOOKUP(DJ731,'PAINEL E TARGET'!$S$10:$U$19,3,0)</f>
        <v>0</v>
      </c>
      <c r="DM731" s="16">
        <f t="shared" si="429"/>
        <v>0</v>
      </c>
      <c r="DN731" s="17">
        <f t="shared" si="415"/>
        <v>0.749</v>
      </c>
      <c r="DO731" s="33" t="str">
        <f>IF(DN731&gt;='PAINEL E TARGET'!$T$11,'PAINEL E TARGET'!$S$11,
IF(DN731&gt;='PAINEL E TARGET'!$T$12,'PAINEL E TARGET'!$S$12,
IF(DN731&gt;='PAINEL E TARGET'!$T$13,'PAINEL E TARGET'!$S$13,
IF(DN731&gt;='PAINEL E TARGET'!$T$14,'PAINEL E TARGET'!$S$14,
IF(DN731&gt;='PAINEL E TARGET'!$T$15,'PAINEL E TARGET'!$S$15,
IF(DN731&gt;='PAINEL E TARGET'!$T$16,'PAINEL E TARGET'!$S$16,
IF(DN731&gt;='PAINEL E TARGET'!$T$17,'PAINEL E TARGET'!$S$17,
IF(DN731&gt;='PAINEL E TARGET'!$T$18,'PAINEL E TARGET'!$S$18,'PAINEL E TARGET'!$S$19))))))))</f>
        <v>Não elegível</v>
      </c>
      <c r="DP731" s="17">
        <f>IFERROR(VLOOKUP($BW731,'PAINEL E TARGET'!$G$1:$Q$99,10,0),0)</f>
        <v>0</v>
      </c>
      <c r="DQ731" s="17">
        <f>VLOOKUP(DO731,'PAINEL E TARGET'!$S$10:$U$19,3,0)</f>
        <v>0</v>
      </c>
      <c r="DR731" s="16">
        <f t="shared" si="430"/>
        <v>0</v>
      </c>
      <c r="DS731" s="17">
        <f t="shared" si="416"/>
        <v>0.95</v>
      </c>
      <c r="DT731" s="16">
        <f>IF(DS731&gt;=1,VLOOKUP(BO731,'PAINEL E TARGET'!$S$1:$W$8,5,0),0)</f>
        <v>0</v>
      </c>
      <c r="DU731" s="16">
        <f t="shared" si="431"/>
        <v>609.375</v>
      </c>
    </row>
    <row r="732" spans="2:125" s="32" customFormat="1" x14ac:dyDescent="0.2">
      <c r="B732" s="44">
        <v>43541</v>
      </c>
      <c r="C732" s="65">
        <v>1626</v>
      </c>
      <c r="D732" s="66" t="s">
        <v>730</v>
      </c>
      <c r="E732" s="65">
        <v>211</v>
      </c>
      <c r="F732" s="65" t="s">
        <v>1017</v>
      </c>
      <c r="G732" s="67">
        <v>1957161.1297439868</v>
      </c>
      <c r="H732" s="67">
        <v>1146485.7135505311</v>
      </c>
      <c r="I732" s="67">
        <v>837084.30999999994</v>
      </c>
      <c r="J732" s="68">
        <v>0.73013060704232291</v>
      </c>
      <c r="K732" s="67">
        <v>163811.05399258013</v>
      </c>
      <c r="L732" s="67">
        <v>673248.68994330673</v>
      </c>
      <c r="M732" s="67">
        <v>127813.13</v>
      </c>
      <c r="N732" s="67">
        <v>586569.11</v>
      </c>
      <c r="O732" s="67">
        <v>1434866.1011419676</v>
      </c>
      <c r="P732" s="67" t="s">
        <v>1082</v>
      </c>
      <c r="Q732" s="67" t="s">
        <v>1082</v>
      </c>
      <c r="R732" s="67">
        <v>0</v>
      </c>
      <c r="S732" s="67">
        <v>0</v>
      </c>
      <c r="T732" s="68">
        <v>9.0117880529418604E-2</v>
      </c>
      <c r="U732" s="68">
        <v>9.0011266237525742E-2</v>
      </c>
      <c r="V732" s="68">
        <v>0.99881694630114992</v>
      </c>
      <c r="W732" s="67">
        <v>75434.049999999988</v>
      </c>
      <c r="X732" s="67">
        <v>64302.45</v>
      </c>
      <c r="Y732" s="68">
        <v>0.85243268789094584</v>
      </c>
      <c r="Z732" s="68">
        <v>0.10850611399961993</v>
      </c>
      <c r="AA732" s="68">
        <v>0.1361026836277453</v>
      </c>
      <c r="AB732" s="68">
        <v>1.2543319321916002</v>
      </c>
      <c r="AC732" s="67">
        <v>90826.1</v>
      </c>
      <c r="AD732" s="67">
        <v>97229.34</v>
      </c>
      <c r="AE732" s="68">
        <v>1.0704999994494973</v>
      </c>
      <c r="AF732" s="43">
        <v>80</v>
      </c>
      <c r="AG732" s="43">
        <v>78</v>
      </c>
      <c r="AH732" s="43">
        <v>18</v>
      </c>
      <c r="AI732" s="43">
        <v>18</v>
      </c>
      <c r="AJ732" s="67">
        <v>40385.65</v>
      </c>
      <c r="AK732" s="67">
        <v>31642</v>
      </c>
      <c r="AL732" s="68">
        <v>0.78349611805183272</v>
      </c>
      <c r="AM732" s="67">
        <v>5463.420000000001</v>
      </c>
      <c r="AN732" s="67">
        <v>7336.989999999998</v>
      </c>
      <c r="AO732" s="68">
        <v>1.3429298864081467</v>
      </c>
      <c r="AP732" s="67">
        <v>8980.6400000000012</v>
      </c>
      <c r="AQ732" s="67">
        <v>6735.6899999999987</v>
      </c>
      <c r="AR732" s="68">
        <v>0.75002338363412824</v>
      </c>
      <c r="AS732" s="67">
        <v>20604.340000000004</v>
      </c>
      <c r="AT732" s="67">
        <v>18587.769999999997</v>
      </c>
      <c r="AU732" s="68">
        <v>0.90212887187844859</v>
      </c>
      <c r="AV732" s="43">
        <v>367.14000000000004</v>
      </c>
      <c r="AW732" s="43">
        <v>239.95999999999998</v>
      </c>
      <c r="AX732" s="69">
        <v>0.6535926349621396</v>
      </c>
      <c r="AY732" s="43">
        <v>163811.05399258013</v>
      </c>
      <c r="AZ732" s="43">
        <v>127813.13</v>
      </c>
      <c r="BA732" s="43">
        <v>25533.309291846352</v>
      </c>
      <c r="BB732" s="43">
        <v>26083.719999999998</v>
      </c>
      <c r="BC732" s="43">
        <v>280807.44780500635</v>
      </c>
      <c r="BD732" s="43">
        <v>43897.442091045814</v>
      </c>
      <c r="BE732" s="43">
        <v>130234.27999999998</v>
      </c>
      <c r="BF732" s="43">
        <v>156808.29999999996</v>
      </c>
      <c r="BG732" s="43">
        <v>631.07000000000005</v>
      </c>
      <c r="BH732" s="43">
        <v>30</v>
      </c>
      <c r="BI732" s="44">
        <v>43173</v>
      </c>
      <c r="BJ732" s="44">
        <v>43541</v>
      </c>
      <c r="BK732" s="44">
        <v>43172</v>
      </c>
      <c r="BL732" s="43">
        <f t="shared" si="417"/>
        <v>837084.30999999994</v>
      </c>
      <c r="BM732" s="43">
        <f t="shared" si="418"/>
        <v>714382.24</v>
      </c>
      <c r="BO732" s="16" t="str">
        <f>IFERROR(VLOOKUP($C732,'PORTE LOJA'!A:B,2,0),"PORTE 1")</f>
        <v>PORTE 3</v>
      </c>
      <c r="BP732" s="16">
        <f>VLOOKUP(BO732,'PAINEL E TARGET'!$S$1:$W$8,3,0)</f>
        <v>2400</v>
      </c>
      <c r="BQ732" s="16">
        <f t="shared" si="396"/>
        <v>1</v>
      </c>
      <c r="BR732" s="16">
        <f t="shared" si="397"/>
        <v>1</v>
      </c>
      <c r="BS732" s="16">
        <f t="shared" si="398"/>
        <v>1</v>
      </c>
      <c r="BT732" s="16">
        <f t="shared" si="399"/>
        <v>1</v>
      </c>
      <c r="BU732" s="16">
        <f t="shared" si="400"/>
        <v>1</v>
      </c>
      <c r="BV732" s="16">
        <f t="shared" si="401"/>
        <v>1</v>
      </c>
      <c r="BW732" s="17" t="str">
        <f t="shared" si="419"/>
        <v>111111</v>
      </c>
      <c r="BY732" s="17">
        <f t="shared" si="402"/>
        <v>0.73</v>
      </c>
      <c r="BZ732" s="17">
        <f t="shared" si="403"/>
        <v>0.85299999999999998</v>
      </c>
      <c r="CA732" s="17" t="str">
        <f t="shared" si="420"/>
        <v>Sem Retira</v>
      </c>
      <c r="CB732" s="17">
        <f t="shared" si="421"/>
        <v>0.85299999999999998</v>
      </c>
      <c r="CC732" s="33" t="str">
        <f>IF(CB732&gt;='PAINEL E TARGET'!$T$11,'PAINEL E TARGET'!$S$11,
IF(CB732&gt;='PAINEL E TARGET'!$T$12,'PAINEL E TARGET'!$S$12,
IF(CB732&gt;='PAINEL E TARGET'!$T$13,'PAINEL E TARGET'!$S$13,
IF(CB732&gt;='PAINEL E TARGET'!$T$14,'PAINEL E TARGET'!$S$14,
IF(CB732&gt;='PAINEL E TARGET'!$T$15,'PAINEL E TARGET'!$S$15,
IF(CB732&gt;='PAINEL E TARGET'!$T$16,'PAINEL E TARGET'!$S$16,
IF(CB732&gt;='PAINEL E TARGET'!$T$17,'PAINEL E TARGET'!$S$17,
IF(CB732&gt;='PAINEL E TARGET'!$T$18,'PAINEL E TARGET'!$S$18,'PAINEL E TARGET'!$S$19))))))))</f>
        <v>Não elegível</v>
      </c>
      <c r="CD732" s="17">
        <f>IFERROR(VLOOKUP($BW732,'PAINEL E TARGET'!$G$1:$Q$99,4,0),0)</f>
        <v>0.25</v>
      </c>
      <c r="CE732" s="17">
        <f>VLOOKUP(CC732,'PAINEL E TARGET'!$S$10:$U$19,3,0)</f>
        <v>0</v>
      </c>
      <c r="CF732" s="16">
        <f t="shared" si="422"/>
        <v>0</v>
      </c>
      <c r="CG732" s="17">
        <f t="shared" si="404"/>
        <v>0.78300000000000003</v>
      </c>
      <c r="CH732" s="17">
        <f t="shared" si="405"/>
        <v>1.343</v>
      </c>
      <c r="CI732" s="17">
        <f t="shared" si="406"/>
        <v>0.75</v>
      </c>
      <c r="CJ732" s="17">
        <f t="shared" si="407"/>
        <v>0.90200000000000002</v>
      </c>
      <c r="CK732" s="17">
        <f t="shared" si="408"/>
        <v>0.65400000000000003</v>
      </c>
      <c r="CL732" s="17">
        <f t="shared" si="409"/>
        <v>0.85199999999999998</v>
      </c>
      <c r="CM732" s="16">
        <f t="shared" si="410"/>
        <v>4</v>
      </c>
      <c r="CN732" s="17" t="str">
        <f t="shared" si="423"/>
        <v>não ok</v>
      </c>
      <c r="CO732" s="17">
        <f t="shared" si="424"/>
        <v>0</v>
      </c>
      <c r="CP732" s="33" t="str">
        <f>IF(CO732&gt;='PAINEL E TARGET'!$T$11,'PAINEL E TARGET'!$S$11,
IF(CO732&gt;='PAINEL E TARGET'!$T$12,'PAINEL E TARGET'!$S$12,
IF(CO732&gt;='PAINEL E TARGET'!$T$13,'PAINEL E TARGET'!$S$13,
IF(CO732&gt;='PAINEL E TARGET'!$T$14,'PAINEL E TARGET'!$S$14,
IF(CO732&gt;='PAINEL E TARGET'!$T$15,'PAINEL E TARGET'!$S$15,
IF(CO732&gt;='PAINEL E TARGET'!$T$16,'PAINEL E TARGET'!$S$16,
IF(CO732&gt;='PAINEL E TARGET'!$T$17,'PAINEL E TARGET'!$S$17,
IF(CO732&gt;='PAINEL E TARGET'!$T$18,'PAINEL E TARGET'!$S$18,'PAINEL E TARGET'!$S$19))))))))</f>
        <v>Não elegível</v>
      </c>
      <c r="CQ732" s="17">
        <f>IFERROR(VLOOKUP($BW732,'PAINEL E TARGET'!$G$1:$Q$99,5,0),0)</f>
        <v>0.25</v>
      </c>
      <c r="CR732" s="17">
        <f>VLOOKUP(CP732,'PAINEL E TARGET'!$S$10:$U$19,3,0)</f>
        <v>0</v>
      </c>
      <c r="CS732" s="16">
        <f t="shared" si="425"/>
        <v>0</v>
      </c>
      <c r="CT732" s="17">
        <f t="shared" si="411"/>
        <v>1.07</v>
      </c>
      <c r="CU732" s="33" t="str">
        <f>IF(CT732&gt;='PAINEL E TARGET'!$T$11,'PAINEL E TARGET'!$S$11,
IF(CT732&gt;='PAINEL E TARGET'!$T$12,'PAINEL E TARGET'!$S$12,
IF(CT732&gt;='PAINEL E TARGET'!$T$13,'PAINEL E TARGET'!$S$13,
IF(CT732&gt;='PAINEL E TARGET'!$T$14,'PAINEL E TARGET'!$S$14,
IF(CT732&gt;='PAINEL E TARGET'!$T$15,'PAINEL E TARGET'!$S$15,
IF(CT732&gt;='PAINEL E TARGET'!$T$16,'PAINEL E TARGET'!$S$16,
IF(CT732&gt;='PAINEL E TARGET'!$T$17,'PAINEL E TARGET'!$S$17,
IF(CT732&gt;='PAINEL E TARGET'!$T$18,'PAINEL E TARGET'!$S$18,'PAINEL E TARGET'!$S$19))))))))</f>
        <v>3. Fx de 105% a 109,9%</v>
      </c>
      <c r="CV732" s="17">
        <f>IFERROR(VLOOKUP($BW732,'PAINEL E TARGET'!$G$1:$Q$99,6,0),0)</f>
        <v>0.2</v>
      </c>
      <c r="CW732" s="17">
        <f>VLOOKUP(CU732,'PAINEL E TARGET'!$S$10:$U$19,3,0)</f>
        <v>1.1000000000000001</v>
      </c>
      <c r="CX732" s="16">
        <f t="shared" si="426"/>
        <v>528.00000000000011</v>
      </c>
      <c r="CY732" s="17">
        <f t="shared" si="412"/>
        <v>0.78</v>
      </c>
      <c r="CZ732" s="33" t="str">
        <f>IF(CY732&gt;='PAINEL E TARGET'!$T$11,'PAINEL E TARGET'!$S$11,
IF(CY732&gt;='PAINEL E TARGET'!$T$12,'PAINEL E TARGET'!$S$12,
IF(CY732&gt;='PAINEL E TARGET'!$T$13,'PAINEL E TARGET'!$S$13,
IF(CY732&gt;='PAINEL E TARGET'!$T$14,'PAINEL E TARGET'!$S$14,
IF(CY732&gt;='PAINEL E TARGET'!$T$15,'PAINEL E TARGET'!$S$15,
IF(CY732&gt;='PAINEL E TARGET'!$T$16,'PAINEL E TARGET'!$S$16,
IF(CY732&gt;='PAINEL E TARGET'!$T$17,'PAINEL E TARGET'!$S$17,
IF(CY732&gt;='PAINEL E TARGET'!$T$18,'PAINEL E TARGET'!$S$18,'PAINEL E TARGET'!$S$19))))))))</f>
        <v>Não elegível</v>
      </c>
      <c r="DA732" s="17">
        <f>IFERROR(VLOOKUP($BW732,'PAINEL E TARGET'!$G$1:$Q$99,7,0),0)</f>
        <v>0.15</v>
      </c>
      <c r="DB732" s="17">
        <f>VLOOKUP(CZ732,'PAINEL E TARGET'!$S$10:$U$19,3,0)</f>
        <v>0</v>
      </c>
      <c r="DC732" s="16">
        <f t="shared" si="427"/>
        <v>0</v>
      </c>
      <c r="DD732" s="17">
        <f t="shared" si="413"/>
        <v>1.022</v>
      </c>
      <c r="DE732" s="33" t="str">
        <f>IF(DD732&gt;='PAINEL E TARGET'!$T$11,'PAINEL E TARGET'!$S$11,
IF(DD732&gt;='PAINEL E TARGET'!$T$12,'PAINEL E TARGET'!$S$12,
IF(DD732&gt;='PAINEL E TARGET'!$T$13,'PAINEL E TARGET'!$S$13,
IF(DD732&gt;='PAINEL E TARGET'!$T$14,'PAINEL E TARGET'!$S$14,
IF(DD732&gt;='PAINEL E TARGET'!$T$15,'PAINEL E TARGET'!$S$15,
IF(DD732&gt;='PAINEL E TARGET'!$T$16,'PAINEL E TARGET'!$S$16,
IF(DD732&gt;='PAINEL E TARGET'!$T$17,'PAINEL E TARGET'!$S$17,
IF(DD732&gt;='PAINEL E TARGET'!$T$18,'PAINEL E TARGET'!$S$18,'PAINEL E TARGET'!$S$19))))))))</f>
        <v>2. Fx de 100% a 104,9%</v>
      </c>
      <c r="DF732" s="17">
        <f>IFERROR(VLOOKUP($BW732,'PAINEL E TARGET'!$G$1:$Q$99,8,0),0)</f>
        <v>0.1</v>
      </c>
      <c r="DG732" s="17">
        <f>VLOOKUP(DE732,'PAINEL E TARGET'!$S$10:$U$19,3,0)</f>
        <v>1</v>
      </c>
      <c r="DH732" s="16">
        <f t="shared" si="428"/>
        <v>240</v>
      </c>
      <c r="DI732" s="17">
        <f t="shared" si="414"/>
        <v>1</v>
      </c>
      <c r="DJ732" s="33" t="str">
        <f>IF(DI732&gt;='PAINEL E TARGET'!$T$11,'PAINEL E TARGET'!$S$11,
IF(DI732&gt;='PAINEL E TARGET'!$T$12,'PAINEL E TARGET'!$S$12,
IF(DI732&gt;='PAINEL E TARGET'!$T$13,'PAINEL E TARGET'!$S$13,
IF(DI732&gt;='PAINEL E TARGET'!$T$14,'PAINEL E TARGET'!$S$14,
IF(DI732&gt;='PAINEL E TARGET'!$T$15,'PAINEL E TARGET'!$S$15,
IF(DI732&gt;='PAINEL E TARGET'!$T$16,'PAINEL E TARGET'!$S$16,
IF(DI732&gt;='PAINEL E TARGET'!$T$17,'PAINEL E TARGET'!$S$17,
IF(DI732&gt;='PAINEL E TARGET'!$T$18,'PAINEL E TARGET'!$S$18,'PAINEL E TARGET'!$S$19))))))))</f>
        <v>2. Fx de 100% a 104,9%</v>
      </c>
      <c r="DK732" s="17">
        <f>IFERROR(VLOOKUP($BW732,'PAINEL E TARGET'!$G$1:$Q$99,9,0),0)</f>
        <v>0.05</v>
      </c>
      <c r="DL732" s="17">
        <f>VLOOKUP(DJ732,'PAINEL E TARGET'!$S$10:$U$19,3,0)</f>
        <v>1</v>
      </c>
      <c r="DM732" s="16">
        <f t="shared" si="429"/>
        <v>120</v>
      </c>
      <c r="DN732" s="17">
        <f t="shared" si="415"/>
        <v>0.65400000000000003</v>
      </c>
      <c r="DO732" s="33" t="str">
        <f>IF(DN732&gt;='PAINEL E TARGET'!$T$11,'PAINEL E TARGET'!$S$11,
IF(DN732&gt;='PAINEL E TARGET'!$T$12,'PAINEL E TARGET'!$S$12,
IF(DN732&gt;='PAINEL E TARGET'!$T$13,'PAINEL E TARGET'!$S$13,
IF(DN732&gt;='PAINEL E TARGET'!$T$14,'PAINEL E TARGET'!$S$14,
IF(DN732&gt;='PAINEL E TARGET'!$T$15,'PAINEL E TARGET'!$S$15,
IF(DN732&gt;='PAINEL E TARGET'!$T$16,'PAINEL E TARGET'!$S$16,
IF(DN732&gt;='PAINEL E TARGET'!$T$17,'PAINEL E TARGET'!$S$17,
IF(DN732&gt;='PAINEL E TARGET'!$T$18,'PAINEL E TARGET'!$S$18,'PAINEL E TARGET'!$S$19))))))))</f>
        <v>Não elegível</v>
      </c>
      <c r="DP732" s="17">
        <f>IFERROR(VLOOKUP($BW732,'PAINEL E TARGET'!$G$1:$Q$99,10,0),0)</f>
        <v>0</v>
      </c>
      <c r="DQ732" s="17">
        <f>VLOOKUP(DO732,'PAINEL E TARGET'!$S$10:$U$19,3,0)</f>
        <v>0</v>
      </c>
      <c r="DR732" s="16">
        <f t="shared" si="430"/>
        <v>0</v>
      </c>
      <c r="DS732" s="17">
        <f t="shared" si="416"/>
        <v>0.97499999999999998</v>
      </c>
      <c r="DT732" s="16">
        <f>IF(DS732&gt;=1,VLOOKUP(BO732,'PAINEL E TARGET'!$S$1:$W$8,5,0),0)</f>
        <v>0</v>
      </c>
      <c r="DU732" s="16">
        <f t="shared" si="431"/>
        <v>888.00000000000011</v>
      </c>
    </row>
    <row r="733" spans="2:125" s="32" customFormat="1" x14ac:dyDescent="0.2">
      <c r="B733" s="44">
        <v>43541</v>
      </c>
      <c r="C733" s="65">
        <v>1627</v>
      </c>
      <c r="D733" s="66" t="s">
        <v>731</v>
      </c>
      <c r="E733" s="65">
        <v>117</v>
      </c>
      <c r="F733" s="65" t="s">
        <v>1018</v>
      </c>
      <c r="G733" s="67">
        <v>3159067.3154121228</v>
      </c>
      <c r="H733" s="67">
        <v>1843773.6832235069</v>
      </c>
      <c r="I733" s="67">
        <v>1692033.0999999999</v>
      </c>
      <c r="J733" s="68">
        <v>0.91770107979943838</v>
      </c>
      <c r="K733" s="67">
        <v>420487.37486348778</v>
      </c>
      <c r="L733" s="67">
        <v>1365451.793535796</v>
      </c>
      <c r="M733" s="67">
        <v>401756.24</v>
      </c>
      <c r="N733" s="67">
        <v>1258441.95</v>
      </c>
      <c r="O733" s="67">
        <v>3060648.0789065445</v>
      </c>
      <c r="P733" s="67" t="s">
        <v>1082</v>
      </c>
      <c r="Q733" s="67" t="s">
        <v>1082</v>
      </c>
      <c r="R733" s="67">
        <v>0</v>
      </c>
      <c r="S733" s="67">
        <v>399.9</v>
      </c>
      <c r="T733" s="68">
        <v>0.12103928500193518</v>
      </c>
      <c r="U733" s="68">
        <v>0.12765991510929187</v>
      </c>
      <c r="V733" s="68">
        <v>1.0546981924690884</v>
      </c>
      <c r="W733" s="67">
        <v>216168.8</v>
      </c>
      <c r="X733" s="67">
        <v>211940.75999999998</v>
      </c>
      <c r="Y733" s="68">
        <v>0.9804410257169397</v>
      </c>
      <c r="Z733" s="68">
        <v>0.23105059640404582</v>
      </c>
      <c r="AA733" s="68">
        <v>0.30265764836185016</v>
      </c>
      <c r="AB733" s="68">
        <v>1.3099193556401072</v>
      </c>
      <c r="AC733" s="67">
        <v>412642.31000000006</v>
      </c>
      <c r="AD733" s="67">
        <v>502471.67999999999</v>
      </c>
      <c r="AE733" s="68">
        <v>1.2176930669082382</v>
      </c>
      <c r="AF733" s="43">
        <v>80</v>
      </c>
      <c r="AG733" s="43">
        <v>74</v>
      </c>
      <c r="AH733" s="43">
        <v>86</v>
      </c>
      <c r="AI733" s="43">
        <v>70</v>
      </c>
      <c r="AJ733" s="67">
        <v>87370.67</v>
      </c>
      <c r="AK733" s="67">
        <v>85637.52</v>
      </c>
      <c r="AL733" s="68">
        <v>0.98016325158087958</v>
      </c>
      <c r="AM733" s="67">
        <v>32038.39</v>
      </c>
      <c r="AN733" s="67">
        <v>27156.92</v>
      </c>
      <c r="AO733" s="68">
        <v>0.84763685066571692</v>
      </c>
      <c r="AP733" s="67">
        <v>18017.88</v>
      </c>
      <c r="AQ733" s="67">
        <v>15607.429999999998</v>
      </c>
      <c r="AR733" s="68">
        <v>0.86621900023754173</v>
      </c>
      <c r="AS733" s="67">
        <v>78741.860000000015</v>
      </c>
      <c r="AT733" s="67">
        <v>83538.89</v>
      </c>
      <c r="AU733" s="68">
        <v>1.0609209637669212</v>
      </c>
      <c r="AV733" s="43">
        <v>3193.0599999999995</v>
      </c>
      <c r="AW733" s="43">
        <v>2429.5399999999995</v>
      </c>
      <c r="AX733" s="69">
        <v>0.76088141156132361</v>
      </c>
      <c r="AY733" s="43">
        <v>420487.37486348778</v>
      </c>
      <c r="AZ733" s="43">
        <v>401756.24000000005</v>
      </c>
      <c r="BA733" s="43">
        <v>74198.078656720172</v>
      </c>
      <c r="BB733" s="43">
        <v>68362.010000000009</v>
      </c>
      <c r="BC733" s="43">
        <v>720375.04449297558</v>
      </c>
      <c r="BD733" s="43">
        <v>127319.20286902701</v>
      </c>
      <c r="BE733" s="43">
        <v>373603.51</v>
      </c>
      <c r="BF733" s="43">
        <v>713168.00000000035</v>
      </c>
      <c r="BG733" s="43">
        <v>5484.41</v>
      </c>
      <c r="BH733" s="43">
        <v>165</v>
      </c>
      <c r="BI733" s="44">
        <v>43173</v>
      </c>
      <c r="BJ733" s="44">
        <v>43541</v>
      </c>
      <c r="BK733" s="44">
        <v>43172</v>
      </c>
      <c r="BL733" s="43">
        <f t="shared" si="417"/>
        <v>1692432.9999999998</v>
      </c>
      <c r="BM733" s="43">
        <f t="shared" si="418"/>
        <v>1660598.0899999999</v>
      </c>
      <c r="BO733" s="16" t="str">
        <f>IFERROR(VLOOKUP($C733,'PORTE LOJA'!A:B,2,0),"PORTE 1")</f>
        <v>PORTE 4</v>
      </c>
      <c r="BP733" s="16">
        <f>VLOOKUP(BO733,'PAINEL E TARGET'!$S$1:$W$8,3,0)</f>
        <v>3000</v>
      </c>
      <c r="BQ733" s="16">
        <f t="shared" si="396"/>
        <v>1</v>
      </c>
      <c r="BR733" s="16">
        <f t="shared" si="397"/>
        <v>1</v>
      </c>
      <c r="BS733" s="16">
        <f t="shared" si="398"/>
        <v>1</v>
      </c>
      <c r="BT733" s="16">
        <f t="shared" si="399"/>
        <v>1</v>
      </c>
      <c r="BU733" s="16">
        <f t="shared" si="400"/>
        <v>1</v>
      </c>
      <c r="BV733" s="16">
        <f t="shared" si="401"/>
        <v>1</v>
      </c>
      <c r="BW733" s="17" t="str">
        <f t="shared" si="419"/>
        <v>111111</v>
      </c>
      <c r="BY733" s="17">
        <f t="shared" si="402"/>
        <v>0.91800000000000004</v>
      </c>
      <c r="BZ733" s="17">
        <f t="shared" si="403"/>
        <v>0.93</v>
      </c>
      <c r="CA733" s="17" t="str">
        <f t="shared" si="420"/>
        <v>Sem Retira</v>
      </c>
      <c r="CB733" s="17">
        <f t="shared" si="421"/>
        <v>0.93</v>
      </c>
      <c r="CC733" s="33" t="str">
        <f>IF(CB733&gt;='PAINEL E TARGET'!$T$11,'PAINEL E TARGET'!$S$11,
IF(CB733&gt;='PAINEL E TARGET'!$T$12,'PAINEL E TARGET'!$S$12,
IF(CB733&gt;='PAINEL E TARGET'!$T$13,'PAINEL E TARGET'!$S$13,
IF(CB733&gt;='PAINEL E TARGET'!$T$14,'PAINEL E TARGET'!$S$14,
IF(CB733&gt;='PAINEL E TARGET'!$T$15,'PAINEL E TARGET'!$S$15,
IF(CB733&gt;='PAINEL E TARGET'!$T$16,'PAINEL E TARGET'!$S$16,
IF(CB733&gt;='PAINEL E TARGET'!$T$17,'PAINEL E TARGET'!$S$17,
IF(CB733&gt;='PAINEL E TARGET'!$T$18,'PAINEL E TARGET'!$S$18,'PAINEL E TARGET'!$S$19))))))))</f>
        <v>1. Fx de 90% a 99,9%</v>
      </c>
      <c r="CD733" s="17">
        <f>IFERROR(VLOOKUP($BW733,'PAINEL E TARGET'!$G$1:$Q$99,4,0),0)</f>
        <v>0.25</v>
      </c>
      <c r="CE733" s="17">
        <f>VLOOKUP(CC733,'PAINEL E TARGET'!$S$10:$U$19,3,0)</f>
        <v>0.5</v>
      </c>
      <c r="CF733" s="16">
        <f t="shared" si="422"/>
        <v>375</v>
      </c>
      <c r="CG733" s="17">
        <f t="shared" si="404"/>
        <v>0.98</v>
      </c>
      <c r="CH733" s="17">
        <f t="shared" si="405"/>
        <v>0.84799999999999998</v>
      </c>
      <c r="CI733" s="17">
        <f t="shared" si="406"/>
        <v>0.86599999999999999</v>
      </c>
      <c r="CJ733" s="17">
        <f t="shared" si="407"/>
        <v>1.0609999999999999</v>
      </c>
      <c r="CK733" s="17">
        <f t="shared" si="408"/>
        <v>0.76100000000000001</v>
      </c>
      <c r="CL733" s="17">
        <f t="shared" si="409"/>
        <v>0.98</v>
      </c>
      <c r="CM733" s="16">
        <f t="shared" si="410"/>
        <v>5</v>
      </c>
      <c r="CN733" s="17" t="str">
        <f t="shared" si="423"/>
        <v>ok</v>
      </c>
      <c r="CO733" s="17">
        <f t="shared" si="424"/>
        <v>0.98</v>
      </c>
      <c r="CP733" s="33" t="str">
        <f>IF(CO733&gt;='PAINEL E TARGET'!$T$11,'PAINEL E TARGET'!$S$11,
IF(CO733&gt;='PAINEL E TARGET'!$T$12,'PAINEL E TARGET'!$S$12,
IF(CO733&gt;='PAINEL E TARGET'!$T$13,'PAINEL E TARGET'!$S$13,
IF(CO733&gt;='PAINEL E TARGET'!$T$14,'PAINEL E TARGET'!$S$14,
IF(CO733&gt;='PAINEL E TARGET'!$T$15,'PAINEL E TARGET'!$S$15,
IF(CO733&gt;='PAINEL E TARGET'!$T$16,'PAINEL E TARGET'!$S$16,
IF(CO733&gt;='PAINEL E TARGET'!$T$17,'PAINEL E TARGET'!$S$17,
IF(CO733&gt;='PAINEL E TARGET'!$T$18,'PAINEL E TARGET'!$S$18,'PAINEL E TARGET'!$S$19))))))))</f>
        <v>1. Fx de 90% a 99,9%</v>
      </c>
      <c r="CQ733" s="17">
        <f>IFERROR(VLOOKUP($BW733,'PAINEL E TARGET'!$G$1:$Q$99,5,0),0)</f>
        <v>0.25</v>
      </c>
      <c r="CR733" s="17">
        <f>VLOOKUP(CP733,'PAINEL E TARGET'!$S$10:$U$19,3,0)</f>
        <v>0.5</v>
      </c>
      <c r="CS733" s="16">
        <f t="shared" si="425"/>
        <v>375</v>
      </c>
      <c r="CT733" s="17">
        <f t="shared" si="411"/>
        <v>1.218</v>
      </c>
      <c r="CU733" s="33" t="str">
        <f>IF(CT733&gt;='PAINEL E TARGET'!$T$11,'PAINEL E TARGET'!$S$11,
IF(CT733&gt;='PAINEL E TARGET'!$T$12,'PAINEL E TARGET'!$S$12,
IF(CT733&gt;='PAINEL E TARGET'!$T$13,'PAINEL E TARGET'!$S$13,
IF(CT733&gt;='PAINEL E TARGET'!$T$14,'PAINEL E TARGET'!$S$14,
IF(CT733&gt;='PAINEL E TARGET'!$T$15,'PAINEL E TARGET'!$S$15,
IF(CT733&gt;='PAINEL E TARGET'!$T$16,'PAINEL E TARGET'!$S$16,
IF(CT733&gt;='PAINEL E TARGET'!$T$17,'PAINEL E TARGET'!$S$17,
IF(CT733&gt;='PAINEL E TARGET'!$T$18,'PAINEL E TARGET'!$S$18,'PAINEL E TARGET'!$S$19))))))))</f>
        <v>6. Fx de 120% a 124,9%</v>
      </c>
      <c r="CV733" s="17">
        <f>IFERROR(VLOOKUP($BW733,'PAINEL E TARGET'!$G$1:$Q$99,6,0),0)</f>
        <v>0.2</v>
      </c>
      <c r="CW733" s="17">
        <f>VLOOKUP(CU733,'PAINEL E TARGET'!$S$10:$U$19,3,0)</f>
        <v>1.4</v>
      </c>
      <c r="CX733" s="16">
        <f t="shared" si="426"/>
        <v>839.99999999999989</v>
      </c>
      <c r="CY733" s="17">
        <f t="shared" si="412"/>
        <v>0.95499999999999996</v>
      </c>
      <c r="CZ733" s="33" t="str">
        <f>IF(CY733&gt;='PAINEL E TARGET'!$T$11,'PAINEL E TARGET'!$S$11,
IF(CY733&gt;='PAINEL E TARGET'!$T$12,'PAINEL E TARGET'!$S$12,
IF(CY733&gt;='PAINEL E TARGET'!$T$13,'PAINEL E TARGET'!$S$13,
IF(CY733&gt;='PAINEL E TARGET'!$T$14,'PAINEL E TARGET'!$S$14,
IF(CY733&gt;='PAINEL E TARGET'!$T$15,'PAINEL E TARGET'!$S$15,
IF(CY733&gt;='PAINEL E TARGET'!$T$16,'PAINEL E TARGET'!$S$16,
IF(CY733&gt;='PAINEL E TARGET'!$T$17,'PAINEL E TARGET'!$S$17,
IF(CY733&gt;='PAINEL E TARGET'!$T$18,'PAINEL E TARGET'!$S$18,'PAINEL E TARGET'!$S$19))))))))</f>
        <v>1. Fx de 90% a 99,9%</v>
      </c>
      <c r="DA733" s="17">
        <f>IFERROR(VLOOKUP($BW733,'PAINEL E TARGET'!$G$1:$Q$99,7,0),0)</f>
        <v>0.15</v>
      </c>
      <c r="DB733" s="17">
        <f>VLOOKUP(CZ733,'PAINEL E TARGET'!$S$10:$U$19,3,0)</f>
        <v>0.5</v>
      </c>
      <c r="DC733" s="16">
        <f t="shared" si="427"/>
        <v>225</v>
      </c>
      <c r="DD733" s="17">
        <f t="shared" si="413"/>
        <v>0.92100000000000004</v>
      </c>
      <c r="DE733" s="33" t="str">
        <f>IF(DD733&gt;='PAINEL E TARGET'!$T$11,'PAINEL E TARGET'!$S$11,
IF(DD733&gt;='PAINEL E TARGET'!$T$12,'PAINEL E TARGET'!$S$12,
IF(DD733&gt;='PAINEL E TARGET'!$T$13,'PAINEL E TARGET'!$S$13,
IF(DD733&gt;='PAINEL E TARGET'!$T$14,'PAINEL E TARGET'!$S$14,
IF(DD733&gt;='PAINEL E TARGET'!$T$15,'PAINEL E TARGET'!$S$15,
IF(DD733&gt;='PAINEL E TARGET'!$T$16,'PAINEL E TARGET'!$S$16,
IF(DD733&gt;='PAINEL E TARGET'!$T$17,'PAINEL E TARGET'!$S$17,
IF(DD733&gt;='PAINEL E TARGET'!$T$18,'PAINEL E TARGET'!$S$18,'PAINEL E TARGET'!$S$19))))))))</f>
        <v>1. Fx de 90% a 99,9%</v>
      </c>
      <c r="DF733" s="17">
        <f>IFERROR(VLOOKUP($BW733,'PAINEL E TARGET'!$G$1:$Q$99,8,0),0)</f>
        <v>0.1</v>
      </c>
      <c r="DG733" s="17">
        <f>VLOOKUP(DE733,'PAINEL E TARGET'!$S$10:$U$19,3,0)</f>
        <v>0.5</v>
      </c>
      <c r="DH733" s="16">
        <f t="shared" si="428"/>
        <v>150</v>
      </c>
      <c r="DI733" s="17">
        <f t="shared" si="414"/>
        <v>0.81399999999999995</v>
      </c>
      <c r="DJ733" s="33" t="str">
        <f>IF(DI733&gt;='PAINEL E TARGET'!$T$11,'PAINEL E TARGET'!$S$11,
IF(DI733&gt;='PAINEL E TARGET'!$T$12,'PAINEL E TARGET'!$S$12,
IF(DI733&gt;='PAINEL E TARGET'!$T$13,'PAINEL E TARGET'!$S$13,
IF(DI733&gt;='PAINEL E TARGET'!$T$14,'PAINEL E TARGET'!$S$14,
IF(DI733&gt;='PAINEL E TARGET'!$T$15,'PAINEL E TARGET'!$S$15,
IF(DI733&gt;='PAINEL E TARGET'!$T$16,'PAINEL E TARGET'!$S$16,
IF(DI733&gt;='PAINEL E TARGET'!$T$17,'PAINEL E TARGET'!$S$17,
IF(DI733&gt;='PAINEL E TARGET'!$T$18,'PAINEL E TARGET'!$S$18,'PAINEL E TARGET'!$S$19))))))))</f>
        <v>Não elegível</v>
      </c>
      <c r="DK733" s="17">
        <f>IFERROR(VLOOKUP($BW733,'PAINEL E TARGET'!$G$1:$Q$99,9,0),0)</f>
        <v>0.05</v>
      </c>
      <c r="DL733" s="17">
        <f>VLOOKUP(DJ733,'PAINEL E TARGET'!$S$10:$U$19,3,0)</f>
        <v>0</v>
      </c>
      <c r="DM733" s="16">
        <f t="shared" si="429"/>
        <v>0</v>
      </c>
      <c r="DN733" s="17">
        <f t="shared" si="415"/>
        <v>0.76100000000000001</v>
      </c>
      <c r="DO733" s="33" t="str">
        <f>IF(DN733&gt;='PAINEL E TARGET'!$T$11,'PAINEL E TARGET'!$S$11,
IF(DN733&gt;='PAINEL E TARGET'!$T$12,'PAINEL E TARGET'!$S$12,
IF(DN733&gt;='PAINEL E TARGET'!$T$13,'PAINEL E TARGET'!$S$13,
IF(DN733&gt;='PAINEL E TARGET'!$T$14,'PAINEL E TARGET'!$S$14,
IF(DN733&gt;='PAINEL E TARGET'!$T$15,'PAINEL E TARGET'!$S$15,
IF(DN733&gt;='PAINEL E TARGET'!$T$16,'PAINEL E TARGET'!$S$16,
IF(DN733&gt;='PAINEL E TARGET'!$T$17,'PAINEL E TARGET'!$S$17,
IF(DN733&gt;='PAINEL E TARGET'!$T$18,'PAINEL E TARGET'!$S$18,'PAINEL E TARGET'!$S$19))))))))</f>
        <v>Não elegível</v>
      </c>
      <c r="DP733" s="17">
        <f>IFERROR(VLOOKUP($BW733,'PAINEL E TARGET'!$G$1:$Q$99,10,0),0)</f>
        <v>0</v>
      </c>
      <c r="DQ733" s="17">
        <f>VLOOKUP(DO733,'PAINEL E TARGET'!$S$10:$U$19,3,0)</f>
        <v>0</v>
      </c>
      <c r="DR733" s="16">
        <f t="shared" si="430"/>
        <v>0</v>
      </c>
      <c r="DS733" s="17">
        <f t="shared" si="416"/>
        <v>0.92500000000000004</v>
      </c>
      <c r="DT733" s="16">
        <f>IF(DS733&gt;=1,VLOOKUP(BO733,'PAINEL E TARGET'!$S$1:$W$8,5,0),0)</f>
        <v>0</v>
      </c>
      <c r="DU733" s="16">
        <f t="shared" si="431"/>
        <v>1965</v>
      </c>
    </row>
    <row r="734" spans="2:125" s="32" customFormat="1" x14ac:dyDescent="0.2">
      <c r="B734" s="44">
        <v>43541</v>
      </c>
      <c r="C734" s="65">
        <v>1629</v>
      </c>
      <c r="D734" s="66" t="s">
        <v>732</v>
      </c>
      <c r="E734" s="65">
        <v>211</v>
      </c>
      <c r="F734" s="65" t="s">
        <v>1017</v>
      </c>
      <c r="G734" s="67">
        <v>2323403.5008539092</v>
      </c>
      <c r="H734" s="67">
        <v>1284431.196879393</v>
      </c>
      <c r="I734" s="67">
        <v>936471.80999999994</v>
      </c>
      <c r="J734" s="68">
        <v>0.72909456907868442</v>
      </c>
      <c r="K734" s="67">
        <v>132002.96603187377</v>
      </c>
      <c r="L734" s="67">
        <v>1014239.2505156863</v>
      </c>
      <c r="M734" s="67">
        <v>119205.73</v>
      </c>
      <c r="N734" s="67">
        <v>770222.37999999989</v>
      </c>
      <c r="O734" s="67">
        <v>2076268.8177494891</v>
      </c>
      <c r="P734" s="67" t="s">
        <v>1082</v>
      </c>
      <c r="Q734" s="67" t="s">
        <v>1082</v>
      </c>
      <c r="R734" s="67">
        <v>0</v>
      </c>
      <c r="S734" s="67">
        <v>0</v>
      </c>
      <c r="T734" s="68">
        <v>9.1969924400028311E-2</v>
      </c>
      <c r="U734" s="68">
        <v>0.104243467187022</v>
      </c>
      <c r="V734" s="68">
        <v>1.1334517002929048</v>
      </c>
      <c r="W734" s="67">
        <v>105419.80999999998</v>
      </c>
      <c r="X734" s="67">
        <v>92717.069999999992</v>
      </c>
      <c r="Y734" s="68">
        <v>0.87950329259747295</v>
      </c>
      <c r="Z734" s="68">
        <v>0.11250781740392224</v>
      </c>
      <c r="AA734" s="68">
        <v>0.13063025408540324</v>
      </c>
      <c r="AB734" s="68">
        <v>1.1610771331241665</v>
      </c>
      <c r="AC734" s="67">
        <v>128961.20999999999</v>
      </c>
      <c r="AD734" s="67">
        <v>116186.21999999999</v>
      </c>
      <c r="AE734" s="68">
        <v>0.90093928244004529</v>
      </c>
      <c r="AF734" s="43">
        <v>80</v>
      </c>
      <c r="AG734" s="43">
        <v>79</v>
      </c>
      <c r="AH734" s="43">
        <v>25</v>
      </c>
      <c r="AI734" s="43">
        <v>14</v>
      </c>
      <c r="AJ734" s="67">
        <v>55732.77</v>
      </c>
      <c r="AK734" s="67">
        <v>41233</v>
      </c>
      <c r="AL734" s="68">
        <v>0.73983403301145811</v>
      </c>
      <c r="AM734" s="67">
        <v>11579.05</v>
      </c>
      <c r="AN734" s="67">
        <v>7901.1500000000015</v>
      </c>
      <c r="AO734" s="68">
        <v>0.68236599721047941</v>
      </c>
      <c r="AP734" s="67">
        <v>9716.3700000000008</v>
      </c>
      <c r="AQ734" s="67">
        <v>9153.6099999999969</v>
      </c>
      <c r="AR734" s="68">
        <v>0.9420812505081626</v>
      </c>
      <c r="AS734" s="67">
        <v>28391.620000000003</v>
      </c>
      <c r="AT734" s="67">
        <v>34429.310000000005</v>
      </c>
      <c r="AU734" s="68">
        <v>1.2126574672385726</v>
      </c>
      <c r="AV734" s="43">
        <v>748.73000000000013</v>
      </c>
      <c r="AW734" s="43">
        <v>894.82</v>
      </c>
      <c r="AX734" s="69">
        <v>1.1951170648965581</v>
      </c>
      <c r="AY734" s="43">
        <v>132002.96603187377</v>
      </c>
      <c r="AZ734" s="43">
        <v>119205.73000000001</v>
      </c>
      <c r="BA734" s="43">
        <v>37830.398558750421</v>
      </c>
      <c r="BB734" s="43">
        <v>36605.599999999999</v>
      </c>
      <c r="BC734" s="43">
        <v>239020.52760478196</v>
      </c>
      <c r="BD734" s="43">
        <v>68737.108489970473</v>
      </c>
      <c r="BE734" s="43">
        <v>192642.69999999998</v>
      </c>
      <c r="BF734" s="43">
        <v>235662</v>
      </c>
      <c r="BG734" s="43">
        <v>1361.5100000000002</v>
      </c>
      <c r="BH734" s="43">
        <v>51</v>
      </c>
      <c r="BI734" s="44">
        <v>43173</v>
      </c>
      <c r="BJ734" s="44">
        <v>43541</v>
      </c>
      <c r="BK734" s="44">
        <v>43172</v>
      </c>
      <c r="BL734" s="43">
        <f t="shared" si="417"/>
        <v>936471.80999999994</v>
      </c>
      <c r="BM734" s="43">
        <f t="shared" si="418"/>
        <v>889428.10999999987</v>
      </c>
      <c r="BO734" s="16" t="str">
        <f>IFERROR(VLOOKUP($C734,'PORTE LOJA'!A:B,2,0),"PORTE 1")</f>
        <v>PORTE 3</v>
      </c>
      <c r="BP734" s="16">
        <f>VLOOKUP(BO734,'PAINEL E TARGET'!$S$1:$W$8,3,0)</f>
        <v>2400</v>
      </c>
      <c r="BQ734" s="16">
        <f t="shared" si="396"/>
        <v>1</v>
      </c>
      <c r="BR734" s="16">
        <f t="shared" si="397"/>
        <v>1</v>
      </c>
      <c r="BS734" s="16">
        <f t="shared" si="398"/>
        <v>1</v>
      </c>
      <c r="BT734" s="16">
        <f t="shared" si="399"/>
        <v>1</v>
      </c>
      <c r="BU734" s="16">
        <f t="shared" si="400"/>
        <v>1</v>
      </c>
      <c r="BV734" s="16">
        <f t="shared" si="401"/>
        <v>1</v>
      </c>
      <c r="BW734" s="17" t="str">
        <f t="shared" si="419"/>
        <v>111111</v>
      </c>
      <c r="BY734" s="17">
        <f t="shared" si="402"/>
        <v>0.72899999999999998</v>
      </c>
      <c r="BZ734" s="17">
        <f t="shared" si="403"/>
        <v>0.77600000000000002</v>
      </c>
      <c r="CA734" s="17" t="str">
        <f t="shared" si="420"/>
        <v>Sem Retira</v>
      </c>
      <c r="CB734" s="17">
        <f t="shared" si="421"/>
        <v>0.77600000000000002</v>
      </c>
      <c r="CC734" s="33" t="str">
        <f>IF(CB734&gt;='PAINEL E TARGET'!$T$11,'PAINEL E TARGET'!$S$11,
IF(CB734&gt;='PAINEL E TARGET'!$T$12,'PAINEL E TARGET'!$S$12,
IF(CB734&gt;='PAINEL E TARGET'!$T$13,'PAINEL E TARGET'!$S$13,
IF(CB734&gt;='PAINEL E TARGET'!$T$14,'PAINEL E TARGET'!$S$14,
IF(CB734&gt;='PAINEL E TARGET'!$T$15,'PAINEL E TARGET'!$S$15,
IF(CB734&gt;='PAINEL E TARGET'!$T$16,'PAINEL E TARGET'!$S$16,
IF(CB734&gt;='PAINEL E TARGET'!$T$17,'PAINEL E TARGET'!$S$17,
IF(CB734&gt;='PAINEL E TARGET'!$T$18,'PAINEL E TARGET'!$S$18,'PAINEL E TARGET'!$S$19))))))))</f>
        <v>Não elegível</v>
      </c>
      <c r="CD734" s="17">
        <f>IFERROR(VLOOKUP($BW734,'PAINEL E TARGET'!$G$1:$Q$99,4,0),0)</f>
        <v>0.25</v>
      </c>
      <c r="CE734" s="17">
        <f>VLOOKUP(CC734,'PAINEL E TARGET'!$S$10:$U$19,3,0)</f>
        <v>0</v>
      </c>
      <c r="CF734" s="16">
        <f t="shared" si="422"/>
        <v>0</v>
      </c>
      <c r="CG734" s="17">
        <f t="shared" si="404"/>
        <v>0.74</v>
      </c>
      <c r="CH734" s="17">
        <f t="shared" si="405"/>
        <v>0.68200000000000005</v>
      </c>
      <c r="CI734" s="17">
        <f t="shared" si="406"/>
        <v>0.94199999999999995</v>
      </c>
      <c r="CJ734" s="17">
        <f t="shared" si="407"/>
        <v>1.2130000000000001</v>
      </c>
      <c r="CK734" s="17">
        <f t="shared" si="408"/>
        <v>1.1950000000000001</v>
      </c>
      <c r="CL734" s="17">
        <f t="shared" si="409"/>
        <v>0.88</v>
      </c>
      <c r="CM734" s="16">
        <f t="shared" si="410"/>
        <v>4</v>
      </c>
      <c r="CN734" s="17" t="str">
        <f t="shared" si="423"/>
        <v>não ok</v>
      </c>
      <c r="CO734" s="17">
        <f t="shared" si="424"/>
        <v>0</v>
      </c>
      <c r="CP734" s="33" t="str">
        <f>IF(CO734&gt;='PAINEL E TARGET'!$T$11,'PAINEL E TARGET'!$S$11,
IF(CO734&gt;='PAINEL E TARGET'!$T$12,'PAINEL E TARGET'!$S$12,
IF(CO734&gt;='PAINEL E TARGET'!$T$13,'PAINEL E TARGET'!$S$13,
IF(CO734&gt;='PAINEL E TARGET'!$T$14,'PAINEL E TARGET'!$S$14,
IF(CO734&gt;='PAINEL E TARGET'!$T$15,'PAINEL E TARGET'!$S$15,
IF(CO734&gt;='PAINEL E TARGET'!$T$16,'PAINEL E TARGET'!$S$16,
IF(CO734&gt;='PAINEL E TARGET'!$T$17,'PAINEL E TARGET'!$S$17,
IF(CO734&gt;='PAINEL E TARGET'!$T$18,'PAINEL E TARGET'!$S$18,'PAINEL E TARGET'!$S$19))))))))</f>
        <v>Não elegível</v>
      </c>
      <c r="CQ734" s="17">
        <f>IFERROR(VLOOKUP($BW734,'PAINEL E TARGET'!$G$1:$Q$99,5,0),0)</f>
        <v>0.25</v>
      </c>
      <c r="CR734" s="17">
        <f>VLOOKUP(CP734,'PAINEL E TARGET'!$S$10:$U$19,3,0)</f>
        <v>0</v>
      </c>
      <c r="CS734" s="16">
        <f t="shared" si="425"/>
        <v>0</v>
      </c>
      <c r="CT734" s="17">
        <f t="shared" si="411"/>
        <v>0.90100000000000002</v>
      </c>
      <c r="CU734" s="33" t="str">
        <f>IF(CT734&gt;='PAINEL E TARGET'!$T$11,'PAINEL E TARGET'!$S$11,
IF(CT734&gt;='PAINEL E TARGET'!$T$12,'PAINEL E TARGET'!$S$12,
IF(CT734&gt;='PAINEL E TARGET'!$T$13,'PAINEL E TARGET'!$S$13,
IF(CT734&gt;='PAINEL E TARGET'!$T$14,'PAINEL E TARGET'!$S$14,
IF(CT734&gt;='PAINEL E TARGET'!$T$15,'PAINEL E TARGET'!$S$15,
IF(CT734&gt;='PAINEL E TARGET'!$T$16,'PAINEL E TARGET'!$S$16,
IF(CT734&gt;='PAINEL E TARGET'!$T$17,'PAINEL E TARGET'!$S$17,
IF(CT734&gt;='PAINEL E TARGET'!$T$18,'PAINEL E TARGET'!$S$18,'PAINEL E TARGET'!$S$19))))))))</f>
        <v>1. Fx de 90% a 99,9%</v>
      </c>
      <c r="CV734" s="17">
        <f>IFERROR(VLOOKUP($BW734,'PAINEL E TARGET'!$G$1:$Q$99,6,0),0)</f>
        <v>0.2</v>
      </c>
      <c r="CW734" s="17">
        <f>VLOOKUP(CU734,'PAINEL E TARGET'!$S$10:$U$19,3,0)</f>
        <v>0.5</v>
      </c>
      <c r="CX734" s="16">
        <f t="shared" si="426"/>
        <v>240</v>
      </c>
      <c r="CY734" s="17">
        <f t="shared" si="412"/>
        <v>0.90300000000000002</v>
      </c>
      <c r="CZ734" s="33" t="str">
        <f>IF(CY734&gt;='PAINEL E TARGET'!$T$11,'PAINEL E TARGET'!$S$11,
IF(CY734&gt;='PAINEL E TARGET'!$T$12,'PAINEL E TARGET'!$S$12,
IF(CY734&gt;='PAINEL E TARGET'!$T$13,'PAINEL E TARGET'!$S$13,
IF(CY734&gt;='PAINEL E TARGET'!$T$14,'PAINEL E TARGET'!$S$14,
IF(CY734&gt;='PAINEL E TARGET'!$T$15,'PAINEL E TARGET'!$S$15,
IF(CY734&gt;='PAINEL E TARGET'!$T$16,'PAINEL E TARGET'!$S$16,
IF(CY734&gt;='PAINEL E TARGET'!$T$17,'PAINEL E TARGET'!$S$17,
IF(CY734&gt;='PAINEL E TARGET'!$T$18,'PAINEL E TARGET'!$S$18,'PAINEL E TARGET'!$S$19))))))))</f>
        <v>1. Fx de 90% a 99,9%</v>
      </c>
      <c r="DA734" s="17">
        <f>IFERROR(VLOOKUP($BW734,'PAINEL E TARGET'!$G$1:$Q$99,7,0),0)</f>
        <v>0.15</v>
      </c>
      <c r="DB734" s="17">
        <f>VLOOKUP(CZ734,'PAINEL E TARGET'!$S$10:$U$19,3,0)</f>
        <v>0.5</v>
      </c>
      <c r="DC734" s="16">
        <f t="shared" si="427"/>
        <v>180</v>
      </c>
      <c r="DD734" s="17">
        <f t="shared" si="413"/>
        <v>0.96799999999999997</v>
      </c>
      <c r="DE734" s="33" t="str">
        <f>IF(DD734&gt;='PAINEL E TARGET'!$T$11,'PAINEL E TARGET'!$S$11,
IF(DD734&gt;='PAINEL E TARGET'!$T$12,'PAINEL E TARGET'!$S$12,
IF(DD734&gt;='PAINEL E TARGET'!$T$13,'PAINEL E TARGET'!$S$13,
IF(DD734&gt;='PAINEL E TARGET'!$T$14,'PAINEL E TARGET'!$S$14,
IF(DD734&gt;='PAINEL E TARGET'!$T$15,'PAINEL E TARGET'!$S$15,
IF(DD734&gt;='PAINEL E TARGET'!$T$16,'PAINEL E TARGET'!$S$16,
IF(DD734&gt;='PAINEL E TARGET'!$T$17,'PAINEL E TARGET'!$S$17,
IF(DD734&gt;='PAINEL E TARGET'!$T$18,'PAINEL E TARGET'!$S$18,'PAINEL E TARGET'!$S$19))))))))</f>
        <v>1. Fx de 90% a 99,9%</v>
      </c>
      <c r="DF734" s="17">
        <f>IFERROR(VLOOKUP($BW734,'PAINEL E TARGET'!$G$1:$Q$99,8,0),0)</f>
        <v>0.1</v>
      </c>
      <c r="DG734" s="17">
        <f>VLOOKUP(DE734,'PAINEL E TARGET'!$S$10:$U$19,3,0)</f>
        <v>0.5</v>
      </c>
      <c r="DH734" s="16">
        <f t="shared" si="428"/>
        <v>120</v>
      </c>
      <c r="DI734" s="17">
        <f t="shared" si="414"/>
        <v>0.56000000000000005</v>
      </c>
      <c r="DJ734" s="33" t="str">
        <f>IF(DI734&gt;='PAINEL E TARGET'!$T$11,'PAINEL E TARGET'!$S$11,
IF(DI734&gt;='PAINEL E TARGET'!$T$12,'PAINEL E TARGET'!$S$12,
IF(DI734&gt;='PAINEL E TARGET'!$T$13,'PAINEL E TARGET'!$S$13,
IF(DI734&gt;='PAINEL E TARGET'!$T$14,'PAINEL E TARGET'!$S$14,
IF(DI734&gt;='PAINEL E TARGET'!$T$15,'PAINEL E TARGET'!$S$15,
IF(DI734&gt;='PAINEL E TARGET'!$T$16,'PAINEL E TARGET'!$S$16,
IF(DI734&gt;='PAINEL E TARGET'!$T$17,'PAINEL E TARGET'!$S$17,
IF(DI734&gt;='PAINEL E TARGET'!$T$18,'PAINEL E TARGET'!$S$18,'PAINEL E TARGET'!$S$19))))))))</f>
        <v>Não elegível</v>
      </c>
      <c r="DK734" s="17">
        <f>IFERROR(VLOOKUP($BW734,'PAINEL E TARGET'!$G$1:$Q$99,9,0),0)</f>
        <v>0.05</v>
      </c>
      <c r="DL734" s="17">
        <f>VLOOKUP(DJ734,'PAINEL E TARGET'!$S$10:$U$19,3,0)</f>
        <v>0</v>
      </c>
      <c r="DM734" s="16">
        <f t="shared" si="429"/>
        <v>0</v>
      </c>
      <c r="DN734" s="17">
        <f t="shared" si="415"/>
        <v>1.1950000000000001</v>
      </c>
      <c r="DO734" s="33" t="str">
        <f>IF(DN734&gt;='PAINEL E TARGET'!$T$11,'PAINEL E TARGET'!$S$11,
IF(DN734&gt;='PAINEL E TARGET'!$T$12,'PAINEL E TARGET'!$S$12,
IF(DN734&gt;='PAINEL E TARGET'!$T$13,'PAINEL E TARGET'!$S$13,
IF(DN734&gt;='PAINEL E TARGET'!$T$14,'PAINEL E TARGET'!$S$14,
IF(DN734&gt;='PAINEL E TARGET'!$T$15,'PAINEL E TARGET'!$S$15,
IF(DN734&gt;='PAINEL E TARGET'!$T$16,'PAINEL E TARGET'!$S$16,
IF(DN734&gt;='PAINEL E TARGET'!$T$17,'PAINEL E TARGET'!$S$17,
IF(DN734&gt;='PAINEL E TARGET'!$T$18,'PAINEL E TARGET'!$S$18,'PAINEL E TARGET'!$S$19))))))))</f>
        <v>5. Fx de 115% a 119,9%</v>
      </c>
      <c r="DP734" s="17">
        <f>IFERROR(VLOOKUP($BW734,'PAINEL E TARGET'!$G$1:$Q$99,10,0),0)</f>
        <v>0</v>
      </c>
      <c r="DQ734" s="17">
        <f>VLOOKUP(DO734,'PAINEL E TARGET'!$S$10:$U$19,3,0)</f>
        <v>1.3</v>
      </c>
      <c r="DR734" s="16">
        <f t="shared" si="430"/>
        <v>0</v>
      </c>
      <c r="DS734" s="17">
        <f t="shared" si="416"/>
        <v>0.98799999999999999</v>
      </c>
      <c r="DT734" s="16">
        <f>IF(DS734&gt;=1,VLOOKUP(BO734,'PAINEL E TARGET'!$S$1:$W$8,5,0),0)</f>
        <v>0</v>
      </c>
      <c r="DU734" s="16">
        <f t="shared" si="431"/>
        <v>540</v>
      </c>
    </row>
    <row r="735" spans="2:125" s="32" customFormat="1" x14ac:dyDescent="0.2">
      <c r="B735" s="44">
        <v>43541</v>
      </c>
      <c r="C735" s="65">
        <v>1632</v>
      </c>
      <c r="D735" s="66" t="s">
        <v>733</v>
      </c>
      <c r="E735" s="65">
        <v>110</v>
      </c>
      <c r="F735" s="65" t="s">
        <v>1018</v>
      </c>
      <c r="G735" s="67">
        <v>1715203.401756119</v>
      </c>
      <c r="H735" s="67">
        <v>1014218.7898375309</v>
      </c>
      <c r="I735" s="67">
        <v>935688.53</v>
      </c>
      <c r="J735" s="68">
        <v>0.92257069123111912</v>
      </c>
      <c r="K735" s="67">
        <v>236060.3941769735</v>
      </c>
      <c r="L735" s="67">
        <v>686253.15083673201</v>
      </c>
      <c r="M735" s="67">
        <v>220327.67</v>
      </c>
      <c r="N735" s="67">
        <v>679045.50000000012</v>
      </c>
      <c r="O735" s="67">
        <v>1559407.4419909851</v>
      </c>
      <c r="P735" s="67" t="s">
        <v>1082</v>
      </c>
      <c r="Q735" s="67" t="s">
        <v>1082</v>
      </c>
      <c r="R735" s="67">
        <v>0</v>
      </c>
      <c r="S735" s="67">
        <v>0</v>
      </c>
      <c r="T735" s="68">
        <v>0.11250189326717322</v>
      </c>
      <c r="U735" s="68">
        <v>9.510432693917252E-2</v>
      </c>
      <c r="V735" s="68">
        <v>0.84535756845723131</v>
      </c>
      <c r="W735" s="67">
        <v>103762.02000000002</v>
      </c>
      <c r="X735" s="67">
        <v>85534.28</v>
      </c>
      <c r="Y735" s="68">
        <v>0.8243312919312864</v>
      </c>
      <c r="Z735" s="68">
        <v>0.21696630292578697</v>
      </c>
      <c r="AA735" s="68">
        <v>0.2279804833404136</v>
      </c>
      <c r="AB735" s="68">
        <v>1.050764474787562</v>
      </c>
      <c r="AC735" s="67">
        <v>200110.96000000002</v>
      </c>
      <c r="AD735" s="67">
        <v>205039.53</v>
      </c>
      <c r="AE735" s="68">
        <v>1.0246291857277581</v>
      </c>
      <c r="AF735" s="43">
        <v>80</v>
      </c>
      <c r="AG735" s="43">
        <v>75</v>
      </c>
      <c r="AH735" s="43">
        <v>44</v>
      </c>
      <c r="AI735" s="43">
        <v>59</v>
      </c>
      <c r="AJ735" s="67">
        <v>54028.7</v>
      </c>
      <c r="AK735" s="67">
        <v>52665.5</v>
      </c>
      <c r="AL735" s="68">
        <v>0.974768965383213</v>
      </c>
      <c r="AM735" s="67">
        <v>8225.01</v>
      </c>
      <c r="AN735" s="67">
        <v>4668.59</v>
      </c>
      <c r="AO735" s="68">
        <v>0.56760903634159721</v>
      </c>
      <c r="AP735" s="67">
        <v>4418.6500000000005</v>
      </c>
      <c r="AQ735" s="67">
        <v>4409.82</v>
      </c>
      <c r="AR735" s="68">
        <v>0.99800165208830738</v>
      </c>
      <c r="AS735" s="67">
        <v>37089.660000000003</v>
      </c>
      <c r="AT735" s="67">
        <v>23790.370000000003</v>
      </c>
      <c r="AU735" s="68">
        <v>0.6414286353662989</v>
      </c>
      <c r="AV735" s="43">
        <v>2359.13</v>
      </c>
      <c r="AW735" s="43">
        <v>1004.8000000000001</v>
      </c>
      <c r="AX735" s="69">
        <v>0.42591972464425448</v>
      </c>
      <c r="AY735" s="43">
        <v>236060.3941769735</v>
      </c>
      <c r="AZ735" s="43">
        <v>220327.66999999998</v>
      </c>
      <c r="BA735" s="43">
        <v>26105.875764139881</v>
      </c>
      <c r="BB735" s="43">
        <v>30420.980000000003</v>
      </c>
      <c r="BC735" s="43">
        <v>399094.87650100474</v>
      </c>
      <c r="BD735" s="43">
        <v>44247.500864794871</v>
      </c>
      <c r="BE735" s="43">
        <v>176634.88999999998</v>
      </c>
      <c r="BF735" s="43">
        <v>340650.61</v>
      </c>
      <c r="BG735" s="43">
        <v>4002.0100000000007</v>
      </c>
      <c r="BH735" s="43">
        <v>84</v>
      </c>
      <c r="BI735" s="44">
        <v>43173</v>
      </c>
      <c r="BJ735" s="44">
        <v>43541</v>
      </c>
      <c r="BK735" s="44">
        <v>43172</v>
      </c>
      <c r="BL735" s="43">
        <f t="shared" si="417"/>
        <v>935688.53</v>
      </c>
      <c r="BM735" s="43">
        <f t="shared" si="418"/>
        <v>899373.17000000016</v>
      </c>
      <c r="BO735" s="16" t="str">
        <f>IFERROR(VLOOKUP($C735,'PORTE LOJA'!A:B,2,0),"PORTE 1")</f>
        <v>PORTE 3</v>
      </c>
      <c r="BP735" s="16">
        <f>VLOOKUP(BO735,'PAINEL E TARGET'!$S$1:$W$8,3,0)</f>
        <v>2400</v>
      </c>
      <c r="BQ735" s="16">
        <f t="shared" si="396"/>
        <v>1</v>
      </c>
      <c r="BR735" s="16">
        <f t="shared" si="397"/>
        <v>1</v>
      </c>
      <c r="BS735" s="16">
        <f t="shared" si="398"/>
        <v>1</v>
      </c>
      <c r="BT735" s="16">
        <f t="shared" si="399"/>
        <v>1</v>
      </c>
      <c r="BU735" s="16">
        <f t="shared" si="400"/>
        <v>1</v>
      </c>
      <c r="BV735" s="16">
        <f t="shared" si="401"/>
        <v>1</v>
      </c>
      <c r="BW735" s="17" t="str">
        <f t="shared" si="419"/>
        <v>111111</v>
      </c>
      <c r="BY735" s="17">
        <f t="shared" si="402"/>
        <v>0.92300000000000004</v>
      </c>
      <c r="BZ735" s="17">
        <f t="shared" si="403"/>
        <v>0.97499999999999998</v>
      </c>
      <c r="CA735" s="17" t="str">
        <f t="shared" si="420"/>
        <v>Sem Retira</v>
      </c>
      <c r="CB735" s="17">
        <f t="shared" si="421"/>
        <v>0.97499999999999998</v>
      </c>
      <c r="CC735" s="33" t="str">
        <f>IF(CB735&gt;='PAINEL E TARGET'!$T$11,'PAINEL E TARGET'!$S$11,
IF(CB735&gt;='PAINEL E TARGET'!$T$12,'PAINEL E TARGET'!$S$12,
IF(CB735&gt;='PAINEL E TARGET'!$T$13,'PAINEL E TARGET'!$S$13,
IF(CB735&gt;='PAINEL E TARGET'!$T$14,'PAINEL E TARGET'!$S$14,
IF(CB735&gt;='PAINEL E TARGET'!$T$15,'PAINEL E TARGET'!$S$15,
IF(CB735&gt;='PAINEL E TARGET'!$T$16,'PAINEL E TARGET'!$S$16,
IF(CB735&gt;='PAINEL E TARGET'!$T$17,'PAINEL E TARGET'!$S$17,
IF(CB735&gt;='PAINEL E TARGET'!$T$18,'PAINEL E TARGET'!$S$18,'PAINEL E TARGET'!$S$19))))))))</f>
        <v>1. Fx de 90% a 99,9%</v>
      </c>
      <c r="CD735" s="17">
        <f>IFERROR(VLOOKUP($BW735,'PAINEL E TARGET'!$G$1:$Q$99,4,0),0)</f>
        <v>0.25</v>
      </c>
      <c r="CE735" s="17">
        <f>VLOOKUP(CC735,'PAINEL E TARGET'!$S$10:$U$19,3,0)</f>
        <v>0.5</v>
      </c>
      <c r="CF735" s="16">
        <f t="shared" si="422"/>
        <v>300</v>
      </c>
      <c r="CG735" s="17">
        <f t="shared" si="404"/>
        <v>0.97499999999999998</v>
      </c>
      <c r="CH735" s="17">
        <f t="shared" si="405"/>
        <v>0.56799999999999995</v>
      </c>
      <c r="CI735" s="17">
        <f t="shared" si="406"/>
        <v>0.998</v>
      </c>
      <c r="CJ735" s="17">
        <f t="shared" si="407"/>
        <v>0.64100000000000001</v>
      </c>
      <c r="CK735" s="17">
        <f t="shared" si="408"/>
        <v>0.42599999999999999</v>
      </c>
      <c r="CL735" s="17">
        <f t="shared" si="409"/>
        <v>0.82399999999999995</v>
      </c>
      <c r="CM735" s="16">
        <f t="shared" si="410"/>
        <v>2</v>
      </c>
      <c r="CN735" s="17" t="str">
        <f t="shared" si="423"/>
        <v>não ok</v>
      </c>
      <c r="CO735" s="17">
        <f t="shared" si="424"/>
        <v>0</v>
      </c>
      <c r="CP735" s="33" t="str">
        <f>IF(CO735&gt;='PAINEL E TARGET'!$T$11,'PAINEL E TARGET'!$S$11,
IF(CO735&gt;='PAINEL E TARGET'!$T$12,'PAINEL E TARGET'!$S$12,
IF(CO735&gt;='PAINEL E TARGET'!$T$13,'PAINEL E TARGET'!$S$13,
IF(CO735&gt;='PAINEL E TARGET'!$T$14,'PAINEL E TARGET'!$S$14,
IF(CO735&gt;='PAINEL E TARGET'!$T$15,'PAINEL E TARGET'!$S$15,
IF(CO735&gt;='PAINEL E TARGET'!$T$16,'PAINEL E TARGET'!$S$16,
IF(CO735&gt;='PAINEL E TARGET'!$T$17,'PAINEL E TARGET'!$S$17,
IF(CO735&gt;='PAINEL E TARGET'!$T$18,'PAINEL E TARGET'!$S$18,'PAINEL E TARGET'!$S$19))))))))</f>
        <v>Não elegível</v>
      </c>
      <c r="CQ735" s="17">
        <f>IFERROR(VLOOKUP($BW735,'PAINEL E TARGET'!$G$1:$Q$99,5,0),0)</f>
        <v>0.25</v>
      </c>
      <c r="CR735" s="17">
        <f>VLOOKUP(CP735,'PAINEL E TARGET'!$S$10:$U$19,3,0)</f>
        <v>0</v>
      </c>
      <c r="CS735" s="16">
        <f t="shared" si="425"/>
        <v>0</v>
      </c>
      <c r="CT735" s="17">
        <f t="shared" si="411"/>
        <v>1.0249999999999999</v>
      </c>
      <c r="CU735" s="33" t="str">
        <f>IF(CT735&gt;='PAINEL E TARGET'!$T$11,'PAINEL E TARGET'!$S$11,
IF(CT735&gt;='PAINEL E TARGET'!$T$12,'PAINEL E TARGET'!$S$12,
IF(CT735&gt;='PAINEL E TARGET'!$T$13,'PAINEL E TARGET'!$S$13,
IF(CT735&gt;='PAINEL E TARGET'!$T$14,'PAINEL E TARGET'!$S$14,
IF(CT735&gt;='PAINEL E TARGET'!$T$15,'PAINEL E TARGET'!$S$15,
IF(CT735&gt;='PAINEL E TARGET'!$T$16,'PAINEL E TARGET'!$S$16,
IF(CT735&gt;='PAINEL E TARGET'!$T$17,'PAINEL E TARGET'!$S$17,
IF(CT735&gt;='PAINEL E TARGET'!$T$18,'PAINEL E TARGET'!$S$18,'PAINEL E TARGET'!$S$19))))))))</f>
        <v>2. Fx de 100% a 104,9%</v>
      </c>
      <c r="CV735" s="17">
        <f>IFERROR(VLOOKUP($BW735,'PAINEL E TARGET'!$G$1:$Q$99,6,0),0)</f>
        <v>0.2</v>
      </c>
      <c r="CW735" s="17">
        <f>VLOOKUP(CU735,'PAINEL E TARGET'!$S$10:$U$19,3,0)</f>
        <v>1</v>
      </c>
      <c r="CX735" s="16">
        <f t="shared" si="426"/>
        <v>480</v>
      </c>
      <c r="CY735" s="17">
        <f t="shared" si="412"/>
        <v>0.93300000000000005</v>
      </c>
      <c r="CZ735" s="33" t="str">
        <f>IF(CY735&gt;='PAINEL E TARGET'!$T$11,'PAINEL E TARGET'!$S$11,
IF(CY735&gt;='PAINEL E TARGET'!$T$12,'PAINEL E TARGET'!$S$12,
IF(CY735&gt;='PAINEL E TARGET'!$T$13,'PAINEL E TARGET'!$S$13,
IF(CY735&gt;='PAINEL E TARGET'!$T$14,'PAINEL E TARGET'!$S$14,
IF(CY735&gt;='PAINEL E TARGET'!$T$15,'PAINEL E TARGET'!$S$15,
IF(CY735&gt;='PAINEL E TARGET'!$T$16,'PAINEL E TARGET'!$S$16,
IF(CY735&gt;='PAINEL E TARGET'!$T$17,'PAINEL E TARGET'!$S$17,
IF(CY735&gt;='PAINEL E TARGET'!$T$18,'PAINEL E TARGET'!$S$18,'PAINEL E TARGET'!$S$19))))))))</f>
        <v>1. Fx de 90% a 99,9%</v>
      </c>
      <c r="DA735" s="17">
        <f>IFERROR(VLOOKUP($BW735,'PAINEL E TARGET'!$G$1:$Q$99,7,0),0)</f>
        <v>0.15</v>
      </c>
      <c r="DB735" s="17">
        <f>VLOOKUP(CZ735,'PAINEL E TARGET'!$S$10:$U$19,3,0)</f>
        <v>0.5</v>
      </c>
      <c r="DC735" s="16">
        <f t="shared" si="427"/>
        <v>180</v>
      </c>
      <c r="DD735" s="17">
        <f t="shared" si="413"/>
        <v>1.165</v>
      </c>
      <c r="DE735" s="33" t="str">
        <f>IF(DD735&gt;='PAINEL E TARGET'!$T$11,'PAINEL E TARGET'!$S$11,
IF(DD735&gt;='PAINEL E TARGET'!$T$12,'PAINEL E TARGET'!$S$12,
IF(DD735&gt;='PAINEL E TARGET'!$T$13,'PAINEL E TARGET'!$S$13,
IF(DD735&gt;='PAINEL E TARGET'!$T$14,'PAINEL E TARGET'!$S$14,
IF(DD735&gt;='PAINEL E TARGET'!$T$15,'PAINEL E TARGET'!$S$15,
IF(DD735&gt;='PAINEL E TARGET'!$T$16,'PAINEL E TARGET'!$S$16,
IF(DD735&gt;='PAINEL E TARGET'!$T$17,'PAINEL E TARGET'!$S$17,
IF(DD735&gt;='PAINEL E TARGET'!$T$18,'PAINEL E TARGET'!$S$18,'PAINEL E TARGET'!$S$19))))))))</f>
        <v>5. Fx de 115% a 119,9%</v>
      </c>
      <c r="DF735" s="17">
        <f>IFERROR(VLOOKUP($BW735,'PAINEL E TARGET'!$G$1:$Q$99,8,0),0)</f>
        <v>0.1</v>
      </c>
      <c r="DG735" s="17">
        <f>VLOOKUP(DE735,'PAINEL E TARGET'!$S$10:$U$19,3,0)</f>
        <v>1.3</v>
      </c>
      <c r="DH735" s="16">
        <f t="shared" si="428"/>
        <v>312</v>
      </c>
      <c r="DI735" s="17">
        <f t="shared" si="414"/>
        <v>1.341</v>
      </c>
      <c r="DJ735" s="33" t="str">
        <f>IF(DI735&gt;='PAINEL E TARGET'!$T$11,'PAINEL E TARGET'!$S$11,
IF(DI735&gt;='PAINEL E TARGET'!$T$12,'PAINEL E TARGET'!$S$12,
IF(DI735&gt;='PAINEL E TARGET'!$T$13,'PAINEL E TARGET'!$S$13,
IF(DI735&gt;='PAINEL E TARGET'!$T$14,'PAINEL E TARGET'!$S$14,
IF(DI735&gt;='PAINEL E TARGET'!$T$15,'PAINEL E TARGET'!$S$15,
IF(DI735&gt;='PAINEL E TARGET'!$T$16,'PAINEL E TARGET'!$S$16,
IF(DI735&gt;='PAINEL E TARGET'!$T$17,'PAINEL E TARGET'!$S$17,
IF(DI735&gt;='PAINEL E TARGET'!$T$18,'PAINEL E TARGET'!$S$18,'PAINEL E TARGET'!$S$19))))))))</f>
        <v>8. Fx de 130% ou mais</v>
      </c>
      <c r="DK735" s="17">
        <f>IFERROR(VLOOKUP($BW735,'PAINEL E TARGET'!$G$1:$Q$99,9,0),0)</f>
        <v>0.05</v>
      </c>
      <c r="DL735" s="17">
        <f>VLOOKUP(DJ735,'PAINEL E TARGET'!$S$10:$U$19,3,0)</f>
        <v>1.6</v>
      </c>
      <c r="DM735" s="16">
        <f t="shared" si="429"/>
        <v>192.00000000000003</v>
      </c>
      <c r="DN735" s="17">
        <f t="shared" si="415"/>
        <v>0.42599999999999999</v>
      </c>
      <c r="DO735" s="33" t="str">
        <f>IF(DN735&gt;='PAINEL E TARGET'!$T$11,'PAINEL E TARGET'!$S$11,
IF(DN735&gt;='PAINEL E TARGET'!$T$12,'PAINEL E TARGET'!$S$12,
IF(DN735&gt;='PAINEL E TARGET'!$T$13,'PAINEL E TARGET'!$S$13,
IF(DN735&gt;='PAINEL E TARGET'!$T$14,'PAINEL E TARGET'!$S$14,
IF(DN735&gt;='PAINEL E TARGET'!$T$15,'PAINEL E TARGET'!$S$15,
IF(DN735&gt;='PAINEL E TARGET'!$T$16,'PAINEL E TARGET'!$S$16,
IF(DN735&gt;='PAINEL E TARGET'!$T$17,'PAINEL E TARGET'!$S$17,
IF(DN735&gt;='PAINEL E TARGET'!$T$18,'PAINEL E TARGET'!$S$18,'PAINEL E TARGET'!$S$19))))))))</f>
        <v>Não elegível</v>
      </c>
      <c r="DP735" s="17">
        <f>IFERROR(VLOOKUP($BW735,'PAINEL E TARGET'!$G$1:$Q$99,10,0),0)</f>
        <v>0</v>
      </c>
      <c r="DQ735" s="17">
        <f>VLOOKUP(DO735,'PAINEL E TARGET'!$S$10:$U$19,3,0)</f>
        <v>0</v>
      </c>
      <c r="DR735" s="16">
        <f t="shared" si="430"/>
        <v>0</v>
      </c>
      <c r="DS735" s="17">
        <f t="shared" si="416"/>
        <v>0.93799999999999994</v>
      </c>
      <c r="DT735" s="16">
        <f>IF(DS735&gt;=1,VLOOKUP(BO735,'PAINEL E TARGET'!$S$1:$W$8,5,0),0)</f>
        <v>0</v>
      </c>
      <c r="DU735" s="16">
        <f t="shared" si="431"/>
        <v>1464</v>
      </c>
    </row>
    <row r="736" spans="2:125" s="32" customFormat="1" x14ac:dyDescent="0.2">
      <c r="B736" s="44">
        <v>43541</v>
      </c>
      <c r="C736" s="65">
        <v>1633</v>
      </c>
      <c r="D736" s="66" t="s">
        <v>734</v>
      </c>
      <c r="E736" s="65">
        <v>110</v>
      </c>
      <c r="F736" s="65" t="s">
        <v>1018</v>
      </c>
      <c r="G736" s="67">
        <v>2313659.6188714001</v>
      </c>
      <c r="H736" s="67">
        <v>1302198.565462186</v>
      </c>
      <c r="I736" s="67">
        <v>1300836.8899999997</v>
      </c>
      <c r="J736" s="68">
        <v>0.99895432578540511</v>
      </c>
      <c r="K736" s="67">
        <v>315944.9106402623</v>
      </c>
      <c r="L736" s="67">
        <v>912619.68202550861</v>
      </c>
      <c r="M736" s="67">
        <v>356764.53</v>
      </c>
      <c r="N736" s="67">
        <v>916222.56</v>
      </c>
      <c r="O736" s="67">
        <v>2185753.4794680872</v>
      </c>
      <c r="P736" s="67" t="s">
        <v>1082</v>
      </c>
      <c r="Q736" s="67" t="s">
        <v>1082</v>
      </c>
      <c r="R736" s="67">
        <v>0</v>
      </c>
      <c r="S736" s="67">
        <v>0</v>
      </c>
      <c r="T736" s="68">
        <v>0.10865576852605574</v>
      </c>
      <c r="U736" s="68">
        <v>9.7835524789179132E-2</v>
      </c>
      <c r="V736" s="68">
        <v>0.90041721775423356</v>
      </c>
      <c r="W736" s="67">
        <v>133490.62999999998</v>
      </c>
      <c r="X736" s="67">
        <v>124543.35999999999</v>
      </c>
      <c r="Y736" s="68">
        <v>0.93297454660300883</v>
      </c>
      <c r="Z736" s="68">
        <v>0.16719005351953831</v>
      </c>
      <c r="AA736" s="68">
        <v>0.22611976371260764</v>
      </c>
      <c r="AB736" s="68">
        <v>1.3524713878160379</v>
      </c>
      <c r="AC736" s="67">
        <v>205403.78000000003</v>
      </c>
      <c r="AD736" s="67">
        <v>287847.53999999998</v>
      </c>
      <c r="AE736" s="68">
        <v>1.4013741129788357</v>
      </c>
      <c r="AF736" s="43">
        <v>80</v>
      </c>
      <c r="AG736" s="43">
        <v>78</v>
      </c>
      <c r="AH736" s="43">
        <v>27</v>
      </c>
      <c r="AI736" s="43">
        <v>25</v>
      </c>
      <c r="AJ736" s="67">
        <v>64761.119999999995</v>
      </c>
      <c r="AK736" s="67">
        <v>55844.9</v>
      </c>
      <c r="AL736" s="68">
        <v>0.86232140518879241</v>
      </c>
      <c r="AM736" s="67">
        <v>25135.550000000003</v>
      </c>
      <c r="AN736" s="67">
        <v>18913.300000000003</v>
      </c>
      <c r="AO736" s="68">
        <v>0.75245220414910363</v>
      </c>
      <c r="AP736" s="67">
        <v>15810.41</v>
      </c>
      <c r="AQ736" s="67">
        <v>9561.48</v>
      </c>
      <c r="AR736" s="68">
        <v>0.6047585103738613</v>
      </c>
      <c r="AS736" s="67">
        <v>27783.55</v>
      </c>
      <c r="AT736" s="67">
        <v>40223.68</v>
      </c>
      <c r="AU736" s="68">
        <v>1.4477516372097878</v>
      </c>
      <c r="AV736" s="43">
        <v>3114.67</v>
      </c>
      <c r="AW736" s="43">
        <v>3114.5099999999989</v>
      </c>
      <c r="AX736" s="69">
        <v>0.99994863019196212</v>
      </c>
      <c r="AY736" s="43">
        <v>315944.9106402623</v>
      </c>
      <c r="AZ736" s="43">
        <v>356764.52999999991</v>
      </c>
      <c r="BA736" s="43">
        <v>26633.715751356711</v>
      </c>
      <c r="BB736" s="43">
        <v>26786.85</v>
      </c>
      <c r="BC736" s="43">
        <v>562243.72995632852</v>
      </c>
      <c r="BD736" s="43">
        <v>47528.378966391239</v>
      </c>
      <c r="BE736" s="43">
        <v>238868.13000000006</v>
      </c>
      <c r="BF736" s="43">
        <v>367549.75000000006</v>
      </c>
      <c r="BG736" s="43">
        <v>5563.9500000000016</v>
      </c>
      <c r="BH736" s="43">
        <v>54</v>
      </c>
      <c r="BI736" s="44">
        <v>43173</v>
      </c>
      <c r="BJ736" s="44">
        <v>43541</v>
      </c>
      <c r="BK736" s="44">
        <v>43172</v>
      </c>
      <c r="BL736" s="43">
        <f t="shared" si="417"/>
        <v>1300836.8899999997</v>
      </c>
      <c r="BM736" s="43">
        <f t="shared" si="418"/>
        <v>1272987.0900000001</v>
      </c>
      <c r="BO736" s="16" t="str">
        <f>IFERROR(VLOOKUP($C736,'PORTE LOJA'!A:B,2,0),"PORTE 1")</f>
        <v>PORTE 4</v>
      </c>
      <c r="BP736" s="16">
        <f>VLOOKUP(BO736,'PAINEL E TARGET'!$S$1:$W$8,3,0)</f>
        <v>3000</v>
      </c>
      <c r="BQ736" s="16">
        <f t="shared" si="396"/>
        <v>1</v>
      </c>
      <c r="BR736" s="16">
        <f t="shared" si="397"/>
        <v>1</v>
      </c>
      <c r="BS736" s="16">
        <f t="shared" si="398"/>
        <v>1</v>
      </c>
      <c r="BT736" s="16">
        <f t="shared" si="399"/>
        <v>1</v>
      </c>
      <c r="BU736" s="16">
        <f t="shared" si="400"/>
        <v>1</v>
      </c>
      <c r="BV736" s="16">
        <f t="shared" si="401"/>
        <v>1</v>
      </c>
      <c r="BW736" s="17" t="str">
        <f t="shared" si="419"/>
        <v>111111</v>
      </c>
      <c r="BY736" s="17">
        <f t="shared" si="402"/>
        <v>0.999</v>
      </c>
      <c r="BZ736" s="17">
        <f t="shared" si="403"/>
        <v>1.036</v>
      </c>
      <c r="CA736" s="17" t="str">
        <f t="shared" si="420"/>
        <v>Sem Retira</v>
      </c>
      <c r="CB736" s="17">
        <f t="shared" si="421"/>
        <v>1.036</v>
      </c>
      <c r="CC736" s="33" t="str">
        <f>IF(CB736&gt;='PAINEL E TARGET'!$T$11,'PAINEL E TARGET'!$S$11,
IF(CB736&gt;='PAINEL E TARGET'!$T$12,'PAINEL E TARGET'!$S$12,
IF(CB736&gt;='PAINEL E TARGET'!$T$13,'PAINEL E TARGET'!$S$13,
IF(CB736&gt;='PAINEL E TARGET'!$T$14,'PAINEL E TARGET'!$S$14,
IF(CB736&gt;='PAINEL E TARGET'!$T$15,'PAINEL E TARGET'!$S$15,
IF(CB736&gt;='PAINEL E TARGET'!$T$16,'PAINEL E TARGET'!$S$16,
IF(CB736&gt;='PAINEL E TARGET'!$T$17,'PAINEL E TARGET'!$S$17,
IF(CB736&gt;='PAINEL E TARGET'!$T$18,'PAINEL E TARGET'!$S$18,'PAINEL E TARGET'!$S$19))))))))</f>
        <v>2. Fx de 100% a 104,9%</v>
      </c>
      <c r="CD736" s="17">
        <f>IFERROR(VLOOKUP($BW736,'PAINEL E TARGET'!$G$1:$Q$99,4,0),0)</f>
        <v>0.25</v>
      </c>
      <c r="CE736" s="17">
        <f>VLOOKUP(CC736,'PAINEL E TARGET'!$S$10:$U$19,3,0)</f>
        <v>1</v>
      </c>
      <c r="CF736" s="16">
        <f t="shared" si="422"/>
        <v>750</v>
      </c>
      <c r="CG736" s="17">
        <f t="shared" si="404"/>
        <v>0.86199999999999999</v>
      </c>
      <c r="CH736" s="17">
        <f t="shared" si="405"/>
        <v>0.752</v>
      </c>
      <c r="CI736" s="17">
        <f t="shared" si="406"/>
        <v>0.60499999999999998</v>
      </c>
      <c r="CJ736" s="17">
        <f t="shared" si="407"/>
        <v>1.448</v>
      </c>
      <c r="CK736" s="17">
        <f t="shared" si="408"/>
        <v>1</v>
      </c>
      <c r="CL736" s="17">
        <f t="shared" si="409"/>
        <v>0.93300000000000005</v>
      </c>
      <c r="CM736" s="16">
        <f t="shared" si="410"/>
        <v>4</v>
      </c>
      <c r="CN736" s="17" t="str">
        <f t="shared" si="423"/>
        <v>não ok</v>
      </c>
      <c r="CO736" s="17">
        <f t="shared" si="424"/>
        <v>0</v>
      </c>
      <c r="CP736" s="33" t="str">
        <f>IF(CO736&gt;='PAINEL E TARGET'!$T$11,'PAINEL E TARGET'!$S$11,
IF(CO736&gt;='PAINEL E TARGET'!$T$12,'PAINEL E TARGET'!$S$12,
IF(CO736&gt;='PAINEL E TARGET'!$T$13,'PAINEL E TARGET'!$S$13,
IF(CO736&gt;='PAINEL E TARGET'!$T$14,'PAINEL E TARGET'!$S$14,
IF(CO736&gt;='PAINEL E TARGET'!$T$15,'PAINEL E TARGET'!$S$15,
IF(CO736&gt;='PAINEL E TARGET'!$T$16,'PAINEL E TARGET'!$S$16,
IF(CO736&gt;='PAINEL E TARGET'!$T$17,'PAINEL E TARGET'!$S$17,
IF(CO736&gt;='PAINEL E TARGET'!$T$18,'PAINEL E TARGET'!$S$18,'PAINEL E TARGET'!$S$19))))))))</f>
        <v>Não elegível</v>
      </c>
      <c r="CQ736" s="17">
        <f>IFERROR(VLOOKUP($BW736,'PAINEL E TARGET'!$G$1:$Q$99,5,0),0)</f>
        <v>0.25</v>
      </c>
      <c r="CR736" s="17">
        <f>VLOOKUP(CP736,'PAINEL E TARGET'!$S$10:$U$19,3,0)</f>
        <v>0</v>
      </c>
      <c r="CS736" s="16">
        <f t="shared" si="425"/>
        <v>0</v>
      </c>
      <c r="CT736" s="17">
        <f t="shared" si="411"/>
        <v>1.401</v>
      </c>
      <c r="CU736" s="33" t="str">
        <f>IF(CT736&gt;='PAINEL E TARGET'!$T$11,'PAINEL E TARGET'!$S$11,
IF(CT736&gt;='PAINEL E TARGET'!$T$12,'PAINEL E TARGET'!$S$12,
IF(CT736&gt;='PAINEL E TARGET'!$T$13,'PAINEL E TARGET'!$S$13,
IF(CT736&gt;='PAINEL E TARGET'!$T$14,'PAINEL E TARGET'!$S$14,
IF(CT736&gt;='PAINEL E TARGET'!$T$15,'PAINEL E TARGET'!$S$15,
IF(CT736&gt;='PAINEL E TARGET'!$T$16,'PAINEL E TARGET'!$S$16,
IF(CT736&gt;='PAINEL E TARGET'!$T$17,'PAINEL E TARGET'!$S$17,
IF(CT736&gt;='PAINEL E TARGET'!$T$18,'PAINEL E TARGET'!$S$18,'PAINEL E TARGET'!$S$19))))))))</f>
        <v>8. Fx de 130% ou mais</v>
      </c>
      <c r="CV736" s="17">
        <f>IFERROR(VLOOKUP($BW736,'PAINEL E TARGET'!$G$1:$Q$99,6,0),0)</f>
        <v>0.2</v>
      </c>
      <c r="CW736" s="17">
        <f>VLOOKUP(CU736,'PAINEL E TARGET'!$S$10:$U$19,3,0)</f>
        <v>1.6</v>
      </c>
      <c r="CX736" s="16">
        <f t="shared" si="426"/>
        <v>960.00000000000023</v>
      </c>
      <c r="CY736" s="17">
        <f t="shared" si="412"/>
        <v>1.129</v>
      </c>
      <c r="CZ736" s="33" t="str">
        <f>IF(CY736&gt;='PAINEL E TARGET'!$T$11,'PAINEL E TARGET'!$S$11,
IF(CY736&gt;='PAINEL E TARGET'!$T$12,'PAINEL E TARGET'!$S$12,
IF(CY736&gt;='PAINEL E TARGET'!$T$13,'PAINEL E TARGET'!$S$13,
IF(CY736&gt;='PAINEL E TARGET'!$T$14,'PAINEL E TARGET'!$S$14,
IF(CY736&gt;='PAINEL E TARGET'!$T$15,'PAINEL E TARGET'!$S$15,
IF(CY736&gt;='PAINEL E TARGET'!$T$16,'PAINEL E TARGET'!$S$16,
IF(CY736&gt;='PAINEL E TARGET'!$T$17,'PAINEL E TARGET'!$S$17,
IF(CY736&gt;='PAINEL E TARGET'!$T$18,'PAINEL E TARGET'!$S$18,'PAINEL E TARGET'!$S$19))))))))</f>
        <v>4. Fx de 110% a 114,9%</v>
      </c>
      <c r="DA736" s="17">
        <f>IFERROR(VLOOKUP($BW736,'PAINEL E TARGET'!$G$1:$Q$99,7,0),0)</f>
        <v>0.15</v>
      </c>
      <c r="DB736" s="17">
        <f>VLOOKUP(CZ736,'PAINEL E TARGET'!$S$10:$U$19,3,0)</f>
        <v>1.2</v>
      </c>
      <c r="DC736" s="16">
        <f t="shared" si="427"/>
        <v>540</v>
      </c>
      <c r="DD736" s="17">
        <f t="shared" si="413"/>
        <v>1.006</v>
      </c>
      <c r="DE736" s="33" t="str">
        <f>IF(DD736&gt;='PAINEL E TARGET'!$T$11,'PAINEL E TARGET'!$S$11,
IF(DD736&gt;='PAINEL E TARGET'!$T$12,'PAINEL E TARGET'!$S$12,
IF(DD736&gt;='PAINEL E TARGET'!$T$13,'PAINEL E TARGET'!$S$13,
IF(DD736&gt;='PAINEL E TARGET'!$T$14,'PAINEL E TARGET'!$S$14,
IF(DD736&gt;='PAINEL E TARGET'!$T$15,'PAINEL E TARGET'!$S$15,
IF(DD736&gt;='PAINEL E TARGET'!$T$16,'PAINEL E TARGET'!$S$16,
IF(DD736&gt;='PAINEL E TARGET'!$T$17,'PAINEL E TARGET'!$S$17,
IF(DD736&gt;='PAINEL E TARGET'!$T$18,'PAINEL E TARGET'!$S$18,'PAINEL E TARGET'!$S$19))))))))</f>
        <v>2. Fx de 100% a 104,9%</v>
      </c>
      <c r="DF736" s="17">
        <f>IFERROR(VLOOKUP($BW736,'PAINEL E TARGET'!$G$1:$Q$99,8,0),0)</f>
        <v>0.1</v>
      </c>
      <c r="DG736" s="17">
        <f>VLOOKUP(DE736,'PAINEL E TARGET'!$S$10:$U$19,3,0)</f>
        <v>1</v>
      </c>
      <c r="DH736" s="16">
        <f t="shared" si="428"/>
        <v>300</v>
      </c>
      <c r="DI736" s="17">
        <f t="shared" si="414"/>
        <v>0.92600000000000005</v>
      </c>
      <c r="DJ736" s="33" t="str">
        <f>IF(DI736&gt;='PAINEL E TARGET'!$T$11,'PAINEL E TARGET'!$S$11,
IF(DI736&gt;='PAINEL E TARGET'!$T$12,'PAINEL E TARGET'!$S$12,
IF(DI736&gt;='PAINEL E TARGET'!$T$13,'PAINEL E TARGET'!$S$13,
IF(DI736&gt;='PAINEL E TARGET'!$T$14,'PAINEL E TARGET'!$S$14,
IF(DI736&gt;='PAINEL E TARGET'!$T$15,'PAINEL E TARGET'!$S$15,
IF(DI736&gt;='PAINEL E TARGET'!$T$16,'PAINEL E TARGET'!$S$16,
IF(DI736&gt;='PAINEL E TARGET'!$T$17,'PAINEL E TARGET'!$S$17,
IF(DI736&gt;='PAINEL E TARGET'!$T$18,'PAINEL E TARGET'!$S$18,'PAINEL E TARGET'!$S$19))))))))</f>
        <v>1. Fx de 90% a 99,9%</v>
      </c>
      <c r="DK736" s="17">
        <f>IFERROR(VLOOKUP($BW736,'PAINEL E TARGET'!$G$1:$Q$99,9,0),0)</f>
        <v>0.05</v>
      </c>
      <c r="DL736" s="17">
        <f>VLOOKUP(DJ736,'PAINEL E TARGET'!$S$10:$U$19,3,0)</f>
        <v>0.5</v>
      </c>
      <c r="DM736" s="16">
        <f t="shared" si="429"/>
        <v>75</v>
      </c>
      <c r="DN736" s="17">
        <f t="shared" si="415"/>
        <v>1</v>
      </c>
      <c r="DO736" s="33" t="str">
        <f>IF(DN736&gt;='PAINEL E TARGET'!$T$11,'PAINEL E TARGET'!$S$11,
IF(DN736&gt;='PAINEL E TARGET'!$T$12,'PAINEL E TARGET'!$S$12,
IF(DN736&gt;='PAINEL E TARGET'!$T$13,'PAINEL E TARGET'!$S$13,
IF(DN736&gt;='PAINEL E TARGET'!$T$14,'PAINEL E TARGET'!$S$14,
IF(DN736&gt;='PAINEL E TARGET'!$T$15,'PAINEL E TARGET'!$S$15,
IF(DN736&gt;='PAINEL E TARGET'!$T$16,'PAINEL E TARGET'!$S$16,
IF(DN736&gt;='PAINEL E TARGET'!$T$17,'PAINEL E TARGET'!$S$17,
IF(DN736&gt;='PAINEL E TARGET'!$T$18,'PAINEL E TARGET'!$S$18,'PAINEL E TARGET'!$S$19))))))))</f>
        <v>2. Fx de 100% a 104,9%</v>
      </c>
      <c r="DP736" s="17">
        <f>IFERROR(VLOOKUP($BW736,'PAINEL E TARGET'!$G$1:$Q$99,10,0),0)</f>
        <v>0</v>
      </c>
      <c r="DQ736" s="17">
        <f>VLOOKUP(DO736,'PAINEL E TARGET'!$S$10:$U$19,3,0)</f>
        <v>1</v>
      </c>
      <c r="DR736" s="16">
        <f t="shared" si="430"/>
        <v>0</v>
      </c>
      <c r="DS736" s="17">
        <f t="shared" si="416"/>
        <v>0.97499999999999998</v>
      </c>
      <c r="DT736" s="16">
        <f>IF(DS736&gt;=1,VLOOKUP(BO736,'PAINEL E TARGET'!$S$1:$W$8,5,0),0)</f>
        <v>0</v>
      </c>
      <c r="DU736" s="16">
        <f t="shared" si="431"/>
        <v>2625</v>
      </c>
    </row>
    <row r="737" spans="2:125" s="32" customFormat="1" x14ac:dyDescent="0.2">
      <c r="B737" s="44">
        <v>43541</v>
      </c>
      <c r="C737" s="65">
        <v>1634</v>
      </c>
      <c r="D737" s="66" t="s">
        <v>735</v>
      </c>
      <c r="E737" s="65">
        <v>110</v>
      </c>
      <c r="F737" s="65" t="s">
        <v>1018</v>
      </c>
      <c r="G737" s="67">
        <v>2379615.9146748576</v>
      </c>
      <c r="H737" s="67">
        <v>1432263.4355446729</v>
      </c>
      <c r="I737" s="67">
        <v>1362578.7499999998</v>
      </c>
      <c r="J737" s="68">
        <v>0.95134646056353955</v>
      </c>
      <c r="K737" s="67">
        <v>273936.01334573323</v>
      </c>
      <c r="L737" s="67">
        <v>988342.33003838535</v>
      </c>
      <c r="M737" s="67">
        <v>283149.55</v>
      </c>
      <c r="N737" s="67">
        <v>1048263.39</v>
      </c>
      <c r="O737" s="67">
        <v>2113368.4214236713</v>
      </c>
      <c r="P737" s="67" t="s">
        <v>1082</v>
      </c>
      <c r="Q737" s="67" t="s">
        <v>1082</v>
      </c>
      <c r="R737" s="67">
        <v>0</v>
      </c>
      <c r="S737" s="67">
        <v>0</v>
      </c>
      <c r="T737" s="68">
        <v>9.0342388109321881E-2</v>
      </c>
      <c r="U737" s="68">
        <v>7.5788387635769852E-2</v>
      </c>
      <c r="V737" s="68">
        <v>0.83890175167895198</v>
      </c>
      <c r="W737" s="67">
        <v>114037.24000000002</v>
      </c>
      <c r="X737" s="67">
        <v>100905.64</v>
      </c>
      <c r="Y737" s="68">
        <v>0.88484814258921018</v>
      </c>
      <c r="Z737" s="68">
        <v>0.11502004352760932</v>
      </c>
      <c r="AA737" s="68">
        <v>0.14499402416803911</v>
      </c>
      <c r="AB737" s="68">
        <v>1.2605978899080739</v>
      </c>
      <c r="AC737" s="67">
        <v>145187.31000000003</v>
      </c>
      <c r="AD737" s="67">
        <v>193046.92</v>
      </c>
      <c r="AE737" s="68">
        <v>1.3296404486039446</v>
      </c>
      <c r="AF737" s="43">
        <v>80</v>
      </c>
      <c r="AG737" s="43">
        <v>71</v>
      </c>
      <c r="AH737" s="43">
        <v>29</v>
      </c>
      <c r="AI737" s="43">
        <v>21</v>
      </c>
      <c r="AJ737" s="67">
        <v>61717.630000000005</v>
      </c>
      <c r="AK737" s="67">
        <v>60925.440000000002</v>
      </c>
      <c r="AL737" s="68">
        <v>0.98716428352806151</v>
      </c>
      <c r="AM737" s="67">
        <v>18524.569999999996</v>
      </c>
      <c r="AN737" s="67">
        <v>13979.98</v>
      </c>
      <c r="AO737" s="68">
        <v>0.75467230818313202</v>
      </c>
      <c r="AP737" s="67">
        <v>7818.829999999999</v>
      </c>
      <c r="AQ737" s="67">
        <v>5418.5899999999992</v>
      </c>
      <c r="AR737" s="68">
        <v>0.69301800908831623</v>
      </c>
      <c r="AS737" s="67">
        <v>25976.21</v>
      </c>
      <c r="AT737" s="67">
        <v>20581.63</v>
      </c>
      <c r="AU737" s="68">
        <v>0.79232613225716919</v>
      </c>
      <c r="AV737" s="43">
        <v>3194.0699999999997</v>
      </c>
      <c r="AW737" s="43">
        <v>4104.46</v>
      </c>
      <c r="AX737" s="69">
        <v>1.2850250620681452</v>
      </c>
      <c r="AY737" s="43">
        <v>273936.01334573323</v>
      </c>
      <c r="AZ737" s="43">
        <v>283149.55</v>
      </c>
      <c r="BA737" s="43">
        <v>33057.327868942448</v>
      </c>
      <c r="BB737" s="43">
        <v>35895.599999999991</v>
      </c>
      <c r="BC737" s="43">
        <v>458720.58016776701</v>
      </c>
      <c r="BD737" s="43">
        <v>55694.81568835528</v>
      </c>
      <c r="BE737" s="43">
        <v>191781.55000000005</v>
      </c>
      <c r="BF737" s="43">
        <v>244168.12000000005</v>
      </c>
      <c r="BG737" s="43">
        <v>5386.5800000000008</v>
      </c>
      <c r="BH737" s="43">
        <v>49</v>
      </c>
      <c r="BI737" s="44">
        <v>43173</v>
      </c>
      <c r="BJ737" s="44">
        <v>43541</v>
      </c>
      <c r="BK737" s="44">
        <v>43172</v>
      </c>
      <c r="BL737" s="43">
        <f t="shared" si="417"/>
        <v>1362578.7499999998</v>
      </c>
      <c r="BM737" s="43">
        <f t="shared" si="418"/>
        <v>1331412.94</v>
      </c>
      <c r="BO737" s="16" t="str">
        <f>IFERROR(VLOOKUP($C737,'PORTE LOJA'!A:B,2,0),"PORTE 1")</f>
        <v>PORTE 4</v>
      </c>
      <c r="BP737" s="16">
        <f>VLOOKUP(BO737,'PAINEL E TARGET'!$S$1:$W$8,3,0)</f>
        <v>3000</v>
      </c>
      <c r="BQ737" s="16">
        <f t="shared" si="396"/>
        <v>1</v>
      </c>
      <c r="BR737" s="16">
        <f t="shared" si="397"/>
        <v>1</v>
      </c>
      <c r="BS737" s="16">
        <f t="shared" si="398"/>
        <v>1</v>
      </c>
      <c r="BT737" s="16">
        <f t="shared" si="399"/>
        <v>1</v>
      </c>
      <c r="BU737" s="16">
        <f t="shared" si="400"/>
        <v>1</v>
      </c>
      <c r="BV737" s="16">
        <f t="shared" si="401"/>
        <v>1</v>
      </c>
      <c r="BW737" s="17" t="str">
        <f t="shared" si="419"/>
        <v>111111</v>
      </c>
      <c r="BY737" s="17">
        <f t="shared" si="402"/>
        <v>0.95099999999999996</v>
      </c>
      <c r="BZ737" s="17">
        <f t="shared" si="403"/>
        <v>1.0549999999999999</v>
      </c>
      <c r="CA737" s="17" t="str">
        <f t="shared" si="420"/>
        <v>Sem Retira</v>
      </c>
      <c r="CB737" s="17">
        <f t="shared" si="421"/>
        <v>1.0549999999999999</v>
      </c>
      <c r="CC737" s="33" t="str">
        <f>IF(CB737&gt;='PAINEL E TARGET'!$T$11,'PAINEL E TARGET'!$S$11,
IF(CB737&gt;='PAINEL E TARGET'!$T$12,'PAINEL E TARGET'!$S$12,
IF(CB737&gt;='PAINEL E TARGET'!$T$13,'PAINEL E TARGET'!$S$13,
IF(CB737&gt;='PAINEL E TARGET'!$T$14,'PAINEL E TARGET'!$S$14,
IF(CB737&gt;='PAINEL E TARGET'!$T$15,'PAINEL E TARGET'!$S$15,
IF(CB737&gt;='PAINEL E TARGET'!$T$16,'PAINEL E TARGET'!$S$16,
IF(CB737&gt;='PAINEL E TARGET'!$T$17,'PAINEL E TARGET'!$S$17,
IF(CB737&gt;='PAINEL E TARGET'!$T$18,'PAINEL E TARGET'!$S$18,'PAINEL E TARGET'!$S$19))))))))</f>
        <v>3. Fx de 105% a 109,9%</v>
      </c>
      <c r="CD737" s="17">
        <f>IFERROR(VLOOKUP($BW737,'PAINEL E TARGET'!$G$1:$Q$99,4,0),0)</f>
        <v>0.25</v>
      </c>
      <c r="CE737" s="17">
        <f>VLOOKUP(CC737,'PAINEL E TARGET'!$S$10:$U$19,3,0)</f>
        <v>1.1000000000000001</v>
      </c>
      <c r="CF737" s="16">
        <f t="shared" si="422"/>
        <v>825.00000000000011</v>
      </c>
      <c r="CG737" s="17">
        <f t="shared" si="404"/>
        <v>0.98699999999999999</v>
      </c>
      <c r="CH737" s="17">
        <f t="shared" si="405"/>
        <v>0.755</v>
      </c>
      <c r="CI737" s="17">
        <f t="shared" si="406"/>
        <v>0.69299999999999995</v>
      </c>
      <c r="CJ737" s="17">
        <f t="shared" si="407"/>
        <v>0.79200000000000004</v>
      </c>
      <c r="CK737" s="17">
        <f t="shared" si="408"/>
        <v>1.2849999999999999</v>
      </c>
      <c r="CL737" s="17">
        <f t="shared" si="409"/>
        <v>0.88500000000000001</v>
      </c>
      <c r="CM737" s="16">
        <f t="shared" si="410"/>
        <v>4</v>
      </c>
      <c r="CN737" s="17" t="str">
        <f t="shared" si="423"/>
        <v>não ok</v>
      </c>
      <c r="CO737" s="17">
        <f t="shared" si="424"/>
        <v>0</v>
      </c>
      <c r="CP737" s="33" t="str">
        <f>IF(CO737&gt;='PAINEL E TARGET'!$T$11,'PAINEL E TARGET'!$S$11,
IF(CO737&gt;='PAINEL E TARGET'!$T$12,'PAINEL E TARGET'!$S$12,
IF(CO737&gt;='PAINEL E TARGET'!$T$13,'PAINEL E TARGET'!$S$13,
IF(CO737&gt;='PAINEL E TARGET'!$T$14,'PAINEL E TARGET'!$S$14,
IF(CO737&gt;='PAINEL E TARGET'!$T$15,'PAINEL E TARGET'!$S$15,
IF(CO737&gt;='PAINEL E TARGET'!$T$16,'PAINEL E TARGET'!$S$16,
IF(CO737&gt;='PAINEL E TARGET'!$T$17,'PAINEL E TARGET'!$S$17,
IF(CO737&gt;='PAINEL E TARGET'!$T$18,'PAINEL E TARGET'!$S$18,'PAINEL E TARGET'!$S$19))))))))</f>
        <v>Não elegível</v>
      </c>
      <c r="CQ737" s="17">
        <f>IFERROR(VLOOKUP($BW737,'PAINEL E TARGET'!$G$1:$Q$99,5,0),0)</f>
        <v>0.25</v>
      </c>
      <c r="CR737" s="17">
        <f>VLOOKUP(CP737,'PAINEL E TARGET'!$S$10:$U$19,3,0)</f>
        <v>0</v>
      </c>
      <c r="CS737" s="16">
        <f t="shared" si="425"/>
        <v>0</v>
      </c>
      <c r="CT737" s="17">
        <f t="shared" si="411"/>
        <v>1.33</v>
      </c>
      <c r="CU737" s="33" t="str">
        <f>IF(CT737&gt;='PAINEL E TARGET'!$T$11,'PAINEL E TARGET'!$S$11,
IF(CT737&gt;='PAINEL E TARGET'!$T$12,'PAINEL E TARGET'!$S$12,
IF(CT737&gt;='PAINEL E TARGET'!$T$13,'PAINEL E TARGET'!$S$13,
IF(CT737&gt;='PAINEL E TARGET'!$T$14,'PAINEL E TARGET'!$S$14,
IF(CT737&gt;='PAINEL E TARGET'!$T$15,'PAINEL E TARGET'!$S$15,
IF(CT737&gt;='PAINEL E TARGET'!$T$16,'PAINEL E TARGET'!$S$16,
IF(CT737&gt;='PAINEL E TARGET'!$T$17,'PAINEL E TARGET'!$S$17,
IF(CT737&gt;='PAINEL E TARGET'!$T$18,'PAINEL E TARGET'!$S$18,'PAINEL E TARGET'!$S$19))))))))</f>
        <v>8. Fx de 130% ou mais</v>
      </c>
      <c r="CV737" s="17">
        <f>IFERROR(VLOOKUP($BW737,'PAINEL E TARGET'!$G$1:$Q$99,6,0),0)</f>
        <v>0.2</v>
      </c>
      <c r="CW737" s="17">
        <f>VLOOKUP(CU737,'PAINEL E TARGET'!$S$10:$U$19,3,0)</f>
        <v>1.6</v>
      </c>
      <c r="CX737" s="16">
        <f t="shared" si="426"/>
        <v>960.00000000000023</v>
      </c>
      <c r="CY737" s="17">
        <f t="shared" si="412"/>
        <v>1.034</v>
      </c>
      <c r="CZ737" s="33" t="str">
        <f>IF(CY737&gt;='PAINEL E TARGET'!$T$11,'PAINEL E TARGET'!$S$11,
IF(CY737&gt;='PAINEL E TARGET'!$T$12,'PAINEL E TARGET'!$S$12,
IF(CY737&gt;='PAINEL E TARGET'!$T$13,'PAINEL E TARGET'!$S$13,
IF(CY737&gt;='PAINEL E TARGET'!$T$14,'PAINEL E TARGET'!$S$14,
IF(CY737&gt;='PAINEL E TARGET'!$T$15,'PAINEL E TARGET'!$S$15,
IF(CY737&gt;='PAINEL E TARGET'!$T$16,'PAINEL E TARGET'!$S$16,
IF(CY737&gt;='PAINEL E TARGET'!$T$17,'PAINEL E TARGET'!$S$17,
IF(CY737&gt;='PAINEL E TARGET'!$T$18,'PAINEL E TARGET'!$S$18,'PAINEL E TARGET'!$S$19))))))))</f>
        <v>2. Fx de 100% a 104,9%</v>
      </c>
      <c r="DA737" s="17">
        <f>IFERROR(VLOOKUP($BW737,'PAINEL E TARGET'!$G$1:$Q$99,7,0),0)</f>
        <v>0.15</v>
      </c>
      <c r="DB737" s="17">
        <f>VLOOKUP(CZ737,'PAINEL E TARGET'!$S$10:$U$19,3,0)</f>
        <v>1</v>
      </c>
      <c r="DC737" s="16">
        <f t="shared" si="427"/>
        <v>450</v>
      </c>
      <c r="DD737" s="17">
        <f t="shared" si="413"/>
        <v>1.0860000000000001</v>
      </c>
      <c r="DE737" s="33" t="str">
        <f>IF(DD737&gt;='PAINEL E TARGET'!$T$11,'PAINEL E TARGET'!$S$11,
IF(DD737&gt;='PAINEL E TARGET'!$T$12,'PAINEL E TARGET'!$S$12,
IF(DD737&gt;='PAINEL E TARGET'!$T$13,'PAINEL E TARGET'!$S$13,
IF(DD737&gt;='PAINEL E TARGET'!$T$14,'PAINEL E TARGET'!$S$14,
IF(DD737&gt;='PAINEL E TARGET'!$T$15,'PAINEL E TARGET'!$S$15,
IF(DD737&gt;='PAINEL E TARGET'!$T$16,'PAINEL E TARGET'!$S$16,
IF(DD737&gt;='PAINEL E TARGET'!$T$17,'PAINEL E TARGET'!$S$17,
IF(DD737&gt;='PAINEL E TARGET'!$T$18,'PAINEL E TARGET'!$S$18,'PAINEL E TARGET'!$S$19))))))))</f>
        <v>3. Fx de 105% a 109,9%</v>
      </c>
      <c r="DF737" s="17">
        <f>IFERROR(VLOOKUP($BW737,'PAINEL E TARGET'!$G$1:$Q$99,8,0),0)</f>
        <v>0.1</v>
      </c>
      <c r="DG737" s="17">
        <f>VLOOKUP(DE737,'PAINEL E TARGET'!$S$10:$U$19,3,0)</f>
        <v>1.1000000000000001</v>
      </c>
      <c r="DH737" s="16">
        <f t="shared" si="428"/>
        <v>330.00000000000006</v>
      </c>
      <c r="DI737" s="17">
        <f t="shared" si="414"/>
        <v>0.72399999999999998</v>
      </c>
      <c r="DJ737" s="33" t="str">
        <f>IF(DI737&gt;='PAINEL E TARGET'!$T$11,'PAINEL E TARGET'!$S$11,
IF(DI737&gt;='PAINEL E TARGET'!$T$12,'PAINEL E TARGET'!$S$12,
IF(DI737&gt;='PAINEL E TARGET'!$T$13,'PAINEL E TARGET'!$S$13,
IF(DI737&gt;='PAINEL E TARGET'!$T$14,'PAINEL E TARGET'!$S$14,
IF(DI737&gt;='PAINEL E TARGET'!$T$15,'PAINEL E TARGET'!$S$15,
IF(DI737&gt;='PAINEL E TARGET'!$T$16,'PAINEL E TARGET'!$S$16,
IF(DI737&gt;='PAINEL E TARGET'!$T$17,'PAINEL E TARGET'!$S$17,
IF(DI737&gt;='PAINEL E TARGET'!$T$18,'PAINEL E TARGET'!$S$18,'PAINEL E TARGET'!$S$19))))))))</f>
        <v>Não elegível</v>
      </c>
      <c r="DK737" s="17">
        <f>IFERROR(VLOOKUP($BW737,'PAINEL E TARGET'!$G$1:$Q$99,9,0),0)</f>
        <v>0.05</v>
      </c>
      <c r="DL737" s="17">
        <f>VLOOKUP(DJ737,'PAINEL E TARGET'!$S$10:$U$19,3,0)</f>
        <v>0</v>
      </c>
      <c r="DM737" s="16">
        <f t="shared" si="429"/>
        <v>0</v>
      </c>
      <c r="DN737" s="17">
        <f t="shared" si="415"/>
        <v>1.2849999999999999</v>
      </c>
      <c r="DO737" s="33" t="str">
        <f>IF(DN737&gt;='PAINEL E TARGET'!$T$11,'PAINEL E TARGET'!$S$11,
IF(DN737&gt;='PAINEL E TARGET'!$T$12,'PAINEL E TARGET'!$S$12,
IF(DN737&gt;='PAINEL E TARGET'!$T$13,'PAINEL E TARGET'!$S$13,
IF(DN737&gt;='PAINEL E TARGET'!$T$14,'PAINEL E TARGET'!$S$14,
IF(DN737&gt;='PAINEL E TARGET'!$T$15,'PAINEL E TARGET'!$S$15,
IF(DN737&gt;='PAINEL E TARGET'!$T$16,'PAINEL E TARGET'!$S$16,
IF(DN737&gt;='PAINEL E TARGET'!$T$17,'PAINEL E TARGET'!$S$17,
IF(DN737&gt;='PAINEL E TARGET'!$T$18,'PAINEL E TARGET'!$S$18,'PAINEL E TARGET'!$S$19))))))))</f>
        <v>7. Fx de 125% a 129,9%</v>
      </c>
      <c r="DP737" s="17">
        <f>IFERROR(VLOOKUP($BW737,'PAINEL E TARGET'!$G$1:$Q$99,10,0),0)</f>
        <v>0</v>
      </c>
      <c r="DQ737" s="17">
        <f>VLOOKUP(DO737,'PAINEL E TARGET'!$S$10:$U$19,3,0)</f>
        <v>1.5</v>
      </c>
      <c r="DR737" s="16">
        <f t="shared" si="430"/>
        <v>0</v>
      </c>
      <c r="DS737" s="17">
        <f t="shared" si="416"/>
        <v>0.88800000000000001</v>
      </c>
      <c r="DT737" s="16">
        <f>IF(DS737&gt;=1,VLOOKUP(BO737,'PAINEL E TARGET'!$S$1:$W$8,5,0),0)</f>
        <v>0</v>
      </c>
      <c r="DU737" s="16">
        <f t="shared" si="431"/>
        <v>2565.0000000000005</v>
      </c>
    </row>
    <row r="738" spans="2:125" s="32" customFormat="1" x14ac:dyDescent="0.2">
      <c r="B738" s="44">
        <v>43541</v>
      </c>
      <c r="C738" s="65">
        <v>1636</v>
      </c>
      <c r="D738" s="66" t="s">
        <v>736</v>
      </c>
      <c r="E738" s="65">
        <v>413</v>
      </c>
      <c r="F738" s="65" t="s">
        <v>1020</v>
      </c>
      <c r="G738" s="67">
        <v>1582546.7635795588</v>
      </c>
      <c r="H738" s="67">
        <v>878704.47110292176</v>
      </c>
      <c r="I738" s="67">
        <v>840156.06000000017</v>
      </c>
      <c r="J738" s="68">
        <v>0.95613040291631057</v>
      </c>
      <c r="K738" s="67">
        <v>70335.911663495441</v>
      </c>
      <c r="L738" s="67">
        <v>755547.16030340339</v>
      </c>
      <c r="M738" s="67">
        <v>94723.01</v>
      </c>
      <c r="N738" s="67">
        <v>720544.84</v>
      </c>
      <c r="O738" s="67">
        <v>1489094.1249863692</v>
      </c>
      <c r="P738" s="67" t="s">
        <v>1082</v>
      </c>
      <c r="Q738" s="67" t="s">
        <v>1082</v>
      </c>
      <c r="R738" s="67">
        <v>0</v>
      </c>
      <c r="S738" s="67">
        <v>0</v>
      </c>
      <c r="T738" s="68">
        <v>0.10822820207117953</v>
      </c>
      <c r="U738" s="68">
        <v>0.10969307817056687</v>
      </c>
      <c r="V738" s="68">
        <v>1.0135350682294797</v>
      </c>
      <c r="W738" s="67">
        <v>89383.840000000011</v>
      </c>
      <c r="X738" s="67">
        <v>89429.239999999991</v>
      </c>
      <c r="Y738" s="68">
        <v>1.0005079217898893</v>
      </c>
      <c r="Z738" s="68">
        <v>0.17084130282991813</v>
      </c>
      <c r="AA738" s="68">
        <v>0.17552941649790307</v>
      </c>
      <c r="AB738" s="68">
        <v>1.0274413364352075</v>
      </c>
      <c r="AC738" s="67">
        <v>141094.94</v>
      </c>
      <c r="AD738" s="67">
        <v>143103.49</v>
      </c>
      <c r="AE738" s="68">
        <v>1.0142354502578192</v>
      </c>
      <c r="AF738" s="43">
        <v>80</v>
      </c>
      <c r="AG738" s="43">
        <v>68</v>
      </c>
      <c r="AH738" s="43">
        <v>34</v>
      </c>
      <c r="AI738" s="43">
        <v>25</v>
      </c>
      <c r="AJ738" s="67">
        <v>36867.800000000003</v>
      </c>
      <c r="AK738" s="67">
        <v>28449</v>
      </c>
      <c r="AL738" s="68">
        <v>0.77164897281638711</v>
      </c>
      <c r="AM738" s="67">
        <v>11673.82</v>
      </c>
      <c r="AN738" s="67">
        <v>9625.7000000000007</v>
      </c>
      <c r="AO738" s="68">
        <v>0.82455443034071119</v>
      </c>
      <c r="AP738" s="67">
        <v>8449.6</v>
      </c>
      <c r="AQ738" s="67">
        <v>7801.3200000000006</v>
      </c>
      <c r="AR738" s="68">
        <v>0.92327684150729028</v>
      </c>
      <c r="AS738" s="67">
        <v>32392.619999999995</v>
      </c>
      <c r="AT738" s="67">
        <v>43553.22</v>
      </c>
      <c r="AU738" s="68">
        <v>1.3445414418469395</v>
      </c>
      <c r="AV738" s="43">
        <v>2271.5</v>
      </c>
      <c r="AW738" s="43">
        <v>1714.68</v>
      </c>
      <c r="AX738" s="69">
        <v>0.7548668280871671</v>
      </c>
      <c r="AY738" s="43">
        <v>70335.911663495441</v>
      </c>
      <c r="AZ738" s="43">
        <v>94723.01</v>
      </c>
      <c r="BA738" s="43">
        <v>49445.253241049635</v>
      </c>
      <c r="BB738" s="43">
        <v>43967.740000000005</v>
      </c>
      <c r="BC738" s="43">
        <v>126768.84546553087</v>
      </c>
      <c r="BD738" s="43">
        <v>89197.089154270201</v>
      </c>
      <c r="BE738" s="43">
        <v>161943.80000000002</v>
      </c>
      <c r="BF738" s="43">
        <v>255633</v>
      </c>
      <c r="BG738" s="43">
        <v>4101.4400000000005</v>
      </c>
      <c r="BH738" s="43">
        <v>65</v>
      </c>
      <c r="BI738" s="44">
        <v>43173</v>
      </c>
      <c r="BJ738" s="44">
        <v>43541</v>
      </c>
      <c r="BK738" s="44">
        <v>43172</v>
      </c>
      <c r="BL738" s="43">
        <f t="shared" si="417"/>
        <v>840156.06000000017</v>
      </c>
      <c r="BM738" s="43">
        <f t="shared" si="418"/>
        <v>815267.85</v>
      </c>
      <c r="BO738" s="16" t="str">
        <f>IFERROR(VLOOKUP($C738,'PORTE LOJA'!A:B,2,0),"PORTE 1")</f>
        <v>PORTE 2</v>
      </c>
      <c r="BP738" s="16">
        <f>VLOOKUP(BO738,'PAINEL E TARGET'!$S$1:$W$8,3,0)</f>
        <v>1875</v>
      </c>
      <c r="BQ738" s="16">
        <f t="shared" si="396"/>
        <v>1</v>
      </c>
      <c r="BR738" s="16">
        <f t="shared" si="397"/>
        <v>1</v>
      </c>
      <c r="BS738" s="16">
        <f t="shared" si="398"/>
        <v>1</v>
      </c>
      <c r="BT738" s="16">
        <f t="shared" si="399"/>
        <v>1</v>
      </c>
      <c r="BU738" s="16">
        <f t="shared" si="400"/>
        <v>1</v>
      </c>
      <c r="BV738" s="16">
        <f t="shared" si="401"/>
        <v>1</v>
      </c>
      <c r="BW738" s="17" t="str">
        <f t="shared" si="419"/>
        <v>111111</v>
      </c>
      <c r="BY738" s="17">
        <f t="shared" si="402"/>
        <v>0.95599999999999996</v>
      </c>
      <c r="BZ738" s="17">
        <f t="shared" si="403"/>
        <v>0.98699999999999999</v>
      </c>
      <c r="CA738" s="17" t="str">
        <f t="shared" si="420"/>
        <v>Sem Retira</v>
      </c>
      <c r="CB738" s="17">
        <f t="shared" si="421"/>
        <v>0.98699999999999999</v>
      </c>
      <c r="CC738" s="33" t="str">
        <f>IF(CB738&gt;='PAINEL E TARGET'!$T$11,'PAINEL E TARGET'!$S$11,
IF(CB738&gt;='PAINEL E TARGET'!$T$12,'PAINEL E TARGET'!$S$12,
IF(CB738&gt;='PAINEL E TARGET'!$T$13,'PAINEL E TARGET'!$S$13,
IF(CB738&gt;='PAINEL E TARGET'!$T$14,'PAINEL E TARGET'!$S$14,
IF(CB738&gt;='PAINEL E TARGET'!$T$15,'PAINEL E TARGET'!$S$15,
IF(CB738&gt;='PAINEL E TARGET'!$T$16,'PAINEL E TARGET'!$S$16,
IF(CB738&gt;='PAINEL E TARGET'!$T$17,'PAINEL E TARGET'!$S$17,
IF(CB738&gt;='PAINEL E TARGET'!$T$18,'PAINEL E TARGET'!$S$18,'PAINEL E TARGET'!$S$19))))))))</f>
        <v>1. Fx de 90% a 99,9%</v>
      </c>
      <c r="CD738" s="17">
        <f>IFERROR(VLOOKUP($BW738,'PAINEL E TARGET'!$G$1:$Q$99,4,0),0)</f>
        <v>0.25</v>
      </c>
      <c r="CE738" s="17">
        <f>VLOOKUP(CC738,'PAINEL E TARGET'!$S$10:$U$19,3,0)</f>
        <v>0.5</v>
      </c>
      <c r="CF738" s="16">
        <f t="shared" si="422"/>
        <v>234.375</v>
      </c>
      <c r="CG738" s="17">
        <f t="shared" si="404"/>
        <v>0.77200000000000002</v>
      </c>
      <c r="CH738" s="17">
        <f t="shared" si="405"/>
        <v>0.82499999999999996</v>
      </c>
      <c r="CI738" s="17">
        <f t="shared" si="406"/>
        <v>0.92300000000000004</v>
      </c>
      <c r="CJ738" s="17">
        <f t="shared" si="407"/>
        <v>1.345</v>
      </c>
      <c r="CK738" s="17">
        <f t="shared" si="408"/>
        <v>0.755</v>
      </c>
      <c r="CL738" s="17">
        <f t="shared" si="409"/>
        <v>1.0009999999999999</v>
      </c>
      <c r="CM738" s="16">
        <f t="shared" si="410"/>
        <v>5</v>
      </c>
      <c r="CN738" s="17" t="str">
        <f t="shared" si="423"/>
        <v>ok</v>
      </c>
      <c r="CO738" s="17">
        <f t="shared" si="424"/>
        <v>1.0009999999999999</v>
      </c>
      <c r="CP738" s="33" t="str">
        <f>IF(CO738&gt;='PAINEL E TARGET'!$T$11,'PAINEL E TARGET'!$S$11,
IF(CO738&gt;='PAINEL E TARGET'!$T$12,'PAINEL E TARGET'!$S$12,
IF(CO738&gt;='PAINEL E TARGET'!$T$13,'PAINEL E TARGET'!$S$13,
IF(CO738&gt;='PAINEL E TARGET'!$T$14,'PAINEL E TARGET'!$S$14,
IF(CO738&gt;='PAINEL E TARGET'!$T$15,'PAINEL E TARGET'!$S$15,
IF(CO738&gt;='PAINEL E TARGET'!$T$16,'PAINEL E TARGET'!$S$16,
IF(CO738&gt;='PAINEL E TARGET'!$T$17,'PAINEL E TARGET'!$S$17,
IF(CO738&gt;='PAINEL E TARGET'!$T$18,'PAINEL E TARGET'!$S$18,'PAINEL E TARGET'!$S$19))))))))</f>
        <v>2. Fx de 100% a 104,9%</v>
      </c>
      <c r="CQ738" s="17">
        <f>IFERROR(VLOOKUP($BW738,'PAINEL E TARGET'!$G$1:$Q$99,5,0),0)</f>
        <v>0.25</v>
      </c>
      <c r="CR738" s="17">
        <f>VLOOKUP(CP738,'PAINEL E TARGET'!$S$10:$U$19,3,0)</f>
        <v>1</v>
      </c>
      <c r="CS738" s="16">
        <f t="shared" si="425"/>
        <v>468.75</v>
      </c>
      <c r="CT738" s="17">
        <f t="shared" si="411"/>
        <v>1.014</v>
      </c>
      <c r="CU738" s="33" t="str">
        <f>IF(CT738&gt;='PAINEL E TARGET'!$T$11,'PAINEL E TARGET'!$S$11,
IF(CT738&gt;='PAINEL E TARGET'!$T$12,'PAINEL E TARGET'!$S$12,
IF(CT738&gt;='PAINEL E TARGET'!$T$13,'PAINEL E TARGET'!$S$13,
IF(CT738&gt;='PAINEL E TARGET'!$T$14,'PAINEL E TARGET'!$S$14,
IF(CT738&gt;='PAINEL E TARGET'!$T$15,'PAINEL E TARGET'!$S$15,
IF(CT738&gt;='PAINEL E TARGET'!$T$16,'PAINEL E TARGET'!$S$16,
IF(CT738&gt;='PAINEL E TARGET'!$T$17,'PAINEL E TARGET'!$S$17,
IF(CT738&gt;='PAINEL E TARGET'!$T$18,'PAINEL E TARGET'!$S$18,'PAINEL E TARGET'!$S$19))))))))</f>
        <v>2. Fx de 100% a 104,9%</v>
      </c>
      <c r="CV738" s="17">
        <f>IFERROR(VLOOKUP($BW738,'PAINEL E TARGET'!$G$1:$Q$99,6,0),0)</f>
        <v>0.2</v>
      </c>
      <c r="CW738" s="17">
        <f>VLOOKUP(CU738,'PAINEL E TARGET'!$S$10:$U$19,3,0)</f>
        <v>1</v>
      </c>
      <c r="CX738" s="16">
        <f t="shared" si="426"/>
        <v>375</v>
      </c>
      <c r="CY738" s="17">
        <f t="shared" si="412"/>
        <v>1.347</v>
      </c>
      <c r="CZ738" s="33" t="str">
        <f>IF(CY738&gt;='PAINEL E TARGET'!$T$11,'PAINEL E TARGET'!$S$11,
IF(CY738&gt;='PAINEL E TARGET'!$T$12,'PAINEL E TARGET'!$S$12,
IF(CY738&gt;='PAINEL E TARGET'!$T$13,'PAINEL E TARGET'!$S$13,
IF(CY738&gt;='PAINEL E TARGET'!$T$14,'PAINEL E TARGET'!$S$14,
IF(CY738&gt;='PAINEL E TARGET'!$T$15,'PAINEL E TARGET'!$S$15,
IF(CY738&gt;='PAINEL E TARGET'!$T$16,'PAINEL E TARGET'!$S$16,
IF(CY738&gt;='PAINEL E TARGET'!$T$17,'PAINEL E TARGET'!$S$17,
IF(CY738&gt;='PAINEL E TARGET'!$T$18,'PAINEL E TARGET'!$S$18,'PAINEL E TARGET'!$S$19))))))))</f>
        <v>8. Fx de 130% ou mais</v>
      </c>
      <c r="DA738" s="17">
        <f>IFERROR(VLOOKUP($BW738,'PAINEL E TARGET'!$G$1:$Q$99,7,0),0)</f>
        <v>0.15</v>
      </c>
      <c r="DB738" s="17">
        <f>VLOOKUP(CZ738,'PAINEL E TARGET'!$S$10:$U$19,3,0)</f>
        <v>1.6</v>
      </c>
      <c r="DC738" s="16">
        <f t="shared" si="427"/>
        <v>450</v>
      </c>
      <c r="DD738" s="17">
        <f t="shared" si="413"/>
        <v>0.88900000000000001</v>
      </c>
      <c r="DE738" s="33" t="str">
        <f>IF(DD738&gt;='PAINEL E TARGET'!$T$11,'PAINEL E TARGET'!$S$11,
IF(DD738&gt;='PAINEL E TARGET'!$T$12,'PAINEL E TARGET'!$S$12,
IF(DD738&gt;='PAINEL E TARGET'!$T$13,'PAINEL E TARGET'!$S$13,
IF(DD738&gt;='PAINEL E TARGET'!$T$14,'PAINEL E TARGET'!$S$14,
IF(DD738&gt;='PAINEL E TARGET'!$T$15,'PAINEL E TARGET'!$S$15,
IF(DD738&gt;='PAINEL E TARGET'!$T$16,'PAINEL E TARGET'!$S$16,
IF(DD738&gt;='PAINEL E TARGET'!$T$17,'PAINEL E TARGET'!$S$17,
IF(DD738&gt;='PAINEL E TARGET'!$T$18,'PAINEL E TARGET'!$S$18,'PAINEL E TARGET'!$S$19))))))))</f>
        <v>Não elegível</v>
      </c>
      <c r="DF738" s="17">
        <f>IFERROR(VLOOKUP($BW738,'PAINEL E TARGET'!$G$1:$Q$99,8,0),0)</f>
        <v>0.1</v>
      </c>
      <c r="DG738" s="17">
        <f>VLOOKUP(DE738,'PAINEL E TARGET'!$S$10:$U$19,3,0)</f>
        <v>0</v>
      </c>
      <c r="DH738" s="16">
        <f t="shared" si="428"/>
        <v>0</v>
      </c>
      <c r="DI738" s="17">
        <f t="shared" si="414"/>
        <v>0.73499999999999999</v>
      </c>
      <c r="DJ738" s="33" t="str">
        <f>IF(DI738&gt;='PAINEL E TARGET'!$T$11,'PAINEL E TARGET'!$S$11,
IF(DI738&gt;='PAINEL E TARGET'!$T$12,'PAINEL E TARGET'!$S$12,
IF(DI738&gt;='PAINEL E TARGET'!$T$13,'PAINEL E TARGET'!$S$13,
IF(DI738&gt;='PAINEL E TARGET'!$T$14,'PAINEL E TARGET'!$S$14,
IF(DI738&gt;='PAINEL E TARGET'!$T$15,'PAINEL E TARGET'!$S$15,
IF(DI738&gt;='PAINEL E TARGET'!$T$16,'PAINEL E TARGET'!$S$16,
IF(DI738&gt;='PAINEL E TARGET'!$T$17,'PAINEL E TARGET'!$S$17,
IF(DI738&gt;='PAINEL E TARGET'!$T$18,'PAINEL E TARGET'!$S$18,'PAINEL E TARGET'!$S$19))))))))</f>
        <v>Não elegível</v>
      </c>
      <c r="DK738" s="17">
        <f>IFERROR(VLOOKUP($BW738,'PAINEL E TARGET'!$G$1:$Q$99,9,0),0)</f>
        <v>0.05</v>
      </c>
      <c r="DL738" s="17">
        <f>VLOOKUP(DJ738,'PAINEL E TARGET'!$S$10:$U$19,3,0)</f>
        <v>0</v>
      </c>
      <c r="DM738" s="16">
        <f t="shared" si="429"/>
        <v>0</v>
      </c>
      <c r="DN738" s="17">
        <f t="shared" si="415"/>
        <v>0.755</v>
      </c>
      <c r="DO738" s="33" t="str">
        <f>IF(DN738&gt;='PAINEL E TARGET'!$T$11,'PAINEL E TARGET'!$S$11,
IF(DN738&gt;='PAINEL E TARGET'!$T$12,'PAINEL E TARGET'!$S$12,
IF(DN738&gt;='PAINEL E TARGET'!$T$13,'PAINEL E TARGET'!$S$13,
IF(DN738&gt;='PAINEL E TARGET'!$T$14,'PAINEL E TARGET'!$S$14,
IF(DN738&gt;='PAINEL E TARGET'!$T$15,'PAINEL E TARGET'!$S$15,
IF(DN738&gt;='PAINEL E TARGET'!$T$16,'PAINEL E TARGET'!$S$16,
IF(DN738&gt;='PAINEL E TARGET'!$T$17,'PAINEL E TARGET'!$S$17,
IF(DN738&gt;='PAINEL E TARGET'!$T$18,'PAINEL E TARGET'!$S$18,'PAINEL E TARGET'!$S$19))))))))</f>
        <v>Não elegível</v>
      </c>
      <c r="DP738" s="17">
        <f>IFERROR(VLOOKUP($BW738,'PAINEL E TARGET'!$G$1:$Q$99,10,0),0)</f>
        <v>0</v>
      </c>
      <c r="DQ738" s="17">
        <f>VLOOKUP(DO738,'PAINEL E TARGET'!$S$10:$U$19,3,0)</f>
        <v>0</v>
      </c>
      <c r="DR738" s="16">
        <f t="shared" si="430"/>
        <v>0</v>
      </c>
      <c r="DS738" s="17">
        <f t="shared" si="416"/>
        <v>0.85</v>
      </c>
      <c r="DT738" s="16">
        <f>IF(DS738&gt;=1,VLOOKUP(BO738,'PAINEL E TARGET'!$S$1:$W$8,5,0),0)</f>
        <v>0</v>
      </c>
      <c r="DU738" s="16">
        <f t="shared" si="431"/>
        <v>1528.125</v>
      </c>
    </row>
    <row r="739" spans="2:125" s="32" customFormat="1" x14ac:dyDescent="0.2">
      <c r="B739" s="44">
        <v>43541</v>
      </c>
      <c r="C739" s="65">
        <v>1638</v>
      </c>
      <c r="D739" s="66" t="s">
        <v>737</v>
      </c>
      <c r="E739" s="65">
        <v>210</v>
      </c>
      <c r="F739" s="65" t="s">
        <v>1017</v>
      </c>
      <c r="G739" s="67">
        <v>2008502.8363292676</v>
      </c>
      <c r="H739" s="67">
        <v>1150612.3574004711</v>
      </c>
      <c r="I739" s="67">
        <v>723135.54</v>
      </c>
      <c r="J739" s="68">
        <v>0.62847885766997058</v>
      </c>
      <c r="K739" s="67">
        <v>6091.0471858990868</v>
      </c>
      <c r="L739" s="67">
        <v>946702.85459500435</v>
      </c>
      <c r="M739" s="67">
        <v>2663.6</v>
      </c>
      <c r="N739" s="67">
        <v>651512.12</v>
      </c>
      <c r="O739" s="67">
        <v>1674037.3233837043</v>
      </c>
      <c r="P739" s="67" t="s">
        <v>1082</v>
      </c>
      <c r="Q739" s="67" t="s">
        <v>1082</v>
      </c>
      <c r="R739" s="67">
        <v>0</v>
      </c>
      <c r="S739" s="67">
        <v>0</v>
      </c>
      <c r="T739" s="68">
        <v>7.9466010286672439E-2</v>
      </c>
      <c r="U739" s="68">
        <v>7.4091560597816131E-2</v>
      </c>
      <c r="V739" s="68">
        <v>0.93236794360924802</v>
      </c>
      <c r="W739" s="67">
        <v>75714.73000000001</v>
      </c>
      <c r="X739" s="67">
        <v>48468.899999999994</v>
      </c>
      <c r="Y739" s="68">
        <v>0.64015152665802266</v>
      </c>
      <c r="Z739" s="68">
        <v>2.9104552357196681E-2</v>
      </c>
      <c r="AA739" s="68">
        <v>2.3362224449418576E-2</v>
      </c>
      <c r="AB739" s="68">
        <v>0.80270000935581476</v>
      </c>
      <c r="AC739" s="67">
        <v>27730.640000000003</v>
      </c>
      <c r="AD739" s="67">
        <v>15283</v>
      </c>
      <c r="AE739" s="68">
        <v>0.55112323408330999</v>
      </c>
      <c r="AF739" s="43">
        <v>80</v>
      </c>
      <c r="AG739" s="43">
        <v>77</v>
      </c>
      <c r="AH739" s="43">
        <v>18</v>
      </c>
      <c r="AI739" s="43">
        <v>7</v>
      </c>
      <c r="AJ739" s="67">
        <v>33716.240000000005</v>
      </c>
      <c r="AK739" s="67">
        <v>24091.5</v>
      </c>
      <c r="AL739" s="68">
        <v>0.71453697090778789</v>
      </c>
      <c r="AM739" s="67">
        <v>16184.869999999999</v>
      </c>
      <c r="AN739" s="67">
        <v>6682.2999999999993</v>
      </c>
      <c r="AO739" s="68">
        <v>0.41287325755474091</v>
      </c>
      <c r="AP739" s="67">
        <v>10323.59</v>
      </c>
      <c r="AQ739" s="67">
        <v>199.98</v>
      </c>
      <c r="AR739" s="68">
        <v>1.937116836294351E-2</v>
      </c>
      <c r="AS739" s="67">
        <v>15490.030000000002</v>
      </c>
      <c r="AT739" s="67">
        <v>17495.12</v>
      </c>
      <c r="AU739" s="68">
        <v>1.1294439068226463</v>
      </c>
      <c r="AV739" s="43">
        <v>287.02000000000004</v>
      </c>
      <c r="AW739" s="43">
        <v>274.94</v>
      </c>
      <c r="AX739" s="69">
        <v>0.9579123406034421</v>
      </c>
      <c r="AY739" s="43">
        <v>6091.0471858990868</v>
      </c>
      <c r="AZ739" s="43">
        <v>2663.6</v>
      </c>
      <c r="BA739" s="43">
        <v>35973.431915826593</v>
      </c>
      <c r="BB739" s="43">
        <v>29066.05</v>
      </c>
      <c r="BC739" s="43">
        <v>10718.063863611966</v>
      </c>
      <c r="BD739" s="43">
        <v>63450.423785720734</v>
      </c>
      <c r="BE739" s="43">
        <v>133921.55000000002</v>
      </c>
      <c r="BF739" s="43">
        <v>49048.98</v>
      </c>
      <c r="BG739" s="43">
        <v>505.98999999999995</v>
      </c>
      <c r="BH739" s="43">
        <v>30</v>
      </c>
      <c r="BI739" s="44">
        <v>43173</v>
      </c>
      <c r="BJ739" s="44">
        <v>43541</v>
      </c>
      <c r="BK739" s="44">
        <v>43172</v>
      </c>
      <c r="BL739" s="43">
        <f t="shared" si="417"/>
        <v>723135.54</v>
      </c>
      <c r="BM739" s="43">
        <f t="shared" si="418"/>
        <v>654175.72</v>
      </c>
      <c r="BO739" s="16" t="str">
        <f>IFERROR(VLOOKUP($C739,'PORTE LOJA'!A:B,2,0),"PORTE 1")</f>
        <v>PORTE 3</v>
      </c>
      <c r="BP739" s="16">
        <f>VLOOKUP(BO739,'PAINEL E TARGET'!$S$1:$W$8,3,0)</f>
        <v>2400</v>
      </c>
      <c r="BQ739" s="16">
        <f t="shared" si="396"/>
        <v>1</v>
      </c>
      <c r="BR739" s="16">
        <f t="shared" si="397"/>
        <v>1</v>
      </c>
      <c r="BS739" s="16">
        <f t="shared" si="398"/>
        <v>1</v>
      </c>
      <c r="BT739" s="16">
        <f t="shared" si="399"/>
        <v>1</v>
      </c>
      <c r="BU739" s="16">
        <f t="shared" si="400"/>
        <v>1</v>
      </c>
      <c r="BV739" s="16">
        <f t="shared" si="401"/>
        <v>1</v>
      </c>
      <c r="BW739" s="17" t="str">
        <f t="shared" si="419"/>
        <v>111111</v>
      </c>
      <c r="BY739" s="17">
        <f t="shared" si="402"/>
        <v>0.628</v>
      </c>
      <c r="BZ739" s="17">
        <f t="shared" si="403"/>
        <v>0.68700000000000006</v>
      </c>
      <c r="CA739" s="17" t="str">
        <f t="shared" si="420"/>
        <v>Sem Retira</v>
      </c>
      <c r="CB739" s="17">
        <f t="shared" si="421"/>
        <v>0.68700000000000006</v>
      </c>
      <c r="CC739" s="33" t="str">
        <f>IF(CB739&gt;='PAINEL E TARGET'!$T$11,'PAINEL E TARGET'!$S$11,
IF(CB739&gt;='PAINEL E TARGET'!$T$12,'PAINEL E TARGET'!$S$12,
IF(CB739&gt;='PAINEL E TARGET'!$T$13,'PAINEL E TARGET'!$S$13,
IF(CB739&gt;='PAINEL E TARGET'!$T$14,'PAINEL E TARGET'!$S$14,
IF(CB739&gt;='PAINEL E TARGET'!$T$15,'PAINEL E TARGET'!$S$15,
IF(CB739&gt;='PAINEL E TARGET'!$T$16,'PAINEL E TARGET'!$S$16,
IF(CB739&gt;='PAINEL E TARGET'!$T$17,'PAINEL E TARGET'!$S$17,
IF(CB739&gt;='PAINEL E TARGET'!$T$18,'PAINEL E TARGET'!$S$18,'PAINEL E TARGET'!$S$19))))))))</f>
        <v>Não elegível</v>
      </c>
      <c r="CD739" s="17">
        <f>IFERROR(VLOOKUP($BW739,'PAINEL E TARGET'!$G$1:$Q$99,4,0),0)</f>
        <v>0.25</v>
      </c>
      <c r="CE739" s="17">
        <f>VLOOKUP(CC739,'PAINEL E TARGET'!$S$10:$U$19,3,0)</f>
        <v>0</v>
      </c>
      <c r="CF739" s="16">
        <f t="shared" si="422"/>
        <v>0</v>
      </c>
      <c r="CG739" s="17">
        <f t="shared" si="404"/>
        <v>0.71499999999999997</v>
      </c>
      <c r="CH739" s="17">
        <f t="shared" si="405"/>
        <v>0.41299999999999998</v>
      </c>
      <c r="CI739" s="17">
        <f t="shared" si="406"/>
        <v>1.9E-2</v>
      </c>
      <c r="CJ739" s="17">
        <f t="shared" si="407"/>
        <v>1.129</v>
      </c>
      <c r="CK739" s="17">
        <f t="shared" si="408"/>
        <v>0.95799999999999996</v>
      </c>
      <c r="CL739" s="17">
        <f t="shared" si="409"/>
        <v>0.64</v>
      </c>
      <c r="CM739" s="16">
        <f t="shared" si="410"/>
        <v>3</v>
      </c>
      <c r="CN739" s="17" t="str">
        <f t="shared" si="423"/>
        <v>não ok</v>
      </c>
      <c r="CO739" s="17">
        <f t="shared" si="424"/>
        <v>0</v>
      </c>
      <c r="CP739" s="33" t="str">
        <f>IF(CO739&gt;='PAINEL E TARGET'!$T$11,'PAINEL E TARGET'!$S$11,
IF(CO739&gt;='PAINEL E TARGET'!$T$12,'PAINEL E TARGET'!$S$12,
IF(CO739&gt;='PAINEL E TARGET'!$T$13,'PAINEL E TARGET'!$S$13,
IF(CO739&gt;='PAINEL E TARGET'!$T$14,'PAINEL E TARGET'!$S$14,
IF(CO739&gt;='PAINEL E TARGET'!$T$15,'PAINEL E TARGET'!$S$15,
IF(CO739&gt;='PAINEL E TARGET'!$T$16,'PAINEL E TARGET'!$S$16,
IF(CO739&gt;='PAINEL E TARGET'!$T$17,'PAINEL E TARGET'!$S$17,
IF(CO739&gt;='PAINEL E TARGET'!$T$18,'PAINEL E TARGET'!$S$18,'PAINEL E TARGET'!$S$19))))))))</f>
        <v>Não elegível</v>
      </c>
      <c r="CQ739" s="17">
        <f>IFERROR(VLOOKUP($BW739,'PAINEL E TARGET'!$G$1:$Q$99,5,0),0)</f>
        <v>0.25</v>
      </c>
      <c r="CR739" s="17">
        <f>VLOOKUP(CP739,'PAINEL E TARGET'!$S$10:$U$19,3,0)</f>
        <v>0</v>
      </c>
      <c r="CS739" s="16">
        <f t="shared" si="425"/>
        <v>0</v>
      </c>
      <c r="CT739" s="17">
        <f t="shared" si="411"/>
        <v>0.55100000000000005</v>
      </c>
      <c r="CU739" s="33" t="str">
        <f>IF(CT739&gt;='PAINEL E TARGET'!$T$11,'PAINEL E TARGET'!$S$11,
IF(CT739&gt;='PAINEL E TARGET'!$T$12,'PAINEL E TARGET'!$S$12,
IF(CT739&gt;='PAINEL E TARGET'!$T$13,'PAINEL E TARGET'!$S$13,
IF(CT739&gt;='PAINEL E TARGET'!$T$14,'PAINEL E TARGET'!$S$14,
IF(CT739&gt;='PAINEL E TARGET'!$T$15,'PAINEL E TARGET'!$S$15,
IF(CT739&gt;='PAINEL E TARGET'!$T$16,'PAINEL E TARGET'!$S$16,
IF(CT739&gt;='PAINEL E TARGET'!$T$17,'PAINEL E TARGET'!$S$17,
IF(CT739&gt;='PAINEL E TARGET'!$T$18,'PAINEL E TARGET'!$S$18,'PAINEL E TARGET'!$S$19))))))))</f>
        <v>Não elegível</v>
      </c>
      <c r="CV739" s="17">
        <f>IFERROR(VLOOKUP($BW739,'PAINEL E TARGET'!$G$1:$Q$99,6,0),0)</f>
        <v>0.2</v>
      </c>
      <c r="CW739" s="17">
        <f>VLOOKUP(CU739,'PAINEL E TARGET'!$S$10:$U$19,3,0)</f>
        <v>0</v>
      </c>
      <c r="CX739" s="16">
        <f t="shared" si="426"/>
        <v>0</v>
      </c>
      <c r="CY739" s="17">
        <f t="shared" si="412"/>
        <v>0.437</v>
      </c>
      <c r="CZ739" s="33" t="str">
        <f>IF(CY739&gt;='PAINEL E TARGET'!$T$11,'PAINEL E TARGET'!$S$11,
IF(CY739&gt;='PAINEL E TARGET'!$T$12,'PAINEL E TARGET'!$S$12,
IF(CY739&gt;='PAINEL E TARGET'!$T$13,'PAINEL E TARGET'!$S$13,
IF(CY739&gt;='PAINEL E TARGET'!$T$14,'PAINEL E TARGET'!$S$14,
IF(CY739&gt;='PAINEL E TARGET'!$T$15,'PAINEL E TARGET'!$S$15,
IF(CY739&gt;='PAINEL E TARGET'!$T$16,'PAINEL E TARGET'!$S$16,
IF(CY739&gt;='PAINEL E TARGET'!$T$17,'PAINEL E TARGET'!$S$17,
IF(CY739&gt;='PAINEL E TARGET'!$T$18,'PAINEL E TARGET'!$S$18,'PAINEL E TARGET'!$S$19))))))))</f>
        <v>Não elegível</v>
      </c>
      <c r="DA739" s="17">
        <f>IFERROR(VLOOKUP($BW739,'PAINEL E TARGET'!$G$1:$Q$99,7,0),0)</f>
        <v>0.15</v>
      </c>
      <c r="DB739" s="17">
        <f>VLOOKUP(CZ739,'PAINEL E TARGET'!$S$10:$U$19,3,0)</f>
        <v>0</v>
      </c>
      <c r="DC739" s="16">
        <f t="shared" si="427"/>
        <v>0</v>
      </c>
      <c r="DD739" s="17">
        <f t="shared" si="413"/>
        <v>0.80800000000000005</v>
      </c>
      <c r="DE739" s="33" t="str">
        <f>IF(DD739&gt;='PAINEL E TARGET'!$T$11,'PAINEL E TARGET'!$S$11,
IF(DD739&gt;='PAINEL E TARGET'!$T$12,'PAINEL E TARGET'!$S$12,
IF(DD739&gt;='PAINEL E TARGET'!$T$13,'PAINEL E TARGET'!$S$13,
IF(DD739&gt;='PAINEL E TARGET'!$T$14,'PAINEL E TARGET'!$S$14,
IF(DD739&gt;='PAINEL E TARGET'!$T$15,'PAINEL E TARGET'!$S$15,
IF(DD739&gt;='PAINEL E TARGET'!$T$16,'PAINEL E TARGET'!$S$16,
IF(DD739&gt;='PAINEL E TARGET'!$T$17,'PAINEL E TARGET'!$S$17,
IF(DD739&gt;='PAINEL E TARGET'!$T$18,'PAINEL E TARGET'!$S$18,'PAINEL E TARGET'!$S$19))))))))</f>
        <v>Não elegível</v>
      </c>
      <c r="DF739" s="17">
        <f>IFERROR(VLOOKUP($BW739,'PAINEL E TARGET'!$G$1:$Q$99,8,0),0)</f>
        <v>0.1</v>
      </c>
      <c r="DG739" s="17">
        <f>VLOOKUP(DE739,'PAINEL E TARGET'!$S$10:$U$19,3,0)</f>
        <v>0</v>
      </c>
      <c r="DH739" s="16">
        <f t="shared" si="428"/>
        <v>0</v>
      </c>
      <c r="DI739" s="17">
        <f t="shared" si="414"/>
        <v>0.38900000000000001</v>
      </c>
      <c r="DJ739" s="33" t="str">
        <f>IF(DI739&gt;='PAINEL E TARGET'!$T$11,'PAINEL E TARGET'!$S$11,
IF(DI739&gt;='PAINEL E TARGET'!$T$12,'PAINEL E TARGET'!$S$12,
IF(DI739&gt;='PAINEL E TARGET'!$T$13,'PAINEL E TARGET'!$S$13,
IF(DI739&gt;='PAINEL E TARGET'!$T$14,'PAINEL E TARGET'!$S$14,
IF(DI739&gt;='PAINEL E TARGET'!$T$15,'PAINEL E TARGET'!$S$15,
IF(DI739&gt;='PAINEL E TARGET'!$T$16,'PAINEL E TARGET'!$S$16,
IF(DI739&gt;='PAINEL E TARGET'!$T$17,'PAINEL E TARGET'!$S$17,
IF(DI739&gt;='PAINEL E TARGET'!$T$18,'PAINEL E TARGET'!$S$18,'PAINEL E TARGET'!$S$19))))))))</f>
        <v>Não elegível</v>
      </c>
      <c r="DK739" s="17">
        <f>IFERROR(VLOOKUP($BW739,'PAINEL E TARGET'!$G$1:$Q$99,9,0),0)</f>
        <v>0.05</v>
      </c>
      <c r="DL739" s="17">
        <f>VLOOKUP(DJ739,'PAINEL E TARGET'!$S$10:$U$19,3,0)</f>
        <v>0</v>
      </c>
      <c r="DM739" s="16">
        <f t="shared" si="429"/>
        <v>0</v>
      </c>
      <c r="DN739" s="17">
        <f t="shared" si="415"/>
        <v>0.95799999999999996</v>
      </c>
      <c r="DO739" s="33" t="str">
        <f>IF(DN739&gt;='PAINEL E TARGET'!$T$11,'PAINEL E TARGET'!$S$11,
IF(DN739&gt;='PAINEL E TARGET'!$T$12,'PAINEL E TARGET'!$S$12,
IF(DN739&gt;='PAINEL E TARGET'!$T$13,'PAINEL E TARGET'!$S$13,
IF(DN739&gt;='PAINEL E TARGET'!$T$14,'PAINEL E TARGET'!$S$14,
IF(DN739&gt;='PAINEL E TARGET'!$T$15,'PAINEL E TARGET'!$S$15,
IF(DN739&gt;='PAINEL E TARGET'!$T$16,'PAINEL E TARGET'!$S$16,
IF(DN739&gt;='PAINEL E TARGET'!$T$17,'PAINEL E TARGET'!$S$17,
IF(DN739&gt;='PAINEL E TARGET'!$T$18,'PAINEL E TARGET'!$S$18,'PAINEL E TARGET'!$S$19))))))))</f>
        <v>1. Fx de 90% a 99,9%</v>
      </c>
      <c r="DP739" s="17">
        <f>IFERROR(VLOOKUP($BW739,'PAINEL E TARGET'!$G$1:$Q$99,10,0),0)</f>
        <v>0</v>
      </c>
      <c r="DQ739" s="17">
        <f>VLOOKUP(DO739,'PAINEL E TARGET'!$S$10:$U$19,3,0)</f>
        <v>0.5</v>
      </c>
      <c r="DR739" s="16">
        <f t="shared" si="430"/>
        <v>0</v>
      </c>
      <c r="DS739" s="17">
        <f t="shared" si="416"/>
        <v>0.96299999999999997</v>
      </c>
      <c r="DT739" s="16">
        <f>IF(DS739&gt;=1,VLOOKUP(BO739,'PAINEL E TARGET'!$S$1:$W$8,5,0),0)</f>
        <v>0</v>
      </c>
      <c r="DU739" s="16">
        <f t="shared" si="431"/>
        <v>0</v>
      </c>
    </row>
    <row r="740" spans="2:125" s="32" customFormat="1" x14ac:dyDescent="0.2">
      <c r="B740" s="44">
        <v>43541</v>
      </c>
      <c r="C740" s="65">
        <v>1639</v>
      </c>
      <c r="D740" s="66" t="s">
        <v>738</v>
      </c>
      <c r="E740" s="65">
        <v>210</v>
      </c>
      <c r="F740" s="65" t="s">
        <v>1017</v>
      </c>
      <c r="G740" s="67">
        <v>1620823.5851768174</v>
      </c>
      <c r="H740" s="67">
        <v>919558.77680127323</v>
      </c>
      <c r="I740" s="67">
        <v>783826.59000000008</v>
      </c>
      <c r="J740" s="68">
        <v>0.85239422402837184</v>
      </c>
      <c r="K740" s="67">
        <v>166407.26157756406</v>
      </c>
      <c r="L740" s="67">
        <v>655949.670507801</v>
      </c>
      <c r="M740" s="67">
        <v>130377.06</v>
      </c>
      <c r="N740" s="67">
        <v>602281.22</v>
      </c>
      <c r="O740" s="67">
        <v>1450448.2542406805</v>
      </c>
      <c r="P740" s="67" t="s">
        <v>1082</v>
      </c>
      <c r="Q740" s="67" t="s">
        <v>1082</v>
      </c>
      <c r="R740" s="67">
        <v>0</v>
      </c>
      <c r="S740" s="67">
        <v>948</v>
      </c>
      <c r="T740" s="68">
        <v>0.10616809635032907</v>
      </c>
      <c r="U740" s="68">
        <v>9.1255735211236519E-2</v>
      </c>
      <c r="V740" s="68">
        <v>0.85954009112223917</v>
      </c>
      <c r="W740" s="67">
        <v>87308.07</v>
      </c>
      <c r="X740" s="67">
        <v>66859.26999999999</v>
      </c>
      <c r="Y740" s="68">
        <v>0.76578568281259662</v>
      </c>
      <c r="Z740" s="68">
        <v>0.14231891947844735</v>
      </c>
      <c r="AA740" s="68">
        <v>0.15960993438851193</v>
      </c>
      <c r="AB740" s="68">
        <v>1.1214948439282038</v>
      </c>
      <c r="AC740" s="67">
        <v>117036.95</v>
      </c>
      <c r="AD740" s="67">
        <v>116939.54000000001</v>
      </c>
      <c r="AE740" s="68">
        <v>0.9991676987481305</v>
      </c>
      <c r="AF740" s="43">
        <v>80</v>
      </c>
      <c r="AG740" s="43">
        <v>68</v>
      </c>
      <c r="AH740" s="43">
        <v>31</v>
      </c>
      <c r="AI740" s="43">
        <v>21</v>
      </c>
      <c r="AJ740" s="67">
        <v>40801.379999999997</v>
      </c>
      <c r="AK740" s="67">
        <v>35010</v>
      </c>
      <c r="AL740" s="68">
        <v>0.85805921270309982</v>
      </c>
      <c r="AM740" s="67">
        <v>15071.02</v>
      </c>
      <c r="AN740" s="67">
        <v>9382.4</v>
      </c>
      <c r="AO740" s="68">
        <v>0.62254578654928461</v>
      </c>
      <c r="AP740" s="67">
        <v>6641.17</v>
      </c>
      <c r="AQ740" s="67">
        <v>4613.8900000000003</v>
      </c>
      <c r="AR740" s="68">
        <v>0.69474053517678369</v>
      </c>
      <c r="AS740" s="67">
        <v>24794.5</v>
      </c>
      <c r="AT740" s="67">
        <v>17852.980000000003</v>
      </c>
      <c r="AU740" s="68">
        <v>0.72003791163362851</v>
      </c>
      <c r="AV740" s="43">
        <v>4060.0400000000004</v>
      </c>
      <c r="AW740" s="43">
        <v>1914.63</v>
      </c>
      <c r="AX740" s="69">
        <v>0.47157909774287937</v>
      </c>
      <c r="AY740" s="43">
        <v>166407.26157756406</v>
      </c>
      <c r="AZ740" s="43">
        <v>130377.06000000001</v>
      </c>
      <c r="BA740" s="43">
        <v>38482.499283175282</v>
      </c>
      <c r="BB740" s="43">
        <v>40361.300000000003</v>
      </c>
      <c r="BC740" s="43">
        <v>293486.29899481207</v>
      </c>
      <c r="BD740" s="43">
        <v>67901.137456432902</v>
      </c>
      <c r="BE740" s="43">
        <v>154836.20000000001</v>
      </c>
      <c r="BF740" s="43">
        <v>207558.88999999998</v>
      </c>
      <c r="BG740" s="43">
        <v>7171.1100000000006</v>
      </c>
      <c r="BH740" s="43">
        <v>49</v>
      </c>
      <c r="BI740" s="44">
        <v>43173</v>
      </c>
      <c r="BJ740" s="44">
        <v>43541</v>
      </c>
      <c r="BK740" s="44">
        <v>43172</v>
      </c>
      <c r="BL740" s="43">
        <f t="shared" si="417"/>
        <v>784774.59000000008</v>
      </c>
      <c r="BM740" s="43">
        <f t="shared" si="418"/>
        <v>733606.28</v>
      </c>
      <c r="BO740" s="16" t="str">
        <f>IFERROR(VLOOKUP($C740,'PORTE LOJA'!A:B,2,0),"PORTE 1")</f>
        <v>PORTE 2</v>
      </c>
      <c r="BP740" s="16">
        <f>VLOOKUP(BO740,'PAINEL E TARGET'!$S$1:$W$8,3,0)</f>
        <v>1875</v>
      </c>
      <c r="BQ740" s="16">
        <f t="shared" si="396"/>
        <v>1</v>
      </c>
      <c r="BR740" s="16">
        <f t="shared" si="397"/>
        <v>1</v>
      </c>
      <c r="BS740" s="16">
        <f t="shared" si="398"/>
        <v>1</v>
      </c>
      <c r="BT740" s="16">
        <f t="shared" si="399"/>
        <v>1</v>
      </c>
      <c r="BU740" s="16">
        <f t="shared" si="400"/>
        <v>1</v>
      </c>
      <c r="BV740" s="16">
        <f t="shared" si="401"/>
        <v>1</v>
      </c>
      <c r="BW740" s="17" t="str">
        <f t="shared" si="419"/>
        <v>111111</v>
      </c>
      <c r="BY740" s="17">
        <f t="shared" si="402"/>
        <v>0.85299999999999998</v>
      </c>
      <c r="BZ740" s="17">
        <f t="shared" si="403"/>
        <v>0.89200000000000002</v>
      </c>
      <c r="CA740" s="17" t="str">
        <f t="shared" si="420"/>
        <v>Sem Retira</v>
      </c>
      <c r="CB740" s="17">
        <f t="shared" si="421"/>
        <v>0.89200000000000002</v>
      </c>
      <c r="CC740" s="33" t="str">
        <f>IF(CB740&gt;='PAINEL E TARGET'!$T$11,'PAINEL E TARGET'!$S$11,
IF(CB740&gt;='PAINEL E TARGET'!$T$12,'PAINEL E TARGET'!$S$12,
IF(CB740&gt;='PAINEL E TARGET'!$T$13,'PAINEL E TARGET'!$S$13,
IF(CB740&gt;='PAINEL E TARGET'!$T$14,'PAINEL E TARGET'!$S$14,
IF(CB740&gt;='PAINEL E TARGET'!$T$15,'PAINEL E TARGET'!$S$15,
IF(CB740&gt;='PAINEL E TARGET'!$T$16,'PAINEL E TARGET'!$S$16,
IF(CB740&gt;='PAINEL E TARGET'!$T$17,'PAINEL E TARGET'!$S$17,
IF(CB740&gt;='PAINEL E TARGET'!$T$18,'PAINEL E TARGET'!$S$18,'PAINEL E TARGET'!$S$19))))))))</f>
        <v>Não elegível</v>
      </c>
      <c r="CD740" s="17">
        <f>IFERROR(VLOOKUP($BW740,'PAINEL E TARGET'!$G$1:$Q$99,4,0),0)</f>
        <v>0.25</v>
      </c>
      <c r="CE740" s="17">
        <f>VLOOKUP(CC740,'PAINEL E TARGET'!$S$10:$U$19,3,0)</f>
        <v>0</v>
      </c>
      <c r="CF740" s="16">
        <f t="shared" si="422"/>
        <v>0</v>
      </c>
      <c r="CG740" s="17">
        <f t="shared" si="404"/>
        <v>0.85799999999999998</v>
      </c>
      <c r="CH740" s="17">
        <f t="shared" si="405"/>
        <v>0.623</v>
      </c>
      <c r="CI740" s="17">
        <f t="shared" si="406"/>
        <v>0.69499999999999995</v>
      </c>
      <c r="CJ740" s="17">
        <f t="shared" si="407"/>
        <v>0.72</v>
      </c>
      <c r="CK740" s="17">
        <f t="shared" si="408"/>
        <v>0.47199999999999998</v>
      </c>
      <c r="CL740" s="17">
        <f t="shared" si="409"/>
        <v>0.76600000000000001</v>
      </c>
      <c r="CM740" s="16">
        <f t="shared" si="410"/>
        <v>2</v>
      </c>
      <c r="CN740" s="17" t="str">
        <f t="shared" si="423"/>
        <v>não ok</v>
      </c>
      <c r="CO740" s="17">
        <f t="shared" si="424"/>
        <v>0</v>
      </c>
      <c r="CP740" s="33" t="str">
        <f>IF(CO740&gt;='PAINEL E TARGET'!$T$11,'PAINEL E TARGET'!$S$11,
IF(CO740&gt;='PAINEL E TARGET'!$T$12,'PAINEL E TARGET'!$S$12,
IF(CO740&gt;='PAINEL E TARGET'!$T$13,'PAINEL E TARGET'!$S$13,
IF(CO740&gt;='PAINEL E TARGET'!$T$14,'PAINEL E TARGET'!$S$14,
IF(CO740&gt;='PAINEL E TARGET'!$T$15,'PAINEL E TARGET'!$S$15,
IF(CO740&gt;='PAINEL E TARGET'!$T$16,'PAINEL E TARGET'!$S$16,
IF(CO740&gt;='PAINEL E TARGET'!$T$17,'PAINEL E TARGET'!$S$17,
IF(CO740&gt;='PAINEL E TARGET'!$T$18,'PAINEL E TARGET'!$S$18,'PAINEL E TARGET'!$S$19))))))))</f>
        <v>Não elegível</v>
      </c>
      <c r="CQ740" s="17">
        <f>IFERROR(VLOOKUP($BW740,'PAINEL E TARGET'!$G$1:$Q$99,5,0),0)</f>
        <v>0.25</v>
      </c>
      <c r="CR740" s="17">
        <f>VLOOKUP(CP740,'PAINEL E TARGET'!$S$10:$U$19,3,0)</f>
        <v>0</v>
      </c>
      <c r="CS740" s="16">
        <f t="shared" si="425"/>
        <v>0</v>
      </c>
      <c r="CT740" s="17">
        <f t="shared" si="411"/>
        <v>0.999</v>
      </c>
      <c r="CU740" s="33" t="str">
        <f>IF(CT740&gt;='PAINEL E TARGET'!$T$11,'PAINEL E TARGET'!$S$11,
IF(CT740&gt;='PAINEL E TARGET'!$T$12,'PAINEL E TARGET'!$S$12,
IF(CT740&gt;='PAINEL E TARGET'!$T$13,'PAINEL E TARGET'!$S$13,
IF(CT740&gt;='PAINEL E TARGET'!$T$14,'PAINEL E TARGET'!$S$14,
IF(CT740&gt;='PAINEL E TARGET'!$T$15,'PAINEL E TARGET'!$S$15,
IF(CT740&gt;='PAINEL E TARGET'!$T$16,'PAINEL E TARGET'!$S$16,
IF(CT740&gt;='PAINEL E TARGET'!$T$17,'PAINEL E TARGET'!$S$17,
IF(CT740&gt;='PAINEL E TARGET'!$T$18,'PAINEL E TARGET'!$S$18,'PAINEL E TARGET'!$S$19))))))))</f>
        <v>1. Fx de 90% a 99,9%</v>
      </c>
      <c r="CV740" s="17">
        <f>IFERROR(VLOOKUP($BW740,'PAINEL E TARGET'!$G$1:$Q$99,6,0),0)</f>
        <v>0.2</v>
      </c>
      <c r="CW740" s="17">
        <f>VLOOKUP(CU740,'PAINEL E TARGET'!$S$10:$U$19,3,0)</f>
        <v>0.5</v>
      </c>
      <c r="CX740" s="16">
        <f t="shared" si="426"/>
        <v>187.5</v>
      </c>
      <c r="CY740" s="17">
        <f t="shared" si="412"/>
        <v>0.78300000000000003</v>
      </c>
      <c r="CZ740" s="33" t="str">
        <f>IF(CY740&gt;='PAINEL E TARGET'!$T$11,'PAINEL E TARGET'!$S$11,
IF(CY740&gt;='PAINEL E TARGET'!$T$12,'PAINEL E TARGET'!$S$12,
IF(CY740&gt;='PAINEL E TARGET'!$T$13,'PAINEL E TARGET'!$S$13,
IF(CY740&gt;='PAINEL E TARGET'!$T$14,'PAINEL E TARGET'!$S$14,
IF(CY740&gt;='PAINEL E TARGET'!$T$15,'PAINEL E TARGET'!$S$15,
IF(CY740&gt;='PAINEL E TARGET'!$T$16,'PAINEL E TARGET'!$S$16,
IF(CY740&gt;='PAINEL E TARGET'!$T$17,'PAINEL E TARGET'!$S$17,
IF(CY740&gt;='PAINEL E TARGET'!$T$18,'PAINEL E TARGET'!$S$18,'PAINEL E TARGET'!$S$19))))))))</f>
        <v>Não elegível</v>
      </c>
      <c r="DA740" s="17">
        <f>IFERROR(VLOOKUP($BW740,'PAINEL E TARGET'!$G$1:$Q$99,7,0),0)</f>
        <v>0.15</v>
      </c>
      <c r="DB740" s="17">
        <f>VLOOKUP(CZ740,'PAINEL E TARGET'!$S$10:$U$19,3,0)</f>
        <v>0</v>
      </c>
      <c r="DC740" s="16">
        <f t="shared" si="427"/>
        <v>0</v>
      </c>
      <c r="DD740" s="17">
        <f t="shared" si="413"/>
        <v>1.0489999999999999</v>
      </c>
      <c r="DE740" s="33" t="str">
        <f>IF(DD740&gt;='PAINEL E TARGET'!$T$11,'PAINEL E TARGET'!$S$11,
IF(DD740&gt;='PAINEL E TARGET'!$T$12,'PAINEL E TARGET'!$S$12,
IF(DD740&gt;='PAINEL E TARGET'!$T$13,'PAINEL E TARGET'!$S$13,
IF(DD740&gt;='PAINEL E TARGET'!$T$14,'PAINEL E TARGET'!$S$14,
IF(DD740&gt;='PAINEL E TARGET'!$T$15,'PAINEL E TARGET'!$S$15,
IF(DD740&gt;='PAINEL E TARGET'!$T$16,'PAINEL E TARGET'!$S$16,
IF(DD740&gt;='PAINEL E TARGET'!$T$17,'PAINEL E TARGET'!$S$17,
IF(DD740&gt;='PAINEL E TARGET'!$T$18,'PAINEL E TARGET'!$S$18,'PAINEL E TARGET'!$S$19))))))))</f>
        <v>2. Fx de 100% a 104,9%</v>
      </c>
      <c r="DF740" s="17">
        <f>IFERROR(VLOOKUP($BW740,'PAINEL E TARGET'!$G$1:$Q$99,8,0),0)</f>
        <v>0.1</v>
      </c>
      <c r="DG740" s="17">
        <f>VLOOKUP(DE740,'PAINEL E TARGET'!$S$10:$U$19,3,0)</f>
        <v>1</v>
      </c>
      <c r="DH740" s="16">
        <f t="shared" si="428"/>
        <v>187.5</v>
      </c>
      <c r="DI740" s="17">
        <f t="shared" si="414"/>
        <v>0.67700000000000005</v>
      </c>
      <c r="DJ740" s="33" t="str">
        <f>IF(DI740&gt;='PAINEL E TARGET'!$T$11,'PAINEL E TARGET'!$S$11,
IF(DI740&gt;='PAINEL E TARGET'!$T$12,'PAINEL E TARGET'!$S$12,
IF(DI740&gt;='PAINEL E TARGET'!$T$13,'PAINEL E TARGET'!$S$13,
IF(DI740&gt;='PAINEL E TARGET'!$T$14,'PAINEL E TARGET'!$S$14,
IF(DI740&gt;='PAINEL E TARGET'!$T$15,'PAINEL E TARGET'!$S$15,
IF(DI740&gt;='PAINEL E TARGET'!$T$16,'PAINEL E TARGET'!$S$16,
IF(DI740&gt;='PAINEL E TARGET'!$T$17,'PAINEL E TARGET'!$S$17,
IF(DI740&gt;='PAINEL E TARGET'!$T$18,'PAINEL E TARGET'!$S$18,'PAINEL E TARGET'!$S$19))))))))</f>
        <v>Não elegível</v>
      </c>
      <c r="DK740" s="17">
        <f>IFERROR(VLOOKUP($BW740,'PAINEL E TARGET'!$G$1:$Q$99,9,0),0)</f>
        <v>0.05</v>
      </c>
      <c r="DL740" s="17">
        <f>VLOOKUP(DJ740,'PAINEL E TARGET'!$S$10:$U$19,3,0)</f>
        <v>0</v>
      </c>
      <c r="DM740" s="16">
        <f t="shared" si="429"/>
        <v>0</v>
      </c>
      <c r="DN740" s="17">
        <f t="shared" si="415"/>
        <v>0.47199999999999998</v>
      </c>
      <c r="DO740" s="33" t="str">
        <f>IF(DN740&gt;='PAINEL E TARGET'!$T$11,'PAINEL E TARGET'!$S$11,
IF(DN740&gt;='PAINEL E TARGET'!$T$12,'PAINEL E TARGET'!$S$12,
IF(DN740&gt;='PAINEL E TARGET'!$T$13,'PAINEL E TARGET'!$S$13,
IF(DN740&gt;='PAINEL E TARGET'!$T$14,'PAINEL E TARGET'!$S$14,
IF(DN740&gt;='PAINEL E TARGET'!$T$15,'PAINEL E TARGET'!$S$15,
IF(DN740&gt;='PAINEL E TARGET'!$T$16,'PAINEL E TARGET'!$S$16,
IF(DN740&gt;='PAINEL E TARGET'!$T$17,'PAINEL E TARGET'!$S$17,
IF(DN740&gt;='PAINEL E TARGET'!$T$18,'PAINEL E TARGET'!$S$18,'PAINEL E TARGET'!$S$19))))))))</f>
        <v>Não elegível</v>
      </c>
      <c r="DP740" s="17">
        <f>IFERROR(VLOOKUP($BW740,'PAINEL E TARGET'!$G$1:$Q$99,10,0),0)</f>
        <v>0</v>
      </c>
      <c r="DQ740" s="17">
        <f>VLOOKUP(DO740,'PAINEL E TARGET'!$S$10:$U$19,3,0)</f>
        <v>0</v>
      </c>
      <c r="DR740" s="16">
        <f t="shared" si="430"/>
        <v>0</v>
      </c>
      <c r="DS740" s="17">
        <f t="shared" si="416"/>
        <v>0.85</v>
      </c>
      <c r="DT740" s="16">
        <f>IF(DS740&gt;=1,VLOOKUP(BO740,'PAINEL E TARGET'!$S$1:$W$8,5,0),0)</f>
        <v>0</v>
      </c>
      <c r="DU740" s="16">
        <f t="shared" si="431"/>
        <v>375</v>
      </c>
    </row>
    <row r="741" spans="2:125" s="32" customFormat="1" x14ac:dyDescent="0.2">
      <c r="B741" s="44">
        <v>43541</v>
      </c>
      <c r="C741" s="65">
        <v>1641</v>
      </c>
      <c r="D741" s="66" t="s">
        <v>739</v>
      </c>
      <c r="E741" s="65">
        <v>210</v>
      </c>
      <c r="F741" s="65" t="s">
        <v>1017</v>
      </c>
      <c r="G741" s="67">
        <v>3100205.6952248933</v>
      </c>
      <c r="H741" s="67">
        <v>1709920.5181266966</v>
      </c>
      <c r="I741" s="67">
        <v>1488953.9400000002</v>
      </c>
      <c r="J741" s="68">
        <v>0.87077377235710562</v>
      </c>
      <c r="K741" s="67">
        <v>220211.41554290755</v>
      </c>
      <c r="L741" s="67">
        <v>1380167.7646905973</v>
      </c>
      <c r="M741" s="67">
        <v>187839.04</v>
      </c>
      <c r="N741" s="67">
        <v>1257615.53</v>
      </c>
      <c r="O741" s="67">
        <v>2902736.9070049855</v>
      </c>
      <c r="P741" s="67" t="s">
        <v>1082</v>
      </c>
      <c r="Q741" s="67" t="s">
        <v>1082</v>
      </c>
      <c r="R741" s="67">
        <v>0</v>
      </c>
      <c r="S741" s="67">
        <v>0</v>
      </c>
      <c r="T741" s="68">
        <v>0.11019277317408575</v>
      </c>
      <c r="U741" s="68">
        <v>0.10590205543436759</v>
      </c>
      <c r="V741" s="68">
        <v>0.96106171379370264</v>
      </c>
      <c r="W741" s="67">
        <v>176350.22</v>
      </c>
      <c r="X741" s="67">
        <v>153076.60999999999</v>
      </c>
      <c r="Y741" s="68">
        <v>0.86802619242550416</v>
      </c>
      <c r="Z741" s="68">
        <v>0.16088062952833057</v>
      </c>
      <c r="AA741" s="68">
        <v>0.18904340245020637</v>
      </c>
      <c r="AB741" s="68">
        <v>1.175053845851072</v>
      </c>
      <c r="AC741" s="67">
        <v>257470.01</v>
      </c>
      <c r="AD741" s="67">
        <v>273253.65000000002</v>
      </c>
      <c r="AE741" s="68">
        <v>1.0613028290168631</v>
      </c>
      <c r="AF741" s="43">
        <v>80</v>
      </c>
      <c r="AG741" s="43">
        <v>81</v>
      </c>
      <c r="AH741" s="43">
        <v>62</v>
      </c>
      <c r="AI741" s="43">
        <v>46</v>
      </c>
      <c r="AJ741" s="67">
        <v>97270.99</v>
      </c>
      <c r="AK741" s="67">
        <v>74446.899999999994</v>
      </c>
      <c r="AL741" s="68">
        <v>0.76535563172534782</v>
      </c>
      <c r="AM741" s="67">
        <v>8483.89</v>
      </c>
      <c r="AN741" s="67">
        <v>18050.429999999997</v>
      </c>
      <c r="AO741" s="68">
        <v>2.127612451363702</v>
      </c>
      <c r="AP741" s="67">
        <v>0</v>
      </c>
      <c r="AQ741" s="67">
        <v>6650.1999999999989</v>
      </c>
      <c r="AR741" s="68">
        <v>0</v>
      </c>
      <c r="AS741" s="67">
        <v>70595.340000000011</v>
      </c>
      <c r="AT741" s="67">
        <v>53929.080000000009</v>
      </c>
      <c r="AU741" s="68">
        <v>0.76391841161187124</v>
      </c>
      <c r="AV741" s="43">
        <v>5573.42</v>
      </c>
      <c r="AW741" s="43">
        <v>4984.0199999999995</v>
      </c>
      <c r="AX741" s="69">
        <v>0.89424805595128298</v>
      </c>
      <c r="AY741" s="43">
        <v>220211.41554290755</v>
      </c>
      <c r="AZ741" s="43">
        <v>187839.04</v>
      </c>
      <c r="BA741" s="43">
        <v>73924.549625961183</v>
      </c>
      <c r="BB741" s="43">
        <v>68890.070000000007</v>
      </c>
      <c r="BC741" s="43">
        <v>399260.45791339653</v>
      </c>
      <c r="BD741" s="43">
        <v>134203.90004192089</v>
      </c>
      <c r="BE741" s="43">
        <v>322085.88</v>
      </c>
      <c r="BF741" s="43">
        <v>470243.07999999996</v>
      </c>
      <c r="BG741" s="43">
        <v>10124.370000000001</v>
      </c>
      <c r="BH741" s="43">
        <v>118</v>
      </c>
      <c r="BI741" s="44">
        <v>43173</v>
      </c>
      <c r="BJ741" s="44">
        <v>43541</v>
      </c>
      <c r="BK741" s="44">
        <v>43172</v>
      </c>
      <c r="BL741" s="43">
        <f t="shared" si="417"/>
        <v>1488953.9400000002</v>
      </c>
      <c r="BM741" s="43">
        <f t="shared" si="418"/>
        <v>1445454.57</v>
      </c>
      <c r="BO741" s="16" t="str">
        <f>IFERROR(VLOOKUP($C741,'PORTE LOJA'!A:B,2,0),"PORTE 1")</f>
        <v>PORTE 4</v>
      </c>
      <c r="BP741" s="16">
        <f>VLOOKUP(BO741,'PAINEL E TARGET'!$S$1:$W$8,3,0)</f>
        <v>3000</v>
      </c>
      <c r="BQ741" s="16">
        <f t="shared" si="396"/>
        <v>1</v>
      </c>
      <c r="BR741" s="16">
        <f t="shared" si="397"/>
        <v>1</v>
      </c>
      <c r="BS741" s="16">
        <f t="shared" si="398"/>
        <v>1</v>
      </c>
      <c r="BT741" s="16">
        <f t="shared" si="399"/>
        <v>1</v>
      </c>
      <c r="BU741" s="16">
        <f t="shared" si="400"/>
        <v>1</v>
      </c>
      <c r="BV741" s="16">
        <f t="shared" si="401"/>
        <v>1</v>
      </c>
      <c r="BW741" s="17" t="str">
        <f t="shared" si="419"/>
        <v>111111</v>
      </c>
      <c r="BY741" s="17">
        <f t="shared" si="402"/>
        <v>0.871</v>
      </c>
      <c r="BZ741" s="17">
        <f t="shared" si="403"/>
        <v>0.90300000000000002</v>
      </c>
      <c r="CA741" s="17" t="str">
        <f t="shared" si="420"/>
        <v>Sem Retira</v>
      </c>
      <c r="CB741" s="17">
        <f t="shared" si="421"/>
        <v>0.90300000000000002</v>
      </c>
      <c r="CC741" s="33" t="str">
        <f>IF(CB741&gt;='PAINEL E TARGET'!$T$11,'PAINEL E TARGET'!$S$11,
IF(CB741&gt;='PAINEL E TARGET'!$T$12,'PAINEL E TARGET'!$S$12,
IF(CB741&gt;='PAINEL E TARGET'!$T$13,'PAINEL E TARGET'!$S$13,
IF(CB741&gt;='PAINEL E TARGET'!$T$14,'PAINEL E TARGET'!$S$14,
IF(CB741&gt;='PAINEL E TARGET'!$T$15,'PAINEL E TARGET'!$S$15,
IF(CB741&gt;='PAINEL E TARGET'!$T$16,'PAINEL E TARGET'!$S$16,
IF(CB741&gt;='PAINEL E TARGET'!$T$17,'PAINEL E TARGET'!$S$17,
IF(CB741&gt;='PAINEL E TARGET'!$T$18,'PAINEL E TARGET'!$S$18,'PAINEL E TARGET'!$S$19))))))))</f>
        <v>1. Fx de 90% a 99,9%</v>
      </c>
      <c r="CD741" s="17">
        <f>IFERROR(VLOOKUP($BW741,'PAINEL E TARGET'!$G$1:$Q$99,4,0),0)</f>
        <v>0.25</v>
      </c>
      <c r="CE741" s="17">
        <f>VLOOKUP(CC741,'PAINEL E TARGET'!$S$10:$U$19,3,0)</f>
        <v>0.5</v>
      </c>
      <c r="CF741" s="16">
        <f t="shared" si="422"/>
        <v>375</v>
      </c>
      <c r="CG741" s="17">
        <f t="shared" si="404"/>
        <v>0.76500000000000001</v>
      </c>
      <c r="CH741" s="17">
        <f t="shared" si="405"/>
        <v>2.1280000000000001</v>
      </c>
      <c r="CI741" s="17" t="str">
        <f t="shared" si="406"/>
        <v>sem meta</v>
      </c>
      <c r="CJ741" s="17">
        <f t="shared" si="407"/>
        <v>0.76400000000000001</v>
      </c>
      <c r="CK741" s="17">
        <f t="shared" si="408"/>
        <v>0.89400000000000002</v>
      </c>
      <c r="CL741" s="17">
        <f t="shared" si="409"/>
        <v>0.86799999999999999</v>
      </c>
      <c r="CM741" s="16">
        <f t="shared" si="410"/>
        <v>5</v>
      </c>
      <c r="CN741" s="17" t="str">
        <f t="shared" si="423"/>
        <v>ok</v>
      </c>
      <c r="CO741" s="17">
        <f t="shared" si="424"/>
        <v>0.86799999999999999</v>
      </c>
      <c r="CP741" s="33" t="str">
        <f>IF(CO741&gt;='PAINEL E TARGET'!$T$11,'PAINEL E TARGET'!$S$11,
IF(CO741&gt;='PAINEL E TARGET'!$T$12,'PAINEL E TARGET'!$S$12,
IF(CO741&gt;='PAINEL E TARGET'!$T$13,'PAINEL E TARGET'!$S$13,
IF(CO741&gt;='PAINEL E TARGET'!$T$14,'PAINEL E TARGET'!$S$14,
IF(CO741&gt;='PAINEL E TARGET'!$T$15,'PAINEL E TARGET'!$S$15,
IF(CO741&gt;='PAINEL E TARGET'!$T$16,'PAINEL E TARGET'!$S$16,
IF(CO741&gt;='PAINEL E TARGET'!$T$17,'PAINEL E TARGET'!$S$17,
IF(CO741&gt;='PAINEL E TARGET'!$T$18,'PAINEL E TARGET'!$S$18,'PAINEL E TARGET'!$S$19))))))))</f>
        <v>Não elegível</v>
      </c>
      <c r="CQ741" s="17">
        <f>IFERROR(VLOOKUP($BW741,'PAINEL E TARGET'!$G$1:$Q$99,5,0),0)</f>
        <v>0.25</v>
      </c>
      <c r="CR741" s="17">
        <f>VLOOKUP(CP741,'PAINEL E TARGET'!$S$10:$U$19,3,0)</f>
        <v>0</v>
      </c>
      <c r="CS741" s="16">
        <f t="shared" si="425"/>
        <v>0</v>
      </c>
      <c r="CT741" s="17">
        <f t="shared" si="411"/>
        <v>1.0609999999999999</v>
      </c>
      <c r="CU741" s="33" t="str">
        <f>IF(CT741&gt;='PAINEL E TARGET'!$T$11,'PAINEL E TARGET'!$S$11,
IF(CT741&gt;='PAINEL E TARGET'!$T$12,'PAINEL E TARGET'!$S$12,
IF(CT741&gt;='PAINEL E TARGET'!$T$13,'PAINEL E TARGET'!$S$13,
IF(CT741&gt;='PAINEL E TARGET'!$T$14,'PAINEL E TARGET'!$S$14,
IF(CT741&gt;='PAINEL E TARGET'!$T$15,'PAINEL E TARGET'!$S$15,
IF(CT741&gt;='PAINEL E TARGET'!$T$16,'PAINEL E TARGET'!$S$16,
IF(CT741&gt;='PAINEL E TARGET'!$T$17,'PAINEL E TARGET'!$S$17,
IF(CT741&gt;='PAINEL E TARGET'!$T$18,'PAINEL E TARGET'!$S$18,'PAINEL E TARGET'!$S$19))))))))</f>
        <v>3. Fx de 105% a 109,9%</v>
      </c>
      <c r="CV741" s="17">
        <f>IFERROR(VLOOKUP($BW741,'PAINEL E TARGET'!$G$1:$Q$99,6,0),0)</f>
        <v>0.2</v>
      </c>
      <c r="CW741" s="17">
        <f>VLOOKUP(CU741,'PAINEL E TARGET'!$S$10:$U$19,3,0)</f>
        <v>1.1000000000000001</v>
      </c>
      <c r="CX741" s="16">
        <f t="shared" si="426"/>
        <v>660.00000000000011</v>
      </c>
      <c r="CY741" s="17">
        <f t="shared" si="412"/>
        <v>0.85299999999999998</v>
      </c>
      <c r="CZ741" s="33" t="str">
        <f>IF(CY741&gt;='PAINEL E TARGET'!$T$11,'PAINEL E TARGET'!$S$11,
IF(CY741&gt;='PAINEL E TARGET'!$T$12,'PAINEL E TARGET'!$S$12,
IF(CY741&gt;='PAINEL E TARGET'!$T$13,'PAINEL E TARGET'!$S$13,
IF(CY741&gt;='PAINEL E TARGET'!$T$14,'PAINEL E TARGET'!$S$14,
IF(CY741&gt;='PAINEL E TARGET'!$T$15,'PAINEL E TARGET'!$S$15,
IF(CY741&gt;='PAINEL E TARGET'!$T$16,'PAINEL E TARGET'!$S$16,
IF(CY741&gt;='PAINEL E TARGET'!$T$17,'PAINEL E TARGET'!$S$17,
IF(CY741&gt;='PAINEL E TARGET'!$T$18,'PAINEL E TARGET'!$S$18,'PAINEL E TARGET'!$S$19))))))))</f>
        <v>Não elegível</v>
      </c>
      <c r="DA741" s="17">
        <f>IFERROR(VLOOKUP($BW741,'PAINEL E TARGET'!$G$1:$Q$99,7,0),0)</f>
        <v>0.15</v>
      </c>
      <c r="DB741" s="17">
        <f>VLOOKUP(CZ741,'PAINEL E TARGET'!$S$10:$U$19,3,0)</f>
        <v>0</v>
      </c>
      <c r="DC741" s="16">
        <f t="shared" si="427"/>
        <v>0</v>
      </c>
      <c r="DD741" s="17">
        <f t="shared" si="413"/>
        <v>0.93200000000000005</v>
      </c>
      <c r="DE741" s="33" t="str">
        <f>IF(DD741&gt;='PAINEL E TARGET'!$T$11,'PAINEL E TARGET'!$S$11,
IF(DD741&gt;='PAINEL E TARGET'!$T$12,'PAINEL E TARGET'!$S$12,
IF(DD741&gt;='PAINEL E TARGET'!$T$13,'PAINEL E TARGET'!$S$13,
IF(DD741&gt;='PAINEL E TARGET'!$T$14,'PAINEL E TARGET'!$S$14,
IF(DD741&gt;='PAINEL E TARGET'!$T$15,'PAINEL E TARGET'!$S$15,
IF(DD741&gt;='PAINEL E TARGET'!$T$16,'PAINEL E TARGET'!$S$16,
IF(DD741&gt;='PAINEL E TARGET'!$T$17,'PAINEL E TARGET'!$S$17,
IF(DD741&gt;='PAINEL E TARGET'!$T$18,'PAINEL E TARGET'!$S$18,'PAINEL E TARGET'!$S$19))))))))</f>
        <v>1. Fx de 90% a 99,9%</v>
      </c>
      <c r="DF741" s="17">
        <f>IFERROR(VLOOKUP($BW741,'PAINEL E TARGET'!$G$1:$Q$99,8,0),0)</f>
        <v>0.1</v>
      </c>
      <c r="DG741" s="17">
        <f>VLOOKUP(DE741,'PAINEL E TARGET'!$S$10:$U$19,3,0)</f>
        <v>0.5</v>
      </c>
      <c r="DH741" s="16">
        <f t="shared" si="428"/>
        <v>150</v>
      </c>
      <c r="DI741" s="17">
        <f t="shared" si="414"/>
        <v>0.74199999999999999</v>
      </c>
      <c r="DJ741" s="33" t="str">
        <f>IF(DI741&gt;='PAINEL E TARGET'!$T$11,'PAINEL E TARGET'!$S$11,
IF(DI741&gt;='PAINEL E TARGET'!$T$12,'PAINEL E TARGET'!$S$12,
IF(DI741&gt;='PAINEL E TARGET'!$T$13,'PAINEL E TARGET'!$S$13,
IF(DI741&gt;='PAINEL E TARGET'!$T$14,'PAINEL E TARGET'!$S$14,
IF(DI741&gt;='PAINEL E TARGET'!$T$15,'PAINEL E TARGET'!$S$15,
IF(DI741&gt;='PAINEL E TARGET'!$T$16,'PAINEL E TARGET'!$S$16,
IF(DI741&gt;='PAINEL E TARGET'!$T$17,'PAINEL E TARGET'!$S$17,
IF(DI741&gt;='PAINEL E TARGET'!$T$18,'PAINEL E TARGET'!$S$18,'PAINEL E TARGET'!$S$19))))))))</f>
        <v>Não elegível</v>
      </c>
      <c r="DK741" s="17">
        <f>IFERROR(VLOOKUP($BW741,'PAINEL E TARGET'!$G$1:$Q$99,9,0),0)</f>
        <v>0.05</v>
      </c>
      <c r="DL741" s="17">
        <f>VLOOKUP(DJ741,'PAINEL E TARGET'!$S$10:$U$19,3,0)</f>
        <v>0</v>
      </c>
      <c r="DM741" s="16">
        <f t="shared" si="429"/>
        <v>0</v>
      </c>
      <c r="DN741" s="17">
        <f t="shared" si="415"/>
        <v>0.89400000000000002</v>
      </c>
      <c r="DO741" s="33" t="str">
        <f>IF(DN741&gt;='PAINEL E TARGET'!$T$11,'PAINEL E TARGET'!$S$11,
IF(DN741&gt;='PAINEL E TARGET'!$T$12,'PAINEL E TARGET'!$S$12,
IF(DN741&gt;='PAINEL E TARGET'!$T$13,'PAINEL E TARGET'!$S$13,
IF(DN741&gt;='PAINEL E TARGET'!$T$14,'PAINEL E TARGET'!$S$14,
IF(DN741&gt;='PAINEL E TARGET'!$T$15,'PAINEL E TARGET'!$S$15,
IF(DN741&gt;='PAINEL E TARGET'!$T$16,'PAINEL E TARGET'!$S$16,
IF(DN741&gt;='PAINEL E TARGET'!$T$17,'PAINEL E TARGET'!$S$17,
IF(DN741&gt;='PAINEL E TARGET'!$T$18,'PAINEL E TARGET'!$S$18,'PAINEL E TARGET'!$S$19))))))))</f>
        <v>Não elegível</v>
      </c>
      <c r="DP741" s="17">
        <f>IFERROR(VLOOKUP($BW741,'PAINEL E TARGET'!$G$1:$Q$99,10,0),0)</f>
        <v>0</v>
      </c>
      <c r="DQ741" s="17">
        <f>VLOOKUP(DO741,'PAINEL E TARGET'!$S$10:$U$19,3,0)</f>
        <v>0</v>
      </c>
      <c r="DR741" s="16">
        <f t="shared" si="430"/>
        <v>0</v>
      </c>
      <c r="DS741" s="17">
        <f t="shared" si="416"/>
        <v>1.0129999999999999</v>
      </c>
      <c r="DT741" s="16">
        <f>IF(DS741&gt;=1,VLOOKUP(BO741,'PAINEL E TARGET'!$S$1:$W$8,5,0),0)</f>
        <v>300</v>
      </c>
      <c r="DU741" s="16">
        <f t="shared" si="431"/>
        <v>1485</v>
      </c>
    </row>
    <row r="742" spans="2:125" s="32" customFormat="1" x14ac:dyDescent="0.2">
      <c r="B742" s="44">
        <v>43541</v>
      </c>
      <c r="C742" s="65">
        <v>1642</v>
      </c>
      <c r="D742" s="66" t="s">
        <v>740</v>
      </c>
      <c r="E742" s="65">
        <v>210</v>
      </c>
      <c r="F742" s="65" t="s">
        <v>1017</v>
      </c>
      <c r="G742" s="67">
        <v>4018642.0174138588</v>
      </c>
      <c r="H742" s="67">
        <v>2054391.0177994976</v>
      </c>
      <c r="I742" s="67">
        <v>1633266.2200000002</v>
      </c>
      <c r="J742" s="68">
        <v>0.79501234470418725</v>
      </c>
      <c r="K742" s="67">
        <v>268970.28024808527</v>
      </c>
      <c r="L742" s="67">
        <v>1683354.2731097473</v>
      </c>
      <c r="M742" s="67">
        <v>227526.53</v>
      </c>
      <c r="N742" s="67">
        <v>1362444.75</v>
      </c>
      <c r="O742" s="67">
        <v>3824276.8850597329</v>
      </c>
      <c r="P742" s="67" t="s">
        <v>1082</v>
      </c>
      <c r="Q742" s="67" t="s">
        <v>1082</v>
      </c>
      <c r="R742" s="67">
        <v>0</v>
      </c>
      <c r="S742" s="67">
        <v>0</v>
      </c>
      <c r="T742" s="68">
        <v>0.1055226446062324</v>
      </c>
      <c r="U742" s="68">
        <v>9.3995333047776811E-2</v>
      </c>
      <c r="V742" s="68">
        <v>0.89075983073139586</v>
      </c>
      <c r="W742" s="67">
        <v>206014.44999999998</v>
      </c>
      <c r="X742" s="67">
        <v>149449.88</v>
      </c>
      <c r="Y742" s="68">
        <v>0.7254339683454244</v>
      </c>
      <c r="Z742" s="68">
        <v>0.12577931244969187</v>
      </c>
      <c r="AA742" s="68">
        <v>0.14826308057589566</v>
      </c>
      <c r="AB742" s="68">
        <v>1.1787556927153393</v>
      </c>
      <c r="AC742" s="67">
        <v>245562.03999999998</v>
      </c>
      <c r="AD742" s="67">
        <v>235734.03999999995</v>
      </c>
      <c r="AE742" s="68">
        <v>0.95997752747126541</v>
      </c>
      <c r="AF742" s="43">
        <v>80</v>
      </c>
      <c r="AG742" s="43">
        <v>78</v>
      </c>
      <c r="AH742" s="43">
        <v>71</v>
      </c>
      <c r="AI742" s="43">
        <v>56</v>
      </c>
      <c r="AJ742" s="67">
        <v>112780.19</v>
      </c>
      <c r="AK742" s="67">
        <v>93707.3</v>
      </c>
      <c r="AL742" s="68">
        <v>0.83088439556627813</v>
      </c>
      <c r="AM742" s="67">
        <v>28992.019999999997</v>
      </c>
      <c r="AN742" s="67">
        <v>18959.5</v>
      </c>
      <c r="AO742" s="68">
        <v>0.6539558126684516</v>
      </c>
      <c r="AP742" s="67">
        <v>19381.62</v>
      </c>
      <c r="AQ742" s="67">
        <v>8840.83</v>
      </c>
      <c r="AR742" s="68">
        <v>0.45614504876269374</v>
      </c>
      <c r="AS742" s="67">
        <v>44860.62</v>
      </c>
      <c r="AT742" s="67">
        <v>27942.249999999996</v>
      </c>
      <c r="AU742" s="68">
        <v>0.62286811907637463</v>
      </c>
      <c r="AV742" s="43">
        <v>1194.71</v>
      </c>
      <c r="AW742" s="43">
        <v>784.87</v>
      </c>
      <c r="AX742" s="69">
        <v>0.65695440734571564</v>
      </c>
      <c r="AY742" s="43">
        <v>268970.28024808527</v>
      </c>
      <c r="AZ742" s="43">
        <v>227526.53000000003</v>
      </c>
      <c r="BA742" s="43">
        <v>90818.45240987766</v>
      </c>
      <c r="BB742" s="43">
        <v>83093.87000000001</v>
      </c>
      <c r="BC742" s="43">
        <v>527097.20836982515</v>
      </c>
      <c r="BD742" s="43">
        <v>177991.05109318142</v>
      </c>
      <c r="BE742" s="43">
        <v>406816.69000000006</v>
      </c>
      <c r="BF742" s="43">
        <v>484911.35</v>
      </c>
      <c r="BG742" s="43">
        <v>2344.4199999999996</v>
      </c>
      <c r="BH742" s="43">
        <v>122</v>
      </c>
      <c r="BI742" s="44">
        <v>43173</v>
      </c>
      <c r="BJ742" s="44">
        <v>43541</v>
      </c>
      <c r="BK742" s="44">
        <v>43172</v>
      </c>
      <c r="BL742" s="43">
        <f t="shared" si="417"/>
        <v>1633266.2200000002</v>
      </c>
      <c r="BM742" s="43">
        <f t="shared" si="418"/>
        <v>1589971.28</v>
      </c>
      <c r="BO742" s="16" t="str">
        <f>IFERROR(VLOOKUP($C742,'PORTE LOJA'!A:B,2,0),"PORTE 1")</f>
        <v>PORTE 4</v>
      </c>
      <c r="BP742" s="16">
        <f>VLOOKUP(BO742,'PAINEL E TARGET'!$S$1:$W$8,3,0)</f>
        <v>3000</v>
      </c>
      <c r="BQ742" s="16">
        <f t="shared" si="396"/>
        <v>1</v>
      </c>
      <c r="BR742" s="16">
        <f t="shared" si="397"/>
        <v>1</v>
      </c>
      <c r="BS742" s="16">
        <f t="shared" si="398"/>
        <v>1</v>
      </c>
      <c r="BT742" s="16">
        <f t="shared" si="399"/>
        <v>1</v>
      </c>
      <c r="BU742" s="16">
        <f t="shared" si="400"/>
        <v>1</v>
      </c>
      <c r="BV742" s="16">
        <f t="shared" si="401"/>
        <v>1</v>
      </c>
      <c r="BW742" s="17" t="str">
        <f t="shared" si="419"/>
        <v>111111</v>
      </c>
      <c r="BY742" s="17">
        <f t="shared" si="402"/>
        <v>0.79500000000000004</v>
      </c>
      <c r="BZ742" s="17">
        <f t="shared" si="403"/>
        <v>0.81399999999999995</v>
      </c>
      <c r="CA742" s="17" t="str">
        <f t="shared" si="420"/>
        <v>Sem Retira</v>
      </c>
      <c r="CB742" s="17">
        <f t="shared" si="421"/>
        <v>0.81399999999999995</v>
      </c>
      <c r="CC742" s="33" t="str">
        <f>IF(CB742&gt;='PAINEL E TARGET'!$T$11,'PAINEL E TARGET'!$S$11,
IF(CB742&gt;='PAINEL E TARGET'!$T$12,'PAINEL E TARGET'!$S$12,
IF(CB742&gt;='PAINEL E TARGET'!$T$13,'PAINEL E TARGET'!$S$13,
IF(CB742&gt;='PAINEL E TARGET'!$T$14,'PAINEL E TARGET'!$S$14,
IF(CB742&gt;='PAINEL E TARGET'!$T$15,'PAINEL E TARGET'!$S$15,
IF(CB742&gt;='PAINEL E TARGET'!$T$16,'PAINEL E TARGET'!$S$16,
IF(CB742&gt;='PAINEL E TARGET'!$T$17,'PAINEL E TARGET'!$S$17,
IF(CB742&gt;='PAINEL E TARGET'!$T$18,'PAINEL E TARGET'!$S$18,'PAINEL E TARGET'!$S$19))))))))</f>
        <v>Não elegível</v>
      </c>
      <c r="CD742" s="17">
        <f>IFERROR(VLOOKUP($BW742,'PAINEL E TARGET'!$G$1:$Q$99,4,0),0)</f>
        <v>0.25</v>
      </c>
      <c r="CE742" s="17">
        <f>VLOOKUP(CC742,'PAINEL E TARGET'!$S$10:$U$19,3,0)</f>
        <v>0</v>
      </c>
      <c r="CF742" s="16">
        <f t="shared" si="422"/>
        <v>0</v>
      </c>
      <c r="CG742" s="17">
        <f t="shared" si="404"/>
        <v>0.83099999999999996</v>
      </c>
      <c r="CH742" s="17">
        <f t="shared" si="405"/>
        <v>0.65400000000000003</v>
      </c>
      <c r="CI742" s="17">
        <f t="shared" si="406"/>
        <v>0.45600000000000002</v>
      </c>
      <c r="CJ742" s="17">
        <f t="shared" si="407"/>
        <v>0.623</v>
      </c>
      <c r="CK742" s="17">
        <f t="shared" si="408"/>
        <v>0.65700000000000003</v>
      </c>
      <c r="CL742" s="17">
        <f t="shared" si="409"/>
        <v>0.72499999999999998</v>
      </c>
      <c r="CM742" s="16">
        <f t="shared" si="410"/>
        <v>1</v>
      </c>
      <c r="CN742" s="17" t="str">
        <f t="shared" si="423"/>
        <v>não ok</v>
      </c>
      <c r="CO742" s="17">
        <f t="shared" si="424"/>
        <v>0</v>
      </c>
      <c r="CP742" s="33" t="str">
        <f>IF(CO742&gt;='PAINEL E TARGET'!$T$11,'PAINEL E TARGET'!$S$11,
IF(CO742&gt;='PAINEL E TARGET'!$T$12,'PAINEL E TARGET'!$S$12,
IF(CO742&gt;='PAINEL E TARGET'!$T$13,'PAINEL E TARGET'!$S$13,
IF(CO742&gt;='PAINEL E TARGET'!$T$14,'PAINEL E TARGET'!$S$14,
IF(CO742&gt;='PAINEL E TARGET'!$T$15,'PAINEL E TARGET'!$S$15,
IF(CO742&gt;='PAINEL E TARGET'!$T$16,'PAINEL E TARGET'!$S$16,
IF(CO742&gt;='PAINEL E TARGET'!$T$17,'PAINEL E TARGET'!$S$17,
IF(CO742&gt;='PAINEL E TARGET'!$T$18,'PAINEL E TARGET'!$S$18,'PAINEL E TARGET'!$S$19))))))))</f>
        <v>Não elegível</v>
      </c>
      <c r="CQ742" s="17">
        <f>IFERROR(VLOOKUP($BW742,'PAINEL E TARGET'!$G$1:$Q$99,5,0),0)</f>
        <v>0.25</v>
      </c>
      <c r="CR742" s="17">
        <f>VLOOKUP(CP742,'PAINEL E TARGET'!$S$10:$U$19,3,0)</f>
        <v>0</v>
      </c>
      <c r="CS742" s="16">
        <f t="shared" si="425"/>
        <v>0</v>
      </c>
      <c r="CT742" s="17">
        <f t="shared" si="411"/>
        <v>0.96</v>
      </c>
      <c r="CU742" s="33" t="str">
        <f>IF(CT742&gt;='PAINEL E TARGET'!$T$11,'PAINEL E TARGET'!$S$11,
IF(CT742&gt;='PAINEL E TARGET'!$T$12,'PAINEL E TARGET'!$S$12,
IF(CT742&gt;='PAINEL E TARGET'!$T$13,'PAINEL E TARGET'!$S$13,
IF(CT742&gt;='PAINEL E TARGET'!$T$14,'PAINEL E TARGET'!$S$14,
IF(CT742&gt;='PAINEL E TARGET'!$T$15,'PAINEL E TARGET'!$S$15,
IF(CT742&gt;='PAINEL E TARGET'!$T$16,'PAINEL E TARGET'!$S$16,
IF(CT742&gt;='PAINEL E TARGET'!$T$17,'PAINEL E TARGET'!$S$17,
IF(CT742&gt;='PAINEL E TARGET'!$T$18,'PAINEL E TARGET'!$S$18,'PAINEL E TARGET'!$S$19))))))))</f>
        <v>1. Fx de 90% a 99,9%</v>
      </c>
      <c r="CV742" s="17">
        <f>IFERROR(VLOOKUP($BW742,'PAINEL E TARGET'!$G$1:$Q$99,6,0),0)</f>
        <v>0.2</v>
      </c>
      <c r="CW742" s="17">
        <f>VLOOKUP(CU742,'PAINEL E TARGET'!$S$10:$U$19,3,0)</f>
        <v>0.5</v>
      </c>
      <c r="CX742" s="16">
        <f t="shared" si="426"/>
        <v>300</v>
      </c>
      <c r="CY742" s="17">
        <f t="shared" si="412"/>
        <v>0.84599999999999997</v>
      </c>
      <c r="CZ742" s="33" t="str">
        <f>IF(CY742&gt;='PAINEL E TARGET'!$T$11,'PAINEL E TARGET'!$S$11,
IF(CY742&gt;='PAINEL E TARGET'!$T$12,'PAINEL E TARGET'!$S$12,
IF(CY742&gt;='PAINEL E TARGET'!$T$13,'PAINEL E TARGET'!$S$13,
IF(CY742&gt;='PAINEL E TARGET'!$T$14,'PAINEL E TARGET'!$S$14,
IF(CY742&gt;='PAINEL E TARGET'!$T$15,'PAINEL E TARGET'!$S$15,
IF(CY742&gt;='PAINEL E TARGET'!$T$16,'PAINEL E TARGET'!$S$16,
IF(CY742&gt;='PAINEL E TARGET'!$T$17,'PAINEL E TARGET'!$S$17,
IF(CY742&gt;='PAINEL E TARGET'!$T$18,'PAINEL E TARGET'!$S$18,'PAINEL E TARGET'!$S$19))))))))</f>
        <v>Não elegível</v>
      </c>
      <c r="DA742" s="17">
        <f>IFERROR(VLOOKUP($BW742,'PAINEL E TARGET'!$G$1:$Q$99,7,0),0)</f>
        <v>0.15</v>
      </c>
      <c r="DB742" s="17">
        <f>VLOOKUP(CZ742,'PAINEL E TARGET'!$S$10:$U$19,3,0)</f>
        <v>0</v>
      </c>
      <c r="DC742" s="16">
        <f t="shared" si="427"/>
        <v>0</v>
      </c>
      <c r="DD742" s="17">
        <f t="shared" si="413"/>
        <v>0.91500000000000004</v>
      </c>
      <c r="DE742" s="33" t="str">
        <f>IF(DD742&gt;='PAINEL E TARGET'!$T$11,'PAINEL E TARGET'!$S$11,
IF(DD742&gt;='PAINEL E TARGET'!$T$12,'PAINEL E TARGET'!$S$12,
IF(DD742&gt;='PAINEL E TARGET'!$T$13,'PAINEL E TARGET'!$S$13,
IF(DD742&gt;='PAINEL E TARGET'!$T$14,'PAINEL E TARGET'!$S$14,
IF(DD742&gt;='PAINEL E TARGET'!$T$15,'PAINEL E TARGET'!$S$15,
IF(DD742&gt;='PAINEL E TARGET'!$T$16,'PAINEL E TARGET'!$S$16,
IF(DD742&gt;='PAINEL E TARGET'!$T$17,'PAINEL E TARGET'!$S$17,
IF(DD742&gt;='PAINEL E TARGET'!$T$18,'PAINEL E TARGET'!$S$18,'PAINEL E TARGET'!$S$19))))))))</f>
        <v>1. Fx de 90% a 99,9%</v>
      </c>
      <c r="DF742" s="17">
        <f>IFERROR(VLOOKUP($BW742,'PAINEL E TARGET'!$G$1:$Q$99,8,0),0)</f>
        <v>0.1</v>
      </c>
      <c r="DG742" s="17">
        <f>VLOOKUP(DE742,'PAINEL E TARGET'!$S$10:$U$19,3,0)</f>
        <v>0.5</v>
      </c>
      <c r="DH742" s="16">
        <f t="shared" si="428"/>
        <v>150</v>
      </c>
      <c r="DI742" s="17">
        <f t="shared" si="414"/>
        <v>0.78900000000000003</v>
      </c>
      <c r="DJ742" s="33" t="str">
        <f>IF(DI742&gt;='PAINEL E TARGET'!$T$11,'PAINEL E TARGET'!$S$11,
IF(DI742&gt;='PAINEL E TARGET'!$T$12,'PAINEL E TARGET'!$S$12,
IF(DI742&gt;='PAINEL E TARGET'!$T$13,'PAINEL E TARGET'!$S$13,
IF(DI742&gt;='PAINEL E TARGET'!$T$14,'PAINEL E TARGET'!$S$14,
IF(DI742&gt;='PAINEL E TARGET'!$T$15,'PAINEL E TARGET'!$S$15,
IF(DI742&gt;='PAINEL E TARGET'!$T$16,'PAINEL E TARGET'!$S$16,
IF(DI742&gt;='PAINEL E TARGET'!$T$17,'PAINEL E TARGET'!$S$17,
IF(DI742&gt;='PAINEL E TARGET'!$T$18,'PAINEL E TARGET'!$S$18,'PAINEL E TARGET'!$S$19))))))))</f>
        <v>Não elegível</v>
      </c>
      <c r="DK742" s="17">
        <f>IFERROR(VLOOKUP($BW742,'PAINEL E TARGET'!$G$1:$Q$99,9,0),0)</f>
        <v>0.05</v>
      </c>
      <c r="DL742" s="17">
        <f>VLOOKUP(DJ742,'PAINEL E TARGET'!$S$10:$U$19,3,0)</f>
        <v>0</v>
      </c>
      <c r="DM742" s="16">
        <f t="shared" si="429"/>
        <v>0</v>
      </c>
      <c r="DN742" s="17">
        <f t="shared" si="415"/>
        <v>0.65700000000000003</v>
      </c>
      <c r="DO742" s="33" t="str">
        <f>IF(DN742&gt;='PAINEL E TARGET'!$T$11,'PAINEL E TARGET'!$S$11,
IF(DN742&gt;='PAINEL E TARGET'!$T$12,'PAINEL E TARGET'!$S$12,
IF(DN742&gt;='PAINEL E TARGET'!$T$13,'PAINEL E TARGET'!$S$13,
IF(DN742&gt;='PAINEL E TARGET'!$T$14,'PAINEL E TARGET'!$S$14,
IF(DN742&gt;='PAINEL E TARGET'!$T$15,'PAINEL E TARGET'!$S$15,
IF(DN742&gt;='PAINEL E TARGET'!$T$16,'PAINEL E TARGET'!$S$16,
IF(DN742&gt;='PAINEL E TARGET'!$T$17,'PAINEL E TARGET'!$S$17,
IF(DN742&gt;='PAINEL E TARGET'!$T$18,'PAINEL E TARGET'!$S$18,'PAINEL E TARGET'!$S$19))))))))</f>
        <v>Não elegível</v>
      </c>
      <c r="DP742" s="17">
        <f>IFERROR(VLOOKUP($BW742,'PAINEL E TARGET'!$G$1:$Q$99,10,0),0)</f>
        <v>0</v>
      </c>
      <c r="DQ742" s="17">
        <f>VLOOKUP(DO742,'PAINEL E TARGET'!$S$10:$U$19,3,0)</f>
        <v>0</v>
      </c>
      <c r="DR742" s="16">
        <f t="shared" si="430"/>
        <v>0</v>
      </c>
      <c r="DS742" s="17">
        <f t="shared" si="416"/>
        <v>0.97499999999999998</v>
      </c>
      <c r="DT742" s="16">
        <f>IF(DS742&gt;=1,VLOOKUP(BO742,'PAINEL E TARGET'!$S$1:$W$8,5,0),0)</f>
        <v>0</v>
      </c>
      <c r="DU742" s="16">
        <f t="shared" si="431"/>
        <v>450</v>
      </c>
    </row>
    <row r="743" spans="2:125" s="32" customFormat="1" x14ac:dyDescent="0.2">
      <c r="B743" s="44">
        <v>43541</v>
      </c>
      <c r="C743" s="65">
        <v>1645</v>
      </c>
      <c r="D743" s="66" t="s">
        <v>741</v>
      </c>
      <c r="E743" s="65">
        <v>210</v>
      </c>
      <c r="F743" s="65" t="s">
        <v>1017</v>
      </c>
      <c r="G743" s="67">
        <v>1568545.138112518</v>
      </c>
      <c r="H743" s="67">
        <v>843290.99879953742</v>
      </c>
      <c r="I743" s="67">
        <v>884102.44000000018</v>
      </c>
      <c r="J743" s="68">
        <v>1.0483954426865219</v>
      </c>
      <c r="K743" s="67">
        <v>65499.076767823506</v>
      </c>
      <c r="L743" s="67">
        <v>715695.29396692826</v>
      </c>
      <c r="M743" s="67">
        <v>68019</v>
      </c>
      <c r="N743" s="67">
        <v>787068.83</v>
      </c>
      <c r="O743" s="67">
        <v>1454460.3357240108</v>
      </c>
      <c r="P743" s="67" t="s">
        <v>1082</v>
      </c>
      <c r="Q743" s="67" t="s">
        <v>1082</v>
      </c>
      <c r="R743" s="67">
        <v>0</v>
      </c>
      <c r="S743" s="67">
        <v>0</v>
      </c>
      <c r="T743" s="68">
        <v>0.11822414940488447</v>
      </c>
      <c r="U743" s="68">
        <v>0.12045673717517418</v>
      </c>
      <c r="V743" s="68">
        <v>1.0188843631485451</v>
      </c>
      <c r="W743" s="67">
        <v>92356.04</v>
      </c>
      <c r="X743" s="67">
        <v>103001.09000000001</v>
      </c>
      <c r="Y743" s="68">
        <v>1.115261005127548</v>
      </c>
      <c r="Z743" s="68">
        <v>0.1579086775599475</v>
      </c>
      <c r="AA743" s="68">
        <v>0.1666725276630355</v>
      </c>
      <c r="AB743" s="68">
        <v>1.0554994838694722</v>
      </c>
      <c r="AC743" s="67">
        <v>123357.37</v>
      </c>
      <c r="AD743" s="67">
        <v>142519.65</v>
      </c>
      <c r="AE743" s="68">
        <v>1.1553395634164378</v>
      </c>
      <c r="AF743" s="43">
        <v>80</v>
      </c>
      <c r="AG743" s="43">
        <v>73</v>
      </c>
      <c r="AH743" s="43">
        <v>24</v>
      </c>
      <c r="AI743" s="43">
        <v>22</v>
      </c>
      <c r="AJ743" s="67">
        <v>52266.490000000005</v>
      </c>
      <c r="AK743" s="67">
        <v>67034</v>
      </c>
      <c r="AL743" s="68">
        <v>1.2825426004309834</v>
      </c>
      <c r="AM743" s="67">
        <v>8631.31</v>
      </c>
      <c r="AN743" s="67">
        <v>8392.07</v>
      </c>
      <c r="AO743" s="68">
        <v>0.97228230708895869</v>
      </c>
      <c r="AP743" s="67">
        <v>5786.62</v>
      </c>
      <c r="AQ743" s="67">
        <v>6401.7699999999995</v>
      </c>
      <c r="AR743" s="68">
        <v>1.106305580805375</v>
      </c>
      <c r="AS743" s="67">
        <v>25671.619999999995</v>
      </c>
      <c r="AT743" s="67">
        <v>21173.249999999993</v>
      </c>
      <c r="AU743" s="68">
        <v>0.82477264777213111</v>
      </c>
      <c r="AV743" s="43">
        <v>1170.3200000000002</v>
      </c>
      <c r="AW743" s="43">
        <v>504.91999999999996</v>
      </c>
      <c r="AX743" s="69">
        <v>0.43143755554036495</v>
      </c>
      <c r="AY743" s="43">
        <v>65499.076767823506</v>
      </c>
      <c r="AZ743" s="43">
        <v>68019</v>
      </c>
      <c r="BA743" s="43">
        <v>31051.82126695029</v>
      </c>
      <c r="BB743" s="43">
        <v>36048.82</v>
      </c>
      <c r="BC743" s="43">
        <v>121971.55726323191</v>
      </c>
      <c r="BD743" s="43">
        <v>57852.891178510494</v>
      </c>
      <c r="BE743" s="43">
        <v>173171.96999999997</v>
      </c>
      <c r="BF743" s="43">
        <v>231301.01999999996</v>
      </c>
      <c r="BG743" s="43">
        <v>2182.73</v>
      </c>
      <c r="BH743" s="43">
        <v>43</v>
      </c>
      <c r="BI743" s="44">
        <v>43173</v>
      </c>
      <c r="BJ743" s="44">
        <v>43541</v>
      </c>
      <c r="BK743" s="44">
        <v>43172</v>
      </c>
      <c r="BL743" s="43">
        <f t="shared" si="417"/>
        <v>884102.44000000018</v>
      </c>
      <c r="BM743" s="43">
        <f t="shared" si="418"/>
        <v>855087.83</v>
      </c>
      <c r="BO743" s="16" t="str">
        <f>IFERROR(VLOOKUP($C743,'PORTE LOJA'!A:B,2,0),"PORTE 1")</f>
        <v>PORTE 3</v>
      </c>
      <c r="BP743" s="16">
        <f>VLOOKUP(BO743,'PAINEL E TARGET'!$S$1:$W$8,3,0)</f>
        <v>2400</v>
      </c>
      <c r="BQ743" s="16">
        <f t="shared" si="396"/>
        <v>1</v>
      </c>
      <c r="BR743" s="16">
        <f t="shared" si="397"/>
        <v>1</v>
      </c>
      <c r="BS743" s="16">
        <f t="shared" si="398"/>
        <v>1</v>
      </c>
      <c r="BT743" s="16">
        <f t="shared" si="399"/>
        <v>1</v>
      </c>
      <c r="BU743" s="16">
        <f t="shared" si="400"/>
        <v>1</v>
      </c>
      <c r="BV743" s="16">
        <f t="shared" si="401"/>
        <v>1</v>
      </c>
      <c r="BW743" s="17" t="str">
        <f t="shared" si="419"/>
        <v>111111</v>
      </c>
      <c r="BY743" s="17">
        <f t="shared" si="402"/>
        <v>1.048</v>
      </c>
      <c r="BZ743" s="17">
        <f t="shared" si="403"/>
        <v>1.095</v>
      </c>
      <c r="CA743" s="17" t="str">
        <f t="shared" si="420"/>
        <v>Sem Retira</v>
      </c>
      <c r="CB743" s="17">
        <f t="shared" si="421"/>
        <v>1.095</v>
      </c>
      <c r="CC743" s="33" t="str">
        <f>IF(CB743&gt;='PAINEL E TARGET'!$T$11,'PAINEL E TARGET'!$S$11,
IF(CB743&gt;='PAINEL E TARGET'!$T$12,'PAINEL E TARGET'!$S$12,
IF(CB743&gt;='PAINEL E TARGET'!$T$13,'PAINEL E TARGET'!$S$13,
IF(CB743&gt;='PAINEL E TARGET'!$T$14,'PAINEL E TARGET'!$S$14,
IF(CB743&gt;='PAINEL E TARGET'!$T$15,'PAINEL E TARGET'!$S$15,
IF(CB743&gt;='PAINEL E TARGET'!$T$16,'PAINEL E TARGET'!$S$16,
IF(CB743&gt;='PAINEL E TARGET'!$T$17,'PAINEL E TARGET'!$S$17,
IF(CB743&gt;='PAINEL E TARGET'!$T$18,'PAINEL E TARGET'!$S$18,'PAINEL E TARGET'!$S$19))))))))</f>
        <v>3. Fx de 105% a 109,9%</v>
      </c>
      <c r="CD743" s="17">
        <f>IFERROR(VLOOKUP($BW743,'PAINEL E TARGET'!$G$1:$Q$99,4,0),0)</f>
        <v>0.25</v>
      </c>
      <c r="CE743" s="17">
        <f>VLOOKUP(CC743,'PAINEL E TARGET'!$S$10:$U$19,3,0)</f>
        <v>1.1000000000000001</v>
      </c>
      <c r="CF743" s="16">
        <f t="shared" si="422"/>
        <v>660</v>
      </c>
      <c r="CG743" s="17">
        <f t="shared" si="404"/>
        <v>1.2829999999999999</v>
      </c>
      <c r="CH743" s="17">
        <f t="shared" si="405"/>
        <v>0.97199999999999998</v>
      </c>
      <c r="CI743" s="17">
        <f t="shared" si="406"/>
        <v>1.1060000000000001</v>
      </c>
      <c r="CJ743" s="17">
        <f t="shared" si="407"/>
        <v>0.82499999999999996</v>
      </c>
      <c r="CK743" s="17">
        <f t="shared" si="408"/>
        <v>0.43099999999999999</v>
      </c>
      <c r="CL743" s="17">
        <f t="shared" si="409"/>
        <v>1.115</v>
      </c>
      <c r="CM743" s="16">
        <f t="shared" si="410"/>
        <v>4</v>
      </c>
      <c r="CN743" s="17" t="str">
        <f t="shared" si="423"/>
        <v>não ok</v>
      </c>
      <c r="CO743" s="17">
        <f t="shared" si="424"/>
        <v>0</v>
      </c>
      <c r="CP743" s="33" t="str">
        <f>IF(CO743&gt;='PAINEL E TARGET'!$T$11,'PAINEL E TARGET'!$S$11,
IF(CO743&gt;='PAINEL E TARGET'!$T$12,'PAINEL E TARGET'!$S$12,
IF(CO743&gt;='PAINEL E TARGET'!$T$13,'PAINEL E TARGET'!$S$13,
IF(CO743&gt;='PAINEL E TARGET'!$T$14,'PAINEL E TARGET'!$S$14,
IF(CO743&gt;='PAINEL E TARGET'!$T$15,'PAINEL E TARGET'!$S$15,
IF(CO743&gt;='PAINEL E TARGET'!$T$16,'PAINEL E TARGET'!$S$16,
IF(CO743&gt;='PAINEL E TARGET'!$T$17,'PAINEL E TARGET'!$S$17,
IF(CO743&gt;='PAINEL E TARGET'!$T$18,'PAINEL E TARGET'!$S$18,'PAINEL E TARGET'!$S$19))))))))</f>
        <v>Não elegível</v>
      </c>
      <c r="CQ743" s="17">
        <f>IFERROR(VLOOKUP($BW743,'PAINEL E TARGET'!$G$1:$Q$99,5,0),0)</f>
        <v>0.25</v>
      </c>
      <c r="CR743" s="17">
        <f>VLOOKUP(CP743,'PAINEL E TARGET'!$S$10:$U$19,3,0)</f>
        <v>0</v>
      </c>
      <c r="CS743" s="16">
        <f t="shared" si="425"/>
        <v>0</v>
      </c>
      <c r="CT743" s="17">
        <f t="shared" si="411"/>
        <v>1.155</v>
      </c>
      <c r="CU743" s="33" t="str">
        <f>IF(CT743&gt;='PAINEL E TARGET'!$T$11,'PAINEL E TARGET'!$S$11,
IF(CT743&gt;='PAINEL E TARGET'!$T$12,'PAINEL E TARGET'!$S$12,
IF(CT743&gt;='PAINEL E TARGET'!$T$13,'PAINEL E TARGET'!$S$13,
IF(CT743&gt;='PAINEL E TARGET'!$T$14,'PAINEL E TARGET'!$S$14,
IF(CT743&gt;='PAINEL E TARGET'!$T$15,'PAINEL E TARGET'!$S$15,
IF(CT743&gt;='PAINEL E TARGET'!$T$16,'PAINEL E TARGET'!$S$16,
IF(CT743&gt;='PAINEL E TARGET'!$T$17,'PAINEL E TARGET'!$S$17,
IF(CT743&gt;='PAINEL E TARGET'!$T$18,'PAINEL E TARGET'!$S$18,'PAINEL E TARGET'!$S$19))))))))</f>
        <v>5. Fx de 115% a 119,9%</v>
      </c>
      <c r="CV743" s="17">
        <f>IFERROR(VLOOKUP($BW743,'PAINEL E TARGET'!$G$1:$Q$99,6,0),0)</f>
        <v>0.2</v>
      </c>
      <c r="CW743" s="17">
        <f>VLOOKUP(CU743,'PAINEL E TARGET'!$S$10:$U$19,3,0)</f>
        <v>1.3</v>
      </c>
      <c r="CX743" s="16">
        <f t="shared" si="426"/>
        <v>624</v>
      </c>
      <c r="CY743" s="17">
        <f t="shared" si="412"/>
        <v>1.038</v>
      </c>
      <c r="CZ743" s="33" t="str">
        <f>IF(CY743&gt;='PAINEL E TARGET'!$T$11,'PAINEL E TARGET'!$S$11,
IF(CY743&gt;='PAINEL E TARGET'!$T$12,'PAINEL E TARGET'!$S$12,
IF(CY743&gt;='PAINEL E TARGET'!$T$13,'PAINEL E TARGET'!$S$13,
IF(CY743&gt;='PAINEL E TARGET'!$T$14,'PAINEL E TARGET'!$S$14,
IF(CY743&gt;='PAINEL E TARGET'!$T$15,'PAINEL E TARGET'!$S$15,
IF(CY743&gt;='PAINEL E TARGET'!$T$16,'PAINEL E TARGET'!$S$16,
IF(CY743&gt;='PAINEL E TARGET'!$T$17,'PAINEL E TARGET'!$S$17,
IF(CY743&gt;='PAINEL E TARGET'!$T$18,'PAINEL E TARGET'!$S$18,'PAINEL E TARGET'!$S$19))))))))</f>
        <v>2. Fx de 100% a 104,9%</v>
      </c>
      <c r="DA743" s="17">
        <f>IFERROR(VLOOKUP($BW743,'PAINEL E TARGET'!$G$1:$Q$99,7,0),0)</f>
        <v>0.15</v>
      </c>
      <c r="DB743" s="17">
        <f>VLOOKUP(CZ743,'PAINEL E TARGET'!$S$10:$U$19,3,0)</f>
        <v>1</v>
      </c>
      <c r="DC743" s="16">
        <f t="shared" si="427"/>
        <v>360</v>
      </c>
      <c r="DD743" s="17">
        <f t="shared" si="413"/>
        <v>1.161</v>
      </c>
      <c r="DE743" s="33" t="str">
        <f>IF(DD743&gt;='PAINEL E TARGET'!$T$11,'PAINEL E TARGET'!$S$11,
IF(DD743&gt;='PAINEL E TARGET'!$T$12,'PAINEL E TARGET'!$S$12,
IF(DD743&gt;='PAINEL E TARGET'!$T$13,'PAINEL E TARGET'!$S$13,
IF(DD743&gt;='PAINEL E TARGET'!$T$14,'PAINEL E TARGET'!$S$14,
IF(DD743&gt;='PAINEL E TARGET'!$T$15,'PAINEL E TARGET'!$S$15,
IF(DD743&gt;='PAINEL E TARGET'!$T$16,'PAINEL E TARGET'!$S$16,
IF(DD743&gt;='PAINEL E TARGET'!$T$17,'PAINEL E TARGET'!$S$17,
IF(DD743&gt;='PAINEL E TARGET'!$T$18,'PAINEL E TARGET'!$S$18,'PAINEL E TARGET'!$S$19))))))))</f>
        <v>5. Fx de 115% a 119,9%</v>
      </c>
      <c r="DF743" s="17">
        <f>IFERROR(VLOOKUP($BW743,'PAINEL E TARGET'!$G$1:$Q$99,8,0),0)</f>
        <v>0.1</v>
      </c>
      <c r="DG743" s="17">
        <f>VLOOKUP(DE743,'PAINEL E TARGET'!$S$10:$U$19,3,0)</f>
        <v>1.3</v>
      </c>
      <c r="DH743" s="16">
        <f t="shared" si="428"/>
        <v>312</v>
      </c>
      <c r="DI743" s="17">
        <f t="shared" si="414"/>
        <v>0.91700000000000004</v>
      </c>
      <c r="DJ743" s="33" t="str">
        <f>IF(DI743&gt;='PAINEL E TARGET'!$T$11,'PAINEL E TARGET'!$S$11,
IF(DI743&gt;='PAINEL E TARGET'!$T$12,'PAINEL E TARGET'!$S$12,
IF(DI743&gt;='PAINEL E TARGET'!$T$13,'PAINEL E TARGET'!$S$13,
IF(DI743&gt;='PAINEL E TARGET'!$T$14,'PAINEL E TARGET'!$S$14,
IF(DI743&gt;='PAINEL E TARGET'!$T$15,'PAINEL E TARGET'!$S$15,
IF(DI743&gt;='PAINEL E TARGET'!$T$16,'PAINEL E TARGET'!$S$16,
IF(DI743&gt;='PAINEL E TARGET'!$T$17,'PAINEL E TARGET'!$S$17,
IF(DI743&gt;='PAINEL E TARGET'!$T$18,'PAINEL E TARGET'!$S$18,'PAINEL E TARGET'!$S$19))))))))</f>
        <v>1. Fx de 90% a 99,9%</v>
      </c>
      <c r="DK743" s="17">
        <f>IFERROR(VLOOKUP($BW743,'PAINEL E TARGET'!$G$1:$Q$99,9,0),0)</f>
        <v>0.05</v>
      </c>
      <c r="DL743" s="17">
        <f>VLOOKUP(DJ743,'PAINEL E TARGET'!$S$10:$U$19,3,0)</f>
        <v>0.5</v>
      </c>
      <c r="DM743" s="16">
        <f t="shared" si="429"/>
        <v>60</v>
      </c>
      <c r="DN743" s="17">
        <f t="shared" si="415"/>
        <v>0.43099999999999999</v>
      </c>
      <c r="DO743" s="33" t="str">
        <f>IF(DN743&gt;='PAINEL E TARGET'!$T$11,'PAINEL E TARGET'!$S$11,
IF(DN743&gt;='PAINEL E TARGET'!$T$12,'PAINEL E TARGET'!$S$12,
IF(DN743&gt;='PAINEL E TARGET'!$T$13,'PAINEL E TARGET'!$S$13,
IF(DN743&gt;='PAINEL E TARGET'!$T$14,'PAINEL E TARGET'!$S$14,
IF(DN743&gt;='PAINEL E TARGET'!$T$15,'PAINEL E TARGET'!$S$15,
IF(DN743&gt;='PAINEL E TARGET'!$T$16,'PAINEL E TARGET'!$S$16,
IF(DN743&gt;='PAINEL E TARGET'!$T$17,'PAINEL E TARGET'!$S$17,
IF(DN743&gt;='PAINEL E TARGET'!$T$18,'PAINEL E TARGET'!$S$18,'PAINEL E TARGET'!$S$19))))))))</f>
        <v>Não elegível</v>
      </c>
      <c r="DP743" s="17">
        <f>IFERROR(VLOOKUP($BW743,'PAINEL E TARGET'!$G$1:$Q$99,10,0),0)</f>
        <v>0</v>
      </c>
      <c r="DQ743" s="17">
        <f>VLOOKUP(DO743,'PAINEL E TARGET'!$S$10:$U$19,3,0)</f>
        <v>0</v>
      </c>
      <c r="DR743" s="16">
        <f t="shared" si="430"/>
        <v>0</v>
      </c>
      <c r="DS743" s="17">
        <f t="shared" si="416"/>
        <v>0.91300000000000003</v>
      </c>
      <c r="DT743" s="16">
        <f>IF(DS743&gt;=1,VLOOKUP(BO743,'PAINEL E TARGET'!$S$1:$W$8,5,0),0)</f>
        <v>0</v>
      </c>
      <c r="DU743" s="16">
        <f t="shared" si="431"/>
        <v>2016</v>
      </c>
    </row>
    <row r="744" spans="2:125" s="32" customFormat="1" x14ac:dyDescent="0.2">
      <c r="B744" s="44">
        <v>43541</v>
      </c>
      <c r="C744" s="65">
        <v>1646</v>
      </c>
      <c r="D744" s="66" t="s">
        <v>742</v>
      </c>
      <c r="E744" s="65">
        <v>210</v>
      </c>
      <c r="F744" s="65" t="s">
        <v>1017</v>
      </c>
      <c r="G744" s="67">
        <v>1708323.0797440936</v>
      </c>
      <c r="H744" s="67">
        <v>939559.60526918597</v>
      </c>
      <c r="I744" s="67">
        <v>862030.92000000016</v>
      </c>
      <c r="J744" s="68">
        <v>0.91748401609180119</v>
      </c>
      <c r="K744" s="67">
        <v>117211.41910721078</v>
      </c>
      <c r="L744" s="67">
        <v>735972.18460273114</v>
      </c>
      <c r="M744" s="67">
        <v>158886.12</v>
      </c>
      <c r="N744" s="67">
        <v>670958.34</v>
      </c>
      <c r="O744" s="67">
        <v>1554278.4087329635</v>
      </c>
      <c r="P744" s="67" t="s">
        <v>1082</v>
      </c>
      <c r="Q744" s="67" t="s">
        <v>1082</v>
      </c>
      <c r="R744" s="67">
        <v>0</v>
      </c>
      <c r="S744" s="67">
        <v>0</v>
      </c>
      <c r="T744" s="68">
        <v>0.1060212826485028</v>
      </c>
      <c r="U744" s="68">
        <v>9.3430147138657771E-2</v>
      </c>
      <c r="V744" s="68">
        <v>0.88123954742569</v>
      </c>
      <c r="W744" s="67">
        <v>90455.62000000001</v>
      </c>
      <c r="X744" s="67">
        <v>77532.490000000005</v>
      </c>
      <c r="Y744" s="68">
        <v>0.85713292330537338</v>
      </c>
      <c r="Z744" s="68">
        <v>0.12866864707976891</v>
      </c>
      <c r="AA744" s="68">
        <v>0.12114916089215076</v>
      </c>
      <c r="AB744" s="68">
        <v>0.94155929701385299</v>
      </c>
      <c r="AC744" s="67">
        <v>109777.98</v>
      </c>
      <c r="AD744" s="67">
        <v>100534.95999999998</v>
      </c>
      <c r="AE744" s="68">
        <v>0.91580260449317774</v>
      </c>
      <c r="AF744" s="43">
        <v>80</v>
      </c>
      <c r="AG744" s="43">
        <v>76</v>
      </c>
      <c r="AH744" s="43">
        <v>26</v>
      </c>
      <c r="AI744" s="43">
        <v>14</v>
      </c>
      <c r="AJ744" s="67">
        <v>49968.14</v>
      </c>
      <c r="AK744" s="67">
        <v>44370.1</v>
      </c>
      <c r="AL744" s="68">
        <v>0.88796781309050121</v>
      </c>
      <c r="AM744" s="67">
        <v>12682.3</v>
      </c>
      <c r="AN744" s="67">
        <v>13029.6</v>
      </c>
      <c r="AO744" s="68">
        <v>1.0273846226630816</v>
      </c>
      <c r="AP744" s="67">
        <v>7181.52</v>
      </c>
      <c r="AQ744" s="67">
        <v>8053.75</v>
      </c>
      <c r="AR744" s="68">
        <v>1.1214547895153115</v>
      </c>
      <c r="AS744" s="67">
        <v>20623.660000000003</v>
      </c>
      <c r="AT744" s="67">
        <v>12079.039999999999</v>
      </c>
      <c r="AU744" s="68">
        <v>0.58568847624524445</v>
      </c>
      <c r="AV744" s="43">
        <v>1443.16</v>
      </c>
      <c r="AW744" s="43">
        <v>449.91</v>
      </c>
      <c r="AX744" s="69">
        <v>0.31175337453920565</v>
      </c>
      <c r="AY744" s="43">
        <v>117211.41910721078</v>
      </c>
      <c r="AZ744" s="43">
        <v>158886.12</v>
      </c>
      <c r="BA744" s="43">
        <v>37363.343672634801</v>
      </c>
      <c r="BB744" s="43">
        <v>39815.839999999997</v>
      </c>
      <c r="BC744" s="43">
        <v>213478.56528520104</v>
      </c>
      <c r="BD744" s="43">
        <v>68149.510821510426</v>
      </c>
      <c r="BE744" s="43">
        <v>165654.74999999997</v>
      </c>
      <c r="BF744" s="43">
        <v>201040.61999999997</v>
      </c>
      <c r="BG744" s="43">
        <v>2634.36</v>
      </c>
      <c r="BH744" s="43">
        <v>40</v>
      </c>
      <c r="BI744" s="44">
        <v>43173</v>
      </c>
      <c r="BJ744" s="44">
        <v>43541</v>
      </c>
      <c r="BK744" s="44">
        <v>43172</v>
      </c>
      <c r="BL744" s="43">
        <f t="shared" si="417"/>
        <v>862030.92000000016</v>
      </c>
      <c r="BM744" s="43">
        <f t="shared" si="418"/>
        <v>829844.46</v>
      </c>
      <c r="BO744" s="16" t="str">
        <f>IFERROR(VLOOKUP($C744,'PORTE LOJA'!A:B,2,0),"PORTE 1")</f>
        <v>PORTE 2</v>
      </c>
      <c r="BP744" s="16">
        <f>VLOOKUP(BO744,'PAINEL E TARGET'!$S$1:$W$8,3,0)</f>
        <v>1875</v>
      </c>
      <c r="BQ744" s="16">
        <f t="shared" si="396"/>
        <v>1</v>
      </c>
      <c r="BR744" s="16">
        <f t="shared" si="397"/>
        <v>1</v>
      </c>
      <c r="BS744" s="16">
        <f t="shared" si="398"/>
        <v>1</v>
      </c>
      <c r="BT744" s="16">
        <f t="shared" si="399"/>
        <v>1</v>
      </c>
      <c r="BU744" s="16">
        <f t="shared" si="400"/>
        <v>1</v>
      </c>
      <c r="BV744" s="16">
        <f t="shared" si="401"/>
        <v>1</v>
      </c>
      <c r="BW744" s="17" t="str">
        <f t="shared" si="419"/>
        <v>111111</v>
      </c>
      <c r="BY744" s="17">
        <f t="shared" si="402"/>
        <v>0.91700000000000004</v>
      </c>
      <c r="BZ744" s="17">
        <f t="shared" si="403"/>
        <v>0.97299999999999998</v>
      </c>
      <c r="CA744" s="17" t="str">
        <f t="shared" si="420"/>
        <v>Sem Retira</v>
      </c>
      <c r="CB744" s="17">
        <f t="shared" si="421"/>
        <v>0.97299999999999998</v>
      </c>
      <c r="CC744" s="33" t="str">
        <f>IF(CB744&gt;='PAINEL E TARGET'!$T$11,'PAINEL E TARGET'!$S$11,
IF(CB744&gt;='PAINEL E TARGET'!$T$12,'PAINEL E TARGET'!$S$12,
IF(CB744&gt;='PAINEL E TARGET'!$T$13,'PAINEL E TARGET'!$S$13,
IF(CB744&gt;='PAINEL E TARGET'!$T$14,'PAINEL E TARGET'!$S$14,
IF(CB744&gt;='PAINEL E TARGET'!$T$15,'PAINEL E TARGET'!$S$15,
IF(CB744&gt;='PAINEL E TARGET'!$T$16,'PAINEL E TARGET'!$S$16,
IF(CB744&gt;='PAINEL E TARGET'!$T$17,'PAINEL E TARGET'!$S$17,
IF(CB744&gt;='PAINEL E TARGET'!$T$18,'PAINEL E TARGET'!$S$18,'PAINEL E TARGET'!$S$19))))))))</f>
        <v>1. Fx de 90% a 99,9%</v>
      </c>
      <c r="CD744" s="17">
        <f>IFERROR(VLOOKUP($BW744,'PAINEL E TARGET'!$G$1:$Q$99,4,0),0)</f>
        <v>0.25</v>
      </c>
      <c r="CE744" s="17">
        <f>VLOOKUP(CC744,'PAINEL E TARGET'!$S$10:$U$19,3,0)</f>
        <v>0.5</v>
      </c>
      <c r="CF744" s="16">
        <f t="shared" si="422"/>
        <v>234.375</v>
      </c>
      <c r="CG744" s="17">
        <f t="shared" si="404"/>
        <v>0.88800000000000001</v>
      </c>
      <c r="CH744" s="17">
        <f t="shared" si="405"/>
        <v>1.0269999999999999</v>
      </c>
      <c r="CI744" s="17">
        <f t="shared" si="406"/>
        <v>1.121</v>
      </c>
      <c r="CJ744" s="17">
        <f t="shared" si="407"/>
        <v>0.58599999999999997</v>
      </c>
      <c r="CK744" s="17">
        <f t="shared" si="408"/>
        <v>0.312</v>
      </c>
      <c r="CL744" s="17">
        <f t="shared" si="409"/>
        <v>0.85699999999999998</v>
      </c>
      <c r="CM744" s="16">
        <f t="shared" si="410"/>
        <v>3</v>
      </c>
      <c r="CN744" s="17" t="str">
        <f t="shared" si="423"/>
        <v>não ok</v>
      </c>
      <c r="CO744" s="17">
        <f t="shared" si="424"/>
        <v>0</v>
      </c>
      <c r="CP744" s="33" t="str">
        <f>IF(CO744&gt;='PAINEL E TARGET'!$T$11,'PAINEL E TARGET'!$S$11,
IF(CO744&gt;='PAINEL E TARGET'!$T$12,'PAINEL E TARGET'!$S$12,
IF(CO744&gt;='PAINEL E TARGET'!$T$13,'PAINEL E TARGET'!$S$13,
IF(CO744&gt;='PAINEL E TARGET'!$T$14,'PAINEL E TARGET'!$S$14,
IF(CO744&gt;='PAINEL E TARGET'!$T$15,'PAINEL E TARGET'!$S$15,
IF(CO744&gt;='PAINEL E TARGET'!$T$16,'PAINEL E TARGET'!$S$16,
IF(CO744&gt;='PAINEL E TARGET'!$T$17,'PAINEL E TARGET'!$S$17,
IF(CO744&gt;='PAINEL E TARGET'!$T$18,'PAINEL E TARGET'!$S$18,'PAINEL E TARGET'!$S$19))))))))</f>
        <v>Não elegível</v>
      </c>
      <c r="CQ744" s="17">
        <f>IFERROR(VLOOKUP($BW744,'PAINEL E TARGET'!$G$1:$Q$99,5,0),0)</f>
        <v>0.25</v>
      </c>
      <c r="CR744" s="17">
        <f>VLOOKUP(CP744,'PAINEL E TARGET'!$S$10:$U$19,3,0)</f>
        <v>0</v>
      </c>
      <c r="CS744" s="16">
        <f t="shared" si="425"/>
        <v>0</v>
      </c>
      <c r="CT744" s="17">
        <f t="shared" si="411"/>
        <v>0.91600000000000004</v>
      </c>
      <c r="CU744" s="33" t="str">
        <f>IF(CT744&gt;='PAINEL E TARGET'!$T$11,'PAINEL E TARGET'!$S$11,
IF(CT744&gt;='PAINEL E TARGET'!$T$12,'PAINEL E TARGET'!$S$12,
IF(CT744&gt;='PAINEL E TARGET'!$T$13,'PAINEL E TARGET'!$S$13,
IF(CT744&gt;='PAINEL E TARGET'!$T$14,'PAINEL E TARGET'!$S$14,
IF(CT744&gt;='PAINEL E TARGET'!$T$15,'PAINEL E TARGET'!$S$15,
IF(CT744&gt;='PAINEL E TARGET'!$T$16,'PAINEL E TARGET'!$S$16,
IF(CT744&gt;='PAINEL E TARGET'!$T$17,'PAINEL E TARGET'!$S$17,
IF(CT744&gt;='PAINEL E TARGET'!$T$18,'PAINEL E TARGET'!$S$18,'PAINEL E TARGET'!$S$19))))))))</f>
        <v>1. Fx de 90% a 99,9%</v>
      </c>
      <c r="CV744" s="17">
        <f>IFERROR(VLOOKUP($BW744,'PAINEL E TARGET'!$G$1:$Q$99,6,0),0)</f>
        <v>0.2</v>
      </c>
      <c r="CW744" s="17">
        <f>VLOOKUP(CU744,'PAINEL E TARGET'!$S$10:$U$19,3,0)</f>
        <v>0.5</v>
      </c>
      <c r="CX744" s="16">
        <f t="shared" si="426"/>
        <v>187.5</v>
      </c>
      <c r="CY744" s="17">
        <f t="shared" si="412"/>
        <v>1.3560000000000001</v>
      </c>
      <c r="CZ744" s="33" t="str">
        <f>IF(CY744&gt;='PAINEL E TARGET'!$T$11,'PAINEL E TARGET'!$S$11,
IF(CY744&gt;='PAINEL E TARGET'!$T$12,'PAINEL E TARGET'!$S$12,
IF(CY744&gt;='PAINEL E TARGET'!$T$13,'PAINEL E TARGET'!$S$13,
IF(CY744&gt;='PAINEL E TARGET'!$T$14,'PAINEL E TARGET'!$S$14,
IF(CY744&gt;='PAINEL E TARGET'!$T$15,'PAINEL E TARGET'!$S$15,
IF(CY744&gt;='PAINEL E TARGET'!$T$16,'PAINEL E TARGET'!$S$16,
IF(CY744&gt;='PAINEL E TARGET'!$T$17,'PAINEL E TARGET'!$S$17,
IF(CY744&gt;='PAINEL E TARGET'!$T$18,'PAINEL E TARGET'!$S$18,'PAINEL E TARGET'!$S$19))))))))</f>
        <v>8. Fx de 130% ou mais</v>
      </c>
      <c r="DA744" s="17">
        <f>IFERROR(VLOOKUP($BW744,'PAINEL E TARGET'!$G$1:$Q$99,7,0),0)</f>
        <v>0.15</v>
      </c>
      <c r="DB744" s="17">
        <f>VLOOKUP(CZ744,'PAINEL E TARGET'!$S$10:$U$19,3,0)</f>
        <v>1.6</v>
      </c>
      <c r="DC744" s="16">
        <f t="shared" si="427"/>
        <v>450</v>
      </c>
      <c r="DD744" s="17">
        <f t="shared" si="413"/>
        <v>1.0660000000000001</v>
      </c>
      <c r="DE744" s="33" t="str">
        <f>IF(DD744&gt;='PAINEL E TARGET'!$T$11,'PAINEL E TARGET'!$S$11,
IF(DD744&gt;='PAINEL E TARGET'!$T$12,'PAINEL E TARGET'!$S$12,
IF(DD744&gt;='PAINEL E TARGET'!$T$13,'PAINEL E TARGET'!$S$13,
IF(DD744&gt;='PAINEL E TARGET'!$T$14,'PAINEL E TARGET'!$S$14,
IF(DD744&gt;='PAINEL E TARGET'!$T$15,'PAINEL E TARGET'!$S$15,
IF(DD744&gt;='PAINEL E TARGET'!$T$16,'PAINEL E TARGET'!$S$16,
IF(DD744&gt;='PAINEL E TARGET'!$T$17,'PAINEL E TARGET'!$S$17,
IF(DD744&gt;='PAINEL E TARGET'!$T$18,'PAINEL E TARGET'!$S$18,'PAINEL E TARGET'!$S$19))))))))</f>
        <v>3. Fx de 105% a 109,9%</v>
      </c>
      <c r="DF744" s="17">
        <f>IFERROR(VLOOKUP($BW744,'PAINEL E TARGET'!$G$1:$Q$99,8,0),0)</f>
        <v>0.1</v>
      </c>
      <c r="DG744" s="17">
        <f>VLOOKUP(DE744,'PAINEL E TARGET'!$S$10:$U$19,3,0)</f>
        <v>1.1000000000000001</v>
      </c>
      <c r="DH744" s="16">
        <f t="shared" si="428"/>
        <v>206.25000000000003</v>
      </c>
      <c r="DI744" s="17">
        <f t="shared" si="414"/>
        <v>0.53800000000000003</v>
      </c>
      <c r="DJ744" s="33" t="str">
        <f>IF(DI744&gt;='PAINEL E TARGET'!$T$11,'PAINEL E TARGET'!$S$11,
IF(DI744&gt;='PAINEL E TARGET'!$T$12,'PAINEL E TARGET'!$S$12,
IF(DI744&gt;='PAINEL E TARGET'!$T$13,'PAINEL E TARGET'!$S$13,
IF(DI744&gt;='PAINEL E TARGET'!$T$14,'PAINEL E TARGET'!$S$14,
IF(DI744&gt;='PAINEL E TARGET'!$T$15,'PAINEL E TARGET'!$S$15,
IF(DI744&gt;='PAINEL E TARGET'!$T$16,'PAINEL E TARGET'!$S$16,
IF(DI744&gt;='PAINEL E TARGET'!$T$17,'PAINEL E TARGET'!$S$17,
IF(DI744&gt;='PAINEL E TARGET'!$T$18,'PAINEL E TARGET'!$S$18,'PAINEL E TARGET'!$S$19))))))))</f>
        <v>Não elegível</v>
      </c>
      <c r="DK744" s="17">
        <f>IFERROR(VLOOKUP($BW744,'PAINEL E TARGET'!$G$1:$Q$99,9,0),0)</f>
        <v>0.05</v>
      </c>
      <c r="DL744" s="17">
        <f>VLOOKUP(DJ744,'PAINEL E TARGET'!$S$10:$U$19,3,0)</f>
        <v>0</v>
      </c>
      <c r="DM744" s="16">
        <f t="shared" si="429"/>
        <v>0</v>
      </c>
      <c r="DN744" s="17">
        <f t="shared" si="415"/>
        <v>0.312</v>
      </c>
      <c r="DO744" s="33" t="str">
        <f>IF(DN744&gt;='PAINEL E TARGET'!$T$11,'PAINEL E TARGET'!$S$11,
IF(DN744&gt;='PAINEL E TARGET'!$T$12,'PAINEL E TARGET'!$S$12,
IF(DN744&gt;='PAINEL E TARGET'!$T$13,'PAINEL E TARGET'!$S$13,
IF(DN744&gt;='PAINEL E TARGET'!$T$14,'PAINEL E TARGET'!$S$14,
IF(DN744&gt;='PAINEL E TARGET'!$T$15,'PAINEL E TARGET'!$S$15,
IF(DN744&gt;='PAINEL E TARGET'!$T$16,'PAINEL E TARGET'!$S$16,
IF(DN744&gt;='PAINEL E TARGET'!$T$17,'PAINEL E TARGET'!$S$17,
IF(DN744&gt;='PAINEL E TARGET'!$T$18,'PAINEL E TARGET'!$S$18,'PAINEL E TARGET'!$S$19))))))))</f>
        <v>Não elegível</v>
      </c>
      <c r="DP744" s="17">
        <f>IFERROR(VLOOKUP($BW744,'PAINEL E TARGET'!$G$1:$Q$99,10,0),0)</f>
        <v>0</v>
      </c>
      <c r="DQ744" s="17">
        <f>VLOOKUP(DO744,'PAINEL E TARGET'!$S$10:$U$19,3,0)</f>
        <v>0</v>
      </c>
      <c r="DR744" s="16">
        <f t="shared" si="430"/>
        <v>0</v>
      </c>
      <c r="DS744" s="17">
        <f t="shared" si="416"/>
        <v>0.95</v>
      </c>
      <c r="DT744" s="16">
        <f>IF(DS744&gt;=1,VLOOKUP(BO744,'PAINEL E TARGET'!$S$1:$W$8,5,0),0)</f>
        <v>0</v>
      </c>
      <c r="DU744" s="16">
        <f t="shared" si="431"/>
        <v>1078.125</v>
      </c>
    </row>
    <row r="745" spans="2:125" s="32" customFormat="1" x14ac:dyDescent="0.2">
      <c r="B745" s="44">
        <v>43541</v>
      </c>
      <c r="C745" s="65">
        <v>1647</v>
      </c>
      <c r="D745" s="66" t="s">
        <v>981</v>
      </c>
      <c r="E745" s="65">
        <v>318</v>
      </c>
      <c r="F745" s="65" t="s">
        <v>943</v>
      </c>
      <c r="G745" s="67">
        <v>131884.39468430026</v>
      </c>
      <c r="H745" s="67">
        <v>78274.43502621376</v>
      </c>
      <c r="I745" s="67">
        <v>97580.79</v>
      </c>
      <c r="J745" s="68">
        <v>1.2466495601957475</v>
      </c>
      <c r="K745" s="67">
        <v>0</v>
      </c>
      <c r="L745" s="67">
        <v>69611.31981043375</v>
      </c>
      <c r="M745" s="67">
        <v>0</v>
      </c>
      <c r="N745" s="67">
        <v>93682.8</v>
      </c>
      <c r="O745" s="67">
        <v>117815.24945637454</v>
      </c>
      <c r="P745" s="67" t="s">
        <v>1082</v>
      </c>
      <c r="Q745" s="67" t="s">
        <v>1082</v>
      </c>
      <c r="R745" s="67">
        <v>0</v>
      </c>
      <c r="S745" s="67">
        <v>0</v>
      </c>
      <c r="T745" s="68">
        <v>8.409221396665148E-2</v>
      </c>
      <c r="U745" s="68">
        <v>9.0449474183094444E-2</v>
      </c>
      <c r="V745" s="68">
        <v>1.0755986781245177</v>
      </c>
      <c r="W745" s="67">
        <v>5853.7699999999995</v>
      </c>
      <c r="X745" s="67">
        <v>8473.56</v>
      </c>
      <c r="Y745" s="68">
        <v>1.4475389364460851</v>
      </c>
      <c r="Z745" s="68">
        <v>4.8252496995417483E-2</v>
      </c>
      <c r="AA745" s="68">
        <v>0.1450426332261632</v>
      </c>
      <c r="AB745" s="68">
        <v>3.00590937791132</v>
      </c>
      <c r="AC745" s="67">
        <v>3358.92</v>
      </c>
      <c r="AD745" s="67">
        <v>13588</v>
      </c>
      <c r="AE745" s="68">
        <v>4.0453479094470843</v>
      </c>
      <c r="AF745" s="43">
        <v>80</v>
      </c>
      <c r="AG745" s="43">
        <v>91</v>
      </c>
      <c r="AH745" s="43">
        <v>9</v>
      </c>
      <c r="AI745" s="43">
        <v>2</v>
      </c>
      <c r="AJ745" s="67">
        <v>1835.71</v>
      </c>
      <c r="AK745" s="67">
        <v>1723</v>
      </c>
      <c r="AL745" s="68">
        <v>0.938601413077229</v>
      </c>
      <c r="AM745" s="67">
        <v>256.39</v>
      </c>
      <c r="AN745" s="67">
        <v>299.70000000000005</v>
      </c>
      <c r="AO745" s="68">
        <v>1.1689223448652446</v>
      </c>
      <c r="AP745" s="67">
        <v>265.38</v>
      </c>
      <c r="AQ745" s="67">
        <v>228</v>
      </c>
      <c r="AR745" s="68">
        <v>0.85914537644132938</v>
      </c>
      <c r="AS745" s="67">
        <v>3496.2900000000009</v>
      </c>
      <c r="AT745" s="67">
        <v>6222.86</v>
      </c>
      <c r="AU745" s="68">
        <v>1.7798466374356814</v>
      </c>
      <c r="AV745" s="43">
        <v>295.34000000000003</v>
      </c>
      <c r="AW745" s="43">
        <v>769.85</v>
      </c>
      <c r="AX745" s="69">
        <v>2.6066567346109566</v>
      </c>
      <c r="AY745" s="43">
        <v>0</v>
      </c>
      <c r="AZ745" s="43">
        <v>0</v>
      </c>
      <c r="BA745" s="43">
        <v>0</v>
      </c>
      <c r="BB745" s="43">
        <v>0</v>
      </c>
      <c r="BC745" s="43">
        <v>0</v>
      </c>
      <c r="BD745" s="43">
        <v>0</v>
      </c>
      <c r="BE745" s="43">
        <v>9966.6999999999989</v>
      </c>
      <c r="BF745" s="43">
        <v>5718.9900000000007</v>
      </c>
      <c r="BG745" s="43">
        <v>499.84</v>
      </c>
      <c r="BH745" s="43">
        <v>15</v>
      </c>
      <c r="BI745" s="44">
        <v>43173</v>
      </c>
      <c r="BJ745" s="44">
        <v>43541</v>
      </c>
      <c r="BK745" s="44">
        <v>43172</v>
      </c>
      <c r="BL745" s="43">
        <f t="shared" si="417"/>
        <v>97580.79</v>
      </c>
      <c r="BM745" s="43">
        <f t="shared" si="418"/>
        <v>93682.8</v>
      </c>
      <c r="BO745" s="16" t="str">
        <f>IFERROR(VLOOKUP($C745,'PORTE LOJA'!A:B,2,0),"PORTE 1")</f>
        <v>PORTE 1</v>
      </c>
      <c r="BP745" s="16">
        <f>VLOOKUP(BO745,'PAINEL E TARGET'!$S$1:$W$8,3,0)</f>
        <v>1650</v>
      </c>
      <c r="BQ745" s="16">
        <f t="shared" si="396"/>
        <v>1</v>
      </c>
      <c r="BR745" s="16">
        <f t="shared" si="397"/>
        <v>1</v>
      </c>
      <c r="BS745" s="16">
        <f t="shared" si="398"/>
        <v>1</v>
      </c>
      <c r="BT745" s="16">
        <f t="shared" si="399"/>
        <v>0</v>
      </c>
      <c r="BU745" s="16">
        <f t="shared" si="400"/>
        <v>0</v>
      </c>
      <c r="BV745" s="16">
        <f t="shared" si="401"/>
        <v>1</v>
      </c>
      <c r="BW745" s="17" t="str">
        <f t="shared" si="419"/>
        <v>111001</v>
      </c>
      <c r="BY745" s="17">
        <f t="shared" si="402"/>
        <v>1.2470000000000001</v>
      </c>
      <c r="BZ745" s="17">
        <f t="shared" si="403"/>
        <v>1.3460000000000001</v>
      </c>
      <c r="CA745" s="17" t="str">
        <f t="shared" si="420"/>
        <v>Sem Retira</v>
      </c>
      <c r="CB745" s="17">
        <f t="shared" si="421"/>
        <v>1.3460000000000001</v>
      </c>
      <c r="CC745" s="33" t="str">
        <f>IF(CB745&gt;='PAINEL E TARGET'!$T$11,'PAINEL E TARGET'!$S$11,
IF(CB745&gt;='PAINEL E TARGET'!$T$12,'PAINEL E TARGET'!$S$12,
IF(CB745&gt;='PAINEL E TARGET'!$T$13,'PAINEL E TARGET'!$S$13,
IF(CB745&gt;='PAINEL E TARGET'!$T$14,'PAINEL E TARGET'!$S$14,
IF(CB745&gt;='PAINEL E TARGET'!$T$15,'PAINEL E TARGET'!$S$15,
IF(CB745&gt;='PAINEL E TARGET'!$T$16,'PAINEL E TARGET'!$S$16,
IF(CB745&gt;='PAINEL E TARGET'!$T$17,'PAINEL E TARGET'!$S$17,
IF(CB745&gt;='PAINEL E TARGET'!$T$18,'PAINEL E TARGET'!$S$18,'PAINEL E TARGET'!$S$19))))))))</f>
        <v>8. Fx de 130% ou mais</v>
      </c>
      <c r="CD745" s="17">
        <f>IFERROR(VLOOKUP($BW745,'PAINEL E TARGET'!$G$1:$Q$99,4,0),0)</f>
        <v>0.5</v>
      </c>
      <c r="CE745" s="17">
        <f>VLOOKUP(CC745,'PAINEL E TARGET'!$S$10:$U$19,3,0)</f>
        <v>1.6</v>
      </c>
      <c r="CF745" s="16">
        <f t="shared" si="422"/>
        <v>1320</v>
      </c>
      <c r="CG745" s="17">
        <f t="shared" si="404"/>
        <v>0.93899999999999995</v>
      </c>
      <c r="CH745" s="17">
        <f t="shared" si="405"/>
        <v>1.169</v>
      </c>
      <c r="CI745" s="17">
        <f t="shared" si="406"/>
        <v>0.85899999999999999</v>
      </c>
      <c r="CJ745" s="17">
        <f t="shared" si="407"/>
        <v>1.78</v>
      </c>
      <c r="CK745" s="17">
        <f t="shared" si="408"/>
        <v>2.6070000000000002</v>
      </c>
      <c r="CL745" s="17">
        <f t="shared" si="409"/>
        <v>1.448</v>
      </c>
      <c r="CM745" s="16">
        <f t="shared" si="410"/>
        <v>5</v>
      </c>
      <c r="CN745" s="17" t="str">
        <f t="shared" si="423"/>
        <v>ok</v>
      </c>
      <c r="CO745" s="17">
        <f t="shared" si="424"/>
        <v>1.448</v>
      </c>
      <c r="CP745" s="33" t="str">
        <f>IF(CO745&gt;='PAINEL E TARGET'!$T$11,'PAINEL E TARGET'!$S$11,
IF(CO745&gt;='PAINEL E TARGET'!$T$12,'PAINEL E TARGET'!$S$12,
IF(CO745&gt;='PAINEL E TARGET'!$T$13,'PAINEL E TARGET'!$S$13,
IF(CO745&gt;='PAINEL E TARGET'!$T$14,'PAINEL E TARGET'!$S$14,
IF(CO745&gt;='PAINEL E TARGET'!$T$15,'PAINEL E TARGET'!$S$15,
IF(CO745&gt;='PAINEL E TARGET'!$T$16,'PAINEL E TARGET'!$S$16,
IF(CO745&gt;='PAINEL E TARGET'!$T$17,'PAINEL E TARGET'!$S$17,
IF(CO745&gt;='PAINEL E TARGET'!$T$18,'PAINEL E TARGET'!$S$18,'PAINEL E TARGET'!$S$19))))))))</f>
        <v>8. Fx de 130% ou mais</v>
      </c>
      <c r="CQ745" s="17">
        <f>IFERROR(VLOOKUP($BW745,'PAINEL E TARGET'!$G$1:$Q$99,5,0),0)</f>
        <v>0.25</v>
      </c>
      <c r="CR745" s="17">
        <f>VLOOKUP(CP745,'PAINEL E TARGET'!$S$10:$U$19,3,0)</f>
        <v>1.6</v>
      </c>
      <c r="CS745" s="16">
        <f t="shared" si="425"/>
        <v>660</v>
      </c>
      <c r="CT745" s="17">
        <f t="shared" si="411"/>
        <v>4.0449999999999999</v>
      </c>
      <c r="CU745" s="33" t="str">
        <f>IF(CT745&gt;='PAINEL E TARGET'!$T$11,'PAINEL E TARGET'!$S$11,
IF(CT745&gt;='PAINEL E TARGET'!$T$12,'PAINEL E TARGET'!$S$12,
IF(CT745&gt;='PAINEL E TARGET'!$T$13,'PAINEL E TARGET'!$S$13,
IF(CT745&gt;='PAINEL E TARGET'!$T$14,'PAINEL E TARGET'!$S$14,
IF(CT745&gt;='PAINEL E TARGET'!$T$15,'PAINEL E TARGET'!$S$15,
IF(CT745&gt;='PAINEL E TARGET'!$T$16,'PAINEL E TARGET'!$S$16,
IF(CT745&gt;='PAINEL E TARGET'!$T$17,'PAINEL E TARGET'!$S$17,
IF(CT745&gt;='PAINEL E TARGET'!$T$18,'PAINEL E TARGET'!$S$18,'PAINEL E TARGET'!$S$19))))))))</f>
        <v>8. Fx de 130% ou mais</v>
      </c>
      <c r="CV745" s="17">
        <f>IFERROR(VLOOKUP($BW745,'PAINEL E TARGET'!$G$1:$Q$99,6,0),0)</f>
        <v>0.2</v>
      </c>
      <c r="CW745" s="17">
        <f>VLOOKUP(CU745,'PAINEL E TARGET'!$S$10:$U$19,3,0)</f>
        <v>1.6</v>
      </c>
      <c r="CX745" s="16">
        <f t="shared" si="426"/>
        <v>528.00000000000011</v>
      </c>
      <c r="CY745" s="17">
        <f t="shared" si="412"/>
        <v>0</v>
      </c>
      <c r="CZ745" s="33" t="str">
        <f>IF(CY745&gt;='PAINEL E TARGET'!$T$11,'PAINEL E TARGET'!$S$11,
IF(CY745&gt;='PAINEL E TARGET'!$T$12,'PAINEL E TARGET'!$S$12,
IF(CY745&gt;='PAINEL E TARGET'!$T$13,'PAINEL E TARGET'!$S$13,
IF(CY745&gt;='PAINEL E TARGET'!$T$14,'PAINEL E TARGET'!$S$14,
IF(CY745&gt;='PAINEL E TARGET'!$T$15,'PAINEL E TARGET'!$S$15,
IF(CY745&gt;='PAINEL E TARGET'!$T$16,'PAINEL E TARGET'!$S$16,
IF(CY745&gt;='PAINEL E TARGET'!$T$17,'PAINEL E TARGET'!$S$17,
IF(CY745&gt;='PAINEL E TARGET'!$T$18,'PAINEL E TARGET'!$S$18,'PAINEL E TARGET'!$S$19))))))))</f>
        <v>Não elegível</v>
      </c>
      <c r="DA745" s="17">
        <f>IFERROR(VLOOKUP($BW745,'PAINEL E TARGET'!$G$1:$Q$99,7,0),0)</f>
        <v>0</v>
      </c>
      <c r="DB745" s="17">
        <f>VLOOKUP(CZ745,'PAINEL E TARGET'!$S$10:$U$19,3,0)</f>
        <v>0</v>
      </c>
      <c r="DC745" s="16">
        <f t="shared" si="427"/>
        <v>0</v>
      </c>
      <c r="DD745" s="17">
        <f t="shared" si="413"/>
        <v>0</v>
      </c>
      <c r="DE745" s="33" t="str">
        <f>IF(DD745&gt;='PAINEL E TARGET'!$T$11,'PAINEL E TARGET'!$S$11,
IF(DD745&gt;='PAINEL E TARGET'!$T$12,'PAINEL E TARGET'!$S$12,
IF(DD745&gt;='PAINEL E TARGET'!$T$13,'PAINEL E TARGET'!$S$13,
IF(DD745&gt;='PAINEL E TARGET'!$T$14,'PAINEL E TARGET'!$S$14,
IF(DD745&gt;='PAINEL E TARGET'!$T$15,'PAINEL E TARGET'!$S$15,
IF(DD745&gt;='PAINEL E TARGET'!$T$16,'PAINEL E TARGET'!$S$16,
IF(DD745&gt;='PAINEL E TARGET'!$T$17,'PAINEL E TARGET'!$S$17,
IF(DD745&gt;='PAINEL E TARGET'!$T$18,'PAINEL E TARGET'!$S$18,'PAINEL E TARGET'!$S$19))))))))</f>
        <v>Não elegível</v>
      </c>
      <c r="DF745" s="17">
        <f>IFERROR(VLOOKUP($BW745,'PAINEL E TARGET'!$G$1:$Q$99,8,0),0)</f>
        <v>0</v>
      </c>
      <c r="DG745" s="17">
        <f>VLOOKUP(DE745,'PAINEL E TARGET'!$S$10:$U$19,3,0)</f>
        <v>0</v>
      </c>
      <c r="DH745" s="16">
        <f t="shared" si="428"/>
        <v>0</v>
      </c>
      <c r="DI745" s="17">
        <f t="shared" si="414"/>
        <v>0.222</v>
      </c>
      <c r="DJ745" s="33" t="str">
        <f>IF(DI745&gt;='PAINEL E TARGET'!$T$11,'PAINEL E TARGET'!$S$11,
IF(DI745&gt;='PAINEL E TARGET'!$T$12,'PAINEL E TARGET'!$S$12,
IF(DI745&gt;='PAINEL E TARGET'!$T$13,'PAINEL E TARGET'!$S$13,
IF(DI745&gt;='PAINEL E TARGET'!$T$14,'PAINEL E TARGET'!$S$14,
IF(DI745&gt;='PAINEL E TARGET'!$T$15,'PAINEL E TARGET'!$S$15,
IF(DI745&gt;='PAINEL E TARGET'!$T$16,'PAINEL E TARGET'!$S$16,
IF(DI745&gt;='PAINEL E TARGET'!$T$17,'PAINEL E TARGET'!$S$17,
IF(DI745&gt;='PAINEL E TARGET'!$T$18,'PAINEL E TARGET'!$S$18,'PAINEL E TARGET'!$S$19))))))))</f>
        <v>Não elegível</v>
      </c>
      <c r="DK745" s="17">
        <f>IFERROR(VLOOKUP($BW745,'PAINEL E TARGET'!$G$1:$Q$99,9,0),0)</f>
        <v>0.05</v>
      </c>
      <c r="DL745" s="17">
        <f>VLOOKUP(DJ745,'PAINEL E TARGET'!$S$10:$U$19,3,0)</f>
        <v>0</v>
      </c>
      <c r="DM745" s="16">
        <f t="shared" si="429"/>
        <v>0</v>
      </c>
      <c r="DN745" s="17">
        <f t="shared" si="415"/>
        <v>2.6070000000000002</v>
      </c>
      <c r="DO745" s="33" t="str">
        <f>IF(DN745&gt;='PAINEL E TARGET'!$T$11,'PAINEL E TARGET'!$S$11,
IF(DN745&gt;='PAINEL E TARGET'!$T$12,'PAINEL E TARGET'!$S$12,
IF(DN745&gt;='PAINEL E TARGET'!$T$13,'PAINEL E TARGET'!$S$13,
IF(DN745&gt;='PAINEL E TARGET'!$T$14,'PAINEL E TARGET'!$S$14,
IF(DN745&gt;='PAINEL E TARGET'!$T$15,'PAINEL E TARGET'!$S$15,
IF(DN745&gt;='PAINEL E TARGET'!$T$16,'PAINEL E TARGET'!$S$16,
IF(DN745&gt;='PAINEL E TARGET'!$T$17,'PAINEL E TARGET'!$S$17,
IF(DN745&gt;='PAINEL E TARGET'!$T$18,'PAINEL E TARGET'!$S$18,'PAINEL E TARGET'!$S$19))))))))</f>
        <v>8. Fx de 130% ou mais</v>
      </c>
      <c r="DP745" s="17">
        <f>IFERROR(VLOOKUP($BW745,'PAINEL E TARGET'!$G$1:$Q$99,10,0),0)</f>
        <v>0</v>
      </c>
      <c r="DQ745" s="17">
        <f>VLOOKUP(DO745,'PAINEL E TARGET'!$S$10:$U$19,3,0)</f>
        <v>1.6</v>
      </c>
      <c r="DR745" s="16">
        <f t="shared" si="430"/>
        <v>0</v>
      </c>
      <c r="DS745" s="17">
        <f t="shared" si="416"/>
        <v>1.1379999999999999</v>
      </c>
      <c r="DT745" s="16">
        <f>IF(DS745&gt;=1,VLOOKUP(BO745,'PAINEL E TARGET'!$S$1:$W$8,5,0),0)</f>
        <v>165</v>
      </c>
      <c r="DU745" s="16">
        <f t="shared" si="431"/>
        <v>2673</v>
      </c>
    </row>
    <row r="746" spans="2:125" s="32" customFormat="1" x14ac:dyDescent="0.2">
      <c r="B746" s="44">
        <v>43541</v>
      </c>
      <c r="C746" s="65">
        <v>1648</v>
      </c>
      <c r="D746" s="66" t="s">
        <v>743</v>
      </c>
      <c r="E746" s="65">
        <v>210</v>
      </c>
      <c r="F746" s="65" t="s">
        <v>1017</v>
      </c>
      <c r="G746" s="67">
        <v>4055330.0570451776</v>
      </c>
      <c r="H746" s="67">
        <v>2289442.7465208522</v>
      </c>
      <c r="I746" s="67">
        <v>1837854.1699999997</v>
      </c>
      <c r="J746" s="68">
        <v>0.80275174943461314</v>
      </c>
      <c r="K746" s="67">
        <v>319558.55034691386</v>
      </c>
      <c r="L746" s="67">
        <v>1717658.7453251278</v>
      </c>
      <c r="M746" s="67">
        <v>213214.09</v>
      </c>
      <c r="N746" s="67">
        <v>1524678.16</v>
      </c>
      <c r="O746" s="67">
        <v>3612961.5409420952</v>
      </c>
      <c r="P746" s="67" t="s">
        <v>1082</v>
      </c>
      <c r="Q746" s="67" t="s">
        <v>1082</v>
      </c>
      <c r="R746" s="67">
        <v>0</v>
      </c>
      <c r="S746" s="67">
        <v>0</v>
      </c>
      <c r="T746" s="68">
        <v>0.11356528853917838</v>
      </c>
      <c r="U746" s="68">
        <v>0.11318556141786122</v>
      </c>
      <c r="V746" s="68">
        <v>0.99665630998519272</v>
      </c>
      <c r="W746" s="67">
        <v>231357.17</v>
      </c>
      <c r="X746" s="67">
        <v>196704.31</v>
      </c>
      <c r="Y746" s="68">
        <v>0.85021920868067324</v>
      </c>
      <c r="Z746" s="68">
        <v>0.1152619803978933</v>
      </c>
      <c r="AA746" s="68">
        <v>0.11420439328157429</v>
      </c>
      <c r="AB746" s="68">
        <v>0.99082449292760599</v>
      </c>
      <c r="AC746" s="67">
        <v>234813.69999999998</v>
      </c>
      <c r="AD746" s="67">
        <v>198474.93</v>
      </c>
      <c r="AE746" s="68">
        <v>0.84524425108075041</v>
      </c>
      <c r="AF746" s="43">
        <v>80</v>
      </c>
      <c r="AG746" s="43">
        <v>69</v>
      </c>
      <c r="AH746" s="43">
        <v>69</v>
      </c>
      <c r="AI746" s="43">
        <v>48</v>
      </c>
      <c r="AJ746" s="67">
        <v>123528</v>
      </c>
      <c r="AK746" s="67">
        <v>108454.6</v>
      </c>
      <c r="AL746" s="68">
        <v>0.87797584353344993</v>
      </c>
      <c r="AM746" s="67">
        <v>25129.279999999999</v>
      </c>
      <c r="AN746" s="67">
        <v>16606.52</v>
      </c>
      <c r="AO746" s="68">
        <v>0.66084344637013082</v>
      </c>
      <c r="AP746" s="67">
        <v>20225.850000000002</v>
      </c>
      <c r="AQ746" s="67">
        <v>9974.6699999999983</v>
      </c>
      <c r="AR746" s="68">
        <v>0.49316444055503217</v>
      </c>
      <c r="AS746" s="67">
        <v>62474.040000000008</v>
      </c>
      <c r="AT746" s="67">
        <v>61668.520000000004</v>
      </c>
      <c r="AU746" s="68">
        <v>0.98710632448293711</v>
      </c>
      <c r="AV746" s="43">
        <v>4866.0599999999995</v>
      </c>
      <c r="AW746" s="43">
        <v>2439.5</v>
      </c>
      <c r="AX746" s="69">
        <v>0.50132961780167118</v>
      </c>
      <c r="AY746" s="43">
        <v>319558.55034691386</v>
      </c>
      <c r="AZ746" s="43">
        <v>213214.09</v>
      </c>
      <c r="BA746" s="43">
        <v>92271.816030209739</v>
      </c>
      <c r="BB746" s="43">
        <v>90445.189999999988</v>
      </c>
      <c r="BC746" s="43">
        <v>566454.56394555874</v>
      </c>
      <c r="BD746" s="43">
        <v>163801.85228595886</v>
      </c>
      <c r="BE746" s="43">
        <v>413191.20000000013</v>
      </c>
      <c r="BF746" s="43">
        <v>419364.46</v>
      </c>
      <c r="BG746" s="43">
        <v>8643.93</v>
      </c>
      <c r="BH746" s="43">
        <v>126</v>
      </c>
      <c r="BI746" s="44">
        <v>43173</v>
      </c>
      <c r="BJ746" s="44">
        <v>43541</v>
      </c>
      <c r="BK746" s="44">
        <v>43172</v>
      </c>
      <c r="BL746" s="43">
        <f t="shared" si="417"/>
        <v>1837854.1699999997</v>
      </c>
      <c r="BM746" s="43">
        <f t="shared" si="418"/>
        <v>1737892.25</v>
      </c>
      <c r="BO746" s="16" t="str">
        <f>IFERROR(VLOOKUP($C746,'PORTE LOJA'!A:B,2,0),"PORTE 1")</f>
        <v>PORTE 5</v>
      </c>
      <c r="BP746" s="16">
        <f>VLOOKUP(BO746,'PAINEL E TARGET'!$S$1:$W$8,3,0)</f>
        <v>3750</v>
      </c>
      <c r="BQ746" s="16">
        <f t="shared" si="396"/>
        <v>1</v>
      </c>
      <c r="BR746" s="16">
        <f t="shared" si="397"/>
        <v>1</v>
      </c>
      <c r="BS746" s="16">
        <f t="shared" si="398"/>
        <v>1</v>
      </c>
      <c r="BT746" s="16">
        <f t="shared" si="399"/>
        <v>1</v>
      </c>
      <c r="BU746" s="16">
        <f t="shared" si="400"/>
        <v>1</v>
      </c>
      <c r="BV746" s="16">
        <f t="shared" si="401"/>
        <v>1</v>
      </c>
      <c r="BW746" s="17" t="str">
        <f t="shared" si="419"/>
        <v>111111</v>
      </c>
      <c r="BY746" s="17">
        <f t="shared" si="402"/>
        <v>0.80300000000000005</v>
      </c>
      <c r="BZ746" s="17">
        <f t="shared" si="403"/>
        <v>0.85299999999999998</v>
      </c>
      <c r="CA746" s="17" t="str">
        <f t="shared" si="420"/>
        <v>Sem Retira</v>
      </c>
      <c r="CB746" s="17">
        <f t="shared" si="421"/>
        <v>0.85299999999999998</v>
      </c>
      <c r="CC746" s="33" t="str">
        <f>IF(CB746&gt;='PAINEL E TARGET'!$T$11,'PAINEL E TARGET'!$S$11,
IF(CB746&gt;='PAINEL E TARGET'!$T$12,'PAINEL E TARGET'!$S$12,
IF(CB746&gt;='PAINEL E TARGET'!$T$13,'PAINEL E TARGET'!$S$13,
IF(CB746&gt;='PAINEL E TARGET'!$T$14,'PAINEL E TARGET'!$S$14,
IF(CB746&gt;='PAINEL E TARGET'!$T$15,'PAINEL E TARGET'!$S$15,
IF(CB746&gt;='PAINEL E TARGET'!$T$16,'PAINEL E TARGET'!$S$16,
IF(CB746&gt;='PAINEL E TARGET'!$T$17,'PAINEL E TARGET'!$S$17,
IF(CB746&gt;='PAINEL E TARGET'!$T$18,'PAINEL E TARGET'!$S$18,'PAINEL E TARGET'!$S$19))))))))</f>
        <v>Não elegível</v>
      </c>
      <c r="CD746" s="17">
        <f>IFERROR(VLOOKUP($BW746,'PAINEL E TARGET'!$G$1:$Q$99,4,0),0)</f>
        <v>0.25</v>
      </c>
      <c r="CE746" s="17">
        <f>VLOOKUP(CC746,'PAINEL E TARGET'!$S$10:$U$19,3,0)</f>
        <v>0</v>
      </c>
      <c r="CF746" s="16">
        <f t="shared" si="422"/>
        <v>0</v>
      </c>
      <c r="CG746" s="17">
        <f t="shared" si="404"/>
        <v>0.878</v>
      </c>
      <c r="CH746" s="17">
        <f t="shared" si="405"/>
        <v>0.66100000000000003</v>
      </c>
      <c r="CI746" s="17">
        <f t="shared" si="406"/>
        <v>0.49299999999999999</v>
      </c>
      <c r="CJ746" s="17">
        <f t="shared" si="407"/>
        <v>0.98699999999999999</v>
      </c>
      <c r="CK746" s="17">
        <f t="shared" si="408"/>
        <v>0.501</v>
      </c>
      <c r="CL746" s="17">
        <f t="shared" si="409"/>
        <v>0.85</v>
      </c>
      <c r="CM746" s="16">
        <f t="shared" si="410"/>
        <v>2</v>
      </c>
      <c r="CN746" s="17" t="str">
        <f t="shared" si="423"/>
        <v>não ok</v>
      </c>
      <c r="CO746" s="17">
        <f t="shared" si="424"/>
        <v>0</v>
      </c>
      <c r="CP746" s="33" t="str">
        <f>IF(CO746&gt;='PAINEL E TARGET'!$T$11,'PAINEL E TARGET'!$S$11,
IF(CO746&gt;='PAINEL E TARGET'!$T$12,'PAINEL E TARGET'!$S$12,
IF(CO746&gt;='PAINEL E TARGET'!$T$13,'PAINEL E TARGET'!$S$13,
IF(CO746&gt;='PAINEL E TARGET'!$T$14,'PAINEL E TARGET'!$S$14,
IF(CO746&gt;='PAINEL E TARGET'!$T$15,'PAINEL E TARGET'!$S$15,
IF(CO746&gt;='PAINEL E TARGET'!$T$16,'PAINEL E TARGET'!$S$16,
IF(CO746&gt;='PAINEL E TARGET'!$T$17,'PAINEL E TARGET'!$S$17,
IF(CO746&gt;='PAINEL E TARGET'!$T$18,'PAINEL E TARGET'!$S$18,'PAINEL E TARGET'!$S$19))))))))</f>
        <v>Não elegível</v>
      </c>
      <c r="CQ746" s="17">
        <f>IFERROR(VLOOKUP($BW746,'PAINEL E TARGET'!$G$1:$Q$99,5,0),0)</f>
        <v>0.25</v>
      </c>
      <c r="CR746" s="17">
        <f>VLOOKUP(CP746,'PAINEL E TARGET'!$S$10:$U$19,3,0)</f>
        <v>0</v>
      </c>
      <c r="CS746" s="16">
        <f t="shared" si="425"/>
        <v>0</v>
      </c>
      <c r="CT746" s="17">
        <f t="shared" si="411"/>
        <v>0.84499999999999997</v>
      </c>
      <c r="CU746" s="33" t="str">
        <f>IF(CT746&gt;='PAINEL E TARGET'!$T$11,'PAINEL E TARGET'!$S$11,
IF(CT746&gt;='PAINEL E TARGET'!$T$12,'PAINEL E TARGET'!$S$12,
IF(CT746&gt;='PAINEL E TARGET'!$T$13,'PAINEL E TARGET'!$S$13,
IF(CT746&gt;='PAINEL E TARGET'!$T$14,'PAINEL E TARGET'!$S$14,
IF(CT746&gt;='PAINEL E TARGET'!$T$15,'PAINEL E TARGET'!$S$15,
IF(CT746&gt;='PAINEL E TARGET'!$T$16,'PAINEL E TARGET'!$S$16,
IF(CT746&gt;='PAINEL E TARGET'!$T$17,'PAINEL E TARGET'!$S$17,
IF(CT746&gt;='PAINEL E TARGET'!$T$18,'PAINEL E TARGET'!$S$18,'PAINEL E TARGET'!$S$19))))))))</f>
        <v>Não elegível</v>
      </c>
      <c r="CV746" s="17">
        <f>IFERROR(VLOOKUP($BW746,'PAINEL E TARGET'!$G$1:$Q$99,6,0),0)</f>
        <v>0.2</v>
      </c>
      <c r="CW746" s="17">
        <f>VLOOKUP(CU746,'PAINEL E TARGET'!$S$10:$U$19,3,0)</f>
        <v>0</v>
      </c>
      <c r="CX746" s="16">
        <f t="shared" si="426"/>
        <v>0</v>
      </c>
      <c r="CY746" s="17">
        <f t="shared" si="412"/>
        <v>0.66700000000000004</v>
      </c>
      <c r="CZ746" s="33" t="str">
        <f>IF(CY746&gt;='PAINEL E TARGET'!$T$11,'PAINEL E TARGET'!$S$11,
IF(CY746&gt;='PAINEL E TARGET'!$T$12,'PAINEL E TARGET'!$S$12,
IF(CY746&gt;='PAINEL E TARGET'!$T$13,'PAINEL E TARGET'!$S$13,
IF(CY746&gt;='PAINEL E TARGET'!$T$14,'PAINEL E TARGET'!$S$14,
IF(CY746&gt;='PAINEL E TARGET'!$T$15,'PAINEL E TARGET'!$S$15,
IF(CY746&gt;='PAINEL E TARGET'!$T$16,'PAINEL E TARGET'!$S$16,
IF(CY746&gt;='PAINEL E TARGET'!$T$17,'PAINEL E TARGET'!$S$17,
IF(CY746&gt;='PAINEL E TARGET'!$T$18,'PAINEL E TARGET'!$S$18,'PAINEL E TARGET'!$S$19))))))))</f>
        <v>Não elegível</v>
      </c>
      <c r="DA746" s="17">
        <f>IFERROR(VLOOKUP($BW746,'PAINEL E TARGET'!$G$1:$Q$99,7,0),0)</f>
        <v>0.15</v>
      </c>
      <c r="DB746" s="17">
        <f>VLOOKUP(CZ746,'PAINEL E TARGET'!$S$10:$U$19,3,0)</f>
        <v>0</v>
      </c>
      <c r="DC746" s="16">
        <f t="shared" si="427"/>
        <v>0</v>
      </c>
      <c r="DD746" s="17">
        <f t="shared" si="413"/>
        <v>0.98</v>
      </c>
      <c r="DE746" s="33" t="str">
        <f>IF(DD746&gt;='PAINEL E TARGET'!$T$11,'PAINEL E TARGET'!$S$11,
IF(DD746&gt;='PAINEL E TARGET'!$T$12,'PAINEL E TARGET'!$S$12,
IF(DD746&gt;='PAINEL E TARGET'!$T$13,'PAINEL E TARGET'!$S$13,
IF(DD746&gt;='PAINEL E TARGET'!$T$14,'PAINEL E TARGET'!$S$14,
IF(DD746&gt;='PAINEL E TARGET'!$T$15,'PAINEL E TARGET'!$S$15,
IF(DD746&gt;='PAINEL E TARGET'!$T$16,'PAINEL E TARGET'!$S$16,
IF(DD746&gt;='PAINEL E TARGET'!$T$17,'PAINEL E TARGET'!$S$17,
IF(DD746&gt;='PAINEL E TARGET'!$T$18,'PAINEL E TARGET'!$S$18,'PAINEL E TARGET'!$S$19))))))))</f>
        <v>1. Fx de 90% a 99,9%</v>
      </c>
      <c r="DF746" s="17">
        <f>IFERROR(VLOOKUP($BW746,'PAINEL E TARGET'!$G$1:$Q$99,8,0),0)</f>
        <v>0.1</v>
      </c>
      <c r="DG746" s="17">
        <f>VLOOKUP(DE746,'PAINEL E TARGET'!$S$10:$U$19,3,0)</f>
        <v>0.5</v>
      </c>
      <c r="DH746" s="16">
        <f t="shared" si="428"/>
        <v>187.5</v>
      </c>
      <c r="DI746" s="17">
        <f t="shared" si="414"/>
        <v>0.69599999999999995</v>
      </c>
      <c r="DJ746" s="33" t="str">
        <f>IF(DI746&gt;='PAINEL E TARGET'!$T$11,'PAINEL E TARGET'!$S$11,
IF(DI746&gt;='PAINEL E TARGET'!$T$12,'PAINEL E TARGET'!$S$12,
IF(DI746&gt;='PAINEL E TARGET'!$T$13,'PAINEL E TARGET'!$S$13,
IF(DI746&gt;='PAINEL E TARGET'!$T$14,'PAINEL E TARGET'!$S$14,
IF(DI746&gt;='PAINEL E TARGET'!$T$15,'PAINEL E TARGET'!$S$15,
IF(DI746&gt;='PAINEL E TARGET'!$T$16,'PAINEL E TARGET'!$S$16,
IF(DI746&gt;='PAINEL E TARGET'!$T$17,'PAINEL E TARGET'!$S$17,
IF(DI746&gt;='PAINEL E TARGET'!$T$18,'PAINEL E TARGET'!$S$18,'PAINEL E TARGET'!$S$19))))))))</f>
        <v>Não elegível</v>
      </c>
      <c r="DK746" s="17">
        <f>IFERROR(VLOOKUP($BW746,'PAINEL E TARGET'!$G$1:$Q$99,9,0),0)</f>
        <v>0.05</v>
      </c>
      <c r="DL746" s="17">
        <f>VLOOKUP(DJ746,'PAINEL E TARGET'!$S$10:$U$19,3,0)</f>
        <v>0</v>
      </c>
      <c r="DM746" s="16">
        <f t="shared" si="429"/>
        <v>0</v>
      </c>
      <c r="DN746" s="17">
        <f t="shared" si="415"/>
        <v>0.501</v>
      </c>
      <c r="DO746" s="33" t="str">
        <f>IF(DN746&gt;='PAINEL E TARGET'!$T$11,'PAINEL E TARGET'!$S$11,
IF(DN746&gt;='PAINEL E TARGET'!$T$12,'PAINEL E TARGET'!$S$12,
IF(DN746&gt;='PAINEL E TARGET'!$T$13,'PAINEL E TARGET'!$S$13,
IF(DN746&gt;='PAINEL E TARGET'!$T$14,'PAINEL E TARGET'!$S$14,
IF(DN746&gt;='PAINEL E TARGET'!$T$15,'PAINEL E TARGET'!$S$15,
IF(DN746&gt;='PAINEL E TARGET'!$T$16,'PAINEL E TARGET'!$S$16,
IF(DN746&gt;='PAINEL E TARGET'!$T$17,'PAINEL E TARGET'!$S$17,
IF(DN746&gt;='PAINEL E TARGET'!$T$18,'PAINEL E TARGET'!$S$18,'PAINEL E TARGET'!$S$19))))))))</f>
        <v>Não elegível</v>
      </c>
      <c r="DP746" s="17">
        <f>IFERROR(VLOOKUP($BW746,'PAINEL E TARGET'!$G$1:$Q$99,10,0),0)</f>
        <v>0</v>
      </c>
      <c r="DQ746" s="17">
        <f>VLOOKUP(DO746,'PAINEL E TARGET'!$S$10:$U$19,3,0)</f>
        <v>0</v>
      </c>
      <c r="DR746" s="16">
        <f t="shared" si="430"/>
        <v>0</v>
      </c>
      <c r="DS746" s="17">
        <f t="shared" si="416"/>
        <v>0.86299999999999999</v>
      </c>
      <c r="DT746" s="16">
        <f>IF(DS746&gt;=1,VLOOKUP(BO746,'PAINEL E TARGET'!$S$1:$W$8,5,0),0)</f>
        <v>0</v>
      </c>
      <c r="DU746" s="16">
        <f t="shared" si="431"/>
        <v>187.5</v>
      </c>
    </row>
    <row r="747" spans="2:125" s="32" customFormat="1" x14ac:dyDescent="0.2">
      <c r="B747" s="44">
        <v>43541</v>
      </c>
      <c r="C747" s="65">
        <v>1651</v>
      </c>
      <c r="D747" s="66" t="s">
        <v>744</v>
      </c>
      <c r="E747" s="65">
        <v>115</v>
      </c>
      <c r="F747" s="65" t="s">
        <v>1018</v>
      </c>
      <c r="G747" s="67">
        <v>1640477.3137350169</v>
      </c>
      <c r="H747" s="67">
        <v>1004395.7842012946</v>
      </c>
      <c r="I747" s="67">
        <v>793570.6</v>
      </c>
      <c r="J747" s="68">
        <v>0.79009750188373706</v>
      </c>
      <c r="K747" s="67">
        <v>74379.865274480544</v>
      </c>
      <c r="L747" s="67">
        <v>778798.03004544193</v>
      </c>
      <c r="M747" s="67">
        <v>61148.76</v>
      </c>
      <c r="N747" s="67">
        <v>660317.6</v>
      </c>
      <c r="O747" s="67">
        <v>1404827.7807473496</v>
      </c>
      <c r="P747" s="67">
        <v>2835.0065569944513</v>
      </c>
      <c r="Q747" s="67">
        <v>0</v>
      </c>
      <c r="R747" s="67">
        <v>0</v>
      </c>
      <c r="S747" s="67">
        <v>0</v>
      </c>
      <c r="T747" s="68">
        <v>8.7945275944854018E-2</v>
      </c>
      <c r="U747" s="68">
        <v>6.9514828106469168E-2</v>
      </c>
      <c r="V747" s="68">
        <v>0.79043277037482218</v>
      </c>
      <c r="W747" s="67">
        <v>74783.64</v>
      </c>
      <c r="X747" s="67">
        <v>50152.61</v>
      </c>
      <c r="Y747" s="68">
        <v>0.67063611773912046</v>
      </c>
      <c r="Z747" s="68">
        <v>0.1181413519418526</v>
      </c>
      <c r="AA747" s="68">
        <v>0.11357760325789826</v>
      </c>
      <c r="AB747" s="68">
        <v>0.96137043796315658</v>
      </c>
      <c r="AC747" s="67">
        <v>100795.59000000003</v>
      </c>
      <c r="AD747" s="67">
        <v>81942.42</v>
      </c>
      <c r="AE747" s="68">
        <v>0.81295640017584081</v>
      </c>
      <c r="AF747" s="43">
        <v>80</v>
      </c>
      <c r="AG747" s="43">
        <v>55</v>
      </c>
      <c r="AH747" s="43">
        <v>23</v>
      </c>
      <c r="AI747" s="43">
        <v>24</v>
      </c>
      <c r="AJ747" s="67">
        <v>35121.930000000008</v>
      </c>
      <c r="AK747" s="67">
        <v>23171.5</v>
      </c>
      <c r="AL747" s="68">
        <v>0.65974449581785499</v>
      </c>
      <c r="AM747" s="67">
        <v>8534.2899999999991</v>
      </c>
      <c r="AN747" s="67">
        <v>4912.2000000000007</v>
      </c>
      <c r="AO747" s="68">
        <v>0.57558390914768554</v>
      </c>
      <c r="AP747" s="67">
        <v>2236.2000000000003</v>
      </c>
      <c r="AQ747" s="67">
        <v>2559.9499999999998</v>
      </c>
      <c r="AR747" s="68">
        <v>1.1447768535909129</v>
      </c>
      <c r="AS747" s="67">
        <v>28891.219999999998</v>
      </c>
      <c r="AT747" s="67">
        <v>19508.960000000003</v>
      </c>
      <c r="AU747" s="68">
        <v>0.67525566590818953</v>
      </c>
      <c r="AV747" s="43">
        <v>481.07999999999993</v>
      </c>
      <c r="AW747" s="43">
        <v>399.92</v>
      </c>
      <c r="AX747" s="69">
        <v>0.83129625010393293</v>
      </c>
      <c r="AY747" s="43">
        <v>74379.865274480544</v>
      </c>
      <c r="AZ747" s="43">
        <v>61148.76</v>
      </c>
      <c r="BA747" s="43">
        <v>54297.384514415731</v>
      </c>
      <c r="BB747" s="43">
        <v>61145.409999999996</v>
      </c>
      <c r="BC747" s="43">
        <v>122454.07148811946</v>
      </c>
      <c r="BD747" s="43">
        <v>89795.891154988072</v>
      </c>
      <c r="BE747" s="43">
        <v>124027.99000000002</v>
      </c>
      <c r="BF747" s="43">
        <v>167190.97000000006</v>
      </c>
      <c r="BG747" s="43">
        <v>797.54</v>
      </c>
      <c r="BH747" s="43">
        <v>43</v>
      </c>
      <c r="BI747" s="44">
        <v>43173</v>
      </c>
      <c r="BJ747" s="44">
        <v>43541</v>
      </c>
      <c r="BK747" s="44">
        <v>43172</v>
      </c>
      <c r="BL747" s="43">
        <f t="shared" si="417"/>
        <v>793570.6</v>
      </c>
      <c r="BM747" s="43">
        <f t="shared" si="418"/>
        <v>721466.36</v>
      </c>
      <c r="BO747" s="16" t="str">
        <f>IFERROR(VLOOKUP($C747,'PORTE LOJA'!A:B,2,0),"PORTE 1")</f>
        <v>PORTE 3</v>
      </c>
      <c r="BP747" s="16">
        <f>VLOOKUP(BO747,'PAINEL E TARGET'!$S$1:$W$8,3,0)</f>
        <v>2400</v>
      </c>
      <c r="BQ747" s="16">
        <f t="shared" si="396"/>
        <v>1</v>
      </c>
      <c r="BR747" s="16">
        <f t="shared" si="397"/>
        <v>1</v>
      </c>
      <c r="BS747" s="16">
        <f t="shared" si="398"/>
        <v>1</v>
      </c>
      <c r="BT747" s="16">
        <f t="shared" si="399"/>
        <v>1</v>
      </c>
      <c r="BU747" s="16">
        <f t="shared" si="400"/>
        <v>1</v>
      </c>
      <c r="BV747" s="16">
        <f t="shared" si="401"/>
        <v>1</v>
      </c>
      <c r="BW747" s="17" t="str">
        <f t="shared" si="419"/>
        <v>111111</v>
      </c>
      <c r="BY747" s="17">
        <f t="shared" si="402"/>
        <v>0.79</v>
      </c>
      <c r="BZ747" s="17">
        <f t="shared" si="403"/>
        <v>0.84599999999999997</v>
      </c>
      <c r="CA747" s="17" t="str">
        <f t="shared" si="420"/>
        <v>Sem Retira</v>
      </c>
      <c r="CB747" s="17">
        <f t="shared" si="421"/>
        <v>0.84599999999999997</v>
      </c>
      <c r="CC747" s="33" t="str">
        <f>IF(CB747&gt;='PAINEL E TARGET'!$T$11,'PAINEL E TARGET'!$S$11,
IF(CB747&gt;='PAINEL E TARGET'!$T$12,'PAINEL E TARGET'!$S$12,
IF(CB747&gt;='PAINEL E TARGET'!$T$13,'PAINEL E TARGET'!$S$13,
IF(CB747&gt;='PAINEL E TARGET'!$T$14,'PAINEL E TARGET'!$S$14,
IF(CB747&gt;='PAINEL E TARGET'!$T$15,'PAINEL E TARGET'!$S$15,
IF(CB747&gt;='PAINEL E TARGET'!$T$16,'PAINEL E TARGET'!$S$16,
IF(CB747&gt;='PAINEL E TARGET'!$T$17,'PAINEL E TARGET'!$S$17,
IF(CB747&gt;='PAINEL E TARGET'!$T$18,'PAINEL E TARGET'!$S$18,'PAINEL E TARGET'!$S$19))))))))</f>
        <v>Não elegível</v>
      </c>
      <c r="CD747" s="17">
        <f>IFERROR(VLOOKUP($BW747,'PAINEL E TARGET'!$G$1:$Q$99,4,0),0)</f>
        <v>0.25</v>
      </c>
      <c r="CE747" s="17">
        <f>VLOOKUP(CC747,'PAINEL E TARGET'!$S$10:$U$19,3,0)</f>
        <v>0</v>
      </c>
      <c r="CF747" s="16">
        <f t="shared" si="422"/>
        <v>0</v>
      </c>
      <c r="CG747" s="17">
        <f t="shared" si="404"/>
        <v>0.66</v>
      </c>
      <c r="CH747" s="17">
        <f t="shared" si="405"/>
        <v>0.57599999999999996</v>
      </c>
      <c r="CI747" s="17">
        <f t="shared" si="406"/>
        <v>1.145</v>
      </c>
      <c r="CJ747" s="17">
        <f t="shared" si="407"/>
        <v>0.67500000000000004</v>
      </c>
      <c r="CK747" s="17">
        <f t="shared" si="408"/>
        <v>0.83099999999999996</v>
      </c>
      <c r="CL747" s="17">
        <f t="shared" si="409"/>
        <v>0.67100000000000004</v>
      </c>
      <c r="CM747" s="16">
        <f t="shared" si="410"/>
        <v>2</v>
      </c>
      <c r="CN747" s="17" t="str">
        <f t="shared" si="423"/>
        <v>não ok</v>
      </c>
      <c r="CO747" s="17">
        <f t="shared" si="424"/>
        <v>0</v>
      </c>
      <c r="CP747" s="33" t="str">
        <f>IF(CO747&gt;='PAINEL E TARGET'!$T$11,'PAINEL E TARGET'!$S$11,
IF(CO747&gt;='PAINEL E TARGET'!$T$12,'PAINEL E TARGET'!$S$12,
IF(CO747&gt;='PAINEL E TARGET'!$T$13,'PAINEL E TARGET'!$S$13,
IF(CO747&gt;='PAINEL E TARGET'!$T$14,'PAINEL E TARGET'!$S$14,
IF(CO747&gt;='PAINEL E TARGET'!$T$15,'PAINEL E TARGET'!$S$15,
IF(CO747&gt;='PAINEL E TARGET'!$T$16,'PAINEL E TARGET'!$S$16,
IF(CO747&gt;='PAINEL E TARGET'!$T$17,'PAINEL E TARGET'!$S$17,
IF(CO747&gt;='PAINEL E TARGET'!$T$18,'PAINEL E TARGET'!$S$18,'PAINEL E TARGET'!$S$19))))))))</f>
        <v>Não elegível</v>
      </c>
      <c r="CQ747" s="17">
        <f>IFERROR(VLOOKUP($BW747,'PAINEL E TARGET'!$G$1:$Q$99,5,0),0)</f>
        <v>0.25</v>
      </c>
      <c r="CR747" s="17">
        <f>VLOOKUP(CP747,'PAINEL E TARGET'!$S$10:$U$19,3,0)</f>
        <v>0</v>
      </c>
      <c r="CS747" s="16">
        <f t="shared" si="425"/>
        <v>0</v>
      </c>
      <c r="CT747" s="17">
        <f t="shared" si="411"/>
        <v>0.81299999999999994</v>
      </c>
      <c r="CU747" s="33" t="str">
        <f>IF(CT747&gt;='PAINEL E TARGET'!$T$11,'PAINEL E TARGET'!$S$11,
IF(CT747&gt;='PAINEL E TARGET'!$T$12,'PAINEL E TARGET'!$S$12,
IF(CT747&gt;='PAINEL E TARGET'!$T$13,'PAINEL E TARGET'!$S$13,
IF(CT747&gt;='PAINEL E TARGET'!$T$14,'PAINEL E TARGET'!$S$14,
IF(CT747&gt;='PAINEL E TARGET'!$T$15,'PAINEL E TARGET'!$S$15,
IF(CT747&gt;='PAINEL E TARGET'!$T$16,'PAINEL E TARGET'!$S$16,
IF(CT747&gt;='PAINEL E TARGET'!$T$17,'PAINEL E TARGET'!$S$17,
IF(CT747&gt;='PAINEL E TARGET'!$T$18,'PAINEL E TARGET'!$S$18,'PAINEL E TARGET'!$S$19))))))))</f>
        <v>Não elegível</v>
      </c>
      <c r="CV747" s="17">
        <f>IFERROR(VLOOKUP($BW747,'PAINEL E TARGET'!$G$1:$Q$99,6,0),0)</f>
        <v>0.2</v>
      </c>
      <c r="CW747" s="17">
        <f>VLOOKUP(CU747,'PAINEL E TARGET'!$S$10:$U$19,3,0)</f>
        <v>0</v>
      </c>
      <c r="CX747" s="16">
        <f t="shared" si="426"/>
        <v>0</v>
      </c>
      <c r="CY747" s="17">
        <f t="shared" si="412"/>
        <v>0.82199999999999995</v>
      </c>
      <c r="CZ747" s="33" t="str">
        <f>IF(CY747&gt;='PAINEL E TARGET'!$T$11,'PAINEL E TARGET'!$S$11,
IF(CY747&gt;='PAINEL E TARGET'!$T$12,'PAINEL E TARGET'!$S$12,
IF(CY747&gt;='PAINEL E TARGET'!$T$13,'PAINEL E TARGET'!$S$13,
IF(CY747&gt;='PAINEL E TARGET'!$T$14,'PAINEL E TARGET'!$S$14,
IF(CY747&gt;='PAINEL E TARGET'!$T$15,'PAINEL E TARGET'!$S$15,
IF(CY747&gt;='PAINEL E TARGET'!$T$16,'PAINEL E TARGET'!$S$16,
IF(CY747&gt;='PAINEL E TARGET'!$T$17,'PAINEL E TARGET'!$S$17,
IF(CY747&gt;='PAINEL E TARGET'!$T$18,'PAINEL E TARGET'!$S$18,'PAINEL E TARGET'!$S$19))))))))</f>
        <v>Não elegível</v>
      </c>
      <c r="DA747" s="17">
        <f>IFERROR(VLOOKUP($BW747,'PAINEL E TARGET'!$G$1:$Q$99,7,0),0)</f>
        <v>0.15</v>
      </c>
      <c r="DB747" s="17">
        <f>VLOOKUP(CZ747,'PAINEL E TARGET'!$S$10:$U$19,3,0)</f>
        <v>0</v>
      </c>
      <c r="DC747" s="16">
        <f t="shared" si="427"/>
        <v>0</v>
      </c>
      <c r="DD747" s="17">
        <f t="shared" si="413"/>
        <v>1.1259999999999999</v>
      </c>
      <c r="DE747" s="33" t="str">
        <f>IF(DD747&gt;='PAINEL E TARGET'!$T$11,'PAINEL E TARGET'!$S$11,
IF(DD747&gt;='PAINEL E TARGET'!$T$12,'PAINEL E TARGET'!$S$12,
IF(DD747&gt;='PAINEL E TARGET'!$T$13,'PAINEL E TARGET'!$S$13,
IF(DD747&gt;='PAINEL E TARGET'!$T$14,'PAINEL E TARGET'!$S$14,
IF(DD747&gt;='PAINEL E TARGET'!$T$15,'PAINEL E TARGET'!$S$15,
IF(DD747&gt;='PAINEL E TARGET'!$T$16,'PAINEL E TARGET'!$S$16,
IF(DD747&gt;='PAINEL E TARGET'!$T$17,'PAINEL E TARGET'!$S$17,
IF(DD747&gt;='PAINEL E TARGET'!$T$18,'PAINEL E TARGET'!$S$18,'PAINEL E TARGET'!$S$19))))))))</f>
        <v>4. Fx de 110% a 114,9%</v>
      </c>
      <c r="DF747" s="17">
        <f>IFERROR(VLOOKUP($BW747,'PAINEL E TARGET'!$G$1:$Q$99,8,0),0)</f>
        <v>0.1</v>
      </c>
      <c r="DG747" s="17">
        <f>VLOOKUP(DE747,'PAINEL E TARGET'!$S$10:$U$19,3,0)</f>
        <v>1.2</v>
      </c>
      <c r="DH747" s="16">
        <f t="shared" si="428"/>
        <v>288</v>
      </c>
      <c r="DI747" s="17">
        <f t="shared" si="414"/>
        <v>1.0429999999999999</v>
      </c>
      <c r="DJ747" s="33" t="str">
        <f>IF(DI747&gt;='PAINEL E TARGET'!$T$11,'PAINEL E TARGET'!$S$11,
IF(DI747&gt;='PAINEL E TARGET'!$T$12,'PAINEL E TARGET'!$S$12,
IF(DI747&gt;='PAINEL E TARGET'!$T$13,'PAINEL E TARGET'!$S$13,
IF(DI747&gt;='PAINEL E TARGET'!$T$14,'PAINEL E TARGET'!$S$14,
IF(DI747&gt;='PAINEL E TARGET'!$T$15,'PAINEL E TARGET'!$S$15,
IF(DI747&gt;='PAINEL E TARGET'!$T$16,'PAINEL E TARGET'!$S$16,
IF(DI747&gt;='PAINEL E TARGET'!$T$17,'PAINEL E TARGET'!$S$17,
IF(DI747&gt;='PAINEL E TARGET'!$T$18,'PAINEL E TARGET'!$S$18,'PAINEL E TARGET'!$S$19))))))))</f>
        <v>2. Fx de 100% a 104,9%</v>
      </c>
      <c r="DK747" s="17">
        <f>IFERROR(VLOOKUP($BW747,'PAINEL E TARGET'!$G$1:$Q$99,9,0),0)</f>
        <v>0.05</v>
      </c>
      <c r="DL747" s="17">
        <f>VLOOKUP(DJ747,'PAINEL E TARGET'!$S$10:$U$19,3,0)</f>
        <v>1</v>
      </c>
      <c r="DM747" s="16">
        <f t="shared" si="429"/>
        <v>120</v>
      </c>
      <c r="DN747" s="17">
        <f t="shared" si="415"/>
        <v>0.83099999999999996</v>
      </c>
      <c r="DO747" s="33" t="str">
        <f>IF(DN747&gt;='PAINEL E TARGET'!$T$11,'PAINEL E TARGET'!$S$11,
IF(DN747&gt;='PAINEL E TARGET'!$T$12,'PAINEL E TARGET'!$S$12,
IF(DN747&gt;='PAINEL E TARGET'!$T$13,'PAINEL E TARGET'!$S$13,
IF(DN747&gt;='PAINEL E TARGET'!$T$14,'PAINEL E TARGET'!$S$14,
IF(DN747&gt;='PAINEL E TARGET'!$T$15,'PAINEL E TARGET'!$S$15,
IF(DN747&gt;='PAINEL E TARGET'!$T$16,'PAINEL E TARGET'!$S$16,
IF(DN747&gt;='PAINEL E TARGET'!$T$17,'PAINEL E TARGET'!$S$17,
IF(DN747&gt;='PAINEL E TARGET'!$T$18,'PAINEL E TARGET'!$S$18,'PAINEL E TARGET'!$S$19))))))))</f>
        <v>Não elegível</v>
      </c>
      <c r="DP747" s="17">
        <f>IFERROR(VLOOKUP($BW747,'PAINEL E TARGET'!$G$1:$Q$99,10,0),0)</f>
        <v>0</v>
      </c>
      <c r="DQ747" s="17">
        <f>VLOOKUP(DO747,'PAINEL E TARGET'!$S$10:$U$19,3,0)</f>
        <v>0</v>
      </c>
      <c r="DR747" s="16">
        <f t="shared" si="430"/>
        <v>0</v>
      </c>
      <c r="DS747" s="17">
        <f t="shared" si="416"/>
        <v>0.68799999999999994</v>
      </c>
      <c r="DT747" s="16">
        <f>IF(DS747&gt;=1,VLOOKUP(BO747,'PAINEL E TARGET'!$S$1:$W$8,5,0),0)</f>
        <v>0</v>
      </c>
      <c r="DU747" s="16">
        <f t="shared" si="431"/>
        <v>408</v>
      </c>
    </row>
    <row r="748" spans="2:125" s="32" customFormat="1" x14ac:dyDescent="0.2">
      <c r="B748" s="44">
        <v>43541</v>
      </c>
      <c r="C748" s="65">
        <v>1652</v>
      </c>
      <c r="D748" s="66" t="s">
        <v>745</v>
      </c>
      <c r="E748" s="65">
        <v>210</v>
      </c>
      <c r="F748" s="65" t="s">
        <v>1017</v>
      </c>
      <c r="G748" s="67">
        <v>2744184.0953375539</v>
      </c>
      <c r="H748" s="67">
        <v>1466405.1998070688</v>
      </c>
      <c r="I748" s="67">
        <v>1287087.0199999998</v>
      </c>
      <c r="J748" s="68">
        <v>0.87771580472391841</v>
      </c>
      <c r="K748" s="67">
        <v>164258.5938502138</v>
      </c>
      <c r="L748" s="67">
        <v>1175271.9753167711</v>
      </c>
      <c r="M748" s="67">
        <v>177996.47</v>
      </c>
      <c r="N748" s="67">
        <v>1056215.9099999999</v>
      </c>
      <c r="O748" s="67">
        <v>2516411.4626626265</v>
      </c>
      <c r="P748" s="67" t="s">
        <v>1082</v>
      </c>
      <c r="Q748" s="67" t="s">
        <v>1082</v>
      </c>
      <c r="R748" s="67">
        <v>0</v>
      </c>
      <c r="S748" s="67">
        <v>0</v>
      </c>
      <c r="T748" s="68">
        <v>9.6808025874797712E-2</v>
      </c>
      <c r="U748" s="68">
        <v>9.8588874955216371E-2</v>
      </c>
      <c r="V748" s="68">
        <v>1.0183956760229966</v>
      </c>
      <c r="W748" s="67">
        <v>129677.31</v>
      </c>
      <c r="X748" s="67">
        <v>121679.60999999999</v>
      </c>
      <c r="Y748" s="68">
        <v>0.93832614202129883</v>
      </c>
      <c r="Z748" s="68">
        <v>9.331793755011894E-2</v>
      </c>
      <c r="AA748" s="68">
        <v>0.12379132025883585</v>
      </c>
      <c r="AB748" s="68">
        <v>1.3265543957435875</v>
      </c>
      <c r="AC748" s="67">
        <v>125002.23</v>
      </c>
      <c r="AD748" s="67">
        <v>152784.78</v>
      </c>
      <c r="AE748" s="68">
        <v>1.2222564349452005</v>
      </c>
      <c r="AF748" s="43">
        <v>80</v>
      </c>
      <c r="AG748" s="43">
        <v>84</v>
      </c>
      <c r="AH748" s="43">
        <v>29</v>
      </c>
      <c r="AI748" s="43">
        <v>28</v>
      </c>
      <c r="AJ748" s="67">
        <v>68571.12999999999</v>
      </c>
      <c r="AK748" s="67">
        <v>58921</v>
      </c>
      <c r="AL748" s="68">
        <v>0.8592683247308307</v>
      </c>
      <c r="AM748" s="67">
        <v>18060.52</v>
      </c>
      <c r="AN748" s="67">
        <v>23709.230000000003</v>
      </c>
      <c r="AO748" s="68">
        <v>1.3127656346550378</v>
      </c>
      <c r="AP748" s="67">
        <v>13133.57</v>
      </c>
      <c r="AQ748" s="67">
        <v>12332.88</v>
      </c>
      <c r="AR748" s="68">
        <v>0.93903485495565941</v>
      </c>
      <c r="AS748" s="67">
        <v>29912.089999999997</v>
      </c>
      <c r="AT748" s="67">
        <v>26716.5</v>
      </c>
      <c r="AU748" s="68">
        <v>0.89316727784651639</v>
      </c>
      <c r="AV748" s="43">
        <v>2657.62</v>
      </c>
      <c r="AW748" s="43">
        <v>994.83999999999992</v>
      </c>
      <c r="AX748" s="69">
        <v>0.37433493125428013</v>
      </c>
      <c r="AY748" s="43">
        <v>164258.5938502138</v>
      </c>
      <c r="AZ748" s="43">
        <v>177996.47</v>
      </c>
      <c r="BA748" s="43">
        <v>39590.766720841166</v>
      </c>
      <c r="BB748" s="43">
        <v>39770.239999999998</v>
      </c>
      <c r="BC748" s="43">
        <v>308025.91593466094</v>
      </c>
      <c r="BD748" s="43">
        <v>74433.240806643342</v>
      </c>
      <c r="BE748" s="43">
        <v>245989.77000000002</v>
      </c>
      <c r="BF748" s="43">
        <v>237121.46</v>
      </c>
      <c r="BG748" s="43">
        <v>5014.51</v>
      </c>
      <c r="BH748" s="43">
        <v>64</v>
      </c>
      <c r="BI748" s="44">
        <v>43173</v>
      </c>
      <c r="BJ748" s="44">
        <v>43541</v>
      </c>
      <c r="BK748" s="44">
        <v>43172</v>
      </c>
      <c r="BL748" s="43">
        <f t="shared" si="417"/>
        <v>1287087.0199999998</v>
      </c>
      <c r="BM748" s="43">
        <f t="shared" si="418"/>
        <v>1234212.3799999999</v>
      </c>
      <c r="BO748" s="16" t="str">
        <f>IFERROR(VLOOKUP($C748,'PORTE LOJA'!A:B,2,0),"PORTE 1")</f>
        <v>PORTE 3</v>
      </c>
      <c r="BP748" s="16">
        <f>VLOOKUP(BO748,'PAINEL E TARGET'!$S$1:$W$8,3,0)</f>
        <v>2400</v>
      </c>
      <c r="BQ748" s="16">
        <f t="shared" si="396"/>
        <v>1</v>
      </c>
      <c r="BR748" s="16">
        <f t="shared" si="397"/>
        <v>1</v>
      </c>
      <c r="BS748" s="16">
        <f t="shared" si="398"/>
        <v>1</v>
      </c>
      <c r="BT748" s="16">
        <f t="shared" si="399"/>
        <v>1</v>
      </c>
      <c r="BU748" s="16">
        <f t="shared" si="400"/>
        <v>1</v>
      </c>
      <c r="BV748" s="16">
        <f t="shared" si="401"/>
        <v>1</v>
      </c>
      <c r="BW748" s="17" t="str">
        <f t="shared" si="419"/>
        <v>111111</v>
      </c>
      <c r="BY748" s="17">
        <f t="shared" si="402"/>
        <v>0.878</v>
      </c>
      <c r="BZ748" s="17">
        <f t="shared" si="403"/>
        <v>0.92100000000000004</v>
      </c>
      <c r="CA748" s="17" t="str">
        <f t="shared" si="420"/>
        <v>Sem Retira</v>
      </c>
      <c r="CB748" s="17">
        <f t="shared" si="421"/>
        <v>0.92100000000000004</v>
      </c>
      <c r="CC748" s="33" t="str">
        <f>IF(CB748&gt;='PAINEL E TARGET'!$T$11,'PAINEL E TARGET'!$S$11,
IF(CB748&gt;='PAINEL E TARGET'!$T$12,'PAINEL E TARGET'!$S$12,
IF(CB748&gt;='PAINEL E TARGET'!$T$13,'PAINEL E TARGET'!$S$13,
IF(CB748&gt;='PAINEL E TARGET'!$T$14,'PAINEL E TARGET'!$S$14,
IF(CB748&gt;='PAINEL E TARGET'!$T$15,'PAINEL E TARGET'!$S$15,
IF(CB748&gt;='PAINEL E TARGET'!$T$16,'PAINEL E TARGET'!$S$16,
IF(CB748&gt;='PAINEL E TARGET'!$T$17,'PAINEL E TARGET'!$S$17,
IF(CB748&gt;='PAINEL E TARGET'!$T$18,'PAINEL E TARGET'!$S$18,'PAINEL E TARGET'!$S$19))))))))</f>
        <v>1. Fx de 90% a 99,9%</v>
      </c>
      <c r="CD748" s="17">
        <f>IFERROR(VLOOKUP($BW748,'PAINEL E TARGET'!$G$1:$Q$99,4,0),0)</f>
        <v>0.25</v>
      </c>
      <c r="CE748" s="17">
        <f>VLOOKUP(CC748,'PAINEL E TARGET'!$S$10:$U$19,3,0)</f>
        <v>0.5</v>
      </c>
      <c r="CF748" s="16">
        <f t="shared" si="422"/>
        <v>300</v>
      </c>
      <c r="CG748" s="17">
        <f t="shared" si="404"/>
        <v>0.85899999999999999</v>
      </c>
      <c r="CH748" s="17">
        <f t="shared" si="405"/>
        <v>1.3129999999999999</v>
      </c>
      <c r="CI748" s="17">
        <f t="shared" si="406"/>
        <v>0.93899999999999995</v>
      </c>
      <c r="CJ748" s="17">
        <f t="shared" si="407"/>
        <v>0.89300000000000002</v>
      </c>
      <c r="CK748" s="17">
        <f t="shared" si="408"/>
        <v>0.374</v>
      </c>
      <c r="CL748" s="17">
        <f t="shared" si="409"/>
        <v>0.93799999999999994</v>
      </c>
      <c r="CM748" s="16">
        <f t="shared" si="410"/>
        <v>4</v>
      </c>
      <c r="CN748" s="17" t="str">
        <f t="shared" si="423"/>
        <v>não ok</v>
      </c>
      <c r="CO748" s="17">
        <f t="shared" si="424"/>
        <v>0</v>
      </c>
      <c r="CP748" s="33" t="str">
        <f>IF(CO748&gt;='PAINEL E TARGET'!$T$11,'PAINEL E TARGET'!$S$11,
IF(CO748&gt;='PAINEL E TARGET'!$T$12,'PAINEL E TARGET'!$S$12,
IF(CO748&gt;='PAINEL E TARGET'!$T$13,'PAINEL E TARGET'!$S$13,
IF(CO748&gt;='PAINEL E TARGET'!$T$14,'PAINEL E TARGET'!$S$14,
IF(CO748&gt;='PAINEL E TARGET'!$T$15,'PAINEL E TARGET'!$S$15,
IF(CO748&gt;='PAINEL E TARGET'!$T$16,'PAINEL E TARGET'!$S$16,
IF(CO748&gt;='PAINEL E TARGET'!$T$17,'PAINEL E TARGET'!$S$17,
IF(CO748&gt;='PAINEL E TARGET'!$T$18,'PAINEL E TARGET'!$S$18,'PAINEL E TARGET'!$S$19))))))))</f>
        <v>Não elegível</v>
      </c>
      <c r="CQ748" s="17">
        <f>IFERROR(VLOOKUP($BW748,'PAINEL E TARGET'!$G$1:$Q$99,5,0),0)</f>
        <v>0.25</v>
      </c>
      <c r="CR748" s="17">
        <f>VLOOKUP(CP748,'PAINEL E TARGET'!$S$10:$U$19,3,0)</f>
        <v>0</v>
      </c>
      <c r="CS748" s="16">
        <f t="shared" si="425"/>
        <v>0</v>
      </c>
      <c r="CT748" s="17">
        <f t="shared" si="411"/>
        <v>1.222</v>
      </c>
      <c r="CU748" s="33" t="str">
        <f>IF(CT748&gt;='PAINEL E TARGET'!$T$11,'PAINEL E TARGET'!$S$11,
IF(CT748&gt;='PAINEL E TARGET'!$T$12,'PAINEL E TARGET'!$S$12,
IF(CT748&gt;='PAINEL E TARGET'!$T$13,'PAINEL E TARGET'!$S$13,
IF(CT748&gt;='PAINEL E TARGET'!$T$14,'PAINEL E TARGET'!$S$14,
IF(CT748&gt;='PAINEL E TARGET'!$T$15,'PAINEL E TARGET'!$S$15,
IF(CT748&gt;='PAINEL E TARGET'!$T$16,'PAINEL E TARGET'!$S$16,
IF(CT748&gt;='PAINEL E TARGET'!$T$17,'PAINEL E TARGET'!$S$17,
IF(CT748&gt;='PAINEL E TARGET'!$T$18,'PAINEL E TARGET'!$S$18,'PAINEL E TARGET'!$S$19))))))))</f>
        <v>6. Fx de 120% a 124,9%</v>
      </c>
      <c r="CV748" s="17">
        <f>IFERROR(VLOOKUP($BW748,'PAINEL E TARGET'!$G$1:$Q$99,6,0),0)</f>
        <v>0.2</v>
      </c>
      <c r="CW748" s="17">
        <f>VLOOKUP(CU748,'PAINEL E TARGET'!$S$10:$U$19,3,0)</f>
        <v>1.4</v>
      </c>
      <c r="CX748" s="16">
        <f t="shared" si="426"/>
        <v>671.99999999999989</v>
      </c>
      <c r="CY748" s="17">
        <f t="shared" si="412"/>
        <v>1.0840000000000001</v>
      </c>
      <c r="CZ748" s="33" t="str">
        <f>IF(CY748&gt;='PAINEL E TARGET'!$T$11,'PAINEL E TARGET'!$S$11,
IF(CY748&gt;='PAINEL E TARGET'!$T$12,'PAINEL E TARGET'!$S$12,
IF(CY748&gt;='PAINEL E TARGET'!$T$13,'PAINEL E TARGET'!$S$13,
IF(CY748&gt;='PAINEL E TARGET'!$T$14,'PAINEL E TARGET'!$S$14,
IF(CY748&gt;='PAINEL E TARGET'!$T$15,'PAINEL E TARGET'!$S$15,
IF(CY748&gt;='PAINEL E TARGET'!$T$16,'PAINEL E TARGET'!$S$16,
IF(CY748&gt;='PAINEL E TARGET'!$T$17,'PAINEL E TARGET'!$S$17,
IF(CY748&gt;='PAINEL E TARGET'!$T$18,'PAINEL E TARGET'!$S$18,'PAINEL E TARGET'!$S$19))))))))</f>
        <v>3. Fx de 105% a 109,9%</v>
      </c>
      <c r="DA748" s="17">
        <f>IFERROR(VLOOKUP($BW748,'PAINEL E TARGET'!$G$1:$Q$99,7,0),0)</f>
        <v>0.15</v>
      </c>
      <c r="DB748" s="17">
        <f>VLOOKUP(CZ748,'PAINEL E TARGET'!$S$10:$U$19,3,0)</f>
        <v>1.1000000000000001</v>
      </c>
      <c r="DC748" s="16">
        <f t="shared" si="427"/>
        <v>396</v>
      </c>
      <c r="DD748" s="17">
        <f t="shared" si="413"/>
        <v>1.0049999999999999</v>
      </c>
      <c r="DE748" s="33" t="str">
        <f>IF(DD748&gt;='PAINEL E TARGET'!$T$11,'PAINEL E TARGET'!$S$11,
IF(DD748&gt;='PAINEL E TARGET'!$T$12,'PAINEL E TARGET'!$S$12,
IF(DD748&gt;='PAINEL E TARGET'!$T$13,'PAINEL E TARGET'!$S$13,
IF(DD748&gt;='PAINEL E TARGET'!$T$14,'PAINEL E TARGET'!$S$14,
IF(DD748&gt;='PAINEL E TARGET'!$T$15,'PAINEL E TARGET'!$S$15,
IF(DD748&gt;='PAINEL E TARGET'!$T$16,'PAINEL E TARGET'!$S$16,
IF(DD748&gt;='PAINEL E TARGET'!$T$17,'PAINEL E TARGET'!$S$17,
IF(DD748&gt;='PAINEL E TARGET'!$T$18,'PAINEL E TARGET'!$S$18,'PAINEL E TARGET'!$S$19))))))))</f>
        <v>2. Fx de 100% a 104,9%</v>
      </c>
      <c r="DF748" s="17">
        <f>IFERROR(VLOOKUP($BW748,'PAINEL E TARGET'!$G$1:$Q$99,8,0),0)</f>
        <v>0.1</v>
      </c>
      <c r="DG748" s="17">
        <f>VLOOKUP(DE748,'PAINEL E TARGET'!$S$10:$U$19,3,0)</f>
        <v>1</v>
      </c>
      <c r="DH748" s="16">
        <f t="shared" si="428"/>
        <v>240</v>
      </c>
      <c r="DI748" s="17">
        <f t="shared" si="414"/>
        <v>0.96599999999999997</v>
      </c>
      <c r="DJ748" s="33" t="str">
        <f>IF(DI748&gt;='PAINEL E TARGET'!$T$11,'PAINEL E TARGET'!$S$11,
IF(DI748&gt;='PAINEL E TARGET'!$T$12,'PAINEL E TARGET'!$S$12,
IF(DI748&gt;='PAINEL E TARGET'!$T$13,'PAINEL E TARGET'!$S$13,
IF(DI748&gt;='PAINEL E TARGET'!$T$14,'PAINEL E TARGET'!$S$14,
IF(DI748&gt;='PAINEL E TARGET'!$T$15,'PAINEL E TARGET'!$S$15,
IF(DI748&gt;='PAINEL E TARGET'!$T$16,'PAINEL E TARGET'!$S$16,
IF(DI748&gt;='PAINEL E TARGET'!$T$17,'PAINEL E TARGET'!$S$17,
IF(DI748&gt;='PAINEL E TARGET'!$T$18,'PAINEL E TARGET'!$S$18,'PAINEL E TARGET'!$S$19))))))))</f>
        <v>1. Fx de 90% a 99,9%</v>
      </c>
      <c r="DK748" s="17">
        <f>IFERROR(VLOOKUP($BW748,'PAINEL E TARGET'!$G$1:$Q$99,9,0),0)</f>
        <v>0.05</v>
      </c>
      <c r="DL748" s="17">
        <f>VLOOKUP(DJ748,'PAINEL E TARGET'!$S$10:$U$19,3,0)</f>
        <v>0.5</v>
      </c>
      <c r="DM748" s="16">
        <f t="shared" si="429"/>
        <v>60</v>
      </c>
      <c r="DN748" s="17">
        <f t="shared" si="415"/>
        <v>0.374</v>
      </c>
      <c r="DO748" s="33" t="str">
        <f>IF(DN748&gt;='PAINEL E TARGET'!$T$11,'PAINEL E TARGET'!$S$11,
IF(DN748&gt;='PAINEL E TARGET'!$T$12,'PAINEL E TARGET'!$S$12,
IF(DN748&gt;='PAINEL E TARGET'!$T$13,'PAINEL E TARGET'!$S$13,
IF(DN748&gt;='PAINEL E TARGET'!$T$14,'PAINEL E TARGET'!$S$14,
IF(DN748&gt;='PAINEL E TARGET'!$T$15,'PAINEL E TARGET'!$S$15,
IF(DN748&gt;='PAINEL E TARGET'!$T$16,'PAINEL E TARGET'!$S$16,
IF(DN748&gt;='PAINEL E TARGET'!$T$17,'PAINEL E TARGET'!$S$17,
IF(DN748&gt;='PAINEL E TARGET'!$T$18,'PAINEL E TARGET'!$S$18,'PAINEL E TARGET'!$S$19))))))))</f>
        <v>Não elegível</v>
      </c>
      <c r="DP748" s="17">
        <f>IFERROR(VLOOKUP($BW748,'PAINEL E TARGET'!$G$1:$Q$99,10,0),0)</f>
        <v>0</v>
      </c>
      <c r="DQ748" s="17">
        <f>VLOOKUP(DO748,'PAINEL E TARGET'!$S$10:$U$19,3,0)</f>
        <v>0</v>
      </c>
      <c r="DR748" s="16">
        <f t="shared" si="430"/>
        <v>0</v>
      </c>
      <c r="DS748" s="17">
        <f t="shared" si="416"/>
        <v>1.05</v>
      </c>
      <c r="DT748" s="16">
        <f>IF(DS748&gt;=1,VLOOKUP(BO748,'PAINEL E TARGET'!$S$1:$W$8,5,0),0)</f>
        <v>240</v>
      </c>
      <c r="DU748" s="16">
        <f t="shared" si="431"/>
        <v>1908</v>
      </c>
    </row>
    <row r="749" spans="2:125" s="32" customFormat="1" x14ac:dyDescent="0.2">
      <c r="B749" s="44">
        <v>43541</v>
      </c>
      <c r="C749" s="65">
        <v>1653</v>
      </c>
      <c r="D749" s="66" t="s">
        <v>746</v>
      </c>
      <c r="E749" s="65">
        <v>511</v>
      </c>
      <c r="F749" s="65" t="s">
        <v>944</v>
      </c>
      <c r="G749" s="67">
        <v>1186143.9164954002</v>
      </c>
      <c r="H749" s="67">
        <v>755101.67090767156</v>
      </c>
      <c r="I749" s="67">
        <v>724163.36999999988</v>
      </c>
      <c r="J749" s="68">
        <v>0.95902763548320291</v>
      </c>
      <c r="K749" s="67">
        <v>80281.078656484475</v>
      </c>
      <c r="L749" s="67">
        <v>499872.51901167457</v>
      </c>
      <c r="M749" s="67">
        <v>84810.4</v>
      </c>
      <c r="N749" s="67">
        <v>582859.16</v>
      </c>
      <c r="O749" s="67">
        <v>921797.54980229423</v>
      </c>
      <c r="P749" s="67" t="s">
        <v>1082</v>
      </c>
      <c r="Q749" s="67" t="s">
        <v>1082</v>
      </c>
      <c r="R749" s="67">
        <v>0</v>
      </c>
      <c r="S749" s="67">
        <v>15311.9</v>
      </c>
      <c r="T749" s="68">
        <v>9.2614990609320366E-2</v>
      </c>
      <c r="U749" s="68">
        <v>7.9646988848795217E-2</v>
      </c>
      <c r="V749" s="68">
        <v>0.85997945175821133</v>
      </c>
      <c r="W749" s="67">
        <v>53730.92</v>
      </c>
      <c r="X749" s="67">
        <v>53177.87</v>
      </c>
      <c r="Y749" s="68">
        <v>0.98970704391437936</v>
      </c>
      <c r="Z749" s="68">
        <v>9.8486332291404272E-2</v>
      </c>
      <c r="AA749" s="68">
        <v>8.7214325002326024E-2</v>
      </c>
      <c r="AB749" s="68">
        <v>0.88554749652239761</v>
      </c>
      <c r="AC749" s="67">
        <v>57137.2</v>
      </c>
      <c r="AD749" s="67">
        <v>58230.350000000006</v>
      </c>
      <c r="AE749" s="68">
        <v>1.019132019069888</v>
      </c>
      <c r="AF749" s="43">
        <v>80</v>
      </c>
      <c r="AG749" s="43">
        <v>59</v>
      </c>
      <c r="AH749" s="43">
        <v>12</v>
      </c>
      <c r="AI749" s="43">
        <v>5</v>
      </c>
      <c r="AJ749" s="67">
        <v>27792.410000000003</v>
      </c>
      <c r="AK749" s="67">
        <v>31784</v>
      </c>
      <c r="AL749" s="68">
        <v>1.1436215858934147</v>
      </c>
      <c r="AM749" s="67">
        <v>7210.9299999999994</v>
      </c>
      <c r="AN749" s="67">
        <v>5108.49</v>
      </c>
      <c r="AO749" s="68">
        <v>0.70843705319563499</v>
      </c>
      <c r="AP749" s="67">
        <v>4997.2599999999993</v>
      </c>
      <c r="AQ749" s="67">
        <v>4022.18</v>
      </c>
      <c r="AR749" s="68">
        <v>0.80487707263580455</v>
      </c>
      <c r="AS749" s="67">
        <v>13730.319999999998</v>
      </c>
      <c r="AT749" s="67">
        <v>12263.2</v>
      </c>
      <c r="AU749" s="68">
        <v>0.89314742846488671</v>
      </c>
      <c r="AV749" s="43">
        <v>312.12999999999994</v>
      </c>
      <c r="AW749" s="43">
        <v>449.91</v>
      </c>
      <c r="AX749" s="69">
        <v>1.4414186396693689</v>
      </c>
      <c r="AY749" s="43">
        <v>80281.078656484475</v>
      </c>
      <c r="AZ749" s="43">
        <v>84810.4</v>
      </c>
      <c r="BA749" s="43">
        <v>22545.942996996455</v>
      </c>
      <c r="BB749" s="43">
        <v>24217.190000000002</v>
      </c>
      <c r="BC749" s="43">
        <v>127479.90277210393</v>
      </c>
      <c r="BD749" s="43">
        <v>36050.174386635612</v>
      </c>
      <c r="BE749" s="43">
        <v>85866.060000000012</v>
      </c>
      <c r="BF749" s="43">
        <v>91309.669999999984</v>
      </c>
      <c r="BG749" s="43">
        <v>499.82999999999987</v>
      </c>
      <c r="BH749" s="43">
        <v>30</v>
      </c>
      <c r="BI749" s="44">
        <v>43173</v>
      </c>
      <c r="BJ749" s="44">
        <v>43541</v>
      </c>
      <c r="BK749" s="44">
        <v>43172</v>
      </c>
      <c r="BL749" s="43">
        <f t="shared" si="417"/>
        <v>739475.2699999999</v>
      </c>
      <c r="BM749" s="43">
        <f t="shared" si="418"/>
        <v>682981.46000000008</v>
      </c>
      <c r="BO749" s="16" t="str">
        <f>IFERROR(VLOOKUP($C749,'PORTE LOJA'!A:B,2,0),"PORTE 1")</f>
        <v>PORTE 2</v>
      </c>
      <c r="BP749" s="16">
        <f>VLOOKUP(BO749,'PAINEL E TARGET'!$S$1:$W$8,3,0)</f>
        <v>1875</v>
      </c>
      <c r="BQ749" s="16">
        <f t="shared" si="396"/>
        <v>1</v>
      </c>
      <c r="BR749" s="16">
        <f t="shared" si="397"/>
        <v>1</v>
      </c>
      <c r="BS749" s="16">
        <f t="shared" si="398"/>
        <v>1</v>
      </c>
      <c r="BT749" s="16">
        <f t="shared" si="399"/>
        <v>1</v>
      </c>
      <c r="BU749" s="16">
        <f t="shared" si="400"/>
        <v>1</v>
      </c>
      <c r="BV749" s="16">
        <f t="shared" si="401"/>
        <v>1</v>
      </c>
      <c r="BW749" s="17" t="str">
        <f t="shared" si="419"/>
        <v>111111</v>
      </c>
      <c r="BY749" s="17">
        <f t="shared" si="402"/>
        <v>0.97899999999999998</v>
      </c>
      <c r="BZ749" s="17">
        <f t="shared" si="403"/>
        <v>1.177</v>
      </c>
      <c r="CA749" s="17" t="str">
        <f t="shared" si="420"/>
        <v>Sem Retira</v>
      </c>
      <c r="CB749" s="17">
        <f t="shared" si="421"/>
        <v>1.177</v>
      </c>
      <c r="CC749" s="33" t="str">
        <f>IF(CB749&gt;='PAINEL E TARGET'!$T$11,'PAINEL E TARGET'!$S$11,
IF(CB749&gt;='PAINEL E TARGET'!$T$12,'PAINEL E TARGET'!$S$12,
IF(CB749&gt;='PAINEL E TARGET'!$T$13,'PAINEL E TARGET'!$S$13,
IF(CB749&gt;='PAINEL E TARGET'!$T$14,'PAINEL E TARGET'!$S$14,
IF(CB749&gt;='PAINEL E TARGET'!$T$15,'PAINEL E TARGET'!$S$15,
IF(CB749&gt;='PAINEL E TARGET'!$T$16,'PAINEL E TARGET'!$S$16,
IF(CB749&gt;='PAINEL E TARGET'!$T$17,'PAINEL E TARGET'!$S$17,
IF(CB749&gt;='PAINEL E TARGET'!$T$18,'PAINEL E TARGET'!$S$18,'PAINEL E TARGET'!$S$19))))))))</f>
        <v>5. Fx de 115% a 119,9%</v>
      </c>
      <c r="CD749" s="17">
        <f>IFERROR(VLOOKUP($BW749,'PAINEL E TARGET'!$G$1:$Q$99,4,0),0)</f>
        <v>0.25</v>
      </c>
      <c r="CE749" s="17">
        <f>VLOOKUP(CC749,'PAINEL E TARGET'!$S$10:$U$19,3,0)</f>
        <v>1.3</v>
      </c>
      <c r="CF749" s="16">
        <f t="shared" si="422"/>
        <v>609.375</v>
      </c>
      <c r="CG749" s="17">
        <f t="shared" si="404"/>
        <v>1.1439999999999999</v>
      </c>
      <c r="CH749" s="17">
        <f t="shared" si="405"/>
        <v>0.70799999999999996</v>
      </c>
      <c r="CI749" s="17">
        <f t="shared" si="406"/>
        <v>0.80500000000000005</v>
      </c>
      <c r="CJ749" s="17">
        <f t="shared" si="407"/>
        <v>0.89300000000000002</v>
      </c>
      <c r="CK749" s="17">
        <f t="shared" si="408"/>
        <v>1.4410000000000001</v>
      </c>
      <c r="CL749" s="17">
        <f t="shared" si="409"/>
        <v>0.99</v>
      </c>
      <c r="CM749" s="16">
        <f t="shared" si="410"/>
        <v>5</v>
      </c>
      <c r="CN749" s="17" t="str">
        <f t="shared" si="423"/>
        <v>ok</v>
      </c>
      <c r="CO749" s="17">
        <f t="shared" si="424"/>
        <v>0.99</v>
      </c>
      <c r="CP749" s="33" t="str">
        <f>IF(CO749&gt;='PAINEL E TARGET'!$T$11,'PAINEL E TARGET'!$S$11,
IF(CO749&gt;='PAINEL E TARGET'!$T$12,'PAINEL E TARGET'!$S$12,
IF(CO749&gt;='PAINEL E TARGET'!$T$13,'PAINEL E TARGET'!$S$13,
IF(CO749&gt;='PAINEL E TARGET'!$T$14,'PAINEL E TARGET'!$S$14,
IF(CO749&gt;='PAINEL E TARGET'!$T$15,'PAINEL E TARGET'!$S$15,
IF(CO749&gt;='PAINEL E TARGET'!$T$16,'PAINEL E TARGET'!$S$16,
IF(CO749&gt;='PAINEL E TARGET'!$T$17,'PAINEL E TARGET'!$S$17,
IF(CO749&gt;='PAINEL E TARGET'!$T$18,'PAINEL E TARGET'!$S$18,'PAINEL E TARGET'!$S$19))))))))</f>
        <v>1. Fx de 90% a 99,9%</v>
      </c>
      <c r="CQ749" s="17">
        <f>IFERROR(VLOOKUP($BW749,'PAINEL E TARGET'!$G$1:$Q$99,5,0),0)</f>
        <v>0.25</v>
      </c>
      <c r="CR749" s="17">
        <f>VLOOKUP(CP749,'PAINEL E TARGET'!$S$10:$U$19,3,0)</f>
        <v>0.5</v>
      </c>
      <c r="CS749" s="16">
        <f t="shared" si="425"/>
        <v>234.375</v>
      </c>
      <c r="CT749" s="17">
        <f t="shared" si="411"/>
        <v>1.0189999999999999</v>
      </c>
      <c r="CU749" s="33" t="str">
        <f>IF(CT749&gt;='PAINEL E TARGET'!$T$11,'PAINEL E TARGET'!$S$11,
IF(CT749&gt;='PAINEL E TARGET'!$T$12,'PAINEL E TARGET'!$S$12,
IF(CT749&gt;='PAINEL E TARGET'!$T$13,'PAINEL E TARGET'!$S$13,
IF(CT749&gt;='PAINEL E TARGET'!$T$14,'PAINEL E TARGET'!$S$14,
IF(CT749&gt;='PAINEL E TARGET'!$T$15,'PAINEL E TARGET'!$S$15,
IF(CT749&gt;='PAINEL E TARGET'!$T$16,'PAINEL E TARGET'!$S$16,
IF(CT749&gt;='PAINEL E TARGET'!$T$17,'PAINEL E TARGET'!$S$17,
IF(CT749&gt;='PAINEL E TARGET'!$T$18,'PAINEL E TARGET'!$S$18,'PAINEL E TARGET'!$S$19))))))))</f>
        <v>2. Fx de 100% a 104,9%</v>
      </c>
      <c r="CV749" s="17">
        <f>IFERROR(VLOOKUP($BW749,'PAINEL E TARGET'!$G$1:$Q$99,6,0),0)</f>
        <v>0.2</v>
      </c>
      <c r="CW749" s="17">
        <f>VLOOKUP(CU749,'PAINEL E TARGET'!$S$10:$U$19,3,0)</f>
        <v>1</v>
      </c>
      <c r="CX749" s="16">
        <f t="shared" si="426"/>
        <v>375</v>
      </c>
      <c r="CY749" s="17">
        <f t="shared" si="412"/>
        <v>1.056</v>
      </c>
      <c r="CZ749" s="33" t="str">
        <f>IF(CY749&gt;='PAINEL E TARGET'!$T$11,'PAINEL E TARGET'!$S$11,
IF(CY749&gt;='PAINEL E TARGET'!$T$12,'PAINEL E TARGET'!$S$12,
IF(CY749&gt;='PAINEL E TARGET'!$T$13,'PAINEL E TARGET'!$S$13,
IF(CY749&gt;='PAINEL E TARGET'!$T$14,'PAINEL E TARGET'!$S$14,
IF(CY749&gt;='PAINEL E TARGET'!$T$15,'PAINEL E TARGET'!$S$15,
IF(CY749&gt;='PAINEL E TARGET'!$T$16,'PAINEL E TARGET'!$S$16,
IF(CY749&gt;='PAINEL E TARGET'!$T$17,'PAINEL E TARGET'!$S$17,
IF(CY749&gt;='PAINEL E TARGET'!$T$18,'PAINEL E TARGET'!$S$18,'PAINEL E TARGET'!$S$19))))))))</f>
        <v>3. Fx de 105% a 109,9%</v>
      </c>
      <c r="DA749" s="17">
        <f>IFERROR(VLOOKUP($BW749,'PAINEL E TARGET'!$G$1:$Q$99,7,0),0)</f>
        <v>0.15</v>
      </c>
      <c r="DB749" s="17">
        <f>VLOOKUP(CZ749,'PAINEL E TARGET'!$S$10:$U$19,3,0)</f>
        <v>1.1000000000000001</v>
      </c>
      <c r="DC749" s="16">
        <f t="shared" si="427"/>
        <v>309.375</v>
      </c>
      <c r="DD749" s="17">
        <f t="shared" si="413"/>
        <v>1.0740000000000001</v>
      </c>
      <c r="DE749" s="33" t="str">
        <f>IF(DD749&gt;='PAINEL E TARGET'!$T$11,'PAINEL E TARGET'!$S$11,
IF(DD749&gt;='PAINEL E TARGET'!$T$12,'PAINEL E TARGET'!$S$12,
IF(DD749&gt;='PAINEL E TARGET'!$T$13,'PAINEL E TARGET'!$S$13,
IF(DD749&gt;='PAINEL E TARGET'!$T$14,'PAINEL E TARGET'!$S$14,
IF(DD749&gt;='PAINEL E TARGET'!$T$15,'PAINEL E TARGET'!$S$15,
IF(DD749&gt;='PAINEL E TARGET'!$T$16,'PAINEL E TARGET'!$S$16,
IF(DD749&gt;='PAINEL E TARGET'!$T$17,'PAINEL E TARGET'!$S$17,
IF(DD749&gt;='PAINEL E TARGET'!$T$18,'PAINEL E TARGET'!$S$18,'PAINEL E TARGET'!$S$19))))))))</f>
        <v>3. Fx de 105% a 109,9%</v>
      </c>
      <c r="DF749" s="17">
        <f>IFERROR(VLOOKUP($BW749,'PAINEL E TARGET'!$G$1:$Q$99,8,0),0)</f>
        <v>0.1</v>
      </c>
      <c r="DG749" s="17">
        <f>VLOOKUP(DE749,'PAINEL E TARGET'!$S$10:$U$19,3,0)</f>
        <v>1.1000000000000001</v>
      </c>
      <c r="DH749" s="16">
        <f t="shared" si="428"/>
        <v>206.25000000000003</v>
      </c>
      <c r="DI749" s="17">
        <f t="shared" si="414"/>
        <v>0.41699999999999998</v>
      </c>
      <c r="DJ749" s="33" t="str">
        <f>IF(DI749&gt;='PAINEL E TARGET'!$T$11,'PAINEL E TARGET'!$S$11,
IF(DI749&gt;='PAINEL E TARGET'!$T$12,'PAINEL E TARGET'!$S$12,
IF(DI749&gt;='PAINEL E TARGET'!$T$13,'PAINEL E TARGET'!$S$13,
IF(DI749&gt;='PAINEL E TARGET'!$T$14,'PAINEL E TARGET'!$S$14,
IF(DI749&gt;='PAINEL E TARGET'!$T$15,'PAINEL E TARGET'!$S$15,
IF(DI749&gt;='PAINEL E TARGET'!$T$16,'PAINEL E TARGET'!$S$16,
IF(DI749&gt;='PAINEL E TARGET'!$T$17,'PAINEL E TARGET'!$S$17,
IF(DI749&gt;='PAINEL E TARGET'!$T$18,'PAINEL E TARGET'!$S$18,'PAINEL E TARGET'!$S$19))))))))</f>
        <v>Não elegível</v>
      </c>
      <c r="DK749" s="17">
        <f>IFERROR(VLOOKUP($BW749,'PAINEL E TARGET'!$G$1:$Q$99,9,0),0)</f>
        <v>0.05</v>
      </c>
      <c r="DL749" s="17">
        <f>VLOOKUP(DJ749,'PAINEL E TARGET'!$S$10:$U$19,3,0)</f>
        <v>0</v>
      </c>
      <c r="DM749" s="16">
        <f t="shared" si="429"/>
        <v>0</v>
      </c>
      <c r="DN749" s="17">
        <f t="shared" si="415"/>
        <v>1.4410000000000001</v>
      </c>
      <c r="DO749" s="33" t="str">
        <f>IF(DN749&gt;='PAINEL E TARGET'!$T$11,'PAINEL E TARGET'!$S$11,
IF(DN749&gt;='PAINEL E TARGET'!$T$12,'PAINEL E TARGET'!$S$12,
IF(DN749&gt;='PAINEL E TARGET'!$T$13,'PAINEL E TARGET'!$S$13,
IF(DN749&gt;='PAINEL E TARGET'!$T$14,'PAINEL E TARGET'!$S$14,
IF(DN749&gt;='PAINEL E TARGET'!$T$15,'PAINEL E TARGET'!$S$15,
IF(DN749&gt;='PAINEL E TARGET'!$T$16,'PAINEL E TARGET'!$S$16,
IF(DN749&gt;='PAINEL E TARGET'!$T$17,'PAINEL E TARGET'!$S$17,
IF(DN749&gt;='PAINEL E TARGET'!$T$18,'PAINEL E TARGET'!$S$18,'PAINEL E TARGET'!$S$19))))))))</f>
        <v>8. Fx de 130% ou mais</v>
      </c>
      <c r="DP749" s="17">
        <f>IFERROR(VLOOKUP($BW749,'PAINEL E TARGET'!$G$1:$Q$99,10,0),0)</f>
        <v>0</v>
      </c>
      <c r="DQ749" s="17">
        <f>VLOOKUP(DO749,'PAINEL E TARGET'!$S$10:$U$19,3,0)</f>
        <v>1.6</v>
      </c>
      <c r="DR749" s="16">
        <f t="shared" si="430"/>
        <v>0</v>
      </c>
      <c r="DS749" s="17">
        <f t="shared" si="416"/>
        <v>0.73799999999999999</v>
      </c>
      <c r="DT749" s="16">
        <f>IF(DS749&gt;=1,VLOOKUP(BO749,'PAINEL E TARGET'!$S$1:$W$8,5,0),0)</f>
        <v>0</v>
      </c>
      <c r="DU749" s="16">
        <f t="shared" si="431"/>
        <v>1734.375</v>
      </c>
    </row>
    <row r="750" spans="2:125" s="32" customFormat="1" x14ac:dyDescent="0.2">
      <c r="B750" s="44">
        <v>43541</v>
      </c>
      <c r="C750" s="65">
        <v>1654</v>
      </c>
      <c r="D750" s="66" t="s">
        <v>747</v>
      </c>
      <c r="E750" s="65">
        <v>118</v>
      </c>
      <c r="F750" s="65" t="s">
        <v>1018</v>
      </c>
      <c r="G750" s="67">
        <v>2790066.1188288066</v>
      </c>
      <c r="H750" s="67">
        <v>1677804.1403743173</v>
      </c>
      <c r="I750" s="67">
        <v>1221439.75</v>
      </c>
      <c r="J750" s="68">
        <v>0.72799900811276896</v>
      </c>
      <c r="K750" s="67">
        <v>120739.26082803321</v>
      </c>
      <c r="L750" s="67">
        <v>1384464.2359095586</v>
      </c>
      <c r="M750" s="67">
        <v>125748.38</v>
      </c>
      <c r="N750" s="67">
        <v>1053622.75</v>
      </c>
      <c r="O750" s="67">
        <v>2506605.7746716924</v>
      </c>
      <c r="P750" s="67" t="s">
        <v>1082</v>
      </c>
      <c r="Q750" s="67" t="s">
        <v>1082</v>
      </c>
      <c r="R750" s="67">
        <v>0</v>
      </c>
      <c r="S750" s="67">
        <v>0</v>
      </c>
      <c r="T750" s="68">
        <v>8.8359182189161584E-2</v>
      </c>
      <c r="U750" s="68">
        <v>8.5363451282718758E-2</v>
      </c>
      <c r="V750" s="68">
        <v>0.96609598649261497</v>
      </c>
      <c r="W750" s="67">
        <v>132998.54999999999</v>
      </c>
      <c r="X750" s="67">
        <v>100675.19</v>
      </c>
      <c r="Y750" s="68">
        <v>0.75696456841070836</v>
      </c>
      <c r="Z750" s="68">
        <v>0.12661668698822137</v>
      </c>
      <c r="AA750" s="68">
        <v>0.17853484339573408</v>
      </c>
      <c r="AB750" s="68">
        <v>1.4100419750545397</v>
      </c>
      <c r="AC750" s="67">
        <v>190583.88</v>
      </c>
      <c r="AD750" s="67">
        <v>210558.84</v>
      </c>
      <c r="AE750" s="68">
        <v>1.1048092839751189</v>
      </c>
      <c r="AF750" s="43">
        <v>80</v>
      </c>
      <c r="AG750" s="43">
        <v>73</v>
      </c>
      <c r="AH750" s="43">
        <v>55</v>
      </c>
      <c r="AI750" s="43">
        <v>35</v>
      </c>
      <c r="AJ750" s="67">
        <v>29974.36</v>
      </c>
      <c r="AK750" s="67">
        <v>29794</v>
      </c>
      <c r="AL750" s="68">
        <v>0.99398285734874736</v>
      </c>
      <c r="AM750" s="67">
        <v>5838.26</v>
      </c>
      <c r="AN750" s="67">
        <v>4007.3800000000006</v>
      </c>
      <c r="AO750" s="68">
        <v>0.68639971498357399</v>
      </c>
      <c r="AP750" s="67">
        <v>8490.4599999999991</v>
      </c>
      <c r="AQ750" s="67">
        <v>8141.4300000000012</v>
      </c>
      <c r="AR750" s="68">
        <v>0.9588915088228438</v>
      </c>
      <c r="AS750" s="67">
        <v>88695.470000000016</v>
      </c>
      <c r="AT750" s="67">
        <v>58732.380000000005</v>
      </c>
      <c r="AU750" s="68">
        <v>0.66218015418374798</v>
      </c>
      <c r="AV750" s="43">
        <v>2163.9</v>
      </c>
      <c r="AW750" s="43">
        <v>1609.68</v>
      </c>
      <c r="AX750" s="69">
        <v>0.74387910716761407</v>
      </c>
      <c r="AY750" s="43">
        <v>120739.26082803321</v>
      </c>
      <c r="AZ750" s="43">
        <v>125748.38</v>
      </c>
      <c r="BA750" s="43">
        <v>62884.77747165662</v>
      </c>
      <c r="BB750" s="43">
        <v>56860.83</v>
      </c>
      <c r="BC750" s="43">
        <v>200122.4962317764</v>
      </c>
      <c r="BD750" s="43">
        <v>104731.08440376719</v>
      </c>
      <c r="BE750" s="43">
        <v>223293.84999999995</v>
      </c>
      <c r="BF750" s="43">
        <v>319975.25000000006</v>
      </c>
      <c r="BG750" s="43">
        <v>3618.8100000000004</v>
      </c>
      <c r="BH750" s="43">
        <v>106</v>
      </c>
      <c r="BI750" s="44">
        <v>43173</v>
      </c>
      <c r="BJ750" s="44">
        <v>43541</v>
      </c>
      <c r="BK750" s="44">
        <v>43172</v>
      </c>
      <c r="BL750" s="43">
        <f t="shared" si="417"/>
        <v>1221439.75</v>
      </c>
      <c r="BM750" s="43">
        <f t="shared" si="418"/>
        <v>1179371.1299999999</v>
      </c>
      <c r="BO750" s="16" t="str">
        <f>IFERROR(VLOOKUP($C750,'PORTE LOJA'!A:B,2,0),"PORTE 1")</f>
        <v>PORTE 4</v>
      </c>
      <c r="BP750" s="16">
        <f>VLOOKUP(BO750,'PAINEL E TARGET'!$S$1:$W$8,3,0)</f>
        <v>3000</v>
      </c>
      <c r="BQ750" s="16">
        <f t="shared" si="396"/>
        <v>1</v>
      </c>
      <c r="BR750" s="16">
        <f t="shared" si="397"/>
        <v>1</v>
      </c>
      <c r="BS750" s="16">
        <f t="shared" si="398"/>
        <v>1</v>
      </c>
      <c r="BT750" s="16">
        <f t="shared" si="399"/>
        <v>1</v>
      </c>
      <c r="BU750" s="16">
        <f t="shared" si="400"/>
        <v>1</v>
      </c>
      <c r="BV750" s="16">
        <f t="shared" si="401"/>
        <v>1</v>
      </c>
      <c r="BW750" s="17" t="str">
        <f t="shared" si="419"/>
        <v>111111</v>
      </c>
      <c r="BY750" s="17">
        <f t="shared" si="402"/>
        <v>0.72799999999999998</v>
      </c>
      <c r="BZ750" s="17">
        <f t="shared" si="403"/>
        <v>0.78400000000000003</v>
      </c>
      <c r="CA750" s="17" t="str">
        <f t="shared" si="420"/>
        <v>Sem Retira</v>
      </c>
      <c r="CB750" s="17">
        <f t="shared" si="421"/>
        <v>0.78400000000000003</v>
      </c>
      <c r="CC750" s="33" t="str">
        <f>IF(CB750&gt;='PAINEL E TARGET'!$T$11,'PAINEL E TARGET'!$S$11,
IF(CB750&gt;='PAINEL E TARGET'!$T$12,'PAINEL E TARGET'!$S$12,
IF(CB750&gt;='PAINEL E TARGET'!$T$13,'PAINEL E TARGET'!$S$13,
IF(CB750&gt;='PAINEL E TARGET'!$T$14,'PAINEL E TARGET'!$S$14,
IF(CB750&gt;='PAINEL E TARGET'!$T$15,'PAINEL E TARGET'!$S$15,
IF(CB750&gt;='PAINEL E TARGET'!$T$16,'PAINEL E TARGET'!$S$16,
IF(CB750&gt;='PAINEL E TARGET'!$T$17,'PAINEL E TARGET'!$S$17,
IF(CB750&gt;='PAINEL E TARGET'!$T$18,'PAINEL E TARGET'!$S$18,'PAINEL E TARGET'!$S$19))))))))</f>
        <v>Não elegível</v>
      </c>
      <c r="CD750" s="17">
        <f>IFERROR(VLOOKUP($BW750,'PAINEL E TARGET'!$G$1:$Q$99,4,0),0)</f>
        <v>0.25</v>
      </c>
      <c r="CE750" s="17">
        <f>VLOOKUP(CC750,'PAINEL E TARGET'!$S$10:$U$19,3,0)</f>
        <v>0</v>
      </c>
      <c r="CF750" s="16">
        <f t="shared" si="422"/>
        <v>0</v>
      </c>
      <c r="CG750" s="17">
        <f t="shared" si="404"/>
        <v>0.99399999999999999</v>
      </c>
      <c r="CH750" s="17">
        <f t="shared" si="405"/>
        <v>0.68600000000000005</v>
      </c>
      <c r="CI750" s="17">
        <f t="shared" si="406"/>
        <v>0.95899999999999996</v>
      </c>
      <c r="CJ750" s="17">
        <f t="shared" si="407"/>
        <v>0.66200000000000003</v>
      </c>
      <c r="CK750" s="17">
        <f t="shared" si="408"/>
        <v>0.74399999999999999</v>
      </c>
      <c r="CL750" s="17">
        <f t="shared" si="409"/>
        <v>0.75700000000000001</v>
      </c>
      <c r="CM750" s="16">
        <f t="shared" si="410"/>
        <v>3</v>
      </c>
      <c r="CN750" s="17" t="str">
        <f t="shared" si="423"/>
        <v>não ok</v>
      </c>
      <c r="CO750" s="17">
        <f t="shared" si="424"/>
        <v>0</v>
      </c>
      <c r="CP750" s="33" t="str">
        <f>IF(CO750&gt;='PAINEL E TARGET'!$T$11,'PAINEL E TARGET'!$S$11,
IF(CO750&gt;='PAINEL E TARGET'!$T$12,'PAINEL E TARGET'!$S$12,
IF(CO750&gt;='PAINEL E TARGET'!$T$13,'PAINEL E TARGET'!$S$13,
IF(CO750&gt;='PAINEL E TARGET'!$T$14,'PAINEL E TARGET'!$S$14,
IF(CO750&gt;='PAINEL E TARGET'!$T$15,'PAINEL E TARGET'!$S$15,
IF(CO750&gt;='PAINEL E TARGET'!$T$16,'PAINEL E TARGET'!$S$16,
IF(CO750&gt;='PAINEL E TARGET'!$T$17,'PAINEL E TARGET'!$S$17,
IF(CO750&gt;='PAINEL E TARGET'!$T$18,'PAINEL E TARGET'!$S$18,'PAINEL E TARGET'!$S$19))))))))</f>
        <v>Não elegível</v>
      </c>
      <c r="CQ750" s="17">
        <f>IFERROR(VLOOKUP($BW750,'PAINEL E TARGET'!$G$1:$Q$99,5,0),0)</f>
        <v>0.25</v>
      </c>
      <c r="CR750" s="17">
        <f>VLOOKUP(CP750,'PAINEL E TARGET'!$S$10:$U$19,3,0)</f>
        <v>0</v>
      </c>
      <c r="CS750" s="16">
        <f t="shared" si="425"/>
        <v>0</v>
      </c>
      <c r="CT750" s="17">
        <f t="shared" si="411"/>
        <v>1.105</v>
      </c>
      <c r="CU750" s="33" t="str">
        <f>IF(CT750&gt;='PAINEL E TARGET'!$T$11,'PAINEL E TARGET'!$S$11,
IF(CT750&gt;='PAINEL E TARGET'!$T$12,'PAINEL E TARGET'!$S$12,
IF(CT750&gt;='PAINEL E TARGET'!$T$13,'PAINEL E TARGET'!$S$13,
IF(CT750&gt;='PAINEL E TARGET'!$T$14,'PAINEL E TARGET'!$S$14,
IF(CT750&gt;='PAINEL E TARGET'!$T$15,'PAINEL E TARGET'!$S$15,
IF(CT750&gt;='PAINEL E TARGET'!$T$16,'PAINEL E TARGET'!$S$16,
IF(CT750&gt;='PAINEL E TARGET'!$T$17,'PAINEL E TARGET'!$S$17,
IF(CT750&gt;='PAINEL E TARGET'!$T$18,'PAINEL E TARGET'!$S$18,'PAINEL E TARGET'!$S$19))))))))</f>
        <v>4. Fx de 110% a 114,9%</v>
      </c>
      <c r="CV750" s="17">
        <f>IFERROR(VLOOKUP($BW750,'PAINEL E TARGET'!$G$1:$Q$99,6,0),0)</f>
        <v>0.2</v>
      </c>
      <c r="CW750" s="17">
        <f>VLOOKUP(CU750,'PAINEL E TARGET'!$S$10:$U$19,3,0)</f>
        <v>1.2</v>
      </c>
      <c r="CX750" s="16">
        <f t="shared" si="426"/>
        <v>720</v>
      </c>
      <c r="CY750" s="17">
        <f t="shared" si="412"/>
        <v>1.0409999999999999</v>
      </c>
      <c r="CZ750" s="33" t="str">
        <f>IF(CY750&gt;='PAINEL E TARGET'!$T$11,'PAINEL E TARGET'!$S$11,
IF(CY750&gt;='PAINEL E TARGET'!$T$12,'PAINEL E TARGET'!$S$12,
IF(CY750&gt;='PAINEL E TARGET'!$T$13,'PAINEL E TARGET'!$S$13,
IF(CY750&gt;='PAINEL E TARGET'!$T$14,'PAINEL E TARGET'!$S$14,
IF(CY750&gt;='PAINEL E TARGET'!$T$15,'PAINEL E TARGET'!$S$15,
IF(CY750&gt;='PAINEL E TARGET'!$T$16,'PAINEL E TARGET'!$S$16,
IF(CY750&gt;='PAINEL E TARGET'!$T$17,'PAINEL E TARGET'!$S$17,
IF(CY750&gt;='PAINEL E TARGET'!$T$18,'PAINEL E TARGET'!$S$18,'PAINEL E TARGET'!$S$19))))))))</f>
        <v>2. Fx de 100% a 104,9%</v>
      </c>
      <c r="DA750" s="17">
        <f>IFERROR(VLOOKUP($BW750,'PAINEL E TARGET'!$G$1:$Q$99,7,0),0)</f>
        <v>0.15</v>
      </c>
      <c r="DB750" s="17">
        <f>VLOOKUP(CZ750,'PAINEL E TARGET'!$S$10:$U$19,3,0)</f>
        <v>1</v>
      </c>
      <c r="DC750" s="16">
        <f t="shared" si="427"/>
        <v>450</v>
      </c>
      <c r="DD750" s="17">
        <f t="shared" si="413"/>
        <v>0.90400000000000003</v>
      </c>
      <c r="DE750" s="33" t="str">
        <f>IF(DD750&gt;='PAINEL E TARGET'!$T$11,'PAINEL E TARGET'!$S$11,
IF(DD750&gt;='PAINEL E TARGET'!$T$12,'PAINEL E TARGET'!$S$12,
IF(DD750&gt;='PAINEL E TARGET'!$T$13,'PAINEL E TARGET'!$S$13,
IF(DD750&gt;='PAINEL E TARGET'!$T$14,'PAINEL E TARGET'!$S$14,
IF(DD750&gt;='PAINEL E TARGET'!$T$15,'PAINEL E TARGET'!$S$15,
IF(DD750&gt;='PAINEL E TARGET'!$T$16,'PAINEL E TARGET'!$S$16,
IF(DD750&gt;='PAINEL E TARGET'!$T$17,'PAINEL E TARGET'!$S$17,
IF(DD750&gt;='PAINEL E TARGET'!$T$18,'PAINEL E TARGET'!$S$18,'PAINEL E TARGET'!$S$19))))))))</f>
        <v>1. Fx de 90% a 99,9%</v>
      </c>
      <c r="DF750" s="17">
        <f>IFERROR(VLOOKUP($BW750,'PAINEL E TARGET'!$G$1:$Q$99,8,0),0)</f>
        <v>0.1</v>
      </c>
      <c r="DG750" s="17">
        <f>VLOOKUP(DE750,'PAINEL E TARGET'!$S$10:$U$19,3,0)</f>
        <v>0.5</v>
      </c>
      <c r="DH750" s="16">
        <f t="shared" si="428"/>
        <v>150</v>
      </c>
      <c r="DI750" s="17">
        <f t="shared" si="414"/>
        <v>0.63600000000000001</v>
      </c>
      <c r="DJ750" s="33" t="str">
        <f>IF(DI750&gt;='PAINEL E TARGET'!$T$11,'PAINEL E TARGET'!$S$11,
IF(DI750&gt;='PAINEL E TARGET'!$T$12,'PAINEL E TARGET'!$S$12,
IF(DI750&gt;='PAINEL E TARGET'!$T$13,'PAINEL E TARGET'!$S$13,
IF(DI750&gt;='PAINEL E TARGET'!$T$14,'PAINEL E TARGET'!$S$14,
IF(DI750&gt;='PAINEL E TARGET'!$T$15,'PAINEL E TARGET'!$S$15,
IF(DI750&gt;='PAINEL E TARGET'!$T$16,'PAINEL E TARGET'!$S$16,
IF(DI750&gt;='PAINEL E TARGET'!$T$17,'PAINEL E TARGET'!$S$17,
IF(DI750&gt;='PAINEL E TARGET'!$T$18,'PAINEL E TARGET'!$S$18,'PAINEL E TARGET'!$S$19))))))))</f>
        <v>Não elegível</v>
      </c>
      <c r="DK750" s="17">
        <f>IFERROR(VLOOKUP($BW750,'PAINEL E TARGET'!$G$1:$Q$99,9,0),0)</f>
        <v>0.05</v>
      </c>
      <c r="DL750" s="17">
        <f>VLOOKUP(DJ750,'PAINEL E TARGET'!$S$10:$U$19,3,0)</f>
        <v>0</v>
      </c>
      <c r="DM750" s="16">
        <f t="shared" si="429"/>
        <v>0</v>
      </c>
      <c r="DN750" s="17">
        <f t="shared" si="415"/>
        <v>0.74399999999999999</v>
      </c>
      <c r="DO750" s="33" t="str">
        <f>IF(DN750&gt;='PAINEL E TARGET'!$T$11,'PAINEL E TARGET'!$S$11,
IF(DN750&gt;='PAINEL E TARGET'!$T$12,'PAINEL E TARGET'!$S$12,
IF(DN750&gt;='PAINEL E TARGET'!$T$13,'PAINEL E TARGET'!$S$13,
IF(DN750&gt;='PAINEL E TARGET'!$T$14,'PAINEL E TARGET'!$S$14,
IF(DN750&gt;='PAINEL E TARGET'!$T$15,'PAINEL E TARGET'!$S$15,
IF(DN750&gt;='PAINEL E TARGET'!$T$16,'PAINEL E TARGET'!$S$16,
IF(DN750&gt;='PAINEL E TARGET'!$T$17,'PAINEL E TARGET'!$S$17,
IF(DN750&gt;='PAINEL E TARGET'!$T$18,'PAINEL E TARGET'!$S$18,'PAINEL E TARGET'!$S$19))))))))</f>
        <v>Não elegível</v>
      </c>
      <c r="DP750" s="17">
        <f>IFERROR(VLOOKUP($BW750,'PAINEL E TARGET'!$G$1:$Q$99,10,0),0)</f>
        <v>0</v>
      </c>
      <c r="DQ750" s="17">
        <f>VLOOKUP(DO750,'PAINEL E TARGET'!$S$10:$U$19,3,0)</f>
        <v>0</v>
      </c>
      <c r="DR750" s="16">
        <f t="shared" si="430"/>
        <v>0</v>
      </c>
      <c r="DS750" s="17">
        <f t="shared" si="416"/>
        <v>0.91300000000000003</v>
      </c>
      <c r="DT750" s="16">
        <f>IF(DS750&gt;=1,VLOOKUP(BO750,'PAINEL E TARGET'!$S$1:$W$8,5,0),0)</f>
        <v>0</v>
      </c>
      <c r="DU750" s="16">
        <f t="shared" si="431"/>
        <v>1320</v>
      </c>
    </row>
    <row r="751" spans="2:125" s="32" customFormat="1" x14ac:dyDescent="0.2">
      <c r="B751" s="44">
        <v>43541</v>
      </c>
      <c r="C751" s="65">
        <v>1655</v>
      </c>
      <c r="D751" s="66" t="s">
        <v>748</v>
      </c>
      <c r="E751" s="65">
        <v>512</v>
      </c>
      <c r="F751" s="65" t="s">
        <v>944</v>
      </c>
      <c r="G751" s="67">
        <v>1162530.4859609562</v>
      </c>
      <c r="H751" s="67">
        <v>624444.56345270167</v>
      </c>
      <c r="I751" s="67">
        <v>648652.15</v>
      </c>
      <c r="J751" s="68">
        <v>1.0387665902853711</v>
      </c>
      <c r="K751" s="67">
        <v>91061.036617905687</v>
      </c>
      <c r="L751" s="67">
        <v>485636.91074124805</v>
      </c>
      <c r="M751" s="67">
        <v>115440.12</v>
      </c>
      <c r="N751" s="67">
        <v>512151.91000000003</v>
      </c>
      <c r="O751" s="67">
        <v>1072960.0556979894</v>
      </c>
      <c r="P751" s="67" t="s">
        <v>1082</v>
      </c>
      <c r="Q751" s="67" t="s">
        <v>1082</v>
      </c>
      <c r="R751" s="67">
        <v>0</v>
      </c>
      <c r="S751" s="67">
        <v>1768.9</v>
      </c>
      <c r="T751" s="68">
        <v>0.11800279559104937</v>
      </c>
      <c r="U751" s="68">
        <v>0.10736420601134788</v>
      </c>
      <c r="V751" s="68">
        <v>0.90984459710115184</v>
      </c>
      <c r="W751" s="67">
        <v>68051.97</v>
      </c>
      <c r="X751" s="67">
        <v>67380.920000000013</v>
      </c>
      <c r="Y751" s="68">
        <v>0.99013915394367003</v>
      </c>
      <c r="Z751" s="68">
        <v>0.19252412898021673</v>
      </c>
      <c r="AA751" s="68">
        <v>0.18993992004646712</v>
      </c>
      <c r="AB751" s="68">
        <v>0.98657722048951513</v>
      </c>
      <c r="AC751" s="67">
        <v>111028.27</v>
      </c>
      <c r="AD751" s="67">
        <v>119204.77999999998</v>
      </c>
      <c r="AE751" s="68">
        <v>1.0736434963815971</v>
      </c>
      <c r="AF751" s="43">
        <v>80</v>
      </c>
      <c r="AG751" s="43">
        <v>79</v>
      </c>
      <c r="AH751" s="43">
        <v>19</v>
      </c>
      <c r="AI751" s="43">
        <v>18</v>
      </c>
      <c r="AJ751" s="67">
        <v>30385.859999999997</v>
      </c>
      <c r="AK751" s="67">
        <v>33621.5</v>
      </c>
      <c r="AL751" s="68">
        <v>1.1064850558779644</v>
      </c>
      <c r="AM751" s="67">
        <v>5363.130000000001</v>
      </c>
      <c r="AN751" s="67">
        <v>5144.3999999999996</v>
      </c>
      <c r="AO751" s="68">
        <v>0.95921598022050536</v>
      </c>
      <c r="AP751" s="67">
        <v>8635.27</v>
      </c>
      <c r="AQ751" s="67">
        <v>8687.77</v>
      </c>
      <c r="AR751" s="68">
        <v>1.0060797172526164</v>
      </c>
      <c r="AS751" s="67">
        <v>23667.71</v>
      </c>
      <c r="AT751" s="67">
        <v>19927.25</v>
      </c>
      <c r="AU751" s="68">
        <v>0.84195936150983774</v>
      </c>
      <c r="AV751" s="43">
        <v>908.19</v>
      </c>
      <c r="AW751" s="43">
        <v>414.91999999999996</v>
      </c>
      <c r="AX751" s="69">
        <v>0.45686475297019341</v>
      </c>
      <c r="AY751" s="43">
        <v>91061.036617905687</v>
      </c>
      <c r="AZ751" s="43">
        <v>115440.12</v>
      </c>
      <c r="BA751" s="43">
        <v>24509.955979371633</v>
      </c>
      <c r="BB751" s="43">
        <v>32593.359999999997</v>
      </c>
      <c r="BC751" s="43">
        <v>169484.05565196564</v>
      </c>
      <c r="BD751" s="43">
        <v>45636.592176407896</v>
      </c>
      <c r="BE751" s="43">
        <v>127627.53</v>
      </c>
      <c r="BF751" s="43">
        <v>208227.17</v>
      </c>
      <c r="BG751" s="43">
        <v>1692.77</v>
      </c>
      <c r="BH751" s="43">
        <v>37</v>
      </c>
      <c r="BI751" s="44">
        <v>43173</v>
      </c>
      <c r="BJ751" s="44">
        <v>43541</v>
      </c>
      <c r="BK751" s="44">
        <v>43172</v>
      </c>
      <c r="BL751" s="43">
        <f t="shared" si="417"/>
        <v>650421.05000000005</v>
      </c>
      <c r="BM751" s="43">
        <f t="shared" si="418"/>
        <v>629360.93000000005</v>
      </c>
      <c r="BO751" s="16" t="str">
        <f>IFERROR(VLOOKUP($C751,'PORTE LOJA'!A:B,2,0),"PORTE 1")</f>
        <v>PORTE 2</v>
      </c>
      <c r="BP751" s="16">
        <f>VLOOKUP(BO751,'PAINEL E TARGET'!$S$1:$W$8,3,0)</f>
        <v>1875</v>
      </c>
      <c r="BQ751" s="16">
        <f t="shared" si="396"/>
        <v>1</v>
      </c>
      <c r="BR751" s="16">
        <f t="shared" si="397"/>
        <v>1</v>
      </c>
      <c r="BS751" s="16">
        <f t="shared" si="398"/>
        <v>1</v>
      </c>
      <c r="BT751" s="16">
        <f t="shared" si="399"/>
        <v>1</v>
      </c>
      <c r="BU751" s="16">
        <f t="shared" si="400"/>
        <v>1</v>
      </c>
      <c r="BV751" s="16">
        <f t="shared" si="401"/>
        <v>1</v>
      </c>
      <c r="BW751" s="17" t="str">
        <f t="shared" si="419"/>
        <v>111111</v>
      </c>
      <c r="BY751" s="17">
        <f t="shared" si="402"/>
        <v>1.042</v>
      </c>
      <c r="BZ751" s="17">
        <f t="shared" si="403"/>
        <v>1.091</v>
      </c>
      <c r="CA751" s="17" t="str">
        <f t="shared" si="420"/>
        <v>Sem Retira</v>
      </c>
      <c r="CB751" s="17">
        <f t="shared" si="421"/>
        <v>1.091</v>
      </c>
      <c r="CC751" s="33" t="str">
        <f>IF(CB751&gt;='PAINEL E TARGET'!$T$11,'PAINEL E TARGET'!$S$11,
IF(CB751&gt;='PAINEL E TARGET'!$T$12,'PAINEL E TARGET'!$S$12,
IF(CB751&gt;='PAINEL E TARGET'!$T$13,'PAINEL E TARGET'!$S$13,
IF(CB751&gt;='PAINEL E TARGET'!$T$14,'PAINEL E TARGET'!$S$14,
IF(CB751&gt;='PAINEL E TARGET'!$T$15,'PAINEL E TARGET'!$S$15,
IF(CB751&gt;='PAINEL E TARGET'!$T$16,'PAINEL E TARGET'!$S$16,
IF(CB751&gt;='PAINEL E TARGET'!$T$17,'PAINEL E TARGET'!$S$17,
IF(CB751&gt;='PAINEL E TARGET'!$T$18,'PAINEL E TARGET'!$S$18,'PAINEL E TARGET'!$S$19))))))))</f>
        <v>3. Fx de 105% a 109,9%</v>
      </c>
      <c r="CD751" s="17">
        <f>IFERROR(VLOOKUP($BW751,'PAINEL E TARGET'!$G$1:$Q$99,4,0),0)</f>
        <v>0.25</v>
      </c>
      <c r="CE751" s="17">
        <f>VLOOKUP(CC751,'PAINEL E TARGET'!$S$10:$U$19,3,0)</f>
        <v>1.1000000000000001</v>
      </c>
      <c r="CF751" s="16">
        <f t="shared" si="422"/>
        <v>515.625</v>
      </c>
      <c r="CG751" s="17">
        <f t="shared" si="404"/>
        <v>1.1060000000000001</v>
      </c>
      <c r="CH751" s="17">
        <f t="shared" si="405"/>
        <v>0.95899999999999996</v>
      </c>
      <c r="CI751" s="17">
        <f t="shared" si="406"/>
        <v>1.006</v>
      </c>
      <c r="CJ751" s="17">
        <f t="shared" si="407"/>
        <v>0.84199999999999997</v>
      </c>
      <c r="CK751" s="17">
        <f t="shared" si="408"/>
        <v>0.45700000000000002</v>
      </c>
      <c r="CL751" s="17">
        <f t="shared" si="409"/>
        <v>0.99</v>
      </c>
      <c r="CM751" s="16">
        <f t="shared" si="410"/>
        <v>4</v>
      </c>
      <c r="CN751" s="17" t="str">
        <f t="shared" si="423"/>
        <v>não ok</v>
      </c>
      <c r="CO751" s="17">
        <f t="shared" si="424"/>
        <v>0</v>
      </c>
      <c r="CP751" s="33" t="str">
        <f>IF(CO751&gt;='PAINEL E TARGET'!$T$11,'PAINEL E TARGET'!$S$11,
IF(CO751&gt;='PAINEL E TARGET'!$T$12,'PAINEL E TARGET'!$S$12,
IF(CO751&gt;='PAINEL E TARGET'!$T$13,'PAINEL E TARGET'!$S$13,
IF(CO751&gt;='PAINEL E TARGET'!$T$14,'PAINEL E TARGET'!$S$14,
IF(CO751&gt;='PAINEL E TARGET'!$T$15,'PAINEL E TARGET'!$S$15,
IF(CO751&gt;='PAINEL E TARGET'!$T$16,'PAINEL E TARGET'!$S$16,
IF(CO751&gt;='PAINEL E TARGET'!$T$17,'PAINEL E TARGET'!$S$17,
IF(CO751&gt;='PAINEL E TARGET'!$T$18,'PAINEL E TARGET'!$S$18,'PAINEL E TARGET'!$S$19))))))))</f>
        <v>Não elegível</v>
      </c>
      <c r="CQ751" s="17">
        <f>IFERROR(VLOOKUP($BW751,'PAINEL E TARGET'!$G$1:$Q$99,5,0),0)</f>
        <v>0.25</v>
      </c>
      <c r="CR751" s="17">
        <f>VLOOKUP(CP751,'PAINEL E TARGET'!$S$10:$U$19,3,0)</f>
        <v>0</v>
      </c>
      <c r="CS751" s="16">
        <f t="shared" si="425"/>
        <v>0</v>
      </c>
      <c r="CT751" s="17">
        <f t="shared" si="411"/>
        <v>1.0740000000000001</v>
      </c>
      <c r="CU751" s="33" t="str">
        <f>IF(CT751&gt;='PAINEL E TARGET'!$T$11,'PAINEL E TARGET'!$S$11,
IF(CT751&gt;='PAINEL E TARGET'!$T$12,'PAINEL E TARGET'!$S$12,
IF(CT751&gt;='PAINEL E TARGET'!$T$13,'PAINEL E TARGET'!$S$13,
IF(CT751&gt;='PAINEL E TARGET'!$T$14,'PAINEL E TARGET'!$S$14,
IF(CT751&gt;='PAINEL E TARGET'!$T$15,'PAINEL E TARGET'!$S$15,
IF(CT751&gt;='PAINEL E TARGET'!$T$16,'PAINEL E TARGET'!$S$16,
IF(CT751&gt;='PAINEL E TARGET'!$T$17,'PAINEL E TARGET'!$S$17,
IF(CT751&gt;='PAINEL E TARGET'!$T$18,'PAINEL E TARGET'!$S$18,'PAINEL E TARGET'!$S$19))))))))</f>
        <v>3. Fx de 105% a 109,9%</v>
      </c>
      <c r="CV751" s="17">
        <f>IFERROR(VLOOKUP($BW751,'PAINEL E TARGET'!$G$1:$Q$99,6,0),0)</f>
        <v>0.2</v>
      </c>
      <c r="CW751" s="17">
        <f>VLOOKUP(CU751,'PAINEL E TARGET'!$S$10:$U$19,3,0)</f>
        <v>1.1000000000000001</v>
      </c>
      <c r="CX751" s="16">
        <f t="shared" si="426"/>
        <v>412.50000000000006</v>
      </c>
      <c r="CY751" s="17">
        <f t="shared" si="412"/>
        <v>1.268</v>
      </c>
      <c r="CZ751" s="33" t="str">
        <f>IF(CY751&gt;='PAINEL E TARGET'!$T$11,'PAINEL E TARGET'!$S$11,
IF(CY751&gt;='PAINEL E TARGET'!$T$12,'PAINEL E TARGET'!$S$12,
IF(CY751&gt;='PAINEL E TARGET'!$T$13,'PAINEL E TARGET'!$S$13,
IF(CY751&gt;='PAINEL E TARGET'!$T$14,'PAINEL E TARGET'!$S$14,
IF(CY751&gt;='PAINEL E TARGET'!$T$15,'PAINEL E TARGET'!$S$15,
IF(CY751&gt;='PAINEL E TARGET'!$T$16,'PAINEL E TARGET'!$S$16,
IF(CY751&gt;='PAINEL E TARGET'!$T$17,'PAINEL E TARGET'!$S$17,
IF(CY751&gt;='PAINEL E TARGET'!$T$18,'PAINEL E TARGET'!$S$18,'PAINEL E TARGET'!$S$19))))))))</f>
        <v>7. Fx de 125% a 129,9%</v>
      </c>
      <c r="DA751" s="17">
        <f>IFERROR(VLOOKUP($BW751,'PAINEL E TARGET'!$G$1:$Q$99,7,0),0)</f>
        <v>0.15</v>
      </c>
      <c r="DB751" s="17">
        <f>VLOOKUP(CZ751,'PAINEL E TARGET'!$S$10:$U$19,3,0)</f>
        <v>1.5</v>
      </c>
      <c r="DC751" s="16">
        <f t="shared" si="427"/>
        <v>421.87499999999994</v>
      </c>
      <c r="DD751" s="17">
        <f t="shared" si="413"/>
        <v>1.33</v>
      </c>
      <c r="DE751" s="33" t="str">
        <f>IF(DD751&gt;='PAINEL E TARGET'!$T$11,'PAINEL E TARGET'!$S$11,
IF(DD751&gt;='PAINEL E TARGET'!$T$12,'PAINEL E TARGET'!$S$12,
IF(DD751&gt;='PAINEL E TARGET'!$T$13,'PAINEL E TARGET'!$S$13,
IF(DD751&gt;='PAINEL E TARGET'!$T$14,'PAINEL E TARGET'!$S$14,
IF(DD751&gt;='PAINEL E TARGET'!$T$15,'PAINEL E TARGET'!$S$15,
IF(DD751&gt;='PAINEL E TARGET'!$T$16,'PAINEL E TARGET'!$S$16,
IF(DD751&gt;='PAINEL E TARGET'!$T$17,'PAINEL E TARGET'!$S$17,
IF(DD751&gt;='PAINEL E TARGET'!$T$18,'PAINEL E TARGET'!$S$18,'PAINEL E TARGET'!$S$19))))))))</f>
        <v>8. Fx de 130% ou mais</v>
      </c>
      <c r="DF751" s="17">
        <f>IFERROR(VLOOKUP($BW751,'PAINEL E TARGET'!$G$1:$Q$99,8,0),0)</f>
        <v>0.1</v>
      </c>
      <c r="DG751" s="17">
        <f>VLOOKUP(DE751,'PAINEL E TARGET'!$S$10:$U$19,3,0)</f>
        <v>1.6</v>
      </c>
      <c r="DH751" s="16">
        <f t="shared" si="428"/>
        <v>300.00000000000006</v>
      </c>
      <c r="DI751" s="17">
        <f t="shared" si="414"/>
        <v>0.94699999999999995</v>
      </c>
      <c r="DJ751" s="33" t="str">
        <f>IF(DI751&gt;='PAINEL E TARGET'!$T$11,'PAINEL E TARGET'!$S$11,
IF(DI751&gt;='PAINEL E TARGET'!$T$12,'PAINEL E TARGET'!$S$12,
IF(DI751&gt;='PAINEL E TARGET'!$T$13,'PAINEL E TARGET'!$S$13,
IF(DI751&gt;='PAINEL E TARGET'!$T$14,'PAINEL E TARGET'!$S$14,
IF(DI751&gt;='PAINEL E TARGET'!$T$15,'PAINEL E TARGET'!$S$15,
IF(DI751&gt;='PAINEL E TARGET'!$T$16,'PAINEL E TARGET'!$S$16,
IF(DI751&gt;='PAINEL E TARGET'!$T$17,'PAINEL E TARGET'!$S$17,
IF(DI751&gt;='PAINEL E TARGET'!$T$18,'PAINEL E TARGET'!$S$18,'PAINEL E TARGET'!$S$19))))))))</f>
        <v>1. Fx de 90% a 99,9%</v>
      </c>
      <c r="DK751" s="17">
        <f>IFERROR(VLOOKUP($BW751,'PAINEL E TARGET'!$G$1:$Q$99,9,0),0)</f>
        <v>0.05</v>
      </c>
      <c r="DL751" s="17">
        <f>VLOOKUP(DJ751,'PAINEL E TARGET'!$S$10:$U$19,3,0)</f>
        <v>0.5</v>
      </c>
      <c r="DM751" s="16">
        <f t="shared" si="429"/>
        <v>46.875</v>
      </c>
      <c r="DN751" s="17">
        <f t="shared" si="415"/>
        <v>0.45700000000000002</v>
      </c>
      <c r="DO751" s="33" t="str">
        <f>IF(DN751&gt;='PAINEL E TARGET'!$T$11,'PAINEL E TARGET'!$S$11,
IF(DN751&gt;='PAINEL E TARGET'!$T$12,'PAINEL E TARGET'!$S$12,
IF(DN751&gt;='PAINEL E TARGET'!$T$13,'PAINEL E TARGET'!$S$13,
IF(DN751&gt;='PAINEL E TARGET'!$T$14,'PAINEL E TARGET'!$S$14,
IF(DN751&gt;='PAINEL E TARGET'!$T$15,'PAINEL E TARGET'!$S$15,
IF(DN751&gt;='PAINEL E TARGET'!$T$16,'PAINEL E TARGET'!$S$16,
IF(DN751&gt;='PAINEL E TARGET'!$T$17,'PAINEL E TARGET'!$S$17,
IF(DN751&gt;='PAINEL E TARGET'!$T$18,'PAINEL E TARGET'!$S$18,'PAINEL E TARGET'!$S$19))))))))</f>
        <v>Não elegível</v>
      </c>
      <c r="DP751" s="17">
        <f>IFERROR(VLOOKUP($BW751,'PAINEL E TARGET'!$G$1:$Q$99,10,0),0)</f>
        <v>0</v>
      </c>
      <c r="DQ751" s="17">
        <f>VLOOKUP(DO751,'PAINEL E TARGET'!$S$10:$U$19,3,0)</f>
        <v>0</v>
      </c>
      <c r="DR751" s="16">
        <f t="shared" si="430"/>
        <v>0</v>
      </c>
      <c r="DS751" s="17">
        <f t="shared" si="416"/>
        <v>0.98799999999999999</v>
      </c>
      <c r="DT751" s="16">
        <f>IF(DS751&gt;=1,VLOOKUP(BO751,'PAINEL E TARGET'!$S$1:$W$8,5,0),0)</f>
        <v>0</v>
      </c>
      <c r="DU751" s="16">
        <f t="shared" si="431"/>
        <v>1696.875</v>
      </c>
    </row>
    <row r="752" spans="2:125" s="32" customFormat="1" x14ac:dyDescent="0.2">
      <c r="B752" s="44">
        <v>43541</v>
      </c>
      <c r="C752" s="65">
        <v>1657</v>
      </c>
      <c r="D752" s="66" t="s">
        <v>749</v>
      </c>
      <c r="E752" s="65">
        <v>217</v>
      </c>
      <c r="F752" s="65" t="s">
        <v>1017</v>
      </c>
      <c r="G752" s="67">
        <v>2787783.2283500074</v>
      </c>
      <c r="H752" s="67">
        <v>1601564.1246968135</v>
      </c>
      <c r="I752" s="67">
        <v>1251715.8499999999</v>
      </c>
      <c r="J752" s="68">
        <v>0.7815583720301913</v>
      </c>
      <c r="K752" s="67">
        <v>307133.60082606145</v>
      </c>
      <c r="L752" s="67">
        <v>1117543.4800285283</v>
      </c>
      <c r="M752" s="67">
        <v>244425.2</v>
      </c>
      <c r="N752" s="67">
        <v>959549.22000000009</v>
      </c>
      <c r="O752" s="67">
        <v>2486532.4399013338</v>
      </c>
      <c r="P752" s="67" t="s">
        <v>1082</v>
      </c>
      <c r="Q752" s="67" t="s">
        <v>1082</v>
      </c>
      <c r="R752" s="67">
        <v>0</v>
      </c>
      <c r="S752" s="67">
        <v>0</v>
      </c>
      <c r="T752" s="68">
        <v>9.0976489859900297E-2</v>
      </c>
      <c r="U752" s="68">
        <v>7.699085500504238E-2</v>
      </c>
      <c r="V752" s="68">
        <v>0.84627198876989906</v>
      </c>
      <c r="W752" s="67">
        <v>129612.12000000002</v>
      </c>
      <c r="X752" s="67">
        <v>92695.01999999999</v>
      </c>
      <c r="Y752" s="68">
        <v>0.7151724699819737</v>
      </c>
      <c r="Z752" s="68">
        <v>0.11298702152451438</v>
      </c>
      <c r="AA752" s="68">
        <v>9.779966089312761E-2</v>
      </c>
      <c r="AB752" s="68">
        <v>0.86558314020082716</v>
      </c>
      <c r="AC752" s="67">
        <v>160970.01999999996</v>
      </c>
      <c r="AD752" s="67">
        <v>117748.29</v>
      </c>
      <c r="AE752" s="68">
        <v>0.73149205050729338</v>
      </c>
      <c r="AF752" s="43">
        <v>80</v>
      </c>
      <c r="AG752" s="43">
        <v>67</v>
      </c>
      <c r="AH752" s="43">
        <v>29</v>
      </c>
      <c r="AI752" s="43">
        <v>23</v>
      </c>
      <c r="AJ752" s="67">
        <v>62608.989999999991</v>
      </c>
      <c r="AK752" s="67">
        <v>45033.5</v>
      </c>
      <c r="AL752" s="68">
        <v>0.71928168782150947</v>
      </c>
      <c r="AM752" s="67">
        <v>15407.019999999999</v>
      </c>
      <c r="AN752" s="67">
        <v>8776.4</v>
      </c>
      <c r="AO752" s="68">
        <v>0.56963643845467848</v>
      </c>
      <c r="AP752" s="67">
        <v>8938.69</v>
      </c>
      <c r="AQ752" s="67">
        <v>7259.8</v>
      </c>
      <c r="AR752" s="68">
        <v>0.81217717585015248</v>
      </c>
      <c r="AS752" s="67">
        <v>42657.42</v>
      </c>
      <c r="AT752" s="67">
        <v>31625.320000000011</v>
      </c>
      <c r="AU752" s="68">
        <v>0.74137910825361708</v>
      </c>
      <c r="AV752" s="43">
        <v>285.68999999999994</v>
      </c>
      <c r="AW752" s="43">
        <v>99.98</v>
      </c>
      <c r="AX752" s="69">
        <v>0.34995974657845924</v>
      </c>
      <c r="AY752" s="43">
        <v>307133.60082606145</v>
      </c>
      <c r="AZ752" s="43">
        <v>244425.19999999995</v>
      </c>
      <c r="BA752" s="43">
        <v>36433.29269594283</v>
      </c>
      <c r="BB752" s="43">
        <v>41338.149999999994</v>
      </c>
      <c r="BC752" s="43">
        <v>536347.81046076037</v>
      </c>
      <c r="BD752" s="43">
        <v>63732.339826706193</v>
      </c>
      <c r="BE752" s="43">
        <v>227952.99000000002</v>
      </c>
      <c r="BF752" s="43">
        <v>283103.31999999995</v>
      </c>
      <c r="BG752" s="43">
        <v>499.85999999999996</v>
      </c>
      <c r="BH752" s="43">
        <v>47</v>
      </c>
      <c r="BI752" s="44">
        <v>43173</v>
      </c>
      <c r="BJ752" s="44">
        <v>43541</v>
      </c>
      <c r="BK752" s="44">
        <v>43172</v>
      </c>
      <c r="BL752" s="43">
        <f t="shared" si="417"/>
        <v>1251715.8499999999</v>
      </c>
      <c r="BM752" s="43">
        <f t="shared" si="418"/>
        <v>1203974.4200000002</v>
      </c>
      <c r="BO752" s="16" t="str">
        <f>IFERROR(VLOOKUP($C752,'PORTE LOJA'!A:B,2,0),"PORTE 1")</f>
        <v>PORTE 4</v>
      </c>
      <c r="BP752" s="16">
        <f>VLOOKUP(BO752,'PAINEL E TARGET'!$S$1:$W$8,3,0)</f>
        <v>3000</v>
      </c>
      <c r="BQ752" s="16">
        <f t="shared" si="396"/>
        <v>1</v>
      </c>
      <c r="BR752" s="16">
        <f t="shared" si="397"/>
        <v>1</v>
      </c>
      <c r="BS752" s="16">
        <f t="shared" si="398"/>
        <v>1</v>
      </c>
      <c r="BT752" s="16">
        <f t="shared" si="399"/>
        <v>1</v>
      </c>
      <c r="BU752" s="16">
        <f t="shared" si="400"/>
        <v>1</v>
      </c>
      <c r="BV752" s="16">
        <f t="shared" si="401"/>
        <v>1</v>
      </c>
      <c r="BW752" s="17" t="str">
        <f t="shared" si="419"/>
        <v>111111</v>
      </c>
      <c r="BY752" s="17">
        <f t="shared" si="402"/>
        <v>0.78200000000000003</v>
      </c>
      <c r="BZ752" s="17">
        <f t="shared" si="403"/>
        <v>0.84499999999999997</v>
      </c>
      <c r="CA752" s="17" t="str">
        <f t="shared" si="420"/>
        <v>Sem Retira</v>
      </c>
      <c r="CB752" s="17">
        <f t="shared" si="421"/>
        <v>0.84499999999999997</v>
      </c>
      <c r="CC752" s="33" t="str">
        <f>IF(CB752&gt;='PAINEL E TARGET'!$T$11,'PAINEL E TARGET'!$S$11,
IF(CB752&gt;='PAINEL E TARGET'!$T$12,'PAINEL E TARGET'!$S$12,
IF(CB752&gt;='PAINEL E TARGET'!$T$13,'PAINEL E TARGET'!$S$13,
IF(CB752&gt;='PAINEL E TARGET'!$T$14,'PAINEL E TARGET'!$S$14,
IF(CB752&gt;='PAINEL E TARGET'!$T$15,'PAINEL E TARGET'!$S$15,
IF(CB752&gt;='PAINEL E TARGET'!$T$16,'PAINEL E TARGET'!$S$16,
IF(CB752&gt;='PAINEL E TARGET'!$T$17,'PAINEL E TARGET'!$S$17,
IF(CB752&gt;='PAINEL E TARGET'!$T$18,'PAINEL E TARGET'!$S$18,'PAINEL E TARGET'!$S$19))))))))</f>
        <v>Não elegível</v>
      </c>
      <c r="CD752" s="17">
        <f>IFERROR(VLOOKUP($BW752,'PAINEL E TARGET'!$G$1:$Q$99,4,0),0)</f>
        <v>0.25</v>
      </c>
      <c r="CE752" s="17">
        <f>VLOOKUP(CC752,'PAINEL E TARGET'!$S$10:$U$19,3,0)</f>
        <v>0</v>
      </c>
      <c r="CF752" s="16">
        <f t="shared" si="422"/>
        <v>0</v>
      </c>
      <c r="CG752" s="17">
        <f t="shared" si="404"/>
        <v>0.71899999999999997</v>
      </c>
      <c r="CH752" s="17">
        <f t="shared" si="405"/>
        <v>0.56999999999999995</v>
      </c>
      <c r="CI752" s="17">
        <f t="shared" si="406"/>
        <v>0.81200000000000006</v>
      </c>
      <c r="CJ752" s="17">
        <f t="shared" si="407"/>
        <v>0.74099999999999999</v>
      </c>
      <c r="CK752" s="17">
        <f t="shared" si="408"/>
        <v>0.35</v>
      </c>
      <c r="CL752" s="17">
        <f t="shared" si="409"/>
        <v>0.71499999999999997</v>
      </c>
      <c r="CM752" s="16">
        <f t="shared" si="410"/>
        <v>3</v>
      </c>
      <c r="CN752" s="17" t="str">
        <f t="shared" si="423"/>
        <v>não ok</v>
      </c>
      <c r="CO752" s="17">
        <f t="shared" si="424"/>
        <v>0</v>
      </c>
      <c r="CP752" s="33" t="str">
        <f>IF(CO752&gt;='PAINEL E TARGET'!$T$11,'PAINEL E TARGET'!$S$11,
IF(CO752&gt;='PAINEL E TARGET'!$T$12,'PAINEL E TARGET'!$S$12,
IF(CO752&gt;='PAINEL E TARGET'!$T$13,'PAINEL E TARGET'!$S$13,
IF(CO752&gt;='PAINEL E TARGET'!$T$14,'PAINEL E TARGET'!$S$14,
IF(CO752&gt;='PAINEL E TARGET'!$T$15,'PAINEL E TARGET'!$S$15,
IF(CO752&gt;='PAINEL E TARGET'!$T$16,'PAINEL E TARGET'!$S$16,
IF(CO752&gt;='PAINEL E TARGET'!$T$17,'PAINEL E TARGET'!$S$17,
IF(CO752&gt;='PAINEL E TARGET'!$T$18,'PAINEL E TARGET'!$S$18,'PAINEL E TARGET'!$S$19))))))))</f>
        <v>Não elegível</v>
      </c>
      <c r="CQ752" s="17">
        <f>IFERROR(VLOOKUP($BW752,'PAINEL E TARGET'!$G$1:$Q$99,5,0),0)</f>
        <v>0.25</v>
      </c>
      <c r="CR752" s="17">
        <f>VLOOKUP(CP752,'PAINEL E TARGET'!$S$10:$U$19,3,0)</f>
        <v>0</v>
      </c>
      <c r="CS752" s="16">
        <f t="shared" si="425"/>
        <v>0</v>
      </c>
      <c r="CT752" s="17">
        <f t="shared" si="411"/>
        <v>0.73099999999999998</v>
      </c>
      <c r="CU752" s="33" t="str">
        <f>IF(CT752&gt;='PAINEL E TARGET'!$T$11,'PAINEL E TARGET'!$S$11,
IF(CT752&gt;='PAINEL E TARGET'!$T$12,'PAINEL E TARGET'!$S$12,
IF(CT752&gt;='PAINEL E TARGET'!$T$13,'PAINEL E TARGET'!$S$13,
IF(CT752&gt;='PAINEL E TARGET'!$T$14,'PAINEL E TARGET'!$S$14,
IF(CT752&gt;='PAINEL E TARGET'!$T$15,'PAINEL E TARGET'!$S$15,
IF(CT752&gt;='PAINEL E TARGET'!$T$16,'PAINEL E TARGET'!$S$16,
IF(CT752&gt;='PAINEL E TARGET'!$T$17,'PAINEL E TARGET'!$S$17,
IF(CT752&gt;='PAINEL E TARGET'!$T$18,'PAINEL E TARGET'!$S$18,'PAINEL E TARGET'!$S$19))))))))</f>
        <v>Não elegível</v>
      </c>
      <c r="CV752" s="17">
        <f>IFERROR(VLOOKUP($BW752,'PAINEL E TARGET'!$G$1:$Q$99,6,0),0)</f>
        <v>0.2</v>
      </c>
      <c r="CW752" s="17">
        <f>VLOOKUP(CU752,'PAINEL E TARGET'!$S$10:$U$19,3,0)</f>
        <v>0</v>
      </c>
      <c r="CX752" s="16">
        <f t="shared" si="426"/>
        <v>0</v>
      </c>
      <c r="CY752" s="17">
        <f t="shared" si="412"/>
        <v>0.79600000000000004</v>
      </c>
      <c r="CZ752" s="33" t="str">
        <f>IF(CY752&gt;='PAINEL E TARGET'!$T$11,'PAINEL E TARGET'!$S$11,
IF(CY752&gt;='PAINEL E TARGET'!$T$12,'PAINEL E TARGET'!$S$12,
IF(CY752&gt;='PAINEL E TARGET'!$T$13,'PAINEL E TARGET'!$S$13,
IF(CY752&gt;='PAINEL E TARGET'!$T$14,'PAINEL E TARGET'!$S$14,
IF(CY752&gt;='PAINEL E TARGET'!$T$15,'PAINEL E TARGET'!$S$15,
IF(CY752&gt;='PAINEL E TARGET'!$T$16,'PAINEL E TARGET'!$S$16,
IF(CY752&gt;='PAINEL E TARGET'!$T$17,'PAINEL E TARGET'!$S$17,
IF(CY752&gt;='PAINEL E TARGET'!$T$18,'PAINEL E TARGET'!$S$18,'PAINEL E TARGET'!$S$19))))))))</f>
        <v>Não elegível</v>
      </c>
      <c r="DA752" s="17">
        <f>IFERROR(VLOOKUP($BW752,'PAINEL E TARGET'!$G$1:$Q$99,7,0),0)</f>
        <v>0.15</v>
      </c>
      <c r="DB752" s="17">
        <f>VLOOKUP(CZ752,'PAINEL E TARGET'!$S$10:$U$19,3,0)</f>
        <v>0</v>
      </c>
      <c r="DC752" s="16">
        <f t="shared" si="427"/>
        <v>0</v>
      </c>
      <c r="DD752" s="17">
        <f t="shared" si="413"/>
        <v>1.135</v>
      </c>
      <c r="DE752" s="33" t="str">
        <f>IF(DD752&gt;='PAINEL E TARGET'!$T$11,'PAINEL E TARGET'!$S$11,
IF(DD752&gt;='PAINEL E TARGET'!$T$12,'PAINEL E TARGET'!$S$12,
IF(DD752&gt;='PAINEL E TARGET'!$T$13,'PAINEL E TARGET'!$S$13,
IF(DD752&gt;='PAINEL E TARGET'!$T$14,'PAINEL E TARGET'!$S$14,
IF(DD752&gt;='PAINEL E TARGET'!$T$15,'PAINEL E TARGET'!$S$15,
IF(DD752&gt;='PAINEL E TARGET'!$T$16,'PAINEL E TARGET'!$S$16,
IF(DD752&gt;='PAINEL E TARGET'!$T$17,'PAINEL E TARGET'!$S$17,
IF(DD752&gt;='PAINEL E TARGET'!$T$18,'PAINEL E TARGET'!$S$18,'PAINEL E TARGET'!$S$19))))))))</f>
        <v>4. Fx de 110% a 114,9%</v>
      </c>
      <c r="DF752" s="17">
        <f>IFERROR(VLOOKUP($BW752,'PAINEL E TARGET'!$G$1:$Q$99,8,0),0)</f>
        <v>0.1</v>
      </c>
      <c r="DG752" s="17">
        <f>VLOOKUP(DE752,'PAINEL E TARGET'!$S$10:$U$19,3,0)</f>
        <v>1.2</v>
      </c>
      <c r="DH752" s="16">
        <f t="shared" si="428"/>
        <v>360</v>
      </c>
      <c r="DI752" s="17">
        <f t="shared" si="414"/>
        <v>0.79300000000000004</v>
      </c>
      <c r="DJ752" s="33" t="str">
        <f>IF(DI752&gt;='PAINEL E TARGET'!$T$11,'PAINEL E TARGET'!$S$11,
IF(DI752&gt;='PAINEL E TARGET'!$T$12,'PAINEL E TARGET'!$S$12,
IF(DI752&gt;='PAINEL E TARGET'!$T$13,'PAINEL E TARGET'!$S$13,
IF(DI752&gt;='PAINEL E TARGET'!$T$14,'PAINEL E TARGET'!$S$14,
IF(DI752&gt;='PAINEL E TARGET'!$T$15,'PAINEL E TARGET'!$S$15,
IF(DI752&gt;='PAINEL E TARGET'!$T$16,'PAINEL E TARGET'!$S$16,
IF(DI752&gt;='PAINEL E TARGET'!$T$17,'PAINEL E TARGET'!$S$17,
IF(DI752&gt;='PAINEL E TARGET'!$T$18,'PAINEL E TARGET'!$S$18,'PAINEL E TARGET'!$S$19))))))))</f>
        <v>Não elegível</v>
      </c>
      <c r="DK752" s="17">
        <f>IFERROR(VLOOKUP($BW752,'PAINEL E TARGET'!$G$1:$Q$99,9,0),0)</f>
        <v>0.05</v>
      </c>
      <c r="DL752" s="17">
        <f>VLOOKUP(DJ752,'PAINEL E TARGET'!$S$10:$U$19,3,0)</f>
        <v>0</v>
      </c>
      <c r="DM752" s="16">
        <f t="shared" si="429"/>
        <v>0</v>
      </c>
      <c r="DN752" s="17">
        <f t="shared" si="415"/>
        <v>0.35</v>
      </c>
      <c r="DO752" s="33" t="str">
        <f>IF(DN752&gt;='PAINEL E TARGET'!$T$11,'PAINEL E TARGET'!$S$11,
IF(DN752&gt;='PAINEL E TARGET'!$T$12,'PAINEL E TARGET'!$S$12,
IF(DN752&gt;='PAINEL E TARGET'!$T$13,'PAINEL E TARGET'!$S$13,
IF(DN752&gt;='PAINEL E TARGET'!$T$14,'PAINEL E TARGET'!$S$14,
IF(DN752&gt;='PAINEL E TARGET'!$T$15,'PAINEL E TARGET'!$S$15,
IF(DN752&gt;='PAINEL E TARGET'!$T$16,'PAINEL E TARGET'!$S$16,
IF(DN752&gt;='PAINEL E TARGET'!$T$17,'PAINEL E TARGET'!$S$17,
IF(DN752&gt;='PAINEL E TARGET'!$T$18,'PAINEL E TARGET'!$S$18,'PAINEL E TARGET'!$S$19))))))))</f>
        <v>Não elegível</v>
      </c>
      <c r="DP752" s="17">
        <f>IFERROR(VLOOKUP($BW752,'PAINEL E TARGET'!$G$1:$Q$99,10,0),0)</f>
        <v>0</v>
      </c>
      <c r="DQ752" s="17">
        <f>VLOOKUP(DO752,'PAINEL E TARGET'!$S$10:$U$19,3,0)</f>
        <v>0</v>
      </c>
      <c r="DR752" s="16">
        <f t="shared" si="430"/>
        <v>0</v>
      </c>
      <c r="DS752" s="17">
        <f t="shared" si="416"/>
        <v>0.83799999999999997</v>
      </c>
      <c r="DT752" s="16">
        <f>IF(DS752&gt;=1,VLOOKUP(BO752,'PAINEL E TARGET'!$S$1:$W$8,5,0),0)</f>
        <v>0</v>
      </c>
      <c r="DU752" s="16">
        <f t="shared" si="431"/>
        <v>360</v>
      </c>
    </row>
    <row r="753" spans="2:125" s="32" customFormat="1" x14ac:dyDescent="0.2">
      <c r="B753" s="44">
        <v>43541</v>
      </c>
      <c r="C753" s="65">
        <v>1659</v>
      </c>
      <c r="D753" s="66" t="s">
        <v>750</v>
      </c>
      <c r="E753" s="65">
        <v>415</v>
      </c>
      <c r="F753" s="65" t="s">
        <v>1020</v>
      </c>
      <c r="G753" s="67">
        <v>1949351.6303840536</v>
      </c>
      <c r="H753" s="67">
        <v>1087566.3462081912</v>
      </c>
      <c r="I753" s="67">
        <v>1000192.68</v>
      </c>
      <c r="J753" s="68">
        <v>0.9196613001930225</v>
      </c>
      <c r="K753" s="67">
        <v>164565.8194740891</v>
      </c>
      <c r="L753" s="67">
        <v>813693.83186718123</v>
      </c>
      <c r="M753" s="67">
        <v>166150.72</v>
      </c>
      <c r="N753" s="67">
        <v>787042.72</v>
      </c>
      <c r="O753" s="67">
        <v>1760448.6040607707</v>
      </c>
      <c r="P753" s="67" t="s">
        <v>1082</v>
      </c>
      <c r="Q753" s="67" t="s">
        <v>1082</v>
      </c>
      <c r="R753" s="67">
        <v>0</v>
      </c>
      <c r="S753" s="67">
        <v>2198</v>
      </c>
      <c r="T753" s="68">
        <v>0.11244682314064418</v>
      </c>
      <c r="U753" s="68">
        <v>0.10481075069085662</v>
      </c>
      <c r="V753" s="68">
        <v>0.93209170133480201</v>
      </c>
      <c r="W753" s="67">
        <v>110002.19000000002</v>
      </c>
      <c r="X753" s="67">
        <v>99904.919999999984</v>
      </c>
      <c r="Y753" s="68">
        <v>0.90820846384967402</v>
      </c>
      <c r="Z753" s="68">
        <v>0.14004234950523145</v>
      </c>
      <c r="AA753" s="68">
        <v>0.15612090238472479</v>
      </c>
      <c r="AB753" s="68">
        <v>1.1148120760348477</v>
      </c>
      <c r="AC753" s="67">
        <v>136997.78</v>
      </c>
      <c r="AD753" s="67">
        <v>148813.42000000001</v>
      </c>
      <c r="AE753" s="68">
        <v>1.0862469450234888</v>
      </c>
      <c r="AF753" s="43">
        <v>80</v>
      </c>
      <c r="AG753" s="43">
        <v>81</v>
      </c>
      <c r="AH753" s="43">
        <v>54</v>
      </c>
      <c r="AI753" s="43">
        <v>64</v>
      </c>
      <c r="AJ753" s="67">
        <v>61410.850000000006</v>
      </c>
      <c r="AK753" s="67">
        <v>52308</v>
      </c>
      <c r="AL753" s="68">
        <v>0.85177130751324881</v>
      </c>
      <c r="AM753" s="67">
        <v>11940.79</v>
      </c>
      <c r="AN753" s="67">
        <v>14236.020000000004</v>
      </c>
      <c r="AO753" s="68">
        <v>1.192217600343026</v>
      </c>
      <c r="AP753" s="67">
        <v>14970.7</v>
      </c>
      <c r="AQ753" s="67">
        <v>10619.77</v>
      </c>
      <c r="AR753" s="68">
        <v>0.70937030332582973</v>
      </c>
      <c r="AS753" s="67">
        <v>21679.85</v>
      </c>
      <c r="AT753" s="67">
        <v>22741.13</v>
      </c>
      <c r="AU753" s="68">
        <v>1.0489523682128798</v>
      </c>
      <c r="AV753" s="43">
        <v>1147.4499999999998</v>
      </c>
      <c r="AW753" s="43">
        <v>1119.77</v>
      </c>
      <c r="AX753" s="69">
        <v>0.97587694452917351</v>
      </c>
      <c r="AY753" s="43">
        <v>164565.8194740891</v>
      </c>
      <c r="AZ753" s="43">
        <v>166150.72</v>
      </c>
      <c r="BA753" s="43">
        <v>33497.016869836501</v>
      </c>
      <c r="BB753" s="43">
        <v>33531.75</v>
      </c>
      <c r="BC753" s="43">
        <v>296039.73804114322</v>
      </c>
      <c r="BD753" s="43">
        <v>60439.42770982191</v>
      </c>
      <c r="BE753" s="43">
        <v>198746.56000000003</v>
      </c>
      <c r="BF753" s="43">
        <v>247521.03999999998</v>
      </c>
      <c r="BG753" s="43">
        <v>2072.61</v>
      </c>
      <c r="BH753" s="43">
        <v>120</v>
      </c>
      <c r="BI753" s="44">
        <v>43173</v>
      </c>
      <c r="BJ753" s="44">
        <v>43541</v>
      </c>
      <c r="BK753" s="44">
        <v>43172</v>
      </c>
      <c r="BL753" s="43">
        <f t="shared" si="417"/>
        <v>1002390.68</v>
      </c>
      <c r="BM753" s="43">
        <f t="shared" si="418"/>
        <v>955391.44</v>
      </c>
      <c r="BO753" s="16" t="str">
        <f>IFERROR(VLOOKUP($C753,'PORTE LOJA'!A:B,2,0),"PORTE 1")</f>
        <v>PORTE 3</v>
      </c>
      <c r="BP753" s="16">
        <f>VLOOKUP(BO753,'PAINEL E TARGET'!$S$1:$W$8,3,0)</f>
        <v>2400</v>
      </c>
      <c r="BQ753" s="16">
        <f t="shared" si="396"/>
        <v>1</v>
      </c>
      <c r="BR753" s="16">
        <f t="shared" si="397"/>
        <v>1</v>
      </c>
      <c r="BS753" s="16">
        <f t="shared" si="398"/>
        <v>1</v>
      </c>
      <c r="BT753" s="16">
        <f t="shared" si="399"/>
        <v>1</v>
      </c>
      <c r="BU753" s="16">
        <f t="shared" si="400"/>
        <v>1</v>
      </c>
      <c r="BV753" s="16">
        <f t="shared" si="401"/>
        <v>1</v>
      </c>
      <c r="BW753" s="17" t="str">
        <f t="shared" si="419"/>
        <v>111111</v>
      </c>
      <c r="BY753" s="17">
        <f t="shared" si="402"/>
        <v>0.92200000000000004</v>
      </c>
      <c r="BZ753" s="17">
        <f t="shared" si="403"/>
        <v>0.97699999999999998</v>
      </c>
      <c r="CA753" s="17" t="str">
        <f t="shared" si="420"/>
        <v>Sem Retira</v>
      </c>
      <c r="CB753" s="17">
        <f t="shared" si="421"/>
        <v>0.97699999999999998</v>
      </c>
      <c r="CC753" s="33" t="str">
        <f>IF(CB753&gt;='PAINEL E TARGET'!$T$11,'PAINEL E TARGET'!$S$11,
IF(CB753&gt;='PAINEL E TARGET'!$T$12,'PAINEL E TARGET'!$S$12,
IF(CB753&gt;='PAINEL E TARGET'!$T$13,'PAINEL E TARGET'!$S$13,
IF(CB753&gt;='PAINEL E TARGET'!$T$14,'PAINEL E TARGET'!$S$14,
IF(CB753&gt;='PAINEL E TARGET'!$T$15,'PAINEL E TARGET'!$S$15,
IF(CB753&gt;='PAINEL E TARGET'!$T$16,'PAINEL E TARGET'!$S$16,
IF(CB753&gt;='PAINEL E TARGET'!$T$17,'PAINEL E TARGET'!$S$17,
IF(CB753&gt;='PAINEL E TARGET'!$T$18,'PAINEL E TARGET'!$S$18,'PAINEL E TARGET'!$S$19))))))))</f>
        <v>1. Fx de 90% a 99,9%</v>
      </c>
      <c r="CD753" s="17">
        <f>IFERROR(VLOOKUP($BW753,'PAINEL E TARGET'!$G$1:$Q$99,4,0),0)</f>
        <v>0.25</v>
      </c>
      <c r="CE753" s="17">
        <f>VLOOKUP(CC753,'PAINEL E TARGET'!$S$10:$U$19,3,0)</f>
        <v>0.5</v>
      </c>
      <c r="CF753" s="16">
        <f t="shared" si="422"/>
        <v>300</v>
      </c>
      <c r="CG753" s="17">
        <f t="shared" si="404"/>
        <v>0.85199999999999998</v>
      </c>
      <c r="CH753" s="17">
        <f t="shared" si="405"/>
        <v>1.1919999999999999</v>
      </c>
      <c r="CI753" s="17">
        <f t="shared" si="406"/>
        <v>0.70899999999999996</v>
      </c>
      <c r="CJ753" s="17">
        <f t="shared" si="407"/>
        <v>1.0489999999999999</v>
      </c>
      <c r="CK753" s="17">
        <f t="shared" si="408"/>
        <v>0.97599999999999998</v>
      </c>
      <c r="CL753" s="17">
        <f t="shared" si="409"/>
        <v>0.90800000000000003</v>
      </c>
      <c r="CM753" s="16">
        <f t="shared" si="410"/>
        <v>5</v>
      </c>
      <c r="CN753" s="17" t="str">
        <f t="shared" si="423"/>
        <v>ok</v>
      </c>
      <c r="CO753" s="17">
        <f t="shared" si="424"/>
        <v>0.90800000000000003</v>
      </c>
      <c r="CP753" s="33" t="str">
        <f>IF(CO753&gt;='PAINEL E TARGET'!$T$11,'PAINEL E TARGET'!$S$11,
IF(CO753&gt;='PAINEL E TARGET'!$T$12,'PAINEL E TARGET'!$S$12,
IF(CO753&gt;='PAINEL E TARGET'!$T$13,'PAINEL E TARGET'!$S$13,
IF(CO753&gt;='PAINEL E TARGET'!$T$14,'PAINEL E TARGET'!$S$14,
IF(CO753&gt;='PAINEL E TARGET'!$T$15,'PAINEL E TARGET'!$S$15,
IF(CO753&gt;='PAINEL E TARGET'!$T$16,'PAINEL E TARGET'!$S$16,
IF(CO753&gt;='PAINEL E TARGET'!$T$17,'PAINEL E TARGET'!$S$17,
IF(CO753&gt;='PAINEL E TARGET'!$T$18,'PAINEL E TARGET'!$S$18,'PAINEL E TARGET'!$S$19))))))))</f>
        <v>1. Fx de 90% a 99,9%</v>
      </c>
      <c r="CQ753" s="17">
        <f>IFERROR(VLOOKUP($BW753,'PAINEL E TARGET'!$G$1:$Q$99,5,0),0)</f>
        <v>0.25</v>
      </c>
      <c r="CR753" s="17">
        <f>VLOOKUP(CP753,'PAINEL E TARGET'!$S$10:$U$19,3,0)</f>
        <v>0.5</v>
      </c>
      <c r="CS753" s="16">
        <f t="shared" si="425"/>
        <v>300</v>
      </c>
      <c r="CT753" s="17">
        <f t="shared" si="411"/>
        <v>1.0860000000000001</v>
      </c>
      <c r="CU753" s="33" t="str">
        <f>IF(CT753&gt;='PAINEL E TARGET'!$T$11,'PAINEL E TARGET'!$S$11,
IF(CT753&gt;='PAINEL E TARGET'!$T$12,'PAINEL E TARGET'!$S$12,
IF(CT753&gt;='PAINEL E TARGET'!$T$13,'PAINEL E TARGET'!$S$13,
IF(CT753&gt;='PAINEL E TARGET'!$T$14,'PAINEL E TARGET'!$S$14,
IF(CT753&gt;='PAINEL E TARGET'!$T$15,'PAINEL E TARGET'!$S$15,
IF(CT753&gt;='PAINEL E TARGET'!$T$16,'PAINEL E TARGET'!$S$16,
IF(CT753&gt;='PAINEL E TARGET'!$T$17,'PAINEL E TARGET'!$S$17,
IF(CT753&gt;='PAINEL E TARGET'!$T$18,'PAINEL E TARGET'!$S$18,'PAINEL E TARGET'!$S$19))))))))</f>
        <v>3. Fx de 105% a 109,9%</v>
      </c>
      <c r="CV753" s="17">
        <f>IFERROR(VLOOKUP($BW753,'PAINEL E TARGET'!$G$1:$Q$99,6,0),0)</f>
        <v>0.2</v>
      </c>
      <c r="CW753" s="17">
        <f>VLOOKUP(CU753,'PAINEL E TARGET'!$S$10:$U$19,3,0)</f>
        <v>1.1000000000000001</v>
      </c>
      <c r="CX753" s="16">
        <f t="shared" si="426"/>
        <v>528.00000000000011</v>
      </c>
      <c r="CY753" s="17">
        <f t="shared" si="412"/>
        <v>1.01</v>
      </c>
      <c r="CZ753" s="33" t="str">
        <f>IF(CY753&gt;='PAINEL E TARGET'!$T$11,'PAINEL E TARGET'!$S$11,
IF(CY753&gt;='PAINEL E TARGET'!$T$12,'PAINEL E TARGET'!$S$12,
IF(CY753&gt;='PAINEL E TARGET'!$T$13,'PAINEL E TARGET'!$S$13,
IF(CY753&gt;='PAINEL E TARGET'!$T$14,'PAINEL E TARGET'!$S$14,
IF(CY753&gt;='PAINEL E TARGET'!$T$15,'PAINEL E TARGET'!$S$15,
IF(CY753&gt;='PAINEL E TARGET'!$T$16,'PAINEL E TARGET'!$S$16,
IF(CY753&gt;='PAINEL E TARGET'!$T$17,'PAINEL E TARGET'!$S$17,
IF(CY753&gt;='PAINEL E TARGET'!$T$18,'PAINEL E TARGET'!$S$18,'PAINEL E TARGET'!$S$19))))))))</f>
        <v>2. Fx de 100% a 104,9%</v>
      </c>
      <c r="DA753" s="17">
        <f>IFERROR(VLOOKUP($BW753,'PAINEL E TARGET'!$G$1:$Q$99,7,0),0)</f>
        <v>0.15</v>
      </c>
      <c r="DB753" s="17">
        <f>VLOOKUP(CZ753,'PAINEL E TARGET'!$S$10:$U$19,3,0)</f>
        <v>1</v>
      </c>
      <c r="DC753" s="16">
        <f t="shared" si="427"/>
        <v>360</v>
      </c>
      <c r="DD753" s="17">
        <f t="shared" si="413"/>
        <v>1.0009999999999999</v>
      </c>
      <c r="DE753" s="33" t="str">
        <f>IF(DD753&gt;='PAINEL E TARGET'!$T$11,'PAINEL E TARGET'!$S$11,
IF(DD753&gt;='PAINEL E TARGET'!$T$12,'PAINEL E TARGET'!$S$12,
IF(DD753&gt;='PAINEL E TARGET'!$T$13,'PAINEL E TARGET'!$S$13,
IF(DD753&gt;='PAINEL E TARGET'!$T$14,'PAINEL E TARGET'!$S$14,
IF(DD753&gt;='PAINEL E TARGET'!$T$15,'PAINEL E TARGET'!$S$15,
IF(DD753&gt;='PAINEL E TARGET'!$T$16,'PAINEL E TARGET'!$S$16,
IF(DD753&gt;='PAINEL E TARGET'!$T$17,'PAINEL E TARGET'!$S$17,
IF(DD753&gt;='PAINEL E TARGET'!$T$18,'PAINEL E TARGET'!$S$18,'PAINEL E TARGET'!$S$19))))))))</f>
        <v>2. Fx de 100% a 104,9%</v>
      </c>
      <c r="DF753" s="17">
        <f>IFERROR(VLOOKUP($BW753,'PAINEL E TARGET'!$G$1:$Q$99,8,0),0)</f>
        <v>0.1</v>
      </c>
      <c r="DG753" s="17">
        <f>VLOOKUP(DE753,'PAINEL E TARGET'!$S$10:$U$19,3,0)</f>
        <v>1</v>
      </c>
      <c r="DH753" s="16">
        <f t="shared" si="428"/>
        <v>240</v>
      </c>
      <c r="DI753" s="17">
        <f t="shared" si="414"/>
        <v>1.1850000000000001</v>
      </c>
      <c r="DJ753" s="33" t="str">
        <f>IF(DI753&gt;='PAINEL E TARGET'!$T$11,'PAINEL E TARGET'!$S$11,
IF(DI753&gt;='PAINEL E TARGET'!$T$12,'PAINEL E TARGET'!$S$12,
IF(DI753&gt;='PAINEL E TARGET'!$T$13,'PAINEL E TARGET'!$S$13,
IF(DI753&gt;='PAINEL E TARGET'!$T$14,'PAINEL E TARGET'!$S$14,
IF(DI753&gt;='PAINEL E TARGET'!$T$15,'PAINEL E TARGET'!$S$15,
IF(DI753&gt;='PAINEL E TARGET'!$T$16,'PAINEL E TARGET'!$S$16,
IF(DI753&gt;='PAINEL E TARGET'!$T$17,'PAINEL E TARGET'!$S$17,
IF(DI753&gt;='PAINEL E TARGET'!$T$18,'PAINEL E TARGET'!$S$18,'PAINEL E TARGET'!$S$19))))))))</f>
        <v>5. Fx de 115% a 119,9%</v>
      </c>
      <c r="DK753" s="17">
        <f>IFERROR(VLOOKUP($BW753,'PAINEL E TARGET'!$G$1:$Q$99,9,0),0)</f>
        <v>0.05</v>
      </c>
      <c r="DL753" s="17">
        <f>VLOOKUP(DJ753,'PAINEL E TARGET'!$S$10:$U$19,3,0)</f>
        <v>1.3</v>
      </c>
      <c r="DM753" s="16">
        <f t="shared" si="429"/>
        <v>156</v>
      </c>
      <c r="DN753" s="17">
        <f t="shared" si="415"/>
        <v>0.97599999999999998</v>
      </c>
      <c r="DO753" s="33" t="str">
        <f>IF(DN753&gt;='PAINEL E TARGET'!$T$11,'PAINEL E TARGET'!$S$11,
IF(DN753&gt;='PAINEL E TARGET'!$T$12,'PAINEL E TARGET'!$S$12,
IF(DN753&gt;='PAINEL E TARGET'!$T$13,'PAINEL E TARGET'!$S$13,
IF(DN753&gt;='PAINEL E TARGET'!$T$14,'PAINEL E TARGET'!$S$14,
IF(DN753&gt;='PAINEL E TARGET'!$T$15,'PAINEL E TARGET'!$S$15,
IF(DN753&gt;='PAINEL E TARGET'!$T$16,'PAINEL E TARGET'!$S$16,
IF(DN753&gt;='PAINEL E TARGET'!$T$17,'PAINEL E TARGET'!$S$17,
IF(DN753&gt;='PAINEL E TARGET'!$T$18,'PAINEL E TARGET'!$S$18,'PAINEL E TARGET'!$S$19))))))))</f>
        <v>1. Fx de 90% a 99,9%</v>
      </c>
      <c r="DP753" s="17">
        <f>IFERROR(VLOOKUP($BW753,'PAINEL E TARGET'!$G$1:$Q$99,10,0),0)</f>
        <v>0</v>
      </c>
      <c r="DQ753" s="17">
        <f>VLOOKUP(DO753,'PAINEL E TARGET'!$S$10:$U$19,3,0)</f>
        <v>0.5</v>
      </c>
      <c r="DR753" s="16">
        <f t="shared" si="430"/>
        <v>0</v>
      </c>
      <c r="DS753" s="17">
        <f t="shared" si="416"/>
        <v>1.0129999999999999</v>
      </c>
      <c r="DT753" s="16">
        <f>IF(DS753&gt;=1,VLOOKUP(BO753,'PAINEL E TARGET'!$S$1:$W$8,5,0),0)</f>
        <v>240</v>
      </c>
      <c r="DU753" s="16">
        <f t="shared" si="431"/>
        <v>2124</v>
      </c>
    </row>
    <row r="754" spans="2:125" s="32" customFormat="1" x14ac:dyDescent="0.2">
      <c r="B754" s="44">
        <v>43541</v>
      </c>
      <c r="C754" s="65">
        <v>1660</v>
      </c>
      <c r="D754" s="66" t="s">
        <v>751</v>
      </c>
      <c r="E754" s="65">
        <v>415</v>
      </c>
      <c r="F754" s="65" t="s">
        <v>1020</v>
      </c>
      <c r="G754" s="67">
        <v>4004520.8430370055</v>
      </c>
      <c r="H754" s="67">
        <v>2155382.4234383116</v>
      </c>
      <c r="I754" s="67">
        <v>1987400.0799999998</v>
      </c>
      <c r="J754" s="68">
        <v>0.92206378709800241</v>
      </c>
      <c r="K754" s="67">
        <v>530116.60199122713</v>
      </c>
      <c r="L754" s="67">
        <v>1527164.9026199514</v>
      </c>
      <c r="M754" s="67">
        <v>485968.84</v>
      </c>
      <c r="N754" s="67">
        <v>1463497.1800000002</v>
      </c>
      <c r="O754" s="67">
        <v>3825477.3632443938</v>
      </c>
      <c r="P754" s="67">
        <v>0</v>
      </c>
      <c r="Q754" s="67">
        <v>119.8</v>
      </c>
      <c r="R754" s="67">
        <v>0</v>
      </c>
      <c r="S754" s="67">
        <v>0</v>
      </c>
      <c r="T754" s="68">
        <v>0.11125603836275136</v>
      </c>
      <c r="U754" s="68">
        <v>0.10275444553918182</v>
      </c>
      <c r="V754" s="68">
        <v>0.92358533569342083</v>
      </c>
      <c r="W754" s="67">
        <v>228884.99000000005</v>
      </c>
      <c r="X754" s="67">
        <v>200303.99</v>
      </c>
      <c r="Y754" s="68">
        <v>0.87512942635513125</v>
      </c>
      <c r="Z754" s="68">
        <v>9.0085163155650447E-2</v>
      </c>
      <c r="AA754" s="68">
        <v>9.1826796755349438E-2</v>
      </c>
      <c r="AB754" s="68">
        <v>1.0193331902689655</v>
      </c>
      <c r="AC754" s="67">
        <v>185330.54</v>
      </c>
      <c r="AD754" s="67">
        <v>179013.22</v>
      </c>
      <c r="AE754" s="68">
        <v>0.96591322725331719</v>
      </c>
      <c r="AF754" s="43">
        <v>80</v>
      </c>
      <c r="AG754" s="43">
        <v>77</v>
      </c>
      <c r="AH754" s="43">
        <v>99</v>
      </c>
      <c r="AI754" s="43">
        <v>108</v>
      </c>
      <c r="AJ754" s="67">
        <v>137719.78</v>
      </c>
      <c r="AK754" s="67">
        <v>126321</v>
      </c>
      <c r="AL754" s="68">
        <v>0.91723207806460338</v>
      </c>
      <c r="AM754" s="67">
        <v>35016.35</v>
      </c>
      <c r="AN754" s="67">
        <v>23478.27</v>
      </c>
      <c r="AO754" s="68">
        <v>0.67049449757042068</v>
      </c>
      <c r="AP754" s="67">
        <v>14253.280000000002</v>
      </c>
      <c r="AQ754" s="67">
        <v>12637.39</v>
      </c>
      <c r="AR754" s="68">
        <v>0.88663030544548327</v>
      </c>
      <c r="AS754" s="67">
        <v>41895.58</v>
      </c>
      <c r="AT754" s="67">
        <v>37867.33</v>
      </c>
      <c r="AU754" s="68">
        <v>0.90385023909443429</v>
      </c>
      <c r="AV754" s="43">
        <v>3504.76</v>
      </c>
      <c r="AW754" s="43">
        <v>3214.3199999999993</v>
      </c>
      <c r="AX754" s="69">
        <v>0.91712984626622052</v>
      </c>
      <c r="AY754" s="43">
        <v>530116.60199122713</v>
      </c>
      <c r="AZ754" s="43">
        <v>485968.84000000008</v>
      </c>
      <c r="BA754" s="43">
        <v>55376.384067223618</v>
      </c>
      <c r="BB754" s="43">
        <v>62056.049999999996</v>
      </c>
      <c r="BC754" s="43">
        <v>985625.74273851654</v>
      </c>
      <c r="BD754" s="43">
        <v>103066.28866557892</v>
      </c>
      <c r="BE754" s="43">
        <v>427842.69000000012</v>
      </c>
      <c r="BF754" s="43">
        <v>346428.63999999996</v>
      </c>
      <c r="BG754" s="43">
        <v>6529.03</v>
      </c>
      <c r="BH754" s="43">
        <v>225</v>
      </c>
      <c r="BI754" s="44">
        <v>43173</v>
      </c>
      <c r="BJ754" s="44">
        <v>43541</v>
      </c>
      <c r="BK754" s="44">
        <v>43172</v>
      </c>
      <c r="BL754" s="43">
        <f t="shared" si="417"/>
        <v>1987400.0799999998</v>
      </c>
      <c r="BM754" s="43">
        <f t="shared" si="418"/>
        <v>1949466.0200000003</v>
      </c>
      <c r="BO754" s="16" t="str">
        <f>IFERROR(VLOOKUP($C754,'PORTE LOJA'!A:B,2,0),"PORTE 1")</f>
        <v>PORTE 5</v>
      </c>
      <c r="BP754" s="16">
        <f>VLOOKUP(BO754,'PAINEL E TARGET'!$S$1:$W$8,3,0)</f>
        <v>3750</v>
      </c>
      <c r="BQ754" s="16">
        <f t="shared" si="396"/>
        <v>1</v>
      </c>
      <c r="BR754" s="16">
        <f t="shared" si="397"/>
        <v>1</v>
      </c>
      <c r="BS754" s="16">
        <f t="shared" si="398"/>
        <v>1</v>
      </c>
      <c r="BT754" s="16">
        <f t="shared" si="399"/>
        <v>1</v>
      </c>
      <c r="BU754" s="16">
        <f t="shared" si="400"/>
        <v>1</v>
      </c>
      <c r="BV754" s="16">
        <f t="shared" si="401"/>
        <v>1</v>
      </c>
      <c r="BW754" s="17" t="str">
        <f t="shared" si="419"/>
        <v>111111</v>
      </c>
      <c r="BY754" s="17">
        <f t="shared" si="402"/>
        <v>0.92200000000000004</v>
      </c>
      <c r="BZ754" s="17">
        <f t="shared" si="403"/>
        <v>0.94799999999999995</v>
      </c>
      <c r="CA754" s="17" t="str">
        <f t="shared" si="420"/>
        <v>Sem Retira</v>
      </c>
      <c r="CB754" s="17">
        <f t="shared" si="421"/>
        <v>0.94799999999999995</v>
      </c>
      <c r="CC754" s="33" t="str">
        <f>IF(CB754&gt;='PAINEL E TARGET'!$T$11,'PAINEL E TARGET'!$S$11,
IF(CB754&gt;='PAINEL E TARGET'!$T$12,'PAINEL E TARGET'!$S$12,
IF(CB754&gt;='PAINEL E TARGET'!$T$13,'PAINEL E TARGET'!$S$13,
IF(CB754&gt;='PAINEL E TARGET'!$T$14,'PAINEL E TARGET'!$S$14,
IF(CB754&gt;='PAINEL E TARGET'!$T$15,'PAINEL E TARGET'!$S$15,
IF(CB754&gt;='PAINEL E TARGET'!$T$16,'PAINEL E TARGET'!$S$16,
IF(CB754&gt;='PAINEL E TARGET'!$T$17,'PAINEL E TARGET'!$S$17,
IF(CB754&gt;='PAINEL E TARGET'!$T$18,'PAINEL E TARGET'!$S$18,'PAINEL E TARGET'!$S$19))))))))</f>
        <v>1. Fx de 90% a 99,9%</v>
      </c>
      <c r="CD754" s="17">
        <f>IFERROR(VLOOKUP($BW754,'PAINEL E TARGET'!$G$1:$Q$99,4,0),0)</f>
        <v>0.25</v>
      </c>
      <c r="CE754" s="17">
        <f>VLOOKUP(CC754,'PAINEL E TARGET'!$S$10:$U$19,3,0)</f>
        <v>0.5</v>
      </c>
      <c r="CF754" s="16">
        <f t="shared" si="422"/>
        <v>468.75</v>
      </c>
      <c r="CG754" s="17">
        <f t="shared" si="404"/>
        <v>0.91700000000000004</v>
      </c>
      <c r="CH754" s="17">
        <f t="shared" si="405"/>
        <v>0.67</v>
      </c>
      <c r="CI754" s="17">
        <f t="shared" si="406"/>
        <v>0.88700000000000001</v>
      </c>
      <c r="CJ754" s="17">
        <f t="shared" si="407"/>
        <v>0.90400000000000003</v>
      </c>
      <c r="CK754" s="17">
        <f t="shared" si="408"/>
        <v>0.91700000000000004</v>
      </c>
      <c r="CL754" s="17">
        <f t="shared" si="409"/>
        <v>0.875</v>
      </c>
      <c r="CM754" s="16">
        <f t="shared" si="410"/>
        <v>4</v>
      </c>
      <c r="CN754" s="17" t="str">
        <f t="shared" si="423"/>
        <v>não ok</v>
      </c>
      <c r="CO754" s="17">
        <f t="shared" si="424"/>
        <v>0</v>
      </c>
      <c r="CP754" s="33" t="str">
        <f>IF(CO754&gt;='PAINEL E TARGET'!$T$11,'PAINEL E TARGET'!$S$11,
IF(CO754&gt;='PAINEL E TARGET'!$T$12,'PAINEL E TARGET'!$S$12,
IF(CO754&gt;='PAINEL E TARGET'!$T$13,'PAINEL E TARGET'!$S$13,
IF(CO754&gt;='PAINEL E TARGET'!$T$14,'PAINEL E TARGET'!$S$14,
IF(CO754&gt;='PAINEL E TARGET'!$T$15,'PAINEL E TARGET'!$S$15,
IF(CO754&gt;='PAINEL E TARGET'!$T$16,'PAINEL E TARGET'!$S$16,
IF(CO754&gt;='PAINEL E TARGET'!$T$17,'PAINEL E TARGET'!$S$17,
IF(CO754&gt;='PAINEL E TARGET'!$T$18,'PAINEL E TARGET'!$S$18,'PAINEL E TARGET'!$S$19))))))))</f>
        <v>Não elegível</v>
      </c>
      <c r="CQ754" s="17">
        <f>IFERROR(VLOOKUP($BW754,'PAINEL E TARGET'!$G$1:$Q$99,5,0),0)</f>
        <v>0.25</v>
      </c>
      <c r="CR754" s="17">
        <f>VLOOKUP(CP754,'PAINEL E TARGET'!$S$10:$U$19,3,0)</f>
        <v>0</v>
      </c>
      <c r="CS754" s="16">
        <f t="shared" si="425"/>
        <v>0</v>
      </c>
      <c r="CT754" s="17">
        <f t="shared" si="411"/>
        <v>0.96599999999999997</v>
      </c>
      <c r="CU754" s="33" t="str">
        <f>IF(CT754&gt;='PAINEL E TARGET'!$T$11,'PAINEL E TARGET'!$S$11,
IF(CT754&gt;='PAINEL E TARGET'!$T$12,'PAINEL E TARGET'!$S$12,
IF(CT754&gt;='PAINEL E TARGET'!$T$13,'PAINEL E TARGET'!$S$13,
IF(CT754&gt;='PAINEL E TARGET'!$T$14,'PAINEL E TARGET'!$S$14,
IF(CT754&gt;='PAINEL E TARGET'!$T$15,'PAINEL E TARGET'!$S$15,
IF(CT754&gt;='PAINEL E TARGET'!$T$16,'PAINEL E TARGET'!$S$16,
IF(CT754&gt;='PAINEL E TARGET'!$T$17,'PAINEL E TARGET'!$S$17,
IF(CT754&gt;='PAINEL E TARGET'!$T$18,'PAINEL E TARGET'!$S$18,'PAINEL E TARGET'!$S$19))))))))</f>
        <v>1. Fx de 90% a 99,9%</v>
      </c>
      <c r="CV754" s="17">
        <f>IFERROR(VLOOKUP($BW754,'PAINEL E TARGET'!$G$1:$Q$99,6,0),0)</f>
        <v>0.2</v>
      </c>
      <c r="CW754" s="17">
        <f>VLOOKUP(CU754,'PAINEL E TARGET'!$S$10:$U$19,3,0)</f>
        <v>0.5</v>
      </c>
      <c r="CX754" s="16">
        <f t="shared" si="426"/>
        <v>375</v>
      </c>
      <c r="CY754" s="17">
        <f t="shared" si="412"/>
        <v>0.91700000000000004</v>
      </c>
      <c r="CZ754" s="33" t="str">
        <f>IF(CY754&gt;='PAINEL E TARGET'!$T$11,'PAINEL E TARGET'!$S$11,
IF(CY754&gt;='PAINEL E TARGET'!$T$12,'PAINEL E TARGET'!$S$12,
IF(CY754&gt;='PAINEL E TARGET'!$T$13,'PAINEL E TARGET'!$S$13,
IF(CY754&gt;='PAINEL E TARGET'!$T$14,'PAINEL E TARGET'!$S$14,
IF(CY754&gt;='PAINEL E TARGET'!$T$15,'PAINEL E TARGET'!$S$15,
IF(CY754&gt;='PAINEL E TARGET'!$T$16,'PAINEL E TARGET'!$S$16,
IF(CY754&gt;='PAINEL E TARGET'!$T$17,'PAINEL E TARGET'!$S$17,
IF(CY754&gt;='PAINEL E TARGET'!$T$18,'PAINEL E TARGET'!$S$18,'PAINEL E TARGET'!$S$19))))))))</f>
        <v>1. Fx de 90% a 99,9%</v>
      </c>
      <c r="DA754" s="17">
        <f>IFERROR(VLOOKUP($BW754,'PAINEL E TARGET'!$G$1:$Q$99,7,0),0)</f>
        <v>0.15</v>
      </c>
      <c r="DB754" s="17">
        <f>VLOOKUP(CZ754,'PAINEL E TARGET'!$S$10:$U$19,3,0)</f>
        <v>0.5</v>
      </c>
      <c r="DC754" s="16">
        <f t="shared" si="427"/>
        <v>281.25</v>
      </c>
      <c r="DD754" s="17">
        <f t="shared" si="413"/>
        <v>1.121</v>
      </c>
      <c r="DE754" s="33" t="str">
        <f>IF(DD754&gt;='PAINEL E TARGET'!$T$11,'PAINEL E TARGET'!$S$11,
IF(DD754&gt;='PAINEL E TARGET'!$T$12,'PAINEL E TARGET'!$S$12,
IF(DD754&gt;='PAINEL E TARGET'!$T$13,'PAINEL E TARGET'!$S$13,
IF(DD754&gt;='PAINEL E TARGET'!$T$14,'PAINEL E TARGET'!$S$14,
IF(DD754&gt;='PAINEL E TARGET'!$T$15,'PAINEL E TARGET'!$S$15,
IF(DD754&gt;='PAINEL E TARGET'!$T$16,'PAINEL E TARGET'!$S$16,
IF(DD754&gt;='PAINEL E TARGET'!$T$17,'PAINEL E TARGET'!$S$17,
IF(DD754&gt;='PAINEL E TARGET'!$T$18,'PAINEL E TARGET'!$S$18,'PAINEL E TARGET'!$S$19))))))))</f>
        <v>4. Fx de 110% a 114,9%</v>
      </c>
      <c r="DF754" s="17">
        <f>IFERROR(VLOOKUP($BW754,'PAINEL E TARGET'!$G$1:$Q$99,8,0),0)</f>
        <v>0.1</v>
      </c>
      <c r="DG754" s="17">
        <f>VLOOKUP(DE754,'PAINEL E TARGET'!$S$10:$U$19,3,0)</f>
        <v>1.2</v>
      </c>
      <c r="DH754" s="16">
        <f t="shared" si="428"/>
        <v>450</v>
      </c>
      <c r="DI754" s="17">
        <f t="shared" si="414"/>
        <v>1.091</v>
      </c>
      <c r="DJ754" s="33" t="str">
        <f>IF(DI754&gt;='PAINEL E TARGET'!$T$11,'PAINEL E TARGET'!$S$11,
IF(DI754&gt;='PAINEL E TARGET'!$T$12,'PAINEL E TARGET'!$S$12,
IF(DI754&gt;='PAINEL E TARGET'!$T$13,'PAINEL E TARGET'!$S$13,
IF(DI754&gt;='PAINEL E TARGET'!$T$14,'PAINEL E TARGET'!$S$14,
IF(DI754&gt;='PAINEL E TARGET'!$T$15,'PAINEL E TARGET'!$S$15,
IF(DI754&gt;='PAINEL E TARGET'!$T$16,'PAINEL E TARGET'!$S$16,
IF(DI754&gt;='PAINEL E TARGET'!$T$17,'PAINEL E TARGET'!$S$17,
IF(DI754&gt;='PAINEL E TARGET'!$T$18,'PAINEL E TARGET'!$S$18,'PAINEL E TARGET'!$S$19))))))))</f>
        <v>3. Fx de 105% a 109,9%</v>
      </c>
      <c r="DK754" s="17">
        <f>IFERROR(VLOOKUP($BW754,'PAINEL E TARGET'!$G$1:$Q$99,9,0),0)</f>
        <v>0.05</v>
      </c>
      <c r="DL754" s="17">
        <f>VLOOKUP(DJ754,'PAINEL E TARGET'!$S$10:$U$19,3,0)</f>
        <v>1.1000000000000001</v>
      </c>
      <c r="DM754" s="16">
        <f t="shared" si="429"/>
        <v>206.25000000000003</v>
      </c>
      <c r="DN754" s="17">
        <f t="shared" si="415"/>
        <v>0.91700000000000004</v>
      </c>
      <c r="DO754" s="33" t="str">
        <f>IF(DN754&gt;='PAINEL E TARGET'!$T$11,'PAINEL E TARGET'!$S$11,
IF(DN754&gt;='PAINEL E TARGET'!$T$12,'PAINEL E TARGET'!$S$12,
IF(DN754&gt;='PAINEL E TARGET'!$T$13,'PAINEL E TARGET'!$S$13,
IF(DN754&gt;='PAINEL E TARGET'!$T$14,'PAINEL E TARGET'!$S$14,
IF(DN754&gt;='PAINEL E TARGET'!$T$15,'PAINEL E TARGET'!$S$15,
IF(DN754&gt;='PAINEL E TARGET'!$T$16,'PAINEL E TARGET'!$S$16,
IF(DN754&gt;='PAINEL E TARGET'!$T$17,'PAINEL E TARGET'!$S$17,
IF(DN754&gt;='PAINEL E TARGET'!$T$18,'PAINEL E TARGET'!$S$18,'PAINEL E TARGET'!$S$19))))))))</f>
        <v>1. Fx de 90% a 99,9%</v>
      </c>
      <c r="DP754" s="17">
        <f>IFERROR(VLOOKUP($BW754,'PAINEL E TARGET'!$G$1:$Q$99,10,0),0)</f>
        <v>0</v>
      </c>
      <c r="DQ754" s="17">
        <f>VLOOKUP(DO754,'PAINEL E TARGET'!$S$10:$U$19,3,0)</f>
        <v>0.5</v>
      </c>
      <c r="DR754" s="16">
        <f t="shared" si="430"/>
        <v>0</v>
      </c>
      <c r="DS754" s="17">
        <f t="shared" si="416"/>
        <v>0.96299999999999997</v>
      </c>
      <c r="DT754" s="16">
        <f>IF(DS754&gt;=1,VLOOKUP(BO754,'PAINEL E TARGET'!$S$1:$W$8,5,0),0)</f>
        <v>0</v>
      </c>
      <c r="DU754" s="16">
        <f t="shared" si="431"/>
        <v>1781.25</v>
      </c>
    </row>
    <row r="755" spans="2:125" s="32" customFormat="1" x14ac:dyDescent="0.2">
      <c r="B755" s="44">
        <v>43541</v>
      </c>
      <c r="C755" s="65">
        <v>1661</v>
      </c>
      <c r="D755" s="66" t="s">
        <v>752</v>
      </c>
      <c r="E755" s="65">
        <v>418</v>
      </c>
      <c r="F755" s="65" t="s">
        <v>1020</v>
      </c>
      <c r="G755" s="67">
        <v>2300929.7625072841</v>
      </c>
      <c r="H755" s="67">
        <v>1262800.2243228774</v>
      </c>
      <c r="I755" s="67">
        <v>1131113.54</v>
      </c>
      <c r="J755" s="68">
        <v>0.89571851367583599</v>
      </c>
      <c r="K755" s="67">
        <v>192763.86840732078</v>
      </c>
      <c r="L755" s="67">
        <v>954699.12364146952</v>
      </c>
      <c r="M755" s="67">
        <v>156099.85</v>
      </c>
      <c r="N755" s="67">
        <v>921082.86</v>
      </c>
      <c r="O755" s="67">
        <v>2094275.8964393237</v>
      </c>
      <c r="P755" s="67" t="s">
        <v>1082</v>
      </c>
      <c r="Q755" s="67" t="s">
        <v>1082</v>
      </c>
      <c r="R755" s="67">
        <v>0</v>
      </c>
      <c r="S755" s="67">
        <v>0</v>
      </c>
      <c r="T755" s="68">
        <v>0.10120097188725923</v>
      </c>
      <c r="U755" s="68">
        <v>9.8744659575904253E-2</v>
      </c>
      <c r="V755" s="68">
        <v>0.97572837231156861</v>
      </c>
      <c r="W755" s="67">
        <v>116124.37000000002</v>
      </c>
      <c r="X755" s="67">
        <v>106366.04</v>
      </c>
      <c r="Y755" s="68">
        <v>0.91596656240201757</v>
      </c>
      <c r="Z755" s="68">
        <v>8.9328144532997381E-2</v>
      </c>
      <c r="AA755" s="68">
        <v>8.2429702199731752E-2</v>
      </c>
      <c r="AB755" s="68">
        <v>0.92277414504319655</v>
      </c>
      <c r="AC755" s="67">
        <v>102500.73999999999</v>
      </c>
      <c r="AD755" s="67">
        <v>88791.85</v>
      </c>
      <c r="AE755" s="68">
        <v>0.86625569727594176</v>
      </c>
      <c r="AF755" s="43">
        <v>80</v>
      </c>
      <c r="AG755" s="43">
        <v>65</v>
      </c>
      <c r="AH755" s="43">
        <v>36</v>
      </c>
      <c r="AI755" s="43">
        <v>31</v>
      </c>
      <c r="AJ755" s="67">
        <v>70596.109999999986</v>
      </c>
      <c r="AK755" s="67">
        <v>69009.900000000009</v>
      </c>
      <c r="AL755" s="68">
        <v>0.97753119824874235</v>
      </c>
      <c r="AM755" s="67">
        <v>11829.229999999998</v>
      </c>
      <c r="AN755" s="67">
        <v>8192.1</v>
      </c>
      <c r="AO755" s="68">
        <v>0.69253028303617414</v>
      </c>
      <c r="AP755" s="67">
        <v>8236.6600000000017</v>
      </c>
      <c r="AQ755" s="67">
        <v>8007.5699999999988</v>
      </c>
      <c r="AR755" s="68">
        <v>0.97218654163216611</v>
      </c>
      <c r="AS755" s="67">
        <v>25462.370000000003</v>
      </c>
      <c r="AT755" s="67">
        <v>21156.47</v>
      </c>
      <c r="AU755" s="68">
        <v>0.83089162556352758</v>
      </c>
      <c r="AV755" s="43">
        <v>2213.4699999999998</v>
      </c>
      <c r="AW755" s="43">
        <v>1019.7800000000001</v>
      </c>
      <c r="AX755" s="69">
        <v>0.46071552810745126</v>
      </c>
      <c r="AY755" s="43">
        <v>192763.86840732078</v>
      </c>
      <c r="AZ755" s="43">
        <v>156099.85</v>
      </c>
      <c r="BA755" s="43">
        <v>35656.14504184515</v>
      </c>
      <c r="BB755" s="43">
        <v>28160.92</v>
      </c>
      <c r="BC755" s="43">
        <v>351447.68758535531</v>
      </c>
      <c r="BD755" s="43">
        <v>65122.661523311122</v>
      </c>
      <c r="BE755" s="43">
        <v>213466.22000000006</v>
      </c>
      <c r="BF755" s="43">
        <v>188422.56000000003</v>
      </c>
      <c r="BG755" s="43">
        <v>4051.5199999999995</v>
      </c>
      <c r="BH755" s="43">
        <v>84</v>
      </c>
      <c r="BI755" s="44">
        <v>43173</v>
      </c>
      <c r="BJ755" s="44">
        <v>43541</v>
      </c>
      <c r="BK755" s="44">
        <v>43172</v>
      </c>
      <c r="BL755" s="43">
        <f t="shared" si="417"/>
        <v>1131113.54</v>
      </c>
      <c r="BM755" s="43">
        <f t="shared" si="418"/>
        <v>1077182.71</v>
      </c>
      <c r="BO755" s="16" t="str">
        <f>IFERROR(VLOOKUP($C755,'PORTE LOJA'!A:B,2,0),"PORTE 1")</f>
        <v>PORTE 4</v>
      </c>
      <c r="BP755" s="16">
        <f>VLOOKUP(BO755,'PAINEL E TARGET'!$S$1:$W$8,3,0)</f>
        <v>3000</v>
      </c>
      <c r="BQ755" s="16">
        <f t="shared" si="396"/>
        <v>1</v>
      </c>
      <c r="BR755" s="16">
        <f t="shared" si="397"/>
        <v>1</v>
      </c>
      <c r="BS755" s="16">
        <f t="shared" si="398"/>
        <v>1</v>
      </c>
      <c r="BT755" s="16">
        <f t="shared" si="399"/>
        <v>1</v>
      </c>
      <c r="BU755" s="16">
        <f t="shared" si="400"/>
        <v>1</v>
      </c>
      <c r="BV755" s="16">
        <f t="shared" si="401"/>
        <v>1</v>
      </c>
      <c r="BW755" s="17" t="str">
        <f t="shared" si="419"/>
        <v>111111</v>
      </c>
      <c r="BY755" s="17">
        <f t="shared" si="402"/>
        <v>0.89600000000000002</v>
      </c>
      <c r="BZ755" s="17">
        <f t="shared" si="403"/>
        <v>0.93899999999999995</v>
      </c>
      <c r="CA755" s="17" t="str">
        <f t="shared" si="420"/>
        <v>Sem Retira</v>
      </c>
      <c r="CB755" s="17">
        <f t="shared" si="421"/>
        <v>0.93899999999999995</v>
      </c>
      <c r="CC755" s="33" t="str">
        <f>IF(CB755&gt;='PAINEL E TARGET'!$T$11,'PAINEL E TARGET'!$S$11,
IF(CB755&gt;='PAINEL E TARGET'!$T$12,'PAINEL E TARGET'!$S$12,
IF(CB755&gt;='PAINEL E TARGET'!$T$13,'PAINEL E TARGET'!$S$13,
IF(CB755&gt;='PAINEL E TARGET'!$T$14,'PAINEL E TARGET'!$S$14,
IF(CB755&gt;='PAINEL E TARGET'!$T$15,'PAINEL E TARGET'!$S$15,
IF(CB755&gt;='PAINEL E TARGET'!$T$16,'PAINEL E TARGET'!$S$16,
IF(CB755&gt;='PAINEL E TARGET'!$T$17,'PAINEL E TARGET'!$S$17,
IF(CB755&gt;='PAINEL E TARGET'!$T$18,'PAINEL E TARGET'!$S$18,'PAINEL E TARGET'!$S$19))))))))</f>
        <v>1. Fx de 90% a 99,9%</v>
      </c>
      <c r="CD755" s="17">
        <f>IFERROR(VLOOKUP($BW755,'PAINEL E TARGET'!$G$1:$Q$99,4,0),0)</f>
        <v>0.25</v>
      </c>
      <c r="CE755" s="17">
        <f>VLOOKUP(CC755,'PAINEL E TARGET'!$S$10:$U$19,3,0)</f>
        <v>0.5</v>
      </c>
      <c r="CF755" s="16">
        <f t="shared" si="422"/>
        <v>375</v>
      </c>
      <c r="CG755" s="17">
        <f t="shared" si="404"/>
        <v>0.97799999999999998</v>
      </c>
      <c r="CH755" s="17">
        <f t="shared" si="405"/>
        <v>0.69299999999999995</v>
      </c>
      <c r="CI755" s="17">
        <f t="shared" si="406"/>
        <v>0.97199999999999998</v>
      </c>
      <c r="CJ755" s="17">
        <f t="shared" si="407"/>
        <v>0.83099999999999996</v>
      </c>
      <c r="CK755" s="17">
        <f t="shared" si="408"/>
        <v>0.46100000000000002</v>
      </c>
      <c r="CL755" s="17">
        <f t="shared" si="409"/>
        <v>0.91600000000000004</v>
      </c>
      <c r="CM755" s="16">
        <f t="shared" si="410"/>
        <v>3</v>
      </c>
      <c r="CN755" s="17" t="str">
        <f t="shared" si="423"/>
        <v>não ok</v>
      </c>
      <c r="CO755" s="17">
        <f t="shared" si="424"/>
        <v>0</v>
      </c>
      <c r="CP755" s="33" t="str">
        <f>IF(CO755&gt;='PAINEL E TARGET'!$T$11,'PAINEL E TARGET'!$S$11,
IF(CO755&gt;='PAINEL E TARGET'!$T$12,'PAINEL E TARGET'!$S$12,
IF(CO755&gt;='PAINEL E TARGET'!$T$13,'PAINEL E TARGET'!$S$13,
IF(CO755&gt;='PAINEL E TARGET'!$T$14,'PAINEL E TARGET'!$S$14,
IF(CO755&gt;='PAINEL E TARGET'!$T$15,'PAINEL E TARGET'!$S$15,
IF(CO755&gt;='PAINEL E TARGET'!$T$16,'PAINEL E TARGET'!$S$16,
IF(CO755&gt;='PAINEL E TARGET'!$T$17,'PAINEL E TARGET'!$S$17,
IF(CO755&gt;='PAINEL E TARGET'!$T$18,'PAINEL E TARGET'!$S$18,'PAINEL E TARGET'!$S$19))))))))</f>
        <v>Não elegível</v>
      </c>
      <c r="CQ755" s="17">
        <f>IFERROR(VLOOKUP($BW755,'PAINEL E TARGET'!$G$1:$Q$99,5,0),0)</f>
        <v>0.25</v>
      </c>
      <c r="CR755" s="17">
        <f>VLOOKUP(CP755,'PAINEL E TARGET'!$S$10:$U$19,3,0)</f>
        <v>0</v>
      </c>
      <c r="CS755" s="16">
        <f t="shared" si="425"/>
        <v>0</v>
      </c>
      <c r="CT755" s="17">
        <f t="shared" si="411"/>
        <v>0.86599999999999999</v>
      </c>
      <c r="CU755" s="33" t="str">
        <f>IF(CT755&gt;='PAINEL E TARGET'!$T$11,'PAINEL E TARGET'!$S$11,
IF(CT755&gt;='PAINEL E TARGET'!$T$12,'PAINEL E TARGET'!$S$12,
IF(CT755&gt;='PAINEL E TARGET'!$T$13,'PAINEL E TARGET'!$S$13,
IF(CT755&gt;='PAINEL E TARGET'!$T$14,'PAINEL E TARGET'!$S$14,
IF(CT755&gt;='PAINEL E TARGET'!$T$15,'PAINEL E TARGET'!$S$15,
IF(CT755&gt;='PAINEL E TARGET'!$T$16,'PAINEL E TARGET'!$S$16,
IF(CT755&gt;='PAINEL E TARGET'!$T$17,'PAINEL E TARGET'!$S$17,
IF(CT755&gt;='PAINEL E TARGET'!$T$18,'PAINEL E TARGET'!$S$18,'PAINEL E TARGET'!$S$19))))))))</f>
        <v>Não elegível</v>
      </c>
      <c r="CV755" s="17">
        <f>IFERROR(VLOOKUP($BW755,'PAINEL E TARGET'!$G$1:$Q$99,6,0),0)</f>
        <v>0.2</v>
      </c>
      <c r="CW755" s="17">
        <f>VLOOKUP(CU755,'PAINEL E TARGET'!$S$10:$U$19,3,0)</f>
        <v>0</v>
      </c>
      <c r="CX755" s="16">
        <f t="shared" si="426"/>
        <v>0</v>
      </c>
      <c r="CY755" s="17">
        <f t="shared" si="412"/>
        <v>0.81</v>
      </c>
      <c r="CZ755" s="33" t="str">
        <f>IF(CY755&gt;='PAINEL E TARGET'!$T$11,'PAINEL E TARGET'!$S$11,
IF(CY755&gt;='PAINEL E TARGET'!$T$12,'PAINEL E TARGET'!$S$12,
IF(CY755&gt;='PAINEL E TARGET'!$T$13,'PAINEL E TARGET'!$S$13,
IF(CY755&gt;='PAINEL E TARGET'!$T$14,'PAINEL E TARGET'!$S$14,
IF(CY755&gt;='PAINEL E TARGET'!$T$15,'PAINEL E TARGET'!$S$15,
IF(CY755&gt;='PAINEL E TARGET'!$T$16,'PAINEL E TARGET'!$S$16,
IF(CY755&gt;='PAINEL E TARGET'!$T$17,'PAINEL E TARGET'!$S$17,
IF(CY755&gt;='PAINEL E TARGET'!$T$18,'PAINEL E TARGET'!$S$18,'PAINEL E TARGET'!$S$19))))))))</f>
        <v>Não elegível</v>
      </c>
      <c r="DA755" s="17">
        <f>IFERROR(VLOOKUP($BW755,'PAINEL E TARGET'!$G$1:$Q$99,7,0),0)</f>
        <v>0.15</v>
      </c>
      <c r="DB755" s="17">
        <f>VLOOKUP(CZ755,'PAINEL E TARGET'!$S$10:$U$19,3,0)</f>
        <v>0</v>
      </c>
      <c r="DC755" s="16">
        <f t="shared" si="427"/>
        <v>0</v>
      </c>
      <c r="DD755" s="17">
        <f t="shared" si="413"/>
        <v>0.79</v>
      </c>
      <c r="DE755" s="33" t="str">
        <f>IF(DD755&gt;='PAINEL E TARGET'!$T$11,'PAINEL E TARGET'!$S$11,
IF(DD755&gt;='PAINEL E TARGET'!$T$12,'PAINEL E TARGET'!$S$12,
IF(DD755&gt;='PAINEL E TARGET'!$T$13,'PAINEL E TARGET'!$S$13,
IF(DD755&gt;='PAINEL E TARGET'!$T$14,'PAINEL E TARGET'!$S$14,
IF(DD755&gt;='PAINEL E TARGET'!$T$15,'PAINEL E TARGET'!$S$15,
IF(DD755&gt;='PAINEL E TARGET'!$T$16,'PAINEL E TARGET'!$S$16,
IF(DD755&gt;='PAINEL E TARGET'!$T$17,'PAINEL E TARGET'!$S$17,
IF(DD755&gt;='PAINEL E TARGET'!$T$18,'PAINEL E TARGET'!$S$18,'PAINEL E TARGET'!$S$19))))))))</f>
        <v>Não elegível</v>
      </c>
      <c r="DF755" s="17">
        <f>IFERROR(VLOOKUP($BW755,'PAINEL E TARGET'!$G$1:$Q$99,8,0),0)</f>
        <v>0.1</v>
      </c>
      <c r="DG755" s="17">
        <f>VLOOKUP(DE755,'PAINEL E TARGET'!$S$10:$U$19,3,0)</f>
        <v>0</v>
      </c>
      <c r="DH755" s="16">
        <f t="shared" si="428"/>
        <v>0</v>
      </c>
      <c r="DI755" s="17">
        <f t="shared" si="414"/>
        <v>0.86099999999999999</v>
      </c>
      <c r="DJ755" s="33" t="str">
        <f>IF(DI755&gt;='PAINEL E TARGET'!$T$11,'PAINEL E TARGET'!$S$11,
IF(DI755&gt;='PAINEL E TARGET'!$T$12,'PAINEL E TARGET'!$S$12,
IF(DI755&gt;='PAINEL E TARGET'!$T$13,'PAINEL E TARGET'!$S$13,
IF(DI755&gt;='PAINEL E TARGET'!$T$14,'PAINEL E TARGET'!$S$14,
IF(DI755&gt;='PAINEL E TARGET'!$T$15,'PAINEL E TARGET'!$S$15,
IF(DI755&gt;='PAINEL E TARGET'!$T$16,'PAINEL E TARGET'!$S$16,
IF(DI755&gt;='PAINEL E TARGET'!$T$17,'PAINEL E TARGET'!$S$17,
IF(DI755&gt;='PAINEL E TARGET'!$T$18,'PAINEL E TARGET'!$S$18,'PAINEL E TARGET'!$S$19))))))))</f>
        <v>Não elegível</v>
      </c>
      <c r="DK755" s="17">
        <f>IFERROR(VLOOKUP($BW755,'PAINEL E TARGET'!$G$1:$Q$99,9,0),0)</f>
        <v>0.05</v>
      </c>
      <c r="DL755" s="17">
        <f>VLOOKUP(DJ755,'PAINEL E TARGET'!$S$10:$U$19,3,0)</f>
        <v>0</v>
      </c>
      <c r="DM755" s="16">
        <f t="shared" si="429"/>
        <v>0</v>
      </c>
      <c r="DN755" s="17">
        <f t="shared" si="415"/>
        <v>0.46100000000000002</v>
      </c>
      <c r="DO755" s="33" t="str">
        <f>IF(DN755&gt;='PAINEL E TARGET'!$T$11,'PAINEL E TARGET'!$S$11,
IF(DN755&gt;='PAINEL E TARGET'!$T$12,'PAINEL E TARGET'!$S$12,
IF(DN755&gt;='PAINEL E TARGET'!$T$13,'PAINEL E TARGET'!$S$13,
IF(DN755&gt;='PAINEL E TARGET'!$T$14,'PAINEL E TARGET'!$S$14,
IF(DN755&gt;='PAINEL E TARGET'!$T$15,'PAINEL E TARGET'!$S$15,
IF(DN755&gt;='PAINEL E TARGET'!$T$16,'PAINEL E TARGET'!$S$16,
IF(DN755&gt;='PAINEL E TARGET'!$T$17,'PAINEL E TARGET'!$S$17,
IF(DN755&gt;='PAINEL E TARGET'!$T$18,'PAINEL E TARGET'!$S$18,'PAINEL E TARGET'!$S$19))))))))</f>
        <v>Não elegível</v>
      </c>
      <c r="DP755" s="17">
        <f>IFERROR(VLOOKUP($BW755,'PAINEL E TARGET'!$G$1:$Q$99,10,0),0)</f>
        <v>0</v>
      </c>
      <c r="DQ755" s="17">
        <f>VLOOKUP(DO755,'PAINEL E TARGET'!$S$10:$U$19,3,0)</f>
        <v>0</v>
      </c>
      <c r="DR755" s="16">
        <f t="shared" si="430"/>
        <v>0</v>
      </c>
      <c r="DS755" s="17">
        <f t="shared" si="416"/>
        <v>0.81299999999999994</v>
      </c>
      <c r="DT755" s="16">
        <f>IF(DS755&gt;=1,VLOOKUP(BO755,'PAINEL E TARGET'!$S$1:$W$8,5,0),0)</f>
        <v>0</v>
      </c>
      <c r="DU755" s="16">
        <f t="shared" si="431"/>
        <v>375</v>
      </c>
    </row>
    <row r="756" spans="2:125" s="32" customFormat="1" x14ac:dyDescent="0.2">
      <c r="B756" s="44">
        <v>43541</v>
      </c>
      <c r="C756" s="65">
        <v>1663</v>
      </c>
      <c r="D756" s="66" t="s">
        <v>753</v>
      </c>
      <c r="E756" s="65">
        <v>416</v>
      </c>
      <c r="F756" s="65" t="s">
        <v>1020</v>
      </c>
      <c r="G756" s="67">
        <v>1965546.9432416949</v>
      </c>
      <c r="H756" s="67">
        <v>966199.95570057631</v>
      </c>
      <c r="I756" s="67">
        <v>978087.75000000012</v>
      </c>
      <c r="J756" s="68">
        <v>1.0123036585018306</v>
      </c>
      <c r="K756" s="67">
        <v>365028.62356059294</v>
      </c>
      <c r="L756" s="67">
        <v>558555.60121342051</v>
      </c>
      <c r="M756" s="67">
        <v>344504.67</v>
      </c>
      <c r="N756" s="67">
        <v>621046.5</v>
      </c>
      <c r="O756" s="67">
        <v>1882400.0551868526</v>
      </c>
      <c r="P756" s="67" t="s">
        <v>1082</v>
      </c>
      <c r="Q756" s="67" t="s">
        <v>1082</v>
      </c>
      <c r="R756" s="67">
        <v>0</v>
      </c>
      <c r="S756" s="67">
        <v>189.99</v>
      </c>
      <c r="T756" s="68">
        <v>0.11106111088579743</v>
      </c>
      <c r="U756" s="68">
        <v>0.10501392691596036</v>
      </c>
      <c r="V756" s="68">
        <v>0.94555084203997108</v>
      </c>
      <c r="W756" s="67">
        <v>102574.29</v>
      </c>
      <c r="X756" s="67">
        <v>101396.32</v>
      </c>
      <c r="Y756" s="68">
        <v>0.98851593318364683</v>
      </c>
      <c r="Z756" s="68">
        <v>0.12287264870485153</v>
      </c>
      <c r="AA756" s="68">
        <v>0.14458788341585255</v>
      </c>
      <c r="AB756" s="68">
        <v>1.1767296053262635</v>
      </c>
      <c r="AC756" s="67">
        <v>113483.24000000002</v>
      </c>
      <c r="AD756" s="67">
        <v>139607</v>
      </c>
      <c r="AE756" s="68">
        <v>1.2301992787657452</v>
      </c>
      <c r="AF756" s="43">
        <v>80</v>
      </c>
      <c r="AG756" s="43">
        <v>63</v>
      </c>
      <c r="AH756" s="43">
        <v>22</v>
      </c>
      <c r="AI756" s="43">
        <v>34</v>
      </c>
      <c r="AJ756" s="67">
        <v>71281.98</v>
      </c>
      <c r="AK756" s="67">
        <v>76461.5</v>
      </c>
      <c r="AL756" s="68">
        <v>1.0726624035976555</v>
      </c>
      <c r="AM756" s="67">
        <v>13158.319999999998</v>
      </c>
      <c r="AN756" s="67">
        <v>11914.85</v>
      </c>
      <c r="AO756" s="68">
        <v>0.90549933426151685</v>
      </c>
      <c r="AP756" s="67">
        <v>5090.8900000000003</v>
      </c>
      <c r="AQ756" s="67">
        <v>3889.79</v>
      </c>
      <c r="AR756" s="68">
        <v>0.76406875811498576</v>
      </c>
      <c r="AS756" s="67">
        <v>13043.1</v>
      </c>
      <c r="AT756" s="67">
        <v>9130.18</v>
      </c>
      <c r="AU756" s="68">
        <v>0.70000076668890066</v>
      </c>
      <c r="AV756" s="43">
        <v>706.22</v>
      </c>
      <c r="AW756" s="43">
        <v>784.85</v>
      </c>
      <c r="AX756" s="69">
        <v>1.1113392427288946</v>
      </c>
      <c r="AY756" s="43">
        <v>365028.62356059294</v>
      </c>
      <c r="AZ756" s="43">
        <v>344504.67</v>
      </c>
      <c r="BA756" s="43">
        <v>22487.749515233281</v>
      </c>
      <c r="BB756" s="43">
        <v>27481.730000000003</v>
      </c>
      <c r="BC756" s="43">
        <v>744215.88802017015</v>
      </c>
      <c r="BD756" s="43">
        <v>45868.956309916772</v>
      </c>
      <c r="BE756" s="43">
        <v>210736.06000000003</v>
      </c>
      <c r="BF756" s="43">
        <v>233148.21000000002</v>
      </c>
      <c r="BG756" s="43">
        <v>1442.14</v>
      </c>
      <c r="BH756" s="43">
        <v>59</v>
      </c>
      <c r="BI756" s="44">
        <v>43173</v>
      </c>
      <c r="BJ756" s="44">
        <v>43541</v>
      </c>
      <c r="BK756" s="44">
        <v>43172</v>
      </c>
      <c r="BL756" s="43">
        <f t="shared" si="417"/>
        <v>978277.74000000011</v>
      </c>
      <c r="BM756" s="43">
        <f t="shared" si="418"/>
        <v>965741.15999999992</v>
      </c>
      <c r="BO756" s="16" t="str">
        <f>IFERROR(VLOOKUP($C756,'PORTE LOJA'!A:B,2,0),"PORTE 1")</f>
        <v>PORTE 4</v>
      </c>
      <c r="BP756" s="16">
        <f>VLOOKUP(BO756,'PAINEL E TARGET'!$S$1:$W$8,3,0)</f>
        <v>3000</v>
      </c>
      <c r="BQ756" s="16">
        <f t="shared" si="396"/>
        <v>1</v>
      </c>
      <c r="BR756" s="16">
        <f t="shared" si="397"/>
        <v>1</v>
      </c>
      <c r="BS756" s="16">
        <f t="shared" si="398"/>
        <v>1</v>
      </c>
      <c r="BT756" s="16">
        <f t="shared" si="399"/>
        <v>1</v>
      </c>
      <c r="BU756" s="16">
        <f t="shared" si="400"/>
        <v>1</v>
      </c>
      <c r="BV756" s="16">
        <f t="shared" si="401"/>
        <v>1</v>
      </c>
      <c r="BW756" s="17" t="str">
        <f t="shared" si="419"/>
        <v>111111</v>
      </c>
      <c r="BY756" s="17">
        <f t="shared" si="402"/>
        <v>1.0129999999999999</v>
      </c>
      <c r="BZ756" s="17">
        <f t="shared" si="403"/>
        <v>1.046</v>
      </c>
      <c r="CA756" s="17" t="str">
        <f t="shared" si="420"/>
        <v>Sem Retira</v>
      </c>
      <c r="CB756" s="17">
        <f t="shared" si="421"/>
        <v>1.046</v>
      </c>
      <c r="CC756" s="33" t="str">
        <f>IF(CB756&gt;='PAINEL E TARGET'!$T$11,'PAINEL E TARGET'!$S$11,
IF(CB756&gt;='PAINEL E TARGET'!$T$12,'PAINEL E TARGET'!$S$12,
IF(CB756&gt;='PAINEL E TARGET'!$T$13,'PAINEL E TARGET'!$S$13,
IF(CB756&gt;='PAINEL E TARGET'!$T$14,'PAINEL E TARGET'!$S$14,
IF(CB756&gt;='PAINEL E TARGET'!$T$15,'PAINEL E TARGET'!$S$15,
IF(CB756&gt;='PAINEL E TARGET'!$T$16,'PAINEL E TARGET'!$S$16,
IF(CB756&gt;='PAINEL E TARGET'!$T$17,'PAINEL E TARGET'!$S$17,
IF(CB756&gt;='PAINEL E TARGET'!$T$18,'PAINEL E TARGET'!$S$18,'PAINEL E TARGET'!$S$19))))))))</f>
        <v>2. Fx de 100% a 104,9%</v>
      </c>
      <c r="CD756" s="17">
        <f>IFERROR(VLOOKUP($BW756,'PAINEL E TARGET'!$G$1:$Q$99,4,0),0)</f>
        <v>0.25</v>
      </c>
      <c r="CE756" s="17">
        <f>VLOOKUP(CC756,'PAINEL E TARGET'!$S$10:$U$19,3,0)</f>
        <v>1</v>
      </c>
      <c r="CF756" s="16">
        <f t="shared" si="422"/>
        <v>750</v>
      </c>
      <c r="CG756" s="17">
        <f t="shared" si="404"/>
        <v>1.073</v>
      </c>
      <c r="CH756" s="17">
        <f t="shared" si="405"/>
        <v>0.90500000000000003</v>
      </c>
      <c r="CI756" s="17">
        <f t="shared" si="406"/>
        <v>0.76400000000000001</v>
      </c>
      <c r="CJ756" s="17">
        <f t="shared" si="407"/>
        <v>0.7</v>
      </c>
      <c r="CK756" s="17">
        <f t="shared" si="408"/>
        <v>1.111</v>
      </c>
      <c r="CL756" s="17">
        <f t="shared" si="409"/>
        <v>0.98899999999999999</v>
      </c>
      <c r="CM756" s="16">
        <f t="shared" si="410"/>
        <v>5</v>
      </c>
      <c r="CN756" s="17" t="str">
        <f t="shared" si="423"/>
        <v>ok</v>
      </c>
      <c r="CO756" s="17">
        <f t="shared" si="424"/>
        <v>0.98899999999999999</v>
      </c>
      <c r="CP756" s="33" t="str">
        <f>IF(CO756&gt;='PAINEL E TARGET'!$T$11,'PAINEL E TARGET'!$S$11,
IF(CO756&gt;='PAINEL E TARGET'!$T$12,'PAINEL E TARGET'!$S$12,
IF(CO756&gt;='PAINEL E TARGET'!$T$13,'PAINEL E TARGET'!$S$13,
IF(CO756&gt;='PAINEL E TARGET'!$T$14,'PAINEL E TARGET'!$S$14,
IF(CO756&gt;='PAINEL E TARGET'!$T$15,'PAINEL E TARGET'!$S$15,
IF(CO756&gt;='PAINEL E TARGET'!$T$16,'PAINEL E TARGET'!$S$16,
IF(CO756&gt;='PAINEL E TARGET'!$T$17,'PAINEL E TARGET'!$S$17,
IF(CO756&gt;='PAINEL E TARGET'!$T$18,'PAINEL E TARGET'!$S$18,'PAINEL E TARGET'!$S$19))))))))</f>
        <v>1. Fx de 90% a 99,9%</v>
      </c>
      <c r="CQ756" s="17">
        <f>IFERROR(VLOOKUP($BW756,'PAINEL E TARGET'!$G$1:$Q$99,5,0),0)</f>
        <v>0.25</v>
      </c>
      <c r="CR756" s="17">
        <f>VLOOKUP(CP756,'PAINEL E TARGET'!$S$10:$U$19,3,0)</f>
        <v>0.5</v>
      </c>
      <c r="CS756" s="16">
        <f t="shared" si="425"/>
        <v>375</v>
      </c>
      <c r="CT756" s="17">
        <f t="shared" si="411"/>
        <v>1.23</v>
      </c>
      <c r="CU756" s="33" t="str">
        <f>IF(CT756&gt;='PAINEL E TARGET'!$T$11,'PAINEL E TARGET'!$S$11,
IF(CT756&gt;='PAINEL E TARGET'!$T$12,'PAINEL E TARGET'!$S$12,
IF(CT756&gt;='PAINEL E TARGET'!$T$13,'PAINEL E TARGET'!$S$13,
IF(CT756&gt;='PAINEL E TARGET'!$T$14,'PAINEL E TARGET'!$S$14,
IF(CT756&gt;='PAINEL E TARGET'!$T$15,'PAINEL E TARGET'!$S$15,
IF(CT756&gt;='PAINEL E TARGET'!$T$16,'PAINEL E TARGET'!$S$16,
IF(CT756&gt;='PAINEL E TARGET'!$T$17,'PAINEL E TARGET'!$S$17,
IF(CT756&gt;='PAINEL E TARGET'!$T$18,'PAINEL E TARGET'!$S$18,'PAINEL E TARGET'!$S$19))))))))</f>
        <v>6. Fx de 120% a 124,9%</v>
      </c>
      <c r="CV756" s="17">
        <f>IFERROR(VLOOKUP($BW756,'PAINEL E TARGET'!$G$1:$Q$99,6,0),0)</f>
        <v>0.2</v>
      </c>
      <c r="CW756" s="17">
        <f>VLOOKUP(CU756,'PAINEL E TARGET'!$S$10:$U$19,3,0)</f>
        <v>1.4</v>
      </c>
      <c r="CX756" s="16">
        <f t="shared" si="426"/>
        <v>839.99999999999989</v>
      </c>
      <c r="CY756" s="17">
        <f t="shared" si="412"/>
        <v>0.94399999999999995</v>
      </c>
      <c r="CZ756" s="33" t="str">
        <f>IF(CY756&gt;='PAINEL E TARGET'!$T$11,'PAINEL E TARGET'!$S$11,
IF(CY756&gt;='PAINEL E TARGET'!$T$12,'PAINEL E TARGET'!$S$12,
IF(CY756&gt;='PAINEL E TARGET'!$T$13,'PAINEL E TARGET'!$S$13,
IF(CY756&gt;='PAINEL E TARGET'!$T$14,'PAINEL E TARGET'!$S$14,
IF(CY756&gt;='PAINEL E TARGET'!$T$15,'PAINEL E TARGET'!$S$15,
IF(CY756&gt;='PAINEL E TARGET'!$T$16,'PAINEL E TARGET'!$S$16,
IF(CY756&gt;='PAINEL E TARGET'!$T$17,'PAINEL E TARGET'!$S$17,
IF(CY756&gt;='PAINEL E TARGET'!$T$18,'PAINEL E TARGET'!$S$18,'PAINEL E TARGET'!$S$19))))))))</f>
        <v>1. Fx de 90% a 99,9%</v>
      </c>
      <c r="DA756" s="17">
        <f>IFERROR(VLOOKUP($BW756,'PAINEL E TARGET'!$G$1:$Q$99,7,0),0)</f>
        <v>0.15</v>
      </c>
      <c r="DB756" s="17">
        <f>VLOOKUP(CZ756,'PAINEL E TARGET'!$S$10:$U$19,3,0)</f>
        <v>0.5</v>
      </c>
      <c r="DC756" s="16">
        <f t="shared" si="427"/>
        <v>225</v>
      </c>
      <c r="DD756" s="17">
        <f t="shared" si="413"/>
        <v>1.222</v>
      </c>
      <c r="DE756" s="33" t="str">
        <f>IF(DD756&gt;='PAINEL E TARGET'!$T$11,'PAINEL E TARGET'!$S$11,
IF(DD756&gt;='PAINEL E TARGET'!$T$12,'PAINEL E TARGET'!$S$12,
IF(DD756&gt;='PAINEL E TARGET'!$T$13,'PAINEL E TARGET'!$S$13,
IF(DD756&gt;='PAINEL E TARGET'!$T$14,'PAINEL E TARGET'!$S$14,
IF(DD756&gt;='PAINEL E TARGET'!$T$15,'PAINEL E TARGET'!$S$15,
IF(DD756&gt;='PAINEL E TARGET'!$T$16,'PAINEL E TARGET'!$S$16,
IF(DD756&gt;='PAINEL E TARGET'!$T$17,'PAINEL E TARGET'!$S$17,
IF(DD756&gt;='PAINEL E TARGET'!$T$18,'PAINEL E TARGET'!$S$18,'PAINEL E TARGET'!$S$19))))))))</f>
        <v>6. Fx de 120% a 124,9%</v>
      </c>
      <c r="DF756" s="17">
        <f>IFERROR(VLOOKUP($BW756,'PAINEL E TARGET'!$G$1:$Q$99,8,0),0)</f>
        <v>0.1</v>
      </c>
      <c r="DG756" s="17">
        <f>VLOOKUP(DE756,'PAINEL E TARGET'!$S$10:$U$19,3,0)</f>
        <v>1.4</v>
      </c>
      <c r="DH756" s="16">
        <f t="shared" si="428"/>
        <v>419.99999999999994</v>
      </c>
      <c r="DI756" s="17">
        <f t="shared" si="414"/>
        <v>1.5449999999999999</v>
      </c>
      <c r="DJ756" s="33" t="str">
        <f>IF(DI756&gt;='PAINEL E TARGET'!$T$11,'PAINEL E TARGET'!$S$11,
IF(DI756&gt;='PAINEL E TARGET'!$T$12,'PAINEL E TARGET'!$S$12,
IF(DI756&gt;='PAINEL E TARGET'!$T$13,'PAINEL E TARGET'!$S$13,
IF(DI756&gt;='PAINEL E TARGET'!$T$14,'PAINEL E TARGET'!$S$14,
IF(DI756&gt;='PAINEL E TARGET'!$T$15,'PAINEL E TARGET'!$S$15,
IF(DI756&gt;='PAINEL E TARGET'!$T$16,'PAINEL E TARGET'!$S$16,
IF(DI756&gt;='PAINEL E TARGET'!$T$17,'PAINEL E TARGET'!$S$17,
IF(DI756&gt;='PAINEL E TARGET'!$T$18,'PAINEL E TARGET'!$S$18,'PAINEL E TARGET'!$S$19))))))))</f>
        <v>8. Fx de 130% ou mais</v>
      </c>
      <c r="DK756" s="17">
        <f>IFERROR(VLOOKUP($BW756,'PAINEL E TARGET'!$G$1:$Q$99,9,0),0)</f>
        <v>0.05</v>
      </c>
      <c r="DL756" s="17">
        <f>VLOOKUP(DJ756,'PAINEL E TARGET'!$S$10:$U$19,3,0)</f>
        <v>1.6</v>
      </c>
      <c r="DM756" s="16">
        <f t="shared" si="429"/>
        <v>240.00000000000006</v>
      </c>
      <c r="DN756" s="17">
        <f t="shared" si="415"/>
        <v>1.111</v>
      </c>
      <c r="DO756" s="33" t="str">
        <f>IF(DN756&gt;='PAINEL E TARGET'!$T$11,'PAINEL E TARGET'!$S$11,
IF(DN756&gt;='PAINEL E TARGET'!$T$12,'PAINEL E TARGET'!$S$12,
IF(DN756&gt;='PAINEL E TARGET'!$T$13,'PAINEL E TARGET'!$S$13,
IF(DN756&gt;='PAINEL E TARGET'!$T$14,'PAINEL E TARGET'!$S$14,
IF(DN756&gt;='PAINEL E TARGET'!$T$15,'PAINEL E TARGET'!$S$15,
IF(DN756&gt;='PAINEL E TARGET'!$T$16,'PAINEL E TARGET'!$S$16,
IF(DN756&gt;='PAINEL E TARGET'!$T$17,'PAINEL E TARGET'!$S$17,
IF(DN756&gt;='PAINEL E TARGET'!$T$18,'PAINEL E TARGET'!$S$18,'PAINEL E TARGET'!$S$19))))))))</f>
        <v>4. Fx de 110% a 114,9%</v>
      </c>
      <c r="DP756" s="17">
        <f>IFERROR(VLOOKUP($BW756,'PAINEL E TARGET'!$G$1:$Q$99,10,0),0)</f>
        <v>0</v>
      </c>
      <c r="DQ756" s="17">
        <f>VLOOKUP(DO756,'PAINEL E TARGET'!$S$10:$U$19,3,0)</f>
        <v>1.2</v>
      </c>
      <c r="DR756" s="16">
        <f t="shared" si="430"/>
        <v>0</v>
      </c>
      <c r="DS756" s="17">
        <f t="shared" si="416"/>
        <v>0.78800000000000003</v>
      </c>
      <c r="DT756" s="16">
        <f>IF(DS756&gt;=1,VLOOKUP(BO756,'PAINEL E TARGET'!$S$1:$W$8,5,0),0)</f>
        <v>0</v>
      </c>
      <c r="DU756" s="16">
        <f t="shared" si="431"/>
        <v>2850</v>
      </c>
    </row>
    <row r="757" spans="2:125" s="32" customFormat="1" x14ac:dyDescent="0.2">
      <c r="B757" s="44">
        <v>43541</v>
      </c>
      <c r="C757" s="65">
        <v>1664</v>
      </c>
      <c r="D757" s="66" t="s">
        <v>754</v>
      </c>
      <c r="E757" s="65">
        <v>516</v>
      </c>
      <c r="F757" s="65" t="s">
        <v>944</v>
      </c>
      <c r="G757" s="67">
        <v>3189987.5989769935</v>
      </c>
      <c r="H757" s="67">
        <v>1952256.9123211072</v>
      </c>
      <c r="I757" s="67">
        <v>1654672.5899999999</v>
      </c>
      <c r="J757" s="68">
        <v>0.8475690773878225</v>
      </c>
      <c r="K757" s="67">
        <v>190159.60978309732</v>
      </c>
      <c r="L757" s="67">
        <v>1440181.1657735873</v>
      </c>
      <c r="M757" s="67">
        <v>217733.37</v>
      </c>
      <c r="N757" s="67">
        <v>1347900.9300000002</v>
      </c>
      <c r="O757" s="67">
        <v>2686739.8302431456</v>
      </c>
      <c r="P757" s="67" t="s">
        <v>1082</v>
      </c>
      <c r="Q757" s="67" t="s">
        <v>1082</v>
      </c>
      <c r="R757" s="67">
        <v>0</v>
      </c>
      <c r="S757" s="67">
        <v>0</v>
      </c>
      <c r="T757" s="68">
        <v>9.6162221021839994E-2</v>
      </c>
      <c r="U757" s="68">
        <v>9.3779479665206611E-2</v>
      </c>
      <c r="V757" s="68">
        <v>0.97522164805145017</v>
      </c>
      <c r="W757" s="67">
        <v>156777.19</v>
      </c>
      <c r="X757" s="67">
        <v>146824.37</v>
      </c>
      <c r="Y757" s="68">
        <v>0.93651614753396206</v>
      </c>
      <c r="Z757" s="68">
        <v>0.13898676485143305</v>
      </c>
      <c r="AA757" s="68">
        <v>0.15006438604468489</v>
      </c>
      <c r="AB757" s="68">
        <v>1.0797027055424524</v>
      </c>
      <c r="AC757" s="67">
        <v>226595.79000000004</v>
      </c>
      <c r="AD757" s="67">
        <v>234945.95</v>
      </c>
      <c r="AE757" s="68">
        <v>1.0368504639914093</v>
      </c>
      <c r="AF757" s="43">
        <v>80</v>
      </c>
      <c r="AG757" s="43">
        <v>70</v>
      </c>
      <c r="AH757" s="43">
        <v>39</v>
      </c>
      <c r="AI757" s="43">
        <v>0</v>
      </c>
      <c r="AJ757" s="67">
        <v>49888.800000000003</v>
      </c>
      <c r="AK757" s="67">
        <v>62059.22</v>
      </c>
      <c r="AL757" s="68">
        <v>1.2439509469059187</v>
      </c>
      <c r="AM757" s="67">
        <v>29698.519999999997</v>
      </c>
      <c r="AN757" s="67">
        <v>24432.690000000002</v>
      </c>
      <c r="AO757" s="68">
        <v>0.82269049097396119</v>
      </c>
      <c r="AP757" s="67">
        <v>5057.24</v>
      </c>
      <c r="AQ757" s="67">
        <v>7163.6799999999994</v>
      </c>
      <c r="AR757" s="68">
        <v>1.4165196826727622</v>
      </c>
      <c r="AS757" s="67">
        <v>72132.62999999999</v>
      </c>
      <c r="AT757" s="67">
        <v>53168.780000000006</v>
      </c>
      <c r="AU757" s="68">
        <v>0.73709748278968912</v>
      </c>
      <c r="AV757" s="43">
        <v>2344.89</v>
      </c>
      <c r="AW757" s="43">
        <v>1264.76</v>
      </c>
      <c r="AX757" s="69">
        <v>0.53936858445385505</v>
      </c>
      <c r="AY757" s="43">
        <v>190159.60978309732</v>
      </c>
      <c r="AZ757" s="43">
        <v>217733.37</v>
      </c>
      <c r="BA757" s="43">
        <v>45206.741499568539</v>
      </c>
      <c r="BB757" s="43">
        <v>61635.600000000013</v>
      </c>
      <c r="BC757" s="43">
        <v>313228.55191386002</v>
      </c>
      <c r="BD757" s="43">
        <v>74856.989208312196</v>
      </c>
      <c r="BE757" s="43">
        <v>260040.45</v>
      </c>
      <c r="BF757" s="43">
        <v>375846.13000000006</v>
      </c>
      <c r="BG757" s="43">
        <v>3890.5899999999997</v>
      </c>
      <c r="BH757" s="43">
        <v>65</v>
      </c>
      <c r="BI757" s="44">
        <v>43173</v>
      </c>
      <c r="BJ757" s="44">
        <v>43541</v>
      </c>
      <c r="BK757" s="44">
        <v>43172</v>
      </c>
      <c r="BL757" s="43">
        <f t="shared" si="417"/>
        <v>1654672.5899999999</v>
      </c>
      <c r="BM757" s="43">
        <f t="shared" si="418"/>
        <v>1565634.3000000003</v>
      </c>
      <c r="BO757" s="16" t="str">
        <f>IFERROR(VLOOKUP($C757,'PORTE LOJA'!A:B,2,0),"PORTE 1")</f>
        <v>PORTE 4</v>
      </c>
      <c r="BP757" s="16">
        <f>VLOOKUP(BO757,'PAINEL E TARGET'!$S$1:$W$8,3,0)</f>
        <v>3000</v>
      </c>
      <c r="BQ757" s="16">
        <f t="shared" si="396"/>
        <v>1</v>
      </c>
      <c r="BR757" s="16">
        <f t="shared" si="397"/>
        <v>1</v>
      </c>
      <c r="BS757" s="16">
        <f t="shared" si="398"/>
        <v>1</v>
      </c>
      <c r="BT757" s="16">
        <f t="shared" si="399"/>
        <v>1</v>
      </c>
      <c r="BU757" s="16">
        <f t="shared" si="400"/>
        <v>1</v>
      </c>
      <c r="BV757" s="16">
        <f t="shared" si="401"/>
        <v>1</v>
      </c>
      <c r="BW757" s="17" t="str">
        <f t="shared" si="419"/>
        <v>111111</v>
      </c>
      <c r="BY757" s="17">
        <f t="shared" si="402"/>
        <v>0.84799999999999998</v>
      </c>
      <c r="BZ757" s="17">
        <f t="shared" si="403"/>
        <v>0.96</v>
      </c>
      <c r="CA757" s="17" t="str">
        <f t="shared" si="420"/>
        <v>Sem Retira</v>
      </c>
      <c r="CB757" s="17">
        <f t="shared" si="421"/>
        <v>0.96</v>
      </c>
      <c r="CC757" s="33" t="str">
        <f>IF(CB757&gt;='PAINEL E TARGET'!$T$11,'PAINEL E TARGET'!$S$11,
IF(CB757&gt;='PAINEL E TARGET'!$T$12,'PAINEL E TARGET'!$S$12,
IF(CB757&gt;='PAINEL E TARGET'!$T$13,'PAINEL E TARGET'!$S$13,
IF(CB757&gt;='PAINEL E TARGET'!$T$14,'PAINEL E TARGET'!$S$14,
IF(CB757&gt;='PAINEL E TARGET'!$T$15,'PAINEL E TARGET'!$S$15,
IF(CB757&gt;='PAINEL E TARGET'!$T$16,'PAINEL E TARGET'!$S$16,
IF(CB757&gt;='PAINEL E TARGET'!$T$17,'PAINEL E TARGET'!$S$17,
IF(CB757&gt;='PAINEL E TARGET'!$T$18,'PAINEL E TARGET'!$S$18,'PAINEL E TARGET'!$S$19))))))))</f>
        <v>1. Fx de 90% a 99,9%</v>
      </c>
      <c r="CD757" s="17">
        <f>IFERROR(VLOOKUP($BW757,'PAINEL E TARGET'!$G$1:$Q$99,4,0),0)</f>
        <v>0.25</v>
      </c>
      <c r="CE757" s="17">
        <f>VLOOKUP(CC757,'PAINEL E TARGET'!$S$10:$U$19,3,0)</f>
        <v>0.5</v>
      </c>
      <c r="CF757" s="16">
        <f t="shared" si="422"/>
        <v>375</v>
      </c>
      <c r="CG757" s="17">
        <f t="shared" si="404"/>
        <v>1.244</v>
      </c>
      <c r="CH757" s="17">
        <f t="shared" si="405"/>
        <v>0.82299999999999995</v>
      </c>
      <c r="CI757" s="17">
        <f t="shared" si="406"/>
        <v>1.417</v>
      </c>
      <c r="CJ757" s="17">
        <f t="shared" si="407"/>
        <v>0.73699999999999999</v>
      </c>
      <c r="CK757" s="17">
        <f t="shared" si="408"/>
        <v>0.53900000000000003</v>
      </c>
      <c r="CL757" s="17">
        <f t="shared" si="409"/>
        <v>0.93700000000000006</v>
      </c>
      <c r="CM757" s="16">
        <f t="shared" si="410"/>
        <v>4</v>
      </c>
      <c r="CN757" s="17" t="str">
        <f t="shared" si="423"/>
        <v>não ok</v>
      </c>
      <c r="CO757" s="17">
        <f t="shared" si="424"/>
        <v>0</v>
      </c>
      <c r="CP757" s="33" t="str">
        <f>IF(CO757&gt;='PAINEL E TARGET'!$T$11,'PAINEL E TARGET'!$S$11,
IF(CO757&gt;='PAINEL E TARGET'!$T$12,'PAINEL E TARGET'!$S$12,
IF(CO757&gt;='PAINEL E TARGET'!$T$13,'PAINEL E TARGET'!$S$13,
IF(CO757&gt;='PAINEL E TARGET'!$T$14,'PAINEL E TARGET'!$S$14,
IF(CO757&gt;='PAINEL E TARGET'!$T$15,'PAINEL E TARGET'!$S$15,
IF(CO757&gt;='PAINEL E TARGET'!$T$16,'PAINEL E TARGET'!$S$16,
IF(CO757&gt;='PAINEL E TARGET'!$T$17,'PAINEL E TARGET'!$S$17,
IF(CO757&gt;='PAINEL E TARGET'!$T$18,'PAINEL E TARGET'!$S$18,'PAINEL E TARGET'!$S$19))))))))</f>
        <v>Não elegível</v>
      </c>
      <c r="CQ757" s="17">
        <f>IFERROR(VLOOKUP($BW757,'PAINEL E TARGET'!$G$1:$Q$99,5,0),0)</f>
        <v>0.25</v>
      </c>
      <c r="CR757" s="17">
        <f>VLOOKUP(CP757,'PAINEL E TARGET'!$S$10:$U$19,3,0)</f>
        <v>0</v>
      </c>
      <c r="CS757" s="16">
        <f t="shared" si="425"/>
        <v>0</v>
      </c>
      <c r="CT757" s="17">
        <f t="shared" si="411"/>
        <v>1.0369999999999999</v>
      </c>
      <c r="CU757" s="33" t="str">
        <f>IF(CT757&gt;='PAINEL E TARGET'!$T$11,'PAINEL E TARGET'!$S$11,
IF(CT757&gt;='PAINEL E TARGET'!$T$12,'PAINEL E TARGET'!$S$12,
IF(CT757&gt;='PAINEL E TARGET'!$T$13,'PAINEL E TARGET'!$S$13,
IF(CT757&gt;='PAINEL E TARGET'!$T$14,'PAINEL E TARGET'!$S$14,
IF(CT757&gt;='PAINEL E TARGET'!$T$15,'PAINEL E TARGET'!$S$15,
IF(CT757&gt;='PAINEL E TARGET'!$T$16,'PAINEL E TARGET'!$S$16,
IF(CT757&gt;='PAINEL E TARGET'!$T$17,'PAINEL E TARGET'!$S$17,
IF(CT757&gt;='PAINEL E TARGET'!$T$18,'PAINEL E TARGET'!$S$18,'PAINEL E TARGET'!$S$19))))))))</f>
        <v>2. Fx de 100% a 104,9%</v>
      </c>
      <c r="CV757" s="17">
        <f>IFERROR(VLOOKUP($BW757,'PAINEL E TARGET'!$G$1:$Q$99,6,0),0)</f>
        <v>0.2</v>
      </c>
      <c r="CW757" s="17">
        <f>VLOOKUP(CU757,'PAINEL E TARGET'!$S$10:$U$19,3,0)</f>
        <v>1</v>
      </c>
      <c r="CX757" s="16">
        <f t="shared" si="426"/>
        <v>600</v>
      </c>
      <c r="CY757" s="17">
        <f t="shared" si="412"/>
        <v>1.145</v>
      </c>
      <c r="CZ757" s="33" t="str">
        <f>IF(CY757&gt;='PAINEL E TARGET'!$T$11,'PAINEL E TARGET'!$S$11,
IF(CY757&gt;='PAINEL E TARGET'!$T$12,'PAINEL E TARGET'!$S$12,
IF(CY757&gt;='PAINEL E TARGET'!$T$13,'PAINEL E TARGET'!$S$13,
IF(CY757&gt;='PAINEL E TARGET'!$T$14,'PAINEL E TARGET'!$S$14,
IF(CY757&gt;='PAINEL E TARGET'!$T$15,'PAINEL E TARGET'!$S$15,
IF(CY757&gt;='PAINEL E TARGET'!$T$16,'PAINEL E TARGET'!$S$16,
IF(CY757&gt;='PAINEL E TARGET'!$T$17,'PAINEL E TARGET'!$S$17,
IF(CY757&gt;='PAINEL E TARGET'!$T$18,'PAINEL E TARGET'!$S$18,'PAINEL E TARGET'!$S$19))))))))</f>
        <v>4. Fx de 110% a 114,9%</v>
      </c>
      <c r="DA757" s="17">
        <f>IFERROR(VLOOKUP($BW757,'PAINEL E TARGET'!$G$1:$Q$99,7,0),0)</f>
        <v>0.15</v>
      </c>
      <c r="DB757" s="17">
        <f>VLOOKUP(CZ757,'PAINEL E TARGET'!$S$10:$U$19,3,0)</f>
        <v>1.2</v>
      </c>
      <c r="DC757" s="16">
        <f t="shared" si="427"/>
        <v>540</v>
      </c>
      <c r="DD757" s="17">
        <f t="shared" si="413"/>
        <v>1.363</v>
      </c>
      <c r="DE757" s="33" t="str">
        <f>IF(DD757&gt;='PAINEL E TARGET'!$T$11,'PAINEL E TARGET'!$S$11,
IF(DD757&gt;='PAINEL E TARGET'!$T$12,'PAINEL E TARGET'!$S$12,
IF(DD757&gt;='PAINEL E TARGET'!$T$13,'PAINEL E TARGET'!$S$13,
IF(DD757&gt;='PAINEL E TARGET'!$T$14,'PAINEL E TARGET'!$S$14,
IF(DD757&gt;='PAINEL E TARGET'!$T$15,'PAINEL E TARGET'!$S$15,
IF(DD757&gt;='PAINEL E TARGET'!$T$16,'PAINEL E TARGET'!$S$16,
IF(DD757&gt;='PAINEL E TARGET'!$T$17,'PAINEL E TARGET'!$S$17,
IF(DD757&gt;='PAINEL E TARGET'!$T$18,'PAINEL E TARGET'!$S$18,'PAINEL E TARGET'!$S$19))))))))</f>
        <v>8. Fx de 130% ou mais</v>
      </c>
      <c r="DF757" s="17">
        <f>IFERROR(VLOOKUP($BW757,'PAINEL E TARGET'!$G$1:$Q$99,8,0),0)</f>
        <v>0.1</v>
      </c>
      <c r="DG757" s="17">
        <f>VLOOKUP(DE757,'PAINEL E TARGET'!$S$10:$U$19,3,0)</f>
        <v>1.6</v>
      </c>
      <c r="DH757" s="16">
        <f t="shared" si="428"/>
        <v>480.00000000000011</v>
      </c>
      <c r="DI757" s="17">
        <f t="shared" si="414"/>
        <v>0</v>
      </c>
      <c r="DJ757" s="33" t="str">
        <f>IF(DI757&gt;='PAINEL E TARGET'!$T$11,'PAINEL E TARGET'!$S$11,
IF(DI757&gt;='PAINEL E TARGET'!$T$12,'PAINEL E TARGET'!$S$12,
IF(DI757&gt;='PAINEL E TARGET'!$T$13,'PAINEL E TARGET'!$S$13,
IF(DI757&gt;='PAINEL E TARGET'!$T$14,'PAINEL E TARGET'!$S$14,
IF(DI757&gt;='PAINEL E TARGET'!$T$15,'PAINEL E TARGET'!$S$15,
IF(DI757&gt;='PAINEL E TARGET'!$T$16,'PAINEL E TARGET'!$S$16,
IF(DI757&gt;='PAINEL E TARGET'!$T$17,'PAINEL E TARGET'!$S$17,
IF(DI757&gt;='PAINEL E TARGET'!$T$18,'PAINEL E TARGET'!$S$18,'PAINEL E TARGET'!$S$19))))))))</f>
        <v>Não elegível</v>
      </c>
      <c r="DK757" s="17">
        <f>IFERROR(VLOOKUP($BW757,'PAINEL E TARGET'!$G$1:$Q$99,9,0),0)</f>
        <v>0.05</v>
      </c>
      <c r="DL757" s="17">
        <f>VLOOKUP(DJ757,'PAINEL E TARGET'!$S$10:$U$19,3,0)</f>
        <v>0</v>
      </c>
      <c r="DM757" s="16">
        <f t="shared" si="429"/>
        <v>0</v>
      </c>
      <c r="DN757" s="17">
        <f t="shared" si="415"/>
        <v>0.53900000000000003</v>
      </c>
      <c r="DO757" s="33" t="str">
        <f>IF(DN757&gt;='PAINEL E TARGET'!$T$11,'PAINEL E TARGET'!$S$11,
IF(DN757&gt;='PAINEL E TARGET'!$T$12,'PAINEL E TARGET'!$S$12,
IF(DN757&gt;='PAINEL E TARGET'!$T$13,'PAINEL E TARGET'!$S$13,
IF(DN757&gt;='PAINEL E TARGET'!$T$14,'PAINEL E TARGET'!$S$14,
IF(DN757&gt;='PAINEL E TARGET'!$T$15,'PAINEL E TARGET'!$S$15,
IF(DN757&gt;='PAINEL E TARGET'!$T$16,'PAINEL E TARGET'!$S$16,
IF(DN757&gt;='PAINEL E TARGET'!$T$17,'PAINEL E TARGET'!$S$17,
IF(DN757&gt;='PAINEL E TARGET'!$T$18,'PAINEL E TARGET'!$S$18,'PAINEL E TARGET'!$S$19))))))))</f>
        <v>Não elegível</v>
      </c>
      <c r="DP757" s="17">
        <f>IFERROR(VLOOKUP($BW757,'PAINEL E TARGET'!$G$1:$Q$99,10,0),0)</f>
        <v>0</v>
      </c>
      <c r="DQ757" s="17">
        <f>VLOOKUP(DO757,'PAINEL E TARGET'!$S$10:$U$19,3,0)</f>
        <v>0</v>
      </c>
      <c r="DR757" s="16">
        <f t="shared" si="430"/>
        <v>0</v>
      </c>
      <c r="DS757" s="17">
        <f t="shared" si="416"/>
        <v>0.875</v>
      </c>
      <c r="DT757" s="16">
        <f>IF(DS757&gt;=1,VLOOKUP(BO757,'PAINEL E TARGET'!$S$1:$W$8,5,0),0)</f>
        <v>0</v>
      </c>
      <c r="DU757" s="16">
        <f t="shared" si="431"/>
        <v>1995</v>
      </c>
    </row>
    <row r="758" spans="2:125" s="32" customFormat="1" x14ac:dyDescent="0.2">
      <c r="B758" s="44">
        <v>43541</v>
      </c>
      <c r="C758" s="65">
        <v>1665</v>
      </c>
      <c r="D758" s="66" t="s">
        <v>755</v>
      </c>
      <c r="E758" s="65">
        <v>418</v>
      </c>
      <c r="F758" s="65" t="s">
        <v>1020</v>
      </c>
      <c r="G758" s="67">
        <v>1430099.3124450464</v>
      </c>
      <c r="H758" s="67">
        <v>786687.65946606325</v>
      </c>
      <c r="I758" s="67">
        <v>651430.71999999986</v>
      </c>
      <c r="J758" s="68">
        <v>0.82806780068488128</v>
      </c>
      <c r="K758" s="67">
        <v>105577.3331501854</v>
      </c>
      <c r="L758" s="67">
        <v>549223.60215247597</v>
      </c>
      <c r="M758" s="67">
        <v>92417.12</v>
      </c>
      <c r="N758" s="67">
        <v>504873.18000000005</v>
      </c>
      <c r="O758" s="67">
        <v>1196612.8544116812</v>
      </c>
      <c r="P758" s="67" t="s">
        <v>1082</v>
      </c>
      <c r="Q758" s="67" t="s">
        <v>1082</v>
      </c>
      <c r="R758" s="67">
        <v>0</v>
      </c>
      <c r="S758" s="67">
        <v>0</v>
      </c>
      <c r="T758" s="68">
        <v>0.10185507748117742</v>
      </c>
      <c r="U758" s="68">
        <v>0.10457805860902146</v>
      </c>
      <c r="V758" s="68">
        <v>1.026733877143702</v>
      </c>
      <c r="W758" s="67">
        <v>66694.8</v>
      </c>
      <c r="X758" s="67">
        <v>62463.460000000006</v>
      </c>
      <c r="Y758" s="68">
        <v>0.93655667308395862</v>
      </c>
      <c r="Z758" s="68">
        <v>6.9444876371445197E-2</v>
      </c>
      <c r="AA758" s="68">
        <v>7.1592339604376637E-2</v>
      </c>
      <c r="AB758" s="68">
        <v>1.0309232782191897</v>
      </c>
      <c r="AC758" s="67">
        <v>45472.57</v>
      </c>
      <c r="AD758" s="67">
        <v>42761.409999999996</v>
      </c>
      <c r="AE758" s="68">
        <v>0.94037812245931995</v>
      </c>
      <c r="AF758" s="43">
        <v>80</v>
      </c>
      <c r="AG758" s="43">
        <v>66</v>
      </c>
      <c r="AH758" s="43">
        <v>19</v>
      </c>
      <c r="AI758" s="43">
        <v>5</v>
      </c>
      <c r="AJ758" s="67">
        <v>44037.599999999991</v>
      </c>
      <c r="AK758" s="67">
        <v>40487.599999999999</v>
      </c>
      <c r="AL758" s="68">
        <v>0.91938706923174751</v>
      </c>
      <c r="AM758" s="67">
        <v>6960.28</v>
      </c>
      <c r="AN758" s="67">
        <v>8513.59</v>
      </c>
      <c r="AO758" s="68">
        <v>1.223167746125156</v>
      </c>
      <c r="AP758" s="67">
        <v>7149.24</v>
      </c>
      <c r="AQ758" s="67">
        <v>6351.68</v>
      </c>
      <c r="AR758" s="68">
        <v>0.88844128886427098</v>
      </c>
      <c r="AS758" s="67">
        <v>8547.6799999999985</v>
      </c>
      <c r="AT758" s="67">
        <v>7110.5899999999992</v>
      </c>
      <c r="AU758" s="68">
        <v>0.83187367800385603</v>
      </c>
      <c r="AV758" s="43">
        <v>356.53</v>
      </c>
      <c r="AW758" s="43">
        <v>219.96</v>
      </c>
      <c r="AX758" s="69">
        <v>0.61694668050374446</v>
      </c>
      <c r="AY758" s="43">
        <v>105577.3331501854</v>
      </c>
      <c r="AZ758" s="43">
        <v>92417.119999999981</v>
      </c>
      <c r="BA758" s="43">
        <v>32071.84174686392</v>
      </c>
      <c r="BB758" s="43">
        <v>26820.7</v>
      </c>
      <c r="BC758" s="43">
        <v>192333.05545053692</v>
      </c>
      <c r="BD758" s="43">
        <v>58621.347657130493</v>
      </c>
      <c r="BE758" s="43">
        <v>122856.93999999999</v>
      </c>
      <c r="BF758" s="43">
        <v>83763.939999999988</v>
      </c>
      <c r="BG758" s="43">
        <v>655.34999999999991</v>
      </c>
      <c r="BH758" s="43">
        <v>30</v>
      </c>
      <c r="BI758" s="44">
        <v>43173</v>
      </c>
      <c r="BJ758" s="44">
        <v>43541</v>
      </c>
      <c r="BK758" s="44">
        <v>43172</v>
      </c>
      <c r="BL758" s="43">
        <f t="shared" si="417"/>
        <v>651430.71999999986</v>
      </c>
      <c r="BM758" s="43">
        <f t="shared" si="418"/>
        <v>597290.30000000005</v>
      </c>
      <c r="BO758" s="16" t="str">
        <f>IFERROR(VLOOKUP($C758,'PORTE LOJA'!A:B,2,0),"PORTE 1")</f>
        <v>PORTE 2</v>
      </c>
      <c r="BP758" s="16">
        <f>VLOOKUP(BO758,'PAINEL E TARGET'!$S$1:$W$8,3,0)</f>
        <v>1875</v>
      </c>
      <c r="BQ758" s="16">
        <f t="shared" si="396"/>
        <v>1</v>
      </c>
      <c r="BR758" s="16">
        <f t="shared" si="397"/>
        <v>1</v>
      </c>
      <c r="BS758" s="16">
        <f t="shared" si="398"/>
        <v>1</v>
      </c>
      <c r="BT758" s="16">
        <f t="shared" si="399"/>
        <v>1</v>
      </c>
      <c r="BU758" s="16">
        <f t="shared" si="400"/>
        <v>1</v>
      </c>
      <c r="BV758" s="16">
        <f t="shared" si="401"/>
        <v>1</v>
      </c>
      <c r="BW758" s="17" t="str">
        <f t="shared" si="419"/>
        <v>111111</v>
      </c>
      <c r="BY758" s="17">
        <f t="shared" si="402"/>
        <v>0.82799999999999996</v>
      </c>
      <c r="BZ758" s="17">
        <f t="shared" si="403"/>
        <v>0.91200000000000003</v>
      </c>
      <c r="CA758" s="17" t="str">
        <f t="shared" si="420"/>
        <v>Sem Retira</v>
      </c>
      <c r="CB758" s="17">
        <f t="shared" si="421"/>
        <v>0.91200000000000003</v>
      </c>
      <c r="CC758" s="33" t="str">
        <f>IF(CB758&gt;='PAINEL E TARGET'!$T$11,'PAINEL E TARGET'!$S$11,
IF(CB758&gt;='PAINEL E TARGET'!$T$12,'PAINEL E TARGET'!$S$12,
IF(CB758&gt;='PAINEL E TARGET'!$T$13,'PAINEL E TARGET'!$S$13,
IF(CB758&gt;='PAINEL E TARGET'!$T$14,'PAINEL E TARGET'!$S$14,
IF(CB758&gt;='PAINEL E TARGET'!$T$15,'PAINEL E TARGET'!$S$15,
IF(CB758&gt;='PAINEL E TARGET'!$T$16,'PAINEL E TARGET'!$S$16,
IF(CB758&gt;='PAINEL E TARGET'!$T$17,'PAINEL E TARGET'!$S$17,
IF(CB758&gt;='PAINEL E TARGET'!$T$18,'PAINEL E TARGET'!$S$18,'PAINEL E TARGET'!$S$19))))))))</f>
        <v>1. Fx de 90% a 99,9%</v>
      </c>
      <c r="CD758" s="17">
        <f>IFERROR(VLOOKUP($BW758,'PAINEL E TARGET'!$G$1:$Q$99,4,0),0)</f>
        <v>0.25</v>
      </c>
      <c r="CE758" s="17">
        <f>VLOOKUP(CC758,'PAINEL E TARGET'!$S$10:$U$19,3,0)</f>
        <v>0.5</v>
      </c>
      <c r="CF758" s="16">
        <f t="shared" si="422"/>
        <v>234.375</v>
      </c>
      <c r="CG758" s="17">
        <f t="shared" si="404"/>
        <v>0.91900000000000004</v>
      </c>
      <c r="CH758" s="17">
        <f t="shared" si="405"/>
        <v>1.2230000000000001</v>
      </c>
      <c r="CI758" s="17">
        <f t="shared" si="406"/>
        <v>0.88800000000000001</v>
      </c>
      <c r="CJ758" s="17">
        <f t="shared" si="407"/>
        <v>0.83199999999999996</v>
      </c>
      <c r="CK758" s="17">
        <f t="shared" si="408"/>
        <v>0.61699999999999999</v>
      </c>
      <c r="CL758" s="17">
        <f t="shared" si="409"/>
        <v>0.93700000000000006</v>
      </c>
      <c r="CM758" s="16">
        <f t="shared" si="410"/>
        <v>4</v>
      </c>
      <c r="CN758" s="17" t="str">
        <f t="shared" si="423"/>
        <v>não ok</v>
      </c>
      <c r="CO758" s="17">
        <f t="shared" si="424"/>
        <v>0</v>
      </c>
      <c r="CP758" s="33" t="str">
        <f>IF(CO758&gt;='PAINEL E TARGET'!$T$11,'PAINEL E TARGET'!$S$11,
IF(CO758&gt;='PAINEL E TARGET'!$T$12,'PAINEL E TARGET'!$S$12,
IF(CO758&gt;='PAINEL E TARGET'!$T$13,'PAINEL E TARGET'!$S$13,
IF(CO758&gt;='PAINEL E TARGET'!$T$14,'PAINEL E TARGET'!$S$14,
IF(CO758&gt;='PAINEL E TARGET'!$T$15,'PAINEL E TARGET'!$S$15,
IF(CO758&gt;='PAINEL E TARGET'!$T$16,'PAINEL E TARGET'!$S$16,
IF(CO758&gt;='PAINEL E TARGET'!$T$17,'PAINEL E TARGET'!$S$17,
IF(CO758&gt;='PAINEL E TARGET'!$T$18,'PAINEL E TARGET'!$S$18,'PAINEL E TARGET'!$S$19))))))))</f>
        <v>Não elegível</v>
      </c>
      <c r="CQ758" s="17">
        <f>IFERROR(VLOOKUP($BW758,'PAINEL E TARGET'!$G$1:$Q$99,5,0),0)</f>
        <v>0.25</v>
      </c>
      <c r="CR758" s="17">
        <f>VLOOKUP(CP758,'PAINEL E TARGET'!$S$10:$U$19,3,0)</f>
        <v>0</v>
      </c>
      <c r="CS758" s="16">
        <f t="shared" si="425"/>
        <v>0</v>
      </c>
      <c r="CT758" s="17">
        <f t="shared" si="411"/>
        <v>0.94</v>
      </c>
      <c r="CU758" s="33" t="str">
        <f>IF(CT758&gt;='PAINEL E TARGET'!$T$11,'PAINEL E TARGET'!$S$11,
IF(CT758&gt;='PAINEL E TARGET'!$T$12,'PAINEL E TARGET'!$S$12,
IF(CT758&gt;='PAINEL E TARGET'!$T$13,'PAINEL E TARGET'!$S$13,
IF(CT758&gt;='PAINEL E TARGET'!$T$14,'PAINEL E TARGET'!$S$14,
IF(CT758&gt;='PAINEL E TARGET'!$T$15,'PAINEL E TARGET'!$S$15,
IF(CT758&gt;='PAINEL E TARGET'!$T$16,'PAINEL E TARGET'!$S$16,
IF(CT758&gt;='PAINEL E TARGET'!$T$17,'PAINEL E TARGET'!$S$17,
IF(CT758&gt;='PAINEL E TARGET'!$T$18,'PAINEL E TARGET'!$S$18,'PAINEL E TARGET'!$S$19))))))))</f>
        <v>1. Fx de 90% a 99,9%</v>
      </c>
      <c r="CV758" s="17">
        <f>IFERROR(VLOOKUP($BW758,'PAINEL E TARGET'!$G$1:$Q$99,6,0),0)</f>
        <v>0.2</v>
      </c>
      <c r="CW758" s="17">
        <f>VLOOKUP(CU758,'PAINEL E TARGET'!$S$10:$U$19,3,0)</f>
        <v>0.5</v>
      </c>
      <c r="CX758" s="16">
        <f t="shared" si="426"/>
        <v>187.5</v>
      </c>
      <c r="CY758" s="17">
        <f t="shared" si="412"/>
        <v>0.875</v>
      </c>
      <c r="CZ758" s="33" t="str">
        <f>IF(CY758&gt;='PAINEL E TARGET'!$T$11,'PAINEL E TARGET'!$S$11,
IF(CY758&gt;='PAINEL E TARGET'!$T$12,'PAINEL E TARGET'!$S$12,
IF(CY758&gt;='PAINEL E TARGET'!$T$13,'PAINEL E TARGET'!$S$13,
IF(CY758&gt;='PAINEL E TARGET'!$T$14,'PAINEL E TARGET'!$S$14,
IF(CY758&gt;='PAINEL E TARGET'!$T$15,'PAINEL E TARGET'!$S$15,
IF(CY758&gt;='PAINEL E TARGET'!$T$16,'PAINEL E TARGET'!$S$16,
IF(CY758&gt;='PAINEL E TARGET'!$T$17,'PAINEL E TARGET'!$S$17,
IF(CY758&gt;='PAINEL E TARGET'!$T$18,'PAINEL E TARGET'!$S$18,'PAINEL E TARGET'!$S$19))))))))</f>
        <v>Não elegível</v>
      </c>
      <c r="DA758" s="17">
        <f>IFERROR(VLOOKUP($BW758,'PAINEL E TARGET'!$G$1:$Q$99,7,0),0)</f>
        <v>0.15</v>
      </c>
      <c r="DB758" s="17">
        <f>VLOOKUP(CZ758,'PAINEL E TARGET'!$S$10:$U$19,3,0)</f>
        <v>0</v>
      </c>
      <c r="DC758" s="16">
        <f t="shared" si="427"/>
        <v>0</v>
      </c>
      <c r="DD758" s="17">
        <f t="shared" si="413"/>
        <v>0.83599999999999997</v>
      </c>
      <c r="DE758" s="33" t="str">
        <f>IF(DD758&gt;='PAINEL E TARGET'!$T$11,'PAINEL E TARGET'!$S$11,
IF(DD758&gt;='PAINEL E TARGET'!$T$12,'PAINEL E TARGET'!$S$12,
IF(DD758&gt;='PAINEL E TARGET'!$T$13,'PAINEL E TARGET'!$S$13,
IF(DD758&gt;='PAINEL E TARGET'!$T$14,'PAINEL E TARGET'!$S$14,
IF(DD758&gt;='PAINEL E TARGET'!$T$15,'PAINEL E TARGET'!$S$15,
IF(DD758&gt;='PAINEL E TARGET'!$T$16,'PAINEL E TARGET'!$S$16,
IF(DD758&gt;='PAINEL E TARGET'!$T$17,'PAINEL E TARGET'!$S$17,
IF(DD758&gt;='PAINEL E TARGET'!$T$18,'PAINEL E TARGET'!$S$18,'PAINEL E TARGET'!$S$19))))))))</f>
        <v>Não elegível</v>
      </c>
      <c r="DF758" s="17">
        <f>IFERROR(VLOOKUP($BW758,'PAINEL E TARGET'!$G$1:$Q$99,8,0),0)</f>
        <v>0.1</v>
      </c>
      <c r="DG758" s="17">
        <f>VLOOKUP(DE758,'PAINEL E TARGET'!$S$10:$U$19,3,0)</f>
        <v>0</v>
      </c>
      <c r="DH758" s="16">
        <f t="shared" si="428"/>
        <v>0</v>
      </c>
      <c r="DI758" s="17">
        <f t="shared" si="414"/>
        <v>0.26300000000000001</v>
      </c>
      <c r="DJ758" s="33" t="str">
        <f>IF(DI758&gt;='PAINEL E TARGET'!$T$11,'PAINEL E TARGET'!$S$11,
IF(DI758&gt;='PAINEL E TARGET'!$T$12,'PAINEL E TARGET'!$S$12,
IF(DI758&gt;='PAINEL E TARGET'!$T$13,'PAINEL E TARGET'!$S$13,
IF(DI758&gt;='PAINEL E TARGET'!$T$14,'PAINEL E TARGET'!$S$14,
IF(DI758&gt;='PAINEL E TARGET'!$T$15,'PAINEL E TARGET'!$S$15,
IF(DI758&gt;='PAINEL E TARGET'!$T$16,'PAINEL E TARGET'!$S$16,
IF(DI758&gt;='PAINEL E TARGET'!$T$17,'PAINEL E TARGET'!$S$17,
IF(DI758&gt;='PAINEL E TARGET'!$T$18,'PAINEL E TARGET'!$S$18,'PAINEL E TARGET'!$S$19))))))))</f>
        <v>Não elegível</v>
      </c>
      <c r="DK758" s="17">
        <f>IFERROR(VLOOKUP($BW758,'PAINEL E TARGET'!$G$1:$Q$99,9,0),0)</f>
        <v>0.05</v>
      </c>
      <c r="DL758" s="17">
        <f>VLOOKUP(DJ758,'PAINEL E TARGET'!$S$10:$U$19,3,0)</f>
        <v>0</v>
      </c>
      <c r="DM758" s="16">
        <f t="shared" si="429"/>
        <v>0</v>
      </c>
      <c r="DN758" s="17">
        <f t="shared" si="415"/>
        <v>0.61699999999999999</v>
      </c>
      <c r="DO758" s="33" t="str">
        <f>IF(DN758&gt;='PAINEL E TARGET'!$T$11,'PAINEL E TARGET'!$S$11,
IF(DN758&gt;='PAINEL E TARGET'!$T$12,'PAINEL E TARGET'!$S$12,
IF(DN758&gt;='PAINEL E TARGET'!$T$13,'PAINEL E TARGET'!$S$13,
IF(DN758&gt;='PAINEL E TARGET'!$T$14,'PAINEL E TARGET'!$S$14,
IF(DN758&gt;='PAINEL E TARGET'!$T$15,'PAINEL E TARGET'!$S$15,
IF(DN758&gt;='PAINEL E TARGET'!$T$16,'PAINEL E TARGET'!$S$16,
IF(DN758&gt;='PAINEL E TARGET'!$T$17,'PAINEL E TARGET'!$S$17,
IF(DN758&gt;='PAINEL E TARGET'!$T$18,'PAINEL E TARGET'!$S$18,'PAINEL E TARGET'!$S$19))))))))</f>
        <v>Não elegível</v>
      </c>
      <c r="DP758" s="17">
        <f>IFERROR(VLOOKUP($BW758,'PAINEL E TARGET'!$G$1:$Q$99,10,0),0)</f>
        <v>0</v>
      </c>
      <c r="DQ758" s="17">
        <f>VLOOKUP(DO758,'PAINEL E TARGET'!$S$10:$U$19,3,0)</f>
        <v>0</v>
      </c>
      <c r="DR758" s="16">
        <f t="shared" si="430"/>
        <v>0</v>
      </c>
      <c r="DS758" s="17">
        <f t="shared" si="416"/>
        <v>0.82499999999999996</v>
      </c>
      <c r="DT758" s="16">
        <f>IF(DS758&gt;=1,VLOOKUP(BO758,'PAINEL E TARGET'!$S$1:$W$8,5,0),0)</f>
        <v>0</v>
      </c>
      <c r="DU758" s="16">
        <f t="shared" si="431"/>
        <v>421.875</v>
      </c>
    </row>
    <row r="759" spans="2:125" s="32" customFormat="1" x14ac:dyDescent="0.2">
      <c r="B759" s="44">
        <v>43541</v>
      </c>
      <c r="C759" s="65">
        <v>1666</v>
      </c>
      <c r="D759" s="66" t="s">
        <v>756</v>
      </c>
      <c r="E759" s="65">
        <v>416</v>
      </c>
      <c r="F759" s="65" t="s">
        <v>1020</v>
      </c>
      <c r="G759" s="67">
        <v>1783661.1491893919</v>
      </c>
      <c r="H759" s="67">
        <v>941072.37776762852</v>
      </c>
      <c r="I759" s="67">
        <v>804183.48</v>
      </c>
      <c r="J759" s="68">
        <v>0.85453945838645218</v>
      </c>
      <c r="K759" s="67">
        <v>51787.188852778781</v>
      </c>
      <c r="L759" s="67">
        <v>832499.891406585</v>
      </c>
      <c r="M759" s="67">
        <v>42321.27</v>
      </c>
      <c r="N759" s="67">
        <v>746152.89999999991</v>
      </c>
      <c r="O759" s="67">
        <v>1678007.1812652298</v>
      </c>
      <c r="P759" s="67" t="s">
        <v>1082</v>
      </c>
      <c r="Q759" s="67" t="s">
        <v>1082</v>
      </c>
      <c r="R759" s="67">
        <v>0</v>
      </c>
      <c r="S759" s="67">
        <v>0</v>
      </c>
      <c r="T759" s="68">
        <v>0.10979259130589555</v>
      </c>
      <c r="U759" s="68">
        <v>8.6911458367748426E-2</v>
      </c>
      <c r="V759" s="68">
        <v>0.79159674923422196</v>
      </c>
      <c r="W759" s="67">
        <v>97088.17</v>
      </c>
      <c r="X759" s="67">
        <v>68527.439999999988</v>
      </c>
      <c r="Y759" s="68">
        <v>0.70582687880511075</v>
      </c>
      <c r="Z759" s="68">
        <v>7.6553351859607432E-2</v>
      </c>
      <c r="AA759" s="68">
        <v>0.10231950908423544</v>
      </c>
      <c r="AB759" s="68">
        <v>1.3365777800543734</v>
      </c>
      <c r="AC759" s="67">
        <v>67695.14</v>
      </c>
      <c r="AD759" s="67">
        <v>80676.289999999994</v>
      </c>
      <c r="AE759" s="68">
        <v>1.1917589652669305</v>
      </c>
      <c r="AF759" s="43">
        <v>80</v>
      </c>
      <c r="AG759" s="43">
        <v>75</v>
      </c>
      <c r="AH759" s="43">
        <v>35</v>
      </c>
      <c r="AI759" s="43">
        <v>28</v>
      </c>
      <c r="AJ759" s="67">
        <v>48603.789999999994</v>
      </c>
      <c r="AK759" s="67">
        <v>40686.199999999997</v>
      </c>
      <c r="AL759" s="68">
        <v>0.83709932908524221</v>
      </c>
      <c r="AM759" s="67">
        <v>12285.559999999998</v>
      </c>
      <c r="AN759" s="67">
        <v>5693.8</v>
      </c>
      <c r="AO759" s="68">
        <v>0.46345465733755736</v>
      </c>
      <c r="AP759" s="67">
        <v>6749</v>
      </c>
      <c r="AQ759" s="67">
        <v>1883.92</v>
      </c>
      <c r="AR759" s="68">
        <v>0.27914061342421098</v>
      </c>
      <c r="AS759" s="67">
        <v>29449.819999999996</v>
      </c>
      <c r="AT759" s="67">
        <v>20263.52</v>
      </c>
      <c r="AU759" s="68">
        <v>0.6880694007637399</v>
      </c>
      <c r="AV759" s="43">
        <v>1268.6400000000001</v>
      </c>
      <c r="AW759" s="43">
        <v>614.88</v>
      </c>
      <c r="AX759" s="69">
        <v>0.48467650397275819</v>
      </c>
      <c r="AY759" s="43">
        <v>51787.188852778781</v>
      </c>
      <c r="AZ759" s="43">
        <v>42321.27</v>
      </c>
      <c r="BA759" s="43">
        <v>32393.078279535992</v>
      </c>
      <c r="BB759" s="43">
        <v>37981.49</v>
      </c>
      <c r="BC759" s="43">
        <v>98254.543373050954</v>
      </c>
      <c r="BD759" s="43">
        <v>61497.603182074148</v>
      </c>
      <c r="BE759" s="43">
        <v>185518.13999999996</v>
      </c>
      <c r="BF759" s="43">
        <v>129353.36</v>
      </c>
      <c r="BG759" s="43">
        <v>2411.0500000000002</v>
      </c>
      <c r="BH759" s="43">
        <v>64</v>
      </c>
      <c r="BI759" s="44">
        <v>43173</v>
      </c>
      <c r="BJ759" s="44">
        <v>43541</v>
      </c>
      <c r="BK759" s="44">
        <v>43172</v>
      </c>
      <c r="BL759" s="43">
        <f t="shared" si="417"/>
        <v>804183.48</v>
      </c>
      <c r="BM759" s="43">
        <f t="shared" si="418"/>
        <v>788474.16999999993</v>
      </c>
      <c r="BO759" s="16" t="str">
        <f>IFERROR(VLOOKUP($C759,'PORTE LOJA'!A:B,2,0),"PORTE 1")</f>
        <v>PORTE 3</v>
      </c>
      <c r="BP759" s="16">
        <f>VLOOKUP(BO759,'PAINEL E TARGET'!$S$1:$W$8,3,0)</f>
        <v>2400</v>
      </c>
      <c r="BQ759" s="16">
        <f t="shared" si="396"/>
        <v>1</v>
      </c>
      <c r="BR759" s="16">
        <f t="shared" si="397"/>
        <v>1</v>
      </c>
      <c r="BS759" s="16">
        <f t="shared" si="398"/>
        <v>1</v>
      </c>
      <c r="BT759" s="16">
        <f t="shared" si="399"/>
        <v>1</v>
      </c>
      <c r="BU759" s="16">
        <f t="shared" si="400"/>
        <v>1</v>
      </c>
      <c r="BV759" s="16">
        <f t="shared" si="401"/>
        <v>1</v>
      </c>
      <c r="BW759" s="17" t="str">
        <f t="shared" si="419"/>
        <v>111111</v>
      </c>
      <c r="BY759" s="17">
        <f t="shared" si="402"/>
        <v>0.85499999999999998</v>
      </c>
      <c r="BZ759" s="17">
        <f t="shared" si="403"/>
        <v>0.89200000000000002</v>
      </c>
      <c r="CA759" s="17" t="str">
        <f t="shared" si="420"/>
        <v>Sem Retira</v>
      </c>
      <c r="CB759" s="17">
        <f t="shared" si="421"/>
        <v>0.89200000000000002</v>
      </c>
      <c r="CC759" s="33" t="str">
        <f>IF(CB759&gt;='PAINEL E TARGET'!$T$11,'PAINEL E TARGET'!$S$11,
IF(CB759&gt;='PAINEL E TARGET'!$T$12,'PAINEL E TARGET'!$S$12,
IF(CB759&gt;='PAINEL E TARGET'!$T$13,'PAINEL E TARGET'!$S$13,
IF(CB759&gt;='PAINEL E TARGET'!$T$14,'PAINEL E TARGET'!$S$14,
IF(CB759&gt;='PAINEL E TARGET'!$T$15,'PAINEL E TARGET'!$S$15,
IF(CB759&gt;='PAINEL E TARGET'!$T$16,'PAINEL E TARGET'!$S$16,
IF(CB759&gt;='PAINEL E TARGET'!$T$17,'PAINEL E TARGET'!$S$17,
IF(CB759&gt;='PAINEL E TARGET'!$T$18,'PAINEL E TARGET'!$S$18,'PAINEL E TARGET'!$S$19))))))))</f>
        <v>Não elegível</v>
      </c>
      <c r="CD759" s="17">
        <f>IFERROR(VLOOKUP($BW759,'PAINEL E TARGET'!$G$1:$Q$99,4,0),0)</f>
        <v>0.25</v>
      </c>
      <c r="CE759" s="17">
        <f>VLOOKUP(CC759,'PAINEL E TARGET'!$S$10:$U$19,3,0)</f>
        <v>0</v>
      </c>
      <c r="CF759" s="16">
        <f t="shared" si="422"/>
        <v>0</v>
      </c>
      <c r="CG759" s="17">
        <f t="shared" si="404"/>
        <v>0.83699999999999997</v>
      </c>
      <c r="CH759" s="17">
        <f t="shared" si="405"/>
        <v>0.46300000000000002</v>
      </c>
      <c r="CI759" s="17">
        <f t="shared" si="406"/>
        <v>0.27900000000000003</v>
      </c>
      <c r="CJ759" s="17">
        <f t="shared" si="407"/>
        <v>0.68799999999999994</v>
      </c>
      <c r="CK759" s="17">
        <f t="shared" si="408"/>
        <v>0.48499999999999999</v>
      </c>
      <c r="CL759" s="17">
        <f t="shared" si="409"/>
        <v>0.70599999999999996</v>
      </c>
      <c r="CM759" s="16">
        <f t="shared" si="410"/>
        <v>1</v>
      </c>
      <c r="CN759" s="17" t="str">
        <f t="shared" si="423"/>
        <v>não ok</v>
      </c>
      <c r="CO759" s="17">
        <f t="shared" si="424"/>
        <v>0</v>
      </c>
      <c r="CP759" s="33" t="str">
        <f>IF(CO759&gt;='PAINEL E TARGET'!$T$11,'PAINEL E TARGET'!$S$11,
IF(CO759&gt;='PAINEL E TARGET'!$T$12,'PAINEL E TARGET'!$S$12,
IF(CO759&gt;='PAINEL E TARGET'!$T$13,'PAINEL E TARGET'!$S$13,
IF(CO759&gt;='PAINEL E TARGET'!$T$14,'PAINEL E TARGET'!$S$14,
IF(CO759&gt;='PAINEL E TARGET'!$T$15,'PAINEL E TARGET'!$S$15,
IF(CO759&gt;='PAINEL E TARGET'!$T$16,'PAINEL E TARGET'!$S$16,
IF(CO759&gt;='PAINEL E TARGET'!$T$17,'PAINEL E TARGET'!$S$17,
IF(CO759&gt;='PAINEL E TARGET'!$T$18,'PAINEL E TARGET'!$S$18,'PAINEL E TARGET'!$S$19))))))))</f>
        <v>Não elegível</v>
      </c>
      <c r="CQ759" s="17">
        <f>IFERROR(VLOOKUP($BW759,'PAINEL E TARGET'!$G$1:$Q$99,5,0),0)</f>
        <v>0.25</v>
      </c>
      <c r="CR759" s="17">
        <f>VLOOKUP(CP759,'PAINEL E TARGET'!$S$10:$U$19,3,0)</f>
        <v>0</v>
      </c>
      <c r="CS759" s="16">
        <f t="shared" si="425"/>
        <v>0</v>
      </c>
      <c r="CT759" s="17">
        <f t="shared" si="411"/>
        <v>1.1919999999999999</v>
      </c>
      <c r="CU759" s="33" t="str">
        <f>IF(CT759&gt;='PAINEL E TARGET'!$T$11,'PAINEL E TARGET'!$S$11,
IF(CT759&gt;='PAINEL E TARGET'!$T$12,'PAINEL E TARGET'!$S$12,
IF(CT759&gt;='PAINEL E TARGET'!$T$13,'PAINEL E TARGET'!$S$13,
IF(CT759&gt;='PAINEL E TARGET'!$T$14,'PAINEL E TARGET'!$S$14,
IF(CT759&gt;='PAINEL E TARGET'!$T$15,'PAINEL E TARGET'!$S$15,
IF(CT759&gt;='PAINEL E TARGET'!$T$16,'PAINEL E TARGET'!$S$16,
IF(CT759&gt;='PAINEL E TARGET'!$T$17,'PAINEL E TARGET'!$S$17,
IF(CT759&gt;='PAINEL E TARGET'!$T$18,'PAINEL E TARGET'!$S$18,'PAINEL E TARGET'!$S$19))))))))</f>
        <v>5. Fx de 115% a 119,9%</v>
      </c>
      <c r="CV759" s="17">
        <f>IFERROR(VLOOKUP($BW759,'PAINEL E TARGET'!$G$1:$Q$99,6,0),0)</f>
        <v>0.2</v>
      </c>
      <c r="CW759" s="17">
        <f>VLOOKUP(CU759,'PAINEL E TARGET'!$S$10:$U$19,3,0)</f>
        <v>1.3</v>
      </c>
      <c r="CX759" s="16">
        <f t="shared" si="426"/>
        <v>624</v>
      </c>
      <c r="CY759" s="17">
        <f t="shared" si="412"/>
        <v>0.81699999999999995</v>
      </c>
      <c r="CZ759" s="33" t="str">
        <f>IF(CY759&gt;='PAINEL E TARGET'!$T$11,'PAINEL E TARGET'!$S$11,
IF(CY759&gt;='PAINEL E TARGET'!$T$12,'PAINEL E TARGET'!$S$12,
IF(CY759&gt;='PAINEL E TARGET'!$T$13,'PAINEL E TARGET'!$S$13,
IF(CY759&gt;='PAINEL E TARGET'!$T$14,'PAINEL E TARGET'!$S$14,
IF(CY759&gt;='PAINEL E TARGET'!$T$15,'PAINEL E TARGET'!$S$15,
IF(CY759&gt;='PAINEL E TARGET'!$T$16,'PAINEL E TARGET'!$S$16,
IF(CY759&gt;='PAINEL E TARGET'!$T$17,'PAINEL E TARGET'!$S$17,
IF(CY759&gt;='PAINEL E TARGET'!$T$18,'PAINEL E TARGET'!$S$18,'PAINEL E TARGET'!$S$19))))))))</f>
        <v>Não elegível</v>
      </c>
      <c r="DA759" s="17">
        <f>IFERROR(VLOOKUP($BW759,'PAINEL E TARGET'!$G$1:$Q$99,7,0),0)</f>
        <v>0.15</v>
      </c>
      <c r="DB759" s="17">
        <f>VLOOKUP(CZ759,'PAINEL E TARGET'!$S$10:$U$19,3,0)</f>
        <v>0</v>
      </c>
      <c r="DC759" s="16">
        <f t="shared" si="427"/>
        <v>0</v>
      </c>
      <c r="DD759" s="17">
        <f t="shared" si="413"/>
        <v>1.173</v>
      </c>
      <c r="DE759" s="33" t="str">
        <f>IF(DD759&gt;='PAINEL E TARGET'!$T$11,'PAINEL E TARGET'!$S$11,
IF(DD759&gt;='PAINEL E TARGET'!$T$12,'PAINEL E TARGET'!$S$12,
IF(DD759&gt;='PAINEL E TARGET'!$T$13,'PAINEL E TARGET'!$S$13,
IF(DD759&gt;='PAINEL E TARGET'!$T$14,'PAINEL E TARGET'!$S$14,
IF(DD759&gt;='PAINEL E TARGET'!$T$15,'PAINEL E TARGET'!$S$15,
IF(DD759&gt;='PAINEL E TARGET'!$T$16,'PAINEL E TARGET'!$S$16,
IF(DD759&gt;='PAINEL E TARGET'!$T$17,'PAINEL E TARGET'!$S$17,
IF(DD759&gt;='PAINEL E TARGET'!$T$18,'PAINEL E TARGET'!$S$18,'PAINEL E TARGET'!$S$19))))))))</f>
        <v>5. Fx de 115% a 119,9%</v>
      </c>
      <c r="DF759" s="17">
        <f>IFERROR(VLOOKUP($BW759,'PAINEL E TARGET'!$G$1:$Q$99,8,0),0)</f>
        <v>0.1</v>
      </c>
      <c r="DG759" s="17">
        <f>VLOOKUP(DE759,'PAINEL E TARGET'!$S$10:$U$19,3,0)</f>
        <v>1.3</v>
      </c>
      <c r="DH759" s="16">
        <f t="shared" si="428"/>
        <v>312</v>
      </c>
      <c r="DI759" s="17">
        <f t="shared" si="414"/>
        <v>0.8</v>
      </c>
      <c r="DJ759" s="33" t="str">
        <f>IF(DI759&gt;='PAINEL E TARGET'!$T$11,'PAINEL E TARGET'!$S$11,
IF(DI759&gt;='PAINEL E TARGET'!$T$12,'PAINEL E TARGET'!$S$12,
IF(DI759&gt;='PAINEL E TARGET'!$T$13,'PAINEL E TARGET'!$S$13,
IF(DI759&gt;='PAINEL E TARGET'!$T$14,'PAINEL E TARGET'!$S$14,
IF(DI759&gt;='PAINEL E TARGET'!$T$15,'PAINEL E TARGET'!$S$15,
IF(DI759&gt;='PAINEL E TARGET'!$T$16,'PAINEL E TARGET'!$S$16,
IF(DI759&gt;='PAINEL E TARGET'!$T$17,'PAINEL E TARGET'!$S$17,
IF(DI759&gt;='PAINEL E TARGET'!$T$18,'PAINEL E TARGET'!$S$18,'PAINEL E TARGET'!$S$19))))))))</f>
        <v>Não elegível</v>
      </c>
      <c r="DK759" s="17">
        <f>IFERROR(VLOOKUP($BW759,'PAINEL E TARGET'!$G$1:$Q$99,9,0),0)</f>
        <v>0.05</v>
      </c>
      <c r="DL759" s="17">
        <f>VLOOKUP(DJ759,'PAINEL E TARGET'!$S$10:$U$19,3,0)</f>
        <v>0</v>
      </c>
      <c r="DM759" s="16">
        <f t="shared" si="429"/>
        <v>0</v>
      </c>
      <c r="DN759" s="17">
        <f t="shared" si="415"/>
        <v>0.48499999999999999</v>
      </c>
      <c r="DO759" s="33" t="str">
        <f>IF(DN759&gt;='PAINEL E TARGET'!$T$11,'PAINEL E TARGET'!$S$11,
IF(DN759&gt;='PAINEL E TARGET'!$T$12,'PAINEL E TARGET'!$S$12,
IF(DN759&gt;='PAINEL E TARGET'!$T$13,'PAINEL E TARGET'!$S$13,
IF(DN759&gt;='PAINEL E TARGET'!$T$14,'PAINEL E TARGET'!$S$14,
IF(DN759&gt;='PAINEL E TARGET'!$T$15,'PAINEL E TARGET'!$S$15,
IF(DN759&gt;='PAINEL E TARGET'!$T$16,'PAINEL E TARGET'!$S$16,
IF(DN759&gt;='PAINEL E TARGET'!$T$17,'PAINEL E TARGET'!$S$17,
IF(DN759&gt;='PAINEL E TARGET'!$T$18,'PAINEL E TARGET'!$S$18,'PAINEL E TARGET'!$S$19))))))))</f>
        <v>Não elegível</v>
      </c>
      <c r="DP759" s="17">
        <f>IFERROR(VLOOKUP($BW759,'PAINEL E TARGET'!$G$1:$Q$99,10,0),0)</f>
        <v>0</v>
      </c>
      <c r="DQ759" s="17">
        <f>VLOOKUP(DO759,'PAINEL E TARGET'!$S$10:$U$19,3,0)</f>
        <v>0</v>
      </c>
      <c r="DR759" s="16">
        <f t="shared" si="430"/>
        <v>0</v>
      </c>
      <c r="DS759" s="17">
        <f t="shared" si="416"/>
        <v>0.93799999999999994</v>
      </c>
      <c r="DT759" s="16">
        <f>IF(DS759&gt;=1,VLOOKUP(BO759,'PAINEL E TARGET'!$S$1:$W$8,5,0),0)</f>
        <v>0</v>
      </c>
      <c r="DU759" s="16">
        <f t="shared" si="431"/>
        <v>936</v>
      </c>
    </row>
    <row r="760" spans="2:125" s="32" customFormat="1" x14ac:dyDescent="0.2">
      <c r="B760" s="44">
        <v>43541</v>
      </c>
      <c r="C760" s="65">
        <v>1667</v>
      </c>
      <c r="D760" s="66" t="s">
        <v>757</v>
      </c>
      <c r="E760" s="65">
        <v>416</v>
      </c>
      <c r="F760" s="65" t="s">
        <v>1020</v>
      </c>
      <c r="G760" s="67">
        <v>2260129.6090970468</v>
      </c>
      <c r="H760" s="67">
        <v>1189273.2724052994</v>
      </c>
      <c r="I760" s="67">
        <v>998938.37</v>
      </c>
      <c r="J760" s="68">
        <v>0.83995696630737526</v>
      </c>
      <c r="K760" s="67">
        <v>71052.746086480707</v>
      </c>
      <c r="L760" s="67">
        <v>1018073.3203177279</v>
      </c>
      <c r="M760" s="67">
        <v>63083.38</v>
      </c>
      <c r="N760" s="67">
        <v>885587.18</v>
      </c>
      <c r="O760" s="67">
        <v>2075101.0531144266</v>
      </c>
      <c r="P760" s="67" t="s">
        <v>1082</v>
      </c>
      <c r="Q760" s="67" t="s">
        <v>1082</v>
      </c>
      <c r="R760" s="67">
        <v>0</v>
      </c>
      <c r="S760" s="67">
        <v>0</v>
      </c>
      <c r="T760" s="68">
        <v>0.10794881660317017</v>
      </c>
      <c r="U760" s="68">
        <v>0.11821444105949699</v>
      </c>
      <c r="V760" s="68">
        <v>1.0950971467715502</v>
      </c>
      <c r="W760" s="67">
        <v>117569.87000000002</v>
      </c>
      <c r="X760" s="67">
        <v>112146.56</v>
      </c>
      <c r="Y760" s="68">
        <v>0.95387159992606929</v>
      </c>
      <c r="Z760" s="68">
        <v>0.11011561810833599</v>
      </c>
      <c r="AA760" s="68">
        <v>0.19133325903989262</v>
      </c>
      <c r="AB760" s="68">
        <v>1.7375669530515787</v>
      </c>
      <c r="AC760" s="67">
        <v>119929.79</v>
      </c>
      <c r="AD760" s="67">
        <v>181512.22999999998</v>
      </c>
      <c r="AE760" s="68">
        <v>1.5134874329388885</v>
      </c>
      <c r="AF760" s="43">
        <v>80</v>
      </c>
      <c r="AG760" s="43">
        <v>74</v>
      </c>
      <c r="AH760" s="43">
        <v>37</v>
      </c>
      <c r="AI760" s="43">
        <v>20</v>
      </c>
      <c r="AJ760" s="67">
        <v>58118.11</v>
      </c>
      <c r="AK760" s="67">
        <v>49698.65</v>
      </c>
      <c r="AL760" s="68">
        <v>0.85513190294729136</v>
      </c>
      <c r="AM760" s="67">
        <v>13893.119999999997</v>
      </c>
      <c r="AN760" s="67">
        <v>12521.250000000002</v>
      </c>
      <c r="AO760" s="68">
        <v>0.90125544154228887</v>
      </c>
      <c r="AP760" s="67">
        <v>7083.43</v>
      </c>
      <c r="AQ760" s="67">
        <v>6291.8000000000011</v>
      </c>
      <c r="AR760" s="68">
        <v>0.88824199575629337</v>
      </c>
      <c r="AS760" s="67">
        <v>38475.21</v>
      </c>
      <c r="AT760" s="67">
        <v>43634.859999999993</v>
      </c>
      <c r="AU760" s="68">
        <v>1.1341032316652722</v>
      </c>
      <c r="AV760" s="43">
        <v>1845.87</v>
      </c>
      <c r="AW760" s="43">
        <v>1064.8</v>
      </c>
      <c r="AX760" s="69">
        <v>0.5768553581779865</v>
      </c>
      <c r="AY760" s="43">
        <v>71052.746086480707</v>
      </c>
      <c r="AZ760" s="43">
        <v>63083.38</v>
      </c>
      <c r="BA760" s="43">
        <v>54005.12431210756</v>
      </c>
      <c r="BB760" s="43">
        <v>56368.210000000006</v>
      </c>
      <c r="BC760" s="43">
        <v>135311.2460113946</v>
      </c>
      <c r="BD760" s="43">
        <v>102906.03145371488</v>
      </c>
      <c r="BE760" s="43">
        <v>224876.77000000005</v>
      </c>
      <c r="BF760" s="43">
        <v>229390.68</v>
      </c>
      <c r="BG760" s="43">
        <v>3521.35</v>
      </c>
      <c r="BH760" s="43">
        <v>70</v>
      </c>
      <c r="BI760" s="44">
        <v>43173</v>
      </c>
      <c r="BJ760" s="44">
        <v>43541</v>
      </c>
      <c r="BK760" s="44">
        <v>43172</v>
      </c>
      <c r="BL760" s="43">
        <f t="shared" si="417"/>
        <v>998938.37</v>
      </c>
      <c r="BM760" s="43">
        <f t="shared" si="418"/>
        <v>948670.56</v>
      </c>
      <c r="BO760" s="16" t="str">
        <f>IFERROR(VLOOKUP($C760,'PORTE LOJA'!A:B,2,0),"PORTE 1")</f>
        <v>PORTE 3</v>
      </c>
      <c r="BP760" s="16">
        <f>VLOOKUP(BO760,'PAINEL E TARGET'!$S$1:$W$8,3,0)</f>
        <v>2400</v>
      </c>
      <c r="BQ760" s="16">
        <f t="shared" si="396"/>
        <v>1</v>
      </c>
      <c r="BR760" s="16">
        <f t="shared" si="397"/>
        <v>1</v>
      </c>
      <c r="BS760" s="16">
        <f t="shared" si="398"/>
        <v>1</v>
      </c>
      <c r="BT760" s="16">
        <f t="shared" si="399"/>
        <v>1</v>
      </c>
      <c r="BU760" s="16">
        <f t="shared" si="400"/>
        <v>1</v>
      </c>
      <c r="BV760" s="16">
        <f t="shared" si="401"/>
        <v>1</v>
      </c>
      <c r="BW760" s="17" t="str">
        <f t="shared" si="419"/>
        <v>111111</v>
      </c>
      <c r="BY760" s="17">
        <f t="shared" si="402"/>
        <v>0.84</v>
      </c>
      <c r="BZ760" s="17">
        <f t="shared" si="403"/>
        <v>0.871</v>
      </c>
      <c r="CA760" s="17" t="str">
        <f t="shared" si="420"/>
        <v>Sem Retira</v>
      </c>
      <c r="CB760" s="17">
        <f t="shared" si="421"/>
        <v>0.871</v>
      </c>
      <c r="CC760" s="33" t="str">
        <f>IF(CB760&gt;='PAINEL E TARGET'!$T$11,'PAINEL E TARGET'!$S$11,
IF(CB760&gt;='PAINEL E TARGET'!$T$12,'PAINEL E TARGET'!$S$12,
IF(CB760&gt;='PAINEL E TARGET'!$T$13,'PAINEL E TARGET'!$S$13,
IF(CB760&gt;='PAINEL E TARGET'!$T$14,'PAINEL E TARGET'!$S$14,
IF(CB760&gt;='PAINEL E TARGET'!$T$15,'PAINEL E TARGET'!$S$15,
IF(CB760&gt;='PAINEL E TARGET'!$T$16,'PAINEL E TARGET'!$S$16,
IF(CB760&gt;='PAINEL E TARGET'!$T$17,'PAINEL E TARGET'!$S$17,
IF(CB760&gt;='PAINEL E TARGET'!$T$18,'PAINEL E TARGET'!$S$18,'PAINEL E TARGET'!$S$19))))))))</f>
        <v>Não elegível</v>
      </c>
      <c r="CD760" s="17">
        <f>IFERROR(VLOOKUP($BW760,'PAINEL E TARGET'!$G$1:$Q$99,4,0),0)</f>
        <v>0.25</v>
      </c>
      <c r="CE760" s="17">
        <f>VLOOKUP(CC760,'PAINEL E TARGET'!$S$10:$U$19,3,0)</f>
        <v>0</v>
      </c>
      <c r="CF760" s="16">
        <f t="shared" si="422"/>
        <v>0</v>
      </c>
      <c r="CG760" s="17">
        <f t="shared" si="404"/>
        <v>0.85499999999999998</v>
      </c>
      <c r="CH760" s="17">
        <f t="shared" si="405"/>
        <v>0.90100000000000002</v>
      </c>
      <c r="CI760" s="17">
        <f t="shared" si="406"/>
        <v>0.88800000000000001</v>
      </c>
      <c r="CJ760" s="17">
        <f t="shared" si="407"/>
        <v>1.1339999999999999</v>
      </c>
      <c r="CK760" s="17">
        <f t="shared" si="408"/>
        <v>0.57699999999999996</v>
      </c>
      <c r="CL760" s="17">
        <f t="shared" si="409"/>
        <v>0.95399999999999996</v>
      </c>
      <c r="CM760" s="16">
        <f t="shared" si="410"/>
        <v>4</v>
      </c>
      <c r="CN760" s="17" t="str">
        <f t="shared" si="423"/>
        <v>não ok</v>
      </c>
      <c r="CO760" s="17">
        <f t="shared" si="424"/>
        <v>0</v>
      </c>
      <c r="CP760" s="33" t="str">
        <f>IF(CO760&gt;='PAINEL E TARGET'!$T$11,'PAINEL E TARGET'!$S$11,
IF(CO760&gt;='PAINEL E TARGET'!$T$12,'PAINEL E TARGET'!$S$12,
IF(CO760&gt;='PAINEL E TARGET'!$T$13,'PAINEL E TARGET'!$S$13,
IF(CO760&gt;='PAINEL E TARGET'!$T$14,'PAINEL E TARGET'!$S$14,
IF(CO760&gt;='PAINEL E TARGET'!$T$15,'PAINEL E TARGET'!$S$15,
IF(CO760&gt;='PAINEL E TARGET'!$T$16,'PAINEL E TARGET'!$S$16,
IF(CO760&gt;='PAINEL E TARGET'!$T$17,'PAINEL E TARGET'!$S$17,
IF(CO760&gt;='PAINEL E TARGET'!$T$18,'PAINEL E TARGET'!$S$18,'PAINEL E TARGET'!$S$19))))))))</f>
        <v>Não elegível</v>
      </c>
      <c r="CQ760" s="17">
        <f>IFERROR(VLOOKUP($BW760,'PAINEL E TARGET'!$G$1:$Q$99,5,0),0)</f>
        <v>0.25</v>
      </c>
      <c r="CR760" s="17">
        <f>VLOOKUP(CP760,'PAINEL E TARGET'!$S$10:$U$19,3,0)</f>
        <v>0</v>
      </c>
      <c r="CS760" s="16">
        <f t="shared" si="425"/>
        <v>0</v>
      </c>
      <c r="CT760" s="17">
        <f t="shared" si="411"/>
        <v>1.5129999999999999</v>
      </c>
      <c r="CU760" s="33" t="str">
        <f>IF(CT760&gt;='PAINEL E TARGET'!$T$11,'PAINEL E TARGET'!$S$11,
IF(CT760&gt;='PAINEL E TARGET'!$T$12,'PAINEL E TARGET'!$S$12,
IF(CT760&gt;='PAINEL E TARGET'!$T$13,'PAINEL E TARGET'!$S$13,
IF(CT760&gt;='PAINEL E TARGET'!$T$14,'PAINEL E TARGET'!$S$14,
IF(CT760&gt;='PAINEL E TARGET'!$T$15,'PAINEL E TARGET'!$S$15,
IF(CT760&gt;='PAINEL E TARGET'!$T$16,'PAINEL E TARGET'!$S$16,
IF(CT760&gt;='PAINEL E TARGET'!$T$17,'PAINEL E TARGET'!$S$17,
IF(CT760&gt;='PAINEL E TARGET'!$T$18,'PAINEL E TARGET'!$S$18,'PAINEL E TARGET'!$S$19))))))))</f>
        <v>8. Fx de 130% ou mais</v>
      </c>
      <c r="CV760" s="17">
        <f>IFERROR(VLOOKUP($BW760,'PAINEL E TARGET'!$G$1:$Q$99,6,0),0)</f>
        <v>0.2</v>
      </c>
      <c r="CW760" s="17">
        <f>VLOOKUP(CU760,'PAINEL E TARGET'!$S$10:$U$19,3,0)</f>
        <v>1.6</v>
      </c>
      <c r="CX760" s="16">
        <f t="shared" si="426"/>
        <v>768.00000000000011</v>
      </c>
      <c r="CY760" s="17">
        <f t="shared" si="412"/>
        <v>0.88800000000000001</v>
      </c>
      <c r="CZ760" s="33" t="str">
        <f>IF(CY760&gt;='PAINEL E TARGET'!$T$11,'PAINEL E TARGET'!$S$11,
IF(CY760&gt;='PAINEL E TARGET'!$T$12,'PAINEL E TARGET'!$S$12,
IF(CY760&gt;='PAINEL E TARGET'!$T$13,'PAINEL E TARGET'!$S$13,
IF(CY760&gt;='PAINEL E TARGET'!$T$14,'PAINEL E TARGET'!$S$14,
IF(CY760&gt;='PAINEL E TARGET'!$T$15,'PAINEL E TARGET'!$S$15,
IF(CY760&gt;='PAINEL E TARGET'!$T$16,'PAINEL E TARGET'!$S$16,
IF(CY760&gt;='PAINEL E TARGET'!$T$17,'PAINEL E TARGET'!$S$17,
IF(CY760&gt;='PAINEL E TARGET'!$T$18,'PAINEL E TARGET'!$S$18,'PAINEL E TARGET'!$S$19))))))))</f>
        <v>Não elegível</v>
      </c>
      <c r="DA760" s="17">
        <f>IFERROR(VLOOKUP($BW760,'PAINEL E TARGET'!$G$1:$Q$99,7,0),0)</f>
        <v>0.15</v>
      </c>
      <c r="DB760" s="17">
        <f>VLOOKUP(CZ760,'PAINEL E TARGET'!$S$10:$U$19,3,0)</f>
        <v>0</v>
      </c>
      <c r="DC760" s="16">
        <f t="shared" si="427"/>
        <v>0</v>
      </c>
      <c r="DD760" s="17">
        <f t="shared" si="413"/>
        <v>1.044</v>
      </c>
      <c r="DE760" s="33" t="str">
        <f>IF(DD760&gt;='PAINEL E TARGET'!$T$11,'PAINEL E TARGET'!$S$11,
IF(DD760&gt;='PAINEL E TARGET'!$T$12,'PAINEL E TARGET'!$S$12,
IF(DD760&gt;='PAINEL E TARGET'!$T$13,'PAINEL E TARGET'!$S$13,
IF(DD760&gt;='PAINEL E TARGET'!$T$14,'PAINEL E TARGET'!$S$14,
IF(DD760&gt;='PAINEL E TARGET'!$T$15,'PAINEL E TARGET'!$S$15,
IF(DD760&gt;='PAINEL E TARGET'!$T$16,'PAINEL E TARGET'!$S$16,
IF(DD760&gt;='PAINEL E TARGET'!$T$17,'PAINEL E TARGET'!$S$17,
IF(DD760&gt;='PAINEL E TARGET'!$T$18,'PAINEL E TARGET'!$S$18,'PAINEL E TARGET'!$S$19))))))))</f>
        <v>2. Fx de 100% a 104,9%</v>
      </c>
      <c r="DF760" s="17">
        <f>IFERROR(VLOOKUP($BW760,'PAINEL E TARGET'!$G$1:$Q$99,8,0),0)</f>
        <v>0.1</v>
      </c>
      <c r="DG760" s="17">
        <f>VLOOKUP(DE760,'PAINEL E TARGET'!$S$10:$U$19,3,0)</f>
        <v>1</v>
      </c>
      <c r="DH760" s="16">
        <f t="shared" si="428"/>
        <v>240</v>
      </c>
      <c r="DI760" s="17">
        <f t="shared" si="414"/>
        <v>0.54100000000000004</v>
      </c>
      <c r="DJ760" s="33" t="str">
        <f>IF(DI760&gt;='PAINEL E TARGET'!$T$11,'PAINEL E TARGET'!$S$11,
IF(DI760&gt;='PAINEL E TARGET'!$T$12,'PAINEL E TARGET'!$S$12,
IF(DI760&gt;='PAINEL E TARGET'!$T$13,'PAINEL E TARGET'!$S$13,
IF(DI760&gt;='PAINEL E TARGET'!$T$14,'PAINEL E TARGET'!$S$14,
IF(DI760&gt;='PAINEL E TARGET'!$T$15,'PAINEL E TARGET'!$S$15,
IF(DI760&gt;='PAINEL E TARGET'!$T$16,'PAINEL E TARGET'!$S$16,
IF(DI760&gt;='PAINEL E TARGET'!$T$17,'PAINEL E TARGET'!$S$17,
IF(DI760&gt;='PAINEL E TARGET'!$T$18,'PAINEL E TARGET'!$S$18,'PAINEL E TARGET'!$S$19))))))))</f>
        <v>Não elegível</v>
      </c>
      <c r="DK760" s="17">
        <f>IFERROR(VLOOKUP($BW760,'PAINEL E TARGET'!$G$1:$Q$99,9,0),0)</f>
        <v>0.05</v>
      </c>
      <c r="DL760" s="17">
        <f>VLOOKUP(DJ760,'PAINEL E TARGET'!$S$10:$U$19,3,0)</f>
        <v>0</v>
      </c>
      <c r="DM760" s="16">
        <f t="shared" si="429"/>
        <v>0</v>
      </c>
      <c r="DN760" s="17">
        <f t="shared" si="415"/>
        <v>0.57699999999999996</v>
      </c>
      <c r="DO760" s="33" t="str">
        <f>IF(DN760&gt;='PAINEL E TARGET'!$T$11,'PAINEL E TARGET'!$S$11,
IF(DN760&gt;='PAINEL E TARGET'!$T$12,'PAINEL E TARGET'!$S$12,
IF(DN760&gt;='PAINEL E TARGET'!$T$13,'PAINEL E TARGET'!$S$13,
IF(DN760&gt;='PAINEL E TARGET'!$T$14,'PAINEL E TARGET'!$S$14,
IF(DN760&gt;='PAINEL E TARGET'!$T$15,'PAINEL E TARGET'!$S$15,
IF(DN760&gt;='PAINEL E TARGET'!$T$16,'PAINEL E TARGET'!$S$16,
IF(DN760&gt;='PAINEL E TARGET'!$T$17,'PAINEL E TARGET'!$S$17,
IF(DN760&gt;='PAINEL E TARGET'!$T$18,'PAINEL E TARGET'!$S$18,'PAINEL E TARGET'!$S$19))))))))</f>
        <v>Não elegível</v>
      </c>
      <c r="DP760" s="17">
        <f>IFERROR(VLOOKUP($BW760,'PAINEL E TARGET'!$G$1:$Q$99,10,0),0)</f>
        <v>0</v>
      </c>
      <c r="DQ760" s="17">
        <f>VLOOKUP(DO760,'PAINEL E TARGET'!$S$10:$U$19,3,0)</f>
        <v>0</v>
      </c>
      <c r="DR760" s="16">
        <f t="shared" si="430"/>
        <v>0</v>
      </c>
      <c r="DS760" s="17">
        <f t="shared" si="416"/>
        <v>0.92500000000000004</v>
      </c>
      <c r="DT760" s="16">
        <f>IF(DS760&gt;=1,VLOOKUP(BO760,'PAINEL E TARGET'!$S$1:$W$8,5,0),0)</f>
        <v>0</v>
      </c>
      <c r="DU760" s="16">
        <f t="shared" si="431"/>
        <v>1008.0000000000001</v>
      </c>
    </row>
    <row r="761" spans="2:125" s="32" customFormat="1" x14ac:dyDescent="0.2">
      <c r="B761" s="44">
        <v>43541</v>
      </c>
      <c r="C761" s="65">
        <v>1669</v>
      </c>
      <c r="D761" s="66" t="s">
        <v>758</v>
      </c>
      <c r="E761" s="65">
        <v>212</v>
      </c>
      <c r="F761" s="65" t="s">
        <v>1017</v>
      </c>
      <c r="G761" s="67">
        <v>2803703.6718687257</v>
      </c>
      <c r="H761" s="67">
        <v>1617597.0488099791</v>
      </c>
      <c r="I761" s="67">
        <v>1332809.7699999998</v>
      </c>
      <c r="J761" s="68">
        <v>0.82394423937686501</v>
      </c>
      <c r="K761" s="67">
        <v>282171.19779650448</v>
      </c>
      <c r="L761" s="67">
        <v>1222327.7725669818</v>
      </c>
      <c r="M761" s="67">
        <v>222777.86</v>
      </c>
      <c r="N761" s="67">
        <v>1047371.59</v>
      </c>
      <c r="O761" s="67">
        <v>2609004.7589882258</v>
      </c>
      <c r="P761" s="67" t="s">
        <v>1082</v>
      </c>
      <c r="Q761" s="67" t="s">
        <v>1082</v>
      </c>
      <c r="R761" s="67">
        <v>0</v>
      </c>
      <c r="S761" s="67">
        <v>0</v>
      </c>
      <c r="T761" s="68">
        <v>0.11220514159555385</v>
      </c>
      <c r="U761" s="68">
        <v>0.10678501651911906</v>
      </c>
      <c r="V761" s="68">
        <v>0.95169450348387996</v>
      </c>
      <c r="W761" s="67">
        <v>168812.52</v>
      </c>
      <c r="X761" s="67">
        <v>135632.93</v>
      </c>
      <c r="Y761" s="68">
        <v>0.80345302587746459</v>
      </c>
      <c r="Z761" s="68">
        <v>0.1616704330088275</v>
      </c>
      <c r="AA761" s="68">
        <v>0.15569074174696529</v>
      </c>
      <c r="AB761" s="68">
        <v>0.9630130806816376</v>
      </c>
      <c r="AC761" s="67">
        <v>243233</v>
      </c>
      <c r="AD761" s="67">
        <v>197750.51</v>
      </c>
      <c r="AE761" s="68">
        <v>0.8130085555825074</v>
      </c>
      <c r="AF761" s="43">
        <v>80</v>
      </c>
      <c r="AG761" s="43">
        <v>80</v>
      </c>
      <c r="AH761" s="43">
        <v>47</v>
      </c>
      <c r="AI761" s="43">
        <v>33</v>
      </c>
      <c r="AJ761" s="67">
        <v>92777.569999999992</v>
      </c>
      <c r="AK761" s="67">
        <v>72657.5</v>
      </c>
      <c r="AL761" s="68">
        <v>0.78313648438949202</v>
      </c>
      <c r="AM761" s="67">
        <v>30281.45</v>
      </c>
      <c r="AN761" s="67">
        <v>17044.27</v>
      </c>
      <c r="AO761" s="68">
        <v>0.56286175199668442</v>
      </c>
      <c r="AP761" s="67">
        <v>20289.999999999996</v>
      </c>
      <c r="AQ761" s="67">
        <v>17203.37</v>
      </c>
      <c r="AR761" s="68">
        <v>0.84787432232626925</v>
      </c>
      <c r="AS761" s="67">
        <v>25463.500000000007</v>
      </c>
      <c r="AT761" s="67">
        <v>28727.79</v>
      </c>
      <c r="AU761" s="68">
        <v>1.1281948671628013</v>
      </c>
      <c r="AV761" s="43">
        <v>955.89</v>
      </c>
      <c r="AW761" s="43">
        <v>889.80000000000007</v>
      </c>
      <c r="AX761" s="69">
        <v>0.93086024542572898</v>
      </c>
      <c r="AY761" s="43">
        <v>282171.19779650448</v>
      </c>
      <c r="AZ761" s="43">
        <v>222777.86000000002</v>
      </c>
      <c r="BA761" s="43">
        <v>42203.117757084954</v>
      </c>
      <c r="BB761" s="43">
        <v>44398.76</v>
      </c>
      <c r="BC761" s="43">
        <v>489086.05387360998</v>
      </c>
      <c r="BD761" s="43">
        <v>73277.064779428227</v>
      </c>
      <c r="BE761" s="43">
        <v>294259.61</v>
      </c>
      <c r="BF761" s="43">
        <v>423983.28</v>
      </c>
      <c r="BG761" s="43">
        <v>1660.5500000000002</v>
      </c>
      <c r="BH761" s="43">
        <v>74</v>
      </c>
      <c r="BI761" s="44">
        <v>43173</v>
      </c>
      <c r="BJ761" s="44">
        <v>43541</v>
      </c>
      <c r="BK761" s="44">
        <v>43172</v>
      </c>
      <c r="BL761" s="43">
        <f t="shared" si="417"/>
        <v>1332809.7699999998</v>
      </c>
      <c r="BM761" s="43">
        <f t="shared" si="418"/>
        <v>1270149.45</v>
      </c>
      <c r="BO761" s="16" t="str">
        <f>IFERROR(VLOOKUP($C761,'PORTE LOJA'!A:B,2,0),"PORTE 1")</f>
        <v>PORTE 4</v>
      </c>
      <c r="BP761" s="16">
        <f>VLOOKUP(BO761,'PAINEL E TARGET'!$S$1:$W$8,3,0)</f>
        <v>3000</v>
      </c>
      <c r="BQ761" s="16">
        <f t="shared" si="396"/>
        <v>1</v>
      </c>
      <c r="BR761" s="16">
        <f t="shared" si="397"/>
        <v>1</v>
      </c>
      <c r="BS761" s="16">
        <f t="shared" si="398"/>
        <v>1</v>
      </c>
      <c r="BT761" s="16">
        <f t="shared" si="399"/>
        <v>1</v>
      </c>
      <c r="BU761" s="16">
        <f t="shared" si="400"/>
        <v>1</v>
      </c>
      <c r="BV761" s="16">
        <f t="shared" si="401"/>
        <v>1</v>
      </c>
      <c r="BW761" s="17" t="str">
        <f t="shared" si="419"/>
        <v>111111</v>
      </c>
      <c r="BY761" s="17">
        <f t="shared" si="402"/>
        <v>0.82399999999999995</v>
      </c>
      <c r="BZ761" s="17">
        <f t="shared" si="403"/>
        <v>0.84399999999999997</v>
      </c>
      <c r="CA761" s="17" t="str">
        <f t="shared" si="420"/>
        <v>Sem Retira</v>
      </c>
      <c r="CB761" s="17">
        <f t="shared" si="421"/>
        <v>0.84399999999999997</v>
      </c>
      <c r="CC761" s="33" t="str">
        <f>IF(CB761&gt;='PAINEL E TARGET'!$T$11,'PAINEL E TARGET'!$S$11,
IF(CB761&gt;='PAINEL E TARGET'!$T$12,'PAINEL E TARGET'!$S$12,
IF(CB761&gt;='PAINEL E TARGET'!$T$13,'PAINEL E TARGET'!$S$13,
IF(CB761&gt;='PAINEL E TARGET'!$T$14,'PAINEL E TARGET'!$S$14,
IF(CB761&gt;='PAINEL E TARGET'!$T$15,'PAINEL E TARGET'!$S$15,
IF(CB761&gt;='PAINEL E TARGET'!$T$16,'PAINEL E TARGET'!$S$16,
IF(CB761&gt;='PAINEL E TARGET'!$T$17,'PAINEL E TARGET'!$S$17,
IF(CB761&gt;='PAINEL E TARGET'!$T$18,'PAINEL E TARGET'!$S$18,'PAINEL E TARGET'!$S$19))))))))</f>
        <v>Não elegível</v>
      </c>
      <c r="CD761" s="17">
        <f>IFERROR(VLOOKUP($BW761,'PAINEL E TARGET'!$G$1:$Q$99,4,0),0)</f>
        <v>0.25</v>
      </c>
      <c r="CE761" s="17">
        <f>VLOOKUP(CC761,'PAINEL E TARGET'!$S$10:$U$19,3,0)</f>
        <v>0</v>
      </c>
      <c r="CF761" s="16">
        <f t="shared" si="422"/>
        <v>0</v>
      </c>
      <c r="CG761" s="17">
        <f t="shared" si="404"/>
        <v>0.78300000000000003</v>
      </c>
      <c r="CH761" s="17">
        <f t="shared" si="405"/>
        <v>0.56299999999999994</v>
      </c>
      <c r="CI761" s="17">
        <f t="shared" si="406"/>
        <v>0.84799999999999998</v>
      </c>
      <c r="CJ761" s="17">
        <f t="shared" si="407"/>
        <v>1.1279999999999999</v>
      </c>
      <c r="CK761" s="17">
        <f t="shared" si="408"/>
        <v>0.93100000000000005</v>
      </c>
      <c r="CL761" s="17">
        <f t="shared" si="409"/>
        <v>0.80300000000000005</v>
      </c>
      <c r="CM761" s="16">
        <f t="shared" si="410"/>
        <v>4</v>
      </c>
      <c r="CN761" s="17" t="str">
        <f t="shared" si="423"/>
        <v>não ok</v>
      </c>
      <c r="CO761" s="17">
        <f t="shared" si="424"/>
        <v>0</v>
      </c>
      <c r="CP761" s="33" t="str">
        <f>IF(CO761&gt;='PAINEL E TARGET'!$T$11,'PAINEL E TARGET'!$S$11,
IF(CO761&gt;='PAINEL E TARGET'!$T$12,'PAINEL E TARGET'!$S$12,
IF(CO761&gt;='PAINEL E TARGET'!$T$13,'PAINEL E TARGET'!$S$13,
IF(CO761&gt;='PAINEL E TARGET'!$T$14,'PAINEL E TARGET'!$S$14,
IF(CO761&gt;='PAINEL E TARGET'!$T$15,'PAINEL E TARGET'!$S$15,
IF(CO761&gt;='PAINEL E TARGET'!$T$16,'PAINEL E TARGET'!$S$16,
IF(CO761&gt;='PAINEL E TARGET'!$T$17,'PAINEL E TARGET'!$S$17,
IF(CO761&gt;='PAINEL E TARGET'!$T$18,'PAINEL E TARGET'!$S$18,'PAINEL E TARGET'!$S$19))))))))</f>
        <v>Não elegível</v>
      </c>
      <c r="CQ761" s="17">
        <f>IFERROR(VLOOKUP($BW761,'PAINEL E TARGET'!$G$1:$Q$99,5,0),0)</f>
        <v>0.25</v>
      </c>
      <c r="CR761" s="17">
        <f>VLOOKUP(CP761,'PAINEL E TARGET'!$S$10:$U$19,3,0)</f>
        <v>0</v>
      </c>
      <c r="CS761" s="16">
        <f t="shared" si="425"/>
        <v>0</v>
      </c>
      <c r="CT761" s="17">
        <f t="shared" si="411"/>
        <v>0.81299999999999994</v>
      </c>
      <c r="CU761" s="33" t="str">
        <f>IF(CT761&gt;='PAINEL E TARGET'!$T$11,'PAINEL E TARGET'!$S$11,
IF(CT761&gt;='PAINEL E TARGET'!$T$12,'PAINEL E TARGET'!$S$12,
IF(CT761&gt;='PAINEL E TARGET'!$T$13,'PAINEL E TARGET'!$S$13,
IF(CT761&gt;='PAINEL E TARGET'!$T$14,'PAINEL E TARGET'!$S$14,
IF(CT761&gt;='PAINEL E TARGET'!$T$15,'PAINEL E TARGET'!$S$15,
IF(CT761&gt;='PAINEL E TARGET'!$T$16,'PAINEL E TARGET'!$S$16,
IF(CT761&gt;='PAINEL E TARGET'!$T$17,'PAINEL E TARGET'!$S$17,
IF(CT761&gt;='PAINEL E TARGET'!$T$18,'PAINEL E TARGET'!$S$18,'PAINEL E TARGET'!$S$19))))))))</f>
        <v>Não elegível</v>
      </c>
      <c r="CV761" s="17">
        <f>IFERROR(VLOOKUP($BW761,'PAINEL E TARGET'!$G$1:$Q$99,6,0),0)</f>
        <v>0.2</v>
      </c>
      <c r="CW761" s="17">
        <f>VLOOKUP(CU761,'PAINEL E TARGET'!$S$10:$U$19,3,0)</f>
        <v>0</v>
      </c>
      <c r="CX761" s="16">
        <f t="shared" si="426"/>
        <v>0</v>
      </c>
      <c r="CY761" s="17">
        <f t="shared" si="412"/>
        <v>0.79</v>
      </c>
      <c r="CZ761" s="33" t="str">
        <f>IF(CY761&gt;='PAINEL E TARGET'!$T$11,'PAINEL E TARGET'!$S$11,
IF(CY761&gt;='PAINEL E TARGET'!$T$12,'PAINEL E TARGET'!$S$12,
IF(CY761&gt;='PAINEL E TARGET'!$T$13,'PAINEL E TARGET'!$S$13,
IF(CY761&gt;='PAINEL E TARGET'!$T$14,'PAINEL E TARGET'!$S$14,
IF(CY761&gt;='PAINEL E TARGET'!$T$15,'PAINEL E TARGET'!$S$15,
IF(CY761&gt;='PAINEL E TARGET'!$T$16,'PAINEL E TARGET'!$S$16,
IF(CY761&gt;='PAINEL E TARGET'!$T$17,'PAINEL E TARGET'!$S$17,
IF(CY761&gt;='PAINEL E TARGET'!$T$18,'PAINEL E TARGET'!$S$18,'PAINEL E TARGET'!$S$19))))))))</f>
        <v>Não elegível</v>
      </c>
      <c r="DA761" s="17">
        <f>IFERROR(VLOOKUP($BW761,'PAINEL E TARGET'!$G$1:$Q$99,7,0),0)</f>
        <v>0.15</v>
      </c>
      <c r="DB761" s="17">
        <f>VLOOKUP(CZ761,'PAINEL E TARGET'!$S$10:$U$19,3,0)</f>
        <v>0</v>
      </c>
      <c r="DC761" s="16">
        <f t="shared" si="427"/>
        <v>0</v>
      </c>
      <c r="DD761" s="17">
        <f t="shared" si="413"/>
        <v>1.052</v>
      </c>
      <c r="DE761" s="33" t="str">
        <f>IF(DD761&gt;='PAINEL E TARGET'!$T$11,'PAINEL E TARGET'!$S$11,
IF(DD761&gt;='PAINEL E TARGET'!$T$12,'PAINEL E TARGET'!$S$12,
IF(DD761&gt;='PAINEL E TARGET'!$T$13,'PAINEL E TARGET'!$S$13,
IF(DD761&gt;='PAINEL E TARGET'!$T$14,'PAINEL E TARGET'!$S$14,
IF(DD761&gt;='PAINEL E TARGET'!$T$15,'PAINEL E TARGET'!$S$15,
IF(DD761&gt;='PAINEL E TARGET'!$T$16,'PAINEL E TARGET'!$S$16,
IF(DD761&gt;='PAINEL E TARGET'!$T$17,'PAINEL E TARGET'!$S$17,
IF(DD761&gt;='PAINEL E TARGET'!$T$18,'PAINEL E TARGET'!$S$18,'PAINEL E TARGET'!$S$19))))))))</f>
        <v>3. Fx de 105% a 109,9%</v>
      </c>
      <c r="DF761" s="17">
        <f>IFERROR(VLOOKUP($BW761,'PAINEL E TARGET'!$G$1:$Q$99,8,0),0)</f>
        <v>0.1</v>
      </c>
      <c r="DG761" s="17">
        <f>VLOOKUP(DE761,'PAINEL E TARGET'!$S$10:$U$19,3,0)</f>
        <v>1.1000000000000001</v>
      </c>
      <c r="DH761" s="16">
        <f t="shared" si="428"/>
        <v>330.00000000000006</v>
      </c>
      <c r="DI761" s="17">
        <f t="shared" si="414"/>
        <v>0.70199999999999996</v>
      </c>
      <c r="DJ761" s="33" t="str">
        <f>IF(DI761&gt;='PAINEL E TARGET'!$T$11,'PAINEL E TARGET'!$S$11,
IF(DI761&gt;='PAINEL E TARGET'!$T$12,'PAINEL E TARGET'!$S$12,
IF(DI761&gt;='PAINEL E TARGET'!$T$13,'PAINEL E TARGET'!$S$13,
IF(DI761&gt;='PAINEL E TARGET'!$T$14,'PAINEL E TARGET'!$S$14,
IF(DI761&gt;='PAINEL E TARGET'!$T$15,'PAINEL E TARGET'!$S$15,
IF(DI761&gt;='PAINEL E TARGET'!$T$16,'PAINEL E TARGET'!$S$16,
IF(DI761&gt;='PAINEL E TARGET'!$T$17,'PAINEL E TARGET'!$S$17,
IF(DI761&gt;='PAINEL E TARGET'!$T$18,'PAINEL E TARGET'!$S$18,'PAINEL E TARGET'!$S$19))))))))</f>
        <v>Não elegível</v>
      </c>
      <c r="DK761" s="17">
        <f>IFERROR(VLOOKUP($BW761,'PAINEL E TARGET'!$G$1:$Q$99,9,0),0)</f>
        <v>0.05</v>
      </c>
      <c r="DL761" s="17">
        <f>VLOOKUP(DJ761,'PAINEL E TARGET'!$S$10:$U$19,3,0)</f>
        <v>0</v>
      </c>
      <c r="DM761" s="16">
        <f t="shared" si="429"/>
        <v>0</v>
      </c>
      <c r="DN761" s="17">
        <f t="shared" si="415"/>
        <v>0.93100000000000005</v>
      </c>
      <c r="DO761" s="33" t="str">
        <f>IF(DN761&gt;='PAINEL E TARGET'!$T$11,'PAINEL E TARGET'!$S$11,
IF(DN761&gt;='PAINEL E TARGET'!$T$12,'PAINEL E TARGET'!$S$12,
IF(DN761&gt;='PAINEL E TARGET'!$T$13,'PAINEL E TARGET'!$S$13,
IF(DN761&gt;='PAINEL E TARGET'!$T$14,'PAINEL E TARGET'!$S$14,
IF(DN761&gt;='PAINEL E TARGET'!$T$15,'PAINEL E TARGET'!$S$15,
IF(DN761&gt;='PAINEL E TARGET'!$T$16,'PAINEL E TARGET'!$S$16,
IF(DN761&gt;='PAINEL E TARGET'!$T$17,'PAINEL E TARGET'!$S$17,
IF(DN761&gt;='PAINEL E TARGET'!$T$18,'PAINEL E TARGET'!$S$18,'PAINEL E TARGET'!$S$19))))))))</f>
        <v>1. Fx de 90% a 99,9%</v>
      </c>
      <c r="DP761" s="17">
        <f>IFERROR(VLOOKUP($BW761,'PAINEL E TARGET'!$G$1:$Q$99,10,0),0)</f>
        <v>0</v>
      </c>
      <c r="DQ761" s="17">
        <f>VLOOKUP(DO761,'PAINEL E TARGET'!$S$10:$U$19,3,0)</f>
        <v>0.5</v>
      </c>
      <c r="DR761" s="16">
        <f t="shared" si="430"/>
        <v>0</v>
      </c>
      <c r="DS761" s="17">
        <f t="shared" si="416"/>
        <v>1</v>
      </c>
      <c r="DT761" s="16">
        <f>IF(DS761&gt;=1,VLOOKUP(BO761,'PAINEL E TARGET'!$S$1:$W$8,5,0),0)</f>
        <v>300</v>
      </c>
      <c r="DU761" s="16">
        <f t="shared" si="431"/>
        <v>630</v>
      </c>
    </row>
    <row r="762" spans="2:125" s="32" customFormat="1" x14ac:dyDescent="0.2">
      <c r="B762" s="44">
        <v>43541</v>
      </c>
      <c r="C762" s="65">
        <v>1670</v>
      </c>
      <c r="D762" s="66" t="s">
        <v>759</v>
      </c>
      <c r="E762" s="65">
        <v>314</v>
      </c>
      <c r="F762" s="65" t="s">
        <v>943</v>
      </c>
      <c r="G762" s="67">
        <v>1605266.5690072344</v>
      </c>
      <c r="H762" s="67">
        <v>972130.81471497065</v>
      </c>
      <c r="I762" s="67">
        <v>840399.48999999987</v>
      </c>
      <c r="J762" s="68">
        <v>0.86449218282048335</v>
      </c>
      <c r="K762" s="67">
        <v>94609.686190134918</v>
      </c>
      <c r="L762" s="67">
        <v>725414.94925141183</v>
      </c>
      <c r="M762" s="67">
        <v>101908.07</v>
      </c>
      <c r="N762" s="67">
        <v>663540.34</v>
      </c>
      <c r="O762" s="67">
        <v>1365488.3913748418</v>
      </c>
      <c r="P762" s="67">
        <v>8102.3129628980687</v>
      </c>
      <c r="Q762" s="67">
        <v>11077</v>
      </c>
      <c r="R762" s="67">
        <v>0</v>
      </c>
      <c r="S762" s="67">
        <v>0</v>
      </c>
      <c r="T762" s="68">
        <v>8.0800315724445654E-2</v>
      </c>
      <c r="U762" s="68">
        <v>7.8751725227762803E-2</v>
      </c>
      <c r="V762" s="68">
        <v>0.97464625628853752</v>
      </c>
      <c r="W762" s="67">
        <v>65603.58</v>
      </c>
      <c r="X762" s="67">
        <v>59408.05</v>
      </c>
      <c r="Y762" s="68">
        <v>0.90556109895222181</v>
      </c>
      <c r="Z762" s="68">
        <v>0.10087783515852265</v>
      </c>
      <c r="AA762" s="68">
        <v>0.10454172868423621</v>
      </c>
      <c r="AB762" s="68">
        <v>1.0363201046092632</v>
      </c>
      <c r="AC762" s="67">
        <v>82722.31</v>
      </c>
      <c r="AD762" s="67">
        <v>80021.3</v>
      </c>
      <c r="AE762" s="68">
        <v>0.96734846983842693</v>
      </c>
      <c r="AF762" s="43">
        <v>80</v>
      </c>
      <c r="AG762" s="43">
        <v>63</v>
      </c>
      <c r="AH762" s="43">
        <v>28</v>
      </c>
      <c r="AI762" s="43">
        <v>23</v>
      </c>
      <c r="AJ762" s="67">
        <v>25816.100000000002</v>
      </c>
      <c r="AK762" s="67">
        <v>28592.3</v>
      </c>
      <c r="AL762" s="68">
        <v>1.107537544400587</v>
      </c>
      <c r="AM762" s="67">
        <v>4481.0099999999993</v>
      </c>
      <c r="AN762" s="67">
        <v>3345.5000000000005</v>
      </c>
      <c r="AO762" s="68">
        <v>0.74659507566374572</v>
      </c>
      <c r="AP762" s="67">
        <v>2793.7199999999993</v>
      </c>
      <c r="AQ762" s="67">
        <v>3251.91</v>
      </c>
      <c r="AR762" s="68">
        <v>1.1640071302779091</v>
      </c>
      <c r="AS762" s="67">
        <v>32512.750000000004</v>
      </c>
      <c r="AT762" s="67">
        <v>24218.340000000004</v>
      </c>
      <c r="AU762" s="68">
        <v>0.74488746722439658</v>
      </c>
      <c r="AV762" s="43">
        <v>537.04999999999995</v>
      </c>
      <c r="AW762" s="43">
        <v>324.94</v>
      </c>
      <c r="AX762" s="69">
        <v>0.60504608509449775</v>
      </c>
      <c r="AY762" s="43">
        <v>94609.686190134918</v>
      </c>
      <c r="AZ762" s="43">
        <v>101908.07</v>
      </c>
      <c r="BA762" s="43">
        <v>47096.556397772896</v>
      </c>
      <c r="BB762" s="43">
        <v>51465.85</v>
      </c>
      <c r="BC762" s="43">
        <v>157655.67856494206</v>
      </c>
      <c r="BD762" s="43">
        <v>78680.573260282297</v>
      </c>
      <c r="BE762" s="43">
        <v>110041.25000000003</v>
      </c>
      <c r="BF762" s="43">
        <v>138803.70000000001</v>
      </c>
      <c r="BG762" s="43">
        <v>898.1</v>
      </c>
      <c r="BH762" s="43">
        <v>47</v>
      </c>
      <c r="BI762" s="44">
        <v>43173</v>
      </c>
      <c r="BJ762" s="44">
        <v>43541</v>
      </c>
      <c r="BK762" s="44">
        <v>43172</v>
      </c>
      <c r="BL762" s="43">
        <f t="shared" si="417"/>
        <v>840399.48999999987</v>
      </c>
      <c r="BM762" s="43">
        <f t="shared" si="418"/>
        <v>765448.40999999992</v>
      </c>
      <c r="BO762" s="16" t="str">
        <f>IFERROR(VLOOKUP($C762,'PORTE LOJA'!A:B,2,0),"PORTE 1")</f>
        <v>PORTE 2</v>
      </c>
      <c r="BP762" s="16">
        <f>VLOOKUP(BO762,'PAINEL E TARGET'!$S$1:$W$8,3,0)</f>
        <v>1875</v>
      </c>
      <c r="BQ762" s="16">
        <f t="shared" si="396"/>
        <v>1</v>
      </c>
      <c r="BR762" s="16">
        <f t="shared" si="397"/>
        <v>1</v>
      </c>
      <c r="BS762" s="16">
        <f t="shared" si="398"/>
        <v>1</v>
      </c>
      <c r="BT762" s="16">
        <f t="shared" si="399"/>
        <v>1</v>
      </c>
      <c r="BU762" s="16">
        <f t="shared" si="400"/>
        <v>1</v>
      </c>
      <c r="BV762" s="16">
        <f t="shared" si="401"/>
        <v>1</v>
      </c>
      <c r="BW762" s="17" t="str">
        <f t="shared" si="419"/>
        <v>111111</v>
      </c>
      <c r="BY762" s="17">
        <f t="shared" si="402"/>
        <v>0.86399999999999999</v>
      </c>
      <c r="BZ762" s="17">
        <f t="shared" si="403"/>
        <v>0.93300000000000005</v>
      </c>
      <c r="CA762" s="17" t="str">
        <f t="shared" si="420"/>
        <v>Sem Retira</v>
      </c>
      <c r="CB762" s="17">
        <f t="shared" si="421"/>
        <v>0.93300000000000005</v>
      </c>
      <c r="CC762" s="33" t="str">
        <f>IF(CB762&gt;='PAINEL E TARGET'!$T$11,'PAINEL E TARGET'!$S$11,
IF(CB762&gt;='PAINEL E TARGET'!$T$12,'PAINEL E TARGET'!$S$12,
IF(CB762&gt;='PAINEL E TARGET'!$T$13,'PAINEL E TARGET'!$S$13,
IF(CB762&gt;='PAINEL E TARGET'!$T$14,'PAINEL E TARGET'!$S$14,
IF(CB762&gt;='PAINEL E TARGET'!$T$15,'PAINEL E TARGET'!$S$15,
IF(CB762&gt;='PAINEL E TARGET'!$T$16,'PAINEL E TARGET'!$S$16,
IF(CB762&gt;='PAINEL E TARGET'!$T$17,'PAINEL E TARGET'!$S$17,
IF(CB762&gt;='PAINEL E TARGET'!$T$18,'PAINEL E TARGET'!$S$18,'PAINEL E TARGET'!$S$19))))))))</f>
        <v>1. Fx de 90% a 99,9%</v>
      </c>
      <c r="CD762" s="17">
        <f>IFERROR(VLOOKUP($BW762,'PAINEL E TARGET'!$G$1:$Q$99,4,0),0)</f>
        <v>0.25</v>
      </c>
      <c r="CE762" s="17">
        <f>VLOOKUP(CC762,'PAINEL E TARGET'!$S$10:$U$19,3,0)</f>
        <v>0.5</v>
      </c>
      <c r="CF762" s="16">
        <f t="shared" si="422"/>
        <v>234.375</v>
      </c>
      <c r="CG762" s="17">
        <f t="shared" si="404"/>
        <v>1.1080000000000001</v>
      </c>
      <c r="CH762" s="17">
        <f t="shared" si="405"/>
        <v>0.747</v>
      </c>
      <c r="CI762" s="17">
        <f t="shared" si="406"/>
        <v>1.1639999999999999</v>
      </c>
      <c r="CJ762" s="17">
        <f t="shared" si="407"/>
        <v>0.745</v>
      </c>
      <c r="CK762" s="17">
        <f t="shared" si="408"/>
        <v>0.60499999999999998</v>
      </c>
      <c r="CL762" s="17">
        <f t="shared" si="409"/>
        <v>0.90600000000000003</v>
      </c>
      <c r="CM762" s="16">
        <f t="shared" si="410"/>
        <v>4</v>
      </c>
      <c r="CN762" s="17" t="str">
        <f t="shared" si="423"/>
        <v>não ok</v>
      </c>
      <c r="CO762" s="17">
        <f t="shared" si="424"/>
        <v>0</v>
      </c>
      <c r="CP762" s="33" t="str">
        <f>IF(CO762&gt;='PAINEL E TARGET'!$T$11,'PAINEL E TARGET'!$S$11,
IF(CO762&gt;='PAINEL E TARGET'!$T$12,'PAINEL E TARGET'!$S$12,
IF(CO762&gt;='PAINEL E TARGET'!$T$13,'PAINEL E TARGET'!$S$13,
IF(CO762&gt;='PAINEL E TARGET'!$T$14,'PAINEL E TARGET'!$S$14,
IF(CO762&gt;='PAINEL E TARGET'!$T$15,'PAINEL E TARGET'!$S$15,
IF(CO762&gt;='PAINEL E TARGET'!$T$16,'PAINEL E TARGET'!$S$16,
IF(CO762&gt;='PAINEL E TARGET'!$T$17,'PAINEL E TARGET'!$S$17,
IF(CO762&gt;='PAINEL E TARGET'!$T$18,'PAINEL E TARGET'!$S$18,'PAINEL E TARGET'!$S$19))))))))</f>
        <v>Não elegível</v>
      </c>
      <c r="CQ762" s="17">
        <f>IFERROR(VLOOKUP($BW762,'PAINEL E TARGET'!$G$1:$Q$99,5,0),0)</f>
        <v>0.25</v>
      </c>
      <c r="CR762" s="17">
        <f>VLOOKUP(CP762,'PAINEL E TARGET'!$S$10:$U$19,3,0)</f>
        <v>0</v>
      </c>
      <c r="CS762" s="16">
        <f t="shared" si="425"/>
        <v>0</v>
      </c>
      <c r="CT762" s="17">
        <f t="shared" si="411"/>
        <v>0.96699999999999997</v>
      </c>
      <c r="CU762" s="33" t="str">
        <f>IF(CT762&gt;='PAINEL E TARGET'!$T$11,'PAINEL E TARGET'!$S$11,
IF(CT762&gt;='PAINEL E TARGET'!$T$12,'PAINEL E TARGET'!$S$12,
IF(CT762&gt;='PAINEL E TARGET'!$T$13,'PAINEL E TARGET'!$S$13,
IF(CT762&gt;='PAINEL E TARGET'!$T$14,'PAINEL E TARGET'!$S$14,
IF(CT762&gt;='PAINEL E TARGET'!$T$15,'PAINEL E TARGET'!$S$15,
IF(CT762&gt;='PAINEL E TARGET'!$T$16,'PAINEL E TARGET'!$S$16,
IF(CT762&gt;='PAINEL E TARGET'!$T$17,'PAINEL E TARGET'!$S$17,
IF(CT762&gt;='PAINEL E TARGET'!$T$18,'PAINEL E TARGET'!$S$18,'PAINEL E TARGET'!$S$19))))))))</f>
        <v>1. Fx de 90% a 99,9%</v>
      </c>
      <c r="CV762" s="17">
        <f>IFERROR(VLOOKUP($BW762,'PAINEL E TARGET'!$G$1:$Q$99,6,0),0)</f>
        <v>0.2</v>
      </c>
      <c r="CW762" s="17">
        <f>VLOOKUP(CU762,'PAINEL E TARGET'!$S$10:$U$19,3,0)</f>
        <v>0.5</v>
      </c>
      <c r="CX762" s="16">
        <f t="shared" si="426"/>
        <v>187.5</v>
      </c>
      <c r="CY762" s="17">
        <f t="shared" si="412"/>
        <v>1.077</v>
      </c>
      <c r="CZ762" s="33" t="str">
        <f>IF(CY762&gt;='PAINEL E TARGET'!$T$11,'PAINEL E TARGET'!$S$11,
IF(CY762&gt;='PAINEL E TARGET'!$T$12,'PAINEL E TARGET'!$S$12,
IF(CY762&gt;='PAINEL E TARGET'!$T$13,'PAINEL E TARGET'!$S$13,
IF(CY762&gt;='PAINEL E TARGET'!$T$14,'PAINEL E TARGET'!$S$14,
IF(CY762&gt;='PAINEL E TARGET'!$T$15,'PAINEL E TARGET'!$S$15,
IF(CY762&gt;='PAINEL E TARGET'!$T$16,'PAINEL E TARGET'!$S$16,
IF(CY762&gt;='PAINEL E TARGET'!$T$17,'PAINEL E TARGET'!$S$17,
IF(CY762&gt;='PAINEL E TARGET'!$T$18,'PAINEL E TARGET'!$S$18,'PAINEL E TARGET'!$S$19))))))))</f>
        <v>3. Fx de 105% a 109,9%</v>
      </c>
      <c r="DA762" s="17">
        <f>IFERROR(VLOOKUP($BW762,'PAINEL E TARGET'!$G$1:$Q$99,7,0),0)</f>
        <v>0.15</v>
      </c>
      <c r="DB762" s="17">
        <f>VLOOKUP(CZ762,'PAINEL E TARGET'!$S$10:$U$19,3,0)</f>
        <v>1.1000000000000001</v>
      </c>
      <c r="DC762" s="16">
        <f t="shared" si="427"/>
        <v>309.375</v>
      </c>
      <c r="DD762" s="17">
        <f t="shared" si="413"/>
        <v>1.093</v>
      </c>
      <c r="DE762" s="33" t="str">
        <f>IF(DD762&gt;='PAINEL E TARGET'!$T$11,'PAINEL E TARGET'!$S$11,
IF(DD762&gt;='PAINEL E TARGET'!$T$12,'PAINEL E TARGET'!$S$12,
IF(DD762&gt;='PAINEL E TARGET'!$T$13,'PAINEL E TARGET'!$S$13,
IF(DD762&gt;='PAINEL E TARGET'!$T$14,'PAINEL E TARGET'!$S$14,
IF(DD762&gt;='PAINEL E TARGET'!$T$15,'PAINEL E TARGET'!$S$15,
IF(DD762&gt;='PAINEL E TARGET'!$T$16,'PAINEL E TARGET'!$S$16,
IF(DD762&gt;='PAINEL E TARGET'!$T$17,'PAINEL E TARGET'!$S$17,
IF(DD762&gt;='PAINEL E TARGET'!$T$18,'PAINEL E TARGET'!$S$18,'PAINEL E TARGET'!$S$19))))))))</f>
        <v>3. Fx de 105% a 109,9%</v>
      </c>
      <c r="DF762" s="17">
        <f>IFERROR(VLOOKUP($BW762,'PAINEL E TARGET'!$G$1:$Q$99,8,0),0)</f>
        <v>0.1</v>
      </c>
      <c r="DG762" s="17">
        <f>VLOOKUP(DE762,'PAINEL E TARGET'!$S$10:$U$19,3,0)</f>
        <v>1.1000000000000001</v>
      </c>
      <c r="DH762" s="16">
        <f t="shared" si="428"/>
        <v>206.25000000000003</v>
      </c>
      <c r="DI762" s="17">
        <f t="shared" si="414"/>
        <v>0.82099999999999995</v>
      </c>
      <c r="DJ762" s="33" t="str">
        <f>IF(DI762&gt;='PAINEL E TARGET'!$T$11,'PAINEL E TARGET'!$S$11,
IF(DI762&gt;='PAINEL E TARGET'!$T$12,'PAINEL E TARGET'!$S$12,
IF(DI762&gt;='PAINEL E TARGET'!$T$13,'PAINEL E TARGET'!$S$13,
IF(DI762&gt;='PAINEL E TARGET'!$T$14,'PAINEL E TARGET'!$S$14,
IF(DI762&gt;='PAINEL E TARGET'!$T$15,'PAINEL E TARGET'!$S$15,
IF(DI762&gt;='PAINEL E TARGET'!$T$16,'PAINEL E TARGET'!$S$16,
IF(DI762&gt;='PAINEL E TARGET'!$T$17,'PAINEL E TARGET'!$S$17,
IF(DI762&gt;='PAINEL E TARGET'!$T$18,'PAINEL E TARGET'!$S$18,'PAINEL E TARGET'!$S$19))))))))</f>
        <v>Não elegível</v>
      </c>
      <c r="DK762" s="17">
        <f>IFERROR(VLOOKUP($BW762,'PAINEL E TARGET'!$G$1:$Q$99,9,0),0)</f>
        <v>0.05</v>
      </c>
      <c r="DL762" s="17">
        <f>VLOOKUP(DJ762,'PAINEL E TARGET'!$S$10:$U$19,3,0)</f>
        <v>0</v>
      </c>
      <c r="DM762" s="16">
        <f t="shared" si="429"/>
        <v>0</v>
      </c>
      <c r="DN762" s="17">
        <f t="shared" si="415"/>
        <v>0.60499999999999998</v>
      </c>
      <c r="DO762" s="33" t="str">
        <f>IF(DN762&gt;='PAINEL E TARGET'!$T$11,'PAINEL E TARGET'!$S$11,
IF(DN762&gt;='PAINEL E TARGET'!$T$12,'PAINEL E TARGET'!$S$12,
IF(DN762&gt;='PAINEL E TARGET'!$T$13,'PAINEL E TARGET'!$S$13,
IF(DN762&gt;='PAINEL E TARGET'!$T$14,'PAINEL E TARGET'!$S$14,
IF(DN762&gt;='PAINEL E TARGET'!$T$15,'PAINEL E TARGET'!$S$15,
IF(DN762&gt;='PAINEL E TARGET'!$T$16,'PAINEL E TARGET'!$S$16,
IF(DN762&gt;='PAINEL E TARGET'!$T$17,'PAINEL E TARGET'!$S$17,
IF(DN762&gt;='PAINEL E TARGET'!$T$18,'PAINEL E TARGET'!$S$18,'PAINEL E TARGET'!$S$19))))))))</f>
        <v>Não elegível</v>
      </c>
      <c r="DP762" s="17">
        <f>IFERROR(VLOOKUP($BW762,'PAINEL E TARGET'!$G$1:$Q$99,10,0),0)</f>
        <v>0</v>
      </c>
      <c r="DQ762" s="17">
        <f>VLOOKUP(DO762,'PAINEL E TARGET'!$S$10:$U$19,3,0)</f>
        <v>0</v>
      </c>
      <c r="DR762" s="16">
        <f t="shared" si="430"/>
        <v>0</v>
      </c>
      <c r="DS762" s="17">
        <f t="shared" si="416"/>
        <v>0.78800000000000003</v>
      </c>
      <c r="DT762" s="16">
        <f>IF(DS762&gt;=1,VLOOKUP(BO762,'PAINEL E TARGET'!$S$1:$W$8,5,0),0)</f>
        <v>0</v>
      </c>
      <c r="DU762" s="16">
        <f t="shared" si="431"/>
        <v>937.5</v>
      </c>
    </row>
    <row r="763" spans="2:125" s="32" customFormat="1" x14ac:dyDescent="0.2">
      <c r="B763" s="44">
        <v>43541</v>
      </c>
      <c r="C763" s="65">
        <v>1671</v>
      </c>
      <c r="D763" s="66" t="s">
        <v>760</v>
      </c>
      <c r="E763" s="65">
        <v>415</v>
      </c>
      <c r="F763" s="65" t="s">
        <v>1020</v>
      </c>
      <c r="G763" s="67">
        <v>2668154.4631719184</v>
      </c>
      <c r="H763" s="67">
        <v>1375658.1628317407</v>
      </c>
      <c r="I763" s="67">
        <v>1304274.7999999998</v>
      </c>
      <c r="J763" s="68">
        <v>0.94810966506039485</v>
      </c>
      <c r="K763" s="67">
        <v>323718.09036272776</v>
      </c>
      <c r="L763" s="67">
        <v>962623.06773797551</v>
      </c>
      <c r="M763" s="67">
        <v>330382.24</v>
      </c>
      <c r="N763" s="67">
        <v>952645.8600000001</v>
      </c>
      <c r="O763" s="67">
        <v>2499503.500488</v>
      </c>
      <c r="P763" s="67" t="s">
        <v>1082</v>
      </c>
      <c r="Q763" s="67" t="s">
        <v>1082</v>
      </c>
      <c r="R763" s="67">
        <v>0</v>
      </c>
      <c r="S763" s="67">
        <v>2448.9</v>
      </c>
      <c r="T763" s="68">
        <v>0.10606172331564254</v>
      </c>
      <c r="U763" s="68">
        <v>0.10524494358307511</v>
      </c>
      <c r="V763" s="68">
        <v>0.99229901507316953</v>
      </c>
      <c r="W763" s="67">
        <v>136431.56</v>
      </c>
      <c r="X763" s="67">
        <v>135032.22000000003</v>
      </c>
      <c r="Y763" s="68">
        <v>0.98974328227281161</v>
      </c>
      <c r="Z763" s="68">
        <v>0.1102130481538251</v>
      </c>
      <c r="AA763" s="68">
        <v>0.18189803481311129</v>
      </c>
      <c r="AB763" s="68">
        <v>1.6504219587433511</v>
      </c>
      <c r="AC763" s="67">
        <v>141771.57999999999</v>
      </c>
      <c r="AD763" s="67">
        <v>233380.29</v>
      </c>
      <c r="AE763" s="68">
        <v>1.6461711860726955</v>
      </c>
      <c r="AF763" s="43">
        <v>80</v>
      </c>
      <c r="AG763" s="43">
        <v>73</v>
      </c>
      <c r="AH763" s="43">
        <v>66</v>
      </c>
      <c r="AI763" s="43">
        <v>61</v>
      </c>
      <c r="AJ763" s="67">
        <v>65400.679999999993</v>
      </c>
      <c r="AK763" s="67">
        <v>59622.5</v>
      </c>
      <c r="AL763" s="68">
        <v>0.9116495424818214</v>
      </c>
      <c r="AM763" s="67">
        <v>24614.959999999995</v>
      </c>
      <c r="AN763" s="67">
        <v>22531.61</v>
      </c>
      <c r="AO763" s="68">
        <v>0.91536244625219809</v>
      </c>
      <c r="AP763" s="67">
        <v>12968.849999999999</v>
      </c>
      <c r="AQ763" s="67">
        <v>14627.529999999999</v>
      </c>
      <c r="AR763" s="68">
        <v>1.1278972306719564</v>
      </c>
      <c r="AS763" s="67">
        <v>33447.07</v>
      </c>
      <c r="AT763" s="67">
        <v>38250.58</v>
      </c>
      <c r="AU763" s="68">
        <v>1.1436152703360862</v>
      </c>
      <c r="AV763" s="43">
        <v>2802.08</v>
      </c>
      <c r="AW763" s="43">
        <v>3014.55</v>
      </c>
      <c r="AX763" s="69">
        <v>1.0758258151087765</v>
      </c>
      <c r="AY763" s="43">
        <v>323718.09036272776</v>
      </c>
      <c r="AZ763" s="43">
        <v>330382.24</v>
      </c>
      <c r="BA763" s="43">
        <v>29808.31188131102</v>
      </c>
      <c r="BB763" s="43">
        <v>37944.04</v>
      </c>
      <c r="BC763" s="43">
        <v>629239.30839666526</v>
      </c>
      <c r="BD763" s="43">
        <v>58092.081123666219</v>
      </c>
      <c r="BE763" s="43">
        <v>266849.28999999998</v>
      </c>
      <c r="BF763" s="43">
        <v>277294.02999999997</v>
      </c>
      <c r="BG763" s="43">
        <v>5466.5300000000007</v>
      </c>
      <c r="BH763" s="43">
        <v>155</v>
      </c>
      <c r="BI763" s="44">
        <v>43173</v>
      </c>
      <c r="BJ763" s="44">
        <v>43541</v>
      </c>
      <c r="BK763" s="44">
        <v>43172</v>
      </c>
      <c r="BL763" s="43">
        <f t="shared" si="417"/>
        <v>1306723.6999999997</v>
      </c>
      <c r="BM763" s="43">
        <f t="shared" si="418"/>
        <v>1285477</v>
      </c>
      <c r="BO763" s="16" t="str">
        <f>IFERROR(VLOOKUP($C763,'PORTE LOJA'!A:B,2,0),"PORTE 1")</f>
        <v>PORTE 4</v>
      </c>
      <c r="BP763" s="16">
        <f>VLOOKUP(BO763,'PAINEL E TARGET'!$S$1:$W$8,3,0)</f>
        <v>3000</v>
      </c>
      <c r="BQ763" s="16">
        <f t="shared" si="396"/>
        <v>1</v>
      </c>
      <c r="BR763" s="16">
        <f t="shared" si="397"/>
        <v>1</v>
      </c>
      <c r="BS763" s="16">
        <f t="shared" si="398"/>
        <v>1</v>
      </c>
      <c r="BT763" s="16">
        <f t="shared" si="399"/>
        <v>1</v>
      </c>
      <c r="BU763" s="16">
        <f t="shared" si="400"/>
        <v>1</v>
      </c>
      <c r="BV763" s="16">
        <f t="shared" si="401"/>
        <v>1</v>
      </c>
      <c r="BW763" s="17" t="str">
        <f t="shared" si="419"/>
        <v>111111</v>
      </c>
      <c r="BY763" s="17">
        <f t="shared" si="402"/>
        <v>0.95</v>
      </c>
      <c r="BZ763" s="17">
        <f t="shared" si="403"/>
        <v>0.999</v>
      </c>
      <c r="CA763" s="17" t="str">
        <f t="shared" si="420"/>
        <v>Sem Retira</v>
      </c>
      <c r="CB763" s="17">
        <f t="shared" si="421"/>
        <v>0.999</v>
      </c>
      <c r="CC763" s="33" t="str">
        <f>IF(CB763&gt;='PAINEL E TARGET'!$T$11,'PAINEL E TARGET'!$S$11,
IF(CB763&gt;='PAINEL E TARGET'!$T$12,'PAINEL E TARGET'!$S$12,
IF(CB763&gt;='PAINEL E TARGET'!$T$13,'PAINEL E TARGET'!$S$13,
IF(CB763&gt;='PAINEL E TARGET'!$T$14,'PAINEL E TARGET'!$S$14,
IF(CB763&gt;='PAINEL E TARGET'!$T$15,'PAINEL E TARGET'!$S$15,
IF(CB763&gt;='PAINEL E TARGET'!$T$16,'PAINEL E TARGET'!$S$16,
IF(CB763&gt;='PAINEL E TARGET'!$T$17,'PAINEL E TARGET'!$S$17,
IF(CB763&gt;='PAINEL E TARGET'!$T$18,'PAINEL E TARGET'!$S$18,'PAINEL E TARGET'!$S$19))))))))</f>
        <v>1. Fx de 90% a 99,9%</v>
      </c>
      <c r="CD763" s="17">
        <f>IFERROR(VLOOKUP($BW763,'PAINEL E TARGET'!$G$1:$Q$99,4,0),0)</f>
        <v>0.25</v>
      </c>
      <c r="CE763" s="17">
        <f>VLOOKUP(CC763,'PAINEL E TARGET'!$S$10:$U$19,3,0)</f>
        <v>0.5</v>
      </c>
      <c r="CF763" s="16">
        <f t="shared" si="422"/>
        <v>375</v>
      </c>
      <c r="CG763" s="17">
        <f t="shared" si="404"/>
        <v>0.91200000000000003</v>
      </c>
      <c r="CH763" s="17">
        <f t="shared" si="405"/>
        <v>0.91500000000000004</v>
      </c>
      <c r="CI763" s="17">
        <f t="shared" si="406"/>
        <v>1.1279999999999999</v>
      </c>
      <c r="CJ763" s="17">
        <f t="shared" si="407"/>
        <v>1.1439999999999999</v>
      </c>
      <c r="CK763" s="17">
        <f t="shared" si="408"/>
        <v>1.0760000000000001</v>
      </c>
      <c r="CL763" s="17">
        <f t="shared" si="409"/>
        <v>0.99</v>
      </c>
      <c r="CM763" s="16">
        <f t="shared" si="410"/>
        <v>5</v>
      </c>
      <c r="CN763" s="17" t="str">
        <f t="shared" si="423"/>
        <v>ok</v>
      </c>
      <c r="CO763" s="17">
        <f t="shared" si="424"/>
        <v>0.99</v>
      </c>
      <c r="CP763" s="33" t="str">
        <f>IF(CO763&gt;='PAINEL E TARGET'!$T$11,'PAINEL E TARGET'!$S$11,
IF(CO763&gt;='PAINEL E TARGET'!$T$12,'PAINEL E TARGET'!$S$12,
IF(CO763&gt;='PAINEL E TARGET'!$T$13,'PAINEL E TARGET'!$S$13,
IF(CO763&gt;='PAINEL E TARGET'!$T$14,'PAINEL E TARGET'!$S$14,
IF(CO763&gt;='PAINEL E TARGET'!$T$15,'PAINEL E TARGET'!$S$15,
IF(CO763&gt;='PAINEL E TARGET'!$T$16,'PAINEL E TARGET'!$S$16,
IF(CO763&gt;='PAINEL E TARGET'!$T$17,'PAINEL E TARGET'!$S$17,
IF(CO763&gt;='PAINEL E TARGET'!$T$18,'PAINEL E TARGET'!$S$18,'PAINEL E TARGET'!$S$19))))))))</f>
        <v>1. Fx de 90% a 99,9%</v>
      </c>
      <c r="CQ763" s="17">
        <f>IFERROR(VLOOKUP($BW763,'PAINEL E TARGET'!$G$1:$Q$99,5,0),0)</f>
        <v>0.25</v>
      </c>
      <c r="CR763" s="17">
        <f>VLOOKUP(CP763,'PAINEL E TARGET'!$S$10:$U$19,3,0)</f>
        <v>0.5</v>
      </c>
      <c r="CS763" s="16">
        <f t="shared" si="425"/>
        <v>375</v>
      </c>
      <c r="CT763" s="17">
        <f t="shared" si="411"/>
        <v>1.6459999999999999</v>
      </c>
      <c r="CU763" s="33" t="str">
        <f>IF(CT763&gt;='PAINEL E TARGET'!$T$11,'PAINEL E TARGET'!$S$11,
IF(CT763&gt;='PAINEL E TARGET'!$T$12,'PAINEL E TARGET'!$S$12,
IF(CT763&gt;='PAINEL E TARGET'!$T$13,'PAINEL E TARGET'!$S$13,
IF(CT763&gt;='PAINEL E TARGET'!$T$14,'PAINEL E TARGET'!$S$14,
IF(CT763&gt;='PAINEL E TARGET'!$T$15,'PAINEL E TARGET'!$S$15,
IF(CT763&gt;='PAINEL E TARGET'!$T$16,'PAINEL E TARGET'!$S$16,
IF(CT763&gt;='PAINEL E TARGET'!$T$17,'PAINEL E TARGET'!$S$17,
IF(CT763&gt;='PAINEL E TARGET'!$T$18,'PAINEL E TARGET'!$S$18,'PAINEL E TARGET'!$S$19))))))))</f>
        <v>8. Fx de 130% ou mais</v>
      </c>
      <c r="CV763" s="17">
        <f>IFERROR(VLOOKUP($BW763,'PAINEL E TARGET'!$G$1:$Q$99,6,0),0)</f>
        <v>0.2</v>
      </c>
      <c r="CW763" s="17">
        <f>VLOOKUP(CU763,'PAINEL E TARGET'!$S$10:$U$19,3,0)</f>
        <v>1.6</v>
      </c>
      <c r="CX763" s="16">
        <f t="shared" si="426"/>
        <v>960.00000000000023</v>
      </c>
      <c r="CY763" s="17">
        <f t="shared" si="412"/>
        <v>1.0209999999999999</v>
      </c>
      <c r="CZ763" s="33" t="str">
        <f>IF(CY763&gt;='PAINEL E TARGET'!$T$11,'PAINEL E TARGET'!$S$11,
IF(CY763&gt;='PAINEL E TARGET'!$T$12,'PAINEL E TARGET'!$S$12,
IF(CY763&gt;='PAINEL E TARGET'!$T$13,'PAINEL E TARGET'!$S$13,
IF(CY763&gt;='PAINEL E TARGET'!$T$14,'PAINEL E TARGET'!$S$14,
IF(CY763&gt;='PAINEL E TARGET'!$T$15,'PAINEL E TARGET'!$S$15,
IF(CY763&gt;='PAINEL E TARGET'!$T$16,'PAINEL E TARGET'!$S$16,
IF(CY763&gt;='PAINEL E TARGET'!$T$17,'PAINEL E TARGET'!$S$17,
IF(CY763&gt;='PAINEL E TARGET'!$T$18,'PAINEL E TARGET'!$S$18,'PAINEL E TARGET'!$S$19))))))))</f>
        <v>2. Fx de 100% a 104,9%</v>
      </c>
      <c r="DA763" s="17">
        <f>IFERROR(VLOOKUP($BW763,'PAINEL E TARGET'!$G$1:$Q$99,7,0),0)</f>
        <v>0.15</v>
      </c>
      <c r="DB763" s="17">
        <f>VLOOKUP(CZ763,'PAINEL E TARGET'!$S$10:$U$19,3,0)</f>
        <v>1</v>
      </c>
      <c r="DC763" s="16">
        <f t="shared" si="427"/>
        <v>450</v>
      </c>
      <c r="DD763" s="17">
        <f t="shared" si="413"/>
        <v>1.2729999999999999</v>
      </c>
      <c r="DE763" s="33" t="str">
        <f>IF(DD763&gt;='PAINEL E TARGET'!$T$11,'PAINEL E TARGET'!$S$11,
IF(DD763&gt;='PAINEL E TARGET'!$T$12,'PAINEL E TARGET'!$S$12,
IF(DD763&gt;='PAINEL E TARGET'!$T$13,'PAINEL E TARGET'!$S$13,
IF(DD763&gt;='PAINEL E TARGET'!$T$14,'PAINEL E TARGET'!$S$14,
IF(DD763&gt;='PAINEL E TARGET'!$T$15,'PAINEL E TARGET'!$S$15,
IF(DD763&gt;='PAINEL E TARGET'!$T$16,'PAINEL E TARGET'!$S$16,
IF(DD763&gt;='PAINEL E TARGET'!$T$17,'PAINEL E TARGET'!$S$17,
IF(DD763&gt;='PAINEL E TARGET'!$T$18,'PAINEL E TARGET'!$S$18,'PAINEL E TARGET'!$S$19))))))))</f>
        <v>7. Fx de 125% a 129,9%</v>
      </c>
      <c r="DF763" s="17">
        <f>IFERROR(VLOOKUP($BW763,'PAINEL E TARGET'!$G$1:$Q$99,8,0),0)</f>
        <v>0.1</v>
      </c>
      <c r="DG763" s="17">
        <f>VLOOKUP(DE763,'PAINEL E TARGET'!$S$10:$U$19,3,0)</f>
        <v>1.5</v>
      </c>
      <c r="DH763" s="16">
        <f t="shared" si="428"/>
        <v>450.00000000000006</v>
      </c>
      <c r="DI763" s="17">
        <f t="shared" si="414"/>
        <v>0.92400000000000004</v>
      </c>
      <c r="DJ763" s="33" t="str">
        <f>IF(DI763&gt;='PAINEL E TARGET'!$T$11,'PAINEL E TARGET'!$S$11,
IF(DI763&gt;='PAINEL E TARGET'!$T$12,'PAINEL E TARGET'!$S$12,
IF(DI763&gt;='PAINEL E TARGET'!$T$13,'PAINEL E TARGET'!$S$13,
IF(DI763&gt;='PAINEL E TARGET'!$T$14,'PAINEL E TARGET'!$S$14,
IF(DI763&gt;='PAINEL E TARGET'!$T$15,'PAINEL E TARGET'!$S$15,
IF(DI763&gt;='PAINEL E TARGET'!$T$16,'PAINEL E TARGET'!$S$16,
IF(DI763&gt;='PAINEL E TARGET'!$T$17,'PAINEL E TARGET'!$S$17,
IF(DI763&gt;='PAINEL E TARGET'!$T$18,'PAINEL E TARGET'!$S$18,'PAINEL E TARGET'!$S$19))))))))</f>
        <v>1. Fx de 90% a 99,9%</v>
      </c>
      <c r="DK763" s="17">
        <f>IFERROR(VLOOKUP($BW763,'PAINEL E TARGET'!$G$1:$Q$99,9,0),0)</f>
        <v>0.05</v>
      </c>
      <c r="DL763" s="17">
        <f>VLOOKUP(DJ763,'PAINEL E TARGET'!$S$10:$U$19,3,0)</f>
        <v>0.5</v>
      </c>
      <c r="DM763" s="16">
        <f t="shared" si="429"/>
        <v>75</v>
      </c>
      <c r="DN763" s="17">
        <f t="shared" si="415"/>
        <v>1.0760000000000001</v>
      </c>
      <c r="DO763" s="33" t="str">
        <f>IF(DN763&gt;='PAINEL E TARGET'!$T$11,'PAINEL E TARGET'!$S$11,
IF(DN763&gt;='PAINEL E TARGET'!$T$12,'PAINEL E TARGET'!$S$12,
IF(DN763&gt;='PAINEL E TARGET'!$T$13,'PAINEL E TARGET'!$S$13,
IF(DN763&gt;='PAINEL E TARGET'!$T$14,'PAINEL E TARGET'!$S$14,
IF(DN763&gt;='PAINEL E TARGET'!$T$15,'PAINEL E TARGET'!$S$15,
IF(DN763&gt;='PAINEL E TARGET'!$T$16,'PAINEL E TARGET'!$S$16,
IF(DN763&gt;='PAINEL E TARGET'!$T$17,'PAINEL E TARGET'!$S$17,
IF(DN763&gt;='PAINEL E TARGET'!$T$18,'PAINEL E TARGET'!$S$18,'PAINEL E TARGET'!$S$19))))))))</f>
        <v>3. Fx de 105% a 109,9%</v>
      </c>
      <c r="DP763" s="17">
        <f>IFERROR(VLOOKUP($BW763,'PAINEL E TARGET'!$G$1:$Q$99,10,0),0)</f>
        <v>0</v>
      </c>
      <c r="DQ763" s="17">
        <f>VLOOKUP(DO763,'PAINEL E TARGET'!$S$10:$U$19,3,0)</f>
        <v>1.1000000000000001</v>
      </c>
      <c r="DR763" s="16">
        <f t="shared" si="430"/>
        <v>0</v>
      </c>
      <c r="DS763" s="17">
        <f t="shared" si="416"/>
        <v>0.91300000000000003</v>
      </c>
      <c r="DT763" s="16">
        <f>IF(DS763&gt;=1,VLOOKUP(BO763,'PAINEL E TARGET'!$S$1:$W$8,5,0),0)</f>
        <v>0</v>
      </c>
      <c r="DU763" s="16">
        <f t="shared" si="431"/>
        <v>2685</v>
      </c>
    </row>
    <row r="764" spans="2:125" s="32" customFormat="1" x14ac:dyDescent="0.2">
      <c r="B764" s="44">
        <v>43541</v>
      </c>
      <c r="C764" s="65">
        <v>1672</v>
      </c>
      <c r="D764" s="66" t="s">
        <v>761</v>
      </c>
      <c r="E764" s="65">
        <v>416</v>
      </c>
      <c r="F764" s="65" t="s">
        <v>1020</v>
      </c>
      <c r="G764" s="67">
        <v>3246918.0383132077</v>
      </c>
      <c r="H764" s="67">
        <v>1740048.4004146245</v>
      </c>
      <c r="I764" s="67">
        <v>1438899.1900000002</v>
      </c>
      <c r="J764" s="68">
        <v>0.82693055529784953</v>
      </c>
      <c r="K764" s="67">
        <v>294035.56733937387</v>
      </c>
      <c r="L764" s="67">
        <v>1361232.0780377486</v>
      </c>
      <c r="M764" s="67">
        <v>216818.26</v>
      </c>
      <c r="N764" s="67">
        <v>1194099.53</v>
      </c>
      <c r="O764" s="67">
        <v>3090316.8944026092</v>
      </c>
      <c r="P764" s="67" t="s">
        <v>1082</v>
      </c>
      <c r="Q764" s="67" t="s">
        <v>1082</v>
      </c>
      <c r="R764" s="67">
        <v>0</v>
      </c>
      <c r="S764" s="67">
        <v>0</v>
      </c>
      <c r="T764" s="68">
        <v>0.10549274039620118</v>
      </c>
      <c r="U764" s="68">
        <v>0.1106312792327893</v>
      </c>
      <c r="V764" s="68">
        <v>1.0487098810523758</v>
      </c>
      <c r="W764" s="67">
        <v>174618.72000000003</v>
      </c>
      <c r="X764" s="67">
        <v>156091.64000000001</v>
      </c>
      <c r="Y764" s="68">
        <v>0.8938998063896012</v>
      </c>
      <c r="Z764" s="68">
        <v>0.10426974180400747</v>
      </c>
      <c r="AA764" s="68">
        <v>0.11138879324783334</v>
      </c>
      <c r="AB764" s="68">
        <v>1.0682753339622468</v>
      </c>
      <c r="AC764" s="67">
        <v>172594.33</v>
      </c>
      <c r="AD764" s="67">
        <v>157160.42999999996</v>
      </c>
      <c r="AE764" s="68">
        <v>0.91057701605840691</v>
      </c>
      <c r="AF764" s="43">
        <v>80</v>
      </c>
      <c r="AG764" s="43">
        <v>62</v>
      </c>
      <c r="AH764" s="43">
        <v>49</v>
      </c>
      <c r="AI764" s="43">
        <v>27</v>
      </c>
      <c r="AJ764" s="67">
        <v>94126.98000000001</v>
      </c>
      <c r="AK764" s="67">
        <v>88845.5</v>
      </c>
      <c r="AL764" s="68">
        <v>0.94388983902383772</v>
      </c>
      <c r="AM764" s="67">
        <v>18779.390000000003</v>
      </c>
      <c r="AN764" s="67">
        <v>9520.1999999999989</v>
      </c>
      <c r="AO764" s="68">
        <v>0.50694937375495142</v>
      </c>
      <c r="AP764" s="67">
        <v>17817.449999999997</v>
      </c>
      <c r="AQ764" s="67">
        <v>12015.51</v>
      </c>
      <c r="AR764" s="68">
        <v>0.67436754417719724</v>
      </c>
      <c r="AS764" s="67">
        <v>43894.9</v>
      </c>
      <c r="AT764" s="67">
        <v>45710.430000000008</v>
      </c>
      <c r="AU764" s="68">
        <v>1.0413608414644984</v>
      </c>
      <c r="AV764" s="43">
        <v>2638.27</v>
      </c>
      <c r="AW764" s="43">
        <v>3004.4399999999996</v>
      </c>
      <c r="AX764" s="69">
        <v>1.1387917082027237</v>
      </c>
      <c r="AY764" s="43">
        <v>294035.56733937387</v>
      </c>
      <c r="AZ764" s="43">
        <v>216818.26</v>
      </c>
      <c r="BA764" s="43">
        <v>49490.730816248935</v>
      </c>
      <c r="BB764" s="43">
        <v>56221.320000000007</v>
      </c>
      <c r="BC764" s="43">
        <v>548648.25938526692</v>
      </c>
      <c r="BD764" s="43">
        <v>92559.450450441247</v>
      </c>
      <c r="BE764" s="43">
        <v>327600.44</v>
      </c>
      <c r="BF764" s="43">
        <v>323802.57</v>
      </c>
      <c r="BG764" s="43">
        <v>4939.5999999999995</v>
      </c>
      <c r="BH764" s="43">
        <v>106</v>
      </c>
      <c r="BI764" s="44">
        <v>43173</v>
      </c>
      <c r="BJ764" s="44">
        <v>43541</v>
      </c>
      <c r="BK764" s="44">
        <v>43172</v>
      </c>
      <c r="BL764" s="43">
        <f t="shared" si="417"/>
        <v>1438899.1900000002</v>
      </c>
      <c r="BM764" s="43">
        <f t="shared" si="418"/>
        <v>1410917.79</v>
      </c>
      <c r="BO764" s="16" t="str">
        <f>IFERROR(VLOOKUP($C764,'PORTE LOJA'!A:B,2,0),"PORTE 1")</f>
        <v>PORTE 4</v>
      </c>
      <c r="BP764" s="16">
        <f>VLOOKUP(BO764,'PAINEL E TARGET'!$S$1:$W$8,3,0)</f>
        <v>3000</v>
      </c>
      <c r="BQ764" s="16">
        <f t="shared" si="396"/>
        <v>1</v>
      </c>
      <c r="BR764" s="16">
        <f t="shared" si="397"/>
        <v>1</v>
      </c>
      <c r="BS764" s="16">
        <f t="shared" si="398"/>
        <v>1</v>
      </c>
      <c r="BT764" s="16">
        <f t="shared" si="399"/>
        <v>1</v>
      </c>
      <c r="BU764" s="16">
        <f t="shared" si="400"/>
        <v>1</v>
      </c>
      <c r="BV764" s="16">
        <f t="shared" si="401"/>
        <v>1</v>
      </c>
      <c r="BW764" s="17" t="str">
        <f t="shared" si="419"/>
        <v>111111</v>
      </c>
      <c r="BY764" s="17">
        <f t="shared" si="402"/>
        <v>0.82699999999999996</v>
      </c>
      <c r="BZ764" s="17">
        <f t="shared" si="403"/>
        <v>0.85199999999999998</v>
      </c>
      <c r="CA764" s="17" t="str">
        <f t="shared" si="420"/>
        <v>Sem Retira</v>
      </c>
      <c r="CB764" s="17">
        <f t="shared" si="421"/>
        <v>0.85199999999999998</v>
      </c>
      <c r="CC764" s="33" t="str">
        <f>IF(CB764&gt;='PAINEL E TARGET'!$T$11,'PAINEL E TARGET'!$S$11,
IF(CB764&gt;='PAINEL E TARGET'!$T$12,'PAINEL E TARGET'!$S$12,
IF(CB764&gt;='PAINEL E TARGET'!$T$13,'PAINEL E TARGET'!$S$13,
IF(CB764&gt;='PAINEL E TARGET'!$T$14,'PAINEL E TARGET'!$S$14,
IF(CB764&gt;='PAINEL E TARGET'!$T$15,'PAINEL E TARGET'!$S$15,
IF(CB764&gt;='PAINEL E TARGET'!$T$16,'PAINEL E TARGET'!$S$16,
IF(CB764&gt;='PAINEL E TARGET'!$T$17,'PAINEL E TARGET'!$S$17,
IF(CB764&gt;='PAINEL E TARGET'!$T$18,'PAINEL E TARGET'!$S$18,'PAINEL E TARGET'!$S$19))))))))</f>
        <v>Não elegível</v>
      </c>
      <c r="CD764" s="17">
        <f>IFERROR(VLOOKUP($BW764,'PAINEL E TARGET'!$G$1:$Q$99,4,0),0)</f>
        <v>0.25</v>
      </c>
      <c r="CE764" s="17">
        <f>VLOOKUP(CC764,'PAINEL E TARGET'!$S$10:$U$19,3,0)</f>
        <v>0</v>
      </c>
      <c r="CF764" s="16">
        <f t="shared" si="422"/>
        <v>0</v>
      </c>
      <c r="CG764" s="17">
        <f t="shared" si="404"/>
        <v>0.94399999999999995</v>
      </c>
      <c r="CH764" s="17">
        <f t="shared" si="405"/>
        <v>0.50700000000000001</v>
      </c>
      <c r="CI764" s="17">
        <f t="shared" si="406"/>
        <v>0.67400000000000004</v>
      </c>
      <c r="CJ764" s="17">
        <f t="shared" si="407"/>
        <v>1.0409999999999999</v>
      </c>
      <c r="CK764" s="17">
        <f t="shared" si="408"/>
        <v>1.139</v>
      </c>
      <c r="CL764" s="17">
        <f t="shared" si="409"/>
        <v>0.89400000000000002</v>
      </c>
      <c r="CM764" s="16">
        <f t="shared" si="410"/>
        <v>3</v>
      </c>
      <c r="CN764" s="17" t="str">
        <f t="shared" si="423"/>
        <v>não ok</v>
      </c>
      <c r="CO764" s="17">
        <f t="shared" si="424"/>
        <v>0</v>
      </c>
      <c r="CP764" s="33" t="str">
        <f>IF(CO764&gt;='PAINEL E TARGET'!$T$11,'PAINEL E TARGET'!$S$11,
IF(CO764&gt;='PAINEL E TARGET'!$T$12,'PAINEL E TARGET'!$S$12,
IF(CO764&gt;='PAINEL E TARGET'!$T$13,'PAINEL E TARGET'!$S$13,
IF(CO764&gt;='PAINEL E TARGET'!$T$14,'PAINEL E TARGET'!$S$14,
IF(CO764&gt;='PAINEL E TARGET'!$T$15,'PAINEL E TARGET'!$S$15,
IF(CO764&gt;='PAINEL E TARGET'!$T$16,'PAINEL E TARGET'!$S$16,
IF(CO764&gt;='PAINEL E TARGET'!$T$17,'PAINEL E TARGET'!$S$17,
IF(CO764&gt;='PAINEL E TARGET'!$T$18,'PAINEL E TARGET'!$S$18,'PAINEL E TARGET'!$S$19))))))))</f>
        <v>Não elegível</v>
      </c>
      <c r="CQ764" s="17">
        <f>IFERROR(VLOOKUP($BW764,'PAINEL E TARGET'!$G$1:$Q$99,5,0),0)</f>
        <v>0.25</v>
      </c>
      <c r="CR764" s="17">
        <f>VLOOKUP(CP764,'PAINEL E TARGET'!$S$10:$U$19,3,0)</f>
        <v>0</v>
      </c>
      <c r="CS764" s="16">
        <f t="shared" si="425"/>
        <v>0</v>
      </c>
      <c r="CT764" s="17">
        <f t="shared" si="411"/>
        <v>0.91100000000000003</v>
      </c>
      <c r="CU764" s="33" t="str">
        <f>IF(CT764&gt;='PAINEL E TARGET'!$T$11,'PAINEL E TARGET'!$S$11,
IF(CT764&gt;='PAINEL E TARGET'!$T$12,'PAINEL E TARGET'!$S$12,
IF(CT764&gt;='PAINEL E TARGET'!$T$13,'PAINEL E TARGET'!$S$13,
IF(CT764&gt;='PAINEL E TARGET'!$T$14,'PAINEL E TARGET'!$S$14,
IF(CT764&gt;='PAINEL E TARGET'!$T$15,'PAINEL E TARGET'!$S$15,
IF(CT764&gt;='PAINEL E TARGET'!$T$16,'PAINEL E TARGET'!$S$16,
IF(CT764&gt;='PAINEL E TARGET'!$T$17,'PAINEL E TARGET'!$S$17,
IF(CT764&gt;='PAINEL E TARGET'!$T$18,'PAINEL E TARGET'!$S$18,'PAINEL E TARGET'!$S$19))))))))</f>
        <v>1. Fx de 90% a 99,9%</v>
      </c>
      <c r="CV764" s="17">
        <f>IFERROR(VLOOKUP($BW764,'PAINEL E TARGET'!$G$1:$Q$99,6,0),0)</f>
        <v>0.2</v>
      </c>
      <c r="CW764" s="17">
        <f>VLOOKUP(CU764,'PAINEL E TARGET'!$S$10:$U$19,3,0)</f>
        <v>0.5</v>
      </c>
      <c r="CX764" s="16">
        <f t="shared" si="426"/>
        <v>300</v>
      </c>
      <c r="CY764" s="17">
        <f t="shared" si="412"/>
        <v>0.73699999999999999</v>
      </c>
      <c r="CZ764" s="33" t="str">
        <f>IF(CY764&gt;='PAINEL E TARGET'!$T$11,'PAINEL E TARGET'!$S$11,
IF(CY764&gt;='PAINEL E TARGET'!$T$12,'PAINEL E TARGET'!$S$12,
IF(CY764&gt;='PAINEL E TARGET'!$T$13,'PAINEL E TARGET'!$S$13,
IF(CY764&gt;='PAINEL E TARGET'!$T$14,'PAINEL E TARGET'!$S$14,
IF(CY764&gt;='PAINEL E TARGET'!$T$15,'PAINEL E TARGET'!$S$15,
IF(CY764&gt;='PAINEL E TARGET'!$T$16,'PAINEL E TARGET'!$S$16,
IF(CY764&gt;='PAINEL E TARGET'!$T$17,'PAINEL E TARGET'!$S$17,
IF(CY764&gt;='PAINEL E TARGET'!$T$18,'PAINEL E TARGET'!$S$18,'PAINEL E TARGET'!$S$19))))))))</f>
        <v>Não elegível</v>
      </c>
      <c r="DA764" s="17">
        <f>IFERROR(VLOOKUP($BW764,'PAINEL E TARGET'!$G$1:$Q$99,7,0),0)</f>
        <v>0.15</v>
      </c>
      <c r="DB764" s="17">
        <f>VLOOKUP(CZ764,'PAINEL E TARGET'!$S$10:$U$19,3,0)</f>
        <v>0</v>
      </c>
      <c r="DC764" s="16">
        <f t="shared" si="427"/>
        <v>0</v>
      </c>
      <c r="DD764" s="17">
        <f t="shared" si="413"/>
        <v>1.1359999999999999</v>
      </c>
      <c r="DE764" s="33" t="str">
        <f>IF(DD764&gt;='PAINEL E TARGET'!$T$11,'PAINEL E TARGET'!$S$11,
IF(DD764&gt;='PAINEL E TARGET'!$T$12,'PAINEL E TARGET'!$S$12,
IF(DD764&gt;='PAINEL E TARGET'!$T$13,'PAINEL E TARGET'!$S$13,
IF(DD764&gt;='PAINEL E TARGET'!$T$14,'PAINEL E TARGET'!$S$14,
IF(DD764&gt;='PAINEL E TARGET'!$T$15,'PAINEL E TARGET'!$S$15,
IF(DD764&gt;='PAINEL E TARGET'!$T$16,'PAINEL E TARGET'!$S$16,
IF(DD764&gt;='PAINEL E TARGET'!$T$17,'PAINEL E TARGET'!$S$17,
IF(DD764&gt;='PAINEL E TARGET'!$T$18,'PAINEL E TARGET'!$S$18,'PAINEL E TARGET'!$S$19))))))))</f>
        <v>4. Fx de 110% a 114,9%</v>
      </c>
      <c r="DF764" s="17">
        <f>IFERROR(VLOOKUP($BW764,'PAINEL E TARGET'!$G$1:$Q$99,8,0),0)</f>
        <v>0.1</v>
      </c>
      <c r="DG764" s="17">
        <f>VLOOKUP(DE764,'PAINEL E TARGET'!$S$10:$U$19,3,0)</f>
        <v>1.2</v>
      </c>
      <c r="DH764" s="16">
        <f t="shared" si="428"/>
        <v>360</v>
      </c>
      <c r="DI764" s="17">
        <f t="shared" si="414"/>
        <v>0.55100000000000005</v>
      </c>
      <c r="DJ764" s="33" t="str">
        <f>IF(DI764&gt;='PAINEL E TARGET'!$T$11,'PAINEL E TARGET'!$S$11,
IF(DI764&gt;='PAINEL E TARGET'!$T$12,'PAINEL E TARGET'!$S$12,
IF(DI764&gt;='PAINEL E TARGET'!$T$13,'PAINEL E TARGET'!$S$13,
IF(DI764&gt;='PAINEL E TARGET'!$T$14,'PAINEL E TARGET'!$S$14,
IF(DI764&gt;='PAINEL E TARGET'!$T$15,'PAINEL E TARGET'!$S$15,
IF(DI764&gt;='PAINEL E TARGET'!$T$16,'PAINEL E TARGET'!$S$16,
IF(DI764&gt;='PAINEL E TARGET'!$T$17,'PAINEL E TARGET'!$S$17,
IF(DI764&gt;='PAINEL E TARGET'!$T$18,'PAINEL E TARGET'!$S$18,'PAINEL E TARGET'!$S$19))))))))</f>
        <v>Não elegível</v>
      </c>
      <c r="DK764" s="17">
        <f>IFERROR(VLOOKUP($BW764,'PAINEL E TARGET'!$G$1:$Q$99,9,0),0)</f>
        <v>0.05</v>
      </c>
      <c r="DL764" s="17">
        <f>VLOOKUP(DJ764,'PAINEL E TARGET'!$S$10:$U$19,3,0)</f>
        <v>0</v>
      </c>
      <c r="DM764" s="16">
        <f t="shared" si="429"/>
        <v>0</v>
      </c>
      <c r="DN764" s="17">
        <f t="shared" si="415"/>
        <v>1.139</v>
      </c>
      <c r="DO764" s="33" t="str">
        <f>IF(DN764&gt;='PAINEL E TARGET'!$T$11,'PAINEL E TARGET'!$S$11,
IF(DN764&gt;='PAINEL E TARGET'!$T$12,'PAINEL E TARGET'!$S$12,
IF(DN764&gt;='PAINEL E TARGET'!$T$13,'PAINEL E TARGET'!$S$13,
IF(DN764&gt;='PAINEL E TARGET'!$T$14,'PAINEL E TARGET'!$S$14,
IF(DN764&gt;='PAINEL E TARGET'!$T$15,'PAINEL E TARGET'!$S$15,
IF(DN764&gt;='PAINEL E TARGET'!$T$16,'PAINEL E TARGET'!$S$16,
IF(DN764&gt;='PAINEL E TARGET'!$T$17,'PAINEL E TARGET'!$S$17,
IF(DN764&gt;='PAINEL E TARGET'!$T$18,'PAINEL E TARGET'!$S$18,'PAINEL E TARGET'!$S$19))))))))</f>
        <v>4. Fx de 110% a 114,9%</v>
      </c>
      <c r="DP764" s="17">
        <f>IFERROR(VLOOKUP($BW764,'PAINEL E TARGET'!$G$1:$Q$99,10,0),0)</f>
        <v>0</v>
      </c>
      <c r="DQ764" s="17">
        <f>VLOOKUP(DO764,'PAINEL E TARGET'!$S$10:$U$19,3,0)</f>
        <v>1.2</v>
      </c>
      <c r="DR764" s="16">
        <f t="shared" si="430"/>
        <v>0</v>
      </c>
      <c r="DS764" s="17">
        <f t="shared" si="416"/>
        <v>0.77500000000000002</v>
      </c>
      <c r="DT764" s="16">
        <f>IF(DS764&gt;=1,VLOOKUP(BO764,'PAINEL E TARGET'!$S$1:$W$8,5,0),0)</f>
        <v>0</v>
      </c>
      <c r="DU764" s="16">
        <f t="shared" si="431"/>
        <v>660</v>
      </c>
    </row>
    <row r="765" spans="2:125" s="32" customFormat="1" x14ac:dyDescent="0.2">
      <c r="B765" s="44">
        <v>43541</v>
      </c>
      <c r="C765" s="65">
        <v>1676</v>
      </c>
      <c r="D765" s="66" t="s">
        <v>762</v>
      </c>
      <c r="E765" s="65">
        <v>418</v>
      </c>
      <c r="F765" s="65" t="s">
        <v>1020</v>
      </c>
      <c r="G765" s="67">
        <v>1556870.8559669903</v>
      </c>
      <c r="H765" s="67">
        <v>924902.22572608548</v>
      </c>
      <c r="I765" s="67">
        <v>988366.68000000017</v>
      </c>
      <c r="J765" s="68">
        <v>1.0686174738352399</v>
      </c>
      <c r="K765" s="67">
        <v>112053.94210182843</v>
      </c>
      <c r="L765" s="67">
        <v>633243.59608795878</v>
      </c>
      <c r="M765" s="67">
        <v>142763.47</v>
      </c>
      <c r="N765" s="67">
        <v>794681.59</v>
      </c>
      <c r="O765" s="67">
        <v>1264464.4692443218</v>
      </c>
      <c r="P765" s="67" t="s">
        <v>1082</v>
      </c>
      <c r="Q765" s="67" t="s">
        <v>1082</v>
      </c>
      <c r="R765" s="67">
        <v>0</v>
      </c>
      <c r="S765" s="67">
        <v>189.9</v>
      </c>
      <c r="T765" s="68">
        <v>9.77906356393205E-2</v>
      </c>
      <c r="U765" s="68">
        <v>7.2147236020423416E-2</v>
      </c>
      <c r="V765" s="68">
        <v>0.73777244159167565</v>
      </c>
      <c r="W765" s="67">
        <v>72883.12000000001</v>
      </c>
      <c r="X765" s="67">
        <v>67634.069999999992</v>
      </c>
      <c r="Y765" s="68">
        <v>0.9279798943843236</v>
      </c>
      <c r="Z765" s="68">
        <v>9.9247235110501833E-2</v>
      </c>
      <c r="AA765" s="68">
        <v>9.5031489098678507E-2</v>
      </c>
      <c r="AB765" s="68">
        <v>0.95752278633123111</v>
      </c>
      <c r="AC765" s="67">
        <v>73968.72</v>
      </c>
      <c r="AD765" s="67">
        <v>89086.800000000017</v>
      </c>
      <c r="AE765" s="68">
        <v>1.2043847723740524</v>
      </c>
      <c r="AF765" s="43">
        <v>80</v>
      </c>
      <c r="AG765" s="43">
        <v>78</v>
      </c>
      <c r="AH765" s="43">
        <v>14</v>
      </c>
      <c r="AI765" s="43">
        <v>18</v>
      </c>
      <c r="AJ765" s="67">
        <v>45771.99</v>
      </c>
      <c r="AK765" s="67">
        <v>41830.74</v>
      </c>
      <c r="AL765" s="68">
        <v>0.91389384643315708</v>
      </c>
      <c r="AM765" s="67">
        <v>9449.27</v>
      </c>
      <c r="AN765" s="67">
        <v>7816.4</v>
      </c>
      <c r="AO765" s="68">
        <v>0.82719617494261455</v>
      </c>
      <c r="AP765" s="67">
        <v>2193.58</v>
      </c>
      <c r="AQ765" s="67">
        <v>1677.92</v>
      </c>
      <c r="AR765" s="68">
        <v>0.76492309375541356</v>
      </c>
      <c r="AS765" s="67">
        <v>15468.279999999995</v>
      </c>
      <c r="AT765" s="67">
        <v>16309.009999999998</v>
      </c>
      <c r="AU765" s="68">
        <v>1.0543518736407671</v>
      </c>
      <c r="AV765" s="43">
        <v>859.62999999999988</v>
      </c>
      <c r="AW765" s="43">
        <v>429.91</v>
      </c>
      <c r="AX765" s="69">
        <v>0.50011051266242468</v>
      </c>
      <c r="AY765" s="43">
        <v>112053.94210182843</v>
      </c>
      <c r="AZ765" s="43">
        <v>142763.47</v>
      </c>
      <c r="BA765" s="43">
        <v>34891.228584986828</v>
      </c>
      <c r="BB765" s="43">
        <v>49292.26</v>
      </c>
      <c r="BC765" s="43">
        <v>190107.79125595067</v>
      </c>
      <c r="BD765" s="43">
        <v>59471.374053528307</v>
      </c>
      <c r="BE765" s="43">
        <v>124434.07</v>
      </c>
      <c r="BF765" s="43">
        <v>126287.7</v>
      </c>
      <c r="BG765" s="43">
        <v>1465.0399999999997</v>
      </c>
      <c r="BH765" s="43">
        <v>33</v>
      </c>
      <c r="BI765" s="44">
        <v>43173</v>
      </c>
      <c r="BJ765" s="44">
        <v>43541</v>
      </c>
      <c r="BK765" s="44">
        <v>43172</v>
      </c>
      <c r="BL765" s="43">
        <f t="shared" si="417"/>
        <v>988556.58000000019</v>
      </c>
      <c r="BM765" s="43">
        <f t="shared" si="418"/>
        <v>937634.96</v>
      </c>
      <c r="BO765" s="16" t="str">
        <f>IFERROR(VLOOKUP($C765,'PORTE LOJA'!A:B,2,0),"PORTE 1")</f>
        <v>PORTE 3</v>
      </c>
      <c r="BP765" s="16">
        <f>VLOOKUP(BO765,'PAINEL E TARGET'!$S$1:$W$8,3,0)</f>
        <v>2400</v>
      </c>
      <c r="BQ765" s="16">
        <f t="shared" si="396"/>
        <v>1</v>
      </c>
      <c r="BR765" s="16">
        <f t="shared" si="397"/>
        <v>1</v>
      </c>
      <c r="BS765" s="16">
        <f t="shared" si="398"/>
        <v>1</v>
      </c>
      <c r="BT765" s="16">
        <f t="shared" si="399"/>
        <v>1</v>
      </c>
      <c r="BU765" s="16">
        <f t="shared" si="400"/>
        <v>1</v>
      </c>
      <c r="BV765" s="16">
        <f t="shared" si="401"/>
        <v>1</v>
      </c>
      <c r="BW765" s="17" t="str">
        <f t="shared" si="419"/>
        <v>111111</v>
      </c>
      <c r="BY765" s="17">
        <f t="shared" si="402"/>
        <v>1.069</v>
      </c>
      <c r="BZ765" s="17">
        <f t="shared" si="403"/>
        <v>1.258</v>
      </c>
      <c r="CA765" s="17" t="str">
        <f t="shared" si="420"/>
        <v>Sem Retira</v>
      </c>
      <c r="CB765" s="17">
        <f t="shared" si="421"/>
        <v>1.258</v>
      </c>
      <c r="CC765" s="33" t="str">
        <f>IF(CB765&gt;='PAINEL E TARGET'!$T$11,'PAINEL E TARGET'!$S$11,
IF(CB765&gt;='PAINEL E TARGET'!$T$12,'PAINEL E TARGET'!$S$12,
IF(CB765&gt;='PAINEL E TARGET'!$T$13,'PAINEL E TARGET'!$S$13,
IF(CB765&gt;='PAINEL E TARGET'!$T$14,'PAINEL E TARGET'!$S$14,
IF(CB765&gt;='PAINEL E TARGET'!$T$15,'PAINEL E TARGET'!$S$15,
IF(CB765&gt;='PAINEL E TARGET'!$T$16,'PAINEL E TARGET'!$S$16,
IF(CB765&gt;='PAINEL E TARGET'!$T$17,'PAINEL E TARGET'!$S$17,
IF(CB765&gt;='PAINEL E TARGET'!$T$18,'PAINEL E TARGET'!$S$18,'PAINEL E TARGET'!$S$19))))))))</f>
        <v>7. Fx de 125% a 129,9%</v>
      </c>
      <c r="CD765" s="17">
        <f>IFERROR(VLOOKUP($BW765,'PAINEL E TARGET'!$G$1:$Q$99,4,0),0)</f>
        <v>0.25</v>
      </c>
      <c r="CE765" s="17">
        <f>VLOOKUP(CC765,'PAINEL E TARGET'!$S$10:$U$19,3,0)</f>
        <v>1.5</v>
      </c>
      <c r="CF765" s="16">
        <f t="shared" si="422"/>
        <v>900</v>
      </c>
      <c r="CG765" s="17">
        <f t="shared" si="404"/>
        <v>0.91400000000000003</v>
      </c>
      <c r="CH765" s="17">
        <f t="shared" si="405"/>
        <v>0.82699999999999996</v>
      </c>
      <c r="CI765" s="17">
        <f t="shared" si="406"/>
        <v>0.76500000000000001</v>
      </c>
      <c r="CJ765" s="17">
        <f t="shared" si="407"/>
        <v>1.054</v>
      </c>
      <c r="CK765" s="17">
        <f t="shared" si="408"/>
        <v>0.5</v>
      </c>
      <c r="CL765" s="17">
        <f t="shared" si="409"/>
        <v>0.92800000000000005</v>
      </c>
      <c r="CM765" s="16">
        <f t="shared" si="410"/>
        <v>4</v>
      </c>
      <c r="CN765" s="17" t="str">
        <f t="shared" si="423"/>
        <v>não ok</v>
      </c>
      <c r="CO765" s="17">
        <f t="shared" si="424"/>
        <v>0</v>
      </c>
      <c r="CP765" s="33" t="str">
        <f>IF(CO765&gt;='PAINEL E TARGET'!$T$11,'PAINEL E TARGET'!$S$11,
IF(CO765&gt;='PAINEL E TARGET'!$T$12,'PAINEL E TARGET'!$S$12,
IF(CO765&gt;='PAINEL E TARGET'!$T$13,'PAINEL E TARGET'!$S$13,
IF(CO765&gt;='PAINEL E TARGET'!$T$14,'PAINEL E TARGET'!$S$14,
IF(CO765&gt;='PAINEL E TARGET'!$T$15,'PAINEL E TARGET'!$S$15,
IF(CO765&gt;='PAINEL E TARGET'!$T$16,'PAINEL E TARGET'!$S$16,
IF(CO765&gt;='PAINEL E TARGET'!$T$17,'PAINEL E TARGET'!$S$17,
IF(CO765&gt;='PAINEL E TARGET'!$T$18,'PAINEL E TARGET'!$S$18,'PAINEL E TARGET'!$S$19))))))))</f>
        <v>Não elegível</v>
      </c>
      <c r="CQ765" s="17">
        <f>IFERROR(VLOOKUP($BW765,'PAINEL E TARGET'!$G$1:$Q$99,5,0),0)</f>
        <v>0.25</v>
      </c>
      <c r="CR765" s="17">
        <f>VLOOKUP(CP765,'PAINEL E TARGET'!$S$10:$U$19,3,0)</f>
        <v>0</v>
      </c>
      <c r="CS765" s="16">
        <f t="shared" si="425"/>
        <v>0</v>
      </c>
      <c r="CT765" s="17">
        <f t="shared" si="411"/>
        <v>1.204</v>
      </c>
      <c r="CU765" s="33" t="str">
        <f>IF(CT765&gt;='PAINEL E TARGET'!$T$11,'PAINEL E TARGET'!$S$11,
IF(CT765&gt;='PAINEL E TARGET'!$T$12,'PAINEL E TARGET'!$S$12,
IF(CT765&gt;='PAINEL E TARGET'!$T$13,'PAINEL E TARGET'!$S$13,
IF(CT765&gt;='PAINEL E TARGET'!$T$14,'PAINEL E TARGET'!$S$14,
IF(CT765&gt;='PAINEL E TARGET'!$T$15,'PAINEL E TARGET'!$S$15,
IF(CT765&gt;='PAINEL E TARGET'!$T$16,'PAINEL E TARGET'!$S$16,
IF(CT765&gt;='PAINEL E TARGET'!$T$17,'PAINEL E TARGET'!$S$17,
IF(CT765&gt;='PAINEL E TARGET'!$T$18,'PAINEL E TARGET'!$S$18,'PAINEL E TARGET'!$S$19))))))))</f>
        <v>6. Fx de 120% a 124,9%</v>
      </c>
      <c r="CV765" s="17">
        <f>IFERROR(VLOOKUP($BW765,'PAINEL E TARGET'!$G$1:$Q$99,6,0),0)</f>
        <v>0.2</v>
      </c>
      <c r="CW765" s="17">
        <f>VLOOKUP(CU765,'PAINEL E TARGET'!$S$10:$U$19,3,0)</f>
        <v>1.4</v>
      </c>
      <c r="CX765" s="16">
        <f t="shared" si="426"/>
        <v>671.99999999999989</v>
      </c>
      <c r="CY765" s="17">
        <f t="shared" si="412"/>
        <v>1.274</v>
      </c>
      <c r="CZ765" s="33" t="str">
        <f>IF(CY765&gt;='PAINEL E TARGET'!$T$11,'PAINEL E TARGET'!$S$11,
IF(CY765&gt;='PAINEL E TARGET'!$T$12,'PAINEL E TARGET'!$S$12,
IF(CY765&gt;='PAINEL E TARGET'!$T$13,'PAINEL E TARGET'!$S$13,
IF(CY765&gt;='PAINEL E TARGET'!$T$14,'PAINEL E TARGET'!$S$14,
IF(CY765&gt;='PAINEL E TARGET'!$T$15,'PAINEL E TARGET'!$S$15,
IF(CY765&gt;='PAINEL E TARGET'!$T$16,'PAINEL E TARGET'!$S$16,
IF(CY765&gt;='PAINEL E TARGET'!$T$17,'PAINEL E TARGET'!$S$17,
IF(CY765&gt;='PAINEL E TARGET'!$T$18,'PAINEL E TARGET'!$S$18,'PAINEL E TARGET'!$S$19))))))))</f>
        <v>7. Fx de 125% a 129,9%</v>
      </c>
      <c r="DA765" s="17">
        <f>IFERROR(VLOOKUP($BW765,'PAINEL E TARGET'!$G$1:$Q$99,7,0),0)</f>
        <v>0.15</v>
      </c>
      <c r="DB765" s="17">
        <f>VLOOKUP(CZ765,'PAINEL E TARGET'!$S$10:$U$19,3,0)</f>
        <v>1.5</v>
      </c>
      <c r="DC765" s="16">
        <f t="shared" si="427"/>
        <v>540</v>
      </c>
      <c r="DD765" s="17">
        <f t="shared" si="413"/>
        <v>1.413</v>
      </c>
      <c r="DE765" s="33" t="str">
        <f>IF(DD765&gt;='PAINEL E TARGET'!$T$11,'PAINEL E TARGET'!$S$11,
IF(DD765&gt;='PAINEL E TARGET'!$T$12,'PAINEL E TARGET'!$S$12,
IF(DD765&gt;='PAINEL E TARGET'!$T$13,'PAINEL E TARGET'!$S$13,
IF(DD765&gt;='PAINEL E TARGET'!$T$14,'PAINEL E TARGET'!$S$14,
IF(DD765&gt;='PAINEL E TARGET'!$T$15,'PAINEL E TARGET'!$S$15,
IF(DD765&gt;='PAINEL E TARGET'!$T$16,'PAINEL E TARGET'!$S$16,
IF(DD765&gt;='PAINEL E TARGET'!$T$17,'PAINEL E TARGET'!$S$17,
IF(DD765&gt;='PAINEL E TARGET'!$T$18,'PAINEL E TARGET'!$S$18,'PAINEL E TARGET'!$S$19))))))))</f>
        <v>8. Fx de 130% ou mais</v>
      </c>
      <c r="DF765" s="17">
        <f>IFERROR(VLOOKUP($BW765,'PAINEL E TARGET'!$G$1:$Q$99,8,0),0)</f>
        <v>0.1</v>
      </c>
      <c r="DG765" s="17">
        <f>VLOOKUP(DE765,'PAINEL E TARGET'!$S$10:$U$19,3,0)</f>
        <v>1.6</v>
      </c>
      <c r="DH765" s="16">
        <f t="shared" si="428"/>
        <v>384.00000000000006</v>
      </c>
      <c r="DI765" s="17">
        <f t="shared" si="414"/>
        <v>1.286</v>
      </c>
      <c r="DJ765" s="33" t="str">
        <f>IF(DI765&gt;='PAINEL E TARGET'!$T$11,'PAINEL E TARGET'!$S$11,
IF(DI765&gt;='PAINEL E TARGET'!$T$12,'PAINEL E TARGET'!$S$12,
IF(DI765&gt;='PAINEL E TARGET'!$T$13,'PAINEL E TARGET'!$S$13,
IF(DI765&gt;='PAINEL E TARGET'!$T$14,'PAINEL E TARGET'!$S$14,
IF(DI765&gt;='PAINEL E TARGET'!$T$15,'PAINEL E TARGET'!$S$15,
IF(DI765&gt;='PAINEL E TARGET'!$T$16,'PAINEL E TARGET'!$S$16,
IF(DI765&gt;='PAINEL E TARGET'!$T$17,'PAINEL E TARGET'!$S$17,
IF(DI765&gt;='PAINEL E TARGET'!$T$18,'PAINEL E TARGET'!$S$18,'PAINEL E TARGET'!$S$19))))))))</f>
        <v>7. Fx de 125% a 129,9%</v>
      </c>
      <c r="DK765" s="17">
        <f>IFERROR(VLOOKUP($BW765,'PAINEL E TARGET'!$G$1:$Q$99,9,0),0)</f>
        <v>0.05</v>
      </c>
      <c r="DL765" s="17">
        <f>VLOOKUP(DJ765,'PAINEL E TARGET'!$S$10:$U$19,3,0)</f>
        <v>1.5</v>
      </c>
      <c r="DM765" s="16">
        <f t="shared" si="429"/>
        <v>180.00000000000003</v>
      </c>
      <c r="DN765" s="17">
        <f t="shared" si="415"/>
        <v>0.5</v>
      </c>
      <c r="DO765" s="33" t="str">
        <f>IF(DN765&gt;='PAINEL E TARGET'!$T$11,'PAINEL E TARGET'!$S$11,
IF(DN765&gt;='PAINEL E TARGET'!$T$12,'PAINEL E TARGET'!$S$12,
IF(DN765&gt;='PAINEL E TARGET'!$T$13,'PAINEL E TARGET'!$S$13,
IF(DN765&gt;='PAINEL E TARGET'!$T$14,'PAINEL E TARGET'!$S$14,
IF(DN765&gt;='PAINEL E TARGET'!$T$15,'PAINEL E TARGET'!$S$15,
IF(DN765&gt;='PAINEL E TARGET'!$T$16,'PAINEL E TARGET'!$S$16,
IF(DN765&gt;='PAINEL E TARGET'!$T$17,'PAINEL E TARGET'!$S$17,
IF(DN765&gt;='PAINEL E TARGET'!$T$18,'PAINEL E TARGET'!$S$18,'PAINEL E TARGET'!$S$19))))))))</f>
        <v>Não elegível</v>
      </c>
      <c r="DP765" s="17">
        <f>IFERROR(VLOOKUP($BW765,'PAINEL E TARGET'!$G$1:$Q$99,10,0),0)</f>
        <v>0</v>
      </c>
      <c r="DQ765" s="17">
        <f>VLOOKUP(DO765,'PAINEL E TARGET'!$S$10:$U$19,3,0)</f>
        <v>0</v>
      </c>
      <c r="DR765" s="16">
        <f t="shared" si="430"/>
        <v>0</v>
      </c>
      <c r="DS765" s="17">
        <f t="shared" si="416"/>
        <v>0.97499999999999998</v>
      </c>
      <c r="DT765" s="16">
        <f>IF(DS765&gt;=1,VLOOKUP(BO765,'PAINEL E TARGET'!$S$1:$W$8,5,0),0)</f>
        <v>0</v>
      </c>
      <c r="DU765" s="16">
        <f t="shared" si="431"/>
        <v>2676</v>
      </c>
    </row>
    <row r="766" spans="2:125" s="32" customFormat="1" x14ac:dyDescent="0.2">
      <c r="B766" s="44">
        <v>43541</v>
      </c>
      <c r="C766" s="65">
        <v>1678</v>
      </c>
      <c r="D766" s="66" t="s">
        <v>763</v>
      </c>
      <c r="E766" s="65">
        <v>418</v>
      </c>
      <c r="F766" s="65" t="s">
        <v>1020</v>
      </c>
      <c r="G766" s="67">
        <v>2404285.8989397865</v>
      </c>
      <c r="H766" s="67">
        <v>1314613.8972588773</v>
      </c>
      <c r="I766" s="67">
        <v>1246234.5699999998</v>
      </c>
      <c r="J766" s="68">
        <v>0.94798523931516598</v>
      </c>
      <c r="K766" s="67">
        <v>206728.10006949661</v>
      </c>
      <c r="L766" s="67">
        <v>1022322.989878824</v>
      </c>
      <c r="M766" s="67">
        <v>254221.01</v>
      </c>
      <c r="N766" s="67">
        <v>968958.1399999999</v>
      </c>
      <c r="O766" s="67">
        <v>2249738.9806591072</v>
      </c>
      <c r="P766" s="67" t="s">
        <v>1082</v>
      </c>
      <c r="Q766" s="67" t="s">
        <v>1082</v>
      </c>
      <c r="R766" s="67">
        <v>0</v>
      </c>
      <c r="S766" s="67">
        <v>0</v>
      </c>
      <c r="T766" s="68">
        <v>0.10245819806017582</v>
      </c>
      <c r="U766" s="68">
        <v>9.6504661643390499E-2</v>
      </c>
      <c r="V766" s="68">
        <v>0.94189302047564127</v>
      </c>
      <c r="W766" s="67">
        <v>125926.36</v>
      </c>
      <c r="X766" s="67">
        <v>118042.48999999999</v>
      </c>
      <c r="Y766" s="68">
        <v>0.93739301286879084</v>
      </c>
      <c r="Z766" s="68">
        <v>9.7081489106378094E-2</v>
      </c>
      <c r="AA766" s="68">
        <v>0.11390686311158918</v>
      </c>
      <c r="AB766" s="68">
        <v>1.173311865733482</v>
      </c>
      <c r="AC766" s="67">
        <v>119318.11</v>
      </c>
      <c r="AD766" s="67">
        <v>139328.5</v>
      </c>
      <c r="AE766" s="68">
        <v>1.167706226657462</v>
      </c>
      <c r="AF766" s="43">
        <v>80</v>
      </c>
      <c r="AG766" s="43">
        <v>77</v>
      </c>
      <c r="AH766" s="43">
        <v>46</v>
      </c>
      <c r="AI766" s="43">
        <v>37</v>
      </c>
      <c r="AJ766" s="67">
        <v>75774.37</v>
      </c>
      <c r="AK766" s="67">
        <v>74248</v>
      </c>
      <c r="AL766" s="68">
        <v>0.97985638151791965</v>
      </c>
      <c r="AM766" s="67">
        <v>13184.340000000002</v>
      </c>
      <c r="AN766" s="67">
        <v>9533.9999999999982</v>
      </c>
      <c r="AO766" s="68">
        <v>0.72313062314837118</v>
      </c>
      <c r="AP766" s="67">
        <v>8814.5400000000009</v>
      </c>
      <c r="AQ766" s="67">
        <v>6703.6600000000008</v>
      </c>
      <c r="AR766" s="68">
        <v>0.76052295411898974</v>
      </c>
      <c r="AS766" s="67">
        <v>28153.109999999997</v>
      </c>
      <c r="AT766" s="67">
        <v>27556.829999999994</v>
      </c>
      <c r="AU766" s="68">
        <v>0.9788201019354521</v>
      </c>
      <c r="AV766" s="43">
        <v>1818.75</v>
      </c>
      <c r="AW766" s="43">
        <v>1554.69</v>
      </c>
      <c r="AX766" s="69">
        <v>0.85481237113402064</v>
      </c>
      <c r="AY766" s="43">
        <v>206728.10006949661</v>
      </c>
      <c r="AZ766" s="43">
        <v>254221.00999999998</v>
      </c>
      <c r="BA766" s="43">
        <v>30186.012189818601</v>
      </c>
      <c r="BB766" s="43">
        <v>30108.53</v>
      </c>
      <c r="BC766" s="43">
        <v>378251.66569123289</v>
      </c>
      <c r="BD766" s="43">
        <v>55325.670676061141</v>
      </c>
      <c r="BE766" s="43">
        <v>231960.24000000005</v>
      </c>
      <c r="BF766" s="43">
        <v>219787.80000000002</v>
      </c>
      <c r="BG766" s="43">
        <v>3335.0599999999995</v>
      </c>
      <c r="BH766" s="43">
        <v>102</v>
      </c>
      <c r="BI766" s="44">
        <v>43173</v>
      </c>
      <c r="BJ766" s="44">
        <v>43541</v>
      </c>
      <c r="BK766" s="44">
        <v>43172</v>
      </c>
      <c r="BL766" s="43">
        <f t="shared" si="417"/>
        <v>1246234.5699999998</v>
      </c>
      <c r="BM766" s="43">
        <f t="shared" si="418"/>
        <v>1223179.1499999999</v>
      </c>
      <c r="BO766" s="16" t="str">
        <f>IFERROR(VLOOKUP($C766,'PORTE LOJA'!A:B,2,0),"PORTE 1")</f>
        <v>PORTE 4</v>
      </c>
      <c r="BP766" s="16">
        <f>VLOOKUP(BO766,'PAINEL E TARGET'!$S$1:$W$8,3,0)</f>
        <v>3000</v>
      </c>
      <c r="BQ766" s="16">
        <f t="shared" si="396"/>
        <v>1</v>
      </c>
      <c r="BR766" s="16">
        <f t="shared" si="397"/>
        <v>1</v>
      </c>
      <c r="BS766" s="16">
        <f t="shared" si="398"/>
        <v>1</v>
      </c>
      <c r="BT766" s="16">
        <f t="shared" si="399"/>
        <v>1</v>
      </c>
      <c r="BU766" s="16">
        <f t="shared" si="400"/>
        <v>1</v>
      </c>
      <c r="BV766" s="16">
        <f t="shared" si="401"/>
        <v>1</v>
      </c>
      <c r="BW766" s="17" t="str">
        <f t="shared" si="419"/>
        <v>111111</v>
      </c>
      <c r="BY766" s="17">
        <f t="shared" si="402"/>
        <v>0.94799999999999995</v>
      </c>
      <c r="BZ766" s="17">
        <f t="shared" si="403"/>
        <v>0.995</v>
      </c>
      <c r="CA766" s="17" t="str">
        <f t="shared" si="420"/>
        <v>Sem Retira</v>
      </c>
      <c r="CB766" s="17">
        <f t="shared" si="421"/>
        <v>0.995</v>
      </c>
      <c r="CC766" s="33" t="str">
        <f>IF(CB766&gt;='PAINEL E TARGET'!$T$11,'PAINEL E TARGET'!$S$11,
IF(CB766&gt;='PAINEL E TARGET'!$T$12,'PAINEL E TARGET'!$S$12,
IF(CB766&gt;='PAINEL E TARGET'!$T$13,'PAINEL E TARGET'!$S$13,
IF(CB766&gt;='PAINEL E TARGET'!$T$14,'PAINEL E TARGET'!$S$14,
IF(CB766&gt;='PAINEL E TARGET'!$T$15,'PAINEL E TARGET'!$S$15,
IF(CB766&gt;='PAINEL E TARGET'!$T$16,'PAINEL E TARGET'!$S$16,
IF(CB766&gt;='PAINEL E TARGET'!$T$17,'PAINEL E TARGET'!$S$17,
IF(CB766&gt;='PAINEL E TARGET'!$T$18,'PAINEL E TARGET'!$S$18,'PAINEL E TARGET'!$S$19))))))))</f>
        <v>1. Fx de 90% a 99,9%</v>
      </c>
      <c r="CD766" s="17">
        <f>IFERROR(VLOOKUP($BW766,'PAINEL E TARGET'!$G$1:$Q$99,4,0),0)</f>
        <v>0.25</v>
      </c>
      <c r="CE766" s="17">
        <f>VLOOKUP(CC766,'PAINEL E TARGET'!$S$10:$U$19,3,0)</f>
        <v>0.5</v>
      </c>
      <c r="CF766" s="16">
        <f t="shared" si="422"/>
        <v>375</v>
      </c>
      <c r="CG766" s="17">
        <f t="shared" si="404"/>
        <v>0.98</v>
      </c>
      <c r="CH766" s="17">
        <f t="shared" si="405"/>
        <v>0.72299999999999998</v>
      </c>
      <c r="CI766" s="17">
        <f t="shared" si="406"/>
        <v>0.76100000000000001</v>
      </c>
      <c r="CJ766" s="17">
        <f t="shared" si="407"/>
        <v>0.97899999999999998</v>
      </c>
      <c r="CK766" s="17">
        <f t="shared" si="408"/>
        <v>0.85499999999999998</v>
      </c>
      <c r="CL766" s="17">
        <f t="shared" si="409"/>
        <v>0.93700000000000006</v>
      </c>
      <c r="CM766" s="16">
        <f t="shared" si="410"/>
        <v>5</v>
      </c>
      <c r="CN766" s="17" t="str">
        <f t="shared" si="423"/>
        <v>ok</v>
      </c>
      <c r="CO766" s="17">
        <f t="shared" si="424"/>
        <v>0.93700000000000006</v>
      </c>
      <c r="CP766" s="33" t="str">
        <f>IF(CO766&gt;='PAINEL E TARGET'!$T$11,'PAINEL E TARGET'!$S$11,
IF(CO766&gt;='PAINEL E TARGET'!$T$12,'PAINEL E TARGET'!$S$12,
IF(CO766&gt;='PAINEL E TARGET'!$T$13,'PAINEL E TARGET'!$S$13,
IF(CO766&gt;='PAINEL E TARGET'!$T$14,'PAINEL E TARGET'!$S$14,
IF(CO766&gt;='PAINEL E TARGET'!$T$15,'PAINEL E TARGET'!$S$15,
IF(CO766&gt;='PAINEL E TARGET'!$T$16,'PAINEL E TARGET'!$S$16,
IF(CO766&gt;='PAINEL E TARGET'!$T$17,'PAINEL E TARGET'!$S$17,
IF(CO766&gt;='PAINEL E TARGET'!$T$18,'PAINEL E TARGET'!$S$18,'PAINEL E TARGET'!$S$19))))))))</f>
        <v>1. Fx de 90% a 99,9%</v>
      </c>
      <c r="CQ766" s="17">
        <f>IFERROR(VLOOKUP($BW766,'PAINEL E TARGET'!$G$1:$Q$99,5,0),0)</f>
        <v>0.25</v>
      </c>
      <c r="CR766" s="17">
        <f>VLOOKUP(CP766,'PAINEL E TARGET'!$S$10:$U$19,3,0)</f>
        <v>0.5</v>
      </c>
      <c r="CS766" s="16">
        <f t="shared" si="425"/>
        <v>375</v>
      </c>
      <c r="CT766" s="17">
        <f t="shared" si="411"/>
        <v>1.1679999999999999</v>
      </c>
      <c r="CU766" s="33" t="str">
        <f>IF(CT766&gt;='PAINEL E TARGET'!$T$11,'PAINEL E TARGET'!$S$11,
IF(CT766&gt;='PAINEL E TARGET'!$T$12,'PAINEL E TARGET'!$S$12,
IF(CT766&gt;='PAINEL E TARGET'!$T$13,'PAINEL E TARGET'!$S$13,
IF(CT766&gt;='PAINEL E TARGET'!$T$14,'PAINEL E TARGET'!$S$14,
IF(CT766&gt;='PAINEL E TARGET'!$T$15,'PAINEL E TARGET'!$S$15,
IF(CT766&gt;='PAINEL E TARGET'!$T$16,'PAINEL E TARGET'!$S$16,
IF(CT766&gt;='PAINEL E TARGET'!$T$17,'PAINEL E TARGET'!$S$17,
IF(CT766&gt;='PAINEL E TARGET'!$T$18,'PAINEL E TARGET'!$S$18,'PAINEL E TARGET'!$S$19))))))))</f>
        <v>5. Fx de 115% a 119,9%</v>
      </c>
      <c r="CV766" s="17">
        <f>IFERROR(VLOOKUP($BW766,'PAINEL E TARGET'!$G$1:$Q$99,6,0),0)</f>
        <v>0.2</v>
      </c>
      <c r="CW766" s="17">
        <f>VLOOKUP(CU766,'PAINEL E TARGET'!$S$10:$U$19,3,0)</f>
        <v>1.3</v>
      </c>
      <c r="CX766" s="16">
        <f t="shared" si="426"/>
        <v>780</v>
      </c>
      <c r="CY766" s="17">
        <f t="shared" si="412"/>
        <v>1.23</v>
      </c>
      <c r="CZ766" s="33" t="str">
        <f>IF(CY766&gt;='PAINEL E TARGET'!$T$11,'PAINEL E TARGET'!$S$11,
IF(CY766&gt;='PAINEL E TARGET'!$T$12,'PAINEL E TARGET'!$S$12,
IF(CY766&gt;='PAINEL E TARGET'!$T$13,'PAINEL E TARGET'!$S$13,
IF(CY766&gt;='PAINEL E TARGET'!$T$14,'PAINEL E TARGET'!$S$14,
IF(CY766&gt;='PAINEL E TARGET'!$T$15,'PAINEL E TARGET'!$S$15,
IF(CY766&gt;='PAINEL E TARGET'!$T$16,'PAINEL E TARGET'!$S$16,
IF(CY766&gt;='PAINEL E TARGET'!$T$17,'PAINEL E TARGET'!$S$17,
IF(CY766&gt;='PAINEL E TARGET'!$T$18,'PAINEL E TARGET'!$S$18,'PAINEL E TARGET'!$S$19))))))))</f>
        <v>6. Fx de 120% a 124,9%</v>
      </c>
      <c r="DA766" s="17">
        <f>IFERROR(VLOOKUP($BW766,'PAINEL E TARGET'!$G$1:$Q$99,7,0),0)</f>
        <v>0.15</v>
      </c>
      <c r="DB766" s="17">
        <f>VLOOKUP(CZ766,'PAINEL E TARGET'!$S$10:$U$19,3,0)</f>
        <v>1.4</v>
      </c>
      <c r="DC766" s="16">
        <f t="shared" si="427"/>
        <v>630</v>
      </c>
      <c r="DD766" s="17">
        <f t="shared" si="413"/>
        <v>0.997</v>
      </c>
      <c r="DE766" s="33" t="str">
        <f>IF(DD766&gt;='PAINEL E TARGET'!$T$11,'PAINEL E TARGET'!$S$11,
IF(DD766&gt;='PAINEL E TARGET'!$T$12,'PAINEL E TARGET'!$S$12,
IF(DD766&gt;='PAINEL E TARGET'!$T$13,'PAINEL E TARGET'!$S$13,
IF(DD766&gt;='PAINEL E TARGET'!$T$14,'PAINEL E TARGET'!$S$14,
IF(DD766&gt;='PAINEL E TARGET'!$T$15,'PAINEL E TARGET'!$S$15,
IF(DD766&gt;='PAINEL E TARGET'!$T$16,'PAINEL E TARGET'!$S$16,
IF(DD766&gt;='PAINEL E TARGET'!$T$17,'PAINEL E TARGET'!$S$17,
IF(DD766&gt;='PAINEL E TARGET'!$T$18,'PAINEL E TARGET'!$S$18,'PAINEL E TARGET'!$S$19))))))))</f>
        <v>1. Fx de 90% a 99,9%</v>
      </c>
      <c r="DF766" s="17">
        <f>IFERROR(VLOOKUP($BW766,'PAINEL E TARGET'!$G$1:$Q$99,8,0),0)</f>
        <v>0.1</v>
      </c>
      <c r="DG766" s="17">
        <f>VLOOKUP(DE766,'PAINEL E TARGET'!$S$10:$U$19,3,0)</f>
        <v>0.5</v>
      </c>
      <c r="DH766" s="16">
        <f t="shared" si="428"/>
        <v>150</v>
      </c>
      <c r="DI766" s="17">
        <f t="shared" si="414"/>
        <v>0.80400000000000005</v>
      </c>
      <c r="DJ766" s="33" t="str">
        <f>IF(DI766&gt;='PAINEL E TARGET'!$T$11,'PAINEL E TARGET'!$S$11,
IF(DI766&gt;='PAINEL E TARGET'!$T$12,'PAINEL E TARGET'!$S$12,
IF(DI766&gt;='PAINEL E TARGET'!$T$13,'PAINEL E TARGET'!$S$13,
IF(DI766&gt;='PAINEL E TARGET'!$T$14,'PAINEL E TARGET'!$S$14,
IF(DI766&gt;='PAINEL E TARGET'!$T$15,'PAINEL E TARGET'!$S$15,
IF(DI766&gt;='PAINEL E TARGET'!$T$16,'PAINEL E TARGET'!$S$16,
IF(DI766&gt;='PAINEL E TARGET'!$T$17,'PAINEL E TARGET'!$S$17,
IF(DI766&gt;='PAINEL E TARGET'!$T$18,'PAINEL E TARGET'!$S$18,'PAINEL E TARGET'!$S$19))))))))</f>
        <v>Não elegível</v>
      </c>
      <c r="DK766" s="17">
        <f>IFERROR(VLOOKUP($BW766,'PAINEL E TARGET'!$G$1:$Q$99,9,0),0)</f>
        <v>0.05</v>
      </c>
      <c r="DL766" s="17">
        <f>VLOOKUP(DJ766,'PAINEL E TARGET'!$S$10:$U$19,3,0)</f>
        <v>0</v>
      </c>
      <c r="DM766" s="16">
        <f t="shared" si="429"/>
        <v>0</v>
      </c>
      <c r="DN766" s="17">
        <f t="shared" si="415"/>
        <v>0.85499999999999998</v>
      </c>
      <c r="DO766" s="33" t="str">
        <f>IF(DN766&gt;='PAINEL E TARGET'!$T$11,'PAINEL E TARGET'!$S$11,
IF(DN766&gt;='PAINEL E TARGET'!$T$12,'PAINEL E TARGET'!$S$12,
IF(DN766&gt;='PAINEL E TARGET'!$T$13,'PAINEL E TARGET'!$S$13,
IF(DN766&gt;='PAINEL E TARGET'!$T$14,'PAINEL E TARGET'!$S$14,
IF(DN766&gt;='PAINEL E TARGET'!$T$15,'PAINEL E TARGET'!$S$15,
IF(DN766&gt;='PAINEL E TARGET'!$T$16,'PAINEL E TARGET'!$S$16,
IF(DN766&gt;='PAINEL E TARGET'!$T$17,'PAINEL E TARGET'!$S$17,
IF(DN766&gt;='PAINEL E TARGET'!$T$18,'PAINEL E TARGET'!$S$18,'PAINEL E TARGET'!$S$19))))))))</f>
        <v>Não elegível</v>
      </c>
      <c r="DP766" s="17">
        <f>IFERROR(VLOOKUP($BW766,'PAINEL E TARGET'!$G$1:$Q$99,10,0),0)</f>
        <v>0</v>
      </c>
      <c r="DQ766" s="17">
        <f>VLOOKUP(DO766,'PAINEL E TARGET'!$S$10:$U$19,3,0)</f>
        <v>0</v>
      </c>
      <c r="DR766" s="16">
        <f t="shared" si="430"/>
        <v>0</v>
      </c>
      <c r="DS766" s="17">
        <f t="shared" si="416"/>
        <v>0.96299999999999997</v>
      </c>
      <c r="DT766" s="16">
        <f>IF(DS766&gt;=1,VLOOKUP(BO766,'PAINEL E TARGET'!$S$1:$W$8,5,0),0)</f>
        <v>0</v>
      </c>
      <c r="DU766" s="16">
        <f t="shared" si="431"/>
        <v>2310</v>
      </c>
    </row>
    <row r="767" spans="2:125" s="32" customFormat="1" x14ac:dyDescent="0.2">
      <c r="B767" s="44">
        <v>43541</v>
      </c>
      <c r="C767" s="65">
        <v>1679</v>
      </c>
      <c r="D767" s="66" t="s">
        <v>764</v>
      </c>
      <c r="E767" s="65">
        <v>418</v>
      </c>
      <c r="F767" s="65" t="s">
        <v>1020</v>
      </c>
      <c r="G767" s="67">
        <v>2761404.7898569037</v>
      </c>
      <c r="H767" s="67">
        <v>1525428.1047919786</v>
      </c>
      <c r="I767" s="67">
        <v>1203243.3499999999</v>
      </c>
      <c r="J767" s="68">
        <v>0.78879059997657852</v>
      </c>
      <c r="K767" s="67">
        <v>284373.02323938074</v>
      </c>
      <c r="L767" s="67">
        <v>1151497.9823999922</v>
      </c>
      <c r="M767" s="67">
        <v>249379.4</v>
      </c>
      <c r="N767" s="67">
        <v>912455.02999999991</v>
      </c>
      <c r="O767" s="67">
        <v>2601131.5426856652</v>
      </c>
      <c r="P767" s="67" t="s">
        <v>1082</v>
      </c>
      <c r="Q767" s="67" t="s">
        <v>1082</v>
      </c>
      <c r="R767" s="67">
        <v>0</v>
      </c>
      <c r="S767" s="67">
        <v>0</v>
      </c>
      <c r="T767" s="68">
        <v>0.1027090382219471</v>
      </c>
      <c r="U767" s="68">
        <v>0.11040670399137681</v>
      </c>
      <c r="V767" s="68">
        <v>1.0749463328903497</v>
      </c>
      <c r="W767" s="67">
        <v>147476.93</v>
      </c>
      <c r="X767" s="67">
        <v>128274.31</v>
      </c>
      <c r="Y767" s="68">
        <v>0.86979238040824425</v>
      </c>
      <c r="Z767" s="68">
        <v>9.7679826007452619E-2</v>
      </c>
      <c r="AA767" s="68">
        <v>9.6942057397971931E-2</v>
      </c>
      <c r="AB767" s="68">
        <v>0.99244707285387257</v>
      </c>
      <c r="AC767" s="67">
        <v>140255.62999999998</v>
      </c>
      <c r="AD767" s="67">
        <v>112630.62</v>
      </c>
      <c r="AE767" s="68">
        <v>0.80303813829077675</v>
      </c>
      <c r="AF767" s="43">
        <v>80</v>
      </c>
      <c r="AG767" s="43">
        <v>78</v>
      </c>
      <c r="AH767" s="43">
        <v>49</v>
      </c>
      <c r="AI767" s="43">
        <v>33</v>
      </c>
      <c r="AJ767" s="67">
        <v>90133.96</v>
      </c>
      <c r="AK767" s="67">
        <v>87319.7</v>
      </c>
      <c r="AL767" s="68">
        <v>0.96877691826698831</v>
      </c>
      <c r="AM767" s="67">
        <v>17289.039999999997</v>
      </c>
      <c r="AN767" s="67">
        <v>14142.3</v>
      </c>
      <c r="AO767" s="68">
        <v>0.81799220778018911</v>
      </c>
      <c r="AP767" s="67">
        <v>8336.93</v>
      </c>
      <c r="AQ767" s="67">
        <v>9259.6899999999987</v>
      </c>
      <c r="AR767" s="68">
        <v>1.1106834290320295</v>
      </c>
      <c r="AS767" s="67">
        <v>31717</v>
      </c>
      <c r="AT767" s="67">
        <v>17552.62</v>
      </c>
      <c r="AU767" s="68">
        <v>0.55341362676167349</v>
      </c>
      <c r="AV767" s="43">
        <v>2075.13</v>
      </c>
      <c r="AW767" s="43">
        <v>1469.78</v>
      </c>
      <c r="AX767" s="69">
        <v>0.70828333646566721</v>
      </c>
      <c r="AY767" s="43">
        <v>284373.02323938074</v>
      </c>
      <c r="AZ767" s="43">
        <v>249379.39999999997</v>
      </c>
      <c r="BA767" s="43">
        <v>24101.526705320397</v>
      </c>
      <c r="BB767" s="43">
        <v>23045.619999999995</v>
      </c>
      <c r="BC767" s="43">
        <v>514967.95808253501</v>
      </c>
      <c r="BD767" s="43">
        <v>43751.348264077205</v>
      </c>
      <c r="BE767" s="43">
        <v>268908.59000000003</v>
      </c>
      <c r="BF767" s="43">
        <v>255741.40999999997</v>
      </c>
      <c r="BG767" s="43">
        <v>3767.83</v>
      </c>
      <c r="BH767" s="43">
        <v>112</v>
      </c>
      <c r="BI767" s="44">
        <v>43173</v>
      </c>
      <c r="BJ767" s="44">
        <v>43541</v>
      </c>
      <c r="BK767" s="44">
        <v>43172</v>
      </c>
      <c r="BL767" s="43">
        <f t="shared" si="417"/>
        <v>1203243.3499999999</v>
      </c>
      <c r="BM767" s="43">
        <f t="shared" si="418"/>
        <v>1161834.43</v>
      </c>
      <c r="BO767" s="16" t="str">
        <f>IFERROR(VLOOKUP($C767,'PORTE LOJA'!A:B,2,0),"PORTE 1")</f>
        <v>PORTE 4</v>
      </c>
      <c r="BP767" s="16">
        <f>VLOOKUP(BO767,'PAINEL E TARGET'!$S$1:$W$8,3,0)</f>
        <v>3000</v>
      </c>
      <c r="BQ767" s="16">
        <f t="shared" si="396"/>
        <v>1</v>
      </c>
      <c r="BR767" s="16">
        <f t="shared" si="397"/>
        <v>1</v>
      </c>
      <c r="BS767" s="16">
        <f t="shared" si="398"/>
        <v>1</v>
      </c>
      <c r="BT767" s="16">
        <f t="shared" si="399"/>
        <v>1</v>
      </c>
      <c r="BU767" s="16">
        <f t="shared" si="400"/>
        <v>1</v>
      </c>
      <c r="BV767" s="16">
        <f t="shared" si="401"/>
        <v>1</v>
      </c>
      <c r="BW767" s="17" t="str">
        <f t="shared" si="419"/>
        <v>111111</v>
      </c>
      <c r="BY767" s="17">
        <f t="shared" si="402"/>
        <v>0.78900000000000003</v>
      </c>
      <c r="BZ767" s="17">
        <f t="shared" si="403"/>
        <v>0.80900000000000005</v>
      </c>
      <c r="CA767" s="17" t="str">
        <f t="shared" si="420"/>
        <v>Sem Retira</v>
      </c>
      <c r="CB767" s="17">
        <f t="shared" si="421"/>
        <v>0.80900000000000005</v>
      </c>
      <c r="CC767" s="33" t="str">
        <f>IF(CB767&gt;='PAINEL E TARGET'!$T$11,'PAINEL E TARGET'!$S$11,
IF(CB767&gt;='PAINEL E TARGET'!$T$12,'PAINEL E TARGET'!$S$12,
IF(CB767&gt;='PAINEL E TARGET'!$T$13,'PAINEL E TARGET'!$S$13,
IF(CB767&gt;='PAINEL E TARGET'!$T$14,'PAINEL E TARGET'!$S$14,
IF(CB767&gt;='PAINEL E TARGET'!$T$15,'PAINEL E TARGET'!$S$15,
IF(CB767&gt;='PAINEL E TARGET'!$T$16,'PAINEL E TARGET'!$S$16,
IF(CB767&gt;='PAINEL E TARGET'!$T$17,'PAINEL E TARGET'!$S$17,
IF(CB767&gt;='PAINEL E TARGET'!$T$18,'PAINEL E TARGET'!$S$18,'PAINEL E TARGET'!$S$19))))))))</f>
        <v>Não elegível</v>
      </c>
      <c r="CD767" s="17">
        <f>IFERROR(VLOOKUP($BW767,'PAINEL E TARGET'!$G$1:$Q$99,4,0),0)</f>
        <v>0.25</v>
      </c>
      <c r="CE767" s="17">
        <f>VLOOKUP(CC767,'PAINEL E TARGET'!$S$10:$U$19,3,0)</f>
        <v>0</v>
      </c>
      <c r="CF767" s="16">
        <f t="shared" si="422"/>
        <v>0</v>
      </c>
      <c r="CG767" s="17">
        <f t="shared" si="404"/>
        <v>0.96899999999999997</v>
      </c>
      <c r="CH767" s="17">
        <f t="shared" si="405"/>
        <v>0.81799999999999995</v>
      </c>
      <c r="CI767" s="17">
        <f t="shared" si="406"/>
        <v>1.111</v>
      </c>
      <c r="CJ767" s="17">
        <f t="shared" si="407"/>
        <v>0.55300000000000005</v>
      </c>
      <c r="CK767" s="17">
        <f t="shared" si="408"/>
        <v>0.70799999999999996</v>
      </c>
      <c r="CL767" s="17">
        <f t="shared" si="409"/>
        <v>0.87</v>
      </c>
      <c r="CM767" s="16">
        <f t="shared" si="410"/>
        <v>4</v>
      </c>
      <c r="CN767" s="17" t="str">
        <f t="shared" si="423"/>
        <v>não ok</v>
      </c>
      <c r="CO767" s="17">
        <f t="shared" si="424"/>
        <v>0</v>
      </c>
      <c r="CP767" s="33" t="str">
        <f>IF(CO767&gt;='PAINEL E TARGET'!$T$11,'PAINEL E TARGET'!$S$11,
IF(CO767&gt;='PAINEL E TARGET'!$T$12,'PAINEL E TARGET'!$S$12,
IF(CO767&gt;='PAINEL E TARGET'!$T$13,'PAINEL E TARGET'!$S$13,
IF(CO767&gt;='PAINEL E TARGET'!$T$14,'PAINEL E TARGET'!$S$14,
IF(CO767&gt;='PAINEL E TARGET'!$T$15,'PAINEL E TARGET'!$S$15,
IF(CO767&gt;='PAINEL E TARGET'!$T$16,'PAINEL E TARGET'!$S$16,
IF(CO767&gt;='PAINEL E TARGET'!$T$17,'PAINEL E TARGET'!$S$17,
IF(CO767&gt;='PAINEL E TARGET'!$T$18,'PAINEL E TARGET'!$S$18,'PAINEL E TARGET'!$S$19))))))))</f>
        <v>Não elegível</v>
      </c>
      <c r="CQ767" s="17">
        <f>IFERROR(VLOOKUP($BW767,'PAINEL E TARGET'!$G$1:$Q$99,5,0),0)</f>
        <v>0.25</v>
      </c>
      <c r="CR767" s="17">
        <f>VLOOKUP(CP767,'PAINEL E TARGET'!$S$10:$U$19,3,0)</f>
        <v>0</v>
      </c>
      <c r="CS767" s="16">
        <f t="shared" si="425"/>
        <v>0</v>
      </c>
      <c r="CT767" s="17">
        <f t="shared" si="411"/>
        <v>0.80300000000000005</v>
      </c>
      <c r="CU767" s="33" t="str">
        <f>IF(CT767&gt;='PAINEL E TARGET'!$T$11,'PAINEL E TARGET'!$S$11,
IF(CT767&gt;='PAINEL E TARGET'!$T$12,'PAINEL E TARGET'!$S$12,
IF(CT767&gt;='PAINEL E TARGET'!$T$13,'PAINEL E TARGET'!$S$13,
IF(CT767&gt;='PAINEL E TARGET'!$T$14,'PAINEL E TARGET'!$S$14,
IF(CT767&gt;='PAINEL E TARGET'!$T$15,'PAINEL E TARGET'!$S$15,
IF(CT767&gt;='PAINEL E TARGET'!$T$16,'PAINEL E TARGET'!$S$16,
IF(CT767&gt;='PAINEL E TARGET'!$T$17,'PAINEL E TARGET'!$S$17,
IF(CT767&gt;='PAINEL E TARGET'!$T$18,'PAINEL E TARGET'!$S$18,'PAINEL E TARGET'!$S$19))))))))</f>
        <v>Não elegível</v>
      </c>
      <c r="CV767" s="17">
        <f>IFERROR(VLOOKUP($BW767,'PAINEL E TARGET'!$G$1:$Q$99,6,0),0)</f>
        <v>0.2</v>
      </c>
      <c r="CW767" s="17">
        <f>VLOOKUP(CU767,'PAINEL E TARGET'!$S$10:$U$19,3,0)</f>
        <v>0</v>
      </c>
      <c r="CX767" s="16">
        <f t="shared" si="426"/>
        <v>0</v>
      </c>
      <c r="CY767" s="17">
        <f t="shared" si="412"/>
        <v>0.877</v>
      </c>
      <c r="CZ767" s="33" t="str">
        <f>IF(CY767&gt;='PAINEL E TARGET'!$T$11,'PAINEL E TARGET'!$S$11,
IF(CY767&gt;='PAINEL E TARGET'!$T$12,'PAINEL E TARGET'!$S$12,
IF(CY767&gt;='PAINEL E TARGET'!$T$13,'PAINEL E TARGET'!$S$13,
IF(CY767&gt;='PAINEL E TARGET'!$T$14,'PAINEL E TARGET'!$S$14,
IF(CY767&gt;='PAINEL E TARGET'!$T$15,'PAINEL E TARGET'!$S$15,
IF(CY767&gt;='PAINEL E TARGET'!$T$16,'PAINEL E TARGET'!$S$16,
IF(CY767&gt;='PAINEL E TARGET'!$T$17,'PAINEL E TARGET'!$S$17,
IF(CY767&gt;='PAINEL E TARGET'!$T$18,'PAINEL E TARGET'!$S$18,'PAINEL E TARGET'!$S$19))))))))</f>
        <v>Não elegível</v>
      </c>
      <c r="DA767" s="17">
        <f>IFERROR(VLOOKUP($BW767,'PAINEL E TARGET'!$G$1:$Q$99,7,0),0)</f>
        <v>0.15</v>
      </c>
      <c r="DB767" s="17">
        <f>VLOOKUP(CZ767,'PAINEL E TARGET'!$S$10:$U$19,3,0)</f>
        <v>0</v>
      </c>
      <c r="DC767" s="16">
        <f t="shared" si="427"/>
        <v>0</v>
      </c>
      <c r="DD767" s="17">
        <f t="shared" si="413"/>
        <v>0.95599999999999996</v>
      </c>
      <c r="DE767" s="33" t="str">
        <f>IF(DD767&gt;='PAINEL E TARGET'!$T$11,'PAINEL E TARGET'!$S$11,
IF(DD767&gt;='PAINEL E TARGET'!$T$12,'PAINEL E TARGET'!$S$12,
IF(DD767&gt;='PAINEL E TARGET'!$T$13,'PAINEL E TARGET'!$S$13,
IF(DD767&gt;='PAINEL E TARGET'!$T$14,'PAINEL E TARGET'!$S$14,
IF(DD767&gt;='PAINEL E TARGET'!$T$15,'PAINEL E TARGET'!$S$15,
IF(DD767&gt;='PAINEL E TARGET'!$T$16,'PAINEL E TARGET'!$S$16,
IF(DD767&gt;='PAINEL E TARGET'!$T$17,'PAINEL E TARGET'!$S$17,
IF(DD767&gt;='PAINEL E TARGET'!$T$18,'PAINEL E TARGET'!$S$18,'PAINEL E TARGET'!$S$19))))))))</f>
        <v>1. Fx de 90% a 99,9%</v>
      </c>
      <c r="DF767" s="17">
        <f>IFERROR(VLOOKUP($BW767,'PAINEL E TARGET'!$G$1:$Q$99,8,0),0)</f>
        <v>0.1</v>
      </c>
      <c r="DG767" s="17">
        <f>VLOOKUP(DE767,'PAINEL E TARGET'!$S$10:$U$19,3,0)</f>
        <v>0.5</v>
      </c>
      <c r="DH767" s="16">
        <f t="shared" si="428"/>
        <v>150</v>
      </c>
      <c r="DI767" s="17">
        <f t="shared" si="414"/>
        <v>0.67300000000000004</v>
      </c>
      <c r="DJ767" s="33" t="str">
        <f>IF(DI767&gt;='PAINEL E TARGET'!$T$11,'PAINEL E TARGET'!$S$11,
IF(DI767&gt;='PAINEL E TARGET'!$T$12,'PAINEL E TARGET'!$S$12,
IF(DI767&gt;='PAINEL E TARGET'!$T$13,'PAINEL E TARGET'!$S$13,
IF(DI767&gt;='PAINEL E TARGET'!$T$14,'PAINEL E TARGET'!$S$14,
IF(DI767&gt;='PAINEL E TARGET'!$T$15,'PAINEL E TARGET'!$S$15,
IF(DI767&gt;='PAINEL E TARGET'!$T$16,'PAINEL E TARGET'!$S$16,
IF(DI767&gt;='PAINEL E TARGET'!$T$17,'PAINEL E TARGET'!$S$17,
IF(DI767&gt;='PAINEL E TARGET'!$T$18,'PAINEL E TARGET'!$S$18,'PAINEL E TARGET'!$S$19))))))))</f>
        <v>Não elegível</v>
      </c>
      <c r="DK767" s="17">
        <f>IFERROR(VLOOKUP($BW767,'PAINEL E TARGET'!$G$1:$Q$99,9,0),0)</f>
        <v>0.05</v>
      </c>
      <c r="DL767" s="17">
        <f>VLOOKUP(DJ767,'PAINEL E TARGET'!$S$10:$U$19,3,0)</f>
        <v>0</v>
      </c>
      <c r="DM767" s="16">
        <f t="shared" si="429"/>
        <v>0</v>
      </c>
      <c r="DN767" s="17">
        <f t="shared" si="415"/>
        <v>0.70799999999999996</v>
      </c>
      <c r="DO767" s="33" t="str">
        <f>IF(DN767&gt;='PAINEL E TARGET'!$T$11,'PAINEL E TARGET'!$S$11,
IF(DN767&gt;='PAINEL E TARGET'!$T$12,'PAINEL E TARGET'!$S$12,
IF(DN767&gt;='PAINEL E TARGET'!$T$13,'PAINEL E TARGET'!$S$13,
IF(DN767&gt;='PAINEL E TARGET'!$T$14,'PAINEL E TARGET'!$S$14,
IF(DN767&gt;='PAINEL E TARGET'!$T$15,'PAINEL E TARGET'!$S$15,
IF(DN767&gt;='PAINEL E TARGET'!$T$16,'PAINEL E TARGET'!$S$16,
IF(DN767&gt;='PAINEL E TARGET'!$T$17,'PAINEL E TARGET'!$S$17,
IF(DN767&gt;='PAINEL E TARGET'!$T$18,'PAINEL E TARGET'!$S$18,'PAINEL E TARGET'!$S$19))))))))</f>
        <v>Não elegível</v>
      </c>
      <c r="DP767" s="17">
        <f>IFERROR(VLOOKUP($BW767,'PAINEL E TARGET'!$G$1:$Q$99,10,0),0)</f>
        <v>0</v>
      </c>
      <c r="DQ767" s="17">
        <f>VLOOKUP(DO767,'PAINEL E TARGET'!$S$10:$U$19,3,0)</f>
        <v>0</v>
      </c>
      <c r="DR767" s="16">
        <f t="shared" si="430"/>
        <v>0</v>
      </c>
      <c r="DS767" s="17">
        <f t="shared" si="416"/>
        <v>0.97499999999999998</v>
      </c>
      <c r="DT767" s="16">
        <f>IF(DS767&gt;=1,VLOOKUP(BO767,'PAINEL E TARGET'!$S$1:$W$8,5,0),0)</f>
        <v>0</v>
      </c>
      <c r="DU767" s="16">
        <f t="shared" si="431"/>
        <v>150</v>
      </c>
    </row>
    <row r="768" spans="2:125" s="32" customFormat="1" x14ac:dyDescent="0.2">
      <c r="B768" s="44">
        <v>43541</v>
      </c>
      <c r="C768" s="65">
        <v>1681</v>
      </c>
      <c r="D768" s="66" t="s">
        <v>765</v>
      </c>
      <c r="E768" s="65">
        <v>412</v>
      </c>
      <c r="F768" s="65" t="s">
        <v>1020</v>
      </c>
      <c r="G768" s="67">
        <v>2723109.0009932402</v>
      </c>
      <c r="H768" s="67">
        <v>1571980.0602624973</v>
      </c>
      <c r="I768" s="67">
        <v>1526877.5100000002</v>
      </c>
      <c r="J768" s="68">
        <v>0.97130844633298619</v>
      </c>
      <c r="K768" s="67">
        <v>175784.49975793995</v>
      </c>
      <c r="L768" s="67">
        <v>1246178.8869367717</v>
      </c>
      <c r="M768" s="67">
        <v>171925.07</v>
      </c>
      <c r="N768" s="67">
        <v>1302679.22</v>
      </c>
      <c r="O768" s="67">
        <v>2469365.6295385603</v>
      </c>
      <c r="P768" s="67" t="s">
        <v>1082</v>
      </c>
      <c r="Q768" s="67" t="s">
        <v>1082</v>
      </c>
      <c r="R768" s="67">
        <v>0</v>
      </c>
      <c r="S768" s="67">
        <v>0</v>
      </c>
      <c r="T768" s="68">
        <v>8.8210013825714292E-2</v>
      </c>
      <c r="U768" s="68">
        <v>8.4276378987070466E-2</v>
      </c>
      <c r="V768" s="68">
        <v>0.95540602854437917</v>
      </c>
      <c r="W768" s="67">
        <v>125431.40999999999</v>
      </c>
      <c r="X768" s="67">
        <v>124274.30999999997</v>
      </c>
      <c r="Y768" s="68">
        <v>0.99077503792710275</v>
      </c>
      <c r="Z768" s="68">
        <v>0.10279898298913331</v>
      </c>
      <c r="AA768" s="68">
        <v>0.11593178668970235</v>
      </c>
      <c r="AB768" s="68">
        <v>1.1277522726266396</v>
      </c>
      <c r="AC768" s="67">
        <v>146176.39000000001</v>
      </c>
      <c r="AD768" s="67">
        <v>170953.50999999998</v>
      </c>
      <c r="AE768" s="68">
        <v>1.1695015179948005</v>
      </c>
      <c r="AF768" s="43">
        <v>80</v>
      </c>
      <c r="AG768" s="43">
        <v>63</v>
      </c>
      <c r="AH768" s="43">
        <v>45</v>
      </c>
      <c r="AI768" s="43">
        <v>41</v>
      </c>
      <c r="AJ768" s="67">
        <v>58479.029999999984</v>
      </c>
      <c r="AK768" s="67">
        <v>56596</v>
      </c>
      <c r="AL768" s="68">
        <v>0.96779991049783165</v>
      </c>
      <c r="AM768" s="67">
        <v>3388.0800000000004</v>
      </c>
      <c r="AN768" s="67">
        <v>13077.890000000001</v>
      </c>
      <c r="AO768" s="68">
        <v>3.8599708389412291</v>
      </c>
      <c r="AP768" s="67">
        <v>0</v>
      </c>
      <c r="AQ768" s="67">
        <v>2783.83</v>
      </c>
      <c r="AR768" s="68">
        <v>0</v>
      </c>
      <c r="AS768" s="67">
        <v>63564.3</v>
      </c>
      <c r="AT768" s="67">
        <v>51816.59</v>
      </c>
      <c r="AU768" s="68">
        <v>0.81518383746851608</v>
      </c>
      <c r="AV768" s="43">
        <v>2604.2799999999997</v>
      </c>
      <c r="AW768" s="43">
        <v>2044.66</v>
      </c>
      <c r="AX768" s="69">
        <v>0.78511527178337215</v>
      </c>
      <c r="AY768" s="43">
        <v>175784.49975793995</v>
      </c>
      <c r="AZ768" s="43">
        <v>171925.07</v>
      </c>
      <c r="BA768" s="43">
        <v>65902.20328953999</v>
      </c>
      <c r="BB768" s="43">
        <v>74689.209999999992</v>
      </c>
      <c r="BC768" s="43">
        <v>306006.32667483093</v>
      </c>
      <c r="BD768" s="43">
        <v>114903.5094113214</v>
      </c>
      <c r="BE768" s="43">
        <v>219281.71000000002</v>
      </c>
      <c r="BF768" s="43">
        <v>255548.56</v>
      </c>
      <c r="BG768" s="43">
        <v>4524.2300000000005</v>
      </c>
      <c r="BH768" s="43">
        <v>99</v>
      </c>
      <c r="BI768" s="44">
        <v>43173</v>
      </c>
      <c r="BJ768" s="44">
        <v>43541</v>
      </c>
      <c r="BK768" s="44">
        <v>43172</v>
      </c>
      <c r="BL768" s="43">
        <f t="shared" si="417"/>
        <v>1526877.5100000002</v>
      </c>
      <c r="BM768" s="43">
        <f t="shared" si="418"/>
        <v>1474604.29</v>
      </c>
      <c r="BO768" s="16" t="str">
        <f>IFERROR(VLOOKUP($C768,'PORTE LOJA'!A:B,2,0),"PORTE 1")</f>
        <v>PORTE 4</v>
      </c>
      <c r="BP768" s="16">
        <f>VLOOKUP(BO768,'PAINEL E TARGET'!$S$1:$W$8,3,0)</f>
        <v>3000</v>
      </c>
      <c r="BQ768" s="16">
        <f t="shared" si="396"/>
        <v>1</v>
      </c>
      <c r="BR768" s="16">
        <f t="shared" si="397"/>
        <v>1</v>
      </c>
      <c r="BS768" s="16">
        <f t="shared" si="398"/>
        <v>1</v>
      </c>
      <c r="BT768" s="16">
        <f t="shared" si="399"/>
        <v>1</v>
      </c>
      <c r="BU768" s="16">
        <f t="shared" si="400"/>
        <v>1</v>
      </c>
      <c r="BV768" s="16">
        <f t="shared" si="401"/>
        <v>1</v>
      </c>
      <c r="BW768" s="17" t="str">
        <f t="shared" si="419"/>
        <v>111111</v>
      </c>
      <c r="BY768" s="17">
        <f t="shared" si="402"/>
        <v>0.97099999999999997</v>
      </c>
      <c r="BZ768" s="17">
        <f t="shared" si="403"/>
        <v>1.0369999999999999</v>
      </c>
      <c r="CA768" s="17" t="str">
        <f t="shared" si="420"/>
        <v>Sem Retira</v>
      </c>
      <c r="CB768" s="17">
        <f t="shared" si="421"/>
        <v>1.0369999999999999</v>
      </c>
      <c r="CC768" s="33" t="str">
        <f>IF(CB768&gt;='PAINEL E TARGET'!$T$11,'PAINEL E TARGET'!$S$11,
IF(CB768&gt;='PAINEL E TARGET'!$T$12,'PAINEL E TARGET'!$S$12,
IF(CB768&gt;='PAINEL E TARGET'!$T$13,'PAINEL E TARGET'!$S$13,
IF(CB768&gt;='PAINEL E TARGET'!$T$14,'PAINEL E TARGET'!$S$14,
IF(CB768&gt;='PAINEL E TARGET'!$T$15,'PAINEL E TARGET'!$S$15,
IF(CB768&gt;='PAINEL E TARGET'!$T$16,'PAINEL E TARGET'!$S$16,
IF(CB768&gt;='PAINEL E TARGET'!$T$17,'PAINEL E TARGET'!$S$17,
IF(CB768&gt;='PAINEL E TARGET'!$T$18,'PAINEL E TARGET'!$S$18,'PAINEL E TARGET'!$S$19))))))))</f>
        <v>2. Fx de 100% a 104,9%</v>
      </c>
      <c r="CD768" s="17">
        <f>IFERROR(VLOOKUP($BW768,'PAINEL E TARGET'!$G$1:$Q$99,4,0),0)</f>
        <v>0.25</v>
      </c>
      <c r="CE768" s="17">
        <f>VLOOKUP(CC768,'PAINEL E TARGET'!$S$10:$U$19,3,0)</f>
        <v>1</v>
      </c>
      <c r="CF768" s="16">
        <f t="shared" si="422"/>
        <v>750</v>
      </c>
      <c r="CG768" s="17">
        <f t="shared" si="404"/>
        <v>0.96799999999999997</v>
      </c>
      <c r="CH768" s="17">
        <f t="shared" si="405"/>
        <v>3.86</v>
      </c>
      <c r="CI768" s="17" t="str">
        <f t="shared" si="406"/>
        <v>sem meta</v>
      </c>
      <c r="CJ768" s="17">
        <f t="shared" si="407"/>
        <v>0.81499999999999995</v>
      </c>
      <c r="CK768" s="17">
        <f t="shared" si="408"/>
        <v>0.78500000000000003</v>
      </c>
      <c r="CL768" s="17">
        <f t="shared" si="409"/>
        <v>0.99099999999999999</v>
      </c>
      <c r="CM768" s="16">
        <f t="shared" si="410"/>
        <v>5</v>
      </c>
      <c r="CN768" s="17" t="str">
        <f t="shared" si="423"/>
        <v>ok</v>
      </c>
      <c r="CO768" s="17">
        <f t="shared" si="424"/>
        <v>0.99099999999999999</v>
      </c>
      <c r="CP768" s="33" t="str">
        <f>IF(CO768&gt;='PAINEL E TARGET'!$T$11,'PAINEL E TARGET'!$S$11,
IF(CO768&gt;='PAINEL E TARGET'!$T$12,'PAINEL E TARGET'!$S$12,
IF(CO768&gt;='PAINEL E TARGET'!$T$13,'PAINEL E TARGET'!$S$13,
IF(CO768&gt;='PAINEL E TARGET'!$T$14,'PAINEL E TARGET'!$S$14,
IF(CO768&gt;='PAINEL E TARGET'!$T$15,'PAINEL E TARGET'!$S$15,
IF(CO768&gt;='PAINEL E TARGET'!$T$16,'PAINEL E TARGET'!$S$16,
IF(CO768&gt;='PAINEL E TARGET'!$T$17,'PAINEL E TARGET'!$S$17,
IF(CO768&gt;='PAINEL E TARGET'!$T$18,'PAINEL E TARGET'!$S$18,'PAINEL E TARGET'!$S$19))))))))</f>
        <v>1. Fx de 90% a 99,9%</v>
      </c>
      <c r="CQ768" s="17">
        <f>IFERROR(VLOOKUP($BW768,'PAINEL E TARGET'!$G$1:$Q$99,5,0),0)</f>
        <v>0.25</v>
      </c>
      <c r="CR768" s="17">
        <f>VLOOKUP(CP768,'PAINEL E TARGET'!$S$10:$U$19,3,0)</f>
        <v>0.5</v>
      </c>
      <c r="CS768" s="16">
        <f t="shared" si="425"/>
        <v>375</v>
      </c>
      <c r="CT768" s="17">
        <f t="shared" si="411"/>
        <v>1.17</v>
      </c>
      <c r="CU768" s="33" t="str">
        <f>IF(CT768&gt;='PAINEL E TARGET'!$T$11,'PAINEL E TARGET'!$S$11,
IF(CT768&gt;='PAINEL E TARGET'!$T$12,'PAINEL E TARGET'!$S$12,
IF(CT768&gt;='PAINEL E TARGET'!$T$13,'PAINEL E TARGET'!$S$13,
IF(CT768&gt;='PAINEL E TARGET'!$T$14,'PAINEL E TARGET'!$S$14,
IF(CT768&gt;='PAINEL E TARGET'!$T$15,'PAINEL E TARGET'!$S$15,
IF(CT768&gt;='PAINEL E TARGET'!$T$16,'PAINEL E TARGET'!$S$16,
IF(CT768&gt;='PAINEL E TARGET'!$T$17,'PAINEL E TARGET'!$S$17,
IF(CT768&gt;='PAINEL E TARGET'!$T$18,'PAINEL E TARGET'!$S$18,'PAINEL E TARGET'!$S$19))))))))</f>
        <v>5. Fx de 115% a 119,9%</v>
      </c>
      <c r="CV768" s="17">
        <f>IFERROR(VLOOKUP($BW768,'PAINEL E TARGET'!$G$1:$Q$99,6,0),0)</f>
        <v>0.2</v>
      </c>
      <c r="CW768" s="17">
        <f>VLOOKUP(CU768,'PAINEL E TARGET'!$S$10:$U$19,3,0)</f>
        <v>1.3</v>
      </c>
      <c r="CX768" s="16">
        <f t="shared" si="426"/>
        <v>780</v>
      </c>
      <c r="CY768" s="17">
        <f t="shared" si="412"/>
        <v>0.97799999999999998</v>
      </c>
      <c r="CZ768" s="33" t="str">
        <f>IF(CY768&gt;='PAINEL E TARGET'!$T$11,'PAINEL E TARGET'!$S$11,
IF(CY768&gt;='PAINEL E TARGET'!$T$12,'PAINEL E TARGET'!$S$12,
IF(CY768&gt;='PAINEL E TARGET'!$T$13,'PAINEL E TARGET'!$S$13,
IF(CY768&gt;='PAINEL E TARGET'!$T$14,'PAINEL E TARGET'!$S$14,
IF(CY768&gt;='PAINEL E TARGET'!$T$15,'PAINEL E TARGET'!$S$15,
IF(CY768&gt;='PAINEL E TARGET'!$T$16,'PAINEL E TARGET'!$S$16,
IF(CY768&gt;='PAINEL E TARGET'!$T$17,'PAINEL E TARGET'!$S$17,
IF(CY768&gt;='PAINEL E TARGET'!$T$18,'PAINEL E TARGET'!$S$18,'PAINEL E TARGET'!$S$19))))))))</f>
        <v>1. Fx de 90% a 99,9%</v>
      </c>
      <c r="DA768" s="17">
        <f>IFERROR(VLOOKUP($BW768,'PAINEL E TARGET'!$G$1:$Q$99,7,0),0)</f>
        <v>0.15</v>
      </c>
      <c r="DB768" s="17">
        <f>VLOOKUP(CZ768,'PAINEL E TARGET'!$S$10:$U$19,3,0)</f>
        <v>0.5</v>
      </c>
      <c r="DC768" s="16">
        <f t="shared" si="427"/>
        <v>225</v>
      </c>
      <c r="DD768" s="17">
        <f t="shared" si="413"/>
        <v>1.133</v>
      </c>
      <c r="DE768" s="33" t="str">
        <f>IF(DD768&gt;='PAINEL E TARGET'!$T$11,'PAINEL E TARGET'!$S$11,
IF(DD768&gt;='PAINEL E TARGET'!$T$12,'PAINEL E TARGET'!$S$12,
IF(DD768&gt;='PAINEL E TARGET'!$T$13,'PAINEL E TARGET'!$S$13,
IF(DD768&gt;='PAINEL E TARGET'!$T$14,'PAINEL E TARGET'!$S$14,
IF(DD768&gt;='PAINEL E TARGET'!$T$15,'PAINEL E TARGET'!$S$15,
IF(DD768&gt;='PAINEL E TARGET'!$T$16,'PAINEL E TARGET'!$S$16,
IF(DD768&gt;='PAINEL E TARGET'!$T$17,'PAINEL E TARGET'!$S$17,
IF(DD768&gt;='PAINEL E TARGET'!$T$18,'PAINEL E TARGET'!$S$18,'PAINEL E TARGET'!$S$19))))))))</f>
        <v>4. Fx de 110% a 114,9%</v>
      </c>
      <c r="DF768" s="17">
        <f>IFERROR(VLOOKUP($BW768,'PAINEL E TARGET'!$G$1:$Q$99,8,0),0)</f>
        <v>0.1</v>
      </c>
      <c r="DG768" s="17">
        <f>VLOOKUP(DE768,'PAINEL E TARGET'!$S$10:$U$19,3,0)</f>
        <v>1.2</v>
      </c>
      <c r="DH768" s="16">
        <f t="shared" si="428"/>
        <v>360</v>
      </c>
      <c r="DI768" s="17">
        <f t="shared" si="414"/>
        <v>0.91100000000000003</v>
      </c>
      <c r="DJ768" s="33" t="str">
        <f>IF(DI768&gt;='PAINEL E TARGET'!$T$11,'PAINEL E TARGET'!$S$11,
IF(DI768&gt;='PAINEL E TARGET'!$T$12,'PAINEL E TARGET'!$S$12,
IF(DI768&gt;='PAINEL E TARGET'!$T$13,'PAINEL E TARGET'!$S$13,
IF(DI768&gt;='PAINEL E TARGET'!$T$14,'PAINEL E TARGET'!$S$14,
IF(DI768&gt;='PAINEL E TARGET'!$T$15,'PAINEL E TARGET'!$S$15,
IF(DI768&gt;='PAINEL E TARGET'!$T$16,'PAINEL E TARGET'!$S$16,
IF(DI768&gt;='PAINEL E TARGET'!$T$17,'PAINEL E TARGET'!$S$17,
IF(DI768&gt;='PAINEL E TARGET'!$T$18,'PAINEL E TARGET'!$S$18,'PAINEL E TARGET'!$S$19))))))))</f>
        <v>1. Fx de 90% a 99,9%</v>
      </c>
      <c r="DK768" s="17">
        <f>IFERROR(VLOOKUP($BW768,'PAINEL E TARGET'!$G$1:$Q$99,9,0),0)</f>
        <v>0.05</v>
      </c>
      <c r="DL768" s="17">
        <f>VLOOKUP(DJ768,'PAINEL E TARGET'!$S$10:$U$19,3,0)</f>
        <v>0.5</v>
      </c>
      <c r="DM768" s="16">
        <f t="shared" si="429"/>
        <v>75</v>
      </c>
      <c r="DN768" s="17">
        <f t="shared" si="415"/>
        <v>0.78500000000000003</v>
      </c>
      <c r="DO768" s="33" t="str">
        <f>IF(DN768&gt;='PAINEL E TARGET'!$T$11,'PAINEL E TARGET'!$S$11,
IF(DN768&gt;='PAINEL E TARGET'!$T$12,'PAINEL E TARGET'!$S$12,
IF(DN768&gt;='PAINEL E TARGET'!$T$13,'PAINEL E TARGET'!$S$13,
IF(DN768&gt;='PAINEL E TARGET'!$T$14,'PAINEL E TARGET'!$S$14,
IF(DN768&gt;='PAINEL E TARGET'!$T$15,'PAINEL E TARGET'!$S$15,
IF(DN768&gt;='PAINEL E TARGET'!$T$16,'PAINEL E TARGET'!$S$16,
IF(DN768&gt;='PAINEL E TARGET'!$T$17,'PAINEL E TARGET'!$S$17,
IF(DN768&gt;='PAINEL E TARGET'!$T$18,'PAINEL E TARGET'!$S$18,'PAINEL E TARGET'!$S$19))))))))</f>
        <v>Não elegível</v>
      </c>
      <c r="DP768" s="17">
        <f>IFERROR(VLOOKUP($BW768,'PAINEL E TARGET'!$G$1:$Q$99,10,0),0)</f>
        <v>0</v>
      </c>
      <c r="DQ768" s="17">
        <f>VLOOKUP(DO768,'PAINEL E TARGET'!$S$10:$U$19,3,0)</f>
        <v>0</v>
      </c>
      <c r="DR768" s="16">
        <f t="shared" si="430"/>
        <v>0</v>
      </c>
      <c r="DS768" s="17">
        <f t="shared" si="416"/>
        <v>0.78800000000000003</v>
      </c>
      <c r="DT768" s="16">
        <f>IF(DS768&gt;=1,VLOOKUP(BO768,'PAINEL E TARGET'!$S$1:$W$8,5,0),0)</f>
        <v>0</v>
      </c>
      <c r="DU768" s="16">
        <f t="shared" si="431"/>
        <v>2565</v>
      </c>
    </row>
    <row r="769" spans="2:125" s="32" customFormat="1" x14ac:dyDescent="0.2">
      <c r="B769" s="44">
        <v>43541</v>
      </c>
      <c r="C769" s="65">
        <v>1682</v>
      </c>
      <c r="D769" s="66" t="s">
        <v>192</v>
      </c>
      <c r="E769" s="65">
        <v>411</v>
      </c>
      <c r="F769" s="65" t="s">
        <v>1020</v>
      </c>
      <c r="G769" s="67">
        <v>2212733.2147870865</v>
      </c>
      <c r="H769" s="67">
        <v>1375687.7311601853</v>
      </c>
      <c r="I769" s="67">
        <v>1232956.1199999999</v>
      </c>
      <c r="J769" s="68">
        <v>0.89624708578318657</v>
      </c>
      <c r="K769" s="67">
        <v>171472.77409711882</v>
      </c>
      <c r="L769" s="67">
        <v>1029883.3826221683</v>
      </c>
      <c r="M769" s="67">
        <v>181713.82</v>
      </c>
      <c r="N769" s="67">
        <v>988928.42999999993</v>
      </c>
      <c r="O769" s="67">
        <v>1943695.5926406113</v>
      </c>
      <c r="P769" s="67" t="s">
        <v>1082</v>
      </c>
      <c r="Q769" s="67" t="s">
        <v>1082</v>
      </c>
      <c r="R769" s="67">
        <v>0</v>
      </c>
      <c r="S769" s="67">
        <v>2069</v>
      </c>
      <c r="T769" s="68">
        <v>9.3234732575788654E-2</v>
      </c>
      <c r="U769" s="68">
        <v>8.7914774987832525E-2</v>
      </c>
      <c r="V769" s="68">
        <v>0.94294017432149935</v>
      </c>
      <c r="W769" s="67">
        <v>112008.12000000001</v>
      </c>
      <c r="X769" s="67">
        <v>102916.74999999999</v>
      </c>
      <c r="Y769" s="68">
        <v>0.91883293818341005</v>
      </c>
      <c r="Z769" s="68">
        <v>0.10751250516143158</v>
      </c>
      <c r="AA769" s="68">
        <v>0.10717144370963887</v>
      </c>
      <c r="AB769" s="68">
        <v>0.99682770435605972</v>
      </c>
      <c r="AC769" s="67">
        <v>129160.81</v>
      </c>
      <c r="AD769" s="67">
        <v>125459.41999999998</v>
      </c>
      <c r="AE769" s="68">
        <v>0.97134277804544567</v>
      </c>
      <c r="AF769" s="43">
        <v>80</v>
      </c>
      <c r="AG769" s="43">
        <v>71</v>
      </c>
      <c r="AH769" s="43">
        <v>46</v>
      </c>
      <c r="AI769" s="43">
        <v>38</v>
      </c>
      <c r="AJ769" s="67">
        <v>43554.55000000001</v>
      </c>
      <c r="AK769" s="67">
        <v>42180.5</v>
      </c>
      <c r="AL769" s="68">
        <v>0.96845220533790366</v>
      </c>
      <c r="AM769" s="67">
        <v>16551.39</v>
      </c>
      <c r="AN769" s="67">
        <v>12285.099999999997</v>
      </c>
      <c r="AO769" s="68">
        <v>0.74223977563213706</v>
      </c>
      <c r="AP769" s="67">
        <v>6491.31</v>
      </c>
      <c r="AQ769" s="67">
        <v>4829.8099999999986</v>
      </c>
      <c r="AR769" s="68">
        <v>0.7440424197889175</v>
      </c>
      <c r="AS769" s="67">
        <v>45410.869999999995</v>
      </c>
      <c r="AT769" s="67">
        <v>43621.339999999989</v>
      </c>
      <c r="AU769" s="68">
        <v>0.96059247488541821</v>
      </c>
      <c r="AV769" s="43">
        <v>1158.69</v>
      </c>
      <c r="AW769" s="43">
        <v>624.88</v>
      </c>
      <c r="AX769" s="69">
        <v>0.5392986907628442</v>
      </c>
      <c r="AY769" s="43">
        <v>171472.77409711882</v>
      </c>
      <c r="AZ769" s="43">
        <v>181713.82</v>
      </c>
      <c r="BA769" s="43">
        <v>66861.259899911354</v>
      </c>
      <c r="BB769" s="43">
        <v>56643.34</v>
      </c>
      <c r="BC769" s="43">
        <v>277246.10863735049</v>
      </c>
      <c r="BD769" s="43">
        <v>108564.49473257906</v>
      </c>
      <c r="BE769" s="43">
        <v>182528.68</v>
      </c>
      <c r="BF769" s="43">
        <v>210480.84999999995</v>
      </c>
      <c r="BG769" s="43">
        <v>1881.6799999999998</v>
      </c>
      <c r="BH769" s="43">
        <v>86</v>
      </c>
      <c r="BI769" s="44">
        <v>43173</v>
      </c>
      <c r="BJ769" s="44">
        <v>43541</v>
      </c>
      <c r="BK769" s="44">
        <v>43172</v>
      </c>
      <c r="BL769" s="43">
        <f t="shared" si="417"/>
        <v>1235025.1199999999</v>
      </c>
      <c r="BM769" s="43">
        <f t="shared" si="418"/>
        <v>1172711.25</v>
      </c>
      <c r="BO769" s="16" t="str">
        <f>IFERROR(VLOOKUP($C769,'PORTE LOJA'!A:B,2,0),"PORTE 1")</f>
        <v>PORTE 3</v>
      </c>
      <c r="BP769" s="16">
        <f>VLOOKUP(BO769,'PAINEL E TARGET'!$S$1:$W$8,3,0)</f>
        <v>2400</v>
      </c>
      <c r="BQ769" s="16">
        <f t="shared" si="396"/>
        <v>1</v>
      </c>
      <c r="BR769" s="16">
        <f t="shared" si="397"/>
        <v>1</v>
      </c>
      <c r="BS769" s="16">
        <f t="shared" si="398"/>
        <v>1</v>
      </c>
      <c r="BT769" s="16">
        <f t="shared" si="399"/>
        <v>1</v>
      </c>
      <c r="BU769" s="16">
        <f t="shared" si="400"/>
        <v>1</v>
      </c>
      <c r="BV769" s="16">
        <f t="shared" si="401"/>
        <v>1</v>
      </c>
      <c r="BW769" s="17" t="str">
        <f t="shared" si="419"/>
        <v>111111</v>
      </c>
      <c r="BY769" s="17">
        <f t="shared" si="402"/>
        <v>0.89800000000000002</v>
      </c>
      <c r="BZ769" s="17">
        <f t="shared" si="403"/>
        <v>0.97599999999999998</v>
      </c>
      <c r="CA769" s="17" t="str">
        <f t="shared" si="420"/>
        <v>Sem Retira</v>
      </c>
      <c r="CB769" s="17">
        <f t="shared" si="421"/>
        <v>0.97599999999999998</v>
      </c>
      <c r="CC769" s="33" t="str">
        <f>IF(CB769&gt;='PAINEL E TARGET'!$T$11,'PAINEL E TARGET'!$S$11,
IF(CB769&gt;='PAINEL E TARGET'!$T$12,'PAINEL E TARGET'!$S$12,
IF(CB769&gt;='PAINEL E TARGET'!$T$13,'PAINEL E TARGET'!$S$13,
IF(CB769&gt;='PAINEL E TARGET'!$T$14,'PAINEL E TARGET'!$S$14,
IF(CB769&gt;='PAINEL E TARGET'!$T$15,'PAINEL E TARGET'!$S$15,
IF(CB769&gt;='PAINEL E TARGET'!$T$16,'PAINEL E TARGET'!$S$16,
IF(CB769&gt;='PAINEL E TARGET'!$T$17,'PAINEL E TARGET'!$S$17,
IF(CB769&gt;='PAINEL E TARGET'!$T$18,'PAINEL E TARGET'!$S$18,'PAINEL E TARGET'!$S$19))))))))</f>
        <v>1. Fx de 90% a 99,9%</v>
      </c>
      <c r="CD769" s="17">
        <f>IFERROR(VLOOKUP($BW769,'PAINEL E TARGET'!$G$1:$Q$99,4,0),0)</f>
        <v>0.25</v>
      </c>
      <c r="CE769" s="17">
        <f>VLOOKUP(CC769,'PAINEL E TARGET'!$S$10:$U$19,3,0)</f>
        <v>0.5</v>
      </c>
      <c r="CF769" s="16">
        <f t="shared" si="422"/>
        <v>300</v>
      </c>
      <c r="CG769" s="17">
        <f t="shared" si="404"/>
        <v>0.96799999999999997</v>
      </c>
      <c r="CH769" s="17">
        <f t="shared" si="405"/>
        <v>0.74199999999999999</v>
      </c>
      <c r="CI769" s="17">
        <f t="shared" si="406"/>
        <v>0.74399999999999999</v>
      </c>
      <c r="CJ769" s="17">
        <f t="shared" si="407"/>
        <v>0.96099999999999997</v>
      </c>
      <c r="CK769" s="17">
        <f t="shared" si="408"/>
        <v>0.53900000000000003</v>
      </c>
      <c r="CL769" s="17">
        <f t="shared" si="409"/>
        <v>0.91900000000000004</v>
      </c>
      <c r="CM769" s="16">
        <f t="shared" si="410"/>
        <v>4</v>
      </c>
      <c r="CN769" s="17" t="str">
        <f t="shared" si="423"/>
        <v>não ok</v>
      </c>
      <c r="CO769" s="17">
        <f t="shared" si="424"/>
        <v>0</v>
      </c>
      <c r="CP769" s="33" t="str">
        <f>IF(CO769&gt;='PAINEL E TARGET'!$T$11,'PAINEL E TARGET'!$S$11,
IF(CO769&gt;='PAINEL E TARGET'!$T$12,'PAINEL E TARGET'!$S$12,
IF(CO769&gt;='PAINEL E TARGET'!$T$13,'PAINEL E TARGET'!$S$13,
IF(CO769&gt;='PAINEL E TARGET'!$T$14,'PAINEL E TARGET'!$S$14,
IF(CO769&gt;='PAINEL E TARGET'!$T$15,'PAINEL E TARGET'!$S$15,
IF(CO769&gt;='PAINEL E TARGET'!$T$16,'PAINEL E TARGET'!$S$16,
IF(CO769&gt;='PAINEL E TARGET'!$T$17,'PAINEL E TARGET'!$S$17,
IF(CO769&gt;='PAINEL E TARGET'!$T$18,'PAINEL E TARGET'!$S$18,'PAINEL E TARGET'!$S$19))))))))</f>
        <v>Não elegível</v>
      </c>
      <c r="CQ769" s="17">
        <f>IFERROR(VLOOKUP($BW769,'PAINEL E TARGET'!$G$1:$Q$99,5,0),0)</f>
        <v>0.25</v>
      </c>
      <c r="CR769" s="17">
        <f>VLOOKUP(CP769,'PAINEL E TARGET'!$S$10:$U$19,3,0)</f>
        <v>0</v>
      </c>
      <c r="CS769" s="16">
        <f t="shared" si="425"/>
        <v>0</v>
      </c>
      <c r="CT769" s="17">
        <f t="shared" si="411"/>
        <v>0.97099999999999997</v>
      </c>
      <c r="CU769" s="33" t="str">
        <f>IF(CT769&gt;='PAINEL E TARGET'!$T$11,'PAINEL E TARGET'!$S$11,
IF(CT769&gt;='PAINEL E TARGET'!$T$12,'PAINEL E TARGET'!$S$12,
IF(CT769&gt;='PAINEL E TARGET'!$T$13,'PAINEL E TARGET'!$S$13,
IF(CT769&gt;='PAINEL E TARGET'!$T$14,'PAINEL E TARGET'!$S$14,
IF(CT769&gt;='PAINEL E TARGET'!$T$15,'PAINEL E TARGET'!$S$15,
IF(CT769&gt;='PAINEL E TARGET'!$T$16,'PAINEL E TARGET'!$S$16,
IF(CT769&gt;='PAINEL E TARGET'!$T$17,'PAINEL E TARGET'!$S$17,
IF(CT769&gt;='PAINEL E TARGET'!$T$18,'PAINEL E TARGET'!$S$18,'PAINEL E TARGET'!$S$19))))))))</f>
        <v>1. Fx de 90% a 99,9%</v>
      </c>
      <c r="CV769" s="17">
        <f>IFERROR(VLOOKUP($BW769,'PAINEL E TARGET'!$G$1:$Q$99,6,0),0)</f>
        <v>0.2</v>
      </c>
      <c r="CW769" s="17">
        <f>VLOOKUP(CU769,'PAINEL E TARGET'!$S$10:$U$19,3,0)</f>
        <v>0.5</v>
      </c>
      <c r="CX769" s="16">
        <f t="shared" si="426"/>
        <v>240</v>
      </c>
      <c r="CY769" s="17">
        <f t="shared" si="412"/>
        <v>1.06</v>
      </c>
      <c r="CZ769" s="33" t="str">
        <f>IF(CY769&gt;='PAINEL E TARGET'!$T$11,'PAINEL E TARGET'!$S$11,
IF(CY769&gt;='PAINEL E TARGET'!$T$12,'PAINEL E TARGET'!$S$12,
IF(CY769&gt;='PAINEL E TARGET'!$T$13,'PAINEL E TARGET'!$S$13,
IF(CY769&gt;='PAINEL E TARGET'!$T$14,'PAINEL E TARGET'!$S$14,
IF(CY769&gt;='PAINEL E TARGET'!$T$15,'PAINEL E TARGET'!$S$15,
IF(CY769&gt;='PAINEL E TARGET'!$T$16,'PAINEL E TARGET'!$S$16,
IF(CY769&gt;='PAINEL E TARGET'!$T$17,'PAINEL E TARGET'!$S$17,
IF(CY769&gt;='PAINEL E TARGET'!$T$18,'PAINEL E TARGET'!$S$18,'PAINEL E TARGET'!$S$19))))))))</f>
        <v>3. Fx de 105% a 109,9%</v>
      </c>
      <c r="DA769" s="17">
        <f>IFERROR(VLOOKUP($BW769,'PAINEL E TARGET'!$G$1:$Q$99,7,0),0)</f>
        <v>0.15</v>
      </c>
      <c r="DB769" s="17">
        <f>VLOOKUP(CZ769,'PAINEL E TARGET'!$S$10:$U$19,3,0)</f>
        <v>1.1000000000000001</v>
      </c>
      <c r="DC769" s="16">
        <f t="shared" si="427"/>
        <v>396</v>
      </c>
      <c r="DD769" s="17">
        <f t="shared" si="413"/>
        <v>0.84699999999999998</v>
      </c>
      <c r="DE769" s="33" t="str">
        <f>IF(DD769&gt;='PAINEL E TARGET'!$T$11,'PAINEL E TARGET'!$S$11,
IF(DD769&gt;='PAINEL E TARGET'!$T$12,'PAINEL E TARGET'!$S$12,
IF(DD769&gt;='PAINEL E TARGET'!$T$13,'PAINEL E TARGET'!$S$13,
IF(DD769&gt;='PAINEL E TARGET'!$T$14,'PAINEL E TARGET'!$S$14,
IF(DD769&gt;='PAINEL E TARGET'!$T$15,'PAINEL E TARGET'!$S$15,
IF(DD769&gt;='PAINEL E TARGET'!$T$16,'PAINEL E TARGET'!$S$16,
IF(DD769&gt;='PAINEL E TARGET'!$T$17,'PAINEL E TARGET'!$S$17,
IF(DD769&gt;='PAINEL E TARGET'!$T$18,'PAINEL E TARGET'!$S$18,'PAINEL E TARGET'!$S$19))))))))</f>
        <v>Não elegível</v>
      </c>
      <c r="DF769" s="17">
        <f>IFERROR(VLOOKUP($BW769,'PAINEL E TARGET'!$G$1:$Q$99,8,0),0)</f>
        <v>0.1</v>
      </c>
      <c r="DG769" s="17">
        <f>VLOOKUP(DE769,'PAINEL E TARGET'!$S$10:$U$19,3,0)</f>
        <v>0</v>
      </c>
      <c r="DH769" s="16">
        <f t="shared" si="428"/>
        <v>0</v>
      </c>
      <c r="DI769" s="17">
        <f t="shared" si="414"/>
        <v>0.82599999999999996</v>
      </c>
      <c r="DJ769" s="33" t="str">
        <f>IF(DI769&gt;='PAINEL E TARGET'!$T$11,'PAINEL E TARGET'!$S$11,
IF(DI769&gt;='PAINEL E TARGET'!$T$12,'PAINEL E TARGET'!$S$12,
IF(DI769&gt;='PAINEL E TARGET'!$T$13,'PAINEL E TARGET'!$S$13,
IF(DI769&gt;='PAINEL E TARGET'!$T$14,'PAINEL E TARGET'!$S$14,
IF(DI769&gt;='PAINEL E TARGET'!$T$15,'PAINEL E TARGET'!$S$15,
IF(DI769&gt;='PAINEL E TARGET'!$T$16,'PAINEL E TARGET'!$S$16,
IF(DI769&gt;='PAINEL E TARGET'!$T$17,'PAINEL E TARGET'!$S$17,
IF(DI769&gt;='PAINEL E TARGET'!$T$18,'PAINEL E TARGET'!$S$18,'PAINEL E TARGET'!$S$19))))))))</f>
        <v>Não elegível</v>
      </c>
      <c r="DK769" s="17">
        <f>IFERROR(VLOOKUP($BW769,'PAINEL E TARGET'!$G$1:$Q$99,9,0),0)</f>
        <v>0.05</v>
      </c>
      <c r="DL769" s="17">
        <f>VLOOKUP(DJ769,'PAINEL E TARGET'!$S$10:$U$19,3,0)</f>
        <v>0</v>
      </c>
      <c r="DM769" s="16">
        <f t="shared" si="429"/>
        <v>0</v>
      </c>
      <c r="DN769" s="17">
        <f t="shared" si="415"/>
        <v>0.53900000000000003</v>
      </c>
      <c r="DO769" s="33" t="str">
        <f>IF(DN769&gt;='PAINEL E TARGET'!$T$11,'PAINEL E TARGET'!$S$11,
IF(DN769&gt;='PAINEL E TARGET'!$T$12,'PAINEL E TARGET'!$S$12,
IF(DN769&gt;='PAINEL E TARGET'!$T$13,'PAINEL E TARGET'!$S$13,
IF(DN769&gt;='PAINEL E TARGET'!$T$14,'PAINEL E TARGET'!$S$14,
IF(DN769&gt;='PAINEL E TARGET'!$T$15,'PAINEL E TARGET'!$S$15,
IF(DN769&gt;='PAINEL E TARGET'!$T$16,'PAINEL E TARGET'!$S$16,
IF(DN769&gt;='PAINEL E TARGET'!$T$17,'PAINEL E TARGET'!$S$17,
IF(DN769&gt;='PAINEL E TARGET'!$T$18,'PAINEL E TARGET'!$S$18,'PAINEL E TARGET'!$S$19))))))))</f>
        <v>Não elegível</v>
      </c>
      <c r="DP769" s="17">
        <f>IFERROR(VLOOKUP($BW769,'PAINEL E TARGET'!$G$1:$Q$99,10,0),0)</f>
        <v>0</v>
      </c>
      <c r="DQ769" s="17">
        <f>VLOOKUP(DO769,'PAINEL E TARGET'!$S$10:$U$19,3,0)</f>
        <v>0</v>
      </c>
      <c r="DR769" s="16">
        <f t="shared" si="430"/>
        <v>0</v>
      </c>
      <c r="DS769" s="17">
        <f t="shared" si="416"/>
        <v>0.88800000000000001</v>
      </c>
      <c r="DT769" s="16">
        <f>IF(DS769&gt;=1,VLOOKUP(BO769,'PAINEL E TARGET'!$S$1:$W$8,5,0),0)</f>
        <v>0</v>
      </c>
      <c r="DU769" s="16">
        <f t="shared" si="431"/>
        <v>936</v>
      </c>
    </row>
    <row r="770" spans="2:125" s="32" customFormat="1" x14ac:dyDescent="0.2">
      <c r="B770" s="44">
        <v>43541</v>
      </c>
      <c r="C770" s="65">
        <v>1683</v>
      </c>
      <c r="D770" s="66" t="s">
        <v>766</v>
      </c>
      <c r="E770" s="65">
        <v>114</v>
      </c>
      <c r="F770" s="65" t="s">
        <v>1018</v>
      </c>
      <c r="G770" s="67">
        <v>2872206.8560074545</v>
      </c>
      <c r="H770" s="67">
        <v>1801136.9057637635</v>
      </c>
      <c r="I770" s="67">
        <v>1510480.14</v>
      </c>
      <c r="J770" s="68">
        <v>0.83862594518293321</v>
      </c>
      <c r="K770" s="67">
        <v>213523.55463661818</v>
      </c>
      <c r="L770" s="67">
        <v>1295673.3973892056</v>
      </c>
      <c r="M770" s="67">
        <v>213428.66</v>
      </c>
      <c r="N770" s="67">
        <v>1210107.4099999999</v>
      </c>
      <c r="O770" s="67">
        <v>2431511.5868818583</v>
      </c>
      <c r="P770" s="67" t="s">
        <v>1082</v>
      </c>
      <c r="Q770" s="67" t="s">
        <v>1082</v>
      </c>
      <c r="R770" s="67">
        <v>0</v>
      </c>
      <c r="S770" s="67">
        <v>998.9</v>
      </c>
      <c r="T770" s="68">
        <v>9.0893650305790413E-2</v>
      </c>
      <c r="U770" s="68">
        <v>8.8178383846641839E-2</v>
      </c>
      <c r="V770" s="68">
        <v>0.97012699511997047</v>
      </c>
      <c r="W770" s="67">
        <v>137176.42000000001</v>
      </c>
      <c r="X770" s="67">
        <v>125525.11000000002</v>
      </c>
      <c r="Y770" s="68">
        <v>0.91506331773347049</v>
      </c>
      <c r="Z770" s="68">
        <v>0.12797583492382716</v>
      </c>
      <c r="AA770" s="68">
        <v>0.13629191004622734</v>
      </c>
      <c r="AB770" s="68">
        <v>1.0649816047486622</v>
      </c>
      <c r="AC770" s="67">
        <v>193140.74</v>
      </c>
      <c r="AD770" s="67">
        <v>194016.44999999998</v>
      </c>
      <c r="AE770" s="68">
        <v>1.0045340511794663</v>
      </c>
      <c r="AF770" s="43">
        <v>80</v>
      </c>
      <c r="AG770" s="43">
        <v>67</v>
      </c>
      <c r="AH770" s="43">
        <v>41</v>
      </c>
      <c r="AI770" s="43">
        <v>42</v>
      </c>
      <c r="AJ770" s="67">
        <v>44458.560000000005</v>
      </c>
      <c r="AK770" s="67">
        <v>49706.05</v>
      </c>
      <c r="AL770" s="68">
        <v>1.1180310383422225</v>
      </c>
      <c r="AM770" s="67">
        <v>9912.5999999999985</v>
      </c>
      <c r="AN770" s="67">
        <v>8912.5600000000013</v>
      </c>
      <c r="AO770" s="68">
        <v>0.899114258620342</v>
      </c>
      <c r="AP770" s="67">
        <v>9858.3599999999988</v>
      </c>
      <c r="AQ770" s="67">
        <v>6425.7699999999986</v>
      </c>
      <c r="AR770" s="68">
        <v>0.65180922587529766</v>
      </c>
      <c r="AS770" s="67">
        <v>72946.899999999994</v>
      </c>
      <c r="AT770" s="67">
        <v>60480.73000000001</v>
      </c>
      <c r="AU770" s="68">
        <v>0.82910624029259661</v>
      </c>
      <c r="AV770" s="43">
        <v>1003.4600000000002</v>
      </c>
      <c r="AW770" s="43">
        <v>344.93</v>
      </c>
      <c r="AX770" s="69">
        <v>0.34374065732565318</v>
      </c>
      <c r="AY770" s="43">
        <v>213523.55463661818</v>
      </c>
      <c r="AZ770" s="43">
        <v>213428.66000000003</v>
      </c>
      <c r="BA770" s="43">
        <v>43935.193600598781</v>
      </c>
      <c r="BB770" s="43">
        <v>57879.490000000013</v>
      </c>
      <c r="BC770" s="43">
        <v>343627.47613295092</v>
      </c>
      <c r="BD770" s="43">
        <v>71146.473151979866</v>
      </c>
      <c r="BE770" s="43">
        <v>222218.90000000002</v>
      </c>
      <c r="BF770" s="43">
        <v>312878.52</v>
      </c>
      <c r="BG770" s="43">
        <v>1626.45</v>
      </c>
      <c r="BH770" s="43">
        <v>82</v>
      </c>
      <c r="BI770" s="44">
        <v>43173</v>
      </c>
      <c r="BJ770" s="44">
        <v>43541</v>
      </c>
      <c r="BK770" s="44">
        <v>43172</v>
      </c>
      <c r="BL770" s="43">
        <f t="shared" si="417"/>
        <v>1511479.0399999998</v>
      </c>
      <c r="BM770" s="43">
        <f t="shared" si="418"/>
        <v>1424534.9699999997</v>
      </c>
      <c r="BO770" s="16" t="str">
        <f>IFERROR(VLOOKUP($C770,'PORTE LOJA'!A:B,2,0),"PORTE 1")</f>
        <v>PORTE 4</v>
      </c>
      <c r="BP770" s="16">
        <f>VLOOKUP(BO770,'PAINEL E TARGET'!$S$1:$W$8,3,0)</f>
        <v>3000</v>
      </c>
      <c r="BQ770" s="16">
        <f t="shared" si="396"/>
        <v>1</v>
      </c>
      <c r="BR770" s="16">
        <f t="shared" si="397"/>
        <v>1</v>
      </c>
      <c r="BS770" s="16">
        <f t="shared" si="398"/>
        <v>1</v>
      </c>
      <c r="BT770" s="16">
        <f t="shared" si="399"/>
        <v>1</v>
      </c>
      <c r="BU770" s="16">
        <f t="shared" si="400"/>
        <v>1</v>
      </c>
      <c r="BV770" s="16">
        <f t="shared" si="401"/>
        <v>1</v>
      </c>
      <c r="BW770" s="17" t="str">
        <f t="shared" si="419"/>
        <v>111111</v>
      </c>
      <c r="BY770" s="17">
        <f t="shared" si="402"/>
        <v>0.83899999999999997</v>
      </c>
      <c r="BZ770" s="17">
        <f t="shared" si="403"/>
        <v>0.94399999999999995</v>
      </c>
      <c r="CA770" s="17" t="str">
        <f t="shared" si="420"/>
        <v>Sem Retira</v>
      </c>
      <c r="CB770" s="17">
        <f t="shared" si="421"/>
        <v>0.94399999999999995</v>
      </c>
      <c r="CC770" s="33" t="str">
        <f>IF(CB770&gt;='PAINEL E TARGET'!$T$11,'PAINEL E TARGET'!$S$11,
IF(CB770&gt;='PAINEL E TARGET'!$T$12,'PAINEL E TARGET'!$S$12,
IF(CB770&gt;='PAINEL E TARGET'!$T$13,'PAINEL E TARGET'!$S$13,
IF(CB770&gt;='PAINEL E TARGET'!$T$14,'PAINEL E TARGET'!$S$14,
IF(CB770&gt;='PAINEL E TARGET'!$T$15,'PAINEL E TARGET'!$S$15,
IF(CB770&gt;='PAINEL E TARGET'!$T$16,'PAINEL E TARGET'!$S$16,
IF(CB770&gt;='PAINEL E TARGET'!$T$17,'PAINEL E TARGET'!$S$17,
IF(CB770&gt;='PAINEL E TARGET'!$T$18,'PAINEL E TARGET'!$S$18,'PAINEL E TARGET'!$S$19))))))))</f>
        <v>1. Fx de 90% a 99,9%</v>
      </c>
      <c r="CD770" s="17">
        <f>IFERROR(VLOOKUP($BW770,'PAINEL E TARGET'!$G$1:$Q$99,4,0),0)</f>
        <v>0.25</v>
      </c>
      <c r="CE770" s="17">
        <f>VLOOKUP(CC770,'PAINEL E TARGET'!$S$10:$U$19,3,0)</f>
        <v>0.5</v>
      </c>
      <c r="CF770" s="16">
        <f t="shared" si="422"/>
        <v>375</v>
      </c>
      <c r="CG770" s="17">
        <f t="shared" si="404"/>
        <v>1.1180000000000001</v>
      </c>
      <c r="CH770" s="17">
        <f t="shared" si="405"/>
        <v>0.89900000000000002</v>
      </c>
      <c r="CI770" s="17">
        <f t="shared" si="406"/>
        <v>0.65200000000000002</v>
      </c>
      <c r="CJ770" s="17">
        <f t="shared" si="407"/>
        <v>0.82899999999999996</v>
      </c>
      <c r="CK770" s="17">
        <f t="shared" si="408"/>
        <v>0.34399999999999997</v>
      </c>
      <c r="CL770" s="17">
        <f t="shared" si="409"/>
        <v>0.91500000000000004</v>
      </c>
      <c r="CM770" s="16">
        <f t="shared" si="410"/>
        <v>3</v>
      </c>
      <c r="CN770" s="17" t="str">
        <f t="shared" si="423"/>
        <v>não ok</v>
      </c>
      <c r="CO770" s="17">
        <f t="shared" si="424"/>
        <v>0</v>
      </c>
      <c r="CP770" s="33" t="str">
        <f>IF(CO770&gt;='PAINEL E TARGET'!$T$11,'PAINEL E TARGET'!$S$11,
IF(CO770&gt;='PAINEL E TARGET'!$T$12,'PAINEL E TARGET'!$S$12,
IF(CO770&gt;='PAINEL E TARGET'!$T$13,'PAINEL E TARGET'!$S$13,
IF(CO770&gt;='PAINEL E TARGET'!$T$14,'PAINEL E TARGET'!$S$14,
IF(CO770&gt;='PAINEL E TARGET'!$T$15,'PAINEL E TARGET'!$S$15,
IF(CO770&gt;='PAINEL E TARGET'!$T$16,'PAINEL E TARGET'!$S$16,
IF(CO770&gt;='PAINEL E TARGET'!$T$17,'PAINEL E TARGET'!$S$17,
IF(CO770&gt;='PAINEL E TARGET'!$T$18,'PAINEL E TARGET'!$S$18,'PAINEL E TARGET'!$S$19))))))))</f>
        <v>Não elegível</v>
      </c>
      <c r="CQ770" s="17">
        <f>IFERROR(VLOOKUP($BW770,'PAINEL E TARGET'!$G$1:$Q$99,5,0),0)</f>
        <v>0.25</v>
      </c>
      <c r="CR770" s="17">
        <f>VLOOKUP(CP770,'PAINEL E TARGET'!$S$10:$U$19,3,0)</f>
        <v>0</v>
      </c>
      <c r="CS770" s="16">
        <f t="shared" si="425"/>
        <v>0</v>
      </c>
      <c r="CT770" s="17">
        <f t="shared" si="411"/>
        <v>1.0049999999999999</v>
      </c>
      <c r="CU770" s="33" t="str">
        <f>IF(CT770&gt;='PAINEL E TARGET'!$T$11,'PAINEL E TARGET'!$S$11,
IF(CT770&gt;='PAINEL E TARGET'!$T$12,'PAINEL E TARGET'!$S$12,
IF(CT770&gt;='PAINEL E TARGET'!$T$13,'PAINEL E TARGET'!$S$13,
IF(CT770&gt;='PAINEL E TARGET'!$T$14,'PAINEL E TARGET'!$S$14,
IF(CT770&gt;='PAINEL E TARGET'!$T$15,'PAINEL E TARGET'!$S$15,
IF(CT770&gt;='PAINEL E TARGET'!$T$16,'PAINEL E TARGET'!$S$16,
IF(CT770&gt;='PAINEL E TARGET'!$T$17,'PAINEL E TARGET'!$S$17,
IF(CT770&gt;='PAINEL E TARGET'!$T$18,'PAINEL E TARGET'!$S$18,'PAINEL E TARGET'!$S$19))))))))</f>
        <v>2. Fx de 100% a 104,9%</v>
      </c>
      <c r="CV770" s="17">
        <f>IFERROR(VLOOKUP($BW770,'PAINEL E TARGET'!$G$1:$Q$99,6,0),0)</f>
        <v>0.2</v>
      </c>
      <c r="CW770" s="17">
        <f>VLOOKUP(CU770,'PAINEL E TARGET'!$S$10:$U$19,3,0)</f>
        <v>1</v>
      </c>
      <c r="CX770" s="16">
        <f t="shared" si="426"/>
        <v>600</v>
      </c>
      <c r="CY770" s="17">
        <f t="shared" si="412"/>
        <v>1</v>
      </c>
      <c r="CZ770" s="33" t="str">
        <f>IF(CY770&gt;='PAINEL E TARGET'!$T$11,'PAINEL E TARGET'!$S$11,
IF(CY770&gt;='PAINEL E TARGET'!$T$12,'PAINEL E TARGET'!$S$12,
IF(CY770&gt;='PAINEL E TARGET'!$T$13,'PAINEL E TARGET'!$S$13,
IF(CY770&gt;='PAINEL E TARGET'!$T$14,'PAINEL E TARGET'!$S$14,
IF(CY770&gt;='PAINEL E TARGET'!$T$15,'PAINEL E TARGET'!$S$15,
IF(CY770&gt;='PAINEL E TARGET'!$T$16,'PAINEL E TARGET'!$S$16,
IF(CY770&gt;='PAINEL E TARGET'!$T$17,'PAINEL E TARGET'!$S$17,
IF(CY770&gt;='PAINEL E TARGET'!$T$18,'PAINEL E TARGET'!$S$18,'PAINEL E TARGET'!$S$19))))))))</f>
        <v>2. Fx de 100% a 104,9%</v>
      </c>
      <c r="DA770" s="17">
        <f>IFERROR(VLOOKUP($BW770,'PAINEL E TARGET'!$G$1:$Q$99,7,0),0)</f>
        <v>0.15</v>
      </c>
      <c r="DB770" s="17">
        <f>VLOOKUP(CZ770,'PAINEL E TARGET'!$S$10:$U$19,3,0)</f>
        <v>1</v>
      </c>
      <c r="DC770" s="16">
        <f t="shared" si="427"/>
        <v>450</v>
      </c>
      <c r="DD770" s="17">
        <f t="shared" si="413"/>
        <v>1.3169999999999999</v>
      </c>
      <c r="DE770" s="33" t="str">
        <f>IF(DD770&gt;='PAINEL E TARGET'!$T$11,'PAINEL E TARGET'!$S$11,
IF(DD770&gt;='PAINEL E TARGET'!$T$12,'PAINEL E TARGET'!$S$12,
IF(DD770&gt;='PAINEL E TARGET'!$T$13,'PAINEL E TARGET'!$S$13,
IF(DD770&gt;='PAINEL E TARGET'!$T$14,'PAINEL E TARGET'!$S$14,
IF(DD770&gt;='PAINEL E TARGET'!$T$15,'PAINEL E TARGET'!$S$15,
IF(DD770&gt;='PAINEL E TARGET'!$T$16,'PAINEL E TARGET'!$S$16,
IF(DD770&gt;='PAINEL E TARGET'!$T$17,'PAINEL E TARGET'!$S$17,
IF(DD770&gt;='PAINEL E TARGET'!$T$18,'PAINEL E TARGET'!$S$18,'PAINEL E TARGET'!$S$19))))))))</f>
        <v>8. Fx de 130% ou mais</v>
      </c>
      <c r="DF770" s="17">
        <f>IFERROR(VLOOKUP($BW770,'PAINEL E TARGET'!$G$1:$Q$99,8,0),0)</f>
        <v>0.1</v>
      </c>
      <c r="DG770" s="17">
        <f>VLOOKUP(DE770,'PAINEL E TARGET'!$S$10:$U$19,3,0)</f>
        <v>1.6</v>
      </c>
      <c r="DH770" s="16">
        <f t="shared" si="428"/>
        <v>480.00000000000011</v>
      </c>
      <c r="DI770" s="17">
        <f t="shared" si="414"/>
        <v>1.024</v>
      </c>
      <c r="DJ770" s="33" t="str">
        <f>IF(DI770&gt;='PAINEL E TARGET'!$T$11,'PAINEL E TARGET'!$S$11,
IF(DI770&gt;='PAINEL E TARGET'!$T$12,'PAINEL E TARGET'!$S$12,
IF(DI770&gt;='PAINEL E TARGET'!$T$13,'PAINEL E TARGET'!$S$13,
IF(DI770&gt;='PAINEL E TARGET'!$T$14,'PAINEL E TARGET'!$S$14,
IF(DI770&gt;='PAINEL E TARGET'!$T$15,'PAINEL E TARGET'!$S$15,
IF(DI770&gt;='PAINEL E TARGET'!$T$16,'PAINEL E TARGET'!$S$16,
IF(DI770&gt;='PAINEL E TARGET'!$T$17,'PAINEL E TARGET'!$S$17,
IF(DI770&gt;='PAINEL E TARGET'!$T$18,'PAINEL E TARGET'!$S$18,'PAINEL E TARGET'!$S$19))))))))</f>
        <v>2. Fx de 100% a 104,9%</v>
      </c>
      <c r="DK770" s="17">
        <f>IFERROR(VLOOKUP($BW770,'PAINEL E TARGET'!$G$1:$Q$99,9,0),0)</f>
        <v>0.05</v>
      </c>
      <c r="DL770" s="17">
        <f>VLOOKUP(DJ770,'PAINEL E TARGET'!$S$10:$U$19,3,0)</f>
        <v>1</v>
      </c>
      <c r="DM770" s="16">
        <f t="shared" si="429"/>
        <v>150</v>
      </c>
      <c r="DN770" s="17">
        <f t="shared" si="415"/>
        <v>0.34399999999999997</v>
      </c>
      <c r="DO770" s="33" t="str">
        <f>IF(DN770&gt;='PAINEL E TARGET'!$T$11,'PAINEL E TARGET'!$S$11,
IF(DN770&gt;='PAINEL E TARGET'!$T$12,'PAINEL E TARGET'!$S$12,
IF(DN770&gt;='PAINEL E TARGET'!$T$13,'PAINEL E TARGET'!$S$13,
IF(DN770&gt;='PAINEL E TARGET'!$T$14,'PAINEL E TARGET'!$S$14,
IF(DN770&gt;='PAINEL E TARGET'!$T$15,'PAINEL E TARGET'!$S$15,
IF(DN770&gt;='PAINEL E TARGET'!$T$16,'PAINEL E TARGET'!$S$16,
IF(DN770&gt;='PAINEL E TARGET'!$T$17,'PAINEL E TARGET'!$S$17,
IF(DN770&gt;='PAINEL E TARGET'!$T$18,'PAINEL E TARGET'!$S$18,'PAINEL E TARGET'!$S$19))))))))</f>
        <v>Não elegível</v>
      </c>
      <c r="DP770" s="17">
        <f>IFERROR(VLOOKUP($BW770,'PAINEL E TARGET'!$G$1:$Q$99,10,0),0)</f>
        <v>0</v>
      </c>
      <c r="DQ770" s="17">
        <f>VLOOKUP(DO770,'PAINEL E TARGET'!$S$10:$U$19,3,0)</f>
        <v>0</v>
      </c>
      <c r="DR770" s="16">
        <f t="shared" si="430"/>
        <v>0</v>
      </c>
      <c r="DS770" s="17">
        <f t="shared" si="416"/>
        <v>0.83799999999999997</v>
      </c>
      <c r="DT770" s="16">
        <f>IF(DS770&gt;=1,VLOOKUP(BO770,'PAINEL E TARGET'!$S$1:$W$8,5,0),0)</f>
        <v>0</v>
      </c>
      <c r="DU770" s="16">
        <f t="shared" si="431"/>
        <v>2055</v>
      </c>
    </row>
    <row r="771" spans="2:125" s="32" customFormat="1" x14ac:dyDescent="0.2">
      <c r="B771" s="44">
        <v>43541</v>
      </c>
      <c r="C771" s="65">
        <v>1685</v>
      </c>
      <c r="D771" s="66" t="s">
        <v>767</v>
      </c>
      <c r="E771" s="65">
        <v>612</v>
      </c>
      <c r="F771" s="65" t="s">
        <v>1019</v>
      </c>
      <c r="G771" s="67">
        <v>5069227.5111702001</v>
      </c>
      <c r="H771" s="67">
        <v>3064583.5891333544</v>
      </c>
      <c r="I771" s="67">
        <v>2480020.4400000004</v>
      </c>
      <c r="J771" s="68">
        <v>0.80925201348524323</v>
      </c>
      <c r="K771" s="67">
        <v>300715.01285090408</v>
      </c>
      <c r="L771" s="67">
        <v>2412255.5950882426</v>
      </c>
      <c r="M771" s="67">
        <v>300250.21000000002</v>
      </c>
      <c r="N771" s="67">
        <v>2046083.9000000001</v>
      </c>
      <c r="O771" s="67">
        <v>4508268.8655902743</v>
      </c>
      <c r="P771" s="67" t="s">
        <v>1082</v>
      </c>
      <c r="Q771" s="67" t="s">
        <v>1082</v>
      </c>
      <c r="R771" s="67">
        <v>0</v>
      </c>
      <c r="S771" s="67">
        <v>699</v>
      </c>
      <c r="T771" s="68">
        <v>7.5708280583262094E-2</v>
      </c>
      <c r="U771" s="68">
        <v>6.5905912265836697E-2</v>
      </c>
      <c r="V771" s="68">
        <v>0.87052448897389767</v>
      </c>
      <c r="W771" s="67">
        <v>205394.34000000003</v>
      </c>
      <c r="X771" s="67">
        <v>154637.29</v>
      </c>
      <c r="Y771" s="68">
        <v>0.75287999659581661</v>
      </c>
      <c r="Z771" s="68">
        <v>1.9932715025275709E-2</v>
      </c>
      <c r="AA771" s="68">
        <v>2.5576063419203331E-2</v>
      </c>
      <c r="AB771" s="68">
        <v>1.2831199054805913</v>
      </c>
      <c r="AC771" s="67">
        <v>54076.87</v>
      </c>
      <c r="AD771" s="67">
        <v>60009.99</v>
      </c>
      <c r="AE771" s="68">
        <v>1.1097164092522367</v>
      </c>
      <c r="AF771" s="43">
        <v>80</v>
      </c>
      <c r="AG771" s="43">
        <v>69</v>
      </c>
      <c r="AH771" s="43">
        <v>29</v>
      </c>
      <c r="AI771" s="43">
        <v>17</v>
      </c>
      <c r="AJ771" s="67">
        <v>120646.25999999998</v>
      </c>
      <c r="AK771" s="67">
        <v>86715.83</v>
      </c>
      <c r="AL771" s="68">
        <v>0.71876102914421069</v>
      </c>
      <c r="AM771" s="67">
        <v>27598.020000000004</v>
      </c>
      <c r="AN771" s="67">
        <v>24563.100000000006</v>
      </c>
      <c r="AO771" s="68">
        <v>0.89003124137166367</v>
      </c>
      <c r="AP771" s="67">
        <v>0</v>
      </c>
      <c r="AQ771" s="67">
        <v>1911.94</v>
      </c>
      <c r="AR771" s="68">
        <v>0</v>
      </c>
      <c r="AS771" s="67">
        <v>57150.06</v>
      </c>
      <c r="AT771" s="67">
        <v>41446.420000000006</v>
      </c>
      <c r="AU771" s="68">
        <v>0.72522093590102976</v>
      </c>
      <c r="AV771" s="43">
        <v>2350.83</v>
      </c>
      <c r="AW771" s="43">
        <v>1084.77</v>
      </c>
      <c r="AX771" s="69">
        <v>0.46144127818685315</v>
      </c>
      <c r="AY771" s="43">
        <v>300715.01285090408</v>
      </c>
      <c r="AZ771" s="43">
        <v>300250.20999999996</v>
      </c>
      <c r="BA771" s="43">
        <v>65187.009039208147</v>
      </c>
      <c r="BB771" s="43">
        <v>63515.630000000012</v>
      </c>
      <c r="BC771" s="43">
        <v>500897.17053089745</v>
      </c>
      <c r="BD771" s="43">
        <v>108559.66002573354</v>
      </c>
      <c r="BE771" s="43">
        <v>342464.2</v>
      </c>
      <c r="BF771" s="43">
        <v>90165.049999999988</v>
      </c>
      <c r="BG771" s="43">
        <v>3900.37</v>
      </c>
      <c r="BH771" s="43">
        <v>51</v>
      </c>
      <c r="BI771" s="44">
        <v>43173</v>
      </c>
      <c r="BJ771" s="44">
        <v>43541</v>
      </c>
      <c r="BK771" s="44">
        <v>43172</v>
      </c>
      <c r="BL771" s="43">
        <f t="shared" si="417"/>
        <v>2480719.4400000004</v>
      </c>
      <c r="BM771" s="43">
        <f t="shared" si="418"/>
        <v>2347033.1100000003</v>
      </c>
      <c r="BO771" s="16" t="str">
        <f>IFERROR(VLOOKUP($C771,'PORTE LOJA'!A:B,2,0),"PORTE 1")</f>
        <v>PORTE 5</v>
      </c>
      <c r="BP771" s="16">
        <f>VLOOKUP(BO771,'PAINEL E TARGET'!$S$1:$W$8,3,0)</f>
        <v>3750</v>
      </c>
      <c r="BQ771" s="16">
        <f t="shared" ref="BQ771:BQ834" si="432">IF(MID(D771,1,3)="MOB","MOB",IF(G771&gt;0,1,0))</f>
        <v>1</v>
      </c>
      <c r="BR771" s="16">
        <f t="shared" ref="BR771:BR834" si="433">IFERROR(IF(BE771&gt;0,1,0),0)</f>
        <v>1</v>
      </c>
      <c r="BS771" s="16">
        <f t="shared" ref="BS771:BS834" si="434">IFERROR(IF(BF771&gt;0,1,0),0)</f>
        <v>1</v>
      </c>
      <c r="BT771" s="16">
        <f t="shared" ref="BT771:BT834" si="435">IFERROR(IF(BC771&gt;0,1,0),0)</f>
        <v>1</v>
      </c>
      <c r="BU771" s="16">
        <f t="shared" ref="BU771:BU834" si="436">IFERROR(IF(BD771&gt;0,1,0),0)</f>
        <v>1</v>
      </c>
      <c r="BV771" s="16">
        <f t="shared" ref="BV771:BV834" si="437">IFERROR(IF(BH771&gt;0,1,0),0)</f>
        <v>1</v>
      </c>
      <c r="BW771" s="17" t="str">
        <f t="shared" si="419"/>
        <v>111111</v>
      </c>
      <c r="BY771" s="17">
        <f t="shared" ref="BY771:BY834" si="438">IFERROR(ROUND(((I771+S771)/H771),3),0)</f>
        <v>0.80900000000000005</v>
      </c>
      <c r="BZ771" s="17">
        <f t="shared" ref="BZ771:BZ834" si="439">IFERROR(ROUND((M771+N771+S771)/(K771+L771),3),0)</f>
        <v>0.86499999999999999</v>
      </c>
      <c r="CA771" s="17" t="str">
        <f t="shared" si="420"/>
        <v>Sem Retira</v>
      </c>
      <c r="CB771" s="17">
        <f t="shared" si="421"/>
        <v>0.86499999999999999</v>
      </c>
      <c r="CC771" s="33" t="str">
        <f>IF(CB771&gt;='PAINEL E TARGET'!$T$11,'PAINEL E TARGET'!$S$11,
IF(CB771&gt;='PAINEL E TARGET'!$T$12,'PAINEL E TARGET'!$S$12,
IF(CB771&gt;='PAINEL E TARGET'!$T$13,'PAINEL E TARGET'!$S$13,
IF(CB771&gt;='PAINEL E TARGET'!$T$14,'PAINEL E TARGET'!$S$14,
IF(CB771&gt;='PAINEL E TARGET'!$T$15,'PAINEL E TARGET'!$S$15,
IF(CB771&gt;='PAINEL E TARGET'!$T$16,'PAINEL E TARGET'!$S$16,
IF(CB771&gt;='PAINEL E TARGET'!$T$17,'PAINEL E TARGET'!$S$17,
IF(CB771&gt;='PAINEL E TARGET'!$T$18,'PAINEL E TARGET'!$S$18,'PAINEL E TARGET'!$S$19))))))))</f>
        <v>Não elegível</v>
      </c>
      <c r="CD771" s="17">
        <f>IFERROR(VLOOKUP($BW771,'PAINEL E TARGET'!$G$1:$Q$99,4,0),0)</f>
        <v>0.25</v>
      </c>
      <c r="CE771" s="17">
        <f>VLOOKUP(CC771,'PAINEL E TARGET'!$S$10:$U$19,3,0)</f>
        <v>0</v>
      </c>
      <c r="CF771" s="16">
        <f t="shared" si="422"/>
        <v>0</v>
      </c>
      <c r="CG771" s="17">
        <f t="shared" ref="CG771:CG834" si="440">IF(AJ771&gt;0,ROUND(AL771,3),"sem meta")</f>
        <v>0.71899999999999997</v>
      </c>
      <c r="CH771" s="17">
        <f t="shared" ref="CH771:CH834" si="441">IF(AM771&gt;0,ROUND(AO771,3),"sem meta")</f>
        <v>0.89</v>
      </c>
      <c r="CI771" s="17" t="str">
        <f t="shared" ref="CI771:CI834" si="442">IF(AP771&gt;0,ROUND(AR771,3),"sem meta")</f>
        <v>sem meta</v>
      </c>
      <c r="CJ771" s="17">
        <f t="shared" ref="CJ771:CJ834" si="443">IF(AS771&gt;0,ROUND(AU771,3),"sem meta")</f>
        <v>0.72499999999999998</v>
      </c>
      <c r="CK771" s="17">
        <f t="shared" ref="CK771:CK834" si="444">IF(AV771&gt;0,ROUND(AX771,3),"sem meta")</f>
        <v>0.46100000000000002</v>
      </c>
      <c r="CL771" s="17">
        <f t="shared" ref="CL771:CL834" si="445">ROUND(Y771,3)</f>
        <v>0.753</v>
      </c>
      <c r="CM771" s="16">
        <f t="shared" ref="CM771:CM834" si="446">IF(OR(CG771&gt;=0.7,CG771="sem meta"),1,0)+
IF(OR(CH771&gt;=0.7,CH771="sem meta"),1,0)+
IF(OR(CI771&gt;=0.7,CI771="sem meta"),1,0)+
IF(OR(CJ771&gt;=0.7,CJ771="sem meta"),1,0)+IF(OR(CK771&gt;=0.7,CK771="sem meta"),1,0)</f>
        <v>4</v>
      </c>
      <c r="CN771" s="17" t="str">
        <f t="shared" si="423"/>
        <v>não ok</v>
      </c>
      <c r="CO771" s="17">
        <f t="shared" si="424"/>
        <v>0</v>
      </c>
      <c r="CP771" s="33" t="str">
        <f>IF(CO771&gt;='PAINEL E TARGET'!$T$11,'PAINEL E TARGET'!$S$11,
IF(CO771&gt;='PAINEL E TARGET'!$T$12,'PAINEL E TARGET'!$S$12,
IF(CO771&gt;='PAINEL E TARGET'!$T$13,'PAINEL E TARGET'!$S$13,
IF(CO771&gt;='PAINEL E TARGET'!$T$14,'PAINEL E TARGET'!$S$14,
IF(CO771&gt;='PAINEL E TARGET'!$T$15,'PAINEL E TARGET'!$S$15,
IF(CO771&gt;='PAINEL E TARGET'!$T$16,'PAINEL E TARGET'!$S$16,
IF(CO771&gt;='PAINEL E TARGET'!$T$17,'PAINEL E TARGET'!$S$17,
IF(CO771&gt;='PAINEL E TARGET'!$T$18,'PAINEL E TARGET'!$S$18,'PAINEL E TARGET'!$S$19))))))))</f>
        <v>Não elegível</v>
      </c>
      <c r="CQ771" s="17">
        <f>IFERROR(VLOOKUP($BW771,'PAINEL E TARGET'!$G$1:$Q$99,5,0),0)</f>
        <v>0.25</v>
      </c>
      <c r="CR771" s="17">
        <f>VLOOKUP(CP771,'PAINEL E TARGET'!$S$10:$U$19,3,0)</f>
        <v>0</v>
      </c>
      <c r="CS771" s="16">
        <f t="shared" si="425"/>
        <v>0</v>
      </c>
      <c r="CT771" s="17">
        <f t="shared" ref="CT771:CT834" si="447">IFERROR(ROUND(AE771,3),0)</f>
        <v>1.1100000000000001</v>
      </c>
      <c r="CU771" s="33" t="str">
        <f>IF(CT771&gt;='PAINEL E TARGET'!$T$11,'PAINEL E TARGET'!$S$11,
IF(CT771&gt;='PAINEL E TARGET'!$T$12,'PAINEL E TARGET'!$S$12,
IF(CT771&gt;='PAINEL E TARGET'!$T$13,'PAINEL E TARGET'!$S$13,
IF(CT771&gt;='PAINEL E TARGET'!$T$14,'PAINEL E TARGET'!$S$14,
IF(CT771&gt;='PAINEL E TARGET'!$T$15,'PAINEL E TARGET'!$S$15,
IF(CT771&gt;='PAINEL E TARGET'!$T$16,'PAINEL E TARGET'!$S$16,
IF(CT771&gt;='PAINEL E TARGET'!$T$17,'PAINEL E TARGET'!$S$17,
IF(CT771&gt;='PAINEL E TARGET'!$T$18,'PAINEL E TARGET'!$S$18,'PAINEL E TARGET'!$S$19))))))))</f>
        <v>4. Fx de 110% a 114,9%</v>
      </c>
      <c r="CV771" s="17">
        <f>IFERROR(VLOOKUP($BW771,'PAINEL E TARGET'!$G$1:$Q$99,6,0),0)</f>
        <v>0.2</v>
      </c>
      <c r="CW771" s="17">
        <f>VLOOKUP(CU771,'PAINEL E TARGET'!$S$10:$U$19,3,0)</f>
        <v>1.2</v>
      </c>
      <c r="CX771" s="16">
        <f t="shared" si="426"/>
        <v>900</v>
      </c>
      <c r="CY771" s="17">
        <f t="shared" ref="CY771:CY834" si="448">IFERROR(ROUND((M771/K771),3),0)</f>
        <v>0.998</v>
      </c>
      <c r="CZ771" s="33" t="str">
        <f>IF(CY771&gt;='PAINEL E TARGET'!$T$11,'PAINEL E TARGET'!$S$11,
IF(CY771&gt;='PAINEL E TARGET'!$T$12,'PAINEL E TARGET'!$S$12,
IF(CY771&gt;='PAINEL E TARGET'!$T$13,'PAINEL E TARGET'!$S$13,
IF(CY771&gt;='PAINEL E TARGET'!$T$14,'PAINEL E TARGET'!$S$14,
IF(CY771&gt;='PAINEL E TARGET'!$T$15,'PAINEL E TARGET'!$S$15,
IF(CY771&gt;='PAINEL E TARGET'!$T$16,'PAINEL E TARGET'!$S$16,
IF(CY771&gt;='PAINEL E TARGET'!$T$17,'PAINEL E TARGET'!$S$17,
IF(CY771&gt;='PAINEL E TARGET'!$T$18,'PAINEL E TARGET'!$S$18,'PAINEL E TARGET'!$S$19))))))))</f>
        <v>1. Fx de 90% a 99,9%</v>
      </c>
      <c r="DA771" s="17">
        <f>IFERROR(VLOOKUP($BW771,'PAINEL E TARGET'!$G$1:$Q$99,7,0),0)</f>
        <v>0.15</v>
      </c>
      <c r="DB771" s="17">
        <f>VLOOKUP(CZ771,'PAINEL E TARGET'!$S$10:$U$19,3,0)</f>
        <v>0.5</v>
      </c>
      <c r="DC771" s="16">
        <f t="shared" si="427"/>
        <v>281.25</v>
      </c>
      <c r="DD771" s="17">
        <f t="shared" ref="DD771:DD834" si="449">IFERROR(ROUND(BB771/BA771,3),0)</f>
        <v>0.97399999999999998</v>
      </c>
      <c r="DE771" s="33" t="str">
        <f>IF(DD771&gt;='PAINEL E TARGET'!$T$11,'PAINEL E TARGET'!$S$11,
IF(DD771&gt;='PAINEL E TARGET'!$T$12,'PAINEL E TARGET'!$S$12,
IF(DD771&gt;='PAINEL E TARGET'!$T$13,'PAINEL E TARGET'!$S$13,
IF(DD771&gt;='PAINEL E TARGET'!$T$14,'PAINEL E TARGET'!$S$14,
IF(DD771&gt;='PAINEL E TARGET'!$T$15,'PAINEL E TARGET'!$S$15,
IF(DD771&gt;='PAINEL E TARGET'!$T$16,'PAINEL E TARGET'!$S$16,
IF(DD771&gt;='PAINEL E TARGET'!$T$17,'PAINEL E TARGET'!$S$17,
IF(DD771&gt;='PAINEL E TARGET'!$T$18,'PAINEL E TARGET'!$S$18,'PAINEL E TARGET'!$S$19))))))))</f>
        <v>1. Fx de 90% a 99,9%</v>
      </c>
      <c r="DF771" s="17">
        <f>IFERROR(VLOOKUP($BW771,'PAINEL E TARGET'!$G$1:$Q$99,8,0),0)</f>
        <v>0.1</v>
      </c>
      <c r="DG771" s="17">
        <f>VLOOKUP(DE771,'PAINEL E TARGET'!$S$10:$U$19,3,0)</f>
        <v>0.5</v>
      </c>
      <c r="DH771" s="16">
        <f t="shared" si="428"/>
        <v>187.5</v>
      </c>
      <c r="DI771" s="17">
        <f t="shared" ref="DI771:DI834" si="450">IFERROR(ROUND((AI771/AH771),3),0)</f>
        <v>0.58599999999999997</v>
      </c>
      <c r="DJ771" s="33" t="str">
        <f>IF(DI771&gt;='PAINEL E TARGET'!$T$11,'PAINEL E TARGET'!$S$11,
IF(DI771&gt;='PAINEL E TARGET'!$T$12,'PAINEL E TARGET'!$S$12,
IF(DI771&gt;='PAINEL E TARGET'!$T$13,'PAINEL E TARGET'!$S$13,
IF(DI771&gt;='PAINEL E TARGET'!$T$14,'PAINEL E TARGET'!$S$14,
IF(DI771&gt;='PAINEL E TARGET'!$T$15,'PAINEL E TARGET'!$S$15,
IF(DI771&gt;='PAINEL E TARGET'!$T$16,'PAINEL E TARGET'!$S$16,
IF(DI771&gt;='PAINEL E TARGET'!$T$17,'PAINEL E TARGET'!$S$17,
IF(DI771&gt;='PAINEL E TARGET'!$T$18,'PAINEL E TARGET'!$S$18,'PAINEL E TARGET'!$S$19))))))))</f>
        <v>Não elegível</v>
      </c>
      <c r="DK771" s="17">
        <f>IFERROR(VLOOKUP($BW771,'PAINEL E TARGET'!$G$1:$Q$99,9,0),0)</f>
        <v>0.05</v>
      </c>
      <c r="DL771" s="17">
        <f>VLOOKUP(DJ771,'PAINEL E TARGET'!$S$10:$U$19,3,0)</f>
        <v>0</v>
      </c>
      <c r="DM771" s="16">
        <f t="shared" si="429"/>
        <v>0</v>
      </c>
      <c r="DN771" s="17">
        <f t="shared" ref="DN771:DN834" si="451">IFERROR(ROUND((AX771),3),0)</f>
        <v>0.46100000000000002</v>
      </c>
      <c r="DO771" s="33" t="str">
        <f>IF(DN771&gt;='PAINEL E TARGET'!$T$11,'PAINEL E TARGET'!$S$11,
IF(DN771&gt;='PAINEL E TARGET'!$T$12,'PAINEL E TARGET'!$S$12,
IF(DN771&gt;='PAINEL E TARGET'!$T$13,'PAINEL E TARGET'!$S$13,
IF(DN771&gt;='PAINEL E TARGET'!$T$14,'PAINEL E TARGET'!$S$14,
IF(DN771&gt;='PAINEL E TARGET'!$T$15,'PAINEL E TARGET'!$S$15,
IF(DN771&gt;='PAINEL E TARGET'!$T$16,'PAINEL E TARGET'!$S$16,
IF(DN771&gt;='PAINEL E TARGET'!$T$17,'PAINEL E TARGET'!$S$17,
IF(DN771&gt;='PAINEL E TARGET'!$T$18,'PAINEL E TARGET'!$S$18,'PAINEL E TARGET'!$S$19))))))))</f>
        <v>Não elegível</v>
      </c>
      <c r="DP771" s="17">
        <f>IFERROR(VLOOKUP($BW771,'PAINEL E TARGET'!$G$1:$Q$99,10,0),0)</f>
        <v>0</v>
      </c>
      <c r="DQ771" s="17">
        <f>VLOOKUP(DO771,'PAINEL E TARGET'!$S$10:$U$19,3,0)</f>
        <v>0</v>
      </c>
      <c r="DR771" s="16">
        <f t="shared" si="430"/>
        <v>0</v>
      </c>
      <c r="DS771" s="17">
        <f t="shared" ref="DS771:DS834" si="452">IFERROR(ROUND(AG771/AF771,3),0)</f>
        <v>0.86299999999999999</v>
      </c>
      <c r="DT771" s="16">
        <f>IF(DS771&gt;=1,VLOOKUP(BO771,'PAINEL E TARGET'!$S$1:$W$8,5,0),0)</f>
        <v>0</v>
      </c>
      <c r="DU771" s="16">
        <f t="shared" si="431"/>
        <v>1368.75</v>
      </c>
    </row>
    <row r="772" spans="2:125" s="32" customFormat="1" x14ac:dyDescent="0.2">
      <c r="B772" s="44">
        <v>43541</v>
      </c>
      <c r="C772" s="65">
        <v>1686</v>
      </c>
      <c r="D772" s="66" t="s">
        <v>768</v>
      </c>
      <c r="E772" s="65">
        <v>418</v>
      </c>
      <c r="F772" s="65" t="s">
        <v>1020</v>
      </c>
      <c r="G772" s="67">
        <v>2005141.5180577037</v>
      </c>
      <c r="H772" s="67">
        <v>978606.853810556</v>
      </c>
      <c r="I772" s="67">
        <v>931112.94000000018</v>
      </c>
      <c r="J772" s="68">
        <v>0.95146783039008842</v>
      </c>
      <c r="K772" s="67">
        <v>159313.28401206975</v>
      </c>
      <c r="L772" s="67">
        <v>678350.59869163472</v>
      </c>
      <c r="M772" s="67">
        <v>183288.4</v>
      </c>
      <c r="N772" s="67">
        <v>708861.91999999993</v>
      </c>
      <c r="O772" s="67">
        <v>1727777.6145624425</v>
      </c>
      <c r="P772" s="67" t="s">
        <v>1082</v>
      </c>
      <c r="Q772" s="67" t="s">
        <v>1082</v>
      </c>
      <c r="R772" s="67">
        <v>0</v>
      </c>
      <c r="S772" s="67">
        <v>0</v>
      </c>
      <c r="T772" s="68">
        <v>0.10544286535897145</v>
      </c>
      <c r="U772" s="68">
        <v>8.8973559971373448E-2</v>
      </c>
      <c r="V772" s="68">
        <v>0.84380825263492587</v>
      </c>
      <c r="W772" s="67">
        <v>88325.68</v>
      </c>
      <c r="X772" s="67">
        <v>79377.790000000008</v>
      </c>
      <c r="Y772" s="68">
        <v>0.89869435480145765</v>
      </c>
      <c r="Z772" s="68">
        <v>0.1704167780748089</v>
      </c>
      <c r="AA772" s="68">
        <v>0.16736534937296216</v>
      </c>
      <c r="AB772" s="68">
        <v>0.98209431761168942</v>
      </c>
      <c r="AC772" s="67">
        <v>142751.98000000001</v>
      </c>
      <c r="AD772" s="67">
        <v>149315.04999999999</v>
      </c>
      <c r="AE772" s="68">
        <v>1.0459753342825786</v>
      </c>
      <c r="AF772" s="43">
        <v>80</v>
      </c>
      <c r="AG772" s="43">
        <v>66</v>
      </c>
      <c r="AH772" s="43">
        <v>23</v>
      </c>
      <c r="AI772" s="43">
        <v>14</v>
      </c>
      <c r="AJ772" s="67">
        <v>52578.909999999996</v>
      </c>
      <c r="AK772" s="67">
        <v>49203.6</v>
      </c>
      <c r="AL772" s="68">
        <v>0.93580486929074802</v>
      </c>
      <c r="AM772" s="67">
        <v>10833.56</v>
      </c>
      <c r="AN772" s="67">
        <v>9822.2599999999984</v>
      </c>
      <c r="AO772" s="68">
        <v>0.90665118391369026</v>
      </c>
      <c r="AP772" s="67">
        <v>6796.7099999999991</v>
      </c>
      <c r="AQ772" s="67">
        <v>6712.0899999999983</v>
      </c>
      <c r="AR772" s="68">
        <v>0.9875498586816267</v>
      </c>
      <c r="AS772" s="67">
        <v>18116.499999999996</v>
      </c>
      <c r="AT772" s="67">
        <v>13639.84</v>
      </c>
      <c r="AU772" s="68">
        <v>0.75289597880385295</v>
      </c>
      <c r="AV772" s="43">
        <v>1248.5900000000001</v>
      </c>
      <c r="AW772" s="43">
        <v>1269.73</v>
      </c>
      <c r="AX772" s="69">
        <v>1.0169310982788584</v>
      </c>
      <c r="AY772" s="43">
        <v>159313.28401206975</v>
      </c>
      <c r="AZ772" s="43">
        <v>183288.39999999997</v>
      </c>
      <c r="BA772" s="43">
        <v>29977.313848838436</v>
      </c>
      <c r="BB772" s="43">
        <v>40909.960000000006</v>
      </c>
      <c r="BC772" s="43">
        <v>328643.15292434231</v>
      </c>
      <c r="BD772" s="43">
        <v>61845.368636877829</v>
      </c>
      <c r="BE772" s="43">
        <v>182875.56999999998</v>
      </c>
      <c r="BF772" s="43">
        <v>295563.42</v>
      </c>
      <c r="BG772" s="43">
        <v>2579.5100000000007</v>
      </c>
      <c r="BH772" s="43">
        <v>47</v>
      </c>
      <c r="BI772" s="44">
        <v>43173</v>
      </c>
      <c r="BJ772" s="44">
        <v>43541</v>
      </c>
      <c r="BK772" s="44">
        <v>43172</v>
      </c>
      <c r="BL772" s="43">
        <f t="shared" ref="BL772:BL835" si="453">IFERROR(I772+S772,0)</f>
        <v>931112.94000000018</v>
      </c>
      <c r="BM772" s="43">
        <f t="shared" ref="BM772:BM835" si="454">IFERROR(M772+N772+S772,0)</f>
        <v>892150.32</v>
      </c>
      <c r="BO772" s="16" t="str">
        <f>IFERROR(VLOOKUP($C772,'PORTE LOJA'!A:B,2,0),"PORTE 1")</f>
        <v>PORTE 3</v>
      </c>
      <c r="BP772" s="16">
        <f>VLOOKUP(BO772,'PAINEL E TARGET'!$S$1:$W$8,3,0)</f>
        <v>2400</v>
      </c>
      <c r="BQ772" s="16">
        <f t="shared" si="432"/>
        <v>1</v>
      </c>
      <c r="BR772" s="16">
        <f t="shared" si="433"/>
        <v>1</v>
      </c>
      <c r="BS772" s="16">
        <f t="shared" si="434"/>
        <v>1</v>
      </c>
      <c r="BT772" s="16">
        <f t="shared" si="435"/>
        <v>1</v>
      </c>
      <c r="BU772" s="16">
        <f t="shared" si="436"/>
        <v>1</v>
      </c>
      <c r="BV772" s="16">
        <f t="shared" si="437"/>
        <v>1</v>
      </c>
      <c r="BW772" s="17" t="str">
        <f t="shared" ref="BW772:BW835" si="455">CONCATENATE(BQ772,BR772,BS772,BT772,BU772,BV772)</f>
        <v>111111</v>
      </c>
      <c r="BY772" s="17">
        <f t="shared" si="438"/>
        <v>0.95099999999999996</v>
      </c>
      <c r="BZ772" s="17">
        <f t="shared" si="439"/>
        <v>1.0649999999999999</v>
      </c>
      <c r="CA772" s="17" t="str">
        <f t="shared" ref="CA772:CA835" si="456">IF(BZ772&gt;BY772,"Sem Retira","Com Retira")</f>
        <v>Sem Retira</v>
      </c>
      <c r="CB772" s="17">
        <f t="shared" ref="CB772:CB835" si="457">MAX(BY772:BZ772)</f>
        <v>1.0649999999999999</v>
      </c>
      <c r="CC772" s="33" t="str">
        <f>IF(CB772&gt;='PAINEL E TARGET'!$T$11,'PAINEL E TARGET'!$S$11,
IF(CB772&gt;='PAINEL E TARGET'!$T$12,'PAINEL E TARGET'!$S$12,
IF(CB772&gt;='PAINEL E TARGET'!$T$13,'PAINEL E TARGET'!$S$13,
IF(CB772&gt;='PAINEL E TARGET'!$T$14,'PAINEL E TARGET'!$S$14,
IF(CB772&gt;='PAINEL E TARGET'!$T$15,'PAINEL E TARGET'!$S$15,
IF(CB772&gt;='PAINEL E TARGET'!$T$16,'PAINEL E TARGET'!$S$16,
IF(CB772&gt;='PAINEL E TARGET'!$T$17,'PAINEL E TARGET'!$S$17,
IF(CB772&gt;='PAINEL E TARGET'!$T$18,'PAINEL E TARGET'!$S$18,'PAINEL E TARGET'!$S$19))))))))</f>
        <v>3. Fx de 105% a 109,9%</v>
      </c>
      <c r="CD772" s="17">
        <f>IFERROR(VLOOKUP($BW772,'PAINEL E TARGET'!$G$1:$Q$99,4,0),0)</f>
        <v>0.25</v>
      </c>
      <c r="CE772" s="17">
        <f>VLOOKUP(CC772,'PAINEL E TARGET'!$S$10:$U$19,3,0)</f>
        <v>1.1000000000000001</v>
      </c>
      <c r="CF772" s="16">
        <f t="shared" ref="CF772:CF835" si="458">CE772*CD772*$BP772</f>
        <v>660</v>
      </c>
      <c r="CG772" s="17">
        <f t="shared" si="440"/>
        <v>0.93600000000000005</v>
      </c>
      <c r="CH772" s="17">
        <f t="shared" si="441"/>
        <v>0.90700000000000003</v>
      </c>
      <c r="CI772" s="17">
        <f t="shared" si="442"/>
        <v>0.98799999999999999</v>
      </c>
      <c r="CJ772" s="17">
        <f t="shared" si="443"/>
        <v>0.753</v>
      </c>
      <c r="CK772" s="17">
        <f t="shared" si="444"/>
        <v>1.0169999999999999</v>
      </c>
      <c r="CL772" s="17">
        <f t="shared" si="445"/>
        <v>0.89900000000000002</v>
      </c>
      <c r="CM772" s="16">
        <f t="shared" si="446"/>
        <v>5</v>
      </c>
      <c r="CN772" s="17" t="str">
        <f t="shared" ref="CN772:CN835" si="459">IF(CM772=5,"ok","não ok")</f>
        <v>ok</v>
      </c>
      <c r="CO772" s="17">
        <f t="shared" ref="CO772:CO835" si="460">IF(CN772="ok",CL772,0)</f>
        <v>0.89900000000000002</v>
      </c>
      <c r="CP772" s="33" t="str">
        <f>IF(CO772&gt;='PAINEL E TARGET'!$T$11,'PAINEL E TARGET'!$S$11,
IF(CO772&gt;='PAINEL E TARGET'!$T$12,'PAINEL E TARGET'!$S$12,
IF(CO772&gt;='PAINEL E TARGET'!$T$13,'PAINEL E TARGET'!$S$13,
IF(CO772&gt;='PAINEL E TARGET'!$T$14,'PAINEL E TARGET'!$S$14,
IF(CO772&gt;='PAINEL E TARGET'!$T$15,'PAINEL E TARGET'!$S$15,
IF(CO772&gt;='PAINEL E TARGET'!$T$16,'PAINEL E TARGET'!$S$16,
IF(CO772&gt;='PAINEL E TARGET'!$T$17,'PAINEL E TARGET'!$S$17,
IF(CO772&gt;='PAINEL E TARGET'!$T$18,'PAINEL E TARGET'!$S$18,'PAINEL E TARGET'!$S$19))))))))</f>
        <v>Não elegível</v>
      </c>
      <c r="CQ772" s="17">
        <f>IFERROR(VLOOKUP($BW772,'PAINEL E TARGET'!$G$1:$Q$99,5,0),0)</f>
        <v>0.25</v>
      </c>
      <c r="CR772" s="17">
        <f>VLOOKUP(CP772,'PAINEL E TARGET'!$S$10:$U$19,3,0)</f>
        <v>0</v>
      </c>
      <c r="CS772" s="16">
        <f t="shared" ref="CS772:CS835" si="461">CR772*CQ772*$BP772</f>
        <v>0</v>
      </c>
      <c r="CT772" s="17">
        <f t="shared" si="447"/>
        <v>1.046</v>
      </c>
      <c r="CU772" s="33" t="str">
        <f>IF(CT772&gt;='PAINEL E TARGET'!$T$11,'PAINEL E TARGET'!$S$11,
IF(CT772&gt;='PAINEL E TARGET'!$T$12,'PAINEL E TARGET'!$S$12,
IF(CT772&gt;='PAINEL E TARGET'!$T$13,'PAINEL E TARGET'!$S$13,
IF(CT772&gt;='PAINEL E TARGET'!$T$14,'PAINEL E TARGET'!$S$14,
IF(CT772&gt;='PAINEL E TARGET'!$T$15,'PAINEL E TARGET'!$S$15,
IF(CT772&gt;='PAINEL E TARGET'!$T$16,'PAINEL E TARGET'!$S$16,
IF(CT772&gt;='PAINEL E TARGET'!$T$17,'PAINEL E TARGET'!$S$17,
IF(CT772&gt;='PAINEL E TARGET'!$T$18,'PAINEL E TARGET'!$S$18,'PAINEL E TARGET'!$S$19))))))))</f>
        <v>2. Fx de 100% a 104,9%</v>
      </c>
      <c r="CV772" s="17">
        <f>IFERROR(VLOOKUP($BW772,'PAINEL E TARGET'!$G$1:$Q$99,6,0),0)</f>
        <v>0.2</v>
      </c>
      <c r="CW772" s="17">
        <f>VLOOKUP(CU772,'PAINEL E TARGET'!$S$10:$U$19,3,0)</f>
        <v>1</v>
      </c>
      <c r="CX772" s="16">
        <f t="shared" ref="CX772:CX835" si="462">CW772*CV772*$BP772</f>
        <v>480</v>
      </c>
      <c r="CY772" s="17">
        <f t="shared" si="448"/>
        <v>1.1499999999999999</v>
      </c>
      <c r="CZ772" s="33" t="str">
        <f>IF(CY772&gt;='PAINEL E TARGET'!$T$11,'PAINEL E TARGET'!$S$11,
IF(CY772&gt;='PAINEL E TARGET'!$T$12,'PAINEL E TARGET'!$S$12,
IF(CY772&gt;='PAINEL E TARGET'!$T$13,'PAINEL E TARGET'!$S$13,
IF(CY772&gt;='PAINEL E TARGET'!$T$14,'PAINEL E TARGET'!$S$14,
IF(CY772&gt;='PAINEL E TARGET'!$T$15,'PAINEL E TARGET'!$S$15,
IF(CY772&gt;='PAINEL E TARGET'!$T$16,'PAINEL E TARGET'!$S$16,
IF(CY772&gt;='PAINEL E TARGET'!$T$17,'PAINEL E TARGET'!$S$17,
IF(CY772&gt;='PAINEL E TARGET'!$T$18,'PAINEL E TARGET'!$S$18,'PAINEL E TARGET'!$S$19))))))))</f>
        <v>5. Fx de 115% a 119,9%</v>
      </c>
      <c r="DA772" s="17">
        <f>IFERROR(VLOOKUP($BW772,'PAINEL E TARGET'!$G$1:$Q$99,7,0),0)</f>
        <v>0.15</v>
      </c>
      <c r="DB772" s="17">
        <f>VLOOKUP(CZ772,'PAINEL E TARGET'!$S$10:$U$19,3,0)</f>
        <v>1.3</v>
      </c>
      <c r="DC772" s="16">
        <f t="shared" ref="DC772:DC835" si="463">DB772*DA772*$BP772</f>
        <v>468</v>
      </c>
      <c r="DD772" s="17">
        <f t="shared" si="449"/>
        <v>1.365</v>
      </c>
      <c r="DE772" s="33" t="str">
        <f>IF(DD772&gt;='PAINEL E TARGET'!$T$11,'PAINEL E TARGET'!$S$11,
IF(DD772&gt;='PAINEL E TARGET'!$T$12,'PAINEL E TARGET'!$S$12,
IF(DD772&gt;='PAINEL E TARGET'!$T$13,'PAINEL E TARGET'!$S$13,
IF(DD772&gt;='PAINEL E TARGET'!$T$14,'PAINEL E TARGET'!$S$14,
IF(DD772&gt;='PAINEL E TARGET'!$T$15,'PAINEL E TARGET'!$S$15,
IF(DD772&gt;='PAINEL E TARGET'!$T$16,'PAINEL E TARGET'!$S$16,
IF(DD772&gt;='PAINEL E TARGET'!$T$17,'PAINEL E TARGET'!$S$17,
IF(DD772&gt;='PAINEL E TARGET'!$T$18,'PAINEL E TARGET'!$S$18,'PAINEL E TARGET'!$S$19))))))))</f>
        <v>8. Fx de 130% ou mais</v>
      </c>
      <c r="DF772" s="17">
        <f>IFERROR(VLOOKUP($BW772,'PAINEL E TARGET'!$G$1:$Q$99,8,0),0)</f>
        <v>0.1</v>
      </c>
      <c r="DG772" s="17">
        <f>VLOOKUP(DE772,'PAINEL E TARGET'!$S$10:$U$19,3,0)</f>
        <v>1.6</v>
      </c>
      <c r="DH772" s="16">
        <f t="shared" ref="DH772:DH835" si="464">DG772*DF772*$BP772</f>
        <v>384.00000000000006</v>
      </c>
      <c r="DI772" s="17">
        <f t="shared" si="450"/>
        <v>0.60899999999999999</v>
      </c>
      <c r="DJ772" s="33" t="str">
        <f>IF(DI772&gt;='PAINEL E TARGET'!$T$11,'PAINEL E TARGET'!$S$11,
IF(DI772&gt;='PAINEL E TARGET'!$T$12,'PAINEL E TARGET'!$S$12,
IF(DI772&gt;='PAINEL E TARGET'!$T$13,'PAINEL E TARGET'!$S$13,
IF(DI772&gt;='PAINEL E TARGET'!$T$14,'PAINEL E TARGET'!$S$14,
IF(DI772&gt;='PAINEL E TARGET'!$T$15,'PAINEL E TARGET'!$S$15,
IF(DI772&gt;='PAINEL E TARGET'!$T$16,'PAINEL E TARGET'!$S$16,
IF(DI772&gt;='PAINEL E TARGET'!$T$17,'PAINEL E TARGET'!$S$17,
IF(DI772&gt;='PAINEL E TARGET'!$T$18,'PAINEL E TARGET'!$S$18,'PAINEL E TARGET'!$S$19))))))))</f>
        <v>Não elegível</v>
      </c>
      <c r="DK772" s="17">
        <f>IFERROR(VLOOKUP($BW772,'PAINEL E TARGET'!$G$1:$Q$99,9,0),0)</f>
        <v>0.05</v>
      </c>
      <c r="DL772" s="17">
        <f>VLOOKUP(DJ772,'PAINEL E TARGET'!$S$10:$U$19,3,0)</f>
        <v>0</v>
      </c>
      <c r="DM772" s="16">
        <f t="shared" ref="DM772:DM835" si="465">DL772*DK772*$BP772</f>
        <v>0</v>
      </c>
      <c r="DN772" s="17">
        <f t="shared" si="451"/>
        <v>1.0169999999999999</v>
      </c>
      <c r="DO772" s="33" t="str">
        <f>IF(DN772&gt;='PAINEL E TARGET'!$T$11,'PAINEL E TARGET'!$S$11,
IF(DN772&gt;='PAINEL E TARGET'!$T$12,'PAINEL E TARGET'!$S$12,
IF(DN772&gt;='PAINEL E TARGET'!$T$13,'PAINEL E TARGET'!$S$13,
IF(DN772&gt;='PAINEL E TARGET'!$T$14,'PAINEL E TARGET'!$S$14,
IF(DN772&gt;='PAINEL E TARGET'!$T$15,'PAINEL E TARGET'!$S$15,
IF(DN772&gt;='PAINEL E TARGET'!$T$16,'PAINEL E TARGET'!$S$16,
IF(DN772&gt;='PAINEL E TARGET'!$T$17,'PAINEL E TARGET'!$S$17,
IF(DN772&gt;='PAINEL E TARGET'!$T$18,'PAINEL E TARGET'!$S$18,'PAINEL E TARGET'!$S$19))))))))</f>
        <v>2. Fx de 100% a 104,9%</v>
      </c>
      <c r="DP772" s="17">
        <f>IFERROR(VLOOKUP($BW772,'PAINEL E TARGET'!$G$1:$Q$99,10,0),0)</f>
        <v>0</v>
      </c>
      <c r="DQ772" s="17">
        <f>VLOOKUP(DO772,'PAINEL E TARGET'!$S$10:$U$19,3,0)</f>
        <v>1</v>
      </c>
      <c r="DR772" s="16">
        <f t="shared" ref="DR772:DR835" si="466">DQ772*DP772*$BP772</f>
        <v>0</v>
      </c>
      <c r="DS772" s="17">
        <f t="shared" si="452"/>
        <v>0.82499999999999996</v>
      </c>
      <c r="DT772" s="16">
        <f>IF(DS772&gt;=1,VLOOKUP(BO772,'PAINEL E TARGET'!$S$1:$W$8,5,0),0)</f>
        <v>0</v>
      </c>
      <c r="DU772" s="16">
        <f t="shared" ref="DU772:DU835" si="467">SUM(CF772,CS772,CX772,DC772,DH772,DM772,DT772,DR772)</f>
        <v>1992</v>
      </c>
    </row>
    <row r="773" spans="2:125" s="32" customFormat="1" x14ac:dyDescent="0.2">
      <c r="B773" s="44">
        <v>43541</v>
      </c>
      <c r="C773" s="65">
        <v>1687</v>
      </c>
      <c r="D773" s="66" t="s">
        <v>769</v>
      </c>
      <c r="E773" s="65">
        <v>416</v>
      </c>
      <c r="F773" s="65" t="s">
        <v>1020</v>
      </c>
      <c r="G773" s="67">
        <v>2856960.3425368923</v>
      </c>
      <c r="H773" s="67">
        <v>1569768.9178155989</v>
      </c>
      <c r="I773" s="67">
        <v>1236368.6000000003</v>
      </c>
      <c r="J773" s="68">
        <v>0.7876118490869729</v>
      </c>
      <c r="K773" s="67">
        <v>423379.85558652162</v>
      </c>
      <c r="L773" s="67">
        <v>933957.11752207112</v>
      </c>
      <c r="M773" s="67">
        <v>310508.21999999997</v>
      </c>
      <c r="N773" s="67">
        <v>807548.80999999994</v>
      </c>
      <c r="O773" s="67">
        <v>2472672.1050334787</v>
      </c>
      <c r="P773" s="67" t="s">
        <v>1082</v>
      </c>
      <c r="Q773" s="67" t="s">
        <v>1082</v>
      </c>
      <c r="R773" s="67">
        <v>0</v>
      </c>
      <c r="S773" s="67">
        <v>6121.9</v>
      </c>
      <c r="T773" s="68">
        <v>9.7750825792457752E-2</v>
      </c>
      <c r="U773" s="68">
        <v>9.3530220010333481E-2</v>
      </c>
      <c r="V773" s="68">
        <v>0.95682281200278185</v>
      </c>
      <c r="W773" s="67">
        <v>132680.81</v>
      </c>
      <c r="X773" s="67">
        <v>104572.12000000001</v>
      </c>
      <c r="Y773" s="68">
        <v>0.78814803738385386</v>
      </c>
      <c r="Z773" s="68">
        <v>6.9865281708798702E-2</v>
      </c>
      <c r="AA773" s="68">
        <v>0.11059046782255823</v>
      </c>
      <c r="AB773" s="68">
        <v>1.582910211161872</v>
      </c>
      <c r="AC773" s="67">
        <v>94830.73</v>
      </c>
      <c r="AD773" s="67">
        <v>123646.45</v>
      </c>
      <c r="AE773" s="68">
        <v>1.3038647915079848</v>
      </c>
      <c r="AF773" s="43">
        <v>80</v>
      </c>
      <c r="AG773" s="43">
        <v>71</v>
      </c>
      <c r="AH773" s="43">
        <v>38</v>
      </c>
      <c r="AI773" s="43">
        <v>29</v>
      </c>
      <c r="AJ773" s="67">
        <v>74408.42</v>
      </c>
      <c r="AK773" s="67">
        <v>57527.55</v>
      </c>
      <c r="AL773" s="68">
        <v>0.77313226110700917</v>
      </c>
      <c r="AM773" s="67">
        <v>16531.420000000002</v>
      </c>
      <c r="AN773" s="67">
        <v>11994.7</v>
      </c>
      <c r="AO773" s="68">
        <v>0.72556985425329457</v>
      </c>
      <c r="AP773" s="67">
        <v>8772.7400000000016</v>
      </c>
      <c r="AQ773" s="67">
        <v>7972.4599999999991</v>
      </c>
      <c r="AR773" s="68">
        <v>0.90877650540196075</v>
      </c>
      <c r="AS773" s="67">
        <v>32968.230000000003</v>
      </c>
      <c r="AT773" s="67">
        <v>27077.41</v>
      </c>
      <c r="AU773" s="68">
        <v>0.8213182812665405</v>
      </c>
      <c r="AV773" s="43">
        <v>1650.31</v>
      </c>
      <c r="AW773" s="43">
        <v>744.86</v>
      </c>
      <c r="AX773" s="69">
        <v>0.45134550478394969</v>
      </c>
      <c r="AY773" s="43">
        <v>423379.85558652162</v>
      </c>
      <c r="AZ773" s="43">
        <v>310508.21999999991</v>
      </c>
      <c r="BA773" s="43">
        <v>43824.817316559827</v>
      </c>
      <c r="BB773" s="43">
        <v>45736.179999999993</v>
      </c>
      <c r="BC773" s="43">
        <v>771959.91230581643</v>
      </c>
      <c r="BD773" s="43">
        <v>79987.655733729189</v>
      </c>
      <c r="BE773" s="43">
        <v>243394.37</v>
      </c>
      <c r="BF773" s="43">
        <v>173960.95000000004</v>
      </c>
      <c r="BG773" s="43">
        <v>3008.4800000000009</v>
      </c>
      <c r="BH773" s="43">
        <v>72</v>
      </c>
      <c r="BI773" s="44">
        <v>43173</v>
      </c>
      <c r="BJ773" s="44">
        <v>43541</v>
      </c>
      <c r="BK773" s="44">
        <v>43172</v>
      </c>
      <c r="BL773" s="43">
        <f t="shared" si="453"/>
        <v>1242490.5000000002</v>
      </c>
      <c r="BM773" s="43">
        <f t="shared" si="454"/>
        <v>1124178.9299999997</v>
      </c>
      <c r="BO773" s="16" t="str">
        <f>IFERROR(VLOOKUP($C773,'PORTE LOJA'!A:B,2,0),"PORTE 1")</f>
        <v>PORTE 4</v>
      </c>
      <c r="BP773" s="16">
        <f>VLOOKUP(BO773,'PAINEL E TARGET'!$S$1:$W$8,3,0)</f>
        <v>3000</v>
      </c>
      <c r="BQ773" s="16">
        <f t="shared" si="432"/>
        <v>1</v>
      </c>
      <c r="BR773" s="16">
        <f t="shared" si="433"/>
        <v>1</v>
      </c>
      <c r="BS773" s="16">
        <f t="shared" si="434"/>
        <v>1</v>
      </c>
      <c r="BT773" s="16">
        <f t="shared" si="435"/>
        <v>1</v>
      </c>
      <c r="BU773" s="16">
        <f t="shared" si="436"/>
        <v>1</v>
      </c>
      <c r="BV773" s="16">
        <f t="shared" si="437"/>
        <v>1</v>
      </c>
      <c r="BW773" s="17" t="str">
        <f t="shared" si="455"/>
        <v>111111</v>
      </c>
      <c r="BY773" s="17">
        <f t="shared" si="438"/>
        <v>0.79200000000000004</v>
      </c>
      <c r="BZ773" s="17">
        <f t="shared" si="439"/>
        <v>0.82799999999999996</v>
      </c>
      <c r="CA773" s="17" t="str">
        <f t="shared" si="456"/>
        <v>Sem Retira</v>
      </c>
      <c r="CB773" s="17">
        <f t="shared" si="457"/>
        <v>0.82799999999999996</v>
      </c>
      <c r="CC773" s="33" t="str">
        <f>IF(CB773&gt;='PAINEL E TARGET'!$T$11,'PAINEL E TARGET'!$S$11,
IF(CB773&gt;='PAINEL E TARGET'!$T$12,'PAINEL E TARGET'!$S$12,
IF(CB773&gt;='PAINEL E TARGET'!$T$13,'PAINEL E TARGET'!$S$13,
IF(CB773&gt;='PAINEL E TARGET'!$T$14,'PAINEL E TARGET'!$S$14,
IF(CB773&gt;='PAINEL E TARGET'!$T$15,'PAINEL E TARGET'!$S$15,
IF(CB773&gt;='PAINEL E TARGET'!$T$16,'PAINEL E TARGET'!$S$16,
IF(CB773&gt;='PAINEL E TARGET'!$T$17,'PAINEL E TARGET'!$S$17,
IF(CB773&gt;='PAINEL E TARGET'!$T$18,'PAINEL E TARGET'!$S$18,'PAINEL E TARGET'!$S$19))))))))</f>
        <v>Não elegível</v>
      </c>
      <c r="CD773" s="17">
        <f>IFERROR(VLOOKUP($BW773,'PAINEL E TARGET'!$G$1:$Q$99,4,0),0)</f>
        <v>0.25</v>
      </c>
      <c r="CE773" s="17">
        <f>VLOOKUP(CC773,'PAINEL E TARGET'!$S$10:$U$19,3,0)</f>
        <v>0</v>
      </c>
      <c r="CF773" s="16">
        <f t="shared" si="458"/>
        <v>0</v>
      </c>
      <c r="CG773" s="17">
        <f t="shared" si="440"/>
        <v>0.77300000000000002</v>
      </c>
      <c r="CH773" s="17">
        <f t="shared" si="441"/>
        <v>0.72599999999999998</v>
      </c>
      <c r="CI773" s="17">
        <f t="shared" si="442"/>
        <v>0.90900000000000003</v>
      </c>
      <c r="CJ773" s="17">
        <f t="shared" si="443"/>
        <v>0.82099999999999995</v>
      </c>
      <c r="CK773" s="17">
        <f t="shared" si="444"/>
        <v>0.45100000000000001</v>
      </c>
      <c r="CL773" s="17">
        <f t="shared" si="445"/>
        <v>0.78800000000000003</v>
      </c>
      <c r="CM773" s="16">
        <f t="shared" si="446"/>
        <v>4</v>
      </c>
      <c r="CN773" s="17" t="str">
        <f t="shared" si="459"/>
        <v>não ok</v>
      </c>
      <c r="CO773" s="17">
        <f t="shared" si="460"/>
        <v>0</v>
      </c>
      <c r="CP773" s="33" t="str">
        <f>IF(CO773&gt;='PAINEL E TARGET'!$T$11,'PAINEL E TARGET'!$S$11,
IF(CO773&gt;='PAINEL E TARGET'!$T$12,'PAINEL E TARGET'!$S$12,
IF(CO773&gt;='PAINEL E TARGET'!$T$13,'PAINEL E TARGET'!$S$13,
IF(CO773&gt;='PAINEL E TARGET'!$T$14,'PAINEL E TARGET'!$S$14,
IF(CO773&gt;='PAINEL E TARGET'!$T$15,'PAINEL E TARGET'!$S$15,
IF(CO773&gt;='PAINEL E TARGET'!$T$16,'PAINEL E TARGET'!$S$16,
IF(CO773&gt;='PAINEL E TARGET'!$T$17,'PAINEL E TARGET'!$S$17,
IF(CO773&gt;='PAINEL E TARGET'!$T$18,'PAINEL E TARGET'!$S$18,'PAINEL E TARGET'!$S$19))))))))</f>
        <v>Não elegível</v>
      </c>
      <c r="CQ773" s="17">
        <f>IFERROR(VLOOKUP($BW773,'PAINEL E TARGET'!$G$1:$Q$99,5,0),0)</f>
        <v>0.25</v>
      </c>
      <c r="CR773" s="17">
        <f>VLOOKUP(CP773,'PAINEL E TARGET'!$S$10:$U$19,3,0)</f>
        <v>0</v>
      </c>
      <c r="CS773" s="16">
        <f t="shared" si="461"/>
        <v>0</v>
      </c>
      <c r="CT773" s="17">
        <f t="shared" si="447"/>
        <v>1.304</v>
      </c>
      <c r="CU773" s="33" t="str">
        <f>IF(CT773&gt;='PAINEL E TARGET'!$T$11,'PAINEL E TARGET'!$S$11,
IF(CT773&gt;='PAINEL E TARGET'!$T$12,'PAINEL E TARGET'!$S$12,
IF(CT773&gt;='PAINEL E TARGET'!$T$13,'PAINEL E TARGET'!$S$13,
IF(CT773&gt;='PAINEL E TARGET'!$T$14,'PAINEL E TARGET'!$S$14,
IF(CT773&gt;='PAINEL E TARGET'!$T$15,'PAINEL E TARGET'!$S$15,
IF(CT773&gt;='PAINEL E TARGET'!$T$16,'PAINEL E TARGET'!$S$16,
IF(CT773&gt;='PAINEL E TARGET'!$T$17,'PAINEL E TARGET'!$S$17,
IF(CT773&gt;='PAINEL E TARGET'!$T$18,'PAINEL E TARGET'!$S$18,'PAINEL E TARGET'!$S$19))))))))</f>
        <v>8. Fx de 130% ou mais</v>
      </c>
      <c r="CV773" s="17">
        <f>IFERROR(VLOOKUP($BW773,'PAINEL E TARGET'!$G$1:$Q$99,6,0),0)</f>
        <v>0.2</v>
      </c>
      <c r="CW773" s="17">
        <f>VLOOKUP(CU773,'PAINEL E TARGET'!$S$10:$U$19,3,0)</f>
        <v>1.6</v>
      </c>
      <c r="CX773" s="16">
        <f t="shared" si="462"/>
        <v>960.00000000000023</v>
      </c>
      <c r="CY773" s="17">
        <f t="shared" si="448"/>
        <v>0.73299999999999998</v>
      </c>
      <c r="CZ773" s="33" t="str">
        <f>IF(CY773&gt;='PAINEL E TARGET'!$T$11,'PAINEL E TARGET'!$S$11,
IF(CY773&gt;='PAINEL E TARGET'!$T$12,'PAINEL E TARGET'!$S$12,
IF(CY773&gt;='PAINEL E TARGET'!$T$13,'PAINEL E TARGET'!$S$13,
IF(CY773&gt;='PAINEL E TARGET'!$T$14,'PAINEL E TARGET'!$S$14,
IF(CY773&gt;='PAINEL E TARGET'!$T$15,'PAINEL E TARGET'!$S$15,
IF(CY773&gt;='PAINEL E TARGET'!$T$16,'PAINEL E TARGET'!$S$16,
IF(CY773&gt;='PAINEL E TARGET'!$T$17,'PAINEL E TARGET'!$S$17,
IF(CY773&gt;='PAINEL E TARGET'!$T$18,'PAINEL E TARGET'!$S$18,'PAINEL E TARGET'!$S$19))))))))</f>
        <v>Não elegível</v>
      </c>
      <c r="DA773" s="17">
        <f>IFERROR(VLOOKUP($BW773,'PAINEL E TARGET'!$G$1:$Q$99,7,0),0)</f>
        <v>0.15</v>
      </c>
      <c r="DB773" s="17">
        <f>VLOOKUP(CZ773,'PAINEL E TARGET'!$S$10:$U$19,3,0)</f>
        <v>0</v>
      </c>
      <c r="DC773" s="16">
        <f t="shared" si="463"/>
        <v>0</v>
      </c>
      <c r="DD773" s="17">
        <f t="shared" si="449"/>
        <v>1.044</v>
      </c>
      <c r="DE773" s="33" t="str">
        <f>IF(DD773&gt;='PAINEL E TARGET'!$T$11,'PAINEL E TARGET'!$S$11,
IF(DD773&gt;='PAINEL E TARGET'!$T$12,'PAINEL E TARGET'!$S$12,
IF(DD773&gt;='PAINEL E TARGET'!$T$13,'PAINEL E TARGET'!$S$13,
IF(DD773&gt;='PAINEL E TARGET'!$T$14,'PAINEL E TARGET'!$S$14,
IF(DD773&gt;='PAINEL E TARGET'!$T$15,'PAINEL E TARGET'!$S$15,
IF(DD773&gt;='PAINEL E TARGET'!$T$16,'PAINEL E TARGET'!$S$16,
IF(DD773&gt;='PAINEL E TARGET'!$T$17,'PAINEL E TARGET'!$S$17,
IF(DD773&gt;='PAINEL E TARGET'!$T$18,'PAINEL E TARGET'!$S$18,'PAINEL E TARGET'!$S$19))))))))</f>
        <v>2. Fx de 100% a 104,9%</v>
      </c>
      <c r="DF773" s="17">
        <f>IFERROR(VLOOKUP($BW773,'PAINEL E TARGET'!$G$1:$Q$99,8,0),0)</f>
        <v>0.1</v>
      </c>
      <c r="DG773" s="17">
        <f>VLOOKUP(DE773,'PAINEL E TARGET'!$S$10:$U$19,3,0)</f>
        <v>1</v>
      </c>
      <c r="DH773" s="16">
        <f t="shared" si="464"/>
        <v>300</v>
      </c>
      <c r="DI773" s="17">
        <f t="shared" si="450"/>
        <v>0.76300000000000001</v>
      </c>
      <c r="DJ773" s="33" t="str">
        <f>IF(DI773&gt;='PAINEL E TARGET'!$T$11,'PAINEL E TARGET'!$S$11,
IF(DI773&gt;='PAINEL E TARGET'!$T$12,'PAINEL E TARGET'!$S$12,
IF(DI773&gt;='PAINEL E TARGET'!$T$13,'PAINEL E TARGET'!$S$13,
IF(DI773&gt;='PAINEL E TARGET'!$T$14,'PAINEL E TARGET'!$S$14,
IF(DI773&gt;='PAINEL E TARGET'!$T$15,'PAINEL E TARGET'!$S$15,
IF(DI773&gt;='PAINEL E TARGET'!$T$16,'PAINEL E TARGET'!$S$16,
IF(DI773&gt;='PAINEL E TARGET'!$T$17,'PAINEL E TARGET'!$S$17,
IF(DI773&gt;='PAINEL E TARGET'!$T$18,'PAINEL E TARGET'!$S$18,'PAINEL E TARGET'!$S$19))))))))</f>
        <v>Não elegível</v>
      </c>
      <c r="DK773" s="17">
        <f>IFERROR(VLOOKUP($BW773,'PAINEL E TARGET'!$G$1:$Q$99,9,0),0)</f>
        <v>0.05</v>
      </c>
      <c r="DL773" s="17">
        <f>VLOOKUP(DJ773,'PAINEL E TARGET'!$S$10:$U$19,3,0)</f>
        <v>0</v>
      </c>
      <c r="DM773" s="16">
        <f t="shared" si="465"/>
        <v>0</v>
      </c>
      <c r="DN773" s="17">
        <f t="shared" si="451"/>
        <v>0.45100000000000001</v>
      </c>
      <c r="DO773" s="33" t="str">
        <f>IF(DN773&gt;='PAINEL E TARGET'!$T$11,'PAINEL E TARGET'!$S$11,
IF(DN773&gt;='PAINEL E TARGET'!$T$12,'PAINEL E TARGET'!$S$12,
IF(DN773&gt;='PAINEL E TARGET'!$T$13,'PAINEL E TARGET'!$S$13,
IF(DN773&gt;='PAINEL E TARGET'!$T$14,'PAINEL E TARGET'!$S$14,
IF(DN773&gt;='PAINEL E TARGET'!$T$15,'PAINEL E TARGET'!$S$15,
IF(DN773&gt;='PAINEL E TARGET'!$T$16,'PAINEL E TARGET'!$S$16,
IF(DN773&gt;='PAINEL E TARGET'!$T$17,'PAINEL E TARGET'!$S$17,
IF(DN773&gt;='PAINEL E TARGET'!$T$18,'PAINEL E TARGET'!$S$18,'PAINEL E TARGET'!$S$19))))))))</f>
        <v>Não elegível</v>
      </c>
      <c r="DP773" s="17">
        <f>IFERROR(VLOOKUP($BW773,'PAINEL E TARGET'!$G$1:$Q$99,10,0),0)</f>
        <v>0</v>
      </c>
      <c r="DQ773" s="17">
        <f>VLOOKUP(DO773,'PAINEL E TARGET'!$S$10:$U$19,3,0)</f>
        <v>0</v>
      </c>
      <c r="DR773" s="16">
        <f t="shared" si="466"/>
        <v>0</v>
      </c>
      <c r="DS773" s="17">
        <f t="shared" si="452"/>
        <v>0.88800000000000001</v>
      </c>
      <c r="DT773" s="16">
        <f>IF(DS773&gt;=1,VLOOKUP(BO773,'PAINEL E TARGET'!$S$1:$W$8,5,0),0)</f>
        <v>0</v>
      </c>
      <c r="DU773" s="16">
        <f t="shared" si="467"/>
        <v>1260.0000000000002</v>
      </c>
    </row>
    <row r="774" spans="2:125" s="32" customFormat="1" x14ac:dyDescent="0.2">
      <c r="B774" s="44">
        <v>43541</v>
      </c>
      <c r="C774" s="65">
        <v>1688</v>
      </c>
      <c r="D774" s="66" t="s">
        <v>770</v>
      </c>
      <c r="E774" s="65">
        <v>419</v>
      </c>
      <c r="F774" s="65" t="s">
        <v>1020</v>
      </c>
      <c r="G774" s="67">
        <v>2866849.3699163883</v>
      </c>
      <c r="H774" s="67">
        <v>1570496.4269784836</v>
      </c>
      <c r="I774" s="67">
        <v>1132607.49</v>
      </c>
      <c r="J774" s="68">
        <v>0.72117801132413351</v>
      </c>
      <c r="K774" s="67">
        <v>393161.38986488065</v>
      </c>
      <c r="L774" s="67">
        <v>1088514.1256512916</v>
      </c>
      <c r="M774" s="67">
        <v>237165.58</v>
      </c>
      <c r="N774" s="67">
        <v>848530.90000000014</v>
      </c>
      <c r="O774" s="67">
        <v>2706031.59933668</v>
      </c>
      <c r="P774" s="67" t="s">
        <v>1082</v>
      </c>
      <c r="Q774" s="67" t="s">
        <v>1082</v>
      </c>
      <c r="R774" s="67">
        <v>0</v>
      </c>
      <c r="S774" s="67">
        <v>0</v>
      </c>
      <c r="T774" s="68">
        <v>0.1070948789652643</v>
      </c>
      <c r="U774" s="68">
        <v>0.10816026593362447</v>
      </c>
      <c r="V774" s="68">
        <v>1.0099480664122673</v>
      </c>
      <c r="W774" s="67">
        <v>158679.86000000002</v>
      </c>
      <c r="X774" s="67">
        <v>117429.22</v>
      </c>
      <c r="Y774" s="68">
        <v>0.74003859090876434</v>
      </c>
      <c r="Z774" s="68">
        <v>7.156352986170586E-2</v>
      </c>
      <c r="AA774" s="68">
        <v>0.10457403343520097</v>
      </c>
      <c r="AB774" s="68">
        <v>1.4612755077521582</v>
      </c>
      <c r="AC774" s="67">
        <v>106033.93</v>
      </c>
      <c r="AD774" s="67">
        <v>113535.66</v>
      </c>
      <c r="AE774" s="68">
        <v>1.0707483915761682</v>
      </c>
      <c r="AF774" s="43">
        <v>80</v>
      </c>
      <c r="AG774" s="43">
        <v>77</v>
      </c>
      <c r="AH774" s="43">
        <v>81</v>
      </c>
      <c r="AI774" s="43">
        <v>50</v>
      </c>
      <c r="AJ774" s="67">
        <v>96821.229999999981</v>
      </c>
      <c r="AK774" s="67">
        <v>75113</v>
      </c>
      <c r="AL774" s="68">
        <v>0.77579059881804868</v>
      </c>
      <c r="AM774" s="67">
        <v>20750.980000000003</v>
      </c>
      <c r="AN774" s="67">
        <v>5849.9</v>
      </c>
      <c r="AO774" s="68">
        <v>0.28190957728261501</v>
      </c>
      <c r="AP774" s="67">
        <v>18146.210000000003</v>
      </c>
      <c r="AQ774" s="67">
        <v>21254.929999999997</v>
      </c>
      <c r="AR774" s="68">
        <v>1.1713151120812553</v>
      </c>
      <c r="AS774" s="67">
        <v>22961.439999999999</v>
      </c>
      <c r="AT774" s="67">
        <v>15211.39</v>
      </c>
      <c r="AU774" s="68">
        <v>0.66247543708060119</v>
      </c>
      <c r="AV774" s="43">
        <v>6565.0599999999995</v>
      </c>
      <c r="AW774" s="43">
        <v>4354.32</v>
      </c>
      <c r="AX774" s="69">
        <v>0.66325669529296005</v>
      </c>
      <c r="AY774" s="43">
        <v>393161.38986488065</v>
      </c>
      <c r="AZ774" s="43">
        <v>237165.57999999996</v>
      </c>
      <c r="BA774" s="43">
        <v>36164.900546963414</v>
      </c>
      <c r="BB774" s="43">
        <v>29788.87</v>
      </c>
      <c r="BC774" s="43">
        <v>717437.60596259672</v>
      </c>
      <c r="BD774" s="43">
        <v>66131.328309554578</v>
      </c>
      <c r="BE774" s="43">
        <v>291062.74</v>
      </c>
      <c r="BF774" s="43">
        <v>194495.61</v>
      </c>
      <c r="BG774" s="43">
        <v>12012.6</v>
      </c>
      <c r="BH774" s="43">
        <v>150</v>
      </c>
      <c r="BI774" s="44">
        <v>43173</v>
      </c>
      <c r="BJ774" s="44">
        <v>43541</v>
      </c>
      <c r="BK774" s="44">
        <v>43172</v>
      </c>
      <c r="BL774" s="43">
        <f t="shared" si="453"/>
        <v>1132607.49</v>
      </c>
      <c r="BM774" s="43">
        <f t="shared" si="454"/>
        <v>1085696.4800000002</v>
      </c>
      <c r="BO774" s="16" t="str">
        <f>IFERROR(VLOOKUP($C774,'PORTE LOJA'!A:B,2,0),"PORTE 1")</f>
        <v>PORTE 4</v>
      </c>
      <c r="BP774" s="16">
        <f>VLOOKUP(BO774,'PAINEL E TARGET'!$S$1:$W$8,3,0)</f>
        <v>3000</v>
      </c>
      <c r="BQ774" s="16">
        <f t="shared" si="432"/>
        <v>1</v>
      </c>
      <c r="BR774" s="16">
        <f t="shared" si="433"/>
        <v>1</v>
      </c>
      <c r="BS774" s="16">
        <f t="shared" si="434"/>
        <v>1</v>
      </c>
      <c r="BT774" s="16">
        <f t="shared" si="435"/>
        <v>1</v>
      </c>
      <c r="BU774" s="16">
        <f t="shared" si="436"/>
        <v>1</v>
      </c>
      <c r="BV774" s="16">
        <f t="shared" si="437"/>
        <v>1</v>
      </c>
      <c r="BW774" s="17" t="str">
        <f t="shared" si="455"/>
        <v>111111</v>
      </c>
      <c r="BY774" s="17">
        <f t="shared" si="438"/>
        <v>0.72099999999999997</v>
      </c>
      <c r="BZ774" s="17">
        <f t="shared" si="439"/>
        <v>0.73299999999999998</v>
      </c>
      <c r="CA774" s="17" t="str">
        <f t="shared" si="456"/>
        <v>Sem Retira</v>
      </c>
      <c r="CB774" s="17">
        <f t="shared" si="457"/>
        <v>0.73299999999999998</v>
      </c>
      <c r="CC774" s="33" t="str">
        <f>IF(CB774&gt;='PAINEL E TARGET'!$T$11,'PAINEL E TARGET'!$S$11,
IF(CB774&gt;='PAINEL E TARGET'!$T$12,'PAINEL E TARGET'!$S$12,
IF(CB774&gt;='PAINEL E TARGET'!$T$13,'PAINEL E TARGET'!$S$13,
IF(CB774&gt;='PAINEL E TARGET'!$T$14,'PAINEL E TARGET'!$S$14,
IF(CB774&gt;='PAINEL E TARGET'!$T$15,'PAINEL E TARGET'!$S$15,
IF(CB774&gt;='PAINEL E TARGET'!$T$16,'PAINEL E TARGET'!$S$16,
IF(CB774&gt;='PAINEL E TARGET'!$T$17,'PAINEL E TARGET'!$S$17,
IF(CB774&gt;='PAINEL E TARGET'!$T$18,'PAINEL E TARGET'!$S$18,'PAINEL E TARGET'!$S$19))))))))</f>
        <v>Não elegível</v>
      </c>
      <c r="CD774" s="17">
        <f>IFERROR(VLOOKUP($BW774,'PAINEL E TARGET'!$G$1:$Q$99,4,0),0)</f>
        <v>0.25</v>
      </c>
      <c r="CE774" s="17">
        <f>VLOOKUP(CC774,'PAINEL E TARGET'!$S$10:$U$19,3,0)</f>
        <v>0</v>
      </c>
      <c r="CF774" s="16">
        <f t="shared" si="458"/>
        <v>0</v>
      </c>
      <c r="CG774" s="17">
        <f t="shared" si="440"/>
        <v>0.77600000000000002</v>
      </c>
      <c r="CH774" s="17">
        <f t="shared" si="441"/>
        <v>0.28199999999999997</v>
      </c>
      <c r="CI774" s="17">
        <f t="shared" si="442"/>
        <v>1.171</v>
      </c>
      <c r="CJ774" s="17">
        <f t="shared" si="443"/>
        <v>0.66200000000000003</v>
      </c>
      <c r="CK774" s="17">
        <f t="shared" si="444"/>
        <v>0.66300000000000003</v>
      </c>
      <c r="CL774" s="17">
        <f t="shared" si="445"/>
        <v>0.74</v>
      </c>
      <c r="CM774" s="16">
        <f t="shared" si="446"/>
        <v>2</v>
      </c>
      <c r="CN774" s="17" t="str">
        <f t="shared" si="459"/>
        <v>não ok</v>
      </c>
      <c r="CO774" s="17">
        <f t="shared" si="460"/>
        <v>0</v>
      </c>
      <c r="CP774" s="33" t="str">
        <f>IF(CO774&gt;='PAINEL E TARGET'!$T$11,'PAINEL E TARGET'!$S$11,
IF(CO774&gt;='PAINEL E TARGET'!$T$12,'PAINEL E TARGET'!$S$12,
IF(CO774&gt;='PAINEL E TARGET'!$T$13,'PAINEL E TARGET'!$S$13,
IF(CO774&gt;='PAINEL E TARGET'!$T$14,'PAINEL E TARGET'!$S$14,
IF(CO774&gt;='PAINEL E TARGET'!$T$15,'PAINEL E TARGET'!$S$15,
IF(CO774&gt;='PAINEL E TARGET'!$T$16,'PAINEL E TARGET'!$S$16,
IF(CO774&gt;='PAINEL E TARGET'!$T$17,'PAINEL E TARGET'!$S$17,
IF(CO774&gt;='PAINEL E TARGET'!$T$18,'PAINEL E TARGET'!$S$18,'PAINEL E TARGET'!$S$19))))))))</f>
        <v>Não elegível</v>
      </c>
      <c r="CQ774" s="17">
        <f>IFERROR(VLOOKUP($BW774,'PAINEL E TARGET'!$G$1:$Q$99,5,0),0)</f>
        <v>0.25</v>
      </c>
      <c r="CR774" s="17">
        <f>VLOOKUP(CP774,'PAINEL E TARGET'!$S$10:$U$19,3,0)</f>
        <v>0</v>
      </c>
      <c r="CS774" s="16">
        <f t="shared" si="461"/>
        <v>0</v>
      </c>
      <c r="CT774" s="17">
        <f t="shared" si="447"/>
        <v>1.071</v>
      </c>
      <c r="CU774" s="33" t="str">
        <f>IF(CT774&gt;='PAINEL E TARGET'!$T$11,'PAINEL E TARGET'!$S$11,
IF(CT774&gt;='PAINEL E TARGET'!$T$12,'PAINEL E TARGET'!$S$12,
IF(CT774&gt;='PAINEL E TARGET'!$T$13,'PAINEL E TARGET'!$S$13,
IF(CT774&gt;='PAINEL E TARGET'!$T$14,'PAINEL E TARGET'!$S$14,
IF(CT774&gt;='PAINEL E TARGET'!$T$15,'PAINEL E TARGET'!$S$15,
IF(CT774&gt;='PAINEL E TARGET'!$T$16,'PAINEL E TARGET'!$S$16,
IF(CT774&gt;='PAINEL E TARGET'!$T$17,'PAINEL E TARGET'!$S$17,
IF(CT774&gt;='PAINEL E TARGET'!$T$18,'PAINEL E TARGET'!$S$18,'PAINEL E TARGET'!$S$19))))))))</f>
        <v>3. Fx de 105% a 109,9%</v>
      </c>
      <c r="CV774" s="17">
        <f>IFERROR(VLOOKUP($BW774,'PAINEL E TARGET'!$G$1:$Q$99,6,0),0)</f>
        <v>0.2</v>
      </c>
      <c r="CW774" s="17">
        <f>VLOOKUP(CU774,'PAINEL E TARGET'!$S$10:$U$19,3,0)</f>
        <v>1.1000000000000001</v>
      </c>
      <c r="CX774" s="16">
        <f t="shared" si="462"/>
        <v>660.00000000000011</v>
      </c>
      <c r="CY774" s="17">
        <f t="shared" si="448"/>
        <v>0.60299999999999998</v>
      </c>
      <c r="CZ774" s="33" t="str">
        <f>IF(CY774&gt;='PAINEL E TARGET'!$T$11,'PAINEL E TARGET'!$S$11,
IF(CY774&gt;='PAINEL E TARGET'!$T$12,'PAINEL E TARGET'!$S$12,
IF(CY774&gt;='PAINEL E TARGET'!$T$13,'PAINEL E TARGET'!$S$13,
IF(CY774&gt;='PAINEL E TARGET'!$T$14,'PAINEL E TARGET'!$S$14,
IF(CY774&gt;='PAINEL E TARGET'!$T$15,'PAINEL E TARGET'!$S$15,
IF(CY774&gt;='PAINEL E TARGET'!$T$16,'PAINEL E TARGET'!$S$16,
IF(CY774&gt;='PAINEL E TARGET'!$T$17,'PAINEL E TARGET'!$S$17,
IF(CY774&gt;='PAINEL E TARGET'!$T$18,'PAINEL E TARGET'!$S$18,'PAINEL E TARGET'!$S$19))))))))</f>
        <v>Não elegível</v>
      </c>
      <c r="DA774" s="17">
        <f>IFERROR(VLOOKUP($BW774,'PAINEL E TARGET'!$G$1:$Q$99,7,0),0)</f>
        <v>0.15</v>
      </c>
      <c r="DB774" s="17">
        <f>VLOOKUP(CZ774,'PAINEL E TARGET'!$S$10:$U$19,3,0)</f>
        <v>0</v>
      </c>
      <c r="DC774" s="16">
        <f t="shared" si="463"/>
        <v>0</v>
      </c>
      <c r="DD774" s="17">
        <f t="shared" si="449"/>
        <v>0.82399999999999995</v>
      </c>
      <c r="DE774" s="33" t="str">
        <f>IF(DD774&gt;='PAINEL E TARGET'!$T$11,'PAINEL E TARGET'!$S$11,
IF(DD774&gt;='PAINEL E TARGET'!$T$12,'PAINEL E TARGET'!$S$12,
IF(DD774&gt;='PAINEL E TARGET'!$T$13,'PAINEL E TARGET'!$S$13,
IF(DD774&gt;='PAINEL E TARGET'!$T$14,'PAINEL E TARGET'!$S$14,
IF(DD774&gt;='PAINEL E TARGET'!$T$15,'PAINEL E TARGET'!$S$15,
IF(DD774&gt;='PAINEL E TARGET'!$T$16,'PAINEL E TARGET'!$S$16,
IF(DD774&gt;='PAINEL E TARGET'!$T$17,'PAINEL E TARGET'!$S$17,
IF(DD774&gt;='PAINEL E TARGET'!$T$18,'PAINEL E TARGET'!$S$18,'PAINEL E TARGET'!$S$19))))))))</f>
        <v>Não elegível</v>
      </c>
      <c r="DF774" s="17">
        <f>IFERROR(VLOOKUP($BW774,'PAINEL E TARGET'!$G$1:$Q$99,8,0),0)</f>
        <v>0.1</v>
      </c>
      <c r="DG774" s="17">
        <f>VLOOKUP(DE774,'PAINEL E TARGET'!$S$10:$U$19,3,0)</f>
        <v>0</v>
      </c>
      <c r="DH774" s="16">
        <f t="shared" si="464"/>
        <v>0</v>
      </c>
      <c r="DI774" s="17">
        <f t="shared" si="450"/>
        <v>0.61699999999999999</v>
      </c>
      <c r="DJ774" s="33" t="str">
        <f>IF(DI774&gt;='PAINEL E TARGET'!$T$11,'PAINEL E TARGET'!$S$11,
IF(DI774&gt;='PAINEL E TARGET'!$T$12,'PAINEL E TARGET'!$S$12,
IF(DI774&gt;='PAINEL E TARGET'!$T$13,'PAINEL E TARGET'!$S$13,
IF(DI774&gt;='PAINEL E TARGET'!$T$14,'PAINEL E TARGET'!$S$14,
IF(DI774&gt;='PAINEL E TARGET'!$T$15,'PAINEL E TARGET'!$S$15,
IF(DI774&gt;='PAINEL E TARGET'!$T$16,'PAINEL E TARGET'!$S$16,
IF(DI774&gt;='PAINEL E TARGET'!$T$17,'PAINEL E TARGET'!$S$17,
IF(DI774&gt;='PAINEL E TARGET'!$T$18,'PAINEL E TARGET'!$S$18,'PAINEL E TARGET'!$S$19))))))))</f>
        <v>Não elegível</v>
      </c>
      <c r="DK774" s="17">
        <f>IFERROR(VLOOKUP($BW774,'PAINEL E TARGET'!$G$1:$Q$99,9,0),0)</f>
        <v>0.05</v>
      </c>
      <c r="DL774" s="17">
        <f>VLOOKUP(DJ774,'PAINEL E TARGET'!$S$10:$U$19,3,0)</f>
        <v>0</v>
      </c>
      <c r="DM774" s="16">
        <f t="shared" si="465"/>
        <v>0</v>
      </c>
      <c r="DN774" s="17">
        <f t="shared" si="451"/>
        <v>0.66300000000000003</v>
      </c>
      <c r="DO774" s="33" t="str">
        <f>IF(DN774&gt;='PAINEL E TARGET'!$T$11,'PAINEL E TARGET'!$S$11,
IF(DN774&gt;='PAINEL E TARGET'!$T$12,'PAINEL E TARGET'!$S$12,
IF(DN774&gt;='PAINEL E TARGET'!$T$13,'PAINEL E TARGET'!$S$13,
IF(DN774&gt;='PAINEL E TARGET'!$T$14,'PAINEL E TARGET'!$S$14,
IF(DN774&gt;='PAINEL E TARGET'!$T$15,'PAINEL E TARGET'!$S$15,
IF(DN774&gt;='PAINEL E TARGET'!$T$16,'PAINEL E TARGET'!$S$16,
IF(DN774&gt;='PAINEL E TARGET'!$T$17,'PAINEL E TARGET'!$S$17,
IF(DN774&gt;='PAINEL E TARGET'!$T$18,'PAINEL E TARGET'!$S$18,'PAINEL E TARGET'!$S$19))))))))</f>
        <v>Não elegível</v>
      </c>
      <c r="DP774" s="17">
        <f>IFERROR(VLOOKUP($BW774,'PAINEL E TARGET'!$G$1:$Q$99,10,0),0)</f>
        <v>0</v>
      </c>
      <c r="DQ774" s="17">
        <f>VLOOKUP(DO774,'PAINEL E TARGET'!$S$10:$U$19,3,0)</f>
        <v>0</v>
      </c>
      <c r="DR774" s="16">
        <f t="shared" si="466"/>
        <v>0</v>
      </c>
      <c r="DS774" s="17">
        <f t="shared" si="452"/>
        <v>0.96299999999999997</v>
      </c>
      <c r="DT774" s="16">
        <f>IF(DS774&gt;=1,VLOOKUP(BO774,'PAINEL E TARGET'!$S$1:$W$8,5,0),0)</f>
        <v>0</v>
      </c>
      <c r="DU774" s="16">
        <f t="shared" si="467"/>
        <v>660.00000000000011</v>
      </c>
    </row>
    <row r="775" spans="2:125" s="32" customFormat="1" x14ac:dyDescent="0.2">
      <c r="B775" s="44">
        <v>43541</v>
      </c>
      <c r="C775" s="65">
        <v>1689</v>
      </c>
      <c r="D775" s="66" t="s">
        <v>771</v>
      </c>
      <c r="E775" s="65">
        <v>613</v>
      </c>
      <c r="F775" s="65" t="s">
        <v>1019</v>
      </c>
      <c r="G775" s="67">
        <v>1789346.8751514207</v>
      </c>
      <c r="H775" s="67">
        <v>1098577.2951852307</v>
      </c>
      <c r="I775" s="67">
        <v>859985.49</v>
      </c>
      <c r="J775" s="68">
        <v>0.78281746197476088</v>
      </c>
      <c r="K775" s="67">
        <v>61845.819418888408</v>
      </c>
      <c r="L775" s="67">
        <v>804132.72806504776</v>
      </c>
      <c r="M775" s="67">
        <v>60518.66</v>
      </c>
      <c r="N775" s="67">
        <v>717922.88</v>
      </c>
      <c r="O775" s="67">
        <v>1430204.9134964836</v>
      </c>
      <c r="P775" s="67">
        <v>10479.916159201934</v>
      </c>
      <c r="Q775" s="67">
        <v>10320</v>
      </c>
      <c r="R775" s="67">
        <v>0</v>
      </c>
      <c r="S775" s="67">
        <v>0</v>
      </c>
      <c r="T775" s="68">
        <v>6.9884740677400345E-2</v>
      </c>
      <c r="U775" s="68">
        <v>8.8442618078383786E-2</v>
      </c>
      <c r="V775" s="68">
        <v>1.265549778407989</v>
      </c>
      <c r="W775" s="67">
        <v>59786.3</v>
      </c>
      <c r="X775" s="67">
        <v>67934.679999999993</v>
      </c>
      <c r="Y775" s="68">
        <v>1.1362917591488348</v>
      </c>
      <c r="Z775" s="68">
        <v>7.1830081912224106E-2</v>
      </c>
      <c r="AA775" s="68">
        <v>5.3459762694575627E-2</v>
      </c>
      <c r="AB775" s="68">
        <v>0.74425312169214997</v>
      </c>
      <c r="AC775" s="67">
        <v>62203.310000000012</v>
      </c>
      <c r="AD775" s="67">
        <v>41615.300000000003</v>
      </c>
      <c r="AE775" s="68">
        <v>0.66902066787121128</v>
      </c>
      <c r="AF775" s="43">
        <v>80</v>
      </c>
      <c r="AG775" s="43">
        <v>68</v>
      </c>
      <c r="AH775" s="43">
        <v>18</v>
      </c>
      <c r="AI775" s="43">
        <v>8</v>
      </c>
      <c r="AJ775" s="67">
        <v>16630.91</v>
      </c>
      <c r="AK775" s="67">
        <v>24593.5</v>
      </c>
      <c r="AL775" s="68">
        <v>1.4787825801474483</v>
      </c>
      <c r="AM775" s="67">
        <v>6204.4500000000007</v>
      </c>
      <c r="AN775" s="67">
        <v>5241.7000000000007</v>
      </c>
      <c r="AO775" s="68">
        <v>0.84482911458711085</v>
      </c>
      <c r="AP775" s="67">
        <v>0</v>
      </c>
      <c r="AQ775" s="67">
        <v>655.99</v>
      </c>
      <c r="AR775" s="68">
        <v>0</v>
      </c>
      <c r="AS775" s="67">
        <v>36950.939999999995</v>
      </c>
      <c r="AT775" s="67">
        <v>37443.490000000005</v>
      </c>
      <c r="AU775" s="68">
        <v>1.0133298368052344</v>
      </c>
      <c r="AV775" s="43">
        <v>942.77</v>
      </c>
      <c r="AW775" s="43">
        <v>739.86</v>
      </c>
      <c r="AX775" s="69">
        <v>0.78477253200674613</v>
      </c>
      <c r="AY775" s="43">
        <v>61845.819418888408</v>
      </c>
      <c r="AZ775" s="43">
        <v>60518.66</v>
      </c>
      <c r="BA775" s="43">
        <v>28492.262447394198</v>
      </c>
      <c r="BB775" s="43">
        <v>29151.360000000004</v>
      </c>
      <c r="BC775" s="43">
        <v>102551.60049531043</v>
      </c>
      <c r="BD775" s="43">
        <v>47253.419790112064</v>
      </c>
      <c r="BE775" s="43">
        <v>99201.219999999987</v>
      </c>
      <c r="BF775" s="43">
        <v>103258.91</v>
      </c>
      <c r="BG775" s="43">
        <v>1564.0099999999998</v>
      </c>
      <c r="BH775" s="43">
        <v>32</v>
      </c>
      <c r="BI775" s="44">
        <v>43173</v>
      </c>
      <c r="BJ775" s="44">
        <v>43541</v>
      </c>
      <c r="BK775" s="44">
        <v>43172</v>
      </c>
      <c r="BL775" s="43">
        <f t="shared" si="453"/>
        <v>859985.49</v>
      </c>
      <c r="BM775" s="43">
        <f t="shared" si="454"/>
        <v>778441.54</v>
      </c>
      <c r="BO775" s="16" t="str">
        <f>IFERROR(VLOOKUP($C775,'PORTE LOJA'!A:B,2,0),"PORTE 1")</f>
        <v>PORTE 3</v>
      </c>
      <c r="BP775" s="16">
        <f>VLOOKUP(BO775,'PAINEL E TARGET'!$S$1:$W$8,3,0)</f>
        <v>2400</v>
      </c>
      <c r="BQ775" s="16">
        <f t="shared" si="432"/>
        <v>1</v>
      </c>
      <c r="BR775" s="16">
        <f t="shared" si="433"/>
        <v>1</v>
      </c>
      <c r="BS775" s="16">
        <f t="shared" si="434"/>
        <v>1</v>
      </c>
      <c r="BT775" s="16">
        <f t="shared" si="435"/>
        <v>1</v>
      </c>
      <c r="BU775" s="16">
        <f t="shared" si="436"/>
        <v>1</v>
      </c>
      <c r="BV775" s="16">
        <f t="shared" si="437"/>
        <v>1</v>
      </c>
      <c r="BW775" s="17" t="str">
        <f t="shared" si="455"/>
        <v>111111</v>
      </c>
      <c r="BY775" s="17">
        <f t="shared" si="438"/>
        <v>0.78300000000000003</v>
      </c>
      <c r="BZ775" s="17">
        <f t="shared" si="439"/>
        <v>0.89900000000000002</v>
      </c>
      <c r="CA775" s="17" t="str">
        <f t="shared" si="456"/>
        <v>Sem Retira</v>
      </c>
      <c r="CB775" s="17">
        <f t="shared" si="457"/>
        <v>0.89900000000000002</v>
      </c>
      <c r="CC775" s="33" t="str">
        <f>IF(CB775&gt;='PAINEL E TARGET'!$T$11,'PAINEL E TARGET'!$S$11,
IF(CB775&gt;='PAINEL E TARGET'!$T$12,'PAINEL E TARGET'!$S$12,
IF(CB775&gt;='PAINEL E TARGET'!$T$13,'PAINEL E TARGET'!$S$13,
IF(CB775&gt;='PAINEL E TARGET'!$T$14,'PAINEL E TARGET'!$S$14,
IF(CB775&gt;='PAINEL E TARGET'!$T$15,'PAINEL E TARGET'!$S$15,
IF(CB775&gt;='PAINEL E TARGET'!$T$16,'PAINEL E TARGET'!$S$16,
IF(CB775&gt;='PAINEL E TARGET'!$T$17,'PAINEL E TARGET'!$S$17,
IF(CB775&gt;='PAINEL E TARGET'!$T$18,'PAINEL E TARGET'!$S$18,'PAINEL E TARGET'!$S$19))))))))</f>
        <v>Não elegível</v>
      </c>
      <c r="CD775" s="17">
        <f>IFERROR(VLOOKUP($BW775,'PAINEL E TARGET'!$G$1:$Q$99,4,0),0)</f>
        <v>0.25</v>
      </c>
      <c r="CE775" s="17">
        <f>VLOOKUP(CC775,'PAINEL E TARGET'!$S$10:$U$19,3,0)</f>
        <v>0</v>
      </c>
      <c r="CF775" s="16">
        <f t="shared" si="458"/>
        <v>0</v>
      </c>
      <c r="CG775" s="17">
        <f t="shared" si="440"/>
        <v>1.4790000000000001</v>
      </c>
      <c r="CH775" s="17">
        <f t="shared" si="441"/>
        <v>0.84499999999999997</v>
      </c>
      <c r="CI775" s="17" t="str">
        <f t="shared" si="442"/>
        <v>sem meta</v>
      </c>
      <c r="CJ775" s="17">
        <f t="shared" si="443"/>
        <v>1.0129999999999999</v>
      </c>
      <c r="CK775" s="17">
        <f t="shared" si="444"/>
        <v>0.78500000000000003</v>
      </c>
      <c r="CL775" s="17">
        <f t="shared" si="445"/>
        <v>1.1359999999999999</v>
      </c>
      <c r="CM775" s="16">
        <f t="shared" si="446"/>
        <v>5</v>
      </c>
      <c r="CN775" s="17" t="str">
        <f t="shared" si="459"/>
        <v>ok</v>
      </c>
      <c r="CO775" s="17">
        <f t="shared" si="460"/>
        <v>1.1359999999999999</v>
      </c>
      <c r="CP775" s="33" t="str">
        <f>IF(CO775&gt;='PAINEL E TARGET'!$T$11,'PAINEL E TARGET'!$S$11,
IF(CO775&gt;='PAINEL E TARGET'!$T$12,'PAINEL E TARGET'!$S$12,
IF(CO775&gt;='PAINEL E TARGET'!$T$13,'PAINEL E TARGET'!$S$13,
IF(CO775&gt;='PAINEL E TARGET'!$T$14,'PAINEL E TARGET'!$S$14,
IF(CO775&gt;='PAINEL E TARGET'!$T$15,'PAINEL E TARGET'!$S$15,
IF(CO775&gt;='PAINEL E TARGET'!$T$16,'PAINEL E TARGET'!$S$16,
IF(CO775&gt;='PAINEL E TARGET'!$T$17,'PAINEL E TARGET'!$S$17,
IF(CO775&gt;='PAINEL E TARGET'!$T$18,'PAINEL E TARGET'!$S$18,'PAINEL E TARGET'!$S$19))))))))</f>
        <v>4. Fx de 110% a 114,9%</v>
      </c>
      <c r="CQ775" s="17">
        <f>IFERROR(VLOOKUP($BW775,'PAINEL E TARGET'!$G$1:$Q$99,5,0),0)</f>
        <v>0.25</v>
      </c>
      <c r="CR775" s="17">
        <f>VLOOKUP(CP775,'PAINEL E TARGET'!$S$10:$U$19,3,0)</f>
        <v>1.2</v>
      </c>
      <c r="CS775" s="16">
        <f t="shared" si="461"/>
        <v>720</v>
      </c>
      <c r="CT775" s="17">
        <f t="shared" si="447"/>
        <v>0.66900000000000004</v>
      </c>
      <c r="CU775" s="33" t="str">
        <f>IF(CT775&gt;='PAINEL E TARGET'!$T$11,'PAINEL E TARGET'!$S$11,
IF(CT775&gt;='PAINEL E TARGET'!$T$12,'PAINEL E TARGET'!$S$12,
IF(CT775&gt;='PAINEL E TARGET'!$T$13,'PAINEL E TARGET'!$S$13,
IF(CT775&gt;='PAINEL E TARGET'!$T$14,'PAINEL E TARGET'!$S$14,
IF(CT775&gt;='PAINEL E TARGET'!$T$15,'PAINEL E TARGET'!$S$15,
IF(CT775&gt;='PAINEL E TARGET'!$T$16,'PAINEL E TARGET'!$S$16,
IF(CT775&gt;='PAINEL E TARGET'!$T$17,'PAINEL E TARGET'!$S$17,
IF(CT775&gt;='PAINEL E TARGET'!$T$18,'PAINEL E TARGET'!$S$18,'PAINEL E TARGET'!$S$19))))))))</f>
        <v>Não elegível</v>
      </c>
      <c r="CV775" s="17">
        <f>IFERROR(VLOOKUP($BW775,'PAINEL E TARGET'!$G$1:$Q$99,6,0),0)</f>
        <v>0.2</v>
      </c>
      <c r="CW775" s="17">
        <f>VLOOKUP(CU775,'PAINEL E TARGET'!$S$10:$U$19,3,0)</f>
        <v>0</v>
      </c>
      <c r="CX775" s="16">
        <f t="shared" si="462"/>
        <v>0</v>
      </c>
      <c r="CY775" s="17">
        <f t="shared" si="448"/>
        <v>0.97899999999999998</v>
      </c>
      <c r="CZ775" s="33" t="str">
        <f>IF(CY775&gt;='PAINEL E TARGET'!$T$11,'PAINEL E TARGET'!$S$11,
IF(CY775&gt;='PAINEL E TARGET'!$T$12,'PAINEL E TARGET'!$S$12,
IF(CY775&gt;='PAINEL E TARGET'!$T$13,'PAINEL E TARGET'!$S$13,
IF(CY775&gt;='PAINEL E TARGET'!$T$14,'PAINEL E TARGET'!$S$14,
IF(CY775&gt;='PAINEL E TARGET'!$T$15,'PAINEL E TARGET'!$S$15,
IF(CY775&gt;='PAINEL E TARGET'!$T$16,'PAINEL E TARGET'!$S$16,
IF(CY775&gt;='PAINEL E TARGET'!$T$17,'PAINEL E TARGET'!$S$17,
IF(CY775&gt;='PAINEL E TARGET'!$T$18,'PAINEL E TARGET'!$S$18,'PAINEL E TARGET'!$S$19))))))))</f>
        <v>1. Fx de 90% a 99,9%</v>
      </c>
      <c r="DA775" s="17">
        <f>IFERROR(VLOOKUP($BW775,'PAINEL E TARGET'!$G$1:$Q$99,7,0),0)</f>
        <v>0.15</v>
      </c>
      <c r="DB775" s="17">
        <f>VLOOKUP(CZ775,'PAINEL E TARGET'!$S$10:$U$19,3,0)</f>
        <v>0.5</v>
      </c>
      <c r="DC775" s="16">
        <f t="shared" si="463"/>
        <v>180</v>
      </c>
      <c r="DD775" s="17">
        <f t="shared" si="449"/>
        <v>1.0229999999999999</v>
      </c>
      <c r="DE775" s="33" t="str">
        <f>IF(DD775&gt;='PAINEL E TARGET'!$T$11,'PAINEL E TARGET'!$S$11,
IF(DD775&gt;='PAINEL E TARGET'!$T$12,'PAINEL E TARGET'!$S$12,
IF(DD775&gt;='PAINEL E TARGET'!$T$13,'PAINEL E TARGET'!$S$13,
IF(DD775&gt;='PAINEL E TARGET'!$T$14,'PAINEL E TARGET'!$S$14,
IF(DD775&gt;='PAINEL E TARGET'!$T$15,'PAINEL E TARGET'!$S$15,
IF(DD775&gt;='PAINEL E TARGET'!$T$16,'PAINEL E TARGET'!$S$16,
IF(DD775&gt;='PAINEL E TARGET'!$T$17,'PAINEL E TARGET'!$S$17,
IF(DD775&gt;='PAINEL E TARGET'!$T$18,'PAINEL E TARGET'!$S$18,'PAINEL E TARGET'!$S$19))))))))</f>
        <v>2. Fx de 100% a 104,9%</v>
      </c>
      <c r="DF775" s="17">
        <f>IFERROR(VLOOKUP($BW775,'PAINEL E TARGET'!$G$1:$Q$99,8,0),0)</f>
        <v>0.1</v>
      </c>
      <c r="DG775" s="17">
        <f>VLOOKUP(DE775,'PAINEL E TARGET'!$S$10:$U$19,3,0)</f>
        <v>1</v>
      </c>
      <c r="DH775" s="16">
        <f t="shared" si="464"/>
        <v>240</v>
      </c>
      <c r="DI775" s="17">
        <f t="shared" si="450"/>
        <v>0.44400000000000001</v>
      </c>
      <c r="DJ775" s="33" t="str">
        <f>IF(DI775&gt;='PAINEL E TARGET'!$T$11,'PAINEL E TARGET'!$S$11,
IF(DI775&gt;='PAINEL E TARGET'!$T$12,'PAINEL E TARGET'!$S$12,
IF(DI775&gt;='PAINEL E TARGET'!$T$13,'PAINEL E TARGET'!$S$13,
IF(DI775&gt;='PAINEL E TARGET'!$T$14,'PAINEL E TARGET'!$S$14,
IF(DI775&gt;='PAINEL E TARGET'!$T$15,'PAINEL E TARGET'!$S$15,
IF(DI775&gt;='PAINEL E TARGET'!$T$16,'PAINEL E TARGET'!$S$16,
IF(DI775&gt;='PAINEL E TARGET'!$T$17,'PAINEL E TARGET'!$S$17,
IF(DI775&gt;='PAINEL E TARGET'!$T$18,'PAINEL E TARGET'!$S$18,'PAINEL E TARGET'!$S$19))))))))</f>
        <v>Não elegível</v>
      </c>
      <c r="DK775" s="17">
        <f>IFERROR(VLOOKUP($BW775,'PAINEL E TARGET'!$G$1:$Q$99,9,0),0)</f>
        <v>0.05</v>
      </c>
      <c r="DL775" s="17">
        <f>VLOOKUP(DJ775,'PAINEL E TARGET'!$S$10:$U$19,3,0)</f>
        <v>0</v>
      </c>
      <c r="DM775" s="16">
        <f t="shared" si="465"/>
        <v>0</v>
      </c>
      <c r="DN775" s="17">
        <f t="shared" si="451"/>
        <v>0.78500000000000003</v>
      </c>
      <c r="DO775" s="33" t="str">
        <f>IF(DN775&gt;='PAINEL E TARGET'!$T$11,'PAINEL E TARGET'!$S$11,
IF(DN775&gt;='PAINEL E TARGET'!$T$12,'PAINEL E TARGET'!$S$12,
IF(DN775&gt;='PAINEL E TARGET'!$T$13,'PAINEL E TARGET'!$S$13,
IF(DN775&gt;='PAINEL E TARGET'!$T$14,'PAINEL E TARGET'!$S$14,
IF(DN775&gt;='PAINEL E TARGET'!$T$15,'PAINEL E TARGET'!$S$15,
IF(DN775&gt;='PAINEL E TARGET'!$T$16,'PAINEL E TARGET'!$S$16,
IF(DN775&gt;='PAINEL E TARGET'!$T$17,'PAINEL E TARGET'!$S$17,
IF(DN775&gt;='PAINEL E TARGET'!$T$18,'PAINEL E TARGET'!$S$18,'PAINEL E TARGET'!$S$19))))))))</f>
        <v>Não elegível</v>
      </c>
      <c r="DP775" s="17">
        <f>IFERROR(VLOOKUP($BW775,'PAINEL E TARGET'!$G$1:$Q$99,10,0),0)</f>
        <v>0</v>
      </c>
      <c r="DQ775" s="17">
        <f>VLOOKUP(DO775,'PAINEL E TARGET'!$S$10:$U$19,3,0)</f>
        <v>0</v>
      </c>
      <c r="DR775" s="16">
        <f t="shared" si="466"/>
        <v>0</v>
      </c>
      <c r="DS775" s="17">
        <f t="shared" si="452"/>
        <v>0.85</v>
      </c>
      <c r="DT775" s="16">
        <f>IF(DS775&gt;=1,VLOOKUP(BO775,'PAINEL E TARGET'!$S$1:$W$8,5,0),0)</f>
        <v>0</v>
      </c>
      <c r="DU775" s="16">
        <f t="shared" si="467"/>
        <v>1140</v>
      </c>
    </row>
    <row r="776" spans="2:125" s="32" customFormat="1" x14ac:dyDescent="0.2">
      <c r="B776" s="44">
        <v>43541</v>
      </c>
      <c r="C776" s="65">
        <v>1691</v>
      </c>
      <c r="D776" s="66" t="s">
        <v>772</v>
      </c>
      <c r="E776" s="65">
        <v>319</v>
      </c>
      <c r="F776" s="65" t="s">
        <v>943</v>
      </c>
      <c r="G776" s="67">
        <v>2606968.1727921381</v>
      </c>
      <c r="H776" s="67">
        <v>1584901.6106501301</v>
      </c>
      <c r="I776" s="67">
        <v>1592201.32</v>
      </c>
      <c r="J776" s="68">
        <v>1.004605780763183</v>
      </c>
      <c r="K776" s="67">
        <v>209268.90499629042</v>
      </c>
      <c r="L776" s="67">
        <v>1253879.6904337222</v>
      </c>
      <c r="M776" s="67">
        <v>159113.53</v>
      </c>
      <c r="N776" s="67">
        <v>1370504.6</v>
      </c>
      <c r="O776" s="67">
        <v>2417870.8423017501</v>
      </c>
      <c r="P776" s="67">
        <v>11181.016431413504</v>
      </c>
      <c r="Q776" s="67">
        <v>0</v>
      </c>
      <c r="R776" s="67">
        <v>0</v>
      </c>
      <c r="S776" s="67">
        <v>0</v>
      </c>
      <c r="T776" s="68">
        <v>9.3204732638269533E-2</v>
      </c>
      <c r="U776" s="68">
        <v>8.3779747040524405E-2</v>
      </c>
      <c r="V776" s="68">
        <v>0.89887867996656579</v>
      </c>
      <c r="W776" s="67">
        <v>135330.25</v>
      </c>
      <c r="X776" s="67">
        <v>128151.01999999999</v>
      </c>
      <c r="Y776" s="68">
        <v>0.94695029381827045</v>
      </c>
      <c r="Z776" s="68">
        <v>0.11259972535570158</v>
      </c>
      <c r="AA776" s="68">
        <v>9.6627208517723287E-2</v>
      </c>
      <c r="AB776" s="68">
        <v>0.85814781707929355</v>
      </c>
      <c r="AC776" s="67">
        <v>164750.13000000003</v>
      </c>
      <c r="AD776" s="67">
        <v>147802.72999999998</v>
      </c>
      <c r="AE776" s="68">
        <v>0.89713270635962439</v>
      </c>
      <c r="AF776" s="43">
        <v>80</v>
      </c>
      <c r="AG776" s="43">
        <v>67</v>
      </c>
      <c r="AH776" s="43">
        <v>43</v>
      </c>
      <c r="AI776" s="43">
        <v>29</v>
      </c>
      <c r="AJ776" s="67">
        <v>39572.659999999996</v>
      </c>
      <c r="AK776" s="67">
        <v>40861</v>
      </c>
      <c r="AL776" s="68">
        <v>1.0325563153955282</v>
      </c>
      <c r="AM776" s="67">
        <v>15290.250000000002</v>
      </c>
      <c r="AN776" s="67">
        <v>12573.259999999998</v>
      </c>
      <c r="AO776" s="68">
        <v>0.82230571769591709</v>
      </c>
      <c r="AP776" s="67">
        <v>6375.0299999999988</v>
      </c>
      <c r="AQ776" s="67">
        <v>9725.58</v>
      </c>
      <c r="AR776" s="68">
        <v>1.5255739972988365</v>
      </c>
      <c r="AS776" s="67">
        <v>74092.31</v>
      </c>
      <c r="AT776" s="67">
        <v>64991.180000000008</v>
      </c>
      <c r="AU776" s="68">
        <v>0.8771649851381339</v>
      </c>
      <c r="AV776" s="43">
        <v>2733.04</v>
      </c>
      <c r="AW776" s="43">
        <v>1674.62</v>
      </c>
      <c r="AX776" s="69">
        <v>0.61273161022158473</v>
      </c>
      <c r="AY776" s="43">
        <v>209268.90499629042</v>
      </c>
      <c r="AZ776" s="43">
        <v>159113.53</v>
      </c>
      <c r="BA776" s="43">
        <v>74453.225368434796</v>
      </c>
      <c r="BB776" s="43">
        <v>82361.169999999984</v>
      </c>
      <c r="BC776" s="43">
        <v>345371.02980165381</v>
      </c>
      <c r="BD776" s="43">
        <v>123294.97078806431</v>
      </c>
      <c r="BE776" s="43">
        <v>224783.19</v>
      </c>
      <c r="BF776" s="43">
        <v>273715</v>
      </c>
      <c r="BG776" s="43">
        <v>4532.2699999999995</v>
      </c>
      <c r="BH776" s="43">
        <v>78</v>
      </c>
      <c r="BI776" s="44">
        <v>43173</v>
      </c>
      <c r="BJ776" s="44">
        <v>43541</v>
      </c>
      <c r="BK776" s="44">
        <v>43172</v>
      </c>
      <c r="BL776" s="43">
        <f t="shared" si="453"/>
        <v>1592201.32</v>
      </c>
      <c r="BM776" s="43">
        <f t="shared" si="454"/>
        <v>1529618.1300000001</v>
      </c>
      <c r="BO776" s="16" t="str">
        <f>IFERROR(VLOOKUP($C776,'PORTE LOJA'!A:B,2,0),"PORTE 1")</f>
        <v>PORTE 4</v>
      </c>
      <c r="BP776" s="16">
        <f>VLOOKUP(BO776,'PAINEL E TARGET'!$S$1:$W$8,3,0)</f>
        <v>3000</v>
      </c>
      <c r="BQ776" s="16">
        <f t="shared" si="432"/>
        <v>1</v>
      </c>
      <c r="BR776" s="16">
        <f t="shared" si="433"/>
        <v>1</v>
      </c>
      <c r="BS776" s="16">
        <f t="shared" si="434"/>
        <v>1</v>
      </c>
      <c r="BT776" s="16">
        <f t="shared" si="435"/>
        <v>1</v>
      </c>
      <c r="BU776" s="16">
        <f t="shared" si="436"/>
        <v>1</v>
      </c>
      <c r="BV776" s="16">
        <f t="shared" si="437"/>
        <v>1</v>
      </c>
      <c r="BW776" s="17" t="str">
        <f t="shared" si="455"/>
        <v>111111</v>
      </c>
      <c r="BY776" s="17">
        <f t="shared" si="438"/>
        <v>1.0049999999999999</v>
      </c>
      <c r="BZ776" s="17">
        <f t="shared" si="439"/>
        <v>1.0449999999999999</v>
      </c>
      <c r="CA776" s="17" t="str">
        <f t="shared" si="456"/>
        <v>Sem Retira</v>
      </c>
      <c r="CB776" s="17">
        <f t="shared" si="457"/>
        <v>1.0449999999999999</v>
      </c>
      <c r="CC776" s="33" t="str">
        <f>IF(CB776&gt;='PAINEL E TARGET'!$T$11,'PAINEL E TARGET'!$S$11,
IF(CB776&gt;='PAINEL E TARGET'!$T$12,'PAINEL E TARGET'!$S$12,
IF(CB776&gt;='PAINEL E TARGET'!$T$13,'PAINEL E TARGET'!$S$13,
IF(CB776&gt;='PAINEL E TARGET'!$T$14,'PAINEL E TARGET'!$S$14,
IF(CB776&gt;='PAINEL E TARGET'!$T$15,'PAINEL E TARGET'!$S$15,
IF(CB776&gt;='PAINEL E TARGET'!$T$16,'PAINEL E TARGET'!$S$16,
IF(CB776&gt;='PAINEL E TARGET'!$T$17,'PAINEL E TARGET'!$S$17,
IF(CB776&gt;='PAINEL E TARGET'!$T$18,'PAINEL E TARGET'!$S$18,'PAINEL E TARGET'!$S$19))))))))</f>
        <v>2. Fx de 100% a 104,9%</v>
      </c>
      <c r="CD776" s="17">
        <f>IFERROR(VLOOKUP($BW776,'PAINEL E TARGET'!$G$1:$Q$99,4,0),0)</f>
        <v>0.25</v>
      </c>
      <c r="CE776" s="17">
        <f>VLOOKUP(CC776,'PAINEL E TARGET'!$S$10:$U$19,3,0)</f>
        <v>1</v>
      </c>
      <c r="CF776" s="16">
        <f t="shared" si="458"/>
        <v>750</v>
      </c>
      <c r="CG776" s="17">
        <f t="shared" si="440"/>
        <v>1.0329999999999999</v>
      </c>
      <c r="CH776" s="17">
        <f t="shared" si="441"/>
        <v>0.82199999999999995</v>
      </c>
      <c r="CI776" s="17">
        <f t="shared" si="442"/>
        <v>1.526</v>
      </c>
      <c r="CJ776" s="17">
        <f t="shared" si="443"/>
        <v>0.877</v>
      </c>
      <c r="CK776" s="17">
        <f t="shared" si="444"/>
        <v>0.61299999999999999</v>
      </c>
      <c r="CL776" s="17">
        <f t="shared" si="445"/>
        <v>0.94699999999999995</v>
      </c>
      <c r="CM776" s="16">
        <f t="shared" si="446"/>
        <v>4</v>
      </c>
      <c r="CN776" s="17" t="str">
        <f t="shared" si="459"/>
        <v>não ok</v>
      </c>
      <c r="CO776" s="17">
        <f t="shared" si="460"/>
        <v>0</v>
      </c>
      <c r="CP776" s="33" t="str">
        <f>IF(CO776&gt;='PAINEL E TARGET'!$T$11,'PAINEL E TARGET'!$S$11,
IF(CO776&gt;='PAINEL E TARGET'!$T$12,'PAINEL E TARGET'!$S$12,
IF(CO776&gt;='PAINEL E TARGET'!$T$13,'PAINEL E TARGET'!$S$13,
IF(CO776&gt;='PAINEL E TARGET'!$T$14,'PAINEL E TARGET'!$S$14,
IF(CO776&gt;='PAINEL E TARGET'!$T$15,'PAINEL E TARGET'!$S$15,
IF(CO776&gt;='PAINEL E TARGET'!$T$16,'PAINEL E TARGET'!$S$16,
IF(CO776&gt;='PAINEL E TARGET'!$T$17,'PAINEL E TARGET'!$S$17,
IF(CO776&gt;='PAINEL E TARGET'!$T$18,'PAINEL E TARGET'!$S$18,'PAINEL E TARGET'!$S$19))))))))</f>
        <v>Não elegível</v>
      </c>
      <c r="CQ776" s="17">
        <f>IFERROR(VLOOKUP($BW776,'PAINEL E TARGET'!$G$1:$Q$99,5,0),0)</f>
        <v>0.25</v>
      </c>
      <c r="CR776" s="17">
        <f>VLOOKUP(CP776,'PAINEL E TARGET'!$S$10:$U$19,3,0)</f>
        <v>0</v>
      </c>
      <c r="CS776" s="16">
        <f t="shared" si="461"/>
        <v>0</v>
      </c>
      <c r="CT776" s="17">
        <f t="shared" si="447"/>
        <v>0.89700000000000002</v>
      </c>
      <c r="CU776" s="33" t="str">
        <f>IF(CT776&gt;='PAINEL E TARGET'!$T$11,'PAINEL E TARGET'!$S$11,
IF(CT776&gt;='PAINEL E TARGET'!$T$12,'PAINEL E TARGET'!$S$12,
IF(CT776&gt;='PAINEL E TARGET'!$T$13,'PAINEL E TARGET'!$S$13,
IF(CT776&gt;='PAINEL E TARGET'!$T$14,'PAINEL E TARGET'!$S$14,
IF(CT776&gt;='PAINEL E TARGET'!$T$15,'PAINEL E TARGET'!$S$15,
IF(CT776&gt;='PAINEL E TARGET'!$T$16,'PAINEL E TARGET'!$S$16,
IF(CT776&gt;='PAINEL E TARGET'!$T$17,'PAINEL E TARGET'!$S$17,
IF(CT776&gt;='PAINEL E TARGET'!$T$18,'PAINEL E TARGET'!$S$18,'PAINEL E TARGET'!$S$19))))))))</f>
        <v>Não elegível</v>
      </c>
      <c r="CV776" s="17">
        <f>IFERROR(VLOOKUP($BW776,'PAINEL E TARGET'!$G$1:$Q$99,6,0),0)</f>
        <v>0.2</v>
      </c>
      <c r="CW776" s="17">
        <f>VLOOKUP(CU776,'PAINEL E TARGET'!$S$10:$U$19,3,0)</f>
        <v>0</v>
      </c>
      <c r="CX776" s="16">
        <f t="shared" si="462"/>
        <v>0</v>
      </c>
      <c r="CY776" s="17">
        <f t="shared" si="448"/>
        <v>0.76</v>
      </c>
      <c r="CZ776" s="33" t="str">
        <f>IF(CY776&gt;='PAINEL E TARGET'!$T$11,'PAINEL E TARGET'!$S$11,
IF(CY776&gt;='PAINEL E TARGET'!$T$12,'PAINEL E TARGET'!$S$12,
IF(CY776&gt;='PAINEL E TARGET'!$T$13,'PAINEL E TARGET'!$S$13,
IF(CY776&gt;='PAINEL E TARGET'!$T$14,'PAINEL E TARGET'!$S$14,
IF(CY776&gt;='PAINEL E TARGET'!$T$15,'PAINEL E TARGET'!$S$15,
IF(CY776&gt;='PAINEL E TARGET'!$T$16,'PAINEL E TARGET'!$S$16,
IF(CY776&gt;='PAINEL E TARGET'!$T$17,'PAINEL E TARGET'!$S$17,
IF(CY776&gt;='PAINEL E TARGET'!$T$18,'PAINEL E TARGET'!$S$18,'PAINEL E TARGET'!$S$19))))))))</f>
        <v>Não elegível</v>
      </c>
      <c r="DA776" s="17">
        <f>IFERROR(VLOOKUP($BW776,'PAINEL E TARGET'!$G$1:$Q$99,7,0),0)</f>
        <v>0.15</v>
      </c>
      <c r="DB776" s="17">
        <f>VLOOKUP(CZ776,'PAINEL E TARGET'!$S$10:$U$19,3,0)</f>
        <v>0</v>
      </c>
      <c r="DC776" s="16">
        <f t="shared" si="463"/>
        <v>0</v>
      </c>
      <c r="DD776" s="17">
        <f t="shared" si="449"/>
        <v>1.1060000000000001</v>
      </c>
      <c r="DE776" s="33" t="str">
        <f>IF(DD776&gt;='PAINEL E TARGET'!$T$11,'PAINEL E TARGET'!$S$11,
IF(DD776&gt;='PAINEL E TARGET'!$T$12,'PAINEL E TARGET'!$S$12,
IF(DD776&gt;='PAINEL E TARGET'!$T$13,'PAINEL E TARGET'!$S$13,
IF(DD776&gt;='PAINEL E TARGET'!$T$14,'PAINEL E TARGET'!$S$14,
IF(DD776&gt;='PAINEL E TARGET'!$T$15,'PAINEL E TARGET'!$S$15,
IF(DD776&gt;='PAINEL E TARGET'!$T$16,'PAINEL E TARGET'!$S$16,
IF(DD776&gt;='PAINEL E TARGET'!$T$17,'PAINEL E TARGET'!$S$17,
IF(DD776&gt;='PAINEL E TARGET'!$T$18,'PAINEL E TARGET'!$S$18,'PAINEL E TARGET'!$S$19))))))))</f>
        <v>4. Fx de 110% a 114,9%</v>
      </c>
      <c r="DF776" s="17">
        <f>IFERROR(VLOOKUP($BW776,'PAINEL E TARGET'!$G$1:$Q$99,8,0),0)</f>
        <v>0.1</v>
      </c>
      <c r="DG776" s="17">
        <f>VLOOKUP(DE776,'PAINEL E TARGET'!$S$10:$U$19,3,0)</f>
        <v>1.2</v>
      </c>
      <c r="DH776" s="16">
        <f t="shared" si="464"/>
        <v>360</v>
      </c>
      <c r="DI776" s="17">
        <f t="shared" si="450"/>
        <v>0.67400000000000004</v>
      </c>
      <c r="DJ776" s="33" t="str">
        <f>IF(DI776&gt;='PAINEL E TARGET'!$T$11,'PAINEL E TARGET'!$S$11,
IF(DI776&gt;='PAINEL E TARGET'!$T$12,'PAINEL E TARGET'!$S$12,
IF(DI776&gt;='PAINEL E TARGET'!$T$13,'PAINEL E TARGET'!$S$13,
IF(DI776&gt;='PAINEL E TARGET'!$T$14,'PAINEL E TARGET'!$S$14,
IF(DI776&gt;='PAINEL E TARGET'!$T$15,'PAINEL E TARGET'!$S$15,
IF(DI776&gt;='PAINEL E TARGET'!$T$16,'PAINEL E TARGET'!$S$16,
IF(DI776&gt;='PAINEL E TARGET'!$T$17,'PAINEL E TARGET'!$S$17,
IF(DI776&gt;='PAINEL E TARGET'!$T$18,'PAINEL E TARGET'!$S$18,'PAINEL E TARGET'!$S$19))))))))</f>
        <v>Não elegível</v>
      </c>
      <c r="DK776" s="17">
        <f>IFERROR(VLOOKUP($BW776,'PAINEL E TARGET'!$G$1:$Q$99,9,0),0)</f>
        <v>0.05</v>
      </c>
      <c r="DL776" s="17">
        <f>VLOOKUP(DJ776,'PAINEL E TARGET'!$S$10:$U$19,3,0)</f>
        <v>0</v>
      </c>
      <c r="DM776" s="16">
        <f t="shared" si="465"/>
        <v>0</v>
      </c>
      <c r="DN776" s="17">
        <f t="shared" si="451"/>
        <v>0.61299999999999999</v>
      </c>
      <c r="DO776" s="33" t="str">
        <f>IF(DN776&gt;='PAINEL E TARGET'!$T$11,'PAINEL E TARGET'!$S$11,
IF(DN776&gt;='PAINEL E TARGET'!$T$12,'PAINEL E TARGET'!$S$12,
IF(DN776&gt;='PAINEL E TARGET'!$T$13,'PAINEL E TARGET'!$S$13,
IF(DN776&gt;='PAINEL E TARGET'!$T$14,'PAINEL E TARGET'!$S$14,
IF(DN776&gt;='PAINEL E TARGET'!$T$15,'PAINEL E TARGET'!$S$15,
IF(DN776&gt;='PAINEL E TARGET'!$T$16,'PAINEL E TARGET'!$S$16,
IF(DN776&gt;='PAINEL E TARGET'!$T$17,'PAINEL E TARGET'!$S$17,
IF(DN776&gt;='PAINEL E TARGET'!$T$18,'PAINEL E TARGET'!$S$18,'PAINEL E TARGET'!$S$19))))))))</f>
        <v>Não elegível</v>
      </c>
      <c r="DP776" s="17">
        <f>IFERROR(VLOOKUP($BW776,'PAINEL E TARGET'!$G$1:$Q$99,10,0),0)</f>
        <v>0</v>
      </c>
      <c r="DQ776" s="17">
        <f>VLOOKUP(DO776,'PAINEL E TARGET'!$S$10:$U$19,3,0)</f>
        <v>0</v>
      </c>
      <c r="DR776" s="16">
        <f t="shared" si="466"/>
        <v>0</v>
      </c>
      <c r="DS776" s="17">
        <f t="shared" si="452"/>
        <v>0.83799999999999997</v>
      </c>
      <c r="DT776" s="16">
        <f>IF(DS776&gt;=1,VLOOKUP(BO776,'PAINEL E TARGET'!$S$1:$W$8,5,0),0)</f>
        <v>0</v>
      </c>
      <c r="DU776" s="16">
        <f t="shared" si="467"/>
        <v>1110</v>
      </c>
    </row>
    <row r="777" spans="2:125" s="32" customFormat="1" x14ac:dyDescent="0.2">
      <c r="B777" s="44">
        <v>43541</v>
      </c>
      <c r="C777" s="65">
        <v>1692</v>
      </c>
      <c r="D777" s="66" t="s">
        <v>773</v>
      </c>
      <c r="E777" s="65">
        <v>419</v>
      </c>
      <c r="F777" s="65" t="s">
        <v>1020</v>
      </c>
      <c r="G777" s="67">
        <v>2854774.1451135976</v>
      </c>
      <c r="H777" s="67">
        <v>1481420.3949407162</v>
      </c>
      <c r="I777" s="67">
        <v>1212862.23</v>
      </c>
      <c r="J777" s="68">
        <v>0.81871576369686505</v>
      </c>
      <c r="K777" s="67">
        <v>340380.51136888191</v>
      </c>
      <c r="L777" s="67">
        <v>1035403.5551233921</v>
      </c>
      <c r="M777" s="67">
        <v>268345.27</v>
      </c>
      <c r="N777" s="67">
        <v>903483.27</v>
      </c>
      <c r="O777" s="67">
        <v>2654026.5432704305</v>
      </c>
      <c r="P777" s="67" t="s">
        <v>1082</v>
      </c>
      <c r="Q777" s="67" t="s">
        <v>1082</v>
      </c>
      <c r="R777" s="67">
        <v>0</v>
      </c>
      <c r="S777" s="67">
        <v>0</v>
      </c>
      <c r="T777" s="68">
        <v>0.10901342997988719</v>
      </c>
      <c r="U777" s="68">
        <v>0.11653229575719327</v>
      </c>
      <c r="V777" s="68">
        <v>1.0689719218879115</v>
      </c>
      <c r="W777" s="67">
        <v>149978.94</v>
      </c>
      <c r="X777" s="67">
        <v>136555.87</v>
      </c>
      <c r="Y777" s="68">
        <v>0.91050030090891421</v>
      </c>
      <c r="Z777" s="68">
        <v>7.8767985935682822E-2</v>
      </c>
      <c r="AA777" s="68">
        <v>9.2874039405116376E-2</v>
      </c>
      <c r="AB777" s="68">
        <v>1.1790835870927525</v>
      </c>
      <c r="AC777" s="67">
        <v>108367.73999999998</v>
      </c>
      <c r="AD777" s="67">
        <v>108832.45</v>
      </c>
      <c r="AE777" s="68">
        <v>1.0042882688150554</v>
      </c>
      <c r="AF777" s="43">
        <v>80</v>
      </c>
      <c r="AG777" s="43">
        <v>72</v>
      </c>
      <c r="AH777" s="43">
        <v>65</v>
      </c>
      <c r="AI777" s="43">
        <v>51</v>
      </c>
      <c r="AJ777" s="67">
        <v>91011.5</v>
      </c>
      <c r="AK777" s="67">
        <v>86609.5</v>
      </c>
      <c r="AL777" s="68">
        <v>0.95163248600451589</v>
      </c>
      <c r="AM777" s="67">
        <v>16987.73</v>
      </c>
      <c r="AN777" s="67">
        <v>11742.36</v>
      </c>
      <c r="AO777" s="68">
        <v>0.69122596132620429</v>
      </c>
      <c r="AP777" s="67">
        <v>11829.999999999998</v>
      </c>
      <c r="AQ777" s="67">
        <v>12546.78</v>
      </c>
      <c r="AR777" s="68">
        <v>1.0605900253592564</v>
      </c>
      <c r="AS777" s="67">
        <v>30149.709999999995</v>
      </c>
      <c r="AT777" s="67">
        <v>25657.23</v>
      </c>
      <c r="AU777" s="68">
        <v>0.85099425500278458</v>
      </c>
      <c r="AV777" s="43">
        <v>3129.7999999999997</v>
      </c>
      <c r="AW777" s="43">
        <v>4234.25</v>
      </c>
      <c r="AX777" s="69">
        <v>1.3528819732890283</v>
      </c>
      <c r="AY777" s="43">
        <v>340380.51136888191</v>
      </c>
      <c r="AZ777" s="43">
        <v>268345.27</v>
      </c>
      <c r="BA777" s="43">
        <v>45305.34239871984</v>
      </c>
      <c r="BB777" s="43">
        <v>46031.21</v>
      </c>
      <c r="BC777" s="43">
        <v>656865.20678721531</v>
      </c>
      <c r="BD777" s="43">
        <v>87586.859995734019</v>
      </c>
      <c r="BE777" s="43">
        <v>291464.89</v>
      </c>
      <c r="BF777" s="43">
        <v>210598.86000000004</v>
      </c>
      <c r="BG777" s="43">
        <v>6053.1599999999989</v>
      </c>
      <c r="BH777" s="43">
        <v>144</v>
      </c>
      <c r="BI777" s="44">
        <v>43173</v>
      </c>
      <c r="BJ777" s="44">
        <v>43541</v>
      </c>
      <c r="BK777" s="44">
        <v>43172</v>
      </c>
      <c r="BL777" s="43">
        <f t="shared" si="453"/>
        <v>1212862.23</v>
      </c>
      <c r="BM777" s="43">
        <f t="shared" si="454"/>
        <v>1171828.54</v>
      </c>
      <c r="BO777" s="16" t="str">
        <f>IFERROR(VLOOKUP($C777,'PORTE LOJA'!A:B,2,0),"PORTE 1")</f>
        <v>PORTE 4</v>
      </c>
      <c r="BP777" s="16">
        <f>VLOOKUP(BO777,'PAINEL E TARGET'!$S$1:$W$8,3,0)</f>
        <v>3000</v>
      </c>
      <c r="BQ777" s="16">
        <f t="shared" si="432"/>
        <v>1</v>
      </c>
      <c r="BR777" s="16">
        <f t="shared" si="433"/>
        <v>1</v>
      </c>
      <c r="BS777" s="16">
        <f t="shared" si="434"/>
        <v>1</v>
      </c>
      <c r="BT777" s="16">
        <f t="shared" si="435"/>
        <v>1</v>
      </c>
      <c r="BU777" s="16">
        <f t="shared" si="436"/>
        <v>1</v>
      </c>
      <c r="BV777" s="16">
        <f t="shared" si="437"/>
        <v>1</v>
      </c>
      <c r="BW777" s="17" t="str">
        <f t="shared" si="455"/>
        <v>111111</v>
      </c>
      <c r="BY777" s="17">
        <f t="shared" si="438"/>
        <v>0.81899999999999995</v>
      </c>
      <c r="BZ777" s="17">
        <f t="shared" si="439"/>
        <v>0.85199999999999998</v>
      </c>
      <c r="CA777" s="17" t="str">
        <f t="shared" si="456"/>
        <v>Sem Retira</v>
      </c>
      <c r="CB777" s="17">
        <f t="shared" si="457"/>
        <v>0.85199999999999998</v>
      </c>
      <c r="CC777" s="33" t="str">
        <f>IF(CB777&gt;='PAINEL E TARGET'!$T$11,'PAINEL E TARGET'!$S$11,
IF(CB777&gt;='PAINEL E TARGET'!$T$12,'PAINEL E TARGET'!$S$12,
IF(CB777&gt;='PAINEL E TARGET'!$T$13,'PAINEL E TARGET'!$S$13,
IF(CB777&gt;='PAINEL E TARGET'!$T$14,'PAINEL E TARGET'!$S$14,
IF(CB777&gt;='PAINEL E TARGET'!$T$15,'PAINEL E TARGET'!$S$15,
IF(CB777&gt;='PAINEL E TARGET'!$T$16,'PAINEL E TARGET'!$S$16,
IF(CB777&gt;='PAINEL E TARGET'!$T$17,'PAINEL E TARGET'!$S$17,
IF(CB777&gt;='PAINEL E TARGET'!$T$18,'PAINEL E TARGET'!$S$18,'PAINEL E TARGET'!$S$19))))))))</f>
        <v>Não elegível</v>
      </c>
      <c r="CD777" s="17">
        <f>IFERROR(VLOOKUP($BW777,'PAINEL E TARGET'!$G$1:$Q$99,4,0),0)</f>
        <v>0.25</v>
      </c>
      <c r="CE777" s="17">
        <f>VLOOKUP(CC777,'PAINEL E TARGET'!$S$10:$U$19,3,0)</f>
        <v>0</v>
      </c>
      <c r="CF777" s="16">
        <f t="shared" si="458"/>
        <v>0</v>
      </c>
      <c r="CG777" s="17">
        <f t="shared" si="440"/>
        <v>0.95199999999999996</v>
      </c>
      <c r="CH777" s="17">
        <f t="shared" si="441"/>
        <v>0.69099999999999995</v>
      </c>
      <c r="CI777" s="17">
        <f t="shared" si="442"/>
        <v>1.0609999999999999</v>
      </c>
      <c r="CJ777" s="17">
        <f t="shared" si="443"/>
        <v>0.85099999999999998</v>
      </c>
      <c r="CK777" s="17">
        <f t="shared" si="444"/>
        <v>1.353</v>
      </c>
      <c r="CL777" s="17">
        <f t="shared" si="445"/>
        <v>0.91100000000000003</v>
      </c>
      <c r="CM777" s="16">
        <f t="shared" si="446"/>
        <v>4</v>
      </c>
      <c r="CN777" s="17" t="str">
        <f t="shared" si="459"/>
        <v>não ok</v>
      </c>
      <c r="CO777" s="17">
        <f t="shared" si="460"/>
        <v>0</v>
      </c>
      <c r="CP777" s="33" t="str">
        <f>IF(CO777&gt;='PAINEL E TARGET'!$T$11,'PAINEL E TARGET'!$S$11,
IF(CO777&gt;='PAINEL E TARGET'!$T$12,'PAINEL E TARGET'!$S$12,
IF(CO777&gt;='PAINEL E TARGET'!$T$13,'PAINEL E TARGET'!$S$13,
IF(CO777&gt;='PAINEL E TARGET'!$T$14,'PAINEL E TARGET'!$S$14,
IF(CO777&gt;='PAINEL E TARGET'!$T$15,'PAINEL E TARGET'!$S$15,
IF(CO777&gt;='PAINEL E TARGET'!$T$16,'PAINEL E TARGET'!$S$16,
IF(CO777&gt;='PAINEL E TARGET'!$T$17,'PAINEL E TARGET'!$S$17,
IF(CO777&gt;='PAINEL E TARGET'!$T$18,'PAINEL E TARGET'!$S$18,'PAINEL E TARGET'!$S$19))))))))</f>
        <v>Não elegível</v>
      </c>
      <c r="CQ777" s="17">
        <f>IFERROR(VLOOKUP($BW777,'PAINEL E TARGET'!$G$1:$Q$99,5,0),0)</f>
        <v>0.25</v>
      </c>
      <c r="CR777" s="17">
        <f>VLOOKUP(CP777,'PAINEL E TARGET'!$S$10:$U$19,3,0)</f>
        <v>0</v>
      </c>
      <c r="CS777" s="16">
        <f t="shared" si="461"/>
        <v>0</v>
      </c>
      <c r="CT777" s="17">
        <f t="shared" si="447"/>
        <v>1.004</v>
      </c>
      <c r="CU777" s="33" t="str">
        <f>IF(CT777&gt;='PAINEL E TARGET'!$T$11,'PAINEL E TARGET'!$S$11,
IF(CT777&gt;='PAINEL E TARGET'!$T$12,'PAINEL E TARGET'!$S$12,
IF(CT777&gt;='PAINEL E TARGET'!$T$13,'PAINEL E TARGET'!$S$13,
IF(CT777&gt;='PAINEL E TARGET'!$T$14,'PAINEL E TARGET'!$S$14,
IF(CT777&gt;='PAINEL E TARGET'!$T$15,'PAINEL E TARGET'!$S$15,
IF(CT777&gt;='PAINEL E TARGET'!$T$16,'PAINEL E TARGET'!$S$16,
IF(CT777&gt;='PAINEL E TARGET'!$T$17,'PAINEL E TARGET'!$S$17,
IF(CT777&gt;='PAINEL E TARGET'!$T$18,'PAINEL E TARGET'!$S$18,'PAINEL E TARGET'!$S$19))))))))</f>
        <v>2. Fx de 100% a 104,9%</v>
      </c>
      <c r="CV777" s="17">
        <f>IFERROR(VLOOKUP($BW777,'PAINEL E TARGET'!$G$1:$Q$99,6,0),0)</f>
        <v>0.2</v>
      </c>
      <c r="CW777" s="17">
        <f>VLOOKUP(CU777,'PAINEL E TARGET'!$S$10:$U$19,3,0)</f>
        <v>1</v>
      </c>
      <c r="CX777" s="16">
        <f t="shared" si="462"/>
        <v>600</v>
      </c>
      <c r="CY777" s="17">
        <f t="shared" si="448"/>
        <v>0.78800000000000003</v>
      </c>
      <c r="CZ777" s="33" t="str">
        <f>IF(CY777&gt;='PAINEL E TARGET'!$T$11,'PAINEL E TARGET'!$S$11,
IF(CY777&gt;='PAINEL E TARGET'!$T$12,'PAINEL E TARGET'!$S$12,
IF(CY777&gt;='PAINEL E TARGET'!$T$13,'PAINEL E TARGET'!$S$13,
IF(CY777&gt;='PAINEL E TARGET'!$T$14,'PAINEL E TARGET'!$S$14,
IF(CY777&gt;='PAINEL E TARGET'!$T$15,'PAINEL E TARGET'!$S$15,
IF(CY777&gt;='PAINEL E TARGET'!$T$16,'PAINEL E TARGET'!$S$16,
IF(CY777&gt;='PAINEL E TARGET'!$T$17,'PAINEL E TARGET'!$S$17,
IF(CY777&gt;='PAINEL E TARGET'!$T$18,'PAINEL E TARGET'!$S$18,'PAINEL E TARGET'!$S$19))))))))</f>
        <v>Não elegível</v>
      </c>
      <c r="DA777" s="17">
        <f>IFERROR(VLOOKUP($BW777,'PAINEL E TARGET'!$G$1:$Q$99,7,0),0)</f>
        <v>0.15</v>
      </c>
      <c r="DB777" s="17">
        <f>VLOOKUP(CZ777,'PAINEL E TARGET'!$S$10:$U$19,3,0)</f>
        <v>0</v>
      </c>
      <c r="DC777" s="16">
        <f t="shared" si="463"/>
        <v>0</v>
      </c>
      <c r="DD777" s="17">
        <f t="shared" si="449"/>
        <v>1.016</v>
      </c>
      <c r="DE777" s="33" t="str">
        <f>IF(DD777&gt;='PAINEL E TARGET'!$T$11,'PAINEL E TARGET'!$S$11,
IF(DD777&gt;='PAINEL E TARGET'!$T$12,'PAINEL E TARGET'!$S$12,
IF(DD777&gt;='PAINEL E TARGET'!$T$13,'PAINEL E TARGET'!$S$13,
IF(DD777&gt;='PAINEL E TARGET'!$T$14,'PAINEL E TARGET'!$S$14,
IF(DD777&gt;='PAINEL E TARGET'!$T$15,'PAINEL E TARGET'!$S$15,
IF(DD777&gt;='PAINEL E TARGET'!$T$16,'PAINEL E TARGET'!$S$16,
IF(DD777&gt;='PAINEL E TARGET'!$T$17,'PAINEL E TARGET'!$S$17,
IF(DD777&gt;='PAINEL E TARGET'!$T$18,'PAINEL E TARGET'!$S$18,'PAINEL E TARGET'!$S$19))))))))</f>
        <v>2. Fx de 100% a 104,9%</v>
      </c>
      <c r="DF777" s="17">
        <f>IFERROR(VLOOKUP($BW777,'PAINEL E TARGET'!$G$1:$Q$99,8,0),0)</f>
        <v>0.1</v>
      </c>
      <c r="DG777" s="17">
        <f>VLOOKUP(DE777,'PAINEL E TARGET'!$S$10:$U$19,3,0)</f>
        <v>1</v>
      </c>
      <c r="DH777" s="16">
        <f t="shared" si="464"/>
        <v>300</v>
      </c>
      <c r="DI777" s="17">
        <f t="shared" si="450"/>
        <v>0.78500000000000003</v>
      </c>
      <c r="DJ777" s="33" t="str">
        <f>IF(DI777&gt;='PAINEL E TARGET'!$T$11,'PAINEL E TARGET'!$S$11,
IF(DI777&gt;='PAINEL E TARGET'!$T$12,'PAINEL E TARGET'!$S$12,
IF(DI777&gt;='PAINEL E TARGET'!$T$13,'PAINEL E TARGET'!$S$13,
IF(DI777&gt;='PAINEL E TARGET'!$T$14,'PAINEL E TARGET'!$S$14,
IF(DI777&gt;='PAINEL E TARGET'!$T$15,'PAINEL E TARGET'!$S$15,
IF(DI777&gt;='PAINEL E TARGET'!$T$16,'PAINEL E TARGET'!$S$16,
IF(DI777&gt;='PAINEL E TARGET'!$T$17,'PAINEL E TARGET'!$S$17,
IF(DI777&gt;='PAINEL E TARGET'!$T$18,'PAINEL E TARGET'!$S$18,'PAINEL E TARGET'!$S$19))))))))</f>
        <v>Não elegível</v>
      </c>
      <c r="DK777" s="17">
        <f>IFERROR(VLOOKUP($BW777,'PAINEL E TARGET'!$G$1:$Q$99,9,0),0)</f>
        <v>0.05</v>
      </c>
      <c r="DL777" s="17">
        <f>VLOOKUP(DJ777,'PAINEL E TARGET'!$S$10:$U$19,3,0)</f>
        <v>0</v>
      </c>
      <c r="DM777" s="16">
        <f t="shared" si="465"/>
        <v>0</v>
      </c>
      <c r="DN777" s="17">
        <f t="shared" si="451"/>
        <v>1.353</v>
      </c>
      <c r="DO777" s="33" t="str">
        <f>IF(DN777&gt;='PAINEL E TARGET'!$T$11,'PAINEL E TARGET'!$S$11,
IF(DN777&gt;='PAINEL E TARGET'!$T$12,'PAINEL E TARGET'!$S$12,
IF(DN777&gt;='PAINEL E TARGET'!$T$13,'PAINEL E TARGET'!$S$13,
IF(DN777&gt;='PAINEL E TARGET'!$T$14,'PAINEL E TARGET'!$S$14,
IF(DN777&gt;='PAINEL E TARGET'!$T$15,'PAINEL E TARGET'!$S$15,
IF(DN777&gt;='PAINEL E TARGET'!$T$16,'PAINEL E TARGET'!$S$16,
IF(DN777&gt;='PAINEL E TARGET'!$T$17,'PAINEL E TARGET'!$S$17,
IF(DN777&gt;='PAINEL E TARGET'!$T$18,'PAINEL E TARGET'!$S$18,'PAINEL E TARGET'!$S$19))))))))</f>
        <v>8. Fx de 130% ou mais</v>
      </c>
      <c r="DP777" s="17">
        <f>IFERROR(VLOOKUP($BW777,'PAINEL E TARGET'!$G$1:$Q$99,10,0),0)</f>
        <v>0</v>
      </c>
      <c r="DQ777" s="17">
        <f>VLOOKUP(DO777,'PAINEL E TARGET'!$S$10:$U$19,3,0)</f>
        <v>1.6</v>
      </c>
      <c r="DR777" s="16">
        <f t="shared" si="466"/>
        <v>0</v>
      </c>
      <c r="DS777" s="17">
        <f t="shared" si="452"/>
        <v>0.9</v>
      </c>
      <c r="DT777" s="16">
        <f>IF(DS777&gt;=1,VLOOKUP(BO777,'PAINEL E TARGET'!$S$1:$W$8,5,0),0)</f>
        <v>0</v>
      </c>
      <c r="DU777" s="16">
        <f t="shared" si="467"/>
        <v>900</v>
      </c>
    </row>
    <row r="778" spans="2:125" s="32" customFormat="1" x14ac:dyDescent="0.2">
      <c r="B778" s="44">
        <v>43541</v>
      </c>
      <c r="C778" s="65">
        <v>1693</v>
      </c>
      <c r="D778" s="66" t="s">
        <v>774</v>
      </c>
      <c r="E778" s="65">
        <v>419</v>
      </c>
      <c r="F778" s="65" t="s">
        <v>1020</v>
      </c>
      <c r="G778" s="67">
        <v>1158288.9834716325</v>
      </c>
      <c r="H778" s="67">
        <v>585144.23525942082</v>
      </c>
      <c r="I778" s="67">
        <v>512047.66000000003</v>
      </c>
      <c r="J778" s="68">
        <v>0.87507938922612172</v>
      </c>
      <c r="K778" s="67">
        <v>120031.26953415255</v>
      </c>
      <c r="L778" s="67">
        <v>403112.41669185361</v>
      </c>
      <c r="M778" s="67">
        <v>110431.06</v>
      </c>
      <c r="N778" s="67">
        <v>378568.07000000007</v>
      </c>
      <c r="O778" s="67">
        <v>1037447.640571523</v>
      </c>
      <c r="P778" s="67" t="s">
        <v>1082</v>
      </c>
      <c r="Q778" s="67" t="s">
        <v>1082</v>
      </c>
      <c r="R778" s="67">
        <v>0</v>
      </c>
      <c r="S778" s="67">
        <v>0</v>
      </c>
      <c r="T778" s="68">
        <v>0.11502719345446359</v>
      </c>
      <c r="U778" s="68">
        <v>0.11894518094541394</v>
      </c>
      <c r="V778" s="68">
        <v>1.0340614021196768</v>
      </c>
      <c r="W778" s="67">
        <v>60175.75</v>
      </c>
      <c r="X778" s="67">
        <v>58164.09</v>
      </c>
      <c r="Y778" s="68">
        <v>0.9665702546291487</v>
      </c>
      <c r="Z778" s="68">
        <v>0.10900504297659475</v>
      </c>
      <c r="AA778" s="68">
        <v>9.4762131785387838E-2</v>
      </c>
      <c r="AB778" s="68">
        <v>0.86933713521616518</v>
      </c>
      <c r="AC778" s="67">
        <v>57025.299999999988</v>
      </c>
      <c r="AD778" s="67">
        <v>46338.6</v>
      </c>
      <c r="AE778" s="68">
        <v>0.81259721562183818</v>
      </c>
      <c r="AF778" s="43">
        <v>80</v>
      </c>
      <c r="AG778" s="43">
        <v>78</v>
      </c>
      <c r="AH778" s="43">
        <v>39</v>
      </c>
      <c r="AI778" s="43">
        <v>35</v>
      </c>
      <c r="AJ778" s="67">
        <v>36852.11</v>
      </c>
      <c r="AK778" s="67">
        <v>32816</v>
      </c>
      <c r="AL778" s="68">
        <v>0.89047818428849801</v>
      </c>
      <c r="AM778" s="67">
        <v>8325.130000000001</v>
      </c>
      <c r="AN778" s="67">
        <v>8583.2000000000007</v>
      </c>
      <c r="AO778" s="68">
        <v>1.030998915332253</v>
      </c>
      <c r="AP778" s="67">
        <v>4849.3599999999997</v>
      </c>
      <c r="AQ778" s="67">
        <v>4867.7100000000009</v>
      </c>
      <c r="AR778" s="68">
        <v>1.0037840044871904</v>
      </c>
      <c r="AS778" s="67">
        <v>10149.15</v>
      </c>
      <c r="AT778" s="67">
        <v>11897.18</v>
      </c>
      <c r="AU778" s="68">
        <v>1.172234127981161</v>
      </c>
      <c r="AV778" s="43">
        <v>637.31000000000006</v>
      </c>
      <c r="AW778" s="43">
        <v>874.85</v>
      </c>
      <c r="AX778" s="69">
        <v>1.3727228507319829</v>
      </c>
      <c r="AY778" s="43">
        <v>120031.26953415255</v>
      </c>
      <c r="AZ778" s="43">
        <v>110431.06</v>
      </c>
      <c r="BA778" s="43">
        <v>19410.728435605342</v>
      </c>
      <c r="BB778" s="43">
        <v>21391.64</v>
      </c>
      <c r="BC778" s="43">
        <v>238100.73457571442</v>
      </c>
      <c r="BD778" s="43">
        <v>38561.764379553402</v>
      </c>
      <c r="BE778" s="43">
        <v>120048.77000000002</v>
      </c>
      <c r="BF778" s="43">
        <v>113763.71999999999</v>
      </c>
      <c r="BG778" s="43">
        <v>1267.07</v>
      </c>
      <c r="BH778" s="43">
        <v>78</v>
      </c>
      <c r="BI778" s="44">
        <v>43173</v>
      </c>
      <c r="BJ778" s="44">
        <v>43541</v>
      </c>
      <c r="BK778" s="44">
        <v>43172</v>
      </c>
      <c r="BL778" s="43">
        <f t="shared" si="453"/>
        <v>512047.66000000003</v>
      </c>
      <c r="BM778" s="43">
        <f t="shared" si="454"/>
        <v>488999.13000000006</v>
      </c>
      <c r="BO778" s="16" t="str">
        <f>IFERROR(VLOOKUP($C778,'PORTE LOJA'!A:B,2,0),"PORTE 1")</f>
        <v>PORTE 2</v>
      </c>
      <c r="BP778" s="16">
        <f>VLOOKUP(BO778,'PAINEL E TARGET'!$S$1:$W$8,3,0)</f>
        <v>1875</v>
      </c>
      <c r="BQ778" s="16">
        <f t="shared" si="432"/>
        <v>1</v>
      </c>
      <c r="BR778" s="16">
        <f t="shared" si="433"/>
        <v>1</v>
      </c>
      <c r="BS778" s="16">
        <f t="shared" si="434"/>
        <v>1</v>
      </c>
      <c r="BT778" s="16">
        <f t="shared" si="435"/>
        <v>1</v>
      </c>
      <c r="BU778" s="16">
        <f t="shared" si="436"/>
        <v>1</v>
      </c>
      <c r="BV778" s="16">
        <f t="shared" si="437"/>
        <v>1</v>
      </c>
      <c r="BW778" s="17" t="str">
        <f t="shared" si="455"/>
        <v>111111</v>
      </c>
      <c r="BY778" s="17">
        <f t="shared" si="438"/>
        <v>0.875</v>
      </c>
      <c r="BZ778" s="17">
        <f t="shared" si="439"/>
        <v>0.93500000000000005</v>
      </c>
      <c r="CA778" s="17" t="str">
        <f t="shared" si="456"/>
        <v>Sem Retira</v>
      </c>
      <c r="CB778" s="17">
        <f t="shared" si="457"/>
        <v>0.93500000000000005</v>
      </c>
      <c r="CC778" s="33" t="str">
        <f>IF(CB778&gt;='PAINEL E TARGET'!$T$11,'PAINEL E TARGET'!$S$11,
IF(CB778&gt;='PAINEL E TARGET'!$T$12,'PAINEL E TARGET'!$S$12,
IF(CB778&gt;='PAINEL E TARGET'!$T$13,'PAINEL E TARGET'!$S$13,
IF(CB778&gt;='PAINEL E TARGET'!$T$14,'PAINEL E TARGET'!$S$14,
IF(CB778&gt;='PAINEL E TARGET'!$T$15,'PAINEL E TARGET'!$S$15,
IF(CB778&gt;='PAINEL E TARGET'!$T$16,'PAINEL E TARGET'!$S$16,
IF(CB778&gt;='PAINEL E TARGET'!$T$17,'PAINEL E TARGET'!$S$17,
IF(CB778&gt;='PAINEL E TARGET'!$T$18,'PAINEL E TARGET'!$S$18,'PAINEL E TARGET'!$S$19))))))))</f>
        <v>1. Fx de 90% a 99,9%</v>
      </c>
      <c r="CD778" s="17">
        <f>IFERROR(VLOOKUP($BW778,'PAINEL E TARGET'!$G$1:$Q$99,4,0),0)</f>
        <v>0.25</v>
      </c>
      <c r="CE778" s="17">
        <f>VLOOKUP(CC778,'PAINEL E TARGET'!$S$10:$U$19,3,0)</f>
        <v>0.5</v>
      </c>
      <c r="CF778" s="16">
        <f t="shared" si="458"/>
        <v>234.375</v>
      </c>
      <c r="CG778" s="17">
        <f t="shared" si="440"/>
        <v>0.89</v>
      </c>
      <c r="CH778" s="17">
        <f t="shared" si="441"/>
        <v>1.0309999999999999</v>
      </c>
      <c r="CI778" s="17">
        <f t="shared" si="442"/>
        <v>1.004</v>
      </c>
      <c r="CJ778" s="17">
        <f t="shared" si="443"/>
        <v>1.1719999999999999</v>
      </c>
      <c r="CK778" s="17">
        <f t="shared" si="444"/>
        <v>1.373</v>
      </c>
      <c r="CL778" s="17">
        <f t="shared" si="445"/>
        <v>0.96699999999999997</v>
      </c>
      <c r="CM778" s="16">
        <f t="shared" si="446"/>
        <v>5</v>
      </c>
      <c r="CN778" s="17" t="str">
        <f t="shared" si="459"/>
        <v>ok</v>
      </c>
      <c r="CO778" s="17">
        <f t="shared" si="460"/>
        <v>0.96699999999999997</v>
      </c>
      <c r="CP778" s="33" t="str">
        <f>IF(CO778&gt;='PAINEL E TARGET'!$T$11,'PAINEL E TARGET'!$S$11,
IF(CO778&gt;='PAINEL E TARGET'!$T$12,'PAINEL E TARGET'!$S$12,
IF(CO778&gt;='PAINEL E TARGET'!$T$13,'PAINEL E TARGET'!$S$13,
IF(CO778&gt;='PAINEL E TARGET'!$T$14,'PAINEL E TARGET'!$S$14,
IF(CO778&gt;='PAINEL E TARGET'!$T$15,'PAINEL E TARGET'!$S$15,
IF(CO778&gt;='PAINEL E TARGET'!$T$16,'PAINEL E TARGET'!$S$16,
IF(CO778&gt;='PAINEL E TARGET'!$T$17,'PAINEL E TARGET'!$S$17,
IF(CO778&gt;='PAINEL E TARGET'!$T$18,'PAINEL E TARGET'!$S$18,'PAINEL E TARGET'!$S$19))))))))</f>
        <v>1. Fx de 90% a 99,9%</v>
      </c>
      <c r="CQ778" s="17">
        <f>IFERROR(VLOOKUP($BW778,'PAINEL E TARGET'!$G$1:$Q$99,5,0),0)</f>
        <v>0.25</v>
      </c>
      <c r="CR778" s="17">
        <f>VLOOKUP(CP778,'PAINEL E TARGET'!$S$10:$U$19,3,0)</f>
        <v>0.5</v>
      </c>
      <c r="CS778" s="16">
        <f t="shared" si="461"/>
        <v>234.375</v>
      </c>
      <c r="CT778" s="17">
        <f t="shared" si="447"/>
        <v>0.81299999999999994</v>
      </c>
      <c r="CU778" s="33" t="str">
        <f>IF(CT778&gt;='PAINEL E TARGET'!$T$11,'PAINEL E TARGET'!$S$11,
IF(CT778&gt;='PAINEL E TARGET'!$T$12,'PAINEL E TARGET'!$S$12,
IF(CT778&gt;='PAINEL E TARGET'!$T$13,'PAINEL E TARGET'!$S$13,
IF(CT778&gt;='PAINEL E TARGET'!$T$14,'PAINEL E TARGET'!$S$14,
IF(CT778&gt;='PAINEL E TARGET'!$T$15,'PAINEL E TARGET'!$S$15,
IF(CT778&gt;='PAINEL E TARGET'!$T$16,'PAINEL E TARGET'!$S$16,
IF(CT778&gt;='PAINEL E TARGET'!$T$17,'PAINEL E TARGET'!$S$17,
IF(CT778&gt;='PAINEL E TARGET'!$T$18,'PAINEL E TARGET'!$S$18,'PAINEL E TARGET'!$S$19))))))))</f>
        <v>Não elegível</v>
      </c>
      <c r="CV778" s="17">
        <f>IFERROR(VLOOKUP($BW778,'PAINEL E TARGET'!$G$1:$Q$99,6,0),0)</f>
        <v>0.2</v>
      </c>
      <c r="CW778" s="17">
        <f>VLOOKUP(CU778,'PAINEL E TARGET'!$S$10:$U$19,3,0)</f>
        <v>0</v>
      </c>
      <c r="CX778" s="16">
        <f t="shared" si="462"/>
        <v>0</v>
      </c>
      <c r="CY778" s="17">
        <f t="shared" si="448"/>
        <v>0.92</v>
      </c>
      <c r="CZ778" s="33" t="str">
        <f>IF(CY778&gt;='PAINEL E TARGET'!$T$11,'PAINEL E TARGET'!$S$11,
IF(CY778&gt;='PAINEL E TARGET'!$T$12,'PAINEL E TARGET'!$S$12,
IF(CY778&gt;='PAINEL E TARGET'!$T$13,'PAINEL E TARGET'!$S$13,
IF(CY778&gt;='PAINEL E TARGET'!$T$14,'PAINEL E TARGET'!$S$14,
IF(CY778&gt;='PAINEL E TARGET'!$T$15,'PAINEL E TARGET'!$S$15,
IF(CY778&gt;='PAINEL E TARGET'!$T$16,'PAINEL E TARGET'!$S$16,
IF(CY778&gt;='PAINEL E TARGET'!$T$17,'PAINEL E TARGET'!$S$17,
IF(CY778&gt;='PAINEL E TARGET'!$T$18,'PAINEL E TARGET'!$S$18,'PAINEL E TARGET'!$S$19))))))))</f>
        <v>1. Fx de 90% a 99,9%</v>
      </c>
      <c r="DA778" s="17">
        <f>IFERROR(VLOOKUP($BW778,'PAINEL E TARGET'!$G$1:$Q$99,7,0),0)</f>
        <v>0.15</v>
      </c>
      <c r="DB778" s="17">
        <f>VLOOKUP(CZ778,'PAINEL E TARGET'!$S$10:$U$19,3,0)</f>
        <v>0.5</v>
      </c>
      <c r="DC778" s="16">
        <f t="shared" si="463"/>
        <v>140.625</v>
      </c>
      <c r="DD778" s="17">
        <f t="shared" si="449"/>
        <v>1.1020000000000001</v>
      </c>
      <c r="DE778" s="33" t="str">
        <f>IF(DD778&gt;='PAINEL E TARGET'!$T$11,'PAINEL E TARGET'!$S$11,
IF(DD778&gt;='PAINEL E TARGET'!$T$12,'PAINEL E TARGET'!$S$12,
IF(DD778&gt;='PAINEL E TARGET'!$T$13,'PAINEL E TARGET'!$S$13,
IF(DD778&gt;='PAINEL E TARGET'!$T$14,'PAINEL E TARGET'!$S$14,
IF(DD778&gt;='PAINEL E TARGET'!$T$15,'PAINEL E TARGET'!$S$15,
IF(DD778&gt;='PAINEL E TARGET'!$T$16,'PAINEL E TARGET'!$S$16,
IF(DD778&gt;='PAINEL E TARGET'!$T$17,'PAINEL E TARGET'!$S$17,
IF(DD778&gt;='PAINEL E TARGET'!$T$18,'PAINEL E TARGET'!$S$18,'PAINEL E TARGET'!$S$19))))))))</f>
        <v>4. Fx de 110% a 114,9%</v>
      </c>
      <c r="DF778" s="17">
        <f>IFERROR(VLOOKUP($BW778,'PAINEL E TARGET'!$G$1:$Q$99,8,0),0)</f>
        <v>0.1</v>
      </c>
      <c r="DG778" s="17">
        <f>VLOOKUP(DE778,'PAINEL E TARGET'!$S$10:$U$19,3,0)</f>
        <v>1.2</v>
      </c>
      <c r="DH778" s="16">
        <f t="shared" si="464"/>
        <v>225</v>
      </c>
      <c r="DI778" s="17">
        <f t="shared" si="450"/>
        <v>0.89700000000000002</v>
      </c>
      <c r="DJ778" s="33" t="str">
        <f>IF(DI778&gt;='PAINEL E TARGET'!$T$11,'PAINEL E TARGET'!$S$11,
IF(DI778&gt;='PAINEL E TARGET'!$T$12,'PAINEL E TARGET'!$S$12,
IF(DI778&gt;='PAINEL E TARGET'!$T$13,'PAINEL E TARGET'!$S$13,
IF(DI778&gt;='PAINEL E TARGET'!$T$14,'PAINEL E TARGET'!$S$14,
IF(DI778&gt;='PAINEL E TARGET'!$T$15,'PAINEL E TARGET'!$S$15,
IF(DI778&gt;='PAINEL E TARGET'!$T$16,'PAINEL E TARGET'!$S$16,
IF(DI778&gt;='PAINEL E TARGET'!$T$17,'PAINEL E TARGET'!$S$17,
IF(DI778&gt;='PAINEL E TARGET'!$T$18,'PAINEL E TARGET'!$S$18,'PAINEL E TARGET'!$S$19))))))))</f>
        <v>Não elegível</v>
      </c>
      <c r="DK778" s="17">
        <f>IFERROR(VLOOKUP($BW778,'PAINEL E TARGET'!$G$1:$Q$99,9,0),0)</f>
        <v>0.05</v>
      </c>
      <c r="DL778" s="17">
        <f>VLOOKUP(DJ778,'PAINEL E TARGET'!$S$10:$U$19,3,0)</f>
        <v>0</v>
      </c>
      <c r="DM778" s="16">
        <f t="shared" si="465"/>
        <v>0</v>
      </c>
      <c r="DN778" s="17">
        <f t="shared" si="451"/>
        <v>1.373</v>
      </c>
      <c r="DO778" s="33" t="str">
        <f>IF(DN778&gt;='PAINEL E TARGET'!$T$11,'PAINEL E TARGET'!$S$11,
IF(DN778&gt;='PAINEL E TARGET'!$T$12,'PAINEL E TARGET'!$S$12,
IF(DN778&gt;='PAINEL E TARGET'!$T$13,'PAINEL E TARGET'!$S$13,
IF(DN778&gt;='PAINEL E TARGET'!$T$14,'PAINEL E TARGET'!$S$14,
IF(DN778&gt;='PAINEL E TARGET'!$T$15,'PAINEL E TARGET'!$S$15,
IF(DN778&gt;='PAINEL E TARGET'!$T$16,'PAINEL E TARGET'!$S$16,
IF(DN778&gt;='PAINEL E TARGET'!$T$17,'PAINEL E TARGET'!$S$17,
IF(DN778&gt;='PAINEL E TARGET'!$T$18,'PAINEL E TARGET'!$S$18,'PAINEL E TARGET'!$S$19))))))))</f>
        <v>8. Fx de 130% ou mais</v>
      </c>
      <c r="DP778" s="17">
        <f>IFERROR(VLOOKUP($BW778,'PAINEL E TARGET'!$G$1:$Q$99,10,0),0)</f>
        <v>0</v>
      </c>
      <c r="DQ778" s="17">
        <f>VLOOKUP(DO778,'PAINEL E TARGET'!$S$10:$U$19,3,0)</f>
        <v>1.6</v>
      </c>
      <c r="DR778" s="16">
        <f t="shared" si="466"/>
        <v>0</v>
      </c>
      <c r="DS778" s="17">
        <f t="shared" si="452"/>
        <v>0.97499999999999998</v>
      </c>
      <c r="DT778" s="16">
        <f>IF(DS778&gt;=1,VLOOKUP(BO778,'PAINEL E TARGET'!$S$1:$W$8,5,0),0)</f>
        <v>0</v>
      </c>
      <c r="DU778" s="16">
        <f t="shared" si="467"/>
        <v>834.375</v>
      </c>
    </row>
    <row r="779" spans="2:125" s="32" customFormat="1" x14ac:dyDescent="0.2">
      <c r="B779" s="44">
        <v>43541</v>
      </c>
      <c r="C779" s="65">
        <v>1694</v>
      </c>
      <c r="D779" s="66" t="s">
        <v>775</v>
      </c>
      <c r="E779" s="65">
        <v>410</v>
      </c>
      <c r="F779" s="65" t="s">
        <v>1020</v>
      </c>
      <c r="G779" s="67">
        <v>1208152.1005137179</v>
      </c>
      <c r="H779" s="67">
        <v>720044.69798893726</v>
      </c>
      <c r="I779" s="67">
        <v>652070.09</v>
      </c>
      <c r="J779" s="68">
        <v>0.90559668284651174</v>
      </c>
      <c r="K779" s="67">
        <v>114750.43802575779</v>
      </c>
      <c r="L779" s="67">
        <v>555896.22359695926</v>
      </c>
      <c r="M779" s="67">
        <v>117140.04</v>
      </c>
      <c r="N779" s="67">
        <v>520958.29000000004</v>
      </c>
      <c r="O779" s="67">
        <v>1126520.3180353977</v>
      </c>
      <c r="P779" s="67" t="s">
        <v>1082</v>
      </c>
      <c r="Q779" s="67" t="s">
        <v>1082</v>
      </c>
      <c r="R779" s="67">
        <v>0</v>
      </c>
      <c r="S779" s="67">
        <v>0</v>
      </c>
      <c r="T779" s="68">
        <v>0.1097927033914364</v>
      </c>
      <c r="U779" s="68">
        <v>0.11234266982018272</v>
      </c>
      <c r="V779" s="68">
        <v>1.0232252813709768</v>
      </c>
      <c r="W779" s="67">
        <v>73632.110000000015</v>
      </c>
      <c r="X779" s="67">
        <v>71685.67</v>
      </c>
      <c r="Y779" s="68">
        <v>0.97356533718781091</v>
      </c>
      <c r="Z779" s="68">
        <v>0.19781963825629825</v>
      </c>
      <c r="AA779" s="68">
        <v>0.2311322300436047</v>
      </c>
      <c r="AB779" s="68">
        <v>1.1683988105576562</v>
      </c>
      <c r="AC779" s="67">
        <v>132667.07999999999</v>
      </c>
      <c r="AD779" s="67">
        <v>147485.09</v>
      </c>
      <c r="AE779" s="68">
        <v>1.1116931947247199</v>
      </c>
      <c r="AF779" s="43">
        <v>80</v>
      </c>
      <c r="AG779" s="43">
        <v>78</v>
      </c>
      <c r="AH779" s="43">
        <v>26</v>
      </c>
      <c r="AI779" s="43">
        <v>23</v>
      </c>
      <c r="AJ779" s="67">
        <v>36057.590000000004</v>
      </c>
      <c r="AK779" s="67">
        <v>39489</v>
      </c>
      <c r="AL779" s="68">
        <v>1.0951647073473296</v>
      </c>
      <c r="AM779" s="67">
        <v>10437.06</v>
      </c>
      <c r="AN779" s="67">
        <v>7119.5</v>
      </c>
      <c r="AO779" s="68">
        <v>0.68213654036673166</v>
      </c>
      <c r="AP779" s="67">
        <v>5324.2999999999993</v>
      </c>
      <c r="AQ779" s="67">
        <v>4991.869999999999</v>
      </c>
      <c r="AR779" s="68">
        <v>0.93756362338711186</v>
      </c>
      <c r="AS779" s="67">
        <v>21813.159999999996</v>
      </c>
      <c r="AT779" s="67">
        <v>20085.300000000003</v>
      </c>
      <c r="AU779" s="68">
        <v>0.9207881847471896</v>
      </c>
      <c r="AV779" s="43">
        <v>451.38</v>
      </c>
      <c r="AW779" s="43">
        <v>774.86</v>
      </c>
      <c r="AX779" s="69">
        <v>1.7166467278124862</v>
      </c>
      <c r="AY779" s="43">
        <v>114750.43802575779</v>
      </c>
      <c r="AZ779" s="43">
        <v>117140.03999999998</v>
      </c>
      <c r="BA779" s="43">
        <v>29059.133392731477</v>
      </c>
      <c r="BB779" s="43">
        <v>26874.05</v>
      </c>
      <c r="BC779" s="43">
        <v>192737.44814721253</v>
      </c>
      <c r="BD779" s="43">
        <v>48853.202472637233</v>
      </c>
      <c r="BE779" s="43">
        <v>124344.82000000002</v>
      </c>
      <c r="BF779" s="43">
        <v>224039.31</v>
      </c>
      <c r="BG779" s="43">
        <v>759.39999999999986</v>
      </c>
      <c r="BH779" s="43">
        <v>49</v>
      </c>
      <c r="BI779" s="44">
        <v>43173</v>
      </c>
      <c r="BJ779" s="44">
        <v>43541</v>
      </c>
      <c r="BK779" s="44">
        <v>43172</v>
      </c>
      <c r="BL779" s="43">
        <f t="shared" si="453"/>
        <v>652070.09</v>
      </c>
      <c r="BM779" s="43">
        <f t="shared" si="454"/>
        <v>638098.33000000007</v>
      </c>
      <c r="BO779" s="16" t="str">
        <f>IFERROR(VLOOKUP($C779,'PORTE LOJA'!A:B,2,0),"PORTE 1")</f>
        <v>PORTE 2</v>
      </c>
      <c r="BP779" s="16">
        <f>VLOOKUP(BO779,'PAINEL E TARGET'!$S$1:$W$8,3,0)</f>
        <v>1875</v>
      </c>
      <c r="BQ779" s="16">
        <f t="shared" si="432"/>
        <v>1</v>
      </c>
      <c r="BR779" s="16">
        <f t="shared" si="433"/>
        <v>1</v>
      </c>
      <c r="BS779" s="16">
        <f t="shared" si="434"/>
        <v>1</v>
      </c>
      <c r="BT779" s="16">
        <f t="shared" si="435"/>
        <v>1</v>
      </c>
      <c r="BU779" s="16">
        <f t="shared" si="436"/>
        <v>1</v>
      </c>
      <c r="BV779" s="16">
        <f t="shared" si="437"/>
        <v>1</v>
      </c>
      <c r="BW779" s="17" t="str">
        <f t="shared" si="455"/>
        <v>111111</v>
      </c>
      <c r="BY779" s="17">
        <f t="shared" si="438"/>
        <v>0.90600000000000003</v>
      </c>
      <c r="BZ779" s="17">
        <f t="shared" si="439"/>
        <v>0.95099999999999996</v>
      </c>
      <c r="CA779" s="17" t="str">
        <f t="shared" si="456"/>
        <v>Sem Retira</v>
      </c>
      <c r="CB779" s="17">
        <f t="shared" si="457"/>
        <v>0.95099999999999996</v>
      </c>
      <c r="CC779" s="33" t="str">
        <f>IF(CB779&gt;='PAINEL E TARGET'!$T$11,'PAINEL E TARGET'!$S$11,
IF(CB779&gt;='PAINEL E TARGET'!$T$12,'PAINEL E TARGET'!$S$12,
IF(CB779&gt;='PAINEL E TARGET'!$T$13,'PAINEL E TARGET'!$S$13,
IF(CB779&gt;='PAINEL E TARGET'!$T$14,'PAINEL E TARGET'!$S$14,
IF(CB779&gt;='PAINEL E TARGET'!$T$15,'PAINEL E TARGET'!$S$15,
IF(CB779&gt;='PAINEL E TARGET'!$T$16,'PAINEL E TARGET'!$S$16,
IF(CB779&gt;='PAINEL E TARGET'!$T$17,'PAINEL E TARGET'!$S$17,
IF(CB779&gt;='PAINEL E TARGET'!$T$18,'PAINEL E TARGET'!$S$18,'PAINEL E TARGET'!$S$19))))))))</f>
        <v>1. Fx de 90% a 99,9%</v>
      </c>
      <c r="CD779" s="17">
        <f>IFERROR(VLOOKUP($BW779,'PAINEL E TARGET'!$G$1:$Q$99,4,0),0)</f>
        <v>0.25</v>
      </c>
      <c r="CE779" s="17">
        <f>VLOOKUP(CC779,'PAINEL E TARGET'!$S$10:$U$19,3,0)</f>
        <v>0.5</v>
      </c>
      <c r="CF779" s="16">
        <f t="shared" si="458"/>
        <v>234.375</v>
      </c>
      <c r="CG779" s="17">
        <f t="shared" si="440"/>
        <v>1.095</v>
      </c>
      <c r="CH779" s="17">
        <f t="shared" si="441"/>
        <v>0.68200000000000005</v>
      </c>
      <c r="CI779" s="17">
        <f t="shared" si="442"/>
        <v>0.93799999999999994</v>
      </c>
      <c r="CJ779" s="17">
        <f t="shared" si="443"/>
        <v>0.92100000000000004</v>
      </c>
      <c r="CK779" s="17">
        <f t="shared" si="444"/>
        <v>1.7170000000000001</v>
      </c>
      <c r="CL779" s="17">
        <f t="shared" si="445"/>
        <v>0.97399999999999998</v>
      </c>
      <c r="CM779" s="16">
        <f t="shared" si="446"/>
        <v>4</v>
      </c>
      <c r="CN779" s="17" t="str">
        <f t="shared" si="459"/>
        <v>não ok</v>
      </c>
      <c r="CO779" s="17">
        <f t="shared" si="460"/>
        <v>0</v>
      </c>
      <c r="CP779" s="33" t="str">
        <f>IF(CO779&gt;='PAINEL E TARGET'!$T$11,'PAINEL E TARGET'!$S$11,
IF(CO779&gt;='PAINEL E TARGET'!$T$12,'PAINEL E TARGET'!$S$12,
IF(CO779&gt;='PAINEL E TARGET'!$T$13,'PAINEL E TARGET'!$S$13,
IF(CO779&gt;='PAINEL E TARGET'!$T$14,'PAINEL E TARGET'!$S$14,
IF(CO779&gt;='PAINEL E TARGET'!$T$15,'PAINEL E TARGET'!$S$15,
IF(CO779&gt;='PAINEL E TARGET'!$T$16,'PAINEL E TARGET'!$S$16,
IF(CO779&gt;='PAINEL E TARGET'!$T$17,'PAINEL E TARGET'!$S$17,
IF(CO779&gt;='PAINEL E TARGET'!$T$18,'PAINEL E TARGET'!$S$18,'PAINEL E TARGET'!$S$19))))))))</f>
        <v>Não elegível</v>
      </c>
      <c r="CQ779" s="17">
        <f>IFERROR(VLOOKUP($BW779,'PAINEL E TARGET'!$G$1:$Q$99,5,0),0)</f>
        <v>0.25</v>
      </c>
      <c r="CR779" s="17">
        <f>VLOOKUP(CP779,'PAINEL E TARGET'!$S$10:$U$19,3,0)</f>
        <v>0</v>
      </c>
      <c r="CS779" s="16">
        <f t="shared" si="461"/>
        <v>0</v>
      </c>
      <c r="CT779" s="17">
        <f t="shared" si="447"/>
        <v>1.1120000000000001</v>
      </c>
      <c r="CU779" s="33" t="str">
        <f>IF(CT779&gt;='PAINEL E TARGET'!$T$11,'PAINEL E TARGET'!$S$11,
IF(CT779&gt;='PAINEL E TARGET'!$T$12,'PAINEL E TARGET'!$S$12,
IF(CT779&gt;='PAINEL E TARGET'!$T$13,'PAINEL E TARGET'!$S$13,
IF(CT779&gt;='PAINEL E TARGET'!$T$14,'PAINEL E TARGET'!$S$14,
IF(CT779&gt;='PAINEL E TARGET'!$T$15,'PAINEL E TARGET'!$S$15,
IF(CT779&gt;='PAINEL E TARGET'!$T$16,'PAINEL E TARGET'!$S$16,
IF(CT779&gt;='PAINEL E TARGET'!$T$17,'PAINEL E TARGET'!$S$17,
IF(CT779&gt;='PAINEL E TARGET'!$T$18,'PAINEL E TARGET'!$S$18,'PAINEL E TARGET'!$S$19))))))))</f>
        <v>4. Fx de 110% a 114,9%</v>
      </c>
      <c r="CV779" s="17">
        <f>IFERROR(VLOOKUP($BW779,'PAINEL E TARGET'!$G$1:$Q$99,6,0),0)</f>
        <v>0.2</v>
      </c>
      <c r="CW779" s="17">
        <f>VLOOKUP(CU779,'PAINEL E TARGET'!$S$10:$U$19,3,0)</f>
        <v>1.2</v>
      </c>
      <c r="CX779" s="16">
        <f t="shared" si="462"/>
        <v>450</v>
      </c>
      <c r="CY779" s="17">
        <f t="shared" si="448"/>
        <v>1.0209999999999999</v>
      </c>
      <c r="CZ779" s="33" t="str">
        <f>IF(CY779&gt;='PAINEL E TARGET'!$T$11,'PAINEL E TARGET'!$S$11,
IF(CY779&gt;='PAINEL E TARGET'!$T$12,'PAINEL E TARGET'!$S$12,
IF(CY779&gt;='PAINEL E TARGET'!$T$13,'PAINEL E TARGET'!$S$13,
IF(CY779&gt;='PAINEL E TARGET'!$T$14,'PAINEL E TARGET'!$S$14,
IF(CY779&gt;='PAINEL E TARGET'!$T$15,'PAINEL E TARGET'!$S$15,
IF(CY779&gt;='PAINEL E TARGET'!$T$16,'PAINEL E TARGET'!$S$16,
IF(CY779&gt;='PAINEL E TARGET'!$T$17,'PAINEL E TARGET'!$S$17,
IF(CY779&gt;='PAINEL E TARGET'!$T$18,'PAINEL E TARGET'!$S$18,'PAINEL E TARGET'!$S$19))))))))</f>
        <v>2. Fx de 100% a 104,9%</v>
      </c>
      <c r="DA779" s="17">
        <f>IFERROR(VLOOKUP($BW779,'PAINEL E TARGET'!$G$1:$Q$99,7,0),0)</f>
        <v>0.15</v>
      </c>
      <c r="DB779" s="17">
        <f>VLOOKUP(CZ779,'PAINEL E TARGET'!$S$10:$U$19,3,0)</f>
        <v>1</v>
      </c>
      <c r="DC779" s="16">
        <f t="shared" si="463"/>
        <v>281.25</v>
      </c>
      <c r="DD779" s="17">
        <f t="shared" si="449"/>
        <v>0.92500000000000004</v>
      </c>
      <c r="DE779" s="33" t="str">
        <f>IF(DD779&gt;='PAINEL E TARGET'!$T$11,'PAINEL E TARGET'!$S$11,
IF(DD779&gt;='PAINEL E TARGET'!$T$12,'PAINEL E TARGET'!$S$12,
IF(DD779&gt;='PAINEL E TARGET'!$T$13,'PAINEL E TARGET'!$S$13,
IF(DD779&gt;='PAINEL E TARGET'!$T$14,'PAINEL E TARGET'!$S$14,
IF(DD779&gt;='PAINEL E TARGET'!$T$15,'PAINEL E TARGET'!$S$15,
IF(DD779&gt;='PAINEL E TARGET'!$T$16,'PAINEL E TARGET'!$S$16,
IF(DD779&gt;='PAINEL E TARGET'!$T$17,'PAINEL E TARGET'!$S$17,
IF(DD779&gt;='PAINEL E TARGET'!$T$18,'PAINEL E TARGET'!$S$18,'PAINEL E TARGET'!$S$19))))))))</f>
        <v>1. Fx de 90% a 99,9%</v>
      </c>
      <c r="DF779" s="17">
        <f>IFERROR(VLOOKUP($BW779,'PAINEL E TARGET'!$G$1:$Q$99,8,0),0)</f>
        <v>0.1</v>
      </c>
      <c r="DG779" s="17">
        <f>VLOOKUP(DE779,'PAINEL E TARGET'!$S$10:$U$19,3,0)</f>
        <v>0.5</v>
      </c>
      <c r="DH779" s="16">
        <f t="shared" si="464"/>
        <v>93.75</v>
      </c>
      <c r="DI779" s="17">
        <f t="shared" si="450"/>
        <v>0.88500000000000001</v>
      </c>
      <c r="DJ779" s="33" t="str">
        <f>IF(DI779&gt;='PAINEL E TARGET'!$T$11,'PAINEL E TARGET'!$S$11,
IF(DI779&gt;='PAINEL E TARGET'!$T$12,'PAINEL E TARGET'!$S$12,
IF(DI779&gt;='PAINEL E TARGET'!$T$13,'PAINEL E TARGET'!$S$13,
IF(DI779&gt;='PAINEL E TARGET'!$T$14,'PAINEL E TARGET'!$S$14,
IF(DI779&gt;='PAINEL E TARGET'!$T$15,'PAINEL E TARGET'!$S$15,
IF(DI779&gt;='PAINEL E TARGET'!$T$16,'PAINEL E TARGET'!$S$16,
IF(DI779&gt;='PAINEL E TARGET'!$T$17,'PAINEL E TARGET'!$S$17,
IF(DI779&gt;='PAINEL E TARGET'!$T$18,'PAINEL E TARGET'!$S$18,'PAINEL E TARGET'!$S$19))))))))</f>
        <v>Não elegível</v>
      </c>
      <c r="DK779" s="17">
        <f>IFERROR(VLOOKUP($BW779,'PAINEL E TARGET'!$G$1:$Q$99,9,0),0)</f>
        <v>0.05</v>
      </c>
      <c r="DL779" s="17">
        <f>VLOOKUP(DJ779,'PAINEL E TARGET'!$S$10:$U$19,3,0)</f>
        <v>0</v>
      </c>
      <c r="DM779" s="16">
        <f t="shared" si="465"/>
        <v>0</v>
      </c>
      <c r="DN779" s="17">
        <f t="shared" si="451"/>
        <v>1.7170000000000001</v>
      </c>
      <c r="DO779" s="33" t="str">
        <f>IF(DN779&gt;='PAINEL E TARGET'!$T$11,'PAINEL E TARGET'!$S$11,
IF(DN779&gt;='PAINEL E TARGET'!$T$12,'PAINEL E TARGET'!$S$12,
IF(DN779&gt;='PAINEL E TARGET'!$T$13,'PAINEL E TARGET'!$S$13,
IF(DN779&gt;='PAINEL E TARGET'!$T$14,'PAINEL E TARGET'!$S$14,
IF(DN779&gt;='PAINEL E TARGET'!$T$15,'PAINEL E TARGET'!$S$15,
IF(DN779&gt;='PAINEL E TARGET'!$T$16,'PAINEL E TARGET'!$S$16,
IF(DN779&gt;='PAINEL E TARGET'!$T$17,'PAINEL E TARGET'!$S$17,
IF(DN779&gt;='PAINEL E TARGET'!$T$18,'PAINEL E TARGET'!$S$18,'PAINEL E TARGET'!$S$19))))))))</f>
        <v>8. Fx de 130% ou mais</v>
      </c>
      <c r="DP779" s="17">
        <f>IFERROR(VLOOKUP($BW779,'PAINEL E TARGET'!$G$1:$Q$99,10,0),0)</f>
        <v>0</v>
      </c>
      <c r="DQ779" s="17">
        <f>VLOOKUP(DO779,'PAINEL E TARGET'!$S$10:$U$19,3,0)</f>
        <v>1.6</v>
      </c>
      <c r="DR779" s="16">
        <f t="shared" si="466"/>
        <v>0</v>
      </c>
      <c r="DS779" s="17">
        <f t="shared" si="452"/>
        <v>0.97499999999999998</v>
      </c>
      <c r="DT779" s="16">
        <f>IF(DS779&gt;=1,VLOOKUP(BO779,'PAINEL E TARGET'!$S$1:$W$8,5,0),0)</f>
        <v>0</v>
      </c>
      <c r="DU779" s="16">
        <f t="shared" si="467"/>
        <v>1059.375</v>
      </c>
    </row>
    <row r="780" spans="2:125" s="32" customFormat="1" x14ac:dyDescent="0.2">
      <c r="B780" s="44">
        <v>43541</v>
      </c>
      <c r="C780" s="65">
        <v>1695</v>
      </c>
      <c r="D780" s="66" t="s">
        <v>776</v>
      </c>
      <c r="E780" s="65">
        <v>417</v>
      </c>
      <c r="F780" s="65" t="s">
        <v>1020</v>
      </c>
      <c r="G780" s="67">
        <v>1139990.8830718871</v>
      </c>
      <c r="H780" s="67">
        <v>534323.08019464614</v>
      </c>
      <c r="I780" s="67">
        <v>417765.16</v>
      </c>
      <c r="J780" s="68">
        <v>0.78185872084697183</v>
      </c>
      <c r="K780" s="67">
        <v>104654.06276370655</v>
      </c>
      <c r="L780" s="67">
        <v>321128.41015010403</v>
      </c>
      <c r="M780" s="67">
        <v>98221.59</v>
      </c>
      <c r="N780" s="67">
        <v>285144.85000000003</v>
      </c>
      <c r="O780" s="67">
        <v>919287.77634012804</v>
      </c>
      <c r="P780" s="67" t="s">
        <v>1082</v>
      </c>
      <c r="Q780" s="67" t="s">
        <v>1082</v>
      </c>
      <c r="R780" s="67">
        <v>0</v>
      </c>
      <c r="S780" s="67">
        <v>0</v>
      </c>
      <c r="T780" s="68">
        <v>0.12374506550124136</v>
      </c>
      <c r="U780" s="68">
        <v>0.10313289290528402</v>
      </c>
      <c r="V780" s="68">
        <v>0.83343034720240572</v>
      </c>
      <c r="W780" s="67">
        <v>52688.48000000001</v>
      </c>
      <c r="X780" s="67">
        <v>39537.689999999995</v>
      </c>
      <c r="Y780" s="68">
        <v>0.75040483232767363</v>
      </c>
      <c r="Z780" s="68">
        <v>8.772594546784232E-2</v>
      </c>
      <c r="AA780" s="68">
        <v>9.6357964979928865E-2</v>
      </c>
      <c r="AB780" s="68">
        <v>1.0983975660342218</v>
      </c>
      <c r="AC780" s="67">
        <v>37352.17</v>
      </c>
      <c r="AD780" s="67">
        <v>36940.410000000003</v>
      </c>
      <c r="AE780" s="68">
        <v>0.98897627634485508</v>
      </c>
      <c r="AF780" s="43">
        <v>80</v>
      </c>
      <c r="AG780" s="43">
        <v>72</v>
      </c>
      <c r="AH780" s="43">
        <v>18</v>
      </c>
      <c r="AI780" s="43">
        <v>10</v>
      </c>
      <c r="AJ780" s="67">
        <v>28967.99</v>
      </c>
      <c r="AK780" s="67">
        <v>27798</v>
      </c>
      <c r="AL780" s="68">
        <v>0.95961093607115988</v>
      </c>
      <c r="AM780" s="67">
        <v>9043.4800000000014</v>
      </c>
      <c r="AN780" s="67">
        <v>4088.07</v>
      </c>
      <c r="AO780" s="68">
        <v>0.45204611499113168</v>
      </c>
      <c r="AP780" s="67">
        <v>3447.78</v>
      </c>
      <c r="AQ780" s="67">
        <v>2039.91</v>
      </c>
      <c r="AR780" s="68">
        <v>0.59165898056140476</v>
      </c>
      <c r="AS780" s="67">
        <v>11229.23</v>
      </c>
      <c r="AT780" s="67">
        <v>5611.71</v>
      </c>
      <c r="AU780" s="68">
        <v>0.49974130016038504</v>
      </c>
      <c r="AV780" s="43">
        <v>346.12</v>
      </c>
      <c r="AW780" s="43">
        <v>39.99</v>
      </c>
      <c r="AX780" s="69">
        <v>0.1155379637120074</v>
      </c>
      <c r="AY780" s="43">
        <v>104654.06276370655</v>
      </c>
      <c r="AZ780" s="43">
        <v>98221.59</v>
      </c>
      <c r="BA780" s="43">
        <v>15451.778691376365</v>
      </c>
      <c r="BB780" s="43">
        <v>14732.25</v>
      </c>
      <c r="BC780" s="43">
        <v>226011.60427072237</v>
      </c>
      <c r="BD780" s="43">
        <v>33384.675821947778</v>
      </c>
      <c r="BE780" s="43">
        <v>114942.39999999999</v>
      </c>
      <c r="BF780" s="43">
        <v>81485.569999999992</v>
      </c>
      <c r="BG780" s="43">
        <v>748.45000000000016</v>
      </c>
      <c r="BH780" s="43">
        <v>62</v>
      </c>
      <c r="BI780" s="44">
        <v>43173</v>
      </c>
      <c r="BJ780" s="44">
        <v>43541</v>
      </c>
      <c r="BK780" s="44">
        <v>43172</v>
      </c>
      <c r="BL780" s="43">
        <f t="shared" si="453"/>
        <v>417765.16</v>
      </c>
      <c r="BM780" s="43">
        <f t="shared" si="454"/>
        <v>383366.44000000006</v>
      </c>
      <c r="BO780" s="16" t="str">
        <f>IFERROR(VLOOKUP($C780,'PORTE LOJA'!A:B,2,0),"PORTE 1")</f>
        <v>PORTE 3</v>
      </c>
      <c r="BP780" s="16">
        <f>VLOOKUP(BO780,'PAINEL E TARGET'!$S$1:$W$8,3,0)</f>
        <v>2400</v>
      </c>
      <c r="BQ780" s="16">
        <f t="shared" si="432"/>
        <v>1</v>
      </c>
      <c r="BR780" s="16">
        <f t="shared" si="433"/>
        <v>1</v>
      </c>
      <c r="BS780" s="16">
        <f t="shared" si="434"/>
        <v>1</v>
      </c>
      <c r="BT780" s="16">
        <f t="shared" si="435"/>
        <v>1</v>
      </c>
      <c r="BU780" s="16">
        <f t="shared" si="436"/>
        <v>1</v>
      </c>
      <c r="BV780" s="16">
        <f t="shared" si="437"/>
        <v>1</v>
      </c>
      <c r="BW780" s="17" t="str">
        <f t="shared" si="455"/>
        <v>111111</v>
      </c>
      <c r="BY780" s="17">
        <f t="shared" si="438"/>
        <v>0.78200000000000003</v>
      </c>
      <c r="BZ780" s="17">
        <f t="shared" si="439"/>
        <v>0.9</v>
      </c>
      <c r="CA780" s="17" t="str">
        <f t="shared" si="456"/>
        <v>Sem Retira</v>
      </c>
      <c r="CB780" s="17">
        <f t="shared" si="457"/>
        <v>0.9</v>
      </c>
      <c r="CC780" s="33" t="str">
        <f>IF(CB780&gt;='PAINEL E TARGET'!$T$11,'PAINEL E TARGET'!$S$11,
IF(CB780&gt;='PAINEL E TARGET'!$T$12,'PAINEL E TARGET'!$S$12,
IF(CB780&gt;='PAINEL E TARGET'!$T$13,'PAINEL E TARGET'!$S$13,
IF(CB780&gt;='PAINEL E TARGET'!$T$14,'PAINEL E TARGET'!$S$14,
IF(CB780&gt;='PAINEL E TARGET'!$T$15,'PAINEL E TARGET'!$S$15,
IF(CB780&gt;='PAINEL E TARGET'!$T$16,'PAINEL E TARGET'!$S$16,
IF(CB780&gt;='PAINEL E TARGET'!$T$17,'PAINEL E TARGET'!$S$17,
IF(CB780&gt;='PAINEL E TARGET'!$T$18,'PAINEL E TARGET'!$S$18,'PAINEL E TARGET'!$S$19))))))))</f>
        <v>1. Fx de 90% a 99,9%</v>
      </c>
      <c r="CD780" s="17">
        <f>IFERROR(VLOOKUP($BW780,'PAINEL E TARGET'!$G$1:$Q$99,4,0),0)</f>
        <v>0.25</v>
      </c>
      <c r="CE780" s="17">
        <f>VLOOKUP(CC780,'PAINEL E TARGET'!$S$10:$U$19,3,0)</f>
        <v>0.5</v>
      </c>
      <c r="CF780" s="16">
        <f t="shared" si="458"/>
        <v>300</v>
      </c>
      <c r="CG780" s="17">
        <f t="shared" si="440"/>
        <v>0.96</v>
      </c>
      <c r="CH780" s="17">
        <f t="shared" si="441"/>
        <v>0.45200000000000001</v>
      </c>
      <c r="CI780" s="17">
        <f t="shared" si="442"/>
        <v>0.59199999999999997</v>
      </c>
      <c r="CJ780" s="17">
        <f t="shared" si="443"/>
        <v>0.5</v>
      </c>
      <c r="CK780" s="17">
        <f t="shared" si="444"/>
        <v>0.11600000000000001</v>
      </c>
      <c r="CL780" s="17">
        <f t="shared" si="445"/>
        <v>0.75</v>
      </c>
      <c r="CM780" s="16">
        <f t="shared" si="446"/>
        <v>1</v>
      </c>
      <c r="CN780" s="17" t="str">
        <f t="shared" si="459"/>
        <v>não ok</v>
      </c>
      <c r="CO780" s="17">
        <f t="shared" si="460"/>
        <v>0</v>
      </c>
      <c r="CP780" s="33" t="str">
        <f>IF(CO780&gt;='PAINEL E TARGET'!$T$11,'PAINEL E TARGET'!$S$11,
IF(CO780&gt;='PAINEL E TARGET'!$T$12,'PAINEL E TARGET'!$S$12,
IF(CO780&gt;='PAINEL E TARGET'!$T$13,'PAINEL E TARGET'!$S$13,
IF(CO780&gt;='PAINEL E TARGET'!$T$14,'PAINEL E TARGET'!$S$14,
IF(CO780&gt;='PAINEL E TARGET'!$T$15,'PAINEL E TARGET'!$S$15,
IF(CO780&gt;='PAINEL E TARGET'!$T$16,'PAINEL E TARGET'!$S$16,
IF(CO780&gt;='PAINEL E TARGET'!$T$17,'PAINEL E TARGET'!$S$17,
IF(CO780&gt;='PAINEL E TARGET'!$T$18,'PAINEL E TARGET'!$S$18,'PAINEL E TARGET'!$S$19))))))))</f>
        <v>Não elegível</v>
      </c>
      <c r="CQ780" s="17">
        <f>IFERROR(VLOOKUP($BW780,'PAINEL E TARGET'!$G$1:$Q$99,5,0),0)</f>
        <v>0.25</v>
      </c>
      <c r="CR780" s="17">
        <f>VLOOKUP(CP780,'PAINEL E TARGET'!$S$10:$U$19,3,0)</f>
        <v>0</v>
      </c>
      <c r="CS780" s="16">
        <f t="shared" si="461"/>
        <v>0</v>
      </c>
      <c r="CT780" s="17">
        <f t="shared" si="447"/>
        <v>0.98899999999999999</v>
      </c>
      <c r="CU780" s="33" t="str">
        <f>IF(CT780&gt;='PAINEL E TARGET'!$T$11,'PAINEL E TARGET'!$S$11,
IF(CT780&gt;='PAINEL E TARGET'!$T$12,'PAINEL E TARGET'!$S$12,
IF(CT780&gt;='PAINEL E TARGET'!$T$13,'PAINEL E TARGET'!$S$13,
IF(CT780&gt;='PAINEL E TARGET'!$T$14,'PAINEL E TARGET'!$S$14,
IF(CT780&gt;='PAINEL E TARGET'!$T$15,'PAINEL E TARGET'!$S$15,
IF(CT780&gt;='PAINEL E TARGET'!$T$16,'PAINEL E TARGET'!$S$16,
IF(CT780&gt;='PAINEL E TARGET'!$T$17,'PAINEL E TARGET'!$S$17,
IF(CT780&gt;='PAINEL E TARGET'!$T$18,'PAINEL E TARGET'!$S$18,'PAINEL E TARGET'!$S$19))))))))</f>
        <v>1. Fx de 90% a 99,9%</v>
      </c>
      <c r="CV780" s="17">
        <f>IFERROR(VLOOKUP($BW780,'PAINEL E TARGET'!$G$1:$Q$99,6,0),0)</f>
        <v>0.2</v>
      </c>
      <c r="CW780" s="17">
        <f>VLOOKUP(CU780,'PAINEL E TARGET'!$S$10:$U$19,3,0)</f>
        <v>0.5</v>
      </c>
      <c r="CX780" s="16">
        <f t="shared" si="462"/>
        <v>240</v>
      </c>
      <c r="CY780" s="17">
        <f t="shared" si="448"/>
        <v>0.93899999999999995</v>
      </c>
      <c r="CZ780" s="33" t="str">
        <f>IF(CY780&gt;='PAINEL E TARGET'!$T$11,'PAINEL E TARGET'!$S$11,
IF(CY780&gt;='PAINEL E TARGET'!$T$12,'PAINEL E TARGET'!$S$12,
IF(CY780&gt;='PAINEL E TARGET'!$T$13,'PAINEL E TARGET'!$S$13,
IF(CY780&gt;='PAINEL E TARGET'!$T$14,'PAINEL E TARGET'!$S$14,
IF(CY780&gt;='PAINEL E TARGET'!$T$15,'PAINEL E TARGET'!$S$15,
IF(CY780&gt;='PAINEL E TARGET'!$T$16,'PAINEL E TARGET'!$S$16,
IF(CY780&gt;='PAINEL E TARGET'!$T$17,'PAINEL E TARGET'!$S$17,
IF(CY780&gt;='PAINEL E TARGET'!$T$18,'PAINEL E TARGET'!$S$18,'PAINEL E TARGET'!$S$19))))))))</f>
        <v>1. Fx de 90% a 99,9%</v>
      </c>
      <c r="DA780" s="17">
        <f>IFERROR(VLOOKUP($BW780,'PAINEL E TARGET'!$G$1:$Q$99,7,0),0)</f>
        <v>0.15</v>
      </c>
      <c r="DB780" s="17">
        <f>VLOOKUP(CZ780,'PAINEL E TARGET'!$S$10:$U$19,3,0)</f>
        <v>0.5</v>
      </c>
      <c r="DC780" s="16">
        <f t="shared" si="463"/>
        <v>180</v>
      </c>
      <c r="DD780" s="17">
        <f t="shared" si="449"/>
        <v>0.95299999999999996</v>
      </c>
      <c r="DE780" s="33" t="str">
        <f>IF(DD780&gt;='PAINEL E TARGET'!$T$11,'PAINEL E TARGET'!$S$11,
IF(DD780&gt;='PAINEL E TARGET'!$T$12,'PAINEL E TARGET'!$S$12,
IF(DD780&gt;='PAINEL E TARGET'!$T$13,'PAINEL E TARGET'!$S$13,
IF(DD780&gt;='PAINEL E TARGET'!$T$14,'PAINEL E TARGET'!$S$14,
IF(DD780&gt;='PAINEL E TARGET'!$T$15,'PAINEL E TARGET'!$S$15,
IF(DD780&gt;='PAINEL E TARGET'!$T$16,'PAINEL E TARGET'!$S$16,
IF(DD780&gt;='PAINEL E TARGET'!$T$17,'PAINEL E TARGET'!$S$17,
IF(DD780&gt;='PAINEL E TARGET'!$T$18,'PAINEL E TARGET'!$S$18,'PAINEL E TARGET'!$S$19))))))))</f>
        <v>1. Fx de 90% a 99,9%</v>
      </c>
      <c r="DF780" s="17">
        <f>IFERROR(VLOOKUP($BW780,'PAINEL E TARGET'!$G$1:$Q$99,8,0),0)</f>
        <v>0.1</v>
      </c>
      <c r="DG780" s="17">
        <f>VLOOKUP(DE780,'PAINEL E TARGET'!$S$10:$U$19,3,0)</f>
        <v>0.5</v>
      </c>
      <c r="DH780" s="16">
        <f t="shared" si="464"/>
        <v>120</v>
      </c>
      <c r="DI780" s="17">
        <f t="shared" si="450"/>
        <v>0.55600000000000005</v>
      </c>
      <c r="DJ780" s="33" t="str">
        <f>IF(DI780&gt;='PAINEL E TARGET'!$T$11,'PAINEL E TARGET'!$S$11,
IF(DI780&gt;='PAINEL E TARGET'!$T$12,'PAINEL E TARGET'!$S$12,
IF(DI780&gt;='PAINEL E TARGET'!$T$13,'PAINEL E TARGET'!$S$13,
IF(DI780&gt;='PAINEL E TARGET'!$T$14,'PAINEL E TARGET'!$S$14,
IF(DI780&gt;='PAINEL E TARGET'!$T$15,'PAINEL E TARGET'!$S$15,
IF(DI780&gt;='PAINEL E TARGET'!$T$16,'PAINEL E TARGET'!$S$16,
IF(DI780&gt;='PAINEL E TARGET'!$T$17,'PAINEL E TARGET'!$S$17,
IF(DI780&gt;='PAINEL E TARGET'!$T$18,'PAINEL E TARGET'!$S$18,'PAINEL E TARGET'!$S$19))))))))</f>
        <v>Não elegível</v>
      </c>
      <c r="DK780" s="17">
        <f>IFERROR(VLOOKUP($BW780,'PAINEL E TARGET'!$G$1:$Q$99,9,0),0)</f>
        <v>0.05</v>
      </c>
      <c r="DL780" s="17">
        <f>VLOOKUP(DJ780,'PAINEL E TARGET'!$S$10:$U$19,3,0)</f>
        <v>0</v>
      </c>
      <c r="DM780" s="16">
        <f t="shared" si="465"/>
        <v>0</v>
      </c>
      <c r="DN780" s="17">
        <f t="shared" si="451"/>
        <v>0.11600000000000001</v>
      </c>
      <c r="DO780" s="33" t="str">
        <f>IF(DN780&gt;='PAINEL E TARGET'!$T$11,'PAINEL E TARGET'!$S$11,
IF(DN780&gt;='PAINEL E TARGET'!$T$12,'PAINEL E TARGET'!$S$12,
IF(DN780&gt;='PAINEL E TARGET'!$T$13,'PAINEL E TARGET'!$S$13,
IF(DN780&gt;='PAINEL E TARGET'!$T$14,'PAINEL E TARGET'!$S$14,
IF(DN780&gt;='PAINEL E TARGET'!$T$15,'PAINEL E TARGET'!$S$15,
IF(DN780&gt;='PAINEL E TARGET'!$T$16,'PAINEL E TARGET'!$S$16,
IF(DN780&gt;='PAINEL E TARGET'!$T$17,'PAINEL E TARGET'!$S$17,
IF(DN780&gt;='PAINEL E TARGET'!$T$18,'PAINEL E TARGET'!$S$18,'PAINEL E TARGET'!$S$19))))))))</f>
        <v>Não elegível</v>
      </c>
      <c r="DP780" s="17">
        <f>IFERROR(VLOOKUP($BW780,'PAINEL E TARGET'!$G$1:$Q$99,10,0),0)</f>
        <v>0</v>
      </c>
      <c r="DQ780" s="17">
        <f>VLOOKUP(DO780,'PAINEL E TARGET'!$S$10:$U$19,3,0)</f>
        <v>0</v>
      </c>
      <c r="DR780" s="16">
        <f t="shared" si="466"/>
        <v>0</v>
      </c>
      <c r="DS780" s="17">
        <f t="shared" si="452"/>
        <v>0.9</v>
      </c>
      <c r="DT780" s="16">
        <f>IF(DS780&gt;=1,VLOOKUP(BO780,'PAINEL E TARGET'!$S$1:$W$8,5,0),0)</f>
        <v>0</v>
      </c>
      <c r="DU780" s="16">
        <f t="shared" si="467"/>
        <v>840</v>
      </c>
    </row>
    <row r="781" spans="2:125" s="32" customFormat="1" x14ac:dyDescent="0.2">
      <c r="B781" s="44">
        <v>43541</v>
      </c>
      <c r="C781" s="65">
        <v>1696</v>
      </c>
      <c r="D781" s="66" t="s">
        <v>777</v>
      </c>
      <c r="E781" s="65">
        <v>419</v>
      </c>
      <c r="F781" s="65" t="s">
        <v>1020</v>
      </c>
      <c r="G781" s="67">
        <v>4002766.0427340409</v>
      </c>
      <c r="H781" s="67">
        <v>2237503.5512635182</v>
      </c>
      <c r="I781" s="67">
        <v>1893915.0200000003</v>
      </c>
      <c r="J781" s="68">
        <v>0.84644112360425372</v>
      </c>
      <c r="K781" s="67">
        <v>469740.49473035219</v>
      </c>
      <c r="L781" s="67">
        <v>1455785.6957791294</v>
      </c>
      <c r="M781" s="67">
        <v>416085.59</v>
      </c>
      <c r="N781" s="67">
        <v>1373644.2499999998</v>
      </c>
      <c r="O781" s="67">
        <v>3459820.8471759227</v>
      </c>
      <c r="P781" s="67" t="s">
        <v>1082</v>
      </c>
      <c r="Q781" s="67" t="s">
        <v>1082</v>
      </c>
      <c r="R781" s="67">
        <v>0</v>
      </c>
      <c r="S781" s="67">
        <v>0</v>
      </c>
      <c r="T781" s="68">
        <v>9.8455373359444515E-2</v>
      </c>
      <c r="U781" s="68">
        <v>9.784444897001883E-2</v>
      </c>
      <c r="V781" s="68">
        <v>0.99379491064245629</v>
      </c>
      <c r="W781" s="67">
        <v>189578.39999999997</v>
      </c>
      <c r="X781" s="67">
        <v>175115.12999999998</v>
      </c>
      <c r="Y781" s="68">
        <v>0.92370823891329401</v>
      </c>
      <c r="Z781" s="68">
        <v>6.5187781199064349E-2</v>
      </c>
      <c r="AA781" s="68">
        <v>5.9482737349900804E-2</v>
      </c>
      <c r="AB781" s="68">
        <v>0.91248292633642469</v>
      </c>
      <c r="AC781" s="67">
        <v>125520.78000000001</v>
      </c>
      <c r="AD781" s="67">
        <v>106458.03</v>
      </c>
      <c r="AE781" s="68">
        <v>0.84813072385305432</v>
      </c>
      <c r="AF781" s="43">
        <v>80</v>
      </c>
      <c r="AG781" s="43">
        <v>78</v>
      </c>
      <c r="AH781" s="43">
        <v>53</v>
      </c>
      <c r="AI781" s="43">
        <v>34</v>
      </c>
      <c r="AJ781" s="67">
        <v>108212.98999999999</v>
      </c>
      <c r="AK781" s="67">
        <v>108386.45999999999</v>
      </c>
      <c r="AL781" s="68">
        <v>1.0016030422964932</v>
      </c>
      <c r="AM781" s="67">
        <v>23947.81</v>
      </c>
      <c r="AN781" s="67">
        <v>17935.390000000003</v>
      </c>
      <c r="AO781" s="68">
        <v>0.74893654158772771</v>
      </c>
      <c r="AP781" s="67">
        <v>7536.9599999999991</v>
      </c>
      <c r="AQ781" s="67">
        <v>8859.7100000000009</v>
      </c>
      <c r="AR781" s="68">
        <v>1.175501793826689</v>
      </c>
      <c r="AS781" s="67">
        <v>49880.639999999999</v>
      </c>
      <c r="AT781" s="67">
        <v>39933.57</v>
      </c>
      <c r="AU781" s="68">
        <v>0.80058255066494732</v>
      </c>
      <c r="AV781" s="43">
        <v>3462.59</v>
      </c>
      <c r="AW781" s="43">
        <v>2334.56</v>
      </c>
      <c r="AX781" s="69">
        <v>0.67422363028831012</v>
      </c>
      <c r="AY781" s="43">
        <v>469740.49473035219</v>
      </c>
      <c r="AZ781" s="43">
        <v>416085.58999999991</v>
      </c>
      <c r="BA781" s="43">
        <v>50396.0091612662</v>
      </c>
      <c r="BB781" s="43">
        <v>63505.919999999991</v>
      </c>
      <c r="BC781" s="43">
        <v>844581.60207999265</v>
      </c>
      <c r="BD781" s="43">
        <v>90711.39233340224</v>
      </c>
      <c r="BE781" s="43">
        <v>342891.24999999988</v>
      </c>
      <c r="BF781" s="43">
        <v>227030.02000000005</v>
      </c>
      <c r="BG781" s="43">
        <v>6229.1200000000008</v>
      </c>
      <c r="BH781" s="43">
        <v>115</v>
      </c>
      <c r="BI781" s="44">
        <v>43173</v>
      </c>
      <c r="BJ781" s="44">
        <v>43541</v>
      </c>
      <c r="BK781" s="44">
        <v>43172</v>
      </c>
      <c r="BL781" s="43">
        <f t="shared" si="453"/>
        <v>1893915.0200000003</v>
      </c>
      <c r="BM781" s="43">
        <f t="shared" si="454"/>
        <v>1789729.8399999999</v>
      </c>
      <c r="BO781" s="16" t="str">
        <f>IFERROR(VLOOKUP($C781,'PORTE LOJA'!A:B,2,0),"PORTE 1")</f>
        <v>PORTE 5</v>
      </c>
      <c r="BP781" s="16">
        <f>VLOOKUP(BO781,'PAINEL E TARGET'!$S$1:$W$8,3,0)</f>
        <v>3750</v>
      </c>
      <c r="BQ781" s="16">
        <f t="shared" si="432"/>
        <v>1</v>
      </c>
      <c r="BR781" s="16">
        <f t="shared" si="433"/>
        <v>1</v>
      </c>
      <c r="BS781" s="16">
        <f t="shared" si="434"/>
        <v>1</v>
      </c>
      <c r="BT781" s="16">
        <f t="shared" si="435"/>
        <v>1</v>
      </c>
      <c r="BU781" s="16">
        <f t="shared" si="436"/>
        <v>1</v>
      </c>
      <c r="BV781" s="16">
        <f t="shared" si="437"/>
        <v>1</v>
      </c>
      <c r="BW781" s="17" t="str">
        <f t="shared" si="455"/>
        <v>111111</v>
      </c>
      <c r="BY781" s="17">
        <f t="shared" si="438"/>
        <v>0.84599999999999997</v>
      </c>
      <c r="BZ781" s="17">
        <f t="shared" si="439"/>
        <v>0.92900000000000005</v>
      </c>
      <c r="CA781" s="17" t="str">
        <f t="shared" si="456"/>
        <v>Sem Retira</v>
      </c>
      <c r="CB781" s="17">
        <f t="shared" si="457"/>
        <v>0.92900000000000005</v>
      </c>
      <c r="CC781" s="33" t="str">
        <f>IF(CB781&gt;='PAINEL E TARGET'!$T$11,'PAINEL E TARGET'!$S$11,
IF(CB781&gt;='PAINEL E TARGET'!$T$12,'PAINEL E TARGET'!$S$12,
IF(CB781&gt;='PAINEL E TARGET'!$T$13,'PAINEL E TARGET'!$S$13,
IF(CB781&gt;='PAINEL E TARGET'!$T$14,'PAINEL E TARGET'!$S$14,
IF(CB781&gt;='PAINEL E TARGET'!$T$15,'PAINEL E TARGET'!$S$15,
IF(CB781&gt;='PAINEL E TARGET'!$T$16,'PAINEL E TARGET'!$S$16,
IF(CB781&gt;='PAINEL E TARGET'!$T$17,'PAINEL E TARGET'!$S$17,
IF(CB781&gt;='PAINEL E TARGET'!$T$18,'PAINEL E TARGET'!$S$18,'PAINEL E TARGET'!$S$19))))))))</f>
        <v>1. Fx de 90% a 99,9%</v>
      </c>
      <c r="CD781" s="17">
        <f>IFERROR(VLOOKUP($BW781,'PAINEL E TARGET'!$G$1:$Q$99,4,0),0)</f>
        <v>0.25</v>
      </c>
      <c r="CE781" s="17">
        <f>VLOOKUP(CC781,'PAINEL E TARGET'!$S$10:$U$19,3,0)</f>
        <v>0.5</v>
      </c>
      <c r="CF781" s="16">
        <f t="shared" si="458"/>
        <v>468.75</v>
      </c>
      <c r="CG781" s="17">
        <f t="shared" si="440"/>
        <v>1.002</v>
      </c>
      <c r="CH781" s="17">
        <f t="shared" si="441"/>
        <v>0.749</v>
      </c>
      <c r="CI781" s="17">
        <f t="shared" si="442"/>
        <v>1.1759999999999999</v>
      </c>
      <c r="CJ781" s="17">
        <f t="shared" si="443"/>
        <v>0.80100000000000005</v>
      </c>
      <c r="CK781" s="17">
        <f t="shared" si="444"/>
        <v>0.67400000000000004</v>
      </c>
      <c r="CL781" s="17">
        <f t="shared" si="445"/>
        <v>0.92400000000000004</v>
      </c>
      <c r="CM781" s="16">
        <f t="shared" si="446"/>
        <v>4</v>
      </c>
      <c r="CN781" s="17" t="str">
        <f t="shared" si="459"/>
        <v>não ok</v>
      </c>
      <c r="CO781" s="17">
        <f t="shared" si="460"/>
        <v>0</v>
      </c>
      <c r="CP781" s="33" t="str">
        <f>IF(CO781&gt;='PAINEL E TARGET'!$T$11,'PAINEL E TARGET'!$S$11,
IF(CO781&gt;='PAINEL E TARGET'!$T$12,'PAINEL E TARGET'!$S$12,
IF(CO781&gt;='PAINEL E TARGET'!$T$13,'PAINEL E TARGET'!$S$13,
IF(CO781&gt;='PAINEL E TARGET'!$T$14,'PAINEL E TARGET'!$S$14,
IF(CO781&gt;='PAINEL E TARGET'!$T$15,'PAINEL E TARGET'!$S$15,
IF(CO781&gt;='PAINEL E TARGET'!$T$16,'PAINEL E TARGET'!$S$16,
IF(CO781&gt;='PAINEL E TARGET'!$T$17,'PAINEL E TARGET'!$S$17,
IF(CO781&gt;='PAINEL E TARGET'!$T$18,'PAINEL E TARGET'!$S$18,'PAINEL E TARGET'!$S$19))))))))</f>
        <v>Não elegível</v>
      </c>
      <c r="CQ781" s="17">
        <f>IFERROR(VLOOKUP($BW781,'PAINEL E TARGET'!$G$1:$Q$99,5,0),0)</f>
        <v>0.25</v>
      </c>
      <c r="CR781" s="17">
        <f>VLOOKUP(CP781,'PAINEL E TARGET'!$S$10:$U$19,3,0)</f>
        <v>0</v>
      </c>
      <c r="CS781" s="16">
        <f t="shared" si="461"/>
        <v>0</v>
      </c>
      <c r="CT781" s="17">
        <f t="shared" si="447"/>
        <v>0.84799999999999998</v>
      </c>
      <c r="CU781" s="33" t="str">
        <f>IF(CT781&gt;='PAINEL E TARGET'!$T$11,'PAINEL E TARGET'!$S$11,
IF(CT781&gt;='PAINEL E TARGET'!$T$12,'PAINEL E TARGET'!$S$12,
IF(CT781&gt;='PAINEL E TARGET'!$T$13,'PAINEL E TARGET'!$S$13,
IF(CT781&gt;='PAINEL E TARGET'!$T$14,'PAINEL E TARGET'!$S$14,
IF(CT781&gt;='PAINEL E TARGET'!$T$15,'PAINEL E TARGET'!$S$15,
IF(CT781&gt;='PAINEL E TARGET'!$T$16,'PAINEL E TARGET'!$S$16,
IF(CT781&gt;='PAINEL E TARGET'!$T$17,'PAINEL E TARGET'!$S$17,
IF(CT781&gt;='PAINEL E TARGET'!$T$18,'PAINEL E TARGET'!$S$18,'PAINEL E TARGET'!$S$19))))))))</f>
        <v>Não elegível</v>
      </c>
      <c r="CV781" s="17">
        <f>IFERROR(VLOOKUP($BW781,'PAINEL E TARGET'!$G$1:$Q$99,6,0),0)</f>
        <v>0.2</v>
      </c>
      <c r="CW781" s="17">
        <f>VLOOKUP(CU781,'PAINEL E TARGET'!$S$10:$U$19,3,0)</f>
        <v>0</v>
      </c>
      <c r="CX781" s="16">
        <f t="shared" si="462"/>
        <v>0</v>
      </c>
      <c r="CY781" s="17">
        <f t="shared" si="448"/>
        <v>0.88600000000000001</v>
      </c>
      <c r="CZ781" s="33" t="str">
        <f>IF(CY781&gt;='PAINEL E TARGET'!$T$11,'PAINEL E TARGET'!$S$11,
IF(CY781&gt;='PAINEL E TARGET'!$T$12,'PAINEL E TARGET'!$S$12,
IF(CY781&gt;='PAINEL E TARGET'!$T$13,'PAINEL E TARGET'!$S$13,
IF(CY781&gt;='PAINEL E TARGET'!$T$14,'PAINEL E TARGET'!$S$14,
IF(CY781&gt;='PAINEL E TARGET'!$T$15,'PAINEL E TARGET'!$S$15,
IF(CY781&gt;='PAINEL E TARGET'!$T$16,'PAINEL E TARGET'!$S$16,
IF(CY781&gt;='PAINEL E TARGET'!$T$17,'PAINEL E TARGET'!$S$17,
IF(CY781&gt;='PAINEL E TARGET'!$T$18,'PAINEL E TARGET'!$S$18,'PAINEL E TARGET'!$S$19))))))))</f>
        <v>Não elegível</v>
      </c>
      <c r="DA781" s="17">
        <f>IFERROR(VLOOKUP($BW781,'PAINEL E TARGET'!$G$1:$Q$99,7,0),0)</f>
        <v>0.15</v>
      </c>
      <c r="DB781" s="17">
        <f>VLOOKUP(CZ781,'PAINEL E TARGET'!$S$10:$U$19,3,0)</f>
        <v>0</v>
      </c>
      <c r="DC781" s="16">
        <f t="shared" si="463"/>
        <v>0</v>
      </c>
      <c r="DD781" s="17">
        <f t="shared" si="449"/>
        <v>1.26</v>
      </c>
      <c r="DE781" s="33" t="str">
        <f>IF(DD781&gt;='PAINEL E TARGET'!$T$11,'PAINEL E TARGET'!$S$11,
IF(DD781&gt;='PAINEL E TARGET'!$T$12,'PAINEL E TARGET'!$S$12,
IF(DD781&gt;='PAINEL E TARGET'!$T$13,'PAINEL E TARGET'!$S$13,
IF(DD781&gt;='PAINEL E TARGET'!$T$14,'PAINEL E TARGET'!$S$14,
IF(DD781&gt;='PAINEL E TARGET'!$T$15,'PAINEL E TARGET'!$S$15,
IF(DD781&gt;='PAINEL E TARGET'!$T$16,'PAINEL E TARGET'!$S$16,
IF(DD781&gt;='PAINEL E TARGET'!$T$17,'PAINEL E TARGET'!$S$17,
IF(DD781&gt;='PAINEL E TARGET'!$T$18,'PAINEL E TARGET'!$S$18,'PAINEL E TARGET'!$S$19))))))))</f>
        <v>7. Fx de 125% a 129,9%</v>
      </c>
      <c r="DF781" s="17">
        <f>IFERROR(VLOOKUP($BW781,'PAINEL E TARGET'!$G$1:$Q$99,8,0),0)</f>
        <v>0.1</v>
      </c>
      <c r="DG781" s="17">
        <f>VLOOKUP(DE781,'PAINEL E TARGET'!$S$10:$U$19,3,0)</f>
        <v>1.5</v>
      </c>
      <c r="DH781" s="16">
        <f t="shared" si="464"/>
        <v>562.50000000000011</v>
      </c>
      <c r="DI781" s="17">
        <f t="shared" si="450"/>
        <v>0.64200000000000002</v>
      </c>
      <c r="DJ781" s="33" t="str">
        <f>IF(DI781&gt;='PAINEL E TARGET'!$T$11,'PAINEL E TARGET'!$S$11,
IF(DI781&gt;='PAINEL E TARGET'!$T$12,'PAINEL E TARGET'!$S$12,
IF(DI781&gt;='PAINEL E TARGET'!$T$13,'PAINEL E TARGET'!$S$13,
IF(DI781&gt;='PAINEL E TARGET'!$T$14,'PAINEL E TARGET'!$S$14,
IF(DI781&gt;='PAINEL E TARGET'!$T$15,'PAINEL E TARGET'!$S$15,
IF(DI781&gt;='PAINEL E TARGET'!$T$16,'PAINEL E TARGET'!$S$16,
IF(DI781&gt;='PAINEL E TARGET'!$T$17,'PAINEL E TARGET'!$S$17,
IF(DI781&gt;='PAINEL E TARGET'!$T$18,'PAINEL E TARGET'!$S$18,'PAINEL E TARGET'!$S$19))))))))</f>
        <v>Não elegível</v>
      </c>
      <c r="DK781" s="17">
        <f>IFERROR(VLOOKUP($BW781,'PAINEL E TARGET'!$G$1:$Q$99,9,0),0)</f>
        <v>0.05</v>
      </c>
      <c r="DL781" s="17">
        <f>VLOOKUP(DJ781,'PAINEL E TARGET'!$S$10:$U$19,3,0)</f>
        <v>0</v>
      </c>
      <c r="DM781" s="16">
        <f t="shared" si="465"/>
        <v>0</v>
      </c>
      <c r="DN781" s="17">
        <f t="shared" si="451"/>
        <v>0.67400000000000004</v>
      </c>
      <c r="DO781" s="33" t="str">
        <f>IF(DN781&gt;='PAINEL E TARGET'!$T$11,'PAINEL E TARGET'!$S$11,
IF(DN781&gt;='PAINEL E TARGET'!$T$12,'PAINEL E TARGET'!$S$12,
IF(DN781&gt;='PAINEL E TARGET'!$T$13,'PAINEL E TARGET'!$S$13,
IF(DN781&gt;='PAINEL E TARGET'!$T$14,'PAINEL E TARGET'!$S$14,
IF(DN781&gt;='PAINEL E TARGET'!$T$15,'PAINEL E TARGET'!$S$15,
IF(DN781&gt;='PAINEL E TARGET'!$T$16,'PAINEL E TARGET'!$S$16,
IF(DN781&gt;='PAINEL E TARGET'!$T$17,'PAINEL E TARGET'!$S$17,
IF(DN781&gt;='PAINEL E TARGET'!$T$18,'PAINEL E TARGET'!$S$18,'PAINEL E TARGET'!$S$19))))))))</f>
        <v>Não elegível</v>
      </c>
      <c r="DP781" s="17">
        <f>IFERROR(VLOOKUP($BW781,'PAINEL E TARGET'!$G$1:$Q$99,10,0),0)</f>
        <v>0</v>
      </c>
      <c r="DQ781" s="17">
        <f>VLOOKUP(DO781,'PAINEL E TARGET'!$S$10:$U$19,3,0)</f>
        <v>0</v>
      </c>
      <c r="DR781" s="16">
        <f t="shared" si="466"/>
        <v>0</v>
      </c>
      <c r="DS781" s="17">
        <f t="shared" si="452"/>
        <v>0.97499999999999998</v>
      </c>
      <c r="DT781" s="16">
        <f>IF(DS781&gt;=1,VLOOKUP(BO781,'PAINEL E TARGET'!$S$1:$W$8,5,0),0)</f>
        <v>0</v>
      </c>
      <c r="DU781" s="16">
        <f t="shared" si="467"/>
        <v>1031.25</v>
      </c>
    </row>
    <row r="782" spans="2:125" s="32" customFormat="1" x14ac:dyDescent="0.2">
      <c r="B782" s="44">
        <v>43541</v>
      </c>
      <c r="C782" s="65">
        <v>1697</v>
      </c>
      <c r="D782" s="66" t="s">
        <v>778</v>
      </c>
      <c r="E782" s="65">
        <v>419</v>
      </c>
      <c r="F782" s="65" t="s">
        <v>1020</v>
      </c>
      <c r="G782" s="67">
        <v>1993192.8725257819</v>
      </c>
      <c r="H782" s="67">
        <v>967548.1322590285</v>
      </c>
      <c r="I782" s="67">
        <v>913915.93</v>
      </c>
      <c r="J782" s="68">
        <v>0.94456895686025655</v>
      </c>
      <c r="K782" s="67">
        <v>160982.74377959772</v>
      </c>
      <c r="L782" s="67">
        <v>713164.37263298267</v>
      </c>
      <c r="M782" s="67">
        <v>141903.09</v>
      </c>
      <c r="N782" s="67">
        <v>737249.72</v>
      </c>
      <c r="O782" s="67">
        <v>1803373.9955686971</v>
      </c>
      <c r="P782" s="67" t="s">
        <v>1082</v>
      </c>
      <c r="Q782" s="67" t="s">
        <v>1082</v>
      </c>
      <c r="R782" s="67">
        <v>0</v>
      </c>
      <c r="S782" s="67">
        <v>103.9</v>
      </c>
      <c r="T782" s="68">
        <v>0.11319489379096463</v>
      </c>
      <c r="U782" s="68">
        <v>0.11905676556957148</v>
      </c>
      <c r="V782" s="68">
        <v>1.0517856555387726</v>
      </c>
      <c r="W782" s="67">
        <v>98948.99</v>
      </c>
      <c r="X782" s="67">
        <v>104669.09000000001</v>
      </c>
      <c r="Y782" s="68">
        <v>1.0578085738924672</v>
      </c>
      <c r="Z782" s="68">
        <v>9.501463591261089E-2</v>
      </c>
      <c r="AA782" s="68">
        <v>0.10881707811409942</v>
      </c>
      <c r="AB782" s="68">
        <v>1.1452664851990091</v>
      </c>
      <c r="AC782" s="67">
        <v>83056.76999999999</v>
      </c>
      <c r="AD782" s="67">
        <v>95666.84</v>
      </c>
      <c r="AE782" s="68">
        <v>1.151824709773809</v>
      </c>
      <c r="AF782" s="43">
        <v>80</v>
      </c>
      <c r="AG782" s="43">
        <v>73</v>
      </c>
      <c r="AH782" s="43">
        <v>48</v>
      </c>
      <c r="AI782" s="43">
        <v>34</v>
      </c>
      <c r="AJ782" s="67">
        <v>56860.25</v>
      </c>
      <c r="AK782" s="67">
        <v>65943.5</v>
      </c>
      <c r="AL782" s="68">
        <v>1.1597469233779309</v>
      </c>
      <c r="AM782" s="67">
        <v>9754.36</v>
      </c>
      <c r="AN782" s="67">
        <v>9004.1500000000015</v>
      </c>
      <c r="AO782" s="68">
        <v>0.92308977728933528</v>
      </c>
      <c r="AP782" s="67">
        <v>10545.949999999999</v>
      </c>
      <c r="AQ782" s="67">
        <v>10035.320000000002</v>
      </c>
      <c r="AR782" s="68">
        <v>0.95158046453851974</v>
      </c>
      <c r="AS782" s="67">
        <v>21788.43</v>
      </c>
      <c r="AT782" s="67">
        <v>19686.120000000003</v>
      </c>
      <c r="AU782" s="68">
        <v>0.90351255230413585</v>
      </c>
      <c r="AV782" s="43">
        <v>1347.36</v>
      </c>
      <c r="AW782" s="43">
        <v>2094.56</v>
      </c>
      <c r="AX782" s="69">
        <v>1.5545659660372879</v>
      </c>
      <c r="AY782" s="43">
        <v>160982.74377959772</v>
      </c>
      <c r="AZ782" s="43">
        <v>141903.09</v>
      </c>
      <c r="BA782" s="43">
        <v>35323.59335543128</v>
      </c>
      <c r="BB782" s="43">
        <v>45469.630000000005</v>
      </c>
      <c r="BC782" s="43">
        <v>332230.26026354771</v>
      </c>
      <c r="BD782" s="43">
        <v>73000.729705387028</v>
      </c>
      <c r="BE782" s="43">
        <v>205707.65</v>
      </c>
      <c r="BF782" s="43">
        <v>172668.91</v>
      </c>
      <c r="BG782" s="43">
        <v>2786.78</v>
      </c>
      <c r="BH782" s="43">
        <v>99</v>
      </c>
      <c r="BI782" s="44">
        <v>43173</v>
      </c>
      <c r="BJ782" s="44">
        <v>43541</v>
      </c>
      <c r="BK782" s="44">
        <v>43172</v>
      </c>
      <c r="BL782" s="43">
        <f t="shared" si="453"/>
        <v>914019.83000000007</v>
      </c>
      <c r="BM782" s="43">
        <f t="shared" si="454"/>
        <v>879256.71</v>
      </c>
      <c r="BO782" s="16" t="str">
        <f>IFERROR(VLOOKUP($C782,'PORTE LOJA'!A:B,2,0),"PORTE 1")</f>
        <v>PORTE 3</v>
      </c>
      <c r="BP782" s="16">
        <f>VLOOKUP(BO782,'PAINEL E TARGET'!$S$1:$W$8,3,0)</f>
        <v>2400</v>
      </c>
      <c r="BQ782" s="16">
        <f t="shared" si="432"/>
        <v>1</v>
      </c>
      <c r="BR782" s="16">
        <f t="shared" si="433"/>
        <v>1</v>
      </c>
      <c r="BS782" s="16">
        <f t="shared" si="434"/>
        <v>1</v>
      </c>
      <c r="BT782" s="16">
        <f t="shared" si="435"/>
        <v>1</v>
      </c>
      <c r="BU782" s="16">
        <f t="shared" si="436"/>
        <v>1</v>
      </c>
      <c r="BV782" s="16">
        <f t="shared" si="437"/>
        <v>1</v>
      </c>
      <c r="BW782" s="17" t="str">
        <f t="shared" si="455"/>
        <v>111111</v>
      </c>
      <c r="BY782" s="17">
        <f t="shared" si="438"/>
        <v>0.94499999999999995</v>
      </c>
      <c r="BZ782" s="17">
        <f t="shared" si="439"/>
        <v>1.006</v>
      </c>
      <c r="CA782" s="17" t="str">
        <f t="shared" si="456"/>
        <v>Sem Retira</v>
      </c>
      <c r="CB782" s="17">
        <f t="shared" si="457"/>
        <v>1.006</v>
      </c>
      <c r="CC782" s="33" t="str">
        <f>IF(CB782&gt;='PAINEL E TARGET'!$T$11,'PAINEL E TARGET'!$S$11,
IF(CB782&gt;='PAINEL E TARGET'!$T$12,'PAINEL E TARGET'!$S$12,
IF(CB782&gt;='PAINEL E TARGET'!$T$13,'PAINEL E TARGET'!$S$13,
IF(CB782&gt;='PAINEL E TARGET'!$T$14,'PAINEL E TARGET'!$S$14,
IF(CB782&gt;='PAINEL E TARGET'!$T$15,'PAINEL E TARGET'!$S$15,
IF(CB782&gt;='PAINEL E TARGET'!$T$16,'PAINEL E TARGET'!$S$16,
IF(CB782&gt;='PAINEL E TARGET'!$T$17,'PAINEL E TARGET'!$S$17,
IF(CB782&gt;='PAINEL E TARGET'!$T$18,'PAINEL E TARGET'!$S$18,'PAINEL E TARGET'!$S$19))))))))</f>
        <v>2. Fx de 100% a 104,9%</v>
      </c>
      <c r="CD782" s="17">
        <f>IFERROR(VLOOKUP($BW782,'PAINEL E TARGET'!$G$1:$Q$99,4,0),0)</f>
        <v>0.25</v>
      </c>
      <c r="CE782" s="17">
        <f>VLOOKUP(CC782,'PAINEL E TARGET'!$S$10:$U$19,3,0)</f>
        <v>1</v>
      </c>
      <c r="CF782" s="16">
        <f t="shared" si="458"/>
        <v>600</v>
      </c>
      <c r="CG782" s="17">
        <f t="shared" si="440"/>
        <v>1.1599999999999999</v>
      </c>
      <c r="CH782" s="17">
        <f t="shared" si="441"/>
        <v>0.92300000000000004</v>
      </c>
      <c r="CI782" s="17">
        <f t="shared" si="442"/>
        <v>0.95199999999999996</v>
      </c>
      <c r="CJ782" s="17">
        <f t="shared" si="443"/>
        <v>0.90400000000000003</v>
      </c>
      <c r="CK782" s="17">
        <f t="shared" si="444"/>
        <v>1.5549999999999999</v>
      </c>
      <c r="CL782" s="17">
        <f t="shared" si="445"/>
        <v>1.0580000000000001</v>
      </c>
      <c r="CM782" s="16">
        <f t="shared" si="446"/>
        <v>5</v>
      </c>
      <c r="CN782" s="17" t="str">
        <f t="shared" si="459"/>
        <v>ok</v>
      </c>
      <c r="CO782" s="17">
        <f t="shared" si="460"/>
        <v>1.0580000000000001</v>
      </c>
      <c r="CP782" s="33" t="str">
        <f>IF(CO782&gt;='PAINEL E TARGET'!$T$11,'PAINEL E TARGET'!$S$11,
IF(CO782&gt;='PAINEL E TARGET'!$T$12,'PAINEL E TARGET'!$S$12,
IF(CO782&gt;='PAINEL E TARGET'!$T$13,'PAINEL E TARGET'!$S$13,
IF(CO782&gt;='PAINEL E TARGET'!$T$14,'PAINEL E TARGET'!$S$14,
IF(CO782&gt;='PAINEL E TARGET'!$T$15,'PAINEL E TARGET'!$S$15,
IF(CO782&gt;='PAINEL E TARGET'!$T$16,'PAINEL E TARGET'!$S$16,
IF(CO782&gt;='PAINEL E TARGET'!$T$17,'PAINEL E TARGET'!$S$17,
IF(CO782&gt;='PAINEL E TARGET'!$T$18,'PAINEL E TARGET'!$S$18,'PAINEL E TARGET'!$S$19))))))))</f>
        <v>3. Fx de 105% a 109,9%</v>
      </c>
      <c r="CQ782" s="17">
        <f>IFERROR(VLOOKUP($BW782,'PAINEL E TARGET'!$G$1:$Q$99,5,0),0)</f>
        <v>0.25</v>
      </c>
      <c r="CR782" s="17">
        <f>VLOOKUP(CP782,'PAINEL E TARGET'!$S$10:$U$19,3,0)</f>
        <v>1.1000000000000001</v>
      </c>
      <c r="CS782" s="16">
        <f t="shared" si="461"/>
        <v>660</v>
      </c>
      <c r="CT782" s="17">
        <f t="shared" si="447"/>
        <v>1.1519999999999999</v>
      </c>
      <c r="CU782" s="33" t="str">
        <f>IF(CT782&gt;='PAINEL E TARGET'!$T$11,'PAINEL E TARGET'!$S$11,
IF(CT782&gt;='PAINEL E TARGET'!$T$12,'PAINEL E TARGET'!$S$12,
IF(CT782&gt;='PAINEL E TARGET'!$T$13,'PAINEL E TARGET'!$S$13,
IF(CT782&gt;='PAINEL E TARGET'!$T$14,'PAINEL E TARGET'!$S$14,
IF(CT782&gt;='PAINEL E TARGET'!$T$15,'PAINEL E TARGET'!$S$15,
IF(CT782&gt;='PAINEL E TARGET'!$T$16,'PAINEL E TARGET'!$S$16,
IF(CT782&gt;='PAINEL E TARGET'!$T$17,'PAINEL E TARGET'!$S$17,
IF(CT782&gt;='PAINEL E TARGET'!$T$18,'PAINEL E TARGET'!$S$18,'PAINEL E TARGET'!$S$19))))))))</f>
        <v>5. Fx de 115% a 119,9%</v>
      </c>
      <c r="CV782" s="17">
        <f>IFERROR(VLOOKUP($BW782,'PAINEL E TARGET'!$G$1:$Q$99,6,0),0)</f>
        <v>0.2</v>
      </c>
      <c r="CW782" s="17">
        <f>VLOOKUP(CU782,'PAINEL E TARGET'!$S$10:$U$19,3,0)</f>
        <v>1.3</v>
      </c>
      <c r="CX782" s="16">
        <f t="shared" si="462"/>
        <v>624</v>
      </c>
      <c r="CY782" s="17">
        <f t="shared" si="448"/>
        <v>0.88100000000000001</v>
      </c>
      <c r="CZ782" s="33" t="str">
        <f>IF(CY782&gt;='PAINEL E TARGET'!$T$11,'PAINEL E TARGET'!$S$11,
IF(CY782&gt;='PAINEL E TARGET'!$T$12,'PAINEL E TARGET'!$S$12,
IF(CY782&gt;='PAINEL E TARGET'!$T$13,'PAINEL E TARGET'!$S$13,
IF(CY782&gt;='PAINEL E TARGET'!$T$14,'PAINEL E TARGET'!$S$14,
IF(CY782&gt;='PAINEL E TARGET'!$T$15,'PAINEL E TARGET'!$S$15,
IF(CY782&gt;='PAINEL E TARGET'!$T$16,'PAINEL E TARGET'!$S$16,
IF(CY782&gt;='PAINEL E TARGET'!$T$17,'PAINEL E TARGET'!$S$17,
IF(CY782&gt;='PAINEL E TARGET'!$T$18,'PAINEL E TARGET'!$S$18,'PAINEL E TARGET'!$S$19))))))))</f>
        <v>Não elegível</v>
      </c>
      <c r="DA782" s="17">
        <f>IFERROR(VLOOKUP($BW782,'PAINEL E TARGET'!$G$1:$Q$99,7,0),0)</f>
        <v>0.15</v>
      </c>
      <c r="DB782" s="17">
        <f>VLOOKUP(CZ782,'PAINEL E TARGET'!$S$10:$U$19,3,0)</f>
        <v>0</v>
      </c>
      <c r="DC782" s="16">
        <f t="shared" si="463"/>
        <v>0</v>
      </c>
      <c r="DD782" s="17">
        <f t="shared" si="449"/>
        <v>1.2869999999999999</v>
      </c>
      <c r="DE782" s="33" t="str">
        <f>IF(DD782&gt;='PAINEL E TARGET'!$T$11,'PAINEL E TARGET'!$S$11,
IF(DD782&gt;='PAINEL E TARGET'!$T$12,'PAINEL E TARGET'!$S$12,
IF(DD782&gt;='PAINEL E TARGET'!$T$13,'PAINEL E TARGET'!$S$13,
IF(DD782&gt;='PAINEL E TARGET'!$T$14,'PAINEL E TARGET'!$S$14,
IF(DD782&gt;='PAINEL E TARGET'!$T$15,'PAINEL E TARGET'!$S$15,
IF(DD782&gt;='PAINEL E TARGET'!$T$16,'PAINEL E TARGET'!$S$16,
IF(DD782&gt;='PAINEL E TARGET'!$T$17,'PAINEL E TARGET'!$S$17,
IF(DD782&gt;='PAINEL E TARGET'!$T$18,'PAINEL E TARGET'!$S$18,'PAINEL E TARGET'!$S$19))))))))</f>
        <v>7. Fx de 125% a 129,9%</v>
      </c>
      <c r="DF782" s="17">
        <f>IFERROR(VLOOKUP($BW782,'PAINEL E TARGET'!$G$1:$Q$99,8,0),0)</f>
        <v>0.1</v>
      </c>
      <c r="DG782" s="17">
        <f>VLOOKUP(DE782,'PAINEL E TARGET'!$S$10:$U$19,3,0)</f>
        <v>1.5</v>
      </c>
      <c r="DH782" s="16">
        <f t="shared" si="464"/>
        <v>360.00000000000006</v>
      </c>
      <c r="DI782" s="17">
        <f t="shared" si="450"/>
        <v>0.70799999999999996</v>
      </c>
      <c r="DJ782" s="33" t="str">
        <f>IF(DI782&gt;='PAINEL E TARGET'!$T$11,'PAINEL E TARGET'!$S$11,
IF(DI782&gt;='PAINEL E TARGET'!$T$12,'PAINEL E TARGET'!$S$12,
IF(DI782&gt;='PAINEL E TARGET'!$T$13,'PAINEL E TARGET'!$S$13,
IF(DI782&gt;='PAINEL E TARGET'!$T$14,'PAINEL E TARGET'!$S$14,
IF(DI782&gt;='PAINEL E TARGET'!$T$15,'PAINEL E TARGET'!$S$15,
IF(DI782&gt;='PAINEL E TARGET'!$T$16,'PAINEL E TARGET'!$S$16,
IF(DI782&gt;='PAINEL E TARGET'!$T$17,'PAINEL E TARGET'!$S$17,
IF(DI782&gt;='PAINEL E TARGET'!$T$18,'PAINEL E TARGET'!$S$18,'PAINEL E TARGET'!$S$19))))))))</f>
        <v>Não elegível</v>
      </c>
      <c r="DK782" s="17">
        <f>IFERROR(VLOOKUP($BW782,'PAINEL E TARGET'!$G$1:$Q$99,9,0),0)</f>
        <v>0.05</v>
      </c>
      <c r="DL782" s="17">
        <f>VLOOKUP(DJ782,'PAINEL E TARGET'!$S$10:$U$19,3,0)</f>
        <v>0</v>
      </c>
      <c r="DM782" s="16">
        <f t="shared" si="465"/>
        <v>0</v>
      </c>
      <c r="DN782" s="17">
        <f t="shared" si="451"/>
        <v>1.5549999999999999</v>
      </c>
      <c r="DO782" s="33" t="str">
        <f>IF(DN782&gt;='PAINEL E TARGET'!$T$11,'PAINEL E TARGET'!$S$11,
IF(DN782&gt;='PAINEL E TARGET'!$T$12,'PAINEL E TARGET'!$S$12,
IF(DN782&gt;='PAINEL E TARGET'!$T$13,'PAINEL E TARGET'!$S$13,
IF(DN782&gt;='PAINEL E TARGET'!$T$14,'PAINEL E TARGET'!$S$14,
IF(DN782&gt;='PAINEL E TARGET'!$T$15,'PAINEL E TARGET'!$S$15,
IF(DN782&gt;='PAINEL E TARGET'!$T$16,'PAINEL E TARGET'!$S$16,
IF(DN782&gt;='PAINEL E TARGET'!$T$17,'PAINEL E TARGET'!$S$17,
IF(DN782&gt;='PAINEL E TARGET'!$T$18,'PAINEL E TARGET'!$S$18,'PAINEL E TARGET'!$S$19))))))))</f>
        <v>8. Fx de 130% ou mais</v>
      </c>
      <c r="DP782" s="17">
        <f>IFERROR(VLOOKUP($BW782,'PAINEL E TARGET'!$G$1:$Q$99,10,0),0)</f>
        <v>0</v>
      </c>
      <c r="DQ782" s="17">
        <f>VLOOKUP(DO782,'PAINEL E TARGET'!$S$10:$U$19,3,0)</f>
        <v>1.6</v>
      </c>
      <c r="DR782" s="16">
        <f t="shared" si="466"/>
        <v>0</v>
      </c>
      <c r="DS782" s="17">
        <f t="shared" si="452"/>
        <v>0.91300000000000003</v>
      </c>
      <c r="DT782" s="16">
        <f>IF(DS782&gt;=1,VLOOKUP(BO782,'PAINEL E TARGET'!$S$1:$W$8,5,0),0)</f>
        <v>0</v>
      </c>
      <c r="DU782" s="16">
        <f t="shared" si="467"/>
        <v>2244</v>
      </c>
    </row>
    <row r="783" spans="2:125" s="32" customFormat="1" x14ac:dyDescent="0.2">
      <c r="B783" s="44">
        <v>43541</v>
      </c>
      <c r="C783" s="65">
        <v>1698</v>
      </c>
      <c r="D783" s="66" t="s">
        <v>779</v>
      </c>
      <c r="E783" s="65">
        <v>118</v>
      </c>
      <c r="F783" s="65" t="s">
        <v>1018</v>
      </c>
      <c r="G783" s="67">
        <v>870201.28114709503</v>
      </c>
      <c r="H783" s="67">
        <v>505288.31407414738</v>
      </c>
      <c r="I783" s="67">
        <v>419030.10999999993</v>
      </c>
      <c r="J783" s="68">
        <v>0.82928913716874586</v>
      </c>
      <c r="K783" s="67">
        <v>51715.725882086816</v>
      </c>
      <c r="L783" s="67">
        <v>433739.87911998422</v>
      </c>
      <c r="M783" s="67">
        <v>38673.67</v>
      </c>
      <c r="N783" s="67">
        <v>366950.62999999995</v>
      </c>
      <c r="O783" s="67">
        <v>836551.5685154231</v>
      </c>
      <c r="P783" s="67" t="s">
        <v>1082</v>
      </c>
      <c r="Q783" s="67" t="s">
        <v>1082</v>
      </c>
      <c r="R783" s="67">
        <v>0</v>
      </c>
      <c r="S783" s="67">
        <v>0</v>
      </c>
      <c r="T783" s="68">
        <v>0.10803385409418895</v>
      </c>
      <c r="U783" s="68">
        <v>9.8810968672241789E-2</v>
      </c>
      <c r="V783" s="68">
        <v>0.91462967326976763</v>
      </c>
      <c r="W783" s="67">
        <v>52445.64</v>
      </c>
      <c r="X783" s="67">
        <v>40080.130000000005</v>
      </c>
      <c r="Y783" s="68">
        <v>0.76422234527026467</v>
      </c>
      <c r="Z783" s="68">
        <v>0.15613740827995298</v>
      </c>
      <c r="AA783" s="68">
        <v>0.19572932390884867</v>
      </c>
      <c r="AB783" s="68">
        <v>1.2535709799787873</v>
      </c>
      <c r="AC783" s="67">
        <v>75797.78</v>
      </c>
      <c r="AD783" s="67">
        <v>79392.570000000007</v>
      </c>
      <c r="AE783" s="68">
        <v>1.0474260591800975</v>
      </c>
      <c r="AF783" s="43">
        <v>80</v>
      </c>
      <c r="AG783" s="43">
        <v>81</v>
      </c>
      <c r="AH783" s="43">
        <v>24</v>
      </c>
      <c r="AI783" s="43">
        <v>17</v>
      </c>
      <c r="AJ783" s="67">
        <v>27057.57</v>
      </c>
      <c r="AK783" s="67">
        <v>21853.5</v>
      </c>
      <c r="AL783" s="68">
        <v>0.80766676386682179</v>
      </c>
      <c r="AM783" s="67">
        <v>5979.57</v>
      </c>
      <c r="AN783" s="67">
        <v>4008.7800000000011</v>
      </c>
      <c r="AO783" s="68">
        <v>0.67041275543224699</v>
      </c>
      <c r="AP783" s="67">
        <v>4773.2700000000004</v>
      </c>
      <c r="AQ783" s="67">
        <v>2739.88</v>
      </c>
      <c r="AR783" s="68">
        <v>0.57400482268968644</v>
      </c>
      <c r="AS783" s="67">
        <v>14635.23</v>
      </c>
      <c r="AT783" s="67">
        <v>11477.97</v>
      </c>
      <c r="AU783" s="68">
        <v>0.78426987481576982</v>
      </c>
      <c r="AV783" s="43">
        <v>430.15000000000003</v>
      </c>
      <c r="AW783" s="43">
        <v>349.92</v>
      </c>
      <c r="AX783" s="69">
        <v>0.81348366848773679</v>
      </c>
      <c r="AY783" s="43">
        <v>51715.725882086816</v>
      </c>
      <c r="AZ783" s="43">
        <v>38673.67</v>
      </c>
      <c r="BA783" s="43">
        <v>22552.250294031455</v>
      </c>
      <c r="BB783" s="43">
        <v>21772.949999999997</v>
      </c>
      <c r="BC783" s="43">
        <v>89147.125206614364</v>
      </c>
      <c r="BD783" s="43">
        <v>38868.880120095899</v>
      </c>
      <c r="BE783" s="43">
        <v>90882.37</v>
      </c>
      <c r="BF783" s="43">
        <v>131349.08000000002</v>
      </c>
      <c r="BG783" s="43">
        <v>742.19</v>
      </c>
      <c r="BH783" s="43">
        <v>49</v>
      </c>
      <c r="BI783" s="44">
        <v>43173</v>
      </c>
      <c r="BJ783" s="44">
        <v>43541</v>
      </c>
      <c r="BK783" s="44">
        <v>43172</v>
      </c>
      <c r="BL783" s="43">
        <f t="shared" si="453"/>
        <v>419030.10999999993</v>
      </c>
      <c r="BM783" s="43">
        <f t="shared" si="454"/>
        <v>405624.29999999993</v>
      </c>
      <c r="BO783" s="16" t="str">
        <f>IFERROR(VLOOKUP($C783,'PORTE LOJA'!A:B,2,0),"PORTE 1")</f>
        <v>PORTE 1</v>
      </c>
      <c r="BP783" s="16">
        <f>VLOOKUP(BO783,'PAINEL E TARGET'!$S$1:$W$8,3,0)</f>
        <v>1650</v>
      </c>
      <c r="BQ783" s="16">
        <f t="shared" si="432"/>
        <v>1</v>
      </c>
      <c r="BR783" s="16">
        <f t="shared" si="433"/>
        <v>1</v>
      </c>
      <c r="BS783" s="16">
        <f t="shared" si="434"/>
        <v>1</v>
      </c>
      <c r="BT783" s="16">
        <f t="shared" si="435"/>
        <v>1</v>
      </c>
      <c r="BU783" s="16">
        <f t="shared" si="436"/>
        <v>1</v>
      </c>
      <c r="BV783" s="16">
        <f t="shared" si="437"/>
        <v>1</v>
      </c>
      <c r="BW783" s="17" t="str">
        <f t="shared" si="455"/>
        <v>111111</v>
      </c>
      <c r="BY783" s="17">
        <f t="shared" si="438"/>
        <v>0.82899999999999996</v>
      </c>
      <c r="BZ783" s="17">
        <f t="shared" si="439"/>
        <v>0.83599999999999997</v>
      </c>
      <c r="CA783" s="17" t="str">
        <f t="shared" si="456"/>
        <v>Sem Retira</v>
      </c>
      <c r="CB783" s="17">
        <f t="shared" si="457"/>
        <v>0.83599999999999997</v>
      </c>
      <c r="CC783" s="33" t="str">
        <f>IF(CB783&gt;='PAINEL E TARGET'!$T$11,'PAINEL E TARGET'!$S$11,
IF(CB783&gt;='PAINEL E TARGET'!$T$12,'PAINEL E TARGET'!$S$12,
IF(CB783&gt;='PAINEL E TARGET'!$T$13,'PAINEL E TARGET'!$S$13,
IF(CB783&gt;='PAINEL E TARGET'!$T$14,'PAINEL E TARGET'!$S$14,
IF(CB783&gt;='PAINEL E TARGET'!$T$15,'PAINEL E TARGET'!$S$15,
IF(CB783&gt;='PAINEL E TARGET'!$T$16,'PAINEL E TARGET'!$S$16,
IF(CB783&gt;='PAINEL E TARGET'!$T$17,'PAINEL E TARGET'!$S$17,
IF(CB783&gt;='PAINEL E TARGET'!$T$18,'PAINEL E TARGET'!$S$18,'PAINEL E TARGET'!$S$19))))))))</f>
        <v>Não elegível</v>
      </c>
      <c r="CD783" s="17">
        <f>IFERROR(VLOOKUP($BW783,'PAINEL E TARGET'!$G$1:$Q$99,4,0),0)</f>
        <v>0.25</v>
      </c>
      <c r="CE783" s="17">
        <f>VLOOKUP(CC783,'PAINEL E TARGET'!$S$10:$U$19,3,0)</f>
        <v>0</v>
      </c>
      <c r="CF783" s="16">
        <f t="shared" si="458"/>
        <v>0</v>
      </c>
      <c r="CG783" s="17">
        <f t="shared" si="440"/>
        <v>0.80800000000000005</v>
      </c>
      <c r="CH783" s="17">
        <f t="shared" si="441"/>
        <v>0.67</v>
      </c>
      <c r="CI783" s="17">
        <f t="shared" si="442"/>
        <v>0.57399999999999995</v>
      </c>
      <c r="CJ783" s="17">
        <f t="shared" si="443"/>
        <v>0.78400000000000003</v>
      </c>
      <c r="CK783" s="17">
        <f t="shared" si="444"/>
        <v>0.81299999999999994</v>
      </c>
      <c r="CL783" s="17">
        <f t="shared" si="445"/>
        <v>0.76400000000000001</v>
      </c>
      <c r="CM783" s="16">
        <f t="shared" si="446"/>
        <v>3</v>
      </c>
      <c r="CN783" s="17" t="str">
        <f t="shared" si="459"/>
        <v>não ok</v>
      </c>
      <c r="CO783" s="17">
        <f t="shared" si="460"/>
        <v>0</v>
      </c>
      <c r="CP783" s="33" t="str">
        <f>IF(CO783&gt;='PAINEL E TARGET'!$T$11,'PAINEL E TARGET'!$S$11,
IF(CO783&gt;='PAINEL E TARGET'!$T$12,'PAINEL E TARGET'!$S$12,
IF(CO783&gt;='PAINEL E TARGET'!$T$13,'PAINEL E TARGET'!$S$13,
IF(CO783&gt;='PAINEL E TARGET'!$T$14,'PAINEL E TARGET'!$S$14,
IF(CO783&gt;='PAINEL E TARGET'!$T$15,'PAINEL E TARGET'!$S$15,
IF(CO783&gt;='PAINEL E TARGET'!$T$16,'PAINEL E TARGET'!$S$16,
IF(CO783&gt;='PAINEL E TARGET'!$T$17,'PAINEL E TARGET'!$S$17,
IF(CO783&gt;='PAINEL E TARGET'!$T$18,'PAINEL E TARGET'!$S$18,'PAINEL E TARGET'!$S$19))))))))</f>
        <v>Não elegível</v>
      </c>
      <c r="CQ783" s="17">
        <f>IFERROR(VLOOKUP($BW783,'PAINEL E TARGET'!$G$1:$Q$99,5,0),0)</f>
        <v>0.25</v>
      </c>
      <c r="CR783" s="17">
        <f>VLOOKUP(CP783,'PAINEL E TARGET'!$S$10:$U$19,3,0)</f>
        <v>0</v>
      </c>
      <c r="CS783" s="16">
        <f t="shared" si="461"/>
        <v>0</v>
      </c>
      <c r="CT783" s="17">
        <f t="shared" si="447"/>
        <v>1.0469999999999999</v>
      </c>
      <c r="CU783" s="33" t="str">
        <f>IF(CT783&gt;='PAINEL E TARGET'!$T$11,'PAINEL E TARGET'!$S$11,
IF(CT783&gt;='PAINEL E TARGET'!$T$12,'PAINEL E TARGET'!$S$12,
IF(CT783&gt;='PAINEL E TARGET'!$T$13,'PAINEL E TARGET'!$S$13,
IF(CT783&gt;='PAINEL E TARGET'!$T$14,'PAINEL E TARGET'!$S$14,
IF(CT783&gt;='PAINEL E TARGET'!$T$15,'PAINEL E TARGET'!$S$15,
IF(CT783&gt;='PAINEL E TARGET'!$T$16,'PAINEL E TARGET'!$S$16,
IF(CT783&gt;='PAINEL E TARGET'!$T$17,'PAINEL E TARGET'!$S$17,
IF(CT783&gt;='PAINEL E TARGET'!$T$18,'PAINEL E TARGET'!$S$18,'PAINEL E TARGET'!$S$19))))))))</f>
        <v>2. Fx de 100% a 104,9%</v>
      </c>
      <c r="CV783" s="17">
        <f>IFERROR(VLOOKUP($BW783,'PAINEL E TARGET'!$G$1:$Q$99,6,0),0)</f>
        <v>0.2</v>
      </c>
      <c r="CW783" s="17">
        <f>VLOOKUP(CU783,'PAINEL E TARGET'!$S$10:$U$19,3,0)</f>
        <v>1</v>
      </c>
      <c r="CX783" s="16">
        <f t="shared" si="462"/>
        <v>330</v>
      </c>
      <c r="CY783" s="17">
        <f t="shared" si="448"/>
        <v>0.748</v>
      </c>
      <c r="CZ783" s="33" t="str">
        <f>IF(CY783&gt;='PAINEL E TARGET'!$T$11,'PAINEL E TARGET'!$S$11,
IF(CY783&gt;='PAINEL E TARGET'!$T$12,'PAINEL E TARGET'!$S$12,
IF(CY783&gt;='PAINEL E TARGET'!$T$13,'PAINEL E TARGET'!$S$13,
IF(CY783&gt;='PAINEL E TARGET'!$T$14,'PAINEL E TARGET'!$S$14,
IF(CY783&gt;='PAINEL E TARGET'!$T$15,'PAINEL E TARGET'!$S$15,
IF(CY783&gt;='PAINEL E TARGET'!$T$16,'PAINEL E TARGET'!$S$16,
IF(CY783&gt;='PAINEL E TARGET'!$T$17,'PAINEL E TARGET'!$S$17,
IF(CY783&gt;='PAINEL E TARGET'!$T$18,'PAINEL E TARGET'!$S$18,'PAINEL E TARGET'!$S$19))))))))</f>
        <v>Não elegível</v>
      </c>
      <c r="DA783" s="17">
        <f>IFERROR(VLOOKUP($BW783,'PAINEL E TARGET'!$G$1:$Q$99,7,0),0)</f>
        <v>0.15</v>
      </c>
      <c r="DB783" s="17">
        <f>VLOOKUP(CZ783,'PAINEL E TARGET'!$S$10:$U$19,3,0)</f>
        <v>0</v>
      </c>
      <c r="DC783" s="16">
        <f t="shared" si="463"/>
        <v>0</v>
      </c>
      <c r="DD783" s="17">
        <f t="shared" si="449"/>
        <v>0.96499999999999997</v>
      </c>
      <c r="DE783" s="33" t="str">
        <f>IF(DD783&gt;='PAINEL E TARGET'!$T$11,'PAINEL E TARGET'!$S$11,
IF(DD783&gt;='PAINEL E TARGET'!$T$12,'PAINEL E TARGET'!$S$12,
IF(DD783&gt;='PAINEL E TARGET'!$T$13,'PAINEL E TARGET'!$S$13,
IF(DD783&gt;='PAINEL E TARGET'!$T$14,'PAINEL E TARGET'!$S$14,
IF(DD783&gt;='PAINEL E TARGET'!$T$15,'PAINEL E TARGET'!$S$15,
IF(DD783&gt;='PAINEL E TARGET'!$T$16,'PAINEL E TARGET'!$S$16,
IF(DD783&gt;='PAINEL E TARGET'!$T$17,'PAINEL E TARGET'!$S$17,
IF(DD783&gt;='PAINEL E TARGET'!$T$18,'PAINEL E TARGET'!$S$18,'PAINEL E TARGET'!$S$19))))))))</f>
        <v>1. Fx de 90% a 99,9%</v>
      </c>
      <c r="DF783" s="17">
        <f>IFERROR(VLOOKUP($BW783,'PAINEL E TARGET'!$G$1:$Q$99,8,0),0)</f>
        <v>0.1</v>
      </c>
      <c r="DG783" s="17">
        <f>VLOOKUP(DE783,'PAINEL E TARGET'!$S$10:$U$19,3,0)</f>
        <v>0.5</v>
      </c>
      <c r="DH783" s="16">
        <f t="shared" si="464"/>
        <v>82.5</v>
      </c>
      <c r="DI783" s="17">
        <f t="shared" si="450"/>
        <v>0.70799999999999996</v>
      </c>
      <c r="DJ783" s="33" t="str">
        <f>IF(DI783&gt;='PAINEL E TARGET'!$T$11,'PAINEL E TARGET'!$S$11,
IF(DI783&gt;='PAINEL E TARGET'!$T$12,'PAINEL E TARGET'!$S$12,
IF(DI783&gt;='PAINEL E TARGET'!$T$13,'PAINEL E TARGET'!$S$13,
IF(DI783&gt;='PAINEL E TARGET'!$T$14,'PAINEL E TARGET'!$S$14,
IF(DI783&gt;='PAINEL E TARGET'!$T$15,'PAINEL E TARGET'!$S$15,
IF(DI783&gt;='PAINEL E TARGET'!$T$16,'PAINEL E TARGET'!$S$16,
IF(DI783&gt;='PAINEL E TARGET'!$T$17,'PAINEL E TARGET'!$S$17,
IF(DI783&gt;='PAINEL E TARGET'!$T$18,'PAINEL E TARGET'!$S$18,'PAINEL E TARGET'!$S$19))))))))</f>
        <v>Não elegível</v>
      </c>
      <c r="DK783" s="17">
        <f>IFERROR(VLOOKUP($BW783,'PAINEL E TARGET'!$G$1:$Q$99,9,0),0)</f>
        <v>0.05</v>
      </c>
      <c r="DL783" s="17">
        <f>VLOOKUP(DJ783,'PAINEL E TARGET'!$S$10:$U$19,3,0)</f>
        <v>0</v>
      </c>
      <c r="DM783" s="16">
        <f t="shared" si="465"/>
        <v>0</v>
      </c>
      <c r="DN783" s="17">
        <f t="shared" si="451"/>
        <v>0.81299999999999994</v>
      </c>
      <c r="DO783" s="33" t="str">
        <f>IF(DN783&gt;='PAINEL E TARGET'!$T$11,'PAINEL E TARGET'!$S$11,
IF(DN783&gt;='PAINEL E TARGET'!$T$12,'PAINEL E TARGET'!$S$12,
IF(DN783&gt;='PAINEL E TARGET'!$T$13,'PAINEL E TARGET'!$S$13,
IF(DN783&gt;='PAINEL E TARGET'!$T$14,'PAINEL E TARGET'!$S$14,
IF(DN783&gt;='PAINEL E TARGET'!$T$15,'PAINEL E TARGET'!$S$15,
IF(DN783&gt;='PAINEL E TARGET'!$T$16,'PAINEL E TARGET'!$S$16,
IF(DN783&gt;='PAINEL E TARGET'!$T$17,'PAINEL E TARGET'!$S$17,
IF(DN783&gt;='PAINEL E TARGET'!$T$18,'PAINEL E TARGET'!$S$18,'PAINEL E TARGET'!$S$19))))))))</f>
        <v>Não elegível</v>
      </c>
      <c r="DP783" s="17">
        <f>IFERROR(VLOOKUP($BW783,'PAINEL E TARGET'!$G$1:$Q$99,10,0),0)</f>
        <v>0</v>
      </c>
      <c r="DQ783" s="17">
        <f>VLOOKUP(DO783,'PAINEL E TARGET'!$S$10:$U$19,3,0)</f>
        <v>0</v>
      </c>
      <c r="DR783" s="16">
        <f t="shared" si="466"/>
        <v>0</v>
      </c>
      <c r="DS783" s="17">
        <f t="shared" si="452"/>
        <v>1.0129999999999999</v>
      </c>
      <c r="DT783" s="16">
        <f>IF(DS783&gt;=1,VLOOKUP(BO783,'PAINEL E TARGET'!$S$1:$W$8,5,0),0)</f>
        <v>165</v>
      </c>
      <c r="DU783" s="16">
        <f t="shared" si="467"/>
        <v>577.5</v>
      </c>
    </row>
    <row r="784" spans="2:125" s="32" customFormat="1" x14ac:dyDescent="0.2">
      <c r="B784" s="44">
        <v>43541</v>
      </c>
      <c r="C784" s="65">
        <v>1699</v>
      </c>
      <c r="D784" s="66" t="s">
        <v>780</v>
      </c>
      <c r="E784" s="65">
        <v>120</v>
      </c>
      <c r="F784" s="65" t="s">
        <v>1018</v>
      </c>
      <c r="G784" s="67">
        <v>1519075.8004189779</v>
      </c>
      <c r="H784" s="67">
        <v>826255.21145294735</v>
      </c>
      <c r="I784" s="67">
        <v>640845.8600000001</v>
      </c>
      <c r="J784" s="68">
        <v>0.77560280542508175</v>
      </c>
      <c r="K784" s="67">
        <v>76826.208598418263</v>
      </c>
      <c r="L784" s="67">
        <v>723251.31279311876</v>
      </c>
      <c r="M784" s="67">
        <v>75748.02</v>
      </c>
      <c r="N784" s="67">
        <v>545207.34</v>
      </c>
      <c r="O784" s="67">
        <v>1471665.2707561725</v>
      </c>
      <c r="P784" s="67" t="s">
        <v>1082</v>
      </c>
      <c r="Q784" s="67" t="s">
        <v>1082</v>
      </c>
      <c r="R784" s="67">
        <v>0</v>
      </c>
      <c r="S784" s="67">
        <v>0</v>
      </c>
      <c r="T784" s="68">
        <v>0.10963460121644138</v>
      </c>
      <c r="U784" s="68">
        <v>9.6001554765547073E-2</v>
      </c>
      <c r="V784" s="68">
        <v>0.87565014785815798</v>
      </c>
      <c r="W784" s="67">
        <v>87716.180000000008</v>
      </c>
      <c r="X784" s="67">
        <v>59612.680000000008</v>
      </c>
      <c r="Y784" s="68">
        <v>0.67960871073044904</v>
      </c>
      <c r="Z784" s="68">
        <v>0.14333137344059996</v>
      </c>
      <c r="AA784" s="68">
        <v>0.15154374382081184</v>
      </c>
      <c r="AB784" s="68">
        <v>1.0572963907557567</v>
      </c>
      <c r="AC784" s="67">
        <v>114676.20999999999</v>
      </c>
      <c r="AD784" s="67">
        <v>94101.900000000009</v>
      </c>
      <c r="AE784" s="68">
        <v>0.82058780979943458</v>
      </c>
      <c r="AF784" s="43">
        <v>80</v>
      </c>
      <c r="AG784" s="43">
        <v>83</v>
      </c>
      <c r="AH784" s="43">
        <v>38</v>
      </c>
      <c r="AI784" s="43">
        <v>29</v>
      </c>
      <c r="AJ784" s="67">
        <v>40562.279999999992</v>
      </c>
      <c r="AK784" s="67">
        <v>29264.5</v>
      </c>
      <c r="AL784" s="68">
        <v>0.7214707851728257</v>
      </c>
      <c r="AM784" s="67">
        <v>9437.3700000000008</v>
      </c>
      <c r="AN784" s="67">
        <v>5263.0700000000006</v>
      </c>
      <c r="AO784" s="68">
        <v>0.55768397339513021</v>
      </c>
      <c r="AP784" s="67">
        <v>7820.5199999999995</v>
      </c>
      <c r="AQ784" s="67">
        <v>2545.92</v>
      </c>
      <c r="AR784" s="68">
        <v>0.32554356999278822</v>
      </c>
      <c r="AS784" s="67">
        <v>29896.010000000002</v>
      </c>
      <c r="AT784" s="67">
        <v>22539.190000000002</v>
      </c>
      <c r="AU784" s="68">
        <v>0.75391967021686179</v>
      </c>
      <c r="AV784" s="43">
        <v>1100.1300000000001</v>
      </c>
      <c r="AW784" s="43">
        <v>919.84</v>
      </c>
      <c r="AX784" s="69">
        <v>0.83611936771108863</v>
      </c>
      <c r="AY784" s="43">
        <v>76826.208598418263</v>
      </c>
      <c r="AZ784" s="43">
        <v>75748.02</v>
      </c>
      <c r="BA784" s="43">
        <v>31295.111204409503</v>
      </c>
      <c r="BB784" s="43">
        <v>28313.299999999996</v>
      </c>
      <c r="BC784" s="43">
        <v>141271.56485974588</v>
      </c>
      <c r="BD784" s="43">
        <v>57622.779550303268</v>
      </c>
      <c r="BE784" s="43">
        <v>162296.32000000001</v>
      </c>
      <c r="BF784" s="43">
        <v>212178.97999999998</v>
      </c>
      <c r="BG784" s="43">
        <v>2027.53</v>
      </c>
      <c r="BH784" s="43">
        <v>71</v>
      </c>
      <c r="BI784" s="44">
        <v>43173</v>
      </c>
      <c r="BJ784" s="44">
        <v>43541</v>
      </c>
      <c r="BK784" s="44">
        <v>43172</v>
      </c>
      <c r="BL784" s="43">
        <f t="shared" si="453"/>
        <v>640845.8600000001</v>
      </c>
      <c r="BM784" s="43">
        <f t="shared" si="454"/>
        <v>620955.36</v>
      </c>
      <c r="BO784" s="16" t="str">
        <f>IFERROR(VLOOKUP($C784,'PORTE LOJA'!A:B,2,0),"PORTE 1")</f>
        <v>PORTE 2</v>
      </c>
      <c r="BP784" s="16">
        <f>VLOOKUP(BO784,'PAINEL E TARGET'!$S$1:$W$8,3,0)</f>
        <v>1875</v>
      </c>
      <c r="BQ784" s="16">
        <f t="shared" si="432"/>
        <v>1</v>
      </c>
      <c r="BR784" s="16">
        <f t="shared" si="433"/>
        <v>1</v>
      </c>
      <c r="BS784" s="16">
        <f t="shared" si="434"/>
        <v>1</v>
      </c>
      <c r="BT784" s="16">
        <f t="shared" si="435"/>
        <v>1</v>
      </c>
      <c r="BU784" s="16">
        <f t="shared" si="436"/>
        <v>1</v>
      </c>
      <c r="BV784" s="16">
        <f t="shared" si="437"/>
        <v>1</v>
      </c>
      <c r="BW784" s="17" t="str">
        <f t="shared" si="455"/>
        <v>111111</v>
      </c>
      <c r="BY784" s="17">
        <f t="shared" si="438"/>
        <v>0.77600000000000002</v>
      </c>
      <c r="BZ784" s="17">
        <f t="shared" si="439"/>
        <v>0.77600000000000002</v>
      </c>
      <c r="CA784" s="17" t="str">
        <f t="shared" si="456"/>
        <v>Com Retira</v>
      </c>
      <c r="CB784" s="17">
        <f t="shared" si="457"/>
        <v>0.77600000000000002</v>
      </c>
      <c r="CC784" s="33" t="str">
        <f>IF(CB784&gt;='PAINEL E TARGET'!$T$11,'PAINEL E TARGET'!$S$11,
IF(CB784&gt;='PAINEL E TARGET'!$T$12,'PAINEL E TARGET'!$S$12,
IF(CB784&gt;='PAINEL E TARGET'!$T$13,'PAINEL E TARGET'!$S$13,
IF(CB784&gt;='PAINEL E TARGET'!$T$14,'PAINEL E TARGET'!$S$14,
IF(CB784&gt;='PAINEL E TARGET'!$T$15,'PAINEL E TARGET'!$S$15,
IF(CB784&gt;='PAINEL E TARGET'!$T$16,'PAINEL E TARGET'!$S$16,
IF(CB784&gt;='PAINEL E TARGET'!$T$17,'PAINEL E TARGET'!$S$17,
IF(CB784&gt;='PAINEL E TARGET'!$T$18,'PAINEL E TARGET'!$S$18,'PAINEL E TARGET'!$S$19))))))))</f>
        <v>Não elegível</v>
      </c>
      <c r="CD784" s="17">
        <f>IFERROR(VLOOKUP($BW784,'PAINEL E TARGET'!$G$1:$Q$99,4,0),0)</f>
        <v>0.25</v>
      </c>
      <c r="CE784" s="17">
        <f>VLOOKUP(CC784,'PAINEL E TARGET'!$S$10:$U$19,3,0)</f>
        <v>0</v>
      </c>
      <c r="CF784" s="16">
        <f t="shared" si="458"/>
        <v>0</v>
      </c>
      <c r="CG784" s="17">
        <f t="shared" si="440"/>
        <v>0.72099999999999997</v>
      </c>
      <c r="CH784" s="17">
        <f t="shared" si="441"/>
        <v>0.55800000000000005</v>
      </c>
      <c r="CI784" s="17">
        <f t="shared" si="442"/>
        <v>0.32600000000000001</v>
      </c>
      <c r="CJ784" s="17">
        <f t="shared" si="443"/>
        <v>0.754</v>
      </c>
      <c r="CK784" s="17">
        <f t="shared" si="444"/>
        <v>0.83599999999999997</v>
      </c>
      <c r="CL784" s="17">
        <f t="shared" si="445"/>
        <v>0.68</v>
      </c>
      <c r="CM784" s="16">
        <f t="shared" si="446"/>
        <v>3</v>
      </c>
      <c r="CN784" s="17" t="str">
        <f t="shared" si="459"/>
        <v>não ok</v>
      </c>
      <c r="CO784" s="17">
        <f t="shared" si="460"/>
        <v>0</v>
      </c>
      <c r="CP784" s="33" t="str">
        <f>IF(CO784&gt;='PAINEL E TARGET'!$T$11,'PAINEL E TARGET'!$S$11,
IF(CO784&gt;='PAINEL E TARGET'!$T$12,'PAINEL E TARGET'!$S$12,
IF(CO784&gt;='PAINEL E TARGET'!$T$13,'PAINEL E TARGET'!$S$13,
IF(CO784&gt;='PAINEL E TARGET'!$T$14,'PAINEL E TARGET'!$S$14,
IF(CO784&gt;='PAINEL E TARGET'!$T$15,'PAINEL E TARGET'!$S$15,
IF(CO784&gt;='PAINEL E TARGET'!$T$16,'PAINEL E TARGET'!$S$16,
IF(CO784&gt;='PAINEL E TARGET'!$T$17,'PAINEL E TARGET'!$S$17,
IF(CO784&gt;='PAINEL E TARGET'!$T$18,'PAINEL E TARGET'!$S$18,'PAINEL E TARGET'!$S$19))))))))</f>
        <v>Não elegível</v>
      </c>
      <c r="CQ784" s="17">
        <f>IFERROR(VLOOKUP($BW784,'PAINEL E TARGET'!$G$1:$Q$99,5,0),0)</f>
        <v>0.25</v>
      </c>
      <c r="CR784" s="17">
        <f>VLOOKUP(CP784,'PAINEL E TARGET'!$S$10:$U$19,3,0)</f>
        <v>0</v>
      </c>
      <c r="CS784" s="16">
        <f t="shared" si="461"/>
        <v>0</v>
      </c>
      <c r="CT784" s="17">
        <f t="shared" si="447"/>
        <v>0.82099999999999995</v>
      </c>
      <c r="CU784" s="33" t="str">
        <f>IF(CT784&gt;='PAINEL E TARGET'!$T$11,'PAINEL E TARGET'!$S$11,
IF(CT784&gt;='PAINEL E TARGET'!$T$12,'PAINEL E TARGET'!$S$12,
IF(CT784&gt;='PAINEL E TARGET'!$T$13,'PAINEL E TARGET'!$S$13,
IF(CT784&gt;='PAINEL E TARGET'!$T$14,'PAINEL E TARGET'!$S$14,
IF(CT784&gt;='PAINEL E TARGET'!$T$15,'PAINEL E TARGET'!$S$15,
IF(CT784&gt;='PAINEL E TARGET'!$T$16,'PAINEL E TARGET'!$S$16,
IF(CT784&gt;='PAINEL E TARGET'!$T$17,'PAINEL E TARGET'!$S$17,
IF(CT784&gt;='PAINEL E TARGET'!$T$18,'PAINEL E TARGET'!$S$18,'PAINEL E TARGET'!$S$19))))))))</f>
        <v>Não elegível</v>
      </c>
      <c r="CV784" s="17">
        <f>IFERROR(VLOOKUP($BW784,'PAINEL E TARGET'!$G$1:$Q$99,6,0),0)</f>
        <v>0.2</v>
      </c>
      <c r="CW784" s="17">
        <f>VLOOKUP(CU784,'PAINEL E TARGET'!$S$10:$U$19,3,0)</f>
        <v>0</v>
      </c>
      <c r="CX784" s="16">
        <f t="shared" si="462"/>
        <v>0</v>
      </c>
      <c r="CY784" s="17">
        <f t="shared" si="448"/>
        <v>0.98599999999999999</v>
      </c>
      <c r="CZ784" s="33" t="str">
        <f>IF(CY784&gt;='PAINEL E TARGET'!$T$11,'PAINEL E TARGET'!$S$11,
IF(CY784&gt;='PAINEL E TARGET'!$T$12,'PAINEL E TARGET'!$S$12,
IF(CY784&gt;='PAINEL E TARGET'!$T$13,'PAINEL E TARGET'!$S$13,
IF(CY784&gt;='PAINEL E TARGET'!$T$14,'PAINEL E TARGET'!$S$14,
IF(CY784&gt;='PAINEL E TARGET'!$T$15,'PAINEL E TARGET'!$S$15,
IF(CY784&gt;='PAINEL E TARGET'!$T$16,'PAINEL E TARGET'!$S$16,
IF(CY784&gt;='PAINEL E TARGET'!$T$17,'PAINEL E TARGET'!$S$17,
IF(CY784&gt;='PAINEL E TARGET'!$T$18,'PAINEL E TARGET'!$S$18,'PAINEL E TARGET'!$S$19))))))))</f>
        <v>1. Fx de 90% a 99,9%</v>
      </c>
      <c r="DA784" s="17">
        <f>IFERROR(VLOOKUP($BW784,'PAINEL E TARGET'!$G$1:$Q$99,7,0),0)</f>
        <v>0.15</v>
      </c>
      <c r="DB784" s="17">
        <f>VLOOKUP(CZ784,'PAINEL E TARGET'!$S$10:$U$19,3,0)</f>
        <v>0.5</v>
      </c>
      <c r="DC784" s="16">
        <f t="shared" si="463"/>
        <v>140.625</v>
      </c>
      <c r="DD784" s="17">
        <f t="shared" si="449"/>
        <v>0.90500000000000003</v>
      </c>
      <c r="DE784" s="33" t="str">
        <f>IF(DD784&gt;='PAINEL E TARGET'!$T$11,'PAINEL E TARGET'!$S$11,
IF(DD784&gt;='PAINEL E TARGET'!$T$12,'PAINEL E TARGET'!$S$12,
IF(DD784&gt;='PAINEL E TARGET'!$T$13,'PAINEL E TARGET'!$S$13,
IF(DD784&gt;='PAINEL E TARGET'!$T$14,'PAINEL E TARGET'!$S$14,
IF(DD784&gt;='PAINEL E TARGET'!$T$15,'PAINEL E TARGET'!$S$15,
IF(DD784&gt;='PAINEL E TARGET'!$T$16,'PAINEL E TARGET'!$S$16,
IF(DD784&gt;='PAINEL E TARGET'!$T$17,'PAINEL E TARGET'!$S$17,
IF(DD784&gt;='PAINEL E TARGET'!$T$18,'PAINEL E TARGET'!$S$18,'PAINEL E TARGET'!$S$19))))))))</f>
        <v>1. Fx de 90% a 99,9%</v>
      </c>
      <c r="DF784" s="17">
        <f>IFERROR(VLOOKUP($BW784,'PAINEL E TARGET'!$G$1:$Q$99,8,0),0)</f>
        <v>0.1</v>
      </c>
      <c r="DG784" s="17">
        <f>VLOOKUP(DE784,'PAINEL E TARGET'!$S$10:$U$19,3,0)</f>
        <v>0.5</v>
      </c>
      <c r="DH784" s="16">
        <f t="shared" si="464"/>
        <v>93.75</v>
      </c>
      <c r="DI784" s="17">
        <f t="shared" si="450"/>
        <v>0.76300000000000001</v>
      </c>
      <c r="DJ784" s="33" t="str">
        <f>IF(DI784&gt;='PAINEL E TARGET'!$T$11,'PAINEL E TARGET'!$S$11,
IF(DI784&gt;='PAINEL E TARGET'!$T$12,'PAINEL E TARGET'!$S$12,
IF(DI784&gt;='PAINEL E TARGET'!$T$13,'PAINEL E TARGET'!$S$13,
IF(DI784&gt;='PAINEL E TARGET'!$T$14,'PAINEL E TARGET'!$S$14,
IF(DI784&gt;='PAINEL E TARGET'!$T$15,'PAINEL E TARGET'!$S$15,
IF(DI784&gt;='PAINEL E TARGET'!$T$16,'PAINEL E TARGET'!$S$16,
IF(DI784&gt;='PAINEL E TARGET'!$T$17,'PAINEL E TARGET'!$S$17,
IF(DI784&gt;='PAINEL E TARGET'!$T$18,'PAINEL E TARGET'!$S$18,'PAINEL E TARGET'!$S$19))))))))</f>
        <v>Não elegível</v>
      </c>
      <c r="DK784" s="17">
        <f>IFERROR(VLOOKUP($BW784,'PAINEL E TARGET'!$G$1:$Q$99,9,0),0)</f>
        <v>0.05</v>
      </c>
      <c r="DL784" s="17">
        <f>VLOOKUP(DJ784,'PAINEL E TARGET'!$S$10:$U$19,3,0)</f>
        <v>0</v>
      </c>
      <c r="DM784" s="16">
        <f t="shared" si="465"/>
        <v>0</v>
      </c>
      <c r="DN784" s="17">
        <f t="shared" si="451"/>
        <v>0.83599999999999997</v>
      </c>
      <c r="DO784" s="33" t="str">
        <f>IF(DN784&gt;='PAINEL E TARGET'!$T$11,'PAINEL E TARGET'!$S$11,
IF(DN784&gt;='PAINEL E TARGET'!$T$12,'PAINEL E TARGET'!$S$12,
IF(DN784&gt;='PAINEL E TARGET'!$T$13,'PAINEL E TARGET'!$S$13,
IF(DN784&gt;='PAINEL E TARGET'!$T$14,'PAINEL E TARGET'!$S$14,
IF(DN784&gt;='PAINEL E TARGET'!$T$15,'PAINEL E TARGET'!$S$15,
IF(DN784&gt;='PAINEL E TARGET'!$T$16,'PAINEL E TARGET'!$S$16,
IF(DN784&gt;='PAINEL E TARGET'!$T$17,'PAINEL E TARGET'!$S$17,
IF(DN784&gt;='PAINEL E TARGET'!$T$18,'PAINEL E TARGET'!$S$18,'PAINEL E TARGET'!$S$19))))))))</f>
        <v>Não elegível</v>
      </c>
      <c r="DP784" s="17">
        <f>IFERROR(VLOOKUP($BW784,'PAINEL E TARGET'!$G$1:$Q$99,10,0),0)</f>
        <v>0</v>
      </c>
      <c r="DQ784" s="17">
        <f>VLOOKUP(DO784,'PAINEL E TARGET'!$S$10:$U$19,3,0)</f>
        <v>0</v>
      </c>
      <c r="DR784" s="16">
        <f t="shared" si="466"/>
        <v>0</v>
      </c>
      <c r="DS784" s="17">
        <f t="shared" si="452"/>
        <v>1.038</v>
      </c>
      <c r="DT784" s="16">
        <f>IF(DS784&gt;=1,VLOOKUP(BO784,'PAINEL E TARGET'!$S$1:$W$8,5,0),0)</f>
        <v>190</v>
      </c>
      <c r="DU784" s="16">
        <f t="shared" si="467"/>
        <v>424.375</v>
      </c>
    </row>
    <row r="785" spans="2:125" s="32" customFormat="1" x14ac:dyDescent="0.2">
      <c r="B785" s="44">
        <v>43541</v>
      </c>
      <c r="C785" s="65">
        <v>1700</v>
      </c>
      <c r="D785" s="66" t="s">
        <v>781</v>
      </c>
      <c r="E785" s="65">
        <v>117</v>
      </c>
      <c r="F785" s="65" t="s">
        <v>1018</v>
      </c>
      <c r="G785" s="67">
        <v>1295072.8726111723</v>
      </c>
      <c r="H785" s="67">
        <v>764593.29757847695</v>
      </c>
      <c r="I785" s="67">
        <v>666626.46000000008</v>
      </c>
      <c r="J785" s="68">
        <v>0.87187065608769387</v>
      </c>
      <c r="K785" s="67">
        <v>134229.6568086542</v>
      </c>
      <c r="L785" s="67">
        <v>592067.45096925809</v>
      </c>
      <c r="M785" s="67">
        <v>115335.81</v>
      </c>
      <c r="N785" s="67">
        <v>535094.98</v>
      </c>
      <c r="O785" s="67">
        <v>1230086.2879010153</v>
      </c>
      <c r="P785" s="67" t="s">
        <v>1082</v>
      </c>
      <c r="Q785" s="67" t="s">
        <v>1082</v>
      </c>
      <c r="R785" s="67">
        <v>0</v>
      </c>
      <c r="S785" s="67">
        <v>0</v>
      </c>
      <c r="T785" s="68">
        <v>0.12133106280652591</v>
      </c>
      <c r="U785" s="68">
        <v>0.12899501574948502</v>
      </c>
      <c r="V785" s="68">
        <v>1.0631656293589056</v>
      </c>
      <c r="W785" s="67">
        <v>88122.400000000009</v>
      </c>
      <c r="X785" s="67">
        <v>83902.329999999987</v>
      </c>
      <c r="Y785" s="68">
        <v>0.95211126796365031</v>
      </c>
      <c r="Z785" s="68">
        <v>0.17367194313345713</v>
      </c>
      <c r="AA785" s="68">
        <v>0.21956874151053021</v>
      </c>
      <c r="AB785" s="68">
        <v>1.2642729594025672</v>
      </c>
      <c r="AC785" s="67">
        <v>126137.43</v>
      </c>
      <c r="AD785" s="67">
        <v>142814.26999999996</v>
      </c>
      <c r="AE785" s="68">
        <v>1.1322116678609986</v>
      </c>
      <c r="AF785" s="43">
        <v>80</v>
      </c>
      <c r="AG785" s="43">
        <v>71</v>
      </c>
      <c r="AH785" s="43">
        <v>34</v>
      </c>
      <c r="AI785" s="43">
        <v>36</v>
      </c>
      <c r="AJ785" s="67">
        <v>41108.53</v>
      </c>
      <c r="AK785" s="67">
        <v>38997.5</v>
      </c>
      <c r="AL785" s="68">
        <v>0.94864739751093019</v>
      </c>
      <c r="AM785" s="67">
        <v>10519.93</v>
      </c>
      <c r="AN785" s="67">
        <v>8940.2900000000009</v>
      </c>
      <c r="AO785" s="68">
        <v>0.84984310732105639</v>
      </c>
      <c r="AP785" s="67">
        <v>8344.8100000000013</v>
      </c>
      <c r="AQ785" s="67">
        <v>7229.85</v>
      </c>
      <c r="AR785" s="68">
        <v>0.86638880933178819</v>
      </c>
      <c r="AS785" s="67">
        <v>28149.13</v>
      </c>
      <c r="AT785" s="67">
        <v>28734.69</v>
      </c>
      <c r="AU785" s="68">
        <v>1.0208020638648512</v>
      </c>
      <c r="AV785" s="43">
        <v>1421.75</v>
      </c>
      <c r="AW785" s="43">
        <v>1119.79</v>
      </c>
      <c r="AX785" s="69">
        <v>0.78761385616317914</v>
      </c>
      <c r="AY785" s="43">
        <v>134229.6568086542</v>
      </c>
      <c r="AZ785" s="43">
        <v>115335.81</v>
      </c>
      <c r="BA785" s="43">
        <v>36789.446802762774</v>
      </c>
      <c r="BB785" s="43">
        <v>36956.350000000006</v>
      </c>
      <c r="BC785" s="43">
        <v>227289.99150690337</v>
      </c>
      <c r="BD785" s="43">
        <v>62378.078731134476</v>
      </c>
      <c r="BE785" s="43">
        <v>150181.62000000002</v>
      </c>
      <c r="BF785" s="43">
        <v>214968.55000000008</v>
      </c>
      <c r="BG785" s="43">
        <v>2411.8799999999997</v>
      </c>
      <c r="BH785" s="43">
        <v>73</v>
      </c>
      <c r="BI785" s="44">
        <v>43173</v>
      </c>
      <c r="BJ785" s="44">
        <v>43541</v>
      </c>
      <c r="BK785" s="44">
        <v>43172</v>
      </c>
      <c r="BL785" s="43">
        <f t="shared" si="453"/>
        <v>666626.46000000008</v>
      </c>
      <c r="BM785" s="43">
        <f t="shared" si="454"/>
        <v>650430.79</v>
      </c>
      <c r="BO785" s="16" t="str">
        <f>IFERROR(VLOOKUP($C785,'PORTE LOJA'!A:B,2,0),"PORTE 1")</f>
        <v>PORTE 2</v>
      </c>
      <c r="BP785" s="16">
        <f>VLOOKUP(BO785,'PAINEL E TARGET'!$S$1:$W$8,3,0)</f>
        <v>1875</v>
      </c>
      <c r="BQ785" s="16">
        <f t="shared" si="432"/>
        <v>1</v>
      </c>
      <c r="BR785" s="16">
        <f t="shared" si="433"/>
        <v>1</v>
      </c>
      <c r="BS785" s="16">
        <f t="shared" si="434"/>
        <v>1</v>
      </c>
      <c r="BT785" s="16">
        <f t="shared" si="435"/>
        <v>1</v>
      </c>
      <c r="BU785" s="16">
        <f t="shared" si="436"/>
        <v>1</v>
      </c>
      <c r="BV785" s="16">
        <f t="shared" si="437"/>
        <v>1</v>
      </c>
      <c r="BW785" s="17" t="str">
        <f t="shared" si="455"/>
        <v>111111</v>
      </c>
      <c r="BY785" s="17">
        <f t="shared" si="438"/>
        <v>0.872</v>
      </c>
      <c r="BZ785" s="17">
        <f t="shared" si="439"/>
        <v>0.89600000000000002</v>
      </c>
      <c r="CA785" s="17" t="str">
        <f t="shared" si="456"/>
        <v>Sem Retira</v>
      </c>
      <c r="CB785" s="17">
        <f t="shared" si="457"/>
        <v>0.89600000000000002</v>
      </c>
      <c r="CC785" s="33" t="str">
        <f>IF(CB785&gt;='PAINEL E TARGET'!$T$11,'PAINEL E TARGET'!$S$11,
IF(CB785&gt;='PAINEL E TARGET'!$T$12,'PAINEL E TARGET'!$S$12,
IF(CB785&gt;='PAINEL E TARGET'!$T$13,'PAINEL E TARGET'!$S$13,
IF(CB785&gt;='PAINEL E TARGET'!$T$14,'PAINEL E TARGET'!$S$14,
IF(CB785&gt;='PAINEL E TARGET'!$T$15,'PAINEL E TARGET'!$S$15,
IF(CB785&gt;='PAINEL E TARGET'!$T$16,'PAINEL E TARGET'!$S$16,
IF(CB785&gt;='PAINEL E TARGET'!$T$17,'PAINEL E TARGET'!$S$17,
IF(CB785&gt;='PAINEL E TARGET'!$T$18,'PAINEL E TARGET'!$S$18,'PAINEL E TARGET'!$S$19))))))))</f>
        <v>Não elegível</v>
      </c>
      <c r="CD785" s="17">
        <f>IFERROR(VLOOKUP($BW785,'PAINEL E TARGET'!$G$1:$Q$99,4,0),0)</f>
        <v>0.25</v>
      </c>
      <c r="CE785" s="17">
        <f>VLOOKUP(CC785,'PAINEL E TARGET'!$S$10:$U$19,3,0)</f>
        <v>0</v>
      </c>
      <c r="CF785" s="16">
        <f t="shared" si="458"/>
        <v>0</v>
      </c>
      <c r="CG785" s="17">
        <f t="shared" si="440"/>
        <v>0.94899999999999995</v>
      </c>
      <c r="CH785" s="17">
        <f t="shared" si="441"/>
        <v>0.85</v>
      </c>
      <c r="CI785" s="17">
        <f t="shared" si="442"/>
        <v>0.86599999999999999</v>
      </c>
      <c r="CJ785" s="17">
        <f t="shared" si="443"/>
        <v>1.0209999999999999</v>
      </c>
      <c r="CK785" s="17">
        <f t="shared" si="444"/>
        <v>0.78800000000000003</v>
      </c>
      <c r="CL785" s="17">
        <f t="shared" si="445"/>
        <v>0.95199999999999996</v>
      </c>
      <c r="CM785" s="16">
        <f t="shared" si="446"/>
        <v>5</v>
      </c>
      <c r="CN785" s="17" t="str">
        <f t="shared" si="459"/>
        <v>ok</v>
      </c>
      <c r="CO785" s="17">
        <f t="shared" si="460"/>
        <v>0.95199999999999996</v>
      </c>
      <c r="CP785" s="33" t="str">
        <f>IF(CO785&gt;='PAINEL E TARGET'!$T$11,'PAINEL E TARGET'!$S$11,
IF(CO785&gt;='PAINEL E TARGET'!$T$12,'PAINEL E TARGET'!$S$12,
IF(CO785&gt;='PAINEL E TARGET'!$T$13,'PAINEL E TARGET'!$S$13,
IF(CO785&gt;='PAINEL E TARGET'!$T$14,'PAINEL E TARGET'!$S$14,
IF(CO785&gt;='PAINEL E TARGET'!$T$15,'PAINEL E TARGET'!$S$15,
IF(CO785&gt;='PAINEL E TARGET'!$T$16,'PAINEL E TARGET'!$S$16,
IF(CO785&gt;='PAINEL E TARGET'!$T$17,'PAINEL E TARGET'!$S$17,
IF(CO785&gt;='PAINEL E TARGET'!$T$18,'PAINEL E TARGET'!$S$18,'PAINEL E TARGET'!$S$19))))))))</f>
        <v>1. Fx de 90% a 99,9%</v>
      </c>
      <c r="CQ785" s="17">
        <f>IFERROR(VLOOKUP($BW785,'PAINEL E TARGET'!$G$1:$Q$99,5,0),0)</f>
        <v>0.25</v>
      </c>
      <c r="CR785" s="17">
        <f>VLOOKUP(CP785,'PAINEL E TARGET'!$S$10:$U$19,3,0)</f>
        <v>0.5</v>
      </c>
      <c r="CS785" s="16">
        <f t="shared" si="461"/>
        <v>234.375</v>
      </c>
      <c r="CT785" s="17">
        <f t="shared" si="447"/>
        <v>1.1319999999999999</v>
      </c>
      <c r="CU785" s="33" t="str">
        <f>IF(CT785&gt;='PAINEL E TARGET'!$T$11,'PAINEL E TARGET'!$S$11,
IF(CT785&gt;='PAINEL E TARGET'!$T$12,'PAINEL E TARGET'!$S$12,
IF(CT785&gt;='PAINEL E TARGET'!$T$13,'PAINEL E TARGET'!$S$13,
IF(CT785&gt;='PAINEL E TARGET'!$T$14,'PAINEL E TARGET'!$S$14,
IF(CT785&gt;='PAINEL E TARGET'!$T$15,'PAINEL E TARGET'!$S$15,
IF(CT785&gt;='PAINEL E TARGET'!$T$16,'PAINEL E TARGET'!$S$16,
IF(CT785&gt;='PAINEL E TARGET'!$T$17,'PAINEL E TARGET'!$S$17,
IF(CT785&gt;='PAINEL E TARGET'!$T$18,'PAINEL E TARGET'!$S$18,'PAINEL E TARGET'!$S$19))))))))</f>
        <v>4. Fx de 110% a 114,9%</v>
      </c>
      <c r="CV785" s="17">
        <f>IFERROR(VLOOKUP($BW785,'PAINEL E TARGET'!$G$1:$Q$99,6,0),0)</f>
        <v>0.2</v>
      </c>
      <c r="CW785" s="17">
        <f>VLOOKUP(CU785,'PAINEL E TARGET'!$S$10:$U$19,3,0)</f>
        <v>1.2</v>
      </c>
      <c r="CX785" s="16">
        <f t="shared" si="462"/>
        <v>450</v>
      </c>
      <c r="CY785" s="17">
        <f t="shared" si="448"/>
        <v>0.85899999999999999</v>
      </c>
      <c r="CZ785" s="33" t="str">
        <f>IF(CY785&gt;='PAINEL E TARGET'!$T$11,'PAINEL E TARGET'!$S$11,
IF(CY785&gt;='PAINEL E TARGET'!$T$12,'PAINEL E TARGET'!$S$12,
IF(CY785&gt;='PAINEL E TARGET'!$T$13,'PAINEL E TARGET'!$S$13,
IF(CY785&gt;='PAINEL E TARGET'!$T$14,'PAINEL E TARGET'!$S$14,
IF(CY785&gt;='PAINEL E TARGET'!$T$15,'PAINEL E TARGET'!$S$15,
IF(CY785&gt;='PAINEL E TARGET'!$T$16,'PAINEL E TARGET'!$S$16,
IF(CY785&gt;='PAINEL E TARGET'!$T$17,'PAINEL E TARGET'!$S$17,
IF(CY785&gt;='PAINEL E TARGET'!$T$18,'PAINEL E TARGET'!$S$18,'PAINEL E TARGET'!$S$19))))))))</f>
        <v>Não elegível</v>
      </c>
      <c r="DA785" s="17">
        <f>IFERROR(VLOOKUP($BW785,'PAINEL E TARGET'!$G$1:$Q$99,7,0),0)</f>
        <v>0.15</v>
      </c>
      <c r="DB785" s="17">
        <f>VLOOKUP(CZ785,'PAINEL E TARGET'!$S$10:$U$19,3,0)</f>
        <v>0</v>
      </c>
      <c r="DC785" s="16">
        <f t="shared" si="463"/>
        <v>0</v>
      </c>
      <c r="DD785" s="17">
        <f t="shared" si="449"/>
        <v>1.0049999999999999</v>
      </c>
      <c r="DE785" s="33" t="str">
        <f>IF(DD785&gt;='PAINEL E TARGET'!$T$11,'PAINEL E TARGET'!$S$11,
IF(DD785&gt;='PAINEL E TARGET'!$T$12,'PAINEL E TARGET'!$S$12,
IF(DD785&gt;='PAINEL E TARGET'!$T$13,'PAINEL E TARGET'!$S$13,
IF(DD785&gt;='PAINEL E TARGET'!$T$14,'PAINEL E TARGET'!$S$14,
IF(DD785&gt;='PAINEL E TARGET'!$T$15,'PAINEL E TARGET'!$S$15,
IF(DD785&gt;='PAINEL E TARGET'!$T$16,'PAINEL E TARGET'!$S$16,
IF(DD785&gt;='PAINEL E TARGET'!$T$17,'PAINEL E TARGET'!$S$17,
IF(DD785&gt;='PAINEL E TARGET'!$T$18,'PAINEL E TARGET'!$S$18,'PAINEL E TARGET'!$S$19))))))))</f>
        <v>2. Fx de 100% a 104,9%</v>
      </c>
      <c r="DF785" s="17">
        <f>IFERROR(VLOOKUP($BW785,'PAINEL E TARGET'!$G$1:$Q$99,8,0),0)</f>
        <v>0.1</v>
      </c>
      <c r="DG785" s="17">
        <f>VLOOKUP(DE785,'PAINEL E TARGET'!$S$10:$U$19,3,0)</f>
        <v>1</v>
      </c>
      <c r="DH785" s="16">
        <f t="shared" si="464"/>
        <v>187.5</v>
      </c>
      <c r="DI785" s="17">
        <f t="shared" si="450"/>
        <v>1.0589999999999999</v>
      </c>
      <c r="DJ785" s="33" t="str">
        <f>IF(DI785&gt;='PAINEL E TARGET'!$T$11,'PAINEL E TARGET'!$S$11,
IF(DI785&gt;='PAINEL E TARGET'!$T$12,'PAINEL E TARGET'!$S$12,
IF(DI785&gt;='PAINEL E TARGET'!$T$13,'PAINEL E TARGET'!$S$13,
IF(DI785&gt;='PAINEL E TARGET'!$T$14,'PAINEL E TARGET'!$S$14,
IF(DI785&gt;='PAINEL E TARGET'!$T$15,'PAINEL E TARGET'!$S$15,
IF(DI785&gt;='PAINEL E TARGET'!$T$16,'PAINEL E TARGET'!$S$16,
IF(DI785&gt;='PAINEL E TARGET'!$T$17,'PAINEL E TARGET'!$S$17,
IF(DI785&gt;='PAINEL E TARGET'!$T$18,'PAINEL E TARGET'!$S$18,'PAINEL E TARGET'!$S$19))))))))</f>
        <v>3. Fx de 105% a 109,9%</v>
      </c>
      <c r="DK785" s="17">
        <f>IFERROR(VLOOKUP($BW785,'PAINEL E TARGET'!$G$1:$Q$99,9,0),0)</f>
        <v>0.05</v>
      </c>
      <c r="DL785" s="17">
        <f>VLOOKUP(DJ785,'PAINEL E TARGET'!$S$10:$U$19,3,0)</f>
        <v>1.1000000000000001</v>
      </c>
      <c r="DM785" s="16">
        <f t="shared" si="465"/>
        <v>103.12500000000001</v>
      </c>
      <c r="DN785" s="17">
        <f t="shared" si="451"/>
        <v>0.78800000000000003</v>
      </c>
      <c r="DO785" s="33" t="str">
        <f>IF(DN785&gt;='PAINEL E TARGET'!$T$11,'PAINEL E TARGET'!$S$11,
IF(DN785&gt;='PAINEL E TARGET'!$T$12,'PAINEL E TARGET'!$S$12,
IF(DN785&gt;='PAINEL E TARGET'!$T$13,'PAINEL E TARGET'!$S$13,
IF(DN785&gt;='PAINEL E TARGET'!$T$14,'PAINEL E TARGET'!$S$14,
IF(DN785&gt;='PAINEL E TARGET'!$T$15,'PAINEL E TARGET'!$S$15,
IF(DN785&gt;='PAINEL E TARGET'!$T$16,'PAINEL E TARGET'!$S$16,
IF(DN785&gt;='PAINEL E TARGET'!$T$17,'PAINEL E TARGET'!$S$17,
IF(DN785&gt;='PAINEL E TARGET'!$T$18,'PAINEL E TARGET'!$S$18,'PAINEL E TARGET'!$S$19))))))))</f>
        <v>Não elegível</v>
      </c>
      <c r="DP785" s="17">
        <f>IFERROR(VLOOKUP($BW785,'PAINEL E TARGET'!$G$1:$Q$99,10,0),0)</f>
        <v>0</v>
      </c>
      <c r="DQ785" s="17">
        <f>VLOOKUP(DO785,'PAINEL E TARGET'!$S$10:$U$19,3,0)</f>
        <v>0</v>
      </c>
      <c r="DR785" s="16">
        <f t="shared" si="466"/>
        <v>0</v>
      </c>
      <c r="DS785" s="17">
        <f t="shared" si="452"/>
        <v>0.88800000000000001</v>
      </c>
      <c r="DT785" s="16">
        <f>IF(DS785&gt;=1,VLOOKUP(BO785,'PAINEL E TARGET'!$S$1:$W$8,5,0),0)</f>
        <v>0</v>
      </c>
      <c r="DU785" s="16">
        <f t="shared" si="467"/>
        <v>975</v>
      </c>
    </row>
    <row r="786" spans="2:125" s="32" customFormat="1" x14ac:dyDescent="0.2">
      <c r="B786" s="44">
        <v>43541</v>
      </c>
      <c r="C786" s="65">
        <v>1702</v>
      </c>
      <c r="D786" s="66" t="s">
        <v>782</v>
      </c>
      <c r="E786" s="65">
        <v>214</v>
      </c>
      <c r="F786" s="65" t="s">
        <v>1017</v>
      </c>
      <c r="G786" s="67">
        <v>2760860.6344414093</v>
      </c>
      <c r="H786" s="67">
        <v>1553233.2127546913</v>
      </c>
      <c r="I786" s="67">
        <v>1310416.4099999999</v>
      </c>
      <c r="J786" s="68">
        <v>0.8436700936081255</v>
      </c>
      <c r="K786" s="67">
        <v>236722.90467757644</v>
      </c>
      <c r="L786" s="67">
        <v>1175288.2104749854</v>
      </c>
      <c r="M786" s="67">
        <v>205722.75</v>
      </c>
      <c r="N786" s="67">
        <v>1048122.76</v>
      </c>
      <c r="O786" s="67">
        <v>2510117.4127122117</v>
      </c>
      <c r="P786" s="67" t="s">
        <v>1082</v>
      </c>
      <c r="Q786" s="67" t="s">
        <v>1082</v>
      </c>
      <c r="R786" s="67">
        <v>0</v>
      </c>
      <c r="S786" s="67">
        <v>0</v>
      </c>
      <c r="T786" s="68">
        <v>0.11274845381284333</v>
      </c>
      <c r="U786" s="68">
        <v>0.10820590648364647</v>
      </c>
      <c r="V786" s="68">
        <v>0.95971077938915905</v>
      </c>
      <c r="W786" s="67">
        <v>159202.06999999998</v>
      </c>
      <c r="X786" s="67">
        <v>135673.49</v>
      </c>
      <c r="Y786" s="68">
        <v>0.85220933371029661</v>
      </c>
      <c r="Z786" s="68">
        <v>0.13862972316535233</v>
      </c>
      <c r="AA786" s="68">
        <v>0.13767413020444599</v>
      </c>
      <c r="AB786" s="68">
        <v>0.99310686814423965</v>
      </c>
      <c r="AC786" s="67">
        <v>195746.71</v>
      </c>
      <c r="AD786" s="67">
        <v>172622.08999999997</v>
      </c>
      <c r="AE786" s="68">
        <v>0.88186457897555459</v>
      </c>
      <c r="AF786" s="43">
        <v>80</v>
      </c>
      <c r="AG786" s="43">
        <v>73</v>
      </c>
      <c r="AH786" s="43">
        <v>47</v>
      </c>
      <c r="AI786" s="43">
        <v>34</v>
      </c>
      <c r="AJ786" s="67">
        <v>84606.680000000008</v>
      </c>
      <c r="AK786" s="67">
        <v>74097.600000000006</v>
      </c>
      <c r="AL786" s="68">
        <v>0.87578900389425518</v>
      </c>
      <c r="AM786" s="67">
        <v>26215.989999999998</v>
      </c>
      <c r="AN786" s="67">
        <v>18136.7</v>
      </c>
      <c r="AO786" s="68">
        <v>0.69181823764809192</v>
      </c>
      <c r="AP786" s="67">
        <v>14818.139999999998</v>
      </c>
      <c r="AQ786" s="67">
        <v>10769.469999999998</v>
      </c>
      <c r="AR786" s="68">
        <v>0.72677610010433158</v>
      </c>
      <c r="AS786" s="67">
        <v>33561.26</v>
      </c>
      <c r="AT786" s="67">
        <v>32669.719999999998</v>
      </c>
      <c r="AU786" s="68">
        <v>0.97343544312698616</v>
      </c>
      <c r="AV786" s="43">
        <v>1754.5500000000002</v>
      </c>
      <c r="AW786" s="43">
        <v>1779.65</v>
      </c>
      <c r="AX786" s="69">
        <v>1.0143056624205635</v>
      </c>
      <c r="AY786" s="43">
        <v>236722.90467757644</v>
      </c>
      <c r="AZ786" s="43">
        <v>205722.75</v>
      </c>
      <c r="BA786" s="43">
        <v>32689.101736908618</v>
      </c>
      <c r="BB786" s="43">
        <v>31921.79</v>
      </c>
      <c r="BC786" s="43">
        <v>420583.22179171379</v>
      </c>
      <c r="BD786" s="43">
        <v>58242.051787227669</v>
      </c>
      <c r="BE786" s="43">
        <v>284999.29999999993</v>
      </c>
      <c r="BF786" s="43">
        <v>350420.62999999989</v>
      </c>
      <c r="BG786" s="43">
        <v>3129.4100000000008</v>
      </c>
      <c r="BH786" s="43">
        <v>82</v>
      </c>
      <c r="BI786" s="44">
        <v>43173</v>
      </c>
      <c r="BJ786" s="44">
        <v>43541</v>
      </c>
      <c r="BK786" s="44">
        <v>43172</v>
      </c>
      <c r="BL786" s="43">
        <f t="shared" si="453"/>
        <v>1310416.4099999999</v>
      </c>
      <c r="BM786" s="43">
        <f t="shared" si="454"/>
        <v>1253845.51</v>
      </c>
      <c r="BO786" s="16" t="str">
        <f>IFERROR(VLOOKUP($C786,'PORTE LOJA'!A:B,2,0),"PORTE 1")</f>
        <v>PORTE 4</v>
      </c>
      <c r="BP786" s="16">
        <f>VLOOKUP(BO786,'PAINEL E TARGET'!$S$1:$W$8,3,0)</f>
        <v>3000</v>
      </c>
      <c r="BQ786" s="16">
        <f t="shared" si="432"/>
        <v>1</v>
      </c>
      <c r="BR786" s="16">
        <f t="shared" si="433"/>
        <v>1</v>
      </c>
      <c r="BS786" s="16">
        <f t="shared" si="434"/>
        <v>1</v>
      </c>
      <c r="BT786" s="16">
        <f t="shared" si="435"/>
        <v>1</v>
      </c>
      <c r="BU786" s="16">
        <f t="shared" si="436"/>
        <v>1</v>
      </c>
      <c r="BV786" s="16">
        <f t="shared" si="437"/>
        <v>1</v>
      </c>
      <c r="BW786" s="17" t="str">
        <f t="shared" si="455"/>
        <v>111111</v>
      </c>
      <c r="BY786" s="17">
        <f t="shared" si="438"/>
        <v>0.84399999999999997</v>
      </c>
      <c r="BZ786" s="17">
        <f t="shared" si="439"/>
        <v>0.88800000000000001</v>
      </c>
      <c r="CA786" s="17" t="str">
        <f t="shared" si="456"/>
        <v>Sem Retira</v>
      </c>
      <c r="CB786" s="17">
        <f t="shared" si="457"/>
        <v>0.88800000000000001</v>
      </c>
      <c r="CC786" s="33" t="str">
        <f>IF(CB786&gt;='PAINEL E TARGET'!$T$11,'PAINEL E TARGET'!$S$11,
IF(CB786&gt;='PAINEL E TARGET'!$T$12,'PAINEL E TARGET'!$S$12,
IF(CB786&gt;='PAINEL E TARGET'!$T$13,'PAINEL E TARGET'!$S$13,
IF(CB786&gt;='PAINEL E TARGET'!$T$14,'PAINEL E TARGET'!$S$14,
IF(CB786&gt;='PAINEL E TARGET'!$T$15,'PAINEL E TARGET'!$S$15,
IF(CB786&gt;='PAINEL E TARGET'!$T$16,'PAINEL E TARGET'!$S$16,
IF(CB786&gt;='PAINEL E TARGET'!$T$17,'PAINEL E TARGET'!$S$17,
IF(CB786&gt;='PAINEL E TARGET'!$T$18,'PAINEL E TARGET'!$S$18,'PAINEL E TARGET'!$S$19))))))))</f>
        <v>Não elegível</v>
      </c>
      <c r="CD786" s="17">
        <f>IFERROR(VLOOKUP($BW786,'PAINEL E TARGET'!$G$1:$Q$99,4,0),0)</f>
        <v>0.25</v>
      </c>
      <c r="CE786" s="17">
        <f>VLOOKUP(CC786,'PAINEL E TARGET'!$S$10:$U$19,3,0)</f>
        <v>0</v>
      </c>
      <c r="CF786" s="16">
        <f t="shared" si="458"/>
        <v>0</v>
      </c>
      <c r="CG786" s="17">
        <f t="shared" si="440"/>
        <v>0.876</v>
      </c>
      <c r="CH786" s="17">
        <f t="shared" si="441"/>
        <v>0.69199999999999995</v>
      </c>
      <c r="CI786" s="17">
        <f t="shared" si="442"/>
        <v>0.72699999999999998</v>
      </c>
      <c r="CJ786" s="17">
        <f t="shared" si="443"/>
        <v>0.97299999999999998</v>
      </c>
      <c r="CK786" s="17">
        <f t="shared" si="444"/>
        <v>1.014</v>
      </c>
      <c r="CL786" s="17">
        <f t="shared" si="445"/>
        <v>0.85199999999999998</v>
      </c>
      <c r="CM786" s="16">
        <f t="shared" si="446"/>
        <v>4</v>
      </c>
      <c r="CN786" s="17" t="str">
        <f t="shared" si="459"/>
        <v>não ok</v>
      </c>
      <c r="CO786" s="17">
        <f t="shared" si="460"/>
        <v>0</v>
      </c>
      <c r="CP786" s="33" t="str">
        <f>IF(CO786&gt;='PAINEL E TARGET'!$T$11,'PAINEL E TARGET'!$S$11,
IF(CO786&gt;='PAINEL E TARGET'!$T$12,'PAINEL E TARGET'!$S$12,
IF(CO786&gt;='PAINEL E TARGET'!$T$13,'PAINEL E TARGET'!$S$13,
IF(CO786&gt;='PAINEL E TARGET'!$T$14,'PAINEL E TARGET'!$S$14,
IF(CO786&gt;='PAINEL E TARGET'!$T$15,'PAINEL E TARGET'!$S$15,
IF(CO786&gt;='PAINEL E TARGET'!$T$16,'PAINEL E TARGET'!$S$16,
IF(CO786&gt;='PAINEL E TARGET'!$T$17,'PAINEL E TARGET'!$S$17,
IF(CO786&gt;='PAINEL E TARGET'!$T$18,'PAINEL E TARGET'!$S$18,'PAINEL E TARGET'!$S$19))))))))</f>
        <v>Não elegível</v>
      </c>
      <c r="CQ786" s="17">
        <f>IFERROR(VLOOKUP($BW786,'PAINEL E TARGET'!$G$1:$Q$99,5,0),0)</f>
        <v>0.25</v>
      </c>
      <c r="CR786" s="17">
        <f>VLOOKUP(CP786,'PAINEL E TARGET'!$S$10:$U$19,3,0)</f>
        <v>0</v>
      </c>
      <c r="CS786" s="16">
        <f t="shared" si="461"/>
        <v>0</v>
      </c>
      <c r="CT786" s="17">
        <f t="shared" si="447"/>
        <v>0.88200000000000001</v>
      </c>
      <c r="CU786" s="33" t="str">
        <f>IF(CT786&gt;='PAINEL E TARGET'!$T$11,'PAINEL E TARGET'!$S$11,
IF(CT786&gt;='PAINEL E TARGET'!$T$12,'PAINEL E TARGET'!$S$12,
IF(CT786&gt;='PAINEL E TARGET'!$T$13,'PAINEL E TARGET'!$S$13,
IF(CT786&gt;='PAINEL E TARGET'!$T$14,'PAINEL E TARGET'!$S$14,
IF(CT786&gt;='PAINEL E TARGET'!$T$15,'PAINEL E TARGET'!$S$15,
IF(CT786&gt;='PAINEL E TARGET'!$T$16,'PAINEL E TARGET'!$S$16,
IF(CT786&gt;='PAINEL E TARGET'!$T$17,'PAINEL E TARGET'!$S$17,
IF(CT786&gt;='PAINEL E TARGET'!$T$18,'PAINEL E TARGET'!$S$18,'PAINEL E TARGET'!$S$19))))))))</f>
        <v>Não elegível</v>
      </c>
      <c r="CV786" s="17">
        <f>IFERROR(VLOOKUP($BW786,'PAINEL E TARGET'!$G$1:$Q$99,6,0),0)</f>
        <v>0.2</v>
      </c>
      <c r="CW786" s="17">
        <f>VLOOKUP(CU786,'PAINEL E TARGET'!$S$10:$U$19,3,0)</f>
        <v>0</v>
      </c>
      <c r="CX786" s="16">
        <f t="shared" si="462"/>
        <v>0</v>
      </c>
      <c r="CY786" s="17">
        <f t="shared" si="448"/>
        <v>0.86899999999999999</v>
      </c>
      <c r="CZ786" s="33" t="str">
        <f>IF(CY786&gt;='PAINEL E TARGET'!$T$11,'PAINEL E TARGET'!$S$11,
IF(CY786&gt;='PAINEL E TARGET'!$T$12,'PAINEL E TARGET'!$S$12,
IF(CY786&gt;='PAINEL E TARGET'!$T$13,'PAINEL E TARGET'!$S$13,
IF(CY786&gt;='PAINEL E TARGET'!$T$14,'PAINEL E TARGET'!$S$14,
IF(CY786&gt;='PAINEL E TARGET'!$T$15,'PAINEL E TARGET'!$S$15,
IF(CY786&gt;='PAINEL E TARGET'!$T$16,'PAINEL E TARGET'!$S$16,
IF(CY786&gt;='PAINEL E TARGET'!$T$17,'PAINEL E TARGET'!$S$17,
IF(CY786&gt;='PAINEL E TARGET'!$T$18,'PAINEL E TARGET'!$S$18,'PAINEL E TARGET'!$S$19))))))))</f>
        <v>Não elegível</v>
      </c>
      <c r="DA786" s="17">
        <f>IFERROR(VLOOKUP($BW786,'PAINEL E TARGET'!$G$1:$Q$99,7,0),0)</f>
        <v>0.15</v>
      </c>
      <c r="DB786" s="17">
        <f>VLOOKUP(CZ786,'PAINEL E TARGET'!$S$10:$U$19,3,0)</f>
        <v>0</v>
      </c>
      <c r="DC786" s="16">
        <f t="shared" si="463"/>
        <v>0</v>
      </c>
      <c r="DD786" s="17">
        <f t="shared" si="449"/>
        <v>0.97699999999999998</v>
      </c>
      <c r="DE786" s="33" t="str">
        <f>IF(DD786&gt;='PAINEL E TARGET'!$T$11,'PAINEL E TARGET'!$S$11,
IF(DD786&gt;='PAINEL E TARGET'!$T$12,'PAINEL E TARGET'!$S$12,
IF(DD786&gt;='PAINEL E TARGET'!$T$13,'PAINEL E TARGET'!$S$13,
IF(DD786&gt;='PAINEL E TARGET'!$T$14,'PAINEL E TARGET'!$S$14,
IF(DD786&gt;='PAINEL E TARGET'!$T$15,'PAINEL E TARGET'!$S$15,
IF(DD786&gt;='PAINEL E TARGET'!$T$16,'PAINEL E TARGET'!$S$16,
IF(DD786&gt;='PAINEL E TARGET'!$T$17,'PAINEL E TARGET'!$S$17,
IF(DD786&gt;='PAINEL E TARGET'!$T$18,'PAINEL E TARGET'!$S$18,'PAINEL E TARGET'!$S$19))))))))</f>
        <v>1. Fx de 90% a 99,9%</v>
      </c>
      <c r="DF786" s="17">
        <f>IFERROR(VLOOKUP($BW786,'PAINEL E TARGET'!$G$1:$Q$99,8,0),0)</f>
        <v>0.1</v>
      </c>
      <c r="DG786" s="17">
        <f>VLOOKUP(DE786,'PAINEL E TARGET'!$S$10:$U$19,3,0)</f>
        <v>0.5</v>
      </c>
      <c r="DH786" s="16">
        <f t="shared" si="464"/>
        <v>150</v>
      </c>
      <c r="DI786" s="17">
        <f t="shared" si="450"/>
        <v>0.72299999999999998</v>
      </c>
      <c r="DJ786" s="33" t="str">
        <f>IF(DI786&gt;='PAINEL E TARGET'!$T$11,'PAINEL E TARGET'!$S$11,
IF(DI786&gt;='PAINEL E TARGET'!$T$12,'PAINEL E TARGET'!$S$12,
IF(DI786&gt;='PAINEL E TARGET'!$T$13,'PAINEL E TARGET'!$S$13,
IF(DI786&gt;='PAINEL E TARGET'!$T$14,'PAINEL E TARGET'!$S$14,
IF(DI786&gt;='PAINEL E TARGET'!$T$15,'PAINEL E TARGET'!$S$15,
IF(DI786&gt;='PAINEL E TARGET'!$T$16,'PAINEL E TARGET'!$S$16,
IF(DI786&gt;='PAINEL E TARGET'!$T$17,'PAINEL E TARGET'!$S$17,
IF(DI786&gt;='PAINEL E TARGET'!$T$18,'PAINEL E TARGET'!$S$18,'PAINEL E TARGET'!$S$19))))))))</f>
        <v>Não elegível</v>
      </c>
      <c r="DK786" s="17">
        <f>IFERROR(VLOOKUP($BW786,'PAINEL E TARGET'!$G$1:$Q$99,9,0),0)</f>
        <v>0.05</v>
      </c>
      <c r="DL786" s="17">
        <f>VLOOKUP(DJ786,'PAINEL E TARGET'!$S$10:$U$19,3,0)</f>
        <v>0</v>
      </c>
      <c r="DM786" s="16">
        <f t="shared" si="465"/>
        <v>0</v>
      </c>
      <c r="DN786" s="17">
        <f t="shared" si="451"/>
        <v>1.014</v>
      </c>
      <c r="DO786" s="33" t="str">
        <f>IF(DN786&gt;='PAINEL E TARGET'!$T$11,'PAINEL E TARGET'!$S$11,
IF(DN786&gt;='PAINEL E TARGET'!$T$12,'PAINEL E TARGET'!$S$12,
IF(DN786&gt;='PAINEL E TARGET'!$T$13,'PAINEL E TARGET'!$S$13,
IF(DN786&gt;='PAINEL E TARGET'!$T$14,'PAINEL E TARGET'!$S$14,
IF(DN786&gt;='PAINEL E TARGET'!$T$15,'PAINEL E TARGET'!$S$15,
IF(DN786&gt;='PAINEL E TARGET'!$T$16,'PAINEL E TARGET'!$S$16,
IF(DN786&gt;='PAINEL E TARGET'!$T$17,'PAINEL E TARGET'!$S$17,
IF(DN786&gt;='PAINEL E TARGET'!$T$18,'PAINEL E TARGET'!$S$18,'PAINEL E TARGET'!$S$19))))))))</f>
        <v>2. Fx de 100% a 104,9%</v>
      </c>
      <c r="DP786" s="17">
        <f>IFERROR(VLOOKUP($BW786,'PAINEL E TARGET'!$G$1:$Q$99,10,0),0)</f>
        <v>0</v>
      </c>
      <c r="DQ786" s="17">
        <f>VLOOKUP(DO786,'PAINEL E TARGET'!$S$10:$U$19,3,0)</f>
        <v>1</v>
      </c>
      <c r="DR786" s="16">
        <f t="shared" si="466"/>
        <v>0</v>
      </c>
      <c r="DS786" s="17">
        <f t="shared" si="452"/>
        <v>0.91300000000000003</v>
      </c>
      <c r="DT786" s="16">
        <f>IF(DS786&gt;=1,VLOOKUP(BO786,'PAINEL E TARGET'!$S$1:$W$8,5,0),0)</f>
        <v>0</v>
      </c>
      <c r="DU786" s="16">
        <f t="shared" si="467"/>
        <v>150</v>
      </c>
    </row>
    <row r="787" spans="2:125" s="32" customFormat="1" x14ac:dyDescent="0.2">
      <c r="B787" s="44">
        <v>43541</v>
      </c>
      <c r="C787" s="65">
        <v>1704</v>
      </c>
      <c r="D787" s="66" t="s">
        <v>783</v>
      </c>
      <c r="E787" s="65">
        <v>419</v>
      </c>
      <c r="F787" s="65" t="s">
        <v>1020</v>
      </c>
      <c r="G787" s="67">
        <v>2329741.1811338672</v>
      </c>
      <c r="H787" s="67">
        <v>1186056.3137885579</v>
      </c>
      <c r="I787" s="67">
        <v>1037093.24</v>
      </c>
      <c r="J787" s="68">
        <v>0.87440472087473409</v>
      </c>
      <c r="K787" s="67">
        <v>194610.61453788794</v>
      </c>
      <c r="L787" s="67">
        <v>881693.2548008454</v>
      </c>
      <c r="M787" s="67">
        <v>220043.3</v>
      </c>
      <c r="N787" s="67">
        <v>782674.3</v>
      </c>
      <c r="O787" s="67">
        <v>2116805.0543468092</v>
      </c>
      <c r="P787" s="67" t="s">
        <v>1082</v>
      </c>
      <c r="Q787" s="67" t="s">
        <v>1082</v>
      </c>
      <c r="R787" s="67">
        <v>0</v>
      </c>
      <c r="S787" s="67">
        <v>829.9</v>
      </c>
      <c r="T787" s="68">
        <v>0.11037043848312489</v>
      </c>
      <c r="U787" s="68">
        <v>0.11292903405704656</v>
      </c>
      <c r="V787" s="68">
        <v>1.0231818919004554</v>
      </c>
      <c r="W787" s="67">
        <v>118792.13</v>
      </c>
      <c r="X787" s="67">
        <v>113235.93</v>
      </c>
      <c r="Y787" s="68">
        <v>0.95322754125210141</v>
      </c>
      <c r="Z787" s="68">
        <v>9.6167256244829941E-2</v>
      </c>
      <c r="AA787" s="68">
        <v>8.6331465609060826E-2</v>
      </c>
      <c r="AB787" s="68">
        <v>0.8977220415779732</v>
      </c>
      <c r="AC787" s="67">
        <v>103505.18999999999</v>
      </c>
      <c r="AD787" s="67">
        <v>86566.080000000002</v>
      </c>
      <c r="AE787" s="68">
        <v>0.83634530790195172</v>
      </c>
      <c r="AF787" s="43">
        <v>80</v>
      </c>
      <c r="AG787" s="43">
        <v>72</v>
      </c>
      <c r="AH787" s="43">
        <v>44</v>
      </c>
      <c r="AI787" s="43">
        <v>21</v>
      </c>
      <c r="AJ787" s="67">
        <v>61886.729999999996</v>
      </c>
      <c r="AK787" s="67">
        <v>70382.399999999994</v>
      </c>
      <c r="AL787" s="68">
        <v>1.1372777330455173</v>
      </c>
      <c r="AM787" s="67">
        <v>18877.2</v>
      </c>
      <c r="AN787" s="67">
        <v>12873.629999999997</v>
      </c>
      <c r="AO787" s="68">
        <v>0.68196713495645522</v>
      </c>
      <c r="AP787" s="67">
        <v>6609.6900000000005</v>
      </c>
      <c r="AQ787" s="67">
        <v>3439.83</v>
      </c>
      <c r="AR787" s="68">
        <v>0.52042228909373955</v>
      </c>
      <c r="AS787" s="67">
        <v>31418.51</v>
      </c>
      <c r="AT787" s="67">
        <v>26540.07</v>
      </c>
      <c r="AU787" s="68">
        <v>0.84472720062154449</v>
      </c>
      <c r="AV787" s="43">
        <v>2704.7200000000003</v>
      </c>
      <c r="AW787" s="43">
        <v>4234.12</v>
      </c>
      <c r="AX787" s="69">
        <v>1.5654559436836344</v>
      </c>
      <c r="AY787" s="43">
        <v>194610.61453788794</v>
      </c>
      <c r="AZ787" s="43">
        <v>220043.3</v>
      </c>
      <c r="BA787" s="43">
        <v>41288.154926205549</v>
      </c>
      <c r="BB787" s="43">
        <v>42057.71</v>
      </c>
      <c r="BC787" s="43">
        <v>382745.73658670095</v>
      </c>
      <c r="BD787" s="43">
        <v>81332.386617146942</v>
      </c>
      <c r="BE787" s="43">
        <v>235208.16</v>
      </c>
      <c r="BF787" s="43">
        <v>204940.00999999998</v>
      </c>
      <c r="BG787" s="43">
        <v>5330.3300000000008</v>
      </c>
      <c r="BH787" s="43">
        <v>98</v>
      </c>
      <c r="BI787" s="44">
        <v>43173</v>
      </c>
      <c r="BJ787" s="44">
        <v>43541</v>
      </c>
      <c r="BK787" s="44">
        <v>43172</v>
      </c>
      <c r="BL787" s="43">
        <f t="shared" si="453"/>
        <v>1037923.14</v>
      </c>
      <c r="BM787" s="43">
        <f t="shared" si="454"/>
        <v>1003547.5000000001</v>
      </c>
      <c r="BO787" s="16" t="str">
        <f>IFERROR(VLOOKUP($C787,'PORTE LOJA'!A:B,2,0),"PORTE 1")</f>
        <v>PORTE 4</v>
      </c>
      <c r="BP787" s="16">
        <f>VLOOKUP(BO787,'PAINEL E TARGET'!$S$1:$W$8,3,0)</f>
        <v>3000</v>
      </c>
      <c r="BQ787" s="16">
        <f t="shared" si="432"/>
        <v>1</v>
      </c>
      <c r="BR787" s="16">
        <f t="shared" si="433"/>
        <v>1</v>
      </c>
      <c r="BS787" s="16">
        <f t="shared" si="434"/>
        <v>1</v>
      </c>
      <c r="BT787" s="16">
        <f t="shared" si="435"/>
        <v>1</v>
      </c>
      <c r="BU787" s="16">
        <f t="shared" si="436"/>
        <v>1</v>
      </c>
      <c r="BV787" s="16">
        <f t="shared" si="437"/>
        <v>1</v>
      </c>
      <c r="BW787" s="17" t="str">
        <f t="shared" si="455"/>
        <v>111111</v>
      </c>
      <c r="BY787" s="17">
        <f t="shared" si="438"/>
        <v>0.875</v>
      </c>
      <c r="BZ787" s="17">
        <f t="shared" si="439"/>
        <v>0.93200000000000005</v>
      </c>
      <c r="CA787" s="17" t="str">
        <f t="shared" si="456"/>
        <v>Sem Retira</v>
      </c>
      <c r="CB787" s="17">
        <f t="shared" si="457"/>
        <v>0.93200000000000005</v>
      </c>
      <c r="CC787" s="33" t="str">
        <f>IF(CB787&gt;='PAINEL E TARGET'!$T$11,'PAINEL E TARGET'!$S$11,
IF(CB787&gt;='PAINEL E TARGET'!$T$12,'PAINEL E TARGET'!$S$12,
IF(CB787&gt;='PAINEL E TARGET'!$T$13,'PAINEL E TARGET'!$S$13,
IF(CB787&gt;='PAINEL E TARGET'!$T$14,'PAINEL E TARGET'!$S$14,
IF(CB787&gt;='PAINEL E TARGET'!$T$15,'PAINEL E TARGET'!$S$15,
IF(CB787&gt;='PAINEL E TARGET'!$T$16,'PAINEL E TARGET'!$S$16,
IF(CB787&gt;='PAINEL E TARGET'!$T$17,'PAINEL E TARGET'!$S$17,
IF(CB787&gt;='PAINEL E TARGET'!$T$18,'PAINEL E TARGET'!$S$18,'PAINEL E TARGET'!$S$19))))))))</f>
        <v>1. Fx de 90% a 99,9%</v>
      </c>
      <c r="CD787" s="17">
        <f>IFERROR(VLOOKUP($BW787,'PAINEL E TARGET'!$G$1:$Q$99,4,0),0)</f>
        <v>0.25</v>
      </c>
      <c r="CE787" s="17">
        <f>VLOOKUP(CC787,'PAINEL E TARGET'!$S$10:$U$19,3,0)</f>
        <v>0.5</v>
      </c>
      <c r="CF787" s="16">
        <f t="shared" si="458"/>
        <v>375</v>
      </c>
      <c r="CG787" s="17">
        <f t="shared" si="440"/>
        <v>1.137</v>
      </c>
      <c r="CH787" s="17">
        <f t="shared" si="441"/>
        <v>0.68200000000000005</v>
      </c>
      <c r="CI787" s="17">
        <f t="shared" si="442"/>
        <v>0.52</v>
      </c>
      <c r="CJ787" s="17">
        <f t="shared" si="443"/>
        <v>0.84499999999999997</v>
      </c>
      <c r="CK787" s="17">
        <f t="shared" si="444"/>
        <v>1.5649999999999999</v>
      </c>
      <c r="CL787" s="17">
        <f t="shared" si="445"/>
        <v>0.95299999999999996</v>
      </c>
      <c r="CM787" s="16">
        <f t="shared" si="446"/>
        <v>3</v>
      </c>
      <c r="CN787" s="17" t="str">
        <f t="shared" si="459"/>
        <v>não ok</v>
      </c>
      <c r="CO787" s="17">
        <f t="shared" si="460"/>
        <v>0</v>
      </c>
      <c r="CP787" s="33" t="str">
        <f>IF(CO787&gt;='PAINEL E TARGET'!$T$11,'PAINEL E TARGET'!$S$11,
IF(CO787&gt;='PAINEL E TARGET'!$T$12,'PAINEL E TARGET'!$S$12,
IF(CO787&gt;='PAINEL E TARGET'!$T$13,'PAINEL E TARGET'!$S$13,
IF(CO787&gt;='PAINEL E TARGET'!$T$14,'PAINEL E TARGET'!$S$14,
IF(CO787&gt;='PAINEL E TARGET'!$T$15,'PAINEL E TARGET'!$S$15,
IF(CO787&gt;='PAINEL E TARGET'!$T$16,'PAINEL E TARGET'!$S$16,
IF(CO787&gt;='PAINEL E TARGET'!$T$17,'PAINEL E TARGET'!$S$17,
IF(CO787&gt;='PAINEL E TARGET'!$T$18,'PAINEL E TARGET'!$S$18,'PAINEL E TARGET'!$S$19))))))))</f>
        <v>Não elegível</v>
      </c>
      <c r="CQ787" s="17">
        <f>IFERROR(VLOOKUP($BW787,'PAINEL E TARGET'!$G$1:$Q$99,5,0),0)</f>
        <v>0.25</v>
      </c>
      <c r="CR787" s="17">
        <f>VLOOKUP(CP787,'PAINEL E TARGET'!$S$10:$U$19,3,0)</f>
        <v>0</v>
      </c>
      <c r="CS787" s="16">
        <f t="shared" si="461"/>
        <v>0</v>
      </c>
      <c r="CT787" s="17">
        <f t="shared" si="447"/>
        <v>0.83599999999999997</v>
      </c>
      <c r="CU787" s="33" t="str">
        <f>IF(CT787&gt;='PAINEL E TARGET'!$T$11,'PAINEL E TARGET'!$S$11,
IF(CT787&gt;='PAINEL E TARGET'!$T$12,'PAINEL E TARGET'!$S$12,
IF(CT787&gt;='PAINEL E TARGET'!$T$13,'PAINEL E TARGET'!$S$13,
IF(CT787&gt;='PAINEL E TARGET'!$T$14,'PAINEL E TARGET'!$S$14,
IF(CT787&gt;='PAINEL E TARGET'!$T$15,'PAINEL E TARGET'!$S$15,
IF(CT787&gt;='PAINEL E TARGET'!$T$16,'PAINEL E TARGET'!$S$16,
IF(CT787&gt;='PAINEL E TARGET'!$T$17,'PAINEL E TARGET'!$S$17,
IF(CT787&gt;='PAINEL E TARGET'!$T$18,'PAINEL E TARGET'!$S$18,'PAINEL E TARGET'!$S$19))))))))</f>
        <v>Não elegível</v>
      </c>
      <c r="CV787" s="17">
        <f>IFERROR(VLOOKUP($BW787,'PAINEL E TARGET'!$G$1:$Q$99,6,0),0)</f>
        <v>0.2</v>
      </c>
      <c r="CW787" s="17">
        <f>VLOOKUP(CU787,'PAINEL E TARGET'!$S$10:$U$19,3,0)</f>
        <v>0</v>
      </c>
      <c r="CX787" s="16">
        <f t="shared" si="462"/>
        <v>0</v>
      </c>
      <c r="CY787" s="17">
        <f t="shared" si="448"/>
        <v>1.131</v>
      </c>
      <c r="CZ787" s="33" t="str">
        <f>IF(CY787&gt;='PAINEL E TARGET'!$T$11,'PAINEL E TARGET'!$S$11,
IF(CY787&gt;='PAINEL E TARGET'!$T$12,'PAINEL E TARGET'!$S$12,
IF(CY787&gt;='PAINEL E TARGET'!$T$13,'PAINEL E TARGET'!$S$13,
IF(CY787&gt;='PAINEL E TARGET'!$T$14,'PAINEL E TARGET'!$S$14,
IF(CY787&gt;='PAINEL E TARGET'!$T$15,'PAINEL E TARGET'!$S$15,
IF(CY787&gt;='PAINEL E TARGET'!$T$16,'PAINEL E TARGET'!$S$16,
IF(CY787&gt;='PAINEL E TARGET'!$T$17,'PAINEL E TARGET'!$S$17,
IF(CY787&gt;='PAINEL E TARGET'!$T$18,'PAINEL E TARGET'!$S$18,'PAINEL E TARGET'!$S$19))))))))</f>
        <v>4. Fx de 110% a 114,9%</v>
      </c>
      <c r="DA787" s="17">
        <f>IFERROR(VLOOKUP($BW787,'PAINEL E TARGET'!$G$1:$Q$99,7,0),0)</f>
        <v>0.15</v>
      </c>
      <c r="DB787" s="17">
        <f>VLOOKUP(CZ787,'PAINEL E TARGET'!$S$10:$U$19,3,0)</f>
        <v>1.2</v>
      </c>
      <c r="DC787" s="16">
        <f t="shared" si="463"/>
        <v>540</v>
      </c>
      <c r="DD787" s="17">
        <f t="shared" si="449"/>
        <v>1.0189999999999999</v>
      </c>
      <c r="DE787" s="33" t="str">
        <f>IF(DD787&gt;='PAINEL E TARGET'!$T$11,'PAINEL E TARGET'!$S$11,
IF(DD787&gt;='PAINEL E TARGET'!$T$12,'PAINEL E TARGET'!$S$12,
IF(DD787&gt;='PAINEL E TARGET'!$T$13,'PAINEL E TARGET'!$S$13,
IF(DD787&gt;='PAINEL E TARGET'!$T$14,'PAINEL E TARGET'!$S$14,
IF(DD787&gt;='PAINEL E TARGET'!$T$15,'PAINEL E TARGET'!$S$15,
IF(DD787&gt;='PAINEL E TARGET'!$T$16,'PAINEL E TARGET'!$S$16,
IF(DD787&gt;='PAINEL E TARGET'!$T$17,'PAINEL E TARGET'!$S$17,
IF(DD787&gt;='PAINEL E TARGET'!$T$18,'PAINEL E TARGET'!$S$18,'PAINEL E TARGET'!$S$19))))))))</f>
        <v>2. Fx de 100% a 104,9%</v>
      </c>
      <c r="DF787" s="17">
        <f>IFERROR(VLOOKUP($BW787,'PAINEL E TARGET'!$G$1:$Q$99,8,0),0)</f>
        <v>0.1</v>
      </c>
      <c r="DG787" s="17">
        <f>VLOOKUP(DE787,'PAINEL E TARGET'!$S$10:$U$19,3,0)</f>
        <v>1</v>
      </c>
      <c r="DH787" s="16">
        <f t="shared" si="464"/>
        <v>300</v>
      </c>
      <c r="DI787" s="17">
        <f t="shared" si="450"/>
        <v>0.47699999999999998</v>
      </c>
      <c r="DJ787" s="33" t="str">
        <f>IF(DI787&gt;='PAINEL E TARGET'!$T$11,'PAINEL E TARGET'!$S$11,
IF(DI787&gt;='PAINEL E TARGET'!$T$12,'PAINEL E TARGET'!$S$12,
IF(DI787&gt;='PAINEL E TARGET'!$T$13,'PAINEL E TARGET'!$S$13,
IF(DI787&gt;='PAINEL E TARGET'!$T$14,'PAINEL E TARGET'!$S$14,
IF(DI787&gt;='PAINEL E TARGET'!$T$15,'PAINEL E TARGET'!$S$15,
IF(DI787&gt;='PAINEL E TARGET'!$T$16,'PAINEL E TARGET'!$S$16,
IF(DI787&gt;='PAINEL E TARGET'!$T$17,'PAINEL E TARGET'!$S$17,
IF(DI787&gt;='PAINEL E TARGET'!$T$18,'PAINEL E TARGET'!$S$18,'PAINEL E TARGET'!$S$19))))))))</f>
        <v>Não elegível</v>
      </c>
      <c r="DK787" s="17">
        <f>IFERROR(VLOOKUP($BW787,'PAINEL E TARGET'!$G$1:$Q$99,9,0),0)</f>
        <v>0.05</v>
      </c>
      <c r="DL787" s="17">
        <f>VLOOKUP(DJ787,'PAINEL E TARGET'!$S$10:$U$19,3,0)</f>
        <v>0</v>
      </c>
      <c r="DM787" s="16">
        <f t="shared" si="465"/>
        <v>0</v>
      </c>
      <c r="DN787" s="17">
        <f t="shared" si="451"/>
        <v>1.5649999999999999</v>
      </c>
      <c r="DO787" s="33" t="str">
        <f>IF(DN787&gt;='PAINEL E TARGET'!$T$11,'PAINEL E TARGET'!$S$11,
IF(DN787&gt;='PAINEL E TARGET'!$T$12,'PAINEL E TARGET'!$S$12,
IF(DN787&gt;='PAINEL E TARGET'!$T$13,'PAINEL E TARGET'!$S$13,
IF(DN787&gt;='PAINEL E TARGET'!$T$14,'PAINEL E TARGET'!$S$14,
IF(DN787&gt;='PAINEL E TARGET'!$T$15,'PAINEL E TARGET'!$S$15,
IF(DN787&gt;='PAINEL E TARGET'!$T$16,'PAINEL E TARGET'!$S$16,
IF(DN787&gt;='PAINEL E TARGET'!$T$17,'PAINEL E TARGET'!$S$17,
IF(DN787&gt;='PAINEL E TARGET'!$T$18,'PAINEL E TARGET'!$S$18,'PAINEL E TARGET'!$S$19))))))))</f>
        <v>8. Fx de 130% ou mais</v>
      </c>
      <c r="DP787" s="17">
        <f>IFERROR(VLOOKUP($BW787,'PAINEL E TARGET'!$G$1:$Q$99,10,0),0)</f>
        <v>0</v>
      </c>
      <c r="DQ787" s="17">
        <f>VLOOKUP(DO787,'PAINEL E TARGET'!$S$10:$U$19,3,0)</f>
        <v>1.6</v>
      </c>
      <c r="DR787" s="16">
        <f t="shared" si="466"/>
        <v>0</v>
      </c>
      <c r="DS787" s="17">
        <f t="shared" si="452"/>
        <v>0.9</v>
      </c>
      <c r="DT787" s="16">
        <f>IF(DS787&gt;=1,VLOOKUP(BO787,'PAINEL E TARGET'!$S$1:$W$8,5,0),0)</f>
        <v>0</v>
      </c>
      <c r="DU787" s="16">
        <f t="shared" si="467"/>
        <v>1215</v>
      </c>
    </row>
    <row r="788" spans="2:125" s="32" customFormat="1" x14ac:dyDescent="0.2">
      <c r="B788" s="44">
        <v>43541</v>
      </c>
      <c r="C788" s="65">
        <v>1705</v>
      </c>
      <c r="D788" s="66" t="s">
        <v>784</v>
      </c>
      <c r="E788" s="65">
        <v>419</v>
      </c>
      <c r="F788" s="65" t="s">
        <v>1020</v>
      </c>
      <c r="G788" s="67">
        <v>2502771.8991415254</v>
      </c>
      <c r="H788" s="67">
        <v>1282788.4124958883</v>
      </c>
      <c r="I788" s="67">
        <v>1049295.8899999999</v>
      </c>
      <c r="J788" s="68">
        <v>0.81798048671051837</v>
      </c>
      <c r="K788" s="67">
        <v>257850.62935448685</v>
      </c>
      <c r="L788" s="67">
        <v>829989.48498030705</v>
      </c>
      <c r="M788" s="67">
        <v>212731.45</v>
      </c>
      <c r="N788" s="67">
        <v>773750.73</v>
      </c>
      <c r="O788" s="67">
        <v>2131934.2490691091</v>
      </c>
      <c r="P788" s="67" t="s">
        <v>1082</v>
      </c>
      <c r="Q788" s="67" t="s">
        <v>1082</v>
      </c>
      <c r="R788" s="67">
        <v>0</v>
      </c>
      <c r="S788" s="67">
        <v>0</v>
      </c>
      <c r="T788" s="68">
        <v>0.11329099596162798</v>
      </c>
      <c r="U788" s="68">
        <v>0.11570767553043887</v>
      </c>
      <c r="V788" s="68">
        <v>1.0213316119987985</v>
      </c>
      <c r="W788" s="67">
        <v>123242.48999999999</v>
      </c>
      <c r="X788" s="67">
        <v>114143.55999999998</v>
      </c>
      <c r="Y788" s="68">
        <v>0.92617051148512164</v>
      </c>
      <c r="Z788" s="68">
        <v>7.564199822720967E-2</v>
      </c>
      <c r="AA788" s="68">
        <v>8.0077675604844689E-2</v>
      </c>
      <c r="AB788" s="68">
        <v>1.0586404045582105</v>
      </c>
      <c r="AC788" s="67">
        <v>82286.399999999994</v>
      </c>
      <c r="AD788" s="67">
        <v>78995.199999999997</v>
      </c>
      <c r="AE788" s="68">
        <v>0.96000311108518543</v>
      </c>
      <c r="AF788" s="43">
        <v>80</v>
      </c>
      <c r="AG788" s="43">
        <v>72</v>
      </c>
      <c r="AH788" s="43">
        <v>32</v>
      </c>
      <c r="AI788" s="43">
        <v>31</v>
      </c>
      <c r="AJ788" s="67">
        <v>75543.920000000013</v>
      </c>
      <c r="AK788" s="67">
        <v>70167</v>
      </c>
      <c r="AL788" s="68">
        <v>0.92882392123681146</v>
      </c>
      <c r="AM788" s="67">
        <v>10682.990000000002</v>
      </c>
      <c r="AN788" s="67">
        <v>10922.400000000003</v>
      </c>
      <c r="AO788" s="68">
        <v>1.0224103925960806</v>
      </c>
      <c r="AP788" s="67">
        <v>17435.32</v>
      </c>
      <c r="AQ788" s="67">
        <v>15955.689999999999</v>
      </c>
      <c r="AR788" s="68">
        <v>0.91513605715295154</v>
      </c>
      <c r="AS788" s="67">
        <v>19580.259999999998</v>
      </c>
      <c r="AT788" s="67">
        <v>17098.47</v>
      </c>
      <c r="AU788" s="68">
        <v>0.87325040627652561</v>
      </c>
      <c r="AV788" s="43">
        <v>1600.06</v>
      </c>
      <c r="AW788" s="43">
        <v>1614.66</v>
      </c>
      <c r="AX788" s="69">
        <v>1.0091246578253317</v>
      </c>
      <c r="AY788" s="43">
        <v>257850.62935448685</v>
      </c>
      <c r="AZ788" s="43">
        <v>212731.45</v>
      </c>
      <c r="BA788" s="43">
        <v>26669.192036160064</v>
      </c>
      <c r="BB788" s="43">
        <v>28288.579999999998</v>
      </c>
      <c r="BC788" s="43">
        <v>505249.73290337267</v>
      </c>
      <c r="BD788" s="43">
        <v>52305.36529669469</v>
      </c>
      <c r="BE788" s="43">
        <v>242852.74999999997</v>
      </c>
      <c r="BF788" s="43">
        <v>162147.59999999998</v>
      </c>
      <c r="BG788" s="43">
        <v>3141.0000000000005</v>
      </c>
      <c r="BH788" s="43">
        <v>76</v>
      </c>
      <c r="BI788" s="44">
        <v>43173</v>
      </c>
      <c r="BJ788" s="44">
        <v>43541</v>
      </c>
      <c r="BK788" s="44">
        <v>43172</v>
      </c>
      <c r="BL788" s="43">
        <f t="shared" si="453"/>
        <v>1049295.8899999999</v>
      </c>
      <c r="BM788" s="43">
        <f t="shared" si="454"/>
        <v>986482.17999999993</v>
      </c>
      <c r="BO788" s="16" t="str">
        <f>IFERROR(VLOOKUP($C788,'PORTE LOJA'!A:B,2,0),"PORTE 1")</f>
        <v>PORTE 3</v>
      </c>
      <c r="BP788" s="16">
        <f>VLOOKUP(BO788,'PAINEL E TARGET'!$S$1:$W$8,3,0)</f>
        <v>2400</v>
      </c>
      <c r="BQ788" s="16">
        <f t="shared" si="432"/>
        <v>1</v>
      </c>
      <c r="BR788" s="16">
        <f t="shared" si="433"/>
        <v>1</v>
      </c>
      <c r="BS788" s="16">
        <f t="shared" si="434"/>
        <v>1</v>
      </c>
      <c r="BT788" s="16">
        <f t="shared" si="435"/>
        <v>1</v>
      </c>
      <c r="BU788" s="16">
        <f t="shared" si="436"/>
        <v>1</v>
      </c>
      <c r="BV788" s="16">
        <f t="shared" si="437"/>
        <v>1</v>
      </c>
      <c r="BW788" s="17" t="str">
        <f t="shared" si="455"/>
        <v>111111</v>
      </c>
      <c r="BY788" s="17">
        <f t="shared" si="438"/>
        <v>0.81799999999999995</v>
      </c>
      <c r="BZ788" s="17">
        <f t="shared" si="439"/>
        <v>0.90700000000000003</v>
      </c>
      <c r="CA788" s="17" t="str">
        <f t="shared" si="456"/>
        <v>Sem Retira</v>
      </c>
      <c r="CB788" s="17">
        <f t="shared" si="457"/>
        <v>0.90700000000000003</v>
      </c>
      <c r="CC788" s="33" t="str">
        <f>IF(CB788&gt;='PAINEL E TARGET'!$T$11,'PAINEL E TARGET'!$S$11,
IF(CB788&gt;='PAINEL E TARGET'!$T$12,'PAINEL E TARGET'!$S$12,
IF(CB788&gt;='PAINEL E TARGET'!$T$13,'PAINEL E TARGET'!$S$13,
IF(CB788&gt;='PAINEL E TARGET'!$T$14,'PAINEL E TARGET'!$S$14,
IF(CB788&gt;='PAINEL E TARGET'!$T$15,'PAINEL E TARGET'!$S$15,
IF(CB788&gt;='PAINEL E TARGET'!$T$16,'PAINEL E TARGET'!$S$16,
IF(CB788&gt;='PAINEL E TARGET'!$T$17,'PAINEL E TARGET'!$S$17,
IF(CB788&gt;='PAINEL E TARGET'!$T$18,'PAINEL E TARGET'!$S$18,'PAINEL E TARGET'!$S$19))))))))</f>
        <v>1. Fx de 90% a 99,9%</v>
      </c>
      <c r="CD788" s="17">
        <f>IFERROR(VLOOKUP($BW788,'PAINEL E TARGET'!$G$1:$Q$99,4,0),0)</f>
        <v>0.25</v>
      </c>
      <c r="CE788" s="17">
        <f>VLOOKUP(CC788,'PAINEL E TARGET'!$S$10:$U$19,3,0)</f>
        <v>0.5</v>
      </c>
      <c r="CF788" s="16">
        <f t="shared" si="458"/>
        <v>300</v>
      </c>
      <c r="CG788" s="17">
        <f t="shared" si="440"/>
        <v>0.92900000000000005</v>
      </c>
      <c r="CH788" s="17">
        <f t="shared" si="441"/>
        <v>1.022</v>
      </c>
      <c r="CI788" s="17">
        <f t="shared" si="442"/>
        <v>0.91500000000000004</v>
      </c>
      <c r="CJ788" s="17">
        <f t="shared" si="443"/>
        <v>0.873</v>
      </c>
      <c r="CK788" s="17">
        <f t="shared" si="444"/>
        <v>1.0089999999999999</v>
      </c>
      <c r="CL788" s="17">
        <f t="shared" si="445"/>
        <v>0.92600000000000005</v>
      </c>
      <c r="CM788" s="16">
        <f t="shared" si="446"/>
        <v>5</v>
      </c>
      <c r="CN788" s="17" t="str">
        <f t="shared" si="459"/>
        <v>ok</v>
      </c>
      <c r="CO788" s="17">
        <f t="shared" si="460"/>
        <v>0.92600000000000005</v>
      </c>
      <c r="CP788" s="33" t="str">
        <f>IF(CO788&gt;='PAINEL E TARGET'!$T$11,'PAINEL E TARGET'!$S$11,
IF(CO788&gt;='PAINEL E TARGET'!$T$12,'PAINEL E TARGET'!$S$12,
IF(CO788&gt;='PAINEL E TARGET'!$T$13,'PAINEL E TARGET'!$S$13,
IF(CO788&gt;='PAINEL E TARGET'!$T$14,'PAINEL E TARGET'!$S$14,
IF(CO788&gt;='PAINEL E TARGET'!$T$15,'PAINEL E TARGET'!$S$15,
IF(CO788&gt;='PAINEL E TARGET'!$T$16,'PAINEL E TARGET'!$S$16,
IF(CO788&gt;='PAINEL E TARGET'!$T$17,'PAINEL E TARGET'!$S$17,
IF(CO788&gt;='PAINEL E TARGET'!$T$18,'PAINEL E TARGET'!$S$18,'PAINEL E TARGET'!$S$19))))))))</f>
        <v>1. Fx de 90% a 99,9%</v>
      </c>
      <c r="CQ788" s="17">
        <f>IFERROR(VLOOKUP($BW788,'PAINEL E TARGET'!$G$1:$Q$99,5,0),0)</f>
        <v>0.25</v>
      </c>
      <c r="CR788" s="17">
        <f>VLOOKUP(CP788,'PAINEL E TARGET'!$S$10:$U$19,3,0)</f>
        <v>0.5</v>
      </c>
      <c r="CS788" s="16">
        <f t="shared" si="461"/>
        <v>300</v>
      </c>
      <c r="CT788" s="17">
        <f t="shared" si="447"/>
        <v>0.96</v>
      </c>
      <c r="CU788" s="33" t="str">
        <f>IF(CT788&gt;='PAINEL E TARGET'!$T$11,'PAINEL E TARGET'!$S$11,
IF(CT788&gt;='PAINEL E TARGET'!$T$12,'PAINEL E TARGET'!$S$12,
IF(CT788&gt;='PAINEL E TARGET'!$T$13,'PAINEL E TARGET'!$S$13,
IF(CT788&gt;='PAINEL E TARGET'!$T$14,'PAINEL E TARGET'!$S$14,
IF(CT788&gt;='PAINEL E TARGET'!$T$15,'PAINEL E TARGET'!$S$15,
IF(CT788&gt;='PAINEL E TARGET'!$T$16,'PAINEL E TARGET'!$S$16,
IF(CT788&gt;='PAINEL E TARGET'!$T$17,'PAINEL E TARGET'!$S$17,
IF(CT788&gt;='PAINEL E TARGET'!$T$18,'PAINEL E TARGET'!$S$18,'PAINEL E TARGET'!$S$19))))))))</f>
        <v>1. Fx de 90% a 99,9%</v>
      </c>
      <c r="CV788" s="17">
        <f>IFERROR(VLOOKUP($BW788,'PAINEL E TARGET'!$G$1:$Q$99,6,0),0)</f>
        <v>0.2</v>
      </c>
      <c r="CW788" s="17">
        <f>VLOOKUP(CU788,'PAINEL E TARGET'!$S$10:$U$19,3,0)</f>
        <v>0.5</v>
      </c>
      <c r="CX788" s="16">
        <f t="shared" si="462"/>
        <v>240</v>
      </c>
      <c r="CY788" s="17">
        <f t="shared" si="448"/>
        <v>0.82499999999999996</v>
      </c>
      <c r="CZ788" s="33" t="str">
        <f>IF(CY788&gt;='PAINEL E TARGET'!$T$11,'PAINEL E TARGET'!$S$11,
IF(CY788&gt;='PAINEL E TARGET'!$T$12,'PAINEL E TARGET'!$S$12,
IF(CY788&gt;='PAINEL E TARGET'!$T$13,'PAINEL E TARGET'!$S$13,
IF(CY788&gt;='PAINEL E TARGET'!$T$14,'PAINEL E TARGET'!$S$14,
IF(CY788&gt;='PAINEL E TARGET'!$T$15,'PAINEL E TARGET'!$S$15,
IF(CY788&gt;='PAINEL E TARGET'!$T$16,'PAINEL E TARGET'!$S$16,
IF(CY788&gt;='PAINEL E TARGET'!$T$17,'PAINEL E TARGET'!$S$17,
IF(CY788&gt;='PAINEL E TARGET'!$T$18,'PAINEL E TARGET'!$S$18,'PAINEL E TARGET'!$S$19))))))))</f>
        <v>Não elegível</v>
      </c>
      <c r="DA788" s="17">
        <f>IFERROR(VLOOKUP($BW788,'PAINEL E TARGET'!$G$1:$Q$99,7,0),0)</f>
        <v>0.15</v>
      </c>
      <c r="DB788" s="17">
        <f>VLOOKUP(CZ788,'PAINEL E TARGET'!$S$10:$U$19,3,0)</f>
        <v>0</v>
      </c>
      <c r="DC788" s="16">
        <f t="shared" si="463"/>
        <v>0</v>
      </c>
      <c r="DD788" s="17">
        <f t="shared" si="449"/>
        <v>1.0609999999999999</v>
      </c>
      <c r="DE788" s="33" t="str">
        <f>IF(DD788&gt;='PAINEL E TARGET'!$T$11,'PAINEL E TARGET'!$S$11,
IF(DD788&gt;='PAINEL E TARGET'!$T$12,'PAINEL E TARGET'!$S$12,
IF(DD788&gt;='PAINEL E TARGET'!$T$13,'PAINEL E TARGET'!$S$13,
IF(DD788&gt;='PAINEL E TARGET'!$T$14,'PAINEL E TARGET'!$S$14,
IF(DD788&gt;='PAINEL E TARGET'!$T$15,'PAINEL E TARGET'!$S$15,
IF(DD788&gt;='PAINEL E TARGET'!$T$16,'PAINEL E TARGET'!$S$16,
IF(DD788&gt;='PAINEL E TARGET'!$T$17,'PAINEL E TARGET'!$S$17,
IF(DD788&gt;='PAINEL E TARGET'!$T$18,'PAINEL E TARGET'!$S$18,'PAINEL E TARGET'!$S$19))))))))</f>
        <v>3. Fx de 105% a 109,9%</v>
      </c>
      <c r="DF788" s="17">
        <f>IFERROR(VLOOKUP($BW788,'PAINEL E TARGET'!$G$1:$Q$99,8,0),0)</f>
        <v>0.1</v>
      </c>
      <c r="DG788" s="17">
        <f>VLOOKUP(DE788,'PAINEL E TARGET'!$S$10:$U$19,3,0)</f>
        <v>1.1000000000000001</v>
      </c>
      <c r="DH788" s="16">
        <f t="shared" si="464"/>
        <v>264.00000000000006</v>
      </c>
      <c r="DI788" s="17">
        <f t="shared" si="450"/>
        <v>0.96899999999999997</v>
      </c>
      <c r="DJ788" s="33" t="str">
        <f>IF(DI788&gt;='PAINEL E TARGET'!$T$11,'PAINEL E TARGET'!$S$11,
IF(DI788&gt;='PAINEL E TARGET'!$T$12,'PAINEL E TARGET'!$S$12,
IF(DI788&gt;='PAINEL E TARGET'!$T$13,'PAINEL E TARGET'!$S$13,
IF(DI788&gt;='PAINEL E TARGET'!$T$14,'PAINEL E TARGET'!$S$14,
IF(DI788&gt;='PAINEL E TARGET'!$T$15,'PAINEL E TARGET'!$S$15,
IF(DI788&gt;='PAINEL E TARGET'!$T$16,'PAINEL E TARGET'!$S$16,
IF(DI788&gt;='PAINEL E TARGET'!$T$17,'PAINEL E TARGET'!$S$17,
IF(DI788&gt;='PAINEL E TARGET'!$T$18,'PAINEL E TARGET'!$S$18,'PAINEL E TARGET'!$S$19))))))))</f>
        <v>1. Fx de 90% a 99,9%</v>
      </c>
      <c r="DK788" s="17">
        <f>IFERROR(VLOOKUP($BW788,'PAINEL E TARGET'!$G$1:$Q$99,9,0),0)</f>
        <v>0.05</v>
      </c>
      <c r="DL788" s="17">
        <f>VLOOKUP(DJ788,'PAINEL E TARGET'!$S$10:$U$19,3,0)</f>
        <v>0.5</v>
      </c>
      <c r="DM788" s="16">
        <f t="shared" si="465"/>
        <v>60</v>
      </c>
      <c r="DN788" s="17">
        <f t="shared" si="451"/>
        <v>1.0089999999999999</v>
      </c>
      <c r="DO788" s="33" t="str">
        <f>IF(DN788&gt;='PAINEL E TARGET'!$T$11,'PAINEL E TARGET'!$S$11,
IF(DN788&gt;='PAINEL E TARGET'!$T$12,'PAINEL E TARGET'!$S$12,
IF(DN788&gt;='PAINEL E TARGET'!$T$13,'PAINEL E TARGET'!$S$13,
IF(DN788&gt;='PAINEL E TARGET'!$T$14,'PAINEL E TARGET'!$S$14,
IF(DN788&gt;='PAINEL E TARGET'!$T$15,'PAINEL E TARGET'!$S$15,
IF(DN788&gt;='PAINEL E TARGET'!$T$16,'PAINEL E TARGET'!$S$16,
IF(DN788&gt;='PAINEL E TARGET'!$T$17,'PAINEL E TARGET'!$S$17,
IF(DN788&gt;='PAINEL E TARGET'!$T$18,'PAINEL E TARGET'!$S$18,'PAINEL E TARGET'!$S$19))))))))</f>
        <v>2. Fx de 100% a 104,9%</v>
      </c>
      <c r="DP788" s="17">
        <f>IFERROR(VLOOKUP($BW788,'PAINEL E TARGET'!$G$1:$Q$99,10,0),0)</f>
        <v>0</v>
      </c>
      <c r="DQ788" s="17">
        <f>VLOOKUP(DO788,'PAINEL E TARGET'!$S$10:$U$19,3,0)</f>
        <v>1</v>
      </c>
      <c r="DR788" s="16">
        <f t="shared" si="466"/>
        <v>0</v>
      </c>
      <c r="DS788" s="17">
        <f t="shared" si="452"/>
        <v>0.9</v>
      </c>
      <c r="DT788" s="16">
        <f>IF(DS788&gt;=1,VLOOKUP(BO788,'PAINEL E TARGET'!$S$1:$W$8,5,0),0)</f>
        <v>0</v>
      </c>
      <c r="DU788" s="16">
        <f t="shared" si="467"/>
        <v>1164</v>
      </c>
    </row>
    <row r="789" spans="2:125" s="32" customFormat="1" x14ac:dyDescent="0.2">
      <c r="B789" s="44">
        <v>43541</v>
      </c>
      <c r="C789" s="65">
        <v>1706</v>
      </c>
      <c r="D789" s="66" t="s">
        <v>785</v>
      </c>
      <c r="E789" s="65">
        <v>210</v>
      </c>
      <c r="F789" s="65" t="s">
        <v>1017</v>
      </c>
      <c r="G789" s="67">
        <v>2300952.3435350456</v>
      </c>
      <c r="H789" s="67">
        <v>1278715.8033233494</v>
      </c>
      <c r="I789" s="67">
        <v>1175691.5899999999</v>
      </c>
      <c r="J789" s="68">
        <v>0.91943150068561574</v>
      </c>
      <c r="K789" s="67">
        <v>90538.910208021116</v>
      </c>
      <c r="L789" s="67">
        <v>1041286.9538768347</v>
      </c>
      <c r="M789" s="67">
        <v>103375.17</v>
      </c>
      <c r="N789" s="67">
        <v>1027274.0700000001</v>
      </c>
      <c r="O789" s="67">
        <v>2044503.8407282627</v>
      </c>
      <c r="P789" s="67" t="s">
        <v>1082</v>
      </c>
      <c r="Q789" s="67" t="s">
        <v>1082</v>
      </c>
      <c r="R789" s="67">
        <v>0</v>
      </c>
      <c r="S789" s="67">
        <v>0</v>
      </c>
      <c r="T789" s="68">
        <v>9.0720519170166145E-2</v>
      </c>
      <c r="U789" s="68">
        <v>8.4975460647724835E-2</v>
      </c>
      <c r="V789" s="68">
        <v>0.93667299774083967</v>
      </c>
      <c r="W789" s="67">
        <v>102679.82999999999</v>
      </c>
      <c r="X789" s="67">
        <v>96077.439999999973</v>
      </c>
      <c r="Y789" s="68">
        <v>0.93569925076813998</v>
      </c>
      <c r="Z789" s="68">
        <v>8.6884973316555467E-2</v>
      </c>
      <c r="AA789" s="68">
        <v>0.10550561197918466</v>
      </c>
      <c r="AB789" s="68">
        <v>1.2143136833890369</v>
      </c>
      <c r="AC789" s="67">
        <v>98338.66</v>
      </c>
      <c r="AD789" s="67">
        <v>119289.84000000001</v>
      </c>
      <c r="AE789" s="68">
        <v>1.213051306576681</v>
      </c>
      <c r="AF789" s="43">
        <v>80</v>
      </c>
      <c r="AG789" s="43">
        <v>77</v>
      </c>
      <c r="AH789" s="43">
        <v>30</v>
      </c>
      <c r="AI789" s="43">
        <v>19</v>
      </c>
      <c r="AJ789" s="67">
        <v>40912.03</v>
      </c>
      <c r="AK789" s="67">
        <v>51210.14</v>
      </c>
      <c r="AL789" s="68">
        <v>1.2517134935616736</v>
      </c>
      <c r="AM789" s="67">
        <v>9716.5299999999988</v>
      </c>
      <c r="AN789" s="67">
        <v>8932.18</v>
      </c>
      <c r="AO789" s="68">
        <v>0.91927673768310303</v>
      </c>
      <c r="AP789" s="67">
        <v>7102.4900000000007</v>
      </c>
      <c r="AQ789" s="67">
        <v>5997.7999999999993</v>
      </c>
      <c r="AR789" s="68">
        <v>0.84446440614488705</v>
      </c>
      <c r="AS789" s="67">
        <v>44948.780000000006</v>
      </c>
      <c r="AT789" s="67">
        <v>29937.32</v>
      </c>
      <c r="AU789" s="68">
        <v>0.66603187005298026</v>
      </c>
      <c r="AV789" s="43">
        <v>656.63</v>
      </c>
      <c r="AW789" s="43">
        <v>319.94</v>
      </c>
      <c r="AX789" s="69">
        <v>0.48724548071212098</v>
      </c>
      <c r="AY789" s="43">
        <v>90538.910208021116</v>
      </c>
      <c r="AZ789" s="43">
        <v>103375.17000000001</v>
      </c>
      <c r="BA789" s="43">
        <v>61442.132995180415</v>
      </c>
      <c r="BB789" s="43">
        <v>74484.320000000007</v>
      </c>
      <c r="BC789" s="43">
        <v>163293.05694161172</v>
      </c>
      <c r="BD789" s="43">
        <v>111161.61742451634</v>
      </c>
      <c r="BE789" s="43">
        <v>186882.09999999998</v>
      </c>
      <c r="BF789" s="43">
        <v>178981.03999999998</v>
      </c>
      <c r="BG789" s="43">
        <v>1190.04</v>
      </c>
      <c r="BH789" s="43">
        <v>46</v>
      </c>
      <c r="BI789" s="44">
        <v>43173</v>
      </c>
      <c r="BJ789" s="44">
        <v>43541</v>
      </c>
      <c r="BK789" s="44">
        <v>43172</v>
      </c>
      <c r="BL789" s="43">
        <f t="shared" si="453"/>
        <v>1175691.5899999999</v>
      </c>
      <c r="BM789" s="43">
        <f t="shared" si="454"/>
        <v>1130649.24</v>
      </c>
      <c r="BO789" s="16" t="str">
        <f>IFERROR(VLOOKUP($C789,'PORTE LOJA'!A:B,2,0),"PORTE 1")</f>
        <v>PORTE 3</v>
      </c>
      <c r="BP789" s="16">
        <f>VLOOKUP(BO789,'PAINEL E TARGET'!$S$1:$W$8,3,0)</f>
        <v>2400</v>
      </c>
      <c r="BQ789" s="16">
        <f t="shared" si="432"/>
        <v>1</v>
      </c>
      <c r="BR789" s="16">
        <f t="shared" si="433"/>
        <v>1</v>
      </c>
      <c r="BS789" s="16">
        <f t="shared" si="434"/>
        <v>1</v>
      </c>
      <c r="BT789" s="16">
        <f t="shared" si="435"/>
        <v>1</v>
      </c>
      <c r="BU789" s="16">
        <f t="shared" si="436"/>
        <v>1</v>
      </c>
      <c r="BV789" s="16">
        <f t="shared" si="437"/>
        <v>1</v>
      </c>
      <c r="BW789" s="17" t="str">
        <f t="shared" si="455"/>
        <v>111111</v>
      </c>
      <c r="BY789" s="17">
        <f t="shared" si="438"/>
        <v>0.91900000000000004</v>
      </c>
      <c r="BZ789" s="17">
        <f t="shared" si="439"/>
        <v>0.999</v>
      </c>
      <c r="CA789" s="17" t="str">
        <f t="shared" si="456"/>
        <v>Sem Retira</v>
      </c>
      <c r="CB789" s="17">
        <f t="shared" si="457"/>
        <v>0.999</v>
      </c>
      <c r="CC789" s="33" t="str">
        <f>IF(CB789&gt;='PAINEL E TARGET'!$T$11,'PAINEL E TARGET'!$S$11,
IF(CB789&gt;='PAINEL E TARGET'!$T$12,'PAINEL E TARGET'!$S$12,
IF(CB789&gt;='PAINEL E TARGET'!$T$13,'PAINEL E TARGET'!$S$13,
IF(CB789&gt;='PAINEL E TARGET'!$T$14,'PAINEL E TARGET'!$S$14,
IF(CB789&gt;='PAINEL E TARGET'!$T$15,'PAINEL E TARGET'!$S$15,
IF(CB789&gt;='PAINEL E TARGET'!$T$16,'PAINEL E TARGET'!$S$16,
IF(CB789&gt;='PAINEL E TARGET'!$T$17,'PAINEL E TARGET'!$S$17,
IF(CB789&gt;='PAINEL E TARGET'!$T$18,'PAINEL E TARGET'!$S$18,'PAINEL E TARGET'!$S$19))))))))</f>
        <v>1. Fx de 90% a 99,9%</v>
      </c>
      <c r="CD789" s="17">
        <f>IFERROR(VLOOKUP($BW789,'PAINEL E TARGET'!$G$1:$Q$99,4,0),0)</f>
        <v>0.25</v>
      </c>
      <c r="CE789" s="17">
        <f>VLOOKUP(CC789,'PAINEL E TARGET'!$S$10:$U$19,3,0)</f>
        <v>0.5</v>
      </c>
      <c r="CF789" s="16">
        <f t="shared" si="458"/>
        <v>300</v>
      </c>
      <c r="CG789" s="17">
        <f t="shared" si="440"/>
        <v>1.252</v>
      </c>
      <c r="CH789" s="17">
        <f t="shared" si="441"/>
        <v>0.91900000000000004</v>
      </c>
      <c r="CI789" s="17">
        <f t="shared" si="442"/>
        <v>0.84399999999999997</v>
      </c>
      <c r="CJ789" s="17">
        <f t="shared" si="443"/>
        <v>0.66600000000000004</v>
      </c>
      <c r="CK789" s="17">
        <f t="shared" si="444"/>
        <v>0.48699999999999999</v>
      </c>
      <c r="CL789" s="17">
        <f t="shared" si="445"/>
        <v>0.93600000000000005</v>
      </c>
      <c r="CM789" s="16">
        <f t="shared" si="446"/>
        <v>3</v>
      </c>
      <c r="CN789" s="17" t="str">
        <f t="shared" si="459"/>
        <v>não ok</v>
      </c>
      <c r="CO789" s="17">
        <f t="shared" si="460"/>
        <v>0</v>
      </c>
      <c r="CP789" s="33" t="str">
        <f>IF(CO789&gt;='PAINEL E TARGET'!$T$11,'PAINEL E TARGET'!$S$11,
IF(CO789&gt;='PAINEL E TARGET'!$T$12,'PAINEL E TARGET'!$S$12,
IF(CO789&gt;='PAINEL E TARGET'!$T$13,'PAINEL E TARGET'!$S$13,
IF(CO789&gt;='PAINEL E TARGET'!$T$14,'PAINEL E TARGET'!$S$14,
IF(CO789&gt;='PAINEL E TARGET'!$T$15,'PAINEL E TARGET'!$S$15,
IF(CO789&gt;='PAINEL E TARGET'!$T$16,'PAINEL E TARGET'!$S$16,
IF(CO789&gt;='PAINEL E TARGET'!$T$17,'PAINEL E TARGET'!$S$17,
IF(CO789&gt;='PAINEL E TARGET'!$T$18,'PAINEL E TARGET'!$S$18,'PAINEL E TARGET'!$S$19))))))))</f>
        <v>Não elegível</v>
      </c>
      <c r="CQ789" s="17">
        <f>IFERROR(VLOOKUP($BW789,'PAINEL E TARGET'!$G$1:$Q$99,5,0),0)</f>
        <v>0.25</v>
      </c>
      <c r="CR789" s="17">
        <f>VLOOKUP(CP789,'PAINEL E TARGET'!$S$10:$U$19,3,0)</f>
        <v>0</v>
      </c>
      <c r="CS789" s="16">
        <f t="shared" si="461"/>
        <v>0</v>
      </c>
      <c r="CT789" s="17">
        <f t="shared" si="447"/>
        <v>1.2130000000000001</v>
      </c>
      <c r="CU789" s="33" t="str">
        <f>IF(CT789&gt;='PAINEL E TARGET'!$T$11,'PAINEL E TARGET'!$S$11,
IF(CT789&gt;='PAINEL E TARGET'!$T$12,'PAINEL E TARGET'!$S$12,
IF(CT789&gt;='PAINEL E TARGET'!$T$13,'PAINEL E TARGET'!$S$13,
IF(CT789&gt;='PAINEL E TARGET'!$T$14,'PAINEL E TARGET'!$S$14,
IF(CT789&gt;='PAINEL E TARGET'!$T$15,'PAINEL E TARGET'!$S$15,
IF(CT789&gt;='PAINEL E TARGET'!$T$16,'PAINEL E TARGET'!$S$16,
IF(CT789&gt;='PAINEL E TARGET'!$T$17,'PAINEL E TARGET'!$S$17,
IF(CT789&gt;='PAINEL E TARGET'!$T$18,'PAINEL E TARGET'!$S$18,'PAINEL E TARGET'!$S$19))))))))</f>
        <v>6. Fx de 120% a 124,9%</v>
      </c>
      <c r="CV789" s="17">
        <f>IFERROR(VLOOKUP($BW789,'PAINEL E TARGET'!$G$1:$Q$99,6,0),0)</f>
        <v>0.2</v>
      </c>
      <c r="CW789" s="17">
        <f>VLOOKUP(CU789,'PAINEL E TARGET'!$S$10:$U$19,3,0)</f>
        <v>1.4</v>
      </c>
      <c r="CX789" s="16">
        <f t="shared" si="462"/>
        <v>671.99999999999989</v>
      </c>
      <c r="CY789" s="17">
        <f t="shared" si="448"/>
        <v>1.1419999999999999</v>
      </c>
      <c r="CZ789" s="33" t="str">
        <f>IF(CY789&gt;='PAINEL E TARGET'!$T$11,'PAINEL E TARGET'!$S$11,
IF(CY789&gt;='PAINEL E TARGET'!$T$12,'PAINEL E TARGET'!$S$12,
IF(CY789&gt;='PAINEL E TARGET'!$T$13,'PAINEL E TARGET'!$S$13,
IF(CY789&gt;='PAINEL E TARGET'!$T$14,'PAINEL E TARGET'!$S$14,
IF(CY789&gt;='PAINEL E TARGET'!$T$15,'PAINEL E TARGET'!$S$15,
IF(CY789&gt;='PAINEL E TARGET'!$T$16,'PAINEL E TARGET'!$S$16,
IF(CY789&gt;='PAINEL E TARGET'!$T$17,'PAINEL E TARGET'!$S$17,
IF(CY789&gt;='PAINEL E TARGET'!$T$18,'PAINEL E TARGET'!$S$18,'PAINEL E TARGET'!$S$19))))))))</f>
        <v>4. Fx de 110% a 114,9%</v>
      </c>
      <c r="DA789" s="17">
        <f>IFERROR(VLOOKUP($BW789,'PAINEL E TARGET'!$G$1:$Q$99,7,0),0)</f>
        <v>0.15</v>
      </c>
      <c r="DB789" s="17">
        <f>VLOOKUP(CZ789,'PAINEL E TARGET'!$S$10:$U$19,3,0)</f>
        <v>1.2</v>
      </c>
      <c r="DC789" s="16">
        <f t="shared" si="463"/>
        <v>432</v>
      </c>
      <c r="DD789" s="17">
        <f t="shared" si="449"/>
        <v>1.212</v>
      </c>
      <c r="DE789" s="33" t="str">
        <f>IF(DD789&gt;='PAINEL E TARGET'!$T$11,'PAINEL E TARGET'!$S$11,
IF(DD789&gt;='PAINEL E TARGET'!$T$12,'PAINEL E TARGET'!$S$12,
IF(DD789&gt;='PAINEL E TARGET'!$T$13,'PAINEL E TARGET'!$S$13,
IF(DD789&gt;='PAINEL E TARGET'!$T$14,'PAINEL E TARGET'!$S$14,
IF(DD789&gt;='PAINEL E TARGET'!$T$15,'PAINEL E TARGET'!$S$15,
IF(DD789&gt;='PAINEL E TARGET'!$T$16,'PAINEL E TARGET'!$S$16,
IF(DD789&gt;='PAINEL E TARGET'!$T$17,'PAINEL E TARGET'!$S$17,
IF(DD789&gt;='PAINEL E TARGET'!$T$18,'PAINEL E TARGET'!$S$18,'PAINEL E TARGET'!$S$19))))))))</f>
        <v>6. Fx de 120% a 124,9%</v>
      </c>
      <c r="DF789" s="17">
        <f>IFERROR(VLOOKUP($BW789,'PAINEL E TARGET'!$G$1:$Q$99,8,0),0)</f>
        <v>0.1</v>
      </c>
      <c r="DG789" s="17">
        <f>VLOOKUP(DE789,'PAINEL E TARGET'!$S$10:$U$19,3,0)</f>
        <v>1.4</v>
      </c>
      <c r="DH789" s="16">
        <f t="shared" si="464"/>
        <v>335.99999999999994</v>
      </c>
      <c r="DI789" s="17">
        <f t="shared" si="450"/>
        <v>0.63300000000000001</v>
      </c>
      <c r="DJ789" s="33" t="str">
        <f>IF(DI789&gt;='PAINEL E TARGET'!$T$11,'PAINEL E TARGET'!$S$11,
IF(DI789&gt;='PAINEL E TARGET'!$T$12,'PAINEL E TARGET'!$S$12,
IF(DI789&gt;='PAINEL E TARGET'!$T$13,'PAINEL E TARGET'!$S$13,
IF(DI789&gt;='PAINEL E TARGET'!$T$14,'PAINEL E TARGET'!$S$14,
IF(DI789&gt;='PAINEL E TARGET'!$T$15,'PAINEL E TARGET'!$S$15,
IF(DI789&gt;='PAINEL E TARGET'!$T$16,'PAINEL E TARGET'!$S$16,
IF(DI789&gt;='PAINEL E TARGET'!$T$17,'PAINEL E TARGET'!$S$17,
IF(DI789&gt;='PAINEL E TARGET'!$T$18,'PAINEL E TARGET'!$S$18,'PAINEL E TARGET'!$S$19))))))))</f>
        <v>Não elegível</v>
      </c>
      <c r="DK789" s="17">
        <f>IFERROR(VLOOKUP($BW789,'PAINEL E TARGET'!$G$1:$Q$99,9,0),0)</f>
        <v>0.05</v>
      </c>
      <c r="DL789" s="17">
        <f>VLOOKUP(DJ789,'PAINEL E TARGET'!$S$10:$U$19,3,0)</f>
        <v>0</v>
      </c>
      <c r="DM789" s="16">
        <f t="shared" si="465"/>
        <v>0</v>
      </c>
      <c r="DN789" s="17">
        <f t="shared" si="451"/>
        <v>0.48699999999999999</v>
      </c>
      <c r="DO789" s="33" t="str">
        <f>IF(DN789&gt;='PAINEL E TARGET'!$T$11,'PAINEL E TARGET'!$S$11,
IF(DN789&gt;='PAINEL E TARGET'!$T$12,'PAINEL E TARGET'!$S$12,
IF(DN789&gt;='PAINEL E TARGET'!$T$13,'PAINEL E TARGET'!$S$13,
IF(DN789&gt;='PAINEL E TARGET'!$T$14,'PAINEL E TARGET'!$S$14,
IF(DN789&gt;='PAINEL E TARGET'!$T$15,'PAINEL E TARGET'!$S$15,
IF(DN789&gt;='PAINEL E TARGET'!$T$16,'PAINEL E TARGET'!$S$16,
IF(DN789&gt;='PAINEL E TARGET'!$T$17,'PAINEL E TARGET'!$S$17,
IF(DN789&gt;='PAINEL E TARGET'!$T$18,'PAINEL E TARGET'!$S$18,'PAINEL E TARGET'!$S$19))))))))</f>
        <v>Não elegível</v>
      </c>
      <c r="DP789" s="17">
        <f>IFERROR(VLOOKUP($BW789,'PAINEL E TARGET'!$G$1:$Q$99,10,0),0)</f>
        <v>0</v>
      </c>
      <c r="DQ789" s="17">
        <f>VLOOKUP(DO789,'PAINEL E TARGET'!$S$10:$U$19,3,0)</f>
        <v>0</v>
      </c>
      <c r="DR789" s="16">
        <f t="shared" si="466"/>
        <v>0</v>
      </c>
      <c r="DS789" s="17">
        <f t="shared" si="452"/>
        <v>0.96299999999999997</v>
      </c>
      <c r="DT789" s="16">
        <f>IF(DS789&gt;=1,VLOOKUP(BO789,'PAINEL E TARGET'!$S$1:$W$8,5,0),0)</f>
        <v>0</v>
      </c>
      <c r="DU789" s="16">
        <f t="shared" si="467"/>
        <v>1740</v>
      </c>
    </row>
    <row r="790" spans="2:125" s="32" customFormat="1" x14ac:dyDescent="0.2">
      <c r="B790" s="44">
        <v>43541</v>
      </c>
      <c r="C790" s="65">
        <v>1707</v>
      </c>
      <c r="D790" s="66" t="s">
        <v>786</v>
      </c>
      <c r="E790" s="65">
        <v>418</v>
      </c>
      <c r="F790" s="65" t="s">
        <v>1020</v>
      </c>
      <c r="G790" s="67">
        <v>5080491.3422485916</v>
      </c>
      <c r="H790" s="67">
        <v>2814522.340171448</v>
      </c>
      <c r="I790" s="67">
        <v>2556558.6700000004</v>
      </c>
      <c r="J790" s="68">
        <v>0.90834548850810204</v>
      </c>
      <c r="K790" s="67">
        <v>507081.2573792577</v>
      </c>
      <c r="L790" s="67">
        <v>1968519.7174397479</v>
      </c>
      <c r="M790" s="67">
        <v>448713.42</v>
      </c>
      <c r="N790" s="67">
        <v>1987145.15</v>
      </c>
      <c r="O790" s="67">
        <v>4483595.2708900301</v>
      </c>
      <c r="P790" s="67" t="s">
        <v>1082</v>
      </c>
      <c r="Q790" s="67" t="s">
        <v>1082</v>
      </c>
      <c r="R790" s="67">
        <v>0</v>
      </c>
      <c r="S790" s="67">
        <v>0</v>
      </c>
      <c r="T790" s="68">
        <v>9.7740303248058963E-2</v>
      </c>
      <c r="U790" s="68">
        <v>9.6653037618682422E-2</v>
      </c>
      <c r="V790" s="68">
        <v>0.9888759744624781</v>
      </c>
      <c r="W790" s="67">
        <v>241965.99</v>
      </c>
      <c r="X790" s="67">
        <v>235433.13</v>
      </c>
      <c r="Y790" s="68">
        <v>0.97300091636845332</v>
      </c>
      <c r="Z790" s="68">
        <v>6.6170982992110272E-2</v>
      </c>
      <c r="AA790" s="68">
        <v>6.795053786722928E-2</v>
      </c>
      <c r="AB790" s="68">
        <v>1.0268932815359746</v>
      </c>
      <c r="AC790" s="67">
        <v>163812.95000000001</v>
      </c>
      <c r="AD790" s="67">
        <v>165517.9</v>
      </c>
      <c r="AE790" s="68">
        <v>1.0104079073113572</v>
      </c>
      <c r="AF790" s="43">
        <v>80</v>
      </c>
      <c r="AG790" s="43">
        <v>72</v>
      </c>
      <c r="AH790" s="43">
        <v>67</v>
      </c>
      <c r="AI790" s="43">
        <v>32</v>
      </c>
      <c r="AJ790" s="67">
        <v>149376.10000000003</v>
      </c>
      <c r="AK790" s="67">
        <v>167150.30000000002</v>
      </c>
      <c r="AL790" s="68">
        <v>1.1189895840097577</v>
      </c>
      <c r="AM790" s="67">
        <v>17891.09</v>
      </c>
      <c r="AN790" s="67">
        <v>12894.010000000002</v>
      </c>
      <c r="AO790" s="68">
        <v>0.7206944909449341</v>
      </c>
      <c r="AP790" s="67">
        <v>16960.109999999997</v>
      </c>
      <c r="AQ790" s="67">
        <v>18373.489999999994</v>
      </c>
      <c r="AR790" s="68">
        <v>1.0833355444038981</v>
      </c>
      <c r="AS790" s="67">
        <v>57738.689999999995</v>
      </c>
      <c r="AT790" s="67">
        <v>37015.33</v>
      </c>
      <c r="AU790" s="68">
        <v>0.64108364772390936</v>
      </c>
      <c r="AV790" s="43">
        <v>1616.1799999999998</v>
      </c>
      <c r="AW790" s="43">
        <v>1309.76</v>
      </c>
      <c r="AX790" s="69">
        <v>0.81040478164560881</v>
      </c>
      <c r="AY790" s="43">
        <v>507081.2573792577</v>
      </c>
      <c r="AZ790" s="43">
        <v>448713.41999999993</v>
      </c>
      <c r="BA790" s="43">
        <v>44628.771356418227</v>
      </c>
      <c r="BB790" s="43">
        <v>45038.9</v>
      </c>
      <c r="BC790" s="43">
        <v>919395.23846646375</v>
      </c>
      <c r="BD790" s="43">
        <v>80985.625372678012</v>
      </c>
      <c r="BE790" s="43">
        <v>441544.13</v>
      </c>
      <c r="BF790" s="43">
        <v>298929.07000000007</v>
      </c>
      <c r="BG790" s="43">
        <v>2931.25</v>
      </c>
      <c r="BH790" s="43">
        <v>122</v>
      </c>
      <c r="BI790" s="44">
        <v>43173</v>
      </c>
      <c r="BJ790" s="44">
        <v>43541</v>
      </c>
      <c r="BK790" s="44">
        <v>43172</v>
      </c>
      <c r="BL790" s="43">
        <f t="shared" si="453"/>
        <v>2556558.6700000004</v>
      </c>
      <c r="BM790" s="43">
        <f t="shared" si="454"/>
        <v>2435858.5699999998</v>
      </c>
      <c r="BO790" s="16" t="str">
        <f>IFERROR(VLOOKUP($C790,'PORTE LOJA'!A:B,2,0),"PORTE 1")</f>
        <v>PORTE 5</v>
      </c>
      <c r="BP790" s="16">
        <f>VLOOKUP(BO790,'PAINEL E TARGET'!$S$1:$W$8,3,0)</f>
        <v>3750</v>
      </c>
      <c r="BQ790" s="16">
        <f t="shared" si="432"/>
        <v>1</v>
      </c>
      <c r="BR790" s="16">
        <f t="shared" si="433"/>
        <v>1</v>
      </c>
      <c r="BS790" s="16">
        <f t="shared" si="434"/>
        <v>1</v>
      </c>
      <c r="BT790" s="16">
        <f t="shared" si="435"/>
        <v>1</v>
      </c>
      <c r="BU790" s="16">
        <f t="shared" si="436"/>
        <v>1</v>
      </c>
      <c r="BV790" s="16">
        <f t="shared" si="437"/>
        <v>1</v>
      </c>
      <c r="BW790" s="17" t="str">
        <f t="shared" si="455"/>
        <v>111111</v>
      </c>
      <c r="BY790" s="17">
        <f t="shared" si="438"/>
        <v>0.90800000000000003</v>
      </c>
      <c r="BZ790" s="17">
        <f t="shared" si="439"/>
        <v>0.98399999999999999</v>
      </c>
      <c r="CA790" s="17" t="str">
        <f t="shared" si="456"/>
        <v>Sem Retira</v>
      </c>
      <c r="CB790" s="17">
        <f t="shared" si="457"/>
        <v>0.98399999999999999</v>
      </c>
      <c r="CC790" s="33" t="str">
        <f>IF(CB790&gt;='PAINEL E TARGET'!$T$11,'PAINEL E TARGET'!$S$11,
IF(CB790&gt;='PAINEL E TARGET'!$T$12,'PAINEL E TARGET'!$S$12,
IF(CB790&gt;='PAINEL E TARGET'!$T$13,'PAINEL E TARGET'!$S$13,
IF(CB790&gt;='PAINEL E TARGET'!$T$14,'PAINEL E TARGET'!$S$14,
IF(CB790&gt;='PAINEL E TARGET'!$T$15,'PAINEL E TARGET'!$S$15,
IF(CB790&gt;='PAINEL E TARGET'!$T$16,'PAINEL E TARGET'!$S$16,
IF(CB790&gt;='PAINEL E TARGET'!$T$17,'PAINEL E TARGET'!$S$17,
IF(CB790&gt;='PAINEL E TARGET'!$T$18,'PAINEL E TARGET'!$S$18,'PAINEL E TARGET'!$S$19))))))))</f>
        <v>1. Fx de 90% a 99,9%</v>
      </c>
      <c r="CD790" s="17">
        <f>IFERROR(VLOOKUP($BW790,'PAINEL E TARGET'!$G$1:$Q$99,4,0),0)</f>
        <v>0.25</v>
      </c>
      <c r="CE790" s="17">
        <f>VLOOKUP(CC790,'PAINEL E TARGET'!$S$10:$U$19,3,0)</f>
        <v>0.5</v>
      </c>
      <c r="CF790" s="16">
        <f t="shared" si="458"/>
        <v>468.75</v>
      </c>
      <c r="CG790" s="17">
        <f t="shared" si="440"/>
        <v>1.119</v>
      </c>
      <c r="CH790" s="17">
        <f t="shared" si="441"/>
        <v>0.72099999999999997</v>
      </c>
      <c r="CI790" s="17">
        <f t="shared" si="442"/>
        <v>1.083</v>
      </c>
      <c r="CJ790" s="17">
        <f t="shared" si="443"/>
        <v>0.64100000000000001</v>
      </c>
      <c r="CK790" s="17">
        <f t="shared" si="444"/>
        <v>0.81</v>
      </c>
      <c r="CL790" s="17">
        <f t="shared" si="445"/>
        <v>0.97299999999999998</v>
      </c>
      <c r="CM790" s="16">
        <f t="shared" si="446"/>
        <v>4</v>
      </c>
      <c r="CN790" s="17" t="str">
        <f t="shared" si="459"/>
        <v>não ok</v>
      </c>
      <c r="CO790" s="17">
        <f t="shared" si="460"/>
        <v>0</v>
      </c>
      <c r="CP790" s="33" t="str">
        <f>IF(CO790&gt;='PAINEL E TARGET'!$T$11,'PAINEL E TARGET'!$S$11,
IF(CO790&gt;='PAINEL E TARGET'!$T$12,'PAINEL E TARGET'!$S$12,
IF(CO790&gt;='PAINEL E TARGET'!$T$13,'PAINEL E TARGET'!$S$13,
IF(CO790&gt;='PAINEL E TARGET'!$T$14,'PAINEL E TARGET'!$S$14,
IF(CO790&gt;='PAINEL E TARGET'!$T$15,'PAINEL E TARGET'!$S$15,
IF(CO790&gt;='PAINEL E TARGET'!$T$16,'PAINEL E TARGET'!$S$16,
IF(CO790&gt;='PAINEL E TARGET'!$T$17,'PAINEL E TARGET'!$S$17,
IF(CO790&gt;='PAINEL E TARGET'!$T$18,'PAINEL E TARGET'!$S$18,'PAINEL E TARGET'!$S$19))))))))</f>
        <v>Não elegível</v>
      </c>
      <c r="CQ790" s="17">
        <f>IFERROR(VLOOKUP($BW790,'PAINEL E TARGET'!$G$1:$Q$99,5,0),0)</f>
        <v>0.25</v>
      </c>
      <c r="CR790" s="17">
        <f>VLOOKUP(CP790,'PAINEL E TARGET'!$S$10:$U$19,3,0)</f>
        <v>0</v>
      </c>
      <c r="CS790" s="16">
        <f t="shared" si="461"/>
        <v>0</v>
      </c>
      <c r="CT790" s="17">
        <f t="shared" si="447"/>
        <v>1.01</v>
      </c>
      <c r="CU790" s="33" t="str">
        <f>IF(CT790&gt;='PAINEL E TARGET'!$T$11,'PAINEL E TARGET'!$S$11,
IF(CT790&gt;='PAINEL E TARGET'!$T$12,'PAINEL E TARGET'!$S$12,
IF(CT790&gt;='PAINEL E TARGET'!$T$13,'PAINEL E TARGET'!$S$13,
IF(CT790&gt;='PAINEL E TARGET'!$T$14,'PAINEL E TARGET'!$S$14,
IF(CT790&gt;='PAINEL E TARGET'!$T$15,'PAINEL E TARGET'!$S$15,
IF(CT790&gt;='PAINEL E TARGET'!$T$16,'PAINEL E TARGET'!$S$16,
IF(CT790&gt;='PAINEL E TARGET'!$T$17,'PAINEL E TARGET'!$S$17,
IF(CT790&gt;='PAINEL E TARGET'!$T$18,'PAINEL E TARGET'!$S$18,'PAINEL E TARGET'!$S$19))))))))</f>
        <v>2. Fx de 100% a 104,9%</v>
      </c>
      <c r="CV790" s="17">
        <f>IFERROR(VLOOKUP($BW790,'PAINEL E TARGET'!$G$1:$Q$99,6,0),0)</f>
        <v>0.2</v>
      </c>
      <c r="CW790" s="17">
        <f>VLOOKUP(CU790,'PAINEL E TARGET'!$S$10:$U$19,3,0)</f>
        <v>1</v>
      </c>
      <c r="CX790" s="16">
        <f t="shared" si="462"/>
        <v>750</v>
      </c>
      <c r="CY790" s="17">
        <f t="shared" si="448"/>
        <v>0.88500000000000001</v>
      </c>
      <c r="CZ790" s="33" t="str">
        <f>IF(CY790&gt;='PAINEL E TARGET'!$T$11,'PAINEL E TARGET'!$S$11,
IF(CY790&gt;='PAINEL E TARGET'!$T$12,'PAINEL E TARGET'!$S$12,
IF(CY790&gt;='PAINEL E TARGET'!$T$13,'PAINEL E TARGET'!$S$13,
IF(CY790&gt;='PAINEL E TARGET'!$T$14,'PAINEL E TARGET'!$S$14,
IF(CY790&gt;='PAINEL E TARGET'!$T$15,'PAINEL E TARGET'!$S$15,
IF(CY790&gt;='PAINEL E TARGET'!$T$16,'PAINEL E TARGET'!$S$16,
IF(CY790&gt;='PAINEL E TARGET'!$T$17,'PAINEL E TARGET'!$S$17,
IF(CY790&gt;='PAINEL E TARGET'!$T$18,'PAINEL E TARGET'!$S$18,'PAINEL E TARGET'!$S$19))))))))</f>
        <v>Não elegível</v>
      </c>
      <c r="DA790" s="17">
        <f>IFERROR(VLOOKUP($BW790,'PAINEL E TARGET'!$G$1:$Q$99,7,0),0)</f>
        <v>0.15</v>
      </c>
      <c r="DB790" s="17">
        <f>VLOOKUP(CZ790,'PAINEL E TARGET'!$S$10:$U$19,3,0)</f>
        <v>0</v>
      </c>
      <c r="DC790" s="16">
        <f t="shared" si="463"/>
        <v>0</v>
      </c>
      <c r="DD790" s="17">
        <f t="shared" si="449"/>
        <v>1.0089999999999999</v>
      </c>
      <c r="DE790" s="33" t="str">
        <f>IF(DD790&gt;='PAINEL E TARGET'!$T$11,'PAINEL E TARGET'!$S$11,
IF(DD790&gt;='PAINEL E TARGET'!$T$12,'PAINEL E TARGET'!$S$12,
IF(DD790&gt;='PAINEL E TARGET'!$T$13,'PAINEL E TARGET'!$S$13,
IF(DD790&gt;='PAINEL E TARGET'!$T$14,'PAINEL E TARGET'!$S$14,
IF(DD790&gt;='PAINEL E TARGET'!$T$15,'PAINEL E TARGET'!$S$15,
IF(DD790&gt;='PAINEL E TARGET'!$T$16,'PAINEL E TARGET'!$S$16,
IF(DD790&gt;='PAINEL E TARGET'!$T$17,'PAINEL E TARGET'!$S$17,
IF(DD790&gt;='PAINEL E TARGET'!$T$18,'PAINEL E TARGET'!$S$18,'PAINEL E TARGET'!$S$19))))))))</f>
        <v>2. Fx de 100% a 104,9%</v>
      </c>
      <c r="DF790" s="17">
        <f>IFERROR(VLOOKUP($BW790,'PAINEL E TARGET'!$G$1:$Q$99,8,0),0)</f>
        <v>0.1</v>
      </c>
      <c r="DG790" s="17">
        <f>VLOOKUP(DE790,'PAINEL E TARGET'!$S$10:$U$19,3,0)</f>
        <v>1</v>
      </c>
      <c r="DH790" s="16">
        <f t="shared" si="464"/>
        <v>375</v>
      </c>
      <c r="DI790" s="17">
        <f t="shared" si="450"/>
        <v>0.47799999999999998</v>
      </c>
      <c r="DJ790" s="33" t="str">
        <f>IF(DI790&gt;='PAINEL E TARGET'!$T$11,'PAINEL E TARGET'!$S$11,
IF(DI790&gt;='PAINEL E TARGET'!$T$12,'PAINEL E TARGET'!$S$12,
IF(DI790&gt;='PAINEL E TARGET'!$T$13,'PAINEL E TARGET'!$S$13,
IF(DI790&gt;='PAINEL E TARGET'!$T$14,'PAINEL E TARGET'!$S$14,
IF(DI790&gt;='PAINEL E TARGET'!$T$15,'PAINEL E TARGET'!$S$15,
IF(DI790&gt;='PAINEL E TARGET'!$T$16,'PAINEL E TARGET'!$S$16,
IF(DI790&gt;='PAINEL E TARGET'!$T$17,'PAINEL E TARGET'!$S$17,
IF(DI790&gt;='PAINEL E TARGET'!$T$18,'PAINEL E TARGET'!$S$18,'PAINEL E TARGET'!$S$19))))))))</f>
        <v>Não elegível</v>
      </c>
      <c r="DK790" s="17">
        <f>IFERROR(VLOOKUP($BW790,'PAINEL E TARGET'!$G$1:$Q$99,9,0),0)</f>
        <v>0.05</v>
      </c>
      <c r="DL790" s="17">
        <f>VLOOKUP(DJ790,'PAINEL E TARGET'!$S$10:$U$19,3,0)</f>
        <v>0</v>
      </c>
      <c r="DM790" s="16">
        <f t="shared" si="465"/>
        <v>0</v>
      </c>
      <c r="DN790" s="17">
        <f t="shared" si="451"/>
        <v>0.81</v>
      </c>
      <c r="DO790" s="33" t="str">
        <f>IF(DN790&gt;='PAINEL E TARGET'!$T$11,'PAINEL E TARGET'!$S$11,
IF(DN790&gt;='PAINEL E TARGET'!$T$12,'PAINEL E TARGET'!$S$12,
IF(DN790&gt;='PAINEL E TARGET'!$T$13,'PAINEL E TARGET'!$S$13,
IF(DN790&gt;='PAINEL E TARGET'!$T$14,'PAINEL E TARGET'!$S$14,
IF(DN790&gt;='PAINEL E TARGET'!$T$15,'PAINEL E TARGET'!$S$15,
IF(DN790&gt;='PAINEL E TARGET'!$T$16,'PAINEL E TARGET'!$S$16,
IF(DN790&gt;='PAINEL E TARGET'!$T$17,'PAINEL E TARGET'!$S$17,
IF(DN790&gt;='PAINEL E TARGET'!$T$18,'PAINEL E TARGET'!$S$18,'PAINEL E TARGET'!$S$19))))))))</f>
        <v>Não elegível</v>
      </c>
      <c r="DP790" s="17">
        <f>IFERROR(VLOOKUP($BW790,'PAINEL E TARGET'!$G$1:$Q$99,10,0),0)</f>
        <v>0</v>
      </c>
      <c r="DQ790" s="17">
        <f>VLOOKUP(DO790,'PAINEL E TARGET'!$S$10:$U$19,3,0)</f>
        <v>0</v>
      </c>
      <c r="DR790" s="16">
        <f t="shared" si="466"/>
        <v>0</v>
      </c>
      <c r="DS790" s="17">
        <f t="shared" si="452"/>
        <v>0.9</v>
      </c>
      <c r="DT790" s="16">
        <f>IF(DS790&gt;=1,VLOOKUP(BO790,'PAINEL E TARGET'!$S$1:$W$8,5,0),0)</f>
        <v>0</v>
      </c>
      <c r="DU790" s="16">
        <f t="shared" si="467"/>
        <v>1593.75</v>
      </c>
    </row>
    <row r="791" spans="2:125" s="32" customFormat="1" x14ac:dyDescent="0.2">
      <c r="B791" s="44">
        <v>43541</v>
      </c>
      <c r="C791" s="65">
        <v>1708</v>
      </c>
      <c r="D791" s="66" t="s">
        <v>787</v>
      </c>
      <c r="E791" s="65">
        <v>514</v>
      </c>
      <c r="F791" s="65" t="s">
        <v>944</v>
      </c>
      <c r="G791" s="67">
        <v>1385595.0081341523</v>
      </c>
      <c r="H791" s="67">
        <v>863245.84406662406</v>
      </c>
      <c r="I791" s="67">
        <v>613437.55999999994</v>
      </c>
      <c r="J791" s="68">
        <v>0.71061744949756833</v>
      </c>
      <c r="K791" s="67">
        <v>37840.223249826762</v>
      </c>
      <c r="L791" s="67">
        <v>676518.52804103459</v>
      </c>
      <c r="M791" s="67">
        <v>25640.82</v>
      </c>
      <c r="N791" s="67">
        <v>513506.41</v>
      </c>
      <c r="O791" s="67">
        <v>1159749.15892826</v>
      </c>
      <c r="P791" s="67" t="s">
        <v>1082</v>
      </c>
      <c r="Q791" s="67" t="s">
        <v>1082</v>
      </c>
      <c r="R791" s="67">
        <v>0</v>
      </c>
      <c r="S791" s="67">
        <v>0</v>
      </c>
      <c r="T791" s="68">
        <v>7.1091240792152455E-2</v>
      </c>
      <c r="U791" s="68">
        <v>4.9470234688955013E-2</v>
      </c>
      <c r="V791" s="68">
        <v>0.695869619628525</v>
      </c>
      <c r="W791" s="67">
        <v>50784.649999999994</v>
      </c>
      <c r="X791" s="67">
        <v>26671.740000000005</v>
      </c>
      <c r="Y791" s="68">
        <v>0.52519294708145092</v>
      </c>
      <c r="Z791" s="68">
        <v>8.6664270421729167E-2</v>
      </c>
      <c r="AA791" s="68">
        <v>0.13048919865543962</v>
      </c>
      <c r="AB791" s="68">
        <v>1.5056862305590046</v>
      </c>
      <c r="AC791" s="67">
        <v>61909.38</v>
      </c>
      <c r="AD791" s="67">
        <v>70352.89</v>
      </c>
      <c r="AE791" s="68">
        <v>1.1363849872184151</v>
      </c>
      <c r="AF791" s="43">
        <v>80</v>
      </c>
      <c r="AG791" s="43">
        <v>79</v>
      </c>
      <c r="AH791" s="43">
        <v>17</v>
      </c>
      <c r="AI791" s="43">
        <v>17</v>
      </c>
      <c r="AJ791" s="67">
        <v>19705.53</v>
      </c>
      <c r="AK791" s="67">
        <v>14235</v>
      </c>
      <c r="AL791" s="68">
        <v>0.72238605102222575</v>
      </c>
      <c r="AM791" s="67">
        <v>6463.6799999999994</v>
      </c>
      <c r="AN791" s="67">
        <v>2232.1000000000004</v>
      </c>
      <c r="AO791" s="68">
        <v>0.34532959552453102</v>
      </c>
      <c r="AP791" s="67">
        <v>1170.5699999999997</v>
      </c>
      <c r="AQ791" s="67">
        <v>349.97</v>
      </c>
      <c r="AR791" s="68">
        <v>0.29897400411765218</v>
      </c>
      <c r="AS791" s="67">
        <v>23444.87</v>
      </c>
      <c r="AT791" s="67">
        <v>9854.6700000000019</v>
      </c>
      <c r="AU791" s="68">
        <v>0.42033374465288154</v>
      </c>
      <c r="AV791" s="43">
        <v>306.36</v>
      </c>
      <c r="AW791" s="43">
        <v>949.83999999999992</v>
      </c>
      <c r="AX791" s="69">
        <v>3.1004047525786653</v>
      </c>
      <c r="AY791" s="43">
        <v>37840.223249826762</v>
      </c>
      <c r="AZ791" s="43">
        <v>25640.82</v>
      </c>
      <c r="BA791" s="43">
        <v>30380.776066646158</v>
      </c>
      <c r="BB791" s="43">
        <v>27381.079999999998</v>
      </c>
      <c r="BC791" s="43">
        <v>61554.228697660328</v>
      </c>
      <c r="BD791" s="43">
        <v>49630.218370238166</v>
      </c>
      <c r="BE791" s="43">
        <v>82855.149999999994</v>
      </c>
      <c r="BF791" s="43">
        <v>101005.26</v>
      </c>
      <c r="BG791" s="43">
        <v>499.84000000000015</v>
      </c>
      <c r="BH791" s="43">
        <v>38</v>
      </c>
      <c r="BI791" s="44">
        <v>43173</v>
      </c>
      <c r="BJ791" s="44">
        <v>43541</v>
      </c>
      <c r="BK791" s="44">
        <v>43172</v>
      </c>
      <c r="BL791" s="43">
        <f t="shared" si="453"/>
        <v>613437.55999999994</v>
      </c>
      <c r="BM791" s="43">
        <f t="shared" si="454"/>
        <v>539147.23</v>
      </c>
      <c r="BO791" s="16" t="str">
        <f>IFERROR(VLOOKUP($C791,'PORTE LOJA'!A:B,2,0),"PORTE 1")</f>
        <v>PORTE 2</v>
      </c>
      <c r="BP791" s="16">
        <f>VLOOKUP(BO791,'PAINEL E TARGET'!$S$1:$W$8,3,0)</f>
        <v>1875</v>
      </c>
      <c r="BQ791" s="16">
        <f t="shared" si="432"/>
        <v>1</v>
      </c>
      <c r="BR791" s="16">
        <f t="shared" si="433"/>
        <v>1</v>
      </c>
      <c r="BS791" s="16">
        <f t="shared" si="434"/>
        <v>1</v>
      </c>
      <c r="BT791" s="16">
        <f t="shared" si="435"/>
        <v>1</v>
      </c>
      <c r="BU791" s="16">
        <f t="shared" si="436"/>
        <v>1</v>
      </c>
      <c r="BV791" s="16">
        <f t="shared" si="437"/>
        <v>1</v>
      </c>
      <c r="BW791" s="17" t="str">
        <f t="shared" si="455"/>
        <v>111111</v>
      </c>
      <c r="BY791" s="17">
        <f t="shared" si="438"/>
        <v>0.71099999999999997</v>
      </c>
      <c r="BZ791" s="17">
        <f t="shared" si="439"/>
        <v>0.755</v>
      </c>
      <c r="CA791" s="17" t="str">
        <f t="shared" si="456"/>
        <v>Sem Retira</v>
      </c>
      <c r="CB791" s="17">
        <f t="shared" si="457"/>
        <v>0.755</v>
      </c>
      <c r="CC791" s="33" t="str">
        <f>IF(CB791&gt;='PAINEL E TARGET'!$T$11,'PAINEL E TARGET'!$S$11,
IF(CB791&gt;='PAINEL E TARGET'!$T$12,'PAINEL E TARGET'!$S$12,
IF(CB791&gt;='PAINEL E TARGET'!$T$13,'PAINEL E TARGET'!$S$13,
IF(CB791&gt;='PAINEL E TARGET'!$T$14,'PAINEL E TARGET'!$S$14,
IF(CB791&gt;='PAINEL E TARGET'!$T$15,'PAINEL E TARGET'!$S$15,
IF(CB791&gt;='PAINEL E TARGET'!$T$16,'PAINEL E TARGET'!$S$16,
IF(CB791&gt;='PAINEL E TARGET'!$T$17,'PAINEL E TARGET'!$S$17,
IF(CB791&gt;='PAINEL E TARGET'!$T$18,'PAINEL E TARGET'!$S$18,'PAINEL E TARGET'!$S$19))))))))</f>
        <v>Não elegível</v>
      </c>
      <c r="CD791" s="17">
        <f>IFERROR(VLOOKUP($BW791,'PAINEL E TARGET'!$G$1:$Q$99,4,0),0)</f>
        <v>0.25</v>
      </c>
      <c r="CE791" s="17">
        <f>VLOOKUP(CC791,'PAINEL E TARGET'!$S$10:$U$19,3,0)</f>
        <v>0</v>
      </c>
      <c r="CF791" s="16">
        <f t="shared" si="458"/>
        <v>0</v>
      </c>
      <c r="CG791" s="17">
        <f t="shared" si="440"/>
        <v>0.72199999999999998</v>
      </c>
      <c r="CH791" s="17">
        <f t="shared" si="441"/>
        <v>0.34499999999999997</v>
      </c>
      <c r="CI791" s="17">
        <f t="shared" si="442"/>
        <v>0.29899999999999999</v>
      </c>
      <c r="CJ791" s="17">
        <f t="shared" si="443"/>
        <v>0.42</v>
      </c>
      <c r="CK791" s="17">
        <f t="shared" si="444"/>
        <v>3.1</v>
      </c>
      <c r="CL791" s="17">
        <f t="shared" si="445"/>
        <v>0.52500000000000002</v>
      </c>
      <c r="CM791" s="16">
        <f t="shared" si="446"/>
        <v>2</v>
      </c>
      <c r="CN791" s="17" t="str">
        <f t="shared" si="459"/>
        <v>não ok</v>
      </c>
      <c r="CO791" s="17">
        <f t="shared" si="460"/>
        <v>0</v>
      </c>
      <c r="CP791" s="33" t="str">
        <f>IF(CO791&gt;='PAINEL E TARGET'!$T$11,'PAINEL E TARGET'!$S$11,
IF(CO791&gt;='PAINEL E TARGET'!$T$12,'PAINEL E TARGET'!$S$12,
IF(CO791&gt;='PAINEL E TARGET'!$T$13,'PAINEL E TARGET'!$S$13,
IF(CO791&gt;='PAINEL E TARGET'!$T$14,'PAINEL E TARGET'!$S$14,
IF(CO791&gt;='PAINEL E TARGET'!$T$15,'PAINEL E TARGET'!$S$15,
IF(CO791&gt;='PAINEL E TARGET'!$T$16,'PAINEL E TARGET'!$S$16,
IF(CO791&gt;='PAINEL E TARGET'!$T$17,'PAINEL E TARGET'!$S$17,
IF(CO791&gt;='PAINEL E TARGET'!$T$18,'PAINEL E TARGET'!$S$18,'PAINEL E TARGET'!$S$19))))))))</f>
        <v>Não elegível</v>
      </c>
      <c r="CQ791" s="17">
        <f>IFERROR(VLOOKUP($BW791,'PAINEL E TARGET'!$G$1:$Q$99,5,0),0)</f>
        <v>0.25</v>
      </c>
      <c r="CR791" s="17">
        <f>VLOOKUP(CP791,'PAINEL E TARGET'!$S$10:$U$19,3,0)</f>
        <v>0</v>
      </c>
      <c r="CS791" s="16">
        <f t="shared" si="461"/>
        <v>0</v>
      </c>
      <c r="CT791" s="17">
        <f t="shared" si="447"/>
        <v>1.1359999999999999</v>
      </c>
      <c r="CU791" s="33" t="str">
        <f>IF(CT791&gt;='PAINEL E TARGET'!$T$11,'PAINEL E TARGET'!$S$11,
IF(CT791&gt;='PAINEL E TARGET'!$T$12,'PAINEL E TARGET'!$S$12,
IF(CT791&gt;='PAINEL E TARGET'!$T$13,'PAINEL E TARGET'!$S$13,
IF(CT791&gt;='PAINEL E TARGET'!$T$14,'PAINEL E TARGET'!$S$14,
IF(CT791&gt;='PAINEL E TARGET'!$T$15,'PAINEL E TARGET'!$S$15,
IF(CT791&gt;='PAINEL E TARGET'!$T$16,'PAINEL E TARGET'!$S$16,
IF(CT791&gt;='PAINEL E TARGET'!$T$17,'PAINEL E TARGET'!$S$17,
IF(CT791&gt;='PAINEL E TARGET'!$T$18,'PAINEL E TARGET'!$S$18,'PAINEL E TARGET'!$S$19))))))))</f>
        <v>4. Fx de 110% a 114,9%</v>
      </c>
      <c r="CV791" s="17">
        <f>IFERROR(VLOOKUP($BW791,'PAINEL E TARGET'!$G$1:$Q$99,6,0),0)</f>
        <v>0.2</v>
      </c>
      <c r="CW791" s="17">
        <f>VLOOKUP(CU791,'PAINEL E TARGET'!$S$10:$U$19,3,0)</f>
        <v>1.2</v>
      </c>
      <c r="CX791" s="16">
        <f t="shared" si="462"/>
        <v>450</v>
      </c>
      <c r="CY791" s="17">
        <f t="shared" si="448"/>
        <v>0.67800000000000005</v>
      </c>
      <c r="CZ791" s="33" t="str">
        <f>IF(CY791&gt;='PAINEL E TARGET'!$T$11,'PAINEL E TARGET'!$S$11,
IF(CY791&gt;='PAINEL E TARGET'!$T$12,'PAINEL E TARGET'!$S$12,
IF(CY791&gt;='PAINEL E TARGET'!$T$13,'PAINEL E TARGET'!$S$13,
IF(CY791&gt;='PAINEL E TARGET'!$T$14,'PAINEL E TARGET'!$S$14,
IF(CY791&gt;='PAINEL E TARGET'!$T$15,'PAINEL E TARGET'!$S$15,
IF(CY791&gt;='PAINEL E TARGET'!$T$16,'PAINEL E TARGET'!$S$16,
IF(CY791&gt;='PAINEL E TARGET'!$T$17,'PAINEL E TARGET'!$S$17,
IF(CY791&gt;='PAINEL E TARGET'!$T$18,'PAINEL E TARGET'!$S$18,'PAINEL E TARGET'!$S$19))))))))</f>
        <v>Não elegível</v>
      </c>
      <c r="DA791" s="17">
        <f>IFERROR(VLOOKUP($BW791,'PAINEL E TARGET'!$G$1:$Q$99,7,0),0)</f>
        <v>0.15</v>
      </c>
      <c r="DB791" s="17">
        <f>VLOOKUP(CZ791,'PAINEL E TARGET'!$S$10:$U$19,3,0)</f>
        <v>0</v>
      </c>
      <c r="DC791" s="16">
        <f t="shared" si="463"/>
        <v>0</v>
      </c>
      <c r="DD791" s="17">
        <f t="shared" si="449"/>
        <v>0.90100000000000002</v>
      </c>
      <c r="DE791" s="33" t="str">
        <f>IF(DD791&gt;='PAINEL E TARGET'!$T$11,'PAINEL E TARGET'!$S$11,
IF(DD791&gt;='PAINEL E TARGET'!$T$12,'PAINEL E TARGET'!$S$12,
IF(DD791&gt;='PAINEL E TARGET'!$T$13,'PAINEL E TARGET'!$S$13,
IF(DD791&gt;='PAINEL E TARGET'!$T$14,'PAINEL E TARGET'!$S$14,
IF(DD791&gt;='PAINEL E TARGET'!$T$15,'PAINEL E TARGET'!$S$15,
IF(DD791&gt;='PAINEL E TARGET'!$T$16,'PAINEL E TARGET'!$S$16,
IF(DD791&gt;='PAINEL E TARGET'!$T$17,'PAINEL E TARGET'!$S$17,
IF(DD791&gt;='PAINEL E TARGET'!$T$18,'PAINEL E TARGET'!$S$18,'PAINEL E TARGET'!$S$19))))))))</f>
        <v>1. Fx de 90% a 99,9%</v>
      </c>
      <c r="DF791" s="17">
        <f>IFERROR(VLOOKUP($BW791,'PAINEL E TARGET'!$G$1:$Q$99,8,0),0)</f>
        <v>0.1</v>
      </c>
      <c r="DG791" s="17">
        <f>VLOOKUP(DE791,'PAINEL E TARGET'!$S$10:$U$19,3,0)</f>
        <v>0.5</v>
      </c>
      <c r="DH791" s="16">
        <f t="shared" si="464"/>
        <v>93.75</v>
      </c>
      <c r="DI791" s="17">
        <f t="shared" si="450"/>
        <v>1</v>
      </c>
      <c r="DJ791" s="33" t="str">
        <f>IF(DI791&gt;='PAINEL E TARGET'!$T$11,'PAINEL E TARGET'!$S$11,
IF(DI791&gt;='PAINEL E TARGET'!$T$12,'PAINEL E TARGET'!$S$12,
IF(DI791&gt;='PAINEL E TARGET'!$T$13,'PAINEL E TARGET'!$S$13,
IF(DI791&gt;='PAINEL E TARGET'!$T$14,'PAINEL E TARGET'!$S$14,
IF(DI791&gt;='PAINEL E TARGET'!$T$15,'PAINEL E TARGET'!$S$15,
IF(DI791&gt;='PAINEL E TARGET'!$T$16,'PAINEL E TARGET'!$S$16,
IF(DI791&gt;='PAINEL E TARGET'!$T$17,'PAINEL E TARGET'!$S$17,
IF(DI791&gt;='PAINEL E TARGET'!$T$18,'PAINEL E TARGET'!$S$18,'PAINEL E TARGET'!$S$19))))))))</f>
        <v>2. Fx de 100% a 104,9%</v>
      </c>
      <c r="DK791" s="17">
        <f>IFERROR(VLOOKUP($BW791,'PAINEL E TARGET'!$G$1:$Q$99,9,0),0)</f>
        <v>0.05</v>
      </c>
      <c r="DL791" s="17">
        <f>VLOOKUP(DJ791,'PAINEL E TARGET'!$S$10:$U$19,3,0)</f>
        <v>1</v>
      </c>
      <c r="DM791" s="16">
        <f t="shared" si="465"/>
        <v>93.75</v>
      </c>
      <c r="DN791" s="17">
        <f t="shared" si="451"/>
        <v>3.1</v>
      </c>
      <c r="DO791" s="33" t="str">
        <f>IF(DN791&gt;='PAINEL E TARGET'!$T$11,'PAINEL E TARGET'!$S$11,
IF(DN791&gt;='PAINEL E TARGET'!$T$12,'PAINEL E TARGET'!$S$12,
IF(DN791&gt;='PAINEL E TARGET'!$T$13,'PAINEL E TARGET'!$S$13,
IF(DN791&gt;='PAINEL E TARGET'!$T$14,'PAINEL E TARGET'!$S$14,
IF(DN791&gt;='PAINEL E TARGET'!$T$15,'PAINEL E TARGET'!$S$15,
IF(DN791&gt;='PAINEL E TARGET'!$T$16,'PAINEL E TARGET'!$S$16,
IF(DN791&gt;='PAINEL E TARGET'!$T$17,'PAINEL E TARGET'!$S$17,
IF(DN791&gt;='PAINEL E TARGET'!$T$18,'PAINEL E TARGET'!$S$18,'PAINEL E TARGET'!$S$19))))))))</f>
        <v>8. Fx de 130% ou mais</v>
      </c>
      <c r="DP791" s="17">
        <f>IFERROR(VLOOKUP($BW791,'PAINEL E TARGET'!$G$1:$Q$99,10,0),0)</f>
        <v>0</v>
      </c>
      <c r="DQ791" s="17">
        <f>VLOOKUP(DO791,'PAINEL E TARGET'!$S$10:$U$19,3,0)</f>
        <v>1.6</v>
      </c>
      <c r="DR791" s="16">
        <f t="shared" si="466"/>
        <v>0</v>
      </c>
      <c r="DS791" s="17">
        <f t="shared" si="452"/>
        <v>0.98799999999999999</v>
      </c>
      <c r="DT791" s="16">
        <f>IF(DS791&gt;=1,VLOOKUP(BO791,'PAINEL E TARGET'!$S$1:$W$8,5,0),0)</f>
        <v>0</v>
      </c>
      <c r="DU791" s="16">
        <f t="shared" si="467"/>
        <v>637.5</v>
      </c>
    </row>
    <row r="792" spans="2:125" s="32" customFormat="1" x14ac:dyDescent="0.2">
      <c r="B792" s="44">
        <v>43541</v>
      </c>
      <c r="C792" s="65">
        <v>1709</v>
      </c>
      <c r="D792" s="66" t="s">
        <v>788</v>
      </c>
      <c r="E792" s="65">
        <v>312</v>
      </c>
      <c r="F792" s="65" t="s">
        <v>943</v>
      </c>
      <c r="G792" s="67">
        <v>3573634.4005034356</v>
      </c>
      <c r="H792" s="67">
        <v>2109220.0472634495</v>
      </c>
      <c r="I792" s="67">
        <v>1998686.5000000002</v>
      </c>
      <c r="J792" s="68">
        <v>0.94759506130863014</v>
      </c>
      <c r="K792" s="67">
        <v>186021.95823111071</v>
      </c>
      <c r="L792" s="67">
        <v>1708858.1754491909</v>
      </c>
      <c r="M792" s="67">
        <v>184611.49</v>
      </c>
      <c r="N792" s="67">
        <v>1715916.4799999997</v>
      </c>
      <c r="O792" s="67">
        <v>3228188.5840975167</v>
      </c>
      <c r="P792" s="67">
        <v>5480.5596785238731</v>
      </c>
      <c r="Q792" s="67">
        <v>2500</v>
      </c>
      <c r="R792" s="67">
        <v>0</v>
      </c>
      <c r="S792" s="67">
        <v>279.89999999999998</v>
      </c>
      <c r="T792" s="68">
        <v>9.7774056129762907E-2</v>
      </c>
      <c r="U792" s="68">
        <v>9.3293509262669091E-2</v>
      </c>
      <c r="V792" s="68">
        <v>0.95417448099782864</v>
      </c>
      <c r="W792" s="67">
        <v>184734.26</v>
      </c>
      <c r="X792" s="67">
        <v>177073.69</v>
      </c>
      <c r="Y792" s="68">
        <v>0.95853194745793224</v>
      </c>
      <c r="Z792" s="68">
        <v>0.14468633404663464</v>
      </c>
      <c r="AA792" s="68">
        <v>0.13208792712479786</v>
      </c>
      <c r="AB792" s="68">
        <v>0.9129260755353984</v>
      </c>
      <c r="AC792" s="67">
        <v>274163.26</v>
      </c>
      <c r="AD792" s="67">
        <v>251036.79999999999</v>
      </c>
      <c r="AE792" s="68">
        <v>0.91564712208338916</v>
      </c>
      <c r="AF792" s="43">
        <v>80</v>
      </c>
      <c r="AG792" s="43">
        <v>70</v>
      </c>
      <c r="AH792" s="43">
        <v>64</v>
      </c>
      <c r="AI792" s="43">
        <v>69</v>
      </c>
      <c r="AJ792" s="67">
        <v>56120.799999999996</v>
      </c>
      <c r="AK792" s="67">
        <v>63986</v>
      </c>
      <c r="AL792" s="68">
        <v>1.1401476814300582</v>
      </c>
      <c r="AM792" s="67">
        <v>11088.679999999998</v>
      </c>
      <c r="AN792" s="67">
        <v>7724.2600000000011</v>
      </c>
      <c r="AO792" s="68">
        <v>0.69658967523636739</v>
      </c>
      <c r="AP792" s="67">
        <v>13089.37</v>
      </c>
      <c r="AQ792" s="67">
        <v>7379.86</v>
      </c>
      <c r="AR792" s="68">
        <v>0.56380559186576584</v>
      </c>
      <c r="AS792" s="67">
        <v>104435.41</v>
      </c>
      <c r="AT792" s="67">
        <v>97983.569999999992</v>
      </c>
      <c r="AU792" s="68">
        <v>0.93822172000856785</v>
      </c>
      <c r="AV792" s="43">
        <v>3964.7899999999995</v>
      </c>
      <c r="AW792" s="43">
        <v>2424.54</v>
      </c>
      <c r="AX792" s="69">
        <v>0.6115178861932159</v>
      </c>
      <c r="AY792" s="43">
        <v>186021.95823111071</v>
      </c>
      <c r="AZ792" s="43">
        <v>184611.49</v>
      </c>
      <c r="BA792" s="43">
        <v>106732.13771427445</v>
      </c>
      <c r="BB792" s="43">
        <v>108766.57</v>
      </c>
      <c r="BC792" s="43">
        <v>316593.95248401712</v>
      </c>
      <c r="BD792" s="43">
        <v>182171.60653306518</v>
      </c>
      <c r="BE792" s="43">
        <v>316752.94</v>
      </c>
      <c r="BF792" s="43">
        <v>470129.22</v>
      </c>
      <c r="BG792" s="43">
        <v>6777.9299999999985</v>
      </c>
      <c r="BH792" s="43">
        <v>121</v>
      </c>
      <c r="BI792" s="44">
        <v>43173</v>
      </c>
      <c r="BJ792" s="44">
        <v>43541</v>
      </c>
      <c r="BK792" s="44">
        <v>43172</v>
      </c>
      <c r="BL792" s="43">
        <f t="shared" si="453"/>
        <v>1998966.4000000001</v>
      </c>
      <c r="BM792" s="43">
        <f t="shared" si="454"/>
        <v>1900807.8699999996</v>
      </c>
      <c r="BO792" s="16" t="str">
        <f>IFERROR(VLOOKUP($C792,'PORTE LOJA'!A:B,2,0),"PORTE 1")</f>
        <v>PORTE 4</v>
      </c>
      <c r="BP792" s="16">
        <f>VLOOKUP(BO792,'PAINEL E TARGET'!$S$1:$W$8,3,0)</f>
        <v>3000</v>
      </c>
      <c r="BQ792" s="16">
        <f t="shared" si="432"/>
        <v>1</v>
      </c>
      <c r="BR792" s="16">
        <f t="shared" si="433"/>
        <v>1</v>
      </c>
      <c r="BS792" s="16">
        <f t="shared" si="434"/>
        <v>1</v>
      </c>
      <c r="BT792" s="16">
        <f t="shared" si="435"/>
        <v>1</v>
      </c>
      <c r="BU792" s="16">
        <f t="shared" si="436"/>
        <v>1</v>
      </c>
      <c r="BV792" s="16">
        <f t="shared" si="437"/>
        <v>1</v>
      </c>
      <c r="BW792" s="17" t="str">
        <f t="shared" si="455"/>
        <v>111111</v>
      </c>
      <c r="BY792" s="17">
        <f t="shared" si="438"/>
        <v>0.94799999999999995</v>
      </c>
      <c r="BZ792" s="17">
        <f t="shared" si="439"/>
        <v>1.0029999999999999</v>
      </c>
      <c r="CA792" s="17" t="str">
        <f t="shared" si="456"/>
        <v>Sem Retira</v>
      </c>
      <c r="CB792" s="17">
        <f t="shared" si="457"/>
        <v>1.0029999999999999</v>
      </c>
      <c r="CC792" s="33" t="str">
        <f>IF(CB792&gt;='PAINEL E TARGET'!$T$11,'PAINEL E TARGET'!$S$11,
IF(CB792&gt;='PAINEL E TARGET'!$T$12,'PAINEL E TARGET'!$S$12,
IF(CB792&gt;='PAINEL E TARGET'!$T$13,'PAINEL E TARGET'!$S$13,
IF(CB792&gt;='PAINEL E TARGET'!$T$14,'PAINEL E TARGET'!$S$14,
IF(CB792&gt;='PAINEL E TARGET'!$T$15,'PAINEL E TARGET'!$S$15,
IF(CB792&gt;='PAINEL E TARGET'!$T$16,'PAINEL E TARGET'!$S$16,
IF(CB792&gt;='PAINEL E TARGET'!$T$17,'PAINEL E TARGET'!$S$17,
IF(CB792&gt;='PAINEL E TARGET'!$T$18,'PAINEL E TARGET'!$S$18,'PAINEL E TARGET'!$S$19))))))))</f>
        <v>2. Fx de 100% a 104,9%</v>
      </c>
      <c r="CD792" s="17">
        <f>IFERROR(VLOOKUP($BW792,'PAINEL E TARGET'!$G$1:$Q$99,4,0),0)</f>
        <v>0.25</v>
      </c>
      <c r="CE792" s="17">
        <f>VLOOKUP(CC792,'PAINEL E TARGET'!$S$10:$U$19,3,0)</f>
        <v>1</v>
      </c>
      <c r="CF792" s="16">
        <f t="shared" si="458"/>
        <v>750</v>
      </c>
      <c r="CG792" s="17">
        <f t="shared" si="440"/>
        <v>1.1399999999999999</v>
      </c>
      <c r="CH792" s="17">
        <f t="shared" si="441"/>
        <v>0.69699999999999995</v>
      </c>
      <c r="CI792" s="17">
        <f t="shared" si="442"/>
        <v>0.56399999999999995</v>
      </c>
      <c r="CJ792" s="17">
        <f t="shared" si="443"/>
        <v>0.93799999999999994</v>
      </c>
      <c r="CK792" s="17">
        <f t="shared" si="444"/>
        <v>0.61199999999999999</v>
      </c>
      <c r="CL792" s="17">
        <f t="shared" si="445"/>
        <v>0.95899999999999996</v>
      </c>
      <c r="CM792" s="16">
        <f t="shared" si="446"/>
        <v>2</v>
      </c>
      <c r="CN792" s="17" t="str">
        <f t="shared" si="459"/>
        <v>não ok</v>
      </c>
      <c r="CO792" s="17">
        <f t="shared" si="460"/>
        <v>0</v>
      </c>
      <c r="CP792" s="33" t="str">
        <f>IF(CO792&gt;='PAINEL E TARGET'!$T$11,'PAINEL E TARGET'!$S$11,
IF(CO792&gt;='PAINEL E TARGET'!$T$12,'PAINEL E TARGET'!$S$12,
IF(CO792&gt;='PAINEL E TARGET'!$T$13,'PAINEL E TARGET'!$S$13,
IF(CO792&gt;='PAINEL E TARGET'!$T$14,'PAINEL E TARGET'!$S$14,
IF(CO792&gt;='PAINEL E TARGET'!$T$15,'PAINEL E TARGET'!$S$15,
IF(CO792&gt;='PAINEL E TARGET'!$T$16,'PAINEL E TARGET'!$S$16,
IF(CO792&gt;='PAINEL E TARGET'!$T$17,'PAINEL E TARGET'!$S$17,
IF(CO792&gt;='PAINEL E TARGET'!$T$18,'PAINEL E TARGET'!$S$18,'PAINEL E TARGET'!$S$19))))))))</f>
        <v>Não elegível</v>
      </c>
      <c r="CQ792" s="17">
        <f>IFERROR(VLOOKUP($BW792,'PAINEL E TARGET'!$G$1:$Q$99,5,0),0)</f>
        <v>0.25</v>
      </c>
      <c r="CR792" s="17">
        <f>VLOOKUP(CP792,'PAINEL E TARGET'!$S$10:$U$19,3,0)</f>
        <v>0</v>
      </c>
      <c r="CS792" s="16">
        <f t="shared" si="461"/>
        <v>0</v>
      </c>
      <c r="CT792" s="17">
        <f t="shared" si="447"/>
        <v>0.91600000000000004</v>
      </c>
      <c r="CU792" s="33" t="str">
        <f>IF(CT792&gt;='PAINEL E TARGET'!$T$11,'PAINEL E TARGET'!$S$11,
IF(CT792&gt;='PAINEL E TARGET'!$T$12,'PAINEL E TARGET'!$S$12,
IF(CT792&gt;='PAINEL E TARGET'!$T$13,'PAINEL E TARGET'!$S$13,
IF(CT792&gt;='PAINEL E TARGET'!$T$14,'PAINEL E TARGET'!$S$14,
IF(CT792&gt;='PAINEL E TARGET'!$T$15,'PAINEL E TARGET'!$S$15,
IF(CT792&gt;='PAINEL E TARGET'!$T$16,'PAINEL E TARGET'!$S$16,
IF(CT792&gt;='PAINEL E TARGET'!$T$17,'PAINEL E TARGET'!$S$17,
IF(CT792&gt;='PAINEL E TARGET'!$T$18,'PAINEL E TARGET'!$S$18,'PAINEL E TARGET'!$S$19))))))))</f>
        <v>1. Fx de 90% a 99,9%</v>
      </c>
      <c r="CV792" s="17">
        <f>IFERROR(VLOOKUP($BW792,'PAINEL E TARGET'!$G$1:$Q$99,6,0),0)</f>
        <v>0.2</v>
      </c>
      <c r="CW792" s="17">
        <f>VLOOKUP(CU792,'PAINEL E TARGET'!$S$10:$U$19,3,0)</f>
        <v>0.5</v>
      </c>
      <c r="CX792" s="16">
        <f t="shared" si="462"/>
        <v>300</v>
      </c>
      <c r="CY792" s="17">
        <f t="shared" si="448"/>
        <v>0.99199999999999999</v>
      </c>
      <c r="CZ792" s="33" t="str">
        <f>IF(CY792&gt;='PAINEL E TARGET'!$T$11,'PAINEL E TARGET'!$S$11,
IF(CY792&gt;='PAINEL E TARGET'!$T$12,'PAINEL E TARGET'!$S$12,
IF(CY792&gt;='PAINEL E TARGET'!$T$13,'PAINEL E TARGET'!$S$13,
IF(CY792&gt;='PAINEL E TARGET'!$T$14,'PAINEL E TARGET'!$S$14,
IF(CY792&gt;='PAINEL E TARGET'!$T$15,'PAINEL E TARGET'!$S$15,
IF(CY792&gt;='PAINEL E TARGET'!$T$16,'PAINEL E TARGET'!$S$16,
IF(CY792&gt;='PAINEL E TARGET'!$T$17,'PAINEL E TARGET'!$S$17,
IF(CY792&gt;='PAINEL E TARGET'!$T$18,'PAINEL E TARGET'!$S$18,'PAINEL E TARGET'!$S$19))))))))</f>
        <v>1. Fx de 90% a 99,9%</v>
      </c>
      <c r="DA792" s="17">
        <f>IFERROR(VLOOKUP($BW792,'PAINEL E TARGET'!$G$1:$Q$99,7,0),0)</f>
        <v>0.15</v>
      </c>
      <c r="DB792" s="17">
        <f>VLOOKUP(CZ792,'PAINEL E TARGET'!$S$10:$U$19,3,0)</f>
        <v>0.5</v>
      </c>
      <c r="DC792" s="16">
        <f t="shared" si="463"/>
        <v>225</v>
      </c>
      <c r="DD792" s="17">
        <f t="shared" si="449"/>
        <v>1.0189999999999999</v>
      </c>
      <c r="DE792" s="33" t="str">
        <f>IF(DD792&gt;='PAINEL E TARGET'!$T$11,'PAINEL E TARGET'!$S$11,
IF(DD792&gt;='PAINEL E TARGET'!$T$12,'PAINEL E TARGET'!$S$12,
IF(DD792&gt;='PAINEL E TARGET'!$T$13,'PAINEL E TARGET'!$S$13,
IF(DD792&gt;='PAINEL E TARGET'!$T$14,'PAINEL E TARGET'!$S$14,
IF(DD792&gt;='PAINEL E TARGET'!$T$15,'PAINEL E TARGET'!$S$15,
IF(DD792&gt;='PAINEL E TARGET'!$T$16,'PAINEL E TARGET'!$S$16,
IF(DD792&gt;='PAINEL E TARGET'!$T$17,'PAINEL E TARGET'!$S$17,
IF(DD792&gt;='PAINEL E TARGET'!$T$18,'PAINEL E TARGET'!$S$18,'PAINEL E TARGET'!$S$19))))))))</f>
        <v>2. Fx de 100% a 104,9%</v>
      </c>
      <c r="DF792" s="17">
        <f>IFERROR(VLOOKUP($BW792,'PAINEL E TARGET'!$G$1:$Q$99,8,0),0)</f>
        <v>0.1</v>
      </c>
      <c r="DG792" s="17">
        <f>VLOOKUP(DE792,'PAINEL E TARGET'!$S$10:$U$19,3,0)</f>
        <v>1</v>
      </c>
      <c r="DH792" s="16">
        <f t="shared" si="464"/>
        <v>300</v>
      </c>
      <c r="DI792" s="17">
        <f t="shared" si="450"/>
        <v>1.0780000000000001</v>
      </c>
      <c r="DJ792" s="33" t="str">
        <f>IF(DI792&gt;='PAINEL E TARGET'!$T$11,'PAINEL E TARGET'!$S$11,
IF(DI792&gt;='PAINEL E TARGET'!$T$12,'PAINEL E TARGET'!$S$12,
IF(DI792&gt;='PAINEL E TARGET'!$T$13,'PAINEL E TARGET'!$S$13,
IF(DI792&gt;='PAINEL E TARGET'!$T$14,'PAINEL E TARGET'!$S$14,
IF(DI792&gt;='PAINEL E TARGET'!$T$15,'PAINEL E TARGET'!$S$15,
IF(DI792&gt;='PAINEL E TARGET'!$T$16,'PAINEL E TARGET'!$S$16,
IF(DI792&gt;='PAINEL E TARGET'!$T$17,'PAINEL E TARGET'!$S$17,
IF(DI792&gt;='PAINEL E TARGET'!$T$18,'PAINEL E TARGET'!$S$18,'PAINEL E TARGET'!$S$19))))))))</f>
        <v>3. Fx de 105% a 109,9%</v>
      </c>
      <c r="DK792" s="17">
        <f>IFERROR(VLOOKUP($BW792,'PAINEL E TARGET'!$G$1:$Q$99,9,0),0)</f>
        <v>0.05</v>
      </c>
      <c r="DL792" s="17">
        <f>VLOOKUP(DJ792,'PAINEL E TARGET'!$S$10:$U$19,3,0)</f>
        <v>1.1000000000000001</v>
      </c>
      <c r="DM792" s="16">
        <f t="shared" si="465"/>
        <v>165.00000000000003</v>
      </c>
      <c r="DN792" s="17">
        <f t="shared" si="451"/>
        <v>0.61199999999999999</v>
      </c>
      <c r="DO792" s="33" t="str">
        <f>IF(DN792&gt;='PAINEL E TARGET'!$T$11,'PAINEL E TARGET'!$S$11,
IF(DN792&gt;='PAINEL E TARGET'!$T$12,'PAINEL E TARGET'!$S$12,
IF(DN792&gt;='PAINEL E TARGET'!$T$13,'PAINEL E TARGET'!$S$13,
IF(DN792&gt;='PAINEL E TARGET'!$T$14,'PAINEL E TARGET'!$S$14,
IF(DN792&gt;='PAINEL E TARGET'!$T$15,'PAINEL E TARGET'!$S$15,
IF(DN792&gt;='PAINEL E TARGET'!$T$16,'PAINEL E TARGET'!$S$16,
IF(DN792&gt;='PAINEL E TARGET'!$T$17,'PAINEL E TARGET'!$S$17,
IF(DN792&gt;='PAINEL E TARGET'!$T$18,'PAINEL E TARGET'!$S$18,'PAINEL E TARGET'!$S$19))))))))</f>
        <v>Não elegível</v>
      </c>
      <c r="DP792" s="17">
        <f>IFERROR(VLOOKUP($BW792,'PAINEL E TARGET'!$G$1:$Q$99,10,0),0)</f>
        <v>0</v>
      </c>
      <c r="DQ792" s="17">
        <f>VLOOKUP(DO792,'PAINEL E TARGET'!$S$10:$U$19,3,0)</f>
        <v>0</v>
      </c>
      <c r="DR792" s="16">
        <f t="shared" si="466"/>
        <v>0</v>
      </c>
      <c r="DS792" s="17">
        <f t="shared" si="452"/>
        <v>0.875</v>
      </c>
      <c r="DT792" s="16">
        <f>IF(DS792&gt;=1,VLOOKUP(BO792,'PAINEL E TARGET'!$S$1:$W$8,5,0),0)</f>
        <v>0</v>
      </c>
      <c r="DU792" s="16">
        <f t="shared" si="467"/>
        <v>1740</v>
      </c>
    </row>
    <row r="793" spans="2:125" s="32" customFormat="1" x14ac:dyDescent="0.2">
      <c r="B793" s="44">
        <v>43541</v>
      </c>
      <c r="C793" s="65">
        <v>1711</v>
      </c>
      <c r="D793" s="66" t="s">
        <v>789</v>
      </c>
      <c r="E793" s="65">
        <v>417</v>
      </c>
      <c r="F793" s="65" t="s">
        <v>1020</v>
      </c>
      <c r="G793" s="67">
        <v>1360261.8241944462</v>
      </c>
      <c r="H793" s="67">
        <v>718341.2783614574</v>
      </c>
      <c r="I793" s="67">
        <v>478562.82999999996</v>
      </c>
      <c r="J793" s="68">
        <v>0.66620538790643613</v>
      </c>
      <c r="K793" s="67">
        <v>129724.43099122937</v>
      </c>
      <c r="L793" s="67">
        <v>468030.04281073523</v>
      </c>
      <c r="M793" s="67">
        <v>71910.42</v>
      </c>
      <c r="N793" s="67">
        <v>378729.77</v>
      </c>
      <c r="O793" s="67">
        <v>1138683.6507272078</v>
      </c>
      <c r="P793" s="67" t="s">
        <v>1082</v>
      </c>
      <c r="Q793" s="67" t="s">
        <v>1082</v>
      </c>
      <c r="R793" s="67">
        <v>0</v>
      </c>
      <c r="S793" s="67">
        <v>0</v>
      </c>
      <c r="T793" s="68">
        <v>0.12445524585843001</v>
      </c>
      <c r="U793" s="68">
        <v>0.11216580571741726</v>
      </c>
      <c r="V793" s="68">
        <v>0.90125414114731484</v>
      </c>
      <c r="W793" s="67">
        <v>74393.679999999978</v>
      </c>
      <c r="X793" s="67">
        <v>50546.42</v>
      </c>
      <c r="Y793" s="68">
        <v>0.6794450818940535</v>
      </c>
      <c r="Z793" s="68">
        <v>0.1174391712261063</v>
      </c>
      <c r="AA793" s="68">
        <v>0.1541581988060142</v>
      </c>
      <c r="AB793" s="68">
        <v>1.3126642260546317</v>
      </c>
      <c r="AC793" s="67">
        <v>70199.789999999994</v>
      </c>
      <c r="AD793" s="67">
        <v>69469.88</v>
      </c>
      <c r="AE793" s="68">
        <v>0.98960239054846189</v>
      </c>
      <c r="AF793" s="43">
        <v>80</v>
      </c>
      <c r="AG793" s="43">
        <v>65</v>
      </c>
      <c r="AH793" s="43">
        <v>16</v>
      </c>
      <c r="AI793" s="43">
        <v>13</v>
      </c>
      <c r="AJ793" s="67">
        <v>40547.81</v>
      </c>
      <c r="AK793" s="67">
        <v>26020</v>
      </c>
      <c r="AL793" s="68">
        <v>0.64171159922077181</v>
      </c>
      <c r="AM793" s="67">
        <v>9412.0400000000009</v>
      </c>
      <c r="AN793" s="67">
        <v>4365.3999999999996</v>
      </c>
      <c r="AO793" s="68">
        <v>0.46381018355213099</v>
      </c>
      <c r="AP793" s="67">
        <v>9382.3500000000022</v>
      </c>
      <c r="AQ793" s="67">
        <v>3962.99</v>
      </c>
      <c r="AR793" s="68">
        <v>0.42238778131278398</v>
      </c>
      <c r="AS793" s="67">
        <v>15051.480000000003</v>
      </c>
      <c r="AT793" s="67">
        <v>16198.030000000002</v>
      </c>
      <c r="AU793" s="68">
        <v>1.0761752332660974</v>
      </c>
      <c r="AV793" s="43">
        <v>536</v>
      </c>
      <c r="AW793" s="43">
        <v>174.97</v>
      </c>
      <c r="AX793" s="69">
        <v>0.32643656716417913</v>
      </c>
      <c r="AY793" s="43">
        <v>129724.43099122937</v>
      </c>
      <c r="AZ793" s="43">
        <v>71910.42</v>
      </c>
      <c r="BA793" s="43">
        <v>22473.771031416742</v>
      </c>
      <c r="BB793" s="43">
        <v>20635.510000000002</v>
      </c>
      <c r="BC793" s="43">
        <v>247056.79124877416</v>
      </c>
      <c r="BD793" s="43">
        <v>42807.310111213927</v>
      </c>
      <c r="BE793" s="43">
        <v>142404.01999999996</v>
      </c>
      <c r="BF793" s="43">
        <v>134376.15</v>
      </c>
      <c r="BG793" s="43">
        <v>1022.0700000000002</v>
      </c>
      <c r="BH793" s="43">
        <v>39</v>
      </c>
      <c r="BI793" s="44">
        <v>43173</v>
      </c>
      <c r="BJ793" s="44">
        <v>43541</v>
      </c>
      <c r="BK793" s="44">
        <v>43172</v>
      </c>
      <c r="BL793" s="43">
        <f t="shared" si="453"/>
        <v>478562.82999999996</v>
      </c>
      <c r="BM793" s="43">
        <f t="shared" si="454"/>
        <v>450640.19</v>
      </c>
      <c r="BO793" s="16" t="str">
        <f>IFERROR(VLOOKUP($C793,'PORTE LOJA'!A:B,2,0),"PORTE 1")</f>
        <v>PORTE 2</v>
      </c>
      <c r="BP793" s="16">
        <f>VLOOKUP(BO793,'PAINEL E TARGET'!$S$1:$W$8,3,0)</f>
        <v>1875</v>
      </c>
      <c r="BQ793" s="16">
        <f t="shared" si="432"/>
        <v>1</v>
      </c>
      <c r="BR793" s="16">
        <f t="shared" si="433"/>
        <v>1</v>
      </c>
      <c r="BS793" s="16">
        <f t="shared" si="434"/>
        <v>1</v>
      </c>
      <c r="BT793" s="16">
        <f t="shared" si="435"/>
        <v>1</v>
      </c>
      <c r="BU793" s="16">
        <f t="shared" si="436"/>
        <v>1</v>
      </c>
      <c r="BV793" s="16">
        <f t="shared" si="437"/>
        <v>1</v>
      </c>
      <c r="BW793" s="17" t="str">
        <f t="shared" si="455"/>
        <v>111111</v>
      </c>
      <c r="BY793" s="17">
        <f t="shared" si="438"/>
        <v>0.66600000000000004</v>
      </c>
      <c r="BZ793" s="17">
        <f t="shared" si="439"/>
        <v>0.754</v>
      </c>
      <c r="CA793" s="17" t="str">
        <f t="shared" si="456"/>
        <v>Sem Retira</v>
      </c>
      <c r="CB793" s="17">
        <f t="shared" si="457"/>
        <v>0.754</v>
      </c>
      <c r="CC793" s="33" t="str">
        <f>IF(CB793&gt;='PAINEL E TARGET'!$T$11,'PAINEL E TARGET'!$S$11,
IF(CB793&gt;='PAINEL E TARGET'!$T$12,'PAINEL E TARGET'!$S$12,
IF(CB793&gt;='PAINEL E TARGET'!$T$13,'PAINEL E TARGET'!$S$13,
IF(CB793&gt;='PAINEL E TARGET'!$T$14,'PAINEL E TARGET'!$S$14,
IF(CB793&gt;='PAINEL E TARGET'!$T$15,'PAINEL E TARGET'!$S$15,
IF(CB793&gt;='PAINEL E TARGET'!$T$16,'PAINEL E TARGET'!$S$16,
IF(CB793&gt;='PAINEL E TARGET'!$T$17,'PAINEL E TARGET'!$S$17,
IF(CB793&gt;='PAINEL E TARGET'!$T$18,'PAINEL E TARGET'!$S$18,'PAINEL E TARGET'!$S$19))))))))</f>
        <v>Não elegível</v>
      </c>
      <c r="CD793" s="17">
        <f>IFERROR(VLOOKUP($BW793,'PAINEL E TARGET'!$G$1:$Q$99,4,0),0)</f>
        <v>0.25</v>
      </c>
      <c r="CE793" s="17">
        <f>VLOOKUP(CC793,'PAINEL E TARGET'!$S$10:$U$19,3,0)</f>
        <v>0</v>
      </c>
      <c r="CF793" s="16">
        <f t="shared" si="458"/>
        <v>0</v>
      </c>
      <c r="CG793" s="17">
        <f t="shared" si="440"/>
        <v>0.64200000000000002</v>
      </c>
      <c r="CH793" s="17">
        <f t="shared" si="441"/>
        <v>0.46400000000000002</v>
      </c>
      <c r="CI793" s="17">
        <f t="shared" si="442"/>
        <v>0.42199999999999999</v>
      </c>
      <c r="CJ793" s="17">
        <f t="shared" si="443"/>
        <v>1.0760000000000001</v>
      </c>
      <c r="CK793" s="17">
        <f t="shared" si="444"/>
        <v>0.32600000000000001</v>
      </c>
      <c r="CL793" s="17">
        <f t="shared" si="445"/>
        <v>0.67900000000000005</v>
      </c>
      <c r="CM793" s="16">
        <f t="shared" si="446"/>
        <v>1</v>
      </c>
      <c r="CN793" s="17" t="str">
        <f t="shared" si="459"/>
        <v>não ok</v>
      </c>
      <c r="CO793" s="17">
        <f t="shared" si="460"/>
        <v>0</v>
      </c>
      <c r="CP793" s="33" t="str">
        <f>IF(CO793&gt;='PAINEL E TARGET'!$T$11,'PAINEL E TARGET'!$S$11,
IF(CO793&gt;='PAINEL E TARGET'!$T$12,'PAINEL E TARGET'!$S$12,
IF(CO793&gt;='PAINEL E TARGET'!$T$13,'PAINEL E TARGET'!$S$13,
IF(CO793&gt;='PAINEL E TARGET'!$T$14,'PAINEL E TARGET'!$S$14,
IF(CO793&gt;='PAINEL E TARGET'!$T$15,'PAINEL E TARGET'!$S$15,
IF(CO793&gt;='PAINEL E TARGET'!$T$16,'PAINEL E TARGET'!$S$16,
IF(CO793&gt;='PAINEL E TARGET'!$T$17,'PAINEL E TARGET'!$S$17,
IF(CO793&gt;='PAINEL E TARGET'!$T$18,'PAINEL E TARGET'!$S$18,'PAINEL E TARGET'!$S$19))))))))</f>
        <v>Não elegível</v>
      </c>
      <c r="CQ793" s="17">
        <f>IFERROR(VLOOKUP($BW793,'PAINEL E TARGET'!$G$1:$Q$99,5,0),0)</f>
        <v>0.25</v>
      </c>
      <c r="CR793" s="17">
        <f>VLOOKUP(CP793,'PAINEL E TARGET'!$S$10:$U$19,3,0)</f>
        <v>0</v>
      </c>
      <c r="CS793" s="16">
        <f t="shared" si="461"/>
        <v>0</v>
      </c>
      <c r="CT793" s="17">
        <f t="shared" si="447"/>
        <v>0.99</v>
      </c>
      <c r="CU793" s="33" t="str">
        <f>IF(CT793&gt;='PAINEL E TARGET'!$T$11,'PAINEL E TARGET'!$S$11,
IF(CT793&gt;='PAINEL E TARGET'!$T$12,'PAINEL E TARGET'!$S$12,
IF(CT793&gt;='PAINEL E TARGET'!$T$13,'PAINEL E TARGET'!$S$13,
IF(CT793&gt;='PAINEL E TARGET'!$T$14,'PAINEL E TARGET'!$S$14,
IF(CT793&gt;='PAINEL E TARGET'!$T$15,'PAINEL E TARGET'!$S$15,
IF(CT793&gt;='PAINEL E TARGET'!$T$16,'PAINEL E TARGET'!$S$16,
IF(CT793&gt;='PAINEL E TARGET'!$T$17,'PAINEL E TARGET'!$S$17,
IF(CT793&gt;='PAINEL E TARGET'!$T$18,'PAINEL E TARGET'!$S$18,'PAINEL E TARGET'!$S$19))))))))</f>
        <v>1. Fx de 90% a 99,9%</v>
      </c>
      <c r="CV793" s="17">
        <f>IFERROR(VLOOKUP($BW793,'PAINEL E TARGET'!$G$1:$Q$99,6,0),0)</f>
        <v>0.2</v>
      </c>
      <c r="CW793" s="17">
        <f>VLOOKUP(CU793,'PAINEL E TARGET'!$S$10:$U$19,3,0)</f>
        <v>0.5</v>
      </c>
      <c r="CX793" s="16">
        <f t="shared" si="462"/>
        <v>187.5</v>
      </c>
      <c r="CY793" s="17">
        <f t="shared" si="448"/>
        <v>0.55400000000000005</v>
      </c>
      <c r="CZ793" s="33" t="str">
        <f>IF(CY793&gt;='PAINEL E TARGET'!$T$11,'PAINEL E TARGET'!$S$11,
IF(CY793&gt;='PAINEL E TARGET'!$T$12,'PAINEL E TARGET'!$S$12,
IF(CY793&gt;='PAINEL E TARGET'!$T$13,'PAINEL E TARGET'!$S$13,
IF(CY793&gt;='PAINEL E TARGET'!$T$14,'PAINEL E TARGET'!$S$14,
IF(CY793&gt;='PAINEL E TARGET'!$T$15,'PAINEL E TARGET'!$S$15,
IF(CY793&gt;='PAINEL E TARGET'!$T$16,'PAINEL E TARGET'!$S$16,
IF(CY793&gt;='PAINEL E TARGET'!$T$17,'PAINEL E TARGET'!$S$17,
IF(CY793&gt;='PAINEL E TARGET'!$T$18,'PAINEL E TARGET'!$S$18,'PAINEL E TARGET'!$S$19))))))))</f>
        <v>Não elegível</v>
      </c>
      <c r="DA793" s="17">
        <f>IFERROR(VLOOKUP($BW793,'PAINEL E TARGET'!$G$1:$Q$99,7,0),0)</f>
        <v>0.15</v>
      </c>
      <c r="DB793" s="17">
        <f>VLOOKUP(CZ793,'PAINEL E TARGET'!$S$10:$U$19,3,0)</f>
        <v>0</v>
      </c>
      <c r="DC793" s="16">
        <f t="shared" si="463"/>
        <v>0</v>
      </c>
      <c r="DD793" s="17">
        <f t="shared" si="449"/>
        <v>0.91800000000000004</v>
      </c>
      <c r="DE793" s="33" t="str">
        <f>IF(DD793&gt;='PAINEL E TARGET'!$T$11,'PAINEL E TARGET'!$S$11,
IF(DD793&gt;='PAINEL E TARGET'!$T$12,'PAINEL E TARGET'!$S$12,
IF(DD793&gt;='PAINEL E TARGET'!$T$13,'PAINEL E TARGET'!$S$13,
IF(DD793&gt;='PAINEL E TARGET'!$T$14,'PAINEL E TARGET'!$S$14,
IF(DD793&gt;='PAINEL E TARGET'!$T$15,'PAINEL E TARGET'!$S$15,
IF(DD793&gt;='PAINEL E TARGET'!$T$16,'PAINEL E TARGET'!$S$16,
IF(DD793&gt;='PAINEL E TARGET'!$T$17,'PAINEL E TARGET'!$S$17,
IF(DD793&gt;='PAINEL E TARGET'!$T$18,'PAINEL E TARGET'!$S$18,'PAINEL E TARGET'!$S$19))))))))</f>
        <v>1. Fx de 90% a 99,9%</v>
      </c>
      <c r="DF793" s="17">
        <f>IFERROR(VLOOKUP($BW793,'PAINEL E TARGET'!$G$1:$Q$99,8,0),0)</f>
        <v>0.1</v>
      </c>
      <c r="DG793" s="17">
        <f>VLOOKUP(DE793,'PAINEL E TARGET'!$S$10:$U$19,3,0)</f>
        <v>0.5</v>
      </c>
      <c r="DH793" s="16">
        <f t="shared" si="464"/>
        <v>93.75</v>
      </c>
      <c r="DI793" s="17">
        <f t="shared" si="450"/>
        <v>0.81299999999999994</v>
      </c>
      <c r="DJ793" s="33" t="str">
        <f>IF(DI793&gt;='PAINEL E TARGET'!$T$11,'PAINEL E TARGET'!$S$11,
IF(DI793&gt;='PAINEL E TARGET'!$T$12,'PAINEL E TARGET'!$S$12,
IF(DI793&gt;='PAINEL E TARGET'!$T$13,'PAINEL E TARGET'!$S$13,
IF(DI793&gt;='PAINEL E TARGET'!$T$14,'PAINEL E TARGET'!$S$14,
IF(DI793&gt;='PAINEL E TARGET'!$T$15,'PAINEL E TARGET'!$S$15,
IF(DI793&gt;='PAINEL E TARGET'!$T$16,'PAINEL E TARGET'!$S$16,
IF(DI793&gt;='PAINEL E TARGET'!$T$17,'PAINEL E TARGET'!$S$17,
IF(DI793&gt;='PAINEL E TARGET'!$T$18,'PAINEL E TARGET'!$S$18,'PAINEL E TARGET'!$S$19))))))))</f>
        <v>Não elegível</v>
      </c>
      <c r="DK793" s="17">
        <f>IFERROR(VLOOKUP($BW793,'PAINEL E TARGET'!$G$1:$Q$99,9,0),0)</f>
        <v>0.05</v>
      </c>
      <c r="DL793" s="17">
        <f>VLOOKUP(DJ793,'PAINEL E TARGET'!$S$10:$U$19,3,0)</f>
        <v>0</v>
      </c>
      <c r="DM793" s="16">
        <f t="shared" si="465"/>
        <v>0</v>
      </c>
      <c r="DN793" s="17">
        <f t="shared" si="451"/>
        <v>0.32600000000000001</v>
      </c>
      <c r="DO793" s="33" t="str">
        <f>IF(DN793&gt;='PAINEL E TARGET'!$T$11,'PAINEL E TARGET'!$S$11,
IF(DN793&gt;='PAINEL E TARGET'!$T$12,'PAINEL E TARGET'!$S$12,
IF(DN793&gt;='PAINEL E TARGET'!$T$13,'PAINEL E TARGET'!$S$13,
IF(DN793&gt;='PAINEL E TARGET'!$T$14,'PAINEL E TARGET'!$S$14,
IF(DN793&gt;='PAINEL E TARGET'!$T$15,'PAINEL E TARGET'!$S$15,
IF(DN793&gt;='PAINEL E TARGET'!$T$16,'PAINEL E TARGET'!$S$16,
IF(DN793&gt;='PAINEL E TARGET'!$T$17,'PAINEL E TARGET'!$S$17,
IF(DN793&gt;='PAINEL E TARGET'!$T$18,'PAINEL E TARGET'!$S$18,'PAINEL E TARGET'!$S$19))))))))</f>
        <v>Não elegível</v>
      </c>
      <c r="DP793" s="17">
        <f>IFERROR(VLOOKUP($BW793,'PAINEL E TARGET'!$G$1:$Q$99,10,0),0)</f>
        <v>0</v>
      </c>
      <c r="DQ793" s="17">
        <f>VLOOKUP(DO793,'PAINEL E TARGET'!$S$10:$U$19,3,0)</f>
        <v>0</v>
      </c>
      <c r="DR793" s="16">
        <f t="shared" si="466"/>
        <v>0</v>
      </c>
      <c r="DS793" s="17">
        <f t="shared" si="452"/>
        <v>0.81299999999999994</v>
      </c>
      <c r="DT793" s="16">
        <f>IF(DS793&gt;=1,VLOOKUP(BO793,'PAINEL E TARGET'!$S$1:$W$8,5,0),0)</f>
        <v>0</v>
      </c>
      <c r="DU793" s="16">
        <f t="shared" si="467"/>
        <v>281.25</v>
      </c>
    </row>
    <row r="794" spans="2:125" s="32" customFormat="1" x14ac:dyDescent="0.2">
      <c r="B794" s="44">
        <v>43541</v>
      </c>
      <c r="C794" s="65">
        <v>1712</v>
      </c>
      <c r="D794" s="66" t="s">
        <v>790</v>
      </c>
      <c r="E794" s="65">
        <v>419</v>
      </c>
      <c r="F794" s="65" t="s">
        <v>1020</v>
      </c>
      <c r="G794" s="67">
        <v>2550337.6179497452</v>
      </c>
      <c r="H794" s="67">
        <v>1347601.727391809</v>
      </c>
      <c r="I794" s="67">
        <v>1222611.5399999998</v>
      </c>
      <c r="J794" s="68">
        <v>0.90724990562774122</v>
      </c>
      <c r="K794" s="67">
        <v>308080.39068364393</v>
      </c>
      <c r="L794" s="67">
        <v>906454.43494559673</v>
      </c>
      <c r="M794" s="67">
        <v>235706.77</v>
      </c>
      <c r="N794" s="67">
        <v>928822.18</v>
      </c>
      <c r="O794" s="67">
        <v>2301343.6632292229</v>
      </c>
      <c r="P794" s="67" t="s">
        <v>1082</v>
      </c>
      <c r="Q794" s="67" t="s">
        <v>1082</v>
      </c>
      <c r="R794" s="67">
        <v>0</v>
      </c>
      <c r="S794" s="67">
        <v>269.89999999999998</v>
      </c>
      <c r="T794" s="68">
        <v>0.10358275229763093</v>
      </c>
      <c r="U794" s="68">
        <v>0.10567804261113475</v>
      </c>
      <c r="V794" s="68">
        <v>1.0202281776360149</v>
      </c>
      <c r="W794" s="67">
        <v>125804.86000000002</v>
      </c>
      <c r="X794" s="67">
        <v>123065.14000000001</v>
      </c>
      <c r="Y794" s="68">
        <v>0.97822246294777482</v>
      </c>
      <c r="Z794" s="68">
        <v>5.8521137887648574E-2</v>
      </c>
      <c r="AA794" s="68">
        <v>8.3632038516517779E-2</v>
      </c>
      <c r="AB794" s="68">
        <v>1.4290911204952679</v>
      </c>
      <c r="AC794" s="67">
        <v>71075.960000000006</v>
      </c>
      <c r="AD794" s="67">
        <v>97391.930000000008</v>
      </c>
      <c r="AE794" s="68">
        <v>1.3702513479944556</v>
      </c>
      <c r="AF794" s="43">
        <v>80</v>
      </c>
      <c r="AG794" s="43">
        <v>67</v>
      </c>
      <c r="AH794" s="43">
        <v>18</v>
      </c>
      <c r="AI794" s="43">
        <v>10</v>
      </c>
      <c r="AJ794" s="67">
        <v>86897.94</v>
      </c>
      <c r="AK794" s="67">
        <v>83235.5</v>
      </c>
      <c r="AL794" s="68">
        <v>0.95785354635564435</v>
      </c>
      <c r="AM794" s="67">
        <v>14318.87</v>
      </c>
      <c r="AN794" s="67">
        <v>14278.94</v>
      </c>
      <c r="AO794" s="68">
        <v>0.99721137212643174</v>
      </c>
      <c r="AP794" s="67">
        <v>10154.560000000001</v>
      </c>
      <c r="AQ794" s="67">
        <v>11215.529999999999</v>
      </c>
      <c r="AR794" s="68">
        <v>1.1044821242870195</v>
      </c>
      <c r="AS794" s="67">
        <v>14433.490000000002</v>
      </c>
      <c r="AT794" s="67">
        <v>14335.17</v>
      </c>
      <c r="AU794" s="68">
        <v>0.99318806470229992</v>
      </c>
      <c r="AV794" s="43">
        <v>440.34999999999997</v>
      </c>
      <c r="AW794" s="43">
        <v>429.90000000000003</v>
      </c>
      <c r="AX794" s="69">
        <v>0.97626887702963572</v>
      </c>
      <c r="AY794" s="43">
        <v>308080.39068364393</v>
      </c>
      <c r="AZ794" s="43">
        <v>235706.77000000005</v>
      </c>
      <c r="BA794" s="43">
        <v>34267.640292014061</v>
      </c>
      <c r="BB794" s="43">
        <v>35623.859999999993</v>
      </c>
      <c r="BC794" s="43">
        <v>583804.18763109518</v>
      </c>
      <c r="BD794" s="43">
        <v>65068.834848272782</v>
      </c>
      <c r="BE794" s="43">
        <v>239649.61000000004</v>
      </c>
      <c r="BF794" s="43">
        <v>135394.79999999999</v>
      </c>
      <c r="BG794" s="43">
        <v>836.50000000000011</v>
      </c>
      <c r="BH794" s="43">
        <v>37</v>
      </c>
      <c r="BI794" s="44">
        <v>43173</v>
      </c>
      <c r="BJ794" s="44">
        <v>43541</v>
      </c>
      <c r="BK794" s="44">
        <v>43172</v>
      </c>
      <c r="BL794" s="43">
        <f t="shared" si="453"/>
        <v>1222881.4399999997</v>
      </c>
      <c r="BM794" s="43">
        <f t="shared" si="454"/>
        <v>1164798.8499999999</v>
      </c>
      <c r="BO794" s="16" t="str">
        <f>IFERROR(VLOOKUP($C794,'PORTE LOJA'!A:B,2,0),"PORTE 1")</f>
        <v>PORTE 4</v>
      </c>
      <c r="BP794" s="16">
        <f>VLOOKUP(BO794,'PAINEL E TARGET'!$S$1:$W$8,3,0)</f>
        <v>3000</v>
      </c>
      <c r="BQ794" s="16">
        <f t="shared" si="432"/>
        <v>1</v>
      </c>
      <c r="BR794" s="16">
        <f t="shared" si="433"/>
        <v>1</v>
      </c>
      <c r="BS794" s="16">
        <f t="shared" si="434"/>
        <v>1</v>
      </c>
      <c r="BT794" s="16">
        <f t="shared" si="435"/>
        <v>1</v>
      </c>
      <c r="BU794" s="16">
        <f t="shared" si="436"/>
        <v>1</v>
      </c>
      <c r="BV794" s="16">
        <f t="shared" si="437"/>
        <v>1</v>
      </c>
      <c r="BW794" s="17" t="str">
        <f t="shared" si="455"/>
        <v>111111</v>
      </c>
      <c r="BY794" s="17">
        <f t="shared" si="438"/>
        <v>0.90700000000000003</v>
      </c>
      <c r="BZ794" s="17">
        <f t="shared" si="439"/>
        <v>0.95899999999999996</v>
      </c>
      <c r="CA794" s="17" t="str">
        <f t="shared" si="456"/>
        <v>Sem Retira</v>
      </c>
      <c r="CB794" s="17">
        <f t="shared" si="457"/>
        <v>0.95899999999999996</v>
      </c>
      <c r="CC794" s="33" t="str">
        <f>IF(CB794&gt;='PAINEL E TARGET'!$T$11,'PAINEL E TARGET'!$S$11,
IF(CB794&gt;='PAINEL E TARGET'!$T$12,'PAINEL E TARGET'!$S$12,
IF(CB794&gt;='PAINEL E TARGET'!$T$13,'PAINEL E TARGET'!$S$13,
IF(CB794&gt;='PAINEL E TARGET'!$T$14,'PAINEL E TARGET'!$S$14,
IF(CB794&gt;='PAINEL E TARGET'!$T$15,'PAINEL E TARGET'!$S$15,
IF(CB794&gt;='PAINEL E TARGET'!$T$16,'PAINEL E TARGET'!$S$16,
IF(CB794&gt;='PAINEL E TARGET'!$T$17,'PAINEL E TARGET'!$S$17,
IF(CB794&gt;='PAINEL E TARGET'!$T$18,'PAINEL E TARGET'!$S$18,'PAINEL E TARGET'!$S$19))))))))</f>
        <v>1. Fx de 90% a 99,9%</v>
      </c>
      <c r="CD794" s="17">
        <f>IFERROR(VLOOKUP($BW794,'PAINEL E TARGET'!$G$1:$Q$99,4,0),0)</f>
        <v>0.25</v>
      </c>
      <c r="CE794" s="17">
        <f>VLOOKUP(CC794,'PAINEL E TARGET'!$S$10:$U$19,3,0)</f>
        <v>0.5</v>
      </c>
      <c r="CF794" s="16">
        <f t="shared" si="458"/>
        <v>375</v>
      </c>
      <c r="CG794" s="17">
        <f t="shared" si="440"/>
        <v>0.95799999999999996</v>
      </c>
      <c r="CH794" s="17">
        <f t="shared" si="441"/>
        <v>0.997</v>
      </c>
      <c r="CI794" s="17">
        <f t="shared" si="442"/>
        <v>1.1040000000000001</v>
      </c>
      <c r="CJ794" s="17">
        <f t="shared" si="443"/>
        <v>0.99299999999999999</v>
      </c>
      <c r="CK794" s="17">
        <f t="shared" si="444"/>
        <v>0.97599999999999998</v>
      </c>
      <c r="CL794" s="17">
        <f t="shared" si="445"/>
        <v>0.97799999999999998</v>
      </c>
      <c r="CM794" s="16">
        <f t="shared" si="446"/>
        <v>5</v>
      </c>
      <c r="CN794" s="17" t="str">
        <f t="shared" si="459"/>
        <v>ok</v>
      </c>
      <c r="CO794" s="17">
        <f t="shared" si="460"/>
        <v>0.97799999999999998</v>
      </c>
      <c r="CP794" s="33" t="str">
        <f>IF(CO794&gt;='PAINEL E TARGET'!$T$11,'PAINEL E TARGET'!$S$11,
IF(CO794&gt;='PAINEL E TARGET'!$T$12,'PAINEL E TARGET'!$S$12,
IF(CO794&gt;='PAINEL E TARGET'!$T$13,'PAINEL E TARGET'!$S$13,
IF(CO794&gt;='PAINEL E TARGET'!$T$14,'PAINEL E TARGET'!$S$14,
IF(CO794&gt;='PAINEL E TARGET'!$T$15,'PAINEL E TARGET'!$S$15,
IF(CO794&gt;='PAINEL E TARGET'!$T$16,'PAINEL E TARGET'!$S$16,
IF(CO794&gt;='PAINEL E TARGET'!$T$17,'PAINEL E TARGET'!$S$17,
IF(CO794&gt;='PAINEL E TARGET'!$T$18,'PAINEL E TARGET'!$S$18,'PAINEL E TARGET'!$S$19))))))))</f>
        <v>1. Fx de 90% a 99,9%</v>
      </c>
      <c r="CQ794" s="17">
        <f>IFERROR(VLOOKUP($BW794,'PAINEL E TARGET'!$G$1:$Q$99,5,0),0)</f>
        <v>0.25</v>
      </c>
      <c r="CR794" s="17">
        <f>VLOOKUP(CP794,'PAINEL E TARGET'!$S$10:$U$19,3,0)</f>
        <v>0.5</v>
      </c>
      <c r="CS794" s="16">
        <f t="shared" si="461"/>
        <v>375</v>
      </c>
      <c r="CT794" s="17">
        <f t="shared" si="447"/>
        <v>1.37</v>
      </c>
      <c r="CU794" s="33" t="str">
        <f>IF(CT794&gt;='PAINEL E TARGET'!$T$11,'PAINEL E TARGET'!$S$11,
IF(CT794&gt;='PAINEL E TARGET'!$T$12,'PAINEL E TARGET'!$S$12,
IF(CT794&gt;='PAINEL E TARGET'!$T$13,'PAINEL E TARGET'!$S$13,
IF(CT794&gt;='PAINEL E TARGET'!$T$14,'PAINEL E TARGET'!$S$14,
IF(CT794&gt;='PAINEL E TARGET'!$T$15,'PAINEL E TARGET'!$S$15,
IF(CT794&gt;='PAINEL E TARGET'!$T$16,'PAINEL E TARGET'!$S$16,
IF(CT794&gt;='PAINEL E TARGET'!$T$17,'PAINEL E TARGET'!$S$17,
IF(CT794&gt;='PAINEL E TARGET'!$T$18,'PAINEL E TARGET'!$S$18,'PAINEL E TARGET'!$S$19))))))))</f>
        <v>8. Fx de 130% ou mais</v>
      </c>
      <c r="CV794" s="17">
        <f>IFERROR(VLOOKUP($BW794,'PAINEL E TARGET'!$G$1:$Q$99,6,0),0)</f>
        <v>0.2</v>
      </c>
      <c r="CW794" s="17">
        <f>VLOOKUP(CU794,'PAINEL E TARGET'!$S$10:$U$19,3,0)</f>
        <v>1.6</v>
      </c>
      <c r="CX794" s="16">
        <f t="shared" si="462"/>
        <v>960.00000000000023</v>
      </c>
      <c r="CY794" s="17">
        <f t="shared" si="448"/>
        <v>0.76500000000000001</v>
      </c>
      <c r="CZ794" s="33" t="str">
        <f>IF(CY794&gt;='PAINEL E TARGET'!$T$11,'PAINEL E TARGET'!$S$11,
IF(CY794&gt;='PAINEL E TARGET'!$T$12,'PAINEL E TARGET'!$S$12,
IF(CY794&gt;='PAINEL E TARGET'!$T$13,'PAINEL E TARGET'!$S$13,
IF(CY794&gt;='PAINEL E TARGET'!$T$14,'PAINEL E TARGET'!$S$14,
IF(CY794&gt;='PAINEL E TARGET'!$T$15,'PAINEL E TARGET'!$S$15,
IF(CY794&gt;='PAINEL E TARGET'!$T$16,'PAINEL E TARGET'!$S$16,
IF(CY794&gt;='PAINEL E TARGET'!$T$17,'PAINEL E TARGET'!$S$17,
IF(CY794&gt;='PAINEL E TARGET'!$T$18,'PAINEL E TARGET'!$S$18,'PAINEL E TARGET'!$S$19))))))))</f>
        <v>Não elegível</v>
      </c>
      <c r="DA794" s="17">
        <f>IFERROR(VLOOKUP($BW794,'PAINEL E TARGET'!$G$1:$Q$99,7,0),0)</f>
        <v>0.15</v>
      </c>
      <c r="DB794" s="17">
        <f>VLOOKUP(CZ794,'PAINEL E TARGET'!$S$10:$U$19,3,0)</f>
        <v>0</v>
      </c>
      <c r="DC794" s="16">
        <f t="shared" si="463"/>
        <v>0</v>
      </c>
      <c r="DD794" s="17">
        <f t="shared" si="449"/>
        <v>1.04</v>
      </c>
      <c r="DE794" s="33" t="str">
        <f>IF(DD794&gt;='PAINEL E TARGET'!$T$11,'PAINEL E TARGET'!$S$11,
IF(DD794&gt;='PAINEL E TARGET'!$T$12,'PAINEL E TARGET'!$S$12,
IF(DD794&gt;='PAINEL E TARGET'!$T$13,'PAINEL E TARGET'!$S$13,
IF(DD794&gt;='PAINEL E TARGET'!$T$14,'PAINEL E TARGET'!$S$14,
IF(DD794&gt;='PAINEL E TARGET'!$T$15,'PAINEL E TARGET'!$S$15,
IF(DD794&gt;='PAINEL E TARGET'!$T$16,'PAINEL E TARGET'!$S$16,
IF(DD794&gt;='PAINEL E TARGET'!$T$17,'PAINEL E TARGET'!$S$17,
IF(DD794&gt;='PAINEL E TARGET'!$T$18,'PAINEL E TARGET'!$S$18,'PAINEL E TARGET'!$S$19))))))))</f>
        <v>2. Fx de 100% a 104,9%</v>
      </c>
      <c r="DF794" s="17">
        <f>IFERROR(VLOOKUP($BW794,'PAINEL E TARGET'!$G$1:$Q$99,8,0),0)</f>
        <v>0.1</v>
      </c>
      <c r="DG794" s="17">
        <f>VLOOKUP(DE794,'PAINEL E TARGET'!$S$10:$U$19,3,0)</f>
        <v>1</v>
      </c>
      <c r="DH794" s="16">
        <f t="shared" si="464"/>
        <v>300</v>
      </c>
      <c r="DI794" s="17">
        <f t="shared" si="450"/>
        <v>0.55600000000000005</v>
      </c>
      <c r="DJ794" s="33" t="str">
        <f>IF(DI794&gt;='PAINEL E TARGET'!$T$11,'PAINEL E TARGET'!$S$11,
IF(DI794&gt;='PAINEL E TARGET'!$T$12,'PAINEL E TARGET'!$S$12,
IF(DI794&gt;='PAINEL E TARGET'!$T$13,'PAINEL E TARGET'!$S$13,
IF(DI794&gt;='PAINEL E TARGET'!$T$14,'PAINEL E TARGET'!$S$14,
IF(DI794&gt;='PAINEL E TARGET'!$T$15,'PAINEL E TARGET'!$S$15,
IF(DI794&gt;='PAINEL E TARGET'!$T$16,'PAINEL E TARGET'!$S$16,
IF(DI794&gt;='PAINEL E TARGET'!$T$17,'PAINEL E TARGET'!$S$17,
IF(DI794&gt;='PAINEL E TARGET'!$T$18,'PAINEL E TARGET'!$S$18,'PAINEL E TARGET'!$S$19))))))))</f>
        <v>Não elegível</v>
      </c>
      <c r="DK794" s="17">
        <f>IFERROR(VLOOKUP($BW794,'PAINEL E TARGET'!$G$1:$Q$99,9,0),0)</f>
        <v>0.05</v>
      </c>
      <c r="DL794" s="17">
        <f>VLOOKUP(DJ794,'PAINEL E TARGET'!$S$10:$U$19,3,0)</f>
        <v>0</v>
      </c>
      <c r="DM794" s="16">
        <f t="shared" si="465"/>
        <v>0</v>
      </c>
      <c r="DN794" s="17">
        <f t="shared" si="451"/>
        <v>0.97599999999999998</v>
      </c>
      <c r="DO794" s="33" t="str">
        <f>IF(DN794&gt;='PAINEL E TARGET'!$T$11,'PAINEL E TARGET'!$S$11,
IF(DN794&gt;='PAINEL E TARGET'!$T$12,'PAINEL E TARGET'!$S$12,
IF(DN794&gt;='PAINEL E TARGET'!$T$13,'PAINEL E TARGET'!$S$13,
IF(DN794&gt;='PAINEL E TARGET'!$T$14,'PAINEL E TARGET'!$S$14,
IF(DN794&gt;='PAINEL E TARGET'!$T$15,'PAINEL E TARGET'!$S$15,
IF(DN794&gt;='PAINEL E TARGET'!$T$16,'PAINEL E TARGET'!$S$16,
IF(DN794&gt;='PAINEL E TARGET'!$T$17,'PAINEL E TARGET'!$S$17,
IF(DN794&gt;='PAINEL E TARGET'!$T$18,'PAINEL E TARGET'!$S$18,'PAINEL E TARGET'!$S$19))))))))</f>
        <v>1. Fx de 90% a 99,9%</v>
      </c>
      <c r="DP794" s="17">
        <f>IFERROR(VLOOKUP($BW794,'PAINEL E TARGET'!$G$1:$Q$99,10,0),0)</f>
        <v>0</v>
      </c>
      <c r="DQ794" s="17">
        <f>VLOOKUP(DO794,'PAINEL E TARGET'!$S$10:$U$19,3,0)</f>
        <v>0.5</v>
      </c>
      <c r="DR794" s="16">
        <f t="shared" si="466"/>
        <v>0</v>
      </c>
      <c r="DS794" s="17">
        <f t="shared" si="452"/>
        <v>0.83799999999999997</v>
      </c>
      <c r="DT794" s="16">
        <f>IF(DS794&gt;=1,VLOOKUP(BO794,'PAINEL E TARGET'!$S$1:$W$8,5,0),0)</f>
        <v>0</v>
      </c>
      <c r="DU794" s="16">
        <f t="shared" si="467"/>
        <v>2010.0000000000002</v>
      </c>
    </row>
    <row r="795" spans="2:125" s="32" customFormat="1" x14ac:dyDescent="0.2">
      <c r="B795" s="44">
        <v>43541</v>
      </c>
      <c r="C795" s="65">
        <v>1714</v>
      </c>
      <c r="D795" s="66" t="s">
        <v>791</v>
      </c>
      <c r="E795" s="65">
        <v>417</v>
      </c>
      <c r="F795" s="65" t="s">
        <v>1020</v>
      </c>
      <c r="G795" s="67">
        <v>2075912.6761977677</v>
      </c>
      <c r="H795" s="67">
        <v>1112761.075163733</v>
      </c>
      <c r="I795" s="67">
        <v>918799.07000000007</v>
      </c>
      <c r="J795" s="68">
        <v>0.82569303555554985</v>
      </c>
      <c r="K795" s="67">
        <v>205672.86355879443</v>
      </c>
      <c r="L795" s="67">
        <v>800014.49502603686</v>
      </c>
      <c r="M795" s="67">
        <v>177357.1</v>
      </c>
      <c r="N795" s="67">
        <v>718555.36</v>
      </c>
      <c r="O795" s="67">
        <v>1882308.2977286719</v>
      </c>
      <c r="P795" s="67" t="s">
        <v>1082</v>
      </c>
      <c r="Q795" s="67" t="s">
        <v>1082</v>
      </c>
      <c r="R795" s="67">
        <v>0</v>
      </c>
      <c r="S795" s="67">
        <v>3999</v>
      </c>
      <c r="T795" s="68">
        <v>0.12413782368277548</v>
      </c>
      <c r="U795" s="68">
        <v>9.9673242629084544E-2</v>
      </c>
      <c r="V795" s="68">
        <v>0.80292403775171484</v>
      </c>
      <c r="W795" s="67">
        <v>124843.84000000001</v>
      </c>
      <c r="X795" s="67">
        <v>89298.5</v>
      </c>
      <c r="Y795" s="68">
        <v>0.71528158698098354</v>
      </c>
      <c r="Z795" s="68">
        <v>9.3575074993907159E-2</v>
      </c>
      <c r="AA795" s="68">
        <v>8.3663865998693673E-2</v>
      </c>
      <c r="AB795" s="68">
        <v>0.89408281002330137</v>
      </c>
      <c r="AC795" s="67">
        <v>94107.27</v>
      </c>
      <c r="AD795" s="67">
        <v>74955.5</v>
      </c>
      <c r="AE795" s="68">
        <v>0.796490005501169</v>
      </c>
      <c r="AF795" s="43">
        <v>80</v>
      </c>
      <c r="AG795" s="43">
        <v>69</v>
      </c>
      <c r="AH795" s="43">
        <v>33</v>
      </c>
      <c r="AI795" s="43">
        <v>35</v>
      </c>
      <c r="AJ795" s="67">
        <v>74209.039999999994</v>
      </c>
      <c r="AK795" s="67">
        <v>51301</v>
      </c>
      <c r="AL795" s="68">
        <v>0.6913039166117767</v>
      </c>
      <c r="AM795" s="67">
        <v>14215.9</v>
      </c>
      <c r="AN795" s="67">
        <v>8990.3700000000008</v>
      </c>
      <c r="AO795" s="68">
        <v>0.6324165195309478</v>
      </c>
      <c r="AP795" s="67">
        <v>8981.92</v>
      </c>
      <c r="AQ795" s="67">
        <v>7153.77</v>
      </c>
      <c r="AR795" s="68">
        <v>0.79646333968683758</v>
      </c>
      <c r="AS795" s="67">
        <v>27436.980000000003</v>
      </c>
      <c r="AT795" s="67">
        <v>21853.360000000001</v>
      </c>
      <c r="AU795" s="68">
        <v>0.79649290847607856</v>
      </c>
      <c r="AV795" s="43">
        <v>1189</v>
      </c>
      <c r="AW795" s="43">
        <v>179.96</v>
      </c>
      <c r="AX795" s="69">
        <v>0.15135407905803197</v>
      </c>
      <c r="AY795" s="43">
        <v>205672.86355879443</v>
      </c>
      <c r="AZ795" s="43">
        <v>177357.1</v>
      </c>
      <c r="BA795" s="43">
        <v>26175.794909863191</v>
      </c>
      <c r="BB795" s="43">
        <v>33660.28</v>
      </c>
      <c r="BC795" s="43">
        <v>385184.76116563717</v>
      </c>
      <c r="BD795" s="43">
        <v>49020.047047026281</v>
      </c>
      <c r="BE795" s="43">
        <v>235304.31999999995</v>
      </c>
      <c r="BF795" s="43">
        <v>177372.41</v>
      </c>
      <c r="BG795" s="43">
        <v>2226.5300000000002</v>
      </c>
      <c r="BH795" s="43">
        <v>78</v>
      </c>
      <c r="BI795" s="44">
        <v>43173</v>
      </c>
      <c r="BJ795" s="44">
        <v>43541</v>
      </c>
      <c r="BK795" s="44">
        <v>43172</v>
      </c>
      <c r="BL795" s="43">
        <f t="shared" si="453"/>
        <v>922798.07000000007</v>
      </c>
      <c r="BM795" s="43">
        <f t="shared" si="454"/>
        <v>899911.46</v>
      </c>
      <c r="BO795" s="16" t="str">
        <f>IFERROR(VLOOKUP($C795,'PORTE LOJA'!A:B,2,0),"PORTE 1")</f>
        <v>PORTE 3</v>
      </c>
      <c r="BP795" s="16">
        <f>VLOOKUP(BO795,'PAINEL E TARGET'!$S$1:$W$8,3,0)</f>
        <v>2400</v>
      </c>
      <c r="BQ795" s="16">
        <f t="shared" si="432"/>
        <v>1</v>
      </c>
      <c r="BR795" s="16">
        <f t="shared" si="433"/>
        <v>1</v>
      </c>
      <c r="BS795" s="16">
        <f t="shared" si="434"/>
        <v>1</v>
      </c>
      <c r="BT795" s="16">
        <f t="shared" si="435"/>
        <v>1</v>
      </c>
      <c r="BU795" s="16">
        <f t="shared" si="436"/>
        <v>1</v>
      </c>
      <c r="BV795" s="16">
        <f t="shared" si="437"/>
        <v>1</v>
      </c>
      <c r="BW795" s="17" t="str">
        <f t="shared" si="455"/>
        <v>111111</v>
      </c>
      <c r="BY795" s="17">
        <f t="shared" si="438"/>
        <v>0.82899999999999996</v>
      </c>
      <c r="BZ795" s="17">
        <f t="shared" si="439"/>
        <v>0.89500000000000002</v>
      </c>
      <c r="CA795" s="17" t="str">
        <f t="shared" si="456"/>
        <v>Sem Retira</v>
      </c>
      <c r="CB795" s="17">
        <f t="shared" si="457"/>
        <v>0.89500000000000002</v>
      </c>
      <c r="CC795" s="33" t="str">
        <f>IF(CB795&gt;='PAINEL E TARGET'!$T$11,'PAINEL E TARGET'!$S$11,
IF(CB795&gt;='PAINEL E TARGET'!$T$12,'PAINEL E TARGET'!$S$12,
IF(CB795&gt;='PAINEL E TARGET'!$T$13,'PAINEL E TARGET'!$S$13,
IF(CB795&gt;='PAINEL E TARGET'!$T$14,'PAINEL E TARGET'!$S$14,
IF(CB795&gt;='PAINEL E TARGET'!$T$15,'PAINEL E TARGET'!$S$15,
IF(CB795&gt;='PAINEL E TARGET'!$T$16,'PAINEL E TARGET'!$S$16,
IF(CB795&gt;='PAINEL E TARGET'!$T$17,'PAINEL E TARGET'!$S$17,
IF(CB795&gt;='PAINEL E TARGET'!$T$18,'PAINEL E TARGET'!$S$18,'PAINEL E TARGET'!$S$19))))))))</f>
        <v>Não elegível</v>
      </c>
      <c r="CD795" s="17">
        <f>IFERROR(VLOOKUP($BW795,'PAINEL E TARGET'!$G$1:$Q$99,4,0),0)</f>
        <v>0.25</v>
      </c>
      <c r="CE795" s="17">
        <f>VLOOKUP(CC795,'PAINEL E TARGET'!$S$10:$U$19,3,0)</f>
        <v>0</v>
      </c>
      <c r="CF795" s="16">
        <f t="shared" si="458"/>
        <v>0</v>
      </c>
      <c r="CG795" s="17">
        <f t="shared" si="440"/>
        <v>0.69099999999999995</v>
      </c>
      <c r="CH795" s="17">
        <f t="shared" si="441"/>
        <v>0.63200000000000001</v>
      </c>
      <c r="CI795" s="17">
        <f t="shared" si="442"/>
        <v>0.79600000000000004</v>
      </c>
      <c r="CJ795" s="17">
        <f t="shared" si="443"/>
        <v>0.79600000000000004</v>
      </c>
      <c r="CK795" s="17">
        <f t="shared" si="444"/>
        <v>0.151</v>
      </c>
      <c r="CL795" s="17">
        <f t="shared" si="445"/>
        <v>0.71499999999999997</v>
      </c>
      <c r="CM795" s="16">
        <f t="shared" si="446"/>
        <v>2</v>
      </c>
      <c r="CN795" s="17" t="str">
        <f t="shared" si="459"/>
        <v>não ok</v>
      </c>
      <c r="CO795" s="17">
        <f t="shared" si="460"/>
        <v>0</v>
      </c>
      <c r="CP795" s="33" t="str">
        <f>IF(CO795&gt;='PAINEL E TARGET'!$T$11,'PAINEL E TARGET'!$S$11,
IF(CO795&gt;='PAINEL E TARGET'!$T$12,'PAINEL E TARGET'!$S$12,
IF(CO795&gt;='PAINEL E TARGET'!$T$13,'PAINEL E TARGET'!$S$13,
IF(CO795&gt;='PAINEL E TARGET'!$T$14,'PAINEL E TARGET'!$S$14,
IF(CO795&gt;='PAINEL E TARGET'!$T$15,'PAINEL E TARGET'!$S$15,
IF(CO795&gt;='PAINEL E TARGET'!$T$16,'PAINEL E TARGET'!$S$16,
IF(CO795&gt;='PAINEL E TARGET'!$T$17,'PAINEL E TARGET'!$S$17,
IF(CO795&gt;='PAINEL E TARGET'!$T$18,'PAINEL E TARGET'!$S$18,'PAINEL E TARGET'!$S$19))))))))</f>
        <v>Não elegível</v>
      </c>
      <c r="CQ795" s="17">
        <f>IFERROR(VLOOKUP($BW795,'PAINEL E TARGET'!$G$1:$Q$99,5,0),0)</f>
        <v>0.25</v>
      </c>
      <c r="CR795" s="17">
        <f>VLOOKUP(CP795,'PAINEL E TARGET'!$S$10:$U$19,3,0)</f>
        <v>0</v>
      </c>
      <c r="CS795" s="16">
        <f t="shared" si="461"/>
        <v>0</v>
      </c>
      <c r="CT795" s="17">
        <f t="shared" si="447"/>
        <v>0.79600000000000004</v>
      </c>
      <c r="CU795" s="33" t="str">
        <f>IF(CT795&gt;='PAINEL E TARGET'!$T$11,'PAINEL E TARGET'!$S$11,
IF(CT795&gt;='PAINEL E TARGET'!$T$12,'PAINEL E TARGET'!$S$12,
IF(CT795&gt;='PAINEL E TARGET'!$T$13,'PAINEL E TARGET'!$S$13,
IF(CT795&gt;='PAINEL E TARGET'!$T$14,'PAINEL E TARGET'!$S$14,
IF(CT795&gt;='PAINEL E TARGET'!$T$15,'PAINEL E TARGET'!$S$15,
IF(CT795&gt;='PAINEL E TARGET'!$T$16,'PAINEL E TARGET'!$S$16,
IF(CT795&gt;='PAINEL E TARGET'!$T$17,'PAINEL E TARGET'!$S$17,
IF(CT795&gt;='PAINEL E TARGET'!$T$18,'PAINEL E TARGET'!$S$18,'PAINEL E TARGET'!$S$19))))))))</f>
        <v>Não elegível</v>
      </c>
      <c r="CV795" s="17">
        <f>IFERROR(VLOOKUP($BW795,'PAINEL E TARGET'!$G$1:$Q$99,6,0),0)</f>
        <v>0.2</v>
      </c>
      <c r="CW795" s="17">
        <f>VLOOKUP(CU795,'PAINEL E TARGET'!$S$10:$U$19,3,0)</f>
        <v>0</v>
      </c>
      <c r="CX795" s="16">
        <f t="shared" si="462"/>
        <v>0</v>
      </c>
      <c r="CY795" s="17">
        <f t="shared" si="448"/>
        <v>0.86199999999999999</v>
      </c>
      <c r="CZ795" s="33" t="str">
        <f>IF(CY795&gt;='PAINEL E TARGET'!$T$11,'PAINEL E TARGET'!$S$11,
IF(CY795&gt;='PAINEL E TARGET'!$T$12,'PAINEL E TARGET'!$S$12,
IF(CY795&gt;='PAINEL E TARGET'!$T$13,'PAINEL E TARGET'!$S$13,
IF(CY795&gt;='PAINEL E TARGET'!$T$14,'PAINEL E TARGET'!$S$14,
IF(CY795&gt;='PAINEL E TARGET'!$T$15,'PAINEL E TARGET'!$S$15,
IF(CY795&gt;='PAINEL E TARGET'!$T$16,'PAINEL E TARGET'!$S$16,
IF(CY795&gt;='PAINEL E TARGET'!$T$17,'PAINEL E TARGET'!$S$17,
IF(CY795&gt;='PAINEL E TARGET'!$T$18,'PAINEL E TARGET'!$S$18,'PAINEL E TARGET'!$S$19))))))))</f>
        <v>Não elegível</v>
      </c>
      <c r="DA795" s="17">
        <f>IFERROR(VLOOKUP($BW795,'PAINEL E TARGET'!$G$1:$Q$99,7,0),0)</f>
        <v>0.15</v>
      </c>
      <c r="DB795" s="17">
        <f>VLOOKUP(CZ795,'PAINEL E TARGET'!$S$10:$U$19,3,0)</f>
        <v>0</v>
      </c>
      <c r="DC795" s="16">
        <f t="shared" si="463"/>
        <v>0</v>
      </c>
      <c r="DD795" s="17">
        <f t="shared" si="449"/>
        <v>1.286</v>
      </c>
      <c r="DE795" s="33" t="str">
        <f>IF(DD795&gt;='PAINEL E TARGET'!$T$11,'PAINEL E TARGET'!$S$11,
IF(DD795&gt;='PAINEL E TARGET'!$T$12,'PAINEL E TARGET'!$S$12,
IF(DD795&gt;='PAINEL E TARGET'!$T$13,'PAINEL E TARGET'!$S$13,
IF(DD795&gt;='PAINEL E TARGET'!$T$14,'PAINEL E TARGET'!$S$14,
IF(DD795&gt;='PAINEL E TARGET'!$T$15,'PAINEL E TARGET'!$S$15,
IF(DD795&gt;='PAINEL E TARGET'!$T$16,'PAINEL E TARGET'!$S$16,
IF(DD795&gt;='PAINEL E TARGET'!$T$17,'PAINEL E TARGET'!$S$17,
IF(DD795&gt;='PAINEL E TARGET'!$T$18,'PAINEL E TARGET'!$S$18,'PAINEL E TARGET'!$S$19))))))))</f>
        <v>7. Fx de 125% a 129,9%</v>
      </c>
      <c r="DF795" s="17">
        <f>IFERROR(VLOOKUP($BW795,'PAINEL E TARGET'!$G$1:$Q$99,8,0),0)</f>
        <v>0.1</v>
      </c>
      <c r="DG795" s="17">
        <f>VLOOKUP(DE795,'PAINEL E TARGET'!$S$10:$U$19,3,0)</f>
        <v>1.5</v>
      </c>
      <c r="DH795" s="16">
        <f t="shared" si="464"/>
        <v>360.00000000000006</v>
      </c>
      <c r="DI795" s="17">
        <f t="shared" si="450"/>
        <v>1.0609999999999999</v>
      </c>
      <c r="DJ795" s="33" t="str">
        <f>IF(DI795&gt;='PAINEL E TARGET'!$T$11,'PAINEL E TARGET'!$S$11,
IF(DI795&gt;='PAINEL E TARGET'!$T$12,'PAINEL E TARGET'!$S$12,
IF(DI795&gt;='PAINEL E TARGET'!$T$13,'PAINEL E TARGET'!$S$13,
IF(DI795&gt;='PAINEL E TARGET'!$T$14,'PAINEL E TARGET'!$S$14,
IF(DI795&gt;='PAINEL E TARGET'!$T$15,'PAINEL E TARGET'!$S$15,
IF(DI795&gt;='PAINEL E TARGET'!$T$16,'PAINEL E TARGET'!$S$16,
IF(DI795&gt;='PAINEL E TARGET'!$T$17,'PAINEL E TARGET'!$S$17,
IF(DI795&gt;='PAINEL E TARGET'!$T$18,'PAINEL E TARGET'!$S$18,'PAINEL E TARGET'!$S$19))))))))</f>
        <v>3. Fx de 105% a 109,9%</v>
      </c>
      <c r="DK795" s="17">
        <f>IFERROR(VLOOKUP($BW795,'PAINEL E TARGET'!$G$1:$Q$99,9,0),0)</f>
        <v>0.05</v>
      </c>
      <c r="DL795" s="17">
        <f>VLOOKUP(DJ795,'PAINEL E TARGET'!$S$10:$U$19,3,0)</f>
        <v>1.1000000000000001</v>
      </c>
      <c r="DM795" s="16">
        <f t="shared" si="465"/>
        <v>132.00000000000003</v>
      </c>
      <c r="DN795" s="17">
        <f t="shared" si="451"/>
        <v>0.151</v>
      </c>
      <c r="DO795" s="33" t="str">
        <f>IF(DN795&gt;='PAINEL E TARGET'!$T$11,'PAINEL E TARGET'!$S$11,
IF(DN795&gt;='PAINEL E TARGET'!$T$12,'PAINEL E TARGET'!$S$12,
IF(DN795&gt;='PAINEL E TARGET'!$T$13,'PAINEL E TARGET'!$S$13,
IF(DN795&gt;='PAINEL E TARGET'!$T$14,'PAINEL E TARGET'!$S$14,
IF(DN795&gt;='PAINEL E TARGET'!$T$15,'PAINEL E TARGET'!$S$15,
IF(DN795&gt;='PAINEL E TARGET'!$T$16,'PAINEL E TARGET'!$S$16,
IF(DN795&gt;='PAINEL E TARGET'!$T$17,'PAINEL E TARGET'!$S$17,
IF(DN795&gt;='PAINEL E TARGET'!$T$18,'PAINEL E TARGET'!$S$18,'PAINEL E TARGET'!$S$19))))))))</f>
        <v>Não elegível</v>
      </c>
      <c r="DP795" s="17">
        <f>IFERROR(VLOOKUP($BW795,'PAINEL E TARGET'!$G$1:$Q$99,10,0),0)</f>
        <v>0</v>
      </c>
      <c r="DQ795" s="17">
        <f>VLOOKUP(DO795,'PAINEL E TARGET'!$S$10:$U$19,3,0)</f>
        <v>0</v>
      </c>
      <c r="DR795" s="16">
        <f t="shared" si="466"/>
        <v>0</v>
      </c>
      <c r="DS795" s="17">
        <f t="shared" si="452"/>
        <v>0.86299999999999999</v>
      </c>
      <c r="DT795" s="16">
        <f>IF(DS795&gt;=1,VLOOKUP(BO795,'PAINEL E TARGET'!$S$1:$W$8,5,0),0)</f>
        <v>0</v>
      </c>
      <c r="DU795" s="16">
        <f t="shared" si="467"/>
        <v>492.00000000000011</v>
      </c>
    </row>
    <row r="796" spans="2:125" s="32" customFormat="1" x14ac:dyDescent="0.2">
      <c r="B796" s="44">
        <v>43541</v>
      </c>
      <c r="C796" s="65">
        <v>1715</v>
      </c>
      <c r="D796" s="66" t="s">
        <v>792</v>
      </c>
      <c r="E796" s="65">
        <v>210</v>
      </c>
      <c r="F796" s="65" t="s">
        <v>1017</v>
      </c>
      <c r="G796" s="67">
        <v>2129508.0978051876</v>
      </c>
      <c r="H796" s="67">
        <v>1231401.9100663424</v>
      </c>
      <c r="I796" s="67">
        <v>967478.75000000012</v>
      </c>
      <c r="J796" s="68">
        <v>0.78567260785544557</v>
      </c>
      <c r="K796" s="67">
        <v>51158.288972723254</v>
      </c>
      <c r="L796" s="67">
        <v>921163.27538399887</v>
      </c>
      <c r="M796" s="67">
        <v>70554.12</v>
      </c>
      <c r="N796" s="67">
        <v>799360.42</v>
      </c>
      <c r="O796" s="67">
        <v>1697094.7279047386</v>
      </c>
      <c r="P796" s="67" t="s">
        <v>1082</v>
      </c>
      <c r="Q796" s="67" t="s">
        <v>1082</v>
      </c>
      <c r="R796" s="67">
        <v>0</v>
      </c>
      <c r="S796" s="67">
        <v>3426.9</v>
      </c>
      <c r="T796" s="68">
        <v>9.1230075781242426E-2</v>
      </c>
      <c r="U796" s="68">
        <v>8.2097524200480665E-2</v>
      </c>
      <c r="V796" s="68">
        <v>0.89989538534791524</v>
      </c>
      <c r="W796" s="67">
        <v>88704.969999999987</v>
      </c>
      <c r="X796" s="67">
        <v>71417.83</v>
      </c>
      <c r="Y796" s="68">
        <v>0.8051164438700561</v>
      </c>
      <c r="Z796" s="68">
        <v>6.6712435862630079E-2</v>
      </c>
      <c r="AA796" s="68">
        <v>7.6452578893554293E-2</v>
      </c>
      <c r="AB796" s="68">
        <v>1.1460019096136811</v>
      </c>
      <c r="AC796" s="67">
        <v>64865.94000000001</v>
      </c>
      <c r="AD796" s="67">
        <v>66507.209999999992</v>
      </c>
      <c r="AE796" s="68">
        <v>1.0253024931111765</v>
      </c>
      <c r="AF796" s="43">
        <v>80</v>
      </c>
      <c r="AG796" s="43">
        <v>59</v>
      </c>
      <c r="AH796" s="43">
        <v>27</v>
      </c>
      <c r="AI796" s="43">
        <v>12</v>
      </c>
      <c r="AJ796" s="67">
        <v>29167.710000000003</v>
      </c>
      <c r="AK796" s="67">
        <v>31848</v>
      </c>
      <c r="AL796" s="68">
        <v>1.0918923700215066</v>
      </c>
      <c r="AM796" s="67">
        <v>12922.169999999998</v>
      </c>
      <c r="AN796" s="67">
        <v>5332.6800000000012</v>
      </c>
      <c r="AO796" s="68">
        <v>0.41267681821242114</v>
      </c>
      <c r="AP796" s="67">
        <v>8021.15</v>
      </c>
      <c r="AQ796" s="67">
        <v>6377.77</v>
      </c>
      <c r="AR796" s="68">
        <v>0.79511915373730713</v>
      </c>
      <c r="AS796" s="67">
        <v>38593.94</v>
      </c>
      <c r="AT796" s="67">
        <v>27859.379999999997</v>
      </c>
      <c r="AU796" s="68">
        <v>0.72185892396578311</v>
      </c>
      <c r="AV796" s="43">
        <v>285.67</v>
      </c>
      <c r="AW796" s="43">
        <v>99.98</v>
      </c>
      <c r="AX796" s="69">
        <v>0.34998424755837154</v>
      </c>
      <c r="AY796" s="43">
        <v>51158.288972723254</v>
      </c>
      <c r="AZ796" s="43">
        <v>70554.12</v>
      </c>
      <c r="BA796" s="43">
        <v>43443.384082387653</v>
      </c>
      <c r="BB796" s="43">
        <v>44330.880000000005</v>
      </c>
      <c r="BC796" s="43">
        <v>89336.893328257473</v>
      </c>
      <c r="BD796" s="43">
        <v>76083.271597426079</v>
      </c>
      <c r="BE796" s="43">
        <v>155822.24</v>
      </c>
      <c r="BF796" s="43">
        <v>113945.83000000003</v>
      </c>
      <c r="BG796" s="43">
        <v>499.84999999999997</v>
      </c>
      <c r="BH796" s="43">
        <v>36</v>
      </c>
      <c r="BI796" s="44">
        <v>43173</v>
      </c>
      <c r="BJ796" s="44">
        <v>43541</v>
      </c>
      <c r="BK796" s="44">
        <v>43172</v>
      </c>
      <c r="BL796" s="43">
        <f t="shared" si="453"/>
        <v>970905.65000000014</v>
      </c>
      <c r="BM796" s="43">
        <f t="shared" si="454"/>
        <v>873341.44000000006</v>
      </c>
      <c r="BO796" s="16" t="str">
        <f>IFERROR(VLOOKUP($C796,'PORTE LOJA'!A:B,2,0),"PORTE 1")</f>
        <v>PORTE 3</v>
      </c>
      <c r="BP796" s="16">
        <f>VLOOKUP(BO796,'PAINEL E TARGET'!$S$1:$W$8,3,0)</f>
        <v>2400</v>
      </c>
      <c r="BQ796" s="16">
        <f t="shared" si="432"/>
        <v>1</v>
      </c>
      <c r="BR796" s="16">
        <f t="shared" si="433"/>
        <v>1</v>
      </c>
      <c r="BS796" s="16">
        <f t="shared" si="434"/>
        <v>1</v>
      </c>
      <c r="BT796" s="16">
        <f t="shared" si="435"/>
        <v>1</v>
      </c>
      <c r="BU796" s="16">
        <f t="shared" si="436"/>
        <v>1</v>
      </c>
      <c r="BV796" s="16">
        <f t="shared" si="437"/>
        <v>1</v>
      </c>
      <c r="BW796" s="17" t="str">
        <f t="shared" si="455"/>
        <v>111111</v>
      </c>
      <c r="BY796" s="17">
        <f t="shared" si="438"/>
        <v>0.78800000000000003</v>
      </c>
      <c r="BZ796" s="17">
        <f t="shared" si="439"/>
        <v>0.89800000000000002</v>
      </c>
      <c r="CA796" s="17" t="str">
        <f t="shared" si="456"/>
        <v>Sem Retira</v>
      </c>
      <c r="CB796" s="17">
        <f t="shared" si="457"/>
        <v>0.89800000000000002</v>
      </c>
      <c r="CC796" s="33" t="str">
        <f>IF(CB796&gt;='PAINEL E TARGET'!$T$11,'PAINEL E TARGET'!$S$11,
IF(CB796&gt;='PAINEL E TARGET'!$T$12,'PAINEL E TARGET'!$S$12,
IF(CB796&gt;='PAINEL E TARGET'!$T$13,'PAINEL E TARGET'!$S$13,
IF(CB796&gt;='PAINEL E TARGET'!$T$14,'PAINEL E TARGET'!$S$14,
IF(CB796&gt;='PAINEL E TARGET'!$T$15,'PAINEL E TARGET'!$S$15,
IF(CB796&gt;='PAINEL E TARGET'!$T$16,'PAINEL E TARGET'!$S$16,
IF(CB796&gt;='PAINEL E TARGET'!$T$17,'PAINEL E TARGET'!$S$17,
IF(CB796&gt;='PAINEL E TARGET'!$T$18,'PAINEL E TARGET'!$S$18,'PAINEL E TARGET'!$S$19))))))))</f>
        <v>Não elegível</v>
      </c>
      <c r="CD796" s="17">
        <f>IFERROR(VLOOKUP($BW796,'PAINEL E TARGET'!$G$1:$Q$99,4,0),0)</f>
        <v>0.25</v>
      </c>
      <c r="CE796" s="17">
        <f>VLOOKUP(CC796,'PAINEL E TARGET'!$S$10:$U$19,3,0)</f>
        <v>0</v>
      </c>
      <c r="CF796" s="16">
        <f t="shared" si="458"/>
        <v>0</v>
      </c>
      <c r="CG796" s="17">
        <f t="shared" si="440"/>
        <v>1.0920000000000001</v>
      </c>
      <c r="CH796" s="17">
        <f t="shared" si="441"/>
        <v>0.41299999999999998</v>
      </c>
      <c r="CI796" s="17">
        <f t="shared" si="442"/>
        <v>0.79500000000000004</v>
      </c>
      <c r="CJ796" s="17">
        <f t="shared" si="443"/>
        <v>0.72199999999999998</v>
      </c>
      <c r="CK796" s="17">
        <f t="shared" si="444"/>
        <v>0.35</v>
      </c>
      <c r="CL796" s="17">
        <f t="shared" si="445"/>
        <v>0.80500000000000005</v>
      </c>
      <c r="CM796" s="16">
        <f t="shared" si="446"/>
        <v>3</v>
      </c>
      <c r="CN796" s="17" t="str">
        <f t="shared" si="459"/>
        <v>não ok</v>
      </c>
      <c r="CO796" s="17">
        <f t="shared" si="460"/>
        <v>0</v>
      </c>
      <c r="CP796" s="33" t="str">
        <f>IF(CO796&gt;='PAINEL E TARGET'!$T$11,'PAINEL E TARGET'!$S$11,
IF(CO796&gt;='PAINEL E TARGET'!$T$12,'PAINEL E TARGET'!$S$12,
IF(CO796&gt;='PAINEL E TARGET'!$T$13,'PAINEL E TARGET'!$S$13,
IF(CO796&gt;='PAINEL E TARGET'!$T$14,'PAINEL E TARGET'!$S$14,
IF(CO796&gt;='PAINEL E TARGET'!$T$15,'PAINEL E TARGET'!$S$15,
IF(CO796&gt;='PAINEL E TARGET'!$T$16,'PAINEL E TARGET'!$S$16,
IF(CO796&gt;='PAINEL E TARGET'!$T$17,'PAINEL E TARGET'!$S$17,
IF(CO796&gt;='PAINEL E TARGET'!$T$18,'PAINEL E TARGET'!$S$18,'PAINEL E TARGET'!$S$19))))))))</f>
        <v>Não elegível</v>
      </c>
      <c r="CQ796" s="17">
        <f>IFERROR(VLOOKUP($BW796,'PAINEL E TARGET'!$G$1:$Q$99,5,0),0)</f>
        <v>0.25</v>
      </c>
      <c r="CR796" s="17">
        <f>VLOOKUP(CP796,'PAINEL E TARGET'!$S$10:$U$19,3,0)</f>
        <v>0</v>
      </c>
      <c r="CS796" s="16">
        <f t="shared" si="461"/>
        <v>0</v>
      </c>
      <c r="CT796" s="17">
        <f t="shared" si="447"/>
        <v>1.0249999999999999</v>
      </c>
      <c r="CU796" s="33" t="str">
        <f>IF(CT796&gt;='PAINEL E TARGET'!$T$11,'PAINEL E TARGET'!$S$11,
IF(CT796&gt;='PAINEL E TARGET'!$T$12,'PAINEL E TARGET'!$S$12,
IF(CT796&gt;='PAINEL E TARGET'!$T$13,'PAINEL E TARGET'!$S$13,
IF(CT796&gt;='PAINEL E TARGET'!$T$14,'PAINEL E TARGET'!$S$14,
IF(CT796&gt;='PAINEL E TARGET'!$T$15,'PAINEL E TARGET'!$S$15,
IF(CT796&gt;='PAINEL E TARGET'!$T$16,'PAINEL E TARGET'!$S$16,
IF(CT796&gt;='PAINEL E TARGET'!$T$17,'PAINEL E TARGET'!$S$17,
IF(CT796&gt;='PAINEL E TARGET'!$T$18,'PAINEL E TARGET'!$S$18,'PAINEL E TARGET'!$S$19))))))))</f>
        <v>2. Fx de 100% a 104,9%</v>
      </c>
      <c r="CV796" s="17">
        <f>IFERROR(VLOOKUP($BW796,'PAINEL E TARGET'!$G$1:$Q$99,6,0),0)</f>
        <v>0.2</v>
      </c>
      <c r="CW796" s="17">
        <f>VLOOKUP(CU796,'PAINEL E TARGET'!$S$10:$U$19,3,0)</f>
        <v>1</v>
      </c>
      <c r="CX796" s="16">
        <f t="shared" si="462"/>
        <v>480</v>
      </c>
      <c r="CY796" s="17">
        <f t="shared" si="448"/>
        <v>1.379</v>
      </c>
      <c r="CZ796" s="33" t="str">
        <f>IF(CY796&gt;='PAINEL E TARGET'!$T$11,'PAINEL E TARGET'!$S$11,
IF(CY796&gt;='PAINEL E TARGET'!$T$12,'PAINEL E TARGET'!$S$12,
IF(CY796&gt;='PAINEL E TARGET'!$T$13,'PAINEL E TARGET'!$S$13,
IF(CY796&gt;='PAINEL E TARGET'!$T$14,'PAINEL E TARGET'!$S$14,
IF(CY796&gt;='PAINEL E TARGET'!$T$15,'PAINEL E TARGET'!$S$15,
IF(CY796&gt;='PAINEL E TARGET'!$T$16,'PAINEL E TARGET'!$S$16,
IF(CY796&gt;='PAINEL E TARGET'!$T$17,'PAINEL E TARGET'!$S$17,
IF(CY796&gt;='PAINEL E TARGET'!$T$18,'PAINEL E TARGET'!$S$18,'PAINEL E TARGET'!$S$19))))))))</f>
        <v>8. Fx de 130% ou mais</v>
      </c>
      <c r="DA796" s="17">
        <f>IFERROR(VLOOKUP($BW796,'PAINEL E TARGET'!$G$1:$Q$99,7,0),0)</f>
        <v>0.15</v>
      </c>
      <c r="DB796" s="17">
        <f>VLOOKUP(CZ796,'PAINEL E TARGET'!$S$10:$U$19,3,0)</f>
        <v>1.6</v>
      </c>
      <c r="DC796" s="16">
        <f t="shared" si="463"/>
        <v>576</v>
      </c>
      <c r="DD796" s="17">
        <f t="shared" si="449"/>
        <v>1.02</v>
      </c>
      <c r="DE796" s="33" t="str">
        <f>IF(DD796&gt;='PAINEL E TARGET'!$T$11,'PAINEL E TARGET'!$S$11,
IF(DD796&gt;='PAINEL E TARGET'!$T$12,'PAINEL E TARGET'!$S$12,
IF(DD796&gt;='PAINEL E TARGET'!$T$13,'PAINEL E TARGET'!$S$13,
IF(DD796&gt;='PAINEL E TARGET'!$T$14,'PAINEL E TARGET'!$S$14,
IF(DD796&gt;='PAINEL E TARGET'!$T$15,'PAINEL E TARGET'!$S$15,
IF(DD796&gt;='PAINEL E TARGET'!$T$16,'PAINEL E TARGET'!$S$16,
IF(DD796&gt;='PAINEL E TARGET'!$T$17,'PAINEL E TARGET'!$S$17,
IF(DD796&gt;='PAINEL E TARGET'!$T$18,'PAINEL E TARGET'!$S$18,'PAINEL E TARGET'!$S$19))))))))</f>
        <v>2. Fx de 100% a 104,9%</v>
      </c>
      <c r="DF796" s="17">
        <f>IFERROR(VLOOKUP($BW796,'PAINEL E TARGET'!$G$1:$Q$99,8,0),0)</f>
        <v>0.1</v>
      </c>
      <c r="DG796" s="17">
        <f>VLOOKUP(DE796,'PAINEL E TARGET'!$S$10:$U$19,3,0)</f>
        <v>1</v>
      </c>
      <c r="DH796" s="16">
        <f t="shared" si="464"/>
        <v>240</v>
      </c>
      <c r="DI796" s="17">
        <f t="shared" si="450"/>
        <v>0.44400000000000001</v>
      </c>
      <c r="DJ796" s="33" t="str">
        <f>IF(DI796&gt;='PAINEL E TARGET'!$T$11,'PAINEL E TARGET'!$S$11,
IF(DI796&gt;='PAINEL E TARGET'!$T$12,'PAINEL E TARGET'!$S$12,
IF(DI796&gt;='PAINEL E TARGET'!$T$13,'PAINEL E TARGET'!$S$13,
IF(DI796&gt;='PAINEL E TARGET'!$T$14,'PAINEL E TARGET'!$S$14,
IF(DI796&gt;='PAINEL E TARGET'!$T$15,'PAINEL E TARGET'!$S$15,
IF(DI796&gt;='PAINEL E TARGET'!$T$16,'PAINEL E TARGET'!$S$16,
IF(DI796&gt;='PAINEL E TARGET'!$T$17,'PAINEL E TARGET'!$S$17,
IF(DI796&gt;='PAINEL E TARGET'!$T$18,'PAINEL E TARGET'!$S$18,'PAINEL E TARGET'!$S$19))))))))</f>
        <v>Não elegível</v>
      </c>
      <c r="DK796" s="17">
        <f>IFERROR(VLOOKUP($BW796,'PAINEL E TARGET'!$G$1:$Q$99,9,0),0)</f>
        <v>0.05</v>
      </c>
      <c r="DL796" s="17">
        <f>VLOOKUP(DJ796,'PAINEL E TARGET'!$S$10:$U$19,3,0)</f>
        <v>0</v>
      </c>
      <c r="DM796" s="16">
        <f t="shared" si="465"/>
        <v>0</v>
      </c>
      <c r="DN796" s="17">
        <f t="shared" si="451"/>
        <v>0.35</v>
      </c>
      <c r="DO796" s="33" t="str">
        <f>IF(DN796&gt;='PAINEL E TARGET'!$T$11,'PAINEL E TARGET'!$S$11,
IF(DN796&gt;='PAINEL E TARGET'!$T$12,'PAINEL E TARGET'!$S$12,
IF(DN796&gt;='PAINEL E TARGET'!$T$13,'PAINEL E TARGET'!$S$13,
IF(DN796&gt;='PAINEL E TARGET'!$T$14,'PAINEL E TARGET'!$S$14,
IF(DN796&gt;='PAINEL E TARGET'!$T$15,'PAINEL E TARGET'!$S$15,
IF(DN796&gt;='PAINEL E TARGET'!$T$16,'PAINEL E TARGET'!$S$16,
IF(DN796&gt;='PAINEL E TARGET'!$T$17,'PAINEL E TARGET'!$S$17,
IF(DN796&gt;='PAINEL E TARGET'!$T$18,'PAINEL E TARGET'!$S$18,'PAINEL E TARGET'!$S$19))))))))</f>
        <v>Não elegível</v>
      </c>
      <c r="DP796" s="17">
        <f>IFERROR(VLOOKUP($BW796,'PAINEL E TARGET'!$G$1:$Q$99,10,0),0)</f>
        <v>0</v>
      </c>
      <c r="DQ796" s="17">
        <f>VLOOKUP(DO796,'PAINEL E TARGET'!$S$10:$U$19,3,0)</f>
        <v>0</v>
      </c>
      <c r="DR796" s="16">
        <f t="shared" si="466"/>
        <v>0</v>
      </c>
      <c r="DS796" s="17">
        <f t="shared" si="452"/>
        <v>0.73799999999999999</v>
      </c>
      <c r="DT796" s="16">
        <f>IF(DS796&gt;=1,VLOOKUP(BO796,'PAINEL E TARGET'!$S$1:$W$8,5,0),0)</f>
        <v>0</v>
      </c>
      <c r="DU796" s="16">
        <f t="shared" si="467"/>
        <v>1296</v>
      </c>
    </row>
    <row r="797" spans="2:125" s="32" customFormat="1" x14ac:dyDescent="0.2">
      <c r="B797" s="44">
        <v>43541</v>
      </c>
      <c r="C797" s="65">
        <v>1717</v>
      </c>
      <c r="D797" s="66" t="s">
        <v>793</v>
      </c>
      <c r="E797" s="65">
        <v>418</v>
      </c>
      <c r="F797" s="65" t="s">
        <v>1020</v>
      </c>
      <c r="G797" s="67">
        <v>3078750.7269427846</v>
      </c>
      <c r="H797" s="67">
        <v>1590340.2536665387</v>
      </c>
      <c r="I797" s="67">
        <v>1595014.3499999999</v>
      </c>
      <c r="J797" s="68">
        <v>1.0029390542826826</v>
      </c>
      <c r="K797" s="67">
        <v>229439.34913511673</v>
      </c>
      <c r="L797" s="67">
        <v>1183831.9527450886</v>
      </c>
      <c r="M797" s="67">
        <v>243497.99</v>
      </c>
      <c r="N797" s="67">
        <v>1282492.1300000001</v>
      </c>
      <c r="O797" s="67">
        <v>2741194.543031496</v>
      </c>
      <c r="P797" s="67" t="s">
        <v>1082</v>
      </c>
      <c r="Q797" s="67" t="s">
        <v>1082</v>
      </c>
      <c r="R797" s="67">
        <v>0</v>
      </c>
      <c r="S797" s="67">
        <v>0</v>
      </c>
      <c r="T797" s="68">
        <v>0.10222458335338497</v>
      </c>
      <c r="U797" s="68">
        <v>9.8801380181937223E-2</v>
      </c>
      <c r="V797" s="68">
        <v>0.96651291637341374</v>
      </c>
      <c r="W797" s="67">
        <v>144471.06999999998</v>
      </c>
      <c r="X797" s="67">
        <v>150769.93</v>
      </c>
      <c r="Y797" s="68">
        <v>1.043599455586506</v>
      </c>
      <c r="Z797" s="68">
        <v>9.9114218065310539E-2</v>
      </c>
      <c r="AA797" s="68">
        <v>0.11474340345008263</v>
      </c>
      <c r="AB797" s="68">
        <v>1.1576886312564496</v>
      </c>
      <c r="AC797" s="67">
        <v>140075.28000000003</v>
      </c>
      <c r="AD797" s="67">
        <v>175097.3</v>
      </c>
      <c r="AE797" s="68">
        <v>1.25002284485885</v>
      </c>
      <c r="AF797" s="43">
        <v>80</v>
      </c>
      <c r="AG797" s="43">
        <v>77</v>
      </c>
      <c r="AH797" s="43">
        <v>43</v>
      </c>
      <c r="AI797" s="43">
        <v>45</v>
      </c>
      <c r="AJ797" s="67">
        <v>78835.050000000017</v>
      </c>
      <c r="AK797" s="67">
        <v>83852.5</v>
      </c>
      <c r="AL797" s="68">
        <v>1.0636449142862214</v>
      </c>
      <c r="AM797" s="67">
        <v>15230.669999999998</v>
      </c>
      <c r="AN797" s="67">
        <v>13223.400000000001</v>
      </c>
      <c r="AO797" s="68">
        <v>0.86820868681417185</v>
      </c>
      <c r="AP797" s="67">
        <v>9054.4699999999975</v>
      </c>
      <c r="AQ797" s="67">
        <v>7661.42</v>
      </c>
      <c r="AR797" s="68">
        <v>0.84614781428399477</v>
      </c>
      <c r="AS797" s="67">
        <v>41350.879999999997</v>
      </c>
      <c r="AT797" s="67">
        <v>46032.61</v>
      </c>
      <c r="AU797" s="68">
        <v>1.1132195977449575</v>
      </c>
      <c r="AV797" s="43">
        <v>2843.52</v>
      </c>
      <c r="AW797" s="43">
        <v>2894.32</v>
      </c>
      <c r="AX797" s="69">
        <v>1.0178651811838848</v>
      </c>
      <c r="AY797" s="43">
        <v>229439.34913511673</v>
      </c>
      <c r="AZ797" s="43">
        <v>243497.99</v>
      </c>
      <c r="BA797" s="43">
        <v>33167.119058961405</v>
      </c>
      <c r="BB797" s="43">
        <v>35158.6</v>
      </c>
      <c r="BC797" s="43">
        <v>445928.26330656966</v>
      </c>
      <c r="BD797" s="43">
        <v>64477.14817156081</v>
      </c>
      <c r="BE797" s="43">
        <v>282566.09999999998</v>
      </c>
      <c r="BF797" s="43">
        <v>273968.5400000001</v>
      </c>
      <c r="BG797" s="43">
        <v>5518.6400000000012</v>
      </c>
      <c r="BH797" s="43">
        <v>112</v>
      </c>
      <c r="BI797" s="44">
        <v>43173</v>
      </c>
      <c r="BJ797" s="44">
        <v>43541</v>
      </c>
      <c r="BK797" s="44">
        <v>43172</v>
      </c>
      <c r="BL797" s="43">
        <f t="shared" si="453"/>
        <v>1595014.3499999999</v>
      </c>
      <c r="BM797" s="43">
        <f t="shared" si="454"/>
        <v>1525990.12</v>
      </c>
      <c r="BO797" s="16" t="str">
        <f>IFERROR(VLOOKUP($C797,'PORTE LOJA'!A:B,2,0),"PORTE 1")</f>
        <v>PORTE 4</v>
      </c>
      <c r="BP797" s="16">
        <f>VLOOKUP(BO797,'PAINEL E TARGET'!$S$1:$W$8,3,0)</f>
        <v>3000</v>
      </c>
      <c r="BQ797" s="16">
        <f t="shared" si="432"/>
        <v>1</v>
      </c>
      <c r="BR797" s="16">
        <f t="shared" si="433"/>
        <v>1</v>
      </c>
      <c r="BS797" s="16">
        <f t="shared" si="434"/>
        <v>1</v>
      </c>
      <c r="BT797" s="16">
        <f t="shared" si="435"/>
        <v>1</v>
      </c>
      <c r="BU797" s="16">
        <f t="shared" si="436"/>
        <v>1</v>
      </c>
      <c r="BV797" s="16">
        <f t="shared" si="437"/>
        <v>1</v>
      </c>
      <c r="BW797" s="17" t="str">
        <f t="shared" si="455"/>
        <v>111111</v>
      </c>
      <c r="BY797" s="17">
        <f t="shared" si="438"/>
        <v>1.0029999999999999</v>
      </c>
      <c r="BZ797" s="17">
        <f t="shared" si="439"/>
        <v>1.08</v>
      </c>
      <c r="CA797" s="17" t="str">
        <f t="shared" si="456"/>
        <v>Sem Retira</v>
      </c>
      <c r="CB797" s="17">
        <f t="shared" si="457"/>
        <v>1.08</v>
      </c>
      <c r="CC797" s="33" t="str">
        <f>IF(CB797&gt;='PAINEL E TARGET'!$T$11,'PAINEL E TARGET'!$S$11,
IF(CB797&gt;='PAINEL E TARGET'!$T$12,'PAINEL E TARGET'!$S$12,
IF(CB797&gt;='PAINEL E TARGET'!$T$13,'PAINEL E TARGET'!$S$13,
IF(CB797&gt;='PAINEL E TARGET'!$T$14,'PAINEL E TARGET'!$S$14,
IF(CB797&gt;='PAINEL E TARGET'!$T$15,'PAINEL E TARGET'!$S$15,
IF(CB797&gt;='PAINEL E TARGET'!$T$16,'PAINEL E TARGET'!$S$16,
IF(CB797&gt;='PAINEL E TARGET'!$T$17,'PAINEL E TARGET'!$S$17,
IF(CB797&gt;='PAINEL E TARGET'!$T$18,'PAINEL E TARGET'!$S$18,'PAINEL E TARGET'!$S$19))))))))</f>
        <v>3. Fx de 105% a 109,9%</v>
      </c>
      <c r="CD797" s="17">
        <f>IFERROR(VLOOKUP($BW797,'PAINEL E TARGET'!$G$1:$Q$99,4,0),0)</f>
        <v>0.25</v>
      </c>
      <c r="CE797" s="17">
        <f>VLOOKUP(CC797,'PAINEL E TARGET'!$S$10:$U$19,3,0)</f>
        <v>1.1000000000000001</v>
      </c>
      <c r="CF797" s="16">
        <f t="shared" si="458"/>
        <v>825.00000000000011</v>
      </c>
      <c r="CG797" s="17">
        <f t="shared" si="440"/>
        <v>1.0640000000000001</v>
      </c>
      <c r="CH797" s="17">
        <f t="shared" si="441"/>
        <v>0.86799999999999999</v>
      </c>
      <c r="CI797" s="17">
        <f t="shared" si="442"/>
        <v>0.84599999999999997</v>
      </c>
      <c r="CJ797" s="17">
        <f t="shared" si="443"/>
        <v>1.113</v>
      </c>
      <c r="CK797" s="17">
        <f t="shared" si="444"/>
        <v>1.018</v>
      </c>
      <c r="CL797" s="17">
        <f t="shared" si="445"/>
        <v>1.044</v>
      </c>
      <c r="CM797" s="16">
        <f t="shared" si="446"/>
        <v>5</v>
      </c>
      <c r="CN797" s="17" t="str">
        <f t="shared" si="459"/>
        <v>ok</v>
      </c>
      <c r="CO797" s="17">
        <f t="shared" si="460"/>
        <v>1.044</v>
      </c>
      <c r="CP797" s="33" t="str">
        <f>IF(CO797&gt;='PAINEL E TARGET'!$T$11,'PAINEL E TARGET'!$S$11,
IF(CO797&gt;='PAINEL E TARGET'!$T$12,'PAINEL E TARGET'!$S$12,
IF(CO797&gt;='PAINEL E TARGET'!$T$13,'PAINEL E TARGET'!$S$13,
IF(CO797&gt;='PAINEL E TARGET'!$T$14,'PAINEL E TARGET'!$S$14,
IF(CO797&gt;='PAINEL E TARGET'!$T$15,'PAINEL E TARGET'!$S$15,
IF(CO797&gt;='PAINEL E TARGET'!$T$16,'PAINEL E TARGET'!$S$16,
IF(CO797&gt;='PAINEL E TARGET'!$T$17,'PAINEL E TARGET'!$S$17,
IF(CO797&gt;='PAINEL E TARGET'!$T$18,'PAINEL E TARGET'!$S$18,'PAINEL E TARGET'!$S$19))))))))</f>
        <v>2. Fx de 100% a 104,9%</v>
      </c>
      <c r="CQ797" s="17">
        <f>IFERROR(VLOOKUP($BW797,'PAINEL E TARGET'!$G$1:$Q$99,5,0),0)</f>
        <v>0.25</v>
      </c>
      <c r="CR797" s="17">
        <f>VLOOKUP(CP797,'PAINEL E TARGET'!$S$10:$U$19,3,0)</f>
        <v>1</v>
      </c>
      <c r="CS797" s="16">
        <f t="shared" si="461"/>
        <v>750</v>
      </c>
      <c r="CT797" s="17">
        <f t="shared" si="447"/>
        <v>1.25</v>
      </c>
      <c r="CU797" s="33" t="str">
        <f>IF(CT797&gt;='PAINEL E TARGET'!$T$11,'PAINEL E TARGET'!$S$11,
IF(CT797&gt;='PAINEL E TARGET'!$T$12,'PAINEL E TARGET'!$S$12,
IF(CT797&gt;='PAINEL E TARGET'!$T$13,'PAINEL E TARGET'!$S$13,
IF(CT797&gt;='PAINEL E TARGET'!$T$14,'PAINEL E TARGET'!$S$14,
IF(CT797&gt;='PAINEL E TARGET'!$T$15,'PAINEL E TARGET'!$S$15,
IF(CT797&gt;='PAINEL E TARGET'!$T$16,'PAINEL E TARGET'!$S$16,
IF(CT797&gt;='PAINEL E TARGET'!$T$17,'PAINEL E TARGET'!$S$17,
IF(CT797&gt;='PAINEL E TARGET'!$T$18,'PAINEL E TARGET'!$S$18,'PAINEL E TARGET'!$S$19))))))))</f>
        <v>7. Fx de 125% a 129,9%</v>
      </c>
      <c r="CV797" s="17">
        <f>IFERROR(VLOOKUP($BW797,'PAINEL E TARGET'!$G$1:$Q$99,6,0),0)</f>
        <v>0.2</v>
      </c>
      <c r="CW797" s="17">
        <f>VLOOKUP(CU797,'PAINEL E TARGET'!$S$10:$U$19,3,0)</f>
        <v>1.5</v>
      </c>
      <c r="CX797" s="16">
        <f t="shared" si="462"/>
        <v>900.00000000000011</v>
      </c>
      <c r="CY797" s="17">
        <f t="shared" si="448"/>
        <v>1.0609999999999999</v>
      </c>
      <c r="CZ797" s="33" t="str">
        <f>IF(CY797&gt;='PAINEL E TARGET'!$T$11,'PAINEL E TARGET'!$S$11,
IF(CY797&gt;='PAINEL E TARGET'!$T$12,'PAINEL E TARGET'!$S$12,
IF(CY797&gt;='PAINEL E TARGET'!$T$13,'PAINEL E TARGET'!$S$13,
IF(CY797&gt;='PAINEL E TARGET'!$T$14,'PAINEL E TARGET'!$S$14,
IF(CY797&gt;='PAINEL E TARGET'!$T$15,'PAINEL E TARGET'!$S$15,
IF(CY797&gt;='PAINEL E TARGET'!$T$16,'PAINEL E TARGET'!$S$16,
IF(CY797&gt;='PAINEL E TARGET'!$T$17,'PAINEL E TARGET'!$S$17,
IF(CY797&gt;='PAINEL E TARGET'!$T$18,'PAINEL E TARGET'!$S$18,'PAINEL E TARGET'!$S$19))))))))</f>
        <v>3. Fx de 105% a 109,9%</v>
      </c>
      <c r="DA797" s="17">
        <f>IFERROR(VLOOKUP($BW797,'PAINEL E TARGET'!$G$1:$Q$99,7,0),0)</f>
        <v>0.15</v>
      </c>
      <c r="DB797" s="17">
        <f>VLOOKUP(CZ797,'PAINEL E TARGET'!$S$10:$U$19,3,0)</f>
        <v>1.1000000000000001</v>
      </c>
      <c r="DC797" s="16">
        <f t="shared" si="463"/>
        <v>495</v>
      </c>
      <c r="DD797" s="17">
        <f t="shared" si="449"/>
        <v>1.06</v>
      </c>
      <c r="DE797" s="33" t="str">
        <f>IF(DD797&gt;='PAINEL E TARGET'!$T$11,'PAINEL E TARGET'!$S$11,
IF(DD797&gt;='PAINEL E TARGET'!$T$12,'PAINEL E TARGET'!$S$12,
IF(DD797&gt;='PAINEL E TARGET'!$T$13,'PAINEL E TARGET'!$S$13,
IF(DD797&gt;='PAINEL E TARGET'!$T$14,'PAINEL E TARGET'!$S$14,
IF(DD797&gt;='PAINEL E TARGET'!$T$15,'PAINEL E TARGET'!$S$15,
IF(DD797&gt;='PAINEL E TARGET'!$T$16,'PAINEL E TARGET'!$S$16,
IF(DD797&gt;='PAINEL E TARGET'!$T$17,'PAINEL E TARGET'!$S$17,
IF(DD797&gt;='PAINEL E TARGET'!$T$18,'PAINEL E TARGET'!$S$18,'PAINEL E TARGET'!$S$19))))))))</f>
        <v>3. Fx de 105% a 109,9%</v>
      </c>
      <c r="DF797" s="17">
        <f>IFERROR(VLOOKUP($BW797,'PAINEL E TARGET'!$G$1:$Q$99,8,0),0)</f>
        <v>0.1</v>
      </c>
      <c r="DG797" s="17">
        <f>VLOOKUP(DE797,'PAINEL E TARGET'!$S$10:$U$19,3,0)</f>
        <v>1.1000000000000001</v>
      </c>
      <c r="DH797" s="16">
        <f t="shared" si="464"/>
        <v>330.00000000000006</v>
      </c>
      <c r="DI797" s="17">
        <f t="shared" si="450"/>
        <v>1.0469999999999999</v>
      </c>
      <c r="DJ797" s="33" t="str">
        <f>IF(DI797&gt;='PAINEL E TARGET'!$T$11,'PAINEL E TARGET'!$S$11,
IF(DI797&gt;='PAINEL E TARGET'!$T$12,'PAINEL E TARGET'!$S$12,
IF(DI797&gt;='PAINEL E TARGET'!$T$13,'PAINEL E TARGET'!$S$13,
IF(DI797&gt;='PAINEL E TARGET'!$T$14,'PAINEL E TARGET'!$S$14,
IF(DI797&gt;='PAINEL E TARGET'!$T$15,'PAINEL E TARGET'!$S$15,
IF(DI797&gt;='PAINEL E TARGET'!$T$16,'PAINEL E TARGET'!$S$16,
IF(DI797&gt;='PAINEL E TARGET'!$T$17,'PAINEL E TARGET'!$S$17,
IF(DI797&gt;='PAINEL E TARGET'!$T$18,'PAINEL E TARGET'!$S$18,'PAINEL E TARGET'!$S$19))))))))</f>
        <v>2. Fx de 100% a 104,9%</v>
      </c>
      <c r="DK797" s="17">
        <f>IFERROR(VLOOKUP($BW797,'PAINEL E TARGET'!$G$1:$Q$99,9,0),0)</f>
        <v>0.05</v>
      </c>
      <c r="DL797" s="17">
        <f>VLOOKUP(DJ797,'PAINEL E TARGET'!$S$10:$U$19,3,0)</f>
        <v>1</v>
      </c>
      <c r="DM797" s="16">
        <f t="shared" si="465"/>
        <v>150</v>
      </c>
      <c r="DN797" s="17">
        <f t="shared" si="451"/>
        <v>1.018</v>
      </c>
      <c r="DO797" s="33" t="str">
        <f>IF(DN797&gt;='PAINEL E TARGET'!$T$11,'PAINEL E TARGET'!$S$11,
IF(DN797&gt;='PAINEL E TARGET'!$T$12,'PAINEL E TARGET'!$S$12,
IF(DN797&gt;='PAINEL E TARGET'!$T$13,'PAINEL E TARGET'!$S$13,
IF(DN797&gt;='PAINEL E TARGET'!$T$14,'PAINEL E TARGET'!$S$14,
IF(DN797&gt;='PAINEL E TARGET'!$T$15,'PAINEL E TARGET'!$S$15,
IF(DN797&gt;='PAINEL E TARGET'!$T$16,'PAINEL E TARGET'!$S$16,
IF(DN797&gt;='PAINEL E TARGET'!$T$17,'PAINEL E TARGET'!$S$17,
IF(DN797&gt;='PAINEL E TARGET'!$T$18,'PAINEL E TARGET'!$S$18,'PAINEL E TARGET'!$S$19))))))))</f>
        <v>2. Fx de 100% a 104,9%</v>
      </c>
      <c r="DP797" s="17">
        <f>IFERROR(VLOOKUP($BW797,'PAINEL E TARGET'!$G$1:$Q$99,10,0),0)</f>
        <v>0</v>
      </c>
      <c r="DQ797" s="17">
        <f>VLOOKUP(DO797,'PAINEL E TARGET'!$S$10:$U$19,3,0)</f>
        <v>1</v>
      </c>
      <c r="DR797" s="16">
        <f t="shared" si="466"/>
        <v>0</v>
      </c>
      <c r="DS797" s="17">
        <f t="shared" si="452"/>
        <v>0.96299999999999997</v>
      </c>
      <c r="DT797" s="16">
        <f>IF(DS797&gt;=1,VLOOKUP(BO797,'PAINEL E TARGET'!$S$1:$W$8,5,0),0)</f>
        <v>0</v>
      </c>
      <c r="DU797" s="16">
        <f t="shared" si="467"/>
        <v>3450</v>
      </c>
    </row>
    <row r="798" spans="2:125" s="32" customFormat="1" x14ac:dyDescent="0.2">
      <c r="B798" s="44">
        <v>43541</v>
      </c>
      <c r="C798" s="65">
        <v>1718</v>
      </c>
      <c r="D798" s="66" t="s">
        <v>794</v>
      </c>
      <c r="E798" s="65">
        <v>418</v>
      </c>
      <c r="F798" s="65" t="s">
        <v>1020</v>
      </c>
      <c r="G798" s="67">
        <v>1063117.2067822851</v>
      </c>
      <c r="H798" s="67">
        <v>561214.02405898378</v>
      </c>
      <c r="I798" s="67">
        <v>499717.77</v>
      </c>
      <c r="J798" s="68">
        <v>0.89042281300418735</v>
      </c>
      <c r="K798" s="67">
        <v>50257.303771273146</v>
      </c>
      <c r="L798" s="67">
        <v>447870.76693969808</v>
      </c>
      <c r="M798" s="67">
        <v>38348.089999999997</v>
      </c>
      <c r="N798" s="67">
        <v>426716.08000000007</v>
      </c>
      <c r="O798" s="67">
        <v>946485.14969027194</v>
      </c>
      <c r="P798" s="67" t="s">
        <v>1082</v>
      </c>
      <c r="Q798" s="67" t="s">
        <v>1082</v>
      </c>
      <c r="R798" s="67">
        <v>0</v>
      </c>
      <c r="S798" s="67">
        <v>0</v>
      </c>
      <c r="T798" s="68">
        <v>0.10709948532684645</v>
      </c>
      <c r="U798" s="68">
        <v>0.12256405390249693</v>
      </c>
      <c r="V798" s="68">
        <v>1.1443944247580244</v>
      </c>
      <c r="W798" s="67">
        <v>53349.259999999995</v>
      </c>
      <c r="X798" s="67">
        <v>57000.149999999994</v>
      </c>
      <c r="Y798" s="68">
        <v>1.068433751470967</v>
      </c>
      <c r="Z798" s="68">
        <v>0.18212444817758361</v>
      </c>
      <c r="AA798" s="68">
        <v>0.25619105423666588</v>
      </c>
      <c r="AB798" s="68">
        <v>1.4066812929303283</v>
      </c>
      <c r="AC798" s="67">
        <v>90721.299999999988</v>
      </c>
      <c r="AD798" s="67">
        <v>119145.28</v>
      </c>
      <c r="AE798" s="68">
        <v>1.3133109865048231</v>
      </c>
      <c r="AF798" s="43">
        <v>80</v>
      </c>
      <c r="AG798" s="43">
        <v>77</v>
      </c>
      <c r="AH798" s="43">
        <v>21</v>
      </c>
      <c r="AI798" s="43">
        <v>13</v>
      </c>
      <c r="AJ798" s="67">
        <v>30846.46</v>
      </c>
      <c r="AK798" s="67">
        <v>29829</v>
      </c>
      <c r="AL798" s="68">
        <v>0.96701533984774912</v>
      </c>
      <c r="AM798" s="67">
        <v>6502.3599999999988</v>
      </c>
      <c r="AN798" s="67">
        <v>7021.630000000001</v>
      </c>
      <c r="AO798" s="68">
        <v>1.0798586974575388</v>
      </c>
      <c r="AP798" s="67">
        <v>6994.86</v>
      </c>
      <c r="AQ798" s="67">
        <v>9409.6999999999989</v>
      </c>
      <c r="AR798" s="68">
        <v>1.3452306407848047</v>
      </c>
      <c r="AS798" s="67">
        <v>9005.58</v>
      </c>
      <c r="AT798" s="67">
        <v>10739.82</v>
      </c>
      <c r="AU798" s="68">
        <v>1.1925739374920883</v>
      </c>
      <c r="AV798" s="43">
        <v>1247.8</v>
      </c>
      <c r="AW798" s="43">
        <v>989.81000000000006</v>
      </c>
      <c r="AX798" s="69">
        <v>0.79324410963295411</v>
      </c>
      <c r="AY798" s="43">
        <v>50257.303771273146</v>
      </c>
      <c r="AZ798" s="43">
        <v>38348.090000000004</v>
      </c>
      <c r="BA798" s="43">
        <v>33652.596904241087</v>
      </c>
      <c r="BB798" s="43">
        <v>33868.449999999997</v>
      </c>
      <c r="BC798" s="43">
        <v>95451.265618160935</v>
      </c>
      <c r="BD798" s="43">
        <v>63921.757666216196</v>
      </c>
      <c r="BE798" s="43">
        <v>101644.26999999999</v>
      </c>
      <c r="BF798" s="43">
        <v>172847.91999999998</v>
      </c>
      <c r="BG798" s="43">
        <v>2373.5399999999995</v>
      </c>
      <c r="BH798" s="43">
        <v>44</v>
      </c>
      <c r="BI798" s="44">
        <v>43173</v>
      </c>
      <c r="BJ798" s="44">
        <v>43541</v>
      </c>
      <c r="BK798" s="44">
        <v>43172</v>
      </c>
      <c r="BL798" s="43">
        <f t="shared" si="453"/>
        <v>499717.77</v>
      </c>
      <c r="BM798" s="43">
        <f t="shared" si="454"/>
        <v>465064.17000000004</v>
      </c>
      <c r="BO798" s="16" t="str">
        <f>IFERROR(VLOOKUP($C798,'PORTE LOJA'!A:B,2,0),"PORTE 1")</f>
        <v>PORTE 2</v>
      </c>
      <c r="BP798" s="16">
        <f>VLOOKUP(BO798,'PAINEL E TARGET'!$S$1:$W$8,3,0)</f>
        <v>1875</v>
      </c>
      <c r="BQ798" s="16">
        <f t="shared" si="432"/>
        <v>1</v>
      </c>
      <c r="BR798" s="16">
        <f t="shared" si="433"/>
        <v>1</v>
      </c>
      <c r="BS798" s="16">
        <f t="shared" si="434"/>
        <v>1</v>
      </c>
      <c r="BT798" s="16">
        <f t="shared" si="435"/>
        <v>1</v>
      </c>
      <c r="BU798" s="16">
        <f t="shared" si="436"/>
        <v>1</v>
      </c>
      <c r="BV798" s="16">
        <f t="shared" si="437"/>
        <v>1</v>
      </c>
      <c r="BW798" s="17" t="str">
        <f t="shared" si="455"/>
        <v>111111</v>
      </c>
      <c r="BY798" s="17">
        <f t="shared" si="438"/>
        <v>0.89</v>
      </c>
      <c r="BZ798" s="17">
        <f t="shared" si="439"/>
        <v>0.93400000000000005</v>
      </c>
      <c r="CA798" s="17" t="str">
        <f t="shared" si="456"/>
        <v>Sem Retira</v>
      </c>
      <c r="CB798" s="17">
        <f t="shared" si="457"/>
        <v>0.93400000000000005</v>
      </c>
      <c r="CC798" s="33" t="str">
        <f>IF(CB798&gt;='PAINEL E TARGET'!$T$11,'PAINEL E TARGET'!$S$11,
IF(CB798&gt;='PAINEL E TARGET'!$T$12,'PAINEL E TARGET'!$S$12,
IF(CB798&gt;='PAINEL E TARGET'!$T$13,'PAINEL E TARGET'!$S$13,
IF(CB798&gt;='PAINEL E TARGET'!$T$14,'PAINEL E TARGET'!$S$14,
IF(CB798&gt;='PAINEL E TARGET'!$T$15,'PAINEL E TARGET'!$S$15,
IF(CB798&gt;='PAINEL E TARGET'!$T$16,'PAINEL E TARGET'!$S$16,
IF(CB798&gt;='PAINEL E TARGET'!$T$17,'PAINEL E TARGET'!$S$17,
IF(CB798&gt;='PAINEL E TARGET'!$T$18,'PAINEL E TARGET'!$S$18,'PAINEL E TARGET'!$S$19))))))))</f>
        <v>1. Fx de 90% a 99,9%</v>
      </c>
      <c r="CD798" s="17">
        <f>IFERROR(VLOOKUP($BW798,'PAINEL E TARGET'!$G$1:$Q$99,4,0),0)</f>
        <v>0.25</v>
      </c>
      <c r="CE798" s="17">
        <f>VLOOKUP(CC798,'PAINEL E TARGET'!$S$10:$U$19,3,0)</f>
        <v>0.5</v>
      </c>
      <c r="CF798" s="16">
        <f t="shared" si="458"/>
        <v>234.375</v>
      </c>
      <c r="CG798" s="17">
        <f t="shared" si="440"/>
        <v>0.96699999999999997</v>
      </c>
      <c r="CH798" s="17">
        <f t="shared" si="441"/>
        <v>1.08</v>
      </c>
      <c r="CI798" s="17">
        <f t="shared" si="442"/>
        <v>1.345</v>
      </c>
      <c r="CJ798" s="17">
        <f t="shared" si="443"/>
        <v>1.1930000000000001</v>
      </c>
      <c r="CK798" s="17">
        <f t="shared" si="444"/>
        <v>0.79300000000000004</v>
      </c>
      <c r="CL798" s="17">
        <f t="shared" si="445"/>
        <v>1.0680000000000001</v>
      </c>
      <c r="CM798" s="16">
        <f t="shared" si="446"/>
        <v>5</v>
      </c>
      <c r="CN798" s="17" t="str">
        <f t="shared" si="459"/>
        <v>ok</v>
      </c>
      <c r="CO798" s="17">
        <f t="shared" si="460"/>
        <v>1.0680000000000001</v>
      </c>
      <c r="CP798" s="33" t="str">
        <f>IF(CO798&gt;='PAINEL E TARGET'!$T$11,'PAINEL E TARGET'!$S$11,
IF(CO798&gt;='PAINEL E TARGET'!$T$12,'PAINEL E TARGET'!$S$12,
IF(CO798&gt;='PAINEL E TARGET'!$T$13,'PAINEL E TARGET'!$S$13,
IF(CO798&gt;='PAINEL E TARGET'!$T$14,'PAINEL E TARGET'!$S$14,
IF(CO798&gt;='PAINEL E TARGET'!$T$15,'PAINEL E TARGET'!$S$15,
IF(CO798&gt;='PAINEL E TARGET'!$T$16,'PAINEL E TARGET'!$S$16,
IF(CO798&gt;='PAINEL E TARGET'!$T$17,'PAINEL E TARGET'!$S$17,
IF(CO798&gt;='PAINEL E TARGET'!$T$18,'PAINEL E TARGET'!$S$18,'PAINEL E TARGET'!$S$19))))))))</f>
        <v>3. Fx de 105% a 109,9%</v>
      </c>
      <c r="CQ798" s="17">
        <f>IFERROR(VLOOKUP($BW798,'PAINEL E TARGET'!$G$1:$Q$99,5,0),0)</f>
        <v>0.25</v>
      </c>
      <c r="CR798" s="17">
        <f>VLOOKUP(CP798,'PAINEL E TARGET'!$S$10:$U$19,3,0)</f>
        <v>1.1000000000000001</v>
      </c>
      <c r="CS798" s="16">
        <f t="shared" si="461"/>
        <v>515.625</v>
      </c>
      <c r="CT798" s="17">
        <f t="shared" si="447"/>
        <v>1.3129999999999999</v>
      </c>
      <c r="CU798" s="33" t="str">
        <f>IF(CT798&gt;='PAINEL E TARGET'!$T$11,'PAINEL E TARGET'!$S$11,
IF(CT798&gt;='PAINEL E TARGET'!$T$12,'PAINEL E TARGET'!$S$12,
IF(CT798&gt;='PAINEL E TARGET'!$T$13,'PAINEL E TARGET'!$S$13,
IF(CT798&gt;='PAINEL E TARGET'!$T$14,'PAINEL E TARGET'!$S$14,
IF(CT798&gt;='PAINEL E TARGET'!$T$15,'PAINEL E TARGET'!$S$15,
IF(CT798&gt;='PAINEL E TARGET'!$T$16,'PAINEL E TARGET'!$S$16,
IF(CT798&gt;='PAINEL E TARGET'!$T$17,'PAINEL E TARGET'!$S$17,
IF(CT798&gt;='PAINEL E TARGET'!$T$18,'PAINEL E TARGET'!$S$18,'PAINEL E TARGET'!$S$19))))))))</f>
        <v>8. Fx de 130% ou mais</v>
      </c>
      <c r="CV798" s="17">
        <f>IFERROR(VLOOKUP($BW798,'PAINEL E TARGET'!$G$1:$Q$99,6,0),0)</f>
        <v>0.2</v>
      </c>
      <c r="CW798" s="17">
        <f>VLOOKUP(CU798,'PAINEL E TARGET'!$S$10:$U$19,3,0)</f>
        <v>1.6</v>
      </c>
      <c r="CX798" s="16">
        <f t="shared" si="462"/>
        <v>600.00000000000011</v>
      </c>
      <c r="CY798" s="17">
        <f t="shared" si="448"/>
        <v>0.76300000000000001</v>
      </c>
      <c r="CZ798" s="33" t="str">
        <f>IF(CY798&gt;='PAINEL E TARGET'!$T$11,'PAINEL E TARGET'!$S$11,
IF(CY798&gt;='PAINEL E TARGET'!$T$12,'PAINEL E TARGET'!$S$12,
IF(CY798&gt;='PAINEL E TARGET'!$T$13,'PAINEL E TARGET'!$S$13,
IF(CY798&gt;='PAINEL E TARGET'!$T$14,'PAINEL E TARGET'!$S$14,
IF(CY798&gt;='PAINEL E TARGET'!$T$15,'PAINEL E TARGET'!$S$15,
IF(CY798&gt;='PAINEL E TARGET'!$T$16,'PAINEL E TARGET'!$S$16,
IF(CY798&gt;='PAINEL E TARGET'!$T$17,'PAINEL E TARGET'!$S$17,
IF(CY798&gt;='PAINEL E TARGET'!$T$18,'PAINEL E TARGET'!$S$18,'PAINEL E TARGET'!$S$19))))))))</f>
        <v>Não elegível</v>
      </c>
      <c r="DA798" s="17">
        <f>IFERROR(VLOOKUP($BW798,'PAINEL E TARGET'!$G$1:$Q$99,7,0),0)</f>
        <v>0.15</v>
      </c>
      <c r="DB798" s="17">
        <f>VLOOKUP(CZ798,'PAINEL E TARGET'!$S$10:$U$19,3,0)</f>
        <v>0</v>
      </c>
      <c r="DC798" s="16">
        <f t="shared" si="463"/>
        <v>0</v>
      </c>
      <c r="DD798" s="17">
        <f t="shared" si="449"/>
        <v>1.006</v>
      </c>
      <c r="DE798" s="33" t="str">
        <f>IF(DD798&gt;='PAINEL E TARGET'!$T$11,'PAINEL E TARGET'!$S$11,
IF(DD798&gt;='PAINEL E TARGET'!$T$12,'PAINEL E TARGET'!$S$12,
IF(DD798&gt;='PAINEL E TARGET'!$T$13,'PAINEL E TARGET'!$S$13,
IF(DD798&gt;='PAINEL E TARGET'!$T$14,'PAINEL E TARGET'!$S$14,
IF(DD798&gt;='PAINEL E TARGET'!$T$15,'PAINEL E TARGET'!$S$15,
IF(DD798&gt;='PAINEL E TARGET'!$T$16,'PAINEL E TARGET'!$S$16,
IF(DD798&gt;='PAINEL E TARGET'!$T$17,'PAINEL E TARGET'!$S$17,
IF(DD798&gt;='PAINEL E TARGET'!$T$18,'PAINEL E TARGET'!$S$18,'PAINEL E TARGET'!$S$19))))))))</f>
        <v>2. Fx de 100% a 104,9%</v>
      </c>
      <c r="DF798" s="17">
        <f>IFERROR(VLOOKUP($BW798,'PAINEL E TARGET'!$G$1:$Q$99,8,0),0)</f>
        <v>0.1</v>
      </c>
      <c r="DG798" s="17">
        <f>VLOOKUP(DE798,'PAINEL E TARGET'!$S$10:$U$19,3,0)</f>
        <v>1</v>
      </c>
      <c r="DH798" s="16">
        <f t="shared" si="464"/>
        <v>187.5</v>
      </c>
      <c r="DI798" s="17">
        <f t="shared" si="450"/>
        <v>0.61899999999999999</v>
      </c>
      <c r="DJ798" s="33" t="str">
        <f>IF(DI798&gt;='PAINEL E TARGET'!$T$11,'PAINEL E TARGET'!$S$11,
IF(DI798&gt;='PAINEL E TARGET'!$T$12,'PAINEL E TARGET'!$S$12,
IF(DI798&gt;='PAINEL E TARGET'!$T$13,'PAINEL E TARGET'!$S$13,
IF(DI798&gt;='PAINEL E TARGET'!$T$14,'PAINEL E TARGET'!$S$14,
IF(DI798&gt;='PAINEL E TARGET'!$T$15,'PAINEL E TARGET'!$S$15,
IF(DI798&gt;='PAINEL E TARGET'!$T$16,'PAINEL E TARGET'!$S$16,
IF(DI798&gt;='PAINEL E TARGET'!$T$17,'PAINEL E TARGET'!$S$17,
IF(DI798&gt;='PAINEL E TARGET'!$T$18,'PAINEL E TARGET'!$S$18,'PAINEL E TARGET'!$S$19))))))))</f>
        <v>Não elegível</v>
      </c>
      <c r="DK798" s="17">
        <f>IFERROR(VLOOKUP($BW798,'PAINEL E TARGET'!$G$1:$Q$99,9,0),0)</f>
        <v>0.05</v>
      </c>
      <c r="DL798" s="17">
        <f>VLOOKUP(DJ798,'PAINEL E TARGET'!$S$10:$U$19,3,0)</f>
        <v>0</v>
      </c>
      <c r="DM798" s="16">
        <f t="shared" si="465"/>
        <v>0</v>
      </c>
      <c r="DN798" s="17">
        <f t="shared" si="451"/>
        <v>0.79300000000000004</v>
      </c>
      <c r="DO798" s="33" t="str">
        <f>IF(DN798&gt;='PAINEL E TARGET'!$T$11,'PAINEL E TARGET'!$S$11,
IF(DN798&gt;='PAINEL E TARGET'!$T$12,'PAINEL E TARGET'!$S$12,
IF(DN798&gt;='PAINEL E TARGET'!$T$13,'PAINEL E TARGET'!$S$13,
IF(DN798&gt;='PAINEL E TARGET'!$T$14,'PAINEL E TARGET'!$S$14,
IF(DN798&gt;='PAINEL E TARGET'!$T$15,'PAINEL E TARGET'!$S$15,
IF(DN798&gt;='PAINEL E TARGET'!$T$16,'PAINEL E TARGET'!$S$16,
IF(DN798&gt;='PAINEL E TARGET'!$T$17,'PAINEL E TARGET'!$S$17,
IF(DN798&gt;='PAINEL E TARGET'!$T$18,'PAINEL E TARGET'!$S$18,'PAINEL E TARGET'!$S$19))))))))</f>
        <v>Não elegível</v>
      </c>
      <c r="DP798" s="17">
        <f>IFERROR(VLOOKUP($BW798,'PAINEL E TARGET'!$G$1:$Q$99,10,0),0)</f>
        <v>0</v>
      </c>
      <c r="DQ798" s="17">
        <f>VLOOKUP(DO798,'PAINEL E TARGET'!$S$10:$U$19,3,0)</f>
        <v>0</v>
      </c>
      <c r="DR798" s="16">
        <f t="shared" si="466"/>
        <v>0</v>
      </c>
      <c r="DS798" s="17">
        <f t="shared" si="452"/>
        <v>0.96299999999999997</v>
      </c>
      <c r="DT798" s="16">
        <f>IF(DS798&gt;=1,VLOOKUP(BO798,'PAINEL E TARGET'!$S$1:$W$8,5,0),0)</f>
        <v>0</v>
      </c>
      <c r="DU798" s="16">
        <f t="shared" si="467"/>
        <v>1537.5</v>
      </c>
    </row>
    <row r="799" spans="2:125" s="32" customFormat="1" x14ac:dyDescent="0.2">
      <c r="B799" s="44">
        <v>43541</v>
      </c>
      <c r="C799" s="65">
        <v>1719</v>
      </c>
      <c r="D799" s="66" t="s">
        <v>795</v>
      </c>
      <c r="E799" s="65">
        <v>116</v>
      </c>
      <c r="F799" s="65" t="s">
        <v>1018</v>
      </c>
      <c r="G799" s="67">
        <v>1163343.7549512002</v>
      </c>
      <c r="H799" s="67">
        <v>729027.92061219946</v>
      </c>
      <c r="I799" s="67">
        <v>557219.47</v>
      </c>
      <c r="J799" s="68">
        <v>0.76433213906550557</v>
      </c>
      <c r="K799" s="67">
        <v>54825.16885806217</v>
      </c>
      <c r="L799" s="67">
        <v>561551.9677934217</v>
      </c>
      <c r="M799" s="67">
        <v>67175.460000000006</v>
      </c>
      <c r="N799" s="67">
        <v>447185.52999999997</v>
      </c>
      <c r="O799" s="67">
        <v>991321.19497448544</v>
      </c>
      <c r="P799" s="67" t="s">
        <v>1082</v>
      </c>
      <c r="Q799" s="67" t="s">
        <v>1082</v>
      </c>
      <c r="R799" s="67">
        <v>0</v>
      </c>
      <c r="S799" s="67">
        <v>0</v>
      </c>
      <c r="T799" s="68">
        <v>7.8320150325912941E-2</v>
      </c>
      <c r="U799" s="68">
        <v>5.2194315902533754E-2</v>
      </c>
      <c r="V799" s="68">
        <v>0.66642257050501075</v>
      </c>
      <c r="W799" s="67">
        <v>48274.75</v>
      </c>
      <c r="X799" s="67">
        <v>26846.720000000001</v>
      </c>
      <c r="Y799" s="68">
        <v>0.5561234392720833</v>
      </c>
      <c r="Z799" s="68">
        <v>0.10617923039057364</v>
      </c>
      <c r="AA799" s="68">
        <v>7.2541387712936806E-2</v>
      </c>
      <c r="AB799" s="68">
        <v>0.68319752786018373</v>
      </c>
      <c r="AC799" s="67">
        <v>65446.45</v>
      </c>
      <c r="AD799" s="67">
        <v>37312.460000000006</v>
      </c>
      <c r="AE799" s="68">
        <v>0.57012198522608959</v>
      </c>
      <c r="AF799" s="43">
        <v>80</v>
      </c>
      <c r="AG799" s="43">
        <v>57</v>
      </c>
      <c r="AH799" s="43">
        <v>20</v>
      </c>
      <c r="AI799" s="43">
        <v>19</v>
      </c>
      <c r="AJ799" s="67">
        <v>26125.610000000004</v>
      </c>
      <c r="AK799" s="67">
        <v>14225</v>
      </c>
      <c r="AL799" s="68">
        <v>0.54448489432399849</v>
      </c>
      <c r="AM799" s="67">
        <v>4270.8</v>
      </c>
      <c r="AN799" s="67">
        <v>3385.2900000000004</v>
      </c>
      <c r="AO799" s="68">
        <v>0.79265945490306278</v>
      </c>
      <c r="AP799" s="67">
        <v>2130.25</v>
      </c>
      <c r="AQ799" s="67">
        <v>1555.92</v>
      </c>
      <c r="AR799" s="68">
        <v>0.73039314634432584</v>
      </c>
      <c r="AS799" s="67">
        <v>15748.09</v>
      </c>
      <c r="AT799" s="67">
        <v>7680.5099999999993</v>
      </c>
      <c r="AU799" s="68">
        <v>0.48771057315522071</v>
      </c>
      <c r="AV799" s="43">
        <v>308.78000000000003</v>
      </c>
      <c r="AW799" s="43">
        <v>249.95000000000002</v>
      </c>
      <c r="AX799" s="69">
        <v>0.80947600233175721</v>
      </c>
      <c r="AY799" s="43">
        <v>54825.16885806217</v>
      </c>
      <c r="AZ799" s="43">
        <v>67175.459999999992</v>
      </c>
      <c r="BA799" s="43">
        <v>31160.330126562294</v>
      </c>
      <c r="BB799" s="43">
        <v>31536.850000000002</v>
      </c>
      <c r="BC799" s="43">
        <v>88292.165848117176</v>
      </c>
      <c r="BD799" s="43">
        <v>50438.276618965538</v>
      </c>
      <c r="BE799" s="43">
        <v>78091.969999999987</v>
      </c>
      <c r="BF799" s="43">
        <v>105870.04000000001</v>
      </c>
      <c r="BG799" s="43">
        <v>499.83000000000004</v>
      </c>
      <c r="BH799" s="43">
        <v>35</v>
      </c>
      <c r="BI799" s="44">
        <v>43173</v>
      </c>
      <c r="BJ799" s="44">
        <v>43541</v>
      </c>
      <c r="BK799" s="44">
        <v>43172</v>
      </c>
      <c r="BL799" s="43">
        <f t="shared" si="453"/>
        <v>557219.47</v>
      </c>
      <c r="BM799" s="43">
        <f t="shared" si="454"/>
        <v>514360.99</v>
      </c>
      <c r="BO799" s="16" t="str">
        <f>IFERROR(VLOOKUP($C799,'PORTE LOJA'!A:B,2,0),"PORTE 1")</f>
        <v>PORTE 2</v>
      </c>
      <c r="BP799" s="16">
        <f>VLOOKUP(BO799,'PAINEL E TARGET'!$S$1:$W$8,3,0)</f>
        <v>1875</v>
      </c>
      <c r="BQ799" s="16">
        <f t="shared" si="432"/>
        <v>1</v>
      </c>
      <c r="BR799" s="16">
        <f t="shared" si="433"/>
        <v>1</v>
      </c>
      <c r="BS799" s="16">
        <f t="shared" si="434"/>
        <v>1</v>
      </c>
      <c r="BT799" s="16">
        <f t="shared" si="435"/>
        <v>1</v>
      </c>
      <c r="BU799" s="16">
        <f t="shared" si="436"/>
        <v>1</v>
      </c>
      <c r="BV799" s="16">
        <f t="shared" si="437"/>
        <v>1</v>
      </c>
      <c r="BW799" s="17" t="str">
        <f t="shared" si="455"/>
        <v>111111</v>
      </c>
      <c r="BY799" s="17">
        <f t="shared" si="438"/>
        <v>0.76400000000000001</v>
      </c>
      <c r="BZ799" s="17">
        <f t="shared" si="439"/>
        <v>0.83399999999999996</v>
      </c>
      <c r="CA799" s="17" t="str">
        <f t="shared" si="456"/>
        <v>Sem Retira</v>
      </c>
      <c r="CB799" s="17">
        <f t="shared" si="457"/>
        <v>0.83399999999999996</v>
      </c>
      <c r="CC799" s="33" t="str">
        <f>IF(CB799&gt;='PAINEL E TARGET'!$T$11,'PAINEL E TARGET'!$S$11,
IF(CB799&gt;='PAINEL E TARGET'!$T$12,'PAINEL E TARGET'!$S$12,
IF(CB799&gt;='PAINEL E TARGET'!$T$13,'PAINEL E TARGET'!$S$13,
IF(CB799&gt;='PAINEL E TARGET'!$T$14,'PAINEL E TARGET'!$S$14,
IF(CB799&gt;='PAINEL E TARGET'!$T$15,'PAINEL E TARGET'!$S$15,
IF(CB799&gt;='PAINEL E TARGET'!$T$16,'PAINEL E TARGET'!$S$16,
IF(CB799&gt;='PAINEL E TARGET'!$T$17,'PAINEL E TARGET'!$S$17,
IF(CB799&gt;='PAINEL E TARGET'!$T$18,'PAINEL E TARGET'!$S$18,'PAINEL E TARGET'!$S$19))))))))</f>
        <v>Não elegível</v>
      </c>
      <c r="CD799" s="17">
        <f>IFERROR(VLOOKUP($BW799,'PAINEL E TARGET'!$G$1:$Q$99,4,0),0)</f>
        <v>0.25</v>
      </c>
      <c r="CE799" s="17">
        <f>VLOOKUP(CC799,'PAINEL E TARGET'!$S$10:$U$19,3,0)</f>
        <v>0</v>
      </c>
      <c r="CF799" s="16">
        <f t="shared" si="458"/>
        <v>0</v>
      </c>
      <c r="CG799" s="17">
        <f t="shared" si="440"/>
        <v>0.54400000000000004</v>
      </c>
      <c r="CH799" s="17">
        <f t="shared" si="441"/>
        <v>0.79300000000000004</v>
      </c>
      <c r="CI799" s="17">
        <f t="shared" si="442"/>
        <v>0.73</v>
      </c>
      <c r="CJ799" s="17">
        <f t="shared" si="443"/>
        <v>0.48799999999999999</v>
      </c>
      <c r="CK799" s="17">
        <f t="shared" si="444"/>
        <v>0.80900000000000005</v>
      </c>
      <c r="CL799" s="17">
        <f t="shared" si="445"/>
        <v>0.55600000000000005</v>
      </c>
      <c r="CM799" s="16">
        <f t="shared" si="446"/>
        <v>3</v>
      </c>
      <c r="CN799" s="17" t="str">
        <f t="shared" si="459"/>
        <v>não ok</v>
      </c>
      <c r="CO799" s="17">
        <f t="shared" si="460"/>
        <v>0</v>
      </c>
      <c r="CP799" s="33" t="str">
        <f>IF(CO799&gt;='PAINEL E TARGET'!$T$11,'PAINEL E TARGET'!$S$11,
IF(CO799&gt;='PAINEL E TARGET'!$T$12,'PAINEL E TARGET'!$S$12,
IF(CO799&gt;='PAINEL E TARGET'!$T$13,'PAINEL E TARGET'!$S$13,
IF(CO799&gt;='PAINEL E TARGET'!$T$14,'PAINEL E TARGET'!$S$14,
IF(CO799&gt;='PAINEL E TARGET'!$T$15,'PAINEL E TARGET'!$S$15,
IF(CO799&gt;='PAINEL E TARGET'!$T$16,'PAINEL E TARGET'!$S$16,
IF(CO799&gt;='PAINEL E TARGET'!$T$17,'PAINEL E TARGET'!$S$17,
IF(CO799&gt;='PAINEL E TARGET'!$T$18,'PAINEL E TARGET'!$S$18,'PAINEL E TARGET'!$S$19))))))))</f>
        <v>Não elegível</v>
      </c>
      <c r="CQ799" s="17">
        <f>IFERROR(VLOOKUP($BW799,'PAINEL E TARGET'!$G$1:$Q$99,5,0),0)</f>
        <v>0.25</v>
      </c>
      <c r="CR799" s="17">
        <f>VLOOKUP(CP799,'PAINEL E TARGET'!$S$10:$U$19,3,0)</f>
        <v>0</v>
      </c>
      <c r="CS799" s="16">
        <f t="shared" si="461"/>
        <v>0</v>
      </c>
      <c r="CT799" s="17">
        <f t="shared" si="447"/>
        <v>0.56999999999999995</v>
      </c>
      <c r="CU799" s="33" t="str">
        <f>IF(CT799&gt;='PAINEL E TARGET'!$T$11,'PAINEL E TARGET'!$S$11,
IF(CT799&gt;='PAINEL E TARGET'!$T$12,'PAINEL E TARGET'!$S$12,
IF(CT799&gt;='PAINEL E TARGET'!$T$13,'PAINEL E TARGET'!$S$13,
IF(CT799&gt;='PAINEL E TARGET'!$T$14,'PAINEL E TARGET'!$S$14,
IF(CT799&gt;='PAINEL E TARGET'!$T$15,'PAINEL E TARGET'!$S$15,
IF(CT799&gt;='PAINEL E TARGET'!$T$16,'PAINEL E TARGET'!$S$16,
IF(CT799&gt;='PAINEL E TARGET'!$T$17,'PAINEL E TARGET'!$S$17,
IF(CT799&gt;='PAINEL E TARGET'!$T$18,'PAINEL E TARGET'!$S$18,'PAINEL E TARGET'!$S$19))))))))</f>
        <v>Não elegível</v>
      </c>
      <c r="CV799" s="17">
        <f>IFERROR(VLOOKUP($BW799,'PAINEL E TARGET'!$G$1:$Q$99,6,0),0)</f>
        <v>0.2</v>
      </c>
      <c r="CW799" s="17">
        <f>VLOOKUP(CU799,'PAINEL E TARGET'!$S$10:$U$19,3,0)</f>
        <v>0</v>
      </c>
      <c r="CX799" s="16">
        <f t="shared" si="462"/>
        <v>0</v>
      </c>
      <c r="CY799" s="17">
        <f t="shared" si="448"/>
        <v>1.2250000000000001</v>
      </c>
      <c r="CZ799" s="33" t="str">
        <f>IF(CY799&gt;='PAINEL E TARGET'!$T$11,'PAINEL E TARGET'!$S$11,
IF(CY799&gt;='PAINEL E TARGET'!$T$12,'PAINEL E TARGET'!$S$12,
IF(CY799&gt;='PAINEL E TARGET'!$T$13,'PAINEL E TARGET'!$S$13,
IF(CY799&gt;='PAINEL E TARGET'!$T$14,'PAINEL E TARGET'!$S$14,
IF(CY799&gt;='PAINEL E TARGET'!$T$15,'PAINEL E TARGET'!$S$15,
IF(CY799&gt;='PAINEL E TARGET'!$T$16,'PAINEL E TARGET'!$S$16,
IF(CY799&gt;='PAINEL E TARGET'!$T$17,'PAINEL E TARGET'!$S$17,
IF(CY799&gt;='PAINEL E TARGET'!$T$18,'PAINEL E TARGET'!$S$18,'PAINEL E TARGET'!$S$19))))))))</f>
        <v>6. Fx de 120% a 124,9%</v>
      </c>
      <c r="DA799" s="17">
        <f>IFERROR(VLOOKUP($BW799,'PAINEL E TARGET'!$G$1:$Q$99,7,0),0)</f>
        <v>0.15</v>
      </c>
      <c r="DB799" s="17">
        <f>VLOOKUP(CZ799,'PAINEL E TARGET'!$S$10:$U$19,3,0)</f>
        <v>1.4</v>
      </c>
      <c r="DC799" s="16">
        <f t="shared" si="463"/>
        <v>393.75</v>
      </c>
      <c r="DD799" s="17">
        <f t="shared" si="449"/>
        <v>1.012</v>
      </c>
      <c r="DE799" s="33" t="str">
        <f>IF(DD799&gt;='PAINEL E TARGET'!$T$11,'PAINEL E TARGET'!$S$11,
IF(DD799&gt;='PAINEL E TARGET'!$T$12,'PAINEL E TARGET'!$S$12,
IF(DD799&gt;='PAINEL E TARGET'!$T$13,'PAINEL E TARGET'!$S$13,
IF(DD799&gt;='PAINEL E TARGET'!$T$14,'PAINEL E TARGET'!$S$14,
IF(DD799&gt;='PAINEL E TARGET'!$T$15,'PAINEL E TARGET'!$S$15,
IF(DD799&gt;='PAINEL E TARGET'!$T$16,'PAINEL E TARGET'!$S$16,
IF(DD799&gt;='PAINEL E TARGET'!$T$17,'PAINEL E TARGET'!$S$17,
IF(DD799&gt;='PAINEL E TARGET'!$T$18,'PAINEL E TARGET'!$S$18,'PAINEL E TARGET'!$S$19))))))))</f>
        <v>2. Fx de 100% a 104,9%</v>
      </c>
      <c r="DF799" s="17">
        <f>IFERROR(VLOOKUP($BW799,'PAINEL E TARGET'!$G$1:$Q$99,8,0),0)</f>
        <v>0.1</v>
      </c>
      <c r="DG799" s="17">
        <f>VLOOKUP(DE799,'PAINEL E TARGET'!$S$10:$U$19,3,0)</f>
        <v>1</v>
      </c>
      <c r="DH799" s="16">
        <f t="shared" si="464"/>
        <v>187.5</v>
      </c>
      <c r="DI799" s="17">
        <f t="shared" si="450"/>
        <v>0.95</v>
      </c>
      <c r="DJ799" s="33" t="str">
        <f>IF(DI799&gt;='PAINEL E TARGET'!$T$11,'PAINEL E TARGET'!$S$11,
IF(DI799&gt;='PAINEL E TARGET'!$T$12,'PAINEL E TARGET'!$S$12,
IF(DI799&gt;='PAINEL E TARGET'!$T$13,'PAINEL E TARGET'!$S$13,
IF(DI799&gt;='PAINEL E TARGET'!$T$14,'PAINEL E TARGET'!$S$14,
IF(DI799&gt;='PAINEL E TARGET'!$T$15,'PAINEL E TARGET'!$S$15,
IF(DI799&gt;='PAINEL E TARGET'!$T$16,'PAINEL E TARGET'!$S$16,
IF(DI799&gt;='PAINEL E TARGET'!$T$17,'PAINEL E TARGET'!$S$17,
IF(DI799&gt;='PAINEL E TARGET'!$T$18,'PAINEL E TARGET'!$S$18,'PAINEL E TARGET'!$S$19))))))))</f>
        <v>1. Fx de 90% a 99,9%</v>
      </c>
      <c r="DK799" s="17">
        <f>IFERROR(VLOOKUP($BW799,'PAINEL E TARGET'!$G$1:$Q$99,9,0),0)</f>
        <v>0.05</v>
      </c>
      <c r="DL799" s="17">
        <f>VLOOKUP(DJ799,'PAINEL E TARGET'!$S$10:$U$19,3,0)</f>
        <v>0.5</v>
      </c>
      <c r="DM799" s="16">
        <f t="shared" si="465"/>
        <v>46.875</v>
      </c>
      <c r="DN799" s="17">
        <f t="shared" si="451"/>
        <v>0.80900000000000005</v>
      </c>
      <c r="DO799" s="33" t="str">
        <f>IF(DN799&gt;='PAINEL E TARGET'!$T$11,'PAINEL E TARGET'!$S$11,
IF(DN799&gt;='PAINEL E TARGET'!$T$12,'PAINEL E TARGET'!$S$12,
IF(DN799&gt;='PAINEL E TARGET'!$T$13,'PAINEL E TARGET'!$S$13,
IF(DN799&gt;='PAINEL E TARGET'!$T$14,'PAINEL E TARGET'!$S$14,
IF(DN799&gt;='PAINEL E TARGET'!$T$15,'PAINEL E TARGET'!$S$15,
IF(DN799&gt;='PAINEL E TARGET'!$T$16,'PAINEL E TARGET'!$S$16,
IF(DN799&gt;='PAINEL E TARGET'!$T$17,'PAINEL E TARGET'!$S$17,
IF(DN799&gt;='PAINEL E TARGET'!$T$18,'PAINEL E TARGET'!$S$18,'PAINEL E TARGET'!$S$19))))))))</f>
        <v>Não elegível</v>
      </c>
      <c r="DP799" s="17">
        <f>IFERROR(VLOOKUP($BW799,'PAINEL E TARGET'!$G$1:$Q$99,10,0),0)</f>
        <v>0</v>
      </c>
      <c r="DQ799" s="17">
        <f>VLOOKUP(DO799,'PAINEL E TARGET'!$S$10:$U$19,3,0)</f>
        <v>0</v>
      </c>
      <c r="DR799" s="16">
        <f t="shared" si="466"/>
        <v>0</v>
      </c>
      <c r="DS799" s="17">
        <f t="shared" si="452"/>
        <v>0.71299999999999997</v>
      </c>
      <c r="DT799" s="16">
        <f>IF(DS799&gt;=1,VLOOKUP(BO799,'PAINEL E TARGET'!$S$1:$W$8,5,0),0)</f>
        <v>0</v>
      </c>
      <c r="DU799" s="16">
        <f t="shared" si="467"/>
        <v>628.125</v>
      </c>
    </row>
    <row r="800" spans="2:125" s="32" customFormat="1" x14ac:dyDescent="0.2">
      <c r="B800" s="44">
        <v>43541</v>
      </c>
      <c r="C800" s="65">
        <v>1720</v>
      </c>
      <c r="D800" s="66" t="s">
        <v>796</v>
      </c>
      <c r="E800" s="65">
        <v>516</v>
      </c>
      <c r="F800" s="65" t="s">
        <v>944</v>
      </c>
      <c r="G800" s="67">
        <v>1836522.2403891685</v>
      </c>
      <c r="H800" s="67">
        <v>1063447.0379714142</v>
      </c>
      <c r="I800" s="67">
        <v>1101757.9300000002</v>
      </c>
      <c r="J800" s="68">
        <v>1.0360251998084138</v>
      </c>
      <c r="K800" s="67">
        <v>210216.60359462484</v>
      </c>
      <c r="L800" s="67">
        <v>769322.41208705422</v>
      </c>
      <c r="M800" s="67">
        <v>262045.69</v>
      </c>
      <c r="N800" s="67">
        <v>801999.3400000002</v>
      </c>
      <c r="O800" s="67">
        <v>1692605.2980196918</v>
      </c>
      <c r="P800" s="67" t="s">
        <v>1082</v>
      </c>
      <c r="Q800" s="67" t="s">
        <v>1082</v>
      </c>
      <c r="R800" s="67">
        <v>0</v>
      </c>
      <c r="S800" s="67">
        <v>659.9</v>
      </c>
      <c r="T800" s="68">
        <v>0.10582687196778991</v>
      </c>
      <c r="U800" s="68">
        <v>9.5099866215248435E-2</v>
      </c>
      <c r="V800" s="68">
        <v>0.89863627684463354</v>
      </c>
      <c r="W800" s="67">
        <v>103661.54999999999</v>
      </c>
      <c r="X800" s="67">
        <v>101190.54000000001</v>
      </c>
      <c r="Y800" s="68">
        <v>0.97616271414039268</v>
      </c>
      <c r="Z800" s="68">
        <v>0.17470563934700128</v>
      </c>
      <c r="AA800" s="68">
        <v>0.23609744222948911</v>
      </c>
      <c r="AB800" s="68">
        <v>1.3514013806992864</v>
      </c>
      <c r="AC800" s="67">
        <v>171130.99000000002</v>
      </c>
      <c r="AD800" s="67">
        <v>251218.31000000003</v>
      </c>
      <c r="AE800" s="68">
        <v>1.4679884105152432</v>
      </c>
      <c r="AF800" s="43">
        <v>80</v>
      </c>
      <c r="AG800" s="43">
        <v>75</v>
      </c>
      <c r="AH800" s="43">
        <v>31</v>
      </c>
      <c r="AI800" s="43">
        <v>26</v>
      </c>
      <c r="AJ800" s="67">
        <v>51619.43</v>
      </c>
      <c r="AK800" s="67">
        <v>49343</v>
      </c>
      <c r="AL800" s="68">
        <v>0.95589974550280776</v>
      </c>
      <c r="AM800" s="67">
        <v>17121.370000000003</v>
      </c>
      <c r="AN800" s="67">
        <v>13077.51</v>
      </c>
      <c r="AO800" s="68">
        <v>0.76381212484748584</v>
      </c>
      <c r="AP800" s="67">
        <v>6164.88</v>
      </c>
      <c r="AQ800" s="67">
        <v>4364.41</v>
      </c>
      <c r="AR800" s="68">
        <v>0.70794727553496573</v>
      </c>
      <c r="AS800" s="67">
        <v>28755.870000000003</v>
      </c>
      <c r="AT800" s="67">
        <v>34405.620000000003</v>
      </c>
      <c r="AU800" s="68">
        <v>1.1964729288315743</v>
      </c>
      <c r="AV800" s="43">
        <v>1994.3799999999997</v>
      </c>
      <c r="AW800" s="43">
        <v>1769.68</v>
      </c>
      <c r="AX800" s="69">
        <v>0.88733340687331419</v>
      </c>
      <c r="AY800" s="43">
        <v>210216.60359462484</v>
      </c>
      <c r="AZ800" s="43">
        <v>262045.69</v>
      </c>
      <c r="BA800" s="43">
        <v>30439.933110522543</v>
      </c>
      <c r="BB800" s="43">
        <v>41128.660000000003</v>
      </c>
      <c r="BC800" s="43">
        <v>363239.29782284476</v>
      </c>
      <c r="BD800" s="43">
        <v>52758.673775898867</v>
      </c>
      <c r="BE800" s="43">
        <v>180291.15</v>
      </c>
      <c r="BF800" s="43">
        <v>297636.10000000003</v>
      </c>
      <c r="BG800" s="43">
        <v>3460.1299999999992</v>
      </c>
      <c r="BH800" s="43">
        <v>68</v>
      </c>
      <c r="BI800" s="44">
        <v>43173</v>
      </c>
      <c r="BJ800" s="44">
        <v>43541</v>
      </c>
      <c r="BK800" s="44">
        <v>43172</v>
      </c>
      <c r="BL800" s="43">
        <f t="shared" si="453"/>
        <v>1102417.83</v>
      </c>
      <c r="BM800" s="43">
        <f t="shared" si="454"/>
        <v>1064704.9300000002</v>
      </c>
      <c r="BO800" s="16" t="str">
        <f>IFERROR(VLOOKUP($C800,'PORTE LOJA'!A:B,2,0),"PORTE 1")</f>
        <v>PORTE 3</v>
      </c>
      <c r="BP800" s="16">
        <f>VLOOKUP(BO800,'PAINEL E TARGET'!$S$1:$W$8,3,0)</f>
        <v>2400</v>
      </c>
      <c r="BQ800" s="16">
        <f t="shared" si="432"/>
        <v>1</v>
      </c>
      <c r="BR800" s="16">
        <f t="shared" si="433"/>
        <v>1</v>
      </c>
      <c r="BS800" s="16">
        <f t="shared" si="434"/>
        <v>1</v>
      </c>
      <c r="BT800" s="16">
        <f t="shared" si="435"/>
        <v>1</v>
      </c>
      <c r="BU800" s="16">
        <f t="shared" si="436"/>
        <v>1</v>
      </c>
      <c r="BV800" s="16">
        <f t="shared" si="437"/>
        <v>1</v>
      </c>
      <c r="BW800" s="17" t="str">
        <f t="shared" si="455"/>
        <v>111111</v>
      </c>
      <c r="BY800" s="17">
        <f t="shared" si="438"/>
        <v>1.0369999999999999</v>
      </c>
      <c r="BZ800" s="17">
        <f t="shared" si="439"/>
        <v>1.087</v>
      </c>
      <c r="CA800" s="17" t="str">
        <f t="shared" si="456"/>
        <v>Sem Retira</v>
      </c>
      <c r="CB800" s="17">
        <f t="shared" si="457"/>
        <v>1.087</v>
      </c>
      <c r="CC800" s="33" t="str">
        <f>IF(CB800&gt;='PAINEL E TARGET'!$T$11,'PAINEL E TARGET'!$S$11,
IF(CB800&gt;='PAINEL E TARGET'!$T$12,'PAINEL E TARGET'!$S$12,
IF(CB800&gt;='PAINEL E TARGET'!$T$13,'PAINEL E TARGET'!$S$13,
IF(CB800&gt;='PAINEL E TARGET'!$T$14,'PAINEL E TARGET'!$S$14,
IF(CB800&gt;='PAINEL E TARGET'!$T$15,'PAINEL E TARGET'!$S$15,
IF(CB800&gt;='PAINEL E TARGET'!$T$16,'PAINEL E TARGET'!$S$16,
IF(CB800&gt;='PAINEL E TARGET'!$T$17,'PAINEL E TARGET'!$S$17,
IF(CB800&gt;='PAINEL E TARGET'!$T$18,'PAINEL E TARGET'!$S$18,'PAINEL E TARGET'!$S$19))))))))</f>
        <v>3. Fx de 105% a 109,9%</v>
      </c>
      <c r="CD800" s="17">
        <f>IFERROR(VLOOKUP($BW800,'PAINEL E TARGET'!$G$1:$Q$99,4,0),0)</f>
        <v>0.25</v>
      </c>
      <c r="CE800" s="17">
        <f>VLOOKUP(CC800,'PAINEL E TARGET'!$S$10:$U$19,3,0)</f>
        <v>1.1000000000000001</v>
      </c>
      <c r="CF800" s="16">
        <f t="shared" si="458"/>
        <v>660</v>
      </c>
      <c r="CG800" s="17">
        <f t="shared" si="440"/>
        <v>0.95599999999999996</v>
      </c>
      <c r="CH800" s="17">
        <f t="shared" si="441"/>
        <v>0.76400000000000001</v>
      </c>
      <c r="CI800" s="17">
        <f t="shared" si="442"/>
        <v>0.70799999999999996</v>
      </c>
      <c r="CJ800" s="17">
        <f t="shared" si="443"/>
        <v>1.196</v>
      </c>
      <c r="CK800" s="17">
        <f t="shared" si="444"/>
        <v>0.88700000000000001</v>
      </c>
      <c r="CL800" s="17">
        <f t="shared" si="445"/>
        <v>0.97599999999999998</v>
      </c>
      <c r="CM800" s="16">
        <f t="shared" si="446"/>
        <v>5</v>
      </c>
      <c r="CN800" s="17" t="str">
        <f t="shared" si="459"/>
        <v>ok</v>
      </c>
      <c r="CO800" s="17">
        <f t="shared" si="460"/>
        <v>0.97599999999999998</v>
      </c>
      <c r="CP800" s="33" t="str">
        <f>IF(CO800&gt;='PAINEL E TARGET'!$T$11,'PAINEL E TARGET'!$S$11,
IF(CO800&gt;='PAINEL E TARGET'!$T$12,'PAINEL E TARGET'!$S$12,
IF(CO800&gt;='PAINEL E TARGET'!$T$13,'PAINEL E TARGET'!$S$13,
IF(CO800&gt;='PAINEL E TARGET'!$T$14,'PAINEL E TARGET'!$S$14,
IF(CO800&gt;='PAINEL E TARGET'!$T$15,'PAINEL E TARGET'!$S$15,
IF(CO800&gt;='PAINEL E TARGET'!$T$16,'PAINEL E TARGET'!$S$16,
IF(CO800&gt;='PAINEL E TARGET'!$T$17,'PAINEL E TARGET'!$S$17,
IF(CO800&gt;='PAINEL E TARGET'!$T$18,'PAINEL E TARGET'!$S$18,'PAINEL E TARGET'!$S$19))))))))</f>
        <v>1. Fx de 90% a 99,9%</v>
      </c>
      <c r="CQ800" s="17">
        <f>IFERROR(VLOOKUP($BW800,'PAINEL E TARGET'!$G$1:$Q$99,5,0),0)</f>
        <v>0.25</v>
      </c>
      <c r="CR800" s="17">
        <f>VLOOKUP(CP800,'PAINEL E TARGET'!$S$10:$U$19,3,0)</f>
        <v>0.5</v>
      </c>
      <c r="CS800" s="16">
        <f t="shared" si="461"/>
        <v>300</v>
      </c>
      <c r="CT800" s="17">
        <f t="shared" si="447"/>
        <v>1.468</v>
      </c>
      <c r="CU800" s="33" t="str">
        <f>IF(CT800&gt;='PAINEL E TARGET'!$T$11,'PAINEL E TARGET'!$S$11,
IF(CT800&gt;='PAINEL E TARGET'!$T$12,'PAINEL E TARGET'!$S$12,
IF(CT800&gt;='PAINEL E TARGET'!$T$13,'PAINEL E TARGET'!$S$13,
IF(CT800&gt;='PAINEL E TARGET'!$T$14,'PAINEL E TARGET'!$S$14,
IF(CT800&gt;='PAINEL E TARGET'!$T$15,'PAINEL E TARGET'!$S$15,
IF(CT800&gt;='PAINEL E TARGET'!$T$16,'PAINEL E TARGET'!$S$16,
IF(CT800&gt;='PAINEL E TARGET'!$T$17,'PAINEL E TARGET'!$S$17,
IF(CT800&gt;='PAINEL E TARGET'!$T$18,'PAINEL E TARGET'!$S$18,'PAINEL E TARGET'!$S$19))))))))</f>
        <v>8. Fx de 130% ou mais</v>
      </c>
      <c r="CV800" s="17">
        <f>IFERROR(VLOOKUP($BW800,'PAINEL E TARGET'!$G$1:$Q$99,6,0),0)</f>
        <v>0.2</v>
      </c>
      <c r="CW800" s="17">
        <f>VLOOKUP(CU800,'PAINEL E TARGET'!$S$10:$U$19,3,0)</f>
        <v>1.6</v>
      </c>
      <c r="CX800" s="16">
        <f t="shared" si="462"/>
        <v>768.00000000000011</v>
      </c>
      <c r="CY800" s="17">
        <f t="shared" si="448"/>
        <v>1.2470000000000001</v>
      </c>
      <c r="CZ800" s="33" t="str">
        <f>IF(CY800&gt;='PAINEL E TARGET'!$T$11,'PAINEL E TARGET'!$S$11,
IF(CY800&gt;='PAINEL E TARGET'!$T$12,'PAINEL E TARGET'!$S$12,
IF(CY800&gt;='PAINEL E TARGET'!$T$13,'PAINEL E TARGET'!$S$13,
IF(CY800&gt;='PAINEL E TARGET'!$T$14,'PAINEL E TARGET'!$S$14,
IF(CY800&gt;='PAINEL E TARGET'!$T$15,'PAINEL E TARGET'!$S$15,
IF(CY800&gt;='PAINEL E TARGET'!$T$16,'PAINEL E TARGET'!$S$16,
IF(CY800&gt;='PAINEL E TARGET'!$T$17,'PAINEL E TARGET'!$S$17,
IF(CY800&gt;='PAINEL E TARGET'!$T$18,'PAINEL E TARGET'!$S$18,'PAINEL E TARGET'!$S$19))))))))</f>
        <v>6. Fx de 120% a 124,9%</v>
      </c>
      <c r="DA800" s="17">
        <f>IFERROR(VLOOKUP($BW800,'PAINEL E TARGET'!$G$1:$Q$99,7,0),0)</f>
        <v>0.15</v>
      </c>
      <c r="DB800" s="17">
        <f>VLOOKUP(CZ800,'PAINEL E TARGET'!$S$10:$U$19,3,0)</f>
        <v>1.4</v>
      </c>
      <c r="DC800" s="16">
        <f t="shared" si="463"/>
        <v>504</v>
      </c>
      <c r="DD800" s="17">
        <f t="shared" si="449"/>
        <v>1.351</v>
      </c>
      <c r="DE800" s="33" t="str">
        <f>IF(DD800&gt;='PAINEL E TARGET'!$T$11,'PAINEL E TARGET'!$S$11,
IF(DD800&gt;='PAINEL E TARGET'!$T$12,'PAINEL E TARGET'!$S$12,
IF(DD800&gt;='PAINEL E TARGET'!$T$13,'PAINEL E TARGET'!$S$13,
IF(DD800&gt;='PAINEL E TARGET'!$T$14,'PAINEL E TARGET'!$S$14,
IF(DD800&gt;='PAINEL E TARGET'!$T$15,'PAINEL E TARGET'!$S$15,
IF(DD800&gt;='PAINEL E TARGET'!$T$16,'PAINEL E TARGET'!$S$16,
IF(DD800&gt;='PAINEL E TARGET'!$T$17,'PAINEL E TARGET'!$S$17,
IF(DD800&gt;='PAINEL E TARGET'!$T$18,'PAINEL E TARGET'!$S$18,'PAINEL E TARGET'!$S$19))))))))</f>
        <v>8. Fx de 130% ou mais</v>
      </c>
      <c r="DF800" s="17">
        <f>IFERROR(VLOOKUP($BW800,'PAINEL E TARGET'!$G$1:$Q$99,8,0),0)</f>
        <v>0.1</v>
      </c>
      <c r="DG800" s="17">
        <f>VLOOKUP(DE800,'PAINEL E TARGET'!$S$10:$U$19,3,0)</f>
        <v>1.6</v>
      </c>
      <c r="DH800" s="16">
        <f t="shared" si="464"/>
        <v>384.00000000000006</v>
      </c>
      <c r="DI800" s="17">
        <f t="shared" si="450"/>
        <v>0.83899999999999997</v>
      </c>
      <c r="DJ800" s="33" t="str">
        <f>IF(DI800&gt;='PAINEL E TARGET'!$T$11,'PAINEL E TARGET'!$S$11,
IF(DI800&gt;='PAINEL E TARGET'!$T$12,'PAINEL E TARGET'!$S$12,
IF(DI800&gt;='PAINEL E TARGET'!$T$13,'PAINEL E TARGET'!$S$13,
IF(DI800&gt;='PAINEL E TARGET'!$T$14,'PAINEL E TARGET'!$S$14,
IF(DI800&gt;='PAINEL E TARGET'!$T$15,'PAINEL E TARGET'!$S$15,
IF(DI800&gt;='PAINEL E TARGET'!$T$16,'PAINEL E TARGET'!$S$16,
IF(DI800&gt;='PAINEL E TARGET'!$T$17,'PAINEL E TARGET'!$S$17,
IF(DI800&gt;='PAINEL E TARGET'!$T$18,'PAINEL E TARGET'!$S$18,'PAINEL E TARGET'!$S$19))))))))</f>
        <v>Não elegível</v>
      </c>
      <c r="DK800" s="17">
        <f>IFERROR(VLOOKUP($BW800,'PAINEL E TARGET'!$G$1:$Q$99,9,0),0)</f>
        <v>0.05</v>
      </c>
      <c r="DL800" s="17">
        <f>VLOOKUP(DJ800,'PAINEL E TARGET'!$S$10:$U$19,3,0)</f>
        <v>0</v>
      </c>
      <c r="DM800" s="16">
        <f t="shared" si="465"/>
        <v>0</v>
      </c>
      <c r="DN800" s="17">
        <f t="shared" si="451"/>
        <v>0.88700000000000001</v>
      </c>
      <c r="DO800" s="33" t="str">
        <f>IF(DN800&gt;='PAINEL E TARGET'!$T$11,'PAINEL E TARGET'!$S$11,
IF(DN800&gt;='PAINEL E TARGET'!$T$12,'PAINEL E TARGET'!$S$12,
IF(DN800&gt;='PAINEL E TARGET'!$T$13,'PAINEL E TARGET'!$S$13,
IF(DN800&gt;='PAINEL E TARGET'!$T$14,'PAINEL E TARGET'!$S$14,
IF(DN800&gt;='PAINEL E TARGET'!$T$15,'PAINEL E TARGET'!$S$15,
IF(DN800&gt;='PAINEL E TARGET'!$T$16,'PAINEL E TARGET'!$S$16,
IF(DN800&gt;='PAINEL E TARGET'!$T$17,'PAINEL E TARGET'!$S$17,
IF(DN800&gt;='PAINEL E TARGET'!$T$18,'PAINEL E TARGET'!$S$18,'PAINEL E TARGET'!$S$19))))))))</f>
        <v>Não elegível</v>
      </c>
      <c r="DP800" s="17">
        <f>IFERROR(VLOOKUP($BW800,'PAINEL E TARGET'!$G$1:$Q$99,10,0),0)</f>
        <v>0</v>
      </c>
      <c r="DQ800" s="17">
        <f>VLOOKUP(DO800,'PAINEL E TARGET'!$S$10:$U$19,3,0)</f>
        <v>0</v>
      </c>
      <c r="DR800" s="16">
        <f t="shared" si="466"/>
        <v>0</v>
      </c>
      <c r="DS800" s="17">
        <f t="shared" si="452"/>
        <v>0.93799999999999994</v>
      </c>
      <c r="DT800" s="16">
        <f>IF(DS800&gt;=1,VLOOKUP(BO800,'PAINEL E TARGET'!$S$1:$W$8,5,0),0)</f>
        <v>0</v>
      </c>
      <c r="DU800" s="16">
        <f t="shared" si="467"/>
        <v>2616</v>
      </c>
    </row>
    <row r="801" spans="2:125" s="32" customFormat="1" x14ac:dyDescent="0.2">
      <c r="B801" s="44">
        <v>43541</v>
      </c>
      <c r="C801" s="65">
        <v>1723</v>
      </c>
      <c r="D801" s="66" t="s">
        <v>797</v>
      </c>
      <c r="E801" s="65">
        <v>214</v>
      </c>
      <c r="F801" s="65" t="s">
        <v>1017</v>
      </c>
      <c r="G801" s="67">
        <v>2430467.4870834476</v>
      </c>
      <c r="H801" s="67">
        <v>1447927.2488661022</v>
      </c>
      <c r="I801" s="67">
        <v>973075.71</v>
      </c>
      <c r="J801" s="68">
        <v>0.67204737721597063</v>
      </c>
      <c r="K801" s="67">
        <v>172217.24354213715</v>
      </c>
      <c r="L801" s="67">
        <v>997841.28151668806</v>
      </c>
      <c r="M801" s="67">
        <v>143555.6</v>
      </c>
      <c r="N801" s="67">
        <v>739440.93</v>
      </c>
      <c r="O801" s="67">
        <v>1971896.884430893</v>
      </c>
      <c r="P801" s="67" t="s">
        <v>1082</v>
      </c>
      <c r="Q801" s="67" t="s">
        <v>1082</v>
      </c>
      <c r="R801" s="67">
        <v>0</v>
      </c>
      <c r="S801" s="67">
        <v>0</v>
      </c>
      <c r="T801" s="68">
        <v>9.7691258643881299E-2</v>
      </c>
      <c r="U801" s="68">
        <v>8.6629887435684491E-2</v>
      </c>
      <c r="V801" s="68">
        <v>0.88677214971178375</v>
      </c>
      <c r="W801" s="67">
        <v>114304.49</v>
      </c>
      <c r="X801" s="67">
        <v>76493.89</v>
      </c>
      <c r="Y801" s="68">
        <v>0.66921159440018496</v>
      </c>
      <c r="Z801" s="68">
        <v>8.8822616795835016E-2</v>
      </c>
      <c r="AA801" s="68">
        <v>9.1076631977251368E-2</v>
      </c>
      <c r="AB801" s="68">
        <v>1.0253765905883787</v>
      </c>
      <c r="AC801" s="67">
        <v>103927.66</v>
      </c>
      <c r="AD801" s="67">
        <v>80420.349999999991</v>
      </c>
      <c r="AE801" s="68">
        <v>0.77381084111775433</v>
      </c>
      <c r="AF801" s="43">
        <v>80</v>
      </c>
      <c r="AG801" s="43">
        <v>73</v>
      </c>
      <c r="AH801" s="43">
        <v>37</v>
      </c>
      <c r="AI801" s="43">
        <v>17</v>
      </c>
      <c r="AJ801" s="67">
        <v>54849.18</v>
      </c>
      <c r="AK801" s="67">
        <v>39274</v>
      </c>
      <c r="AL801" s="68">
        <v>0.71603622880050344</v>
      </c>
      <c r="AM801" s="67">
        <v>19256.36</v>
      </c>
      <c r="AN801" s="67">
        <v>9031.19</v>
      </c>
      <c r="AO801" s="68">
        <v>0.46899777528047876</v>
      </c>
      <c r="AP801" s="67">
        <v>11318.969999999998</v>
      </c>
      <c r="AQ801" s="67">
        <v>7193.2799999999988</v>
      </c>
      <c r="AR801" s="68">
        <v>0.63550658761353729</v>
      </c>
      <c r="AS801" s="67">
        <v>28879.980000000003</v>
      </c>
      <c r="AT801" s="67">
        <v>20995.420000000002</v>
      </c>
      <c r="AU801" s="68">
        <v>0.72698873060161395</v>
      </c>
      <c r="AV801" s="43">
        <v>1020.1500000000002</v>
      </c>
      <c r="AW801" s="43">
        <v>1019.8399999999999</v>
      </c>
      <c r="AX801" s="69">
        <v>0.99969612311914891</v>
      </c>
      <c r="AY801" s="43">
        <v>172217.24354213715</v>
      </c>
      <c r="AZ801" s="43">
        <v>143555.60000000003</v>
      </c>
      <c r="BA801" s="43">
        <v>41714.701650716204</v>
      </c>
      <c r="BB801" s="43">
        <v>39783.939999999995</v>
      </c>
      <c r="BC801" s="43">
        <v>289854.79161270906</v>
      </c>
      <c r="BD801" s="43">
        <v>70458.940756890486</v>
      </c>
      <c r="BE801" s="43">
        <v>194137.21</v>
      </c>
      <c r="BF801" s="43">
        <v>176513.09000000005</v>
      </c>
      <c r="BG801" s="43">
        <v>1727.0599999999995</v>
      </c>
      <c r="BH801" s="43">
        <v>56</v>
      </c>
      <c r="BI801" s="44">
        <v>43173</v>
      </c>
      <c r="BJ801" s="44">
        <v>43541</v>
      </c>
      <c r="BK801" s="44">
        <v>43172</v>
      </c>
      <c r="BL801" s="43">
        <f t="shared" si="453"/>
        <v>973075.71</v>
      </c>
      <c r="BM801" s="43">
        <f t="shared" si="454"/>
        <v>882996.53</v>
      </c>
      <c r="BO801" s="16" t="str">
        <f>IFERROR(VLOOKUP($C801,'PORTE LOJA'!A:B,2,0),"PORTE 1")</f>
        <v>PORTE 3</v>
      </c>
      <c r="BP801" s="16">
        <f>VLOOKUP(BO801,'PAINEL E TARGET'!$S$1:$W$8,3,0)</f>
        <v>2400</v>
      </c>
      <c r="BQ801" s="16">
        <f t="shared" si="432"/>
        <v>1</v>
      </c>
      <c r="BR801" s="16">
        <f t="shared" si="433"/>
        <v>1</v>
      </c>
      <c r="BS801" s="16">
        <f t="shared" si="434"/>
        <v>1</v>
      </c>
      <c r="BT801" s="16">
        <f t="shared" si="435"/>
        <v>1</v>
      </c>
      <c r="BU801" s="16">
        <f t="shared" si="436"/>
        <v>1</v>
      </c>
      <c r="BV801" s="16">
        <f t="shared" si="437"/>
        <v>1</v>
      </c>
      <c r="BW801" s="17" t="str">
        <f t="shared" si="455"/>
        <v>111111</v>
      </c>
      <c r="BY801" s="17">
        <f t="shared" si="438"/>
        <v>0.67200000000000004</v>
      </c>
      <c r="BZ801" s="17">
        <f t="shared" si="439"/>
        <v>0.755</v>
      </c>
      <c r="CA801" s="17" t="str">
        <f t="shared" si="456"/>
        <v>Sem Retira</v>
      </c>
      <c r="CB801" s="17">
        <f t="shared" si="457"/>
        <v>0.755</v>
      </c>
      <c r="CC801" s="33" t="str">
        <f>IF(CB801&gt;='PAINEL E TARGET'!$T$11,'PAINEL E TARGET'!$S$11,
IF(CB801&gt;='PAINEL E TARGET'!$T$12,'PAINEL E TARGET'!$S$12,
IF(CB801&gt;='PAINEL E TARGET'!$T$13,'PAINEL E TARGET'!$S$13,
IF(CB801&gt;='PAINEL E TARGET'!$T$14,'PAINEL E TARGET'!$S$14,
IF(CB801&gt;='PAINEL E TARGET'!$T$15,'PAINEL E TARGET'!$S$15,
IF(CB801&gt;='PAINEL E TARGET'!$T$16,'PAINEL E TARGET'!$S$16,
IF(CB801&gt;='PAINEL E TARGET'!$T$17,'PAINEL E TARGET'!$S$17,
IF(CB801&gt;='PAINEL E TARGET'!$T$18,'PAINEL E TARGET'!$S$18,'PAINEL E TARGET'!$S$19))))))))</f>
        <v>Não elegível</v>
      </c>
      <c r="CD801" s="17">
        <f>IFERROR(VLOOKUP($BW801,'PAINEL E TARGET'!$G$1:$Q$99,4,0),0)</f>
        <v>0.25</v>
      </c>
      <c r="CE801" s="17">
        <f>VLOOKUP(CC801,'PAINEL E TARGET'!$S$10:$U$19,3,0)</f>
        <v>0</v>
      </c>
      <c r="CF801" s="16">
        <f t="shared" si="458"/>
        <v>0</v>
      </c>
      <c r="CG801" s="17">
        <f t="shared" si="440"/>
        <v>0.71599999999999997</v>
      </c>
      <c r="CH801" s="17">
        <f t="shared" si="441"/>
        <v>0.46899999999999997</v>
      </c>
      <c r="CI801" s="17">
        <f t="shared" si="442"/>
        <v>0.63600000000000001</v>
      </c>
      <c r="CJ801" s="17">
        <f t="shared" si="443"/>
        <v>0.72699999999999998</v>
      </c>
      <c r="CK801" s="17">
        <f t="shared" si="444"/>
        <v>1</v>
      </c>
      <c r="CL801" s="17">
        <f t="shared" si="445"/>
        <v>0.66900000000000004</v>
      </c>
      <c r="CM801" s="16">
        <f t="shared" si="446"/>
        <v>3</v>
      </c>
      <c r="CN801" s="17" t="str">
        <f t="shared" si="459"/>
        <v>não ok</v>
      </c>
      <c r="CO801" s="17">
        <f t="shared" si="460"/>
        <v>0</v>
      </c>
      <c r="CP801" s="33" t="str">
        <f>IF(CO801&gt;='PAINEL E TARGET'!$T$11,'PAINEL E TARGET'!$S$11,
IF(CO801&gt;='PAINEL E TARGET'!$T$12,'PAINEL E TARGET'!$S$12,
IF(CO801&gt;='PAINEL E TARGET'!$T$13,'PAINEL E TARGET'!$S$13,
IF(CO801&gt;='PAINEL E TARGET'!$T$14,'PAINEL E TARGET'!$S$14,
IF(CO801&gt;='PAINEL E TARGET'!$T$15,'PAINEL E TARGET'!$S$15,
IF(CO801&gt;='PAINEL E TARGET'!$T$16,'PAINEL E TARGET'!$S$16,
IF(CO801&gt;='PAINEL E TARGET'!$T$17,'PAINEL E TARGET'!$S$17,
IF(CO801&gt;='PAINEL E TARGET'!$T$18,'PAINEL E TARGET'!$S$18,'PAINEL E TARGET'!$S$19))))))))</f>
        <v>Não elegível</v>
      </c>
      <c r="CQ801" s="17">
        <f>IFERROR(VLOOKUP($BW801,'PAINEL E TARGET'!$G$1:$Q$99,5,0),0)</f>
        <v>0.25</v>
      </c>
      <c r="CR801" s="17">
        <f>VLOOKUP(CP801,'PAINEL E TARGET'!$S$10:$U$19,3,0)</f>
        <v>0</v>
      </c>
      <c r="CS801" s="16">
        <f t="shared" si="461"/>
        <v>0</v>
      </c>
      <c r="CT801" s="17">
        <f t="shared" si="447"/>
        <v>0.77400000000000002</v>
      </c>
      <c r="CU801" s="33" t="str">
        <f>IF(CT801&gt;='PAINEL E TARGET'!$T$11,'PAINEL E TARGET'!$S$11,
IF(CT801&gt;='PAINEL E TARGET'!$T$12,'PAINEL E TARGET'!$S$12,
IF(CT801&gt;='PAINEL E TARGET'!$T$13,'PAINEL E TARGET'!$S$13,
IF(CT801&gt;='PAINEL E TARGET'!$T$14,'PAINEL E TARGET'!$S$14,
IF(CT801&gt;='PAINEL E TARGET'!$T$15,'PAINEL E TARGET'!$S$15,
IF(CT801&gt;='PAINEL E TARGET'!$T$16,'PAINEL E TARGET'!$S$16,
IF(CT801&gt;='PAINEL E TARGET'!$T$17,'PAINEL E TARGET'!$S$17,
IF(CT801&gt;='PAINEL E TARGET'!$T$18,'PAINEL E TARGET'!$S$18,'PAINEL E TARGET'!$S$19))))))))</f>
        <v>Não elegível</v>
      </c>
      <c r="CV801" s="17">
        <f>IFERROR(VLOOKUP($BW801,'PAINEL E TARGET'!$G$1:$Q$99,6,0),0)</f>
        <v>0.2</v>
      </c>
      <c r="CW801" s="17">
        <f>VLOOKUP(CU801,'PAINEL E TARGET'!$S$10:$U$19,3,0)</f>
        <v>0</v>
      </c>
      <c r="CX801" s="16">
        <f t="shared" si="462"/>
        <v>0</v>
      </c>
      <c r="CY801" s="17">
        <f t="shared" si="448"/>
        <v>0.83399999999999996</v>
      </c>
      <c r="CZ801" s="33" t="str">
        <f>IF(CY801&gt;='PAINEL E TARGET'!$T$11,'PAINEL E TARGET'!$S$11,
IF(CY801&gt;='PAINEL E TARGET'!$T$12,'PAINEL E TARGET'!$S$12,
IF(CY801&gt;='PAINEL E TARGET'!$T$13,'PAINEL E TARGET'!$S$13,
IF(CY801&gt;='PAINEL E TARGET'!$T$14,'PAINEL E TARGET'!$S$14,
IF(CY801&gt;='PAINEL E TARGET'!$T$15,'PAINEL E TARGET'!$S$15,
IF(CY801&gt;='PAINEL E TARGET'!$T$16,'PAINEL E TARGET'!$S$16,
IF(CY801&gt;='PAINEL E TARGET'!$T$17,'PAINEL E TARGET'!$S$17,
IF(CY801&gt;='PAINEL E TARGET'!$T$18,'PAINEL E TARGET'!$S$18,'PAINEL E TARGET'!$S$19))))))))</f>
        <v>Não elegível</v>
      </c>
      <c r="DA801" s="17">
        <f>IFERROR(VLOOKUP($BW801,'PAINEL E TARGET'!$G$1:$Q$99,7,0),0)</f>
        <v>0.15</v>
      </c>
      <c r="DB801" s="17">
        <f>VLOOKUP(CZ801,'PAINEL E TARGET'!$S$10:$U$19,3,0)</f>
        <v>0</v>
      </c>
      <c r="DC801" s="16">
        <f t="shared" si="463"/>
        <v>0</v>
      </c>
      <c r="DD801" s="17">
        <f t="shared" si="449"/>
        <v>0.95399999999999996</v>
      </c>
      <c r="DE801" s="33" t="str">
        <f>IF(DD801&gt;='PAINEL E TARGET'!$T$11,'PAINEL E TARGET'!$S$11,
IF(DD801&gt;='PAINEL E TARGET'!$T$12,'PAINEL E TARGET'!$S$12,
IF(DD801&gt;='PAINEL E TARGET'!$T$13,'PAINEL E TARGET'!$S$13,
IF(DD801&gt;='PAINEL E TARGET'!$T$14,'PAINEL E TARGET'!$S$14,
IF(DD801&gt;='PAINEL E TARGET'!$T$15,'PAINEL E TARGET'!$S$15,
IF(DD801&gt;='PAINEL E TARGET'!$T$16,'PAINEL E TARGET'!$S$16,
IF(DD801&gt;='PAINEL E TARGET'!$T$17,'PAINEL E TARGET'!$S$17,
IF(DD801&gt;='PAINEL E TARGET'!$T$18,'PAINEL E TARGET'!$S$18,'PAINEL E TARGET'!$S$19))))))))</f>
        <v>1. Fx de 90% a 99,9%</v>
      </c>
      <c r="DF801" s="17">
        <f>IFERROR(VLOOKUP($BW801,'PAINEL E TARGET'!$G$1:$Q$99,8,0),0)</f>
        <v>0.1</v>
      </c>
      <c r="DG801" s="17">
        <f>VLOOKUP(DE801,'PAINEL E TARGET'!$S$10:$U$19,3,0)</f>
        <v>0.5</v>
      </c>
      <c r="DH801" s="16">
        <f t="shared" si="464"/>
        <v>120</v>
      </c>
      <c r="DI801" s="17">
        <f t="shared" si="450"/>
        <v>0.45900000000000002</v>
      </c>
      <c r="DJ801" s="33" t="str">
        <f>IF(DI801&gt;='PAINEL E TARGET'!$T$11,'PAINEL E TARGET'!$S$11,
IF(DI801&gt;='PAINEL E TARGET'!$T$12,'PAINEL E TARGET'!$S$12,
IF(DI801&gt;='PAINEL E TARGET'!$T$13,'PAINEL E TARGET'!$S$13,
IF(DI801&gt;='PAINEL E TARGET'!$T$14,'PAINEL E TARGET'!$S$14,
IF(DI801&gt;='PAINEL E TARGET'!$T$15,'PAINEL E TARGET'!$S$15,
IF(DI801&gt;='PAINEL E TARGET'!$T$16,'PAINEL E TARGET'!$S$16,
IF(DI801&gt;='PAINEL E TARGET'!$T$17,'PAINEL E TARGET'!$S$17,
IF(DI801&gt;='PAINEL E TARGET'!$T$18,'PAINEL E TARGET'!$S$18,'PAINEL E TARGET'!$S$19))))))))</f>
        <v>Não elegível</v>
      </c>
      <c r="DK801" s="17">
        <f>IFERROR(VLOOKUP($BW801,'PAINEL E TARGET'!$G$1:$Q$99,9,0),0)</f>
        <v>0.05</v>
      </c>
      <c r="DL801" s="17">
        <f>VLOOKUP(DJ801,'PAINEL E TARGET'!$S$10:$U$19,3,0)</f>
        <v>0</v>
      </c>
      <c r="DM801" s="16">
        <f t="shared" si="465"/>
        <v>0</v>
      </c>
      <c r="DN801" s="17">
        <f t="shared" si="451"/>
        <v>1</v>
      </c>
      <c r="DO801" s="33" t="str">
        <f>IF(DN801&gt;='PAINEL E TARGET'!$T$11,'PAINEL E TARGET'!$S$11,
IF(DN801&gt;='PAINEL E TARGET'!$T$12,'PAINEL E TARGET'!$S$12,
IF(DN801&gt;='PAINEL E TARGET'!$T$13,'PAINEL E TARGET'!$S$13,
IF(DN801&gt;='PAINEL E TARGET'!$T$14,'PAINEL E TARGET'!$S$14,
IF(DN801&gt;='PAINEL E TARGET'!$T$15,'PAINEL E TARGET'!$S$15,
IF(DN801&gt;='PAINEL E TARGET'!$T$16,'PAINEL E TARGET'!$S$16,
IF(DN801&gt;='PAINEL E TARGET'!$T$17,'PAINEL E TARGET'!$S$17,
IF(DN801&gt;='PAINEL E TARGET'!$T$18,'PAINEL E TARGET'!$S$18,'PAINEL E TARGET'!$S$19))))))))</f>
        <v>2. Fx de 100% a 104,9%</v>
      </c>
      <c r="DP801" s="17">
        <f>IFERROR(VLOOKUP($BW801,'PAINEL E TARGET'!$G$1:$Q$99,10,0),0)</f>
        <v>0</v>
      </c>
      <c r="DQ801" s="17">
        <f>VLOOKUP(DO801,'PAINEL E TARGET'!$S$10:$U$19,3,0)</f>
        <v>1</v>
      </c>
      <c r="DR801" s="16">
        <f t="shared" si="466"/>
        <v>0</v>
      </c>
      <c r="DS801" s="17">
        <f t="shared" si="452"/>
        <v>0.91300000000000003</v>
      </c>
      <c r="DT801" s="16">
        <f>IF(DS801&gt;=1,VLOOKUP(BO801,'PAINEL E TARGET'!$S$1:$W$8,5,0),0)</f>
        <v>0</v>
      </c>
      <c r="DU801" s="16">
        <f t="shared" si="467"/>
        <v>120</v>
      </c>
    </row>
    <row r="802" spans="2:125" s="32" customFormat="1" x14ac:dyDescent="0.2">
      <c r="B802" s="44">
        <v>43541</v>
      </c>
      <c r="C802" s="65">
        <v>1724</v>
      </c>
      <c r="D802" s="66" t="s">
        <v>798</v>
      </c>
      <c r="E802" s="65">
        <v>418</v>
      </c>
      <c r="F802" s="65" t="s">
        <v>1020</v>
      </c>
      <c r="G802" s="67">
        <v>2662314.438637496</v>
      </c>
      <c r="H802" s="67">
        <v>1467855.253843131</v>
      </c>
      <c r="I802" s="67">
        <v>1200735.53</v>
      </c>
      <c r="J802" s="68">
        <v>0.81802039189916065</v>
      </c>
      <c r="K802" s="67">
        <v>308286.92927367147</v>
      </c>
      <c r="L802" s="67">
        <v>1020228.1966432882</v>
      </c>
      <c r="M802" s="67">
        <v>225175.9</v>
      </c>
      <c r="N802" s="67">
        <v>927116.23999999987</v>
      </c>
      <c r="O802" s="67">
        <v>2411860.519037446</v>
      </c>
      <c r="P802" s="67" t="s">
        <v>1082</v>
      </c>
      <c r="Q802" s="67" t="s">
        <v>1082</v>
      </c>
      <c r="R802" s="67">
        <v>0</v>
      </c>
      <c r="S802" s="67">
        <v>339.9</v>
      </c>
      <c r="T802" s="68">
        <v>0.10252681911016029</v>
      </c>
      <c r="U802" s="68">
        <v>0.10704021638123815</v>
      </c>
      <c r="V802" s="68">
        <v>1.0440216258560449</v>
      </c>
      <c r="W802" s="67">
        <v>136208.43000000002</v>
      </c>
      <c r="X802" s="67">
        <v>123341.59999999998</v>
      </c>
      <c r="Y802" s="68">
        <v>0.90553572932306725</v>
      </c>
      <c r="Z802" s="68">
        <v>0.11310489212253966</v>
      </c>
      <c r="AA802" s="68">
        <v>0.15401506600574399</v>
      </c>
      <c r="AB802" s="68">
        <v>1.3617011882994556</v>
      </c>
      <c r="AC802" s="67">
        <v>150261.56</v>
      </c>
      <c r="AD802" s="67">
        <v>177470.35</v>
      </c>
      <c r="AE802" s="68">
        <v>1.1810761847541049</v>
      </c>
      <c r="AF802" s="43">
        <v>80</v>
      </c>
      <c r="AG802" s="43">
        <v>74</v>
      </c>
      <c r="AH802" s="43">
        <v>47</v>
      </c>
      <c r="AI802" s="43">
        <v>34</v>
      </c>
      <c r="AJ802" s="67">
        <v>93230.2</v>
      </c>
      <c r="AK802" s="67">
        <v>70958</v>
      </c>
      <c r="AL802" s="68">
        <v>0.76110530707860757</v>
      </c>
      <c r="AM802" s="67">
        <v>6812.7699999999995</v>
      </c>
      <c r="AN802" s="67">
        <v>19398.02</v>
      </c>
      <c r="AO802" s="68">
        <v>2.8473029325810209</v>
      </c>
      <c r="AP802" s="67">
        <v>0</v>
      </c>
      <c r="AQ802" s="67">
        <v>4257.88</v>
      </c>
      <c r="AR802" s="68">
        <v>0</v>
      </c>
      <c r="AS802" s="67">
        <v>36165.46</v>
      </c>
      <c r="AT802" s="67">
        <v>28727.700000000004</v>
      </c>
      <c r="AU802" s="68">
        <v>0.79434078814426823</v>
      </c>
      <c r="AV802" s="43">
        <v>1163.4199999999998</v>
      </c>
      <c r="AW802" s="43">
        <v>519.89</v>
      </c>
      <c r="AX802" s="69">
        <v>0.44686355744271206</v>
      </c>
      <c r="AY802" s="43">
        <v>308286.92927367147</v>
      </c>
      <c r="AZ802" s="43">
        <v>225175.9</v>
      </c>
      <c r="BA802" s="43">
        <v>42267.385928226759</v>
      </c>
      <c r="BB802" s="43">
        <v>43197.070000000007</v>
      </c>
      <c r="BC802" s="43">
        <v>559369.14349205571</v>
      </c>
      <c r="BD802" s="43">
        <v>76794.663170988875</v>
      </c>
      <c r="BE802" s="43">
        <v>248648.05000000002</v>
      </c>
      <c r="BF802" s="43">
        <v>274302.02999999997</v>
      </c>
      <c r="BG802" s="43">
        <v>2115.4299999999998</v>
      </c>
      <c r="BH802" s="43">
        <v>79</v>
      </c>
      <c r="BI802" s="44">
        <v>43173</v>
      </c>
      <c r="BJ802" s="44">
        <v>43541</v>
      </c>
      <c r="BK802" s="44">
        <v>43172</v>
      </c>
      <c r="BL802" s="43">
        <f t="shared" si="453"/>
        <v>1201075.43</v>
      </c>
      <c r="BM802" s="43">
        <f t="shared" si="454"/>
        <v>1152632.0399999998</v>
      </c>
      <c r="BO802" s="16" t="str">
        <f>IFERROR(VLOOKUP($C802,'PORTE LOJA'!A:B,2,0),"PORTE 1")</f>
        <v>PORTE 4</v>
      </c>
      <c r="BP802" s="16">
        <f>VLOOKUP(BO802,'PAINEL E TARGET'!$S$1:$W$8,3,0)</f>
        <v>3000</v>
      </c>
      <c r="BQ802" s="16">
        <f t="shared" si="432"/>
        <v>1</v>
      </c>
      <c r="BR802" s="16">
        <f t="shared" si="433"/>
        <v>1</v>
      </c>
      <c r="BS802" s="16">
        <f t="shared" si="434"/>
        <v>1</v>
      </c>
      <c r="BT802" s="16">
        <f t="shared" si="435"/>
        <v>1</v>
      </c>
      <c r="BU802" s="16">
        <f t="shared" si="436"/>
        <v>1</v>
      </c>
      <c r="BV802" s="16">
        <f t="shared" si="437"/>
        <v>1</v>
      </c>
      <c r="BW802" s="17" t="str">
        <f t="shared" si="455"/>
        <v>111111</v>
      </c>
      <c r="BY802" s="17">
        <f t="shared" si="438"/>
        <v>0.81799999999999995</v>
      </c>
      <c r="BZ802" s="17">
        <f t="shared" si="439"/>
        <v>0.86799999999999999</v>
      </c>
      <c r="CA802" s="17" t="str">
        <f t="shared" si="456"/>
        <v>Sem Retira</v>
      </c>
      <c r="CB802" s="17">
        <f t="shared" si="457"/>
        <v>0.86799999999999999</v>
      </c>
      <c r="CC802" s="33" t="str">
        <f>IF(CB802&gt;='PAINEL E TARGET'!$T$11,'PAINEL E TARGET'!$S$11,
IF(CB802&gt;='PAINEL E TARGET'!$T$12,'PAINEL E TARGET'!$S$12,
IF(CB802&gt;='PAINEL E TARGET'!$T$13,'PAINEL E TARGET'!$S$13,
IF(CB802&gt;='PAINEL E TARGET'!$T$14,'PAINEL E TARGET'!$S$14,
IF(CB802&gt;='PAINEL E TARGET'!$T$15,'PAINEL E TARGET'!$S$15,
IF(CB802&gt;='PAINEL E TARGET'!$T$16,'PAINEL E TARGET'!$S$16,
IF(CB802&gt;='PAINEL E TARGET'!$T$17,'PAINEL E TARGET'!$S$17,
IF(CB802&gt;='PAINEL E TARGET'!$T$18,'PAINEL E TARGET'!$S$18,'PAINEL E TARGET'!$S$19))))))))</f>
        <v>Não elegível</v>
      </c>
      <c r="CD802" s="17">
        <f>IFERROR(VLOOKUP($BW802,'PAINEL E TARGET'!$G$1:$Q$99,4,0),0)</f>
        <v>0.25</v>
      </c>
      <c r="CE802" s="17">
        <f>VLOOKUP(CC802,'PAINEL E TARGET'!$S$10:$U$19,3,0)</f>
        <v>0</v>
      </c>
      <c r="CF802" s="16">
        <f t="shared" si="458"/>
        <v>0</v>
      </c>
      <c r="CG802" s="17">
        <f t="shared" si="440"/>
        <v>0.76100000000000001</v>
      </c>
      <c r="CH802" s="17">
        <f t="shared" si="441"/>
        <v>2.847</v>
      </c>
      <c r="CI802" s="17" t="str">
        <f t="shared" si="442"/>
        <v>sem meta</v>
      </c>
      <c r="CJ802" s="17">
        <f t="shared" si="443"/>
        <v>0.79400000000000004</v>
      </c>
      <c r="CK802" s="17">
        <f t="shared" si="444"/>
        <v>0.44700000000000001</v>
      </c>
      <c r="CL802" s="17">
        <f t="shared" si="445"/>
        <v>0.90600000000000003</v>
      </c>
      <c r="CM802" s="16">
        <f t="shared" si="446"/>
        <v>4</v>
      </c>
      <c r="CN802" s="17" t="str">
        <f t="shared" si="459"/>
        <v>não ok</v>
      </c>
      <c r="CO802" s="17">
        <f t="shared" si="460"/>
        <v>0</v>
      </c>
      <c r="CP802" s="33" t="str">
        <f>IF(CO802&gt;='PAINEL E TARGET'!$T$11,'PAINEL E TARGET'!$S$11,
IF(CO802&gt;='PAINEL E TARGET'!$T$12,'PAINEL E TARGET'!$S$12,
IF(CO802&gt;='PAINEL E TARGET'!$T$13,'PAINEL E TARGET'!$S$13,
IF(CO802&gt;='PAINEL E TARGET'!$T$14,'PAINEL E TARGET'!$S$14,
IF(CO802&gt;='PAINEL E TARGET'!$T$15,'PAINEL E TARGET'!$S$15,
IF(CO802&gt;='PAINEL E TARGET'!$T$16,'PAINEL E TARGET'!$S$16,
IF(CO802&gt;='PAINEL E TARGET'!$T$17,'PAINEL E TARGET'!$S$17,
IF(CO802&gt;='PAINEL E TARGET'!$T$18,'PAINEL E TARGET'!$S$18,'PAINEL E TARGET'!$S$19))))))))</f>
        <v>Não elegível</v>
      </c>
      <c r="CQ802" s="17">
        <f>IFERROR(VLOOKUP($BW802,'PAINEL E TARGET'!$G$1:$Q$99,5,0),0)</f>
        <v>0.25</v>
      </c>
      <c r="CR802" s="17">
        <f>VLOOKUP(CP802,'PAINEL E TARGET'!$S$10:$U$19,3,0)</f>
        <v>0</v>
      </c>
      <c r="CS802" s="16">
        <f t="shared" si="461"/>
        <v>0</v>
      </c>
      <c r="CT802" s="17">
        <f t="shared" si="447"/>
        <v>1.181</v>
      </c>
      <c r="CU802" s="33" t="str">
        <f>IF(CT802&gt;='PAINEL E TARGET'!$T$11,'PAINEL E TARGET'!$S$11,
IF(CT802&gt;='PAINEL E TARGET'!$T$12,'PAINEL E TARGET'!$S$12,
IF(CT802&gt;='PAINEL E TARGET'!$T$13,'PAINEL E TARGET'!$S$13,
IF(CT802&gt;='PAINEL E TARGET'!$T$14,'PAINEL E TARGET'!$S$14,
IF(CT802&gt;='PAINEL E TARGET'!$T$15,'PAINEL E TARGET'!$S$15,
IF(CT802&gt;='PAINEL E TARGET'!$T$16,'PAINEL E TARGET'!$S$16,
IF(CT802&gt;='PAINEL E TARGET'!$T$17,'PAINEL E TARGET'!$S$17,
IF(CT802&gt;='PAINEL E TARGET'!$T$18,'PAINEL E TARGET'!$S$18,'PAINEL E TARGET'!$S$19))))))))</f>
        <v>5. Fx de 115% a 119,9%</v>
      </c>
      <c r="CV802" s="17">
        <f>IFERROR(VLOOKUP($BW802,'PAINEL E TARGET'!$G$1:$Q$99,6,0),0)</f>
        <v>0.2</v>
      </c>
      <c r="CW802" s="17">
        <f>VLOOKUP(CU802,'PAINEL E TARGET'!$S$10:$U$19,3,0)</f>
        <v>1.3</v>
      </c>
      <c r="CX802" s="16">
        <f t="shared" si="462"/>
        <v>780</v>
      </c>
      <c r="CY802" s="17">
        <f t="shared" si="448"/>
        <v>0.73</v>
      </c>
      <c r="CZ802" s="33" t="str">
        <f>IF(CY802&gt;='PAINEL E TARGET'!$T$11,'PAINEL E TARGET'!$S$11,
IF(CY802&gt;='PAINEL E TARGET'!$T$12,'PAINEL E TARGET'!$S$12,
IF(CY802&gt;='PAINEL E TARGET'!$T$13,'PAINEL E TARGET'!$S$13,
IF(CY802&gt;='PAINEL E TARGET'!$T$14,'PAINEL E TARGET'!$S$14,
IF(CY802&gt;='PAINEL E TARGET'!$T$15,'PAINEL E TARGET'!$S$15,
IF(CY802&gt;='PAINEL E TARGET'!$T$16,'PAINEL E TARGET'!$S$16,
IF(CY802&gt;='PAINEL E TARGET'!$T$17,'PAINEL E TARGET'!$S$17,
IF(CY802&gt;='PAINEL E TARGET'!$T$18,'PAINEL E TARGET'!$S$18,'PAINEL E TARGET'!$S$19))))))))</f>
        <v>Não elegível</v>
      </c>
      <c r="DA802" s="17">
        <f>IFERROR(VLOOKUP($BW802,'PAINEL E TARGET'!$G$1:$Q$99,7,0),0)</f>
        <v>0.15</v>
      </c>
      <c r="DB802" s="17">
        <f>VLOOKUP(CZ802,'PAINEL E TARGET'!$S$10:$U$19,3,0)</f>
        <v>0</v>
      </c>
      <c r="DC802" s="16">
        <f t="shared" si="463"/>
        <v>0</v>
      </c>
      <c r="DD802" s="17">
        <f t="shared" si="449"/>
        <v>1.022</v>
      </c>
      <c r="DE802" s="33" t="str">
        <f>IF(DD802&gt;='PAINEL E TARGET'!$T$11,'PAINEL E TARGET'!$S$11,
IF(DD802&gt;='PAINEL E TARGET'!$T$12,'PAINEL E TARGET'!$S$12,
IF(DD802&gt;='PAINEL E TARGET'!$T$13,'PAINEL E TARGET'!$S$13,
IF(DD802&gt;='PAINEL E TARGET'!$T$14,'PAINEL E TARGET'!$S$14,
IF(DD802&gt;='PAINEL E TARGET'!$T$15,'PAINEL E TARGET'!$S$15,
IF(DD802&gt;='PAINEL E TARGET'!$T$16,'PAINEL E TARGET'!$S$16,
IF(DD802&gt;='PAINEL E TARGET'!$T$17,'PAINEL E TARGET'!$S$17,
IF(DD802&gt;='PAINEL E TARGET'!$T$18,'PAINEL E TARGET'!$S$18,'PAINEL E TARGET'!$S$19))))))))</f>
        <v>2. Fx de 100% a 104,9%</v>
      </c>
      <c r="DF802" s="17">
        <f>IFERROR(VLOOKUP($BW802,'PAINEL E TARGET'!$G$1:$Q$99,8,0),0)</f>
        <v>0.1</v>
      </c>
      <c r="DG802" s="17">
        <f>VLOOKUP(DE802,'PAINEL E TARGET'!$S$10:$U$19,3,0)</f>
        <v>1</v>
      </c>
      <c r="DH802" s="16">
        <f t="shared" si="464"/>
        <v>300</v>
      </c>
      <c r="DI802" s="17">
        <f t="shared" si="450"/>
        <v>0.72299999999999998</v>
      </c>
      <c r="DJ802" s="33" t="str">
        <f>IF(DI802&gt;='PAINEL E TARGET'!$T$11,'PAINEL E TARGET'!$S$11,
IF(DI802&gt;='PAINEL E TARGET'!$T$12,'PAINEL E TARGET'!$S$12,
IF(DI802&gt;='PAINEL E TARGET'!$T$13,'PAINEL E TARGET'!$S$13,
IF(DI802&gt;='PAINEL E TARGET'!$T$14,'PAINEL E TARGET'!$S$14,
IF(DI802&gt;='PAINEL E TARGET'!$T$15,'PAINEL E TARGET'!$S$15,
IF(DI802&gt;='PAINEL E TARGET'!$T$16,'PAINEL E TARGET'!$S$16,
IF(DI802&gt;='PAINEL E TARGET'!$T$17,'PAINEL E TARGET'!$S$17,
IF(DI802&gt;='PAINEL E TARGET'!$T$18,'PAINEL E TARGET'!$S$18,'PAINEL E TARGET'!$S$19))))))))</f>
        <v>Não elegível</v>
      </c>
      <c r="DK802" s="17">
        <f>IFERROR(VLOOKUP($BW802,'PAINEL E TARGET'!$G$1:$Q$99,9,0),0)</f>
        <v>0.05</v>
      </c>
      <c r="DL802" s="17">
        <f>VLOOKUP(DJ802,'PAINEL E TARGET'!$S$10:$U$19,3,0)</f>
        <v>0</v>
      </c>
      <c r="DM802" s="16">
        <f t="shared" si="465"/>
        <v>0</v>
      </c>
      <c r="DN802" s="17">
        <f t="shared" si="451"/>
        <v>0.44700000000000001</v>
      </c>
      <c r="DO802" s="33" t="str">
        <f>IF(DN802&gt;='PAINEL E TARGET'!$T$11,'PAINEL E TARGET'!$S$11,
IF(DN802&gt;='PAINEL E TARGET'!$T$12,'PAINEL E TARGET'!$S$12,
IF(DN802&gt;='PAINEL E TARGET'!$T$13,'PAINEL E TARGET'!$S$13,
IF(DN802&gt;='PAINEL E TARGET'!$T$14,'PAINEL E TARGET'!$S$14,
IF(DN802&gt;='PAINEL E TARGET'!$T$15,'PAINEL E TARGET'!$S$15,
IF(DN802&gt;='PAINEL E TARGET'!$T$16,'PAINEL E TARGET'!$S$16,
IF(DN802&gt;='PAINEL E TARGET'!$T$17,'PAINEL E TARGET'!$S$17,
IF(DN802&gt;='PAINEL E TARGET'!$T$18,'PAINEL E TARGET'!$S$18,'PAINEL E TARGET'!$S$19))))))))</f>
        <v>Não elegível</v>
      </c>
      <c r="DP802" s="17">
        <f>IFERROR(VLOOKUP($BW802,'PAINEL E TARGET'!$G$1:$Q$99,10,0),0)</f>
        <v>0</v>
      </c>
      <c r="DQ802" s="17">
        <f>VLOOKUP(DO802,'PAINEL E TARGET'!$S$10:$U$19,3,0)</f>
        <v>0</v>
      </c>
      <c r="DR802" s="16">
        <f t="shared" si="466"/>
        <v>0</v>
      </c>
      <c r="DS802" s="17">
        <f t="shared" si="452"/>
        <v>0.92500000000000004</v>
      </c>
      <c r="DT802" s="16">
        <f>IF(DS802&gt;=1,VLOOKUP(BO802,'PAINEL E TARGET'!$S$1:$W$8,5,0),0)</f>
        <v>0</v>
      </c>
      <c r="DU802" s="16">
        <f t="shared" si="467"/>
        <v>1080</v>
      </c>
    </row>
    <row r="803" spans="2:125" s="32" customFormat="1" x14ac:dyDescent="0.2">
      <c r="B803" s="44">
        <v>43541</v>
      </c>
      <c r="C803" s="65">
        <v>1725</v>
      </c>
      <c r="D803" s="66" t="s">
        <v>799</v>
      </c>
      <c r="E803" s="65">
        <v>612</v>
      </c>
      <c r="F803" s="65" t="s">
        <v>1019</v>
      </c>
      <c r="G803" s="67">
        <v>1760401.7057986553</v>
      </c>
      <c r="H803" s="67">
        <v>1005591.68467273</v>
      </c>
      <c r="I803" s="67">
        <v>768247.05999999994</v>
      </c>
      <c r="J803" s="68">
        <v>0.76397515185303666</v>
      </c>
      <c r="K803" s="67">
        <v>38620.629318945532</v>
      </c>
      <c r="L803" s="67">
        <v>687034.4771576135</v>
      </c>
      <c r="M803" s="67">
        <v>46270.3</v>
      </c>
      <c r="N803" s="67">
        <v>589484.91999999993</v>
      </c>
      <c r="O803" s="67">
        <v>1278101.3005841929</v>
      </c>
      <c r="P803" s="67" t="s">
        <v>1082</v>
      </c>
      <c r="Q803" s="67" t="s">
        <v>1082</v>
      </c>
      <c r="R803" s="67">
        <v>0</v>
      </c>
      <c r="S803" s="67">
        <v>0</v>
      </c>
      <c r="T803" s="68">
        <v>7.8044017735895838E-2</v>
      </c>
      <c r="U803" s="68">
        <v>7.2499050813928045E-2</v>
      </c>
      <c r="V803" s="68">
        <v>0.92895077569260742</v>
      </c>
      <c r="W803" s="67">
        <v>56633.04</v>
      </c>
      <c r="X803" s="67">
        <v>46091.65</v>
      </c>
      <c r="Y803" s="68">
        <v>0.8138650158988463</v>
      </c>
      <c r="Z803" s="68">
        <v>5.264011740436076E-2</v>
      </c>
      <c r="AA803" s="68">
        <v>5.5310359858311509E-2</v>
      </c>
      <c r="AB803" s="68">
        <v>1.0507263772502442</v>
      </c>
      <c r="AC803" s="67">
        <v>38198.570000000007</v>
      </c>
      <c r="AD803" s="67">
        <v>35163.85</v>
      </c>
      <c r="AE803" s="68">
        <v>0.92055409404069299</v>
      </c>
      <c r="AF803" s="43">
        <v>80</v>
      </c>
      <c r="AG803" s="43">
        <v>73</v>
      </c>
      <c r="AH803" s="43">
        <v>10</v>
      </c>
      <c r="AI803" s="43">
        <v>9</v>
      </c>
      <c r="AJ803" s="67">
        <v>24248.07</v>
      </c>
      <c r="AK803" s="67">
        <v>21553</v>
      </c>
      <c r="AL803" s="68">
        <v>0.8888542469565619</v>
      </c>
      <c r="AM803" s="67">
        <v>12894.88</v>
      </c>
      <c r="AN803" s="67">
        <v>8127.3</v>
      </c>
      <c r="AO803" s="68">
        <v>0.63027341084213273</v>
      </c>
      <c r="AP803" s="67">
        <v>0</v>
      </c>
      <c r="AQ803" s="67">
        <v>114</v>
      </c>
      <c r="AR803" s="68">
        <v>0</v>
      </c>
      <c r="AS803" s="67">
        <v>19490.09</v>
      </c>
      <c r="AT803" s="67">
        <v>16297.35</v>
      </c>
      <c r="AU803" s="68">
        <v>0.83618649272527734</v>
      </c>
      <c r="AV803" s="43">
        <v>466.78</v>
      </c>
      <c r="AW803" s="43">
        <v>149.97</v>
      </c>
      <c r="AX803" s="69">
        <v>0.32128625905137326</v>
      </c>
      <c r="AY803" s="43">
        <v>38620.629318945532</v>
      </c>
      <c r="AZ803" s="43">
        <v>46270.3</v>
      </c>
      <c r="BA803" s="43">
        <v>21035.756572518301</v>
      </c>
      <c r="BB803" s="43">
        <v>20145.450000000004</v>
      </c>
      <c r="BC803" s="43">
        <v>67950.491335206185</v>
      </c>
      <c r="BD803" s="43">
        <v>37105.430086365486</v>
      </c>
      <c r="BE803" s="43">
        <v>100591.1</v>
      </c>
      <c r="BF803" s="43">
        <v>67848.000000000015</v>
      </c>
      <c r="BG803" s="43">
        <v>825.22</v>
      </c>
      <c r="BH803" s="43">
        <v>30</v>
      </c>
      <c r="BI803" s="44">
        <v>43173</v>
      </c>
      <c r="BJ803" s="44">
        <v>43541</v>
      </c>
      <c r="BK803" s="44">
        <v>43172</v>
      </c>
      <c r="BL803" s="43">
        <f t="shared" si="453"/>
        <v>768247.05999999994</v>
      </c>
      <c r="BM803" s="43">
        <f t="shared" si="454"/>
        <v>635755.22</v>
      </c>
      <c r="BO803" s="16" t="str">
        <f>IFERROR(VLOOKUP($C803,'PORTE LOJA'!A:B,2,0),"PORTE 1")</f>
        <v>PORTE 3</v>
      </c>
      <c r="BP803" s="16">
        <f>VLOOKUP(BO803,'PAINEL E TARGET'!$S$1:$W$8,3,0)</f>
        <v>2400</v>
      </c>
      <c r="BQ803" s="16">
        <f t="shared" si="432"/>
        <v>1</v>
      </c>
      <c r="BR803" s="16">
        <f t="shared" si="433"/>
        <v>1</v>
      </c>
      <c r="BS803" s="16">
        <f t="shared" si="434"/>
        <v>1</v>
      </c>
      <c r="BT803" s="16">
        <f t="shared" si="435"/>
        <v>1</v>
      </c>
      <c r="BU803" s="16">
        <f t="shared" si="436"/>
        <v>1</v>
      </c>
      <c r="BV803" s="16">
        <f t="shared" si="437"/>
        <v>1</v>
      </c>
      <c r="BW803" s="17" t="str">
        <f t="shared" si="455"/>
        <v>111111</v>
      </c>
      <c r="BY803" s="17">
        <f t="shared" si="438"/>
        <v>0.76400000000000001</v>
      </c>
      <c r="BZ803" s="17">
        <f t="shared" si="439"/>
        <v>0.876</v>
      </c>
      <c r="CA803" s="17" t="str">
        <f t="shared" si="456"/>
        <v>Sem Retira</v>
      </c>
      <c r="CB803" s="17">
        <f t="shared" si="457"/>
        <v>0.876</v>
      </c>
      <c r="CC803" s="33" t="str">
        <f>IF(CB803&gt;='PAINEL E TARGET'!$T$11,'PAINEL E TARGET'!$S$11,
IF(CB803&gt;='PAINEL E TARGET'!$T$12,'PAINEL E TARGET'!$S$12,
IF(CB803&gt;='PAINEL E TARGET'!$T$13,'PAINEL E TARGET'!$S$13,
IF(CB803&gt;='PAINEL E TARGET'!$T$14,'PAINEL E TARGET'!$S$14,
IF(CB803&gt;='PAINEL E TARGET'!$T$15,'PAINEL E TARGET'!$S$15,
IF(CB803&gt;='PAINEL E TARGET'!$T$16,'PAINEL E TARGET'!$S$16,
IF(CB803&gt;='PAINEL E TARGET'!$T$17,'PAINEL E TARGET'!$S$17,
IF(CB803&gt;='PAINEL E TARGET'!$T$18,'PAINEL E TARGET'!$S$18,'PAINEL E TARGET'!$S$19))))))))</f>
        <v>Não elegível</v>
      </c>
      <c r="CD803" s="17">
        <f>IFERROR(VLOOKUP($BW803,'PAINEL E TARGET'!$G$1:$Q$99,4,0),0)</f>
        <v>0.25</v>
      </c>
      <c r="CE803" s="17">
        <f>VLOOKUP(CC803,'PAINEL E TARGET'!$S$10:$U$19,3,0)</f>
        <v>0</v>
      </c>
      <c r="CF803" s="16">
        <f t="shared" si="458"/>
        <v>0</v>
      </c>
      <c r="CG803" s="17">
        <f t="shared" si="440"/>
        <v>0.88900000000000001</v>
      </c>
      <c r="CH803" s="17">
        <f t="shared" si="441"/>
        <v>0.63</v>
      </c>
      <c r="CI803" s="17" t="str">
        <f t="shared" si="442"/>
        <v>sem meta</v>
      </c>
      <c r="CJ803" s="17">
        <f t="shared" si="443"/>
        <v>0.83599999999999997</v>
      </c>
      <c r="CK803" s="17">
        <f t="shared" si="444"/>
        <v>0.32100000000000001</v>
      </c>
      <c r="CL803" s="17">
        <f t="shared" si="445"/>
        <v>0.81399999999999995</v>
      </c>
      <c r="CM803" s="16">
        <f t="shared" si="446"/>
        <v>3</v>
      </c>
      <c r="CN803" s="17" t="str">
        <f t="shared" si="459"/>
        <v>não ok</v>
      </c>
      <c r="CO803" s="17">
        <f t="shared" si="460"/>
        <v>0</v>
      </c>
      <c r="CP803" s="33" t="str">
        <f>IF(CO803&gt;='PAINEL E TARGET'!$T$11,'PAINEL E TARGET'!$S$11,
IF(CO803&gt;='PAINEL E TARGET'!$T$12,'PAINEL E TARGET'!$S$12,
IF(CO803&gt;='PAINEL E TARGET'!$T$13,'PAINEL E TARGET'!$S$13,
IF(CO803&gt;='PAINEL E TARGET'!$T$14,'PAINEL E TARGET'!$S$14,
IF(CO803&gt;='PAINEL E TARGET'!$T$15,'PAINEL E TARGET'!$S$15,
IF(CO803&gt;='PAINEL E TARGET'!$T$16,'PAINEL E TARGET'!$S$16,
IF(CO803&gt;='PAINEL E TARGET'!$T$17,'PAINEL E TARGET'!$S$17,
IF(CO803&gt;='PAINEL E TARGET'!$T$18,'PAINEL E TARGET'!$S$18,'PAINEL E TARGET'!$S$19))))))))</f>
        <v>Não elegível</v>
      </c>
      <c r="CQ803" s="17">
        <f>IFERROR(VLOOKUP($BW803,'PAINEL E TARGET'!$G$1:$Q$99,5,0),0)</f>
        <v>0.25</v>
      </c>
      <c r="CR803" s="17">
        <f>VLOOKUP(CP803,'PAINEL E TARGET'!$S$10:$U$19,3,0)</f>
        <v>0</v>
      </c>
      <c r="CS803" s="16">
        <f t="shared" si="461"/>
        <v>0</v>
      </c>
      <c r="CT803" s="17">
        <f t="shared" si="447"/>
        <v>0.92100000000000004</v>
      </c>
      <c r="CU803" s="33" t="str">
        <f>IF(CT803&gt;='PAINEL E TARGET'!$T$11,'PAINEL E TARGET'!$S$11,
IF(CT803&gt;='PAINEL E TARGET'!$T$12,'PAINEL E TARGET'!$S$12,
IF(CT803&gt;='PAINEL E TARGET'!$T$13,'PAINEL E TARGET'!$S$13,
IF(CT803&gt;='PAINEL E TARGET'!$T$14,'PAINEL E TARGET'!$S$14,
IF(CT803&gt;='PAINEL E TARGET'!$T$15,'PAINEL E TARGET'!$S$15,
IF(CT803&gt;='PAINEL E TARGET'!$T$16,'PAINEL E TARGET'!$S$16,
IF(CT803&gt;='PAINEL E TARGET'!$T$17,'PAINEL E TARGET'!$S$17,
IF(CT803&gt;='PAINEL E TARGET'!$T$18,'PAINEL E TARGET'!$S$18,'PAINEL E TARGET'!$S$19))))))))</f>
        <v>1. Fx de 90% a 99,9%</v>
      </c>
      <c r="CV803" s="17">
        <f>IFERROR(VLOOKUP($BW803,'PAINEL E TARGET'!$G$1:$Q$99,6,0),0)</f>
        <v>0.2</v>
      </c>
      <c r="CW803" s="17">
        <f>VLOOKUP(CU803,'PAINEL E TARGET'!$S$10:$U$19,3,0)</f>
        <v>0.5</v>
      </c>
      <c r="CX803" s="16">
        <f t="shared" si="462"/>
        <v>240</v>
      </c>
      <c r="CY803" s="17">
        <f t="shared" si="448"/>
        <v>1.198</v>
      </c>
      <c r="CZ803" s="33" t="str">
        <f>IF(CY803&gt;='PAINEL E TARGET'!$T$11,'PAINEL E TARGET'!$S$11,
IF(CY803&gt;='PAINEL E TARGET'!$T$12,'PAINEL E TARGET'!$S$12,
IF(CY803&gt;='PAINEL E TARGET'!$T$13,'PAINEL E TARGET'!$S$13,
IF(CY803&gt;='PAINEL E TARGET'!$T$14,'PAINEL E TARGET'!$S$14,
IF(CY803&gt;='PAINEL E TARGET'!$T$15,'PAINEL E TARGET'!$S$15,
IF(CY803&gt;='PAINEL E TARGET'!$T$16,'PAINEL E TARGET'!$S$16,
IF(CY803&gt;='PAINEL E TARGET'!$T$17,'PAINEL E TARGET'!$S$17,
IF(CY803&gt;='PAINEL E TARGET'!$T$18,'PAINEL E TARGET'!$S$18,'PAINEL E TARGET'!$S$19))))))))</f>
        <v>5. Fx de 115% a 119,9%</v>
      </c>
      <c r="DA803" s="17">
        <f>IFERROR(VLOOKUP($BW803,'PAINEL E TARGET'!$G$1:$Q$99,7,0),0)</f>
        <v>0.15</v>
      </c>
      <c r="DB803" s="17">
        <f>VLOOKUP(CZ803,'PAINEL E TARGET'!$S$10:$U$19,3,0)</f>
        <v>1.3</v>
      </c>
      <c r="DC803" s="16">
        <f t="shared" si="463"/>
        <v>468</v>
      </c>
      <c r="DD803" s="17">
        <f t="shared" si="449"/>
        <v>0.95799999999999996</v>
      </c>
      <c r="DE803" s="33" t="str">
        <f>IF(DD803&gt;='PAINEL E TARGET'!$T$11,'PAINEL E TARGET'!$S$11,
IF(DD803&gt;='PAINEL E TARGET'!$T$12,'PAINEL E TARGET'!$S$12,
IF(DD803&gt;='PAINEL E TARGET'!$T$13,'PAINEL E TARGET'!$S$13,
IF(DD803&gt;='PAINEL E TARGET'!$T$14,'PAINEL E TARGET'!$S$14,
IF(DD803&gt;='PAINEL E TARGET'!$T$15,'PAINEL E TARGET'!$S$15,
IF(DD803&gt;='PAINEL E TARGET'!$T$16,'PAINEL E TARGET'!$S$16,
IF(DD803&gt;='PAINEL E TARGET'!$T$17,'PAINEL E TARGET'!$S$17,
IF(DD803&gt;='PAINEL E TARGET'!$T$18,'PAINEL E TARGET'!$S$18,'PAINEL E TARGET'!$S$19))))))))</f>
        <v>1. Fx de 90% a 99,9%</v>
      </c>
      <c r="DF803" s="17">
        <f>IFERROR(VLOOKUP($BW803,'PAINEL E TARGET'!$G$1:$Q$99,8,0),0)</f>
        <v>0.1</v>
      </c>
      <c r="DG803" s="17">
        <f>VLOOKUP(DE803,'PAINEL E TARGET'!$S$10:$U$19,3,0)</f>
        <v>0.5</v>
      </c>
      <c r="DH803" s="16">
        <f t="shared" si="464"/>
        <v>120</v>
      </c>
      <c r="DI803" s="17">
        <f t="shared" si="450"/>
        <v>0.9</v>
      </c>
      <c r="DJ803" s="33" t="str">
        <f>IF(DI803&gt;='PAINEL E TARGET'!$T$11,'PAINEL E TARGET'!$S$11,
IF(DI803&gt;='PAINEL E TARGET'!$T$12,'PAINEL E TARGET'!$S$12,
IF(DI803&gt;='PAINEL E TARGET'!$T$13,'PAINEL E TARGET'!$S$13,
IF(DI803&gt;='PAINEL E TARGET'!$T$14,'PAINEL E TARGET'!$S$14,
IF(DI803&gt;='PAINEL E TARGET'!$T$15,'PAINEL E TARGET'!$S$15,
IF(DI803&gt;='PAINEL E TARGET'!$T$16,'PAINEL E TARGET'!$S$16,
IF(DI803&gt;='PAINEL E TARGET'!$T$17,'PAINEL E TARGET'!$S$17,
IF(DI803&gt;='PAINEL E TARGET'!$T$18,'PAINEL E TARGET'!$S$18,'PAINEL E TARGET'!$S$19))))))))</f>
        <v>1. Fx de 90% a 99,9%</v>
      </c>
      <c r="DK803" s="17">
        <f>IFERROR(VLOOKUP($BW803,'PAINEL E TARGET'!$G$1:$Q$99,9,0),0)</f>
        <v>0.05</v>
      </c>
      <c r="DL803" s="17">
        <f>VLOOKUP(DJ803,'PAINEL E TARGET'!$S$10:$U$19,3,0)</f>
        <v>0.5</v>
      </c>
      <c r="DM803" s="16">
        <f t="shared" si="465"/>
        <v>60</v>
      </c>
      <c r="DN803" s="17">
        <f t="shared" si="451"/>
        <v>0.32100000000000001</v>
      </c>
      <c r="DO803" s="33" t="str">
        <f>IF(DN803&gt;='PAINEL E TARGET'!$T$11,'PAINEL E TARGET'!$S$11,
IF(DN803&gt;='PAINEL E TARGET'!$T$12,'PAINEL E TARGET'!$S$12,
IF(DN803&gt;='PAINEL E TARGET'!$T$13,'PAINEL E TARGET'!$S$13,
IF(DN803&gt;='PAINEL E TARGET'!$T$14,'PAINEL E TARGET'!$S$14,
IF(DN803&gt;='PAINEL E TARGET'!$T$15,'PAINEL E TARGET'!$S$15,
IF(DN803&gt;='PAINEL E TARGET'!$T$16,'PAINEL E TARGET'!$S$16,
IF(DN803&gt;='PAINEL E TARGET'!$T$17,'PAINEL E TARGET'!$S$17,
IF(DN803&gt;='PAINEL E TARGET'!$T$18,'PAINEL E TARGET'!$S$18,'PAINEL E TARGET'!$S$19))))))))</f>
        <v>Não elegível</v>
      </c>
      <c r="DP803" s="17">
        <f>IFERROR(VLOOKUP($BW803,'PAINEL E TARGET'!$G$1:$Q$99,10,0),0)</f>
        <v>0</v>
      </c>
      <c r="DQ803" s="17">
        <f>VLOOKUP(DO803,'PAINEL E TARGET'!$S$10:$U$19,3,0)</f>
        <v>0</v>
      </c>
      <c r="DR803" s="16">
        <f t="shared" si="466"/>
        <v>0</v>
      </c>
      <c r="DS803" s="17">
        <f t="shared" si="452"/>
        <v>0.91300000000000003</v>
      </c>
      <c r="DT803" s="16">
        <f>IF(DS803&gt;=1,VLOOKUP(BO803,'PAINEL E TARGET'!$S$1:$W$8,5,0),0)</f>
        <v>0</v>
      </c>
      <c r="DU803" s="16">
        <f t="shared" si="467"/>
        <v>888</v>
      </c>
    </row>
    <row r="804" spans="2:125" s="32" customFormat="1" x14ac:dyDescent="0.2">
      <c r="B804" s="44">
        <v>43541</v>
      </c>
      <c r="C804" s="65">
        <v>1726</v>
      </c>
      <c r="D804" s="66" t="s">
        <v>800</v>
      </c>
      <c r="E804" s="65">
        <v>516</v>
      </c>
      <c r="F804" s="65" t="s">
        <v>944</v>
      </c>
      <c r="G804" s="67">
        <v>841325.832107455</v>
      </c>
      <c r="H804" s="67">
        <v>512415.91379403125</v>
      </c>
      <c r="I804" s="67">
        <v>377774.87</v>
      </c>
      <c r="J804" s="68">
        <v>0.73724265743988771</v>
      </c>
      <c r="K804" s="67">
        <v>56526.357330163592</v>
      </c>
      <c r="L804" s="67">
        <v>413741.66861584393</v>
      </c>
      <c r="M804" s="67">
        <v>45509.58</v>
      </c>
      <c r="N804" s="67">
        <v>322175.98</v>
      </c>
      <c r="O804" s="67">
        <v>774825.88677954173</v>
      </c>
      <c r="P804" s="67" t="s">
        <v>1082</v>
      </c>
      <c r="Q804" s="67" t="s">
        <v>1082</v>
      </c>
      <c r="R804" s="67">
        <v>0</v>
      </c>
      <c r="S804" s="67">
        <v>0</v>
      </c>
      <c r="T804" s="68">
        <v>0.10326287844535577</v>
      </c>
      <c r="U804" s="68">
        <v>9.773032696742294E-2</v>
      </c>
      <c r="V804" s="68">
        <v>0.94642264905620932</v>
      </c>
      <c r="W804" s="67">
        <v>48561.229999999996</v>
      </c>
      <c r="X804" s="67">
        <v>35934.03</v>
      </c>
      <c r="Y804" s="68">
        <v>0.73997363740580713</v>
      </c>
      <c r="Z804" s="68">
        <v>0.1813971294952425</v>
      </c>
      <c r="AA804" s="68">
        <v>0.13298044666208816</v>
      </c>
      <c r="AB804" s="68">
        <v>0.73309013782147991</v>
      </c>
      <c r="AC804" s="67">
        <v>85305.27</v>
      </c>
      <c r="AD804" s="67">
        <v>48894.990000000005</v>
      </c>
      <c r="AE804" s="68">
        <v>0.57317666305962112</v>
      </c>
      <c r="AF804" s="43">
        <v>80</v>
      </c>
      <c r="AG804" s="43">
        <v>80</v>
      </c>
      <c r="AH804" s="43">
        <v>19</v>
      </c>
      <c r="AI804" s="43">
        <v>9</v>
      </c>
      <c r="AJ804" s="67">
        <v>26594.190000000002</v>
      </c>
      <c r="AK804" s="67">
        <v>15646</v>
      </c>
      <c r="AL804" s="68">
        <v>0.58832399106722177</v>
      </c>
      <c r="AM804" s="67">
        <v>4291.51</v>
      </c>
      <c r="AN804" s="67">
        <v>3094.6000000000004</v>
      </c>
      <c r="AO804" s="68">
        <v>0.72109816824381168</v>
      </c>
      <c r="AP804" s="67">
        <v>3478.2</v>
      </c>
      <c r="AQ804" s="67">
        <v>1711.94</v>
      </c>
      <c r="AR804" s="68">
        <v>0.49219136334885866</v>
      </c>
      <c r="AS804" s="67">
        <v>14197.33</v>
      </c>
      <c r="AT804" s="67">
        <v>15481.490000000002</v>
      </c>
      <c r="AU804" s="68">
        <v>1.0904508101171138</v>
      </c>
      <c r="AV804" s="43">
        <v>1202.81</v>
      </c>
      <c r="AW804" s="43">
        <v>1129.8</v>
      </c>
      <c r="AX804" s="69">
        <v>0.93930047139614736</v>
      </c>
      <c r="AY804" s="43">
        <v>56526.357330163592</v>
      </c>
      <c r="AZ804" s="43">
        <v>45509.579999999994</v>
      </c>
      <c r="BA804" s="43">
        <v>22061.388604408156</v>
      </c>
      <c r="BB804" s="43">
        <v>21871.19</v>
      </c>
      <c r="BC804" s="43">
        <v>93032.497755173565</v>
      </c>
      <c r="BD804" s="43">
        <v>36403.452092665495</v>
      </c>
      <c r="BE804" s="43">
        <v>80209.669999999984</v>
      </c>
      <c r="BF804" s="43">
        <v>140900.87</v>
      </c>
      <c r="BG804" s="43">
        <v>1986.8400000000004</v>
      </c>
      <c r="BH804" s="43">
        <v>40</v>
      </c>
      <c r="BI804" s="44">
        <v>43173</v>
      </c>
      <c r="BJ804" s="44">
        <v>43541</v>
      </c>
      <c r="BK804" s="44">
        <v>43172</v>
      </c>
      <c r="BL804" s="43">
        <f t="shared" si="453"/>
        <v>377774.87</v>
      </c>
      <c r="BM804" s="43">
        <f t="shared" si="454"/>
        <v>367685.56</v>
      </c>
      <c r="BO804" s="16" t="str">
        <f>IFERROR(VLOOKUP($C804,'PORTE LOJA'!A:B,2,0),"PORTE 1")</f>
        <v>PORTE 2</v>
      </c>
      <c r="BP804" s="16">
        <f>VLOOKUP(BO804,'PAINEL E TARGET'!$S$1:$W$8,3,0)</f>
        <v>1875</v>
      </c>
      <c r="BQ804" s="16">
        <f t="shared" si="432"/>
        <v>1</v>
      </c>
      <c r="BR804" s="16">
        <f t="shared" si="433"/>
        <v>1</v>
      </c>
      <c r="BS804" s="16">
        <f t="shared" si="434"/>
        <v>1</v>
      </c>
      <c r="BT804" s="16">
        <f t="shared" si="435"/>
        <v>1</v>
      </c>
      <c r="BU804" s="16">
        <f t="shared" si="436"/>
        <v>1</v>
      </c>
      <c r="BV804" s="16">
        <f t="shared" si="437"/>
        <v>1</v>
      </c>
      <c r="BW804" s="17" t="str">
        <f t="shared" si="455"/>
        <v>111111</v>
      </c>
      <c r="BY804" s="17">
        <f t="shared" si="438"/>
        <v>0.73699999999999999</v>
      </c>
      <c r="BZ804" s="17">
        <f t="shared" si="439"/>
        <v>0.78200000000000003</v>
      </c>
      <c r="CA804" s="17" t="str">
        <f t="shared" si="456"/>
        <v>Sem Retira</v>
      </c>
      <c r="CB804" s="17">
        <f t="shared" si="457"/>
        <v>0.78200000000000003</v>
      </c>
      <c r="CC804" s="33" t="str">
        <f>IF(CB804&gt;='PAINEL E TARGET'!$T$11,'PAINEL E TARGET'!$S$11,
IF(CB804&gt;='PAINEL E TARGET'!$T$12,'PAINEL E TARGET'!$S$12,
IF(CB804&gt;='PAINEL E TARGET'!$T$13,'PAINEL E TARGET'!$S$13,
IF(CB804&gt;='PAINEL E TARGET'!$T$14,'PAINEL E TARGET'!$S$14,
IF(CB804&gt;='PAINEL E TARGET'!$T$15,'PAINEL E TARGET'!$S$15,
IF(CB804&gt;='PAINEL E TARGET'!$T$16,'PAINEL E TARGET'!$S$16,
IF(CB804&gt;='PAINEL E TARGET'!$T$17,'PAINEL E TARGET'!$S$17,
IF(CB804&gt;='PAINEL E TARGET'!$T$18,'PAINEL E TARGET'!$S$18,'PAINEL E TARGET'!$S$19))))))))</f>
        <v>Não elegível</v>
      </c>
      <c r="CD804" s="17">
        <f>IFERROR(VLOOKUP($BW804,'PAINEL E TARGET'!$G$1:$Q$99,4,0),0)</f>
        <v>0.25</v>
      </c>
      <c r="CE804" s="17">
        <f>VLOOKUP(CC804,'PAINEL E TARGET'!$S$10:$U$19,3,0)</f>
        <v>0</v>
      </c>
      <c r="CF804" s="16">
        <f t="shared" si="458"/>
        <v>0</v>
      </c>
      <c r="CG804" s="17">
        <f t="shared" si="440"/>
        <v>0.58799999999999997</v>
      </c>
      <c r="CH804" s="17">
        <f t="shared" si="441"/>
        <v>0.72099999999999997</v>
      </c>
      <c r="CI804" s="17">
        <f t="shared" si="442"/>
        <v>0.49199999999999999</v>
      </c>
      <c r="CJ804" s="17">
        <f t="shared" si="443"/>
        <v>1.0900000000000001</v>
      </c>
      <c r="CK804" s="17">
        <f t="shared" si="444"/>
        <v>0.93899999999999995</v>
      </c>
      <c r="CL804" s="17">
        <f t="shared" si="445"/>
        <v>0.74</v>
      </c>
      <c r="CM804" s="16">
        <f t="shared" si="446"/>
        <v>3</v>
      </c>
      <c r="CN804" s="17" t="str">
        <f t="shared" si="459"/>
        <v>não ok</v>
      </c>
      <c r="CO804" s="17">
        <f t="shared" si="460"/>
        <v>0</v>
      </c>
      <c r="CP804" s="33" t="str">
        <f>IF(CO804&gt;='PAINEL E TARGET'!$T$11,'PAINEL E TARGET'!$S$11,
IF(CO804&gt;='PAINEL E TARGET'!$T$12,'PAINEL E TARGET'!$S$12,
IF(CO804&gt;='PAINEL E TARGET'!$T$13,'PAINEL E TARGET'!$S$13,
IF(CO804&gt;='PAINEL E TARGET'!$T$14,'PAINEL E TARGET'!$S$14,
IF(CO804&gt;='PAINEL E TARGET'!$T$15,'PAINEL E TARGET'!$S$15,
IF(CO804&gt;='PAINEL E TARGET'!$T$16,'PAINEL E TARGET'!$S$16,
IF(CO804&gt;='PAINEL E TARGET'!$T$17,'PAINEL E TARGET'!$S$17,
IF(CO804&gt;='PAINEL E TARGET'!$T$18,'PAINEL E TARGET'!$S$18,'PAINEL E TARGET'!$S$19))))))))</f>
        <v>Não elegível</v>
      </c>
      <c r="CQ804" s="17">
        <f>IFERROR(VLOOKUP($BW804,'PAINEL E TARGET'!$G$1:$Q$99,5,0),0)</f>
        <v>0.25</v>
      </c>
      <c r="CR804" s="17">
        <f>VLOOKUP(CP804,'PAINEL E TARGET'!$S$10:$U$19,3,0)</f>
        <v>0</v>
      </c>
      <c r="CS804" s="16">
        <f t="shared" si="461"/>
        <v>0</v>
      </c>
      <c r="CT804" s="17">
        <f t="shared" si="447"/>
        <v>0.57299999999999995</v>
      </c>
      <c r="CU804" s="33" t="str">
        <f>IF(CT804&gt;='PAINEL E TARGET'!$T$11,'PAINEL E TARGET'!$S$11,
IF(CT804&gt;='PAINEL E TARGET'!$T$12,'PAINEL E TARGET'!$S$12,
IF(CT804&gt;='PAINEL E TARGET'!$T$13,'PAINEL E TARGET'!$S$13,
IF(CT804&gt;='PAINEL E TARGET'!$T$14,'PAINEL E TARGET'!$S$14,
IF(CT804&gt;='PAINEL E TARGET'!$T$15,'PAINEL E TARGET'!$S$15,
IF(CT804&gt;='PAINEL E TARGET'!$T$16,'PAINEL E TARGET'!$S$16,
IF(CT804&gt;='PAINEL E TARGET'!$T$17,'PAINEL E TARGET'!$S$17,
IF(CT804&gt;='PAINEL E TARGET'!$T$18,'PAINEL E TARGET'!$S$18,'PAINEL E TARGET'!$S$19))))))))</f>
        <v>Não elegível</v>
      </c>
      <c r="CV804" s="17">
        <f>IFERROR(VLOOKUP($BW804,'PAINEL E TARGET'!$G$1:$Q$99,6,0),0)</f>
        <v>0.2</v>
      </c>
      <c r="CW804" s="17">
        <f>VLOOKUP(CU804,'PAINEL E TARGET'!$S$10:$U$19,3,0)</f>
        <v>0</v>
      </c>
      <c r="CX804" s="16">
        <f t="shared" si="462"/>
        <v>0</v>
      </c>
      <c r="CY804" s="17">
        <f t="shared" si="448"/>
        <v>0.80500000000000005</v>
      </c>
      <c r="CZ804" s="33" t="str">
        <f>IF(CY804&gt;='PAINEL E TARGET'!$T$11,'PAINEL E TARGET'!$S$11,
IF(CY804&gt;='PAINEL E TARGET'!$T$12,'PAINEL E TARGET'!$S$12,
IF(CY804&gt;='PAINEL E TARGET'!$T$13,'PAINEL E TARGET'!$S$13,
IF(CY804&gt;='PAINEL E TARGET'!$T$14,'PAINEL E TARGET'!$S$14,
IF(CY804&gt;='PAINEL E TARGET'!$T$15,'PAINEL E TARGET'!$S$15,
IF(CY804&gt;='PAINEL E TARGET'!$T$16,'PAINEL E TARGET'!$S$16,
IF(CY804&gt;='PAINEL E TARGET'!$T$17,'PAINEL E TARGET'!$S$17,
IF(CY804&gt;='PAINEL E TARGET'!$T$18,'PAINEL E TARGET'!$S$18,'PAINEL E TARGET'!$S$19))))))))</f>
        <v>Não elegível</v>
      </c>
      <c r="DA804" s="17">
        <f>IFERROR(VLOOKUP($BW804,'PAINEL E TARGET'!$G$1:$Q$99,7,0),0)</f>
        <v>0.15</v>
      </c>
      <c r="DB804" s="17">
        <f>VLOOKUP(CZ804,'PAINEL E TARGET'!$S$10:$U$19,3,0)</f>
        <v>0</v>
      </c>
      <c r="DC804" s="16">
        <f t="shared" si="463"/>
        <v>0</v>
      </c>
      <c r="DD804" s="17">
        <f t="shared" si="449"/>
        <v>0.99099999999999999</v>
      </c>
      <c r="DE804" s="33" t="str">
        <f>IF(DD804&gt;='PAINEL E TARGET'!$T$11,'PAINEL E TARGET'!$S$11,
IF(DD804&gt;='PAINEL E TARGET'!$T$12,'PAINEL E TARGET'!$S$12,
IF(DD804&gt;='PAINEL E TARGET'!$T$13,'PAINEL E TARGET'!$S$13,
IF(DD804&gt;='PAINEL E TARGET'!$T$14,'PAINEL E TARGET'!$S$14,
IF(DD804&gt;='PAINEL E TARGET'!$T$15,'PAINEL E TARGET'!$S$15,
IF(DD804&gt;='PAINEL E TARGET'!$T$16,'PAINEL E TARGET'!$S$16,
IF(DD804&gt;='PAINEL E TARGET'!$T$17,'PAINEL E TARGET'!$S$17,
IF(DD804&gt;='PAINEL E TARGET'!$T$18,'PAINEL E TARGET'!$S$18,'PAINEL E TARGET'!$S$19))))))))</f>
        <v>1. Fx de 90% a 99,9%</v>
      </c>
      <c r="DF804" s="17">
        <f>IFERROR(VLOOKUP($BW804,'PAINEL E TARGET'!$G$1:$Q$99,8,0),0)</f>
        <v>0.1</v>
      </c>
      <c r="DG804" s="17">
        <f>VLOOKUP(DE804,'PAINEL E TARGET'!$S$10:$U$19,3,0)</f>
        <v>0.5</v>
      </c>
      <c r="DH804" s="16">
        <f t="shared" si="464"/>
        <v>93.75</v>
      </c>
      <c r="DI804" s="17">
        <f t="shared" si="450"/>
        <v>0.47399999999999998</v>
      </c>
      <c r="DJ804" s="33" t="str">
        <f>IF(DI804&gt;='PAINEL E TARGET'!$T$11,'PAINEL E TARGET'!$S$11,
IF(DI804&gt;='PAINEL E TARGET'!$T$12,'PAINEL E TARGET'!$S$12,
IF(DI804&gt;='PAINEL E TARGET'!$T$13,'PAINEL E TARGET'!$S$13,
IF(DI804&gt;='PAINEL E TARGET'!$T$14,'PAINEL E TARGET'!$S$14,
IF(DI804&gt;='PAINEL E TARGET'!$T$15,'PAINEL E TARGET'!$S$15,
IF(DI804&gt;='PAINEL E TARGET'!$T$16,'PAINEL E TARGET'!$S$16,
IF(DI804&gt;='PAINEL E TARGET'!$T$17,'PAINEL E TARGET'!$S$17,
IF(DI804&gt;='PAINEL E TARGET'!$T$18,'PAINEL E TARGET'!$S$18,'PAINEL E TARGET'!$S$19))))))))</f>
        <v>Não elegível</v>
      </c>
      <c r="DK804" s="17">
        <f>IFERROR(VLOOKUP($BW804,'PAINEL E TARGET'!$G$1:$Q$99,9,0),0)</f>
        <v>0.05</v>
      </c>
      <c r="DL804" s="17">
        <f>VLOOKUP(DJ804,'PAINEL E TARGET'!$S$10:$U$19,3,0)</f>
        <v>0</v>
      </c>
      <c r="DM804" s="16">
        <f t="shared" si="465"/>
        <v>0</v>
      </c>
      <c r="DN804" s="17">
        <f t="shared" si="451"/>
        <v>0.93899999999999995</v>
      </c>
      <c r="DO804" s="33" t="str">
        <f>IF(DN804&gt;='PAINEL E TARGET'!$T$11,'PAINEL E TARGET'!$S$11,
IF(DN804&gt;='PAINEL E TARGET'!$T$12,'PAINEL E TARGET'!$S$12,
IF(DN804&gt;='PAINEL E TARGET'!$T$13,'PAINEL E TARGET'!$S$13,
IF(DN804&gt;='PAINEL E TARGET'!$T$14,'PAINEL E TARGET'!$S$14,
IF(DN804&gt;='PAINEL E TARGET'!$T$15,'PAINEL E TARGET'!$S$15,
IF(DN804&gt;='PAINEL E TARGET'!$T$16,'PAINEL E TARGET'!$S$16,
IF(DN804&gt;='PAINEL E TARGET'!$T$17,'PAINEL E TARGET'!$S$17,
IF(DN804&gt;='PAINEL E TARGET'!$T$18,'PAINEL E TARGET'!$S$18,'PAINEL E TARGET'!$S$19))))))))</f>
        <v>1. Fx de 90% a 99,9%</v>
      </c>
      <c r="DP804" s="17">
        <f>IFERROR(VLOOKUP($BW804,'PAINEL E TARGET'!$G$1:$Q$99,10,0),0)</f>
        <v>0</v>
      </c>
      <c r="DQ804" s="17">
        <f>VLOOKUP(DO804,'PAINEL E TARGET'!$S$10:$U$19,3,0)</f>
        <v>0.5</v>
      </c>
      <c r="DR804" s="16">
        <f t="shared" si="466"/>
        <v>0</v>
      </c>
      <c r="DS804" s="17">
        <f t="shared" si="452"/>
        <v>1</v>
      </c>
      <c r="DT804" s="16">
        <f>IF(DS804&gt;=1,VLOOKUP(BO804,'PAINEL E TARGET'!$S$1:$W$8,5,0),0)</f>
        <v>190</v>
      </c>
      <c r="DU804" s="16">
        <f t="shared" si="467"/>
        <v>283.75</v>
      </c>
    </row>
    <row r="805" spans="2:125" s="32" customFormat="1" x14ac:dyDescent="0.2">
      <c r="B805" s="44">
        <v>43541</v>
      </c>
      <c r="C805" s="65">
        <v>1727</v>
      </c>
      <c r="D805" s="66" t="s">
        <v>201</v>
      </c>
      <c r="E805" s="65">
        <v>215</v>
      </c>
      <c r="F805" s="65" t="s">
        <v>1017</v>
      </c>
      <c r="G805" s="67">
        <v>3039105.2566008791</v>
      </c>
      <c r="H805" s="67">
        <v>1769668.3329571243</v>
      </c>
      <c r="I805" s="67">
        <v>1407401.9</v>
      </c>
      <c r="J805" s="68">
        <v>0.79529134007174362</v>
      </c>
      <c r="K805" s="67">
        <v>222228.29851119401</v>
      </c>
      <c r="L805" s="67">
        <v>1422543.2276146577</v>
      </c>
      <c r="M805" s="67">
        <v>167709.53</v>
      </c>
      <c r="N805" s="67">
        <v>1161332.3899999999</v>
      </c>
      <c r="O805" s="67">
        <v>2833668.1322289109</v>
      </c>
      <c r="P805" s="67">
        <v>2927.2408841492379</v>
      </c>
      <c r="Q805" s="67">
        <v>0</v>
      </c>
      <c r="R805" s="67">
        <v>0</v>
      </c>
      <c r="S805" s="67">
        <v>0</v>
      </c>
      <c r="T805" s="68">
        <v>9.2052097363027843E-2</v>
      </c>
      <c r="U805" s="68">
        <v>0.10192936577952334</v>
      </c>
      <c r="V805" s="68">
        <v>1.1073008513596632</v>
      </c>
      <c r="W805" s="67">
        <v>151135.21</v>
      </c>
      <c r="X805" s="67">
        <v>135468.4</v>
      </c>
      <c r="Y805" s="68">
        <v>0.89633911250727083</v>
      </c>
      <c r="Z805" s="68">
        <v>8.953055646996437E-2</v>
      </c>
      <c r="AA805" s="68">
        <v>9.6230960119000619E-2</v>
      </c>
      <c r="AB805" s="68">
        <v>1.0748392941272971</v>
      </c>
      <c r="AC805" s="67">
        <v>147257.31</v>
      </c>
      <c r="AD805" s="67">
        <v>127894.98000000001</v>
      </c>
      <c r="AE805" s="68">
        <v>0.86851362421329037</v>
      </c>
      <c r="AF805" s="43">
        <v>80</v>
      </c>
      <c r="AG805" s="43">
        <v>74</v>
      </c>
      <c r="AH805" s="43">
        <v>31</v>
      </c>
      <c r="AI805" s="43">
        <v>27</v>
      </c>
      <c r="AJ805" s="67">
        <v>85173.11</v>
      </c>
      <c r="AK805" s="67">
        <v>74800</v>
      </c>
      <c r="AL805" s="68">
        <v>0.87821144490320946</v>
      </c>
      <c r="AM805" s="67">
        <v>26398.61</v>
      </c>
      <c r="AN805" s="67">
        <v>18058.600000000002</v>
      </c>
      <c r="AO805" s="68">
        <v>0.68407389631499549</v>
      </c>
      <c r="AP805" s="67">
        <v>10731.570000000002</v>
      </c>
      <c r="AQ805" s="67">
        <v>7475.75</v>
      </c>
      <c r="AR805" s="68">
        <v>0.69661289075130661</v>
      </c>
      <c r="AS805" s="67">
        <v>28831.919999999998</v>
      </c>
      <c r="AT805" s="67">
        <v>35134.050000000003</v>
      </c>
      <c r="AU805" s="68">
        <v>1.2185816969525445</v>
      </c>
      <c r="AV805" s="43">
        <v>3016.2499999999995</v>
      </c>
      <c r="AW805" s="43">
        <v>3484.4699999999993</v>
      </c>
      <c r="AX805" s="69">
        <v>1.1552324906755076</v>
      </c>
      <c r="AY805" s="43">
        <v>222228.29851119401</v>
      </c>
      <c r="AZ805" s="43">
        <v>167709.53000000003</v>
      </c>
      <c r="BA805" s="43">
        <v>44743.955316324937</v>
      </c>
      <c r="BB805" s="43">
        <v>35268.030000000006</v>
      </c>
      <c r="BC805" s="43">
        <v>383324.64402318024</v>
      </c>
      <c r="BD805" s="43">
        <v>77459.618197982621</v>
      </c>
      <c r="BE805" s="43">
        <v>262048.23</v>
      </c>
      <c r="BF805" s="43">
        <v>255333.49000000005</v>
      </c>
      <c r="BG805" s="43">
        <v>5221.3799999999983</v>
      </c>
      <c r="BH805" s="43">
        <v>67</v>
      </c>
      <c r="BI805" s="44">
        <v>43173</v>
      </c>
      <c r="BJ805" s="44">
        <v>43541</v>
      </c>
      <c r="BK805" s="44">
        <v>43172</v>
      </c>
      <c r="BL805" s="43">
        <f t="shared" si="453"/>
        <v>1407401.9</v>
      </c>
      <c r="BM805" s="43">
        <f t="shared" si="454"/>
        <v>1329041.9199999999</v>
      </c>
      <c r="BO805" s="16" t="str">
        <f>IFERROR(VLOOKUP($C805,'PORTE LOJA'!A:B,2,0),"PORTE 1")</f>
        <v>PORTE 4</v>
      </c>
      <c r="BP805" s="16">
        <f>VLOOKUP(BO805,'PAINEL E TARGET'!$S$1:$W$8,3,0)</f>
        <v>3000</v>
      </c>
      <c r="BQ805" s="16">
        <f t="shared" si="432"/>
        <v>1</v>
      </c>
      <c r="BR805" s="16">
        <f t="shared" si="433"/>
        <v>1</v>
      </c>
      <c r="BS805" s="16">
        <f t="shared" si="434"/>
        <v>1</v>
      </c>
      <c r="BT805" s="16">
        <f t="shared" si="435"/>
        <v>1</v>
      </c>
      <c r="BU805" s="16">
        <f t="shared" si="436"/>
        <v>1</v>
      </c>
      <c r="BV805" s="16">
        <f t="shared" si="437"/>
        <v>1</v>
      </c>
      <c r="BW805" s="17" t="str">
        <f t="shared" si="455"/>
        <v>111111</v>
      </c>
      <c r="BY805" s="17">
        <f t="shared" si="438"/>
        <v>0.79500000000000004</v>
      </c>
      <c r="BZ805" s="17">
        <f t="shared" si="439"/>
        <v>0.80800000000000005</v>
      </c>
      <c r="CA805" s="17" t="str">
        <f t="shared" si="456"/>
        <v>Sem Retira</v>
      </c>
      <c r="CB805" s="17">
        <f t="shared" si="457"/>
        <v>0.80800000000000005</v>
      </c>
      <c r="CC805" s="33" t="str">
        <f>IF(CB805&gt;='PAINEL E TARGET'!$T$11,'PAINEL E TARGET'!$S$11,
IF(CB805&gt;='PAINEL E TARGET'!$T$12,'PAINEL E TARGET'!$S$12,
IF(CB805&gt;='PAINEL E TARGET'!$T$13,'PAINEL E TARGET'!$S$13,
IF(CB805&gt;='PAINEL E TARGET'!$T$14,'PAINEL E TARGET'!$S$14,
IF(CB805&gt;='PAINEL E TARGET'!$T$15,'PAINEL E TARGET'!$S$15,
IF(CB805&gt;='PAINEL E TARGET'!$T$16,'PAINEL E TARGET'!$S$16,
IF(CB805&gt;='PAINEL E TARGET'!$T$17,'PAINEL E TARGET'!$S$17,
IF(CB805&gt;='PAINEL E TARGET'!$T$18,'PAINEL E TARGET'!$S$18,'PAINEL E TARGET'!$S$19))))))))</f>
        <v>Não elegível</v>
      </c>
      <c r="CD805" s="17">
        <f>IFERROR(VLOOKUP($BW805,'PAINEL E TARGET'!$G$1:$Q$99,4,0),0)</f>
        <v>0.25</v>
      </c>
      <c r="CE805" s="17">
        <f>VLOOKUP(CC805,'PAINEL E TARGET'!$S$10:$U$19,3,0)</f>
        <v>0</v>
      </c>
      <c r="CF805" s="16">
        <f t="shared" si="458"/>
        <v>0</v>
      </c>
      <c r="CG805" s="17">
        <f t="shared" si="440"/>
        <v>0.878</v>
      </c>
      <c r="CH805" s="17">
        <f t="shared" si="441"/>
        <v>0.68400000000000005</v>
      </c>
      <c r="CI805" s="17">
        <f t="shared" si="442"/>
        <v>0.69699999999999995</v>
      </c>
      <c r="CJ805" s="17">
        <f t="shared" si="443"/>
        <v>1.2190000000000001</v>
      </c>
      <c r="CK805" s="17">
        <f t="shared" si="444"/>
        <v>1.155</v>
      </c>
      <c r="CL805" s="17">
        <f t="shared" si="445"/>
        <v>0.89600000000000002</v>
      </c>
      <c r="CM805" s="16">
        <f t="shared" si="446"/>
        <v>3</v>
      </c>
      <c r="CN805" s="17" t="str">
        <f t="shared" si="459"/>
        <v>não ok</v>
      </c>
      <c r="CO805" s="17">
        <f t="shared" si="460"/>
        <v>0</v>
      </c>
      <c r="CP805" s="33" t="str">
        <f>IF(CO805&gt;='PAINEL E TARGET'!$T$11,'PAINEL E TARGET'!$S$11,
IF(CO805&gt;='PAINEL E TARGET'!$T$12,'PAINEL E TARGET'!$S$12,
IF(CO805&gt;='PAINEL E TARGET'!$T$13,'PAINEL E TARGET'!$S$13,
IF(CO805&gt;='PAINEL E TARGET'!$T$14,'PAINEL E TARGET'!$S$14,
IF(CO805&gt;='PAINEL E TARGET'!$T$15,'PAINEL E TARGET'!$S$15,
IF(CO805&gt;='PAINEL E TARGET'!$T$16,'PAINEL E TARGET'!$S$16,
IF(CO805&gt;='PAINEL E TARGET'!$T$17,'PAINEL E TARGET'!$S$17,
IF(CO805&gt;='PAINEL E TARGET'!$T$18,'PAINEL E TARGET'!$S$18,'PAINEL E TARGET'!$S$19))))))))</f>
        <v>Não elegível</v>
      </c>
      <c r="CQ805" s="17">
        <f>IFERROR(VLOOKUP($BW805,'PAINEL E TARGET'!$G$1:$Q$99,5,0),0)</f>
        <v>0.25</v>
      </c>
      <c r="CR805" s="17">
        <f>VLOOKUP(CP805,'PAINEL E TARGET'!$S$10:$U$19,3,0)</f>
        <v>0</v>
      </c>
      <c r="CS805" s="16">
        <f t="shared" si="461"/>
        <v>0</v>
      </c>
      <c r="CT805" s="17">
        <f t="shared" si="447"/>
        <v>0.86899999999999999</v>
      </c>
      <c r="CU805" s="33" t="str">
        <f>IF(CT805&gt;='PAINEL E TARGET'!$T$11,'PAINEL E TARGET'!$S$11,
IF(CT805&gt;='PAINEL E TARGET'!$T$12,'PAINEL E TARGET'!$S$12,
IF(CT805&gt;='PAINEL E TARGET'!$T$13,'PAINEL E TARGET'!$S$13,
IF(CT805&gt;='PAINEL E TARGET'!$T$14,'PAINEL E TARGET'!$S$14,
IF(CT805&gt;='PAINEL E TARGET'!$T$15,'PAINEL E TARGET'!$S$15,
IF(CT805&gt;='PAINEL E TARGET'!$T$16,'PAINEL E TARGET'!$S$16,
IF(CT805&gt;='PAINEL E TARGET'!$T$17,'PAINEL E TARGET'!$S$17,
IF(CT805&gt;='PAINEL E TARGET'!$T$18,'PAINEL E TARGET'!$S$18,'PAINEL E TARGET'!$S$19))))))))</f>
        <v>Não elegível</v>
      </c>
      <c r="CV805" s="17">
        <f>IFERROR(VLOOKUP($BW805,'PAINEL E TARGET'!$G$1:$Q$99,6,0),0)</f>
        <v>0.2</v>
      </c>
      <c r="CW805" s="17">
        <f>VLOOKUP(CU805,'PAINEL E TARGET'!$S$10:$U$19,3,0)</f>
        <v>0</v>
      </c>
      <c r="CX805" s="16">
        <f t="shared" si="462"/>
        <v>0</v>
      </c>
      <c r="CY805" s="17">
        <f t="shared" si="448"/>
        <v>0.755</v>
      </c>
      <c r="CZ805" s="33" t="str">
        <f>IF(CY805&gt;='PAINEL E TARGET'!$T$11,'PAINEL E TARGET'!$S$11,
IF(CY805&gt;='PAINEL E TARGET'!$T$12,'PAINEL E TARGET'!$S$12,
IF(CY805&gt;='PAINEL E TARGET'!$T$13,'PAINEL E TARGET'!$S$13,
IF(CY805&gt;='PAINEL E TARGET'!$T$14,'PAINEL E TARGET'!$S$14,
IF(CY805&gt;='PAINEL E TARGET'!$T$15,'PAINEL E TARGET'!$S$15,
IF(CY805&gt;='PAINEL E TARGET'!$T$16,'PAINEL E TARGET'!$S$16,
IF(CY805&gt;='PAINEL E TARGET'!$T$17,'PAINEL E TARGET'!$S$17,
IF(CY805&gt;='PAINEL E TARGET'!$T$18,'PAINEL E TARGET'!$S$18,'PAINEL E TARGET'!$S$19))))))))</f>
        <v>Não elegível</v>
      </c>
      <c r="DA805" s="17">
        <f>IFERROR(VLOOKUP($BW805,'PAINEL E TARGET'!$G$1:$Q$99,7,0),0)</f>
        <v>0.15</v>
      </c>
      <c r="DB805" s="17">
        <f>VLOOKUP(CZ805,'PAINEL E TARGET'!$S$10:$U$19,3,0)</f>
        <v>0</v>
      </c>
      <c r="DC805" s="16">
        <f t="shared" si="463"/>
        <v>0</v>
      </c>
      <c r="DD805" s="17">
        <f t="shared" si="449"/>
        <v>0.78800000000000003</v>
      </c>
      <c r="DE805" s="33" t="str">
        <f>IF(DD805&gt;='PAINEL E TARGET'!$T$11,'PAINEL E TARGET'!$S$11,
IF(DD805&gt;='PAINEL E TARGET'!$T$12,'PAINEL E TARGET'!$S$12,
IF(DD805&gt;='PAINEL E TARGET'!$T$13,'PAINEL E TARGET'!$S$13,
IF(DD805&gt;='PAINEL E TARGET'!$T$14,'PAINEL E TARGET'!$S$14,
IF(DD805&gt;='PAINEL E TARGET'!$T$15,'PAINEL E TARGET'!$S$15,
IF(DD805&gt;='PAINEL E TARGET'!$T$16,'PAINEL E TARGET'!$S$16,
IF(DD805&gt;='PAINEL E TARGET'!$T$17,'PAINEL E TARGET'!$S$17,
IF(DD805&gt;='PAINEL E TARGET'!$T$18,'PAINEL E TARGET'!$S$18,'PAINEL E TARGET'!$S$19))))))))</f>
        <v>Não elegível</v>
      </c>
      <c r="DF805" s="17">
        <f>IFERROR(VLOOKUP($BW805,'PAINEL E TARGET'!$G$1:$Q$99,8,0),0)</f>
        <v>0.1</v>
      </c>
      <c r="DG805" s="17">
        <f>VLOOKUP(DE805,'PAINEL E TARGET'!$S$10:$U$19,3,0)</f>
        <v>0</v>
      </c>
      <c r="DH805" s="16">
        <f t="shared" si="464"/>
        <v>0</v>
      </c>
      <c r="DI805" s="17">
        <f t="shared" si="450"/>
        <v>0.871</v>
      </c>
      <c r="DJ805" s="33" t="str">
        <f>IF(DI805&gt;='PAINEL E TARGET'!$T$11,'PAINEL E TARGET'!$S$11,
IF(DI805&gt;='PAINEL E TARGET'!$T$12,'PAINEL E TARGET'!$S$12,
IF(DI805&gt;='PAINEL E TARGET'!$T$13,'PAINEL E TARGET'!$S$13,
IF(DI805&gt;='PAINEL E TARGET'!$T$14,'PAINEL E TARGET'!$S$14,
IF(DI805&gt;='PAINEL E TARGET'!$T$15,'PAINEL E TARGET'!$S$15,
IF(DI805&gt;='PAINEL E TARGET'!$T$16,'PAINEL E TARGET'!$S$16,
IF(DI805&gt;='PAINEL E TARGET'!$T$17,'PAINEL E TARGET'!$S$17,
IF(DI805&gt;='PAINEL E TARGET'!$T$18,'PAINEL E TARGET'!$S$18,'PAINEL E TARGET'!$S$19))))))))</f>
        <v>Não elegível</v>
      </c>
      <c r="DK805" s="17">
        <f>IFERROR(VLOOKUP($BW805,'PAINEL E TARGET'!$G$1:$Q$99,9,0),0)</f>
        <v>0.05</v>
      </c>
      <c r="DL805" s="17">
        <f>VLOOKUP(DJ805,'PAINEL E TARGET'!$S$10:$U$19,3,0)</f>
        <v>0</v>
      </c>
      <c r="DM805" s="16">
        <f t="shared" si="465"/>
        <v>0</v>
      </c>
      <c r="DN805" s="17">
        <f t="shared" si="451"/>
        <v>1.155</v>
      </c>
      <c r="DO805" s="33" t="str">
        <f>IF(DN805&gt;='PAINEL E TARGET'!$T$11,'PAINEL E TARGET'!$S$11,
IF(DN805&gt;='PAINEL E TARGET'!$T$12,'PAINEL E TARGET'!$S$12,
IF(DN805&gt;='PAINEL E TARGET'!$T$13,'PAINEL E TARGET'!$S$13,
IF(DN805&gt;='PAINEL E TARGET'!$T$14,'PAINEL E TARGET'!$S$14,
IF(DN805&gt;='PAINEL E TARGET'!$T$15,'PAINEL E TARGET'!$S$15,
IF(DN805&gt;='PAINEL E TARGET'!$T$16,'PAINEL E TARGET'!$S$16,
IF(DN805&gt;='PAINEL E TARGET'!$T$17,'PAINEL E TARGET'!$S$17,
IF(DN805&gt;='PAINEL E TARGET'!$T$18,'PAINEL E TARGET'!$S$18,'PAINEL E TARGET'!$S$19))))))))</f>
        <v>5. Fx de 115% a 119,9%</v>
      </c>
      <c r="DP805" s="17">
        <f>IFERROR(VLOOKUP($BW805,'PAINEL E TARGET'!$G$1:$Q$99,10,0),0)</f>
        <v>0</v>
      </c>
      <c r="DQ805" s="17">
        <f>VLOOKUP(DO805,'PAINEL E TARGET'!$S$10:$U$19,3,0)</f>
        <v>1.3</v>
      </c>
      <c r="DR805" s="16">
        <f t="shared" si="466"/>
        <v>0</v>
      </c>
      <c r="DS805" s="17">
        <f t="shared" si="452"/>
        <v>0.92500000000000004</v>
      </c>
      <c r="DT805" s="16">
        <f>IF(DS805&gt;=1,VLOOKUP(BO805,'PAINEL E TARGET'!$S$1:$W$8,5,0),0)</f>
        <v>0</v>
      </c>
      <c r="DU805" s="16">
        <f t="shared" si="467"/>
        <v>0</v>
      </c>
    </row>
    <row r="806" spans="2:125" s="32" customFormat="1" x14ac:dyDescent="0.2">
      <c r="B806" s="44">
        <v>43541</v>
      </c>
      <c r="C806" s="65">
        <v>1728</v>
      </c>
      <c r="D806" s="66" t="s">
        <v>801</v>
      </c>
      <c r="E806" s="65">
        <v>110</v>
      </c>
      <c r="F806" s="65" t="s">
        <v>1018</v>
      </c>
      <c r="G806" s="67">
        <v>1028624.2907220146</v>
      </c>
      <c r="H806" s="67">
        <v>588378.13168007182</v>
      </c>
      <c r="I806" s="67">
        <v>511274.33999999997</v>
      </c>
      <c r="J806" s="68">
        <v>0.86895537490506747</v>
      </c>
      <c r="K806" s="67">
        <v>45616.731088864464</v>
      </c>
      <c r="L806" s="67">
        <v>434442.27828423417</v>
      </c>
      <c r="M806" s="67">
        <v>57473.760000000002</v>
      </c>
      <c r="N806" s="67">
        <v>403165.68999999994</v>
      </c>
      <c r="O806" s="67">
        <v>840992.11185065773</v>
      </c>
      <c r="P806" s="67" t="s">
        <v>1082</v>
      </c>
      <c r="Q806" s="67" t="s">
        <v>1082</v>
      </c>
      <c r="R806" s="67">
        <v>0</v>
      </c>
      <c r="S806" s="67">
        <v>1199.9000000000001</v>
      </c>
      <c r="T806" s="68">
        <v>0.11061044363971387</v>
      </c>
      <c r="U806" s="68">
        <v>0.11283970576119785</v>
      </c>
      <c r="V806" s="68">
        <v>1.0201541739471298</v>
      </c>
      <c r="W806" s="67">
        <v>53099.540000000008</v>
      </c>
      <c r="X806" s="67">
        <v>51978.420000000006</v>
      </c>
      <c r="Y806" s="68">
        <v>0.97888644609727316</v>
      </c>
      <c r="Z806" s="68">
        <v>0.14416540185419593</v>
      </c>
      <c r="AA806" s="68">
        <v>0.20441922636022603</v>
      </c>
      <c r="AB806" s="68">
        <v>1.4179492702900298</v>
      </c>
      <c r="AC806" s="67">
        <v>69207.899999999994</v>
      </c>
      <c r="AD806" s="67">
        <v>94163.560000000012</v>
      </c>
      <c r="AE806" s="68">
        <v>1.3605897592615874</v>
      </c>
      <c r="AF806" s="43">
        <v>80</v>
      </c>
      <c r="AG806" s="43">
        <v>71</v>
      </c>
      <c r="AH806" s="43">
        <v>20</v>
      </c>
      <c r="AI806" s="43">
        <v>18</v>
      </c>
      <c r="AJ806" s="67">
        <v>22302.879999999997</v>
      </c>
      <c r="AK806" s="67">
        <v>22295</v>
      </c>
      <c r="AL806" s="68">
        <v>0.99964668240155541</v>
      </c>
      <c r="AM806" s="67">
        <v>7622.6400000000012</v>
      </c>
      <c r="AN806" s="67">
        <v>6724.7000000000007</v>
      </c>
      <c r="AO806" s="68">
        <v>0.88220091726750827</v>
      </c>
      <c r="AP806" s="67">
        <v>5173.62</v>
      </c>
      <c r="AQ806" s="67">
        <v>5379.7799999999988</v>
      </c>
      <c r="AR806" s="68">
        <v>1.03984830737472</v>
      </c>
      <c r="AS806" s="67">
        <v>18000.400000000001</v>
      </c>
      <c r="AT806" s="67">
        <v>17578.940000000002</v>
      </c>
      <c r="AU806" s="68">
        <v>0.97658607586498081</v>
      </c>
      <c r="AV806" s="43">
        <v>1046.1100000000001</v>
      </c>
      <c r="AW806" s="43">
        <v>679.9</v>
      </c>
      <c r="AX806" s="69">
        <v>0.64993165154716037</v>
      </c>
      <c r="AY806" s="43">
        <v>45616.731088864464</v>
      </c>
      <c r="AZ806" s="43">
        <v>57473.759999999995</v>
      </c>
      <c r="BA806" s="43">
        <v>14135.971114961569</v>
      </c>
      <c r="BB806" s="43">
        <v>14464.45</v>
      </c>
      <c r="BC806" s="43">
        <v>79856.366392171112</v>
      </c>
      <c r="BD806" s="43">
        <v>24838.660990960063</v>
      </c>
      <c r="BE806" s="43">
        <v>93593.1</v>
      </c>
      <c r="BF806" s="43">
        <v>121985.72000000002</v>
      </c>
      <c r="BG806" s="43">
        <v>1838.9800000000002</v>
      </c>
      <c r="BH806" s="43">
        <v>42</v>
      </c>
      <c r="BI806" s="44">
        <v>43173</v>
      </c>
      <c r="BJ806" s="44">
        <v>43541</v>
      </c>
      <c r="BK806" s="44">
        <v>43172</v>
      </c>
      <c r="BL806" s="43">
        <f t="shared" si="453"/>
        <v>512474.24</v>
      </c>
      <c r="BM806" s="43">
        <f t="shared" si="454"/>
        <v>461839.35</v>
      </c>
      <c r="BO806" s="16" t="str">
        <f>IFERROR(VLOOKUP($C806,'PORTE LOJA'!A:B,2,0),"PORTE 1")</f>
        <v>PORTE 2</v>
      </c>
      <c r="BP806" s="16">
        <f>VLOOKUP(BO806,'PAINEL E TARGET'!$S$1:$W$8,3,0)</f>
        <v>1875</v>
      </c>
      <c r="BQ806" s="16">
        <f t="shared" si="432"/>
        <v>1</v>
      </c>
      <c r="BR806" s="16">
        <f t="shared" si="433"/>
        <v>1</v>
      </c>
      <c r="BS806" s="16">
        <f t="shared" si="434"/>
        <v>1</v>
      </c>
      <c r="BT806" s="16">
        <f t="shared" si="435"/>
        <v>1</v>
      </c>
      <c r="BU806" s="16">
        <f t="shared" si="436"/>
        <v>1</v>
      </c>
      <c r="BV806" s="16">
        <f t="shared" si="437"/>
        <v>1</v>
      </c>
      <c r="BW806" s="17" t="str">
        <f t="shared" si="455"/>
        <v>111111</v>
      </c>
      <c r="BY806" s="17">
        <f t="shared" si="438"/>
        <v>0.871</v>
      </c>
      <c r="BZ806" s="17">
        <f t="shared" si="439"/>
        <v>0.96199999999999997</v>
      </c>
      <c r="CA806" s="17" t="str">
        <f t="shared" si="456"/>
        <v>Sem Retira</v>
      </c>
      <c r="CB806" s="17">
        <f t="shared" si="457"/>
        <v>0.96199999999999997</v>
      </c>
      <c r="CC806" s="33" t="str">
        <f>IF(CB806&gt;='PAINEL E TARGET'!$T$11,'PAINEL E TARGET'!$S$11,
IF(CB806&gt;='PAINEL E TARGET'!$T$12,'PAINEL E TARGET'!$S$12,
IF(CB806&gt;='PAINEL E TARGET'!$T$13,'PAINEL E TARGET'!$S$13,
IF(CB806&gt;='PAINEL E TARGET'!$T$14,'PAINEL E TARGET'!$S$14,
IF(CB806&gt;='PAINEL E TARGET'!$T$15,'PAINEL E TARGET'!$S$15,
IF(CB806&gt;='PAINEL E TARGET'!$T$16,'PAINEL E TARGET'!$S$16,
IF(CB806&gt;='PAINEL E TARGET'!$T$17,'PAINEL E TARGET'!$S$17,
IF(CB806&gt;='PAINEL E TARGET'!$T$18,'PAINEL E TARGET'!$S$18,'PAINEL E TARGET'!$S$19))))))))</f>
        <v>1. Fx de 90% a 99,9%</v>
      </c>
      <c r="CD806" s="17">
        <f>IFERROR(VLOOKUP($BW806,'PAINEL E TARGET'!$G$1:$Q$99,4,0),0)</f>
        <v>0.25</v>
      </c>
      <c r="CE806" s="17">
        <f>VLOOKUP(CC806,'PAINEL E TARGET'!$S$10:$U$19,3,0)</f>
        <v>0.5</v>
      </c>
      <c r="CF806" s="16">
        <f t="shared" si="458"/>
        <v>234.375</v>
      </c>
      <c r="CG806" s="17">
        <f t="shared" si="440"/>
        <v>1</v>
      </c>
      <c r="CH806" s="17">
        <f t="shared" si="441"/>
        <v>0.88200000000000001</v>
      </c>
      <c r="CI806" s="17">
        <f t="shared" si="442"/>
        <v>1.04</v>
      </c>
      <c r="CJ806" s="17">
        <f t="shared" si="443"/>
        <v>0.97699999999999998</v>
      </c>
      <c r="CK806" s="17">
        <f t="shared" si="444"/>
        <v>0.65</v>
      </c>
      <c r="CL806" s="17">
        <f t="shared" si="445"/>
        <v>0.97899999999999998</v>
      </c>
      <c r="CM806" s="16">
        <f t="shared" si="446"/>
        <v>4</v>
      </c>
      <c r="CN806" s="17" t="str">
        <f t="shared" si="459"/>
        <v>não ok</v>
      </c>
      <c r="CO806" s="17">
        <f t="shared" si="460"/>
        <v>0</v>
      </c>
      <c r="CP806" s="33" t="str">
        <f>IF(CO806&gt;='PAINEL E TARGET'!$T$11,'PAINEL E TARGET'!$S$11,
IF(CO806&gt;='PAINEL E TARGET'!$T$12,'PAINEL E TARGET'!$S$12,
IF(CO806&gt;='PAINEL E TARGET'!$T$13,'PAINEL E TARGET'!$S$13,
IF(CO806&gt;='PAINEL E TARGET'!$T$14,'PAINEL E TARGET'!$S$14,
IF(CO806&gt;='PAINEL E TARGET'!$T$15,'PAINEL E TARGET'!$S$15,
IF(CO806&gt;='PAINEL E TARGET'!$T$16,'PAINEL E TARGET'!$S$16,
IF(CO806&gt;='PAINEL E TARGET'!$T$17,'PAINEL E TARGET'!$S$17,
IF(CO806&gt;='PAINEL E TARGET'!$T$18,'PAINEL E TARGET'!$S$18,'PAINEL E TARGET'!$S$19))))))))</f>
        <v>Não elegível</v>
      </c>
      <c r="CQ806" s="17">
        <f>IFERROR(VLOOKUP($BW806,'PAINEL E TARGET'!$G$1:$Q$99,5,0),0)</f>
        <v>0.25</v>
      </c>
      <c r="CR806" s="17">
        <f>VLOOKUP(CP806,'PAINEL E TARGET'!$S$10:$U$19,3,0)</f>
        <v>0</v>
      </c>
      <c r="CS806" s="16">
        <f t="shared" si="461"/>
        <v>0</v>
      </c>
      <c r="CT806" s="17">
        <f t="shared" si="447"/>
        <v>1.361</v>
      </c>
      <c r="CU806" s="33" t="str">
        <f>IF(CT806&gt;='PAINEL E TARGET'!$T$11,'PAINEL E TARGET'!$S$11,
IF(CT806&gt;='PAINEL E TARGET'!$T$12,'PAINEL E TARGET'!$S$12,
IF(CT806&gt;='PAINEL E TARGET'!$T$13,'PAINEL E TARGET'!$S$13,
IF(CT806&gt;='PAINEL E TARGET'!$T$14,'PAINEL E TARGET'!$S$14,
IF(CT806&gt;='PAINEL E TARGET'!$T$15,'PAINEL E TARGET'!$S$15,
IF(CT806&gt;='PAINEL E TARGET'!$T$16,'PAINEL E TARGET'!$S$16,
IF(CT806&gt;='PAINEL E TARGET'!$T$17,'PAINEL E TARGET'!$S$17,
IF(CT806&gt;='PAINEL E TARGET'!$T$18,'PAINEL E TARGET'!$S$18,'PAINEL E TARGET'!$S$19))))))))</f>
        <v>8. Fx de 130% ou mais</v>
      </c>
      <c r="CV806" s="17">
        <f>IFERROR(VLOOKUP($BW806,'PAINEL E TARGET'!$G$1:$Q$99,6,0),0)</f>
        <v>0.2</v>
      </c>
      <c r="CW806" s="17">
        <f>VLOOKUP(CU806,'PAINEL E TARGET'!$S$10:$U$19,3,0)</f>
        <v>1.6</v>
      </c>
      <c r="CX806" s="16">
        <f t="shared" si="462"/>
        <v>600.00000000000011</v>
      </c>
      <c r="CY806" s="17">
        <f t="shared" si="448"/>
        <v>1.26</v>
      </c>
      <c r="CZ806" s="33" t="str">
        <f>IF(CY806&gt;='PAINEL E TARGET'!$T$11,'PAINEL E TARGET'!$S$11,
IF(CY806&gt;='PAINEL E TARGET'!$T$12,'PAINEL E TARGET'!$S$12,
IF(CY806&gt;='PAINEL E TARGET'!$T$13,'PAINEL E TARGET'!$S$13,
IF(CY806&gt;='PAINEL E TARGET'!$T$14,'PAINEL E TARGET'!$S$14,
IF(CY806&gt;='PAINEL E TARGET'!$T$15,'PAINEL E TARGET'!$S$15,
IF(CY806&gt;='PAINEL E TARGET'!$T$16,'PAINEL E TARGET'!$S$16,
IF(CY806&gt;='PAINEL E TARGET'!$T$17,'PAINEL E TARGET'!$S$17,
IF(CY806&gt;='PAINEL E TARGET'!$T$18,'PAINEL E TARGET'!$S$18,'PAINEL E TARGET'!$S$19))))))))</f>
        <v>7. Fx de 125% a 129,9%</v>
      </c>
      <c r="DA806" s="17">
        <f>IFERROR(VLOOKUP($BW806,'PAINEL E TARGET'!$G$1:$Q$99,7,0),0)</f>
        <v>0.15</v>
      </c>
      <c r="DB806" s="17">
        <f>VLOOKUP(CZ806,'PAINEL E TARGET'!$S$10:$U$19,3,0)</f>
        <v>1.5</v>
      </c>
      <c r="DC806" s="16">
        <f t="shared" si="463"/>
        <v>421.87499999999994</v>
      </c>
      <c r="DD806" s="17">
        <f t="shared" si="449"/>
        <v>1.0229999999999999</v>
      </c>
      <c r="DE806" s="33" t="str">
        <f>IF(DD806&gt;='PAINEL E TARGET'!$T$11,'PAINEL E TARGET'!$S$11,
IF(DD806&gt;='PAINEL E TARGET'!$T$12,'PAINEL E TARGET'!$S$12,
IF(DD806&gt;='PAINEL E TARGET'!$T$13,'PAINEL E TARGET'!$S$13,
IF(DD806&gt;='PAINEL E TARGET'!$T$14,'PAINEL E TARGET'!$S$14,
IF(DD806&gt;='PAINEL E TARGET'!$T$15,'PAINEL E TARGET'!$S$15,
IF(DD806&gt;='PAINEL E TARGET'!$T$16,'PAINEL E TARGET'!$S$16,
IF(DD806&gt;='PAINEL E TARGET'!$T$17,'PAINEL E TARGET'!$S$17,
IF(DD806&gt;='PAINEL E TARGET'!$T$18,'PAINEL E TARGET'!$S$18,'PAINEL E TARGET'!$S$19))))))))</f>
        <v>2. Fx de 100% a 104,9%</v>
      </c>
      <c r="DF806" s="17">
        <f>IFERROR(VLOOKUP($BW806,'PAINEL E TARGET'!$G$1:$Q$99,8,0),0)</f>
        <v>0.1</v>
      </c>
      <c r="DG806" s="17">
        <f>VLOOKUP(DE806,'PAINEL E TARGET'!$S$10:$U$19,3,0)</f>
        <v>1</v>
      </c>
      <c r="DH806" s="16">
        <f t="shared" si="464"/>
        <v>187.5</v>
      </c>
      <c r="DI806" s="17">
        <f t="shared" si="450"/>
        <v>0.9</v>
      </c>
      <c r="DJ806" s="33" t="str">
        <f>IF(DI806&gt;='PAINEL E TARGET'!$T$11,'PAINEL E TARGET'!$S$11,
IF(DI806&gt;='PAINEL E TARGET'!$T$12,'PAINEL E TARGET'!$S$12,
IF(DI806&gt;='PAINEL E TARGET'!$T$13,'PAINEL E TARGET'!$S$13,
IF(DI806&gt;='PAINEL E TARGET'!$T$14,'PAINEL E TARGET'!$S$14,
IF(DI806&gt;='PAINEL E TARGET'!$T$15,'PAINEL E TARGET'!$S$15,
IF(DI806&gt;='PAINEL E TARGET'!$T$16,'PAINEL E TARGET'!$S$16,
IF(DI806&gt;='PAINEL E TARGET'!$T$17,'PAINEL E TARGET'!$S$17,
IF(DI806&gt;='PAINEL E TARGET'!$T$18,'PAINEL E TARGET'!$S$18,'PAINEL E TARGET'!$S$19))))))))</f>
        <v>1. Fx de 90% a 99,9%</v>
      </c>
      <c r="DK806" s="17">
        <f>IFERROR(VLOOKUP($BW806,'PAINEL E TARGET'!$G$1:$Q$99,9,0),0)</f>
        <v>0.05</v>
      </c>
      <c r="DL806" s="17">
        <f>VLOOKUP(DJ806,'PAINEL E TARGET'!$S$10:$U$19,3,0)</f>
        <v>0.5</v>
      </c>
      <c r="DM806" s="16">
        <f t="shared" si="465"/>
        <v>46.875</v>
      </c>
      <c r="DN806" s="17">
        <f t="shared" si="451"/>
        <v>0.65</v>
      </c>
      <c r="DO806" s="33" t="str">
        <f>IF(DN806&gt;='PAINEL E TARGET'!$T$11,'PAINEL E TARGET'!$S$11,
IF(DN806&gt;='PAINEL E TARGET'!$T$12,'PAINEL E TARGET'!$S$12,
IF(DN806&gt;='PAINEL E TARGET'!$T$13,'PAINEL E TARGET'!$S$13,
IF(DN806&gt;='PAINEL E TARGET'!$T$14,'PAINEL E TARGET'!$S$14,
IF(DN806&gt;='PAINEL E TARGET'!$T$15,'PAINEL E TARGET'!$S$15,
IF(DN806&gt;='PAINEL E TARGET'!$T$16,'PAINEL E TARGET'!$S$16,
IF(DN806&gt;='PAINEL E TARGET'!$T$17,'PAINEL E TARGET'!$S$17,
IF(DN806&gt;='PAINEL E TARGET'!$T$18,'PAINEL E TARGET'!$S$18,'PAINEL E TARGET'!$S$19))))))))</f>
        <v>Não elegível</v>
      </c>
      <c r="DP806" s="17">
        <f>IFERROR(VLOOKUP($BW806,'PAINEL E TARGET'!$G$1:$Q$99,10,0),0)</f>
        <v>0</v>
      </c>
      <c r="DQ806" s="17">
        <f>VLOOKUP(DO806,'PAINEL E TARGET'!$S$10:$U$19,3,0)</f>
        <v>0</v>
      </c>
      <c r="DR806" s="16">
        <f t="shared" si="466"/>
        <v>0</v>
      </c>
      <c r="DS806" s="17">
        <f t="shared" si="452"/>
        <v>0.88800000000000001</v>
      </c>
      <c r="DT806" s="16">
        <f>IF(DS806&gt;=1,VLOOKUP(BO806,'PAINEL E TARGET'!$S$1:$W$8,5,0),0)</f>
        <v>0</v>
      </c>
      <c r="DU806" s="16">
        <f t="shared" si="467"/>
        <v>1490.625</v>
      </c>
    </row>
    <row r="807" spans="2:125" s="32" customFormat="1" x14ac:dyDescent="0.2">
      <c r="B807" s="44">
        <v>43541</v>
      </c>
      <c r="C807" s="65">
        <v>1729</v>
      </c>
      <c r="D807" s="66" t="s">
        <v>802</v>
      </c>
      <c r="E807" s="65">
        <v>416</v>
      </c>
      <c r="F807" s="65" t="s">
        <v>1020</v>
      </c>
      <c r="G807" s="67">
        <v>2143667.1972522032</v>
      </c>
      <c r="H807" s="67">
        <v>1154121.2156659642</v>
      </c>
      <c r="I807" s="67">
        <v>937685.59999999986</v>
      </c>
      <c r="J807" s="68">
        <v>0.81246717179436467</v>
      </c>
      <c r="K807" s="67">
        <v>68623.43995085475</v>
      </c>
      <c r="L807" s="67">
        <v>998679.44032786996</v>
      </c>
      <c r="M807" s="67">
        <v>65656.460000000006</v>
      </c>
      <c r="N807" s="67">
        <v>822748.62999999989</v>
      </c>
      <c r="O807" s="67">
        <v>1986948.1663342363</v>
      </c>
      <c r="P807" s="67" t="s">
        <v>1082</v>
      </c>
      <c r="Q807" s="67" t="s">
        <v>1082</v>
      </c>
      <c r="R807" s="67">
        <v>0</v>
      </c>
      <c r="S807" s="67">
        <v>0</v>
      </c>
      <c r="T807" s="68">
        <v>0.10706826722903383</v>
      </c>
      <c r="U807" s="68">
        <v>0.11264480711158464</v>
      </c>
      <c r="V807" s="68">
        <v>1.0520839649961069</v>
      </c>
      <c r="W807" s="67">
        <v>114274.26999999999</v>
      </c>
      <c r="X807" s="67">
        <v>100074.22</v>
      </c>
      <c r="Y807" s="68">
        <v>0.87573711912576657</v>
      </c>
      <c r="Z807" s="68">
        <v>0.11077777656622034</v>
      </c>
      <c r="AA807" s="68">
        <v>0.11949739054286597</v>
      </c>
      <c r="AB807" s="68">
        <v>1.0787126646420209</v>
      </c>
      <c r="AC807" s="67">
        <v>118233.43999999999</v>
      </c>
      <c r="AD807" s="67">
        <v>106162.09</v>
      </c>
      <c r="AE807" s="68">
        <v>0.89790240392227449</v>
      </c>
      <c r="AF807" s="43">
        <v>80</v>
      </c>
      <c r="AG807" s="43">
        <v>74</v>
      </c>
      <c r="AH807" s="43">
        <v>36</v>
      </c>
      <c r="AI807" s="43">
        <v>30</v>
      </c>
      <c r="AJ807" s="67">
        <v>63367.530000000006</v>
      </c>
      <c r="AK807" s="67">
        <v>58369</v>
      </c>
      <c r="AL807" s="68">
        <v>0.92111843399924209</v>
      </c>
      <c r="AM807" s="67">
        <v>17176.22</v>
      </c>
      <c r="AN807" s="67">
        <v>13148.21</v>
      </c>
      <c r="AO807" s="68">
        <v>0.76548914720468175</v>
      </c>
      <c r="AP807" s="67">
        <v>5014.1500000000005</v>
      </c>
      <c r="AQ807" s="67">
        <v>6679.9500000000007</v>
      </c>
      <c r="AR807" s="68">
        <v>1.3322198179152998</v>
      </c>
      <c r="AS807" s="67">
        <v>28716.370000000003</v>
      </c>
      <c r="AT807" s="67">
        <v>21877.059999999998</v>
      </c>
      <c r="AU807" s="68">
        <v>0.76183236251657138</v>
      </c>
      <c r="AV807" s="43">
        <v>947.2399999999999</v>
      </c>
      <c r="AW807" s="43">
        <v>614.89</v>
      </c>
      <c r="AX807" s="69">
        <v>0.64913854989231878</v>
      </c>
      <c r="AY807" s="43">
        <v>68623.43995085475</v>
      </c>
      <c r="AZ807" s="43">
        <v>65656.459999999992</v>
      </c>
      <c r="BA807" s="43">
        <v>64902.962988444808</v>
      </c>
      <c r="BB807" s="43">
        <v>58902.969999999994</v>
      </c>
      <c r="BC807" s="43">
        <v>127767.19832274891</v>
      </c>
      <c r="BD807" s="43">
        <v>120837.7203037685</v>
      </c>
      <c r="BE807" s="43">
        <v>213701.74</v>
      </c>
      <c r="BF807" s="43">
        <v>221105.78999999998</v>
      </c>
      <c r="BG807" s="43">
        <v>1765.6699999999998</v>
      </c>
      <c r="BH807" s="43">
        <v>83</v>
      </c>
      <c r="BI807" s="44">
        <v>43173</v>
      </c>
      <c r="BJ807" s="44">
        <v>43541</v>
      </c>
      <c r="BK807" s="44">
        <v>43172</v>
      </c>
      <c r="BL807" s="43">
        <f t="shared" si="453"/>
        <v>937685.59999999986</v>
      </c>
      <c r="BM807" s="43">
        <f t="shared" si="454"/>
        <v>888405.08999999985</v>
      </c>
      <c r="BO807" s="16" t="str">
        <f>IFERROR(VLOOKUP($C807,'PORTE LOJA'!A:B,2,0),"PORTE 1")</f>
        <v>PORTE 3</v>
      </c>
      <c r="BP807" s="16">
        <f>VLOOKUP(BO807,'PAINEL E TARGET'!$S$1:$W$8,3,0)</f>
        <v>2400</v>
      </c>
      <c r="BQ807" s="16">
        <f t="shared" si="432"/>
        <v>1</v>
      </c>
      <c r="BR807" s="16">
        <f t="shared" si="433"/>
        <v>1</v>
      </c>
      <c r="BS807" s="16">
        <f t="shared" si="434"/>
        <v>1</v>
      </c>
      <c r="BT807" s="16">
        <f t="shared" si="435"/>
        <v>1</v>
      </c>
      <c r="BU807" s="16">
        <f t="shared" si="436"/>
        <v>1</v>
      </c>
      <c r="BV807" s="16">
        <f t="shared" si="437"/>
        <v>1</v>
      </c>
      <c r="BW807" s="17" t="str">
        <f t="shared" si="455"/>
        <v>111111</v>
      </c>
      <c r="BY807" s="17">
        <f t="shared" si="438"/>
        <v>0.81200000000000006</v>
      </c>
      <c r="BZ807" s="17">
        <f t="shared" si="439"/>
        <v>0.83199999999999996</v>
      </c>
      <c r="CA807" s="17" t="str">
        <f t="shared" si="456"/>
        <v>Sem Retira</v>
      </c>
      <c r="CB807" s="17">
        <f t="shared" si="457"/>
        <v>0.83199999999999996</v>
      </c>
      <c r="CC807" s="33" t="str">
        <f>IF(CB807&gt;='PAINEL E TARGET'!$T$11,'PAINEL E TARGET'!$S$11,
IF(CB807&gt;='PAINEL E TARGET'!$T$12,'PAINEL E TARGET'!$S$12,
IF(CB807&gt;='PAINEL E TARGET'!$T$13,'PAINEL E TARGET'!$S$13,
IF(CB807&gt;='PAINEL E TARGET'!$T$14,'PAINEL E TARGET'!$S$14,
IF(CB807&gt;='PAINEL E TARGET'!$T$15,'PAINEL E TARGET'!$S$15,
IF(CB807&gt;='PAINEL E TARGET'!$T$16,'PAINEL E TARGET'!$S$16,
IF(CB807&gt;='PAINEL E TARGET'!$T$17,'PAINEL E TARGET'!$S$17,
IF(CB807&gt;='PAINEL E TARGET'!$T$18,'PAINEL E TARGET'!$S$18,'PAINEL E TARGET'!$S$19))))))))</f>
        <v>Não elegível</v>
      </c>
      <c r="CD807" s="17">
        <f>IFERROR(VLOOKUP($BW807,'PAINEL E TARGET'!$G$1:$Q$99,4,0),0)</f>
        <v>0.25</v>
      </c>
      <c r="CE807" s="17">
        <f>VLOOKUP(CC807,'PAINEL E TARGET'!$S$10:$U$19,3,0)</f>
        <v>0</v>
      </c>
      <c r="CF807" s="16">
        <f t="shared" si="458"/>
        <v>0</v>
      </c>
      <c r="CG807" s="17">
        <f t="shared" si="440"/>
        <v>0.92100000000000004</v>
      </c>
      <c r="CH807" s="17">
        <f t="shared" si="441"/>
        <v>0.76500000000000001</v>
      </c>
      <c r="CI807" s="17">
        <f t="shared" si="442"/>
        <v>1.3320000000000001</v>
      </c>
      <c r="CJ807" s="17">
        <f t="shared" si="443"/>
        <v>0.76200000000000001</v>
      </c>
      <c r="CK807" s="17">
        <f t="shared" si="444"/>
        <v>0.64900000000000002</v>
      </c>
      <c r="CL807" s="17">
        <f t="shared" si="445"/>
        <v>0.876</v>
      </c>
      <c r="CM807" s="16">
        <f t="shared" si="446"/>
        <v>4</v>
      </c>
      <c r="CN807" s="17" t="str">
        <f t="shared" si="459"/>
        <v>não ok</v>
      </c>
      <c r="CO807" s="17">
        <f t="shared" si="460"/>
        <v>0</v>
      </c>
      <c r="CP807" s="33" t="str">
        <f>IF(CO807&gt;='PAINEL E TARGET'!$T$11,'PAINEL E TARGET'!$S$11,
IF(CO807&gt;='PAINEL E TARGET'!$T$12,'PAINEL E TARGET'!$S$12,
IF(CO807&gt;='PAINEL E TARGET'!$T$13,'PAINEL E TARGET'!$S$13,
IF(CO807&gt;='PAINEL E TARGET'!$T$14,'PAINEL E TARGET'!$S$14,
IF(CO807&gt;='PAINEL E TARGET'!$T$15,'PAINEL E TARGET'!$S$15,
IF(CO807&gt;='PAINEL E TARGET'!$T$16,'PAINEL E TARGET'!$S$16,
IF(CO807&gt;='PAINEL E TARGET'!$T$17,'PAINEL E TARGET'!$S$17,
IF(CO807&gt;='PAINEL E TARGET'!$T$18,'PAINEL E TARGET'!$S$18,'PAINEL E TARGET'!$S$19))))))))</f>
        <v>Não elegível</v>
      </c>
      <c r="CQ807" s="17">
        <f>IFERROR(VLOOKUP($BW807,'PAINEL E TARGET'!$G$1:$Q$99,5,0),0)</f>
        <v>0.25</v>
      </c>
      <c r="CR807" s="17">
        <f>VLOOKUP(CP807,'PAINEL E TARGET'!$S$10:$U$19,3,0)</f>
        <v>0</v>
      </c>
      <c r="CS807" s="16">
        <f t="shared" si="461"/>
        <v>0</v>
      </c>
      <c r="CT807" s="17">
        <f t="shared" si="447"/>
        <v>0.89800000000000002</v>
      </c>
      <c r="CU807" s="33" t="str">
        <f>IF(CT807&gt;='PAINEL E TARGET'!$T$11,'PAINEL E TARGET'!$S$11,
IF(CT807&gt;='PAINEL E TARGET'!$T$12,'PAINEL E TARGET'!$S$12,
IF(CT807&gt;='PAINEL E TARGET'!$T$13,'PAINEL E TARGET'!$S$13,
IF(CT807&gt;='PAINEL E TARGET'!$T$14,'PAINEL E TARGET'!$S$14,
IF(CT807&gt;='PAINEL E TARGET'!$T$15,'PAINEL E TARGET'!$S$15,
IF(CT807&gt;='PAINEL E TARGET'!$T$16,'PAINEL E TARGET'!$S$16,
IF(CT807&gt;='PAINEL E TARGET'!$T$17,'PAINEL E TARGET'!$S$17,
IF(CT807&gt;='PAINEL E TARGET'!$T$18,'PAINEL E TARGET'!$S$18,'PAINEL E TARGET'!$S$19))))))))</f>
        <v>Não elegível</v>
      </c>
      <c r="CV807" s="17">
        <f>IFERROR(VLOOKUP($BW807,'PAINEL E TARGET'!$G$1:$Q$99,6,0),0)</f>
        <v>0.2</v>
      </c>
      <c r="CW807" s="17">
        <f>VLOOKUP(CU807,'PAINEL E TARGET'!$S$10:$U$19,3,0)</f>
        <v>0</v>
      </c>
      <c r="CX807" s="16">
        <f t="shared" si="462"/>
        <v>0</v>
      </c>
      <c r="CY807" s="17">
        <f t="shared" si="448"/>
        <v>0.95699999999999996</v>
      </c>
      <c r="CZ807" s="33" t="str">
        <f>IF(CY807&gt;='PAINEL E TARGET'!$T$11,'PAINEL E TARGET'!$S$11,
IF(CY807&gt;='PAINEL E TARGET'!$T$12,'PAINEL E TARGET'!$S$12,
IF(CY807&gt;='PAINEL E TARGET'!$T$13,'PAINEL E TARGET'!$S$13,
IF(CY807&gt;='PAINEL E TARGET'!$T$14,'PAINEL E TARGET'!$S$14,
IF(CY807&gt;='PAINEL E TARGET'!$T$15,'PAINEL E TARGET'!$S$15,
IF(CY807&gt;='PAINEL E TARGET'!$T$16,'PAINEL E TARGET'!$S$16,
IF(CY807&gt;='PAINEL E TARGET'!$T$17,'PAINEL E TARGET'!$S$17,
IF(CY807&gt;='PAINEL E TARGET'!$T$18,'PAINEL E TARGET'!$S$18,'PAINEL E TARGET'!$S$19))))))))</f>
        <v>1. Fx de 90% a 99,9%</v>
      </c>
      <c r="DA807" s="17">
        <f>IFERROR(VLOOKUP($BW807,'PAINEL E TARGET'!$G$1:$Q$99,7,0),0)</f>
        <v>0.15</v>
      </c>
      <c r="DB807" s="17">
        <f>VLOOKUP(CZ807,'PAINEL E TARGET'!$S$10:$U$19,3,0)</f>
        <v>0.5</v>
      </c>
      <c r="DC807" s="16">
        <f t="shared" si="463"/>
        <v>180</v>
      </c>
      <c r="DD807" s="17">
        <f t="shared" si="449"/>
        <v>0.90800000000000003</v>
      </c>
      <c r="DE807" s="33" t="str">
        <f>IF(DD807&gt;='PAINEL E TARGET'!$T$11,'PAINEL E TARGET'!$S$11,
IF(DD807&gt;='PAINEL E TARGET'!$T$12,'PAINEL E TARGET'!$S$12,
IF(DD807&gt;='PAINEL E TARGET'!$T$13,'PAINEL E TARGET'!$S$13,
IF(DD807&gt;='PAINEL E TARGET'!$T$14,'PAINEL E TARGET'!$S$14,
IF(DD807&gt;='PAINEL E TARGET'!$T$15,'PAINEL E TARGET'!$S$15,
IF(DD807&gt;='PAINEL E TARGET'!$T$16,'PAINEL E TARGET'!$S$16,
IF(DD807&gt;='PAINEL E TARGET'!$T$17,'PAINEL E TARGET'!$S$17,
IF(DD807&gt;='PAINEL E TARGET'!$T$18,'PAINEL E TARGET'!$S$18,'PAINEL E TARGET'!$S$19))))))))</f>
        <v>1. Fx de 90% a 99,9%</v>
      </c>
      <c r="DF807" s="17">
        <f>IFERROR(VLOOKUP($BW807,'PAINEL E TARGET'!$G$1:$Q$99,8,0),0)</f>
        <v>0.1</v>
      </c>
      <c r="DG807" s="17">
        <f>VLOOKUP(DE807,'PAINEL E TARGET'!$S$10:$U$19,3,0)</f>
        <v>0.5</v>
      </c>
      <c r="DH807" s="16">
        <f t="shared" si="464"/>
        <v>120</v>
      </c>
      <c r="DI807" s="17">
        <f t="shared" si="450"/>
        <v>0.83299999999999996</v>
      </c>
      <c r="DJ807" s="33" t="str">
        <f>IF(DI807&gt;='PAINEL E TARGET'!$T$11,'PAINEL E TARGET'!$S$11,
IF(DI807&gt;='PAINEL E TARGET'!$T$12,'PAINEL E TARGET'!$S$12,
IF(DI807&gt;='PAINEL E TARGET'!$T$13,'PAINEL E TARGET'!$S$13,
IF(DI807&gt;='PAINEL E TARGET'!$T$14,'PAINEL E TARGET'!$S$14,
IF(DI807&gt;='PAINEL E TARGET'!$T$15,'PAINEL E TARGET'!$S$15,
IF(DI807&gt;='PAINEL E TARGET'!$T$16,'PAINEL E TARGET'!$S$16,
IF(DI807&gt;='PAINEL E TARGET'!$T$17,'PAINEL E TARGET'!$S$17,
IF(DI807&gt;='PAINEL E TARGET'!$T$18,'PAINEL E TARGET'!$S$18,'PAINEL E TARGET'!$S$19))))))))</f>
        <v>Não elegível</v>
      </c>
      <c r="DK807" s="17">
        <f>IFERROR(VLOOKUP($BW807,'PAINEL E TARGET'!$G$1:$Q$99,9,0),0)</f>
        <v>0.05</v>
      </c>
      <c r="DL807" s="17">
        <f>VLOOKUP(DJ807,'PAINEL E TARGET'!$S$10:$U$19,3,0)</f>
        <v>0</v>
      </c>
      <c r="DM807" s="16">
        <f t="shared" si="465"/>
        <v>0</v>
      </c>
      <c r="DN807" s="17">
        <f t="shared" si="451"/>
        <v>0.64900000000000002</v>
      </c>
      <c r="DO807" s="33" t="str">
        <f>IF(DN807&gt;='PAINEL E TARGET'!$T$11,'PAINEL E TARGET'!$S$11,
IF(DN807&gt;='PAINEL E TARGET'!$T$12,'PAINEL E TARGET'!$S$12,
IF(DN807&gt;='PAINEL E TARGET'!$T$13,'PAINEL E TARGET'!$S$13,
IF(DN807&gt;='PAINEL E TARGET'!$T$14,'PAINEL E TARGET'!$S$14,
IF(DN807&gt;='PAINEL E TARGET'!$T$15,'PAINEL E TARGET'!$S$15,
IF(DN807&gt;='PAINEL E TARGET'!$T$16,'PAINEL E TARGET'!$S$16,
IF(DN807&gt;='PAINEL E TARGET'!$T$17,'PAINEL E TARGET'!$S$17,
IF(DN807&gt;='PAINEL E TARGET'!$T$18,'PAINEL E TARGET'!$S$18,'PAINEL E TARGET'!$S$19))))))))</f>
        <v>Não elegível</v>
      </c>
      <c r="DP807" s="17">
        <f>IFERROR(VLOOKUP($BW807,'PAINEL E TARGET'!$G$1:$Q$99,10,0),0)</f>
        <v>0</v>
      </c>
      <c r="DQ807" s="17">
        <f>VLOOKUP(DO807,'PAINEL E TARGET'!$S$10:$U$19,3,0)</f>
        <v>0</v>
      </c>
      <c r="DR807" s="16">
        <f t="shared" si="466"/>
        <v>0</v>
      </c>
      <c r="DS807" s="17">
        <f t="shared" si="452"/>
        <v>0.92500000000000004</v>
      </c>
      <c r="DT807" s="16">
        <f>IF(DS807&gt;=1,VLOOKUP(BO807,'PAINEL E TARGET'!$S$1:$W$8,5,0),0)</f>
        <v>0</v>
      </c>
      <c r="DU807" s="16">
        <f t="shared" si="467"/>
        <v>300</v>
      </c>
    </row>
    <row r="808" spans="2:125" s="32" customFormat="1" x14ac:dyDescent="0.2">
      <c r="B808" s="44">
        <v>43541</v>
      </c>
      <c r="C808" s="65">
        <v>1730</v>
      </c>
      <c r="D808" s="66" t="s">
        <v>803</v>
      </c>
      <c r="E808" s="65">
        <v>418</v>
      </c>
      <c r="F808" s="65" t="s">
        <v>1020</v>
      </c>
      <c r="G808" s="67">
        <v>1041982.7787202804</v>
      </c>
      <c r="H808" s="67">
        <v>620744.81390616589</v>
      </c>
      <c r="I808" s="67">
        <v>579535.21</v>
      </c>
      <c r="J808" s="68">
        <v>0.93361264889698248</v>
      </c>
      <c r="K808" s="67">
        <v>61115.435337467119</v>
      </c>
      <c r="L808" s="67">
        <v>475668.87969240476</v>
      </c>
      <c r="M808" s="67">
        <v>83784.160000000003</v>
      </c>
      <c r="N808" s="67">
        <v>465559.07</v>
      </c>
      <c r="O808" s="67">
        <v>900538.6354689094</v>
      </c>
      <c r="P808" s="67" t="s">
        <v>1082</v>
      </c>
      <c r="Q808" s="67" t="s">
        <v>1082</v>
      </c>
      <c r="R808" s="67">
        <v>0</v>
      </c>
      <c r="S808" s="67">
        <v>0</v>
      </c>
      <c r="T808" s="68">
        <v>0.10632259252363578</v>
      </c>
      <c r="U808" s="68">
        <v>0.11210408472677455</v>
      </c>
      <c r="V808" s="68">
        <v>1.0543768926802037</v>
      </c>
      <c r="W808" s="67">
        <v>57072.299999999996</v>
      </c>
      <c r="X808" s="67">
        <v>61583.619999999995</v>
      </c>
      <c r="Y808" s="68">
        <v>1.0790457016801496</v>
      </c>
      <c r="Z808" s="68">
        <v>0.17636627477599012</v>
      </c>
      <c r="AA808" s="68">
        <v>0.28905558734199749</v>
      </c>
      <c r="AB808" s="68">
        <v>1.6389504609605128</v>
      </c>
      <c r="AC808" s="67">
        <v>94670.650000000009</v>
      </c>
      <c r="AD808" s="67">
        <v>158790.73000000001</v>
      </c>
      <c r="AE808" s="68">
        <v>1.6772962898216077</v>
      </c>
      <c r="AF808" s="43">
        <v>80</v>
      </c>
      <c r="AG808" s="43">
        <v>74</v>
      </c>
      <c r="AH808" s="43">
        <v>16</v>
      </c>
      <c r="AI808" s="43">
        <v>19</v>
      </c>
      <c r="AJ808" s="67">
        <v>30703.82</v>
      </c>
      <c r="AK808" s="67">
        <v>33483.75</v>
      </c>
      <c r="AL808" s="68">
        <v>1.0905401998839233</v>
      </c>
      <c r="AM808" s="67">
        <v>8060.96</v>
      </c>
      <c r="AN808" s="67">
        <v>9142.8000000000011</v>
      </c>
      <c r="AO808" s="68">
        <v>1.1342073400686767</v>
      </c>
      <c r="AP808" s="67">
        <v>5632.45</v>
      </c>
      <c r="AQ808" s="67">
        <v>6859.8200000000006</v>
      </c>
      <c r="AR808" s="68">
        <v>1.217910500758995</v>
      </c>
      <c r="AS808" s="67">
        <v>12675.07</v>
      </c>
      <c r="AT808" s="67">
        <v>12097.250000000002</v>
      </c>
      <c r="AU808" s="68">
        <v>0.95441287503737671</v>
      </c>
      <c r="AV808" s="43">
        <v>1564.0199999999998</v>
      </c>
      <c r="AW808" s="43">
        <v>1739.67</v>
      </c>
      <c r="AX808" s="69">
        <v>1.1123067479955502</v>
      </c>
      <c r="AY808" s="43">
        <v>61115.435337467119</v>
      </c>
      <c r="AZ808" s="43">
        <v>83784.160000000003</v>
      </c>
      <c r="BA808" s="43">
        <v>27680.738563154413</v>
      </c>
      <c r="BB808" s="43">
        <v>26986.210000000003</v>
      </c>
      <c r="BC808" s="43">
        <v>102478.81553963904</v>
      </c>
      <c r="BD808" s="43">
        <v>46480.818750500795</v>
      </c>
      <c r="BE808" s="43">
        <v>96280.650000000009</v>
      </c>
      <c r="BF808" s="43">
        <v>159709.22000000003</v>
      </c>
      <c r="BG808" s="43">
        <v>2627.5499999999993</v>
      </c>
      <c r="BH808" s="43">
        <v>31</v>
      </c>
      <c r="BI808" s="44">
        <v>43173</v>
      </c>
      <c r="BJ808" s="44">
        <v>43541</v>
      </c>
      <c r="BK808" s="44">
        <v>43172</v>
      </c>
      <c r="BL808" s="43">
        <f t="shared" si="453"/>
        <v>579535.21</v>
      </c>
      <c r="BM808" s="43">
        <f t="shared" si="454"/>
        <v>549343.23</v>
      </c>
      <c r="BO808" s="16" t="str">
        <f>IFERROR(VLOOKUP($C808,'PORTE LOJA'!A:B,2,0),"PORTE 1")</f>
        <v>PORTE 2</v>
      </c>
      <c r="BP808" s="16">
        <f>VLOOKUP(BO808,'PAINEL E TARGET'!$S$1:$W$8,3,0)</f>
        <v>1875</v>
      </c>
      <c r="BQ808" s="16">
        <f t="shared" si="432"/>
        <v>1</v>
      </c>
      <c r="BR808" s="16">
        <f t="shared" si="433"/>
        <v>1</v>
      </c>
      <c r="BS808" s="16">
        <f t="shared" si="434"/>
        <v>1</v>
      </c>
      <c r="BT808" s="16">
        <f t="shared" si="435"/>
        <v>1</v>
      </c>
      <c r="BU808" s="16">
        <f t="shared" si="436"/>
        <v>1</v>
      </c>
      <c r="BV808" s="16">
        <f t="shared" si="437"/>
        <v>1</v>
      </c>
      <c r="BW808" s="17" t="str">
        <f t="shared" si="455"/>
        <v>111111</v>
      </c>
      <c r="BY808" s="17">
        <f t="shared" si="438"/>
        <v>0.93400000000000005</v>
      </c>
      <c r="BZ808" s="17">
        <f t="shared" si="439"/>
        <v>1.0229999999999999</v>
      </c>
      <c r="CA808" s="17" t="str">
        <f t="shared" si="456"/>
        <v>Sem Retira</v>
      </c>
      <c r="CB808" s="17">
        <f t="shared" si="457"/>
        <v>1.0229999999999999</v>
      </c>
      <c r="CC808" s="33" t="str">
        <f>IF(CB808&gt;='PAINEL E TARGET'!$T$11,'PAINEL E TARGET'!$S$11,
IF(CB808&gt;='PAINEL E TARGET'!$T$12,'PAINEL E TARGET'!$S$12,
IF(CB808&gt;='PAINEL E TARGET'!$T$13,'PAINEL E TARGET'!$S$13,
IF(CB808&gt;='PAINEL E TARGET'!$T$14,'PAINEL E TARGET'!$S$14,
IF(CB808&gt;='PAINEL E TARGET'!$T$15,'PAINEL E TARGET'!$S$15,
IF(CB808&gt;='PAINEL E TARGET'!$T$16,'PAINEL E TARGET'!$S$16,
IF(CB808&gt;='PAINEL E TARGET'!$T$17,'PAINEL E TARGET'!$S$17,
IF(CB808&gt;='PAINEL E TARGET'!$T$18,'PAINEL E TARGET'!$S$18,'PAINEL E TARGET'!$S$19))))))))</f>
        <v>2. Fx de 100% a 104,9%</v>
      </c>
      <c r="CD808" s="17">
        <f>IFERROR(VLOOKUP($BW808,'PAINEL E TARGET'!$G$1:$Q$99,4,0),0)</f>
        <v>0.25</v>
      </c>
      <c r="CE808" s="17">
        <f>VLOOKUP(CC808,'PAINEL E TARGET'!$S$10:$U$19,3,0)</f>
        <v>1</v>
      </c>
      <c r="CF808" s="16">
        <f t="shared" si="458"/>
        <v>468.75</v>
      </c>
      <c r="CG808" s="17">
        <f t="shared" si="440"/>
        <v>1.091</v>
      </c>
      <c r="CH808" s="17">
        <f t="shared" si="441"/>
        <v>1.1339999999999999</v>
      </c>
      <c r="CI808" s="17">
        <f t="shared" si="442"/>
        <v>1.218</v>
      </c>
      <c r="CJ808" s="17">
        <f t="shared" si="443"/>
        <v>0.95399999999999996</v>
      </c>
      <c r="CK808" s="17">
        <f t="shared" si="444"/>
        <v>1.1120000000000001</v>
      </c>
      <c r="CL808" s="17">
        <f t="shared" si="445"/>
        <v>1.079</v>
      </c>
      <c r="CM808" s="16">
        <f t="shared" si="446"/>
        <v>5</v>
      </c>
      <c r="CN808" s="17" t="str">
        <f t="shared" si="459"/>
        <v>ok</v>
      </c>
      <c r="CO808" s="17">
        <f t="shared" si="460"/>
        <v>1.079</v>
      </c>
      <c r="CP808" s="33" t="str">
        <f>IF(CO808&gt;='PAINEL E TARGET'!$T$11,'PAINEL E TARGET'!$S$11,
IF(CO808&gt;='PAINEL E TARGET'!$T$12,'PAINEL E TARGET'!$S$12,
IF(CO808&gt;='PAINEL E TARGET'!$T$13,'PAINEL E TARGET'!$S$13,
IF(CO808&gt;='PAINEL E TARGET'!$T$14,'PAINEL E TARGET'!$S$14,
IF(CO808&gt;='PAINEL E TARGET'!$T$15,'PAINEL E TARGET'!$S$15,
IF(CO808&gt;='PAINEL E TARGET'!$T$16,'PAINEL E TARGET'!$S$16,
IF(CO808&gt;='PAINEL E TARGET'!$T$17,'PAINEL E TARGET'!$S$17,
IF(CO808&gt;='PAINEL E TARGET'!$T$18,'PAINEL E TARGET'!$S$18,'PAINEL E TARGET'!$S$19))))))))</f>
        <v>3. Fx de 105% a 109,9%</v>
      </c>
      <c r="CQ808" s="17">
        <f>IFERROR(VLOOKUP($BW808,'PAINEL E TARGET'!$G$1:$Q$99,5,0),0)</f>
        <v>0.25</v>
      </c>
      <c r="CR808" s="17">
        <f>VLOOKUP(CP808,'PAINEL E TARGET'!$S$10:$U$19,3,0)</f>
        <v>1.1000000000000001</v>
      </c>
      <c r="CS808" s="16">
        <f t="shared" si="461"/>
        <v>515.625</v>
      </c>
      <c r="CT808" s="17">
        <f t="shared" si="447"/>
        <v>1.677</v>
      </c>
      <c r="CU808" s="33" t="str">
        <f>IF(CT808&gt;='PAINEL E TARGET'!$T$11,'PAINEL E TARGET'!$S$11,
IF(CT808&gt;='PAINEL E TARGET'!$T$12,'PAINEL E TARGET'!$S$12,
IF(CT808&gt;='PAINEL E TARGET'!$T$13,'PAINEL E TARGET'!$S$13,
IF(CT808&gt;='PAINEL E TARGET'!$T$14,'PAINEL E TARGET'!$S$14,
IF(CT808&gt;='PAINEL E TARGET'!$T$15,'PAINEL E TARGET'!$S$15,
IF(CT808&gt;='PAINEL E TARGET'!$T$16,'PAINEL E TARGET'!$S$16,
IF(CT808&gt;='PAINEL E TARGET'!$T$17,'PAINEL E TARGET'!$S$17,
IF(CT808&gt;='PAINEL E TARGET'!$T$18,'PAINEL E TARGET'!$S$18,'PAINEL E TARGET'!$S$19))))))))</f>
        <v>8. Fx de 130% ou mais</v>
      </c>
      <c r="CV808" s="17">
        <f>IFERROR(VLOOKUP($BW808,'PAINEL E TARGET'!$G$1:$Q$99,6,0),0)</f>
        <v>0.2</v>
      </c>
      <c r="CW808" s="17">
        <f>VLOOKUP(CU808,'PAINEL E TARGET'!$S$10:$U$19,3,0)</f>
        <v>1.6</v>
      </c>
      <c r="CX808" s="16">
        <f t="shared" si="462"/>
        <v>600.00000000000011</v>
      </c>
      <c r="CY808" s="17">
        <f t="shared" si="448"/>
        <v>1.371</v>
      </c>
      <c r="CZ808" s="33" t="str">
        <f>IF(CY808&gt;='PAINEL E TARGET'!$T$11,'PAINEL E TARGET'!$S$11,
IF(CY808&gt;='PAINEL E TARGET'!$T$12,'PAINEL E TARGET'!$S$12,
IF(CY808&gt;='PAINEL E TARGET'!$T$13,'PAINEL E TARGET'!$S$13,
IF(CY808&gt;='PAINEL E TARGET'!$T$14,'PAINEL E TARGET'!$S$14,
IF(CY808&gt;='PAINEL E TARGET'!$T$15,'PAINEL E TARGET'!$S$15,
IF(CY808&gt;='PAINEL E TARGET'!$T$16,'PAINEL E TARGET'!$S$16,
IF(CY808&gt;='PAINEL E TARGET'!$T$17,'PAINEL E TARGET'!$S$17,
IF(CY808&gt;='PAINEL E TARGET'!$T$18,'PAINEL E TARGET'!$S$18,'PAINEL E TARGET'!$S$19))))))))</f>
        <v>8. Fx de 130% ou mais</v>
      </c>
      <c r="DA808" s="17">
        <f>IFERROR(VLOOKUP($BW808,'PAINEL E TARGET'!$G$1:$Q$99,7,0),0)</f>
        <v>0.15</v>
      </c>
      <c r="DB808" s="17">
        <f>VLOOKUP(CZ808,'PAINEL E TARGET'!$S$10:$U$19,3,0)</f>
        <v>1.6</v>
      </c>
      <c r="DC808" s="16">
        <f t="shared" si="463"/>
        <v>450</v>
      </c>
      <c r="DD808" s="17">
        <f t="shared" si="449"/>
        <v>0.97499999999999998</v>
      </c>
      <c r="DE808" s="33" t="str">
        <f>IF(DD808&gt;='PAINEL E TARGET'!$T$11,'PAINEL E TARGET'!$S$11,
IF(DD808&gt;='PAINEL E TARGET'!$T$12,'PAINEL E TARGET'!$S$12,
IF(DD808&gt;='PAINEL E TARGET'!$T$13,'PAINEL E TARGET'!$S$13,
IF(DD808&gt;='PAINEL E TARGET'!$T$14,'PAINEL E TARGET'!$S$14,
IF(DD808&gt;='PAINEL E TARGET'!$T$15,'PAINEL E TARGET'!$S$15,
IF(DD808&gt;='PAINEL E TARGET'!$T$16,'PAINEL E TARGET'!$S$16,
IF(DD808&gt;='PAINEL E TARGET'!$T$17,'PAINEL E TARGET'!$S$17,
IF(DD808&gt;='PAINEL E TARGET'!$T$18,'PAINEL E TARGET'!$S$18,'PAINEL E TARGET'!$S$19))))))))</f>
        <v>1. Fx de 90% a 99,9%</v>
      </c>
      <c r="DF808" s="17">
        <f>IFERROR(VLOOKUP($BW808,'PAINEL E TARGET'!$G$1:$Q$99,8,0),0)</f>
        <v>0.1</v>
      </c>
      <c r="DG808" s="17">
        <f>VLOOKUP(DE808,'PAINEL E TARGET'!$S$10:$U$19,3,0)</f>
        <v>0.5</v>
      </c>
      <c r="DH808" s="16">
        <f t="shared" si="464"/>
        <v>93.75</v>
      </c>
      <c r="DI808" s="17">
        <f t="shared" si="450"/>
        <v>1.1879999999999999</v>
      </c>
      <c r="DJ808" s="33" t="str">
        <f>IF(DI808&gt;='PAINEL E TARGET'!$T$11,'PAINEL E TARGET'!$S$11,
IF(DI808&gt;='PAINEL E TARGET'!$T$12,'PAINEL E TARGET'!$S$12,
IF(DI808&gt;='PAINEL E TARGET'!$T$13,'PAINEL E TARGET'!$S$13,
IF(DI808&gt;='PAINEL E TARGET'!$T$14,'PAINEL E TARGET'!$S$14,
IF(DI808&gt;='PAINEL E TARGET'!$T$15,'PAINEL E TARGET'!$S$15,
IF(DI808&gt;='PAINEL E TARGET'!$T$16,'PAINEL E TARGET'!$S$16,
IF(DI808&gt;='PAINEL E TARGET'!$T$17,'PAINEL E TARGET'!$S$17,
IF(DI808&gt;='PAINEL E TARGET'!$T$18,'PAINEL E TARGET'!$S$18,'PAINEL E TARGET'!$S$19))))))))</f>
        <v>5. Fx de 115% a 119,9%</v>
      </c>
      <c r="DK808" s="17">
        <f>IFERROR(VLOOKUP($BW808,'PAINEL E TARGET'!$G$1:$Q$99,9,0),0)</f>
        <v>0.05</v>
      </c>
      <c r="DL808" s="17">
        <f>VLOOKUP(DJ808,'PAINEL E TARGET'!$S$10:$U$19,3,0)</f>
        <v>1.3</v>
      </c>
      <c r="DM808" s="16">
        <f t="shared" si="465"/>
        <v>121.875</v>
      </c>
      <c r="DN808" s="17">
        <f t="shared" si="451"/>
        <v>1.1120000000000001</v>
      </c>
      <c r="DO808" s="33" t="str">
        <f>IF(DN808&gt;='PAINEL E TARGET'!$T$11,'PAINEL E TARGET'!$S$11,
IF(DN808&gt;='PAINEL E TARGET'!$T$12,'PAINEL E TARGET'!$S$12,
IF(DN808&gt;='PAINEL E TARGET'!$T$13,'PAINEL E TARGET'!$S$13,
IF(DN808&gt;='PAINEL E TARGET'!$T$14,'PAINEL E TARGET'!$S$14,
IF(DN808&gt;='PAINEL E TARGET'!$T$15,'PAINEL E TARGET'!$S$15,
IF(DN808&gt;='PAINEL E TARGET'!$T$16,'PAINEL E TARGET'!$S$16,
IF(DN808&gt;='PAINEL E TARGET'!$T$17,'PAINEL E TARGET'!$S$17,
IF(DN808&gt;='PAINEL E TARGET'!$T$18,'PAINEL E TARGET'!$S$18,'PAINEL E TARGET'!$S$19))))))))</f>
        <v>4. Fx de 110% a 114,9%</v>
      </c>
      <c r="DP808" s="17">
        <f>IFERROR(VLOOKUP($BW808,'PAINEL E TARGET'!$G$1:$Q$99,10,0),0)</f>
        <v>0</v>
      </c>
      <c r="DQ808" s="17">
        <f>VLOOKUP(DO808,'PAINEL E TARGET'!$S$10:$U$19,3,0)</f>
        <v>1.2</v>
      </c>
      <c r="DR808" s="16">
        <f t="shared" si="466"/>
        <v>0</v>
      </c>
      <c r="DS808" s="17">
        <f t="shared" si="452"/>
        <v>0.92500000000000004</v>
      </c>
      <c r="DT808" s="16">
        <f>IF(DS808&gt;=1,VLOOKUP(BO808,'PAINEL E TARGET'!$S$1:$W$8,5,0),0)</f>
        <v>0</v>
      </c>
      <c r="DU808" s="16">
        <f t="shared" si="467"/>
        <v>2250</v>
      </c>
    </row>
    <row r="809" spans="2:125" s="32" customFormat="1" x14ac:dyDescent="0.2">
      <c r="B809" s="44">
        <v>43541</v>
      </c>
      <c r="C809" s="65">
        <v>1731</v>
      </c>
      <c r="D809" s="66" t="s">
        <v>804</v>
      </c>
      <c r="E809" s="65">
        <v>413</v>
      </c>
      <c r="F809" s="65" t="s">
        <v>1020</v>
      </c>
      <c r="G809" s="67">
        <v>1777540.4397123419</v>
      </c>
      <c r="H809" s="67">
        <v>1077300.6818174778</v>
      </c>
      <c r="I809" s="67">
        <v>904743.92999999982</v>
      </c>
      <c r="J809" s="68">
        <v>0.83982489315205544</v>
      </c>
      <c r="K809" s="67">
        <v>85355.989304380957</v>
      </c>
      <c r="L809" s="67">
        <v>786888.3655411494</v>
      </c>
      <c r="M809" s="67">
        <v>85225.36</v>
      </c>
      <c r="N809" s="67">
        <v>754726.81999999983</v>
      </c>
      <c r="O809" s="67">
        <v>1445943.9639008688</v>
      </c>
      <c r="P809" s="67" t="s">
        <v>1082</v>
      </c>
      <c r="Q809" s="67" t="s">
        <v>1082</v>
      </c>
      <c r="R809" s="67">
        <v>0</v>
      </c>
      <c r="S809" s="67">
        <v>0</v>
      </c>
      <c r="T809" s="68">
        <v>9.0946475674294813E-2</v>
      </c>
      <c r="U809" s="68">
        <v>0.10357134854986624</v>
      </c>
      <c r="V809" s="68">
        <v>1.1388165157799484</v>
      </c>
      <c r="W809" s="67">
        <v>79327.55</v>
      </c>
      <c r="X809" s="67">
        <v>86994.98</v>
      </c>
      <c r="Y809" s="68">
        <v>1.0966553234027774</v>
      </c>
      <c r="Z809" s="68">
        <v>0.10751719914152741</v>
      </c>
      <c r="AA809" s="68">
        <v>0.11468793378213507</v>
      </c>
      <c r="AB809" s="68">
        <v>1.0666938378032771</v>
      </c>
      <c r="AC809" s="67">
        <v>93781.26999999999</v>
      </c>
      <c r="AD809" s="67">
        <v>96332.38</v>
      </c>
      <c r="AE809" s="68">
        <v>1.027202766607874</v>
      </c>
      <c r="AF809" s="43">
        <v>80</v>
      </c>
      <c r="AG809" s="43">
        <v>53</v>
      </c>
      <c r="AH809" s="43">
        <v>25</v>
      </c>
      <c r="AI809" s="43">
        <v>21</v>
      </c>
      <c r="AJ809" s="67">
        <v>22685.209999999995</v>
      </c>
      <c r="AK809" s="67">
        <v>30801</v>
      </c>
      <c r="AL809" s="68">
        <v>1.3577568821271659</v>
      </c>
      <c r="AM809" s="67">
        <v>7934.7500000000009</v>
      </c>
      <c r="AN809" s="67">
        <v>7987.77</v>
      </c>
      <c r="AO809" s="68">
        <v>1.0066820000630139</v>
      </c>
      <c r="AP809" s="67">
        <v>6510.9300000000012</v>
      </c>
      <c r="AQ809" s="67">
        <v>6087.9099999999989</v>
      </c>
      <c r="AR809" s="68">
        <v>0.93502925081363153</v>
      </c>
      <c r="AS809" s="67">
        <v>42196.659999999996</v>
      </c>
      <c r="AT809" s="67">
        <v>42118.299999999996</v>
      </c>
      <c r="AU809" s="68">
        <v>0.99814298098475096</v>
      </c>
      <c r="AV809" s="43">
        <v>1218.9399999999998</v>
      </c>
      <c r="AW809" s="43">
        <v>1039.82</v>
      </c>
      <c r="AX809" s="69">
        <v>0.85305265230446137</v>
      </c>
      <c r="AY809" s="43">
        <v>85355.989304380957</v>
      </c>
      <c r="AZ809" s="43">
        <v>85225.36</v>
      </c>
      <c r="BA809" s="43">
        <v>57715.641482313476</v>
      </c>
      <c r="BB809" s="43">
        <v>53704.09</v>
      </c>
      <c r="BC809" s="43">
        <v>141409.46896664711</v>
      </c>
      <c r="BD809" s="43">
        <v>95830.485232534091</v>
      </c>
      <c r="BE809" s="43">
        <v>132596.54999999996</v>
      </c>
      <c r="BF809" s="43">
        <v>156756.22</v>
      </c>
      <c r="BG809" s="43">
        <v>2025.3000000000002</v>
      </c>
      <c r="BH809" s="43">
        <v>52</v>
      </c>
      <c r="BI809" s="44">
        <v>43173</v>
      </c>
      <c r="BJ809" s="44">
        <v>43541</v>
      </c>
      <c r="BK809" s="44">
        <v>43172</v>
      </c>
      <c r="BL809" s="43">
        <f t="shared" si="453"/>
        <v>904743.92999999982</v>
      </c>
      <c r="BM809" s="43">
        <f t="shared" si="454"/>
        <v>839952.17999999982</v>
      </c>
      <c r="BO809" s="16" t="str">
        <f>IFERROR(VLOOKUP($C809,'PORTE LOJA'!A:B,2,0),"PORTE 1")</f>
        <v>PORTE 3</v>
      </c>
      <c r="BP809" s="16">
        <f>VLOOKUP(BO809,'PAINEL E TARGET'!$S$1:$W$8,3,0)</f>
        <v>2400</v>
      </c>
      <c r="BQ809" s="16">
        <f t="shared" si="432"/>
        <v>1</v>
      </c>
      <c r="BR809" s="16">
        <f t="shared" si="433"/>
        <v>1</v>
      </c>
      <c r="BS809" s="16">
        <f t="shared" si="434"/>
        <v>1</v>
      </c>
      <c r="BT809" s="16">
        <f t="shared" si="435"/>
        <v>1</v>
      </c>
      <c r="BU809" s="16">
        <f t="shared" si="436"/>
        <v>1</v>
      </c>
      <c r="BV809" s="16">
        <f t="shared" si="437"/>
        <v>1</v>
      </c>
      <c r="BW809" s="17" t="str">
        <f t="shared" si="455"/>
        <v>111111</v>
      </c>
      <c r="BY809" s="17">
        <f t="shared" si="438"/>
        <v>0.84</v>
      </c>
      <c r="BZ809" s="17">
        <f t="shared" si="439"/>
        <v>0.96299999999999997</v>
      </c>
      <c r="CA809" s="17" t="str">
        <f t="shared" si="456"/>
        <v>Sem Retira</v>
      </c>
      <c r="CB809" s="17">
        <f t="shared" si="457"/>
        <v>0.96299999999999997</v>
      </c>
      <c r="CC809" s="33" t="str">
        <f>IF(CB809&gt;='PAINEL E TARGET'!$T$11,'PAINEL E TARGET'!$S$11,
IF(CB809&gt;='PAINEL E TARGET'!$T$12,'PAINEL E TARGET'!$S$12,
IF(CB809&gt;='PAINEL E TARGET'!$T$13,'PAINEL E TARGET'!$S$13,
IF(CB809&gt;='PAINEL E TARGET'!$T$14,'PAINEL E TARGET'!$S$14,
IF(CB809&gt;='PAINEL E TARGET'!$T$15,'PAINEL E TARGET'!$S$15,
IF(CB809&gt;='PAINEL E TARGET'!$T$16,'PAINEL E TARGET'!$S$16,
IF(CB809&gt;='PAINEL E TARGET'!$T$17,'PAINEL E TARGET'!$S$17,
IF(CB809&gt;='PAINEL E TARGET'!$T$18,'PAINEL E TARGET'!$S$18,'PAINEL E TARGET'!$S$19))))))))</f>
        <v>1. Fx de 90% a 99,9%</v>
      </c>
      <c r="CD809" s="17">
        <f>IFERROR(VLOOKUP($BW809,'PAINEL E TARGET'!$G$1:$Q$99,4,0),0)</f>
        <v>0.25</v>
      </c>
      <c r="CE809" s="17">
        <f>VLOOKUP(CC809,'PAINEL E TARGET'!$S$10:$U$19,3,0)</f>
        <v>0.5</v>
      </c>
      <c r="CF809" s="16">
        <f t="shared" si="458"/>
        <v>300</v>
      </c>
      <c r="CG809" s="17">
        <f t="shared" si="440"/>
        <v>1.3580000000000001</v>
      </c>
      <c r="CH809" s="17">
        <f t="shared" si="441"/>
        <v>1.0069999999999999</v>
      </c>
      <c r="CI809" s="17">
        <f t="shared" si="442"/>
        <v>0.93500000000000005</v>
      </c>
      <c r="CJ809" s="17">
        <f t="shared" si="443"/>
        <v>0.998</v>
      </c>
      <c r="CK809" s="17">
        <f t="shared" si="444"/>
        <v>0.85299999999999998</v>
      </c>
      <c r="CL809" s="17">
        <f t="shared" si="445"/>
        <v>1.097</v>
      </c>
      <c r="CM809" s="16">
        <f t="shared" si="446"/>
        <v>5</v>
      </c>
      <c r="CN809" s="17" t="str">
        <f t="shared" si="459"/>
        <v>ok</v>
      </c>
      <c r="CO809" s="17">
        <f t="shared" si="460"/>
        <v>1.097</v>
      </c>
      <c r="CP809" s="33" t="str">
        <f>IF(CO809&gt;='PAINEL E TARGET'!$T$11,'PAINEL E TARGET'!$S$11,
IF(CO809&gt;='PAINEL E TARGET'!$T$12,'PAINEL E TARGET'!$S$12,
IF(CO809&gt;='PAINEL E TARGET'!$T$13,'PAINEL E TARGET'!$S$13,
IF(CO809&gt;='PAINEL E TARGET'!$T$14,'PAINEL E TARGET'!$S$14,
IF(CO809&gt;='PAINEL E TARGET'!$T$15,'PAINEL E TARGET'!$S$15,
IF(CO809&gt;='PAINEL E TARGET'!$T$16,'PAINEL E TARGET'!$S$16,
IF(CO809&gt;='PAINEL E TARGET'!$T$17,'PAINEL E TARGET'!$S$17,
IF(CO809&gt;='PAINEL E TARGET'!$T$18,'PAINEL E TARGET'!$S$18,'PAINEL E TARGET'!$S$19))))))))</f>
        <v>3. Fx de 105% a 109,9%</v>
      </c>
      <c r="CQ809" s="17">
        <f>IFERROR(VLOOKUP($BW809,'PAINEL E TARGET'!$G$1:$Q$99,5,0),0)</f>
        <v>0.25</v>
      </c>
      <c r="CR809" s="17">
        <f>VLOOKUP(CP809,'PAINEL E TARGET'!$S$10:$U$19,3,0)</f>
        <v>1.1000000000000001</v>
      </c>
      <c r="CS809" s="16">
        <f t="shared" si="461"/>
        <v>660</v>
      </c>
      <c r="CT809" s="17">
        <f t="shared" si="447"/>
        <v>1.0269999999999999</v>
      </c>
      <c r="CU809" s="33" t="str">
        <f>IF(CT809&gt;='PAINEL E TARGET'!$T$11,'PAINEL E TARGET'!$S$11,
IF(CT809&gt;='PAINEL E TARGET'!$T$12,'PAINEL E TARGET'!$S$12,
IF(CT809&gt;='PAINEL E TARGET'!$T$13,'PAINEL E TARGET'!$S$13,
IF(CT809&gt;='PAINEL E TARGET'!$T$14,'PAINEL E TARGET'!$S$14,
IF(CT809&gt;='PAINEL E TARGET'!$T$15,'PAINEL E TARGET'!$S$15,
IF(CT809&gt;='PAINEL E TARGET'!$T$16,'PAINEL E TARGET'!$S$16,
IF(CT809&gt;='PAINEL E TARGET'!$T$17,'PAINEL E TARGET'!$S$17,
IF(CT809&gt;='PAINEL E TARGET'!$T$18,'PAINEL E TARGET'!$S$18,'PAINEL E TARGET'!$S$19))))))))</f>
        <v>2. Fx de 100% a 104,9%</v>
      </c>
      <c r="CV809" s="17">
        <f>IFERROR(VLOOKUP($BW809,'PAINEL E TARGET'!$G$1:$Q$99,6,0),0)</f>
        <v>0.2</v>
      </c>
      <c r="CW809" s="17">
        <f>VLOOKUP(CU809,'PAINEL E TARGET'!$S$10:$U$19,3,0)</f>
        <v>1</v>
      </c>
      <c r="CX809" s="16">
        <f t="shared" si="462"/>
        <v>480</v>
      </c>
      <c r="CY809" s="17">
        <f t="shared" si="448"/>
        <v>0.998</v>
      </c>
      <c r="CZ809" s="33" t="str">
        <f>IF(CY809&gt;='PAINEL E TARGET'!$T$11,'PAINEL E TARGET'!$S$11,
IF(CY809&gt;='PAINEL E TARGET'!$T$12,'PAINEL E TARGET'!$S$12,
IF(CY809&gt;='PAINEL E TARGET'!$T$13,'PAINEL E TARGET'!$S$13,
IF(CY809&gt;='PAINEL E TARGET'!$T$14,'PAINEL E TARGET'!$S$14,
IF(CY809&gt;='PAINEL E TARGET'!$T$15,'PAINEL E TARGET'!$S$15,
IF(CY809&gt;='PAINEL E TARGET'!$T$16,'PAINEL E TARGET'!$S$16,
IF(CY809&gt;='PAINEL E TARGET'!$T$17,'PAINEL E TARGET'!$S$17,
IF(CY809&gt;='PAINEL E TARGET'!$T$18,'PAINEL E TARGET'!$S$18,'PAINEL E TARGET'!$S$19))))))))</f>
        <v>1. Fx de 90% a 99,9%</v>
      </c>
      <c r="DA809" s="17">
        <f>IFERROR(VLOOKUP($BW809,'PAINEL E TARGET'!$G$1:$Q$99,7,0),0)</f>
        <v>0.15</v>
      </c>
      <c r="DB809" s="17">
        <f>VLOOKUP(CZ809,'PAINEL E TARGET'!$S$10:$U$19,3,0)</f>
        <v>0.5</v>
      </c>
      <c r="DC809" s="16">
        <f t="shared" si="463"/>
        <v>180</v>
      </c>
      <c r="DD809" s="17">
        <f t="shared" si="449"/>
        <v>0.93</v>
      </c>
      <c r="DE809" s="33" t="str">
        <f>IF(DD809&gt;='PAINEL E TARGET'!$T$11,'PAINEL E TARGET'!$S$11,
IF(DD809&gt;='PAINEL E TARGET'!$T$12,'PAINEL E TARGET'!$S$12,
IF(DD809&gt;='PAINEL E TARGET'!$T$13,'PAINEL E TARGET'!$S$13,
IF(DD809&gt;='PAINEL E TARGET'!$T$14,'PAINEL E TARGET'!$S$14,
IF(DD809&gt;='PAINEL E TARGET'!$T$15,'PAINEL E TARGET'!$S$15,
IF(DD809&gt;='PAINEL E TARGET'!$T$16,'PAINEL E TARGET'!$S$16,
IF(DD809&gt;='PAINEL E TARGET'!$T$17,'PAINEL E TARGET'!$S$17,
IF(DD809&gt;='PAINEL E TARGET'!$T$18,'PAINEL E TARGET'!$S$18,'PAINEL E TARGET'!$S$19))))))))</f>
        <v>1. Fx de 90% a 99,9%</v>
      </c>
      <c r="DF809" s="17">
        <f>IFERROR(VLOOKUP($BW809,'PAINEL E TARGET'!$G$1:$Q$99,8,0),0)</f>
        <v>0.1</v>
      </c>
      <c r="DG809" s="17">
        <f>VLOOKUP(DE809,'PAINEL E TARGET'!$S$10:$U$19,3,0)</f>
        <v>0.5</v>
      </c>
      <c r="DH809" s="16">
        <f t="shared" si="464"/>
        <v>120</v>
      </c>
      <c r="DI809" s="17">
        <f t="shared" si="450"/>
        <v>0.84</v>
      </c>
      <c r="DJ809" s="33" t="str">
        <f>IF(DI809&gt;='PAINEL E TARGET'!$T$11,'PAINEL E TARGET'!$S$11,
IF(DI809&gt;='PAINEL E TARGET'!$T$12,'PAINEL E TARGET'!$S$12,
IF(DI809&gt;='PAINEL E TARGET'!$T$13,'PAINEL E TARGET'!$S$13,
IF(DI809&gt;='PAINEL E TARGET'!$T$14,'PAINEL E TARGET'!$S$14,
IF(DI809&gt;='PAINEL E TARGET'!$T$15,'PAINEL E TARGET'!$S$15,
IF(DI809&gt;='PAINEL E TARGET'!$T$16,'PAINEL E TARGET'!$S$16,
IF(DI809&gt;='PAINEL E TARGET'!$T$17,'PAINEL E TARGET'!$S$17,
IF(DI809&gt;='PAINEL E TARGET'!$T$18,'PAINEL E TARGET'!$S$18,'PAINEL E TARGET'!$S$19))))))))</f>
        <v>Não elegível</v>
      </c>
      <c r="DK809" s="17">
        <f>IFERROR(VLOOKUP($BW809,'PAINEL E TARGET'!$G$1:$Q$99,9,0),0)</f>
        <v>0.05</v>
      </c>
      <c r="DL809" s="17">
        <f>VLOOKUP(DJ809,'PAINEL E TARGET'!$S$10:$U$19,3,0)</f>
        <v>0</v>
      </c>
      <c r="DM809" s="16">
        <f t="shared" si="465"/>
        <v>0</v>
      </c>
      <c r="DN809" s="17">
        <f t="shared" si="451"/>
        <v>0.85299999999999998</v>
      </c>
      <c r="DO809" s="33" t="str">
        <f>IF(DN809&gt;='PAINEL E TARGET'!$T$11,'PAINEL E TARGET'!$S$11,
IF(DN809&gt;='PAINEL E TARGET'!$T$12,'PAINEL E TARGET'!$S$12,
IF(DN809&gt;='PAINEL E TARGET'!$T$13,'PAINEL E TARGET'!$S$13,
IF(DN809&gt;='PAINEL E TARGET'!$T$14,'PAINEL E TARGET'!$S$14,
IF(DN809&gt;='PAINEL E TARGET'!$T$15,'PAINEL E TARGET'!$S$15,
IF(DN809&gt;='PAINEL E TARGET'!$T$16,'PAINEL E TARGET'!$S$16,
IF(DN809&gt;='PAINEL E TARGET'!$T$17,'PAINEL E TARGET'!$S$17,
IF(DN809&gt;='PAINEL E TARGET'!$T$18,'PAINEL E TARGET'!$S$18,'PAINEL E TARGET'!$S$19))))))))</f>
        <v>Não elegível</v>
      </c>
      <c r="DP809" s="17">
        <f>IFERROR(VLOOKUP($BW809,'PAINEL E TARGET'!$G$1:$Q$99,10,0),0)</f>
        <v>0</v>
      </c>
      <c r="DQ809" s="17">
        <f>VLOOKUP(DO809,'PAINEL E TARGET'!$S$10:$U$19,3,0)</f>
        <v>0</v>
      </c>
      <c r="DR809" s="16">
        <f t="shared" si="466"/>
        <v>0</v>
      </c>
      <c r="DS809" s="17">
        <f t="shared" si="452"/>
        <v>0.66300000000000003</v>
      </c>
      <c r="DT809" s="16">
        <f>IF(DS809&gt;=1,VLOOKUP(BO809,'PAINEL E TARGET'!$S$1:$W$8,5,0),0)</f>
        <v>0</v>
      </c>
      <c r="DU809" s="16">
        <f t="shared" si="467"/>
        <v>1740</v>
      </c>
    </row>
    <row r="810" spans="2:125" s="32" customFormat="1" x14ac:dyDescent="0.2">
      <c r="B810" s="44">
        <v>43541</v>
      </c>
      <c r="C810" s="65">
        <v>1732</v>
      </c>
      <c r="D810" s="66" t="s">
        <v>805</v>
      </c>
      <c r="E810" s="65">
        <v>412</v>
      </c>
      <c r="F810" s="65" t="s">
        <v>1020</v>
      </c>
      <c r="G810" s="67">
        <v>1869011.8049353808</v>
      </c>
      <c r="H810" s="67">
        <v>1041190.4315427749</v>
      </c>
      <c r="I810" s="67">
        <v>969211.71</v>
      </c>
      <c r="J810" s="68">
        <v>0.93086882153140704</v>
      </c>
      <c r="K810" s="67">
        <v>172331.38941909111</v>
      </c>
      <c r="L810" s="67">
        <v>802954.64232313575</v>
      </c>
      <c r="M810" s="67">
        <v>156291.41</v>
      </c>
      <c r="N810" s="67">
        <v>783111.88000000012</v>
      </c>
      <c r="O810" s="67">
        <v>1751370.7886166703</v>
      </c>
      <c r="P810" s="67" t="s">
        <v>1082</v>
      </c>
      <c r="Q810" s="67" t="s">
        <v>1082</v>
      </c>
      <c r="R810" s="67">
        <v>0</v>
      </c>
      <c r="S810" s="67">
        <v>0</v>
      </c>
      <c r="T810" s="68">
        <v>0.10416624117800484</v>
      </c>
      <c r="U810" s="68">
        <v>0.1213020767683281</v>
      </c>
      <c r="V810" s="68">
        <v>1.1645046936179702</v>
      </c>
      <c r="W810" s="67">
        <v>101591.88</v>
      </c>
      <c r="X810" s="67">
        <v>113951.56999999999</v>
      </c>
      <c r="Y810" s="68">
        <v>1.1216602153636688</v>
      </c>
      <c r="Z810" s="68">
        <v>0.17467194695250784</v>
      </c>
      <c r="AA810" s="68">
        <v>0.20332150422849804</v>
      </c>
      <c r="AB810" s="68">
        <v>1.1640192244710013</v>
      </c>
      <c r="AC810" s="67">
        <v>170355.11</v>
      </c>
      <c r="AD810" s="67">
        <v>191000.88999999998</v>
      </c>
      <c r="AE810" s="68">
        <v>1.1211926076065462</v>
      </c>
      <c r="AF810" s="43">
        <v>80</v>
      </c>
      <c r="AG810" s="43">
        <v>77</v>
      </c>
      <c r="AH810" s="43">
        <v>36</v>
      </c>
      <c r="AI810" s="43">
        <v>33</v>
      </c>
      <c r="AJ810" s="67">
        <v>49119.070000000007</v>
      </c>
      <c r="AK810" s="67">
        <v>56980.5</v>
      </c>
      <c r="AL810" s="68">
        <v>1.1600484292556841</v>
      </c>
      <c r="AM810" s="67">
        <v>8910.2599999999984</v>
      </c>
      <c r="AN810" s="67">
        <v>12678.7</v>
      </c>
      <c r="AO810" s="68">
        <v>1.4229326641422364</v>
      </c>
      <c r="AP810" s="67">
        <v>2851.21</v>
      </c>
      <c r="AQ810" s="67">
        <v>3401.8999999999996</v>
      </c>
      <c r="AR810" s="68">
        <v>1.1931425605269341</v>
      </c>
      <c r="AS810" s="67">
        <v>40711.340000000004</v>
      </c>
      <c r="AT810" s="67">
        <v>40890.469999999994</v>
      </c>
      <c r="AU810" s="68">
        <v>1.0044000025545705</v>
      </c>
      <c r="AV810" s="43">
        <v>1243.4600000000003</v>
      </c>
      <c r="AW810" s="43">
        <v>1504.72</v>
      </c>
      <c r="AX810" s="69">
        <v>1.210107281295739</v>
      </c>
      <c r="AY810" s="43">
        <v>172331.38941909111</v>
      </c>
      <c r="AZ810" s="43">
        <v>156291.40999999997</v>
      </c>
      <c r="BA810" s="43">
        <v>39139.550901917159</v>
      </c>
      <c r="BB810" s="43">
        <v>40362.200000000004</v>
      </c>
      <c r="BC810" s="43">
        <v>309465.5647013525</v>
      </c>
      <c r="BD810" s="43">
        <v>70321.01309494715</v>
      </c>
      <c r="BE810" s="43">
        <v>183764.62</v>
      </c>
      <c r="BF810" s="43">
        <v>308147.27</v>
      </c>
      <c r="BG810" s="43">
        <v>2236.1800000000003</v>
      </c>
      <c r="BH810" s="43">
        <v>76</v>
      </c>
      <c r="BI810" s="44">
        <v>43173</v>
      </c>
      <c r="BJ810" s="44">
        <v>43541</v>
      </c>
      <c r="BK810" s="44">
        <v>43172</v>
      </c>
      <c r="BL810" s="43">
        <f t="shared" si="453"/>
        <v>969211.71</v>
      </c>
      <c r="BM810" s="43">
        <f t="shared" si="454"/>
        <v>939403.29000000015</v>
      </c>
      <c r="BO810" s="16" t="str">
        <f>IFERROR(VLOOKUP($C810,'PORTE LOJA'!A:B,2,0),"PORTE 1")</f>
        <v>PORTE 3</v>
      </c>
      <c r="BP810" s="16">
        <f>VLOOKUP(BO810,'PAINEL E TARGET'!$S$1:$W$8,3,0)</f>
        <v>2400</v>
      </c>
      <c r="BQ810" s="16">
        <f t="shared" si="432"/>
        <v>1</v>
      </c>
      <c r="BR810" s="16">
        <f t="shared" si="433"/>
        <v>1</v>
      </c>
      <c r="BS810" s="16">
        <f t="shared" si="434"/>
        <v>1</v>
      </c>
      <c r="BT810" s="16">
        <f t="shared" si="435"/>
        <v>1</v>
      </c>
      <c r="BU810" s="16">
        <f t="shared" si="436"/>
        <v>1</v>
      </c>
      <c r="BV810" s="16">
        <f t="shared" si="437"/>
        <v>1</v>
      </c>
      <c r="BW810" s="17" t="str">
        <f t="shared" si="455"/>
        <v>111111</v>
      </c>
      <c r="BY810" s="17">
        <f t="shared" si="438"/>
        <v>0.93100000000000005</v>
      </c>
      <c r="BZ810" s="17">
        <f t="shared" si="439"/>
        <v>0.96299999999999997</v>
      </c>
      <c r="CA810" s="17" t="str">
        <f t="shared" si="456"/>
        <v>Sem Retira</v>
      </c>
      <c r="CB810" s="17">
        <f t="shared" si="457"/>
        <v>0.96299999999999997</v>
      </c>
      <c r="CC810" s="33" t="str">
        <f>IF(CB810&gt;='PAINEL E TARGET'!$T$11,'PAINEL E TARGET'!$S$11,
IF(CB810&gt;='PAINEL E TARGET'!$T$12,'PAINEL E TARGET'!$S$12,
IF(CB810&gt;='PAINEL E TARGET'!$T$13,'PAINEL E TARGET'!$S$13,
IF(CB810&gt;='PAINEL E TARGET'!$T$14,'PAINEL E TARGET'!$S$14,
IF(CB810&gt;='PAINEL E TARGET'!$T$15,'PAINEL E TARGET'!$S$15,
IF(CB810&gt;='PAINEL E TARGET'!$T$16,'PAINEL E TARGET'!$S$16,
IF(CB810&gt;='PAINEL E TARGET'!$T$17,'PAINEL E TARGET'!$S$17,
IF(CB810&gt;='PAINEL E TARGET'!$T$18,'PAINEL E TARGET'!$S$18,'PAINEL E TARGET'!$S$19))))))))</f>
        <v>1. Fx de 90% a 99,9%</v>
      </c>
      <c r="CD810" s="17">
        <f>IFERROR(VLOOKUP($BW810,'PAINEL E TARGET'!$G$1:$Q$99,4,0),0)</f>
        <v>0.25</v>
      </c>
      <c r="CE810" s="17">
        <f>VLOOKUP(CC810,'PAINEL E TARGET'!$S$10:$U$19,3,0)</f>
        <v>0.5</v>
      </c>
      <c r="CF810" s="16">
        <f t="shared" si="458"/>
        <v>300</v>
      </c>
      <c r="CG810" s="17">
        <f t="shared" si="440"/>
        <v>1.1599999999999999</v>
      </c>
      <c r="CH810" s="17">
        <f t="shared" si="441"/>
        <v>1.423</v>
      </c>
      <c r="CI810" s="17">
        <f t="shared" si="442"/>
        <v>1.1930000000000001</v>
      </c>
      <c r="CJ810" s="17">
        <f t="shared" si="443"/>
        <v>1.004</v>
      </c>
      <c r="CK810" s="17">
        <f t="shared" si="444"/>
        <v>1.21</v>
      </c>
      <c r="CL810" s="17">
        <f t="shared" si="445"/>
        <v>1.1220000000000001</v>
      </c>
      <c r="CM810" s="16">
        <f t="shared" si="446"/>
        <v>5</v>
      </c>
      <c r="CN810" s="17" t="str">
        <f t="shared" si="459"/>
        <v>ok</v>
      </c>
      <c r="CO810" s="17">
        <f t="shared" si="460"/>
        <v>1.1220000000000001</v>
      </c>
      <c r="CP810" s="33" t="str">
        <f>IF(CO810&gt;='PAINEL E TARGET'!$T$11,'PAINEL E TARGET'!$S$11,
IF(CO810&gt;='PAINEL E TARGET'!$T$12,'PAINEL E TARGET'!$S$12,
IF(CO810&gt;='PAINEL E TARGET'!$T$13,'PAINEL E TARGET'!$S$13,
IF(CO810&gt;='PAINEL E TARGET'!$T$14,'PAINEL E TARGET'!$S$14,
IF(CO810&gt;='PAINEL E TARGET'!$T$15,'PAINEL E TARGET'!$S$15,
IF(CO810&gt;='PAINEL E TARGET'!$T$16,'PAINEL E TARGET'!$S$16,
IF(CO810&gt;='PAINEL E TARGET'!$T$17,'PAINEL E TARGET'!$S$17,
IF(CO810&gt;='PAINEL E TARGET'!$T$18,'PAINEL E TARGET'!$S$18,'PAINEL E TARGET'!$S$19))))))))</f>
        <v>4. Fx de 110% a 114,9%</v>
      </c>
      <c r="CQ810" s="17">
        <f>IFERROR(VLOOKUP($BW810,'PAINEL E TARGET'!$G$1:$Q$99,5,0),0)</f>
        <v>0.25</v>
      </c>
      <c r="CR810" s="17">
        <f>VLOOKUP(CP810,'PAINEL E TARGET'!$S$10:$U$19,3,0)</f>
        <v>1.2</v>
      </c>
      <c r="CS810" s="16">
        <f t="shared" si="461"/>
        <v>720</v>
      </c>
      <c r="CT810" s="17">
        <f t="shared" si="447"/>
        <v>1.121</v>
      </c>
      <c r="CU810" s="33" t="str">
        <f>IF(CT810&gt;='PAINEL E TARGET'!$T$11,'PAINEL E TARGET'!$S$11,
IF(CT810&gt;='PAINEL E TARGET'!$T$12,'PAINEL E TARGET'!$S$12,
IF(CT810&gt;='PAINEL E TARGET'!$T$13,'PAINEL E TARGET'!$S$13,
IF(CT810&gt;='PAINEL E TARGET'!$T$14,'PAINEL E TARGET'!$S$14,
IF(CT810&gt;='PAINEL E TARGET'!$T$15,'PAINEL E TARGET'!$S$15,
IF(CT810&gt;='PAINEL E TARGET'!$T$16,'PAINEL E TARGET'!$S$16,
IF(CT810&gt;='PAINEL E TARGET'!$T$17,'PAINEL E TARGET'!$S$17,
IF(CT810&gt;='PAINEL E TARGET'!$T$18,'PAINEL E TARGET'!$S$18,'PAINEL E TARGET'!$S$19))))))))</f>
        <v>4. Fx de 110% a 114,9%</v>
      </c>
      <c r="CV810" s="17">
        <f>IFERROR(VLOOKUP($BW810,'PAINEL E TARGET'!$G$1:$Q$99,6,0),0)</f>
        <v>0.2</v>
      </c>
      <c r="CW810" s="17">
        <f>VLOOKUP(CU810,'PAINEL E TARGET'!$S$10:$U$19,3,0)</f>
        <v>1.2</v>
      </c>
      <c r="CX810" s="16">
        <f t="shared" si="462"/>
        <v>576</v>
      </c>
      <c r="CY810" s="17">
        <f t="shared" si="448"/>
        <v>0.90700000000000003</v>
      </c>
      <c r="CZ810" s="33" t="str">
        <f>IF(CY810&gt;='PAINEL E TARGET'!$T$11,'PAINEL E TARGET'!$S$11,
IF(CY810&gt;='PAINEL E TARGET'!$T$12,'PAINEL E TARGET'!$S$12,
IF(CY810&gt;='PAINEL E TARGET'!$T$13,'PAINEL E TARGET'!$S$13,
IF(CY810&gt;='PAINEL E TARGET'!$T$14,'PAINEL E TARGET'!$S$14,
IF(CY810&gt;='PAINEL E TARGET'!$T$15,'PAINEL E TARGET'!$S$15,
IF(CY810&gt;='PAINEL E TARGET'!$T$16,'PAINEL E TARGET'!$S$16,
IF(CY810&gt;='PAINEL E TARGET'!$T$17,'PAINEL E TARGET'!$S$17,
IF(CY810&gt;='PAINEL E TARGET'!$T$18,'PAINEL E TARGET'!$S$18,'PAINEL E TARGET'!$S$19))))))))</f>
        <v>1. Fx de 90% a 99,9%</v>
      </c>
      <c r="DA810" s="17">
        <f>IFERROR(VLOOKUP($BW810,'PAINEL E TARGET'!$G$1:$Q$99,7,0),0)</f>
        <v>0.15</v>
      </c>
      <c r="DB810" s="17">
        <f>VLOOKUP(CZ810,'PAINEL E TARGET'!$S$10:$U$19,3,0)</f>
        <v>0.5</v>
      </c>
      <c r="DC810" s="16">
        <f t="shared" si="463"/>
        <v>180</v>
      </c>
      <c r="DD810" s="17">
        <f t="shared" si="449"/>
        <v>1.0309999999999999</v>
      </c>
      <c r="DE810" s="33" t="str">
        <f>IF(DD810&gt;='PAINEL E TARGET'!$T$11,'PAINEL E TARGET'!$S$11,
IF(DD810&gt;='PAINEL E TARGET'!$T$12,'PAINEL E TARGET'!$S$12,
IF(DD810&gt;='PAINEL E TARGET'!$T$13,'PAINEL E TARGET'!$S$13,
IF(DD810&gt;='PAINEL E TARGET'!$T$14,'PAINEL E TARGET'!$S$14,
IF(DD810&gt;='PAINEL E TARGET'!$T$15,'PAINEL E TARGET'!$S$15,
IF(DD810&gt;='PAINEL E TARGET'!$T$16,'PAINEL E TARGET'!$S$16,
IF(DD810&gt;='PAINEL E TARGET'!$T$17,'PAINEL E TARGET'!$S$17,
IF(DD810&gt;='PAINEL E TARGET'!$T$18,'PAINEL E TARGET'!$S$18,'PAINEL E TARGET'!$S$19))))))))</f>
        <v>2. Fx de 100% a 104,9%</v>
      </c>
      <c r="DF810" s="17">
        <f>IFERROR(VLOOKUP($BW810,'PAINEL E TARGET'!$G$1:$Q$99,8,0),0)</f>
        <v>0.1</v>
      </c>
      <c r="DG810" s="17">
        <f>VLOOKUP(DE810,'PAINEL E TARGET'!$S$10:$U$19,3,0)</f>
        <v>1</v>
      </c>
      <c r="DH810" s="16">
        <f t="shared" si="464"/>
        <v>240</v>
      </c>
      <c r="DI810" s="17">
        <f t="shared" si="450"/>
        <v>0.91700000000000004</v>
      </c>
      <c r="DJ810" s="33" t="str">
        <f>IF(DI810&gt;='PAINEL E TARGET'!$T$11,'PAINEL E TARGET'!$S$11,
IF(DI810&gt;='PAINEL E TARGET'!$T$12,'PAINEL E TARGET'!$S$12,
IF(DI810&gt;='PAINEL E TARGET'!$T$13,'PAINEL E TARGET'!$S$13,
IF(DI810&gt;='PAINEL E TARGET'!$T$14,'PAINEL E TARGET'!$S$14,
IF(DI810&gt;='PAINEL E TARGET'!$T$15,'PAINEL E TARGET'!$S$15,
IF(DI810&gt;='PAINEL E TARGET'!$T$16,'PAINEL E TARGET'!$S$16,
IF(DI810&gt;='PAINEL E TARGET'!$T$17,'PAINEL E TARGET'!$S$17,
IF(DI810&gt;='PAINEL E TARGET'!$T$18,'PAINEL E TARGET'!$S$18,'PAINEL E TARGET'!$S$19))))))))</f>
        <v>1. Fx de 90% a 99,9%</v>
      </c>
      <c r="DK810" s="17">
        <f>IFERROR(VLOOKUP($BW810,'PAINEL E TARGET'!$G$1:$Q$99,9,0),0)</f>
        <v>0.05</v>
      </c>
      <c r="DL810" s="17">
        <f>VLOOKUP(DJ810,'PAINEL E TARGET'!$S$10:$U$19,3,0)</f>
        <v>0.5</v>
      </c>
      <c r="DM810" s="16">
        <f t="shared" si="465"/>
        <v>60</v>
      </c>
      <c r="DN810" s="17">
        <f t="shared" si="451"/>
        <v>1.21</v>
      </c>
      <c r="DO810" s="33" t="str">
        <f>IF(DN810&gt;='PAINEL E TARGET'!$T$11,'PAINEL E TARGET'!$S$11,
IF(DN810&gt;='PAINEL E TARGET'!$T$12,'PAINEL E TARGET'!$S$12,
IF(DN810&gt;='PAINEL E TARGET'!$T$13,'PAINEL E TARGET'!$S$13,
IF(DN810&gt;='PAINEL E TARGET'!$T$14,'PAINEL E TARGET'!$S$14,
IF(DN810&gt;='PAINEL E TARGET'!$T$15,'PAINEL E TARGET'!$S$15,
IF(DN810&gt;='PAINEL E TARGET'!$T$16,'PAINEL E TARGET'!$S$16,
IF(DN810&gt;='PAINEL E TARGET'!$T$17,'PAINEL E TARGET'!$S$17,
IF(DN810&gt;='PAINEL E TARGET'!$T$18,'PAINEL E TARGET'!$S$18,'PAINEL E TARGET'!$S$19))))))))</f>
        <v>6. Fx de 120% a 124,9%</v>
      </c>
      <c r="DP810" s="17">
        <f>IFERROR(VLOOKUP($BW810,'PAINEL E TARGET'!$G$1:$Q$99,10,0),0)</f>
        <v>0</v>
      </c>
      <c r="DQ810" s="17">
        <f>VLOOKUP(DO810,'PAINEL E TARGET'!$S$10:$U$19,3,0)</f>
        <v>1.4</v>
      </c>
      <c r="DR810" s="16">
        <f t="shared" si="466"/>
        <v>0</v>
      </c>
      <c r="DS810" s="17">
        <f t="shared" si="452"/>
        <v>0.96299999999999997</v>
      </c>
      <c r="DT810" s="16">
        <f>IF(DS810&gt;=1,VLOOKUP(BO810,'PAINEL E TARGET'!$S$1:$W$8,5,0),0)</f>
        <v>0</v>
      </c>
      <c r="DU810" s="16">
        <f t="shared" si="467"/>
        <v>2076</v>
      </c>
    </row>
    <row r="811" spans="2:125" s="32" customFormat="1" x14ac:dyDescent="0.2">
      <c r="B811" s="44">
        <v>43541</v>
      </c>
      <c r="C811" s="65">
        <v>1733</v>
      </c>
      <c r="D811" s="66" t="s">
        <v>806</v>
      </c>
      <c r="E811" s="65">
        <v>118</v>
      </c>
      <c r="F811" s="65" t="s">
        <v>1018</v>
      </c>
      <c r="G811" s="67">
        <v>2676164.6630556015</v>
      </c>
      <c r="H811" s="67">
        <v>1597312.1787773848</v>
      </c>
      <c r="I811" s="67">
        <v>1149831.47</v>
      </c>
      <c r="J811" s="68">
        <v>0.71985394294063687</v>
      </c>
      <c r="K811" s="67">
        <v>130583.037850079</v>
      </c>
      <c r="L811" s="67">
        <v>1235288.2416010431</v>
      </c>
      <c r="M811" s="67">
        <v>155067.28</v>
      </c>
      <c r="N811" s="67">
        <v>921301.46</v>
      </c>
      <c r="O811" s="67">
        <v>2297698.5947986757</v>
      </c>
      <c r="P811" s="67" t="s">
        <v>1082</v>
      </c>
      <c r="Q811" s="67" t="s">
        <v>1082</v>
      </c>
      <c r="R811" s="67">
        <v>0</v>
      </c>
      <c r="S811" s="67">
        <v>0</v>
      </c>
      <c r="T811" s="68">
        <v>8.8263448989458107E-2</v>
      </c>
      <c r="U811" s="68">
        <v>8.1743176599498785E-2</v>
      </c>
      <c r="V811" s="68">
        <v>0.92612715156034653</v>
      </c>
      <c r="W811" s="67">
        <v>120556.51000000001</v>
      </c>
      <c r="X811" s="67">
        <v>87985.799999999988</v>
      </c>
      <c r="Y811" s="68">
        <v>0.72983035092837356</v>
      </c>
      <c r="Z811" s="68">
        <v>9.6804348981650565E-2</v>
      </c>
      <c r="AA811" s="68">
        <v>0.1165759328908047</v>
      </c>
      <c r="AB811" s="68">
        <v>1.204242723773721</v>
      </c>
      <c r="AC811" s="67">
        <v>132222.28</v>
      </c>
      <c r="AD811" s="67">
        <v>125478.69000000002</v>
      </c>
      <c r="AE811" s="68">
        <v>0.94899808111008233</v>
      </c>
      <c r="AF811" s="43">
        <v>80</v>
      </c>
      <c r="AG811" s="43">
        <v>70</v>
      </c>
      <c r="AH811" s="43">
        <v>34</v>
      </c>
      <c r="AI811" s="43">
        <v>38</v>
      </c>
      <c r="AJ811" s="67">
        <v>43945.750000000007</v>
      </c>
      <c r="AK811" s="67">
        <v>37416</v>
      </c>
      <c r="AL811" s="68">
        <v>0.85141339037335795</v>
      </c>
      <c r="AM811" s="67">
        <v>12608.52</v>
      </c>
      <c r="AN811" s="67">
        <v>9489.6299999999992</v>
      </c>
      <c r="AO811" s="68">
        <v>0.75263631258863051</v>
      </c>
      <c r="AP811" s="67">
        <v>6453.7999999999993</v>
      </c>
      <c r="AQ811" s="67">
        <v>6951.8599999999988</v>
      </c>
      <c r="AR811" s="68">
        <v>1.0771731383061141</v>
      </c>
      <c r="AS811" s="67">
        <v>57548.44000000001</v>
      </c>
      <c r="AT811" s="67">
        <v>34128.31</v>
      </c>
      <c r="AU811" s="68">
        <v>0.59303623173799314</v>
      </c>
      <c r="AV811" s="43">
        <v>1455.2</v>
      </c>
      <c r="AW811" s="43">
        <v>1059.8</v>
      </c>
      <c r="AX811" s="69">
        <v>0.72828477185266627</v>
      </c>
      <c r="AY811" s="43">
        <v>130583.037850079</v>
      </c>
      <c r="AZ811" s="43">
        <v>155067.28000000003</v>
      </c>
      <c r="BA811" s="43">
        <v>56195.477678686053</v>
      </c>
      <c r="BB811" s="43">
        <v>48275.999999999993</v>
      </c>
      <c r="BC811" s="43">
        <v>219098.67054606997</v>
      </c>
      <c r="BD811" s="43">
        <v>94594.496009526905</v>
      </c>
      <c r="BE811" s="43">
        <v>204487.52999999997</v>
      </c>
      <c r="BF811" s="43">
        <v>224275.12</v>
      </c>
      <c r="BG811" s="43">
        <v>2456.3500000000008</v>
      </c>
      <c r="BH811" s="43">
        <v>62</v>
      </c>
      <c r="BI811" s="44">
        <v>43173</v>
      </c>
      <c r="BJ811" s="44">
        <v>43541</v>
      </c>
      <c r="BK811" s="44">
        <v>43172</v>
      </c>
      <c r="BL811" s="43">
        <f t="shared" si="453"/>
        <v>1149831.47</v>
      </c>
      <c r="BM811" s="43">
        <f t="shared" si="454"/>
        <v>1076368.74</v>
      </c>
      <c r="BO811" s="16" t="str">
        <f>IFERROR(VLOOKUP($C811,'PORTE LOJA'!A:B,2,0),"PORTE 1")</f>
        <v>PORTE 4</v>
      </c>
      <c r="BP811" s="16">
        <f>VLOOKUP(BO811,'PAINEL E TARGET'!$S$1:$W$8,3,0)</f>
        <v>3000</v>
      </c>
      <c r="BQ811" s="16">
        <f t="shared" si="432"/>
        <v>1</v>
      </c>
      <c r="BR811" s="16">
        <f t="shared" si="433"/>
        <v>1</v>
      </c>
      <c r="BS811" s="16">
        <f t="shared" si="434"/>
        <v>1</v>
      </c>
      <c r="BT811" s="16">
        <f t="shared" si="435"/>
        <v>1</v>
      </c>
      <c r="BU811" s="16">
        <f t="shared" si="436"/>
        <v>1</v>
      </c>
      <c r="BV811" s="16">
        <f t="shared" si="437"/>
        <v>1</v>
      </c>
      <c r="BW811" s="17" t="str">
        <f t="shared" si="455"/>
        <v>111111</v>
      </c>
      <c r="BY811" s="17">
        <f t="shared" si="438"/>
        <v>0.72</v>
      </c>
      <c r="BZ811" s="17">
        <f t="shared" si="439"/>
        <v>0.78800000000000003</v>
      </c>
      <c r="CA811" s="17" t="str">
        <f t="shared" si="456"/>
        <v>Sem Retira</v>
      </c>
      <c r="CB811" s="17">
        <f t="shared" si="457"/>
        <v>0.78800000000000003</v>
      </c>
      <c r="CC811" s="33" t="str">
        <f>IF(CB811&gt;='PAINEL E TARGET'!$T$11,'PAINEL E TARGET'!$S$11,
IF(CB811&gt;='PAINEL E TARGET'!$T$12,'PAINEL E TARGET'!$S$12,
IF(CB811&gt;='PAINEL E TARGET'!$T$13,'PAINEL E TARGET'!$S$13,
IF(CB811&gt;='PAINEL E TARGET'!$T$14,'PAINEL E TARGET'!$S$14,
IF(CB811&gt;='PAINEL E TARGET'!$T$15,'PAINEL E TARGET'!$S$15,
IF(CB811&gt;='PAINEL E TARGET'!$T$16,'PAINEL E TARGET'!$S$16,
IF(CB811&gt;='PAINEL E TARGET'!$T$17,'PAINEL E TARGET'!$S$17,
IF(CB811&gt;='PAINEL E TARGET'!$T$18,'PAINEL E TARGET'!$S$18,'PAINEL E TARGET'!$S$19))))))))</f>
        <v>Não elegível</v>
      </c>
      <c r="CD811" s="17">
        <f>IFERROR(VLOOKUP($BW811,'PAINEL E TARGET'!$G$1:$Q$99,4,0),0)</f>
        <v>0.25</v>
      </c>
      <c r="CE811" s="17">
        <f>VLOOKUP(CC811,'PAINEL E TARGET'!$S$10:$U$19,3,0)</f>
        <v>0</v>
      </c>
      <c r="CF811" s="16">
        <f t="shared" si="458"/>
        <v>0</v>
      </c>
      <c r="CG811" s="17">
        <f t="shared" si="440"/>
        <v>0.85099999999999998</v>
      </c>
      <c r="CH811" s="17">
        <f t="shared" si="441"/>
        <v>0.753</v>
      </c>
      <c r="CI811" s="17">
        <f t="shared" si="442"/>
        <v>1.077</v>
      </c>
      <c r="CJ811" s="17">
        <f t="shared" si="443"/>
        <v>0.59299999999999997</v>
      </c>
      <c r="CK811" s="17">
        <f t="shared" si="444"/>
        <v>0.72799999999999998</v>
      </c>
      <c r="CL811" s="17">
        <f t="shared" si="445"/>
        <v>0.73</v>
      </c>
      <c r="CM811" s="16">
        <f t="shared" si="446"/>
        <v>4</v>
      </c>
      <c r="CN811" s="17" t="str">
        <f t="shared" si="459"/>
        <v>não ok</v>
      </c>
      <c r="CO811" s="17">
        <f t="shared" si="460"/>
        <v>0</v>
      </c>
      <c r="CP811" s="33" t="str">
        <f>IF(CO811&gt;='PAINEL E TARGET'!$T$11,'PAINEL E TARGET'!$S$11,
IF(CO811&gt;='PAINEL E TARGET'!$T$12,'PAINEL E TARGET'!$S$12,
IF(CO811&gt;='PAINEL E TARGET'!$T$13,'PAINEL E TARGET'!$S$13,
IF(CO811&gt;='PAINEL E TARGET'!$T$14,'PAINEL E TARGET'!$S$14,
IF(CO811&gt;='PAINEL E TARGET'!$T$15,'PAINEL E TARGET'!$S$15,
IF(CO811&gt;='PAINEL E TARGET'!$T$16,'PAINEL E TARGET'!$S$16,
IF(CO811&gt;='PAINEL E TARGET'!$T$17,'PAINEL E TARGET'!$S$17,
IF(CO811&gt;='PAINEL E TARGET'!$T$18,'PAINEL E TARGET'!$S$18,'PAINEL E TARGET'!$S$19))))))))</f>
        <v>Não elegível</v>
      </c>
      <c r="CQ811" s="17">
        <f>IFERROR(VLOOKUP($BW811,'PAINEL E TARGET'!$G$1:$Q$99,5,0),0)</f>
        <v>0.25</v>
      </c>
      <c r="CR811" s="17">
        <f>VLOOKUP(CP811,'PAINEL E TARGET'!$S$10:$U$19,3,0)</f>
        <v>0</v>
      </c>
      <c r="CS811" s="16">
        <f t="shared" si="461"/>
        <v>0</v>
      </c>
      <c r="CT811" s="17">
        <f t="shared" si="447"/>
        <v>0.94899999999999995</v>
      </c>
      <c r="CU811" s="33" t="str">
        <f>IF(CT811&gt;='PAINEL E TARGET'!$T$11,'PAINEL E TARGET'!$S$11,
IF(CT811&gt;='PAINEL E TARGET'!$T$12,'PAINEL E TARGET'!$S$12,
IF(CT811&gt;='PAINEL E TARGET'!$T$13,'PAINEL E TARGET'!$S$13,
IF(CT811&gt;='PAINEL E TARGET'!$T$14,'PAINEL E TARGET'!$S$14,
IF(CT811&gt;='PAINEL E TARGET'!$T$15,'PAINEL E TARGET'!$S$15,
IF(CT811&gt;='PAINEL E TARGET'!$T$16,'PAINEL E TARGET'!$S$16,
IF(CT811&gt;='PAINEL E TARGET'!$T$17,'PAINEL E TARGET'!$S$17,
IF(CT811&gt;='PAINEL E TARGET'!$T$18,'PAINEL E TARGET'!$S$18,'PAINEL E TARGET'!$S$19))))))))</f>
        <v>1. Fx de 90% a 99,9%</v>
      </c>
      <c r="CV811" s="17">
        <f>IFERROR(VLOOKUP($BW811,'PAINEL E TARGET'!$G$1:$Q$99,6,0),0)</f>
        <v>0.2</v>
      </c>
      <c r="CW811" s="17">
        <f>VLOOKUP(CU811,'PAINEL E TARGET'!$S$10:$U$19,3,0)</f>
        <v>0.5</v>
      </c>
      <c r="CX811" s="16">
        <f t="shared" si="462"/>
        <v>300</v>
      </c>
      <c r="CY811" s="17">
        <f t="shared" si="448"/>
        <v>1.1870000000000001</v>
      </c>
      <c r="CZ811" s="33" t="str">
        <f>IF(CY811&gt;='PAINEL E TARGET'!$T$11,'PAINEL E TARGET'!$S$11,
IF(CY811&gt;='PAINEL E TARGET'!$T$12,'PAINEL E TARGET'!$S$12,
IF(CY811&gt;='PAINEL E TARGET'!$T$13,'PAINEL E TARGET'!$S$13,
IF(CY811&gt;='PAINEL E TARGET'!$T$14,'PAINEL E TARGET'!$S$14,
IF(CY811&gt;='PAINEL E TARGET'!$T$15,'PAINEL E TARGET'!$S$15,
IF(CY811&gt;='PAINEL E TARGET'!$T$16,'PAINEL E TARGET'!$S$16,
IF(CY811&gt;='PAINEL E TARGET'!$T$17,'PAINEL E TARGET'!$S$17,
IF(CY811&gt;='PAINEL E TARGET'!$T$18,'PAINEL E TARGET'!$S$18,'PAINEL E TARGET'!$S$19))))))))</f>
        <v>5. Fx de 115% a 119,9%</v>
      </c>
      <c r="DA811" s="17">
        <f>IFERROR(VLOOKUP($BW811,'PAINEL E TARGET'!$G$1:$Q$99,7,0),0)</f>
        <v>0.15</v>
      </c>
      <c r="DB811" s="17">
        <f>VLOOKUP(CZ811,'PAINEL E TARGET'!$S$10:$U$19,3,0)</f>
        <v>1.3</v>
      </c>
      <c r="DC811" s="16">
        <f t="shared" si="463"/>
        <v>585</v>
      </c>
      <c r="DD811" s="17">
        <f t="shared" si="449"/>
        <v>0.85899999999999999</v>
      </c>
      <c r="DE811" s="33" t="str">
        <f>IF(DD811&gt;='PAINEL E TARGET'!$T$11,'PAINEL E TARGET'!$S$11,
IF(DD811&gt;='PAINEL E TARGET'!$T$12,'PAINEL E TARGET'!$S$12,
IF(DD811&gt;='PAINEL E TARGET'!$T$13,'PAINEL E TARGET'!$S$13,
IF(DD811&gt;='PAINEL E TARGET'!$T$14,'PAINEL E TARGET'!$S$14,
IF(DD811&gt;='PAINEL E TARGET'!$T$15,'PAINEL E TARGET'!$S$15,
IF(DD811&gt;='PAINEL E TARGET'!$T$16,'PAINEL E TARGET'!$S$16,
IF(DD811&gt;='PAINEL E TARGET'!$T$17,'PAINEL E TARGET'!$S$17,
IF(DD811&gt;='PAINEL E TARGET'!$T$18,'PAINEL E TARGET'!$S$18,'PAINEL E TARGET'!$S$19))))))))</f>
        <v>Não elegível</v>
      </c>
      <c r="DF811" s="17">
        <f>IFERROR(VLOOKUP($BW811,'PAINEL E TARGET'!$G$1:$Q$99,8,0),0)</f>
        <v>0.1</v>
      </c>
      <c r="DG811" s="17">
        <f>VLOOKUP(DE811,'PAINEL E TARGET'!$S$10:$U$19,3,0)</f>
        <v>0</v>
      </c>
      <c r="DH811" s="16">
        <f t="shared" si="464"/>
        <v>0</v>
      </c>
      <c r="DI811" s="17">
        <f t="shared" si="450"/>
        <v>1.1180000000000001</v>
      </c>
      <c r="DJ811" s="33" t="str">
        <f>IF(DI811&gt;='PAINEL E TARGET'!$T$11,'PAINEL E TARGET'!$S$11,
IF(DI811&gt;='PAINEL E TARGET'!$T$12,'PAINEL E TARGET'!$S$12,
IF(DI811&gt;='PAINEL E TARGET'!$T$13,'PAINEL E TARGET'!$S$13,
IF(DI811&gt;='PAINEL E TARGET'!$T$14,'PAINEL E TARGET'!$S$14,
IF(DI811&gt;='PAINEL E TARGET'!$T$15,'PAINEL E TARGET'!$S$15,
IF(DI811&gt;='PAINEL E TARGET'!$T$16,'PAINEL E TARGET'!$S$16,
IF(DI811&gt;='PAINEL E TARGET'!$T$17,'PAINEL E TARGET'!$S$17,
IF(DI811&gt;='PAINEL E TARGET'!$T$18,'PAINEL E TARGET'!$S$18,'PAINEL E TARGET'!$S$19))))))))</f>
        <v>4. Fx de 110% a 114,9%</v>
      </c>
      <c r="DK811" s="17">
        <f>IFERROR(VLOOKUP($BW811,'PAINEL E TARGET'!$G$1:$Q$99,9,0),0)</f>
        <v>0.05</v>
      </c>
      <c r="DL811" s="17">
        <f>VLOOKUP(DJ811,'PAINEL E TARGET'!$S$10:$U$19,3,0)</f>
        <v>1.2</v>
      </c>
      <c r="DM811" s="16">
        <f t="shared" si="465"/>
        <v>180</v>
      </c>
      <c r="DN811" s="17">
        <f t="shared" si="451"/>
        <v>0.72799999999999998</v>
      </c>
      <c r="DO811" s="33" t="str">
        <f>IF(DN811&gt;='PAINEL E TARGET'!$T$11,'PAINEL E TARGET'!$S$11,
IF(DN811&gt;='PAINEL E TARGET'!$T$12,'PAINEL E TARGET'!$S$12,
IF(DN811&gt;='PAINEL E TARGET'!$T$13,'PAINEL E TARGET'!$S$13,
IF(DN811&gt;='PAINEL E TARGET'!$T$14,'PAINEL E TARGET'!$S$14,
IF(DN811&gt;='PAINEL E TARGET'!$T$15,'PAINEL E TARGET'!$S$15,
IF(DN811&gt;='PAINEL E TARGET'!$T$16,'PAINEL E TARGET'!$S$16,
IF(DN811&gt;='PAINEL E TARGET'!$T$17,'PAINEL E TARGET'!$S$17,
IF(DN811&gt;='PAINEL E TARGET'!$T$18,'PAINEL E TARGET'!$S$18,'PAINEL E TARGET'!$S$19))))))))</f>
        <v>Não elegível</v>
      </c>
      <c r="DP811" s="17">
        <f>IFERROR(VLOOKUP($BW811,'PAINEL E TARGET'!$G$1:$Q$99,10,0),0)</f>
        <v>0</v>
      </c>
      <c r="DQ811" s="17">
        <f>VLOOKUP(DO811,'PAINEL E TARGET'!$S$10:$U$19,3,0)</f>
        <v>0</v>
      </c>
      <c r="DR811" s="16">
        <f t="shared" si="466"/>
        <v>0</v>
      </c>
      <c r="DS811" s="17">
        <f t="shared" si="452"/>
        <v>0.875</v>
      </c>
      <c r="DT811" s="16">
        <f>IF(DS811&gt;=1,VLOOKUP(BO811,'PAINEL E TARGET'!$S$1:$W$8,5,0),0)</f>
        <v>0</v>
      </c>
      <c r="DU811" s="16">
        <f t="shared" si="467"/>
        <v>1065</v>
      </c>
    </row>
    <row r="812" spans="2:125" s="32" customFormat="1" x14ac:dyDescent="0.2">
      <c r="B812" s="44">
        <v>43541</v>
      </c>
      <c r="C812" s="65">
        <v>1734</v>
      </c>
      <c r="D812" s="66" t="s">
        <v>807</v>
      </c>
      <c r="E812" s="65">
        <v>512</v>
      </c>
      <c r="F812" s="65" t="s">
        <v>944</v>
      </c>
      <c r="G812" s="67">
        <v>1270503.9159328945</v>
      </c>
      <c r="H812" s="67">
        <v>684465.9500704644</v>
      </c>
      <c r="I812" s="67">
        <v>509875.94000000006</v>
      </c>
      <c r="J812" s="68">
        <v>0.74492520767104531</v>
      </c>
      <c r="K812" s="67">
        <v>111770.06190435843</v>
      </c>
      <c r="L812" s="67">
        <v>486663.95941728074</v>
      </c>
      <c r="M812" s="67">
        <v>107136.49</v>
      </c>
      <c r="N812" s="67">
        <v>364634.09</v>
      </c>
      <c r="O812" s="67">
        <v>1110648.5683347322</v>
      </c>
      <c r="P812" s="67" t="s">
        <v>1082</v>
      </c>
      <c r="Q812" s="67" t="s">
        <v>1082</v>
      </c>
      <c r="R812" s="67">
        <v>0</v>
      </c>
      <c r="S812" s="67">
        <v>0</v>
      </c>
      <c r="T812" s="68">
        <v>0.1118794012615389</v>
      </c>
      <c r="U812" s="68">
        <v>9.2473782489785605E-2</v>
      </c>
      <c r="V812" s="68">
        <v>0.82654877883741029</v>
      </c>
      <c r="W812" s="67">
        <v>66952.44</v>
      </c>
      <c r="X812" s="67">
        <v>43626.41</v>
      </c>
      <c r="Y812" s="68">
        <v>0.65160298862894317</v>
      </c>
      <c r="Z812" s="68">
        <v>0.14202895719780265</v>
      </c>
      <c r="AA812" s="68">
        <v>0.19215500890284423</v>
      </c>
      <c r="AB812" s="68">
        <v>1.3529283935756242</v>
      </c>
      <c r="AC812" s="67">
        <v>84994.96</v>
      </c>
      <c r="AD812" s="67">
        <v>90653.079999999987</v>
      </c>
      <c r="AE812" s="68">
        <v>1.0665700648603162</v>
      </c>
      <c r="AF812" s="43">
        <v>80</v>
      </c>
      <c r="AG812" s="43">
        <v>78</v>
      </c>
      <c r="AH812" s="43">
        <v>28</v>
      </c>
      <c r="AI812" s="43">
        <v>25</v>
      </c>
      <c r="AJ812" s="67">
        <v>27648.04</v>
      </c>
      <c r="AK812" s="67">
        <v>23388.25</v>
      </c>
      <c r="AL812" s="68">
        <v>0.84592795728015435</v>
      </c>
      <c r="AM812" s="67">
        <v>6182.75</v>
      </c>
      <c r="AN812" s="67">
        <v>4466.1899999999996</v>
      </c>
      <c r="AO812" s="68">
        <v>0.72236302616149761</v>
      </c>
      <c r="AP812" s="67">
        <v>7418.67</v>
      </c>
      <c r="AQ812" s="67">
        <v>3857.9100000000003</v>
      </c>
      <c r="AR812" s="68">
        <v>0.52002717468225446</v>
      </c>
      <c r="AS812" s="67">
        <v>25702.98</v>
      </c>
      <c r="AT812" s="67">
        <v>11914.06</v>
      </c>
      <c r="AU812" s="68">
        <v>0.46352835352165389</v>
      </c>
      <c r="AV812" s="43">
        <v>635.89</v>
      </c>
      <c r="AW812" s="43">
        <v>499.90999999999997</v>
      </c>
      <c r="AX812" s="69">
        <v>0.78615798329899822</v>
      </c>
      <c r="AY812" s="43">
        <v>111770.06190435843</v>
      </c>
      <c r="AZ812" s="43">
        <v>107136.49</v>
      </c>
      <c r="BA812" s="43">
        <v>19809.258623195441</v>
      </c>
      <c r="BB812" s="43">
        <v>17385.539999999997</v>
      </c>
      <c r="BC812" s="43">
        <v>207488.54640957367</v>
      </c>
      <c r="BD812" s="43">
        <v>36824.486314724323</v>
      </c>
      <c r="BE812" s="43">
        <v>125377.62000000001</v>
      </c>
      <c r="BF812" s="43">
        <v>159164.81</v>
      </c>
      <c r="BG812" s="43">
        <v>1182.52</v>
      </c>
      <c r="BH812" s="43">
        <v>71</v>
      </c>
      <c r="BI812" s="44">
        <v>43173</v>
      </c>
      <c r="BJ812" s="44">
        <v>43541</v>
      </c>
      <c r="BK812" s="44">
        <v>43172</v>
      </c>
      <c r="BL812" s="43">
        <f t="shared" si="453"/>
        <v>509875.94000000006</v>
      </c>
      <c r="BM812" s="43">
        <f t="shared" si="454"/>
        <v>471770.58</v>
      </c>
      <c r="BO812" s="16" t="str">
        <f>IFERROR(VLOOKUP($C812,'PORTE LOJA'!A:B,2,0),"PORTE 1")</f>
        <v>PORTE 2</v>
      </c>
      <c r="BP812" s="16">
        <f>VLOOKUP(BO812,'PAINEL E TARGET'!$S$1:$W$8,3,0)</f>
        <v>1875</v>
      </c>
      <c r="BQ812" s="16">
        <f t="shared" si="432"/>
        <v>1</v>
      </c>
      <c r="BR812" s="16">
        <f t="shared" si="433"/>
        <v>1</v>
      </c>
      <c r="BS812" s="16">
        <f t="shared" si="434"/>
        <v>1</v>
      </c>
      <c r="BT812" s="16">
        <f t="shared" si="435"/>
        <v>1</v>
      </c>
      <c r="BU812" s="16">
        <f t="shared" si="436"/>
        <v>1</v>
      </c>
      <c r="BV812" s="16">
        <f t="shared" si="437"/>
        <v>1</v>
      </c>
      <c r="BW812" s="17" t="str">
        <f t="shared" si="455"/>
        <v>111111</v>
      </c>
      <c r="BY812" s="17">
        <f t="shared" si="438"/>
        <v>0.745</v>
      </c>
      <c r="BZ812" s="17">
        <f t="shared" si="439"/>
        <v>0.78800000000000003</v>
      </c>
      <c r="CA812" s="17" t="str">
        <f t="shared" si="456"/>
        <v>Sem Retira</v>
      </c>
      <c r="CB812" s="17">
        <f t="shared" si="457"/>
        <v>0.78800000000000003</v>
      </c>
      <c r="CC812" s="33" t="str">
        <f>IF(CB812&gt;='PAINEL E TARGET'!$T$11,'PAINEL E TARGET'!$S$11,
IF(CB812&gt;='PAINEL E TARGET'!$T$12,'PAINEL E TARGET'!$S$12,
IF(CB812&gt;='PAINEL E TARGET'!$T$13,'PAINEL E TARGET'!$S$13,
IF(CB812&gt;='PAINEL E TARGET'!$T$14,'PAINEL E TARGET'!$S$14,
IF(CB812&gt;='PAINEL E TARGET'!$T$15,'PAINEL E TARGET'!$S$15,
IF(CB812&gt;='PAINEL E TARGET'!$T$16,'PAINEL E TARGET'!$S$16,
IF(CB812&gt;='PAINEL E TARGET'!$T$17,'PAINEL E TARGET'!$S$17,
IF(CB812&gt;='PAINEL E TARGET'!$T$18,'PAINEL E TARGET'!$S$18,'PAINEL E TARGET'!$S$19))))))))</f>
        <v>Não elegível</v>
      </c>
      <c r="CD812" s="17">
        <f>IFERROR(VLOOKUP($BW812,'PAINEL E TARGET'!$G$1:$Q$99,4,0),0)</f>
        <v>0.25</v>
      </c>
      <c r="CE812" s="17">
        <f>VLOOKUP(CC812,'PAINEL E TARGET'!$S$10:$U$19,3,0)</f>
        <v>0</v>
      </c>
      <c r="CF812" s="16">
        <f t="shared" si="458"/>
        <v>0</v>
      </c>
      <c r="CG812" s="17">
        <f t="shared" si="440"/>
        <v>0.84599999999999997</v>
      </c>
      <c r="CH812" s="17">
        <f t="shared" si="441"/>
        <v>0.72199999999999998</v>
      </c>
      <c r="CI812" s="17">
        <f t="shared" si="442"/>
        <v>0.52</v>
      </c>
      <c r="CJ812" s="17">
        <f t="shared" si="443"/>
        <v>0.46400000000000002</v>
      </c>
      <c r="CK812" s="17">
        <f t="shared" si="444"/>
        <v>0.78600000000000003</v>
      </c>
      <c r="CL812" s="17">
        <f t="shared" si="445"/>
        <v>0.65200000000000002</v>
      </c>
      <c r="CM812" s="16">
        <f t="shared" si="446"/>
        <v>3</v>
      </c>
      <c r="CN812" s="17" t="str">
        <f t="shared" si="459"/>
        <v>não ok</v>
      </c>
      <c r="CO812" s="17">
        <f t="shared" si="460"/>
        <v>0</v>
      </c>
      <c r="CP812" s="33" t="str">
        <f>IF(CO812&gt;='PAINEL E TARGET'!$T$11,'PAINEL E TARGET'!$S$11,
IF(CO812&gt;='PAINEL E TARGET'!$T$12,'PAINEL E TARGET'!$S$12,
IF(CO812&gt;='PAINEL E TARGET'!$T$13,'PAINEL E TARGET'!$S$13,
IF(CO812&gt;='PAINEL E TARGET'!$T$14,'PAINEL E TARGET'!$S$14,
IF(CO812&gt;='PAINEL E TARGET'!$T$15,'PAINEL E TARGET'!$S$15,
IF(CO812&gt;='PAINEL E TARGET'!$T$16,'PAINEL E TARGET'!$S$16,
IF(CO812&gt;='PAINEL E TARGET'!$T$17,'PAINEL E TARGET'!$S$17,
IF(CO812&gt;='PAINEL E TARGET'!$T$18,'PAINEL E TARGET'!$S$18,'PAINEL E TARGET'!$S$19))))))))</f>
        <v>Não elegível</v>
      </c>
      <c r="CQ812" s="17">
        <f>IFERROR(VLOOKUP($BW812,'PAINEL E TARGET'!$G$1:$Q$99,5,0),0)</f>
        <v>0.25</v>
      </c>
      <c r="CR812" s="17">
        <f>VLOOKUP(CP812,'PAINEL E TARGET'!$S$10:$U$19,3,0)</f>
        <v>0</v>
      </c>
      <c r="CS812" s="16">
        <f t="shared" si="461"/>
        <v>0</v>
      </c>
      <c r="CT812" s="17">
        <f t="shared" si="447"/>
        <v>1.0669999999999999</v>
      </c>
      <c r="CU812" s="33" t="str">
        <f>IF(CT812&gt;='PAINEL E TARGET'!$T$11,'PAINEL E TARGET'!$S$11,
IF(CT812&gt;='PAINEL E TARGET'!$T$12,'PAINEL E TARGET'!$S$12,
IF(CT812&gt;='PAINEL E TARGET'!$T$13,'PAINEL E TARGET'!$S$13,
IF(CT812&gt;='PAINEL E TARGET'!$T$14,'PAINEL E TARGET'!$S$14,
IF(CT812&gt;='PAINEL E TARGET'!$T$15,'PAINEL E TARGET'!$S$15,
IF(CT812&gt;='PAINEL E TARGET'!$T$16,'PAINEL E TARGET'!$S$16,
IF(CT812&gt;='PAINEL E TARGET'!$T$17,'PAINEL E TARGET'!$S$17,
IF(CT812&gt;='PAINEL E TARGET'!$T$18,'PAINEL E TARGET'!$S$18,'PAINEL E TARGET'!$S$19))))))))</f>
        <v>3. Fx de 105% a 109,9%</v>
      </c>
      <c r="CV812" s="17">
        <f>IFERROR(VLOOKUP($BW812,'PAINEL E TARGET'!$G$1:$Q$99,6,0),0)</f>
        <v>0.2</v>
      </c>
      <c r="CW812" s="17">
        <f>VLOOKUP(CU812,'PAINEL E TARGET'!$S$10:$U$19,3,0)</f>
        <v>1.1000000000000001</v>
      </c>
      <c r="CX812" s="16">
        <f t="shared" si="462"/>
        <v>412.50000000000006</v>
      </c>
      <c r="CY812" s="17">
        <f t="shared" si="448"/>
        <v>0.95899999999999996</v>
      </c>
      <c r="CZ812" s="33" t="str">
        <f>IF(CY812&gt;='PAINEL E TARGET'!$T$11,'PAINEL E TARGET'!$S$11,
IF(CY812&gt;='PAINEL E TARGET'!$T$12,'PAINEL E TARGET'!$S$12,
IF(CY812&gt;='PAINEL E TARGET'!$T$13,'PAINEL E TARGET'!$S$13,
IF(CY812&gt;='PAINEL E TARGET'!$T$14,'PAINEL E TARGET'!$S$14,
IF(CY812&gt;='PAINEL E TARGET'!$T$15,'PAINEL E TARGET'!$S$15,
IF(CY812&gt;='PAINEL E TARGET'!$T$16,'PAINEL E TARGET'!$S$16,
IF(CY812&gt;='PAINEL E TARGET'!$T$17,'PAINEL E TARGET'!$S$17,
IF(CY812&gt;='PAINEL E TARGET'!$T$18,'PAINEL E TARGET'!$S$18,'PAINEL E TARGET'!$S$19))))))))</f>
        <v>1. Fx de 90% a 99,9%</v>
      </c>
      <c r="DA812" s="17">
        <f>IFERROR(VLOOKUP($BW812,'PAINEL E TARGET'!$G$1:$Q$99,7,0),0)</f>
        <v>0.15</v>
      </c>
      <c r="DB812" s="17">
        <f>VLOOKUP(CZ812,'PAINEL E TARGET'!$S$10:$U$19,3,0)</f>
        <v>0.5</v>
      </c>
      <c r="DC812" s="16">
        <f t="shared" si="463"/>
        <v>140.625</v>
      </c>
      <c r="DD812" s="17">
        <f t="shared" si="449"/>
        <v>0.878</v>
      </c>
      <c r="DE812" s="33" t="str">
        <f>IF(DD812&gt;='PAINEL E TARGET'!$T$11,'PAINEL E TARGET'!$S$11,
IF(DD812&gt;='PAINEL E TARGET'!$T$12,'PAINEL E TARGET'!$S$12,
IF(DD812&gt;='PAINEL E TARGET'!$T$13,'PAINEL E TARGET'!$S$13,
IF(DD812&gt;='PAINEL E TARGET'!$T$14,'PAINEL E TARGET'!$S$14,
IF(DD812&gt;='PAINEL E TARGET'!$T$15,'PAINEL E TARGET'!$S$15,
IF(DD812&gt;='PAINEL E TARGET'!$T$16,'PAINEL E TARGET'!$S$16,
IF(DD812&gt;='PAINEL E TARGET'!$T$17,'PAINEL E TARGET'!$S$17,
IF(DD812&gt;='PAINEL E TARGET'!$T$18,'PAINEL E TARGET'!$S$18,'PAINEL E TARGET'!$S$19))))))))</f>
        <v>Não elegível</v>
      </c>
      <c r="DF812" s="17">
        <f>IFERROR(VLOOKUP($BW812,'PAINEL E TARGET'!$G$1:$Q$99,8,0),0)</f>
        <v>0.1</v>
      </c>
      <c r="DG812" s="17">
        <f>VLOOKUP(DE812,'PAINEL E TARGET'!$S$10:$U$19,3,0)</f>
        <v>0</v>
      </c>
      <c r="DH812" s="16">
        <f t="shared" si="464"/>
        <v>0</v>
      </c>
      <c r="DI812" s="17">
        <f t="shared" si="450"/>
        <v>0.89300000000000002</v>
      </c>
      <c r="DJ812" s="33" t="str">
        <f>IF(DI812&gt;='PAINEL E TARGET'!$T$11,'PAINEL E TARGET'!$S$11,
IF(DI812&gt;='PAINEL E TARGET'!$T$12,'PAINEL E TARGET'!$S$12,
IF(DI812&gt;='PAINEL E TARGET'!$T$13,'PAINEL E TARGET'!$S$13,
IF(DI812&gt;='PAINEL E TARGET'!$T$14,'PAINEL E TARGET'!$S$14,
IF(DI812&gt;='PAINEL E TARGET'!$T$15,'PAINEL E TARGET'!$S$15,
IF(DI812&gt;='PAINEL E TARGET'!$T$16,'PAINEL E TARGET'!$S$16,
IF(DI812&gt;='PAINEL E TARGET'!$T$17,'PAINEL E TARGET'!$S$17,
IF(DI812&gt;='PAINEL E TARGET'!$T$18,'PAINEL E TARGET'!$S$18,'PAINEL E TARGET'!$S$19))))))))</f>
        <v>Não elegível</v>
      </c>
      <c r="DK812" s="17">
        <f>IFERROR(VLOOKUP($BW812,'PAINEL E TARGET'!$G$1:$Q$99,9,0),0)</f>
        <v>0.05</v>
      </c>
      <c r="DL812" s="17">
        <f>VLOOKUP(DJ812,'PAINEL E TARGET'!$S$10:$U$19,3,0)</f>
        <v>0</v>
      </c>
      <c r="DM812" s="16">
        <f t="shared" si="465"/>
        <v>0</v>
      </c>
      <c r="DN812" s="17">
        <f t="shared" si="451"/>
        <v>0.78600000000000003</v>
      </c>
      <c r="DO812" s="33" t="str">
        <f>IF(DN812&gt;='PAINEL E TARGET'!$T$11,'PAINEL E TARGET'!$S$11,
IF(DN812&gt;='PAINEL E TARGET'!$T$12,'PAINEL E TARGET'!$S$12,
IF(DN812&gt;='PAINEL E TARGET'!$T$13,'PAINEL E TARGET'!$S$13,
IF(DN812&gt;='PAINEL E TARGET'!$T$14,'PAINEL E TARGET'!$S$14,
IF(DN812&gt;='PAINEL E TARGET'!$T$15,'PAINEL E TARGET'!$S$15,
IF(DN812&gt;='PAINEL E TARGET'!$T$16,'PAINEL E TARGET'!$S$16,
IF(DN812&gt;='PAINEL E TARGET'!$T$17,'PAINEL E TARGET'!$S$17,
IF(DN812&gt;='PAINEL E TARGET'!$T$18,'PAINEL E TARGET'!$S$18,'PAINEL E TARGET'!$S$19))))))))</f>
        <v>Não elegível</v>
      </c>
      <c r="DP812" s="17">
        <f>IFERROR(VLOOKUP($BW812,'PAINEL E TARGET'!$G$1:$Q$99,10,0),0)</f>
        <v>0</v>
      </c>
      <c r="DQ812" s="17">
        <f>VLOOKUP(DO812,'PAINEL E TARGET'!$S$10:$U$19,3,0)</f>
        <v>0</v>
      </c>
      <c r="DR812" s="16">
        <f t="shared" si="466"/>
        <v>0</v>
      </c>
      <c r="DS812" s="17">
        <f t="shared" si="452"/>
        <v>0.97499999999999998</v>
      </c>
      <c r="DT812" s="16">
        <f>IF(DS812&gt;=1,VLOOKUP(BO812,'PAINEL E TARGET'!$S$1:$W$8,5,0),0)</f>
        <v>0</v>
      </c>
      <c r="DU812" s="16">
        <f t="shared" si="467"/>
        <v>553.125</v>
      </c>
    </row>
    <row r="813" spans="2:125" s="32" customFormat="1" x14ac:dyDescent="0.2">
      <c r="B813" s="44">
        <v>43541</v>
      </c>
      <c r="C813" s="65">
        <v>1737</v>
      </c>
      <c r="D813" s="66" t="s">
        <v>808</v>
      </c>
      <c r="E813" s="65">
        <v>419</v>
      </c>
      <c r="F813" s="65" t="s">
        <v>1020</v>
      </c>
      <c r="G813" s="67">
        <v>2650231.6551530315</v>
      </c>
      <c r="H813" s="67">
        <v>1464582.5516542906</v>
      </c>
      <c r="I813" s="67">
        <v>1101709.7</v>
      </c>
      <c r="J813" s="68">
        <v>0.75223462054466328</v>
      </c>
      <c r="K813" s="67">
        <v>155982.81533753141</v>
      </c>
      <c r="L813" s="67">
        <v>1121912.0508957379</v>
      </c>
      <c r="M813" s="67">
        <v>131177.28</v>
      </c>
      <c r="N813" s="67">
        <v>921262.8600000001</v>
      </c>
      <c r="O813" s="67">
        <v>2326421.4741746653</v>
      </c>
      <c r="P813" s="67" t="s">
        <v>1082</v>
      </c>
      <c r="Q813" s="67" t="s">
        <v>1082</v>
      </c>
      <c r="R813" s="67">
        <v>0</v>
      </c>
      <c r="S813" s="67">
        <v>0</v>
      </c>
      <c r="T813" s="68">
        <v>0.10081702603575718</v>
      </c>
      <c r="U813" s="68">
        <v>8.7658591205006686E-2</v>
      </c>
      <c r="V813" s="68">
        <v>0.86948201759012866</v>
      </c>
      <c r="W813" s="67">
        <v>128833.55999999998</v>
      </c>
      <c r="X813" s="67">
        <v>92255.420000000013</v>
      </c>
      <c r="Y813" s="68">
        <v>0.71608220715161508</v>
      </c>
      <c r="Z813" s="68">
        <v>5.7878376347196878E-2</v>
      </c>
      <c r="AA813" s="68">
        <v>3.8169382251041842E-2</v>
      </c>
      <c r="AB813" s="68">
        <v>0.65947569126808159</v>
      </c>
      <c r="AC813" s="67">
        <v>73962.48</v>
      </c>
      <c r="AD813" s="67">
        <v>40170.99</v>
      </c>
      <c r="AE813" s="68">
        <v>0.54312659607952574</v>
      </c>
      <c r="AF813" s="43">
        <v>80</v>
      </c>
      <c r="AG813" s="43">
        <v>71</v>
      </c>
      <c r="AH813" s="43">
        <v>28</v>
      </c>
      <c r="AI813" s="43">
        <v>20</v>
      </c>
      <c r="AJ813" s="67">
        <v>76450.490000000005</v>
      </c>
      <c r="AK813" s="67">
        <v>68706.5</v>
      </c>
      <c r="AL813" s="68">
        <v>0.89870581601242838</v>
      </c>
      <c r="AM813" s="67">
        <v>22165.86</v>
      </c>
      <c r="AN813" s="67">
        <v>10009.790000000001</v>
      </c>
      <c r="AO813" s="68">
        <v>0.45158590733677828</v>
      </c>
      <c r="AP813" s="67">
        <v>9055.76</v>
      </c>
      <c r="AQ813" s="67">
        <v>2198.6800000000003</v>
      </c>
      <c r="AR813" s="68">
        <v>0.2427935369311908</v>
      </c>
      <c r="AS813" s="67">
        <v>21161.449999999997</v>
      </c>
      <c r="AT813" s="67">
        <v>11340.449999999999</v>
      </c>
      <c r="AU813" s="68">
        <v>0.5359013678174227</v>
      </c>
      <c r="AV813" s="43">
        <v>1640.8300000000002</v>
      </c>
      <c r="AW813" s="43">
        <v>144.97</v>
      </c>
      <c r="AX813" s="69">
        <v>8.8351626920521925E-2</v>
      </c>
      <c r="AY813" s="43">
        <v>155982.81533753141</v>
      </c>
      <c r="AZ813" s="43">
        <v>131177.28</v>
      </c>
      <c r="BA813" s="43">
        <v>34205.258941127373</v>
      </c>
      <c r="BB813" s="43">
        <v>27244.11</v>
      </c>
      <c r="BC813" s="43">
        <v>284075.19510626956</v>
      </c>
      <c r="BD813" s="43">
        <v>62586.642435114758</v>
      </c>
      <c r="BE813" s="43">
        <v>236173.5</v>
      </c>
      <c r="BF813" s="43">
        <v>135585.64999999997</v>
      </c>
      <c r="BG813" s="43">
        <v>3004.29</v>
      </c>
      <c r="BH813" s="43">
        <v>54</v>
      </c>
      <c r="BI813" s="44">
        <v>43173</v>
      </c>
      <c r="BJ813" s="44">
        <v>43541</v>
      </c>
      <c r="BK813" s="44">
        <v>43172</v>
      </c>
      <c r="BL813" s="43">
        <f t="shared" si="453"/>
        <v>1101709.7</v>
      </c>
      <c r="BM813" s="43">
        <f t="shared" si="454"/>
        <v>1052440.1400000001</v>
      </c>
      <c r="BO813" s="16" t="str">
        <f>IFERROR(VLOOKUP($C813,'PORTE LOJA'!A:B,2,0),"PORTE 1")</f>
        <v>PORTE 3</v>
      </c>
      <c r="BP813" s="16">
        <f>VLOOKUP(BO813,'PAINEL E TARGET'!$S$1:$W$8,3,0)</f>
        <v>2400</v>
      </c>
      <c r="BQ813" s="16">
        <f t="shared" si="432"/>
        <v>1</v>
      </c>
      <c r="BR813" s="16">
        <f t="shared" si="433"/>
        <v>1</v>
      </c>
      <c r="BS813" s="16">
        <f t="shared" si="434"/>
        <v>1</v>
      </c>
      <c r="BT813" s="16">
        <f t="shared" si="435"/>
        <v>1</v>
      </c>
      <c r="BU813" s="16">
        <f t="shared" si="436"/>
        <v>1</v>
      </c>
      <c r="BV813" s="16">
        <f t="shared" si="437"/>
        <v>1</v>
      </c>
      <c r="BW813" s="17" t="str">
        <f t="shared" si="455"/>
        <v>111111</v>
      </c>
      <c r="BY813" s="17">
        <f t="shared" si="438"/>
        <v>0.752</v>
      </c>
      <c r="BZ813" s="17">
        <f t="shared" si="439"/>
        <v>0.82399999999999995</v>
      </c>
      <c r="CA813" s="17" t="str">
        <f t="shared" si="456"/>
        <v>Sem Retira</v>
      </c>
      <c r="CB813" s="17">
        <f t="shared" si="457"/>
        <v>0.82399999999999995</v>
      </c>
      <c r="CC813" s="33" t="str">
        <f>IF(CB813&gt;='PAINEL E TARGET'!$T$11,'PAINEL E TARGET'!$S$11,
IF(CB813&gt;='PAINEL E TARGET'!$T$12,'PAINEL E TARGET'!$S$12,
IF(CB813&gt;='PAINEL E TARGET'!$T$13,'PAINEL E TARGET'!$S$13,
IF(CB813&gt;='PAINEL E TARGET'!$T$14,'PAINEL E TARGET'!$S$14,
IF(CB813&gt;='PAINEL E TARGET'!$T$15,'PAINEL E TARGET'!$S$15,
IF(CB813&gt;='PAINEL E TARGET'!$T$16,'PAINEL E TARGET'!$S$16,
IF(CB813&gt;='PAINEL E TARGET'!$T$17,'PAINEL E TARGET'!$S$17,
IF(CB813&gt;='PAINEL E TARGET'!$T$18,'PAINEL E TARGET'!$S$18,'PAINEL E TARGET'!$S$19))))))))</f>
        <v>Não elegível</v>
      </c>
      <c r="CD813" s="17">
        <f>IFERROR(VLOOKUP($BW813,'PAINEL E TARGET'!$G$1:$Q$99,4,0),0)</f>
        <v>0.25</v>
      </c>
      <c r="CE813" s="17">
        <f>VLOOKUP(CC813,'PAINEL E TARGET'!$S$10:$U$19,3,0)</f>
        <v>0</v>
      </c>
      <c r="CF813" s="16">
        <f t="shared" si="458"/>
        <v>0</v>
      </c>
      <c r="CG813" s="17">
        <f t="shared" si="440"/>
        <v>0.89900000000000002</v>
      </c>
      <c r="CH813" s="17">
        <f t="shared" si="441"/>
        <v>0.45200000000000001</v>
      </c>
      <c r="CI813" s="17">
        <f t="shared" si="442"/>
        <v>0.24299999999999999</v>
      </c>
      <c r="CJ813" s="17">
        <f t="shared" si="443"/>
        <v>0.53600000000000003</v>
      </c>
      <c r="CK813" s="17">
        <f t="shared" si="444"/>
        <v>8.7999999999999995E-2</v>
      </c>
      <c r="CL813" s="17">
        <f t="shared" si="445"/>
        <v>0.71599999999999997</v>
      </c>
      <c r="CM813" s="16">
        <f t="shared" si="446"/>
        <v>1</v>
      </c>
      <c r="CN813" s="17" t="str">
        <f t="shared" si="459"/>
        <v>não ok</v>
      </c>
      <c r="CO813" s="17">
        <f t="shared" si="460"/>
        <v>0</v>
      </c>
      <c r="CP813" s="33" t="str">
        <f>IF(CO813&gt;='PAINEL E TARGET'!$T$11,'PAINEL E TARGET'!$S$11,
IF(CO813&gt;='PAINEL E TARGET'!$T$12,'PAINEL E TARGET'!$S$12,
IF(CO813&gt;='PAINEL E TARGET'!$T$13,'PAINEL E TARGET'!$S$13,
IF(CO813&gt;='PAINEL E TARGET'!$T$14,'PAINEL E TARGET'!$S$14,
IF(CO813&gt;='PAINEL E TARGET'!$T$15,'PAINEL E TARGET'!$S$15,
IF(CO813&gt;='PAINEL E TARGET'!$T$16,'PAINEL E TARGET'!$S$16,
IF(CO813&gt;='PAINEL E TARGET'!$T$17,'PAINEL E TARGET'!$S$17,
IF(CO813&gt;='PAINEL E TARGET'!$T$18,'PAINEL E TARGET'!$S$18,'PAINEL E TARGET'!$S$19))))))))</f>
        <v>Não elegível</v>
      </c>
      <c r="CQ813" s="17">
        <f>IFERROR(VLOOKUP($BW813,'PAINEL E TARGET'!$G$1:$Q$99,5,0),0)</f>
        <v>0.25</v>
      </c>
      <c r="CR813" s="17">
        <f>VLOOKUP(CP813,'PAINEL E TARGET'!$S$10:$U$19,3,0)</f>
        <v>0</v>
      </c>
      <c r="CS813" s="16">
        <f t="shared" si="461"/>
        <v>0</v>
      </c>
      <c r="CT813" s="17">
        <f t="shared" si="447"/>
        <v>0.54300000000000004</v>
      </c>
      <c r="CU813" s="33" t="str">
        <f>IF(CT813&gt;='PAINEL E TARGET'!$T$11,'PAINEL E TARGET'!$S$11,
IF(CT813&gt;='PAINEL E TARGET'!$T$12,'PAINEL E TARGET'!$S$12,
IF(CT813&gt;='PAINEL E TARGET'!$T$13,'PAINEL E TARGET'!$S$13,
IF(CT813&gt;='PAINEL E TARGET'!$T$14,'PAINEL E TARGET'!$S$14,
IF(CT813&gt;='PAINEL E TARGET'!$T$15,'PAINEL E TARGET'!$S$15,
IF(CT813&gt;='PAINEL E TARGET'!$T$16,'PAINEL E TARGET'!$S$16,
IF(CT813&gt;='PAINEL E TARGET'!$T$17,'PAINEL E TARGET'!$S$17,
IF(CT813&gt;='PAINEL E TARGET'!$T$18,'PAINEL E TARGET'!$S$18,'PAINEL E TARGET'!$S$19))))))))</f>
        <v>Não elegível</v>
      </c>
      <c r="CV813" s="17">
        <f>IFERROR(VLOOKUP($BW813,'PAINEL E TARGET'!$G$1:$Q$99,6,0),0)</f>
        <v>0.2</v>
      </c>
      <c r="CW813" s="17">
        <f>VLOOKUP(CU813,'PAINEL E TARGET'!$S$10:$U$19,3,0)</f>
        <v>0</v>
      </c>
      <c r="CX813" s="16">
        <f t="shared" si="462"/>
        <v>0</v>
      </c>
      <c r="CY813" s="17">
        <f t="shared" si="448"/>
        <v>0.84099999999999997</v>
      </c>
      <c r="CZ813" s="33" t="str">
        <f>IF(CY813&gt;='PAINEL E TARGET'!$T$11,'PAINEL E TARGET'!$S$11,
IF(CY813&gt;='PAINEL E TARGET'!$T$12,'PAINEL E TARGET'!$S$12,
IF(CY813&gt;='PAINEL E TARGET'!$T$13,'PAINEL E TARGET'!$S$13,
IF(CY813&gt;='PAINEL E TARGET'!$T$14,'PAINEL E TARGET'!$S$14,
IF(CY813&gt;='PAINEL E TARGET'!$T$15,'PAINEL E TARGET'!$S$15,
IF(CY813&gt;='PAINEL E TARGET'!$T$16,'PAINEL E TARGET'!$S$16,
IF(CY813&gt;='PAINEL E TARGET'!$T$17,'PAINEL E TARGET'!$S$17,
IF(CY813&gt;='PAINEL E TARGET'!$T$18,'PAINEL E TARGET'!$S$18,'PAINEL E TARGET'!$S$19))))))))</f>
        <v>Não elegível</v>
      </c>
      <c r="DA813" s="17">
        <f>IFERROR(VLOOKUP($BW813,'PAINEL E TARGET'!$G$1:$Q$99,7,0),0)</f>
        <v>0.15</v>
      </c>
      <c r="DB813" s="17">
        <f>VLOOKUP(CZ813,'PAINEL E TARGET'!$S$10:$U$19,3,0)</f>
        <v>0</v>
      </c>
      <c r="DC813" s="16">
        <f t="shared" si="463"/>
        <v>0</v>
      </c>
      <c r="DD813" s="17">
        <f t="shared" si="449"/>
        <v>0.79600000000000004</v>
      </c>
      <c r="DE813" s="33" t="str">
        <f>IF(DD813&gt;='PAINEL E TARGET'!$T$11,'PAINEL E TARGET'!$S$11,
IF(DD813&gt;='PAINEL E TARGET'!$T$12,'PAINEL E TARGET'!$S$12,
IF(DD813&gt;='PAINEL E TARGET'!$T$13,'PAINEL E TARGET'!$S$13,
IF(DD813&gt;='PAINEL E TARGET'!$T$14,'PAINEL E TARGET'!$S$14,
IF(DD813&gt;='PAINEL E TARGET'!$T$15,'PAINEL E TARGET'!$S$15,
IF(DD813&gt;='PAINEL E TARGET'!$T$16,'PAINEL E TARGET'!$S$16,
IF(DD813&gt;='PAINEL E TARGET'!$T$17,'PAINEL E TARGET'!$S$17,
IF(DD813&gt;='PAINEL E TARGET'!$T$18,'PAINEL E TARGET'!$S$18,'PAINEL E TARGET'!$S$19))))))))</f>
        <v>Não elegível</v>
      </c>
      <c r="DF813" s="17">
        <f>IFERROR(VLOOKUP($BW813,'PAINEL E TARGET'!$G$1:$Q$99,8,0),0)</f>
        <v>0.1</v>
      </c>
      <c r="DG813" s="17">
        <f>VLOOKUP(DE813,'PAINEL E TARGET'!$S$10:$U$19,3,0)</f>
        <v>0</v>
      </c>
      <c r="DH813" s="16">
        <f t="shared" si="464"/>
        <v>0</v>
      </c>
      <c r="DI813" s="17">
        <f t="shared" si="450"/>
        <v>0.71399999999999997</v>
      </c>
      <c r="DJ813" s="33" t="str">
        <f>IF(DI813&gt;='PAINEL E TARGET'!$T$11,'PAINEL E TARGET'!$S$11,
IF(DI813&gt;='PAINEL E TARGET'!$T$12,'PAINEL E TARGET'!$S$12,
IF(DI813&gt;='PAINEL E TARGET'!$T$13,'PAINEL E TARGET'!$S$13,
IF(DI813&gt;='PAINEL E TARGET'!$T$14,'PAINEL E TARGET'!$S$14,
IF(DI813&gt;='PAINEL E TARGET'!$T$15,'PAINEL E TARGET'!$S$15,
IF(DI813&gt;='PAINEL E TARGET'!$T$16,'PAINEL E TARGET'!$S$16,
IF(DI813&gt;='PAINEL E TARGET'!$T$17,'PAINEL E TARGET'!$S$17,
IF(DI813&gt;='PAINEL E TARGET'!$T$18,'PAINEL E TARGET'!$S$18,'PAINEL E TARGET'!$S$19))))))))</f>
        <v>Não elegível</v>
      </c>
      <c r="DK813" s="17">
        <f>IFERROR(VLOOKUP($BW813,'PAINEL E TARGET'!$G$1:$Q$99,9,0),0)</f>
        <v>0.05</v>
      </c>
      <c r="DL813" s="17">
        <f>VLOOKUP(DJ813,'PAINEL E TARGET'!$S$10:$U$19,3,0)</f>
        <v>0</v>
      </c>
      <c r="DM813" s="16">
        <f t="shared" si="465"/>
        <v>0</v>
      </c>
      <c r="DN813" s="17">
        <f t="shared" si="451"/>
        <v>8.7999999999999995E-2</v>
      </c>
      <c r="DO813" s="33" t="str">
        <f>IF(DN813&gt;='PAINEL E TARGET'!$T$11,'PAINEL E TARGET'!$S$11,
IF(DN813&gt;='PAINEL E TARGET'!$T$12,'PAINEL E TARGET'!$S$12,
IF(DN813&gt;='PAINEL E TARGET'!$T$13,'PAINEL E TARGET'!$S$13,
IF(DN813&gt;='PAINEL E TARGET'!$T$14,'PAINEL E TARGET'!$S$14,
IF(DN813&gt;='PAINEL E TARGET'!$T$15,'PAINEL E TARGET'!$S$15,
IF(DN813&gt;='PAINEL E TARGET'!$T$16,'PAINEL E TARGET'!$S$16,
IF(DN813&gt;='PAINEL E TARGET'!$T$17,'PAINEL E TARGET'!$S$17,
IF(DN813&gt;='PAINEL E TARGET'!$T$18,'PAINEL E TARGET'!$S$18,'PAINEL E TARGET'!$S$19))))))))</f>
        <v>Não elegível</v>
      </c>
      <c r="DP813" s="17">
        <f>IFERROR(VLOOKUP($BW813,'PAINEL E TARGET'!$G$1:$Q$99,10,0),0)</f>
        <v>0</v>
      </c>
      <c r="DQ813" s="17">
        <f>VLOOKUP(DO813,'PAINEL E TARGET'!$S$10:$U$19,3,0)</f>
        <v>0</v>
      </c>
      <c r="DR813" s="16">
        <f t="shared" si="466"/>
        <v>0</v>
      </c>
      <c r="DS813" s="17">
        <f t="shared" si="452"/>
        <v>0.88800000000000001</v>
      </c>
      <c r="DT813" s="16">
        <f>IF(DS813&gt;=1,VLOOKUP(BO813,'PAINEL E TARGET'!$S$1:$W$8,5,0),0)</f>
        <v>0</v>
      </c>
      <c r="DU813" s="16">
        <f t="shared" si="467"/>
        <v>0</v>
      </c>
    </row>
    <row r="814" spans="2:125" s="32" customFormat="1" x14ac:dyDescent="0.2">
      <c r="B814" s="44">
        <v>43541</v>
      </c>
      <c r="C814" s="65">
        <v>1738</v>
      </c>
      <c r="D814" s="66" t="s">
        <v>809</v>
      </c>
      <c r="E814" s="65">
        <v>419</v>
      </c>
      <c r="F814" s="65" t="s">
        <v>1020</v>
      </c>
      <c r="G814" s="67">
        <v>2811401.5880595697</v>
      </c>
      <c r="H814" s="67">
        <v>1578010.670557695</v>
      </c>
      <c r="I814" s="67">
        <v>1341029.2600000002</v>
      </c>
      <c r="J814" s="68">
        <v>0.84982268182385512</v>
      </c>
      <c r="K814" s="67">
        <v>286318.18208026572</v>
      </c>
      <c r="L814" s="67">
        <v>1082664.2534103428</v>
      </c>
      <c r="M814" s="67">
        <v>281734.98</v>
      </c>
      <c r="N814" s="67">
        <v>994348.8899999999</v>
      </c>
      <c r="O814" s="67">
        <v>2454240.070364261</v>
      </c>
      <c r="P814" s="67" t="s">
        <v>1082</v>
      </c>
      <c r="Q814" s="67" t="s">
        <v>1082</v>
      </c>
      <c r="R814" s="67">
        <v>0</v>
      </c>
      <c r="S814" s="67">
        <v>0</v>
      </c>
      <c r="T814" s="68">
        <v>9.5348703252880723E-2</v>
      </c>
      <c r="U814" s="68">
        <v>8.8769384727039907E-2</v>
      </c>
      <c r="V814" s="68">
        <v>0.93099729412794041</v>
      </c>
      <c r="W814" s="67">
        <v>130530.7</v>
      </c>
      <c r="X814" s="67">
        <v>113277.18</v>
      </c>
      <c r="Y814" s="68">
        <v>0.86782021394200748</v>
      </c>
      <c r="Z814" s="68">
        <v>5.1734228404923782E-2</v>
      </c>
      <c r="AA814" s="68">
        <v>6.1976537639332439E-2</v>
      </c>
      <c r="AB814" s="68">
        <v>1.1979793562250916</v>
      </c>
      <c r="AC814" s="67">
        <v>70823.25</v>
      </c>
      <c r="AD814" s="67">
        <v>79087.260000000009</v>
      </c>
      <c r="AE814" s="68">
        <v>1.1166849869216677</v>
      </c>
      <c r="AF814" s="43">
        <v>80</v>
      </c>
      <c r="AG814" s="43">
        <v>80</v>
      </c>
      <c r="AH814" s="43">
        <v>49</v>
      </c>
      <c r="AI814" s="43">
        <v>41</v>
      </c>
      <c r="AJ814" s="67">
        <v>75823.069999999992</v>
      </c>
      <c r="AK814" s="67">
        <v>74275</v>
      </c>
      <c r="AL814" s="68">
        <v>0.97958312687682003</v>
      </c>
      <c r="AM814" s="67">
        <v>20386.670000000002</v>
      </c>
      <c r="AN814" s="67">
        <v>13195.81</v>
      </c>
      <c r="AO814" s="68">
        <v>0.64727638206730176</v>
      </c>
      <c r="AP814" s="67">
        <v>8796.11</v>
      </c>
      <c r="AQ814" s="67">
        <v>5399.2699999999995</v>
      </c>
      <c r="AR814" s="68">
        <v>0.61382474753044236</v>
      </c>
      <c r="AS814" s="67">
        <v>25524.85</v>
      </c>
      <c r="AT814" s="67">
        <v>20407.099999999999</v>
      </c>
      <c r="AU814" s="68">
        <v>0.79949931145530728</v>
      </c>
      <c r="AV814" s="43">
        <v>1652.43</v>
      </c>
      <c r="AW814" s="43">
        <v>1594.66</v>
      </c>
      <c r="AX814" s="69">
        <v>0.96503936626664977</v>
      </c>
      <c r="AY814" s="43">
        <v>286318.18208026572</v>
      </c>
      <c r="AZ814" s="43">
        <v>281734.98</v>
      </c>
      <c r="BA814" s="43">
        <v>37918.779215981267</v>
      </c>
      <c r="BB814" s="43">
        <v>51447.210000000006</v>
      </c>
      <c r="BC814" s="43">
        <v>512978.93501356966</v>
      </c>
      <c r="BD814" s="43">
        <v>68330.03361255028</v>
      </c>
      <c r="BE814" s="43">
        <v>235542.68</v>
      </c>
      <c r="BF814" s="43">
        <v>127800.57</v>
      </c>
      <c r="BG814" s="43">
        <v>2981.61</v>
      </c>
      <c r="BH814" s="43">
        <v>105</v>
      </c>
      <c r="BI814" s="44">
        <v>43173</v>
      </c>
      <c r="BJ814" s="44">
        <v>43541</v>
      </c>
      <c r="BK814" s="44">
        <v>43172</v>
      </c>
      <c r="BL814" s="43">
        <f t="shared" si="453"/>
        <v>1341029.2600000002</v>
      </c>
      <c r="BM814" s="43">
        <f t="shared" si="454"/>
        <v>1276083.8699999999</v>
      </c>
      <c r="BO814" s="16" t="str">
        <f>IFERROR(VLOOKUP($C814,'PORTE LOJA'!A:B,2,0),"PORTE 1")</f>
        <v>PORTE 4</v>
      </c>
      <c r="BP814" s="16">
        <f>VLOOKUP(BO814,'PAINEL E TARGET'!$S$1:$W$8,3,0)</f>
        <v>3000</v>
      </c>
      <c r="BQ814" s="16">
        <f t="shared" si="432"/>
        <v>1</v>
      </c>
      <c r="BR814" s="16">
        <f t="shared" si="433"/>
        <v>1</v>
      </c>
      <c r="BS814" s="16">
        <f t="shared" si="434"/>
        <v>1</v>
      </c>
      <c r="BT814" s="16">
        <f t="shared" si="435"/>
        <v>1</v>
      </c>
      <c r="BU814" s="16">
        <f t="shared" si="436"/>
        <v>1</v>
      </c>
      <c r="BV814" s="16">
        <f t="shared" si="437"/>
        <v>1</v>
      </c>
      <c r="BW814" s="17" t="str">
        <f t="shared" si="455"/>
        <v>111111</v>
      </c>
      <c r="BY814" s="17">
        <f t="shared" si="438"/>
        <v>0.85</v>
      </c>
      <c r="BZ814" s="17">
        <f t="shared" si="439"/>
        <v>0.93200000000000005</v>
      </c>
      <c r="CA814" s="17" t="str">
        <f t="shared" si="456"/>
        <v>Sem Retira</v>
      </c>
      <c r="CB814" s="17">
        <f t="shared" si="457"/>
        <v>0.93200000000000005</v>
      </c>
      <c r="CC814" s="33" t="str">
        <f>IF(CB814&gt;='PAINEL E TARGET'!$T$11,'PAINEL E TARGET'!$S$11,
IF(CB814&gt;='PAINEL E TARGET'!$T$12,'PAINEL E TARGET'!$S$12,
IF(CB814&gt;='PAINEL E TARGET'!$T$13,'PAINEL E TARGET'!$S$13,
IF(CB814&gt;='PAINEL E TARGET'!$T$14,'PAINEL E TARGET'!$S$14,
IF(CB814&gt;='PAINEL E TARGET'!$T$15,'PAINEL E TARGET'!$S$15,
IF(CB814&gt;='PAINEL E TARGET'!$T$16,'PAINEL E TARGET'!$S$16,
IF(CB814&gt;='PAINEL E TARGET'!$T$17,'PAINEL E TARGET'!$S$17,
IF(CB814&gt;='PAINEL E TARGET'!$T$18,'PAINEL E TARGET'!$S$18,'PAINEL E TARGET'!$S$19))))))))</f>
        <v>1. Fx de 90% a 99,9%</v>
      </c>
      <c r="CD814" s="17">
        <f>IFERROR(VLOOKUP($BW814,'PAINEL E TARGET'!$G$1:$Q$99,4,0),0)</f>
        <v>0.25</v>
      </c>
      <c r="CE814" s="17">
        <f>VLOOKUP(CC814,'PAINEL E TARGET'!$S$10:$U$19,3,0)</f>
        <v>0.5</v>
      </c>
      <c r="CF814" s="16">
        <f t="shared" si="458"/>
        <v>375</v>
      </c>
      <c r="CG814" s="17">
        <f t="shared" si="440"/>
        <v>0.98</v>
      </c>
      <c r="CH814" s="17">
        <f t="shared" si="441"/>
        <v>0.64700000000000002</v>
      </c>
      <c r="CI814" s="17">
        <f t="shared" si="442"/>
        <v>0.61399999999999999</v>
      </c>
      <c r="CJ814" s="17">
        <f t="shared" si="443"/>
        <v>0.79900000000000004</v>
      </c>
      <c r="CK814" s="17">
        <f t="shared" si="444"/>
        <v>0.96499999999999997</v>
      </c>
      <c r="CL814" s="17">
        <f t="shared" si="445"/>
        <v>0.86799999999999999</v>
      </c>
      <c r="CM814" s="16">
        <f t="shared" si="446"/>
        <v>3</v>
      </c>
      <c r="CN814" s="17" t="str">
        <f t="shared" si="459"/>
        <v>não ok</v>
      </c>
      <c r="CO814" s="17">
        <f t="shared" si="460"/>
        <v>0</v>
      </c>
      <c r="CP814" s="33" t="str">
        <f>IF(CO814&gt;='PAINEL E TARGET'!$T$11,'PAINEL E TARGET'!$S$11,
IF(CO814&gt;='PAINEL E TARGET'!$T$12,'PAINEL E TARGET'!$S$12,
IF(CO814&gt;='PAINEL E TARGET'!$T$13,'PAINEL E TARGET'!$S$13,
IF(CO814&gt;='PAINEL E TARGET'!$T$14,'PAINEL E TARGET'!$S$14,
IF(CO814&gt;='PAINEL E TARGET'!$T$15,'PAINEL E TARGET'!$S$15,
IF(CO814&gt;='PAINEL E TARGET'!$T$16,'PAINEL E TARGET'!$S$16,
IF(CO814&gt;='PAINEL E TARGET'!$T$17,'PAINEL E TARGET'!$S$17,
IF(CO814&gt;='PAINEL E TARGET'!$T$18,'PAINEL E TARGET'!$S$18,'PAINEL E TARGET'!$S$19))))))))</f>
        <v>Não elegível</v>
      </c>
      <c r="CQ814" s="17">
        <f>IFERROR(VLOOKUP($BW814,'PAINEL E TARGET'!$G$1:$Q$99,5,0),0)</f>
        <v>0.25</v>
      </c>
      <c r="CR814" s="17">
        <f>VLOOKUP(CP814,'PAINEL E TARGET'!$S$10:$U$19,3,0)</f>
        <v>0</v>
      </c>
      <c r="CS814" s="16">
        <f t="shared" si="461"/>
        <v>0</v>
      </c>
      <c r="CT814" s="17">
        <f t="shared" si="447"/>
        <v>1.117</v>
      </c>
      <c r="CU814" s="33" t="str">
        <f>IF(CT814&gt;='PAINEL E TARGET'!$T$11,'PAINEL E TARGET'!$S$11,
IF(CT814&gt;='PAINEL E TARGET'!$T$12,'PAINEL E TARGET'!$S$12,
IF(CT814&gt;='PAINEL E TARGET'!$T$13,'PAINEL E TARGET'!$S$13,
IF(CT814&gt;='PAINEL E TARGET'!$T$14,'PAINEL E TARGET'!$S$14,
IF(CT814&gt;='PAINEL E TARGET'!$T$15,'PAINEL E TARGET'!$S$15,
IF(CT814&gt;='PAINEL E TARGET'!$T$16,'PAINEL E TARGET'!$S$16,
IF(CT814&gt;='PAINEL E TARGET'!$T$17,'PAINEL E TARGET'!$S$17,
IF(CT814&gt;='PAINEL E TARGET'!$T$18,'PAINEL E TARGET'!$S$18,'PAINEL E TARGET'!$S$19))))))))</f>
        <v>4. Fx de 110% a 114,9%</v>
      </c>
      <c r="CV814" s="17">
        <f>IFERROR(VLOOKUP($BW814,'PAINEL E TARGET'!$G$1:$Q$99,6,0),0)</f>
        <v>0.2</v>
      </c>
      <c r="CW814" s="17">
        <f>VLOOKUP(CU814,'PAINEL E TARGET'!$S$10:$U$19,3,0)</f>
        <v>1.2</v>
      </c>
      <c r="CX814" s="16">
        <f t="shared" si="462"/>
        <v>720</v>
      </c>
      <c r="CY814" s="17">
        <f t="shared" si="448"/>
        <v>0.98399999999999999</v>
      </c>
      <c r="CZ814" s="33" t="str">
        <f>IF(CY814&gt;='PAINEL E TARGET'!$T$11,'PAINEL E TARGET'!$S$11,
IF(CY814&gt;='PAINEL E TARGET'!$T$12,'PAINEL E TARGET'!$S$12,
IF(CY814&gt;='PAINEL E TARGET'!$T$13,'PAINEL E TARGET'!$S$13,
IF(CY814&gt;='PAINEL E TARGET'!$T$14,'PAINEL E TARGET'!$S$14,
IF(CY814&gt;='PAINEL E TARGET'!$T$15,'PAINEL E TARGET'!$S$15,
IF(CY814&gt;='PAINEL E TARGET'!$T$16,'PAINEL E TARGET'!$S$16,
IF(CY814&gt;='PAINEL E TARGET'!$T$17,'PAINEL E TARGET'!$S$17,
IF(CY814&gt;='PAINEL E TARGET'!$T$18,'PAINEL E TARGET'!$S$18,'PAINEL E TARGET'!$S$19))))))))</f>
        <v>1. Fx de 90% a 99,9%</v>
      </c>
      <c r="DA814" s="17">
        <f>IFERROR(VLOOKUP($BW814,'PAINEL E TARGET'!$G$1:$Q$99,7,0),0)</f>
        <v>0.15</v>
      </c>
      <c r="DB814" s="17">
        <f>VLOOKUP(CZ814,'PAINEL E TARGET'!$S$10:$U$19,3,0)</f>
        <v>0.5</v>
      </c>
      <c r="DC814" s="16">
        <f t="shared" si="463"/>
        <v>225</v>
      </c>
      <c r="DD814" s="17">
        <f t="shared" si="449"/>
        <v>1.357</v>
      </c>
      <c r="DE814" s="33" t="str">
        <f>IF(DD814&gt;='PAINEL E TARGET'!$T$11,'PAINEL E TARGET'!$S$11,
IF(DD814&gt;='PAINEL E TARGET'!$T$12,'PAINEL E TARGET'!$S$12,
IF(DD814&gt;='PAINEL E TARGET'!$T$13,'PAINEL E TARGET'!$S$13,
IF(DD814&gt;='PAINEL E TARGET'!$T$14,'PAINEL E TARGET'!$S$14,
IF(DD814&gt;='PAINEL E TARGET'!$T$15,'PAINEL E TARGET'!$S$15,
IF(DD814&gt;='PAINEL E TARGET'!$T$16,'PAINEL E TARGET'!$S$16,
IF(DD814&gt;='PAINEL E TARGET'!$T$17,'PAINEL E TARGET'!$S$17,
IF(DD814&gt;='PAINEL E TARGET'!$T$18,'PAINEL E TARGET'!$S$18,'PAINEL E TARGET'!$S$19))))))))</f>
        <v>8. Fx de 130% ou mais</v>
      </c>
      <c r="DF814" s="17">
        <f>IFERROR(VLOOKUP($BW814,'PAINEL E TARGET'!$G$1:$Q$99,8,0),0)</f>
        <v>0.1</v>
      </c>
      <c r="DG814" s="17">
        <f>VLOOKUP(DE814,'PAINEL E TARGET'!$S$10:$U$19,3,0)</f>
        <v>1.6</v>
      </c>
      <c r="DH814" s="16">
        <f t="shared" si="464"/>
        <v>480.00000000000011</v>
      </c>
      <c r="DI814" s="17">
        <f t="shared" si="450"/>
        <v>0.83699999999999997</v>
      </c>
      <c r="DJ814" s="33" t="str">
        <f>IF(DI814&gt;='PAINEL E TARGET'!$T$11,'PAINEL E TARGET'!$S$11,
IF(DI814&gt;='PAINEL E TARGET'!$T$12,'PAINEL E TARGET'!$S$12,
IF(DI814&gt;='PAINEL E TARGET'!$T$13,'PAINEL E TARGET'!$S$13,
IF(DI814&gt;='PAINEL E TARGET'!$T$14,'PAINEL E TARGET'!$S$14,
IF(DI814&gt;='PAINEL E TARGET'!$T$15,'PAINEL E TARGET'!$S$15,
IF(DI814&gt;='PAINEL E TARGET'!$T$16,'PAINEL E TARGET'!$S$16,
IF(DI814&gt;='PAINEL E TARGET'!$T$17,'PAINEL E TARGET'!$S$17,
IF(DI814&gt;='PAINEL E TARGET'!$T$18,'PAINEL E TARGET'!$S$18,'PAINEL E TARGET'!$S$19))))))))</f>
        <v>Não elegível</v>
      </c>
      <c r="DK814" s="17">
        <f>IFERROR(VLOOKUP($BW814,'PAINEL E TARGET'!$G$1:$Q$99,9,0),0)</f>
        <v>0.05</v>
      </c>
      <c r="DL814" s="17">
        <f>VLOOKUP(DJ814,'PAINEL E TARGET'!$S$10:$U$19,3,0)</f>
        <v>0</v>
      </c>
      <c r="DM814" s="16">
        <f t="shared" si="465"/>
        <v>0</v>
      </c>
      <c r="DN814" s="17">
        <f t="shared" si="451"/>
        <v>0.96499999999999997</v>
      </c>
      <c r="DO814" s="33" t="str">
        <f>IF(DN814&gt;='PAINEL E TARGET'!$T$11,'PAINEL E TARGET'!$S$11,
IF(DN814&gt;='PAINEL E TARGET'!$T$12,'PAINEL E TARGET'!$S$12,
IF(DN814&gt;='PAINEL E TARGET'!$T$13,'PAINEL E TARGET'!$S$13,
IF(DN814&gt;='PAINEL E TARGET'!$T$14,'PAINEL E TARGET'!$S$14,
IF(DN814&gt;='PAINEL E TARGET'!$T$15,'PAINEL E TARGET'!$S$15,
IF(DN814&gt;='PAINEL E TARGET'!$T$16,'PAINEL E TARGET'!$S$16,
IF(DN814&gt;='PAINEL E TARGET'!$T$17,'PAINEL E TARGET'!$S$17,
IF(DN814&gt;='PAINEL E TARGET'!$T$18,'PAINEL E TARGET'!$S$18,'PAINEL E TARGET'!$S$19))))))))</f>
        <v>1. Fx de 90% a 99,9%</v>
      </c>
      <c r="DP814" s="17">
        <f>IFERROR(VLOOKUP($BW814,'PAINEL E TARGET'!$G$1:$Q$99,10,0),0)</f>
        <v>0</v>
      </c>
      <c r="DQ814" s="17">
        <f>VLOOKUP(DO814,'PAINEL E TARGET'!$S$10:$U$19,3,0)</f>
        <v>0.5</v>
      </c>
      <c r="DR814" s="16">
        <f t="shared" si="466"/>
        <v>0</v>
      </c>
      <c r="DS814" s="17">
        <f t="shared" si="452"/>
        <v>1</v>
      </c>
      <c r="DT814" s="16">
        <f>IF(DS814&gt;=1,VLOOKUP(BO814,'PAINEL E TARGET'!$S$1:$W$8,5,0),0)</f>
        <v>300</v>
      </c>
      <c r="DU814" s="16">
        <f t="shared" si="467"/>
        <v>2100</v>
      </c>
    </row>
    <row r="815" spans="2:125" s="32" customFormat="1" x14ac:dyDescent="0.2">
      <c r="B815" s="44">
        <v>43541</v>
      </c>
      <c r="C815" s="65">
        <v>1739</v>
      </c>
      <c r="D815" s="66" t="s">
        <v>810</v>
      </c>
      <c r="E815" s="65">
        <v>418</v>
      </c>
      <c r="F815" s="65" t="s">
        <v>1020</v>
      </c>
      <c r="G815" s="67">
        <v>3321725.1326651694</v>
      </c>
      <c r="H815" s="67">
        <v>1855206.640461619</v>
      </c>
      <c r="I815" s="67">
        <v>1657939.16</v>
      </c>
      <c r="J815" s="68">
        <v>0.89366818975349593</v>
      </c>
      <c r="K815" s="67">
        <v>252007.43197079664</v>
      </c>
      <c r="L815" s="67">
        <v>1261676.0423921919</v>
      </c>
      <c r="M815" s="67">
        <v>245177.12</v>
      </c>
      <c r="N815" s="67">
        <v>1283800.76</v>
      </c>
      <c r="O815" s="67">
        <v>2722558.6653711209</v>
      </c>
      <c r="P815" s="67" t="s">
        <v>1082</v>
      </c>
      <c r="Q815" s="67" t="s">
        <v>1082</v>
      </c>
      <c r="R815" s="67">
        <v>0</v>
      </c>
      <c r="S815" s="67">
        <v>0</v>
      </c>
      <c r="T815" s="68">
        <v>9.7841043063726249E-2</v>
      </c>
      <c r="U815" s="68">
        <v>9.2725455256422673E-2</v>
      </c>
      <c r="V815" s="68">
        <v>0.94771531816180998</v>
      </c>
      <c r="W815" s="67">
        <v>148100.37</v>
      </c>
      <c r="X815" s="67">
        <v>141775.16999999998</v>
      </c>
      <c r="Y815" s="68">
        <v>0.95729112628145352</v>
      </c>
      <c r="Z815" s="68">
        <v>7.4244392505701681E-2</v>
      </c>
      <c r="AA815" s="68">
        <v>6.3679109602291964E-2</v>
      </c>
      <c r="AB815" s="68">
        <v>0.8576958804990108</v>
      </c>
      <c r="AC815" s="67">
        <v>112382.51</v>
      </c>
      <c r="AD815" s="67">
        <v>97363.95</v>
      </c>
      <c r="AE815" s="68">
        <v>0.86636212343006047</v>
      </c>
      <c r="AF815" s="43">
        <v>80</v>
      </c>
      <c r="AG815" s="43">
        <v>75</v>
      </c>
      <c r="AH815" s="43">
        <v>35</v>
      </c>
      <c r="AI815" s="43">
        <v>31</v>
      </c>
      <c r="AJ815" s="67">
        <v>81614.079999999987</v>
      </c>
      <c r="AK815" s="67">
        <v>94007.5</v>
      </c>
      <c r="AL815" s="68">
        <v>1.1518539448095233</v>
      </c>
      <c r="AM815" s="67">
        <v>7490.41</v>
      </c>
      <c r="AN815" s="67">
        <v>6188.17</v>
      </c>
      <c r="AO815" s="68">
        <v>0.82614569829955908</v>
      </c>
      <c r="AP815" s="67">
        <v>8214.8499999999985</v>
      </c>
      <c r="AQ815" s="67">
        <v>10761.19</v>
      </c>
      <c r="AR815" s="68">
        <v>1.3099679239426165</v>
      </c>
      <c r="AS815" s="67">
        <v>50781.030000000006</v>
      </c>
      <c r="AT815" s="67">
        <v>30818.310000000005</v>
      </c>
      <c r="AU815" s="68">
        <v>0.60688627229498893</v>
      </c>
      <c r="AV815" s="43">
        <v>1002.68</v>
      </c>
      <c r="AW815" s="43">
        <v>984.80000000000007</v>
      </c>
      <c r="AX815" s="69">
        <v>0.98216779032193735</v>
      </c>
      <c r="AY815" s="43">
        <v>252007.43197079664</v>
      </c>
      <c r="AZ815" s="43">
        <v>245177.12</v>
      </c>
      <c r="BA815" s="43">
        <v>37391.030992517532</v>
      </c>
      <c r="BB815" s="43">
        <v>43533.68</v>
      </c>
      <c r="BC815" s="43">
        <v>454034.25074654166</v>
      </c>
      <c r="BD815" s="43">
        <v>67436.483496933099</v>
      </c>
      <c r="BE815" s="43">
        <v>268389.37</v>
      </c>
      <c r="BF815" s="43">
        <v>203661.11000000002</v>
      </c>
      <c r="BG815" s="43">
        <v>1805.0500000000004</v>
      </c>
      <c r="BH815" s="43">
        <v>84</v>
      </c>
      <c r="BI815" s="44">
        <v>43173</v>
      </c>
      <c r="BJ815" s="44">
        <v>43541</v>
      </c>
      <c r="BK815" s="44">
        <v>43172</v>
      </c>
      <c r="BL815" s="43">
        <f t="shared" si="453"/>
        <v>1657939.16</v>
      </c>
      <c r="BM815" s="43">
        <f t="shared" si="454"/>
        <v>1528977.88</v>
      </c>
      <c r="BO815" s="16" t="str">
        <f>IFERROR(VLOOKUP($C815,'PORTE LOJA'!A:B,2,0),"PORTE 1")</f>
        <v>PORTE 4</v>
      </c>
      <c r="BP815" s="16">
        <f>VLOOKUP(BO815,'PAINEL E TARGET'!$S$1:$W$8,3,0)</f>
        <v>3000</v>
      </c>
      <c r="BQ815" s="16">
        <f t="shared" si="432"/>
        <v>1</v>
      </c>
      <c r="BR815" s="16">
        <f t="shared" si="433"/>
        <v>1</v>
      </c>
      <c r="BS815" s="16">
        <f t="shared" si="434"/>
        <v>1</v>
      </c>
      <c r="BT815" s="16">
        <f t="shared" si="435"/>
        <v>1</v>
      </c>
      <c r="BU815" s="16">
        <f t="shared" si="436"/>
        <v>1</v>
      </c>
      <c r="BV815" s="16">
        <f t="shared" si="437"/>
        <v>1</v>
      </c>
      <c r="BW815" s="17" t="str">
        <f t="shared" si="455"/>
        <v>111111</v>
      </c>
      <c r="BY815" s="17">
        <f t="shared" si="438"/>
        <v>0.89400000000000002</v>
      </c>
      <c r="BZ815" s="17">
        <f t="shared" si="439"/>
        <v>1.01</v>
      </c>
      <c r="CA815" s="17" t="str">
        <f t="shared" si="456"/>
        <v>Sem Retira</v>
      </c>
      <c r="CB815" s="17">
        <f t="shared" si="457"/>
        <v>1.01</v>
      </c>
      <c r="CC815" s="33" t="str">
        <f>IF(CB815&gt;='PAINEL E TARGET'!$T$11,'PAINEL E TARGET'!$S$11,
IF(CB815&gt;='PAINEL E TARGET'!$T$12,'PAINEL E TARGET'!$S$12,
IF(CB815&gt;='PAINEL E TARGET'!$T$13,'PAINEL E TARGET'!$S$13,
IF(CB815&gt;='PAINEL E TARGET'!$T$14,'PAINEL E TARGET'!$S$14,
IF(CB815&gt;='PAINEL E TARGET'!$T$15,'PAINEL E TARGET'!$S$15,
IF(CB815&gt;='PAINEL E TARGET'!$T$16,'PAINEL E TARGET'!$S$16,
IF(CB815&gt;='PAINEL E TARGET'!$T$17,'PAINEL E TARGET'!$S$17,
IF(CB815&gt;='PAINEL E TARGET'!$T$18,'PAINEL E TARGET'!$S$18,'PAINEL E TARGET'!$S$19))))))))</f>
        <v>2. Fx de 100% a 104,9%</v>
      </c>
      <c r="CD815" s="17">
        <f>IFERROR(VLOOKUP($BW815,'PAINEL E TARGET'!$G$1:$Q$99,4,0),0)</f>
        <v>0.25</v>
      </c>
      <c r="CE815" s="17">
        <f>VLOOKUP(CC815,'PAINEL E TARGET'!$S$10:$U$19,3,0)</f>
        <v>1</v>
      </c>
      <c r="CF815" s="16">
        <f t="shared" si="458"/>
        <v>750</v>
      </c>
      <c r="CG815" s="17">
        <f t="shared" si="440"/>
        <v>1.1519999999999999</v>
      </c>
      <c r="CH815" s="17">
        <f t="shared" si="441"/>
        <v>0.82599999999999996</v>
      </c>
      <c r="CI815" s="17">
        <f t="shared" si="442"/>
        <v>1.31</v>
      </c>
      <c r="CJ815" s="17">
        <f t="shared" si="443"/>
        <v>0.60699999999999998</v>
      </c>
      <c r="CK815" s="17">
        <f t="shared" si="444"/>
        <v>0.98199999999999998</v>
      </c>
      <c r="CL815" s="17">
        <f t="shared" si="445"/>
        <v>0.95699999999999996</v>
      </c>
      <c r="CM815" s="16">
        <f t="shared" si="446"/>
        <v>4</v>
      </c>
      <c r="CN815" s="17" t="str">
        <f t="shared" si="459"/>
        <v>não ok</v>
      </c>
      <c r="CO815" s="17">
        <f t="shared" si="460"/>
        <v>0</v>
      </c>
      <c r="CP815" s="33" t="str">
        <f>IF(CO815&gt;='PAINEL E TARGET'!$T$11,'PAINEL E TARGET'!$S$11,
IF(CO815&gt;='PAINEL E TARGET'!$T$12,'PAINEL E TARGET'!$S$12,
IF(CO815&gt;='PAINEL E TARGET'!$T$13,'PAINEL E TARGET'!$S$13,
IF(CO815&gt;='PAINEL E TARGET'!$T$14,'PAINEL E TARGET'!$S$14,
IF(CO815&gt;='PAINEL E TARGET'!$T$15,'PAINEL E TARGET'!$S$15,
IF(CO815&gt;='PAINEL E TARGET'!$T$16,'PAINEL E TARGET'!$S$16,
IF(CO815&gt;='PAINEL E TARGET'!$T$17,'PAINEL E TARGET'!$S$17,
IF(CO815&gt;='PAINEL E TARGET'!$T$18,'PAINEL E TARGET'!$S$18,'PAINEL E TARGET'!$S$19))))))))</f>
        <v>Não elegível</v>
      </c>
      <c r="CQ815" s="17">
        <f>IFERROR(VLOOKUP($BW815,'PAINEL E TARGET'!$G$1:$Q$99,5,0),0)</f>
        <v>0.25</v>
      </c>
      <c r="CR815" s="17">
        <f>VLOOKUP(CP815,'PAINEL E TARGET'!$S$10:$U$19,3,0)</f>
        <v>0</v>
      </c>
      <c r="CS815" s="16">
        <f t="shared" si="461"/>
        <v>0</v>
      </c>
      <c r="CT815" s="17">
        <f t="shared" si="447"/>
        <v>0.86599999999999999</v>
      </c>
      <c r="CU815" s="33" t="str">
        <f>IF(CT815&gt;='PAINEL E TARGET'!$T$11,'PAINEL E TARGET'!$S$11,
IF(CT815&gt;='PAINEL E TARGET'!$T$12,'PAINEL E TARGET'!$S$12,
IF(CT815&gt;='PAINEL E TARGET'!$T$13,'PAINEL E TARGET'!$S$13,
IF(CT815&gt;='PAINEL E TARGET'!$T$14,'PAINEL E TARGET'!$S$14,
IF(CT815&gt;='PAINEL E TARGET'!$T$15,'PAINEL E TARGET'!$S$15,
IF(CT815&gt;='PAINEL E TARGET'!$T$16,'PAINEL E TARGET'!$S$16,
IF(CT815&gt;='PAINEL E TARGET'!$T$17,'PAINEL E TARGET'!$S$17,
IF(CT815&gt;='PAINEL E TARGET'!$T$18,'PAINEL E TARGET'!$S$18,'PAINEL E TARGET'!$S$19))))))))</f>
        <v>Não elegível</v>
      </c>
      <c r="CV815" s="17">
        <f>IFERROR(VLOOKUP($BW815,'PAINEL E TARGET'!$G$1:$Q$99,6,0),0)</f>
        <v>0.2</v>
      </c>
      <c r="CW815" s="17">
        <f>VLOOKUP(CU815,'PAINEL E TARGET'!$S$10:$U$19,3,0)</f>
        <v>0</v>
      </c>
      <c r="CX815" s="16">
        <f t="shared" si="462"/>
        <v>0</v>
      </c>
      <c r="CY815" s="17">
        <f t="shared" si="448"/>
        <v>0.97299999999999998</v>
      </c>
      <c r="CZ815" s="33" t="str">
        <f>IF(CY815&gt;='PAINEL E TARGET'!$T$11,'PAINEL E TARGET'!$S$11,
IF(CY815&gt;='PAINEL E TARGET'!$T$12,'PAINEL E TARGET'!$S$12,
IF(CY815&gt;='PAINEL E TARGET'!$T$13,'PAINEL E TARGET'!$S$13,
IF(CY815&gt;='PAINEL E TARGET'!$T$14,'PAINEL E TARGET'!$S$14,
IF(CY815&gt;='PAINEL E TARGET'!$T$15,'PAINEL E TARGET'!$S$15,
IF(CY815&gt;='PAINEL E TARGET'!$T$16,'PAINEL E TARGET'!$S$16,
IF(CY815&gt;='PAINEL E TARGET'!$T$17,'PAINEL E TARGET'!$S$17,
IF(CY815&gt;='PAINEL E TARGET'!$T$18,'PAINEL E TARGET'!$S$18,'PAINEL E TARGET'!$S$19))))))))</f>
        <v>1. Fx de 90% a 99,9%</v>
      </c>
      <c r="DA815" s="17">
        <f>IFERROR(VLOOKUP($BW815,'PAINEL E TARGET'!$G$1:$Q$99,7,0),0)</f>
        <v>0.15</v>
      </c>
      <c r="DB815" s="17">
        <f>VLOOKUP(CZ815,'PAINEL E TARGET'!$S$10:$U$19,3,0)</f>
        <v>0.5</v>
      </c>
      <c r="DC815" s="16">
        <f t="shared" si="463"/>
        <v>225</v>
      </c>
      <c r="DD815" s="17">
        <f t="shared" si="449"/>
        <v>1.1639999999999999</v>
      </c>
      <c r="DE815" s="33" t="str">
        <f>IF(DD815&gt;='PAINEL E TARGET'!$T$11,'PAINEL E TARGET'!$S$11,
IF(DD815&gt;='PAINEL E TARGET'!$T$12,'PAINEL E TARGET'!$S$12,
IF(DD815&gt;='PAINEL E TARGET'!$T$13,'PAINEL E TARGET'!$S$13,
IF(DD815&gt;='PAINEL E TARGET'!$T$14,'PAINEL E TARGET'!$S$14,
IF(DD815&gt;='PAINEL E TARGET'!$T$15,'PAINEL E TARGET'!$S$15,
IF(DD815&gt;='PAINEL E TARGET'!$T$16,'PAINEL E TARGET'!$S$16,
IF(DD815&gt;='PAINEL E TARGET'!$T$17,'PAINEL E TARGET'!$S$17,
IF(DD815&gt;='PAINEL E TARGET'!$T$18,'PAINEL E TARGET'!$S$18,'PAINEL E TARGET'!$S$19))))))))</f>
        <v>5. Fx de 115% a 119,9%</v>
      </c>
      <c r="DF815" s="17">
        <f>IFERROR(VLOOKUP($BW815,'PAINEL E TARGET'!$G$1:$Q$99,8,0),0)</f>
        <v>0.1</v>
      </c>
      <c r="DG815" s="17">
        <f>VLOOKUP(DE815,'PAINEL E TARGET'!$S$10:$U$19,3,0)</f>
        <v>1.3</v>
      </c>
      <c r="DH815" s="16">
        <f t="shared" si="464"/>
        <v>390</v>
      </c>
      <c r="DI815" s="17">
        <f t="shared" si="450"/>
        <v>0.88600000000000001</v>
      </c>
      <c r="DJ815" s="33" t="str">
        <f>IF(DI815&gt;='PAINEL E TARGET'!$T$11,'PAINEL E TARGET'!$S$11,
IF(DI815&gt;='PAINEL E TARGET'!$T$12,'PAINEL E TARGET'!$S$12,
IF(DI815&gt;='PAINEL E TARGET'!$T$13,'PAINEL E TARGET'!$S$13,
IF(DI815&gt;='PAINEL E TARGET'!$T$14,'PAINEL E TARGET'!$S$14,
IF(DI815&gt;='PAINEL E TARGET'!$T$15,'PAINEL E TARGET'!$S$15,
IF(DI815&gt;='PAINEL E TARGET'!$T$16,'PAINEL E TARGET'!$S$16,
IF(DI815&gt;='PAINEL E TARGET'!$T$17,'PAINEL E TARGET'!$S$17,
IF(DI815&gt;='PAINEL E TARGET'!$T$18,'PAINEL E TARGET'!$S$18,'PAINEL E TARGET'!$S$19))))))))</f>
        <v>Não elegível</v>
      </c>
      <c r="DK815" s="17">
        <f>IFERROR(VLOOKUP($BW815,'PAINEL E TARGET'!$G$1:$Q$99,9,0),0)</f>
        <v>0.05</v>
      </c>
      <c r="DL815" s="17">
        <f>VLOOKUP(DJ815,'PAINEL E TARGET'!$S$10:$U$19,3,0)</f>
        <v>0</v>
      </c>
      <c r="DM815" s="16">
        <f t="shared" si="465"/>
        <v>0</v>
      </c>
      <c r="DN815" s="17">
        <f t="shared" si="451"/>
        <v>0.98199999999999998</v>
      </c>
      <c r="DO815" s="33" t="str">
        <f>IF(DN815&gt;='PAINEL E TARGET'!$T$11,'PAINEL E TARGET'!$S$11,
IF(DN815&gt;='PAINEL E TARGET'!$T$12,'PAINEL E TARGET'!$S$12,
IF(DN815&gt;='PAINEL E TARGET'!$T$13,'PAINEL E TARGET'!$S$13,
IF(DN815&gt;='PAINEL E TARGET'!$T$14,'PAINEL E TARGET'!$S$14,
IF(DN815&gt;='PAINEL E TARGET'!$T$15,'PAINEL E TARGET'!$S$15,
IF(DN815&gt;='PAINEL E TARGET'!$T$16,'PAINEL E TARGET'!$S$16,
IF(DN815&gt;='PAINEL E TARGET'!$T$17,'PAINEL E TARGET'!$S$17,
IF(DN815&gt;='PAINEL E TARGET'!$T$18,'PAINEL E TARGET'!$S$18,'PAINEL E TARGET'!$S$19))))))))</f>
        <v>1. Fx de 90% a 99,9%</v>
      </c>
      <c r="DP815" s="17">
        <f>IFERROR(VLOOKUP($BW815,'PAINEL E TARGET'!$G$1:$Q$99,10,0),0)</f>
        <v>0</v>
      </c>
      <c r="DQ815" s="17">
        <f>VLOOKUP(DO815,'PAINEL E TARGET'!$S$10:$U$19,3,0)</f>
        <v>0.5</v>
      </c>
      <c r="DR815" s="16">
        <f t="shared" si="466"/>
        <v>0</v>
      </c>
      <c r="DS815" s="17">
        <f t="shared" si="452"/>
        <v>0.93799999999999994</v>
      </c>
      <c r="DT815" s="16">
        <f>IF(DS815&gt;=1,VLOOKUP(BO815,'PAINEL E TARGET'!$S$1:$W$8,5,0),0)</f>
        <v>0</v>
      </c>
      <c r="DU815" s="16">
        <f t="shared" si="467"/>
        <v>1365</v>
      </c>
    </row>
    <row r="816" spans="2:125" s="32" customFormat="1" x14ac:dyDescent="0.2">
      <c r="B816" s="44">
        <v>43541</v>
      </c>
      <c r="C816" s="65">
        <v>1740</v>
      </c>
      <c r="D816" s="66" t="s">
        <v>811</v>
      </c>
      <c r="E816" s="65">
        <v>411</v>
      </c>
      <c r="F816" s="65" t="s">
        <v>1020</v>
      </c>
      <c r="G816" s="67">
        <v>1189486.6269115743</v>
      </c>
      <c r="H816" s="67">
        <v>608762.65810090024</v>
      </c>
      <c r="I816" s="67">
        <v>654462.89</v>
      </c>
      <c r="J816" s="68">
        <v>1.0750706885367551</v>
      </c>
      <c r="K816" s="67">
        <v>65004.897696953922</v>
      </c>
      <c r="L816" s="67">
        <v>491430.41271029616</v>
      </c>
      <c r="M816" s="67">
        <v>104070.71</v>
      </c>
      <c r="N816" s="67">
        <v>523063.14999999997</v>
      </c>
      <c r="O816" s="67">
        <v>1087528.1446955125</v>
      </c>
      <c r="P816" s="67" t="s">
        <v>1082</v>
      </c>
      <c r="Q816" s="67" t="s">
        <v>1082</v>
      </c>
      <c r="R816" s="67">
        <v>0</v>
      </c>
      <c r="S816" s="67">
        <v>0</v>
      </c>
      <c r="T816" s="68">
        <v>0.11045618214813996</v>
      </c>
      <c r="U816" s="68">
        <v>0.10423718789478215</v>
      </c>
      <c r="V816" s="68">
        <v>0.94369718260751478</v>
      </c>
      <c r="W816" s="67">
        <v>61461.72</v>
      </c>
      <c r="X816" s="67">
        <v>65370.67</v>
      </c>
      <c r="Y816" s="68">
        <v>1.0635997495676983</v>
      </c>
      <c r="Z816" s="68">
        <v>0.18455656583842486</v>
      </c>
      <c r="AA816" s="68">
        <v>0.18814275153314156</v>
      </c>
      <c r="AB816" s="68">
        <v>1.0194313633786203</v>
      </c>
      <c r="AC816" s="67">
        <v>102693.79000000001</v>
      </c>
      <c r="AD816" s="67">
        <v>117990.68999999999</v>
      </c>
      <c r="AE816" s="68">
        <v>1.148956426673901</v>
      </c>
      <c r="AF816" s="43">
        <v>80</v>
      </c>
      <c r="AG816" s="43">
        <v>78</v>
      </c>
      <c r="AH816" s="43">
        <v>22</v>
      </c>
      <c r="AI816" s="43">
        <v>35</v>
      </c>
      <c r="AJ816" s="67">
        <v>26839.590000000004</v>
      </c>
      <c r="AK816" s="67">
        <v>24394</v>
      </c>
      <c r="AL816" s="68">
        <v>0.90888124595047826</v>
      </c>
      <c r="AM816" s="67">
        <v>10715.23</v>
      </c>
      <c r="AN816" s="67">
        <v>11074.849999999999</v>
      </c>
      <c r="AO816" s="68">
        <v>1.0335615754398177</v>
      </c>
      <c r="AP816" s="67">
        <v>3500.2299999999996</v>
      </c>
      <c r="AQ816" s="67">
        <v>4255.72</v>
      </c>
      <c r="AR816" s="68">
        <v>1.2158401019361587</v>
      </c>
      <c r="AS816" s="67">
        <v>20406.670000000002</v>
      </c>
      <c r="AT816" s="67">
        <v>25646.1</v>
      </c>
      <c r="AU816" s="68">
        <v>1.256750856460167</v>
      </c>
      <c r="AV816" s="43">
        <v>570.45999999999992</v>
      </c>
      <c r="AW816" s="43">
        <v>1049.79</v>
      </c>
      <c r="AX816" s="69">
        <v>1.8402517266767173</v>
      </c>
      <c r="AY816" s="43">
        <v>65004.897696953922</v>
      </c>
      <c r="AZ816" s="43">
        <v>104070.70999999999</v>
      </c>
      <c r="BA816" s="43">
        <v>30674.377153111785</v>
      </c>
      <c r="BB816" s="43">
        <v>40155.939999999995</v>
      </c>
      <c r="BC816" s="43">
        <v>127049.78933871948</v>
      </c>
      <c r="BD816" s="43">
        <v>59963.172413408131</v>
      </c>
      <c r="BE816" s="43">
        <v>121010.57000000002</v>
      </c>
      <c r="BF816" s="43">
        <v>202191.49000000002</v>
      </c>
      <c r="BG816" s="43">
        <v>1116.6300000000001</v>
      </c>
      <c r="BH816" s="43">
        <v>54</v>
      </c>
      <c r="BI816" s="44">
        <v>43173</v>
      </c>
      <c r="BJ816" s="44">
        <v>43541</v>
      </c>
      <c r="BK816" s="44">
        <v>43172</v>
      </c>
      <c r="BL816" s="43">
        <f t="shared" si="453"/>
        <v>654462.89</v>
      </c>
      <c r="BM816" s="43">
        <f t="shared" si="454"/>
        <v>627133.86</v>
      </c>
      <c r="BO816" s="16" t="str">
        <f>IFERROR(VLOOKUP($C816,'PORTE LOJA'!A:B,2,0),"PORTE 1")</f>
        <v>PORTE 2</v>
      </c>
      <c r="BP816" s="16">
        <f>VLOOKUP(BO816,'PAINEL E TARGET'!$S$1:$W$8,3,0)</f>
        <v>1875</v>
      </c>
      <c r="BQ816" s="16">
        <f t="shared" si="432"/>
        <v>1</v>
      </c>
      <c r="BR816" s="16">
        <f t="shared" si="433"/>
        <v>1</v>
      </c>
      <c r="BS816" s="16">
        <f t="shared" si="434"/>
        <v>1</v>
      </c>
      <c r="BT816" s="16">
        <f t="shared" si="435"/>
        <v>1</v>
      </c>
      <c r="BU816" s="16">
        <f t="shared" si="436"/>
        <v>1</v>
      </c>
      <c r="BV816" s="16">
        <f t="shared" si="437"/>
        <v>1</v>
      </c>
      <c r="BW816" s="17" t="str">
        <f t="shared" si="455"/>
        <v>111111</v>
      </c>
      <c r="BY816" s="17">
        <f t="shared" si="438"/>
        <v>1.075</v>
      </c>
      <c r="BZ816" s="17">
        <f t="shared" si="439"/>
        <v>1.127</v>
      </c>
      <c r="CA816" s="17" t="str">
        <f t="shared" si="456"/>
        <v>Sem Retira</v>
      </c>
      <c r="CB816" s="17">
        <f t="shared" si="457"/>
        <v>1.127</v>
      </c>
      <c r="CC816" s="33" t="str">
        <f>IF(CB816&gt;='PAINEL E TARGET'!$T$11,'PAINEL E TARGET'!$S$11,
IF(CB816&gt;='PAINEL E TARGET'!$T$12,'PAINEL E TARGET'!$S$12,
IF(CB816&gt;='PAINEL E TARGET'!$T$13,'PAINEL E TARGET'!$S$13,
IF(CB816&gt;='PAINEL E TARGET'!$T$14,'PAINEL E TARGET'!$S$14,
IF(CB816&gt;='PAINEL E TARGET'!$T$15,'PAINEL E TARGET'!$S$15,
IF(CB816&gt;='PAINEL E TARGET'!$T$16,'PAINEL E TARGET'!$S$16,
IF(CB816&gt;='PAINEL E TARGET'!$T$17,'PAINEL E TARGET'!$S$17,
IF(CB816&gt;='PAINEL E TARGET'!$T$18,'PAINEL E TARGET'!$S$18,'PAINEL E TARGET'!$S$19))))))))</f>
        <v>4. Fx de 110% a 114,9%</v>
      </c>
      <c r="CD816" s="17">
        <f>IFERROR(VLOOKUP($BW816,'PAINEL E TARGET'!$G$1:$Q$99,4,0),0)</f>
        <v>0.25</v>
      </c>
      <c r="CE816" s="17">
        <f>VLOOKUP(CC816,'PAINEL E TARGET'!$S$10:$U$19,3,0)</f>
        <v>1.2</v>
      </c>
      <c r="CF816" s="16">
        <f t="shared" si="458"/>
        <v>562.5</v>
      </c>
      <c r="CG816" s="17">
        <f t="shared" si="440"/>
        <v>0.90900000000000003</v>
      </c>
      <c r="CH816" s="17">
        <f t="shared" si="441"/>
        <v>1.034</v>
      </c>
      <c r="CI816" s="17">
        <f t="shared" si="442"/>
        <v>1.216</v>
      </c>
      <c r="CJ816" s="17">
        <f t="shared" si="443"/>
        <v>1.2569999999999999</v>
      </c>
      <c r="CK816" s="17">
        <f t="shared" si="444"/>
        <v>1.84</v>
      </c>
      <c r="CL816" s="17">
        <f t="shared" si="445"/>
        <v>1.0640000000000001</v>
      </c>
      <c r="CM816" s="16">
        <f t="shared" si="446"/>
        <v>5</v>
      </c>
      <c r="CN816" s="17" t="str">
        <f t="shared" si="459"/>
        <v>ok</v>
      </c>
      <c r="CO816" s="17">
        <f t="shared" si="460"/>
        <v>1.0640000000000001</v>
      </c>
      <c r="CP816" s="33" t="str">
        <f>IF(CO816&gt;='PAINEL E TARGET'!$T$11,'PAINEL E TARGET'!$S$11,
IF(CO816&gt;='PAINEL E TARGET'!$T$12,'PAINEL E TARGET'!$S$12,
IF(CO816&gt;='PAINEL E TARGET'!$T$13,'PAINEL E TARGET'!$S$13,
IF(CO816&gt;='PAINEL E TARGET'!$T$14,'PAINEL E TARGET'!$S$14,
IF(CO816&gt;='PAINEL E TARGET'!$T$15,'PAINEL E TARGET'!$S$15,
IF(CO816&gt;='PAINEL E TARGET'!$T$16,'PAINEL E TARGET'!$S$16,
IF(CO816&gt;='PAINEL E TARGET'!$T$17,'PAINEL E TARGET'!$S$17,
IF(CO816&gt;='PAINEL E TARGET'!$T$18,'PAINEL E TARGET'!$S$18,'PAINEL E TARGET'!$S$19))))))))</f>
        <v>3. Fx de 105% a 109,9%</v>
      </c>
      <c r="CQ816" s="17">
        <f>IFERROR(VLOOKUP($BW816,'PAINEL E TARGET'!$G$1:$Q$99,5,0),0)</f>
        <v>0.25</v>
      </c>
      <c r="CR816" s="17">
        <f>VLOOKUP(CP816,'PAINEL E TARGET'!$S$10:$U$19,3,0)</f>
        <v>1.1000000000000001</v>
      </c>
      <c r="CS816" s="16">
        <f t="shared" si="461"/>
        <v>515.625</v>
      </c>
      <c r="CT816" s="17">
        <f t="shared" si="447"/>
        <v>1.149</v>
      </c>
      <c r="CU816" s="33" t="str">
        <f>IF(CT816&gt;='PAINEL E TARGET'!$T$11,'PAINEL E TARGET'!$S$11,
IF(CT816&gt;='PAINEL E TARGET'!$T$12,'PAINEL E TARGET'!$S$12,
IF(CT816&gt;='PAINEL E TARGET'!$T$13,'PAINEL E TARGET'!$S$13,
IF(CT816&gt;='PAINEL E TARGET'!$T$14,'PAINEL E TARGET'!$S$14,
IF(CT816&gt;='PAINEL E TARGET'!$T$15,'PAINEL E TARGET'!$S$15,
IF(CT816&gt;='PAINEL E TARGET'!$T$16,'PAINEL E TARGET'!$S$16,
IF(CT816&gt;='PAINEL E TARGET'!$T$17,'PAINEL E TARGET'!$S$17,
IF(CT816&gt;='PAINEL E TARGET'!$T$18,'PAINEL E TARGET'!$S$18,'PAINEL E TARGET'!$S$19))))))))</f>
        <v>4. Fx de 110% a 114,9%</v>
      </c>
      <c r="CV816" s="17">
        <f>IFERROR(VLOOKUP($BW816,'PAINEL E TARGET'!$G$1:$Q$99,6,0),0)</f>
        <v>0.2</v>
      </c>
      <c r="CW816" s="17">
        <f>VLOOKUP(CU816,'PAINEL E TARGET'!$S$10:$U$19,3,0)</f>
        <v>1.2</v>
      </c>
      <c r="CX816" s="16">
        <f t="shared" si="462"/>
        <v>450</v>
      </c>
      <c r="CY816" s="17">
        <f t="shared" si="448"/>
        <v>1.601</v>
      </c>
      <c r="CZ816" s="33" t="str">
        <f>IF(CY816&gt;='PAINEL E TARGET'!$T$11,'PAINEL E TARGET'!$S$11,
IF(CY816&gt;='PAINEL E TARGET'!$T$12,'PAINEL E TARGET'!$S$12,
IF(CY816&gt;='PAINEL E TARGET'!$T$13,'PAINEL E TARGET'!$S$13,
IF(CY816&gt;='PAINEL E TARGET'!$T$14,'PAINEL E TARGET'!$S$14,
IF(CY816&gt;='PAINEL E TARGET'!$T$15,'PAINEL E TARGET'!$S$15,
IF(CY816&gt;='PAINEL E TARGET'!$T$16,'PAINEL E TARGET'!$S$16,
IF(CY816&gt;='PAINEL E TARGET'!$T$17,'PAINEL E TARGET'!$S$17,
IF(CY816&gt;='PAINEL E TARGET'!$T$18,'PAINEL E TARGET'!$S$18,'PAINEL E TARGET'!$S$19))))))))</f>
        <v>8. Fx de 130% ou mais</v>
      </c>
      <c r="DA816" s="17">
        <f>IFERROR(VLOOKUP($BW816,'PAINEL E TARGET'!$G$1:$Q$99,7,0),0)</f>
        <v>0.15</v>
      </c>
      <c r="DB816" s="17">
        <f>VLOOKUP(CZ816,'PAINEL E TARGET'!$S$10:$U$19,3,0)</f>
        <v>1.6</v>
      </c>
      <c r="DC816" s="16">
        <f t="shared" si="463"/>
        <v>450</v>
      </c>
      <c r="DD816" s="17">
        <f t="shared" si="449"/>
        <v>1.3089999999999999</v>
      </c>
      <c r="DE816" s="33" t="str">
        <f>IF(DD816&gt;='PAINEL E TARGET'!$T$11,'PAINEL E TARGET'!$S$11,
IF(DD816&gt;='PAINEL E TARGET'!$T$12,'PAINEL E TARGET'!$S$12,
IF(DD816&gt;='PAINEL E TARGET'!$T$13,'PAINEL E TARGET'!$S$13,
IF(DD816&gt;='PAINEL E TARGET'!$T$14,'PAINEL E TARGET'!$S$14,
IF(DD816&gt;='PAINEL E TARGET'!$T$15,'PAINEL E TARGET'!$S$15,
IF(DD816&gt;='PAINEL E TARGET'!$T$16,'PAINEL E TARGET'!$S$16,
IF(DD816&gt;='PAINEL E TARGET'!$T$17,'PAINEL E TARGET'!$S$17,
IF(DD816&gt;='PAINEL E TARGET'!$T$18,'PAINEL E TARGET'!$S$18,'PAINEL E TARGET'!$S$19))))))))</f>
        <v>8. Fx de 130% ou mais</v>
      </c>
      <c r="DF816" s="17">
        <f>IFERROR(VLOOKUP($BW816,'PAINEL E TARGET'!$G$1:$Q$99,8,0),0)</f>
        <v>0.1</v>
      </c>
      <c r="DG816" s="17">
        <f>VLOOKUP(DE816,'PAINEL E TARGET'!$S$10:$U$19,3,0)</f>
        <v>1.6</v>
      </c>
      <c r="DH816" s="16">
        <f t="shared" si="464"/>
        <v>300.00000000000006</v>
      </c>
      <c r="DI816" s="17">
        <f t="shared" si="450"/>
        <v>1.591</v>
      </c>
      <c r="DJ816" s="33" t="str">
        <f>IF(DI816&gt;='PAINEL E TARGET'!$T$11,'PAINEL E TARGET'!$S$11,
IF(DI816&gt;='PAINEL E TARGET'!$T$12,'PAINEL E TARGET'!$S$12,
IF(DI816&gt;='PAINEL E TARGET'!$T$13,'PAINEL E TARGET'!$S$13,
IF(DI816&gt;='PAINEL E TARGET'!$T$14,'PAINEL E TARGET'!$S$14,
IF(DI816&gt;='PAINEL E TARGET'!$T$15,'PAINEL E TARGET'!$S$15,
IF(DI816&gt;='PAINEL E TARGET'!$T$16,'PAINEL E TARGET'!$S$16,
IF(DI816&gt;='PAINEL E TARGET'!$T$17,'PAINEL E TARGET'!$S$17,
IF(DI816&gt;='PAINEL E TARGET'!$T$18,'PAINEL E TARGET'!$S$18,'PAINEL E TARGET'!$S$19))))))))</f>
        <v>8. Fx de 130% ou mais</v>
      </c>
      <c r="DK816" s="17">
        <f>IFERROR(VLOOKUP($BW816,'PAINEL E TARGET'!$G$1:$Q$99,9,0),0)</f>
        <v>0.05</v>
      </c>
      <c r="DL816" s="17">
        <f>VLOOKUP(DJ816,'PAINEL E TARGET'!$S$10:$U$19,3,0)</f>
        <v>1.6</v>
      </c>
      <c r="DM816" s="16">
        <f t="shared" si="465"/>
        <v>150.00000000000003</v>
      </c>
      <c r="DN816" s="17">
        <f t="shared" si="451"/>
        <v>1.84</v>
      </c>
      <c r="DO816" s="33" t="str">
        <f>IF(DN816&gt;='PAINEL E TARGET'!$T$11,'PAINEL E TARGET'!$S$11,
IF(DN816&gt;='PAINEL E TARGET'!$T$12,'PAINEL E TARGET'!$S$12,
IF(DN816&gt;='PAINEL E TARGET'!$T$13,'PAINEL E TARGET'!$S$13,
IF(DN816&gt;='PAINEL E TARGET'!$T$14,'PAINEL E TARGET'!$S$14,
IF(DN816&gt;='PAINEL E TARGET'!$T$15,'PAINEL E TARGET'!$S$15,
IF(DN816&gt;='PAINEL E TARGET'!$T$16,'PAINEL E TARGET'!$S$16,
IF(DN816&gt;='PAINEL E TARGET'!$T$17,'PAINEL E TARGET'!$S$17,
IF(DN816&gt;='PAINEL E TARGET'!$T$18,'PAINEL E TARGET'!$S$18,'PAINEL E TARGET'!$S$19))))))))</f>
        <v>8. Fx de 130% ou mais</v>
      </c>
      <c r="DP816" s="17">
        <f>IFERROR(VLOOKUP($BW816,'PAINEL E TARGET'!$G$1:$Q$99,10,0),0)</f>
        <v>0</v>
      </c>
      <c r="DQ816" s="17">
        <f>VLOOKUP(DO816,'PAINEL E TARGET'!$S$10:$U$19,3,0)</f>
        <v>1.6</v>
      </c>
      <c r="DR816" s="16">
        <f t="shared" si="466"/>
        <v>0</v>
      </c>
      <c r="DS816" s="17">
        <f t="shared" si="452"/>
        <v>0.97499999999999998</v>
      </c>
      <c r="DT816" s="16">
        <f>IF(DS816&gt;=1,VLOOKUP(BO816,'PAINEL E TARGET'!$S$1:$W$8,5,0),0)</f>
        <v>0</v>
      </c>
      <c r="DU816" s="16">
        <f t="shared" si="467"/>
        <v>2428.125</v>
      </c>
    </row>
    <row r="817" spans="2:125" s="32" customFormat="1" x14ac:dyDescent="0.2">
      <c r="B817" s="44">
        <v>43541</v>
      </c>
      <c r="C817" s="65">
        <v>1741</v>
      </c>
      <c r="D817" s="66" t="s">
        <v>812</v>
      </c>
      <c r="E817" s="65">
        <v>414</v>
      </c>
      <c r="F817" s="65" t="s">
        <v>1020</v>
      </c>
      <c r="G817" s="67">
        <v>1587332.8520115539</v>
      </c>
      <c r="H817" s="67">
        <v>885985.46671815019</v>
      </c>
      <c r="I817" s="67">
        <v>694334</v>
      </c>
      <c r="J817" s="68">
        <v>0.78368554122218081</v>
      </c>
      <c r="K817" s="67">
        <v>78716.544250667357</v>
      </c>
      <c r="L817" s="67">
        <v>739196.40426146297</v>
      </c>
      <c r="M817" s="67">
        <v>65638.8</v>
      </c>
      <c r="N817" s="67">
        <v>595156.78</v>
      </c>
      <c r="O817" s="67">
        <v>1464342.0328013175</v>
      </c>
      <c r="P817" s="67" t="s">
        <v>1082</v>
      </c>
      <c r="Q817" s="67" t="s">
        <v>1082</v>
      </c>
      <c r="R817" s="67">
        <v>0</v>
      </c>
      <c r="S817" s="67">
        <v>0</v>
      </c>
      <c r="T817" s="68">
        <v>0.10498739524323163</v>
      </c>
      <c r="U817" s="68">
        <v>0.10184406802478915</v>
      </c>
      <c r="V817" s="68">
        <v>0.97005995613892404</v>
      </c>
      <c r="W817" s="67">
        <v>85870.549999999988</v>
      </c>
      <c r="X817" s="67">
        <v>67298.11</v>
      </c>
      <c r="Y817" s="68">
        <v>0.78371583738546002</v>
      </c>
      <c r="Z817" s="68">
        <v>0.16131736297856542</v>
      </c>
      <c r="AA817" s="68">
        <v>0.22296660943161881</v>
      </c>
      <c r="AB817" s="68">
        <v>1.3821612584954346</v>
      </c>
      <c r="AC817" s="67">
        <v>131943.56</v>
      </c>
      <c r="AD817" s="67">
        <v>147335.35</v>
      </c>
      <c r="AE817" s="68">
        <v>1.1166543482683051</v>
      </c>
      <c r="AF817" s="43">
        <v>80</v>
      </c>
      <c r="AG817" s="43">
        <v>68</v>
      </c>
      <c r="AH817" s="43">
        <v>27</v>
      </c>
      <c r="AI817" s="43">
        <v>24</v>
      </c>
      <c r="AJ817" s="67">
        <v>37239.24</v>
      </c>
      <c r="AK817" s="67">
        <v>27110.5</v>
      </c>
      <c r="AL817" s="68">
        <v>0.72800894969929575</v>
      </c>
      <c r="AM817" s="67">
        <v>9440.590000000002</v>
      </c>
      <c r="AN817" s="67">
        <v>8150.48</v>
      </c>
      <c r="AO817" s="68">
        <v>0.86334434606311661</v>
      </c>
      <c r="AP817" s="67">
        <v>7514.73</v>
      </c>
      <c r="AQ817" s="67">
        <v>5941.7999999999993</v>
      </c>
      <c r="AR817" s="68">
        <v>0.79068709055415165</v>
      </c>
      <c r="AS817" s="67">
        <v>31675.989999999998</v>
      </c>
      <c r="AT817" s="67">
        <v>26095.329999999998</v>
      </c>
      <c r="AU817" s="68">
        <v>0.82382050253204397</v>
      </c>
      <c r="AV817" s="43">
        <v>1671.1100000000001</v>
      </c>
      <c r="AW817" s="43">
        <v>1404.75</v>
      </c>
      <c r="AX817" s="69">
        <v>0.84060893657509073</v>
      </c>
      <c r="AY817" s="43">
        <v>78716.544250667357</v>
      </c>
      <c r="AZ817" s="43">
        <v>65638.8</v>
      </c>
      <c r="BA817" s="43">
        <v>50759.143636843117</v>
      </c>
      <c r="BB817" s="43">
        <v>48854.929999999993</v>
      </c>
      <c r="BC817" s="43">
        <v>140900.18834615563</v>
      </c>
      <c r="BD817" s="43">
        <v>90957.846649099709</v>
      </c>
      <c r="BE817" s="43">
        <v>154816.27999999997</v>
      </c>
      <c r="BF817" s="43">
        <v>237881.61999999997</v>
      </c>
      <c r="BG817" s="43">
        <v>2997.3100000000004</v>
      </c>
      <c r="BH817" s="43">
        <v>53</v>
      </c>
      <c r="BI817" s="44">
        <v>43173</v>
      </c>
      <c r="BJ817" s="44">
        <v>43541</v>
      </c>
      <c r="BK817" s="44">
        <v>43172</v>
      </c>
      <c r="BL817" s="43">
        <f t="shared" si="453"/>
        <v>694334</v>
      </c>
      <c r="BM817" s="43">
        <f t="shared" si="454"/>
        <v>660795.58000000007</v>
      </c>
      <c r="BO817" s="16" t="str">
        <f>IFERROR(VLOOKUP($C817,'PORTE LOJA'!A:B,2,0),"PORTE 1")</f>
        <v>PORTE 2</v>
      </c>
      <c r="BP817" s="16">
        <f>VLOOKUP(BO817,'PAINEL E TARGET'!$S$1:$W$8,3,0)</f>
        <v>1875</v>
      </c>
      <c r="BQ817" s="16">
        <f t="shared" si="432"/>
        <v>1</v>
      </c>
      <c r="BR817" s="16">
        <f t="shared" si="433"/>
        <v>1</v>
      </c>
      <c r="BS817" s="16">
        <f t="shared" si="434"/>
        <v>1</v>
      </c>
      <c r="BT817" s="16">
        <f t="shared" si="435"/>
        <v>1</v>
      </c>
      <c r="BU817" s="16">
        <f t="shared" si="436"/>
        <v>1</v>
      </c>
      <c r="BV817" s="16">
        <f t="shared" si="437"/>
        <v>1</v>
      </c>
      <c r="BW817" s="17" t="str">
        <f t="shared" si="455"/>
        <v>111111</v>
      </c>
      <c r="BY817" s="17">
        <f t="shared" si="438"/>
        <v>0.78400000000000003</v>
      </c>
      <c r="BZ817" s="17">
        <f t="shared" si="439"/>
        <v>0.80800000000000005</v>
      </c>
      <c r="CA817" s="17" t="str">
        <f t="shared" si="456"/>
        <v>Sem Retira</v>
      </c>
      <c r="CB817" s="17">
        <f t="shared" si="457"/>
        <v>0.80800000000000005</v>
      </c>
      <c r="CC817" s="33" t="str">
        <f>IF(CB817&gt;='PAINEL E TARGET'!$T$11,'PAINEL E TARGET'!$S$11,
IF(CB817&gt;='PAINEL E TARGET'!$T$12,'PAINEL E TARGET'!$S$12,
IF(CB817&gt;='PAINEL E TARGET'!$T$13,'PAINEL E TARGET'!$S$13,
IF(CB817&gt;='PAINEL E TARGET'!$T$14,'PAINEL E TARGET'!$S$14,
IF(CB817&gt;='PAINEL E TARGET'!$T$15,'PAINEL E TARGET'!$S$15,
IF(CB817&gt;='PAINEL E TARGET'!$T$16,'PAINEL E TARGET'!$S$16,
IF(CB817&gt;='PAINEL E TARGET'!$T$17,'PAINEL E TARGET'!$S$17,
IF(CB817&gt;='PAINEL E TARGET'!$T$18,'PAINEL E TARGET'!$S$18,'PAINEL E TARGET'!$S$19))))))))</f>
        <v>Não elegível</v>
      </c>
      <c r="CD817" s="17">
        <f>IFERROR(VLOOKUP($BW817,'PAINEL E TARGET'!$G$1:$Q$99,4,0),0)</f>
        <v>0.25</v>
      </c>
      <c r="CE817" s="17">
        <f>VLOOKUP(CC817,'PAINEL E TARGET'!$S$10:$U$19,3,0)</f>
        <v>0</v>
      </c>
      <c r="CF817" s="16">
        <f t="shared" si="458"/>
        <v>0</v>
      </c>
      <c r="CG817" s="17">
        <f t="shared" si="440"/>
        <v>0.72799999999999998</v>
      </c>
      <c r="CH817" s="17">
        <f t="shared" si="441"/>
        <v>0.86299999999999999</v>
      </c>
      <c r="CI817" s="17">
        <f t="shared" si="442"/>
        <v>0.79100000000000004</v>
      </c>
      <c r="CJ817" s="17">
        <f t="shared" si="443"/>
        <v>0.82399999999999995</v>
      </c>
      <c r="CK817" s="17">
        <f t="shared" si="444"/>
        <v>0.84099999999999997</v>
      </c>
      <c r="CL817" s="17">
        <f t="shared" si="445"/>
        <v>0.78400000000000003</v>
      </c>
      <c r="CM817" s="16">
        <f t="shared" si="446"/>
        <v>5</v>
      </c>
      <c r="CN817" s="17" t="str">
        <f t="shared" si="459"/>
        <v>ok</v>
      </c>
      <c r="CO817" s="17">
        <f t="shared" si="460"/>
        <v>0.78400000000000003</v>
      </c>
      <c r="CP817" s="33" t="str">
        <f>IF(CO817&gt;='PAINEL E TARGET'!$T$11,'PAINEL E TARGET'!$S$11,
IF(CO817&gt;='PAINEL E TARGET'!$T$12,'PAINEL E TARGET'!$S$12,
IF(CO817&gt;='PAINEL E TARGET'!$T$13,'PAINEL E TARGET'!$S$13,
IF(CO817&gt;='PAINEL E TARGET'!$T$14,'PAINEL E TARGET'!$S$14,
IF(CO817&gt;='PAINEL E TARGET'!$T$15,'PAINEL E TARGET'!$S$15,
IF(CO817&gt;='PAINEL E TARGET'!$T$16,'PAINEL E TARGET'!$S$16,
IF(CO817&gt;='PAINEL E TARGET'!$T$17,'PAINEL E TARGET'!$S$17,
IF(CO817&gt;='PAINEL E TARGET'!$T$18,'PAINEL E TARGET'!$S$18,'PAINEL E TARGET'!$S$19))))))))</f>
        <v>Não elegível</v>
      </c>
      <c r="CQ817" s="17">
        <f>IFERROR(VLOOKUP($BW817,'PAINEL E TARGET'!$G$1:$Q$99,5,0),0)</f>
        <v>0.25</v>
      </c>
      <c r="CR817" s="17">
        <f>VLOOKUP(CP817,'PAINEL E TARGET'!$S$10:$U$19,3,0)</f>
        <v>0</v>
      </c>
      <c r="CS817" s="16">
        <f t="shared" si="461"/>
        <v>0</v>
      </c>
      <c r="CT817" s="17">
        <f t="shared" si="447"/>
        <v>1.117</v>
      </c>
      <c r="CU817" s="33" t="str">
        <f>IF(CT817&gt;='PAINEL E TARGET'!$T$11,'PAINEL E TARGET'!$S$11,
IF(CT817&gt;='PAINEL E TARGET'!$T$12,'PAINEL E TARGET'!$S$12,
IF(CT817&gt;='PAINEL E TARGET'!$T$13,'PAINEL E TARGET'!$S$13,
IF(CT817&gt;='PAINEL E TARGET'!$T$14,'PAINEL E TARGET'!$S$14,
IF(CT817&gt;='PAINEL E TARGET'!$T$15,'PAINEL E TARGET'!$S$15,
IF(CT817&gt;='PAINEL E TARGET'!$T$16,'PAINEL E TARGET'!$S$16,
IF(CT817&gt;='PAINEL E TARGET'!$T$17,'PAINEL E TARGET'!$S$17,
IF(CT817&gt;='PAINEL E TARGET'!$T$18,'PAINEL E TARGET'!$S$18,'PAINEL E TARGET'!$S$19))))))))</f>
        <v>4. Fx de 110% a 114,9%</v>
      </c>
      <c r="CV817" s="17">
        <f>IFERROR(VLOOKUP($BW817,'PAINEL E TARGET'!$G$1:$Q$99,6,0),0)</f>
        <v>0.2</v>
      </c>
      <c r="CW817" s="17">
        <f>VLOOKUP(CU817,'PAINEL E TARGET'!$S$10:$U$19,3,0)</f>
        <v>1.2</v>
      </c>
      <c r="CX817" s="16">
        <f t="shared" si="462"/>
        <v>450</v>
      </c>
      <c r="CY817" s="17">
        <f t="shared" si="448"/>
        <v>0.83399999999999996</v>
      </c>
      <c r="CZ817" s="33" t="str">
        <f>IF(CY817&gt;='PAINEL E TARGET'!$T$11,'PAINEL E TARGET'!$S$11,
IF(CY817&gt;='PAINEL E TARGET'!$T$12,'PAINEL E TARGET'!$S$12,
IF(CY817&gt;='PAINEL E TARGET'!$T$13,'PAINEL E TARGET'!$S$13,
IF(CY817&gt;='PAINEL E TARGET'!$T$14,'PAINEL E TARGET'!$S$14,
IF(CY817&gt;='PAINEL E TARGET'!$T$15,'PAINEL E TARGET'!$S$15,
IF(CY817&gt;='PAINEL E TARGET'!$T$16,'PAINEL E TARGET'!$S$16,
IF(CY817&gt;='PAINEL E TARGET'!$T$17,'PAINEL E TARGET'!$S$17,
IF(CY817&gt;='PAINEL E TARGET'!$T$18,'PAINEL E TARGET'!$S$18,'PAINEL E TARGET'!$S$19))))))))</f>
        <v>Não elegível</v>
      </c>
      <c r="DA817" s="17">
        <f>IFERROR(VLOOKUP($BW817,'PAINEL E TARGET'!$G$1:$Q$99,7,0),0)</f>
        <v>0.15</v>
      </c>
      <c r="DB817" s="17">
        <f>VLOOKUP(CZ817,'PAINEL E TARGET'!$S$10:$U$19,3,0)</f>
        <v>0</v>
      </c>
      <c r="DC817" s="16">
        <f t="shared" si="463"/>
        <v>0</v>
      </c>
      <c r="DD817" s="17">
        <f t="shared" si="449"/>
        <v>0.96199999999999997</v>
      </c>
      <c r="DE817" s="33" t="str">
        <f>IF(DD817&gt;='PAINEL E TARGET'!$T$11,'PAINEL E TARGET'!$S$11,
IF(DD817&gt;='PAINEL E TARGET'!$T$12,'PAINEL E TARGET'!$S$12,
IF(DD817&gt;='PAINEL E TARGET'!$T$13,'PAINEL E TARGET'!$S$13,
IF(DD817&gt;='PAINEL E TARGET'!$T$14,'PAINEL E TARGET'!$S$14,
IF(DD817&gt;='PAINEL E TARGET'!$T$15,'PAINEL E TARGET'!$S$15,
IF(DD817&gt;='PAINEL E TARGET'!$T$16,'PAINEL E TARGET'!$S$16,
IF(DD817&gt;='PAINEL E TARGET'!$T$17,'PAINEL E TARGET'!$S$17,
IF(DD817&gt;='PAINEL E TARGET'!$T$18,'PAINEL E TARGET'!$S$18,'PAINEL E TARGET'!$S$19))))))))</f>
        <v>1. Fx de 90% a 99,9%</v>
      </c>
      <c r="DF817" s="17">
        <f>IFERROR(VLOOKUP($BW817,'PAINEL E TARGET'!$G$1:$Q$99,8,0),0)</f>
        <v>0.1</v>
      </c>
      <c r="DG817" s="17">
        <f>VLOOKUP(DE817,'PAINEL E TARGET'!$S$10:$U$19,3,0)</f>
        <v>0.5</v>
      </c>
      <c r="DH817" s="16">
        <f t="shared" si="464"/>
        <v>93.75</v>
      </c>
      <c r="DI817" s="17">
        <f t="shared" si="450"/>
        <v>0.88900000000000001</v>
      </c>
      <c r="DJ817" s="33" t="str">
        <f>IF(DI817&gt;='PAINEL E TARGET'!$T$11,'PAINEL E TARGET'!$S$11,
IF(DI817&gt;='PAINEL E TARGET'!$T$12,'PAINEL E TARGET'!$S$12,
IF(DI817&gt;='PAINEL E TARGET'!$T$13,'PAINEL E TARGET'!$S$13,
IF(DI817&gt;='PAINEL E TARGET'!$T$14,'PAINEL E TARGET'!$S$14,
IF(DI817&gt;='PAINEL E TARGET'!$T$15,'PAINEL E TARGET'!$S$15,
IF(DI817&gt;='PAINEL E TARGET'!$T$16,'PAINEL E TARGET'!$S$16,
IF(DI817&gt;='PAINEL E TARGET'!$T$17,'PAINEL E TARGET'!$S$17,
IF(DI817&gt;='PAINEL E TARGET'!$T$18,'PAINEL E TARGET'!$S$18,'PAINEL E TARGET'!$S$19))))))))</f>
        <v>Não elegível</v>
      </c>
      <c r="DK817" s="17">
        <f>IFERROR(VLOOKUP($BW817,'PAINEL E TARGET'!$G$1:$Q$99,9,0),0)</f>
        <v>0.05</v>
      </c>
      <c r="DL817" s="17">
        <f>VLOOKUP(DJ817,'PAINEL E TARGET'!$S$10:$U$19,3,0)</f>
        <v>0</v>
      </c>
      <c r="DM817" s="16">
        <f t="shared" si="465"/>
        <v>0</v>
      </c>
      <c r="DN817" s="17">
        <f t="shared" si="451"/>
        <v>0.84099999999999997</v>
      </c>
      <c r="DO817" s="33" t="str">
        <f>IF(DN817&gt;='PAINEL E TARGET'!$T$11,'PAINEL E TARGET'!$S$11,
IF(DN817&gt;='PAINEL E TARGET'!$T$12,'PAINEL E TARGET'!$S$12,
IF(DN817&gt;='PAINEL E TARGET'!$T$13,'PAINEL E TARGET'!$S$13,
IF(DN817&gt;='PAINEL E TARGET'!$T$14,'PAINEL E TARGET'!$S$14,
IF(DN817&gt;='PAINEL E TARGET'!$T$15,'PAINEL E TARGET'!$S$15,
IF(DN817&gt;='PAINEL E TARGET'!$T$16,'PAINEL E TARGET'!$S$16,
IF(DN817&gt;='PAINEL E TARGET'!$T$17,'PAINEL E TARGET'!$S$17,
IF(DN817&gt;='PAINEL E TARGET'!$T$18,'PAINEL E TARGET'!$S$18,'PAINEL E TARGET'!$S$19))))))))</f>
        <v>Não elegível</v>
      </c>
      <c r="DP817" s="17">
        <f>IFERROR(VLOOKUP($BW817,'PAINEL E TARGET'!$G$1:$Q$99,10,0),0)</f>
        <v>0</v>
      </c>
      <c r="DQ817" s="17">
        <f>VLOOKUP(DO817,'PAINEL E TARGET'!$S$10:$U$19,3,0)</f>
        <v>0</v>
      </c>
      <c r="DR817" s="16">
        <f t="shared" si="466"/>
        <v>0</v>
      </c>
      <c r="DS817" s="17">
        <f t="shared" si="452"/>
        <v>0.85</v>
      </c>
      <c r="DT817" s="16">
        <f>IF(DS817&gt;=1,VLOOKUP(BO817,'PAINEL E TARGET'!$S$1:$W$8,5,0),0)</f>
        <v>0</v>
      </c>
      <c r="DU817" s="16">
        <f t="shared" si="467"/>
        <v>543.75</v>
      </c>
    </row>
    <row r="818" spans="2:125" s="32" customFormat="1" x14ac:dyDescent="0.2">
      <c r="B818" s="44">
        <v>43541</v>
      </c>
      <c r="C818" s="65">
        <v>1742</v>
      </c>
      <c r="D818" s="66" t="s">
        <v>813</v>
      </c>
      <c r="E818" s="65">
        <v>412</v>
      </c>
      <c r="F818" s="65" t="s">
        <v>1020</v>
      </c>
      <c r="G818" s="67">
        <v>951422.93731359474</v>
      </c>
      <c r="H818" s="67">
        <v>522031.36025623657</v>
      </c>
      <c r="I818" s="67">
        <v>475098.77999999997</v>
      </c>
      <c r="J818" s="68">
        <v>0.9100962435796961</v>
      </c>
      <c r="K818" s="67">
        <v>92758.842897199895</v>
      </c>
      <c r="L818" s="67">
        <v>377902.0494519865</v>
      </c>
      <c r="M818" s="67">
        <v>86405.11</v>
      </c>
      <c r="N818" s="67">
        <v>368538.43999999994</v>
      </c>
      <c r="O818" s="67">
        <v>858751.24599032418</v>
      </c>
      <c r="P818" s="67" t="s">
        <v>1082</v>
      </c>
      <c r="Q818" s="67" t="s">
        <v>1082</v>
      </c>
      <c r="R818" s="67">
        <v>0</v>
      </c>
      <c r="S818" s="67">
        <v>0</v>
      </c>
      <c r="T818" s="68">
        <v>0.10623019845656914</v>
      </c>
      <c r="U818" s="68">
        <v>0.13773798969124851</v>
      </c>
      <c r="V818" s="68">
        <v>1.2965991939435275</v>
      </c>
      <c r="W818" s="67">
        <v>49998.400000000001</v>
      </c>
      <c r="X818" s="67">
        <v>62663.009999999995</v>
      </c>
      <c r="Y818" s="68">
        <v>1.2533003056097793</v>
      </c>
      <c r="Z818" s="68">
        <v>0.20787979539079951</v>
      </c>
      <c r="AA818" s="68">
        <v>0.21699281152573763</v>
      </c>
      <c r="AB818" s="68">
        <v>1.0438379117980479</v>
      </c>
      <c r="AC818" s="67">
        <v>97840.89</v>
      </c>
      <c r="AD818" s="67">
        <v>98719.48</v>
      </c>
      <c r="AE818" s="68">
        <v>1.0089797834013978</v>
      </c>
      <c r="AF818" s="43">
        <v>80</v>
      </c>
      <c r="AG818" s="43">
        <v>72</v>
      </c>
      <c r="AH818" s="43">
        <v>14</v>
      </c>
      <c r="AI818" s="43">
        <v>11</v>
      </c>
      <c r="AJ818" s="67">
        <v>22899.78</v>
      </c>
      <c r="AK818" s="67">
        <v>32451</v>
      </c>
      <c r="AL818" s="68">
        <v>1.4170878497522685</v>
      </c>
      <c r="AM818" s="67">
        <v>6362.65</v>
      </c>
      <c r="AN818" s="67">
        <v>7501.9199999999992</v>
      </c>
      <c r="AO818" s="68">
        <v>1.1790558965211035</v>
      </c>
      <c r="AP818" s="67">
        <v>2235.5400000000004</v>
      </c>
      <c r="AQ818" s="67">
        <v>3395.87</v>
      </c>
      <c r="AR818" s="68">
        <v>1.5190379058303582</v>
      </c>
      <c r="AS818" s="67">
        <v>18500.43</v>
      </c>
      <c r="AT818" s="67">
        <v>19314.22</v>
      </c>
      <c r="AU818" s="68">
        <v>1.0439876262335523</v>
      </c>
      <c r="AV818" s="43">
        <v>455.95000000000005</v>
      </c>
      <c r="AW818" s="43">
        <v>619.9</v>
      </c>
      <c r="AX818" s="69">
        <v>1.3595789011953063</v>
      </c>
      <c r="AY818" s="43">
        <v>92758.842897199895</v>
      </c>
      <c r="AZ818" s="43">
        <v>86405.11</v>
      </c>
      <c r="BA818" s="43">
        <v>24386.354258714564</v>
      </c>
      <c r="BB818" s="43">
        <v>27118.43</v>
      </c>
      <c r="BC818" s="43">
        <v>169196.46736186431</v>
      </c>
      <c r="BD818" s="43">
        <v>44530.00084130279</v>
      </c>
      <c r="BE818" s="43">
        <v>91751.94</v>
      </c>
      <c r="BF818" s="43">
        <v>179547.83</v>
      </c>
      <c r="BG818" s="43">
        <v>833.35000000000025</v>
      </c>
      <c r="BH818" s="43">
        <v>30</v>
      </c>
      <c r="BI818" s="44">
        <v>43173</v>
      </c>
      <c r="BJ818" s="44">
        <v>43541</v>
      </c>
      <c r="BK818" s="44">
        <v>43172</v>
      </c>
      <c r="BL818" s="43">
        <f t="shared" si="453"/>
        <v>475098.77999999997</v>
      </c>
      <c r="BM818" s="43">
        <f t="shared" si="454"/>
        <v>454943.54999999993</v>
      </c>
      <c r="BO818" s="16" t="str">
        <f>IFERROR(VLOOKUP($C818,'PORTE LOJA'!A:B,2,0),"PORTE 1")</f>
        <v>PORTE 2</v>
      </c>
      <c r="BP818" s="16">
        <f>VLOOKUP(BO818,'PAINEL E TARGET'!$S$1:$W$8,3,0)</f>
        <v>1875</v>
      </c>
      <c r="BQ818" s="16">
        <f t="shared" si="432"/>
        <v>1</v>
      </c>
      <c r="BR818" s="16">
        <f t="shared" si="433"/>
        <v>1</v>
      </c>
      <c r="BS818" s="16">
        <f t="shared" si="434"/>
        <v>1</v>
      </c>
      <c r="BT818" s="16">
        <f t="shared" si="435"/>
        <v>1</v>
      </c>
      <c r="BU818" s="16">
        <f t="shared" si="436"/>
        <v>1</v>
      </c>
      <c r="BV818" s="16">
        <f t="shared" si="437"/>
        <v>1</v>
      </c>
      <c r="BW818" s="17" t="str">
        <f t="shared" si="455"/>
        <v>111111</v>
      </c>
      <c r="BY818" s="17">
        <f t="shared" si="438"/>
        <v>0.91</v>
      </c>
      <c r="BZ818" s="17">
        <f t="shared" si="439"/>
        <v>0.96699999999999997</v>
      </c>
      <c r="CA818" s="17" t="str">
        <f t="shared" si="456"/>
        <v>Sem Retira</v>
      </c>
      <c r="CB818" s="17">
        <f t="shared" si="457"/>
        <v>0.96699999999999997</v>
      </c>
      <c r="CC818" s="33" t="str">
        <f>IF(CB818&gt;='PAINEL E TARGET'!$T$11,'PAINEL E TARGET'!$S$11,
IF(CB818&gt;='PAINEL E TARGET'!$T$12,'PAINEL E TARGET'!$S$12,
IF(CB818&gt;='PAINEL E TARGET'!$T$13,'PAINEL E TARGET'!$S$13,
IF(CB818&gt;='PAINEL E TARGET'!$T$14,'PAINEL E TARGET'!$S$14,
IF(CB818&gt;='PAINEL E TARGET'!$T$15,'PAINEL E TARGET'!$S$15,
IF(CB818&gt;='PAINEL E TARGET'!$T$16,'PAINEL E TARGET'!$S$16,
IF(CB818&gt;='PAINEL E TARGET'!$T$17,'PAINEL E TARGET'!$S$17,
IF(CB818&gt;='PAINEL E TARGET'!$T$18,'PAINEL E TARGET'!$S$18,'PAINEL E TARGET'!$S$19))))))))</f>
        <v>1. Fx de 90% a 99,9%</v>
      </c>
      <c r="CD818" s="17">
        <f>IFERROR(VLOOKUP($BW818,'PAINEL E TARGET'!$G$1:$Q$99,4,0),0)</f>
        <v>0.25</v>
      </c>
      <c r="CE818" s="17">
        <f>VLOOKUP(CC818,'PAINEL E TARGET'!$S$10:$U$19,3,0)</f>
        <v>0.5</v>
      </c>
      <c r="CF818" s="16">
        <f t="shared" si="458"/>
        <v>234.375</v>
      </c>
      <c r="CG818" s="17">
        <f t="shared" si="440"/>
        <v>1.417</v>
      </c>
      <c r="CH818" s="17">
        <f t="shared" si="441"/>
        <v>1.179</v>
      </c>
      <c r="CI818" s="17">
        <f t="shared" si="442"/>
        <v>1.5189999999999999</v>
      </c>
      <c r="CJ818" s="17">
        <f t="shared" si="443"/>
        <v>1.044</v>
      </c>
      <c r="CK818" s="17">
        <f t="shared" si="444"/>
        <v>1.36</v>
      </c>
      <c r="CL818" s="17">
        <f t="shared" si="445"/>
        <v>1.2529999999999999</v>
      </c>
      <c r="CM818" s="16">
        <f t="shared" si="446"/>
        <v>5</v>
      </c>
      <c r="CN818" s="17" t="str">
        <f t="shared" si="459"/>
        <v>ok</v>
      </c>
      <c r="CO818" s="17">
        <f t="shared" si="460"/>
        <v>1.2529999999999999</v>
      </c>
      <c r="CP818" s="33" t="str">
        <f>IF(CO818&gt;='PAINEL E TARGET'!$T$11,'PAINEL E TARGET'!$S$11,
IF(CO818&gt;='PAINEL E TARGET'!$T$12,'PAINEL E TARGET'!$S$12,
IF(CO818&gt;='PAINEL E TARGET'!$T$13,'PAINEL E TARGET'!$S$13,
IF(CO818&gt;='PAINEL E TARGET'!$T$14,'PAINEL E TARGET'!$S$14,
IF(CO818&gt;='PAINEL E TARGET'!$T$15,'PAINEL E TARGET'!$S$15,
IF(CO818&gt;='PAINEL E TARGET'!$T$16,'PAINEL E TARGET'!$S$16,
IF(CO818&gt;='PAINEL E TARGET'!$T$17,'PAINEL E TARGET'!$S$17,
IF(CO818&gt;='PAINEL E TARGET'!$T$18,'PAINEL E TARGET'!$S$18,'PAINEL E TARGET'!$S$19))))))))</f>
        <v>7. Fx de 125% a 129,9%</v>
      </c>
      <c r="CQ818" s="17">
        <f>IFERROR(VLOOKUP($BW818,'PAINEL E TARGET'!$G$1:$Q$99,5,0),0)</f>
        <v>0.25</v>
      </c>
      <c r="CR818" s="17">
        <f>VLOOKUP(CP818,'PAINEL E TARGET'!$S$10:$U$19,3,0)</f>
        <v>1.5</v>
      </c>
      <c r="CS818" s="16">
        <f t="shared" si="461"/>
        <v>703.125</v>
      </c>
      <c r="CT818" s="17">
        <f t="shared" si="447"/>
        <v>1.0089999999999999</v>
      </c>
      <c r="CU818" s="33" t="str">
        <f>IF(CT818&gt;='PAINEL E TARGET'!$T$11,'PAINEL E TARGET'!$S$11,
IF(CT818&gt;='PAINEL E TARGET'!$T$12,'PAINEL E TARGET'!$S$12,
IF(CT818&gt;='PAINEL E TARGET'!$T$13,'PAINEL E TARGET'!$S$13,
IF(CT818&gt;='PAINEL E TARGET'!$T$14,'PAINEL E TARGET'!$S$14,
IF(CT818&gt;='PAINEL E TARGET'!$T$15,'PAINEL E TARGET'!$S$15,
IF(CT818&gt;='PAINEL E TARGET'!$T$16,'PAINEL E TARGET'!$S$16,
IF(CT818&gt;='PAINEL E TARGET'!$T$17,'PAINEL E TARGET'!$S$17,
IF(CT818&gt;='PAINEL E TARGET'!$T$18,'PAINEL E TARGET'!$S$18,'PAINEL E TARGET'!$S$19))))))))</f>
        <v>2. Fx de 100% a 104,9%</v>
      </c>
      <c r="CV818" s="17">
        <f>IFERROR(VLOOKUP($BW818,'PAINEL E TARGET'!$G$1:$Q$99,6,0),0)</f>
        <v>0.2</v>
      </c>
      <c r="CW818" s="17">
        <f>VLOOKUP(CU818,'PAINEL E TARGET'!$S$10:$U$19,3,0)</f>
        <v>1</v>
      </c>
      <c r="CX818" s="16">
        <f t="shared" si="462"/>
        <v>375</v>
      </c>
      <c r="CY818" s="17">
        <f t="shared" si="448"/>
        <v>0.93200000000000005</v>
      </c>
      <c r="CZ818" s="33" t="str">
        <f>IF(CY818&gt;='PAINEL E TARGET'!$T$11,'PAINEL E TARGET'!$S$11,
IF(CY818&gt;='PAINEL E TARGET'!$T$12,'PAINEL E TARGET'!$S$12,
IF(CY818&gt;='PAINEL E TARGET'!$T$13,'PAINEL E TARGET'!$S$13,
IF(CY818&gt;='PAINEL E TARGET'!$T$14,'PAINEL E TARGET'!$S$14,
IF(CY818&gt;='PAINEL E TARGET'!$T$15,'PAINEL E TARGET'!$S$15,
IF(CY818&gt;='PAINEL E TARGET'!$T$16,'PAINEL E TARGET'!$S$16,
IF(CY818&gt;='PAINEL E TARGET'!$T$17,'PAINEL E TARGET'!$S$17,
IF(CY818&gt;='PAINEL E TARGET'!$T$18,'PAINEL E TARGET'!$S$18,'PAINEL E TARGET'!$S$19))))))))</f>
        <v>1. Fx de 90% a 99,9%</v>
      </c>
      <c r="DA818" s="17">
        <f>IFERROR(VLOOKUP($BW818,'PAINEL E TARGET'!$G$1:$Q$99,7,0),0)</f>
        <v>0.15</v>
      </c>
      <c r="DB818" s="17">
        <f>VLOOKUP(CZ818,'PAINEL E TARGET'!$S$10:$U$19,3,0)</f>
        <v>0.5</v>
      </c>
      <c r="DC818" s="16">
        <f t="shared" si="463"/>
        <v>140.625</v>
      </c>
      <c r="DD818" s="17">
        <f t="shared" si="449"/>
        <v>1.1120000000000001</v>
      </c>
      <c r="DE818" s="33" t="str">
        <f>IF(DD818&gt;='PAINEL E TARGET'!$T$11,'PAINEL E TARGET'!$S$11,
IF(DD818&gt;='PAINEL E TARGET'!$T$12,'PAINEL E TARGET'!$S$12,
IF(DD818&gt;='PAINEL E TARGET'!$T$13,'PAINEL E TARGET'!$S$13,
IF(DD818&gt;='PAINEL E TARGET'!$T$14,'PAINEL E TARGET'!$S$14,
IF(DD818&gt;='PAINEL E TARGET'!$T$15,'PAINEL E TARGET'!$S$15,
IF(DD818&gt;='PAINEL E TARGET'!$T$16,'PAINEL E TARGET'!$S$16,
IF(DD818&gt;='PAINEL E TARGET'!$T$17,'PAINEL E TARGET'!$S$17,
IF(DD818&gt;='PAINEL E TARGET'!$T$18,'PAINEL E TARGET'!$S$18,'PAINEL E TARGET'!$S$19))))))))</f>
        <v>4. Fx de 110% a 114,9%</v>
      </c>
      <c r="DF818" s="17">
        <f>IFERROR(VLOOKUP($BW818,'PAINEL E TARGET'!$G$1:$Q$99,8,0),0)</f>
        <v>0.1</v>
      </c>
      <c r="DG818" s="17">
        <f>VLOOKUP(DE818,'PAINEL E TARGET'!$S$10:$U$19,3,0)</f>
        <v>1.2</v>
      </c>
      <c r="DH818" s="16">
        <f t="shared" si="464"/>
        <v>225</v>
      </c>
      <c r="DI818" s="17">
        <f t="shared" si="450"/>
        <v>0.78600000000000003</v>
      </c>
      <c r="DJ818" s="33" t="str">
        <f>IF(DI818&gt;='PAINEL E TARGET'!$T$11,'PAINEL E TARGET'!$S$11,
IF(DI818&gt;='PAINEL E TARGET'!$T$12,'PAINEL E TARGET'!$S$12,
IF(DI818&gt;='PAINEL E TARGET'!$T$13,'PAINEL E TARGET'!$S$13,
IF(DI818&gt;='PAINEL E TARGET'!$T$14,'PAINEL E TARGET'!$S$14,
IF(DI818&gt;='PAINEL E TARGET'!$T$15,'PAINEL E TARGET'!$S$15,
IF(DI818&gt;='PAINEL E TARGET'!$T$16,'PAINEL E TARGET'!$S$16,
IF(DI818&gt;='PAINEL E TARGET'!$T$17,'PAINEL E TARGET'!$S$17,
IF(DI818&gt;='PAINEL E TARGET'!$T$18,'PAINEL E TARGET'!$S$18,'PAINEL E TARGET'!$S$19))))))))</f>
        <v>Não elegível</v>
      </c>
      <c r="DK818" s="17">
        <f>IFERROR(VLOOKUP($BW818,'PAINEL E TARGET'!$G$1:$Q$99,9,0),0)</f>
        <v>0.05</v>
      </c>
      <c r="DL818" s="17">
        <f>VLOOKUP(DJ818,'PAINEL E TARGET'!$S$10:$U$19,3,0)</f>
        <v>0</v>
      </c>
      <c r="DM818" s="16">
        <f t="shared" si="465"/>
        <v>0</v>
      </c>
      <c r="DN818" s="17">
        <f t="shared" si="451"/>
        <v>1.36</v>
      </c>
      <c r="DO818" s="33" t="str">
        <f>IF(DN818&gt;='PAINEL E TARGET'!$T$11,'PAINEL E TARGET'!$S$11,
IF(DN818&gt;='PAINEL E TARGET'!$T$12,'PAINEL E TARGET'!$S$12,
IF(DN818&gt;='PAINEL E TARGET'!$T$13,'PAINEL E TARGET'!$S$13,
IF(DN818&gt;='PAINEL E TARGET'!$T$14,'PAINEL E TARGET'!$S$14,
IF(DN818&gt;='PAINEL E TARGET'!$T$15,'PAINEL E TARGET'!$S$15,
IF(DN818&gt;='PAINEL E TARGET'!$T$16,'PAINEL E TARGET'!$S$16,
IF(DN818&gt;='PAINEL E TARGET'!$T$17,'PAINEL E TARGET'!$S$17,
IF(DN818&gt;='PAINEL E TARGET'!$T$18,'PAINEL E TARGET'!$S$18,'PAINEL E TARGET'!$S$19))))))))</f>
        <v>8. Fx de 130% ou mais</v>
      </c>
      <c r="DP818" s="17">
        <f>IFERROR(VLOOKUP($BW818,'PAINEL E TARGET'!$G$1:$Q$99,10,0),0)</f>
        <v>0</v>
      </c>
      <c r="DQ818" s="17">
        <f>VLOOKUP(DO818,'PAINEL E TARGET'!$S$10:$U$19,3,0)</f>
        <v>1.6</v>
      </c>
      <c r="DR818" s="16">
        <f t="shared" si="466"/>
        <v>0</v>
      </c>
      <c r="DS818" s="17">
        <f t="shared" si="452"/>
        <v>0.9</v>
      </c>
      <c r="DT818" s="16">
        <f>IF(DS818&gt;=1,VLOOKUP(BO818,'PAINEL E TARGET'!$S$1:$W$8,5,0),0)</f>
        <v>0</v>
      </c>
      <c r="DU818" s="16">
        <f t="shared" si="467"/>
        <v>1678.125</v>
      </c>
    </row>
    <row r="819" spans="2:125" s="32" customFormat="1" x14ac:dyDescent="0.2">
      <c r="B819" s="44">
        <v>43541</v>
      </c>
      <c r="C819" s="65">
        <v>1743</v>
      </c>
      <c r="D819" s="66" t="s">
        <v>814</v>
      </c>
      <c r="E819" s="65">
        <v>516</v>
      </c>
      <c r="F819" s="65" t="s">
        <v>944</v>
      </c>
      <c r="G819" s="67">
        <v>1351786.7678695023</v>
      </c>
      <c r="H819" s="67">
        <v>823459.24728529551</v>
      </c>
      <c r="I819" s="67">
        <v>657330.35</v>
      </c>
      <c r="J819" s="68">
        <v>0.79825486466637663</v>
      </c>
      <c r="K819" s="67">
        <v>102706.33288001758</v>
      </c>
      <c r="L819" s="67">
        <v>585784.12028687086</v>
      </c>
      <c r="M819" s="67">
        <v>94059.05</v>
      </c>
      <c r="N819" s="67">
        <v>530121.79999999993</v>
      </c>
      <c r="O819" s="67">
        <v>1141455.647903994</v>
      </c>
      <c r="P819" s="67" t="s">
        <v>1082</v>
      </c>
      <c r="Q819" s="67" t="s">
        <v>1082</v>
      </c>
      <c r="R819" s="67">
        <v>0</v>
      </c>
      <c r="S819" s="67">
        <v>0</v>
      </c>
      <c r="T819" s="68">
        <v>9.603225389092411E-2</v>
      </c>
      <c r="U819" s="68">
        <v>7.7170358558741436E-2</v>
      </c>
      <c r="V819" s="68">
        <v>0.80358791376898753</v>
      </c>
      <c r="W819" s="67">
        <v>66117.290000000008</v>
      </c>
      <c r="X819" s="67">
        <v>48168.26</v>
      </c>
      <c r="Y819" s="68">
        <v>0.72852743964551481</v>
      </c>
      <c r="Z819" s="68">
        <v>0.1542449274518238</v>
      </c>
      <c r="AA819" s="68">
        <v>0.179060700116</v>
      </c>
      <c r="AB819" s="68">
        <v>1.160885502519537</v>
      </c>
      <c r="AC819" s="67">
        <v>106196.15999999997</v>
      </c>
      <c r="AD819" s="67">
        <v>111766.25999999998</v>
      </c>
      <c r="AE819" s="68">
        <v>1.0524510490774808</v>
      </c>
      <c r="AF819" s="43">
        <v>80</v>
      </c>
      <c r="AG819" s="43">
        <v>75</v>
      </c>
      <c r="AH819" s="43">
        <v>17</v>
      </c>
      <c r="AI819" s="43">
        <v>17</v>
      </c>
      <c r="AJ819" s="67">
        <v>28180.899999999994</v>
      </c>
      <c r="AK819" s="67">
        <v>23860</v>
      </c>
      <c r="AL819" s="68">
        <v>0.84667274643464208</v>
      </c>
      <c r="AM819" s="67">
        <v>11603.039999999999</v>
      </c>
      <c r="AN819" s="67">
        <v>9531.43</v>
      </c>
      <c r="AO819" s="68">
        <v>0.82145972090072961</v>
      </c>
      <c r="AP819" s="67">
        <v>1993.7900000000002</v>
      </c>
      <c r="AQ819" s="67">
        <v>3123.9</v>
      </c>
      <c r="AR819" s="68">
        <v>1.5668149604522039</v>
      </c>
      <c r="AS819" s="67">
        <v>24339.559999999998</v>
      </c>
      <c r="AT819" s="67">
        <v>11652.93</v>
      </c>
      <c r="AU819" s="68">
        <v>0.47876502286812095</v>
      </c>
      <c r="AV819" s="43">
        <v>507.78000000000003</v>
      </c>
      <c r="AW819" s="43">
        <v>49.99</v>
      </c>
      <c r="AX819" s="69">
        <v>9.8448146835243611E-2</v>
      </c>
      <c r="AY819" s="43">
        <v>102706.33288001758</v>
      </c>
      <c r="AZ819" s="43">
        <v>94059.049999999988</v>
      </c>
      <c r="BA819" s="43">
        <v>23986.540476531474</v>
      </c>
      <c r="BB819" s="43">
        <v>35884.129999999997</v>
      </c>
      <c r="BC819" s="43">
        <v>170676.96646757133</v>
      </c>
      <c r="BD819" s="43">
        <v>40012.00044098682</v>
      </c>
      <c r="BE819" s="43">
        <v>110150.30000000002</v>
      </c>
      <c r="BF819" s="43">
        <v>176921.28</v>
      </c>
      <c r="BG819" s="43">
        <v>846.11</v>
      </c>
      <c r="BH819" s="43">
        <v>32</v>
      </c>
      <c r="BI819" s="44">
        <v>43173</v>
      </c>
      <c r="BJ819" s="44">
        <v>43541</v>
      </c>
      <c r="BK819" s="44">
        <v>43172</v>
      </c>
      <c r="BL819" s="43">
        <f t="shared" si="453"/>
        <v>657330.35</v>
      </c>
      <c r="BM819" s="43">
        <f t="shared" si="454"/>
        <v>624180.85</v>
      </c>
      <c r="BO819" s="16" t="str">
        <f>IFERROR(VLOOKUP($C819,'PORTE LOJA'!A:B,2,0),"PORTE 1")</f>
        <v>PORTE 2</v>
      </c>
      <c r="BP819" s="16">
        <f>VLOOKUP(BO819,'PAINEL E TARGET'!$S$1:$W$8,3,0)</f>
        <v>1875</v>
      </c>
      <c r="BQ819" s="16">
        <f t="shared" si="432"/>
        <v>1</v>
      </c>
      <c r="BR819" s="16">
        <f t="shared" si="433"/>
        <v>1</v>
      </c>
      <c r="BS819" s="16">
        <f t="shared" si="434"/>
        <v>1</v>
      </c>
      <c r="BT819" s="16">
        <f t="shared" si="435"/>
        <v>1</v>
      </c>
      <c r="BU819" s="16">
        <f t="shared" si="436"/>
        <v>1</v>
      </c>
      <c r="BV819" s="16">
        <f t="shared" si="437"/>
        <v>1</v>
      </c>
      <c r="BW819" s="17" t="str">
        <f t="shared" si="455"/>
        <v>111111</v>
      </c>
      <c r="BY819" s="17">
        <f t="shared" si="438"/>
        <v>0.79800000000000004</v>
      </c>
      <c r="BZ819" s="17">
        <f t="shared" si="439"/>
        <v>0.90700000000000003</v>
      </c>
      <c r="CA819" s="17" t="str">
        <f t="shared" si="456"/>
        <v>Sem Retira</v>
      </c>
      <c r="CB819" s="17">
        <f t="shared" si="457"/>
        <v>0.90700000000000003</v>
      </c>
      <c r="CC819" s="33" t="str">
        <f>IF(CB819&gt;='PAINEL E TARGET'!$T$11,'PAINEL E TARGET'!$S$11,
IF(CB819&gt;='PAINEL E TARGET'!$T$12,'PAINEL E TARGET'!$S$12,
IF(CB819&gt;='PAINEL E TARGET'!$T$13,'PAINEL E TARGET'!$S$13,
IF(CB819&gt;='PAINEL E TARGET'!$T$14,'PAINEL E TARGET'!$S$14,
IF(CB819&gt;='PAINEL E TARGET'!$T$15,'PAINEL E TARGET'!$S$15,
IF(CB819&gt;='PAINEL E TARGET'!$T$16,'PAINEL E TARGET'!$S$16,
IF(CB819&gt;='PAINEL E TARGET'!$T$17,'PAINEL E TARGET'!$S$17,
IF(CB819&gt;='PAINEL E TARGET'!$T$18,'PAINEL E TARGET'!$S$18,'PAINEL E TARGET'!$S$19))))))))</f>
        <v>1. Fx de 90% a 99,9%</v>
      </c>
      <c r="CD819" s="17">
        <f>IFERROR(VLOOKUP($BW819,'PAINEL E TARGET'!$G$1:$Q$99,4,0),0)</f>
        <v>0.25</v>
      </c>
      <c r="CE819" s="17">
        <f>VLOOKUP(CC819,'PAINEL E TARGET'!$S$10:$U$19,3,0)</f>
        <v>0.5</v>
      </c>
      <c r="CF819" s="16">
        <f t="shared" si="458"/>
        <v>234.375</v>
      </c>
      <c r="CG819" s="17">
        <f t="shared" si="440"/>
        <v>0.84699999999999998</v>
      </c>
      <c r="CH819" s="17">
        <f t="shared" si="441"/>
        <v>0.82099999999999995</v>
      </c>
      <c r="CI819" s="17">
        <f t="shared" si="442"/>
        <v>1.5669999999999999</v>
      </c>
      <c r="CJ819" s="17">
        <f t="shared" si="443"/>
        <v>0.47899999999999998</v>
      </c>
      <c r="CK819" s="17">
        <f t="shared" si="444"/>
        <v>9.8000000000000004E-2</v>
      </c>
      <c r="CL819" s="17">
        <f t="shared" si="445"/>
        <v>0.72899999999999998</v>
      </c>
      <c r="CM819" s="16">
        <f t="shared" si="446"/>
        <v>3</v>
      </c>
      <c r="CN819" s="17" t="str">
        <f t="shared" si="459"/>
        <v>não ok</v>
      </c>
      <c r="CO819" s="17">
        <f t="shared" si="460"/>
        <v>0</v>
      </c>
      <c r="CP819" s="33" t="str">
        <f>IF(CO819&gt;='PAINEL E TARGET'!$T$11,'PAINEL E TARGET'!$S$11,
IF(CO819&gt;='PAINEL E TARGET'!$T$12,'PAINEL E TARGET'!$S$12,
IF(CO819&gt;='PAINEL E TARGET'!$T$13,'PAINEL E TARGET'!$S$13,
IF(CO819&gt;='PAINEL E TARGET'!$T$14,'PAINEL E TARGET'!$S$14,
IF(CO819&gt;='PAINEL E TARGET'!$T$15,'PAINEL E TARGET'!$S$15,
IF(CO819&gt;='PAINEL E TARGET'!$T$16,'PAINEL E TARGET'!$S$16,
IF(CO819&gt;='PAINEL E TARGET'!$T$17,'PAINEL E TARGET'!$S$17,
IF(CO819&gt;='PAINEL E TARGET'!$T$18,'PAINEL E TARGET'!$S$18,'PAINEL E TARGET'!$S$19))))))))</f>
        <v>Não elegível</v>
      </c>
      <c r="CQ819" s="17">
        <f>IFERROR(VLOOKUP($BW819,'PAINEL E TARGET'!$G$1:$Q$99,5,0),0)</f>
        <v>0.25</v>
      </c>
      <c r="CR819" s="17">
        <f>VLOOKUP(CP819,'PAINEL E TARGET'!$S$10:$U$19,3,0)</f>
        <v>0</v>
      </c>
      <c r="CS819" s="16">
        <f t="shared" si="461"/>
        <v>0</v>
      </c>
      <c r="CT819" s="17">
        <f t="shared" si="447"/>
        <v>1.052</v>
      </c>
      <c r="CU819" s="33" t="str">
        <f>IF(CT819&gt;='PAINEL E TARGET'!$T$11,'PAINEL E TARGET'!$S$11,
IF(CT819&gt;='PAINEL E TARGET'!$T$12,'PAINEL E TARGET'!$S$12,
IF(CT819&gt;='PAINEL E TARGET'!$T$13,'PAINEL E TARGET'!$S$13,
IF(CT819&gt;='PAINEL E TARGET'!$T$14,'PAINEL E TARGET'!$S$14,
IF(CT819&gt;='PAINEL E TARGET'!$T$15,'PAINEL E TARGET'!$S$15,
IF(CT819&gt;='PAINEL E TARGET'!$T$16,'PAINEL E TARGET'!$S$16,
IF(CT819&gt;='PAINEL E TARGET'!$T$17,'PAINEL E TARGET'!$S$17,
IF(CT819&gt;='PAINEL E TARGET'!$T$18,'PAINEL E TARGET'!$S$18,'PAINEL E TARGET'!$S$19))))))))</f>
        <v>3. Fx de 105% a 109,9%</v>
      </c>
      <c r="CV819" s="17">
        <f>IFERROR(VLOOKUP($BW819,'PAINEL E TARGET'!$G$1:$Q$99,6,0),0)</f>
        <v>0.2</v>
      </c>
      <c r="CW819" s="17">
        <f>VLOOKUP(CU819,'PAINEL E TARGET'!$S$10:$U$19,3,0)</f>
        <v>1.1000000000000001</v>
      </c>
      <c r="CX819" s="16">
        <f t="shared" si="462"/>
        <v>412.50000000000006</v>
      </c>
      <c r="CY819" s="17">
        <f t="shared" si="448"/>
        <v>0.91600000000000004</v>
      </c>
      <c r="CZ819" s="33" t="str">
        <f>IF(CY819&gt;='PAINEL E TARGET'!$T$11,'PAINEL E TARGET'!$S$11,
IF(CY819&gt;='PAINEL E TARGET'!$T$12,'PAINEL E TARGET'!$S$12,
IF(CY819&gt;='PAINEL E TARGET'!$T$13,'PAINEL E TARGET'!$S$13,
IF(CY819&gt;='PAINEL E TARGET'!$T$14,'PAINEL E TARGET'!$S$14,
IF(CY819&gt;='PAINEL E TARGET'!$T$15,'PAINEL E TARGET'!$S$15,
IF(CY819&gt;='PAINEL E TARGET'!$T$16,'PAINEL E TARGET'!$S$16,
IF(CY819&gt;='PAINEL E TARGET'!$T$17,'PAINEL E TARGET'!$S$17,
IF(CY819&gt;='PAINEL E TARGET'!$T$18,'PAINEL E TARGET'!$S$18,'PAINEL E TARGET'!$S$19))))))))</f>
        <v>1. Fx de 90% a 99,9%</v>
      </c>
      <c r="DA819" s="17">
        <f>IFERROR(VLOOKUP($BW819,'PAINEL E TARGET'!$G$1:$Q$99,7,0),0)</f>
        <v>0.15</v>
      </c>
      <c r="DB819" s="17">
        <f>VLOOKUP(CZ819,'PAINEL E TARGET'!$S$10:$U$19,3,0)</f>
        <v>0.5</v>
      </c>
      <c r="DC819" s="16">
        <f t="shared" si="463"/>
        <v>140.625</v>
      </c>
      <c r="DD819" s="17">
        <f t="shared" si="449"/>
        <v>1.496</v>
      </c>
      <c r="DE819" s="33" t="str">
        <f>IF(DD819&gt;='PAINEL E TARGET'!$T$11,'PAINEL E TARGET'!$S$11,
IF(DD819&gt;='PAINEL E TARGET'!$T$12,'PAINEL E TARGET'!$S$12,
IF(DD819&gt;='PAINEL E TARGET'!$T$13,'PAINEL E TARGET'!$S$13,
IF(DD819&gt;='PAINEL E TARGET'!$T$14,'PAINEL E TARGET'!$S$14,
IF(DD819&gt;='PAINEL E TARGET'!$T$15,'PAINEL E TARGET'!$S$15,
IF(DD819&gt;='PAINEL E TARGET'!$T$16,'PAINEL E TARGET'!$S$16,
IF(DD819&gt;='PAINEL E TARGET'!$T$17,'PAINEL E TARGET'!$S$17,
IF(DD819&gt;='PAINEL E TARGET'!$T$18,'PAINEL E TARGET'!$S$18,'PAINEL E TARGET'!$S$19))))))))</f>
        <v>8. Fx de 130% ou mais</v>
      </c>
      <c r="DF819" s="17">
        <f>IFERROR(VLOOKUP($BW819,'PAINEL E TARGET'!$G$1:$Q$99,8,0),0)</f>
        <v>0.1</v>
      </c>
      <c r="DG819" s="17">
        <f>VLOOKUP(DE819,'PAINEL E TARGET'!$S$10:$U$19,3,0)</f>
        <v>1.6</v>
      </c>
      <c r="DH819" s="16">
        <f t="shared" si="464"/>
        <v>300.00000000000006</v>
      </c>
      <c r="DI819" s="17">
        <f t="shared" si="450"/>
        <v>1</v>
      </c>
      <c r="DJ819" s="33" t="str">
        <f>IF(DI819&gt;='PAINEL E TARGET'!$T$11,'PAINEL E TARGET'!$S$11,
IF(DI819&gt;='PAINEL E TARGET'!$T$12,'PAINEL E TARGET'!$S$12,
IF(DI819&gt;='PAINEL E TARGET'!$T$13,'PAINEL E TARGET'!$S$13,
IF(DI819&gt;='PAINEL E TARGET'!$T$14,'PAINEL E TARGET'!$S$14,
IF(DI819&gt;='PAINEL E TARGET'!$T$15,'PAINEL E TARGET'!$S$15,
IF(DI819&gt;='PAINEL E TARGET'!$T$16,'PAINEL E TARGET'!$S$16,
IF(DI819&gt;='PAINEL E TARGET'!$T$17,'PAINEL E TARGET'!$S$17,
IF(DI819&gt;='PAINEL E TARGET'!$T$18,'PAINEL E TARGET'!$S$18,'PAINEL E TARGET'!$S$19))))))))</f>
        <v>2. Fx de 100% a 104,9%</v>
      </c>
      <c r="DK819" s="17">
        <f>IFERROR(VLOOKUP($BW819,'PAINEL E TARGET'!$G$1:$Q$99,9,0),0)</f>
        <v>0.05</v>
      </c>
      <c r="DL819" s="17">
        <f>VLOOKUP(DJ819,'PAINEL E TARGET'!$S$10:$U$19,3,0)</f>
        <v>1</v>
      </c>
      <c r="DM819" s="16">
        <f t="shared" si="465"/>
        <v>93.75</v>
      </c>
      <c r="DN819" s="17">
        <f t="shared" si="451"/>
        <v>9.8000000000000004E-2</v>
      </c>
      <c r="DO819" s="33" t="str">
        <f>IF(DN819&gt;='PAINEL E TARGET'!$T$11,'PAINEL E TARGET'!$S$11,
IF(DN819&gt;='PAINEL E TARGET'!$T$12,'PAINEL E TARGET'!$S$12,
IF(DN819&gt;='PAINEL E TARGET'!$T$13,'PAINEL E TARGET'!$S$13,
IF(DN819&gt;='PAINEL E TARGET'!$T$14,'PAINEL E TARGET'!$S$14,
IF(DN819&gt;='PAINEL E TARGET'!$T$15,'PAINEL E TARGET'!$S$15,
IF(DN819&gt;='PAINEL E TARGET'!$T$16,'PAINEL E TARGET'!$S$16,
IF(DN819&gt;='PAINEL E TARGET'!$T$17,'PAINEL E TARGET'!$S$17,
IF(DN819&gt;='PAINEL E TARGET'!$T$18,'PAINEL E TARGET'!$S$18,'PAINEL E TARGET'!$S$19))))))))</f>
        <v>Não elegível</v>
      </c>
      <c r="DP819" s="17">
        <f>IFERROR(VLOOKUP($BW819,'PAINEL E TARGET'!$G$1:$Q$99,10,0),0)</f>
        <v>0</v>
      </c>
      <c r="DQ819" s="17">
        <f>VLOOKUP(DO819,'PAINEL E TARGET'!$S$10:$U$19,3,0)</f>
        <v>0</v>
      </c>
      <c r="DR819" s="16">
        <f t="shared" si="466"/>
        <v>0</v>
      </c>
      <c r="DS819" s="17">
        <f t="shared" si="452"/>
        <v>0.93799999999999994</v>
      </c>
      <c r="DT819" s="16">
        <f>IF(DS819&gt;=1,VLOOKUP(BO819,'PAINEL E TARGET'!$S$1:$W$8,5,0),0)</f>
        <v>0</v>
      </c>
      <c r="DU819" s="16">
        <f t="shared" si="467"/>
        <v>1181.25</v>
      </c>
    </row>
    <row r="820" spans="2:125" s="32" customFormat="1" x14ac:dyDescent="0.2">
      <c r="B820" s="44">
        <v>43541</v>
      </c>
      <c r="C820" s="65">
        <v>1744</v>
      </c>
      <c r="D820" s="66" t="s">
        <v>815</v>
      </c>
      <c r="E820" s="65">
        <v>516</v>
      </c>
      <c r="F820" s="65" t="s">
        <v>944</v>
      </c>
      <c r="G820" s="67">
        <v>1492051.9621836185</v>
      </c>
      <c r="H820" s="67">
        <v>848098.76738159347</v>
      </c>
      <c r="I820" s="67">
        <v>848814.9</v>
      </c>
      <c r="J820" s="68">
        <v>1.0008443976644579</v>
      </c>
      <c r="K820" s="67">
        <v>123279.68097875945</v>
      </c>
      <c r="L820" s="67">
        <v>664450.77697287127</v>
      </c>
      <c r="M820" s="67">
        <v>117555.6</v>
      </c>
      <c r="N820" s="67">
        <v>713039.20000000007</v>
      </c>
      <c r="O820" s="67">
        <v>1388062.6006825014</v>
      </c>
      <c r="P820" s="67" t="s">
        <v>1082</v>
      </c>
      <c r="Q820" s="67" t="s">
        <v>1082</v>
      </c>
      <c r="R820" s="67">
        <v>0</v>
      </c>
      <c r="S820" s="67">
        <v>0</v>
      </c>
      <c r="T820" s="68">
        <v>0.10706807023726742</v>
      </c>
      <c r="U820" s="68">
        <v>0.11605974417369334</v>
      </c>
      <c r="V820" s="68">
        <v>1.0839809096820368</v>
      </c>
      <c r="W820" s="67">
        <v>84340.78</v>
      </c>
      <c r="X820" s="67">
        <v>96398.62</v>
      </c>
      <c r="Y820" s="68">
        <v>1.1429657159917184</v>
      </c>
      <c r="Z820" s="68">
        <v>0.18075001234590171</v>
      </c>
      <c r="AA820" s="68">
        <v>0.24649529469724585</v>
      </c>
      <c r="AB820" s="68">
        <v>1.3637359770992836</v>
      </c>
      <c r="AC820" s="67">
        <v>142382.29</v>
      </c>
      <c r="AD820" s="67">
        <v>204737.71</v>
      </c>
      <c r="AE820" s="68">
        <v>1.4379436515594739</v>
      </c>
      <c r="AF820" s="43">
        <v>80</v>
      </c>
      <c r="AG820" s="43">
        <v>80</v>
      </c>
      <c r="AH820" s="43">
        <v>19</v>
      </c>
      <c r="AI820" s="43">
        <v>22</v>
      </c>
      <c r="AJ820" s="67">
        <v>51987.369999999988</v>
      </c>
      <c r="AK820" s="67">
        <v>45355.5</v>
      </c>
      <c r="AL820" s="68">
        <v>0.87243305441302399</v>
      </c>
      <c r="AM820" s="67">
        <v>4758.8899999999994</v>
      </c>
      <c r="AN820" s="67">
        <v>11827.48</v>
      </c>
      <c r="AO820" s="68">
        <v>2.4853442714582603</v>
      </c>
      <c r="AP820" s="67">
        <v>0</v>
      </c>
      <c r="AQ820" s="67">
        <v>4867.76</v>
      </c>
      <c r="AR820" s="68">
        <v>0</v>
      </c>
      <c r="AS820" s="67">
        <v>27594.52</v>
      </c>
      <c r="AT820" s="67">
        <v>34347.879999999997</v>
      </c>
      <c r="AU820" s="68">
        <v>1.2447355489423262</v>
      </c>
      <c r="AV820" s="43">
        <v>1139.3200000000002</v>
      </c>
      <c r="AW820" s="43">
        <v>1764.66</v>
      </c>
      <c r="AX820" s="69">
        <v>1.5488712565389879</v>
      </c>
      <c r="AY820" s="43">
        <v>123279.68097875945</v>
      </c>
      <c r="AZ820" s="43">
        <v>117555.59999999999</v>
      </c>
      <c r="BA820" s="43">
        <v>20821.362057281167</v>
      </c>
      <c r="BB820" s="43">
        <v>32634.92</v>
      </c>
      <c r="BC820" s="43">
        <v>217019.98474152564</v>
      </c>
      <c r="BD820" s="43">
        <v>36801.597757906915</v>
      </c>
      <c r="BE820" s="43">
        <v>149641.66</v>
      </c>
      <c r="BF820" s="43">
        <v>252621.91999999998</v>
      </c>
      <c r="BG820" s="43">
        <v>2018.4900000000002</v>
      </c>
      <c r="BH820" s="43">
        <v>39</v>
      </c>
      <c r="BI820" s="44">
        <v>43173</v>
      </c>
      <c r="BJ820" s="44">
        <v>43541</v>
      </c>
      <c r="BK820" s="44">
        <v>43172</v>
      </c>
      <c r="BL820" s="43">
        <f t="shared" si="453"/>
        <v>848814.9</v>
      </c>
      <c r="BM820" s="43">
        <f t="shared" si="454"/>
        <v>830594.8</v>
      </c>
      <c r="BO820" s="16" t="str">
        <f>IFERROR(VLOOKUP($C820,'PORTE LOJA'!A:B,2,0),"PORTE 1")</f>
        <v>PORTE 3</v>
      </c>
      <c r="BP820" s="16">
        <f>VLOOKUP(BO820,'PAINEL E TARGET'!$S$1:$W$8,3,0)</f>
        <v>2400</v>
      </c>
      <c r="BQ820" s="16">
        <f t="shared" si="432"/>
        <v>1</v>
      </c>
      <c r="BR820" s="16">
        <f t="shared" si="433"/>
        <v>1</v>
      </c>
      <c r="BS820" s="16">
        <f t="shared" si="434"/>
        <v>1</v>
      </c>
      <c r="BT820" s="16">
        <f t="shared" si="435"/>
        <v>1</v>
      </c>
      <c r="BU820" s="16">
        <f t="shared" si="436"/>
        <v>1</v>
      </c>
      <c r="BV820" s="16">
        <f t="shared" si="437"/>
        <v>1</v>
      </c>
      <c r="BW820" s="17" t="str">
        <f t="shared" si="455"/>
        <v>111111</v>
      </c>
      <c r="BY820" s="17">
        <f t="shared" si="438"/>
        <v>1.0009999999999999</v>
      </c>
      <c r="BZ820" s="17">
        <f t="shared" si="439"/>
        <v>1.054</v>
      </c>
      <c r="CA820" s="17" t="str">
        <f t="shared" si="456"/>
        <v>Sem Retira</v>
      </c>
      <c r="CB820" s="17">
        <f t="shared" si="457"/>
        <v>1.054</v>
      </c>
      <c r="CC820" s="33" t="str">
        <f>IF(CB820&gt;='PAINEL E TARGET'!$T$11,'PAINEL E TARGET'!$S$11,
IF(CB820&gt;='PAINEL E TARGET'!$T$12,'PAINEL E TARGET'!$S$12,
IF(CB820&gt;='PAINEL E TARGET'!$T$13,'PAINEL E TARGET'!$S$13,
IF(CB820&gt;='PAINEL E TARGET'!$T$14,'PAINEL E TARGET'!$S$14,
IF(CB820&gt;='PAINEL E TARGET'!$T$15,'PAINEL E TARGET'!$S$15,
IF(CB820&gt;='PAINEL E TARGET'!$T$16,'PAINEL E TARGET'!$S$16,
IF(CB820&gt;='PAINEL E TARGET'!$T$17,'PAINEL E TARGET'!$S$17,
IF(CB820&gt;='PAINEL E TARGET'!$T$18,'PAINEL E TARGET'!$S$18,'PAINEL E TARGET'!$S$19))))))))</f>
        <v>3. Fx de 105% a 109,9%</v>
      </c>
      <c r="CD820" s="17">
        <f>IFERROR(VLOOKUP($BW820,'PAINEL E TARGET'!$G$1:$Q$99,4,0),0)</f>
        <v>0.25</v>
      </c>
      <c r="CE820" s="17">
        <f>VLOOKUP(CC820,'PAINEL E TARGET'!$S$10:$U$19,3,0)</f>
        <v>1.1000000000000001</v>
      </c>
      <c r="CF820" s="16">
        <f t="shared" si="458"/>
        <v>660</v>
      </c>
      <c r="CG820" s="17">
        <f t="shared" si="440"/>
        <v>0.872</v>
      </c>
      <c r="CH820" s="17">
        <f t="shared" si="441"/>
        <v>2.4849999999999999</v>
      </c>
      <c r="CI820" s="17" t="str">
        <f t="shared" si="442"/>
        <v>sem meta</v>
      </c>
      <c r="CJ820" s="17">
        <f t="shared" si="443"/>
        <v>1.2450000000000001</v>
      </c>
      <c r="CK820" s="17">
        <f t="shared" si="444"/>
        <v>1.5489999999999999</v>
      </c>
      <c r="CL820" s="17">
        <f t="shared" si="445"/>
        <v>1.143</v>
      </c>
      <c r="CM820" s="16">
        <f t="shared" si="446"/>
        <v>5</v>
      </c>
      <c r="CN820" s="17" t="str">
        <f t="shared" si="459"/>
        <v>ok</v>
      </c>
      <c r="CO820" s="17">
        <f t="shared" si="460"/>
        <v>1.143</v>
      </c>
      <c r="CP820" s="33" t="str">
        <f>IF(CO820&gt;='PAINEL E TARGET'!$T$11,'PAINEL E TARGET'!$S$11,
IF(CO820&gt;='PAINEL E TARGET'!$T$12,'PAINEL E TARGET'!$S$12,
IF(CO820&gt;='PAINEL E TARGET'!$T$13,'PAINEL E TARGET'!$S$13,
IF(CO820&gt;='PAINEL E TARGET'!$T$14,'PAINEL E TARGET'!$S$14,
IF(CO820&gt;='PAINEL E TARGET'!$T$15,'PAINEL E TARGET'!$S$15,
IF(CO820&gt;='PAINEL E TARGET'!$T$16,'PAINEL E TARGET'!$S$16,
IF(CO820&gt;='PAINEL E TARGET'!$T$17,'PAINEL E TARGET'!$S$17,
IF(CO820&gt;='PAINEL E TARGET'!$T$18,'PAINEL E TARGET'!$S$18,'PAINEL E TARGET'!$S$19))))))))</f>
        <v>4. Fx de 110% a 114,9%</v>
      </c>
      <c r="CQ820" s="17">
        <f>IFERROR(VLOOKUP($BW820,'PAINEL E TARGET'!$G$1:$Q$99,5,0),0)</f>
        <v>0.25</v>
      </c>
      <c r="CR820" s="17">
        <f>VLOOKUP(CP820,'PAINEL E TARGET'!$S$10:$U$19,3,0)</f>
        <v>1.2</v>
      </c>
      <c r="CS820" s="16">
        <f t="shared" si="461"/>
        <v>720</v>
      </c>
      <c r="CT820" s="17">
        <f t="shared" si="447"/>
        <v>1.4379999999999999</v>
      </c>
      <c r="CU820" s="33" t="str">
        <f>IF(CT820&gt;='PAINEL E TARGET'!$T$11,'PAINEL E TARGET'!$S$11,
IF(CT820&gt;='PAINEL E TARGET'!$T$12,'PAINEL E TARGET'!$S$12,
IF(CT820&gt;='PAINEL E TARGET'!$T$13,'PAINEL E TARGET'!$S$13,
IF(CT820&gt;='PAINEL E TARGET'!$T$14,'PAINEL E TARGET'!$S$14,
IF(CT820&gt;='PAINEL E TARGET'!$T$15,'PAINEL E TARGET'!$S$15,
IF(CT820&gt;='PAINEL E TARGET'!$T$16,'PAINEL E TARGET'!$S$16,
IF(CT820&gt;='PAINEL E TARGET'!$T$17,'PAINEL E TARGET'!$S$17,
IF(CT820&gt;='PAINEL E TARGET'!$T$18,'PAINEL E TARGET'!$S$18,'PAINEL E TARGET'!$S$19))))))))</f>
        <v>8. Fx de 130% ou mais</v>
      </c>
      <c r="CV820" s="17">
        <f>IFERROR(VLOOKUP($BW820,'PAINEL E TARGET'!$G$1:$Q$99,6,0),0)</f>
        <v>0.2</v>
      </c>
      <c r="CW820" s="17">
        <f>VLOOKUP(CU820,'PAINEL E TARGET'!$S$10:$U$19,3,0)</f>
        <v>1.6</v>
      </c>
      <c r="CX820" s="16">
        <f t="shared" si="462"/>
        <v>768.00000000000011</v>
      </c>
      <c r="CY820" s="17">
        <f t="shared" si="448"/>
        <v>0.95399999999999996</v>
      </c>
      <c r="CZ820" s="33" t="str">
        <f>IF(CY820&gt;='PAINEL E TARGET'!$T$11,'PAINEL E TARGET'!$S$11,
IF(CY820&gt;='PAINEL E TARGET'!$T$12,'PAINEL E TARGET'!$S$12,
IF(CY820&gt;='PAINEL E TARGET'!$T$13,'PAINEL E TARGET'!$S$13,
IF(CY820&gt;='PAINEL E TARGET'!$T$14,'PAINEL E TARGET'!$S$14,
IF(CY820&gt;='PAINEL E TARGET'!$T$15,'PAINEL E TARGET'!$S$15,
IF(CY820&gt;='PAINEL E TARGET'!$T$16,'PAINEL E TARGET'!$S$16,
IF(CY820&gt;='PAINEL E TARGET'!$T$17,'PAINEL E TARGET'!$S$17,
IF(CY820&gt;='PAINEL E TARGET'!$T$18,'PAINEL E TARGET'!$S$18,'PAINEL E TARGET'!$S$19))))))))</f>
        <v>1. Fx de 90% a 99,9%</v>
      </c>
      <c r="DA820" s="17">
        <f>IFERROR(VLOOKUP($BW820,'PAINEL E TARGET'!$G$1:$Q$99,7,0),0)</f>
        <v>0.15</v>
      </c>
      <c r="DB820" s="17">
        <f>VLOOKUP(CZ820,'PAINEL E TARGET'!$S$10:$U$19,3,0)</f>
        <v>0.5</v>
      </c>
      <c r="DC820" s="16">
        <f t="shared" si="463"/>
        <v>180</v>
      </c>
      <c r="DD820" s="17">
        <f t="shared" si="449"/>
        <v>1.5669999999999999</v>
      </c>
      <c r="DE820" s="33" t="str">
        <f>IF(DD820&gt;='PAINEL E TARGET'!$T$11,'PAINEL E TARGET'!$S$11,
IF(DD820&gt;='PAINEL E TARGET'!$T$12,'PAINEL E TARGET'!$S$12,
IF(DD820&gt;='PAINEL E TARGET'!$T$13,'PAINEL E TARGET'!$S$13,
IF(DD820&gt;='PAINEL E TARGET'!$T$14,'PAINEL E TARGET'!$S$14,
IF(DD820&gt;='PAINEL E TARGET'!$T$15,'PAINEL E TARGET'!$S$15,
IF(DD820&gt;='PAINEL E TARGET'!$T$16,'PAINEL E TARGET'!$S$16,
IF(DD820&gt;='PAINEL E TARGET'!$T$17,'PAINEL E TARGET'!$S$17,
IF(DD820&gt;='PAINEL E TARGET'!$T$18,'PAINEL E TARGET'!$S$18,'PAINEL E TARGET'!$S$19))))))))</f>
        <v>8. Fx de 130% ou mais</v>
      </c>
      <c r="DF820" s="17">
        <f>IFERROR(VLOOKUP($BW820,'PAINEL E TARGET'!$G$1:$Q$99,8,0),0)</f>
        <v>0.1</v>
      </c>
      <c r="DG820" s="17">
        <f>VLOOKUP(DE820,'PAINEL E TARGET'!$S$10:$U$19,3,0)</f>
        <v>1.6</v>
      </c>
      <c r="DH820" s="16">
        <f t="shared" si="464"/>
        <v>384.00000000000006</v>
      </c>
      <c r="DI820" s="17">
        <f t="shared" si="450"/>
        <v>1.1579999999999999</v>
      </c>
      <c r="DJ820" s="33" t="str">
        <f>IF(DI820&gt;='PAINEL E TARGET'!$T$11,'PAINEL E TARGET'!$S$11,
IF(DI820&gt;='PAINEL E TARGET'!$T$12,'PAINEL E TARGET'!$S$12,
IF(DI820&gt;='PAINEL E TARGET'!$T$13,'PAINEL E TARGET'!$S$13,
IF(DI820&gt;='PAINEL E TARGET'!$T$14,'PAINEL E TARGET'!$S$14,
IF(DI820&gt;='PAINEL E TARGET'!$T$15,'PAINEL E TARGET'!$S$15,
IF(DI820&gt;='PAINEL E TARGET'!$T$16,'PAINEL E TARGET'!$S$16,
IF(DI820&gt;='PAINEL E TARGET'!$T$17,'PAINEL E TARGET'!$S$17,
IF(DI820&gt;='PAINEL E TARGET'!$T$18,'PAINEL E TARGET'!$S$18,'PAINEL E TARGET'!$S$19))))))))</f>
        <v>5. Fx de 115% a 119,9%</v>
      </c>
      <c r="DK820" s="17">
        <f>IFERROR(VLOOKUP($BW820,'PAINEL E TARGET'!$G$1:$Q$99,9,0),0)</f>
        <v>0.05</v>
      </c>
      <c r="DL820" s="17">
        <f>VLOOKUP(DJ820,'PAINEL E TARGET'!$S$10:$U$19,3,0)</f>
        <v>1.3</v>
      </c>
      <c r="DM820" s="16">
        <f t="shared" si="465"/>
        <v>156</v>
      </c>
      <c r="DN820" s="17">
        <f t="shared" si="451"/>
        <v>1.5489999999999999</v>
      </c>
      <c r="DO820" s="33" t="str">
        <f>IF(DN820&gt;='PAINEL E TARGET'!$T$11,'PAINEL E TARGET'!$S$11,
IF(DN820&gt;='PAINEL E TARGET'!$T$12,'PAINEL E TARGET'!$S$12,
IF(DN820&gt;='PAINEL E TARGET'!$T$13,'PAINEL E TARGET'!$S$13,
IF(DN820&gt;='PAINEL E TARGET'!$T$14,'PAINEL E TARGET'!$S$14,
IF(DN820&gt;='PAINEL E TARGET'!$T$15,'PAINEL E TARGET'!$S$15,
IF(DN820&gt;='PAINEL E TARGET'!$T$16,'PAINEL E TARGET'!$S$16,
IF(DN820&gt;='PAINEL E TARGET'!$T$17,'PAINEL E TARGET'!$S$17,
IF(DN820&gt;='PAINEL E TARGET'!$T$18,'PAINEL E TARGET'!$S$18,'PAINEL E TARGET'!$S$19))))))))</f>
        <v>8. Fx de 130% ou mais</v>
      </c>
      <c r="DP820" s="17">
        <f>IFERROR(VLOOKUP($BW820,'PAINEL E TARGET'!$G$1:$Q$99,10,0),0)</f>
        <v>0</v>
      </c>
      <c r="DQ820" s="17">
        <f>VLOOKUP(DO820,'PAINEL E TARGET'!$S$10:$U$19,3,0)</f>
        <v>1.6</v>
      </c>
      <c r="DR820" s="16">
        <f t="shared" si="466"/>
        <v>0</v>
      </c>
      <c r="DS820" s="17">
        <f t="shared" si="452"/>
        <v>1</v>
      </c>
      <c r="DT820" s="16">
        <f>IF(DS820&gt;=1,VLOOKUP(BO820,'PAINEL E TARGET'!$S$1:$W$8,5,0),0)</f>
        <v>240</v>
      </c>
      <c r="DU820" s="16">
        <f t="shared" si="467"/>
        <v>3108</v>
      </c>
    </row>
    <row r="821" spans="2:125" s="32" customFormat="1" x14ac:dyDescent="0.2">
      <c r="B821" s="44">
        <v>43541</v>
      </c>
      <c r="C821" s="65">
        <v>1745</v>
      </c>
      <c r="D821" s="66" t="s">
        <v>816</v>
      </c>
      <c r="E821" s="65">
        <v>110</v>
      </c>
      <c r="F821" s="65" t="s">
        <v>1018</v>
      </c>
      <c r="G821" s="67">
        <v>685758.04702013906</v>
      </c>
      <c r="H821" s="67">
        <v>395116.58654306829</v>
      </c>
      <c r="I821" s="67">
        <v>343575.63</v>
      </c>
      <c r="J821" s="68">
        <v>0.86955506729290333</v>
      </c>
      <c r="K821" s="67">
        <v>56159.738518291961</v>
      </c>
      <c r="L821" s="67">
        <v>286855.9062946965</v>
      </c>
      <c r="M821" s="67">
        <v>43486.75</v>
      </c>
      <c r="N821" s="67">
        <v>288111.49</v>
      </c>
      <c r="O821" s="67">
        <v>596907.87556464213</v>
      </c>
      <c r="P821" s="67" t="s">
        <v>1082</v>
      </c>
      <c r="Q821" s="67" t="s">
        <v>1082</v>
      </c>
      <c r="R821" s="67">
        <v>0</v>
      </c>
      <c r="S821" s="67">
        <v>0</v>
      </c>
      <c r="T821" s="68">
        <v>0.10682317426068756</v>
      </c>
      <c r="U821" s="68">
        <v>7.3326685931746807E-2</v>
      </c>
      <c r="V821" s="68">
        <v>0.68643050947730599</v>
      </c>
      <c r="W821" s="67">
        <v>36642.01999999999</v>
      </c>
      <c r="X821" s="67">
        <v>24315</v>
      </c>
      <c r="Y821" s="68">
        <v>0.66358241166835252</v>
      </c>
      <c r="Z821" s="68">
        <v>0.16704343042790079</v>
      </c>
      <c r="AA821" s="68">
        <v>0.19170159045476237</v>
      </c>
      <c r="AB821" s="68">
        <v>1.1476152636694354</v>
      </c>
      <c r="AC821" s="67">
        <v>57298.509999999987</v>
      </c>
      <c r="AD821" s="67">
        <v>63567.91</v>
      </c>
      <c r="AE821" s="68">
        <v>1.1094164577752548</v>
      </c>
      <c r="AF821" s="43">
        <v>80</v>
      </c>
      <c r="AG821" s="43">
        <v>60</v>
      </c>
      <c r="AH821" s="43">
        <v>13</v>
      </c>
      <c r="AI821" s="43">
        <v>6</v>
      </c>
      <c r="AJ821" s="67">
        <v>21394.66</v>
      </c>
      <c r="AK821" s="67">
        <v>16813</v>
      </c>
      <c r="AL821" s="68">
        <v>0.78585030096295061</v>
      </c>
      <c r="AM821" s="67">
        <v>4613.34</v>
      </c>
      <c r="AN821" s="67">
        <v>1446.1</v>
      </c>
      <c r="AO821" s="68">
        <v>0.31346052968131544</v>
      </c>
      <c r="AP821" s="67">
        <v>2894.68</v>
      </c>
      <c r="AQ821" s="67">
        <v>1511.95</v>
      </c>
      <c r="AR821" s="68">
        <v>0.52232025647049074</v>
      </c>
      <c r="AS821" s="67">
        <v>7739.34</v>
      </c>
      <c r="AT821" s="67">
        <v>4543.95</v>
      </c>
      <c r="AU821" s="68">
        <v>0.58712370822318183</v>
      </c>
      <c r="AV821" s="43">
        <v>597.95000000000005</v>
      </c>
      <c r="AW821" s="43">
        <v>324.95</v>
      </c>
      <c r="AX821" s="69">
        <v>0.54344008696379287</v>
      </c>
      <c r="AY821" s="43">
        <v>56159.738518291961</v>
      </c>
      <c r="AZ821" s="43">
        <v>43486.749999999993</v>
      </c>
      <c r="BA821" s="43">
        <v>10040.81396364305</v>
      </c>
      <c r="BB821" s="43">
        <v>11918.42</v>
      </c>
      <c r="BC821" s="43">
        <v>97704.714596792081</v>
      </c>
      <c r="BD821" s="43">
        <v>17509.246697074028</v>
      </c>
      <c r="BE821" s="43">
        <v>64040.21</v>
      </c>
      <c r="BF821" s="43">
        <v>100142.25</v>
      </c>
      <c r="BG821" s="43">
        <v>1044.1899999999998</v>
      </c>
      <c r="BH821" s="43">
        <v>30</v>
      </c>
      <c r="BI821" s="44">
        <v>43173</v>
      </c>
      <c r="BJ821" s="44">
        <v>43541</v>
      </c>
      <c r="BK821" s="44">
        <v>43172</v>
      </c>
      <c r="BL821" s="43">
        <f t="shared" si="453"/>
        <v>343575.63</v>
      </c>
      <c r="BM821" s="43">
        <f t="shared" si="454"/>
        <v>331598.24</v>
      </c>
      <c r="BO821" s="16" t="str">
        <f>IFERROR(VLOOKUP($C821,'PORTE LOJA'!A:B,2,0),"PORTE 1")</f>
        <v>PORTE 1</v>
      </c>
      <c r="BP821" s="16">
        <f>VLOOKUP(BO821,'PAINEL E TARGET'!$S$1:$W$8,3,0)</f>
        <v>1650</v>
      </c>
      <c r="BQ821" s="16">
        <f t="shared" si="432"/>
        <v>1</v>
      </c>
      <c r="BR821" s="16">
        <f t="shared" si="433"/>
        <v>1</v>
      </c>
      <c r="BS821" s="16">
        <f t="shared" si="434"/>
        <v>1</v>
      </c>
      <c r="BT821" s="16">
        <f t="shared" si="435"/>
        <v>1</v>
      </c>
      <c r="BU821" s="16">
        <f t="shared" si="436"/>
        <v>1</v>
      </c>
      <c r="BV821" s="16">
        <f t="shared" si="437"/>
        <v>1</v>
      </c>
      <c r="BW821" s="17" t="str">
        <f t="shared" si="455"/>
        <v>111111</v>
      </c>
      <c r="BY821" s="17">
        <f t="shared" si="438"/>
        <v>0.87</v>
      </c>
      <c r="BZ821" s="17">
        <f t="shared" si="439"/>
        <v>0.96699999999999997</v>
      </c>
      <c r="CA821" s="17" t="str">
        <f t="shared" si="456"/>
        <v>Sem Retira</v>
      </c>
      <c r="CB821" s="17">
        <f t="shared" si="457"/>
        <v>0.96699999999999997</v>
      </c>
      <c r="CC821" s="33" t="str">
        <f>IF(CB821&gt;='PAINEL E TARGET'!$T$11,'PAINEL E TARGET'!$S$11,
IF(CB821&gt;='PAINEL E TARGET'!$T$12,'PAINEL E TARGET'!$S$12,
IF(CB821&gt;='PAINEL E TARGET'!$T$13,'PAINEL E TARGET'!$S$13,
IF(CB821&gt;='PAINEL E TARGET'!$T$14,'PAINEL E TARGET'!$S$14,
IF(CB821&gt;='PAINEL E TARGET'!$T$15,'PAINEL E TARGET'!$S$15,
IF(CB821&gt;='PAINEL E TARGET'!$T$16,'PAINEL E TARGET'!$S$16,
IF(CB821&gt;='PAINEL E TARGET'!$T$17,'PAINEL E TARGET'!$S$17,
IF(CB821&gt;='PAINEL E TARGET'!$T$18,'PAINEL E TARGET'!$S$18,'PAINEL E TARGET'!$S$19))))))))</f>
        <v>1. Fx de 90% a 99,9%</v>
      </c>
      <c r="CD821" s="17">
        <f>IFERROR(VLOOKUP($BW821,'PAINEL E TARGET'!$G$1:$Q$99,4,0),0)</f>
        <v>0.25</v>
      </c>
      <c r="CE821" s="17">
        <f>VLOOKUP(CC821,'PAINEL E TARGET'!$S$10:$U$19,3,0)</f>
        <v>0.5</v>
      </c>
      <c r="CF821" s="16">
        <f t="shared" si="458"/>
        <v>206.25</v>
      </c>
      <c r="CG821" s="17">
        <f t="shared" si="440"/>
        <v>0.78600000000000003</v>
      </c>
      <c r="CH821" s="17">
        <f t="shared" si="441"/>
        <v>0.313</v>
      </c>
      <c r="CI821" s="17">
        <f t="shared" si="442"/>
        <v>0.52200000000000002</v>
      </c>
      <c r="CJ821" s="17">
        <f t="shared" si="443"/>
        <v>0.58699999999999997</v>
      </c>
      <c r="CK821" s="17">
        <f t="shared" si="444"/>
        <v>0.54300000000000004</v>
      </c>
      <c r="CL821" s="17">
        <f t="shared" si="445"/>
        <v>0.66400000000000003</v>
      </c>
      <c r="CM821" s="16">
        <f t="shared" si="446"/>
        <v>1</v>
      </c>
      <c r="CN821" s="17" t="str">
        <f t="shared" si="459"/>
        <v>não ok</v>
      </c>
      <c r="CO821" s="17">
        <f t="shared" si="460"/>
        <v>0</v>
      </c>
      <c r="CP821" s="33" t="str">
        <f>IF(CO821&gt;='PAINEL E TARGET'!$T$11,'PAINEL E TARGET'!$S$11,
IF(CO821&gt;='PAINEL E TARGET'!$T$12,'PAINEL E TARGET'!$S$12,
IF(CO821&gt;='PAINEL E TARGET'!$T$13,'PAINEL E TARGET'!$S$13,
IF(CO821&gt;='PAINEL E TARGET'!$T$14,'PAINEL E TARGET'!$S$14,
IF(CO821&gt;='PAINEL E TARGET'!$T$15,'PAINEL E TARGET'!$S$15,
IF(CO821&gt;='PAINEL E TARGET'!$T$16,'PAINEL E TARGET'!$S$16,
IF(CO821&gt;='PAINEL E TARGET'!$T$17,'PAINEL E TARGET'!$S$17,
IF(CO821&gt;='PAINEL E TARGET'!$T$18,'PAINEL E TARGET'!$S$18,'PAINEL E TARGET'!$S$19))))))))</f>
        <v>Não elegível</v>
      </c>
      <c r="CQ821" s="17">
        <f>IFERROR(VLOOKUP($BW821,'PAINEL E TARGET'!$G$1:$Q$99,5,0),0)</f>
        <v>0.25</v>
      </c>
      <c r="CR821" s="17">
        <f>VLOOKUP(CP821,'PAINEL E TARGET'!$S$10:$U$19,3,0)</f>
        <v>0</v>
      </c>
      <c r="CS821" s="16">
        <f t="shared" si="461"/>
        <v>0</v>
      </c>
      <c r="CT821" s="17">
        <f t="shared" si="447"/>
        <v>1.109</v>
      </c>
      <c r="CU821" s="33" t="str">
        <f>IF(CT821&gt;='PAINEL E TARGET'!$T$11,'PAINEL E TARGET'!$S$11,
IF(CT821&gt;='PAINEL E TARGET'!$T$12,'PAINEL E TARGET'!$S$12,
IF(CT821&gt;='PAINEL E TARGET'!$T$13,'PAINEL E TARGET'!$S$13,
IF(CT821&gt;='PAINEL E TARGET'!$T$14,'PAINEL E TARGET'!$S$14,
IF(CT821&gt;='PAINEL E TARGET'!$T$15,'PAINEL E TARGET'!$S$15,
IF(CT821&gt;='PAINEL E TARGET'!$T$16,'PAINEL E TARGET'!$S$16,
IF(CT821&gt;='PAINEL E TARGET'!$T$17,'PAINEL E TARGET'!$S$17,
IF(CT821&gt;='PAINEL E TARGET'!$T$18,'PAINEL E TARGET'!$S$18,'PAINEL E TARGET'!$S$19))))))))</f>
        <v>4. Fx de 110% a 114,9%</v>
      </c>
      <c r="CV821" s="17">
        <f>IFERROR(VLOOKUP($BW821,'PAINEL E TARGET'!$G$1:$Q$99,6,0),0)</f>
        <v>0.2</v>
      </c>
      <c r="CW821" s="17">
        <f>VLOOKUP(CU821,'PAINEL E TARGET'!$S$10:$U$19,3,0)</f>
        <v>1.2</v>
      </c>
      <c r="CX821" s="16">
        <f t="shared" si="462"/>
        <v>396</v>
      </c>
      <c r="CY821" s="17">
        <f t="shared" si="448"/>
        <v>0.77400000000000002</v>
      </c>
      <c r="CZ821" s="33" t="str">
        <f>IF(CY821&gt;='PAINEL E TARGET'!$T$11,'PAINEL E TARGET'!$S$11,
IF(CY821&gt;='PAINEL E TARGET'!$T$12,'PAINEL E TARGET'!$S$12,
IF(CY821&gt;='PAINEL E TARGET'!$T$13,'PAINEL E TARGET'!$S$13,
IF(CY821&gt;='PAINEL E TARGET'!$T$14,'PAINEL E TARGET'!$S$14,
IF(CY821&gt;='PAINEL E TARGET'!$T$15,'PAINEL E TARGET'!$S$15,
IF(CY821&gt;='PAINEL E TARGET'!$T$16,'PAINEL E TARGET'!$S$16,
IF(CY821&gt;='PAINEL E TARGET'!$T$17,'PAINEL E TARGET'!$S$17,
IF(CY821&gt;='PAINEL E TARGET'!$T$18,'PAINEL E TARGET'!$S$18,'PAINEL E TARGET'!$S$19))))))))</f>
        <v>Não elegível</v>
      </c>
      <c r="DA821" s="17">
        <f>IFERROR(VLOOKUP($BW821,'PAINEL E TARGET'!$G$1:$Q$99,7,0),0)</f>
        <v>0.15</v>
      </c>
      <c r="DB821" s="17">
        <f>VLOOKUP(CZ821,'PAINEL E TARGET'!$S$10:$U$19,3,0)</f>
        <v>0</v>
      </c>
      <c r="DC821" s="16">
        <f t="shared" si="463"/>
        <v>0</v>
      </c>
      <c r="DD821" s="17">
        <f t="shared" si="449"/>
        <v>1.1870000000000001</v>
      </c>
      <c r="DE821" s="33" t="str">
        <f>IF(DD821&gt;='PAINEL E TARGET'!$T$11,'PAINEL E TARGET'!$S$11,
IF(DD821&gt;='PAINEL E TARGET'!$T$12,'PAINEL E TARGET'!$S$12,
IF(DD821&gt;='PAINEL E TARGET'!$T$13,'PAINEL E TARGET'!$S$13,
IF(DD821&gt;='PAINEL E TARGET'!$T$14,'PAINEL E TARGET'!$S$14,
IF(DD821&gt;='PAINEL E TARGET'!$T$15,'PAINEL E TARGET'!$S$15,
IF(DD821&gt;='PAINEL E TARGET'!$T$16,'PAINEL E TARGET'!$S$16,
IF(DD821&gt;='PAINEL E TARGET'!$T$17,'PAINEL E TARGET'!$S$17,
IF(DD821&gt;='PAINEL E TARGET'!$T$18,'PAINEL E TARGET'!$S$18,'PAINEL E TARGET'!$S$19))))))))</f>
        <v>5. Fx de 115% a 119,9%</v>
      </c>
      <c r="DF821" s="17">
        <f>IFERROR(VLOOKUP($BW821,'PAINEL E TARGET'!$G$1:$Q$99,8,0),0)</f>
        <v>0.1</v>
      </c>
      <c r="DG821" s="17">
        <f>VLOOKUP(DE821,'PAINEL E TARGET'!$S$10:$U$19,3,0)</f>
        <v>1.3</v>
      </c>
      <c r="DH821" s="16">
        <f t="shared" si="464"/>
        <v>214.5</v>
      </c>
      <c r="DI821" s="17">
        <f t="shared" si="450"/>
        <v>0.46200000000000002</v>
      </c>
      <c r="DJ821" s="33" t="str">
        <f>IF(DI821&gt;='PAINEL E TARGET'!$T$11,'PAINEL E TARGET'!$S$11,
IF(DI821&gt;='PAINEL E TARGET'!$T$12,'PAINEL E TARGET'!$S$12,
IF(DI821&gt;='PAINEL E TARGET'!$T$13,'PAINEL E TARGET'!$S$13,
IF(DI821&gt;='PAINEL E TARGET'!$T$14,'PAINEL E TARGET'!$S$14,
IF(DI821&gt;='PAINEL E TARGET'!$T$15,'PAINEL E TARGET'!$S$15,
IF(DI821&gt;='PAINEL E TARGET'!$T$16,'PAINEL E TARGET'!$S$16,
IF(DI821&gt;='PAINEL E TARGET'!$T$17,'PAINEL E TARGET'!$S$17,
IF(DI821&gt;='PAINEL E TARGET'!$T$18,'PAINEL E TARGET'!$S$18,'PAINEL E TARGET'!$S$19))))))))</f>
        <v>Não elegível</v>
      </c>
      <c r="DK821" s="17">
        <f>IFERROR(VLOOKUP($BW821,'PAINEL E TARGET'!$G$1:$Q$99,9,0),0)</f>
        <v>0.05</v>
      </c>
      <c r="DL821" s="17">
        <f>VLOOKUP(DJ821,'PAINEL E TARGET'!$S$10:$U$19,3,0)</f>
        <v>0</v>
      </c>
      <c r="DM821" s="16">
        <f t="shared" si="465"/>
        <v>0</v>
      </c>
      <c r="DN821" s="17">
        <f t="shared" si="451"/>
        <v>0.54300000000000004</v>
      </c>
      <c r="DO821" s="33" t="str">
        <f>IF(DN821&gt;='PAINEL E TARGET'!$T$11,'PAINEL E TARGET'!$S$11,
IF(DN821&gt;='PAINEL E TARGET'!$T$12,'PAINEL E TARGET'!$S$12,
IF(DN821&gt;='PAINEL E TARGET'!$T$13,'PAINEL E TARGET'!$S$13,
IF(DN821&gt;='PAINEL E TARGET'!$T$14,'PAINEL E TARGET'!$S$14,
IF(DN821&gt;='PAINEL E TARGET'!$T$15,'PAINEL E TARGET'!$S$15,
IF(DN821&gt;='PAINEL E TARGET'!$T$16,'PAINEL E TARGET'!$S$16,
IF(DN821&gt;='PAINEL E TARGET'!$T$17,'PAINEL E TARGET'!$S$17,
IF(DN821&gt;='PAINEL E TARGET'!$T$18,'PAINEL E TARGET'!$S$18,'PAINEL E TARGET'!$S$19))))))))</f>
        <v>Não elegível</v>
      </c>
      <c r="DP821" s="17">
        <f>IFERROR(VLOOKUP($BW821,'PAINEL E TARGET'!$G$1:$Q$99,10,0),0)</f>
        <v>0</v>
      </c>
      <c r="DQ821" s="17">
        <f>VLOOKUP(DO821,'PAINEL E TARGET'!$S$10:$U$19,3,0)</f>
        <v>0</v>
      </c>
      <c r="DR821" s="16">
        <f t="shared" si="466"/>
        <v>0</v>
      </c>
      <c r="DS821" s="17">
        <f t="shared" si="452"/>
        <v>0.75</v>
      </c>
      <c r="DT821" s="16">
        <f>IF(DS821&gt;=1,VLOOKUP(BO821,'PAINEL E TARGET'!$S$1:$W$8,5,0),0)</f>
        <v>0</v>
      </c>
      <c r="DU821" s="16">
        <f t="shared" si="467"/>
        <v>816.75</v>
      </c>
    </row>
    <row r="822" spans="2:125" s="32" customFormat="1" x14ac:dyDescent="0.2">
      <c r="B822" s="44">
        <v>43541</v>
      </c>
      <c r="C822" s="65">
        <v>1746</v>
      </c>
      <c r="D822" s="66" t="s">
        <v>817</v>
      </c>
      <c r="E822" s="65">
        <v>110</v>
      </c>
      <c r="F822" s="65" t="s">
        <v>1018</v>
      </c>
      <c r="G822" s="67">
        <v>757510.24086432345</v>
      </c>
      <c r="H822" s="67">
        <v>429783.0188843814</v>
      </c>
      <c r="I822" s="67">
        <v>377878.4</v>
      </c>
      <c r="J822" s="68">
        <v>0.87923064289716724</v>
      </c>
      <c r="K822" s="67">
        <v>35151.837919667487</v>
      </c>
      <c r="L822" s="67">
        <v>366416.93471657735</v>
      </c>
      <c r="M822" s="67">
        <v>46711.28</v>
      </c>
      <c r="N822" s="67">
        <v>315672.51000000007</v>
      </c>
      <c r="O822" s="67">
        <v>708492.3273917879</v>
      </c>
      <c r="P822" s="67" t="s">
        <v>1082</v>
      </c>
      <c r="Q822" s="67" t="s">
        <v>1082</v>
      </c>
      <c r="R822" s="67">
        <v>0</v>
      </c>
      <c r="S822" s="67">
        <v>523.9</v>
      </c>
      <c r="T822" s="68">
        <v>0.10858929521270298</v>
      </c>
      <c r="U822" s="68">
        <v>7.5450256756793677E-2</v>
      </c>
      <c r="V822" s="68">
        <v>0.69482223463190285</v>
      </c>
      <c r="W822" s="67">
        <v>43606.07</v>
      </c>
      <c r="X822" s="67">
        <v>27341.950000000004</v>
      </c>
      <c r="Y822" s="68">
        <v>0.62702165088484252</v>
      </c>
      <c r="Z822" s="68">
        <v>0.14941774383027404</v>
      </c>
      <c r="AA822" s="68">
        <v>0.17857550968270405</v>
      </c>
      <c r="AB822" s="68">
        <v>1.1951425922047838</v>
      </c>
      <c r="AC822" s="67">
        <v>60001.5</v>
      </c>
      <c r="AD822" s="67">
        <v>64712.87</v>
      </c>
      <c r="AE822" s="68">
        <v>1.0785208703115756</v>
      </c>
      <c r="AF822" s="43">
        <v>80</v>
      </c>
      <c r="AG822" s="43">
        <v>58</v>
      </c>
      <c r="AH822" s="43">
        <v>13</v>
      </c>
      <c r="AI822" s="43">
        <v>11</v>
      </c>
      <c r="AJ822" s="67">
        <v>24200.250000000004</v>
      </c>
      <c r="AK822" s="67">
        <v>17856</v>
      </c>
      <c r="AL822" s="68">
        <v>0.73784361731800285</v>
      </c>
      <c r="AM822" s="67">
        <v>5989.3499999999985</v>
      </c>
      <c r="AN822" s="67">
        <v>4142.3900000000003</v>
      </c>
      <c r="AO822" s="68">
        <v>0.69162596942907018</v>
      </c>
      <c r="AP822" s="67">
        <v>4809.68</v>
      </c>
      <c r="AQ822" s="67">
        <v>1795.57</v>
      </c>
      <c r="AR822" s="68">
        <v>0.37332421283744444</v>
      </c>
      <c r="AS822" s="67">
        <v>8606.7900000000009</v>
      </c>
      <c r="AT822" s="67">
        <v>3547.99</v>
      </c>
      <c r="AU822" s="68">
        <v>0.4122315055903536</v>
      </c>
      <c r="AV822" s="43">
        <v>719.57999999999993</v>
      </c>
      <c r="AW822" s="43">
        <v>374.94</v>
      </c>
      <c r="AX822" s="69">
        <v>0.52105394813641293</v>
      </c>
      <c r="AY822" s="43">
        <v>35151.837919667487</v>
      </c>
      <c r="AZ822" s="43">
        <v>46711.28</v>
      </c>
      <c r="BA822" s="43">
        <v>18484.030401765867</v>
      </c>
      <c r="BB822" s="43">
        <v>13324.66</v>
      </c>
      <c r="BC822" s="43">
        <v>62011.56545938916</v>
      </c>
      <c r="BD822" s="43">
        <v>32694.790104787611</v>
      </c>
      <c r="BE822" s="43">
        <v>77334.97</v>
      </c>
      <c r="BF822" s="43">
        <v>106412.23000000001</v>
      </c>
      <c r="BG822" s="43">
        <v>1274.5</v>
      </c>
      <c r="BH822" s="43">
        <v>30</v>
      </c>
      <c r="BI822" s="44">
        <v>43173</v>
      </c>
      <c r="BJ822" s="44">
        <v>43541</v>
      </c>
      <c r="BK822" s="44">
        <v>43172</v>
      </c>
      <c r="BL822" s="43">
        <f t="shared" si="453"/>
        <v>378402.30000000005</v>
      </c>
      <c r="BM822" s="43">
        <f t="shared" si="454"/>
        <v>362907.69000000006</v>
      </c>
      <c r="BO822" s="16" t="str">
        <f>IFERROR(VLOOKUP($C822,'PORTE LOJA'!A:B,2,0),"PORTE 1")</f>
        <v>PORTE 1</v>
      </c>
      <c r="BP822" s="16">
        <f>VLOOKUP(BO822,'PAINEL E TARGET'!$S$1:$W$8,3,0)</f>
        <v>1650</v>
      </c>
      <c r="BQ822" s="16">
        <f t="shared" si="432"/>
        <v>1</v>
      </c>
      <c r="BR822" s="16">
        <f t="shared" si="433"/>
        <v>1</v>
      </c>
      <c r="BS822" s="16">
        <f t="shared" si="434"/>
        <v>1</v>
      </c>
      <c r="BT822" s="16">
        <f t="shared" si="435"/>
        <v>1</v>
      </c>
      <c r="BU822" s="16">
        <f t="shared" si="436"/>
        <v>1</v>
      </c>
      <c r="BV822" s="16">
        <f t="shared" si="437"/>
        <v>1</v>
      </c>
      <c r="BW822" s="17" t="str">
        <f t="shared" si="455"/>
        <v>111111</v>
      </c>
      <c r="BY822" s="17">
        <f t="shared" si="438"/>
        <v>0.88</v>
      </c>
      <c r="BZ822" s="17">
        <f t="shared" si="439"/>
        <v>0.90400000000000003</v>
      </c>
      <c r="CA822" s="17" t="str">
        <f t="shared" si="456"/>
        <v>Sem Retira</v>
      </c>
      <c r="CB822" s="17">
        <f t="shared" si="457"/>
        <v>0.90400000000000003</v>
      </c>
      <c r="CC822" s="33" t="str">
        <f>IF(CB822&gt;='PAINEL E TARGET'!$T$11,'PAINEL E TARGET'!$S$11,
IF(CB822&gt;='PAINEL E TARGET'!$T$12,'PAINEL E TARGET'!$S$12,
IF(CB822&gt;='PAINEL E TARGET'!$T$13,'PAINEL E TARGET'!$S$13,
IF(CB822&gt;='PAINEL E TARGET'!$T$14,'PAINEL E TARGET'!$S$14,
IF(CB822&gt;='PAINEL E TARGET'!$T$15,'PAINEL E TARGET'!$S$15,
IF(CB822&gt;='PAINEL E TARGET'!$T$16,'PAINEL E TARGET'!$S$16,
IF(CB822&gt;='PAINEL E TARGET'!$T$17,'PAINEL E TARGET'!$S$17,
IF(CB822&gt;='PAINEL E TARGET'!$T$18,'PAINEL E TARGET'!$S$18,'PAINEL E TARGET'!$S$19))))))))</f>
        <v>1. Fx de 90% a 99,9%</v>
      </c>
      <c r="CD822" s="17">
        <f>IFERROR(VLOOKUP($BW822,'PAINEL E TARGET'!$G$1:$Q$99,4,0),0)</f>
        <v>0.25</v>
      </c>
      <c r="CE822" s="17">
        <f>VLOOKUP(CC822,'PAINEL E TARGET'!$S$10:$U$19,3,0)</f>
        <v>0.5</v>
      </c>
      <c r="CF822" s="16">
        <f t="shared" si="458"/>
        <v>206.25</v>
      </c>
      <c r="CG822" s="17">
        <f t="shared" si="440"/>
        <v>0.73799999999999999</v>
      </c>
      <c r="CH822" s="17">
        <f t="shared" si="441"/>
        <v>0.69199999999999995</v>
      </c>
      <c r="CI822" s="17">
        <f t="shared" si="442"/>
        <v>0.373</v>
      </c>
      <c r="CJ822" s="17">
        <f t="shared" si="443"/>
        <v>0.41199999999999998</v>
      </c>
      <c r="CK822" s="17">
        <f t="shared" si="444"/>
        <v>0.52100000000000002</v>
      </c>
      <c r="CL822" s="17">
        <f t="shared" si="445"/>
        <v>0.627</v>
      </c>
      <c r="CM822" s="16">
        <f t="shared" si="446"/>
        <v>1</v>
      </c>
      <c r="CN822" s="17" t="str">
        <f t="shared" si="459"/>
        <v>não ok</v>
      </c>
      <c r="CO822" s="17">
        <f t="shared" si="460"/>
        <v>0</v>
      </c>
      <c r="CP822" s="33" t="str">
        <f>IF(CO822&gt;='PAINEL E TARGET'!$T$11,'PAINEL E TARGET'!$S$11,
IF(CO822&gt;='PAINEL E TARGET'!$T$12,'PAINEL E TARGET'!$S$12,
IF(CO822&gt;='PAINEL E TARGET'!$T$13,'PAINEL E TARGET'!$S$13,
IF(CO822&gt;='PAINEL E TARGET'!$T$14,'PAINEL E TARGET'!$S$14,
IF(CO822&gt;='PAINEL E TARGET'!$T$15,'PAINEL E TARGET'!$S$15,
IF(CO822&gt;='PAINEL E TARGET'!$T$16,'PAINEL E TARGET'!$S$16,
IF(CO822&gt;='PAINEL E TARGET'!$T$17,'PAINEL E TARGET'!$S$17,
IF(CO822&gt;='PAINEL E TARGET'!$T$18,'PAINEL E TARGET'!$S$18,'PAINEL E TARGET'!$S$19))))))))</f>
        <v>Não elegível</v>
      </c>
      <c r="CQ822" s="17">
        <f>IFERROR(VLOOKUP($BW822,'PAINEL E TARGET'!$G$1:$Q$99,5,0),0)</f>
        <v>0.25</v>
      </c>
      <c r="CR822" s="17">
        <f>VLOOKUP(CP822,'PAINEL E TARGET'!$S$10:$U$19,3,0)</f>
        <v>0</v>
      </c>
      <c r="CS822" s="16">
        <f t="shared" si="461"/>
        <v>0</v>
      </c>
      <c r="CT822" s="17">
        <f t="shared" si="447"/>
        <v>1.079</v>
      </c>
      <c r="CU822" s="33" t="str">
        <f>IF(CT822&gt;='PAINEL E TARGET'!$T$11,'PAINEL E TARGET'!$S$11,
IF(CT822&gt;='PAINEL E TARGET'!$T$12,'PAINEL E TARGET'!$S$12,
IF(CT822&gt;='PAINEL E TARGET'!$T$13,'PAINEL E TARGET'!$S$13,
IF(CT822&gt;='PAINEL E TARGET'!$T$14,'PAINEL E TARGET'!$S$14,
IF(CT822&gt;='PAINEL E TARGET'!$T$15,'PAINEL E TARGET'!$S$15,
IF(CT822&gt;='PAINEL E TARGET'!$T$16,'PAINEL E TARGET'!$S$16,
IF(CT822&gt;='PAINEL E TARGET'!$T$17,'PAINEL E TARGET'!$S$17,
IF(CT822&gt;='PAINEL E TARGET'!$T$18,'PAINEL E TARGET'!$S$18,'PAINEL E TARGET'!$S$19))))))))</f>
        <v>3. Fx de 105% a 109,9%</v>
      </c>
      <c r="CV822" s="17">
        <f>IFERROR(VLOOKUP($BW822,'PAINEL E TARGET'!$G$1:$Q$99,6,0),0)</f>
        <v>0.2</v>
      </c>
      <c r="CW822" s="17">
        <f>VLOOKUP(CU822,'PAINEL E TARGET'!$S$10:$U$19,3,0)</f>
        <v>1.1000000000000001</v>
      </c>
      <c r="CX822" s="16">
        <f t="shared" si="462"/>
        <v>363.00000000000006</v>
      </c>
      <c r="CY822" s="17">
        <f t="shared" si="448"/>
        <v>1.329</v>
      </c>
      <c r="CZ822" s="33" t="str">
        <f>IF(CY822&gt;='PAINEL E TARGET'!$T$11,'PAINEL E TARGET'!$S$11,
IF(CY822&gt;='PAINEL E TARGET'!$T$12,'PAINEL E TARGET'!$S$12,
IF(CY822&gt;='PAINEL E TARGET'!$T$13,'PAINEL E TARGET'!$S$13,
IF(CY822&gt;='PAINEL E TARGET'!$T$14,'PAINEL E TARGET'!$S$14,
IF(CY822&gt;='PAINEL E TARGET'!$T$15,'PAINEL E TARGET'!$S$15,
IF(CY822&gt;='PAINEL E TARGET'!$T$16,'PAINEL E TARGET'!$S$16,
IF(CY822&gt;='PAINEL E TARGET'!$T$17,'PAINEL E TARGET'!$S$17,
IF(CY822&gt;='PAINEL E TARGET'!$T$18,'PAINEL E TARGET'!$S$18,'PAINEL E TARGET'!$S$19))))))))</f>
        <v>8. Fx de 130% ou mais</v>
      </c>
      <c r="DA822" s="17">
        <f>IFERROR(VLOOKUP($BW822,'PAINEL E TARGET'!$G$1:$Q$99,7,0),0)</f>
        <v>0.15</v>
      </c>
      <c r="DB822" s="17">
        <f>VLOOKUP(CZ822,'PAINEL E TARGET'!$S$10:$U$19,3,0)</f>
        <v>1.6</v>
      </c>
      <c r="DC822" s="16">
        <f t="shared" si="463"/>
        <v>396</v>
      </c>
      <c r="DD822" s="17">
        <f t="shared" si="449"/>
        <v>0.72099999999999997</v>
      </c>
      <c r="DE822" s="33" t="str">
        <f>IF(DD822&gt;='PAINEL E TARGET'!$T$11,'PAINEL E TARGET'!$S$11,
IF(DD822&gt;='PAINEL E TARGET'!$T$12,'PAINEL E TARGET'!$S$12,
IF(DD822&gt;='PAINEL E TARGET'!$T$13,'PAINEL E TARGET'!$S$13,
IF(DD822&gt;='PAINEL E TARGET'!$T$14,'PAINEL E TARGET'!$S$14,
IF(DD822&gt;='PAINEL E TARGET'!$T$15,'PAINEL E TARGET'!$S$15,
IF(DD822&gt;='PAINEL E TARGET'!$T$16,'PAINEL E TARGET'!$S$16,
IF(DD822&gt;='PAINEL E TARGET'!$T$17,'PAINEL E TARGET'!$S$17,
IF(DD822&gt;='PAINEL E TARGET'!$T$18,'PAINEL E TARGET'!$S$18,'PAINEL E TARGET'!$S$19))))))))</f>
        <v>Não elegível</v>
      </c>
      <c r="DF822" s="17">
        <f>IFERROR(VLOOKUP($BW822,'PAINEL E TARGET'!$G$1:$Q$99,8,0),0)</f>
        <v>0.1</v>
      </c>
      <c r="DG822" s="17">
        <f>VLOOKUP(DE822,'PAINEL E TARGET'!$S$10:$U$19,3,0)</f>
        <v>0</v>
      </c>
      <c r="DH822" s="16">
        <f t="shared" si="464"/>
        <v>0</v>
      </c>
      <c r="DI822" s="17">
        <f t="shared" si="450"/>
        <v>0.84599999999999997</v>
      </c>
      <c r="DJ822" s="33" t="str">
        <f>IF(DI822&gt;='PAINEL E TARGET'!$T$11,'PAINEL E TARGET'!$S$11,
IF(DI822&gt;='PAINEL E TARGET'!$T$12,'PAINEL E TARGET'!$S$12,
IF(DI822&gt;='PAINEL E TARGET'!$T$13,'PAINEL E TARGET'!$S$13,
IF(DI822&gt;='PAINEL E TARGET'!$T$14,'PAINEL E TARGET'!$S$14,
IF(DI822&gt;='PAINEL E TARGET'!$T$15,'PAINEL E TARGET'!$S$15,
IF(DI822&gt;='PAINEL E TARGET'!$T$16,'PAINEL E TARGET'!$S$16,
IF(DI822&gt;='PAINEL E TARGET'!$T$17,'PAINEL E TARGET'!$S$17,
IF(DI822&gt;='PAINEL E TARGET'!$T$18,'PAINEL E TARGET'!$S$18,'PAINEL E TARGET'!$S$19))))))))</f>
        <v>Não elegível</v>
      </c>
      <c r="DK822" s="17">
        <f>IFERROR(VLOOKUP($BW822,'PAINEL E TARGET'!$G$1:$Q$99,9,0),0)</f>
        <v>0.05</v>
      </c>
      <c r="DL822" s="17">
        <f>VLOOKUP(DJ822,'PAINEL E TARGET'!$S$10:$U$19,3,0)</f>
        <v>0</v>
      </c>
      <c r="DM822" s="16">
        <f t="shared" si="465"/>
        <v>0</v>
      </c>
      <c r="DN822" s="17">
        <f t="shared" si="451"/>
        <v>0.52100000000000002</v>
      </c>
      <c r="DO822" s="33" t="str">
        <f>IF(DN822&gt;='PAINEL E TARGET'!$T$11,'PAINEL E TARGET'!$S$11,
IF(DN822&gt;='PAINEL E TARGET'!$T$12,'PAINEL E TARGET'!$S$12,
IF(DN822&gt;='PAINEL E TARGET'!$T$13,'PAINEL E TARGET'!$S$13,
IF(DN822&gt;='PAINEL E TARGET'!$T$14,'PAINEL E TARGET'!$S$14,
IF(DN822&gt;='PAINEL E TARGET'!$T$15,'PAINEL E TARGET'!$S$15,
IF(DN822&gt;='PAINEL E TARGET'!$T$16,'PAINEL E TARGET'!$S$16,
IF(DN822&gt;='PAINEL E TARGET'!$T$17,'PAINEL E TARGET'!$S$17,
IF(DN822&gt;='PAINEL E TARGET'!$T$18,'PAINEL E TARGET'!$S$18,'PAINEL E TARGET'!$S$19))))))))</f>
        <v>Não elegível</v>
      </c>
      <c r="DP822" s="17">
        <f>IFERROR(VLOOKUP($BW822,'PAINEL E TARGET'!$G$1:$Q$99,10,0),0)</f>
        <v>0</v>
      </c>
      <c r="DQ822" s="17">
        <f>VLOOKUP(DO822,'PAINEL E TARGET'!$S$10:$U$19,3,0)</f>
        <v>0</v>
      </c>
      <c r="DR822" s="16">
        <f t="shared" si="466"/>
        <v>0</v>
      </c>
      <c r="DS822" s="17">
        <f t="shared" si="452"/>
        <v>0.72499999999999998</v>
      </c>
      <c r="DT822" s="16">
        <f>IF(DS822&gt;=1,VLOOKUP(BO822,'PAINEL E TARGET'!$S$1:$W$8,5,0),0)</f>
        <v>0</v>
      </c>
      <c r="DU822" s="16">
        <f t="shared" si="467"/>
        <v>965.25</v>
      </c>
    </row>
    <row r="823" spans="2:125" s="32" customFormat="1" x14ac:dyDescent="0.2">
      <c r="B823" s="44">
        <v>43541</v>
      </c>
      <c r="C823" s="65">
        <v>1747</v>
      </c>
      <c r="D823" s="66" t="s">
        <v>818</v>
      </c>
      <c r="E823" s="65">
        <v>110</v>
      </c>
      <c r="F823" s="65" t="s">
        <v>1018</v>
      </c>
      <c r="G823" s="67">
        <v>1121148.1995670062</v>
      </c>
      <c r="H823" s="67">
        <v>627966.85485651903</v>
      </c>
      <c r="I823" s="67">
        <v>547634.22</v>
      </c>
      <c r="J823" s="68">
        <v>0.87207503989223467</v>
      </c>
      <c r="K823" s="67">
        <v>54794.777169950918</v>
      </c>
      <c r="L823" s="67">
        <v>521999.18509666604</v>
      </c>
      <c r="M823" s="67">
        <v>41879.120000000003</v>
      </c>
      <c r="N823" s="67">
        <v>483582.97000000003</v>
      </c>
      <c r="O823" s="67">
        <v>1031116.5225483847</v>
      </c>
      <c r="P823" s="67" t="s">
        <v>1082</v>
      </c>
      <c r="Q823" s="67" t="s">
        <v>1082</v>
      </c>
      <c r="R823" s="67">
        <v>0</v>
      </c>
      <c r="S823" s="67">
        <v>0</v>
      </c>
      <c r="T823" s="68">
        <v>0.1097099209418379</v>
      </c>
      <c r="U823" s="68">
        <v>8.7838458527046179E-2</v>
      </c>
      <c r="V823" s="68">
        <v>0.80064280215472261</v>
      </c>
      <c r="W823" s="67">
        <v>63280.02</v>
      </c>
      <c r="X823" s="67">
        <v>46155.780000000006</v>
      </c>
      <c r="Y823" s="68">
        <v>0.72938946605895527</v>
      </c>
      <c r="Z823" s="68">
        <v>0.1771631928989667</v>
      </c>
      <c r="AA823" s="68">
        <v>0.24700476489179266</v>
      </c>
      <c r="AB823" s="68">
        <v>1.3942216825627853</v>
      </c>
      <c r="AC823" s="67">
        <v>102186.66</v>
      </c>
      <c r="AD823" s="67">
        <v>129791.63999999998</v>
      </c>
      <c r="AE823" s="68">
        <v>1.2701426976867625</v>
      </c>
      <c r="AF823" s="43">
        <v>80</v>
      </c>
      <c r="AG823" s="43">
        <v>70</v>
      </c>
      <c r="AH823" s="43">
        <v>17</v>
      </c>
      <c r="AI823" s="43">
        <v>12</v>
      </c>
      <c r="AJ823" s="67">
        <v>25042.67</v>
      </c>
      <c r="AK823" s="67">
        <v>18904.5</v>
      </c>
      <c r="AL823" s="68">
        <v>0.75489155110058159</v>
      </c>
      <c r="AM823" s="67">
        <v>4097.6000000000004</v>
      </c>
      <c r="AN823" s="67">
        <v>2247.8000000000002</v>
      </c>
      <c r="AO823" s="68">
        <v>0.54856501366653654</v>
      </c>
      <c r="AP823" s="67">
        <v>2916.18</v>
      </c>
      <c r="AQ823" s="67">
        <v>466.72</v>
      </c>
      <c r="AR823" s="68">
        <v>0.16004499036410649</v>
      </c>
      <c r="AS823" s="67">
        <v>31223.57</v>
      </c>
      <c r="AT823" s="67">
        <v>24536.76</v>
      </c>
      <c r="AU823" s="68">
        <v>0.78584095284427757</v>
      </c>
      <c r="AV823" s="43">
        <v>2346.56</v>
      </c>
      <c r="AW823" s="43">
        <v>1379.82</v>
      </c>
      <c r="AX823" s="69">
        <v>0.58801820537297145</v>
      </c>
      <c r="AY823" s="43">
        <v>54794.777169950918</v>
      </c>
      <c r="AZ823" s="43">
        <v>41879.119999999995</v>
      </c>
      <c r="BA823" s="43">
        <v>26971.432680586266</v>
      </c>
      <c r="BB823" s="43">
        <v>24624.09</v>
      </c>
      <c r="BC823" s="43">
        <v>97880.273301853173</v>
      </c>
      <c r="BD823" s="43">
        <v>48279.501469563722</v>
      </c>
      <c r="BE823" s="43">
        <v>113758.17999999998</v>
      </c>
      <c r="BF823" s="43">
        <v>183700.62999999998</v>
      </c>
      <c r="BG823" s="43">
        <v>4206.7</v>
      </c>
      <c r="BH823" s="43">
        <v>57</v>
      </c>
      <c r="BI823" s="44">
        <v>43173</v>
      </c>
      <c r="BJ823" s="44">
        <v>43541</v>
      </c>
      <c r="BK823" s="44">
        <v>43172</v>
      </c>
      <c r="BL823" s="43">
        <f t="shared" si="453"/>
        <v>547634.22</v>
      </c>
      <c r="BM823" s="43">
        <f t="shared" si="454"/>
        <v>525462.09000000008</v>
      </c>
      <c r="BO823" s="16" t="str">
        <f>IFERROR(VLOOKUP($C823,'PORTE LOJA'!A:B,2,0),"PORTE 1")</f>
        <v>PORTE 2</v>
      </c>
      <c r="BP823" s="16">
        <f>VLOOKUP(BO823,'PAINEL E TARGET'!$S$1:$W$8,3,0)</f>
        <v>1875</v>
      </c>
      <c r="BQ823" s="16">
        <f t="shared" si="432"/>
        <v>1</v>
      </c>
      <c r="BR823" s="16">
        <f t="shared" si="433"/>
        <v>1</v>
      </c>
      <c r="BS823" s="16">
        <f t="shared" si="434"/>
        <v>1</v>
      </c>
      <c r="BT823" s="16">
        <f t="shared" si="435"/>
        <v>1</v>
      </c>
      <c r="BU823" s="16">
        <f t="shared" si="436"/>
        <v>1</v>
      </c>
      <c r="BV823" s="16">
        <f t="shared" si="437"/>
        <v>1</v>
      </c>
      <c r="BW823" s="17" t="str">
        <f t="shared" si="455"/>
        <v>111111</v>
      </c>
      <c r="BY823" s="17">
        <f t="shared" si="438"/>
        <v>0.872</v>
      </c>
      <c r="BZ823" s="17">
        <f t="shared" si="439"/>
        <v>0.91100000000000003</v>
      </c>
      <c r="CA823" s="17" t="str">
        <f t="shared" si="456"/>
        <v>Sem Retira</v>
      </c>
      <c r="CB823" s="17">
        <f t="shared" si="457"/>
        <v>0.91100000000000003</v>
      </c>
      <c r="CC823" s="33" t="str">
        <f>IF(CB823&gt;='PAINEL E TARGET'!$T$11,'PAINEL E TARGET'!$S$11,
IF(CB823&gt;='PAINEL E TARGET'!$T$12,'PAINEL E TARGET'!$S$12,
IF(CB823&gt;='PAINEL E TARGET'!$T$13,'PAINEL E TARGET'!$S$13,
IF(CB823&gt;='PAINEL E TARGET'!$T$14,'PAINEL E TARGET'!$S$14,
IF(CB823&gt;='PAINEL E TARGET'!$T$15,'PAINEL E TARGET'!$S$15,
IF(CB823&gt;='PAINEL E TARGET'!$T$16,'PAINEL E TARGET'!$S$16,
IF(CB823&gt;='PAINEL E TARGET'!$T$17,'PAINEL E TARGET'!$S$17,
IF(CB823&gt;='PAINEL E TARGET'!$T$18,'PAINEL E TARGET'!$S$18,'PAINEL E TARGET'!$S$19))))))))</f>
        <v>1. Fx de 90% a 99,9%</v>
      </c>
      <c r="CD823" s="17">
        <f>IFERROR(VLOOKUP($BW823,'PAINEL E TARGET'!$G$1:$Q$99,4,0),0)</f>
        <v>0.25</v>
      </c>
      <c r="CE823" s="17">
        <f>VLOOKUP(CC823,'PAINEL E TARGET'!$S$10:$U$19,3,0)</f>
        <v>0.5</v>
      </c>
      <c r="CF823" s="16">
        <f t="shared" si="458"/>
        <v>234.375</v>
      </c>
      <c r="CG823" s="17">
        <f t="shared" si="440"/>
        <v>0.755</v>
      </c>
      <c r="CH823" s="17">
        <f t="shared" si="441"/>
        <v>0.54900000000000004</v>
      </c>
      <c r="CI823" s="17">
        <f t="shared" si="442"/>
        <v>0.16</v>
      </c>
      <c r="CJ823" s="17">
        <f t="shared" si="443"/>
        <v>0.78600000000000003</v>
      </c>
      <c r="CK823" s="17">
        <f t="shared" si="444"/>
        <v>0.58799999999999997</v>
      </c>
      <c r="CL823" s="17">
        <f t="shared" si="445"/>
        <v>0.72899999999999998</v>
      </c>
      <c r="CM823" s="16">
        <f t="shared" si="446"/>
        <v>2</v>
      </c>
      <c r="CN823" s="17" t="str">
        <f t="shared" si="459"/>
        <v>não ok</v>
      </c>
      <c r="CO823" s="17">
        <f t="shared" si="460"/>
        <v>0</v>
      </c>
      <c r="CP823" s="33" t="str">
        <f>IF(CO823&gt;='PAINEL E TARGET'!$T$11,'PAINEL E TARGET'!$S$11,
IF(CO823&gt;='PAINEL E TARGET'!$T$12,'PAINEL E TARGET'!$S$12,
IF(CO823&gt;='PAINEL E TARGET'!$T$13,'PAINEL E TARGET'!$S$13,
IF(CO823&gt;='PAINEL E TARGET'!$T$14,'PAINEL E TARGET'!$S$14,
IF(CO823&gt;='PAINEL E TARGET'!$T$15,'PAINEL E TARGET'!$S$15,
IF(CO823&gt;='PAINEL E TARGET'!$T$16,'PAINEL E TARGET'!$S$16,
IF(CO823&gt;='PAINEL E TARGET'!$T$17,'PAINEL E TARGET'!$S$17,
IF(CO823&gt;='PAINEL E TARGET'!$T$18,'PAINEL E TARGET'!$S$18,'PAINEL E TARGET'!$S$19))))))))</f>
        <v>Não elegível</v>
      </c>
      <c r="CQ823" s="17">
        <f>IFERROR(VLOOKUP($BW823,'PAINEL E TARGET'!$G$1:$Q$99,5,0),0)</f>
        <v>0.25</v>
      </c>
      <c r="CR823" s="17">
        <f>VLOOKUP(CP823,'PAINEL E TARGET'!$S$10:$U$19,3,0)</f>
        <v>0</v>
      </c>
      <c r="CS823" s="16">
        <f t="shared" si="461"/>
        <v>0</v>
      </c>
      <c r="CT823" s="17">
        <f t="shared" si="447"/>
        <v>1.27</v>
      </c>
      <c r="CU823" s="33" t="str">
        <f>IF(CT823&gt;='PAINEL E TARGET'!$T$11,'PAINEL E TARGET'!$S$11,
IF(CT823&gt;='PAINEL E TARGET'!$T$12,'PAINEL E TARGET'!$S$12,
IF(CT823&gt;='PAINEL E TARGET'!$T$13,'PAINEL E TARGET'!$S$13,
IF(CT823&gt;='PAINEL E TARGET'!$T$14,'PAINEL E TARGET'!$S$14,
IF(CT823&gt;='PAINEL E TARGET'!$T$15,'PAINEL E TARGET'!$S$15,
IF(CT823&gt;='PAINEL E TARGET'!$T$16,'PAINEL E TARGET'!$S$16,
IF(CT823&gt;='PAINEL E TARGET'!$T$17,'PAINEL E TARGET'!$S$17,
IF(CT823&gt;='PAINEL E TARGET'!$T$18,'PAINEL E TARGET'!$S$18,'PAINEL E TARGET'!$S$19))))))))</f>
        <v>7. Fx de 125% a 129,9%</v>
      </c>
      <c r="CV823" s="17">
        <f>IFERROR(VLOOKUP($BW823,'PAINEL E TARGET'!$G$1:$Q$99,6,0),0)</f>
        <v>0.2</v>
      </c>
      <c r="CW823" s="17">
        <f>VLOOKUP(CU823,'PAINEL E TARGET'!$S$10:$U$19,3,0)</f>
        <v>1.5</v>
      </c>
      <c r="CX823" s="16">
        <f t="shared" si="462"/>
        <v>562.50000000000011</v>
      </c>
      <c r="CY823" s="17">
        <f t="shared" si="448"/>
        <v>0.76400000000000001</v>
      </c>
      <c r="CZ823" s="33" t="str">
        <f>IF(CY823&gt;='PAINEL E TARGET'!$T$11,'PAINEL E TARGET'!$S$11,
IF(CY823&gt;='PAINEL E TARGET'!$T$12,'PAINEL E TARGET'!$S$12,
IF(CY823&gt;='PAINEL E TARGET'!$T$13,'PAINEL E TARGET'!$S$13,
IF(CY823&gt;='PAINEL E TARGET'!$T$14,'PAINEL E TARGET'!$S$14,
IF(CY823&gt;='PAINEL E TARGET'!$T$15,'PAINEL E TARGET'!$S$15,
IF(CY823&gt;='PAINEL E TARGET'!$T$16,'PAINEL E TARGET'!$S$16,
IF(CY823&gt;='PAINEL E TARGET'!$T$17,'PAINEL E TARGET'!$S$17,
IF(CY823&gt;='PAINEL E TARGET'!$T$18,'PAINEL E TARGET'!$S$18,'PAINEL E TARGET'!$S$19))))))))</f>
        <v>Não elegível</v>
      </c>
      <c r="DA823" s="17">
        <f>IFERROR(VLOOKUP($BW823,'PAINEL E TARGET'!$G$1:$Q$99,7,0),0)</f>
        <v>0.15</v>
      </c>
      <c r="DB823" s="17">
        <f>VLOOKUP(CZ823,'PAINEL E TARGET'!$S$10:$U$19,3,0)</f>
        <v>0</v>
      </c>
      <c r="DC823" s="16">
        <f t="shared" si="463"/>
        <v>0</v>
      </c>
      <c r="DD823" s="17">
        <f t="shared" si="449"/>
        <v>0.91300000000000003</v>
      </c>
      <c r="DE823" s="33" t="str">
        <f>IF(DD823&gt;='PAINEL E TARGET'!$T$11,'PAINEL E TARGET'!$S$11,
IF(DD823&gt;='PAINEL E TARGET'!$T$12,'PAINEL E TARGET'!$S$12,
IF(DD823&gt;='PAINEL E TARGET'!$T$13,'PAINEL E TARGET'!$S$13,
IF(DD823&gt;='PAINEL E TARGET'!$T$14,'PAINEL E TARGET'!$S$14,
IF(DD823&gt;='PAINEL E TARGET'!$T$15,'PAINEL E TARGET'!$S$15,
IF(DD823&gt;='PAINEL E TARGET'!$T$16,'PAINEL E TARGET'!$S$16,
IF(DD823&gt;='PAINEL E TARGET'!$T$17,'PAINEL E TARGET'!$S$17,
IF(DD823&gt;='PAINEL E TARGET'!$T$18,'PAINEL E TARGET'!$S$18,'PAINEL E TARGET'!$S$19))))))))</f>
        <v>1. Fx de 90% a 99,9%</v>
      </c>
      <c r="DF823" s="17">
        <f>IFERROR(VLOOKUP($BW823,'PAINEL E TARGET'!$G$1:$Q$99,8,0),0)</f>
        <v>0.1</v>
      </c>
      <c r="DG823" s="17">
        <f>VLOOKUP(DE823,'PAINEL E TARGET'!$S$10:$U$19,3,0)</f>
        <v>0.5</v>
      </c>
      <c r="DH823" s="16">
        <f t="shared" si="464"/>
        <v>93.75</v>
      </c>
      <c r="DI823" s="17">
        <f t="shared" si="450"/>
        <v>0.70599999999999996</v>
      </c>
      <c r="DJ823" s="33" t="str">
        <f>IF(DI823&gt;='PAINEL E TARGET'!$T$11,'PAINEL E TARGET'!$S$11,
IF(DI823&gt;='PAINEL E TARGET'!$T$12,'PAINEL E TARGET'!$S$12,
IF(DI823&gt;='PAINEL E TARGET'!$T$13,'PAINEL E TARGET'!$S$13,
IF(DI823&gt;='PAINEL E TARGET'!$T$14,'PAINEL E TARGET'!$S$14,
IF(DI823&gt;='PAINEL E TARGET'!$T$15,'PAINEL E TARGET'!$S$15,
IF(DI823&gt;='PAINEL E TARGET'!$T$16,'PAINEL E TARGET'!$S$16,
IF(DI823&gt;='PAINEL E TARGET'!$T$17,'PAINEL E TARGET'!$S$17,
IF(DI823&gt;='PAINEL E TARGET'!$T$18,'PAINEL E TARGET'!$S$18,'PAINEL E TARGET'!$S$19))))))))</f>
        <v>Não elegível</v>
      </c>
      <c r="DK823" s="17">
        <f>IFERROR(VLOOKUP($BW823,'PAINEL E TARGET'!$G$1:$Q$99,9,0),0)</f>
        <v>0.05</v>
      </c>
      <c r="DL823" s="17">
        <f>VLOOKUP(DJ823,'PAINEL E TARGET'!$S$10:$U$19,3,0)</f>
        <v>0</v>
      </c>
      <c r="DM823" s="16">
        <f t="shared" si="465"/>
        <v>0</v>
      </c>
      <c r="DN823" s="17">
        <f t="shared" si="451"/>
        <v>0.58799999999999997</v>
      </c>
      <c r="DO823" s="33" t="str">
        <f>IF(DN823&gt;='PAINEL E TARGET'!$T$11,'PAINEL E TARGET'!$S$11,
IF(DN823&gt;='PAINEL E TARGET'!$T$12,'PAINEL E TARGET'!$S$12,
IF(DN823&gt;='PAINEL E TARGET'!$T$13,'PAINEL E TARGET'!$S$13,
IF(DN823&gt;='PAINEL E TARGET'!$T$14,'PAINEL E TARGET'!$S$14,
IF(DN823&gt;='PAINEL E TARGET'!$T$15,'PAINEL E TARGET'!$S$15,
IF(DN823&gt;='PAINEL E TARGET'!$T$16,'PAINEL E TARGET'!$S$16,
IF(DN823&gt;='PAINEL E TARGET'!$T$17,'PAINEL E TARGET'!$S$17,
IF(DN823&gt;='PAINEL E TARGET'!$T$18,'PAINEL E TARGET'!$S$18,'PAINEL E TARGET'!$S$19))))))))</f>
        <v>Não elegível</v>
      </c>
      <c r="DP823" s="17">
        <f>IFERROR(VLOOKUP($BW823,'PAINEL E TARGET'!$G$1:$Q$99,10,0),0)</f>
        <v>0</v>
      </c>
      <c r="DQ823" s="17">
        <f>VLOOKUP(DO823,'PAINEL E TARGET'!$S$10:$U$19,3,0)</f>
        <v>0</v>
      </c>
      <c r="DR823" s="16">
        <f t="shared" si="466"/>
        <v>0</v>
      </c>
      <c r="DS823" s="17">
        <f t="shared" si="452"/>
        <v>0.875</v>
      </c>
      <c r="DT823" s="16">
        <f>IF(DS823&gt;=1,VLOOKUP(BO823,'PAINEL E TARGET'!$S$1:$W$8,5,0),0)</f>
        <v>0</v>
      </c>
      <c r="DU823" s="16">
        <f t="shared" si="467"/>
        <v>890.62500000000011</v>
      </c>
    </row>
    <row r="824" spans="2:125" s="32" customFormat="1" x14ac:dyDescent="0.2">
      <c r="B824" s="44">
        <v>43541</v>
      </c>
      <c r="C824" s="65">
        <v>1748</v>
      </c>
      <c r="D824" s="66" t="s">
        <v>819</v>
      </c>
      <c r="E824" s="65">
        <v>419</v>
      </c>
      <c r="F824" s="65" t="s">
        <v>1020</v>
      </c>
      <c r="G824" s="67">
        <v>1973440.0652914178</v>
      </c>
      <c r="H824" s="67">
        <v>1206946.0356799122</v>
      </c>
      <c r="I824" s="67">
        <v>1110306.4099999999</v>
      </c>
      <c r="J824" s="68">
        <v>0.91993045022475095</v>
      </c>
      <c r="K824" s="67">
        <v>289555.54762716329</v>
      </c>
      <c r="L824" s="67">
        <v>718152.93901392468</v>
      </c>
      <c r="M824" s="67">
        <v>270305.71999999997</v>
      </c>
      <c r="N824" s="67">
        <v>787011.9</v>
      </c>
      <c r="O824" s="67">
        <v>1663216.049023041</v>
      </c>
      <c r="P824" s="67" t="s">
        <v>1082</v>
      </c>
      <c r="Q824" s="67" t="s">
        <v>1082</v>
      </c>
      <c r="R824" s="67">
        <v>0</v>
      </c>
      <c r="S824" s="67">
        <v>3738.9</v>
      </c>
      <c r="T824" s="68">
        <v>8.9802270398295428E-2</v>
      </c>
      <c r="U824" s="68">
        <v>7.3144605307911156E-2</v>
      </c>
      <c r="V824" s="68">
        <v>0.8145073057005866</v>
      </c>
      <c r="W824" s="67">
        <v>90494.510000000009</v>
      </c>
      <c r="X824" s="67">
        <v>77337.08</v>
      </c>
      <c r="Y824" s="68">
        <v>0.85460521306762138</v>
      </c>
      <c r="Z824" s="68">
        <v>6.0532694532844537E-2</v>
      </c>
      <c r="AA824" s="68">
        <v>4.276581525237421E-2</v>
      </c>
      <c r="AB824" s="68">
        <v>0.70649118765347274</v>
      </c>
      <c r="AC824" s="67">
        <v>60999.31</v>
      </c>
      <c r="AD824" s="67">
        <v>45217.05</v>
      </c>
      <c r="AE824" s="68">
        <v>0.74127149962843852</v>
      </c>
      <c r="AF824" s="43">
        <v>80</v>
      </c>
      <c r="AG824" s="43">
        <v>74</v>
      </c>
      <c r="AH824" s="43">
        <v>29</v>
      </c>
      <c r="AI824" s="43">
        <v>24</v>
      </c>
      <c r="AJ824" s="67">
        <v>54924.150000000009</v>
      </c>
      <c r="AK824" s="67">
        <v>51139.33</v>
      </c>
      <c r="AL824" s="68">
        <v>0.9310900578343041</v>
      </c>
      <c r="AM824" s="67">
        <v>16244.51</v>
      </c>
      <c r="AN824" s="67">
        <v>14605.890000000003</v>
      </c>
      <c r="AO824" s="68">
        <v>0.89912776685784934</v>
      </c>
      <c r="AP824" s="67">
        <v>6456.55</v>
      </c>
      <c r="AQ824" s="67">
        <v>2255.88</v>
      </c>
      <c r="AR824" s="68">
        <v>0.34939402622143406</v>
      </c>
      <c r="AS824" s="67">
        <v>12869.299999999997</v>
      </c>
      <c r="AT824" s="67">
        <v>9335.98</v>
      </c>
      <c r="AU824" s="68">
        <v>0.72544582844443761</v>
      </c>
      <c r="AV824" s="43">
        <v>300.33999999999997</v>
      </c>
      <c r="AW824" s="43">
        <v>49.99</v>
      </c>
      <c r="AX824" s="69">
        <v>0.16644469601118733</v>
      </c>
      <c r="AY824" s="43">
        <v>289555.54762716329</v>
      </c>
      <c r="AZ824" s="43">
        <v>270305.72000000003</v>
      </c>
      <c r="BA824" s="43">
        <v>29436.863512145359</v>
      </c>
      <c r="BB824" s="43">
        <v>34032.370000000003</v>
      </c>
      <c r="BC824" s="43">
        <v>478020.33113750973</v>
      </c>
      <c r="BD824" s="43">
        <v>48954.004891316959</v>
      </c>
      <c r="BE824" s="43">
        <v>150188.32</v>
      </c>
      <c r="BF824" s="43">
        <v>101237.01000000002</v>
      </c>
      <c r="BG824" s="43">
        <v>499.86999999999983</v>
      </c>
      <c r="BH824" s="43">
        <v>54</v>
      </c>
      <c r="BI824" s="44">
        <v>43173</v>
      </c>
      <c r="BJ824" s="44">
        <v>43541</v>
      </c>
      <c r="BK824" s="44">
        <v>43172</v>
      </c>
      <c r="BL824" s="43">
        <f t="shared" si="453"/>
        <v>1114045.3099999998</v>
      </c>
      <c r="BM824" s="43">
        <f t="shared" si="454"/>
        <v>1061056.52</v>
      </c>
      <c r="BO824" s="16" t="str">
        <f>IFERROR(VLOOKUP($C824,'PORTE LOJA'!A:B,2,0),"PORTE 1")</f>
        <v>PORTE 3</v>
      </c>
      <c r="BP824" s="16">
        <f>VLOOKUP(BO824,'PAINEL E TARGET'!$S$1:$W$8,3,0)</f>
        <v>2400</v>
      </c>
      <c r="BQ824" s="16">
        <f t="shared" si="432"/>
        <v>1</v>
      </c>
      <c r="BR824" s="16">
        <f t="shared" si="433"/>
        <v>1</v>
      </c>
      <c r="BS824" s="16">
        <f t="shared" si="434"/>
        <v>1</v>
      </c>
      <c r="BT824" s="16">
        <f t="shared" si="435"/>
        <v>1</v>
      </c>
      <c r="BU824" s="16">
        <f t="shared" si="436"/>
        <v>1</v>
      </c>
      <c r="BV824" s="16">
        <f t="shared" si="437"/>
        <v>1</v>
      </c>
      <c r="BW824" s="17" t="str">
        <f t="shared" si="455"/>
        <v>111111</v>
      </c>
      <c r="BY824" s="17">
        <f t="shared" si="438"/>
        <v>0.92300000000000004</v>
      </c>
      <c r="BZ824" s="17">
        <f t="shared" si="439"/>
        <v>1.0529999999999999</v>
      </c>
      <c r="CA824" s="17" t="str">
        <f t="shared" si="456"/>
        <v>Sem Retira</v>
      </c>
      <c r="CB824" s="17">
        <f t="shared" si="457"/>
        <v>1.0529999999999999</v>
      </c>
      <c r="CC824" s="33" t="str">
        <f>IF(CB824&gt;='PAINEL E TARGET'!$T$11,'PAINEL E TARGET'!$S$11,
IF(CB824&gt;='PAINEL E TARGET'!$T$12,'PAINEL E TARGET'!$S$12,
IF(CB824&gt;='PAINEL E TARGET'!$T$13,'PAINEL E TARGET'!$S$13,
IF(CB824&gt;='PAINEL E TARGET'!$T$14,'PAINEL E TARGET'!$S$14,
IF(CB824&gt;='PAINEL E TARGET'!$T$15,'PAINEL E TARGET'!$S$15,
IF(CB824&gt;='PAINEL E TARGET'!$T$16,'PAINEL E TARGET'!$S$16,
IF(CB824&gt;='PAINEL E TARGET'!$T$17,'PAINEL E TARGET'!$S$17,
IF(CB824&gt;='PAINEL E TARGET'!$T$18,'PAINEL E TARGET'!$S$18,'PAINEL E TARGET'!$S$19))))))))</f>
        <v>3. Fx de 105% a 109,9%</v>
      </c>
      <c r="CD824" s="17">
        <f>IFERROR(VLOOKUP($BW824,'PAINEL E TARGET'!$G$1:$Q$99,4,0),0)</f>
        <v>0.25</v>
      </c>
      <c r="CE824" s="17">
        <f>VLOOKUP(CC824,'PAINEL E TARGET'!$S$10:$U$19,3,0)</f>
        <v>1.1000000000000001</v>
      </c>
      <c r="CF824" s="16">
        <f t="shared" si="458"/>
        <v>660</v>
      </c>
      <c r="CG824" s="17">
        <f t="shared" si="440"/>
        <v>0.93100000000000005</v>
      </c>
      <c r="CH824" s="17">
        <f t="shared" si="441"/>
        <v>0.89900000000000002</v>
      </c>
      <c r="CI824" s="17">
        <f t="shared" si="442"/>
        <v>0.34899999999999998</v>
      </c>
      <c r="CJ824" s="17">
        <f t="shared" si="443"/>
        <v>0.72499999999999998</v>
      </c>
      <c r="CK824" s="17">
        <f t="shared" si="444"/>
        <v>0.16600000000000001</v>
      </c>
      <c r="CL824" s="17">
        <f t="shared" si="445"/>
        <v>0.85499999999999998</v>
      </c>
      <c r="CM824" s="16">
        <f t="shared" si="446"/>
        <v>3</v>
      </c>
      <c r="CN824" s="17" t="str">
        <f t="shared" si="459"/>
        <v>não ok</v>
      </c>
      <c r="CO824" s="17">
        <f t="shared" si="460"/>
        <v>0</v>
      </c>
      <c r="CP824" s="33" t="str">
        <f>IF(CO824&gt;='PAINEL E TARGET'!$T$11,'PAINEL E TARGET'!$S$11,
IF(CO824&gt;='PAINEL E TARGET'!$T$12,'PAINEL E TARGET'!$S$12,
IF(CO824&gt;='PAINEL E TARGET'!$T$13,'PAINEL E TARGET'!$S$13,
IF(CO824&gt;='PAINEL E TARGET'!$T$14,'PAINEL E TARGET'!$S$14,
IF(CO824&gt;='PAINEL E TARGET'!$T$15,'PAINEL E TARGET'!$S$15,
IF(CO824&gt;='PAINEL E TARGET'!$T$16,'PAINEL E TARGET'!$S$16,
IF(CO824&gt;='PAINEL E TARGET'!$T$17,'PAINEL E TARGET'!$S$17,
IF(CO824&gt;='PAINEL E TARGET'!$T$18,'PAINEL E TARGET'!$S$18,'PAINEL E TARGET'!$S$19))))))))</f>
        <v>Não elegível</v>
      </c>
      <c r="CQ824" s="17">
        <f>IFERROR(VLOOKUP($BW824,'PAINEL E TARGET'!$G$1:$Q$99,5,0),0)</f>
        <v>0.25</v>
      </c>
      <c r="CR824" s="17">
        <f>VLOOKUP(CP824,'PAINEL E TARGET'!$S$10:$U$19,3,0)</f>
        <v>0</v>
      </c>
      <c r="CS824" s="16">
        <f t="shared" si="461"/>
        <v>0</v>
      </c>
      <c r="CT824" s="17">
        <f t="shared" si="447"/>
        <v>0.74099999999999999</v>
      </c>
      <c r="CU824" s="33" t="str">
        <f>IF(CT824&gt;='PAINEL E TARGET'!$T$11,'PAINEL E TARGET'!$S$11,
IF(CT824&gt;='PAINEL E TARGET'!$T$12,'PAINEL E TARGET'!$S$12,
IF(CT824&gt;='PAINEL E TARGET'!$T$13,'PAINEL E TARGET'!$S$13,
IF(CT824&gt;='PAINEL E TARGET'!$T$14,'PAINEL E TARGET'!$S$14,
IF(CT824&gt;='PAINEL E TARGET'!$T$15,'PAINEL E TARGET'!$S$15,
IF(CT824&gt;='PAINEL E TARGET'!$T$16,'PAINEL E TARGET'!$S$16,
IF(CT824&gt;='PAINEL E TARGET'!$T$17,'PAINEL E TARGET'!$S$17,
IF(CT824&gt;='PAINEL E TARGET'!$T$18,'PAINEL E TARGET'!$S$18,'PAINEL E TARGET'!$S$19))))))))</f>
        <v>Não elegível</v>
      </c>
      <c r="CV824" s="17">
        <f>IFERROR(VLOOKUP($BW824,'PAINEL E TARGET'!$G$1:$Q$99,6,0),0)</f>
        <v>0.2</v>
      </c>
      <c r="CW824" s="17">
        <f>VLOOKUP(CU824,'PAINEL E TARGET'!$S$10:$U$19,3,0)</f>
        <v>0</v>
      </c>
      <c r="CX824" s="16">
        <f t="shared" si="462"/>
        <v>0</v>
      </c>
      <c r="CY824" s="17">
        <f t="shared" si="448"/>
        <v>0.93400000000000005</v>
      </c>
      <c r="CZ824" s="33" t="str">
        <f>IF(CY824&gt;='PAINEL E TARGET'!$T$11,'PAINEL E TARGET'!$S$11,
IF(CY824&gt;='PAINEL E TARGET'!$T$12,'PAINEL E TARGET'!$S$12,
IF(CY824&gt;='PAINEL E TARGET'!$T$13,'PAINEL E TARGET'!$S$13,
IF(CY824&gt;='PAINEL E TARGET'!$T$14,'PAINEL E TARGET'!$S$14,
IF(CY824&gt;='PAINEL E TARGET'!$T$15,'PAINEL E TARGET'!$S$15,
IF(CY824&gt;='PAINEL E TARGET'!$T$16,'PAINEL E TARGET'!$S$16,
IF(CY824&gt;='PAINEL E TARGET'!$T$17,'PAINEL E TARGET'!$S$17,
IF(CY824&gt;='PAINEL E TARGET'!$T$18,'PAINEL E TARGET'!$S$18,'PAINEL E TARGET'!$S$19))))))))</f>
        <v>1. Fx de 90% a 99,9%</v>
      </c>
      <c r="DA824" s="17">
        <f>IFERROR(VLOOKUP($BW824,'PAINEL E TARGET'!$G$1:$Q$99,7,0),0)</f>
        <v>0.15</v>
      </c>
      <c r="DB824" s="17">
        <f>VLOOKUP(CZ824,'PAINEL E TARGET'!$S$10:$U$19,3,0)</f>
        <v>0.5</v>
      </c>
      <c r="DC824" s="16">
        <f t="shared" si="463"/>
        <v>180</v>
      </c>
      <c r="DD824" s="17">
        <f t="shared" si="449"/>
        <v>1.1559999999999999</v>
      </c>
      <c r="DE824" s="33" t="str">
        <f>IF(DD824&gt;='PAINEL E TARGET'!$T$11,'PAINEL E TARGET'!$S$11,
IF(DD824&gt;='PAINEL E TARGET'!$T$12,'PAINEL E TARGET'!$S$12,
IF(DD824&gt;='PAINEL E TARGET'!$T$13,'PAINEL E TARGET'!$S$13,
IF(DD824&gt;='PAINEL E TARGET'!$T$14,'PAINEL E TARGET'!$S$14,
IF(DD824&gt;='PAINEL E TARGET'!$T$15,'PAINEL E TARGET'!$S$15,
IF(DD824&gt;='PAINEL E TARGET'!$T$16,'PAINEL E TARGET'!$S$16,
IF(DD824&gt;='PAINEL E TARGET'!$T$17,'PAINEL E TARGET'!$S$17,
IF(DD824&gt;='PAINEL E TARGET'!$T$18,'PAINEL E TARGET'!$S$18,'PAINEL E TARGET'!$S$19))))))))</f>
        <v>5. Fx de 115% a 119,9%</v>
      </c>
      <c r="DF824" s="17">
        <f>IFERROR(VLOOKUP($BW824,'PAINEL E TARGET'!$G$1:$Q$99,8,0),0)</f>
        <v>0.1</v>
      </c>
      <c r="DG824" s="17">
        <f>VLOOKUP(DE824,'PAINEL E TARGET'!$S$10:$U$19,3,0)</f>
        <v>1.3</v>
      </c>
      <c r="DH824" s="16">
        <f t="shared" si="464"/>
        <v>312</v>
      </c>
      <c r="DI824" s="17">
        <f t="shared" si="450"/>
        <v>0.82799999999999996</v>
      </c>
      <c r="DJ824" s="33" t="str">
        <f>IF(DI824&gt;='PAINEL E TARGET'!$T$11,'PAINEL E TARGET'!$S$11,
IF(DI824&gt;='PAINEL E TARGET'!$T$12,'PAINEL E TARGET'!$S$12,
IF(DI824&gt;='PAINEL E TARGET'!$T$13,'PAINEL E TARGET'!$S$13,
IF(DI824&gt;='PAINEL E TARGET'!$T$14,'PAINEL E TARGET'!$S$14,
IF(DI824&gt;='PAINEL E TARGET'!$T$15,'PAINEL E TARGET'!$S$15,
IF(DI824&gt;='PAINEL E TARGET'!$T$16,'PAINEL E TARGET'!$S$16,
IF(DI824&gt;='PAINEL E TARGET'!$T$17,'PAINEL E TARGET'!$S$17,
IF(DI824&gt;='PAINEL E TARGET'!$T$18,'PAINEL E TARGET'!$S$18,'PAINEL E TARGET'!$S$19))))))))</f>
        <v>Não elegível</v>
      </c>
      <c r="DK824" s="17">
        <f>IFERROR(VLOOKUP($BW824,'PAINEL E TARGET'!$G$1:$Q$99,9,0),0)</f>
        <v>0.05</v>
      </c>
      <c r="DL824" s="17">
        <f>VLOOKUP(DJ824,'PAINEL E TARGET'!$S$10:$U$19,3,0)</f>
        <v>0</v>
      </c>
      <c r="DM824" s="16">
        <f t="shared" si="465"/>
        <v>0</v>
      </c>
      <c r="DN824" s="17">
        <f t="shared" si="451"/>
        <v>0.16600000000000001</v>
      </c>
      <c r="DO824" s="33" t="str">
        <f>IF(DN824&gt;='PAINEL E TARGET'!$T$11,'PAINEL E TARGET'!$S$11,
IF(DN824&gt;='PAINEL E TARGET'!$T$12,'PAINEL E TARGET'!$S$12,
IF(DN824&gt;='PAINEL E TARGET'!$T$13,'PAINEL E TARGET'!$S$13,
IF(DN824&gt;='PAINEL E TARGET'!$T$14,'PAINEL E TARGET'!$S$14,
IF(DN824&gt;='PAINEL E TARGET'!$T$15,'PAINEL E TARGET'!$S$15,
IF(DN824&gt;='PAINEL E TARGET'!$T$16,'PAINEL E TARGET'!$S$16,
IF(DN824&gt;='PAINEL E TARGET'!$T$17,'PAINEL E TARGET'!$S$17,
IF(DN824&gt;='PAINEL E TARGET'!$T$18,'PAINEL E TARGET'!$S$18,'PAINEL E TARGET'!$S$19))))))))</f>
        <v>Não elegível</v>
      </c>
      <c r="DP824" s="17">
        <f>IFERROR(VLOOKUP($BW824,'PAINEL E TARGET'!$G$1:$Q$99,10,0),0)</f>
        <v>0</v>
      </c>
      <c r="DQ824" s="17">
        <f>VLOOKUP(DO824,'PAINEL E TARGET'!$S$10:$U$19,3,0)</f>
        <v>0</v>
      </c>
      <c r="DR824" s="16">
        <f t="shared" si="466"/>
        <v>0</v>
      </c>
      <c r="DS824" s="17">
        <f t="shared" si="452"/>
        <v>0.92500000000000004</v>
      </c>
      <c r="DT824" s="16">
        <f>IF(DS824&gt;=1,VLOOKUP(BO824,'PAINEL E TARGET'!$S$1:$W$8,5,0),0)</f>
        <v>0</v>
      </c>
      <c r="DU824" s="16">
        <f t="shared" si="467"/>
        <v>1152</v>
      </c>
    </row>
    <row r="825" spans="2:125" s="32" customFormat="1" x14ac:dyDescent="0.2">
      <c r="B825" s="44">
        <v>43541</v>
      </c>
      <c r="C825" s="65">
        <v>1749</v>
      </c>
      <c r="D825" s="66" t="s">
        <v>820</v>
      </c>
      <c r="E825" s="65">
        <v>417</v>
      </c>
      <c r="F825" s="65" t="s">
        <v>1020</v>
      </c>
      <c r="G825" s="67">
        <v>1976833.8323882942</v>
      </c>
      <c r="H825" s="67">
        <v>951172.06145315862</v>
      </c>
      <c r="I825" s="67">
        <v>975740.47999999975</v>
      </c>
      <c r="J825" s="68">
        <v>1.0258296259346669</v>
      </c>
      <c r="K825" s="67">
        <v>116060.35708836245</v>
      </c>
      <c r="L825" s="67">
        <v>748302.62612204172</v>
      </c>
      <c r="M825" s="67">
        <v>107200.56</v>
      </c>
      <c r="N825" s="67">
        <v>821981.5</v>
      </c>
      <c r="O825" s="67">
        <v>1801985.1973657187</v>
      </c>
      <c r="P825" s="67" t="s">
        <v>1082</v>
      </c>
      <c r="Q825" s="67" t="s">
        <v>1082</v>
      </c>
      <c r="R825" s="67">
        <v>0</v>
      </c>
      <c r="S825" s="67">
        <v>2189</v>
      </c>
      <c r="T825" s="68">
        <v>0.10847262298503238</v>
      </c>
      <c r="U825" s="68">
        <v>8.0462078658729161E-2</v>
      </c>
      <c r="V825" s="68">
        <v>0.74177314463790311</v>
      </c>
      <c r="W825" s="67">
        <v>93759.72000000003</v>
      </c>
      <c r="X825" s="67">
        <v>74763.92</v>
      </c>
      <c r="Y825" s="68">
        <v>0.79739913899060255</v>
      </c>
      <c r="Z825" s="68">
        <v>0.10601196693969789</v>
      </c>
      <c r="AA825" s="68">
        <v>0.10954443093746345</v>
      </c>
      <c r="AB825" s="68">
        <v>1.0333213702163919</v>
      </c>
      <c r="AC825" s="67">
        <v>91632.819999999992</v>
      </c>
      <c r="AD825" s="67">
        <v>101786.72000000002</v>
      </c>
      <c r="AE825" s="68">
        <v>1.1108107335341204</v>
      </c>
      <c r="AF825" s="43">
        <v>80</v>
      </c>
      <c r="AG825" s="43">
        <v>77</v>
      </c>
      <c r="AH825" s="43">
        <v>35</v>
      </c>
      <c r="AI825" s="43">
        <v>18</v>
      </c>
      <c r="AJ825" s="67">
        <v>63602.709999999992</v>
      </c>
      <c r="AK825" s="67">
        <v>55856.5</v>
      </c>
      <c r="AL825" s="68">
        <v>0.87820943478666247</v>
      </c>
      <c r="AM825" s="67">
        <v>10359.69</v>
      </c>
      <c r="AN825" s="67">
        <v>6531</v>
      </c>
      <c r="AO825" s="68">
        <v>0.63042426945207819</v>
      </c>
      <c r="AP825" s="67">
        <v>9795.0599999999977</v>
      </c>
      <c r="AQ825" s="67">
        <v>4265.7800000000007</v>
      </c>
      <c r="AR825" s="68">
        <v>0.43550320263479769</v>
      </c>
      <c r="AS825" s="67">
        <v>10002.26</v>
      </c>
      <c r="AT825" s="67">
        <v>8110.64</v>
      </c>
      <c r="AU825" s="68">
        <v>0.8108807409525447</v>
      </c>
      <c r="AV825" s="43">
        <v>1400.9</v>
      </c>
      <c r="AW825" s="43">
        <v>1769.6299999999999</v>
      </c>
      <c r="AX825" s="69">
        <v>1.2632093654079519</v>
      </c>
      <c r="AY825" s="43">
        <v>116060.35708836245</v>
      </c>
      <c r="AZ825" s="43">
        <v>107200.56</v>
      </c>
      <c r="BA825" s="43">
        <v>35679.008167073276</v>
      </c>
      <c r="BB825" s="43">
        <v>45167.499999999993</v>
      </c>
      <c r="BC825" s="43">
        <v>242185.55895847315</v>
      </c>
      <c r="BD825" s="43">
        <v>74447.113877731346</v>
      </c>
      <c r="BE825" s="43">
        <v>196913.29000000004</v>
      </c>
      <c r="BF825" s="43">
        <v>192446.43999999997</v>
      </c>
      <c r="BG825" s="43">
        <v>2926.6600000000003</v>
      </c>
      <c r="BH825" s="43">
        <v>78</v>
      </c>
      <c r="BI825" s="44">
        <v>43173</v>
      </c>
      <c r="BJ825" s="44">
        <v>43541</v>
      </c>
      <c r="BK825" s="44">
        <v>43172</v>
      </c>
      <c r="BL825" s="43">
        <f t="shared" si="453"/>
        <v>977929.47999999975</v>
      </c>
      <c r="BM825" s="43">
        <f t="shared" si="454"/>
        <v>931371.06</v>
      </c>
      <c r="BO825" s="16" t="str">
        <f>IFERROR(VLOOKUP($C825,'PORTE LOJA'!A:B,2,0),"PORTE 1")</f>
        <v>PORTE 3</v>
      </c>
      <c r="BP825" s="16">
        <f>VLOOKUP(BO825,'PAINEL E TARGET'!$S$1:$W$8,3,0)</f>
        <v>2400</v>
      </c>
      <c r="BQ825" s="16">
        <f t="shared" si="432"/>
        <v>1</v>
      </c>
      <c r="BR825" s="16">
        <f t="shared" si="433"/>
        <v>1</v>
      </c>
      <c r="BS825" s="16">
        <f t="shared" si="434"/>
        <v>1</v>
      </c>
      <c r="BT825" s="16">
        <f t="shared" si="435"/>
        <v>1</v>
      </c>
      <c r="BU825" s="16">
        <f t="shared" si="436"/>
        <v>1</v>
      </c>
      <c r="BV825" s="16">
        <f t="shared" si="437"/>
        <v>1</v>
      </c>
      <c r="BW825" s="17" t="str">
        <f t="shared" si="455"/>
        <v>111111</v>
      </c>
      <c r="BY825" s="17">
        <f t="shared" si="438"/>
        <v>1.028</v>
      </c>
      <c r="BZ825" s="17">
        <f t="shared" si="439"/>
        <v>1.0780000000000001</v>
      </c>
      <c r="CA825" s="17" t="str">
        <f t="shared" si="456"/>
        <v>Sem Retira</v>
      </c>
      <c r="CB825" s="17">
        <f t="shared" si="457"/>
        <v>1.0780000000000001</v>
      </c>
      <c r="CC825" s="33" t="str">
        <f>IF(CB825&gt;='PAINEL E TARGET'!$T$11,'PAINEL E TARGET'!$S$11,
IF(CB825&gt;='PAINEL E TARGET'!$T$12,'PAINEL E TARGET'!$S$12,
IF(CB825&gt;='PAINEL E TARGET'!$T$13,'PAINEL E TARGET'!$S$13,
IF(CB825&gt;='PAINEL E TARGET'!$T$14,'PAINEL E TARGET'!$S$14,
IF(CB825&gt;='PAINEL E TARGET'!$T$15,'PAINEL E TARGET'!$S$15,
IF(CB825&gt;='PAINEL E TARGET'!$T$16,'PAINEL E TARGET'!$S$16,
IF(CB825&gt;='PAINEL E TARGET'!$T$17,'PAINEL E TARGET'!$S$17,
IF(CB825&gt;='PAINEL E TARGET'!$T$18,'PAINEL E TARGET'!$S$18,'PAINEL E TARGET'!$S$19))))))))</f>
        <v>3. Fx de 105% a 109,9%</v>
      </c>
      <c r="CD825" s="17">
        <f>IFERROR(VLOOKUP($BW825,'PAINEL E TARGET'!$G$1:$Q$99,4,0),0)</f>
        <v>0.25</v>
      </c>
      <c r="CE825" s="17">
        <f>VLOOKUP(CC825,'PAINEL E TARGET'!$S$10:$U$19,3,0)</f>
        <v>1.1000000000000001</v>
      </c>
      <c r="CF825" s="16">
        <f t="shared" si="458"/>
        <v>660</v>
      </c>
      <c r="CG825" s="17">
        <f t="shared" si="440"/>
        <v>0.878</v>
      </c>
      <c r="CH825" s="17">
        <f t="shared" si="441"/>
        <v>0.63</v>
      </c>
      <c r="CI825" s="17">
        <f t="shared" si="442"/>
        <v>0.436</v>
      </c>
      <c r="CJ825" s="17">
        <f t="shared" si="443"/>
        <v>0.81100000000000005</v>
      </c>
      <c r="CK825" s="17">
        <f t="shared" si="444"/>
        <v>1.2629999999999999</v>
      </c>
      <c r="CL825" s="17">
        <f t="shared" si="445"/>
        <v>0.79700000000000004</v>
      </c>
      <c r="CM825" s="16">
        <f t="shared" si="446"/>
        <v>3</v>
      </c>
      <c r="CN825" s="17" t="str">
        <f t="shared" si="459"/>
        <v>não ok</v>
      </c>
      <c r="CO825" s="17">
        <f t="shared" si="460"/>
        <v>0</v>
      </c>
      <c r="CP825" s="33" t="str">
        <f>IF(CO825&gt;='PAINEL E TARGET'!$T$11,'PAINEL E TARGET'!$S$11,
IF(CO825&gt;='PAINEL E TARGET'!$T$12,'PAINEL E TARGET'!$S$12,
IF(CO825&gt;='PAINEL E TARGET'!$T$13,'PAINEL E TARGET'!$S$13,
IF(CO825&gt;='PAINEL E TARGET'!$T$14,'PAINEL E TARGET'!$S$14,
IF(CO825&gt;='PAINEL E TARGET'!$T$15,'PAINEL E TARGET'!$S$15,
IF(CO825&gt;='PAINEL E TARGET'!$T$16,'PAINEL E TARGET'!$S$16,
IF(CO825&gt;='PAINEL E TARGET'!$T$17,'PAINEL E TARGET'!$S$17,
IF(CO825&gt;='PAINEL E TARGET'!$T$18,'PAINEL E TARGET'!$S$18,'PAINEL E TARGET'!$S$19))))))))</f>
        <v>Não elegível</v>
      </c>
      <c r="CQ825" s="17">
        <f>IFERROR(VLOOKUP($BW825,'PAINEL E TARGET'!$G$1:$Q$99,5,0),0)</f>
        <v>0.25</v>
      </c>
      <c r="CR825" s="17">
        <f>VLOOKUP(CP825,'PAINEL E TARGET'!$S$10:$U$19,3,0)</f>
        <v>0</v>
      </c>
      <c r="CS825" s="16">
        <f t="shared" si="461"/>
        <v>0</v>
      </c>
      <c r="CT825" s="17">
        <f t="shared" si="447"/>
        <v>1.111</v>
      </c>
      <c r="CU825" s="33" t="str">
        <f>IF(CT825&gt;='PAINEL E TARGET'!$T$11,'PAINEL E TARGET'!$S$11,
IF(CT825&gt;='PAINEL E TARGET'!$T$12,'PAINEL E TARGET'!$S$12,
IF(CT825&gt;='PAINEL E TARGET'!$T$13,'PAINEL E TARGET'!$S$13,
IF(CT825&gt;='PAINEL E TARGET'!$T$14,'PAINEL E TARGET'!$S$14,
IF(CT825&gt;='PAINEL E TARGET'!$T$15,'PAINEL E TARGET'!$S$15,
IF(CT825&gt;='PAINEL E TARGET'!$T$16,'PAINEL E TARGET'!$S$16,
IF(CT825&gt;='PAINEL E TARGET'!$T$17,'PAINEL E TARGET'!$S$17,
IF(CT825&gt;='PAINEL E TARGET'!$T$18,'PAINEL E TARGET'!$S$18,'PAINEL E TARGET'!$S$19))))))))</f>
        <v>4. Fx de 110% a 114,9%</v>
      </c>
      <c r="CV825" s="17">
        <f>IFERROR(VLOOKUP($BW825,'PAINEL E TARGET'!$G$1:$Q$99,6,0),0)</f>
        <v>0.2</v>
      </c>
      <c r="CW825" s="17">
        <f>VLOOKUP(CU825,'PAINEL E TARGET'!$S$10:$U$19,3,0)</f>
        <v>1.2</v>
      </c>
      <c r="CX825" s="16">
        <f t="shared" si="462"/>
        <v>576</v>
      </c>
      <c r="CY825" s="17">
        <f t="shared" si="448"/>
        <v>0.92400000000000004</v>
      </c>
      <c r="CZ825" s="33" t="str">
        <f>IF(CY825&gt;='PAINEL E TARGET'!$T$11,'PAINEL E TARGET'!$S$11,
IF(CY825&gt;='PAINEL E TARGET'!$T$12,'PAINEL E TARGET'!$S$12,
IF(CY825&gt;='PAINEL E TARGET'!$T$13,'PAINEL E TARGET'!$S$13,
IF(CY825&gt;='PAINEL E TARGET'!$T$14,'PAINEL E TARGET'!$S$14,
IF(CY825&gt;='PAINEL E TARGET'!$T$15,'PAINEL E TARGET'!$S$15,
IF(CY825&gt;='PAINEL E TARGET'!$T$16,'PAINEL E TARGET'!$S$16,
IF(CY825&gt;='PAINEL E TARGET'!$T$17,'PAINEL E TARGET'!$S$17,
IF(CY825&gt;='PAINEL E TARGET'!$T$18,'PAINEL E TARGET'!$S$18,'PAINEL E TARGET'!$S$19))))))))</f>
        <v>1. Fx de 90% a 99,9%</v>
      </c>
      <c r="DA825" s="17">
        <f>IFERROR(VLOOKUP($BW825,'PAINEL E TARGET'!$G$1:$Q$99,7,0),0)</f>
        <v>0.15</v>
      </c>
      <c r="DB825" s="17">
        <f>VLOOKUP(CZ825,'PAINEL E TARGET'!$S$10:$U$19,3,0)</f>
        <v>0.5</v>
      </c>
      <c r="DC825" s="16">
        <f t="shared" si="463"/>
        <v>180</v>
      </c>
      <c r="DD825" s="17">
        <f t="shared" si="449"/>
        <v>1.266</v>
      </c>
      <c r="DE825" s="33" t="str">
        <f>IF(DD825&gt;='PAINEL E TARGET'!$T$11,'PAINEL E TARGET'!$S$11,
IF(DD825&gt;='PAINEL E TARGET'!$T$12,'PAINEL E TARGET'!$S$12,
IF(DD825&gt;='PAINEL E TARGET'!$T$13,'PAINEL E TARGET'!$S$13,
IF(DD825&gt;='PAINEL E TARGET'!$T$14,'PAINEL E TARGET'!$S$14,
IF(DD825&gt;='PAINEL E TARGET'!$T$15,'PAINEL E TARGET'!$S$15,
IF(DD825&gt;='PAINEL E TARGET'!$T$16,'PAINEL E TARGET'!$S$16,
IF(DD825&gt;='PAINEL E TARGET'!$T$17,'PAINEL E TARGET'!$S$17,
IF(DD825&gt;='PAINEL E TARGET'!$T$18,'PAINEL E TARGET'!$S$18,'PAINEL E TARGET'!$S$19))))))))</f>
        <v>7. Fx de 125% a 129,9%</v>
      </c>
      <c r="DF825" s="17">
        <f>IFERROR(VLOOKUP($BW825,'PAINEL E TARGET'!$G$1:$Q$99,8,0),0)</f>
        <v>0.1</v>
      </c>
      <c r="DG825" s="17">
        <f>VLOOKUP(DE825,'PAINEL E TARGET'!$S$10:$U$19,3,0)</f>
        <v>1.5</v>
      </c>
      <c r="DH825" s="16">
        <f t="shared" si="464"/>
        <v>360.00000000000006</v>
      </c>
      <c r="DI825" s="17">
        <f t="shared" si="450"/>
        <v>0.51400000000000001</v>
      </c>
      <c r="DJ825" s="33" t="str">
        <f>IF(DI825&gt;='PAINEL E TARGET'!$T$11,'PAINEL E TARGET'!$S$11,
IF(DI825&gt;='PAINEL E TARGET'!$T$12,'PAINEL E TARGET'!$S$12,
IF(DI825&gt;='PAINEL E TARGET'!$T$13,'PAINEL E TARGET'!$S$13,
IF(DI825&gt;='PAINEL E TARGET'!$T$14,'PAINEL E TARGET'!$S$14,
IF(DI825&gt;='PAINEL E TARGET'!$T$15,'PAINEL E TARGET'!$S$15,
IF(DI825&gt;='PAINEL E TARGET'!$T$16,'PAINEL E TARGET'!$S$16,
IF(DI825&gt;='PAINEL E TARGET'!$T$17,'PAINEL E TARGET'!$S$17,
IF(DI825&gt;='PAINEL E TARGET'!$T$18,'PAINEL E TARGET'!$S$18,'PAINEL E TARGET'!$S$19))))))))</f>
        <v>Não elegível</v>
      </c>
      <c r="DK825" s="17">
        <f>IFERROR(VLOOKUP($BW825,'PAINEL E TARGET'!$G$1:$Q$99,9,0),0)</f>
        <v>0.05</v>
      </c>
      <c r="DL825" s="17">
        <f>VLOOKUP(DJ825,'PAINEL E TARGET'!$S$10:$U$19,3,0)</f>
        <v>0</v>
      </c>
      <c r="DM825" s="16">
        <f t="shared" si="465"/>
        <v>0</v>
      </c>
      <c r="DN825" s="17">
        <f t="shared" si="451"/>
        <v>1.2629999999999999</v>
      </c>
      <c r="DO825" s="33" t="str">
        <f>IF(DN825&gt;='PAINEL E TARGET'!$T$11,'PAINEL E TARGET'!$S$11,
IF(DN825&gt;='PAINEL E TARGET'!$T$12,'PAINEL E TARGET'!$S$12,
IF(DN825&gt;='PAINEL E TARGET'!$T$13,'PAINEL E TARGET'!$S$13,
IF(DN825&gt;='PAINEL E TARGET'!$T$14,'PAINEL E TARGET'!$S$14,
IF(DN825&gt;='PAINEL E TARGET'!$T$15,'PAINEL E TARGET'!$S$15,
IF(DN825&gt;='PAINEL E TARGET'!$T$16,'PAINEL E TARGET'!$S$16,
IF(DN825&gt;='PAINEL E TARGET'!$T$17,'PAINEL E TARGET'!$S$17,
IF(DN825&gt;='PAINEL E TARGET'!$T$18,'PAINEL E TARGET'!$S$18,'PAINEL E TARGET'!$S$19))))))))</f>
        <v>7. Fx de 125% a 129,9%</v>
      </c>
      <c r="DP825" s="17">
        <f>IFERROR(VLOOKUP($BW825,'PAINEL E TARGET'!$G$1:$Q$99,10,0),0)</f>
        <v>0</v>
      </c>
      <c r="DQ825" s="17">
        <f>VLOOKUP(DO825,'PAINEL E TARGET'!$S$10:$U$19,3,0)</f>
        <v>1.5</v>
      </c>
      <c r="DR825" s="16">
        <f t="shared" si="466"/>
        <v>0</v>
      </c>
      <c r="DS825" s="17">
        <f t="shared" si="452"/>
        <v>0.96299999999999997</v>
      </c>
      <c r="DT825" s="16">
        <f>IF(DS825&gt;=1,VLOOKUP(BO825,'PAINEL E TARGET'!$S$1:$W$8,5,0),0)</f>
        <v>0</v>
      </c>
      <c r="DU825" s="16">
        <f t="shared" si="467"/>
        <v>1776</v>
      </c>
    </row>
    <row r="826" spans="2:125" s="32" customFormat="1" x14ac:dyDescent="0.2">
      <c r="B826" s="44">
        <v>43541</v>
      </c>
      <c r="C826" s="65">
        <v>1750</v>
      </c>
      <c r="D826" s="66" t="s">
        <v>821</v>
      </c>
      <c r="E826" s="65">
        <v>311</v>
      </c>
      <c r="F826" s="65" t="s">
        <v>943</v>
      </c>
      <c r="G826" s="67">
        <v>899778.51149045548</v>
      </c>
      <c r="H826" s="67">
        <v>570906.91636195057</v>
      </c>
      <c r="I826" s="67">
        <v>391372.98</v>
      </c>
      <c r="J826" s="68">
        <v>0.68552853150560278</v>
      </c>
      <c r="K826" s="67">
        <v>24826.137983277727</v>
      </c>
      <c r="L826" s="67">
        <v>416610.06583997665</v>
      </c>
      <c r="M826" s="67">
        <v>20202.060000000001</v>
      </c>
      <c r="N826" s="67">
        <v>311915.24</v>
      </c>
      <c r="O826" s="67">
        <v>702458.77885172924</v>
      </c>
      <c r="P826" s="67" t="s">
        <v>1082</v>
      </c>
      <c r="Q826" s="67" t="s">
        <v>1082</v>
      </c>
      <c r="R826" s="67">
        <v>0</v>
      </c>
      <c r="S826" s="67">
        <v>0</v>
      </c>
      <c r="T826" s="68">
        <v>0.10743543368044345</v>
      </c>
      <c r="U826" s="68">
        <v>0.14077541278337502</v>
      </c>
      <c r="V826" s="68">
        <v>1.3103257273768558</v>
      </c>
      <c r="W826" s="67">
        <v>47425.890000000007</v>
      </c>
      <c r="X826" s="67">
        <v>46753.95</v>
      </c>
      <c r="Y826" s="68">
        <v>0.98583178934543958</v>
      </c>
      <c r="Z826" s="68">
        <v>0.12170675974168871</v>
      </c>
      <c r="AA826" s="68">
        <v>0.13537217121781972</v>
      </c>
      <c r="AB826" s="68">
        <v>1.1122814501440559</v>
      </c>
      <c r="AC826" s="67">
        <v>53725.77</v>
      </c>
      <c r="AD826" s="67">
        <v>44959.439999999995</v>
      </c>
      <c r="AE826" s="68">
        <v>0.83683193372565901</v>
      </c>
      <c r="AF826" s="43">
        <v>80</v>
      </c>
      <c r="AG826" s="43">
        <v>64</v>
      </c>
      <c r="AH826" s="43">
        <v>14</v>
      </c>
      <c r="AI826" s="43">
        <v>11</v>
      </c>
      <c r="AJ826" s="67">
        <v>21818.85</v>
      </c>
      <c r="AK826" s="67">
        <v>18732.7</v>
      </c>
      <c r="AL826" s="68">
        <v>0.85855579006226279</v>
      </c>
      <c r="AM826" s="67">
        <v>8133.4800000000005</v>
      </c>
      <c r="AN826" s="67">
        <v>7135.99</v>
      </c>
      <c r="AO826" s="68">
        <v>0.87735999842625778</v>
      </c>
      <c r="AP826" s="67">
        <v>3722.39</v>
      </c>
      <c r="AQ826" s="67">
        <v>3703.7999999999993</v>
      </c>
      <c r="AR826" s="68">
        <v>0.99500589674913142</v>
      </c>
      <c r="AS826" s="67">
        <v>13751.170000000002</v>
      </c>
      <c r="AT826" s="67">
        <v>17181.460000000003</v>
      </c>
      <c r="AU826" s="68">
        <v>1.2494544100611076</v>
      </c>
      <c r="AV826" s="43">
        <v>884.22</v>
      </c>
      <c r="AW826" s="43">
        <v>474.91</v>
      </c>
      <c r="AX826" s="69">
        <v>0.53709484065051682</v>
      </c>
      <c r="AY826" s="43">
        <v>24826.137983277727</v>
      </c>
      <c r="AZ826" s="43">
        <v>20202.060000000001</v>
      </c>
      <c r="BA826" s="43">
        <v>28985.997591427244</v>
      </c>
      <c r="BB826" s="43">
        <v>30847.640000000003</v>
      </c>
      <c r="BC826" s="43">
        <v>39173.139867487116</v>
      </c>
      <c r="BD826" s="43">
        <v>46123.802949353303</v>
      </c>
      <c r="BE826" s="43">
        <v>76156.91</v>
      </c>
      <c r="BF826" s="43">
        <v>86273.430000000022</v>
      </c>
      <c r="BG826" s="43">
        <v>1419.55</v>
      </c>
      <c r="BH826" s="43">
        <v>30</v>
      </c>
      <c r="BI826" s="44">
        <v>43173</v>
      </c>
      <c r="BJ826" s="44">
        <v>43541</v>
      </c>
      <c r="BK826" s="44">
        <v>43172</v>
      </c>
      <c r="BL826" s="43">
        <f t="shared" si="453"/>
        <v>391372.98</v>
      </c>
      <c r="BM826" s="43">
        <f t="shared" si="454"/>
        <v>332117.3</v>
      </c>
      <c r="BO826" s="16" t="str">
        <f>IFERROR(VLOOKUP($C826,'PORTE LOJA'!A:B,2,0),"PORTE 1")</f>
        <v>PORTE 1</v>
      </c>
      <c r="BP826" s="16">
        <f>VLOOKUP(BO826,'PAINEL E TARGET'!$S$1:$W$8,3,0)</f>
        <v>1650</v>
      </c>
      <c r="BQ826" s="16">
        <f t="shared" si="432"/>
        <v>1</v>
      </c>
      <c r="BR826" s="16">
        <f t="shared" si="433"/>
        <v>1</v>
      </c>
      <c r="BS826" s="16">
        <f t="shared" si="434"/>
        <v>1</v>
      </c>
      <c r="BT826" s="16">
        <f t="shared" si="435"/>
        <v>1</v>
      </c>
      <c r="BU826" s="16">
        <f t="shared" si="436"/>
        <v>1</v>
      </c>
      <c r="BV826" s="16">
        <f t="shared" si="437"/>
        <v>1</v>
      </c>
      <c r="BW826" s="17" t="str">
        <f t="shared" si="455"/>
        <v>111111</v>
      </c>
      <c r="BY826" s="17">
        <f t="shared" si="438"/>
        <v>0.68600000000000005</v>
      </c>
      <c r="BZ826" s="17">
        <f t="shared" si="439"/>
        <v>0.752</v>
      </c>
      <c r="CA826" s="17" t="str">
        <f t="shared" si="456"/>
        <v>Sem Retira</v>
      </c>
      <c r="CB826" s="17">
        <f t="shared" si="457"/>
        <v>0.752</v>
      </c>
      <c r="CC826" s="33" t="str">
        <f>IF(CB826&gt;='PAINEL E TARGET'!$T$11,'PAINEL E TARGET'!$S$11,
IF(CB826&gt;='PAINEL E TARGET'!$T$12,'PAINEL E TARGET'!$S$12,
IF(CB826&gt;='PAINEL E TARGET'!$T$13,'PAINEL E TARGET'!$S$13,
IF(CB826&gt;='PAINEL E TARGET'!$T$14,'PAINEL E TARGET'!$S$14,
IF(CB826&gt;='PAINEL E TARGET'!$T$15,'PAINEL E TARGET'!$S$15,
IF(CB826&gt;='PAINEL E TARGET'!$T$16,'PAINEL E TARGET'!$S$16,
IF(CB826&gt;='PAINEL E TARGET'!$T$17,'PAINEL E TARGET'!$S$17,
IF(CB826&gt;='PAINEL E TARGET'!$T$18,'PAINEL E TARGET'!$S$18,'PAINEL E TARGET'!$S$19))))))))</f>
        <v>Não elegível</v>
      </c>
      <c r="CD826" s="17">
        <f>IFERROR(VLOOKUP($BW826,'PAINEL E TARGET'!$G$1:$Q$99,4,0),0)</f>
        <v>0.25</v>
      </c>
      <c r="CE826" s="17">
        <f>VLOOKUP(CC826,'PAINEL E TARGET'!$S$10:$U$19,3,0)</f>
        <v>0</v>
      </c>
      <c r="CF826" s="16">
        <f t="shared" si="458"/>
        <v>0</v>
      </c>
      <c r="CG826" s="17">
        <f t="shared" si="440"/>
        <v>0.85899999999999999</v>
      </c>
      <c r="CH826" s="17">
        <f t="shared" si="441"/>
        <v>0.877</v>
      </c>
      <c r="CI826" s="17">
        <f t="shared" si="442"/>
        <v>0.995</v>
      </c>
      <c r="CJ826" s="17">
        <f t="shared" si="443"/>
        <v>1.2490000000000001</v>
      </c>
      <c r="CK826" s="17">
        <f t="shared" si="444"/>
        <v>0.53700000000000003</v>
      </c>
      <c r="CL826" s="17">
        <f t="shared" si="445"/>
        <v>0.98599999999999999</v>
      </c>
      <c r="CM826" s="16">
        <f t="shared" si="446"/>
        <v>4</v>
      </c>
      <c r="CN826" s="17" t="str">
        <f t="shared" si="459"/>
        <v>não ok</v>
      </c>
      <c r="CO826" s="17">
        <f t="shared" si="460"/>
        <v>0</v>
      </c>
      <c r="CP826" s="33" t="str">
        <f>IF(CO826&gt;='PAINEL E TARGET'!$T$11,'PAINEL E TARGET'!$S$11,
IF(CO826&gt;='PAINEL E TARGET'!$T$12,'PAINEL E TARGET'!$S$12,
IF(CO826&gt;='PAINEL E TARGET'!$T$13,'PAINEL E TARGET'!$S$13,
IF(CO826&gt;='PAINEL E TARGET'!$T$14,'PAINEL E TARGET'!$S$14,
IF(CO826&gt;='PAINEL E TARGET'!$T$15,'PAINEL E TARGET'!$S$15,
IF(CO826&gt;='PAINEL E TARGET'!$T$16,'PAINEL E TARGET'!$S$16,
IF(CO826&gt;='PAINEL E TARGET'!$T$17,'PAINEL E TARGET'!$S$17,
IF(CO826&gt;='PAINEL E TARGET'!$T$18,'PAINEL E TARGET'!$S$18,'PAINEL E TARGET'!$S$19))))))))</f>
        <v>Não elegível</v>
      </c>
      <c r="CQ826" s="17">
        <f>IFERROR(VLOOKUP($BW826,'PAINEL E TARGET'!$G$1:$Q$99,5,0),0)</f>
        <v>0.25</v>
      </c>
      <c r="CR826" s="17">
        <f>VLOOKUP(CP826,'PAINEL E TARGET'!$S$10:$U$19,3,0)</f>
        <v>0</v>
      </c>
      <c r="CS826" s="16">
        <f t="shared" si="461"/>
        <v>0</v>
      </c>
      <c r="CT826" s="17">
        <f t="shared" si="447"/>
        <v>0.83699999999999997</v>
      </c>
      <c r="CU826" s="33" t="str">
        <f>IF(CT826&gt;='PAINEL E TARGET'!$T$11,'PAINEL E TARGET'!$S$11,
IF(CT826&gt;='PAINEL E TARGET'!$T$12,'PAINEL E TARGET'!$S$12,
IF(CT826&gt;='PAINEL E TARGET'!$T$13,'PAINEL E TARGET'!$S$13,
IF(CT826&gt;='PAINEL E TARGET'!$T$14,'PAINEL E TARGET'!$S$14,
IF(CT826&gt;='PAINEL E TARGET'!$T$15,'PAINEL E TARGET'!$S$15,
IF(CT826&gt;='PAINEL E TARGET'!$T$16,'PAINEL E TARGET'!$S$16,
IF(CT826&gt;='PAINEL E TARGET'!$T$17,'PAINEL E TARGET'!$S$17,
IF(CT826&gt;='PAINEL E TARGET'!$T$18,'PAINEL E TARGET'!$S$18,'PAINEL E TARGET'!$S$19))))))))</f>
        <v>Não elegível</v>
      </c>
      <c r="CV826" s="17">
        <f>IFERROR(VLOOKUP($BW826,'PAINEL E TARGET'!$G$1:$Q$99,6,0),0)</f>
        <v>0.2</v>
      </c>
      <c r="CW826" s="17">
        <f>VLOOKUP(CU826,'PAINEL E TARGET'!$S$10:$U$19,3,0)</f>
        <v>0</v>
      </c>
      <c r="CX826" s="16">
        <f t="shared" si="462"/>
        <v>0</v>
      </c>
      <c r="CY826" s="17">
        <f t="shared" si="448"/>
        <v>0.81399999999999995</v>
      </c>
      <c r="CZ826" s="33" t="str">
        <f>IF(CY826&gt;='PAINEL E TARGET'!$T$11,'PAINEL E TARGET'!$S$11,
IF(CY826&gt;='PAINEL E TARGET'!$T$12,'PAINEL E TARGET'!$S$12,
IF(CY826&gt;='PAINEL E TARGET'!$T$13,'PAINEL E TARGET'!$S$13,
IF(CY826&gt;='PAINEL E TARGET'!$T$14,'PAINEL E TARGET'!$S$14,
IF(CY826&gt;='PAINEL E TARGET'!$T$15,'PAINEL E TARGET'!$S$15,
IF(CY826&gt;='PAINEL E TARGET'!$T$16,'PAINEL E TARGET'!$S$16,
IF(CY826&gt;='PAINEL E TARGET'!$T$17,'PAINEL E TARGET'!$S$17,
IF(CY826&gt;='PAINEL E TARGET'!$T$18,'PAINEL E TARGET'!$S$18,'PAINEL E TARGET'!$S$19))))))))</f>
        <v>Não elegível</v>
      </c>
      <c r="DA826" s="17">
        <f>IFERROR(VLOOKUP($BW826,'PAINEL E TARGET'!$G$1:$Q$99,7,0),0)</f>
        <v>0.15</v>
      </c>
      <c r="DB826" s="17">
        <f>VLOOKUP(CZ826,'PAINEL E TARGET'!$S$10:$U$19,3,0)</f>
        <v>0</v>
      </c>
      <c r="DC826" s="16">
        <f t="shared" si="463"/>
        <v>0</v>
      </c>
      <c r="DD826" s="17">
        <f t="shared" si="449"/>
        <v>1.0640000000000001</v>
      </c>
      <c r="DE826" s="33" t="str">
        <f>IF(DD826&gt;='PAINEL E TARGET'!$T$11,'PAINEL E TARGET'!$S$11,
IF(DD826&gt;='PAINEL E TARGET'!$T$12,'PAINEL E TARGET'!$S$12,
IF(DD826&gt;='PAINEL E TARGET'!$T$13,'PAINEL E TARGET'!$S$13,
IF(DD826&gt;='PAINEL E TARGET'!$T$14,'PAINEL E TARGET'!$S$14,
IF(DD826&gt;='PAINEL E TARGET'!$T$15,'PAINEL E TARGET'!$S$15,
IF(DD826&gt;='PAINEL E TARGET'!$T$16,'PAINEL E TARGET'!$S$16,
IF(DD826&gt;='PAINEL E TARGET'!$T$17,'PAINEL E TARGET'!$S$17,
IF(DD826&gt;='PAINEL E TARGET'!$T$18,'PAINEL E TARGET'!$S$18,'PAINEL E TARGET'!$S$19))))))))</f>
        <v>3. Fx de 105% a 109,9%</v>
      </c>
      <c r="DF826" s="17">
        <f>IFERROR(VLOOKUP($BW826,'PAINEL E TARGET'!$G$1:$Q$99,8,0),0)</f>
        <v>0.1</v>
      </c>
      <c r="DG826" s="17">
        <f>VLOOKUP(DE826,'PAINEL E TARGET'!$S$10:$U$19,3,0)</f>
        <v>1.1000000000000001</v>
      </c>
      <c r="DH826" s="16">
        <f t="shared" si="464"/>
        <v>181.50000000000003</v>
      </c>
      <c r="DI826" s="17">
        <f t="shared" si="450"/>
        <v>0.78600000000000003</v>
      </c>
      <c r="DJ826" s="33" t="str">
        <f>IF(DI826&gt;='PAINEL E TARGET'!$T$11,'PAINEL E TARGET'!$S$11,
IF(DI826&gt;='PAINEL E TARGET'!$T$12,'PAINEL E TARGET'!$S$12,
IF(DI826&gt;='PAINEL E TARGET'!$T$13,'PAINEL E TARGET'!$S$13,
IF(DI826&gt;='PAINEL E TARGET'!$T$14,'PAINEL E TARGET'!$S$14,
IF(DI826&gt;='PAINEL E TARGET'!$T$15,'PAINEL E TARGET'!$S$15,
IF(DI826&gt;='PAINEL E TARGET'!$T$16,'PAINEL E TARGET'!$S$16,
IF(DI826&gt;='PAINEL E TARGET'!$T$17,'PAINEL E TARGET'!$S$17,
IF(DI826&gt;='PAINEL E TARGET'!$T$18,'PAINEL E TARGET'!$S$18,'PAINEL E TARGET'!$S$19))))))))</f>
        <v>Não elegível</v>
      </c>
      <c r="DK826" s="17">
        <f>IFERROR(VLOOKUP($BW826,'PAINEL E TARGET'!$G$1:$Q$99,9,0),0)</f>
        <v>0.05</v>
      </c>
      <c r="DL826" s="17">
        <f>VLOOKUP(DJ826,'PAINEL E TARGET'!$S$10:$U$19,3,0)</f>
        <v>0</v>
      </c>
      <c r="DM826" s="16">
        <f t="shared" si="465"/>
        <v>0</v>
      </c>
      <c r="DN826" s="17">
        <f t="shared" si="451"/>
        <v>0.53700000000000003</v>
      </c>
      <c r="DO826" s="33" t="str">
        <f>IF(DN826&gt;='PAINEL E TARGET'!$T$11,'PAINEL E TARGET'!$S$11,
IF(DN826&gt;='PAINEL E TARGET'!$T$12,'PAINEL E TARGET'!$S$12,
IF(DN826&gt;='PAINEL E TARGET'!$T$13,'PAINEL E TARGET'!$S$13,
IF(DN826&gt;='PAINEL E TARGET'!$T$14,'PAINEL E TARGET'!$S$14,
IF(DN826&gt;='PAINEL E TARGET'!$T$15,'PAINEL E TARGET'!$S$15,
IF(DN826&gt;='PAINEL E TARGET'!$T$16,'PAINEL E TARGET'!$S$16,
IF(DN826&gt;='PAINEL E TARGET'!$T$17,'PAINEL E TARGET'!$S$17,
IF(DN826&gt;='PAINEL E TARGET'!$T$18,'PAINEL E TARGET'!$S$18,'PAINEL E TARGET'!$S$19))))))))</f>
        <v>Não elegível</v>
      </c>
      <c r="DP826" s="17">
        <f>IFERROR(VLOOKUP($BW826,'PAINEL E TARGET'!$G$1:$Q$99,10,0),0)</f>
        <v>0</v>
      </c>
      <c r="DQ826" s="17">
        <f>VLOOKUP(DO826,'PAINEL E TARGET'!$S$10:$U$19,3,0)</f>
        <v>0</v>
      </c>
      <c r="DR826" s="16">
        <f t="shared" si="466"/>
        <v>0</v>
      </c>
      <c r="DS826" s="17">
        <f t="shared" si="452"/>
        <v>0.8</v>
      </c>
      <c r="DT826" s="16">
        <f>IF(DS826&gt;=1,VLOOKUP(BO826,'PAINEL E TARGET'!$S$1:$W$8,5,0),0)</f>
        <v>0</v>
      </c>
      <c r="DU826" s="16">
        <f t="shared" si="467"/>
        <v>181.50000000000003</v>
      </c>
    </row>
    <row r="827" spans="2:125" s="32" customFormat="1" x14ac:dyDescent="0.2">
      <c r="B827" s="44">
        <v>43541</v>
      </c>
      <c r="C827" s="65">
        <v>1751</v>
      </c>
      <c r="D827" s="66" t="s">
        <v>822</v>
      </c>
      <c r="E827" s="65">
        <v>418</v>
      </c>
      <c r="F827" s="65" t="s">
        <v>1020</v>
      </c>
      <c r="G827" s="67">
        <v>2346407.2358548492</v>
      </c>
      <c r="H827" s="67">
        <v>1333277.3788102695</v>
      </c>
      <c r="I827" s="67">
        <v>1390861.46</v>
      </c>
      <c r="J827" s="68">
        <v>1.0431898733938729</v>
      </c>
      <c r="K827" s="67">
        <v>131766.10142526415</v>
      </c>
      <c r="L827" s="67">
        <v>1106982.0649873558</v>
      </c>
      <c r="M827" s="67">
        <v>174579.94</v>
      </c>
      <c r="N827" s="67">
        <v>1195364.1299999999</v>
      </c>
      <c r="O827" s="67">
        <v>2182498.0241207173</v>
      </c>
      <c r="P827" s="67" t="s">
        <v>1082</v>
      </c>
      <c r="Q827" s="67" t="s">
        <v>1082</v>
      </c>
      <c r="R827" s="67">
        <v>0</v>
      </c>
      <c r="S827" s="67">
        <v>0</v>
      </c>
      <c r="T827" s="68">
        <v>0.10603402980638454</v>
      </c>
      <c r="U827" s="68">
        <v>0.10660536674318392</v>
      </c>
      <c r="V827" s="68">
        <v>1.0053882412829411</v>
      </c>
      <c r="W827" s="67">
        <v>131349.45999999996</v>
      </c>
      <c r="X827" s="67">
        <v>146043.39000000001</v>
      </c>
      <c r="Y827" s="68">
        <v>1.111868979133984</v>
      </c>
      <c r="Z827" s="68">
        <v>0.17072269064377074</v>
      </c>
      <c r="AA827" s="68">
        <v>0.25596728923393203</v>
      </c>
      <c r="AB827" s="68">
        <v>1.4993161615993524</v>
      </c>
      <c r="AC827" s="67">
        <v>211482.41999999998</v>
      </c>
      <c r="AD827" s="67">
        <v>350660.87</v>
      </c>
      <c r="AE827" s="68">
        <v>1.6581088394959733</v>
      </c>
      <c r="AF827" s="43">
        <v>80</v>
      </c>
      <c r="AG827" s="43">
        <v>78</v>
      </c>
      <c r="AH827" s="43">
        <v>74</v>
      </c>
      <c r="AI827" s="43">
        <v>38</v>
      </c>
      <c r="AJ827" s="67">
        <v>57034.640000000014</v>
      </c>
      <c r="AK827" s="67">
        <v>58196</v>
      </c>
      <c r="AL827" s="68">
        <v>1.0203623622416129</v>
      </c>
      <c r="AM827" s="67">
        <v>15238.339999999998</v>
      </c>
      <c r="AN827" s="67">
        <v>19172.899999999994</v>
      </c>
      <c r="AO827" s="68">
        <v>1.2582013526407729</v>
      </c>
      <c r="AP827" s="67">
        <v>8263.65</v>
      </c>
      <c r="AQ827" s="67">
        <v>8115.7499999999991</v>
      </c>
      <c r="AR827" s="68">
        <v>0.98210233976511585</v>
      </c>
      <c r="AS827" s="67">
        <v>50812.829999999994</v>
      </c>
      <c r="AT827" s="67">
        <v>60558.74</v>
      </c>
      <c r="AU827" s="68">
        <v>1.1918001811747152</v>
      </c>
      <c r="AV827" s="43">
        <v>2741.8300000000004</v>
      </c>
      <c r="AW827" s="43">
        <v>2689.4799999999996</v>
      </c>
      <c r="AX827" s="69">
        <v>0.98090691253651729</v>
      </c>
      <c r="AY827" s="43">
        <v>131766.10142526415</v>
      </c>
      <c r="AZ827" s="43">
        <v>174579.94</v>
      </c>
      <c r="BA827" s="43">
        <v>58014.504310705393</v>
      </c>
      <c r="BB827" s="43">
        <v>72865.450000000012</v>
      </c>
      <c r="BC827" s="43">
        <v>231968.49072631379</v>
      </c>
      <c r="BD827" s="43">
        <v>102250.2061197812</v>
      </c>
      <c r="BE827" s="43">
        <v>232544.56999999995</v>
      </c>
      <c r="BF827" s="43">
        <v>374414.24</v>
      </c>
      <c r="BG827" s="43">
        <v>4836.08</v>
      </c>
      <c r="BH827" s="43">
        <v>113</v>
      </c>
      <c r="BI827" s="44">
        <v>43173</v>
      </c>
      <c r="BJ827" s="44">
        <v>43541</v>
      </c>
      <c r="BK827" s="44">
        <v>43172</v>
      </c>
      <c r="BL827" s="43">
        <f t="shared" si="453"/>
        <v>1390861.46</v>
      </c>
      <c r="BM827" s="43">
        <f t="shared" si="454"/>
        <v>1369944.0699999998</v>
      </c>
      <c r="BO827" s="16" t="str">
        <f>IFERROR(VLOOKUP($C827,'PORTE LOJA'!A:B,2,0),"PORTE 1")</f>
        <v>PORTE 4</v>
      </c>
      <c r="BP827" s="16">
        <f>VLOOKUP(BO827,'PAINEL E TARGET'!$S$1:$W$8,3,0)</f>
        <v>3000</v>
      </c>
      <c r="BQ827" s="16">
        <f t="shared" si="432"/>
        <v>1</v>
      </c>
      <c r="BR827" s="16">
        <f t="shared" si="433"/>
        <v>1</v>
      </c>
      <c r="BS827" s="16">
        <f t="shared" si="434"/>
        <v>1</v>
      </c>
      <c r="BT827" s="16">
        <f t="shared" si="435"/>
        <v>1</v>
      </c>
      <c r="BU827" s="16">
        <f t="shared" si="436"/>
        <v>1</v>
      </c>
      <c r="BV827" s="16">
        <f t="shared" si="437"/>
        <v>1</v>
      </c>
      <c r="BW827" s="17" t="str">
        <f t="shared" si="455"/>
        <v>111111</v>
      </c>
      <c r="BY827" s="17">
        <f t="shared" si="438"/>
        <v>1.0429999999999999</v>
      </c>
      <c r="BZ827" s="17">
        <f t="shared" si="439"/>
        <v>1.1060000000000001</v>
      </c>
      <c r="CA827" s="17" t="str">
        <f t="shared" si="456"/>
        <v>Sem Retira</v>
      </c>
      <c r="CB827" s="17">
        <f t="shared" si="457"/>
        <v>1.1060000000000001</v>
      </c>
      <c r="CC827" s="33" t="str">
        <f>IF(CB827&gt;='PAINEL E TARGET'!$T$11,'PAINEL E TARGET'!$S$11,
IF(CB827&gt;='PAINEL E TARGET'!$T$12,'PAINEL E TARGET'!$S$12,
IF(CB827&gt;='PAINEL E TARGET'!$T$13,'PAINEL E TARGET'!$S$13,
IF(CB827&gt;='PAINEL E TARGET'!$T$14,'PAINEL E TARGET'!$S$14,
IF(CB827&gt;='PAINEL E TARGET'!$T$15,'PAINEL E TARGET'!$S$15,
IF(CB827&gt;='PAINEL E TARGET'!$T$16,'PAINEL E TARGET'!$S$16,
IF(CB827&gt;='PAINEL E TARGET'!$T$17,'PAINEL E TARGET'!$S$17,
IF(CB827&gt;='PAINEL E TARGET'!$T$18,'PAINEL E TARGET'!$S$18,'PAINEL E TARGET'!$S$19))))))))</f>
        <v>4. Fx de 110% a 114,9%</v>
      </c>
      <c r="CD827" s="17">
        <f>IFERROR(VLOOKUP($BW827,'PAINEL E TARGET'!$G$1:$Q$99,4,0),0)</f>
        <v>0.25</v>
      </c>
      <c r="CE827" s="17">
        <f>VLOOKUP(CC827,'PAINEL E TARGET'!$S$10:$U$19,3,0)</f>
        <v>1.2</v>
      </c>
      <c r="CF827" s="16">
        <f t="shared" si="458"/>
        <v>900</v>
      </c>
      <c r="CG827" s="17">
        <f t="shared" si="440"/>
        <v>1.02</v>
      </c>
      <c r="CH827" s="17">
        <f t="shared" si="441"/>
        <v>1.258</v>
      </c>
      <c r="CI827" s="17">
        <f t="shared" si="442"/>
        <v>0.98199999999999998</v>
      </c>
      <c r="CJ827" s="17">
        <f t="shared" si="443"/>
        <v>1.1919999999999999</v>
      </c>
      <c r="CK827" s="17">
        <f t="shared" si="444"/>
        <v>0.98099999999999998</v>
      </c>
      <c r="CL827" s="17">
        <f t="shared" si="445"/>
        <v>1.1120000000000001</v>
      </c>
      <c r="CM827" s="16">
        <f t="shared" si="446"/>
        <v>5</v>
      </c>
      <c r="CN827" s="17" t="str">
        <f t="shared" si="459"/>
        <v>ok</v>
      </c>
      <c r="CO827" s="17">
        <f t="shared" si="460"/>
        <v>1.1120000000000001</v>
      </c>
      <c r="CP827" s="33" t="str">
        <f>IF(CO827&gt;='PAINEL E TARGET'!$T$11,'PAINEL E TARGET'!$S$11,
IF(CO827&gt;='PAINEL E TARGET'!$T$12,'PAINEL E TARGET'!$S$12,
IF(CO827&gt;='PAINEL E TARGET'!$T$13,'PAINEL E TARGET'!$S$13,
IF(CO827&gt;='PAINEL E TARGET'!$T$14,'PAINEL E TARGET'!$S$14,
IF(CO827&gt;='PAINEL E TARGET'!$T$15,'PAINEL E TARGET'!$S$15,
IF(CO827&gt;='PAINEL E TARGET'!$T$16,'PAINEL E TARGET'!$S$16,
IF(CO827&gt;='PAINEL E TARGET'!$T$17,'PAINEL E TARGET'!$S$17,
IF(CO827&gt;='PAINEL E TARGET'!$T$18,'PAINEL E TARGET'!$S$18,'PAINEL E TARGET'!$S$19))))))))</f>
        <v>4. Fx de 110% a 114,9%</v>
      </c>
      <c r="CQ827" s="17">
        <f>IFERROR(VLOOKUP($BW827,'PAINEL E TARGET'!$G$1:$Q$99,5,0),0)</f>
        <v>0.25</v>
      </c>
      <c r="CR827" s="17">
        <f>VLOOKUP(CP827,'PAINEL E TARGET'!$S$10:$U$19,3,0)</f>
        <v>1.2</v>
      </c>
      <c r="CS827" s="16">
        <f t="shared" si="461"/>
        <v>900</v>
      </c>
      <c r="CT827" s="17">
        <f t="shared" si="447"/>
        <v>1.6579999999999999</v>
      </c>
      <c r="CU827" s="33" t="str">
        <f>IF(CT827&gt;='PAINEL E TARGET'!$T$11,'PAINEL E TARGET'!$S$11,
IF(CT827&gt;='PAINEL E TARGET'!$T$12,'PAINEL E TARGET'!$S$12,
IF(CT827&gt;='PAINEL E TARGET'!$T$13,'PAINEL E TARGET'!$S$13,
IF(CT827&gt;='PAINEL E TARGET'!$T$14,'PAINEL E TARGET'!$S$14,
IF(CT827&gt;='PAINEL E TARGET'!$T$15,'PAINEL E TARGET'!$S$15,
IF(CT827&gt;='PAINEL E TARGET'!$T$16,'PAINEL E TARGET'!$S$16,
IF(CT827&gt;='PAINEL E TARGET'!$T$17,'PAINEL E TARGET'!$S$17,
IF(CT827&gt;='PAINEL E TARGET'!$T$18,'PAINEL E TARGET'!$S$18,'PAINEL E TARGET'!$S$19))))))))</f>
        <v>8. Fx de 130% ou mais</v>
      </c>
      <c r="CV827" s="17">
        <f>IFERROR(VLOOKUP($BW827,'PAINEL E TARGET'!$G$1:$Q$99,6,0),0)</f>
        <v>0.2</v>
      </c>
      <c r="CW827" s="17">
        <f>VLOOKUP(CU827,'PAINEL E TARGET'!$S$10:$U$19,3,0)</f>
        <v>1.6</v>
      </c>
      <c r="CX827" s="16">
        <f t="shared" si="462"/>
        <v>960.00000000000023</v>
      </c>
      <c r="CY827" s="17">
        <f t="shared" si="448"/>
        <v>1.325</v>
      </c>
      <c r="CZ827" s="33" t="str">
        <f>IF(CY827&gt;='PAINEL E TARGET'!$T$11,'PAINEL E TARGET'!$S$11,
IF(CY827&gt;='PAINEL E TARGET'!$T$12,'PAINEL E TARGET'!$S$12,
IF(CY827&gt;='PAINEL E TARGET'!$T$13,'PAINEL E TARGET'!$S$13,
IF(CY827&gt;='PAINEL E TARGET'!$T$14,'PAINEL E TARGET'!$S$14,
IF(CY827&gt;='PAINEL E TARGET'!$T$15,'PAINEL E TARGET'!$S$15,
IF(CY827&gt;='PAINEL E TARGET'!$T$16,'PAINEL E TARGET'!$S$16,
IF(CY827&gt;='PAINEL E TARGET'!$T$17,'PAINEL E TARGET'!$S$17,
IF(CY827&gt;='PAINEL E TARGET'!$T$18,'PAINEL E TARGET'!$S$18,'PAINEL E TARGET'!$S$19))))))))</f>
        <v>8. Fx de 130% ou mais</v>
      </c>
      <c r="DA827" s="17">
        <f>IFERROR(VLOOKUP($BW827,'PAINEL E TARGET'!$G$1:$Q$99,7,0),0)</f>
        <v>0.15</v>
      </c>
      <c r="DB827" s="17">
        <f>VLOOKUP(CZ827,'PAINEL E TARGET'!$S$10:$U$19,3,0)</f>
        <v>1.6</v>
      </c>
      <c r="DC827" s="16">
        <f t="shared" si="463"/>
        <v>720</v>
      </c>
      <c r="DD827" s="17">
        <f t="shared" si="449"/>
        <v>1.256</v>
      </c>
      <c r="DE827" s="33" t="str">
        <f>IF(DD827&gt;='PAINEL E TARGET'!$T$11,'PAINEL E TARGET'!$S$11,
IF(DD827&gt;='PAINEL E TARGET'!$T$12,'PAINEL E TARGET'!$S$12,
IF(DD827&gt;='PAINEL E TARGET'!$T$13,'PAINEL E TARGET'!$S$13,
IF(DD827&gt;='PAINEL E TARGET'!$T$14,'PAINEL E TARGET'!$S$14,
IF(DD827&gt;='PAINEL E TARGET'!$T$15,'PAINEL E TARGET'!$S$15,
IF(DD827&gt;='PAINEL E TARGET'!$T$16,'PAINEL E TARGET'!$S$16,
IF(DD827&gt;='PAINEL E TARGET'!$T$17,'PAINEL E TARGET'!$S$17,
IF(DD827&gt;='PAINEL E TARGET'!$T$18,'PAINEL E TARGET'!$S$18,'PAINEL E TARGET'!$S$19))))))))</f>
        <v>7. Fx de 125% a 129,9%</v>
      </c>
      <c r="DF827" s="17">
        <f>IFERROR(VLOOKUP($BW827,'PAINEL E TARGET'!$G$1:$Q$99,8,0),0)</f>
        <v>0.1</v>
      </c>
      <c r="DG827" s="17">
        <f>VLOOKUP(DE827,'PAINEL E TARGET'!$S$10:$U$19,3,0)</f>
        <v>1.5</v>
      </c>
      <c r="DH827" s="16">
        <f t="shared" si="464"/>
        <v>450.00000000000006</v>
      </c>
      <c r="DI827" s="17">
        <f t="shared" si="450"/>
        <v>0.51400000000000001</v>
      </c>
      <c r="DJ827" s="33" t="str">
        <f>IF(DI827&gt;='PAINEL E TARGET'!$T$11,'PAINEL E TARGET'!$S$11,
IF(DI827&gt;='PAINEL E TARGET'!$T$12,'PAINEL E TARGET'!$S$12,
IF(DI827&gt;='PAINEL E TARGET'!$T$13,'PAINEL E TARGET'!$S$13,
IF(DI827&gt;='PAINEL E TARGET'!$T$14,'PAINEL E TARGET'!$S$14,
IF(DI827&gt;='PAINEL E TARGET'!$T$15,'PAINEL E TARGET'!$S$15,
IF(DI827&gt;='PAINEL E TARGET'!$T$16,'PAINEL E TARGET'!$S$16,
IF(DI827&gt;='PAINEL E TARGET'!$T$17,'PAINEL E TARGET'!$S$17,
IF(DI827&gt;='PAINEL E TARGET'!$T$18,'PAINEL E TARGET'!$S$18,'PAINEL E TARGET'!$S$19))))))))</f>
        <v>Não elegível</v>
      </c>
      <c r="DK827" s="17">
        <f>IFERROR(VLOOKUP($BW827,'PAINEL E TARGET'!$G$1:$Q$99,9,0),0)</f>
        <v>0.05</v>
      </c>
      <c r="DL827" s="17">
        <f>VLOOKUP(DJ827,'PAINEL E TARGET'!$S$10:$U$19,3,0)</f>
        <v>0</v>
      </c>
      <c r="DM827" s="16">
        <f t="shared" si="465"/>
        <v>0</v>
      </c>
      <c r="DN827" s="17">
        <f t="shared" si="451"/>
        <v>0.98099999999999998</v>
      </c>
      <c r="DO827" s="33" t="str">
        <f>IF(DN827&gt;='PAINEL E TARGET'!$T$11,'PAINEL E TARGET'!$S$11,
IF(DN827&gt;='PAINEL E TARGET'!$T$12,'PAINEL E TARGET'!$S$12,
IF(DN827&gt;='PAINEL E TARGET'!$T$13,'PAINEL E TARGET'!$S$13,
IF(DN827&gt;='PAINEL E TARGET'!$T$14,'PAINEL E TARGET'!$S$14,
IF(DN827&gt;='PAINEL E TARGET'!$T$15,'PAINEL E TARGET'!$S$15,
IF(DN827&gt;='PAINEL E TARGET'!$T$16,'PAINEL E TARGET'!$S$16,
IF(DN827&gt;='PAINEL E TARGET'!$T$17,'PAINEL E TARGET'!$S$17,
IF(DN827&gt;='PAINEL E TARGET'!$T$18,'PAINEL E TARGET'!$S$18,'PAINEL E TARGET'!$S$19))))))))</f>
        <v>1. Fx de 90% a 99,9%</v>
      </c>
      <c r="DP827" s="17">
        <f>IFERROR(VLOOKUP($BW827,'PAINEL E TARGET'!$G$1:$Q$99,10,0),0)</f>
        <v>0</v>
      </c>
      <c r="DQ827" s="17">
        <f>VLOOKUP(DO827,'PAINEL E TARGET'!$S$10:$U$19,3,0)</f>
        <v>0.5</v>
      </c>
      <c r="DR827" s="16">
        <f t="shared" si="466"/>
        <v>0</v>
      </c>
      <c r="DS827" s="17">
        <f t="shared" si="452"/>
        <v>0.97499999999999998</v>
      </c>
      <c r="DT827" s="16">
        <f>IF(DS827&gt;=1,VLOOKUP(BO827,'PAINEL E TARGET'!$S$1:$W$8,5,0),0)</f>
        <v>0</v>
      </c>
      <c r="DU827" s="16">
        <f t="shared" si="467"/>
        <v>3930</v>
      </c>
    </row>
    <row r="828" spans="2:125" s="32" customFormat="1" x14ac:dyDescent="0.2">
      <c r="B828" s="44">
        <v>43541</v>
      </c>
      <c r="C828" s="65">
        <v>1752</v>
      </c>
      <c r="D828" s="66" t="s">
        <v>823</v>
      </c>
      <c r="E828" s="65">
        <v>415</v>
      </c>
      <c r="F828" s="65" t="s">
        <v>1020</v>
      </c>
      <c r="G828" s="67">
        <v>2496162.6591919069</v>
      </c>
      <c r="H828" s="67">
        <v>1349483.5864061816</v>
      </c>
      <c r="I828" s="67">
        <v>1202388.8899999999</v>
      </c>
      <c r="J828" s="68">
        <v>0.89099926972960786</v>
      </c>
      <c r="K828" s="67">
        <v>218508.93875107256</v>
      </c>
      <c r="L828" s="67">
        <v>954158.14910954784</v>
      </c>
      <c r="M828" s="67">
        <v>240034.14</v>
      </c>
      <c r="N828" s="67">
        <v>915236.89000000013</v>
      </c>
      <c r="O828" s="67">
        <v>2178234.4694601945</v>
      </c>
      <c r="P828" s="67" t="s">
        <v>1082</v>
      </c>
      <c r="Q828" s="67" t="s">
        <v>1082</v>
      </c>
      <c r="R828" s="67">
        <v>0</v>
      </c>
      <c r="S828" s="67">
        <v>0</v>
      </c>
      <c r="T828" s="68">
        <v>8.7639297686348247E-2</v>
      </c>
      <c r="U828" s="68">
        <v>8.1336169227752539E-2</v>
      </c>
      <c r="V828" s="68">
        <v>0.92807874292701509</v>
      </c>
      <c r="W828" s="67">
        <v>102771.72</v>
      </c>
      <c r="X828" s="67">
        <v>93965.319999999978</v>
      </c>
      <c r="Y828" s="68">
        <v>0.91431105755552189</v>
      </c>
      <c r="Z828" s="68">
        <v>5.4485395438670446E-2</v>
      </c>
      <c r="AA828" s="68">
        <v>7.5084450096528435E-2</v>
      </c>
      <c r="AB828" s="68">
        <v>1.378065617254161</v>
      </c>
      <c r="AC828" s="67">
        <v>63893.23</v>
      </c>
      <c r="AD828" s="67">
        <v>86742.89</v>
      </c>
      <c r="AE828" s="68">
        <v>1.357622552498911</v>
      </c>
      <c r="AF828" s="43">
        <v>80</v>
      </c>
      <c r="AG828" s="43">
        <v>77</v>
      </c>
      <c r="AH828" s="43">
        <v>22</v>
      </c>
      <c r="AI828" s="43">
        <v>13</v>
      </c>
      <c r="AJ828" s="67">
        <v>67332.25999999998</v>
      </c>
      <c r="AK828" s="67">
        <v>66271.56</v>
      </c>
      <c r="AL828" s="68">
        <v>0.98424677858726284</v>
      </c>
      <c r="AM828" s="67">
        <v>12871.5</v>
      </c>
      <c r="AN828" s="67">
        <v>10566.509999999998</v>
      </c>
      <c r="AO828" s="68">
        <v>0.82092296935089137</v>
      </c>
      <c r="AP828" s="67">
        <v>11530.11</v>
      </c>
      <c r="AQ828" s="67">
        <v>9581.6099999999988</v>
      </c>
      <c r="AR828" s="68">
        <v>0.83100768336121666</v>
      </c>
      <c r="AS828" s="67">
        <v>11037.850000000004</v>
      </c>
      <c r="AT828" s="67">
        <v>7545.6400000000012</v>
      </c>
      <c r="AU828" s="68">
        <v>0.68361501560539406</v>
      </c>
      <c r="AV828" s="43">
        <v>446.84000000000003</v>
      </c>
      <c r="AW828" s="43">
        <v>79.989999999999995</v>
      </c>
      <c r="AX828" s="69">
        <v>0.17901262196759465</v>
      </c>
      <c r="AY828" s="43">
        <v>218508.93875107256</v>
      </c>
      <c r="AZ828" s="43">
        <v>240034.13999999996</v>
      </c>
      <c r="BA828" s="43">
        <v>30683.887677334351</v>
      </c>
      <c r="BB828" s="43">
        <v>36279.260000000009</v>
      </c>
      <c r="BC828" s="43">
        <v>406201.60263490706</v>
      </c>
      <c r="BD828" s="43">
        <v>57142.793321008052</v>
      </c>
      <c r="BE828" s="43">
        <v>192260.44000000003</v>
      </c>
      <c r="BF828" s="43">
        <v>119528.44000000002</v>
      </c>
      <c r="BG828" s="43">
        <v>832.23</v>
      </c>
      <c r="BH828" s="43">
        <v>48</v>
      </c>
      <c r="BI828" s="44">
        <v>43173</v>
      </c>
      <c r="BJ828" s="44">
        <v>43541</v>
      </c>
      <c r="BK828" s="44">
        <v>43172</v>
      </c>
      <c r="BL828" s="43">
        <f t="shared" si="453"/>
        <v>1202388.8899999999</v>
      </c>
      <c r="BM828" s="43">
        <f t="shared" si="454"/>
        <v>1155271.0300000003</v>
      </c>
      <c r="BO828" s="16" t="str">
        <f>IFERROR(VLOOKUP($C828,'PORTE LOJA'!A:B,2,0),"PORTE 1")</f>
        <v>PORTE 3</v>
      </c>
      <c r="BP828" s="16">
        <f>VLOOKUP(BO828,'PAINEL E TARGET'!$S$1:$W$8,3,0)</f>
        <v>2400</v>
      </c>
      <c r="BQ828" s="16">
        <f t="shared" si="432"/>
        <v>1</v>
      </c>
      <c r="BR828" s="16">
        <f t="shared" si="433"/>
        <v>1</v>
      </c>
      <c r="BS828" s="16">
        <f t="shared" si="434"/>
        <v>1</v>
      </c>
      <c r="BT828" s="16">
        <f t="shared" si="435"/>
        <v>1</v>
      </c>
      <c r="BU828" s="16">
        <f t="shared" si="436"/>
        <v>1</v>
      </c>
      <c r="BV828" s="16">
        <f t="shared" si="437"/>
        <v>1</v>
      </c>
      <c r="BW828" s="17" t="str">
        <f t="shared" si="455"/>
        <v>111111</v>
      </c>
      <c r="BY828" s="17">
        <f t="shared" si="438"/>
        <v>0.89100000000000001</v>
      </c>
      <c r="BZ828" s="17">
        <f t="shared" si="439"/>
        <v>0.98499999999999999</v>
      </c>
      <c r="CA828" s="17" t="str">
        <f t="shared" si="456"/>
        <v>Sem Retira</v>
      </c>
      <c r="CB828" s="17">
        <f t="shared" si="457"/>
        <v>0.98499999999999999</v>
      </c>
      <c r="CC828" s="33" t="str">
        <f>IF(CB828&gt;='PAINEL E TARGET'!$T$11,'PAINEL E TARGET'!$S$11,
IF(CB828&gt;='PAINEL E TARGET'!$T$12,'PAINEL E TARGET'!$S$12,
IF(CB828&gt;='PAINEL E TARGET'!$T$13,'PAINEL E TARGET'!$S$13,
IF(CB828&gt;='PAINEL E TARGET'!$T$14,'PAINEL E TARGET'!$S$14,
IF(CB828&gt;='PAINEL E TARGET'!$T$15,'PAINEL E TARGET'!$S$15,
IF(CB828&gt;='PAINEL E TARGET'!$T$16,'PAINEL E TARGET'!$S$16,
IF(CB828&gt;='PAINEL E TARGET'!$T$17,'PAINEL E TARGET'!$S$17,
IF(CB828&gt;='PAINEL E TARGET'!$T$18,'PAINEL E TARGET'!$S$18,'PAINEL E TARGET'!$S$19))))))))</f>
        <v>1. Fx de 90% a 99,9%</v>
      </c>
      <c r="CD828" s="17">
        <f>IFERROR(VLOOKUP($BW828,'PAINEL E TARGET'!$G$1:$Q$99,4,0),0)</f>
        <v>0.25</v>
      </c>
      <c r="CE828" s="17">
        <f>VLOOKUP(CC828,'PAINEL E TARGET'!$S$10:$U$19,3,0)</f>
        <v>0.5</v>
      </c>
      <c r="CF828" s="16">
        <f t="shared" si="458"/>
        <v>300</v>
      </c>
      <c r="CG828" s="17">
        <f t="shared" si="440"/>
        <v>0.98399999999999999</v>
      </c>
      <c r="CH828" s="17">
        <f t="shared" si="441"/>
        <v>0.82099999999999995</v>
      </c>
      <c r="CI828" s="17">
        <f t="shared" si="442"/>
        <v>0.83099999999999996</v>
      </c>
      <c r="CJ828" s="17">
        <f t="shared" si="443"/>
        <v>0.68400000000000005</v>
      </c>
      <c r="CK828" s="17">
        <f t="shared" si="444"/>
        <v>0.17899999999999999</v>
      </c>
      <c r="CL828" s="17">
        <f t="shared" si="445"/>
        <v>0.91400000000000003</v>
      </c>
      <c r="CM828" s="16">
        <f t="shared" si="446"/>
        <v>3</v>
      </c>
      <c r="CN828" s="17" t="str">
        <f t="shared" si="459"/>
        <v>não ok</v>
      </c>
      <c r="CO828" s="17">
        <f t="shared" si="460"/>
        <v>0</v>
      </c>
      <c r="CP828" s="33" t="str">
        <f>IF(CO828&gt;='PAINEL E TARGET'!$T$11,'PAINEL E TARGET'!$S$11,
IF(CO828&gt;='PAINEL E TARGET'!$T$12,'PAINEL E TARGET'!$S$12,
IF(CO828&gt;='PAINEL E TARGET'!$T$13,'PAINEL E TARGET'!$S$13,
IF(CO828&gt;='PAINEL E TARGET'!$T$14,'PAINEL E TARGET'!$S$14,
IF(CO828&gt;='PAINEL E TARGET'!$T$15,'PAINEL E TARGET'!$S$15,
IF(CO828&gt;='PAINEL E TARGET'!$T$16,'PAINEL E TARGET'!$S$16,
IF(CO828&gt;='PAINEL E TARGET'!$T$17,'PAINEL E TARGET'!$S$17,
IF(CO828&gt;='PAINEL E TARGET'!$T$18,'PAINEL E TARGET'!$S$18,'PAINEL E TARGET'!$S$19))))))))</f>
        <v>Não elegível</v>
      </c>
      <c r="CQ828" s="17">
        <f>IFERROR(VLOOKUP($BW828,'PAINEL E TARGET'!$G$1:$Q$99,5,0),0)</f>
        <v>0.25</v>
      </c>
      <c r="CR828" s="17">
        <f>VLOOKUP(CP828,'PAINEL E TARGET'!$S$10:$U$19,3,0)</f>
        <v>0</v>
      </c>
      <c r="CS828" s="16">
        <f t="shared" si="461"/>
        <v>0</v>
      </c>
      <c r="CT828" s="17">
        <f t="shared" si="447"/>
        <v>1.3580000000000001</v>
      </c>
      <c r="CU828" s="33" t="str">
        <f>IF(CT828&gt;='PAINEL E TARGET'!$T$11,'PAINEL E TARGET'!$S$11,
IF(CT828&gt;='PAINEL E TARGET'!$T$12,'PAINEL E TARGET'!$S$12,
IF(CT828&gt;='PAINEL E TARGET'!$T$13,'PAINEL E TARGET'!$S$13,
IF(CT828&gt;='PAINEL E TARGET'!$T$14,'PAINEL E TARGET'!$S$14,
IF(CT828&gt;='PAINEL E TARGET'!$T$15,'PAINEL E TARGET'!$S$15,
IF(CT828&gt;='PAINEL E TARGET'!$T$16,'PAINEL E TARGET'!$S$16,
IF(CT828&gt;='PAINEL E TARGET'!$T$17,'PAINEL E TARGET'!$S$17,
IF(CT828&gt;='PAINEL E TARGET'!$T$18,'PAINEL E TARGET'!$S$18,'PAINEL E TARGET'!$S$19))))))))</f>
        <v>8. Fx de 130% ou mais</v>
      </c>
      <c r="CV828" s="17">
        <f>IFERROR(VLOOKUP($BW828,'PAINEL E TARGET'!$G$1:$Q$99,6,0),0)</f>
        <v>0.2</v>
      </c>
      <c r="CW828" s="17">
        <f>VLOOKUP(CU828,'PAINEL E TARGET'!$S$10:$U$19,3,0)</f>
        <v>1.6</v>
      </c>
      <c r="CX828" s="16">
        <f t="shared" si="462"/>
        <v>768.00000000000011</v>
      </c>
      <c r="CY828" s="17">
        <f t="shared" si="448"/>
        <v>1.099</v>
      </c>
      <c r="CZ828" s="33" t="str">
        <f>IF(CY828&gt;='PAINEL E TARGET'!$T$11,'PAINEL E TARGET'!$S$11,
IF(CY828&gt;='PAINEL E TARGET'!$T$12,'PAINEL E TARGET'!$S$12,
IF(CY828&gt;='PAINEL E TARGET'!$T$13,'PAINEL E TARGET'!$S$13,
IF(CY828&gt;='PAINEL E TARGET'!$T$14,'PAINEL E TARGET'!$S$14,
IF(CY828&gt;='PAINEL E TARGET'!$T$15,'PAINEL E TARGET'!$S$15,
IF(CY828&gt;='PAINEL E TARGET'!$T$16,'PAINEL E TARGET'!$S$16,
IF(CY828&gt;='PAINEL E TARGET'!$T$17,'PAINEL E TARGET'!$S$17,
IF(CY828&gt;='PAINEL E TARGET'!$T$18,'PAINEL E TARGET'!$S$18,'PAINEL E TARGET'!$S$19))))))))</f>
        <v>3. Fx de 105% a 109,9%</v>
      </c>
      <c r="DA828" s="17">
        <f>IFERROR(VLOOKUP($BW828,'PAINEL E TARGET'!$G$1:$Q$99,7,0),0)</f>
        <v>0.15</v>
      </c>
      <c r="DB828" s="17">
        <f>VLOOKUP(CZ828,'PAINEL E TARGET'!$S$10:$U$19,3,0)</f>
        <v>1.1000000000000001</v>
      </c>
      <c r="DC828" s="16">
        <f t="shared" si="463"/>
        <v>396</v>
      </c>
      <c r="DD828" s="17">
        <f t="shared" si="449"/>
        <v>1.1819999999999999</v>
      </c>
      <c r="DE828" s="33" t="str">
        <f>IF(DD828&gt;='PAINEL E TARGET'!$T$11,'PAINEL E TARGET'!$S$11,
IF(DD828&gt;='PAINEL E TARGET'!$T$12,'PAINEL E TARGET'!$S$12,
IF(DD828&gt;='PAINEL E TARGET'!$T$13,'PAINEL E TARGET'!$S$13,
IF(DD828&gt;='PAINEL E TARGET'!$T$14,'PAINEL E TARGET'!$S$14,
IF(DD828&gt;='PAINEL E TARGET'!$T$15,'PAINEL E TARGET'!$S$15,
IF(DD828&gt;='PAINEL E TARGET'!$T$16,'PAINEL E TARGET'!$S$16,
IF(DD828&gt;='PAINEL E TARGET'!$T$17,'PAINEL E TARGET'!$S$17,
IF(DD828&gt;='PAINEL E TARGET'!$T$18,'PAINEL E TARGET'!$S$18,'PAINEL E TARGET'!$S$19))))))))</f>
        <v>5. Fx de 115% a 119,9%</v>
      </c>
      <c r="DF828" s="17">
        <f>IFERROR(VLOOKUP($BW828,'PAINEL E TARGET'!$G$1:$Q$99,8,0),0)</f>
        <v>0.1</v>
      </c>
      <c r="DG828" s="17">
        <f>VLOOKUP(DE828,'PAINEL E TARGET'!$S$10:$U$19,3,0)</f>
        <v>1.3</v>
      </c>
      <c r="DH828" s="16">
        <f t="shared" si="464"/>
        <v>312</v>
      </c>
      <c r="DI828" s="17">
        <f t="shared" si="450"/>
        <v>0.59099999999999997</v>
      </c>
      <c r="DJ828" s="33" t="str">
        <f>IF(DI828&gt;='PAINEL E TARGET'!$T$11,'PAINEL E TARGET'!$S$11,
IF(DI828&gt;='PAINEL E TARGET'!$T$12,'PAINEL E TARGET'!$S$12,
IF(DI828&gt;='PAINEL E TARGET'!$T$13,'PAINEL E TARGET'!$S$13,
IF(DI828&gt;='PAINEL E TARGET'!$T$14,'PAINEL E TARGET'!$S$14,
IF(DI828&gt;='PAINEL E TARGET'!$T$15,'PAINEL E TARGET'!$S$15,
IF(DI828&gt;='PAINEL E TARGET'!$T$16,'PAINEL E TARGET'!$S$16,
IF(DI828&gt;='PAINEL E TARGET'!$T$17,'PAINEL E TARGET'!$S$17,
IF(DI828&gt;='PAINEL E TARGET'!$T$18,'PAINEL E TARGET'!$S$18,'PAINEL E TARGET'!$S$19))))))))</f>
        <v>Não elegível</v>
      </c>
      <c r="DK828" s="17">
        <f>IFERROR(VLOOKUP($BW828,'PAINEL E TARGET'!$G$1:$Q$99,9,0),0)</f>
        <v>0.05</v>
      </c>
      <c r="DL828" s="17">
        <f>VLOOKUP(DJ828,'PAINEL E TARGET'!$S$10:$U$19,3,0)</f>
        <v>0</v>
      </c>
      <c r="DM828" s="16">
        <f t="shared" si="465"/>
        <v>0</v>
      </c>
      <c r="DN828" s="17">
        <f t="shared" si="451"/>
        <v>0.17899999999999999</v>
      </c>
      <c r="DO828" s="33" t="str">
        <f>IF(DN828&gt;='PAINEL E TARGET'!$T$11,'PAINEL E TARGET'!$S$11,
IF(DN828&gt;='PAINEL E TARGET'!$T$12,'PAINEL E TARGET'!$S$12,
IF(DN828&gt;='PAINEL E TARGET'!$T$13,'PAINEL E TARGET'!$S$13,
IF(DN828&gt;='PAINEL E TARGET'!$T$14,'PAINEL E TARGET'!$S$14,
IF(DN828&gt;='PAINEL E TARGET'!$T$15,'PAINEL E TARGET'!$S$15,
IF(DN828&gt;='PAINEL E TARGET'!$T$16,'PAINEL E TARGET'!$S$16,
IF(DN828&gt;='PAINEL E TARGET'!$T$17,'PAINEL E TARGET'!$S$17,
IF(DN828&gt;='PAINEL E TARGET'!$T$18,'PAINEL E TARGET'!$S$18,'PAINEL E TARGET'!$S$19))))))))</f>
        <v>Não elegível</v>
      </c>
      <c r="DP828" s="17">
        <f>IFERROR(VLOOKUP($BW828,'PAINEL E TARGET'!$G$1:$Q$99,10,0),0)</f>
        <v>0</v>
      </c>
      <c r="DQ828" s="17">
        <f>VLOOKUP(DO828,'PAINEL E TARGET'!$S$10:$U$19,3,0)</f>
        <v>0</v>
      </c>
      <c r="DR828" s="16">
        <f t="shared" si="466"/>
        <v>0</v>
      </c>
      <c r="DS828" s="17">
        <f t="shared" si="452"/>
        <v>0.96299999999999997</v>
      </c>
      <c r="DT828" s="16">
        <f>IF(DS828&gt;=1,VLOOKUP(BO828,'PAINEL E TARGET'!$S$1:$W$8,5,0),0)</f>
        <v>0</v>
      </c>
      <c r="DU828" s="16">
        <f t="shared" si="467"/>
        <v>1776</v>
      </c>
    </row>
    <row r="829" spans="2:125" s="32" customFormat="1" x14ac:dyDescent="0.2">
      <c r="B829" s="44">
        <v>43541</v>
      </c>
      <c r="C829" s="65">
        <v>1753</v>
      </c>
      <c r="D829" s="66" t="s">
        <v>824</v>
      </c>
      <c r="E829" s="65">
        <v>117</v>
      </c>
      <c r="F829" s="65" t="s">
        <v>1018</v>
      </c>
      <c r="G829" s="67">
        <v>2328361.4572385247</v>
      </c>
      <c r="H829" s="67">
        <v>1425204.5494580984</v>
      </c>
      <c r="I829" s="67">
        <v>1220346.73</v>
      </c>
      <c r="J829" s="68">
        <v>0.8562607595267705</v>
      </c>
      <c r="K829" s="67">
        <v>141306.41431248584</v>
      </c>
      <c r="L829" s="67">
        <v>1119292.6401363513</v>
      </c>
      <c r="M829" s="67">
        <v>121762.9</v>
      </c>
      <c r="N829" s="67">
        <v>1033214.14</v>
      </c>
      <c r="O829" s="67">
        <v>2061300.3799714027</v>
      </c>
      <c r="P829" s="67" t="s">
        <v>1082</v>
      </c>
      <c r="Q829" s="67" t="s">
        <v>1082</v>
      </c>
      <c r="R829" s="67">
        <v>0</v>
      </c>
      <c r="S829" s="67">
        <v>0</v>
      </c>
      <c r="T829" s="68">
        <v>8.8195552430118299E-2</v>
      </c>
      <c r="U829" s="68">
        <v>8.8793860352410131E-2</v>
      </c>
      <c r="V829" s="68">
        <v>1.0067838786175289</v>
      </c>
      <c r="W829" s="67">
        <v>111179.23000000004</v>
      </c>
      <c r="X829" s="67">
        <v>102554.87</v>
      </c>
      <c r="Y829" s="68">
        <v>0.92242831687177507</v>
      </c>
      <c r="Z829" s="68">
        <v>0.14450134589355507</v>
      </c>
      <c r="AA829" s="68">
        <v>0.15900259800835523</v>
      </c>
      <c r="AB829" s="68">
        <v>1.1003537512064581</v>
      </c>
      <c r="AC829" s="67">
        <v>182158.25999999998</v>
      </c>
      <c r="AD829" s="67">
        <v>183644.34999999998</v>
      </c>
      <c r="AE829" s="68">
        <v>1.0081582355914027</v>
      </c>
      <c r="AF829" s="43">
        <v>80</v>
      </c>
      <c r="AG829" s="43">
        <v>72</v>
      </c>
      <c r="AH829" s="43">
        <v>46</v>
      </c>
      <c r="AI829" s="43">
        <v>39</v>
      </c>
      <c r="AJ829" s="67">
        <v>47527.73</v>
      </c>
      <c r="AK829" s="67">
        <v>46545</v>
      </c>
      <c r="AL829" s="68">
        <v>0.97932301837264257</v>
      </c>
      <c r="AM829" s="67">
        <v>7209.18</v>
      </c>
      <c r="AN829" s="67">
        <v>6259.26</v>
      </c>
      <c r="AO829" s="68">
        <v>0.86823466746564792</v>
      </c>
      <c r="AP829" s="67">
        <v>12112.220000000001</v>
      </c>
      <c r="AQ829" s="67">
        <v>9928.77</v>
      </c>
      <c r="AR829" s="68">
        <v>0.81973164291929967</v>
      </c>
      <c r="AS829" s="67">
        <v>44330.100000000006</v>
      </c>
      <c r="AT829" s="67">
        <v>39821.840000000004</v>
      </c>
      <c r="AU829" s="68">
        <v>0.89830250777688292</v>
      </c>
      <c r="AV829" s="43">
        <v>2599.3400000000006</v>
      </c>
      <c r="AW829" s="43">
        <v>689.86</v>
      </c>
      <c r="AX829" s="69">
        <v>0.26539813952772623</v>
      </c>
      <c r="AY829" s="43">
        <v>141306.41431248584</v>
      </c>
      <c r="AZ829" s="43">
        <v>121762.9</v>
      </c>
      <c r="BA829" s="43">
        <v>52392.615434327585</v>
      </c>
      <c r="BB829" s="43">
        <v>59851.600000000006</v>
      </c>
      <c r="BC829" s="43">
        <v>230710.72457153286</v>
      </c>
      <c r="BD829" s="43">
        <v>85890.864184587044</v>
      </c>
      <c r="BE829" s="43">
        <v>183220.40000000005</v>
      </c>
      <c r="BF829" s="43">
        <v>300192.24</v>
      </c>
      <c r="BG829" s="43">
        <v>4266.99</v>
      </c>
      <c r="BH829" s="43">
        <v>90</v>
      </c>
      <c r="BI829" s="44">
        <v>43173</v>
      </c>
      <c r="BJ829" s="44">
        <v>43541</v>
      </c>
      <c r="BK829" s="44">
        <v>43172</v>
      </c>
      <c r="BL829" s="43">
        <f t="shared" si="453"/>
        <v>1220346.73</v>
      </c>
      <c r="BM829" s="43">
        <f t="shared" si="454"/>
        <v>1154977.04</v>
      </c>
      <c r="BO829" s="16" t="str">
        <f>IFERROR(VLOOKUP($C829,'PORTE LOJA'!A:B,2,0),"PORTE 1")</f>
        <v>PORTE 3</v>
      </c>
      <c r="BP829" s="16">
        <f>VLOOKUP(BO829,'PAINEL E TARGET'!$S$1:$W$8,3,0)</f>
        <v>2400</v>
      </c>
      <c r="BQ829" s="16">
        <f t="shared" si="432"/>
        <v>1</v>
      </c>
      <c r="BR829" s="16">
        <f t="shared" si="433"/>
        <v>1</v>
      </c>
      <c r="BS829" s="16">
        <f t="shared" si="434"/>
        <v>1</v>
      </c>
      <c r="BT829" s="16">
        <f t="shared" si="435"/>
        <v>1</v>
      </c>
      <c r="BU829" s="16">
        <f t="shared" si="436"/>
        <v>1</v>
      </c>
      <c r="BV829" s="16">
        <f t="shared" si="437"/>
        <v>1</v>
      </c>
      <c r="BW829" s="17" t="str">
        <f t="shared" si="455"/>
        <v>111111</v>
      </c>
      <c r="BY829" s="17">
        <f t="shared" si="438"/>
        <v>0.85599999999999998</v>
      </c>
      <c r="BZ829" s="17">
        <f t="shared" si="439"/>
        <v>0.91600000000000004</v>
      </c>
      <c r="CA829" s="17" t="str">
        <f t="shared" si="456"/>
        <v>Sem Retira</v>
      </c>
      <c r="CB829" s="17">
        <f t="shared" si="457"/>
        <v>0.91600000000000004</v>
      </c>
      <c r="CC829" s="33" t="str">
        <f>IF(CB829&gt;='PAINEL E TARGET'!$T$11,'PAINEL E TARGET'!$S$11,
IF(CB829&gt;='PAINEL E TARGET'!$T$12,'PAINEL E TARGET'!$S$12,
IF(CB829&gt;='PAINEL E TARGET'!$T$13,'PAINEL E TARGET'!$S$13,
IF(CB829&gt;='PAINEL E TARGET'!$T$14,'PAINEL E TARGET'!$S$14,
IF(CB829&gt;='PAINEL E TARGET'!$T$15,'PAINEL E TARGET'!$S$15,
IF(CB829&gt;='PAINEL E TARGET'!$T$16,'PAINEL E TARGET'!$S$16,
IF(CB829&gt;='PAINEL E TARGET'!$T$17,'PAINEL E TARGET'!$S$17,
IF(CB829&gt;='PAINEL E TARGET'!$T$18,'PAINEL E TARGET'!$S$18,'PAINEL E TARGET'!$S$19))))))))</f>
        <v>1. Fx de 90% a 99,9%</v>
      </c>
      <c r="CD829" s="17">
        <f>IFERROR(VLOOKUP($BW829,'PAINEL E TARGET'!$G$1:$Q$99,4,0),0)</f>
        <v>0.25</v>
      </c>
      <c r="CE829" s="17">
        <f>VLOOKUP(CC829,'PAINEL E TARGET'!$S$10:$U$19,3,0)</f>
        <v>0.5</v>
      </c>
      <c r="CF829" s="16">
        <f t="shared" si="458"/>
        <v>300</v>
      </c>
      <c r="CG829" s="17">
        <f t="shared" si="440"/>
        <v>0.97899999999999998</v>
      </c>
      <c r="CH829" s="17">
        <f t="shared" si="441"/>
        <v>0.86799999999999999</v>
      </c>
      <c r="CI829" s="17">
        <f t="shared" si="442"/>
        <v>0.82</v>
      </c>
      <c r="CJ829" s="17">
        <f t="shared" si="443"/>
        <v>0.89800000000000002</v>
      </c>
      <c r="CK829" s="17">
        <f t="shared" si="444"/>
        <v>0.26500000000000001</v>
      </c>
      <c r="CL829" s="17">
        <f t="shared" si="445"/>
        <v>0.92200000000000004</v>
      </c>
      <c r="CM829" s="16">
        <f t="shared" si="446"/>
        <v>4</v>
      </c>
      <c r="CN829" s="17" t="str">
        <f t="shared" si="459"/>
        <v>não ok</v>
      </c>
      <c r="CO829" s="17">
        <f t="shared" si="460"/>
        <v>0</v>
      </c>
      <c r="CP829" s="33" t="str">
        <f>IF(CO829&gt;='PAINEL E TARGET'!$T$11,'PAINEL E TARGET'!$S$11,
IF(CO829&gt;='PAINEL E TARGET'!$T$12,'PAINEL E TARGET'!$S$12,
IF(CO829&gt;='PAINEL E TARGET'!$T$13,'PAINEL E TARGET'!$S$13,
IF(CO829&gt;='PAINEL E TARGET'!$T$14,'PAINEL E TARGET'!$S$14,
IF(CO829&gt;='PAINEL E TARGET'!$T$15,'PAINEL E TARGET'!$S$15,
IF(CO829&gt;='PAINEL E TARGET'!$T$16,'PAINEL E TARGET'!$S$16,
IF(CO829&gt;='PAINEL E TARGET'!$T$17,'PAINEL E TARGET'!$S$17,
IF(CO829&gt;='PAINEL E TARGET'!$T$18,'PAINEL E TARGET'!$S$18,'PAINEL E TARGET'!$S$19))))))))</f>
        <v>Não elegível</v>
      </c>
      <c r="CQ829" s="17">
        <f>IFERROR(VLOOKUP($BW829,'PAINEL E TARGET'!$G$1:$Q$99,5,0),0)</f>
        <v>0.25</v>
      </c>
      <c r="CR829" s="17">
        <f>VLOOKUP(CP829,'PAINEL E TARGET'!$S$10:$U$19,3,0)</f>
        <v>0</v>
      </c>
      <c r="CS829" s="16">
        <f t="shared" si="461"/>
        <v>0</v>
      </c>
      <c r="CT829" s="17">
        <f t="shared" si="447"/>
        <v>1.008</v>
      </c>
      <c r="CU829" s="33" t="str">
        <f>IF(CT829&gt;='PAINEL E TARGET'!$T$11,'PAINEL E TARGET'!$S$11,
IF(CT829&gt;='PAINEL E TARGET'!$T$12,'PAINEL E TARGET'!$S$12,
IF(CT829&gt;='PAINEL E TARGET'!$T$13,'PAINEL E TARGET'!$S$13,
IF(CT829&gt;='PAINEL E TARGET'!$T$14,'PAINEL E TARGET'!$S$14,
IF(CT829&gt;='PAINEL E TARGET'!$T$15,'PAINEL E TARGET'!$S$15,
IF(CT829&gt;='PAINEL E TARGET'!$T$16,'PAINEL E TARGET'!$S$16,
IF(CT829&gt;='PAINEL E TARGET'!$T$17,'PAINEL E TARGET'!$S$17,
IF(CT829&gt;='PAINEL E TARGET'!$T$18,'PAINEL E TARGET'!$S$18,'PAINEL E TARGET'!$S$19))))))))</f>
        <v>2. Fx de 100% a 104,9%</v>
      </c>
      <c r="CV829" s="17">
        <f>IFERROR(VLOOKUP($BW829,'PAINEL E TARGET'!$G$1:$Q$99,6,0),0)</f>
        <v>0.2</v>
      </c>
      <c r="CW829" s="17">
        <f>VLOOKUP(CU829,'PAINEL E TARGET'!$S$10:$U$19,3,0)</f>
        <v>1</v>
      </c>
      <c r="CX829" s="16">
        <f t="shared" si="462"/>
        <v>480</v>
      </c>
      <c r="CY829" s="17">
        <f t="shared" si="448"/>
        <v>0.86199999999999999</v>
      </c>
      <c r="CZ829" s="33" t="str">
        <f>IF(CY829&gt;='PAINEL E TARGET'!$T$11,'PAINEL E TARGET'!$S$11,
IF(CY829&gt;='PAINEL E TARGET'!$T$12,'PAINEL E TARGET'!$S$12,
IF(CY829&gt;='PAINEL E TARGET'!$T$13,'PAINEL E TARGET'!$S$13,
IF(CY829&gt;='PAINEL E TARGET'!$T$14,'PAINEL E TARGET'!$S$14,
IF(CY829&gt;='PAINEL E TARGET'!$T$15,'PAINEL E TARGET'!$S$15,
IF(CY829&gt;='PAINEL E TARGET'!$T$16,'PAINEL E TARGET'!$S$16,
IF(CY829&gt;='PAINEL E TARGET'!$T$17,'PAINEL E TARGET'!$S$17,
IF(CY829&gt;='PAINEL E TARGET'!$T$18,'PAINEL E TARGET'!$S$18,'PAINEL E TARGET'!$S$19))))))))</f>
        <v>Não elegível</v>
      </c>
      <c r="DA829" s="17">
        <f>IFERROR(VLOOKUP($BW829,'PAINEL E TARGET'!$G$1:$Q$99,7,0),0)</f>
        <v>0.15</v>
      </c>
      <c r="DB829" s="17">
        <f>VLOOKUP(CZ829,'PAINEL E TARGET'!$S$10:$U$19,3,0)</f>
        <v>0</v>
      </c>
      <c r="DC829" s="16">
        <f t="shared" si="463"/>
        <v>0</v>
      </c>
      <c r="DD829" s="17">
        <f t="shared" si="449"/>
        <v>1.1419999999999999</v>
      </c>
      <c r="DE829" s="33" t="str">
        <f>IF(DD829&gt;='PAINEL E TARGET'!$T$11,'PAINEL E TARGET'!$S$11,
IF(DD829&gt;='PAINEL E TARGET'!$T$12,'PAINEL E TARGET'!$S$12,
IF(DD829&gt;='PAINEL E TARGET'!$T$13,'PAINEL E TARGET'!$S$13,
IF(DD829&gt;='PAINEL E TARGET'!$T$14,'PAINEL E TARGET'!$S$14,
IF(DD829&gt;='PAINEL E TARGET'!$T$15,'PAINEL E TARGET'!$S$15,
IF(DD829&gt;='PAINEL E TARGET'!$T$16,'PAINEL E TARGET'!$S$16,
IF(DD829&gt;='PAINEL E TARGET'!$T$17,'PAINEL E TARGET'!$S$17,
IF(DD829&gt;='PAINEL E TARGET'!$T$18,'PAINEL E TARGET'!$S$18,'PAINEL E TARGET'!$S$19))))))))</f>
        <v>4. Fx de 110% a 114,9%</v>
      </c>
      <c r="DF829" s="17">
        <f>IFERROR(VLOOKUP($BW829,'PAINEL E TARGET'!$G$1:$Q$99,8,0),0)</f>
        <v>0.1</v>
      </c>
      <c r="DG829" s="17">
        <f>VLOOKUP(DE829,'PAINEL E TARGET'!$S$10:$U$19,3,0)</f>
        <v>1.2</v>
      </c>
      <c r="DH829" s="16">
        <f t="shared" si="464"/>
        <v>288</v>
      </c>
      <c r="DI829" s="17">
        <f t="shared" si="450"/>
        <v>0.84799999999999998</v>
      </c>
      <c r="DJ829" s="33" t="str">
        <f>IF(DI829&gt;='PAINEL E TARGET'!$T$11,'PAINEL E TARGET'!$S$11,
IF(DI829&gt;='PAINEL E TARGET'!$T$12,'PAINEL E TARGET'!$S$12,
IF(DI829&gt;='PAINEL E TARGET'!$T$13,'PAINEL E TARGET'!$S$13,
IF(DI829&gt;='PAINEL E TARGET'!$T$14,'PAINEL E TARGET'!$S$14,
IF(DI829&gt;='PAINEL E TARGET'!$T$15,'PAINEL E TARGET'!$S$15,
IF(DI829&gt;='PAINEL E TARGET'!$T$16,'PAINEL E TARGET'!$S$16,
IF(DI829&gt;='PAINEL E TARGET'!$T$17,'PAINEL E TARGET'!$S$17,
IF(DI829&gt;='PAINEL E TARGET'!$T$18,'PAINEL E TARGET'!$S$18,'PAINEL E TARGET'!$S$19))))))))</f>
        <v>Não elegível</v>
      </c>
      <c r="DK829" s="17">
        <f>IFERROR(VLOOKUP($BW829,'PAINEL E TARGET'!$G$1:$Q$99,9,0),0)</f>
        <v>0.05</v>
      </c>
      <c r="DL829" s="17">
        <f>VLOOKUP(DJ829,'PAINEL E TARGET'!$S$10:$U$19,3,0)</f>
        <v>0</v>
      </c>
      <c r="DM829" s="16">
        <f t="shared" si="465"/>
        <v>0</v>
      </c>
      <c r="DN829" s="17">
        <f t="shared" si="451"/>
        <v>0.26500000000000001</v>
      </c>
      <c r="DO829" s="33" t="str">
        <f>IF(DN829&gt;='PAINEL E TARGET'!$T$11,'PAINEL E TARGET'!$S$11,
IF(DN829&gt;='PAINEL E TARGET'!$T$12,'PAINEL E TARGET'!$S$12,
IF(DN829&gt;='PAINEL E TARGET'!$T$13,'PAINEL E TARGET'!$S$13,
IF(DN829&gt;='PAINEL E TARGET'!$T$14,'PAINEL E TARGET'!$S$14,
IF(DN829&gt;='PAINEL E TARGET'!$T$15,'PAINEL E TARGET'!$S$15,
IF(DN829&gt;='PAINEL E TARGET'!$T$16,'PAINEL E TARGET'!$S$16,
IF(DN829&gt;='PAINEL E TARGET'!$T$17,'PAINEL E TARGET'!$S$17,
IF(DN829&gt;='PAINEL E TARGET'!$T$18,'PAINEL E TARGET'!$S$18,'PAINEL E TARGET'!$S$19))))))))</f>
        <v>Não elegível</v>
      </c>
      <c r="DP829" s="17">
        <f>IFERROR(VLOOKUP($BW829,'PAINEL E TARGET'!$G$1:$Q$99,10,0),0)</f>
        <v>0</v>
      </c>
      <c r="DQ829" s="17">
        <f>VLOOKUP(DO829,'PAINEL E TARGET'!$S$10:$U$19,3,0)</f>
        <v>0</v>
      </c>
      <c r="DR829" s="16">
        <f t="shared" si="466"/>
        <v>0</v>
      </c>
      <c r="DS829" s="17">
        <f t="shared" si="452"/>
        <v>0.9</v>
      </c>
      <c r="DT829" s="16">
        <f>IF(DS829&gt;=1,VLOOKUP(BO829,'PAINEL E TARGET'!$S$1:$W$8,5,0),0)</f>
        <v>0</v>
      </c>
      <c r="DU829" s="16">
        <f t="shared" si="467"/>
        <v>1068</v>
      </c>
    </row>
    <row r="830" spans="2:125" s="32" customFormat="1" x14ac:dyDescent="0.2">
      <c r="B830" s="44">
        <v>43541</v>
      </c>
      <c r="C830" s="65">
        <v>1754</v>
      </c>
      <c r="D830" s="66" t="s">
        <v>825</v>
      </c>
      <c r="E830" s="65">
        <v>513</v>
      </c>
      <c r="F830" s="65" t="s">
        <v>944</v>
      </c>
      <c r="G830" s="67">
        <v>862133.28088546242</v>
      </c>
      <c r="H830" s="67">
        <v>451476.02699673624</v>
      </c>
      <c r="I830" s="67">
        <v>455425.55</v>
      </c>
      <c r="J830" s="68">
        <v>1.0087480237423376</v>
      </c>
      <c r="K830" s="67">
        <v>82621.316510806908</v>
      </c>
      <c r="L830" s="67">
        <v>303569.31030320999</v>
      </c>
      <c r="M830" s="67">
        <v>106270.27</v>
      </c>
      <c r="N830" s="67">
        <v>316389.27</v>
      </c>
      <c r="O830" s="67">
        <v>736701.82996940031</v>
      </c>
      <c r="P830" s="67" t="s">
        <v>1082</v>
      </c>
      <c r="Q830" s="67" t="s">
        <v>1082</v>
      </c>
      <c r="R830" s="67">
        <v>0</v>
      </c>
      <c r="S830" s="67">
        <v>0</v>
      </c>
      <c r="T830" s="68">
        <v>0.10628846779279251</v>
      </c>
      <c r="U830" s="68">
        <v>0.11216339751848495</v>
      </c>
      <c r="V830" s="68">
        <v>1.0552734445014817</v>
      </c>
      <c r="W830" s="67">
        <v>41047.609999999993</v>
      </c>
      <c r="X830" s="67">
        <v>47406.929999999993</v>
      </c>
      <c r="Y830" s="68">
        <v>1.1549254633826427</v>
      </c>
      <c r="Z830" s="68">
        <v>0.21803752901685852</v>
      </c>
      <c r="AA830" s="68">
        <v>0.26456099867046656</v>
      </c>
      <c r="AB830" s="68">
        <v>1.2133736786661662</v>
      </c>
      <c r="AC830" s="67">
        <v>84204.05</v>
      </c>
      <c r="AD830" s="67">
        <v>111819.23000000001</v>
      </c>
      <c r="AE830" s="68">
        <v>1.3279554843264665</v>
      </c>
      <c r="AF830" s="43">
        <v>80</v>
      </c>
      <c r="AG830" s="43">
        <v>80</v>
      </c>
      <c r="AH830" s="43">
        <v>17</v>
      </c>
      <c r="AI830" s="43">
        <v>22</v>
      </c>
      <c r="AJ830" s="67">
        <v>20873.049999999996</v>
      </c>
      <c r="AK830" s="67">
        <v>28958.5</v>
      </c>
      <c r="AL830" s="68">
        <v>1.3873631309272008</v>
      </c>
      <c r="AM830" s="67">
        <v>6441.6799999999994</v>
      </c>
      <c r="AN830" s="67">
        <v>5932.9999999999991</v>
      </c>
      <c r="AO830" s="68">
        <v>0.92103302244135066</v>
      </c>
      <c r="AP830" s="67">
        <v>3463.92</v>
      </c>
      <c r="AQ830" s="67">
        <v>2667.8899999999994</v>
      </c>
      <c r="AR830" s="68">
        <v>0.77019388438532044</v>
      </c>
      <c r="AS830" s="67">
        <v>10268.960000000001</v>
      </c>
      <c r="AT830" s="67">
        <v>9847.5399999999972</v>
      </c>
      <c r="AU830" s="68">
        <v>0.95896176438509806</v>
      </c>
      <c r="AV830" s="43">
        <v>429.65</v>
      </c>
      <c r="AW830" s="43">
        <v>864.84</v>
      </c>
      <c r="AX830" s="69">
        <v>2.0128942162225067</v>
      </c>
      <c r="AY830" s="43">
        <v>82621.316510806908</v>
      </c>
      <c r="AZ830" s="43">
        <v>106270.27</v>
      </c>
      <c r="BA830" s="43">
        <v>12455.376465493928</v>
      </c>
      <c r="BB830" s="43">
        <v>15742.190000000002</v>
      </c>
      <c r="BC830" s="43">
        <v>157539.75810458156</v>
      </c>
      <c r="BD830" s="43">
        <v>23807.686123736014</v>
      </c>
      <c r="BE830" s="43">
        <v>78826.84</v>
      </c>
      <c r="BF830" s="43">
        <v>161703.54</v>
      </c>
      <c r="BG830" s="43">
        <v>821.83</v>
      </c>
      <c r="BH830" s="43">
        <v>35</v>
      </c>
      <c r="BI830" s="44">
        <v>43173</v>
      </c>
      <c r="BJ830" s="44">
        <v>43541</v>
      </c>
      <c r="BK830" s="44">
        <v>43172</v>
      </c>
      <c r="BL830" s="43">
        <f t="shared" si="453"/>
        <v>455425.55</v>
      </c>
      <c r="BM830" s="43">
        <f t="shared" si="454"/>
        <v>422659.54000000004</v>
      </c>
      <c r="BO830" s="16" t="str">
        <f>IFERROR(VLOOKUP($C830,'PORTE LOJA'!A:B,2,0),"PORTE 1")</f>
        <v>PORTE 2</v>
      </c>
      <c r="BP830" s="16">
        <f>VLOOKUP(BO830,'PAINEL E TARGET'!$S$1:$W$8,3,0)</f>
        <v>1875</v>
      </c>
      <c r="BQ830" s="16">
        <f t="shared" si="432"/>
        <v>1</v>
      </c>
      <c r="BR830" s="16">
        <f t="shared" si="433"/>
        <v>1</v>
      </c>
      <c r="BS830" s="16">
        <f t="shared" si="434"/>
        <v>1</v>
      </c>
      <c r="BT830" s="16">
        <f t="shared" si="435"/>
        <v>1</v>
      </c>
      <c r="BU830" s="16">
        <f t="shared" si="436"/>
        <v>1</v>
      </c>
      <c r="BV830" s="16">
        <f t="shared" si="437"/>
        <v>1</v>
      </c>
      <c r="BW830" s="17" t="str">
        <f t="shared" si="455"/>
        <v>111111</v>
      </c>
      <c r="BY830" s="17">
        <f t="shared" si="438"/>
        <v>1.0089999999999999</v>
      </c>
      <c r="BZ830" s="17">
        <f t="shared" si="439"/>
        <v>1.0940000000000001</v>
      </c>
      <c r="CA830" s="17" t="str">
        <f t="shared" si="456"/>
        <v>Sem Retira</v>
      </c>
      <c r="CB830" s="17">
        <f t="shared" si="457"/>
        <v>1.0940000000000001</v>
      </c>
      <c r="CC830" s="33" t="str">
        <f>IF(CB830&gt;='PAINEL E TARGET'!$T$11,'PAINEL E TARGET'!$S$11,
IF(CB830&gt;='PAINEL E TARGET'!$T$12,'PAINEL E TARGET'!$S$12,
IF(CB830&gt;='PAINEL E TARGET'!$T$13,'PAINEL E TARGET'!$S$13,
IF(CB830&gt;='PAINEL E TARGET'!$T$14,'PAINEL E TARGET'!$S$14,
IF(CB830&gt;='PAINEL E TARGET'!$T$15,'PAINEL E TARGET'!$S$15,
IF(CB830&gt;='PAINEL E TARGET'!$T$16,'PAINEL E TARGET'!$S$16,
IF(CB830&gt;='PAINEL E TARGET'!$T$17,'PAINEL E TARGET'!$S$17,
IF(CB830&gt;='PAINEL E TARGET'!$T$18,'PAINEL E TARGET'!$S$18,'PAINEL E TARGET'!$S$19))))))))</f>
        <v>3. Fx de 105% a 109,9%</v>
      </c>
      <c r="CD830" s="17">
        <f>IFERROR(VLOOKUP($BW830,'PAINEL E TARGET'!$G$1:$Q$99,4,0),0)</f>
        <v>0.25</v>
      </c>
      <c r="CE830" s="17">
        <f>VLOOKUP(CC830,'PAINEL E TARGET'!$S$10:$U$19,3,0)</f>
        <v>1.1000000000000001</v>
      </c>
      <c r="CF830" s="16">
        <f t="shared" si="458"/>
        <v>515.625</v>
      </c>
      <c r="CG830" s="17">
        <f t="shared" si="440"/>
        <v>1.387</v>
      </c>
      <c r="CH830" s="17">
        <f t="shared" si="441"/>
        <v>0.92100000000000004</v>
      </c>
      <c r="CI830" s="17">
        <f t="shared" si="442"/>
        <v>0.77</v>
      </c>
      <c r="CJ830" s="17">
        <f t="shared" si="443"/>
        <v>0.95899999999999996</v>
      </c>
      <c r="CK830" s="17">
        <f t="shared" si="444"/>
        <v>2.0129999999999999</v>
      </c>
      <c r="CL830" s="17">
        <f t="shared" si="445"/>
        <v>1.155</v>
      </c>
      <c r="CM830" s="16">
        <f t="shared" si="446"/>
        <v>5</v>
      </c>
      <c r="CN830" s="17" t="str">
        <f t="shared" si="459"/>
        <v>ok</v>
      </c>
      <c r="CO830" s="17">
        <f t="shared" si="460"/>
        <v>1.155</v>
      </c>
      <c r="CP830" s="33" t="str">
        <f>IF(CO830&gt;='PAINEL E TARGET'!$T$11,'PAINEL E TARGET'!$S$11,
IF(CO830&gt;='PAINEL E TARGET'!$T$12,'PAINEL E TARGET'!$S$12,
IF(CO830&gt;='PAINEL E TARGET'!$T$13,'PAINEL E TARGET'!$S$13,
IF(CO830&gt;='PAINEL E TARGET'!$T$14,'PAINEL E TARGET'!$S$14,
IF(CO830&gt;='PAINEL E TARGET'!$T$15,'PAINEL E TARGET'!$S$15,
IF(CO830&gt;='PAINEL E TARGET'!$T$16,'PAINEL E TARGET'!$S$16,
IF(CO830&gt;='PAINEL E TARGET'!$T$17,'PAINEL E TARGET'!$S$17,
IF(CO830&gt;='PAINEL E TARGET'!$T$18,'PAINEL E TARGET'!$S$18,'PAINEL E TARGET'!$S$19))))))))</f>
        <v>5. Fx de 115% a 119,9%</v>
      </c>
      <c r="CQ830" s="17">
        <f>IFERROR(VLOOKUP($BW830,'PAINEL E TARGET'!$G$1:$Q$99,5,0),0)</f>
        <v>0.25</v>
      </c>
      <c r="CR830" s="17">
        <f>VLOOKUP(CP830,'PAINEL E TARGET'!$S$10:$U$19,3,0)</f>
        <v>1.3</v>
      </c>
      <c r="CS830" s="16">
        <f t="shared" si="461"/>
        <v>609.375</v>
      </c>
      <c r="CT830" s="17">
        <f t="shared" si="447"/>
        <v>1.3280000000000001</v>
      </c>
      <c r="CU830" s="33" t="str">
        <f>IF(CT830&gt;='PAINEL E TARGET'!$T$11,'PAINEL E TARGET'!$S$11,
IF(CT830&gt;='PAINEL E TARGET'!$T$12,'PAINEL E TARGET'!$S$12,
IF(CT830&gt;='PAINEL E TARGET'!$T$13,'PAINEL E TARGET'!$S$13,
IF(CT830&gt;='PAINEL E TARGET'!$T$14,'PAINEL E TARGET'!$S$14,
IF(CT830&gt;='PAINEL E TARGET'!$T$15,'PAINEL E TARGET'!$S$15,
IF(CT830&gt;='PAINEL E TARGET'!$T$16,'PAINEL E TARGET'!$S$16,
IF(CT830&gt;='PAINEL E TARGET'!$T$17,'PAINEL E TARGET'!$S$17,
IF(CT830&gt;='PAINEL E TARGET'!$T$18,'PAINEL E TARGET'!$S$18,'PAINEL E TARGET'!$S$19))))))))</f>
        <v>8. Fx de 130% ou mais</v>
      </c>
      <c r="CV830" s="17">
        <f>IFERROR(VLOOKUP($BW830,'PAINEL E TARGET'!$G$1:$Q$99,6,0),0)</f>
        <v>0.2</v>
      </c>
      <c r="CW830" s="17">
        <f>VLOOKUP(CU830,'PAINEL E TARGET'!$S$10:$U$19,3,0)</f>
        <v>1.6</v>
      </c>
      <c r="CX830" s="16">
        <f t="shared" si="462"/>
        <v>600.00000000000011</v>
      </c>
      <c r="CY830" s="17">
        <f t="shared" si="448"/>
        <v>1.286</v>
      </c>
      <c r="CZ830" s="33" t="str">
        <f>IF(CY830&gt;='PAINEL E TARGET'!$T$11,'PAINEL E TARGET'!$S$11,
IF(CY830&gt;='PAINEL E TARGET'!$T$12,'PAINEL E TARGET'!$S$12,
IF(CY830&gt;='PAINEL E TARGET'!$T$13,'PAINEL E TARGET'!$S$13,
IF(CY830&gt;='PAINEL E TARGET'!$T$14,'PAINEL E TARGET'!$S$14,
IF(CY830&gt;='PAINEL E TARGET'!$T$15,'PAINEL E TARGET'!$S$15,
IF(CY830&gt;='PAINEL E TARGET'!$T$16,'PAINEL E TARGET'!$S$16,
IF(CY830&gt;='PAINEL E TARGET'!$T$17,'PAINEL E TARGET'!$S$17,
IF(CY830&gt;='PAINEL E TARGET'!$T$18,'PAINEL E TARGET'!$S$18,'PAINEL E TARGET'!$S$19))))))))</f>
        <v>7. Fx de 125% a 129,9%</v>
      </c>
      <c r="DA830" s="17">
        <f>IFERROR(VLOOKUP($BW830,'PAINEL E TARGET'!$G$1:$Q$99,7,0),0)</f>
        <v>0.15</v>
      </c>
      <c r="DB830" s="17">
        <f>VLOOKUP(CZ830,'PAINEL E TARGET'!$S$10:$U$19,3,0)</f>
        <v>1.5</v>
      </c>
      <c r="DC830" s="16">
        <f t="shared" si="463"/>
        <v>421.87499999999994</v>
      </c>
      <c r="DD830" s="17">
        <f t="shared" si="449"/>
        <v>1.264</v>
      </c>
      <c r="DE830" s="33" t="str">
        <f>IF(DD830&gt;='PAINEL E TARGET'!$T$11,'PAINEL E TARGET'!$S$11,
IF(DD830&gt;='PAINEL E TARGET'!$T$12,'PAINEL E TARGET'!$S$12,
IF(DD830&gt;='PAINEL E TARGET'!$T$13,'PAINEL E TARGET'!$S$13,
IF(DD830&gt;='PAINEL E TARGET'!$T$14,'PAINEL E TARGET'!$S$14,
IF(DD830&gt;='PAINEL E TARGET'!$T$15,'PAINEL E TARGET'!$S$15,
IF(DD830&gt;='PAINEL E TARGET'!$T$16,'PAINEL E TARGET'!$S$16,
IF(DD830&gt;='PAINEL E TARGET'!$T$17,'PAINEL E TARGET'!$S$17,
IF(DD830&gt;='PAINEL E TARGET'!$T$18,'PAINEL E TARGET'!$S$18,'PAINEL E TARGET'!$S$19))))))))</f>
        <v>7. Fx de 125% a 129,9%</v>
      </c>
      <c r="DF830" s="17">
        <f>IFERROR(VLOOKUP($BW830,'PAINEL E TARGET'!$G$1:$Q$99,8,0),0)</f>
        <v>0.1</v>
      </c>
      <c r="DG830" s="17">
        <f>VLOOKUP(DE830,'PAINEL E TARGET'!$S$10:$U$19,3,0)</f>
        <v>1.5</v>
      </c>
      <c r="DH830" s="16">
        <f t="shared" si="464"/>
        <v>281.25000000000006</v>
      </c>
      <c r="DI830" s="17">
        <f t="shared" si="450"/>
        <v>1.294</v>
      </c>
      <c r="DJ830" s="33" t="str">
        <f>IF(DI830&gt;='PAINEL E TARGET'!$T$11,'PAINEL E TARGET'!$S$11,
IF(DI830&gt;='PAINEL E TARGET'!$T$12,'PAINEL E TARGET'!$S$12,
IF(DI830&gt;='PAINEL E TARGET'!$T$13,'PAINEL E TARGET'!$S$13,
IF(DI830&gt;='PAINEL E TARGET'!$T$14,'PAINEL E TARGET'!$S$14,
IF(DI830&gt;='PAINEL E TARGET'!$T$15,'PAINEL E TARGET'!$S$15,
IF(DI830&gt;='PAINEL E TARGET'!$T$16,'PAINEL E TARGET'!$S$16,
IF(DI830&gt;='PAINEL E TARGET'!$T$17,'PAINEL E TARGET'!$S$17,
IF(DI830&gt;='PAINEL E TARGET'!$T$18,'PAINEL E TARGET'!$S$18,'PAINEL E TARGET'!$S$19))))))))</f>
        <v>7. Fx de 125% a 129,9%</v>
      </c>
      <c r="DK830" s="17">
        <f>IFERROR(VLOOKUP($BW830,'PAINEL E TARGET'!$G$1:$Q$99,9,0),0)</f>
        <v>0.05</v>
      </c>
      <c r="DL830" s="17">
        <f>VLOOKUP(DJ830,'PAINEL E TARGET'!$S$10:$U$19,3,0)</f>
        <v>1.5</v>
      </c>
      <c r="DM830" s="16">
        <f t="shared" si="465"/>
        <v>140.62500000000003</v>
      </c>
      <c r="DN830" s="17">
        <f t="shared" si="451"/>
        <v>2.0129999999999999</v>
      </c>
      <c r="DO830" s="33" t="str">
        <f>IF(DN830&gt;='PAINEL E TARGET'!$T$11,'PAINEL E TARGET'!$S$11,
IF(DN830&gt;='PAINEL E TARGET'!$T$12,'PAINEL E TARGET'!$S$12,
IF(DN830&gt;='PAINEL E TARGET'!$T$13,'PAINEL E TARGET'!$S$13,
IF(DN830&gt;='PAINEL E TARGET'!$T$14,'PAINEL E TARGET'!$S$14,
IF(DN830&gt;='PAINEL E TARGET'!$T$15,'PAINEL E TARGET'!$S$15,
IF(DN830&gt;='PAINEL E TARGET'!$T$16,'PAINEL E TARGET'!$S$16,
IF(DN830&gt;='PAINEL E TARGET'!$T$17,'PAINEL E TARGET'!$S$17,
IF(DN830&gt;='PAINEL E TARGET'!$T$18,'PAINEL E TARGET'!$S$18,'PAINEL E TARGET'!$S$19))))))))</f>
        <v>8. Fx de 130% ou mais</v>
      </c>
      <c r="DP830" s="17">
        <f>IFERROR(VLOOKUP($BW830,'PAINEL E TARGET'!$G$1:$Q$99,10,0),0)</f>
        <v>0</v>
      </c>
      <c r="DQ830" s="17">
        <f>VLOOKUP(DO830,'PAINEL E TARGET'!$S$10:$U$19,3,0)</f>
        <v>1.6</v>
      </c>
      <c r="DR830" s="16">
        <f t="shared" si="466"/>
        <v>0</v>
      </c>
      <c r="DS830" s="17">
        <f t="shared" si="452"/>
        <v>1</v>
      </c>
      <c r="DT830" s="16">
        <f>IF(DS830&gt;=1,VLOOKUP(BO830,'PAINEL E TARGET'!$S$1:$W$8,5,0),0)</f>
        <v>190</v>
      </c>
      <c r="DU830" s="16">
        <f t="shared" si="467"/>
        <v>2758.75</v>
      </c>
    </row>
    <row r="831" spans="2:125" s="32" customFormat="1" x14ac:dyDescent="0.2">
      <c r="B831" s="44">
        <v>43541</v>
      </c>
      <c r="C831" s="65">
        <v>1755</v>
      </c>
      <c r="D831" s="66" t="s">
        <v>826</v>
      </c>
      <c r="E831" s="65">
        <v>110</v>
      </c>
      <c r="F831" s="65" t="s">
        <v>1018</v>
      </c>
      <c r="G831" s="67">
        <v>926403.40742286888</v>
      </c>
      <c r="H831" s="67">
        <v>542996.27892250742</v>
      </c>
      <c r="I831" s="67">
        <v>672589.86999999988</v>
      </c>
      <c r="J831" s="68">
        <v>1.2386638658641473</v>
      </c>
      <c r="K831" s="67">
        <v>54267.55156999232</v>
      </c>
      <c r="L831" s="67">
        <v>439787.44091978838</v>
      </c>
      <c r="M831" s="67">
        <v>65629.08</v>
      </c>
      <c r="N831" s="67">
        <v>585850.51</v>
      </c>
      <c r="O831" s="67">
        <v>844135.12415783026</v>
      </c>
      <c r="P831" s="67" t="s">
        <v>1082</v>
      </c>
      <c r="Q831" s="67" t="s">
        <v>1082</v>
      </c>
      <c r="R831" s="67">
        <v>0</v>
      </c>
      <c r="S831" s="67">
        <v>0</v>
      </c>
      <c r="T831" s="68">
        <v>0.11820941168043757</v>
      </c>
      <c r="U831" s="68">
        <v>9.673899377262149E-2</v>
      </c>
      <c r="V831" s="68">
        <v>0.81836964077058161</v>
      </c>
      <c r="W831" s="67">
        <v>58401.95</v>
      </c>
      <c r="X831" s="67">
        <v>63023.479999999996</v>
      </c>
      <c r="Y831" s="68">
        <v>1.079133145382988</v>
      </c>
      <c r="Z831" s="68">
        <v>0.17897023882787486</v>
      </c>
      <c r="AA831" s="68">
        <v>0.17862453680244994</v>
      </c>
      <c r="AB831" s="68">
        <v>0.99806838261104747</v>
      </c>
      <c r="AC831" s="67">
        <v>88421.14</v>
      </c>
      <c r="AD831" s="67">
        <v>116370.23999999999</v>
      </c>
      <c r="AE831" s="68">
        <v>1.3160906995770467</v>
      </c>
      <c r="AF831" s="43">
        <v>80</v>
      </c>
      <c r="AG831" s="43">
        <v>58</v>
      </c>
      <c r="AH831" s="43">
        <v>22</v>
      </c>
      <c r="AI831" s="43">
        <v>30</v>
      </c>
      <c r="AJ831" s="67">
        <v>32767.610000000004</v>
      </c>
      <c r="AK831" s="67">
        <v>41767.800000000003</v>
      </c>
      <c r="AL831" s="68">
        <v>1.2746672705149993</v>
      </c>
      <c r="AM831" s="67">
        <v>7179.5300000000007</v>
      </c>
      <c r="AN831" s="67">
        <v>4219.1099999999997</v>
      </c>
      <c r="AO831" s="68">
        <v>0.58765824503832409</v>
      </c>
      <c r="AP831" s="67">
        <v>5274.29</v>
      </c>
      <c r="AQ831" s="67">
        <v>5555.869999999999</v>
      </c>
      <c r="AR831" s="68">
        <v>1.0533872805628812</v>
      </c>
      <c r="AS831" s="67">
        <v>13180.519999999999</v>
      </c>
      <c r="AT831" s="67">
        <v>11480.699999999999</v>
      </c>
      <c r="AU831" s="68">
        <v>0.87103543714512022</v>
      </c>
      <c r="AV831" s="43">
        <v>847.43000000000006</v>
      </c>
      <c r="AW831" s="43">
        <v>519.9</v>
      </c>
      <c r="AX831" s="69">
        <v>0.61350200016520529</v>
      </c>
      <c r="AY831" s="43">
        <v>54267.55156999232</v>
      </c>
      <c r="AZ831" s="43">
        <v>65629.08</v>
      </c>
      <c r="BA831" s="43">
        <v>11274.099170458569</v>
      </c>
      <c r="BB831" s="43">
        <v>12571.09</v>
      </c>
      <c r="BC831" s="43">
        <v>92619.543796659331</v>
      </c>
      <c r="BD831" s="43">
        <v>19313.444439330407</v>
      </c>
      <c r="BE831" s="43">
        <v>100197.26999999999</v>
      </c>
      <c r="BF831" s="43">
        <v>151699.82</v>
      </c>
      <c r="BG831" s="43">
        <v>1453.3799999999999</v>
      </c>
      <c r="BH831" s="43">
        <v>46</v>
      </c>
      <c r="BI831" s="44">
        <v>43173</v>
      </c>
      <c r="BJ831" s="44">
        <v>43541</v>
      </c>
      <c r="BK831" s="44">
        <v>43172</v>
      </c>
      <c r="BL831" s="43">
        <f t="shared" si="453"/>
        <v>672589.86999999988</v>
      </c>
      <c r="BM831" s="43">
        <f t="shared" si="454"/>
        <v>651479.59</v>
      </c>
      <c r="BO831" s="16" t="str">
        <f>IFERROR(VLOOKUP($C831,'PORTE LOJA'!A:B,2,0),"PORTE 1")</f>
        <v>PORTE 2</v>
      </c>
      <c r="BP831" s="16">
        <f>VLOOKUP(BO831,'PAINEL E TARGET'!$S$1:$W$8,3,0)</f>
        <v>1875</v>
      </c>
      <c r="BQ831" s="16">
        <f t="shared" si="432"/>
        <v>1</v>
      </c>
      <c r="BR831" s="16">
        <f t="shared" si="433"/>
        <v>1</v>
      </c>
      <c r="BS831" s="16">
        <f t="shared" si="434"/>
        <v>1</v>
      </c>
      <c r="BT831" s="16">
        <f t="shared" si="435"/>
        <v>1</v>
      </c>
      <c r="BU831" s="16">
        <f t="shared" si="436"/>
        <v>1</v>
      </c>
      <c r="BV831" s="16">
        <f t="shared" si="437"/>
        <v>1</v>
      </c>
      <c r="BW831" s="17" t="str">
        <f t="shared" si="455"/>
        <v>111111</v>
      </c>
      <c r="BY831" s="17">
        <f t="shared" si="438"/>
        <v>1.2390000000000001</v>
      </c>
      <c r="BZ831" s="17">
        <f t="shared" si="439"/>
        <v>1.319</v>
      </c>
      <c r="CA831" s="17" t="str">
        <f t="shared" si="456"/>
        <v>Sem Retira</v>
      </c>
      <c r="CB831" s="17">
        <f t="shared" si="457"/>
        <v>1.319</v>
      </c>
      <c r="CC831" s="33" t="str">
        <f>IF(CB831&gt;='PAINEL E TARGET'!$T$11,'PAINEL E TARGET'!$S$11,
IF(CB831&gt;='PAINEL E TARGET'!$T$12,'PAINEL E TARGET'!$S$12,
IF(CB831&gt;='PAINEL E TARGET'!$T$13,'PAINEL E TARGET'!$S$13,
IF(CB831&gt;='PAINEL E TARGET'!$T$14,'PAINEL E TARGET'!$S$14,
IF(CB831&gt;='PAINEL E TARGET'!$T$15,'PAINEL E TARGET'!$S$15,
IF(CB831&gt;='PAINEL E TARGET'!$T$16,'PAINEL E TARGET'!$S$16,
IF(CB831&gt;='PAINEL E TARGET'!$T$17,'PAINEL E TARGET'!$S$17,
IF(CB831&gt;='PAINEL E TARGET'!$T$18,'PAINEL E TARGET'!$S$18,'PAINEL E TARGET'!$S$19))))))))</f>
        <v>8. Fx de 130% ou mais</v>
      </c>
      <c r="CD831" s="17">
        <f>IFERROR(VLOOKUP($BW831,'PAINEL E TARGET'!$G$1:$Q$99,4,0),0)</f>
        <v>0.25</v>
      </c>
      <c r="CE831" s="17">
        <f>VLOOKUP(CC831,'PAINEL E TARGET'!$S$10:$U$19,3,0)</f>
        <v>1.6</v>
      </c>
      <c r="CF831" s="16">
        <f t="shared" si="458"/>
        <v>750</v>
      </c>
      <c r="CG831" s="17">
        <f t="shared" si="440"/>
        <v>1.2749999999999999</v>
      </c>
      <c r="CH831" s="17">
        <f t="shared" si="441"/>
        <v>0.58799999999999997</v>
      </c>
      <c r="CI831" s="17">
        <f t="shared" si="442"/>
        <v>1.0529999999999999</v>
      </c>
      <c r="CJ831" s="17">
        <f t="shared" si="443"/>
        <v>0.871</v>
      </c>
      <c r="CK831" s="17">
        <f t="shared" si="444"/>
        <v>0.61399999999999999</v>
      </c>
      <c r="CL831" s="17">
        <f t="shared" si="445"/>
        <v>1.079</v>
      </c>
      <c r="CM831" s="16">
        <f t="shared" si="446"/>
        <v>3</v>
      </c>
      <c r="CN831" s="17" t="str">
        <f t="shared" si="459"/>
        <v>não ok</v>
      </c>
      <c r="CO831" s="17">
        <f t="shared" si="460"/>
        <v>0</v>
      </c>
      <c r="CP831" s="33" t="str">
        <f>IF(CO831&gt;='PAINEL E TARGET'!$T$11,'PAINEL E TARGET'!$S$11,
IF(CO831&gt;='PAINEL E TARGET'!$T$12,'PAINEL E TARGET'!$S$12,
IF(CO831&gt;='PAINEL E TARGET'!$T$13,'PAINEL E TARGET'!$S$13,
IF(CO831&gt;='PAINEL E TARGET'!$T$14,'PAINEL E TARGET'!$S$14,
IF(CO831&gt;='PAINEL E TARGET'!$T$15,'PAINEL E TARGET'!$S$15,
IF(CO831&gt;='PAINEL E TARGET'!$T$16,'PAINEL E TARGET'!$S$16,
IF(CO831&gt;='PAINEL E TARGET'!$T$17,'PAINEL E TARGET'!$S$17,
IF(CO831&gt;='PAINEL E TARGET'!$T$18,'PAINEL E TARGET'!$S$18,'PAINEL E TARGET'!$S$19))))))))</f>
        <v>Não elegível</v>
      </c>
      <c r="CQ831" s="17">
        <f>IFERROR(VLOOKUP($BW831,'PAINEL E TARGET'!$G$1:$Q$99,5,0),0)</f>
        <v>0.25</v>
      </c>
      <c r="CR831" s="17">
        <f>VLOOKUP(CP831,'PAINEL E TARGET'!$S$10:$U$19,3,0)</f>
        <v>0</v>
      </c>
      <c r="CS831" s="16">
        <f t="shared" si="461"/>
        <v>0</v>
      </c>
      <c r="CT831" s="17">
        <f t="shared" si="447"/>
        <v>1.3160000000000001</v>
      </c>
      <c r="CU831" s="33" t="str">
        <f>IF(CT831&gt;='PAINEL E TARGET'!$T$11,'PAINEL E TARGET'!$S$11,
IF(CT831&gt;='PAINEL E TARGET'!$T$12,'PAINEL E TARGET'!$S$12,
IF(CT831&gt;='PAINEL E TARGET'!$T$13,'PAINEL E TARGET'!$S$13,
IF(CT831&gt;='PAINEL E TARGET'!$T$14,'PAINEL E TARGET'!$S$14,
IF(CT831&gt;='PAINEL E TARGET'!$T$15,'PAINEL E TARGET'!$S$15,
IF(CT831&gt;='PAINEL E TARGET'!$T$16,'PAINEL E TARGET'!$S$16,
IF(CT831&gt;='PAINEL E TARGET'!$T$17,'PAINEL E TARGET'!$S$17,
IF(CT831&gt;='PAINEL E TARGET'!$T$18,'PAINEL E TARGET'!$S$18,'PAINEL E TARGET'!$S$19))))))))</f>
        <v>8. Fx de 130% ou mais</v>
      </c>
      <c r="CV831" s="17">
        <f>IFERROR(VLOOKUP($BW831,'PAINEL E TARGET'!$G$1:$Q$99,6,0),0)</f>
        <v>0.2</v>
      </c>
      <c r="CW831" s="17">
        <f>VLOOKUP(CU831,'PAINEL E TARGET'!$S$10:$U$19,3,0)</f>
        <v>1.6</v>
      </c>
      <c r="CX831" s="16">
        <f t="shared" si="462"/>
        <v>600.00000000000011</v>
      </c>
      <c r="CY831" s="17">
        <f t="shared" si="448"/>
        <v>1.2090000000000001</v>
      </c>
      <c r="CZ831" s="33" t="str">
        <f>IF(CY831&gt;='PAINEL E TARGET'!$T$11,'PAINEL E TARGET'!$S$11,
IF(CY831&gt;='PAINEL E TARGET'!$T$12,'PAINEL E TARGET'!$S$12,
IF(CY831&gt;='PAINEL E TARGET'!$T$13,'PAINEL E TARGET'!$S$13,
IF(CY831&gt;='PAINEL E TARGET'!$T$14,'PAINEL E TARGET'!$S$14,
IF(CY831&gt;='PAINEL E TARGET'!$T$15,'PAINEL E TARGET'!$S$15,
IF(CY831&gt;='PAINEL E TARGET'!$T$16,'PAINEL E TARGET'!$S$16,
IF(CY831&gt;='PAINEL E TARGET'!$T$17,'PAINEL E TARGET'!$S$17,
IF(CY831&gt;='PAINEL E TARGET'!$T$18,'PAINEL E TARGET'!$S$18,'PAINEL E TARGET'!$S$19))))))))</f>
        <v>6. Fx de 120% a 124,9%</v>
      </c>
      <c r="DA831" s="17">
        <f>IFERROR(VLOOKUP($BW831,'PAINEL E TARGET'!$G$1:$Q$99,7,0),0)</f>
        <v>0.15</v>
      </c>
      <c r="DB831" s="17">
        <f>VLOOKUP(CZ831,'PAINEL E TARGET'!$S$10:$U$19,3,0)</f>
        <v>1.4</v>
      </c>
      <c r="DC831" s="16">
        <f t="shared" si="463"/>
        <v>393.75</v>
      </c>
      <c r="DD831" s="17">
        <f t="shared" si="449"/>
        <v>1.115</v>
      </c>
      <c r="DE831" s="33" t="str">
        <f>IF(DD831&gt;='PAINEL E TARGET'!$T$11,'PAINEL E TARGET'!$S$11,
IF(DD831&gt;='PAINEL E TARGET'!$T$12,'PAINEL E TARGET'!$S$12,
IF(DD831&gt;='PAINEL E TARGET'!$T$13,'PAINEL E TARGET'!$S$13,
IF(DD831&gt;='PAINEL E TARGET'!$T$14,'PAINEL E TARGET'!$S$14,
IF(DD831&gt;='PAINEL E TARGET'!$T$15,'PAINEL E TARGET'!$S$15,
IF(DD831&gt;='PAINEL E TARGET'!$T$16,'PAINEL E TARGET'!$S$16,
IF(DD831&gt;='PAINEL E TARGET'!$T$17,'PAINEL E TARGET'!$S$17,
IF(DD831&gt;='PAINEL E TARGET'!$T$18,'PAINEL E TARGET'!$S$18,'PAINEL E TARGET'!$S$19))))))))</f>
        <v>4. Fx de 110% a 114,9%</v>
      </c>
      <c r="DF831" s="17">
        <f>IFERROR(VLOOKUP($BW831,'PAINEL E TARGET'!$G$1:$Q$99,8,0),0)</f>
        <v>0.1</v>
      </c>
      <c r="DG831" s="17">
        <f>VLOOKUP(DE831,'PAINEL E TARGET'!$S$10:$U$19,3,0)</f>
        <v>1.2</v>
      </c>
      <c r="DH831" s="16">
        <f t="shared" si="464"/>
        <v>225</v>
      </c>
      <c r="DI831" s="17">
        <f t="shared" si="450"/>
        <v>1.3640000000000001</v>
      </c>
      <c r="DJ831" s="33" t="str">
        <f>IF(DI831&gt;='PAINEL E TARGET'!$T$11,'PAINEL E TARGET'!$S$11,
IF(DI831&gt;='PAINEL E TARGET'!$T$12,'PAINEL E TARGET'!$S$12,
IF(DI831&gt;='PAINEL E TARGET'!$T$13,'PAINEL E TARGET'!$S$13,
IF(DI831&gt;='PAINEL E TARGET'!$T$14,'PAINEL E TARGET'!$S$14,
IF(DI831&gt;='PAINEL E TARGET'!$T$15,'PAINEL E TARGET'!$S$15,
IF(DI831&gt;='PAINEL E TARGET'!$T$16,'PAINEL E TARGET'!$S$16,
IF(DI831&gt;='PAINEL E TARGET'!$T$17,'PAINEL E TARGET'!$S$17,
IF(DI831&gt;='PAINEL E TARGET'!$T$18,'PAINEL E TARGET'!$S$18,'PAINEL E TARGET'!$S$19))))))))</f>
        <v>8. Fx de 130% ou mais</v>
      </c>
      <c r="DK831" s="17">
        <f>IFERROR(VLOOKUP($BW831,'PAINEL E TARGET'!$G$1:$Q$99,9,0),0)</f>
        <v>0.05</v>
      </c>
      <c r="DL831" s="17">
        <f>VLOOKUP(DJ831,'PAINEL E TARGET'!$S$10:$U$19,3,0)</f>
        <v>1.6</v>
      </c>
      <c r="DM831" s="16">
        <f t="shared" si="465"/>
        <v>150.00000000000003</v>
      </c>
      <c r="DN831" s="17">
        <f t="shared" si="451"/>
        <v>0.61399999999999999</v>
      </c>
      <c r="DO831" s="33" t="str">
        <f>IF(DN831&gt;='PAINEL E TARGET'!$T$11,'PAINEL E TARGET'!$S$11,
IF(DN831&gt;='PAINEL E TARGET'!$T$12,'PAINEL E TARGET'!$S$12,
IF(DN831&gt;='PAINEL E TARGET'!$T$13,'PAINEL E TARGET'!$S$13,
IF(DN831&gt;='PAINEL E TARGET'!$T$14,'PAINEL E TARGET'!$S$14,
IF(DN831&gt;='PAINEL E TARGET'!$T$15,'PAINEL E TARGET'!$S$15,
IF(DN831&gt;='PAINEL E TARGET'!$T$16,'PAINEL E TARGET'!$S$16,
IF(DN831&gt;='PAINEL E TARGET'!$T$17,'PAINEL E TARGET'!$S$17,
IF(DN831&gt;='PAINEL E TARGET'!$T$18,'PAINEL E TARGET'!$S$18,'PAINEL E TARGET'!$S$19))))))))</f>
        <v>Não elegível</v>
      </c>
      <c r="DP831" s="17">
        <f>IFERROR(VLOOKUP($BW831,'PAINEL E TARGET'!$G$1:$Q$99,10,0),0)</f>
        <v>0</v>
      </c>
      <c r="DQ831" s="17">
        <f>VLOOKUP(DO831,'PAINEL E TARGET'!$S$10:$U$19,3,0)</f>
        <v>0</v>
      </c>
      <c r="DR831" s="16">
        <f t="shared" si="466"/>
        <v>0</v>
      </c>
      <c r="DS831" s="17">
        <f t="shared" si="452"/>
        <v>0.72499999999999998</v>
      </c>
      <c r="DT831" s="16">
        <f>IF(DS831&gt;=1,VLOOKUP(BO831,'PAINEL E TARGET'!$S$1:$W$8,5,0),0)</f>
        <v>0</v>
      </c>
      <c r="DU831" s="16">
        <f t="shared" si="467"/>
        <v>2118.75</v>
      </c>
    </row>
    <row r="832" spans="2:125" s="32" customFormat="1" x14ac:dyDescent="0.2">
      <c r="B832" s="44">
        <v>43541</v>
      </c>
      <c r="C832" s="65">
        <v>1756</v>
      </c>
      <c r="D832" s="66" t="s">
        <v>827</v>
      </c>
      <c r="E832" s="65">
        <v>612</v>
      </c>
      <c r="F832" s="65" t="s">
        <v>1019</v>
      </c>
      <c r="G832" s="67">
        <v>2432910.2990185916</v>
      </c>
      <c r="H832" s="67">
        <v>1325048.9417882629</v>
      </c>
      <c r="I832" s="67">
        <v>1200026.7099999997</v>
      </c>
      <c r="J832" s="68">
        <v>0.90564708378278058</v>
      </c>
      <c r="K832" s="67">
        <v>132003.91099582391</v>
      </c>
      <c r="L832" s="67">
        <v>1006271.8986529817</v>
      </c>
      <c r="M832" s="67">
        <v>118752.36</v>
      </c>
      <c r="N832" s="67">
        <v>1015954.6099999999</v>
      </c>
      <c r="O832" s="67">
        <v>2094764.5115916857</v>
      </c>
      <c r="P832" s="67" t="s">
        <v>1082</v>
      </c>
      <c r="Q832" s="67" t="s">
        <v>1082</v>
      </c>
      <c r="R832" s="67">
        <v>0</v>
      </c>
      <c r="S832" s="67">
        <v>0</v>
      </c>
      <c r="T832" s="68">
        <v>7.1134464348304144E-2</v>
      </c>
      <c r="U832" s="68">
        <v>6.9876930429007583E-2</v>
      </c>
      <c r="V832" s="68">
        <v>0.9823217348887433</v>
      </c>
      <c r="W832" s="67">
        <v>80970.640000000014</v>
      </c>
      <c r="X832" s="67">
        <v>79289.84</v>
      </c>
      <c r="Y832" s="68">
        <v>0.97924185853044987</v>
      </c>
      <c r="Z832" s="68">
        <v>0</v>
      </c>
      <c r="AA832" s="68">
        <v>0</v>
      </c>
      <c r="AB832" s="68">
        <v>0</v>
      </c>
      <c r="AC832" s="67">
        <v>0</v>
      </c>
      <c r="AD832" s="67">
        <v>0</v>
      </c>
      <c r="AE832" s="68" t="s">
        <v>1082</v>
      </c>
      <c r="AF832" s="43">
        <v>80</v>
      </c>
      <c r="AG832" s="43">
        <v>79</v>
      </c>
      <c r="AH832" s="43">
        <v>15</v>
      </c>
      <c r="AI832" s="43">
        <v>11</v>
      </c>
      <c r="AJ832" s="67">
        <v>58058.880000000005</v>
      </c>
      <c r="AK832" s="67">
        <v>64920.800000000003</v>
      </c>
      <c r="AL832" s="68">
        <v>1.1181889833217589</v>
      </c>
      <c r="AM832" s="67">
        <v>8041.829999999999</v>
      </c>
      <c r="AN832" s="67">
        <v>6581.95</v>
      </c>
      <c r="AO832" s="68">
        <v>0.81846420528660768</v>
      </c>
      <c r="AP832" s="67">
        <v>0</v>
      </c>
      <c r="AQ832" s="67">
        <v>883.98</v>
      </c>
      <c r="AR832" s="68">
        <v>0</v>
      </c>
      <c r="AS832" s="67">
        <v>14869.929999999998</v>
      </c>
      <c r="AT832" s="67">
        <v>6903.1099999999988</v>
      </c>
      <c r="AU832" s="68">
        <v>0.4642328511297632</v>
      </c>
      <c r="AV832" s="43">
        <v>455.15</v>
      </c>
      <c r="AW832" s="43">
        <v>174.96</v>
      </c>
      <c r="AX832" s="69">
        <v>0.38440074700648141</v>
      </c>
      <c r="AY832" s="43">
        <v>132003.91099582391</v>
      </c>
      <c r="AZ832" s="43">
        <v>118752.35999999999</v>
      </c>
      <c r="BA832" s="43">
        <v>21776.001193516779</v>
      </c>
      <c r="BB832" s="43">
        <v>27146.690000000002</v>
      </c>
      <c r="BC832" s="43">
        <v>243314.34619507845</v>
      </c>
      <c r="BD832" s="43">
        <v>40176.194048102276</v>
      </c>
      <c r="BE832" s="43">
        <v>150238.99</v>
      </c>
      <c r="BF832" s="43">
        <v>0</v>
      </c>
      <c r="BG832" s="43">
        <v>838.86999999999989</v>
      </c>
      <c r="BH832" s="43">
        <v>30</v>
      </c>
      <c r="BI832" s="44">
        <v>43173</v>
      </c>
      <c r="BJ832" s="44">
        <v>43541</v>
      </c>
      <c r="BK832" s="44">
        <v>43172</v>
      </c>
      <c r="BL832" s="43">
        <f t="shared" si="453"/>
        <v>1200026.7099999997</v>
      </c>
      <c r="BM832" s="43">
        <f t="shared" si="454"/>
        <v>1134706.97</v>
      </c>
      <c r="BO832" s="16" t="str">
        <f>IFERROR(VLOOKUP($C832,'PORTE LOJA'!A:B,2,0),"PORTE 1")</f>
        <v>PORTE 3</v>
      </c>
      <c r="BP832" s="16">
        <f>VLOOKUP(BO832,'PAINEL E TARGET'!$S$1:$W$8,3,0)</f>
        <v>2400</v>
      </c>
      <c r="BQ832" s="16">
        <f t="shared" si="432"/>
        <v>1</v>
      </c>
      <c r="BR832" s="16">
        <f t="shared" si="433"/>
        <v>1</v>
      </c>
      <c r="BS832" s="16">
        <f t="shared" si="434"/>
        <v>0</v>
      </c>
      <c r="BT832" s="16">
        <f t="shared" si="435"/>
        <v>1</v>
      </c>
      <c r="BU832" s="16">
        <f t="shared" si="436"/>
        <v>1</v>
      </c>
      <c r="BV832" s="16">
        <f t="shared" si="437"/>
        <v>1</v>
      </c>
      <c r="BW832" s="17" t="str">
        <f t="shared" si="455"/>
        <v>110111</v>
      </c>
      <c r="BY832" s="17">
        <f t="shared" si="438"/>
        <v>0.90600000000000003</v>
      </c>
      <c r="BZ832" s="17">
        <f t="shared" si="439"/>
        <v>0.997</v>
      </c>
      <c r="CA832" s="17" t="str">
        <f t="shared" si="456"/>
        <v>Sem Retira</v>
      </c>
      <c r="CB832" s="17">
        <f t="shared" si="457"/>
        <v>0.997</v>
      </c>
      <c r="CC832" s="33" t="str">
        <f>IF(CB832&gt;='PAINEL E TARGET'!$T$11,'PAINEL E TARGET'!$S$11,
IF(CB832&gt;='PAINEL E TARGET'!$T$12,'PAINEL E TARGET'!$S$12,
IF(CB832&gt;='PAINEL E TARGET'!$T$13,'PAINEL E TARGET'!$S$13,
IF(CB832&gt;='PAINEL E TARGET'!$T$14,'PAINEL E TARGET'!$S$14,
IF(CB832&gt;='PAINEL E TARGET'!$T$15,'PAINEL E TARGET'!$S$15,
IF(CB832&gt;='PAINEL E TARGET'!$T$16,'PAINEL E TARGET'!$S$16,
IF(CB832&gt;='PAINEL E TARGET'!$T$17,'PAINEL E TARGET'!$S$17,
IF(CB832&gt;='PAINEL E TARGET'!$T$18,'PAINEL E TARGET'!$S$18,'PAINEL E TARGET'!$S$19))))))))</f>
        <v>1. Fx de 90% a 99,9%</v>
      </c>
      <c r="CD832" s="17">
        <f>IFERROR(VLOOKUP($BW832,'PAINEL E TARGET'!$G$1:$Q$99,4,0),0)</f>
        <v>0.3</v>
      </c>
      <c r="CE832" s="17">
        <f>VLOOKUP(CC832,'PAINEL E TARGET'!$S$10:$U$19,3,0)</f>
        <v>0.5</v>
      </c>
      <c r="CF832" s="16">
        <f t="shared" si="458"/>
        <v>360</v>
      </c>
      <c r="CG832" s="17">
        <f t="shared" si="440"/>
        <v>1.1180000000000001</v>
      </c>
      <c r="CH832" s="17">
        <f t="shared" si="441"/>
        <v>0.81799999999999995</v>
      </c>
      <c r="CI832" s="17" t="str">
        <f t="shared" si="442"/>
        <v>sem meta</v>
      </c>
      <c r="CJ832" s="17">
        <f t="shared" si="443"/>
        <v>0.46400000000000002</v>
      </c>
      <c r="CK832" s="17">
        <f t="shared" si="444"/>
        <v>0.38400000000000001</v>
      </c>
      <c r="CL832" s="17">
        <f t="shared" si="445"/>
        <v>0.97899999999999998</v>
      </c>
      <c r="CM832" s="16">
        <f t="shared" si="446"/>
        <v>3</v>
      </c>
      <c r="CN832" s="17" t="str">
        <f t="shared" si="459"/>
        <v>não ok</v>
      </c>
      <c r="CO832" s="17">
        <f t="shared" si="460"/>
        <v>0</v>
      </c>
      <c r="CP832" s="33" t="str">
        <f>IF(CO832&gt;='PAINEL E TARGET'!$T$11,'PAINEL E TARGET'!$S$11,
IF(CO832&gt;='PAINEL E TARGET'!$T$12,'PAINEL E TARGET'!$S$12,
IF(CO832&gt;='PAINEL E TARGET'!$T$13,'PAINEL E TARGET'!$S$13,
IF(CO832&gt;='PAINEL E TARGET'!$T$14,'PAINEL E TARGET'!$S$14,
IF(CO832&gt;='PAINEL E TARGET'!$T$15,'PAINEL E TARGET'!$S$15,
IF(CO832&gt;='PAINEL E TARGET'!$T$16,'PAINEL E TARGET'!$S$16,
IF(CO832&gt;='PAINEL E TARGET'!$T$17,'PAINEL E TARGET'!$S$17,
IF(CO832&gt;='PAINEL E TARGET'!$T$18,'PAINEL E TARGET'!$S$18,'PAINEL E TARGET'!$S$19))))))))</f>
        <v>Não elegível</v>
      </c>
      <c r="CQ832" s="17">
        <f>IFERROR(VLOOKUP($BW832,'PAINEL E TARGET'!$G$1:$Q$99,5,0),0)</f>
        <v>0.3</v>
      </c>
      <c r="CR832" s="17">
        <f>VLOOKUP(CP832,'PAINEL E TARGET'!$S$10:$U$19,3,0)</f>
        <v>0</v>
      </c>
      <c r="CS832" s="16">
        <f t="shared" si="461"/>
        <v>0</v>
      </c>
      <c r="CT832" s="17">
        <f t="shared" si="447"/>
        <v>0</v>
      </c>
      <c r="CU832" s="33" t="str">
        <f>IF(CT832&gt;='PAINEL E TARGET'!$T$11,'PAINEL E TARGET'!$S$11,
IF(CT832&gt;='PAINEL E TARGET'!$T$12,'PAINEL E TARGET'!$S$12,
IF(CT832&gt;='PAINEL E TARGET'!$T$13,'PAINEL E TARGET'!$S$13,
IF(CT832&gt;='PAINEL E TARGET'!$T$14,'PAINEL E TARGET'!$S$14,
IF(CT832&gt;='PAINEL E TARGET'!$T$15,'PAINEL E TARGET'!$S$15,
IF(CT832&gt;='PAINEL E TARGET'!$T$16,'PAINEL E TARGET'!$S$16,
IF(CT832&gt;='PAINEL E TARGET'!$T$17,'PAINEL E TARGET'!$S$17,
IF(CT832&gt;='PAINEL E TARGET'!$T$18,'PAINEL E TARGET'!$S$18,'PAINEL E TARGET'!$S$19))))))))</f>
        <v>Não elegível</v>
      </c>
      <c r="CV832" s="17">
        <f>IFERROR(VLOOKUP($BW832,'PAINEL E TARGET'!$G$1:$Q$99,6,0),0)</f>
        <v>0</v>
      </c>
      <c r="CW832" s="17">
        <f>VLOOKUP(CU832,'PAINEL E TARGET'!$S$10:$U$19,3,0)</f>
        <v>0</v>
      </c>
      <c r="CX832" s="16">
        <f t="shared" si="462"/>
        <v>0</v>
      </c>
      <c r="CY832" s="17">
        <f t="shared" si="448"/>
        <v>0.9</v>
      </c>
      <c r="CZ832" s="33" t="str">
        <f>IF(CY832&gt;='PAINEL E TARGET'!$T$11,'PAINEL E TARGET'!$S$11,
IF(CY832&gt;='PAINEL E TARGET'!$T$12,'PAINEL E TARGET'!$S$12,
IF(CY832&gt;='PAINEL E TARGET'!$T$13,'PAINEL E TARGET'!$S$13,
IF(CY832&gt;='PAINEL E TARGET'!$T$14,'PAINEL E TARGET'!$S$14,
IF(CY832&gt;='PAINEL E TARGET'!$T$15,'PAINEL E TARGET'!$S$15,
IF(CY832&gt;='PAINEL E TARGET'!$T$16,'PAINEL E TARGET'!$S$16,
IF(CY832&gt;='PAINEL E TARGET'!$T$17,'PAINEL E TARGET'!$S$17,
IF(CY832&gt;='PAINEL E TARGET'!$T$18,'PAINEL E TARGET'!$S$18,'PAINEL E TARGET'!$S$19))))))))</f>
        <v>1. Fx de 90% a 99,9%</v>
      </c>
      <c r="DA832" s="17">
        <f>IFERROR(VLOOKUP($BW832,'PAINEL E TARGET'!$G$1:$Q$99,7,0),0)</f>
        <v>0.15</v>
      </c>
      <c r="DB832" s="17">
        <f>VLOOKUP(CZ832,'PAINEL E TARGET'!$S$10:$U$19,3,0)</f>
        <v>0.5</v>
      </c>
      <c r="DC832" s="16">
        <f t="shared" si="463"/>
        <v>180</v>
      </c>
      <c r="DD832" s="17">
        <f t="shared" si="449"/>
        <v>1.2470000000000001</v>
      </c>
      <c r="DE832" s="33" t="str">
        <f>IF(DD832&gt;='PAINEL E TARGET'!$T$11,'PAINEL E TARGET'!$S$11,
IF(DD832&gt;='PAINEL E TARGET'!$T$12,'PAINEL E TARGET'!$S$12,
IF(DD832&gt;='PAINEL E TARGET'!$T$13,'PAINEL E TARGET'!$S$13,
IF(DD832&gt;='PAINEL E TARGET'!$T$14,'PAINEL E TARGET'!$S$14,
IF(DD832&gt;='PAINEL E TARGET'!$T$15,'PAINEL E TARGET'!$S$15,
IF(DD832&gt;='PAINEL E TARGET'!$T$16,'PAINEL E TARGET'!$S$16,
IF(DD832&gt;='PAINEL E TARGET'!$T$17,'PAINEL E TARGET'!$S$17,
IF(DD832&gt;='PAINEL E TARGET'!$T$18,'PAINEL E TARGET'!$S$18,'PAINEL E TARGET'!$S$19))))))))</f>
        <v>6. Fx de 120% a 124,9%</v>
      </c>
      <c r="DF832" s="17">
        <f>IFERROR(VLOOKUP($BW832,'PAINEL E TARGET'!$G$1:$Q$99,8,0),0)</f>
        <v>0.1</v>
      </c>
      <c r="DG832" s="17">
        <f>VLOOKUP(DE832,'PAINEL E TARGET'!$S$10:$U$19,3,0)</f>
        <v>1.4</v>
      </c>
      <c r="DH832" s="16">
        <f t="shared" si="464"/>
        <v>335.99999999999994</v>
      </c>
      <c r="DI832" s="17">
        <f t="shared" si="450"/>
        <v>0.73299999999999998</v>
      </c>
      <c r="DJ832" s="33" t="str">
        <f>IF(DI832&gt;='PAINEL E TARGET'!$T$11,'PAINEL E TARGET'!$S$11,
IF(DI832&gt;='PAINEL E TARGET'!$T$12,'PAINEL E TARGET'!$S$12,
IF(DI832&gt;='PAINEL E TARGET'!$T$13,'PAINEL E TARGET'!$S$13,
IF(DI832&gt;='PAINEL E TARGET'!$T$14,'PAINEL E TARGET'!$S$14,
IF(DI832&gt;='PAINEL E TARGET'!$T$15,'PAINEL E TARGET'!$S$15,
IF(DI832&gt;='PAINEL E TARGET'!$T$16,'PAINEL E TARGET'!$S$16,
IF(DI832&gt;='PAINEL E TARGET'!$T$17,'PAINEL E TARGET'!$S$17,
IF(DI832&gt;='PAINEL E TARGET'!$T$18,'PAINEL E TARGET'!$S$18,'PAINEL E TARGET'!$S$19))))))))</f>
        <v>Não elegível</v>
      </c>
      <c r="DK832" s="17">
        <f>IFERROR(VLOOKUP($BW832,'PAINEL E TARGET'!$G$1:$Q$99,9,0),0)</f>
        <v>0.15</v>
      </c>
      <c r="DL832" s="17">
        <f>VLOOKUP(DJ832,'PAINEL E TARGET'!$S$10:$U$19,3,0)</f>
        <v>0</v>
      </c>
      <c r="DM832" s="16">
        <f t="shared" si="465"/>
        <v>0</v>
      </c>
      <c r="DN832" s="17">
        <f t="shared" si="451"/>
        <v>0.38400000000000001</v>
      </c>
      <c r="DO832" s="33" t="str">
        <f>IF(DN832&gt;='PAINEL E TARGET'!$T$11,'PAINEL E TARGET'!$S$11,
IF(DN832&gt;='PAINEL E TARGET'!$T$12,'PAINEL E TARGET'!$S$12,
IF(DN832&gt;='PAINEL E TARGET'!$T$13,'PAINEL E TARGET'!$S$13,
IF(DN832&gt;='PAINEL E TARGET'!$T$14,'PAINEL E TARGET'!$S$14,
IF(DN832&gt;='PAINEL E TARGET'!$T$15,'PAINEL E TARGET'!$S$15,
IF(DN832&gt;='PAINEL E TARGET'!$T$16,'PAINEL E TARGET'!$S$16,
IF(DN832&gt;='PAINEL E TARGET'!$T$17,'PAINEL E TARGET'!$S$17,
IF(DN832&gt;='PAINEL E TARGET'!$T$18,'PAINEL E TARGET'!$S$18,'PAINEL E TARGET'!$S$19))))))))</f>
        <v>Não elegível</v>
      </c>
      <c r="DP832" s="17">
        <f>IFERROR(VLOOKUP($BW832,'PAINEL E TARGET'!$G$1:$Q$99,10,0),0)</f>
        <v>0</v>
      </c>
      <c r="DQ832" s="17">
        <f>VLOOKUP(DO832,'PAINEL E TARGET'!$S$10:$U$19,3,0)</f>
        <v>0</v>
      </c>
      <c r="DR832" s="16">
        <f t="shared" si="466"/>
        <v>0</v>
      </c>
      <c r="DS832" s="17">
        <f t="shared" si="452"/>
        <v>0.98799999999999999</v>
      </c>
      <c r="DT832" s="16">
        <f>IF(DS832&gt;=1,VLOOKUP(BO832,'PAINEL E TARGET'!$S$1:$W$8,5,0),0)</f>
        <v>0</v>
      </c>
      <c r="DU832" s="16">
        <f t="shared" si="467"/>
        <v>876</v>
      </c>
    </row>
    <row r="833" spans="2:125" s="32" customFormat="1" x14ac:dyDescent="0.2">
      <c r="B833" s="44">
        <v>43541</v>
      </c>
      <c r="C833" s="65">
        <v>1759</v>
      </c>
      <c r="D833" s="66" t="s">
        <v>828</v>
      </c>
      <c r="E833" s="65">
        <v>312</v>
      </c>
      <c r="F833" s="65" t="s">
        <v>943</v>
      </c>
      <c r="G833" s="67">
        <v>1531606.1174211653</v>
      </c>
      <c r="H833" s="67">
        <v>961224.73326801974</v>
      </c>
      <c r="I833" s="67">
        <v>816596.13</v>
      </c>
      <c r="J833" s="68">
        <v>0.84953715997683055</v>
      </c>
      <c r="K833" s="67">
        <v>35149.83009159677</v>
      </c>
      <c r="L833" s="67">
        <v>717085.58636177529</v>
      </c>
      <c r="M833" s="67">
        <v>32373.64</v>
      </c>
      <c r="N833" s="67">
        <v>672721.04999999993</v>
      </c>
      <c r="O833" s="67">
        <v>1213641.9213678883</v>
      </c>
      <c r="P833" s="67">
        <v>2754.7973983946054</v>
      </c>
      <c r="Q833" s="67">
        <v>0</v>
      </c>
      <c r="R833" s="67">
        <v>0</v>
      </c>
      <c r="S833" s="67">
        <v>2229.8000000000002</v>
      </c>
      <c r="T833" s="68">
        <v>7.9372072456000725E-2</v>
      </c>
      <c r="U833" s="68">
        <v>8.7086359989464679E-2</v>
      </c>
      <c r="V833" s="68">
        <v>1.0971914590958969</v>
      </c>
      <c r="W833" s="67">
        <v>59487.829999999987</v>
      </c>
      <c r="X833" s="67">
        <v>61404.13</v>
      </c>
      <c r="Y833" s="68">
        <v>1.0322133115294341</v>
      </c>
      <c r="Z833" s="68">
        <v>7.5542866976301706E-2</v>
      </c>
      <c r="AA833" s="68">
        <v>9.4816626685984548E-2</v>
      </c>
      <c r="AB833" s="68">
        <v>1.2551367254267587</v>
      </c>
      <c r="AC833" s="67">
        <v>56826.020000000019</v>
      </c>
      <c r="AD833" s="67">
        <v>66854.7</v>
      </c>
      <c r="AE833" s="68">
        <v>1.1764804221728</v>
      </c>
      <c r="AF833" s="43">
        <v>80</v>
      </c>
      <c r="AG833" s="43">
        <v>66</v>
      </c>
      <c r="AH833" s="43">
        <v>16</v>
      </c>
      <c r="AI833" s="43">
        <v>10</v>
      </c>
      <c r="AJ833" s="67">
        <v>14326.839999999998</v>
      </c>
      <c r="AK833" s="67">
        <v>29994.85</v>
      </c>
      <c r="AL833" s="68">
        <v>2.093612408598128</v>
      </c>
      <c r="AM833" s="67">
        <v>5147.6500000000005</v>
      </c>
      <c r="AN833" s="67">
        <v>5331</v>
      </c>
      <c r="AO833" s="68">
        <v>1.0356181947102074</v>
      </c>
      <c r="AP833" s="67">
        <v>0</v>
      </c>
      <c r="AQ833" s="67">
        <v>1355.91</v>
      </c>
      <c r="AR833" s="68">
        <v>0</v>
      </c>
      <c r="AS833" s="67">
        <v>40013.340000000004</v>
      </c>
      <c r="AT833" s="67">
        <v>24722.370000000003</v>
      </c>
      <c r="AU833" s="68">
        <v>0.61785319595914767</v>
      </c>
      <c r="AV833" s="43">
        <v>659.17000000000007</v>
      </c>
      <c r="AW833" s="43">
        <v>649.89</v>
      </c>
      <c r="AX833" s="69">
        <v>0.98592168939727221</v>
      </c>
      <c r="AY833" s="43">
        <v>35149.83009159677</v>
      </c>
      <c r="AZ833" s="43">
        <v>32373.64</v>
      </c>
      <c r="BA833" s="43">
        <v>34513.720613749902</v>
      </c>
      <c r="BB833" s="43">
        <v>44394.969999999994</v>
      </c>
      <c r="BC833" s="43">
        <v>56602.57893140673</v>
      </c>
      <c r="BD833" s="43">
        <v>55799.645570441491</v>
      </c>
      <c r="BE833" s="43">
        <v>96590.77</v>
      </c>
      <c r="BF833" s="43">
        <v>92281.330000000016</v>
      </c>
      <c r="BG833" s="43">
        <v>1068.05</v>
      </c>
      <c r="BH833" s="43">
        <v>30</v>
      </c>
      <c r="BI833" s="44">
        <v>43173</v>
      </c>
      <c r="BJ833" s="44">
        <v>43541</v>
      </c>
      <c r="BK833" s="44">
        <v>43172</v>
      </c>
      <c r="BL833" s="43">
        <f t="shared" si="453"/>
        <v>818825.93</v>
      </c>
      <c r="BM833" s="43">
        <f t="shared" si="454"/>
        <v>707324.49</v>
      </c>
      <c r="BO833" s="16" t="str">
        <f>IFERROR(VLOOKUP($C833,'PORTE LOJA'!A:B,2,0),"PORTE 1")</f>
        <v>PORTE 2</v>
      </c>
      <c r="BP833" s="16">
        <f>VLOOKUP(BO833,'PAINEL E TARGET'!$S$1:$W$8,3,0)</f>
        <v>1875</v>
      </c>
      <c r="BQ833" s="16">
        <f t="shared" si="432"/>
        <v>1</v>
      </c>
      <c r="BR833" s="16">
        <f t="shared" si="433"/>
        <v>1</v>
      </c>
      <c r="BS833" s="16">
        <f t="shared" si="434"/>
        <v>1</v>
      </c>
      <c r="BT833" s="16">
        <f t="shared" si="435"/>
        <v>1</v>
      </c>
      <c r="BU833" s="16">
        <f t="shared" si="436"/>
        <v>1</v>
      </c>
      <c r="BV833" s="16">
        <f t="shared" si="437"/>
        <v>1</v>
      </c>
      <c r="BW833" s="17" t="str">
        <f t="shared" si="455"/>
        <v>111111</v>
      </c>
      <c r="BY833" s="17">
        <f t="shared" si="438"/>
        <v>0.85199999999999998</v>
      </c>
      <c r="BZ833" s="17">
        <f t="shared" si="439"/>
        <v>0.94</v>
      </c>
      <c r="CA833" s="17" t="str">
        <f t="shared" si="456"/>
        <v>Sem Retira</v>
      </c>
      <c r="CB833" s="17">
        <f t="shared" si="457"/>
        <v>0.94</v>
      </c>
      <c r="CC833" s="33" t="str">
        <f>IF(CB833&gt;='PAINEL E TARGET'!$T$11,'PAINEL E TARGET'!$S$11,
IF(CB833&gt;='PAINEL E TARGET'!$T$12,'PAINEL E TARGET'!$S$12,
IF(CB833&gt;='PAINEL E TARGET'!$T$13,'PAINEL E TARGET'!$S$13,
IF(CB833&gt;='PAINEL E TARGET'!$T$14,'PAINEL E TARGET'!$S$14,
IF(CB833&gt;='PAINEL E TARGET'!$T$15,'PAINEL E TARGET'!$S$15,
IF(CB833&gt;='PAINEL E TARGET'!$T$16,'PAINEL E TARGET'!$S$16,
IF(CB833&gt;='PAINEL E TARGET'!$T$17,'PAINEL E TARGET'!$S$17,
IF(CB833&gt;='PAINEL E TARGET'!$T$18,'PAINEL E TARGET'!$S$18,'PAINEL E TARGET'!$S$19))))))))</f>
        <v>1. Fx de 90% a 99,9%</v>
      </c>
      <c r="CD833" s="17">
        <f>IFERROR(VLOOKUP($BW833,'PAINEL E TARGET'!$G$1:$Q$99,4,0),0)</f>
        <v>0.25</v>
      </c>
      <c r="CE833" s="17">
        <f>VLOOKUP(CC833,'PAINEL E TARGET'!$S$10:$U$19,3,0)</f>
        <v>0.5</v>
      </c>
      <c r="CF833" s="16">
        <f t="shared" si="458"/>
        <v>234.375</v>
      </c>
      <c r="CG833" s="17">
        <f t="shared" si="440"/>
        <v>2.0939999999999999</v>
      </c>
      <c r="CH833" s="17">
        <f t="shared" si="441"/>
        <v>1.036</v>
      </c>
      <c r="CI833" s="17" t="str">
        <f t="shared" si="442"/>
        <v>sem meta</v>
      </c>
      <c r="CJ833" s="17">
        <f t="shared" si="443"/>
        <v>0.61799999999999999</v>
      </c>
      <c r="CK833" s="17">
        <f t="shared" si="444"/>
        <v>0.98599999999999999</v>
      </c>
      <c r="CL833" s="17">
        <f t="shared" si="445"/>
        <v>1.032</v>
      </c>
      <c r="CM833" s="16">
        <f t="shared" si="446"/>
        <v>4</v>
      </c>
      <c r="CN833" s="17" t="str">
        <f t="shared" si="459"/>
        <v>não ok</v>
      </c>
      <c r="CO833" s="17">
        <f t="shared" si="460"/>
        <v>0</v>
      </c>
      <c r="CP833" s="33" t="str">
        <f>IF(CO833&gt;='PAINEL E TARGET'!$T$11,'PAINEL E TARGET'!$S$11,
IF(CO833&gt;='PAINEL E TARGET'!$T$12,'PAINEL E TARGET'!$S$12,
IF(CO833&gt;='PAINEL E TARGET'!$T$13,'PAINEL E TARGET'!$S$13,
IF(CO833&gt;='PAINEL E TARGET'!$T$14,'PAINEL E TARGET'!$S$14,
IF(CO833&gt;='PAINEL E TARGET'!$T$15,'PAINEL E TARGET'!$S$15,
IF(CO833&gt;='PAINEL E TARGET'!$T$16,'PAINEL E TARGET'!$S$16,
IF(CO833&gt;='PAINEL E TARGET'!$T$17,'PAINEL E TARGET'!$S$17,
IF(CO833&gt;='PAINEL E TARGET'!$T$18,'PAINEL E TARGET'!$S$18,'PAINEL E TARGET'!$S$19))))))))</f>
        <v>Não elegível</v>
      </c>
      <c r="CQ833" s="17">
        <f>IFERROR(VLOOKUP($BW833,'PAINEL E TARGET'!$G$1:$Q$99,5,0),0)</f>
        <v>0.25</v>
      </c>
      <c r="CR833" s="17">
        <f>VLOOKUP(CP833,'PAINEL E TARGET'!$S$10:$U$19,3,0)</f>
        <v>0</v>
      </c>
      <c r="CS833" s="16">
        <f t="shared" si="461"/>
        <v>0</v>
      </c>
      <c r="CT833" s="17">
        <f t="shared" si="447"/>
        <v>1.1759999999999999</v>
      </c>
      <c r="CU833" s="33" t="str">
        <f>IF(CT833&gt;='PAINEL E TARGET'!$T$11,'PAINEL E TARGET'!$S$11,
IF(CT833&gt;='PAINEL E TARGET'!$T$12,'PAINEL E TARGET'!$S$12,
IF(CT833&gt;='PAINEL E TARGET'!$T$13,'PAINEL E TARGET'!$S$13,
IF(CT833&gt;='PAINEL E TARGET'!$T$14,'PAINEL E TARGET'!$S$14,
IF(CT833&gt;='PAINEL E TARGET'!$T$15,'PAINEL E TARGET'!$S$15,
IF(CT833&gt;='PAINEL E TARGET'!$T$16,'PAINEL E TARGET'!$S$16,
IF(CT833&gt;='PAINEL E TARGET'!$T$17,'PAINEL E TARGET'!$S$17,
IF(CT833&gt;='PAINEL E TARGET'!$T$18,'PAINEL E TARGET'!$S$18,'PAINEL E TARGET'!$S$19))))))))</f>
        <v>5. Fx de 115% a 119,9%</v>
      </c>
      <c r="CV833" s="17">
        <f>IFERROR(VLOOKUP($BW833,'PAINEL E TARGET'!$G$1:$Q$99,6,0),0)</f>
        <v>0.2</v>
      </c>
      <c r="CW833" s="17">
        <f>VLOOKUP(CU833,'PAINEL E TARGET'!$S$10:$U$19,3,0)</f>
        <v>1.3</v>
      </c>
      <c r="CX833" s="16">
        <f t="shared" si="462"/>
        <v>487.5</v>
      </c>
      <c r="CY833" s="17">
        <f t="shared" si="448"/>
        <v>0.92100000000000004</v>
      </c>
      <c r="CZ833" s="33" t="str">
        <f>IF(CY833&gt;='PAINEL E TARGET'!$T$11,'PAINEL E TARGET'!$S$11,
IF(CY833&gt;='PAINEL E TARGET'!$T$12,'PAINEL E TARGET'!$S$12,
IF(CY833&gt;='PAINEL E TARGET'!$T$13,'PAINEL E TARGET'!$S$13,
IF(CY833&gt;='PAINEL E TARGET'!$T$14,'PAINEL E TARGET'!$S$14,
IF(CY833&gt;='PAINEL E TARGET'!$T$15,'PAINEL E TARGET'!$S$15,
IF(CY833&gt;='PAINEL E TARGET'!$T$16,'PAINEL E TARGET'!$S$16,
IF(CY833&gt;='PAINEL E TARGET'!$T$17,'PAINEL E TARGET'!$S$17,
IF(CY833&gt;='PAINEL E TARGET'!$T$18,'PAINEL E TARGET'!$S$18,'PAINEL E TARGET'!$S$19))))))))</f>
        <v>1. Fx de 90% a 99,9%</v>
      </c>
      <c r="DA833" s="17">
        <f>IFERROR(VLOOKUP($BW833,'PAINEL E TARGET'!$G$1:$Q$99,7,0),0)</f>
        <v>0.15</v>
      </c>
      <c r="DB833" s="17">
        <f>VLOOKUP(CZ833,'PAINEL E TARGET'!$S$10:$U$19,3,0)</f>
        <v>0.5</v>
      </c>
      <c r="DC833" s="16">
        <f t="shared" si="463"/>
        <v>140.625</v>
      </c>
      <c r="DD833" s="17">
        <f t="shared" si="449"/>
        <v>1.286</v>
      </c>
      <c r="DE833" s="33" t="str">
        <f>IF(DD833&gt;='PAINEL E TARGET'!$T$11,'PAINEL E TARGET'!$S$11,
IF(DD833&gt;='PAINEL E TARGET'!$T$12,'PAINEL E TARGET'!$S$12,
IF(DD833&gt;='PAINEL E TARGET'!$T$13,'PAINEL E TARGET'!$S$13,
IF(DD833&gt;='PAINEL E TARGET'!$T$14,'PAINEL E TARGET'!$S$14,
IF(DD833&gt;='PAINEL E TARGET'!$T$15,'PAINEL E TARGET'!$S$15,
IF(DD833&gt;='PAINEL E TARGET'!$T$16,'PAINEL E TARGET'!$S$16,
IF(DD833&gt;='PAINEL E TARGET'!$T$17,'PAINEL E TARGET'!$S$17,
IF(DD833&gt;='PAINEL E TARGET'!$T$18,'PAINEL E TARGET'!$S$18,'PAINEL E TARGET'!$S$19))))))))</f>
        <v>7. Fx de 125% a 129,9%</v>
      </c>
      <c r="DF833" s="17">
        <f>IFERROR(VLOOKUP($BW833,'PAINEL E TARGET'!$G$1:$Q$99,8,0),0)</f>
        <v>0.1</v>
      </c>
      <c r="DG833" s="17">
        <f>VLOOKUP(DE833,'PAINEL E TARGET'!$S$10:$U$19,3,0)</f>
        <v>1.5</v>
      </c>
      <c r="DH833" s="16">
        <f t="shared" si="464"/>
        <v>281.25000000000006</v>
      </c>
      <c r="DI833" s="17">
        <f t="shared" si="450"/>
        <v>0.625</v>
      </c>
      <c r="DJ833" s="33" t="str">
        <f>IF(DI833&gt;='PAINEL E TARGET'!$T$11,'PAINEL E TARGET'!$S$11,
IF(DI833&gt;='PAINEL E TARGET'!$T$12,'PAINEL E TARGET'!$S$12,
IF(DI833&gt;='PAINEL E TARGET'!$T$13,'PAINEL E TARGET'!$S$13,
IF(DI833&gt;='PAINEL E TARGET'!$T$14,'PAINEL E TARGET'!$S$14,
IF(DI833&gt;='PAINEL E TARGET'!$T$15,'PAINEL E TARGET'!$S$15,
IF(DI833&gt;='PAINEL E TARGET'!$T$16,'PAINEL E TARGET'!$S$16,
IF(DI833&gt;='PAINEL E TARGET'!$T$17,'PAINEL E TARGET'!$S$17,
IF(DI833&gt;='PAINEL E TARGET'!$T$18,'PAINEL E TARGET'!$S$18,'PAINEL E TARGET'!$S$19))))))))</f>
        <v>Não elegível</v>
      </c>
      <c r="DK833" s="17">
        <f>IFERROR(VLOOKUP($BW833,'PAINEL E TARGET'!$G$1:$Q$99,9,0),0)</f>
        <v>0.05</v>
      </c>
      <c r="DL833" s="17">
        <f>VLOOKUP(DJ833,'PAINEL E TARGET'!$S$10:$U$19,3,0)</f>
        <v>0</v>
      </c>
      <c r="DM833" s="16">
        <f t="shared" si="465"/>
        <v>0</v>
      </c>
      <c r="DN833" s="17">
        <f t="shared" si="451"/>
        <v>0.98599999999999999</v>
      </c>
      <c r="DO833" s="33" t="str">
        <f>IF(DN833&gt;='PAINEL E TARGET'!$T$11,'PAINEL E TARGET'!$S$11,
IF(DN833&gt;='PAINEL E TARGET'!$T$12,'PAINEL E TARGET'!$S$12,
IF(DN833&gt;='PAINEL E TARGET'!$T$13,'PAINEL E TARGET'!$S$13,
IF(DN833&gt;='PAINEL E TARGET'!$T$14,'PAINEL E TARGET'!$S$14,
IF(DN833&gt;='PAINEL E TARGET'!$T$15,'PAINEL E TARGET'!$S$15,
IF(DN833&gt;='PAINEL E TARGET'!$T$16,'PAINEL E TARGET'!$S$16,
IF(DN833&gt;='PAINEL E TARGET'!$T$17,'PAINEL E TARGET'!$S$17,
IF(DN833&gt;='PAINEL E TARGET'!$T$18,'PAINEL E TARGET'!$S$18,'PAINEL E TARGET'!$S$19))))))))</f>
        <v>1. Fx de 90% a 99,9%</v>
      </c>
      <c r="DP833" s="17">
        <f>IFERROR(VLOOKUP($BW833,'PAINEL E TARGET'!$G$1:$Q$99,10,0),0)</f>
        <v>0</v>
      </c>
      <c r="DQ833" s="17">
        <f>VLOOKUP(DO833,'PAINEL E TARGET'!$S$10:$U$19,3,0)</f>
        <v>0.5</v>
      </c>
      <c r="DR833" s="16">
        <f t="shared" si="466"/>
        <v>0</v>
      </c>
      <c r="DS833" s="17">
        <f t="shared" si="452"/>
        <v>0.82499999999999996</v>
      </c>
      <c r="DT833" s="16">
        <f>IF(DS833&gt;=1,VLOOKUP(BO833,'PAINEL E TARGET'!$S$1:$W$8,5,0),0)</f>
        <v>0</v>
      </c>
      <c r="DU833" s="16">
        <f t="shared" si="467"/>
        <v>1143.75</v>
      </c>
    </row>
    <row r="834" spans="2:125" s="32" customFormat="1" x14ac:dyDescent="0.2">
      <c r="B834" s="44">
        <v>43541</v>
      </c>
      <c r="C834" s="65">
        <v>1760</v>
      </c>
      <c r="D834" s="66" t="s">
        <v>1137</v>
      </c>
      <c r="E834" s="65" t="s">
        <v>1137</v>
      </c>
      <c r="F834" s="65" t="s">
        <v>1137</v>
      </c>
      <c r="G834" s="67">
        <v>0</v>
      </c>
      <c r="H834" s="67">
        <v>0</v>
      </c>
      <c r="I834" s="67">
        <v>1009495.8099999999</v>
      </c>
      <c r="J834" s="68">
        <v>0</v>
      </c>
      <c r="K834" s="67" t="s">
        <v>1081</v>
      </c>
      <c r="L834" s="67" t="s">
        <v>1081</v>
      </c>
      <c r="M834" s="67">
        <v>0</v>
      </c>
      <c r="N834" s="67">
        <v>0</v>
      </c>
      <c r="O834" s="67">
        <v>0</v>
      </c>
      <c r="P834" s="67" t="s">
        <v>1082</v>
      </c>
      <c r="Q834" s="67" t="s">
        <v>1082</v>
      </c>
      <c r="R834" s="67">
        <v>0</v>
      </c>
      <c r="S834" s="67">
        <v>0</v>
      </c>
      <c r="T834" s="68">
        <v>0</v>
      </c>
      <c r="U834" s="68">
        <v>0</v>
      </c>
      <c r="V834" s="68">
        <v>0</v>
      </c>
      <c r="W834" s="67">
        <v>0</v>
      </c>
      <c r="X834" s="67">
        <v>0</v>
      </c>
      <c r="Y834" s="68">
        <v>0</v>
      </c>
      <c r="Z834" s="68">
        <v>0</v>
      </c>
      <c r="AA834" s="68">
        <v>0</v>
      </c>
      <c r="AB834" s="68">
        <v>0</v>
      </c>
      <c r="AC834" s="67">
        <v>0</v>
      </c>
      <c r="AD834" s="67">
        <v>0</v>
      </c>
      <c r="AE834" s="68" t="s">
        <v>1082</v>
      </c>
      <c r="AF834" s="43">
        <v>80</v>
      </c>
      <c r="AG834" s="43">
        <v>0</v>
      </c>
      <c r="AH834" s="43">
        <v>0</v>
      </c>
      <c r="AI834" s="43">
        <v>0</v>
      </c>
      <c r="AJ834" s="67">
        <v>0</v>
      </c>
      <c r="AK834" s="67">
        <v>0</v>
      </c>
      <c r="AL834" s="68">
        <v>0</v>
      </c>
      <c r="AM834" s="67">
        <v>0</v>
      </c>
      <c r="AN834" s="67">
        <v>0</v>
      </c>
      <c r="AO834" s="68">
        <v>0</v>
      </c>
      <c r="AP834" s="67">
        <v>0</v>
      </c>
      <c r="AQ834" s="67">
        <v>0</v>
      </c>
      <c r="AR834" s="68">
        <v>0</v>
      </c>
      <c r="AS834" s="67">
        <v>0</v>
      </c>
      <c r="AT834" s="67">
        <v>0</v>
      </c>
      <c r="AU834" s="68">
        <v>0</v>
      </c>
      <c r="AV834" s="43">
        <v>0</v>
      </c>
      <c r="AW834" s="43">
        <v>0</v>
      </c>
      <c r="AX834" s="69">
        <v>0</v>
      </c>
      <c r="AY834" s="43" t="s">
        <v>1082</v>
      </c>
      <c r="AZ834" s="43">
        <v>0</v>
      </c>
      <c r="BA834" s="43" t="s">
        <v>1082</v>
      </c>
      <c r="BB834" s="43">
        <v>0</v>
      </c>
      <c r="BC834" s="43">
        <v>0</v>
      </c>
      <c r="BD834" s="43">
        <v>0</v>
      </c>
      <c r="BE834" s="43">
        <v>0</v>
      </c>
      <c r="BF834" s="43">
        <v>0</v>
      </c>
      <c r="BG834" s="43">
        <v>0</v>
      </c>
      <c r="BH834" s="43">
        <v>0</v>
      </c>
      <c r="BI834" s="44">
        <v>43173</v>
      </c>
      <c r="BJ834" s="44">
        <v>43541</v>
      </c>
      <c r="BK834" s="44">
        <v>43172</v>
      </c>
      <c r="BL834" s="43">
        <f t="shared" si="453"/>
        <v>1009495.8099999999</v>
      </c>
      <c r="BM834" s="43">
        <f t="shared" si="454"/>
        <v>0</v>
      </c>
      <c r="BO834" s="16" t="str">
        <f>IFERROR(VLOOKUP($C834,'PORTE LOJA'!A:B,2,0),"PORTE 1")</f>
        <v>PORTE 1</v>
      </c>
      <c r="BP834" s="16">
        <f>VLOOKUP(BO834,'PAINEL E TARGET'!$S$1:$W$8,3,0)</f>
        <v>1650</v>
      </c>
      <c r="BQ834" s="16">
        <f t="shared" si="432"/>
        <v>0</v>
      </c>
      <c r="BR834" s="16">
        <f t="shared" si="433"/>
        <v>0</v>
      </c>
      <c r="BS834" s="16">
        <f t="shared" si="434"/>
        <v>0</v>
      </c>
      <c r="BT834" s="16">
        <f t="shared" si="435"/>
        <v>0</v>
      </c>
      <c r="BU834" s="16">
        <f t="shared" si="436"/>
        <v>0</v>
      </c>
      <c r="BV834" s="16">
        <f t="shared" si="437"/>
        <v>0</v>
      </c>
      <c r="BW834" s="17" t="str">
        <f t="shared" si="455"/>
        <v>000000</v>
      </c>
      <c r="BY834" s="17">
        <f t="shared" si="438"/>
        <v>0</v>
      </c>
      <c r="BZ834" s="17">
        <f t="shared" si="439"/>
        <v>0</v>
      </c>
      <c r="CA834" s="17" t="str">
        <f t="shared" si="456"/>
        <v>Com Retira</v>
      </c>
      <c r="CB834" s="17">
        <f t="shared" si="457"/>
        <v>0</v>
      </c>
      <c r="CC834" s="33" t="str">
        <f>IF(CB834&gt;='PAINEL E TARGET'!$T$11,'PAINEL E TARGET'!$S$11,
IF(CB834&gt;='PAINEL E TARGET'!$T$12,'PAINEL E TARGET'!$S$12,
IF(CB834&gt;='PAINEL E TARGET'!$T$13,'PAINEL E TARGET'!$S$13,
IF(CB834&gt;='PAINEL E TARGET'!$T$14,'PAINEL E TARGET'!$S$14,
IF(CB834&gt;='PAINEL E TARGET'!$T$15,'PAINEL E TARGET'!$S$15,
IF(CB834&gt;='PAINEL E TARGET'!$T$16,'PAINEL E TARGET'!$S$16,
IF(CB834&gt;='PAINEL E TARGET'!$T$17,'PAINEL E TARGET'!$S$17,
IF(CB834&gt;='PAINEL E TARGET'!$T$18,'PAINEL E TARGET'!$S$18,'PAINEL E TARGET'!$S$19))))))))</f>
        <v>Não elegível</v>
      </c>
      <c r="CD834" s="17">
        <f>IFERROR(VLOOKUP($BW834,'PAINEL E TARGET'!$G$1:$Q$99,4,0),0)</f>
        <v>0</v>
      </c>
      <c r="CE834" s="17">
        <f>VLOOKUP(CC834,'PAINEL E TARGET'!$S$10:$U$19,3,0)</f>
        <v>0</v>
      </c>
      <c r="CF834" s="16">
        <f t="shared" si="458"/>
        <v>0</v>
      </c>
      <c r="CG834" s="17" t="str">
        <f t="shared" si="440"/>
        <v>sem meta</v>
      </c>
      <c r="CH834" s="17" t="str">
        <f t="shared" si="441"/>
        <v>sem meta</v>
      </c>
      <c r="CI834" s="17" t="str">
        <f t="shared" si="442"/>
        <v>sem meta</v>
      </c>
      <c r="CJ834" s="17" t="str">
        <f t="shared" si="443"/>
        <v>sem meta</v>
      </c>
      <c r="CK834" s="17" t="str">
        <f t="shared" si="444"/>
        <v>sem meta</v>
      </c>
      <c r="CL834" s="17">
        <f t="shared" si="445"/>
        <v>0</v>
      </c>
      <c r="CM834" s="16">
        <f t="shared" si="446"/>
        <v>5</v>
      </c>
      <c r="CN834" s="17" t="str">
        <f t="shared" si="459"/>
        <v>ok</v>
      </c>
      <c r="CO834" s="17">
        <f t="shared" si="460"/>
        <v>0</v>
      </c>
      <c r="CP834" s="33" t="str">
        <f>IF(CO834&gt;='PAINEL E TARGET'!$T$11,'PAINEL E TARGET'!$S$11,
IF(CO834&gt;='PAINEL E TARGET'!$T$12,'PAINEL E TARGET'!$S$12,
IF(CO834&gt;='PAINEL E TARGET'!$T$13,'PAINEL E TARGET'!$S$13,
IF(CO834&gt;='PAINEL E TARGET'!$T$14,'PAINEL E TARGET'!$S$14,
IF(CO834&gt;='PAINEL E TARGET'!$T$15,'PAINEL E TARGET'!$S$15,
IF(CO834&gt;='PAINEL E TARGET'!$T$16,'PAINEL E TARGET'!$S$16,
IF(CO834&gt;='PAINEL E TARGET'!$T$17,'PAINEL E TARGET'!$S$17,
IF(CO834&gt;='PAINEL E TARGET'!$T$18,'PAINEL E TARGET'!$S$18,'PAINEL E TARGET'!$S$19))))))))</f>
        <v>Não elegível</v>
      </c>
      <c r="CQ834" s="17">
        <f>IFERROR(VLOOKUP($BW834,'PAINEL E TARGET'!$G$1:$Q$99,5,0),0)</f>
        <v>0</v>
      </c>
      <c r="CR834" s="17">
        <f>VLOOKUP(CP834,'PAINEL E TARGET'!$S$10:$U$19,3,0)</f>
        <v>0</v>
      </c>
      <c r="CS834" s="16">
        <f t="shared" si="461"/>
        <v>0</v>
      </c>
      <c r="CT834" s="17">
        <f t="shared" si="447"/>
        <v>0</v>
      </c>
      <c r="CU834" s="33" t="str">
        <f>IF(CT834&gt;='PAINEL E TARGET'!$T$11,'PAINEL E TARGET'!$S$11,
IF(CT834&gt;='PAINEL E TARGET'!$T$12,'PAINEL E TARGET'!$S$12,
IF(CT834&gt;='PAINEL E TARGET'!$T$13,'PAINEL E TARGET'!$S$13,
IF(CT834&gt;='PAINEL E TARGET'!$T$14,'PAINEL E TARGET'!$S$14,
IF(CT834&gt;='PAINEL E TARGET'!$T$15,'PAINEL E TARGET'!$S$15,
IF(CT834&gt;='PAINEL E TARGET'!$T$16,'PAINEL E TARGET'!$S$16,
IF(CT834&gt;='PAINEL E TARGET'!$T$17,'PAINEL E TARGET'!$S$17,
IF(CT834&gt;='PAINEL E TARGET'!$T$18,'PAINEL E TARGET'!$S$18,'PAINEL E TARGET'!$S$19))))))))</f>
        <v>Não elegível</v>
      </c>
      <c r="CV834" s="17">
        <f>IFERROR(VLOOKUP($BW834,'PAINEL E TARGET'!$G$1:$Q$99,6,0),0)</f>
        <v>0</v>
      </c>
      <c r="CW834" s="17">
        <f>VLOOKUP(CU834,'PAINEL E TARGET'!$S$10:$U$19,3,0)</f>
        <v>0</v>
      </c>
      <c r="CX834" s="16">
        <f t="shared" si="462"/>
        <v>0</v>
      </c>
      <c r="CY834" s="17">
        <f t="shared" si="448"/>
        <v>0</v>
      </c>
      <c r="CZ834" s="33" t="str">
        <f>IF(CY834&gt;='PAINEL E TARGET'!$T$11,'PAINEL E TARGET'!$S$11,
IF(CY834&gt;='PAINEL E TARGET'!$T$12,'PAINEL E TARGET'!$S$12,
IF(CY834&gt;='PAINEL E TARGET'!$T$13,'PAINEL E TARGET'!$S$13,
IF(CY834&gt;='PAINEL E TARGET'!$T$14,'PAINEL E TARGET'!$S$14,
IF(CY834&gt;='PAINEL E TARGET'!$T$15,'PAINEL E TARGET'!$S$15,
IF(CY834&gt;='PAINEL E TARGET'!$T$16,'PAINEL E TARGET'!$S$16,
IF(CY834&gt;='PAINEL E TARGET'!$T$17,'PAINEL E TARGET'!$S$17,
IF(CY834&gt;='PAINEL E TARGET'!$T$18,'PAINEL E TARGET'!$S$18,'PAINEL E TARGET'!$S$19))))))))</f>
        <v>Não elegível</v>
      </c>
      <c r="DA834" s="17">
        <f>IFERROR(VLOOKUP($BW834,'PAINEL E TARGET'!$G$1:$Q$99,7,0),0)</f>
        <v>0</v>
      </c>
      <c r="DB834" s="17">
        <f>VLOOKUP(CZ834,'PAINEL E TARGET'!$S$10:$U$19,3,0)</f>
        <v>0</v>
      </c>
      <c r="DC834" s="16">
        <f t="shared" si="463"/>
        <v>0</v>
      </c>
      <c r="DD834" s="17">
        <f t="shared" si="449"/>
        <v>0</v>
      </c>
      <c r="DE834" s="33" t="str">
        <f>IF(DD834&gt;='PAINEL E TARGET'!$T$11,'PAINEL E TARGET'!$S$11,
IF(DD834&gt;='PAINEL E TARGET'!$T$12,'PAINEL E TARGET'!$S$12,
IF(DD834&gt;='PAINEL E TARGET'!$T$13,'PAINEL E TARGET'!$S$13,
IF(DD834&gt;='PAINEL E TARGET'!$T$14,'PAINEL E TARGET'!$S$14,
IF(DD834&gt;='PAINEL E TARGET'!$T$15,'PAINEL E TARGET'!$S$15,
IF(DD834&gt;='PAINEL E TARGET'!$T$16,'PAINEL E TARGET'!$S$16,
IF(DD834&gt;='PAINEL E TARGET'!$T$17,'PAINEL E TARGET'!$S$17,
IF(DD834&gt;='PAINEL E TARGET'!$T$18,'PAINEL E TARGET'!$S$18,'PAINEL E TARGET'!$S$19))))))))</f>
        <v>Não elegível</v>
      </c>
      <c r="DF834" s="17">
        <f>IFERROR(VLOOKUP($BW834,'PAINEL E TARGET'!$G$1:$Q$99,8,0),0)</f>
        <v>0</v>
      </c>
      <c r="DG834" s="17">
        <f>VLOOKUP(DE834,'PAINEL E TARGET'!$S$10:$U$19,3,0)</f>
        <v>0</v>
      </c>
      <c r="DH834" s="16">
        <f t="shared" si="464"/>
        <v>0</v>
      </c>
      <c r="DI834" s="17">
        <f t="shared" si="450"/>
        <v>0</v>
      </c>
      <c r="DJ834" s="33" t="str">
        <f>IF(DI834&gt;='PAINEL E TARGET'!$T$11,'PAINEL E TARGET'!$S$11,
IF(DI834&gt;='PAINEL E TARGET'!$T$12,'PAINEL E TARGET'!$S$12,
IF(DI834&gt;='PAINEL E TARGET'!$T$13,'PAINEL E TARGET'!$S$13,
IF(DI834&gt;='PAINEL E TARGET'!$T$14,'PAINEL E TARGET'!$S$14,
IF(DI834&gt;='PAINEL E TARGET'!$T$15,'PAINEL E TARGET'!$S$15,
IF(DI834&gt;='PAINEL E TARGET'!$T$16,'PAINEL E TARGET'!$S$16,
IF(DI834&gt;='PAINEL E TARGET'!$T$17,'PAINEL E TARGET'!$S$17,
IF(DI834&gt;='PAINEL E TARGET'!$T$18,'PAINEL E TARGET'!$S$18,'PAINEL E TARGET'!$S$19))))))))</f>
        <v>Não elegível</v>
      </c>
      <c r="DK834" s="17">
        <f>IFERROR(VLOOKUP($BW834,'PAINEL E TARGET'!$G$1:$Q$99,9,0),0)</f>
        <v>0</v>
      </c>
      <c r="DL834" s="17">
        <f>VLOOKUP(DJ834,'PAINEL E TARGET'!$S$10:$U$19,3,0)</f>
        <v>0</v>
      </c>
      <c r="DM834" s="16">
        <f t="shared" si="465"/>
        <v>0</v>
      </c>
      <c r="DN834" s="17">
        <f t="shared" si="451"/>
        <v>0</v>
      </c>
      <c r="DO834" s="33" t="str">
        <f>IF(DN834&gt;='PAINEL E TARGET'!$T$11,'PAINEL E TARGET'!$S$11,
IF(DN834&gt;='PAINEL E TARGET'!$T$12,'PAINEL E TARGET'!$S$12,
IF(DN834&gt;='PAINEL E TARGET'!$T$13,'PAINEL E TARGET'!$S$13,
IF(DN834&gt;='PAINEL E TARGET'!$T$14,'PAINEL E TARGET'!$S$14,
IF(DN834&gt;='PAINEL E TARGET'!$T$15,'PAINEL E TARGET'!$S$15,
IF(DN834&gt;='PAINEL E TARGET'!$T$16,'PAINEL E TARGET'!$S$16,
IF(DN834&gt;='PAINEL E TARGET'!$T$17,'PAINEL E TARGET'!$S$17,
IF(DN834&gt;='PAINEL E TARGET'!$T$18,'PAINEL E TARGET'!$S$18,'PAINEL E TARGET'!$S$19))))))))</f>
        <v>Não elegível</v>
      </c>
      <c r="DP834" s="17">
        <f>IFERROR(VLOOKUP($BW834,'PAINEL E TARGET'!$G$1:$Q$99,10,0),0)</f>
        <v>0</v>
      </c>
      <c r="DQ834" s="17">
        <f>VLOOKUP(DO834,'PAINEL E TARGET'!$S$10:$U$19,3,0)</f>
        <v>0</v>
      </c>
      <c r="DR834" s="16">
        <f t="shared" si="466"/>
        <v>0</v>
      </c>
      <c r="DS834" s="17">
        <f t="shared" si="452"/>
        <v>0</v>
      </c>
      <c r="DT834" s="16">
        <f>IF(DS834&gt;=1,VLOOKUP(BO834,'PAINEL E TARGET'!$S$1:$W$8,5,0),0)</f>
        <v>0</v>
      </c>
      <c r="DU834" s="16">
        <f t="shared" si="467"/>
        <v>0</v>
      </c>
    </row>
    <row r="835" spans="2:125" s="32" customFormat="1" x14ac:dyDescent="0.2">
      <c r="B835" s="44">
        <v>43541</v>
      </c>
      <c r="C835" s="65">
        <v>1763</v>
      </c>
      <c r="D835" s="66" t="s">
        <v>829</v>
      </c>
      <c r="E835" s="65">
        <v>110</v>
      </c>
      <c r="F835" s="65" t="s">
        <v>1018</v>
      </c>
      <c r="G835" s="67">
        <v>805085.30739103386</v>
      </c>
      <c r="H835" s="67">
        <v>462322.9488990978</v>
      </c>
      <c r="I835" s="67">
        <v>427480.71</v>
      </c>
      <c r="J835" s="68">
        <v>0.92463657929578114</v>
      </c>
      <c r="K835" s="67">
        <v>72266.352383081685</v>
      </c>
      <c r="L835" s="67">
        <v>351017.95644019428</v>
      </c>
      <c r="M835" s="67">
        <v>62545.22</v>
      </c>
      <c r="N835" s="67">
        <v>341111.43</v>
      </c>
      <c r="O835" s="67">
        <v>737738.67196743016</v>
      </c>
      <c r="P835" s="67" t="s">
        <v>1082</v>
      </c>
      <c r="Q835" s="67" t="s">
        <v>1082</v>
      </c>
      <c r="R835" s="67">
        <v>0</v>
      </c>
      <c r="S835" s="67">
        <v>2549</v>
      </c>
      <c r="T835" s="68">
        <v>0.1072072105062276</v>
      </c>
      <c r="U835" s="68">
        <v>7.1731383590484643E-2</v>
      </c>
      <c r="V835" s="68">
        <v>0.66909103643096668</v>
      </c>
      <c r="W835" s="67">
        <v>45379.13</v>
      </c>
      <c r="X835" s="67">
        <v>28954.85</v>
      </c>
      <c r="Y835" s="68">
        <v>0.63806533972775592</v>
      </c>
      <c r="Z835" s="68">
        <v>0.22619439937702485</v>
      </c>
      <c r="AA835" s="68">
        <v>0.24215107071814621</v>
      </c>
      <c r="AB835" s="68">
        <v>1.0705440602643945</v>
      </c>
      <c r="AC835" s="67">
        <v>95744.540000000008</v>
      </c>
      <c r="AD835" s="67">
        <v>97745.889999999985</v>
      </c>
      <c r="AE835" s="68">
        <v>1.020903019639553</v>
      </c>
      <c r="AF835" s="43">
        <v>80</v>
      </c>
      <c r="AG835" s="43">
        <v>82</v>
      </c>
      <c r="AH835" s="43">
        <v>18</v>
      </c>
      <c r="AI835" s="43">
        <v>8</v>
      </c>
      <c r="AJ835" s="67">
        <v>20531.480000000003</v>
      </c>
      <c r="AK835" s="67">
        <v>14256.05</v>
      </c>
      <c r="AL835" s="68">
        <v>0.69435082127542669</v>
      </c>
      <c r="AM835" s="67">
        <v>6145.96</v>
      </c>
      <c r="AN835" s="67">
        <v>3704.5000000000005</v>
      </c>
      <c r="AO835" s="68">
        <v>0.60275367883943276</v>
      </c>
      <c r="AP835" s="67">
        <v>2713.6299999999997</v>
      </c>
      <c r="AQ835" s="67">
        <v>2333.8900000000003</v>
      </c>
      <c r="AR835" s="68">
        <v>0.86006198339493611</v>
      </c>
      <c r="AS835" s="67">
        <v>15988.06</v>
      </c>
      <c r="AT835" s="67">
        <v>8660.409999999998</v>
      </c>
      <c r="AU835" s="68">
        <v>0.541679853590742</v>
      </c>
      <c r="AV835" s="43">
        <v>1400.4</v>
      </c>
      <c r="AW835" s="43">
        <v>1479.77</v>
      </c>
      <c r="AX835" s="69">
        <v>1.0566766638103398</v>
      </c>
      <c r="AY835" s="43">
        <v>72266.352383081685</v>
      </c>
      <c r="AZ835" s="43">
        <v>62545.219999999994</v>
      </c>
      <c r="BA835" s="43">
        <v>13473.083236585857</v>
      </c>
      <c r="BB835" s="43">
        <v>13705.719999999998</v>
      </c>
      <c r="BC835" s="43">
        <v>125971.39475142446</v>
      </c>
      <c r="BD835" s="43">
        <v>23522.469625041125</v>
      </c>
      <c r="BE835" s="43">
        <v>79539.600000000006</v>
      </c>
      <c r="BF835" s="43">
        <v>167819.19</v>
      </c>
      <c r="BG835" s="43">
        <v>2448.5699999999997</v>
      </c>
      <c r="BH835" s="43">
        <v>45</v>
      </c>
      <c r="BI835" s="44">
        <v>43173</v>
      </c>
      <c r="BJ835" s="44">
        <v>43541</v>
      </c>
      <c r="BK835" s="44">
        <v>43172</v>
      </c>
      <c r="BL835" s="43">
        <f t="shared" si="453"/>
        <v>430029.71</v>
      </c>
      <c r="BM835" s="43">
        <f t="shared" si="454"/>
        <v>406205.65</v>
      </c>
      <c r="BO835" s="16" t="str">
        <f>IFERROR(VLOOKUP($C835,'PORTE LOJA'!A:B,2,0),"PORTE 1")</f>
        <v>PORTE 1</v>
      </c>
      <c r="BP835" s="16">
        <f>VLOOKUP(BO835,'PAINEL E TARGET'!$S$1:$W$8,3,0)</f>
        <v>1650</v>
      </c>
      <c r="BQ835" s="16">
        <f t="shared" ref="BQ835:BQ898" si="468">IF(MID(D835,1,3)="MOB","MOB",IF(G835&gt;0,1,0))</f>
        <v>1</v>
      </c>
      <c r="BR835" s="16">
        <f t="shared" ref="BR835:BR898" si="469">IFERROR(IF(BE835&gt;0,1,0),0)</f>
        <v>1</v>
      </c>
      <c r="BS835" s="16">
        <f t="shared" ref="BS835:BS898" si="470">IFERROR(IF(BF835&gt;0,1,0),0)</f>
        <v>1</v>
      </c>
      <c r="BT835" s="16">
        <f t="shared" ref="BT835:BT898" si="471">IFERROR(IF(BC835&gt;0,1,0),0)</f>
        <v>1</v>
      </c>
      <c r="BU835" s="16">
        <f t="shared" ref="BU835:BU898" si="472">IFERROR(IF(BD835&gt;0,1,0),0)</f>
        <v>1</v>
      </c>
      <c r="BV835" s="16">
        <f t="shared" ref="BV835:BV898" si="473">IFERROR(IF(BH835&gt;0,1,0),0)</f>
        <v>1</v>
      </c>
      <c r="BW835" s="17" t="str">
        <f t="shared" si="455"/>
        <v>111111</v>
      </c>
      <c r="BY835" s="17">
        <f t="shared" ref="BY835:BY898" si="474">IFERROR(ROUND(((I835+S835)/H835),3),0)</f>
        <v>0.93</v>
      </c>
      <c r="BZ835" s="17">
        <f t="shared" ref="BZ835:BZ898" si="475">IFERROR(ROUND((M835+N835+S835)/(K835+L835),3),0)</f>
        <v>0.96</v>
      </c>
      <c r="CA835" s="17" t="str">
        <f t="shared" si="456"/>
        <v>Sem Retira</v>
      </c>
      <c r="CB835" s="17">
        <f t="shared" si="457"/>
        <v>0.96</v>
      </c>
      <c r="CC835" s="33" t="str">
        <f>IF(CB835&gt;='PAINEL E TARGET'!$T$11,'PAINEL E TARGET'!$S$11,
IF(CB835&gt;='PAINEL E TARGET'!$T$12,'PAINEL E TARGET'!$S$12,
IF(CB835&gt;='PAINEL E TARGET'!$T$13,'PAINEL E TARGET'!$S$13,
IF(CB835&gt;='PAINEL E TARGET'!$T$14,'PAINEL E TARGET'!$S$14,
IF(CB835&gt;='PAINEL E TARGET'!$T$15,'PAINEL E TARGET'!$S$15,
IF(CB835&gt;='PAINEL E TARGET'!$T$16,'PAINEL E TARGET'!$S$16,
IF(CB835&gt;='PAINEL E TARGET'!$T$17,'PAINEL E TARGET'!$S$17,
IF(CB835&gt;='PAINEL E TARGET'!$T$18,'PAINEL E TARGET'!$S$18,'PAINEL E TARGET'!$S$19))))))))</f>
        <v>1. Fx de 90% a 99,9%</v>
      </c>
      <c r="CD835" s="17">
        <f>IFERROR(VLOOKUP($BW835,'PAINEL E TARGET'!$G$1:$Q$99,4,0),0)</f>
        <v>0.25</v>
      </c>
      <c r="CE835" s="17">
        <f>VLOOKUP(CC835,'PAINEL E TARGET'!$S$10:$U$19,3,0)</f>
        <v>0.5</v>
      </c>
      <c r="CF835" s="16">
        <f t="shared" si="458"/>
        <v>206.25</v>
      </c>
      <c r="CG835" s="17">
        <f t="shared" ref="CG835:CG898" si="476">IF(AJ835&gt;0,ROUND(AL835,3),"sem meta")</f>
        <v>0.69399999999999995</v>
      </c>
      <c r="CH835" s="17">
        <f t="shared" ref="CH835:CH898" si="477">IF(AM835&gt;0,ROUND(AO835,3),"sem meta")</f>
        <v>0.60299999999999998</v>
      </c>
      <c r="CI835" s="17">
        <f t="shared" ref="CI835:CI898" si="478">IF(AP835&gt;0,ROUND(AR835,3),"sem meta")</f>
        <v>0.86</v>
      </c>
      <c r="CJ835" s="17">
        <f t="shared" ref="CJ835:CJ898" si="479">IF(AS835&gt;0,ROUND(AU835,3),"sem meta")</f>
        <v>0.54200000000000004</v>
      </c>
      <c r="CK835" s="17">
        <f t="shared" ref="CK835:CK898" si="480">IF(AV835&gt;0,ROUND(AX835,3),"sem meta")</f>
        <v>1.0569999999999999</v>
      </c>
      <c r="CL835" s="17">
        <f t="shared" ref="CL835:CL898" si="481">ROUND(Y835,3)</f>
        <v>0.63800000000000001</v>
      </c>
      <c r="CM835" s="16">
        <f t="shared" ref="CM835:CM898" si="482">IF(OR(CG835&gt;=0.7,CG835="sem meta"),1,0)+
IF(OR(CH835&gt;=0.7,CH835="sem meta"),1,0)+
IF(OR(CI835&gt;=0.7,CI835="sem meta"),1,0)+
IF(OR(CJ835&gt;=0.7,CJ835="sem meta"),1,0)+IF(OR(CK835&gt;=0.7,CK835="sem meta"),1,0)</f>
        <v>2</v>
      </c>
      <c r="CN835" s="17" t="str">
        <f t="shared" si="459"/>
        <v>não ok</v>
      </c>
      <c r="CO835" s="17">
        <f t="shared" si="460"/>
        <v>0</v>
      </c>
      <c r="CP835" s="33" t="str">
        <f>IF(CO835&gt;='PAINEL E TARGET'!$T$11,'PAINEL E TARGET'!$S$11,
IF(CO835&gt;='PAINEL E TARGET'!$T$12,'PAINEL E TARGET'!$S$12,
IF(CO835&gt;='PAINEL E TARGET'!$T$13,'PAINEL E TARGET'!$S$13,
IF(CO835&gt;='PAINEL E TARGET'!$T$14,'PAINEL E TARGET'!$S$14,
IF(CO835&gt;='PAINEL E TARGET'!$T$15,'PAINEL E TARGET'!$S$15,
IF(CO835&gt;='PAINEL E TARGET'!$T$16,'PAINEL E TARGET'!$S$16,
IF(CO835&gt;='PAINEL E TARGET'!$T$17,'PAINEL E TARGET'!$S$17,
IF(CO835&gt;='PAINEL E TARGET'!$T$18,'PAINEL E TARGET'!$S$18,'PAINEL E TARGET'!$S$19))))))))</f>
        <v>Não elegível</v>
      </c>
      <c r="CQ835" s="17">
        <f>IFERROR(VLOOKUP($BW835,'PAINEL E TARGET'!$G$1:$Q$99,5,0),0)</f>
        <v>0.25</v>
      </c>
      <c r="CR835" s="17">
        <f>VLOOKUP(CP835,'PAINEL E TARGET'!$S$10:$U$19,3,0)</f>
        <v>0</v>
      </c>
      <c r="CS835" s="16">
        <f t="shared" si="461"/>
        <v>0</v>
      </c>
      <c r="CT835" s="17">
        <f t="shared" ref="CT835:CT898" si="483">IFERROR(ROUND(AE835,3),0)</f>
        <v>1.0209999999999999</v>
      </c>
      <c r="CU835" s="33" t="str">
        <f>IF(CT835&gt;='PAINEL E TARGET'!$T$11,'PAINEL E TARGET'!$S$11,
IF(CT835&gt;='PAINEL E TARGET'!$T$12,'PAINEL E TARGET'!$S$12,
IF(CT835&gt;='PAINEL E TARGET'!$T$13,'PAINEL E TARGET'!$S$13,
IF(CT835&gt;='PAINEL E TARGET'!$T$14,'PAINEL E TARGET'!$S$14,
IF(CT835&gt;='PAINEL E TARGET'!$T$15,'PAINEL E TARGET'!$S$15,
IF(CT835&gt;='PAINEL E TARGET'!$T$16,'PAINEL E TARGET'!$S$16,
IF(CT835&gt;='PAINEL E TARGET'!$T$17,'PAINEL E TARGET'!$S$17,
IF(CT835&gt;='PAINEL E TARGET'!$T$18,'PAINEL E TARGET'!$S$18,'PAINEL E TARGET'!$S$19))))))))</f>
        <v>2. Fx de 100% a 104,9%</v>
      </c>
      <c r="CV835" s="17">
        <f>IFERROR(VLOOKUP($BW835,'PAINEL E TARGET'!$G$1:$Q$99,6,0),0)</f>
        <v>0.2</v>
      </c>
      <c r="CW835" s="17">
        <f>VLOOKUP(CU835,'PAINEL E TARGET'!$S$10:$U$19,3,0)</f>
        <v>1</v>
      </c>
      <c r="CX835" s="16">
        <f t="shared" si="462"/>
        <v>330</v>
      </c>
      <c r="CY835" s="17">
        <f t="shared" ref="CY835:CY898" si="484">IFERROR(ROUND((M835/K835),3),0)</f>
        <v>0.86499999999999999</v>
      </c>
      <c r="CZ835" s="33" t="str">
        <f>IF(CY835&gt;='PAINEL E TARGET'!$T$11,'PAINEL E TARGET'!$S$11,
IF(CY835&gt;='PAINEL E TARGET'!$T$12,'PAINEL E TARGET'!$S$12,
IF(CY835&gt;='PAINEL E TARGET'!$T$13,'PAINEL E TARGET'!$S$13,
IF(CY835&gt;='PAINEL E TARGET'!$T$14,'PAINEL E TARGET'!$S$14,
IF(CY835&gt;='PAINEL E TARGET'!$T$15,'PAINEL E TARGET'!$S$15,
IF(CY835&gt;='PAINEL E TARGET'!$T$16,'PAINEL E TARGET'!$S$16,
IF(CY835&gt;='PAINEL E TARGET'!$T$17,'PAINEL E TARGET'!$S$17,
IF(CY835&gt;='PAINEL E TARGET'!$T$18,'PAINEL E TARGET'!$S$18,'PAINEL E TARGET'!$S$19))))))))</f>
        <v>Não elegível</v>
      </c>
      <c r="DA835" s="17">
        <f>IFERROR(VLOOKUP($BW835,'PAINEL E TARGET'!$G$1:$Q$99,7,0),0)</f>
        <v>0.15</v>
      </c>
      <c r="DB835" s="17">
        <f>VLOOKUP(CZ835,'PAINEL E TARGET'!$S$10:$U$19,3,0)</f>
        <v>0</v>
      </c>
      <c r="DC835" s="16">
        <f t="shared" si="463"/>
        <v>0</v>
      </c>
      <c r="DD835" s="17">
        <f t="shared" ref="DD835:DD898" si="485">IFERROR(ROUND(BB835/BA835,3),0)</f>
        <v>1.0169999999999999</v>
      </c>
      <c r="DE835" s="33" t="str">
        <f>IF(DD835&gt;='PAINEL E TARGET'!$T$11,'PAINEL E TARGET'!$S$11,
IF(DD835&gt;='PAINEL E TARGET'!$T$12,'PAINEL E TARGET'!$S$12,
IF(DD835&gt;='PAINEL E TARGET'!$T$13,'PAINEL E TARGET'!$S$13,
IF(DD835&gt;='PAINEL E TARGET'!$T$14,'PAINEL E TARGET'!$S$14,
IF(DD835&gt;='PAINEL E TARGET'!$T$15,'PAINEL E TARGET'!$S$15,
IF(DD835&gt;='PAINEL E TARGET'!$T$16,'PAINEL E TARGET'!$S$16,
IF(DD835&gt;='PAINEL E TARGET'!$T$17,'PAINEL E TARGET'!$S$17,
IF(DD835&gt;='PAINEL E TARGET'!$T$18,'PAINEL E TARGET'!$S$18,'PAINEL E TARGET'!$S$19))))))))</f>
        <v>2. Fx de 100% a 104,9%</v>
      </c>
      <c r="DF835" s="17">
        <f>IFERROR(VLOOKUP($BW835,'PAINEL E TARGET'!$G$1:$Q$99,8,0),0)</f>
        <v>0.1</v>
      </c>
      <c r="DG835" s="17">
        <f>VLOOKUP(DE835,'PAINEL E TARGET'!$S$10:$U$19,3,0)</f>
        <v>1</v>
      </c>
      <c r="DH835" s="16">
        <f t="shared" si="464"/>
        <v>165</v>
      </c>
      <c r="DI835" s="17">
        <f t="shared" ref="DI835:DI898" si="486">IFERROR(ROUND((AI835/AH835),3),0)</f>
        <v>0.44400000000000001</v>
      </c>
      <c r="DJ835" s="33" t="str">
        <f>IF(DI835&gt;='PAINEL E TARGET'!$T$11,'PAINEL E TARGET'!$S$11,
IF(DI835&gt;='PAINEL E TARGET'!$T$12,'PAINEL E TARGET'!$S$12,
IF(DI835&gt;='PAINEL E TARGET'!$T$13,'PAINEL E TARGET'!$S$13,
IF(DI835&gt;='PAINEL E TARGET'!$T$14,'PAINEL E TARGET'!$S$14,
IF(DI835&gt;='PAINEL E TARGET'!$T$15,'PAINEL E TARGET'!$S$15,
IF(DI835&gt;='PAINEL E TARGET'!$T$16,'PAINEL E TARGET'!$S$16,
IF(DI835&gt;='PAINEL E TARGET'!$T$17,'PAINEL E TARGET'!$S$17,
IF(DI835&gt;='PAINEL E TARGET'!$T$18,'PAINEL E TARGET'!$S$18,'PAINEL E TARGET'!$S$19))))))))</f>
        <v>Não elegível</v>
      </c>
      <c r="DK835" s="17">
        <f>IFERROR(VLOOKUP($BW835,'PAINEL E TARGET'!$G$1:$Q$99,9,0),0)</f>
        <v>0.05</v>
      </c>
      <c r="DL835" s="17">
        <f>VLOOKUP(DJ835,'PAINEL E TARGET'!$S$10:$U$19,3,0)</f>
        <v>0</v>
      </c>
      <c r="DM835" s="16">
        <f t="shared" si="465"/>
        <v>0</v>
      </c>
      <c r="DN835" s="17">
        <f t="shared" ref="DN835:DN898" si="487">IFERROR(ROUND((AX835),3),0)</f>
        <v>1.0569999999999999</v>
      </c>
      <c r="DO835" s="33" t="str">
        <f>IF(DN835&gt;='PAINEL E TARGET'!$T$11,'PAINEL E TARGET'!$S$11,
IF(DN835&gt;='PAINEL E TARGET'!$T$12,'PAINEL E TARGET'!$S$12,
IF(DN835&gt;='PAINEL E TARGET'!$T$13,'PAINEL E TARGET'!$S$13,
IF(DN835&gt;='PAINEL E TARGET'!$T$14,'PAINEL E TARGET'!$S$14,
IF(DN835&gt;='PAINEL E TARGET'!$T$15,'PAINEL E TARGET'!$S$15,
IF(DN835&gt;='PAINEL E TARGET'!$T$16,'PAINEL E TARGET'!$S$16,
IF(DN835&gt;='PAINEL E TARGET'!$T$17,'PAINEL E TARGET'!$S$17,
IF(DN835&gt;='PAINEL E TARGET'!$T$18,'PAINEL E TARGET'!$S$18,'PAINEL E TARGET'!$S$19))))))))</f>
        <v>3. Fx de 105% a 109,9%</v>
      </c>
      <c r="DP835" s="17">
        <f>IFERROR(VLOOKUP($BW835,'PAINEL E TARGET'!$G$1:$Q$99,10,0),0)</f>
        <v>0</v>
      </c>
      <c r="DQ835" s="17">
        <f>VLOOKUP(DO835,'PAINEL E TARGET'!$S$10:$U$19,3,0)</f>
        <v>1.1000000000000001</v>
      </c>
      <c r="DR835" s="16">
        <f t="shared" si="466"/>
        <v>0</v>
      </c>
      <c r="DS835" s="17">
        <f t="shared" ref="DS835:DS898" si="488">IFERROR(ROUND(AG835/AF835,3),0)</f>
        <v>1.0249999999999999</v>
      </c>
      <c r="DT835" s="16">
        <f>IF(DS835&gt;=1,VLOOKUP(BO835,'PAINEL E TARGET'!$S$1:$W$8,5,0),0)</f>
        <v>165</v>
      </c>
      <c r="DU835" s="16">
        <f t="shared" si="467"/>
        <v>866.25</v>
      </c>
    </row>
    <row r="836" spans="2:125" s="32" customFormat="1" x14ac:dyDescent="0.2">
      <c r="B836" s="44">
        <v>43541</v>
      </c>
      <c r="C836" s="65">
        <v>1764</v>
      </c>
      <c r="D836" s="66" t="s">
        <v>830</v>
      </c>
      <c r="E836" s="65">
        <v>210</v>
      </c>
      <c r="F836" s="65" t="s">
        <v>1017</v>
      </c>
      <c r="G836" s="67">
        <v>1942322.4518518872</v>
      </c>
      <c r="H836" s="67">
        <v>1176187.4577431805</v>
      </c>
      <c r="I836" s="67">
        <v>855388.67999999993</v>
      </c>
      <c r="J836" s="68">
        <v>0.72725539995238864</v>
      </c>
      <c r="K836" s="67">
        <v>59493.594445727198</v>
      </c>
      <c r="L836" s="67">
        <v>852983.57138886885</v>
      </c>
      <c r="M836" s="67">
        <v>50325.58</v>
      </c>
      <c r="N836" s="67">
        <v>729073.04</v>
      </c>
      <c r="O836" s="67">
        <v>1520705.3584501073</v>
      </c>
      <c r="P836" s="67" t="s">
        <v>1082</v>
      </c>
      <c r="Q836" s="67" t="s">
        <v>1082</v>
      </c>
      <c r="R836" s="67">
        <v>0</v>
      </c>
      <c r="S836" s="67">
        <v>0</v>
      </c>
      <c r="T836" s="68">
        <v>7.323401889063072E-2</v>
      </c>
      <c r="U836" s="68">
        <v>9.5991021898396478E-2</v>
      </c>
      <c r="V836" s="68">
        <v>1.3107436045774241</v>
      </c>
      <c r="W836" s="67">
        <v>66824.37000000001</v>
      </c>
      <c r="X836" s="67">
        <v>74815.26999999999</v>
      </c>
      <c r="Y836" s="68">
        <v>1.1195806260500469</v>
      </c>
      <c r="Z836" s="68">
        <v>6.6163167978872603E-2</v>
      </c>
      <c r="AA836" s="68">
        <v>9.0781646495601956E-2</v>
      </c>
      <c r="AB836" s="68">
        <v>1.3720873602151364</v>
      </c>
      <c r="AC836" s="67">
        <v>60372.38</v>
      </c>
      <c r="AD836" s="67">
        <v>70755.09</v>
      </c>
      <c r="AE836" s="68">
        <v>1.1719778150207099</v>
      </c>
      <c r="AF836" s="43">
        <v>80</v>
      </c>
      <c r="AG836" s="43">
        <v>66</v>
      </c>
      <c r="AH836" s="43">
        <v>29</v>
      </c>
      <c r="AI836" s="43">
        <v>27</v>
      </c>
      <c r="AJ836" s="67">
        <v>21680.04</v>
      </c>
      <c r="AK836" s="67">
        <v>27464.5</v>
      </c>
      <c r="AL836" s="68">
        <v>1.2668103933387576</v>
      </c>
      <c r="AM836" s="67">
        <v>4935.46</v>
      </c>
      <c r="AN836" s="67">
        <v>6815.9999999999991</v>
      </c>
      <c r="AO836" s="68">
        <v>1.3810262873166836</v>
      </c>
      <c r="AP836" s="67">
        <v>3241.0400000000004</v>
      </c>
      <c r="AQ836" s="67">
        <v>4207.74</v>
      </c>
      <c r="AR836" s="68">
        <v>1.2982684570384813</v>
      </c>
      <c r="AS836" s="67">
        <v>36967.829999999994</v>
      </c>
      <c r="AT836" s="67">
        <v>36327.030000000013</v>
      </c>
      <c r="AU836" s="68">
        <v>0.982666009879401</v>
      </c>
      <c r="AV836" s="43">
        <v>298.61</v>
      </c>
      <c r="AW836" s="43">
        <v>714.86</v>
      </c>
      <c r="AX836" s="69">
        <v>2.3939586751950706</v>
      </c>
      <c r="AY836" s="43">
        <v>59493.594445727198</v>
      </c>
      <c r="AZ836" s="43">
        <v>50325.58</v>
      </c>
      <c r="BA836" s="43">
        <v>50975.754583694164</v>
      </c>
      <c r="BB836" s="43">
        <v>49343.14</v>
      </c>
      <c r="BC836" s="43">
        <v>99026.761314112286</v>
      </c>
      <c r="BD836" s="43">
        <v>85237.409624190899</v>
      </c>
      <c r="BE836" s="43">
        <v>112137.42000000001</v>
      </c>
      <c r="BF836" s="43">
        <v>101310.45999999999</v>
      </c>
      <c r="BG836" s="43">
        <v>499.82</v>
      </c>
      <c r="BH836" s="43">
        <v>43</v>
      </c>
      <c r="BI836" s="44">
        <v>43173</v>
      </c>
      <c r="BJ836" s="44">
        <v>43541</v>
      </c>
      <c r="BK836" s="44">
        <v>43172</v>
      </c>
      <c r="BL836" s="43">
        <f t="shared" ref="BL836:BL899" si="489">IFERROR(I836+S836,0)</f>
        <v>855388.67999999993</v>
      </c>
      <c r="BM836" s="43">
        <f t="shared" ref="BM836:BM899" si="490">IFERROR(M836+N836+S836,0)</f>
        <v>779398.62</v>
      </c>
      <c r="BO836" s="16" t="str">
        <f>IFERROR(VLOOKUP($C836,'PORTE LOJA'!A:B,2,0),"PORTE 1")</f>
        <v>PORTE 3</v>
      </c>
      <c r="BP836" s="16">
        <f>VLOOKUP(BO836,'PAINEL E TARGET'!$S$1:$W$8,3,0)</f>
        <v>2400</v>
      </c>
      <c r="BQ836" s="16">
        <f t="shared" si="468"/>
        <v>1</v>
      </c>
      <c r="BR836" s="16">
        <f t="shared" si="469"/>
        <v>1</v>
      </c>
      <c r="BS836" s="16">
        <f t="shared" si="470"/>
        <v>1</v>
      </c>
      <c r="BT836" s="16">
        <f t="shared" si="471"/>
        <v>1</v>
      </c>
      <c r="BU836" s="16">
        <f t="shared" si="472"/>
        <v>1</v>
      </c>
      <c r="BV836" s="16">
        <f t="shared" si="473"/>
        <v>1</v>
      </c>
      <c r="BW836" s="17" t="str">
        <f t="shared" ref="BW836:BW899" si="491">CONCATENATE(BQ836,BR836,BS836,BT836,BU836,BV836)</f>
        <v>111111</v>
      </c>
      <c r="BY836" s="17">
        <f t="shared" si="474"/>
        <v>0.72699999999999998</v>
      </c>
      <c r="BZ836" s="17">
        <f t="shared" si="475"/>
        <v>0.85399999999999998</v>
      </c>
      <c r="CA836" s="17" t="str">
        <f t="shared" ref="CA836:CA899" si="492">IF(BZ836&gt;BY836,"Sem Retira","Com Retira")</f>
        <v>Sem Retira</v>
      </c>
      <c r="CB836" s="17">
        <f t="shared" ref="CB836:CB899" si="493">MAX(BY836:BZ836)</f>
        <v>0.85399999999999998</v>
      </c>
      <c r="CC836" s="33" t="str">
        <f>IF(CB836&gt;='PAINEL E TARGET'!$T$11,'PAINEL E TARGET'!$S$11,
IF(CB836&gt;='PAINEL E TARGET'!$T$12,'PAINEL E TARGET'!$S$12,
IF(CB836&gt;='PAINEL E TARGET'!$T$13,'PAINEL E TARGET'!$S$13,
IF(CB836&gt;='PAINEL E TARGET'!$T$14,'PAINEL E TARGET'!$S$14,
IF(CB836&gt;='PAINEL E TARGET'!$T$15,'PAINEL E TARGET'!$S$15,
IF(CB836&gt;='PAINEL E TARGET'!$T$16,'PAINEL E TARGET'!$S$16,
IF(CB836&gt;='PAINEL E TARGET'!$T$17,'PAINEL E TARGET'!$S$17,
IF(CB836&gt;='PAINEL E TARGET'!$T$18,'PAINEL E TARGET'!$S$18,'PAINEL E TARGET'!$S$19))))))))</f>
        <v>Não elegível</v>
      </c>
      <c r="CD836" s="17">
        <f>IFERROR(VLOOKUP($BW836,'PAINEL E TARGET'!$G$1:$Q$99,4,0),0)</f>
        <v>0.25</v>
      </c>
      <c r="CE836" s="17">
        <f>VLOOKUP(CC836,'PAINEL E TARGET'!$S$10:$U$19,3,0)</f>
        <v>0</v>
      </c>
      <c r="CF836" s="16">
        <f t="shared" ref="CF836:CF899" si="494">CE836*CD836*$BP836</f>
        <v>0</v>
      </c>
      <c r="CG836" s="17">
        <f t="shared" si="476"/>
        <v>1.2669999999999999</v>
      </c>
      <c r="CH836" s="17">
        <f t="shared" si="477"/>
        <v>1.381</v>
      </c>
      <c r="CI836" s="17">
        <f t="shared" si="478"/>
        <v>1.298</v>
      </c>
      <c r="CJ836" s="17">
        <f t="shared" si="479"/>
        <v>0.98299999999999998</v>
      </c>
      <c r="CK836" s="17">
        <f t="shared" si="480"/>
        <v>2.3940000000000001</v>
      </c>
      <c r="CL836" s="17">
        <f t="shared" si="481"/>
        <v>1.1200000000000001</v>
      </c>
      <c r="CM836" s="16">
        <f t="shared" si="482"/>
        <v>5</v>
      </c>
      <c r="CN836" s="17" t="str">
        <f t="shared" ref="CN836:CN899" si="495">IF(CM836=5,"ok","não ok")</f>
        <v>ok</v>
      </c>
      <c r="CO836" s="17">
        <f t="shared" ref="CO836:CO899" si="496">IF(CN836="ok",CL836,0)</f>
        <v>1.1200000000000001</v>
      </c>
      <c r="CP836" s="33" t="str">
        <f>IF(CO836&gt;='PAINEL E TARGET'!$T$11,'PAINEL E TARGET'!$S$11,
IF(CO836&gt;='PAINEL E TARGET'!$T$12,'PAINEL E TARGET'!$S$12,
IF(CO836&gt;='PAINEL E TARGET'!$T$13,'PAINEL E TARGET'!$S$13,
IF(CO836&gt;='PAINEL E TARGET'!$T$14,'PAINEL E TARGET'!$S$14,
IF(CO836&gt;='PAINEL E TARGET'!$T$15,'PAINEL E TARGET'!$S$15,
IF(CO836&gt;='PAINEL E TARGET'!$T$16,'PAINEL E TARGET'!$S$16,
IF(CO836&gt;='PAINEL E TARGET'!$T$17,'PAINEL E TARGET'!$S$17,
IF(CO836&gt;='PAINEL E TARGET'!$T$18,'PAINEL E TARGET'!$S$18,'PAINEL E TARGET'!$S$19))))))))</f>
        <v>4. Fx de 110% a 114,9%</v>
      </c>
      <c r="CQ836" s="17">
        <f>IFERROR(VLOOKUP($BW836,'PAINEL E TARGET'!$G$1:$Q$99,5,0),0)</f>
        <v>0.25</v>
      </c>
      <c r="CR836" s="17">
        <f>VLOOKUP(CP836,'PAINEL E TARGET'!$S$10:$U$19,3,0)</f>
        <v>1.2</v>
      </c>
      <c r="CS836" s="16">
        <f t="shared" ref="CS836:CS899" si="497">CR836*CQ836*$BP836</f>
        <v>720</v>
      </c>
      <c r="CT836" s="17">
        <f t="shared" si="483"/>
        <v>1.1719999999999999</v>
      </c>
      <c r="CU836" s="33" t="str">
        <f>IF(CT836&gt;='PAINEL E TARGET'!$T$11,'PAINEL E TARGET'!$S$11,
IF(CT836&gt;='PAINEL E TARGET'!$T$12,'PAINEL E TARGET'!$S$12,
IF(CT836&gt;='PAINEL E TARGET'!$T$13,'PAINEL E TARGET'!$S$13,
IF(CT836&gt;='PAINEL E TARGET'!$T$14,'PAINEL E TARGET'!$S$14,
IF(CT836&gt;='PAINEL E TARGET'!$T$15,'PAINEL E TARGET'!$S$15,
IF(CT836&gt;='PAINEL E TARGET'!$T$16,'PAINEL E TARGET'!$S$16,
IF(CT836&gt;='PAINEL E TARGET'!$T$17,'PAINEL E TARGET'!$S$17,
IF(CT836&gt;='PAINEL E TARGET'!$T$18,'PAINEL E TARGET'!$S$18,'PAINEL E TARGET'!$S$19))))))))</f>
        <v>5. Fx de 115% a 119,9%</v>
      </c>
      <c r="CV836" s="17">
        <f>IFERROR(VLOOKUP($BW836,'PAINEL E TARGET'!$G$1:$Q$99,6,0),0)</f>
        <v>0.2</v>
      </c>
      <c r="CW836" s="17">
        <f>VLOOKUP(CU836,'PAINEL E TARGET'!$S$10:$U$19,3,0)</f>
        <v>1.3</v>
      </c>
      <c r="CX836" s="16">
        <f t="shared" ref="CX836:CX899" si="498">CW836*CV836*$BP836</f>
        <v>624</v>
      </c>
      <c r="CY836" s="17">
        <f t="shared" si="484"/>
        <v>0.84599999999999997</v>
      </c>
      <c r="CZ836" s="33" t="str">
        <f>IF(CY836&gt;='PAINEL E TARGET'!$T$11,'PAINEL E TARGET'!$S$11,
IF(CY836&gt;='PAINEL E TARGET'!$T$12,'PAINEL E TARGET'!$S$12,
IF(CY836&gt;='PAINEL E TARGET'!$T$13,'PAINEL E TARGET'!$S$13,
IF(CY836&gt;='PAINEL E TARGET'!$T$14,'PAINEL E TARGET'!$S$14,
IF(CY836&gt;='PAINEL E TARGET'!$T$15,'PAINEL E TARGET'!$S$15,
IF(CY836&gt;='PAINEL E TARGET'!$T$16,'PAINEL E TARGET'!$S$16,
IF(CY836&gt;='PAINEL E TARGET'!$T$17,'PAINEL E TARGET'!$S$17,
IF(CY836&gt;='PAINEL E TARGET'!$T$18,'PAINEL E TARGET'!$S$18,'PAINEL E TARGET'!$S$19))))))))</f>
        <v>Não elegível</v>
      </c>
      <c r="DA836" s="17">
        <f>IFERROR(VLOOKUP($BW836,'PAINEL E TARGET'!$G$1:$Q$99,7,0),0)</f>
        <v>0.15</v>
      </c>
      <c r="DB836" s="17">
        <f>VLOOKUP(CZ836,'PAINEL E TARGET'!$S$10:$U$19,3,0)</f>
        <v>0</v>
      </c>
      <c r="DC836" s="16">
        <f t="shared" ref="DC836:DC899" si="499">DB836*DA836*$BP836</f>
        <v>0</v>
      </c>
      <c r="DD836" s="17">
        <f t="shared" si="485"/>
        <v>0.96799999999999997</v>
      </c>
      <c r="DE836" s="33" t="str">
        <f>IF(DD836&gt;='PAINEL E TARGET'!$T$11,'PAINEL E TARGET'!$S$11,
IF(DD836&gt;='PAINEL E TARGET'!$T$12,'PAINEL E TARGET'!$S$12,
IF(DD836&gt;='PAINEL E TARGET'!$T$13,'PAINEL E TARGET'!$S$13,
IF(DD836&gt;='PAINEL E TARGET'!$T$14,'PAINEL E TARGET'!$S$14,
IF(DD836&gt;='PAINEL E TARGET'!$T$15,'PAINEL E TARGET'!$S$15,
IF(DD836&gt;='PAINEL E TARGET'!$T$16,'PAINEL E TARGET'!$S$16,
IF(DD836&gt;='PAINEL E TARGET'!$T$17,'PAINEL E TARGET'!$S$17,
IF(DD836&gt;='PAINEL E TARGET'!$T$18,'PAINEL E TARGET'!$S$18,'PAINEL E TARGET'!$S$19))))))))</f>
        <v>1. Fx de 90% a 99,9%</v>
      </c>
      <c r="DF836" s="17">
        <f>IFERROR(VLOOKUP($BW836,'PAINEL E TARGET'!$G$1:$Q$99,8,0),0)</f>
        <v>0.1</v>
      </c>
      <c r="DG836" s="17">
        <f>VLOOKUP(DE836,'PAINEL E TARGET'!$S$10:$U$19,3,0)</f>
        <v>0.5</v>
      </c>
      <c r="DH836" s="16">
        <f t="shared" ref="DH836:DH899" si="500">DG836*DF836*$BP836</f>
        <v>120</v>
      </c>
      <c r="DI836" s="17">
        <f t="shared" si="486"/>
        <v>0.93100000000000005</v>
      </c>
      <c r="DJ836" s="33" t="str">
        <f>IF(DI836&gt;='PAINEL E TARGET'!$T$11,'PAINEL E TARGET'!$S$11,
IF(DI836&gt;='PAINEL E TARGET'!$T$12,'PAINEL E TARGET'!$S$12,
IF(DI836&gt;='PAINEL E TARGET'!$T$13,'PAINEL E TARGET'!$S$13,
IF(DI836&gt;='PAINEL E TARGET'!$T$14,'PAINEL E TARGET'!$S$14,
IF(DI836&gt;='PAINEL E TARGET'!$T$15,'PAINEL E TARGET'!$S$15,
IF(DI836&gt;='PAINEL E TARGET'!$T$16,'PAINEL E TARGET'!$S$16,
IF(DI836&gt;='PAINEL E TARGET'!$T$17,'PAINEL E TARGET'!$S$17,
IF(DI836&gt;='PAINEL E TARGET'!$T$18,'PAINEL E TARGET'!$S$18,'PAINEL E TARGET'!$S$19))))))))</f>
        <v>1. Fx de 90% a 99,9%</v>
      </c>
      <c r="DK836" s="17">
        <f>IFERROR(VLOOKUP($BW836,'PAINEL E TARGET'!$G$1:$Q$99,9,0),0)</f>
        <v>0.05</v>
      </c>
      <c r="DL836" s="17">
        <f>VLOOKUP(DJ836,'PAINEL E TARGET'!$S$10:$U$19,3,0)</f>
        <v>0.5</v>
      </c>
      <c r="DM836" s="16">
        <f t="shared" ref="DM836:DM899" si="501">DL836*DK836*$BP836</f>
        <v>60</v>
      </c>
      <c r="DN836" s="17">
        <f t="shared" si="487"/>
        <v>2.3940000000000001</v>
      </c>
      <c r="DO836" s="33" t="str">
        <f>IF(DN836&gt;='PAINEL E TARGET'!$T$11,'PAINEL E TARGET'!$S$11,
IF(DN836&gt;='PAINEL E TARGET'!$T$12,'PAINEL E TARGET'!$S$12,
IF(DN836&gt;='PAINEL E TARGET'!$T$13,'PAINEL E TARGET'!$S$13,
IF(DN836&gt;='PAINEL E TARGET'!$T$14,'PAINEL E TARGET'!$S$14,
IF(DN836&gt;='PAINEL E TARGET'!$T$15,'PAINEL E TARGET'!$S$15,
IF(DN836&gt;='PAINEL E TARGET'!$T$16,'PAINEL E TARGET'!$S$16,
IF(DN836&gt;='PAINEL E TARGET'!$T$17,'PAINEL E TARGET'!$S$17,
IF(DN836&gt;='PAINEL E TARGET'!$T$18,'PAINEL E TARGET'!$S$18,'PAINEL E TARGET'!$S$19))))))))</f>
        <v>8. Fx de 130% ou mais</v>
      </c>
      <c r="DP836" s="17">
        <f>IFERROR(VLOOKUP($BW836,'PAINEL E TARGET'!$G$1:$Q$99,10,0),0)</f>
        <v>0</v>
      </c>
      <c r="DQ836" s="17">
        <f>VLOOKUP(DO836,'PAINEL E TARGET'!$S$10:$U$19,3,0)</f>
        <v>1.6</v>
      </c>
      <c r="DR836" s="16">
        <f t="shared" ref="DR836:DR899" si="502">DQ836*DP836*$BP836</f>
        <v>0</v>
      </c>
      <c r="DS836" s="17">
        <f t="shared" si="488"/>
        <v>0.82499999999999996</v>
      </c>
      <c r="DT836" s="16">
        <f>IF(DS836&gt;=1,VLOOKUP(BO836,'PAINEL E TARGET'!$S$1:$W$8,5,0),0)</f>
        <v>0</v>
      </c>
      <c r="DU836" s="16">
        <f t="shared" ref="DU836:DU899" si="503">SUM(CF836,CS836,CX836,DC836,DH836,DM836,DT836,DR836)</f>
        <v>1524</v>
      </c>
    </row>
    <row r="837" spans="2:125" s="32" customFormat="1" x14ac:dyDescent="0.2">
      <c r="B837" s="44">
        <v>43541</v>
      </c>
      <c r="C837" s="65">
        <v>1765</v>
      </c>
      <c r="D837" s="66" t="s">
        <v>831</v>
      </c>
      <c r="E837" s="65">
        <v>513</v>
      </c>
      <c r="F837" s="65" t="s">
        <v>944</v>
      </c>
      <c r="G837" s="67">
        <v>974199.46230222122</v>
      </c>
      <c r="H837" s="67">
        <v>605266.73972358461</v>
      </c>
      <c r="I837" s="67">
        <v>625248.28</v>
      </c>
      <c r="J837" s="68">
        <v>1.0330127842239285</v>
      </c>
      <c r="K837" s="67">
        <v>67511.092996123116</v>
      </c>
      <c r="L837" s="67">
        <v>489910.68737129978</v>
      </c>
      <c r="M837" s="67">
        <v>89137.61</v>
      </c>
      <c r="N837" s="67">
        <v>520106.47000000003</v>
      </c>
      <c r="O837" s="67">
        <v>897320.8391937553</v>
      </c>
      <c r="P837" s="67" t="s">
        <v>1082</v>
      </c>
      <c r="Q837" s="67" t="s">
        <v>1082</v>
      </c>
      <c r="R837" s="67">
        <v>0</v>
      </c>
      <c r="S837" s="67">
        <v>0</v>
      </c>
      <c r="T837" s="68">
        <v>0.10577265201430898</v>
      </c>
      <c r="U837" s="68">
        <v>0.10624927204873293</v>
      </c>
      <c r="V837" s="68">
        <v>1.0045060800249148</v>
      </c>
      <c r="W837" s="67">
        <v>58959.979999999996</v>
      </c>
      <c r="X837" s="67">
        <v>64731.740000000005</v>
      </c>
      <c r="Y837" s="68">
        <v>1.0978928418903808</v>
      </c>
      <c r="Z837" s="68">
        <v>0.17068751769492299</v>
      </c>
      <c r="AA837" s="68">
        <v>0.20034515559018645</v>
      </c>
      <c r="AB837" s="68">
        <v>1.1737539938232144</v>
      </c>
      <c r="AC837" s="67">
        <v>95144.939999999988</v>
      </c>
      <c r="AD837" s="67">
        <v>122059.09999999999</v>
      </c>
      <c r="AE837" s="68">
        <v>1.2828753688845671</v>
      </c>
      <c r="AF837" s="43">
        <v>80</v>
      </c>
      <c r="AG837" s="43">
        <v>75</v>
      </c>
      <c r="AH837" s="43">
        <v>23</v>
      </c>
      <c r="AI837" s="43">
        <v>21</v>
      </c>
      <c r="AJ837" s="67">
        <v>32733.970000000008</v>
      </c>
      <c r="AK837" s="67">
        <v>41167.1</v>
      </c>
      <c r="AL837" s="68">
        <v>1.25762625187229</v>
      </c>
      <c r="AM837" s="67">
        <v>4998.43</v>
      </c>
      <c r="AN837" s="67">
        <v>3688.2999999999997</v>
      </c>
      <c r="AO837" s="68">
        <v>0.73789169799316978</v>
      </c>
      <c r="AP837" s="67">
        <v>2457.9899999999998</v>
      </c>
      <c r="AQ837" s="67">
        <v>2827.8</v>
      </c>
      <c r="AR837" s="68">
        <v>1.1504521987477574</v>
      </c>
      <c r="AS837" s="67">
        <v>18769.589999999997</v>
      </c>
      <c r="AT837" s="67">
        <v>17048.54</v>
      </c>
      <c r="AU837" s="68">
        <v>0.90830646806882853</v>
      </c>
      <c r="AV837" s="43">
        <v>309.66000000000003</v>
      </c>
      <c r="AW837" s="43">
        <v>94.98</v>
      </c>
      <c r="AX837" s="69">
        <v>0.30672350319705483</v>
      </c>
      <c r="AY837" s="43">
        <v>67511.092996123116</v>
      </c>
      <c r="AZ837" s="43">
        <v>89137.610000000015</v>
      </c>
      <c r="BA837" s="43">
        <v>26290.125462974356</v>
      </c>
      <c r="BB837" s="43">
        <v>29317.490000000009</v>
      </c>
      <c r="BC837" s="43">
        <v>108483.48744585444</v>
      </c>
      <c r="BD837" s="43">
        <v>42293.527473152055</v>
      </c>
      <c r="BE837" s="43">
        <v>95569.01999999999</v>
      </c>
      <c r="BF837" s="43">
        <v>154221.87</v>
      </c>
      <c r="BG837" s="43">
        <v>499.89</v>
      </c>
      <c r="BH837" s="43">
        <v>44</v>
      </c>
      <c r="BI837" s="44">
        <v>43173</v>
      </c>
      <c r="BJ837" s="44">
        <v>43541</v>
      </c>
      <c r="BK837" s="44">
        <v>43172</v>
      </c>
      <c r="BL837" s="43">
        <f t="shared" si="489"/>
        <v>625248.28</v>
      </c>
      <c r="BM837" s="43">
        <f t="shared" si="490"/>
        <v>609244.08000000007</v>
      </c>
      <c r="BO837" s="16" t="str">
        <f>IFERROR(VLOOKUP($C837,'PORTE LOJA'!A:B,2,0),"PORTE 1")</f>
        <v>PORTE 2</v>
      </c>
      <c r="BP837" s="16">
        <f>VLOOKUP(BO837,'PAINEL E TARGET'!$S$1:$W$8,3,0)</f>
        <v>1875</v>
      </c>
      <c r="BQ837" s="16">
        <f t="shared" si="468"/>
        <v>1</v>
      </c>
      <c r="BR837" s="16">
        <f t="shared" si="469"/>
        <v>1</v>
      </c>
      <c r="BS837" s="16">
        <f t="shared" si="470"/>
        <v>1</v>
      </c>
      <c r="BT837" s="16">
        <f t="shared" si="471"/>
        <v>1</v>
      </c>
      <c r="BU837" s="16">
        <f t="shared" si="472"/>
        <v>1</v>
      </c>
      <c r="BV837" s="16">
        <f t="shared" si="473"/>
        <v>1</v>
      </c>
      <c r="BW837" s="17" t="str">
        <f t="shared" si="491"/>
        <v>111111</v>
      </c>
      <c r="BY837" s="17">
        <f t="shared" si="474"/>
        <v>1.0329999999999999</v>
      </c>
      <c r="BZ837" s="17">
        <f t="shared" si="475"/>
        <v>1.093</v>
      </c>
      <c r="CA837" s="17" t="str">
        <f t="shared" si="492"/>
        <v>Sem Retira</v>
      </c>
      <c r="CB837" s="17">
        <f t="shared" si="493"/>
        <v>1.093</v>
      </c>
      <c r="CC837" s="33" t="str">
        <f>IF(CB837&gt;='PAINEL E TARGET'!$T$11,'PAINEL E TARGET'!$S$11,
IF(CB837&gt;='PAINEL E TARGET'!$T$12,'PAINEL E TARGET'!$S$12,
IF(CB837&gt;='PAINEL E TARGET'!$T$13,'PAINEL E TARGET'!$S$13,
IF(CB837&gt;='PAINEL E TARGET'!$T$14,'PAINEL E TARGET'!$S$14,
IF(CB837&gt;='PAINEL E TARGET'!$T$15,'PAINEL E TARGET'!$S$15,
IF(CB837&gt;='PAINEL E TARGET'!$T$16,'PAINEL E TARGET'!$S$16,
IF(CB837&gt;='PAINEL E TARGET'!$T$17,'PAINEL E TARGET'!$S$17,
IF(CB837&gt;='PAINEL E TARGET'!$T$18,'PAINEL E TARGET'!$S$18,'PAINEL E TARGET'!$S$19))))))))</f>
        <v>3. Fx de 105% a 109,9%</v>
      </c>
      <c r="CD837" s="17">
        <f>IFERROR(VLOOKUP($BW837,'PAINEL E TARGET'!$G$1:$Q$99,4,0),0)</f>
        <v>0.25</v>
      </c>
      <c r="CE837" s="17">
        <f>VLOOKUP(CC837,'PAINEL E TARGET'!$S$10:$U$19,3,0)</f>
        <v>1.1000000000000001</v>
      </c>
      <c r="CF837" s="16">
        <f t="shared" si="494"/>
        <v>515.625</v>
      </c>
      <c r="CG837" s="17">
        <f t="shared" si="476"/>
        <v>1.258</v>
      </c>
      <c r="CH837" s="17">
        <f t="shared" si="477"/>
        <v>0.73799999999999999</v>
      </c>
      <c r="CI837" s="17">
        <f t="shared" si="478"/>
        <v>1.1499999999999999</v>
      </c>
      <c r="CJ837" s="17">
        <f t="shared" si="479"/>
        <v>0.90800000000000003</v>
      </c>
      <c r="CK837" s="17">
        <f t="shared" si="480"/>
        <v>0.307</v>
      </c>
      <c r="CL837" s="17">
        <f t="shared" si="481"/>
        <v>1.0980000000000001</v>
      </c>
      <c r="CM837" s="16">
        <f t="shared" si="482"/>
        <v>4</v>
      </c>
      <c r="CN837" s="17" t="str">
        <f t="shared" si="495"/>
        <v>não ok</v>
      </c>
      <c r="CO837" s="17">
        <f t="shared" si="496"/>
        <v>0</v>
      </c>
      <c r="CP837" s="33" t="str">
        <f>IF(CO837&gt;='PAINEL E TARGET'!$T$11,'PAINEL E TARGET'!$S$11,
IF(CO837&gt;='PAINEL E TARGET'!$T$12,'PAINEL E TARGET'!$S$12,
IF(CO837&gt;='PAINEL E TARGET'!$T$13,'PAINEL E TARGET'!$S$13,
IF(CO837&gt;='PAINEL E TARGET'!$T$14,'PAINEL E TARGET'!$S$14,
IF(CO837&gt;='PAINEL E TARGET'!$T$15,'PAINEL E TARGET'!$S$15,
IF(CO837&gt;='PAINEL E TARGET'!$T$16,'PAINEL E TARGET'!$S$16,
IF(CO837&gt;='PAINEL E TARGET'!$T$17,'PAINEL E TARGET'!$S$17,
IF(CO837&gt;='PAINEL E TARGET'!$T$18,'PAINEL E TARGET'!$S$18,'PAINEL E TARGET'!$S$19))))))))</f>
        <v>Não elegível</v>
      </c>
      <c r="CQ837" s="17">
        <f>IFERROR(VLOOKUP($BW837,'PAINEL E TARGET'!$G$1:$Q$99,5,0),0)</f>
        <v>0.25</v>
      </c>
      <c r="CR837" s="17">
        <f>VLOOKUP(CP837,'PAINEL E TARGET'!$S$10:$U$19,3,0)</f>
        <v>0</v>
      </c>
      <c r="CS837" s="16">
        <f t="shared" si="497"/>
        <v>0</v>
      </c>
      <c r="CT837" s="17">
        <f t="shared" si="483"/>
        <v>1.2829999999999999</v>
      </c>
      <c r="CU837" s="33" t="str">
        <f>IF(CT837&gt;='PAINEL E TARGET'!$T$11,'PAINEL E TARGET'!$S$11,
IF(CT837&gt;='PAINEL E TARGET'!$T$12,'PAINEL E TARGET'!$S$12,
IF(CT837&gt;='PAINEL E TARGET'!$T$13,'PAINEL E TARGET'!$S$13,
IF(CT837&gt;='PAINEL E TARGET'!$T$14,'PAINEL E TARGET'!$S$14,
IF(CT837&gt;='PAINEL E TARGET'!$T$15,'PAINEL E TARGET'!$S$15,
IF(CT837&gt;='PAINEL E TARGET'!$T$16,'PAINEL E TARGET'!$S$16,
IF(CT837&gt;='PAINEL E TARGET'!$T$17,'PAINEL E TARGET'!$S$17,
IF(CT837&gt;='PAINEL E TARGET'!$T$18,'PAINEL E TARGET'!$S$18,'PAINEL E TARGET'!$S$19))))))))</f>
        <v>7. Fx de 125% a 129,9%</v>
      </c>
      <c r="CV837" s="17">
        <f>IFERROR(VLOOKUP($BW837,'PAINEL E TARGET'!$G$1:$Q$99,6,0),0)</f>
        <v>0.2</v>
      </c>
      <c r="CW837" s="17">
        <f>VLOOKUP(CU837,'PAINEL E TARGET'!$S$10:$U$19,3,0)</f>
        <v>1.5</v>
      </c>
      <c r="CX837" s="16">
        <f t="shared" si="498"/>
        <v>562.50000000000011</v>
      </c>
      <c r="CY837" s="17">
        <f t="shared" si="484"/>
        <v>1.32</v>
      </c>
      <c r="CZ837" s="33" t="str">
        <f>IF(CY837&gt;='PAINEL E TARGET'!$T$11,'PAINEL E TARGET'!$S$11,
IF(CY837&gt;='PAINEL E TARGET'!$T$12,'PAINEL E TARGET'!$S$12,
IF(CY837&gt;='PAINEL E TARGET'!$T$13,'PAINEL E TARGET'!$S$13,
IF(CY837&gt;='PAINEL E TARGET'!$T$14,'PAINEL E TARGET'!$S$14,
IF(CY837&gt;='PAINEL E TARGET'!$T$15,'PAINEL E TARGET'!$S$15,
IF(CY837&gt;='PAINEL E TARGET'!$T$16,'PAINEL E TARGET'!$S$16,
IF(CY837&gt;='PAINEL E TARGET'!$T$17,'PAINEL E TARGET'!$S$17,
IF(CY837&gt;='PAINEL E TARGET'!$T$18,'PAINEL E TARGET'!$S$18,'PAINEL E TARGET'!$S$19))))))))</f>
        <v>8. Fx de 130% ou mais</v>
      </c>
      <c r="DA837" s="17">
        <f>IFERROR(VLOOKUP($BW837,'PAINEL E TARGET'!$G$1:$Q$99,7,0),0)</f>
        <v>0.15</v>
      </c>
      <c r="DB837" s="17">
        <f>VLOOKUP(CZ837,'PAINEL E TARGET'!$S$10:$U$19,3,0)</f>
        <v>1.6</v>
      </c>
      <c r="DC837" s="16">
        <f t="shared" si="499"/>
        <v>450</v>
      </c>
      <c r="DD837" s="17">
        <f t="shared" si="485"/>
        <v>1.115</v>
      </c>
      <c r="DE837" s="33" t="str">
        <f>IF(DD837&gt;='PAINEL E TARGET'!$T$11,'PAINEL E TARGET'!$S$11,
IF(DD837&gt;='PAINEL E TARGET'!$T$12,'PAINEL E TARGET'!$S$12,
IF(DD837&gt;='PAINEL E TARGET'!$T$13,'PAINEL E TARGET'!$S$13,
IF(DD837&gt;='PAINEL E TARGET'!$T$14,'PAINEL E TARGET'!$S$14,
IF(DD837&gt;='PAINEL E TARGET'!$T$15,'PAINEL E TARGET'!$S$15,
IF(DD837&gt;='PAINEL E TARGET'!$T$16,'PAINEL E TARGET'!$S$16,
IF(DD837&gt;='PAINEL E TARGET'!$T$17,'PAINEL E TARGET'!$S$17,
IF(DD837&gt;='PAINEL E TARGET'!$T$18,'PAINEL E TARGET'!$S$18,'PAINEL E TARGET'!$S$19))))))))</f>
        <v>4. Fx de 110% a 114,9%</v>
      </c>
      <c r="DF837" s="17">
        <f>IFERROR(VLOOKUP($BW837,'PAINEL E TARGET'!$G$1:$Q$99,8,0),0)</f>
        <v>0.1</v>
      </c>
      <c r="DG837" s="17">
        <f>VLOOKUP(DE837,'PAINEL E TARGET'!$S$10:$U$19,3,0)</f>
        <v>1.2</v>
      </c>
      <c r="DH837" s="16">
        <f t="shared" si="500"/>
        <v>225</v>
      </c>
      <c r="DI837" s="17">
        <f t="shared" si="486"/>
        <v>0.91300000000000003</v>
      </c>
      <c r="DJ837" s="33" t="str">
        <f>IF(DI837&gt;='PAINEL E TARGET'!$T$11,'PAINEL E TARGET'!$S$11,
IF(DI837&gt;='PAINEL E TARGET'!$T$12,'PAINEL E TARGET'!$S$12,
IF(DI837&gt;='PAINEL E TARGET'!$T$13,'PAINEL E TARGET'!$S$13,
IF(DI837&gt;='PAINEL E TARGET'!$T$14,'PAINEL E TARGET'!$S$14,
IF(DI837&gt;='PAINEL E TARGET'!$T$15,'PAINEL E TARGET'!$S$15,
IF(DI837&gt;='PAINEL E TARGET'!$T$16,'PAINEL E TARGET'!$S$16,
IF(DI837&gt;='PAINEL E TARGET'!$T$17,'PAINEL E TARGET'!$S$17,
IF(DI837&gt;='PAINEL E TARGET'!$T$18,'PAINEL E TARGET'!$S$18,'PAINEL E TARGET'!$S$19))))))))</f>
        <v>1. Fx de 90% a 99,9%</v>
      </c>
      <c r="DK837" s="17">
        <f>IFERROR(VLOOKUP($BW837,'PAINEL E TARGET'!$G$1:$Q$99,9,0),0)</f>
        <v>0.05</v>
      </c>
      <c r="DL837" s="17">
        <f>VLOOKUP(DJ837,'PAINEL E TARGET'!$S$10:$U$19,3,0)</f>
        <v>0.5</v>
      </c>
      <c r="DM837" s="16">
        <f t="shared" si="501"/>
        <v>46.875</v>
      </c>
      <c r="DN837" s="17">
        <f t="shared" si="487"/>
        <v>0.307</v>
      </c>
      <c r="DO837" s="33" t="str">
        <f>IF(DN837&gt;='PAINEL E TARGET'!$T$11,'PAINEL E TARGET'!$S$11,
IF(DN837&gt;='PAINEL E TARGET'!$T$12,'PAINEL E TARGET'!$S$12,
IF(DN837&gt;='PAINEL E TARGET'!$T$13,'PAINEL E TARGET'!$S$13,
IF(DN837&gt;='PAINEL E TARGET'!$T$14,'PAINEL E TARGET'!$S$14,
IF(DN837&gt;='PAINEL E TARGET'!$T$15,'PAINEL E TARGET'!$S$15,
IF(DN837&gt;='PAINEL E TARGET'!$T$16,'PAINEL E TARGET'!$S$16,
IF(DN837&gt;='PAINEL E TARGET'!$T$17,'PAINEL E TARGET'!$S$17,
IF(DN837&gt;='PAINEL E TARGET'!$T$18,'PAINEL E TARGET'!$S$18,'PAINEL E TARGET'!$S$19))))))))</f>
        <v>Não elegível</v>
      </c>
      <c r="DP837" s="17">
        <f>IFERROR(VLOOKUP($BW837,'PAINEL E TARGET'!$G$1:$Q$99,10,0),0)</f>
        <v>0</v>
      </c>
      <c r="DQ837" s="17">
        <f>VLOOKUP(DO837,'PAINEL E TARGET'!$S$10:$U$19,3,0)</f>
        <v>0</v>
      </c>
      <c r="DR837" s="16">
        <f t="shared" si="502"/>
        <v>0</v>
      </c>
      <c r="DS837" s="17">
        <f t="shared" si="488"/>
        <v>0.93799999999999994</v>
      </c>
      <c r="DT837" s="16">
        <f>IF(DS837&gt;=1,VLOOKUP(BO837,'PAINEL E TARGET'!$S$1:$W$8,5,0),0)</f>
        <v>0</v>
      </c>
      <c r="DU837" s="16">
        <f t="shared" si="503"/>
        <v>1800</v>
      </c>
    </row>
    <row r="838" spans="2:125" s="32" customFormat="1" x14ac:dyDescent="0.2">
      <c r="B838" s="44">
        <v>43541</v>
      </c>
      <c r="C838" s="65">
        <v>1766</v>
      </c>
      <c r="D838" s="66" t="s">
        <v>832</v>
      </c>
      <c r="E838" s="65">
        <v>612</v>
      </c>
      <c r="F838" s="65" t="s">
        <v>1019</v>
      </c>
      <c r="G838" s="67">
        <v>6292357.4800295765</v>
      </c>
      <c r="H838" s="67">
        <v>3410216.5548362071</v>
      </c>
      <c r="I838" s="67">
        <v>2607798.7000000002</v>
      </c>
      <c r="J838" s="68">
        <v>0.76470178889424012</v>
      </c>
      <c r="K838" s="67">
        <v>299174.46996520966</v>
      </c>
      <c r="L838" s="67">
        <v>2778229.2184134047</v>
      </c>
      <c r="M838" s="67">
        <v>288172.93</v>
      </c>
      <c r="N838" s="67">
        <v>2199575.04</v>
      </c>
      <c r="O838" s="67">
        <v>5698470.439634908</v>
      </c>
      <c r="P838" s="67" t="s">
        <v>1082</v>
      </c>
      <c r="Q838" s="67" t="s">
        <v>1082</v>
      </c>
      <c r="R838" s="67">
        <v>0</v>
      </c>
      <c r="S838" s="67">
        <v>0</v>
      </c>
      <c r="T838" s="68">
        <v>7.3927922052977615E-2</v>
      </c>
      <c r="U838" s="68">
        <v>6.8440602526147379E-2</v>
      </c>
      <c r="V838" s="68">
        <v>0.92577473606118732</v>
      </c>
      <c r="W838" s="67">
        <v>227506.06</v>
      </c>
      <c r="X838" s="67">
        <v>170262.97</v>
      </c>
      <c r="Y838" s="68">
        <v>0.74838872423881808</v>
      </c>
      <c r="Z838" s="68">
        <v>0</v>
      </c>
      <c r="AA838" s="68">
        <v>0</v>
      </c>
      <c r="AB838" s="68">
        <v>0</v>
      </c>
      <c r="AC838" s="67">
        <v>0</v>
      </c>
      <c r="AD838" s="67">
        <v>0</v>
      </c>
      <c r="AE838" s="68" t="s">
        <v>1082</v>
      </c>
      <c r="AF838" s="43">
        <v>80</v>
      </c>
      <c r="AG838" s="43">
        <v>81</v>
      </c>
      <c r="AH838" s="43">
        <v>42</v>
      </c>
      <c r="AI838" s="43">
        <v>23</v>
      </c>
      <c r="AJ838" s="67">
        <v>165000.91</v>
      </c>
      <c r="AK838" s="67">
        <v>145302.5</v>
      </c>
      <c r="AL838" s="68">
        <v>0.8806163553885854</v>
      </c>
      <c r="AM838" s="67">
        <v>17494.79</v>
      </c>
      <c r="AN838" s="67">
        <v>7887.7999999999993</v>
      </c>
      <c r="AO838" s="68">
        <v>0.45086565771866932</v>
      </c>
      <c r="AP838" s="67">
        <v>0</v>
      </c>
      <c r="AQ838" s="67">
        <v>0</v>
      </c>
      <c r="AR838" s="68">
        <v>0</v>
      </c>
      <c r="AS838" s="67">
        <v>45010.36</v>
      </c>
      <c r="AT838" s="67">
        <v>17072.669999999998</v>
      </c>
      <c r="AU838" s="68">
        <v>0.37930534214789657</v>
      </c>
      <c r="AV838" s="43">
        <v>1668.8</v>
      </c>
      <c r="AW838" s="43">
        <v>664.86</v>
      </c>
      <c r="AX838" s="69">
        <v>0.39840604026845639</v>
      </c>
      <c r="AY838" s="43">
        <v>299174.46996520966</v>
      </c>
      <c r="AZ838" s="43">
        <v>288172.93</v>
      </c>
      <c r="BA838" s="43">
        <v>36846.189821834065</v>
      </c>
      <c r="BB838" s="43">
        <v>33974.810000000005</v>
      </c>
      <c r="BC838" s="43">
        <v>554900.71889406419</v>
      </c>
      <c r="BD838" s="43">
        <v>68443.631369932104</v>
      </c>
      <c r="BE838" s="43">
        <v>424398.61</v>
      </c>
      <c r="BF838" s="43">
        <v>0</v>
      </c>
      <c r="BG838" s="43">
        <v>3094.83</v>
      </c>
      <c r="BH838" s="43">
        <v>65</v>
      </c>
      <c r="BI838" s="44">
        <v>43173</v>
      </c>
      <c r="BJ838" s="44">
        <v>43541</v>
      </c>
      <c r="BK838" s="44">
        <v>43172</v>
      </c>
      <c r="BL838" s="43">
        <f t="shared" si="489"/>
        <v>2607798.7000000002</v>
      </c>
      <c r="BM838" s="43">
        <f t="shared" si="490"/>
        <v>2487747.9700000002</v>
      </c>
      <c r="BO838" s="16" t="str">
        <f>IFERROR(VLOOKUP($C838,'PORTE LOJA'!A:B,2,0),"PORTE 1")</f>
        <v>PORTE 6</v>
      </c>
      <c r="BP838" s="16">
        <f>VLOOKUP(BO838,'PAINEL E TARGET'!$S$1:$W$8,3,0)</f>
        <v>4500</v>
      </c>
      <c r="BQ838" s="16">
        <f t="shared" si="468"/>
        <v>1</v>
      </c>
      <c r="BR838" s="16">
        <f t="shared" si="469"/>
        <v>1</v>
      </c>
      <c r="BS838" s="16">
        <f t="shared" si="470"/>
        <v>0</v>
      </c>
      <c r="BT838" s="16">
        <f t="shared" si="471"/>
        <v>1</v>
      </c>
      <c r="BU838" s="16">
        <f t="shared" si="472"/>
        <v>1</v>
      </c>
      <c r="BV838" s="16">
        <f t="shared" si="473"/>
        <v>1</v>
      </c>
      <c r="BW838" s="17" t="str">
        <f t="shared" si="491"/>
        <v>110111</v>
      </c>
      <c r="BY838" s="17">
        <f t="shared" si="474"/>
        <v>0.76500000000000001</v>
      </c>
      <c r="BZ838" s="17">
        <f t="shared" si="475"/>
        <v>0.80800000000000005</v>
      </c>
      <c r="CA838" s="17" t="str">
        <f t="shared" si="492"/>
        <v>Sem Retira</v>
      </c>
      <c r="CB838" s="17">
        <f t="shared" si="493"/>
        <v>0.80800000000000005</v>
      </c>
      <c r="CC838" s="33" t="str">
        <f>IF(CB838&gt;='PAINEL E TARGET'!$T$11,'PAINEL E TARGET'!$S$11,
IF(CB838&gt;='PAINEL E TARGET'!$T$12,'PAINEL E TARGET'!$S$12,
IF(CB838&gt;='PAINEL E TARGET'!$T$13,'PAINEL E TARGET'!$S$13,
IF(CB838&gt;='PAINEL E TARGET'!$T$14,'PAINEL E TARGET'!$S$14,
IF(CB838&gt;='PAINEL E TARGET'!$T$15,'PAINEL E TARGET'!$S$15,
IF(CB838&gt;='PAINEL E TARGET'!$T$16,'PAINEL E TARGET'!$S$16,
IF(CB838&gt;='PAINEL E TARGET'!$T$17,'PAINEL E TARGET'!$S$17,
IF(CB838&gt;='PAINEL E TARGET'!$T$18,'PAINEL E TARGET'!$S$18,'PAINEL E TARGET'!$S$19))))))))</f>
        <v>Não elegível</v>
      </c>
      <c r="CD838" s="17">
        <f>IFERROR(VLOOKUP($BW838,'PAINEL E TARGET'!$G$1:$Q$99,4,0),0)</f>
        <v>0.3</v>
      </c>
      <c r="CE838" s="17">
        <f>VLOOKUP(CC838,'PAINEL E TARGET'!$S$10:$U$19,3,0)</f>
        <v>0</v>
      </c>
      <c r="CF838" s="16">
        <f t="shared" si="494"/>
        <v>0</v>
      </c>
      <c r="CG838" s="17">
        <f t="shared" si="476"/>
        <v>0.88100000000000001</v>
      </c>
      <c r="CH838" s="17">
        <f t="shared" si="477"/>
        <v>0.45100000000000001</v>
      </c>
      <c r="CI838" s="17" t="str">
        <f t="shared" si="478"/>
        <v>sem meta</v>
      </c>
      <c r="CJ838" s="17">
        <f t="shared" si="479"/>
        <v>0.379</v>
      </c>
      <c r="CK838" s="17">
        <f t="shared" si="480"/>
        <v>0.39800000000000002</v>
      </c>
      <c r="CL838" s="17">
        <f t="shared" si="481"/>
        <v>0.748</v>
      </c>
      <c r="CM838" s="16">
        <f t="shared" si="482"/>
        <v>2</v>
      </c>
      <c r="CN838" s="17" t="str">
        <f t="shared" si="495"/>
        <v>não ok</v>
      </c>
      <c r="CO838" s="17">
        <f t="shared" si="496"/>
        <v>0</v>
      </c>
      <c r="CP838" s="33" t="str">
        <f>IF(CO838&gt;='PAINEL E TARGET'!$T$11,'PAINEL E TARGET'!$S$11,
IF(CO838&gt;='PAINEL E TARGET'!$T$12,'PAINEL E TARGET'!$S$12,
IF(CO838&gt;='PAINEL E TARGET'!$T$13,'PAINEL E TARGET'!$S$13,
IF(CO838&gt;='PAINEL E TARGET'!$T$14,'PAINEL E TARGET'!$S$14,
IF(CO838&gt;='PAINEL E TARGET'!$T$15,'PAINEL E TARGET'!$S$15,
IF(CO838&gt;='PAINEL E TARGET'!$T$16,'PAINEL E TARGET'!$S$16,
IF(CO838&gt;='PAINEL E TARGET'!$T$17,'PAINEL E TARGET'!$S$17,
IF(CO838&gt;='PAINEL E TARGET'!$T$18,'PAINEL E TARGET'!$S$18,'PAINEL E TARGET'!$S$19))))))))</f>
        <v>Não elegível</v>
      </c>
      <c r="CQ838" s="17">
        <f>IFERROR(VLOOKUP($BW838,'PAINEL E TARGET'!$G$1:$Q$99,5,0),0)</f>
        <v>0.3</v>
      </c>
      <c r="CR838" s="17">
        <f>VLOOKUP(CP838,'PAINEL E TARGET'!$S$10:$U$19,3,0)</f>
        <v>0</v>
      </c>
      <c r="CS838" s="16">
        <f t="shared" si="497"/>
        <v>0</v>
      </c>
      <c r="CT838" s="17">
        <f t="shared" si="483"/>
        <v>0</v>
      </c>
      <c r="CU838" s="33" t="str">
        <f>IF(CT838&gt;='PAINEL E TARGET'!$T$11,'PAINEL E TARGET'!$S$11,
IF(CT838&gt;='PAINEL E TARGET'!$T$12,'PAINEL E TARGET'!$S$12,
IF(CT838&gt;='PAINEL E TARGET'!$T$13,'PAINEL E TARGET'!$S$13,
IF(CT838&gt;='PAINEL E TARGET'!$T$14,'PAINEL E TARGET'!$S$14,
IF(CT838&gt;='PAINEL E TARGET'!$T$15,'PAINEL E TARGET'!$S$15,
IF(CT838&gt;='PAINEL E TARGET'!$T$16,'PAINEL E TARGET'!$S$16,
IF(CT838&gt;='PAINEL E TARGET'!$T$17,'PAINEL E TARGET'!$S$17,
IF(CT838&gt;='PAINEL E TARGET'!$T$18,'PAINEL E TARGET'!$S$18,'PAINEL E TARGET'!$S$19))))))))</f>
        <v>Não elegível</v>
      </c>
      <c r="CV838" s="17">
        <f>IFERROR(VLOOKUP($BW838,'PAINEL E TARGET'!$G$1:$Q$99,6,0),0)</f>
        <v>0</v>
      </c>
      <c r="CW838" s="17">
        <f>VLOOKUP(CU838,'PAINEL E TARGET'!$S$10:$U$19,3,0)</f>
        <v>0</v>
      </c>
      <c r="CX838" s="16">
        <f t="shared" si="498"/>
        <v>0</v>
      </c>
      <c r="CY838" s="17">
        <f t="shared" si="484"/>
        <v>0.96299999999999997</v>
      </c>
      <c r="CZ838" s="33" t="str">
        <f>IF(CY838&gt;='PAINEL E TARGET'!$T$11,'PAINEL E TARGET'!$S$11,
IF(CY838&gt;='PAINEL E TARGET'!$T$12,'PAINEL E TARGET'!$S$12,
IF(CY838&gt;='PAINEL E TARGET'!$T$13,'PAINEL E TARGET'!$S$13,
IF(CY838&gt;='PAINEL E TARGET'!$T$14,'PAINEL E TARGET'!$S$14,
IF(CY838&gt;='PAINEL E TARGET'!$T$15,'PAINEL E TARGET'!$S$15,
IF(CY838&gt;='PAINEL E TARGET'!$T$16,'PAINEL E TARGET'!$S$16,
IF(CY838&gt;='PAINEL E TARGET'!$T$17,'PAINEL E TARGET'!$S$17,
IF(CY838&gt;='PAINEL E TARGET'!$T$18,'PAINEL E TARGET'!$S$18,'PAINEL E TARGET'!$S$19))))))))</f>
        <v>1. Fx de 90% a 99,9%</v>
      </c>
      <c r="DA838" s="17">
        <f>IFERROR(VLOOKUP($BW838,'PAINEL E TARGET'!$G$1:$Q$99,7,0),0)</f>
        <v>0.15</v>
      </c>
      <c r="DB838" s="17">
        <f>VLOOKUP(CZ838,'PAINEL E TARGET'!$S$10:$U$19,3,0)</f>
        <v>0.5</v>
      </c>
      <c r="DC838" s="16">
        <f t="shared" si="499"/>
        <v>337.5</v>
      </c>
      <c r="DD838" s="17">
        <f t="shared" si="485"/>
        <v>0.92200000000000004</v>
      </c>
      <c r="DE838" s="33" t="str">
        <f>IF(DD838&gt;='PAINEL E TARGET'!$T$11,'PAINEL E TARGET'!$S$11,
IF(DD838&gt;='PAINEL E TARGET'!$T$12,'PAINEL E TARGET'!$S$12,
IF(DD838&gt;='PAINEL E TARGET'!$T$13,'PAINEL E TARGET'!$S$13,
IF(DD838&gt;='PAINEL E TARGET'!$T$14,'PAINEL E TARGET'!$S$14,
IF(DD838&gt;='PAINEL E TARGET'!$T$15,'PAINEL E TARGET'!$S$15,
IF(DD838&gt;='PAINEL E TARGET'!$T$16,'PAINEL E TARGET'!$S$16,
IF(DD838&gt;='PAINEL E TARGET'!$T$17,'PAINEL E TARGET'!$S$17,
IF(DD838&gt;='PAINEL E TARGET'!$T$18,'PAINEL E TARGET'!$S$18,'PAINEL E TARGET'!$S$19))))))))</f>
        <v>1. Fx de 90% a 99,9%</v>
      </c>
      <c r="DF838" s="17">
        <f>IFERROR(VLOOKUP($BW838,'PAINEL E TARGET'!$G$1:$Q$99,8,0),0)</f>
        <v>0.1</v>
      </c>
      <c r="DG838" s="17">
        <f>VLOOKUP(DE838,'PAINEL E TARGET'!$S$10:$U$19,3,0)</f>
        <v>0.5</v>
      </c>
      <c r="DH838" s="16">
        <f t="shared" si="500"/>
        <v>225</v>
      </c>
      <c r="DI838" s="17">
        <f t="shared" si="486"/>
        <v>0.54800000000000004</v>
      </c>
      <c r="DJ838" s="33" t="str">
        <f>IF(DI838&gt;='PAINEL E TARGET'!$T$11,'PAINEL E TARGET'!$S$11,
IF(DI838&gt;='PAINEL E TARGET'!$T$12,'PAINEL E TARGET'!$S$12,
IF(DI838&gt;='PAINEL E TARGET'!$T$13,'PAINEL E TARGET'!$S$13,
IF(DI838&gt;='PAINEL E TARGET'!$T$14,'PAINEL E TARGET'!$S$14,
IF(DI838&gt;='PAINEL E TARGET'!$T$15,'PAINEL E TARGET'!$S$15,
IF(DI838&gt;='PAINEL E TARGET'!$T$16,'PAINEL E TARGET'!$S$16,
IF(DI838&gt;='PAINEL E TARGET'!$T$17,'PAINEL E TARGET'!$S$17,
IF(DI838&gt;='PAINEL E TARGET'!$T$18,'PAINEL E TARGET'!$S$18,'PAINEL E TARGET'!$S$19))))))))</f>
        <v>Não elegível</v>
      </c>
      <c r="DK838" s="17">
        <f>IFERROR(VLOOKUP($BW838,'PAINEL E TARGET'!$G$1:$Q$99,9,0),0)</f>
        <v>0.15</v>
      </c>
      <c r="DL838" s="17">
        <f>VLOOKUP(DJ838,'PAINEL E TARGET'!$S$10:$U$19,3,0)</f>
        <v>0</v>
      </c>
      <c r="DM838" s="16">
        <f t="shared" si="501"/>
        <v>0</v>
      </c>
      <c r="DN838" s="17">
        <f t="shared" si="487"/>
        <v>0.39800000000000002</v>
      </c>
      <c r="DO838" s="33" t="str">
        <f>IF(DN838&gt;='PAINEL E TARGET'!$T$11,'PAINEL E TARGET'!$S$11,
IF(DN838&gt;='PAINEL E TARGET'!$T$12,'PAINEL E TARGET'!$S$12,
IF(DN838&gt;='PAINEL E TARGET'!$T$13,'PAINEL E TARGET'!$S$13,
IF(DN838&gt;='PAINEL E TARGET'!$T$14,'PAINEL E TARGET'!$S$14,
IF(DN838&gt;='PAINEL E TARGET'!$T$15,'PAINEL E TARGET'!$S$15,
IF(DN838&gt;='PAINEL E TARGET'!$T$16,'PAINEL E TARGET'!$S$16,
IF(DN838&gt;='PAINEL E TARGET'!$T$17,'PAINEL E TARGET'!$S$17,
IF(DN838&gt;='PAINEL E TARGET'!$T$18,'PAINEL E TARGET'!$S$18,'PAINEL E TARGET'!$S$19))))))))</f>
        <v>Não elegível</v>
      </c>
      <c r="DP838" s="17">
        <f>IFERROR(VLOOKUP($BW838,'PAINEL E TARGET'!$G$1:$Q$99,10,0),0)</f>
        <v>0</v>
      </c>
      <c r="DQ838" s="17">
        <f>VLOOKUP(DO838,'PAINEL E TARGET'!$S$10:$U$19,3,0)</f>
        <v>0</v>
      </c>
      <c r="DR838" s="16">
        <f t="shared" si="502"/>
        <v>0</v>
      </c>
      <c r="DS838" s="17">
        <f t="shared" si="488"/>
        <v>1.0129999999999999</v>
      </c>
      <c r="DT838" s="16">
        <f>IF(DS838&gt;=1,VLOOKUP(BO838,'PAINEL E TARGET'!$S$1:$W$8,5,0),0)</f>
        <v>450</v>
      </c>
      <c r="DU838" s="16">
        <f t="shared" si="503"/>
        <v>1012.5</v>
      </c>
    </row>
    <row r="839" spans="2:125" s="32" customFormat="1" x14ac:dyDescent="0.2">
      <c r="B839" s="44">
        <v>43541</v>
      </c>
      <c r="C839" s="65">
        <v>1770</v>
      </c>
      <c r="D839" s="66" t="s">
        <v>833</v>
      </c>
      <c r="E839" s="65">
        <v>120</v>
      </c>
      <c r="F839" s="65" t="s">
        <v>1018</v>
      </c>
      <c r="G839" s="67">
        <v>1737327.14707458</v>
      </c>
      <c r="H839" s="67">
        <v>974672.29386402946</v>
      </c>
      <c r="I839" s="67">
        <v>708870.14000000013</v>
      </c>
      <c r="J839" s="68">
        <v>0.72729074629763735</v>
      </c>
      <c r="K839" s="67">
        <v>108596.50858644387</v>
      </c>
      <c r="L839" s="67">
        <v>778445.66811248753</v>
      </c>
      <c r="M839" s="67">
        <v>69376.87</v>
      </c>
      <c r="N839" s="67">
        <v>615784.47</v>
      </c>
      <c r="O839" s="67">
        <v>1584319.715656349</v>
      </c>
      <c r="P839" s="67">
        <v>0</v>
      </c>
      <c r="Q839" s="67">
        <v>133.80000000000001</v>
      </c>
      <c r="R839" s="67">
        <v>0</v>
      </c>
      <c r="S839" s="67">
        <v>797</v>
      </c>
      <c r="T839" s="68">
        <v>9.6012616127165704E-2</v>
      </c>
      <c r="U839" s="68">
        <v>8.6165455479351977E-2</v>
      </c>
      <c r="V839" s="68">
        <v>0.89743888829389384</v>
      </c>
      <c r="W839" s="67">
        <v>85167.24</v>
      </c>
      <c r="X839" s="67">
        <v>59025.710000000006</v>
      </c>
      <c r="Y839" s="68">
        <v>0.69305650858240797</v>
      </c>
      <c r="Z839" s="68">
        <v>0.10618817512210572</v>
      </c>
      <c r="AA839" s="68">
        <v>0.13976934250259948</v>
      </c>
      <c r="AB839" s="68">
        <v>1.3162420612453203</v>
      </c>
      <c r="AC839" s="67">
        <v>94193.39</v>
      </c>
      <c r="AD839" s="67">
        <v>95764.55</v>
      </c>
      <c r="AE839" s="68">
        <v>1.01668015133546</v>
      </c>
      <c r="AF839" s="43">
        <v>80</v>
      </c>
      <c r="AG839" s="43">
        <v>65</v>
      </c>
      <c r="AH839" s="43">
        <v>30</v>
      </c>
      <c r="AI839" s="43">
        <v>26</v>
      </c>
      <c r="AJ839" s="67">
        <v>41267.74</v>
      </c>
      <c r="AK839" s="67">
        <v>31479.1</v>
      </c>
      <c r="AL839" s="68">
        <v>0.76280164603150069</v>
      </c>
      <c r="AM839" s="67">
        <v>11741.49</v>
      </c>
      <c r="AN839" s="67">
        <v>9446.61</v>
      </c>
      <c r="AO839" s="68">
        <v>0.8045495077711603</v>
      </c>
      <c r="AP839" s="67">
        <v>4683.3099999999995</v>
      </c>
      <c r="AQ839" s="67">
        <v>3086.2200000000003</v>
      </c>
      <c r="AR839" s="68">
        <v>0.65898264261814843</v>
      </c>
      <c r="AS839" s="67">
        <v>27474.699999999997</v>
      </c>
      <c r="AT839" s="67">
        <v>15013.780000000002</v>
      </c>
      <c r="AU839" s="68">
        <v>0.54645837807146225</v>
      </c>
      <c r="AV839" s="43">
        <v>685.62</v>
      </c>
      <c r="AW839" s="43">
        <v>614.88</v>
      </c>
      <c r="AX839" s="69">
        <v>0.89682331320556574</v>
      </c>
      <c r="AY839" s="43">
        <v>108596.50858644387</v>
      </c>
      <c r="AZ839" s="43">
        <v>69376.87</v>
      </c>
      <c r="BA839" s="43">
        <v>43199.581607829321</v>
      </c>
      <c r="BB839" s="43">
        <v>44560.409999999996</v>
      </c>
      <c r="BC839" s="43">
        <v>193898.11047970862</v>
      </c>
      <c r="BD839" s="43">
        <v>77217.941122506614</v>
      </c>
      <c r="BE839" s="43">
        <v>152847.73000000001</v>
      </c>
      <c r="BF839" s="43">
        <v>169046.89000000004</v>
      </c>
      <c r="BG839" s="43">
        <v>1226.5600000000002</v>
      </c>
      <c r="BH839" s="43">
        <v>60</v>
      </c>
      <c r="BI839" s="44">
        <v>43173</v>
      </c>
      <c r="BJ839" s="44">
        <v>43541</v>
      </c>
      <c r="BK839" s="44">
        <v>43172</v>
      </c>
      <c r="BL839" s="43">
        <f t="shared" si="489"/>
        <v>709667.14000000013</v>
      </c>
      <c r="BM839" s="43">
        <f t="shared" si="490"/>
        <v>685958.34</v>
      </c>
      <c r="BO839" s="16" t="str">
        <f>IFERROR(VLOOKUP($C839,'PORTE LOJA'!A:B,2,0),"PORTE 1")</f>
        <v>PORTE 3</v>
      </c>
      <c r="BP839" s="16">
        <f>VLOOKUP(BO839,'PAINEL E TARGET'!$S$1:$W$8,3,0)</f>
        <v>2400</v>
      </c>
      <c r="BQ839" s="16">
        <f t="shared" si="468"/>
        <v>1</v>
      </c>
      <c r="BR839" s="16">
        <f t="shared" si="469"/>
        <v>1</v>
      </c>
      <c r="BS839" s="16">
        <f t="shared" si="470"/>
        <v>1</v>
      </c>
      <c r="BT839" s="16">
        <f t="shared" si="471"/>
        <v>1</v>
      </c>
      <c r="BU839" s="16">
        <f t="shared" si="472"/>
        <v>1</v>
      </c>
      <c r="BV839" s="16">
        <f t="shared" si="473"/>
        <v>1</v>
      </c>
      <c r="BW839" s="17" t="str">
        <f t="shared" si="491"/>
        <v>111111</v>
      </c>
      <c r="BY839" s="17">
        <f t="shared" si="474"/>
        <v>0.72799999999999998</v>
      </c>
      <c r="BZ839" s="17">
        <f t="shared" si="475"/>
        <v>0.77300000000000002</v>
      </c>
      <c r="CA839" s="17" t="str">
        <f t="shared" si="492"/>
        <v>Sem Retira</v>
      </c>
      <c r="CB839" s="17">
        <f t="shared" si="493"/>
        <v>0.77300000000000002</v>
      </c>
      <c r="CC839" s="33" t="str">
        <f>IF(CB839&gt;='PAINEL E TARGET'!$T$11,'PAINEL E TARGET'!$S$11,
IF(CB839&gt;='PAINEL E TARGET'!$T$12,'PAINEL E TARGET'!$S$12,
IF(CB839&gt;='PAINEL E TARGET'!$T$13,'PAINEL E TARGET'!$S$13,
IF(CB839&gt;='PAINEL E TARGET'!$T$14,'PAINEL E TARGET'!$S$14,
IF(CB839&gt;='PAINEL E TARGET'!$T$15,'PAINEL E TARGET'!$S$15,
IF(CB839&gt;='PAINEL E TARGET'!$T$16,'PAINEL E TARGET'!$S$16,
IF(CB839&gt;='PAINEL E TARGET'!$T$17,'PAINEL E TARGET'!$S$17,
IF(CB839&gt;='PAINEL E TARGET'!$T$18,'PAINEL E TARGET'!$S$18,'PAINEL E TARGET'!$S$19))))))))</f>
        <v>Não elegível</v>
      </c>
      <c r="CD839" s="17">
        <f>IFERROR(VLOOKUP($BW839,'PAINEL E TARGET'!$G$1:$Q$99,4,0),0)</f>
        <v>0.25</v>
      </c>
      <c r="CE839" s="17">
        <f>VLOOKUP(CC839,'PAINEL E TARGET'!$S$10:$U$19,3,0)</f>
        <v>0</v>
      </c>
      <c r="CF839" s="16">
        <f t="shared" si="494"/>
        <v>0</v>
      </c>
      <c r="CG839" s="17">
        <f t="shared" si="476"/>
        <v>0.76300000000000001</v>
      </c>
      <c r="CH839" s="17">
        <f t="shared" si="477"/>
        <v>0.80500000000000005</v>
      </c>
      <c r="CI839" s="17">
        <f t="shared" si="478"/>
        <v>0.65900000000000003</v>
      </c>
      <c r="CJ839" s="17">
        <f t="shared" si="479"/>
        <v>0.54600000000000004</v>
      </c>
      <c r="CK839" s="17">
        <f t="shared" si="480"/>
        <v>0.89700000000000002</v>
      </c>
      <c r="CL839" s="17">
        <f t="shared" si="481"/>
        <v>0.69299999999999995</v>
      </c>
      <c r="CM839" s="16">
        <f t="shared" si="482"/>
        <v>3</v>
      </c>
      <c r="CN839" s="17" t="str">
        <f t="shared" si="495"/>
        <v>não ok</v>
      </c>
      <c r="CO839" s="17">
        <f t="shared" si="496"/>
        <v>0</v>
      </c>
      <c r="CP839" s="33" t="str">
        <f>IF(CO839&gt;='PAINEL E TARGET'!$T$11,'PAINEL E TARGET'!$S$11,
IF(CO839&gt;='PAINEL E TARGET'!$T$12,'PAINEL E TARGET'!$S$12,
IF(CO839&gt;='PAINEL E TARGET'!$T$13,'PAINEL E TARGET'!$S$13,
IF(CO839&gt;='PAINEL E TARGET'!$T$14,'PAINEL E TARGET'!$S$14,
IF(CO839&gt;='PAINEL E TARGET'!$T$15,'PAINEL E TARGET'!$S$15,
IF(CO839&gt;='PAINEL E TARGET'!$T$16,'PAINEL E TARGET'!$S$16,
IF(CO839&gt;='PAINEL E TARGET'!$T$17,'PAINEL E TARGET'!$S$17,
IF(CO839&gt;='PAINEL E TARGET'!$T$18,'PAINEL E TARGET'!$S$18,'PAINEL E TARGET'!$S$19))))))))</f>
        <v>Não elegível</v>
      </c>
      <c r="CQ839" s="17">
        <f>IFERROR(VLOOKUP($BW839,'PAINEL E TARGET'!$G$1:$Q$99,5,0),0)</f>
        <v>0.25</v>
      </c>
      <c r="CR839" s="17">
        <f>VLOOKUP(CP839,'PAINEL E TARGET'!$S$10:$U$19,3,0)</f>
        <v>0</v>
      </c>
      <c r="CS839" s="16">
        <f t="shared" si="497"/>
        <v>0</v>
      </c>
      <c r="CT839" s="17">
        <f t="shared" si="483"/>
        <v>1.0169999999999999</v>
      </c>
      <c r="CU839" s="33" t="str">
        <f>IF(CT839&gt;='PAINEL E TARGET'!$T$11,'PAINEL E TARGET'!$S$11,
IF(CT839&gt;='PAINEL E TARGET'!$T$12,'PAINEL E TARGET'!$S$12,
IF(CT839&gt;='PAINEL E TARGET'!$T$13,'PAINEL E TARGET'!$S$13,
IF(CT839&gt;='PAINEL E TARGET'!$T$14,'PAINEL E TARGET'!$S$14,
IF(CT839&gt;='PAINEL E TARGET'!$T$15,'PAINEL E TARGET'!$S$15,
IF(CT839&gt;='PAINEL E TARGET'!$T$16,'PAINEL E TARGET'!$S$16,
IF(CT839&gt;='PAINEL E TARGET'!$T$17,'PAINEL E TARGET'!$S$17,
IF(CT839&gt;='PAINEL E TARGET'!$T$18,'PAINEL E TARGET'!$S$18,'PAINEL E TARGET'!$S$19))))))))</f>
        <v>2. Fx de 100% a 104,9%</v>
      </c>
      <c r="CV839" s="17">
        <f>IFERROR(VLOOKUP($BW839,'PAINEL E TARGET'!$G$1:$Q$99,6,0),0)</f>
        <v>0.2</v>
      </c>
      <c r="CW839" s="17">
        <f>VLOOKUP(CU839,'PAINEL E TARGET'!$S$10:$U$19,3,0)</f>
        <v>1</v>
      </c>
      <c r="CX839" s="16">
        <f t="shared" si="498"/>
        <v>480</v>
      </c>
      <c r="CY839" s="17">
        <f t="shared" si="484"/>
        <v>0.63900000000000001</v>
      </c>
      <c r="CZ839" s="33" t="str">
        <f>IF(CY839&gt;='PAINEL E TARGET'!$T$11,'PAINEL E TARGET'!$S$11,
IF(CY839&gt;='PAINEL E TARGET'!$T$12,'PAINEL E TARGET'!$S$12,
IF(CY839&gt;='PAINEL E TARGET'!$T$13,'PAINEL E TARGET'!$S$13,
IF(CY839&gt;='PAINEL E TARGET'!$T$14,'PAINEL E TARGET'!$S$14,
IF(CY839&gt;='PAINEL E TARGET'!$T$15,'PAINEL E TARGET'!$S$15,
IF(CY839&gt;='PAINEL E TARGET'!$T$16,'PAINEL E TARGET'!$S$16,
IF(CY839&gt;='PAINEL E TARGET'!$T$17,'PAINEL E TARGET'!$S$17,
IF(CY839&gt;='PAINEL E TARGET'!$T$18,'PAINEL E TARGET'!$S$18,'PAINEL E TARGET'!$S$19))))))))</f>
        <v>Não elegível</v>
      </c>
      <c r="DA839" s="17">
        <f>IFERROR(VLOOKUP($BW839,'PAINEL E TARGET'!$G$1:$Q$99,7,0),0)</f>
        <v>0.15</v>
      </c>
      <c r="DB839" s="17">
        <f>VLOOKUP(CZ839,'PAINEL E TARGET'!$S$10:$U$19,3,0)</f>
        <v>0</v>
      </c>
      <c r="DC839" s="16">
        <f t="shared" si="499"/>
        <v>0</v>
      </c>
      <c r="DD839" s="17">
        <f t="shared" si="485"/>
        <v>1.032</v>
      </c>
      <c r="DE839" s="33" t="str">
        <f>IF(DD839&gt;='PAINEL E TARGET'!$T$11,'PAINEL E TARGET'!$S$11,
IF(DD839&gt;='PAINEL E TARGET'!$T$12,'PAINEL E TARGET'!$S$12,
IF(DD839&gt;='PAINEL E TARGET'!$T$13,'PAINEL E TARGET'!$S$13,
IF(DD839&gt;='PAINEL E TARGET'!$T$14,'PAINEL E TARGET'!$S$14,
IF(DD839&gt;='PAINEL E TARGET'!$T$15,'PAINEL E TARGET'!$S$15,
IF(DD839&gt;='PAINEL E TARGET'!$T$16,'PAINEL E TARGET'!$S$16,
IF(DD839&gt;='PAINEL E TARGET'!$T$17,'PAINEL E TARGET'!$S$17,
IF(DD839&gt;='PAINEL E TARGET'!$T$18,'PAINEL E TARGET'!$S$18,'PAINEL E TARGET'!$S$19))))))))</f>
        <v>2. Fx de 100% a 104,9%</v>
      </c>
      <c r="DF839" s="17">
        <f>IFERROR(VLOOKUP($BW839,'PAINEL E TARGET'!$G$1:$Q$99,8,0),0)</f>
        <v>0.1</v>
      </c>
      <c r="DG839" s="17">
        <f>VLOOKUP(DE839,'PAINEL E TARGET'!$S$10:$U$19,3,0)</f>
        <v>1</v>
      </c>
      <c r="DH839" s="16">
        <f t="shared" si="500"/>
        <v>240</v>
      </c>
      <c r="DI839" s="17">
        <f t="shared" si="486"/>
        <v>0.86699999999999999</v>
      </c>
      <c r="DJ839" s="33" t="str">
        <f>IF(DI839&gt;='PAINEL E TARGET'!$T$11,'PAINEL E TARGET'!$S$11,
IF(DI839&gt;='PAINEL E TARGET'!$T$12,'PAINEL E TARGET'!$S$12,
IF(DI839&gt;='PAINEL E TARGET'!$T$13,'PAINEL E TARGET'!$S$13,
IF(DI839&gt;='PAINEL E TARGET'!$T$14,'PAINEL E TARGET'!$S$14,
IF(DI839&gt;='PAINEL E TARGET'!$T$15,'PAINEL E TARGET'!$S$15,
IF(DI839&gt;='PAINEL E TARGET'!$T$16,'PAINEL E TARGET'!$S$16,
IF(DI839&gt;='PAINEL E TARGET'!$T$17,'PAINEL E TARGET'!$S$17,
IF(DI839&gt;='PAINEL E TARGET'!$T$18,'PAINEL E TARGET'!$S$18,'PAINEL E TARGET'!$S$19))))))))</f>
        <v>Não elegível</v>
      </c>
      <c r="DK839" s="17">
        <f>IFERROR(VLOOKUP($BW839,'PAINEL E TARGET'!$G$1:$Q$99,9,0),0)</f>
        <v>0.05</v>
      </c>
      <c r="DL839" s="17">
        <f>VLOOKUP(DJ839,'PAINEL E TARGET'!$S$10:$U$19,3,0)</f>
        <v>0</v>
      </c>
      <c r="DM839" s="16">
        <f t="shared" si="501"/>
        <v>0</v>
      </c>
      <c r="DN839" s="17">
        <f t="shared" si="487"/>
        <v>0.89700000000000002</v>
      </c>
      <c r="DO839" s="33" t="str">
        <f>IF(DN839&gt;='PAINEL E TARGET'!$T$11,'PAINEL E TARGET'!$S$11,
IF(DN839&gt;='PAINEL E TARGET'!$T$12,'PAINEL E TARGET'!$S$12,
IF(DN839&gt;='PAINEL E TARGET'!$T$13,'PAINEL E TARGET'!$S$13,
IF(DN839&gt;='PAINEL E TARGET'!$T$14,'PAINEL E TARGET'!$S$14,
IF(DN839&gt;='PAINEL E TARGET'!$T$15,'PAINEL E TARGET'!$S$15,
IF(DN839&gt;='PAINEL E TARGET'!$T$16,'PAINEL E TARGET'!$S$16,
IF(DN839&gt;='PAINEL E TARGET'!$T$17,'PAINEL E TARGET'!$S$17,
IF(DN839&gt;='PAINEL E TARGET'!$T$18,'PAINEL E TARGET'!$S$18,'PAINEL E TARGET'!$S$19))))))))</f>
        <v>Não elegível</v>
      </c>
      <c r="DP839" s="17">
        <f>IFERROR(VLOOKUP($BW839,'PAINEL E TARGET'!$G$1:$Q$99,10,0),0)</f>
        <v>0</v>
      </c>
      <c r="DQ839" s="17">
        <f>VLOOKUP(DO839,'PAINEL E TARGET'!$S$10:$U$19,3,0)</f>
        <v>0</v>
      </c>
      <c r="DR839" s="16">
        <f t="shared" si="502"/>
        <v>0</v>
      </c>
      <c r="DS839" s="17">
        <f t="shared" si="488"/>
        <v>0.81299999999999994</v>
      </c>
      <c r="DT839" s="16">
        <f>IF(DS839&gt;=1,VLOOKUP(BO839,'PAINEL E TARGET'!$S$1:$W$8,5,0),0)</f>
        <v>0</v>
      </c>
      <c r="DU839" s="16">
        <f t="shared" si="503"/>
        <v>720</v>
      </c>
    </row>
    <row r="840" spans="2:125" s="32" customFormat="1" x14ac:dyDescent="0.2">
      <c r="B840" s="44">
        <v>43541</v>
      </c>
      <c r="C840" s="65">
        <v>1771</v>
      </c>
      <c r="D840" s="66" t="s">
        <v>834</v>
      </c>
      <c r="E840" s="65">
        <v>216</v>
      </c>
      <c r="F840" s="65" t="s">
        <v>1017</v>
      </c>
      <c r="G840" s="67">
        <v>1066156.3934143069</v>
      </c>
      <c r="H840" s="67">
        <v>596757.37547893822</v>
      </c>
      <c r="I840" s="67">
        <v>461934.39</v>
      </c>
      <c r="J840" s="68">
        <v>0.77407403574906197</v>
      </c>
      <c r="K840" s="67">
        <v>42081.869903248473</v>
      </c>
      <c r="L840" s="67">
        <v>434037.71410582581</v>
      </c>
      <c r="M840" s="67">
        <v>40240.239999999998</v>
      </c>
      <c r="N840" s="67">
        <v>385224.85</v>
      </c>
      <c r="O840" s="67">
        <v>856743.35040930193</v>
      </c>
      <c r="P840" s="67" t="s">
        <v>1082</v>
      </c>
      <c r="Q840" s="67" t="s">
        <v>1082</v>
      </c>
      <c r="R840" s="67">
        <v>0</v>
      </c>
      <c r="S840" s="67">
        <v>0</v>
      </c>
      <c r="T840" s="68">
        <v>9.0762009065303267E-2</v>
      </c>
      <c r="U840" s="68">
        <v>0.11401915489705634</v>
      </c>
      <c r="V840" s="68">
        <v>1.2562431800624814</v>
      </c>
      <c r="W840" s="67">
        <v>43213.570000000007</v>
      </c>
      <c r="X840" s="67">
        <v>48511.170000000006</v>
      </c>
      <c r="Y840" s="68">
        <v>1.122591121261215</v>
      </c>
      <c r="Z840" s="68">
        <v>0.11704954358470135</v>
      </c>
      <c r="AA840" s="68">
        <v>0.15539862506698263</v>
      </c>
      <c r="AB840" s="68">
        <v>1.3276311919536061</v>
      </c>
      <c r="AC840" s="67">
        <v>55729.58</v>
      </c>
      <c r="AD840" s="67">
        <v>66116.69</v>
      </c>
      <c r="AE840" s="68">
        <v>1.1863841428555535</v>
      </c>
      <c r="AF840" s="43">
        <v>80</v>
      </c>
      <c r="AG840" s="43">
        <v>75</v>
      </c>
      <c r="AH840" s="43">
        <v>8</v>
      </c>
      <c r="AI840" s="43">
        <v>11</v>
      </c>
      <c r="AJ840" s="67">
        <v>16644.79</v>
      </c>
      <c r="AK840" s="67">
        <v>19688</v>
      </c>
      <c r="AL840" s="68">
        <v>1.1828325860524525</v>
      </c>
      <c r="AM840" s="67">
        <v>6084.96</v>
      </c>
      <c r="AN840" s="67">
        <v>5836.6900000000005</v>
      </c>
      <c r="AO840" s="68">
        <v>0.95919940311850871</v>
      </c>
      <c r="AP840" s="67">
        <v>5330.92</v>
      </c>
      <c r="AQ840" s="67">
        <v>5213.82</v>
      </c>
      <c r="AR840" s="68">
        <v>0.97803381029916026</v>
      </c>
      <c r="AS840" s="67">
        <v>15152.9</v>
      </c>
      <c r="AT840" s="67">
        <v>17772.660000000003</v>
      </c>
      <c r="AU840" s="68">
        <v>1.1728883580040788</v>
      </c>
      <c r="AV840" s="43">
        <v>277.2</v>
      </c>
      <c r="AW840" s="43">
        <v>284.94</v>
      </c>
      <c r="AX840" s="69">
        <v>1.0279220779220779</v>
      </c>
      <c r="AY840" s="43">
        <v>42081.869903248473</v>
      </c>
      <c r="AZ840" s="43">
        <v>40240.239999999998</v>
      </c>
      <c r="BA840" s="43">
        <v>19952.780639305667</v>
      </c>
      <c r="BB840" s="43">
        <v>17040.250000000004</v>
      </c>
      <c r="BC840" s="43">
        <v>75729.730339239162</v>
      </c>
      <c r="BD840" s="43">
        <v>35940.195720706353</v>
      </c>
      <c r="BE840" s="43">
        <v>78535.209999999977</v>
      </c>
      <c r="BF840" s="43">
        <v>101281.57</v>
      </c>
      <c r="BG840" s="43">
        <v>499.88000000000005</v>
      </c>
      <c r="BH840" s="43">
        <v>30</v>
      </c>
      <c r="BI840" s="44">
        <v>43173</v>
      </c>
      <c r="BJ840" s="44">
        <v>43541</v>
      </c>
      <c r="BK840" s="44">
        <v>43172</v>
      </c>
      <c r="BL840" s="43">
        <f t="shared" si="489"/>
        <v>461934.39</v>
      </c>
      <c r="BM840" s="43">
        <f t="shared" si="490"/>
        <v>425465.08999999997</v>
      </c>
      <c r="BO840" s="16" t="str">
        <f>IFERROR(VLOOKUP($C840,'PORTE LOJA'!A:B,2,0),"PORTE 1")</f>
        <v>PORTE 1</v>
      </c>
      <c r="BP840" s="16">
        <f>VLOOKUP(BO840,'PAINEL E TARGET'!$S$1:$W$8,3,0)</f>
        <v>1650</v>
      </c>
      <c r="BQ840" s="16">
        <f t="shared" si="468"/>
        <v>1</v>
      </c>
      <c r="BR840" s="16">
        <f t="shared" si="469"/>
        <v>1</v>
      </c>
      <c r="BS840" s="16">
        <f t="shared" si="470"/>
        <v>1</v>
      </c>
      <c r="BT840" s="16">
        <f t="shared" si="471"/>
        <v>1</v>
      </c>
      <c r="BU840" s="16">
        <f t="shared" si="472"/>
        <v>1</v>
      </c>
      <c r="BV840" s="16">
        <f t="shared" si="473"/>
        <v>1</v>
      </c>
      <c r="BW840" s="17" t="str">
        <f t="shared" si="491"/>
        <v>111111</v>
      </c>
      <c r="BY840" s="17">
        <f t="shared" si="474"/>
        <v>0.77400000000000002</v>
      </c>
      <c r="BZ840" s="17">
        <f t="shared" si="475"/>
        <v>0.89400000000000002</v>
      </c>
      <c r="CA840" s="17" t="str">
        <f t="shared" si="492"/>
        <v>Sem Retira</v>
      </c>
      <c r="CB840" s="17">
        <f t="shared" si="493"/>
        <v>0.89400000000000002</v>
      </c>
      <c r="CC840" s="33" t="str">
        <f>IF(CB840&gt;='PAINEL E TARGET'!$T$11,'PAINEL E TARGET'!$S$11,
IF(CB840&gt;='PAINEL E TARGET'!$T$12,'PAINEL E TARGET'!$S$12,
IF(CB840&gt;='PAINEL E TARGET'!$T$13,'PAINEL E TARGET'!$S$13,
IF(CB840&gt;='PAINEL E TARGET'!$T$14,'PAINEL E TARGET'!$S$14,
IF(CB840&gt;='PAINEL E TARGET'!$T$15,'PAINEL E TARGET'!$S$15,
IF(CB840&gt;='PAINEL E TARGET'!$T$16,'PAINEL E TARGET'!$S$16,
IF(CB840&gt;='PAINEL E TARGET'!$T$17,'PAINEL E TARGET'!$S$17,
IF(CB840&gt;='PAINEL E TARGET'!$T$18,'PAINEL E TARGET'!$S$18,'PAINEL E TARGET'!$S$19))))))))</f>
        <v>Não elegível</v>
      </c>
      <c r="CD840" s="17">
        <f>IFERROR(VLOOKUP($BW840,'PAINEL E TARGET'!$G$1:$Q$99,4,0),0)</f>
        <v>0.25</v>
      </c>
      <c r="CE840" s="17">
        <f>VLOOKUP(CC840,'PAINEL E TARGET'!$S$10:$U$19,3,0)</f>
        <v>0</v>
      </c>
      <c r="CF840" s="16">
        <f t="shared" si="494"/>
        <v>0</v>
      </c>
      <c r="CG840" s="17">
        <f t="shared" si="476"/>
        <v>1.1830000000000001</v>
      </c>
      <c r="CH840" s="17">
        <f t="shared" si="477"/>
        <v>0.95899999999999996</v>
      </c>
      <c r="CI840" s="17">
        <f t="shared" si="478"/>
        <v>0.97799999999999998</v>
      </c>
      <c r="CJ840" s="17">
        <f t="shared" si="479"/>
        <v>1.173</v>
      </c>
      <c r="CK840" s="17">
        <f t="shared" si="480"/>
        <v>1.028</v>
      </c>
      <c r="CL840" s="17">
        <f t="shared" si="481"/>
        <v>1.123</v>
      </c>
      <c r="CM840" s="16">
        <f t="shared" si="482"/>
        <v>5</v>
      </c>
      <c r="CN840" s="17" t="str">
        <f t="shared" si="495"/>
        <v>ok</v>
      </c>
      <c r="CO840" s="17">
        <f t="shared" si="496"/>
        <v>1.123</v>
      </c>
      <c r="CP840" s="33" t="str">
        <f>IF(CO840&gt;='PAINEL E TARGET'!$T$11,'PAINEL E TARGET'!$S$11,
IF(CO840&gt;='PAINEL E TARGET'!$T$12,'PAINEL E TARGET'!$S$12,
IF(CO840&gt;='PAINEL E TARGET'!$T$13,'PAINEL E TARGET'!$S$13,
IF(CO840&gt;='PAINEL E TARGET'!$T$14,'PAINEL E TARGET'!$S$14,
IF(CO840&gt;='PAINEL E TARGET'!$T$15,'PAINEL E TARGET'!$S$15,
IF(CO840&gt;='PAINEL E TARGET'!$T$16,'PAINEL E TARGET'!$S$16,
IF(CO840&gt;='PAINEL E TARGET'!$T$17,'PAINEL E TARGET'!$S$17,
IF(CO840&gt;='PAINEL E TARGET'!$T$18,'PAINEL E TARGET'!$S$18,'PAINEL E TARGET'!$S$19))))))))</f>
        <v>4. Fx de 110% a 114,9%</v>
      </c>
      <c r="CQ840" s="17">
        <f>IFERROR(VLOOKUP($BW840,'PAINEL E TARGET'!$G$1:$Q$99,5,0),0)</f>
        <v>0.25</v>
      </c>
      <c r="CR840" s="17">
        <f>VLOOKUP(CP840,'PAINEL E TARGET'!$S$10:$U$19,3,0)</f>
        <v>1.2</v>
      </c>
      <c r="CS840" s="16">
        <f t="shared" si="497"/>
        <v>495</v>
      </c>
      <c r="CT840" s="17">
        <f t="shared" si="483"/>
        <v>1.1859999999999999</v>
      </c>
      <c r="CU840" s="33" t="str">
        <f>IF(CT840&gt;='PAINEL E TARGET'!$T$11,'PAINEL E TARGET'!$S$11,
IF(CT840&gt;='PAINEL E TARGET'!$T$12,'PAINEL E TARGET'!$S$12,
IF(CT840&gt;='PAINEL E TARGET'!$T$13,'PAINEL E TARGET'!$S$13,
IF(CT840&gt;='PAINEL E TARGET'!$T$14,'PAINEL E TARGET'!$S$14,
IF(CT840&gt;='PAINEL E TARGET'!$T$15,'PAINEL E TARGET'!$S$15,
IF(CT840&gt;='PAINEL E TARGET'!$T$16,'PAINEL E TARGET'!$S$16,
IF(CT840&gt;='PAINEL E TARGET'!$T$17,'PAINEL E TARGET'!$S$17,
IF(CT840&gt;='PAINEL E TARGET'!$T$18,'PAINEL E TARGET'!$S$18,'PAINEL E TARGET'!$S$19))))))))</f>
        <v>5. Fx de 115% a 119,9%</v>
      </c>
      <c r="CV840" s="17">
        <f>IFERROR(VLOOKUP($BW840,'PAINEL E TARGET'!$G$1:$Q$99,6,0),0)</f>
        <v>0.2</v>
      </c>
      <c r="CW840" s="17">
        <f>VLOOKUP(CU840,'PAINEL E TARGET'!$S$10:$U$19,3,0)</f>
        <v>1.3</v>
      </c>
      <c r="CX840" s="16">
        <f t="shared" si="498"/>
        <v>429</v>
      </c>
      <c r="CY840" s="17">
        <f t="shared" si="484"/>
        <v>0.95599999999999996</v>
      </c>
      <c r="CZ840" s="33" t="str">
        <f>IF(CY840&gt;='PAINEL E TARGET'!$T$11,'PAINEL E TARGET'!$S$11,
IF(CY840&gt;='PAINEL E TARGET'!$T$12,'PAINEL E TARGET'!$S$12,
IF(CY840&gt;='PAINEL E TARGET'!$T$13,'PAINEL E TARGET'!$S$13,
IF(CY840&gt;='PAINEL E TARGET'!$T$14,'PAINEL E TARGET'!$S$14,
IF(CY840&gt;='PAINEL E TARGET'!$T$15,'PAINEL E TARGET'!$S$15,
IF(CY840&gt;='PAINEL E TARGET'!$T$16,'PAINEL E TARGET'!$S$16,
IF(CY840&gt;='PAINEL E TARGET'!$T$17,'PAINEL E TARGET'!$S$17,
IF(CY840&gt;='PAINEL E TARGET'!$T$18,'PAINEL E TARGET'!$S$18,'PAINEL E TARGET'!$S$19))))))))</f>
        <v>1. Fx de 90% a 99,9%</v>
      </c>
      <c r="DA840" s="17">
        <f>IFERROR(VLOOKUP($BW840,'PAINEL E TARGET'!$G$1:$Q$99,7,0),0)</f>
        <v>0.15</v>
      </c>
      <c r="DB840" s="17">
        <f>VLOOKUP(CZ840,'PAINEL E TARGET'!$S$10:$U$19,3,0)</f>
        <v>0.5</v>
      </c>
      <c r="DC840" s="16">
        <f t="shared" si="499"/>
        <v>123.75</v>
      </c>
      <c r="DD840" s="17">
        <f t="shared" si="485"/>
        <v>0.85399999999999998</v>
      </c>
      <c r="DE840" s="33" t="str">
        <f>IF(DD840&gt;='PAINEL E TARGET'!$T$11,'PAINEL E TARGET'!$S$11,
IF(DD840&gt;='PAINEL E TARGET'!$T$12,'PAINEL E TARGET'!$S$12,
IF(DD840&gt;='PAINEL E TARGET'!$T$13,'PAINEL E TARGET'!$S$13,
IF(DD840&gt;='PAINEL E TARGET'!$T$14,'PAINEL E TARGET'!$S$14,
IF(DD840&gt;='PAINEL E TARGET'!$T$15,'PAINEL E TARGET'!$S$15,
IF(DD840&gt;='PAINEL E TARGET'!$T$16,'PAINEL E TARGET'!$S$16,
IF(DD840&gt;='PAINEL E TARGET'!$T$17,'PAINEL E TARGET'!$S$17,
IF(DD840&gt;='PAINEL E TARGET'!$T$18,'PAINEL E TARGET'!$S$18,'PAINEL E TARGET'!$S$19))))))))</f>
        <v>Não elegível</v>
      </c>
      <c r="DF840" s="17">
        <f>IFERROR(VLOOKUP($BW840,'PAINEL E TARGET'!$G$1:$Q$99,8,0),0)</f>
        <v>0.1</v>
      </c>
      <c r="DG840" s="17">
        <f>VLOOKUP(DE840,'PAINEL E TARGET'!$S$10:$U$19,3,0)</f>
        <v>0</v>
      </c>
      <c r="DH840" s="16">
        <f t="shared" si="500"/>
        <v>0</v>
      </c>
      <c r="DI840" s="17">
        <f t="shared" si="486"/>
        <v>1.375</v>
      </c>
      <c r="DJ840" s="33" t="str">
        <f>IF(DI840&gt;='PAINEL E TARGET'!$T$11,'PAINEL E TARGET'!$S$11,
IF(DI840&gt;='PAINEL E TARGET'!$T$12,'PAINEL E TARGET'!$S$12,
IF(DI840&gt;='PAINEL E TARGET'!$T$13,'PAINEL E TARGET'!$S$13,
IF(DI840&gt;='PAINEL E TARGET'!$T$14,'PAINEL E TARGET'!$S$14,
IF(DI840&gt;='PAINEL E TARGET'!$T$15,'PAINEL E TARGET'!$S$15,
IF(DI840&gt;='PAINEL E TARGET'!$T$16,'PAINEL E TARGET'!$S$16,
IF(DI840&gt;='PAINEL E TARGET'!$T$17,'PAINEL E TARGET'!$S$17,
IF(DI840&gt;='PAINEL E TARGET'!$T$18,'PAINEL E TARGET'!$S$18,'PAINEL E TARGET'!$S$19))))))))</f>
        <v>8. Fx de 130% ou mais</v>
      </c>
      <c r="DK840" s="17">
        <f>IFERROR(VLOOKUP($BW840,'PAINEL E TARGET'!$G$1:$Q$99,9,0),0)</f>
        <v>0.05</v>
      </c>
      <c r="DL840" s="17">
        <f>VLOOKUP(DJ840,'PAINEL E TARGET'!$S$10:$U$19,3,0)</f>
        <v>1.6</v>
      </c>
      <c r="DM840" s="16">
        <f t="shared" si="501"/>
        <v>132.00000000000003</v>
      </c>
      <c r="DN840" s="17">
        <f t="shared" si="487"/>
        <v>1.028</v>
      </c>
      <c r="DO840" s="33" t="str">
        <f>IF(DN840&gt;='PAINEL E TARGET'!$T$11,'PAINEL E TARGET'!$S$11,
IF(DN840&gt;='PAINEL E TARGET'!$T$12,'PAINEL E TARGET'!$S$12,
IF(DN840&gt;='PAINEL E TARGET'!$T$13,'PAINEL E TARGET'!$S$13,
IF(DN840&gt;='PAINEL E TARGET'!$T$14,'PAINEL E TARGET'!$S$14,
IF(DN840&gt;='PAINEL E TARGET'!$T$15,'PAINEL E TARGET'!$S$15,
IF(DN840&gt;='PAINEL E TARGET'!$T$16,'PAINEL E TARGET'!$S$16,
IF(DN840&gt;='PAINEL E TARGET'!$T$17,'PAINEL E TARGET'!$S$17,
IF(DN840&gt;='PAINEL E TARGET'!$T$18,'PAINEL E TARGET'!$S$18,'PAINEL E TARGET'!$S$19))))))))</f>
        <v>2. Fx de 100% a 104,9%</v>
      </c>
      <c r="DP840" s="17">
        <f>IFERROR(VLOOKUP($BW840,'PAINEL E TARGET'!$G$1:$Q$99,10,0),0)</f>
        <v>0</v>
      </c>
      <c r="DQ840" s="17">
        <f>VLOOKUP(DO840,'PAINEL E TARGET'!$S$10:$U$19,3,0)</f>
        <v>1</v>
      </c>
      <c r="DR840" s="16">
        <f t="shared" si="502"/>
        <v>0</v>
      </c>
      <c r="DS840" s="17">
        <f t="shared" si="488"/>
        <v>0.93799999999999994</v>
      </c>
      <c r="DT840" s="16">
        <f>IF(DS840&gt;=1,VLOOKUP(BO840,'PAINEL E TARGET'!$S$1:$W$8,5,0),0)</f>
        <v>0</v>
      </c>
      <c r="DU840" s="16">
        <f t="shared" si="503"/>
        <v>1179.75</v>
      </c>
    </row>
    <row r="841" spans="2:125" s="32" customFormat="1" x14ac:dyDescent="0.2">
      <c r="B841" s="44">
        <v>43541</v>
      </c>
      <c r="C841" s="65">
        <v>1772</v>
      </c>
      <c r="D841" s="66" t="s">
        <v>835</v>
      </c>
      <c r="E841" s="65">
        <v>611</v>
      </c>
      <c r="F841" s="65" t="s">
        <v>1019</v>
      </c>
      <c r="G841" s="67">
        <v>3672161.5863907826</v>
      </c>
      <c r="H841" s="67">
        <v>2149503.560170386</v>
      </c>
      <c r="I841" s="67">
        <v>2164439.0300000003</v>
      </c>
      <c r="J841" s="68">
        <v>1.0069483345393624</v>
      </c>
      <c r="K841" s="67">
        <v>132461.88629364275</v>
      </c>
      <c r="L841" s="67">
        <v>1786701.1389047611</v>
      </c>
      <c r="M841" s="67">
        <v>136853.79999999999</v>
      </c>
      <c r="N841" s="67">
        <v>1931884.6800000002</v>
      </c>
      <c r="O841" s="67">
        <v>3288426.789636841</v>
      </c>
      <c r="P841" s="67" t="s">
        <v>1082</v>
      </c>
      <c r="Q841" s="67" t="s">
        <v>1082</v>
      </c>
      <c r="R841" s="67">
        <v>0</v>
      </c>
      <c r="S841" s="67">
        <v>0</v>
      </c>
      <c r="T841" s="68">
        <v>7.796408019299543E-2</v>
      </c>
      <c r="U841" s="68">
        <v>6.8979898319482133E-2</v>
      </c>
      <c r="V841" s="68">
        <v>0.88476511425167215</v>
      </c>
      <c r="W841" s="67">
        <v>149625.78</v>
      </c>
      <c r="X841" s="67">
        <v>142701.37</v>
      </c>
      <c r="Y841" s="68">
        <v>0.95372181184285221</v>
      </c>
      <c r="Z841" s="68">
        <v>2.979516552226643E-2</v>
      </c>
      <c r="AA841" s="68">
        <v>4.7583660743817174E-2</v>
      </c>
      <c r="AB841" s="68">
        <v>1.597026225890811</v>
      </c>
      <c r="AC841" s="67">
        <v>57181.78</v>
      </c>
      <c r="AD841" s="67">
        <v>98438.15</v>
      </c>
      <c r="AE841" s="68">
        <v>1.7214950286612274</v>
      </c>
      <c r="AF841" s="43">
        <v>80</v>
      </c>
      <c r="AG841" s="43">
        <v>74</v>
      </c>
      <c r="AH841" s="43">
        <v>37</v>
      </c>
      <c r="AI841" s="43">
        <v>29</v>
      </c>
      <c r="AJ841" s="67">
        <v>97350.49</v>
      </c>
      <c r="AK841" s="67">
        <v>90526.510000000009</v>
      </c>
      <c r="AL841" s="68">
        <v>0.92990297223979057</v>
      </c>
      <c r="AM841" s="67">
        <v>12137.68</v>
      </c>
      <c r="AN841" s="67">
        <v>20476.5</v>
      </c>
      <c r="AO841" s="68">
        <v>1.6870192656257208</v>
      </c>
      <c r="AP841" s="67">
        <v>0</v>
      </c>
      <c r="AQ841" s="67">
        <v>777.95</v>
      </c>
      <c r="AR841" s="68">
        <v>0</v>
      </c>
      <c r="AS841" s="67">
        <v>40137.61</v>
      </c>
      <c r="AT841" s="67">
        <v>30920.409999999993</v>
      </c>
      <c r="AU841" s="68">
        <v>0.77036001894482486</v>
      </c>
      <c r="AV841" s="43">
        <v>449.50999999999988</v>
      </c>
      <c r="AW841" s="43">
        <v>149.97</v>
      </c>
      <c r="AX841" s="69">
        <v>0.33362995261506984</v>
      </c>
      <c r="AY841" s="43">
        <v>132461.88629364275</v>
      </c>
      <c r="AZ841" s="43">
        <v>136853.80000000002</v>
      </c>
      <c r="BA841" s="43">
        <v>54461.89954126966</v>
      </c>
      <c r="BB841" s="43">
        <v>68653.399999999994</v>
      </c>
      <c r="BC841" s="43">
        <v>226924.45635845035</v>
      </c>
      <c r="BD841" s="43">
        <v>93608.874063075637</v>
      </c>
      <c r="BE841" s="43">
        <v>258140.87</v>
      </c>
      <c r="BF841" s="43">
        <v>98652.469999999987</v>
      </c>
      <c r="BG841" s="43">
        <v>773.22999999999979</v>
      </c>
      <c r="BH841" s="43">
        <v>67</v>
      </c>
      <c r="BI841" s="44">
        <v>43173</v>
      </c>
      <c r="BJ841" s="44">
        <v>43541</v>
      </c>
      <c r="BK841" s="44">
        <v>43172</v>
      </c>
      <c r="BL841" s="43">
        <f t="shared" si="489"/>
        <v>2164439.0300000003</v>
      </c>
      <c r="BM841" s="43">
        <f t="shared" si="490"/>
        <v>2068738.4800000002</v>
      </c>
      <c r="BO841" s="16" t="str">
        <f>IFERROR(VLOOKUP($C841,'PORTE LOJA'!A:B,2,0),"PORTE 1")</f>
        <v>PORTE 4</v>
      </c>
      <c r="BP841" s="16">
        <f>VLOOKUP(BO841,'PAINEL E TARGET'!$S$1:$W$8,3,0)</f>
        <v>3000</v>
      </c>
      <c r="BQ841" s="16">
        <f t="shared" si="468"/>
        <v>1</v>
      </c>
      <c r="BR841" s="16">
        <f t="shared" si="469"/>
        <v>1</v>
      </c>
      <c r="BS841" s="16">
        <f t="shared" si="470"/>
        <v>1</v>
      </c>
      <c r="BT841" s="16">
        <f t="shared" si="471"/>
        <v>1</v>
      </c>
      <c r="BU841" s="16">
        <f t="shared" si="472"/>
        <v>1</v>
      </c>
      <c r="BV841" s="16">
        <f t="shared" si="473"/>
        <v>1</v>
      </c>
      <c r="BW841" s="17" t="str">
        <f t="shared" si="491"/>
        <v>111111</v>
      </c>
      <c r="BY841" s="17">
        <f t="shared" si="474"/>
        <v>1.0069999999999999</v>
      </c>
      <c r="BZ841" s="17">
        <f t="shared" si="475"/>
        <v>1.0780000000000001</v>
      </c>
      <c r="CA841" s="17" t="str">
        <f t="shared" si="492"/>
        <v>Sem Retira</v>
      </c>
      <c r="CB841" s="17">
        <f t="shared" si="493"/>
        <v>1.0780000000000001</v>
      </c>
      <c r="CC841" s="33" t="str">
        <f>IF(CB841&gt;='PAINEL E TARGET'!$T$11,'PAINEL E TARGET'!$S$11,
IF(CB841&gt;='PAINEL E TARGET'!$T$12,'PAINEL E TARGET'!$S$12,
IF(CB841&gt;='PAINEL E TARGET'!$T$13,'PAINEL E TARGET'!$S$13,
IF(CB841&gt;='PAINEL E TARGET'!$T$14,'PAINEL E TARGET'!$S$14,
IF(CB841&gt;='PAINEL E TARGET'!$T$15,'PAINEL E TARGET'!$S$15,
IF(CB841&gt;='PAINEL E TARGET'!$T$16,'PAINEL E TARGET'!$S$16,
IF(CB841&gt;='PAINEL E TARGET'!$T$17,'PAINEL E TARGET'!$S$17,
IF(CB841&gt;='PAINEL E TARGET'!$T$18,'PAINEL E TARGET'!$S$18,'PAINEL E TARGET'!$S$19))))))))</f>
        <v>3. Fx de 105% a 109,9%</v>
      </c>
      <c r="CD841" s="17">
        <f>IFERROR(VLOOKUP($BW841,'PAINEL E TARGET'!$G$1:$Q$99,4,0),0)</f>
        <v>0.25</v>
      </c>
      <c r="CE841" s="17">
        <f>VLOOKUP(CC841,'PAINEL E TARGET'!$S$10:$U$19,3,0)</f>
        <v>1.1000000000000001</v>
      </c>
      <c r="CF841" s="16">
        <f t="shared" si="494"/>
        <v>825.00000000000011</v>
      </c>
      <c r="CG841" s="17">
        <f t="shared" si="476"/>
        <v>0.93</v>
      </c>
      <c r="CH841" s="17">
        <f t="shared" si="477"/>
        <v>1.6870000000000001</v>
      </c>
      <c r="CI841" s="17" t="str">
        <f t="shared" si="478"/>
        <v>sem meta</v>
      </c>
      <c r="CJ841" s="17">
        <f t="shared" si="479"/>
        <v>0.77</v>
      </c>
      <c r="CK841" s="17">
        <f t="shared" si="480"/>
        <v>0.33400000000000002</v>
      </c>
      <c r="CL841" s="17">
        <f t="shared" si="481"/>
        <v>0.95399999999999996</v>
      </c>
      <c r="CM841" s="16">
        <f t="shared" si="482"/>
        <v>4</v>
      </c>
      <c r="CN841" s="17" t="str">
        <f t="shared" si="495"/>
        <v>não ok</v>
      </c>
      <c r="CO841" s="17">
        <f t="shared" si="496"/>
        <v>0</v>
      </c>
      <c r="CP841" s="33" t="str">
        <f>IF(CO841&gt;='PAINEL E TARGET'!$T$11,'PAINEL E TARGET'!$S$11,
IF(CO841&gt;='PAINEL E TARGET'!$T$12,'PAINEL E TARGET'!$S$12,
IF(CO841&gt;='PAINEL E TARGET'!$T$13,'PAINEL E TARGET'!$S$13,
IF(CO841&gt;='PAINEL E TARGET'!$T$14,'PAINEL E TARGET'!$S$14,
IF(CO841&gt;='PAINEL E TARGET'!$T$15,'PAINEL E TARGET'!$S$15,
IF(CO841&gt;='PAINEL E TARGET'!$T$16,'PAINEL E TARGET'!$S$16,
IF(CO841&gt;='PAINEL E TARGET'!$T$17,'PAINEL E TARGET'!$S$17,
IF(CO841&gt;='PAINEL E TARGET'!$T$18,'PAINEL E TARGET'!$S$18,'PAINEL E TARGET'!$S$19))))))))</f>
        <v>Não elegível</v>
      </c>
      <c r="CQ841" s="17">
        <f>IFERROR(VLOOKUP($BW841,'PAINEL E TARGET'!$G$1:$Q$99,5,0),0)</f>
        <v>0.25</v>
      </c>
      <c r="CR841" s="17">
        <f>VLOOKUP(CP841,'PAINEL E TARGET'!$S$10:$U$19,3,0)</f>
        <v>0</v>
      </c>
      <c r="CS841" s="16">
        <f t="shared" si="497"/>
        <v>0</v>
      </c>
      <c r="CT841" s="17">
        <f t="shared" si="483"/>
        <v>1.7210000000000001</v>
      </c>
      <c r="CU841" s="33" t="str">
        <f>IF(CT841&gt;='PAINEL E TARGET'!$T$11,'PAINEL E TARGET'!$S$11,
IF(CT841&gt;='PAINEL E TARGET'!$T$12,'PAINEL E TARGET'!$S$12,
IF(CT841&gt;='PAINEL E TARGET'!$T$13,'PAINEL E TARGET'!$S$13,
IF(CT841&gt;='PAINEL E TARGET'!$T$14,'PAINEL E TARGET'!$S$14,
IF(CT841&gt;='PAINEL E TARGET'!$T$15,'PAINEL E TARGET'!$S$15,
IF(CT841&gt;='PAINEL E TARGET'!$T$16,'PAINEL E TARGET'!$S$16,
IF(CT841&gt;='PAINEL E TARGET'!$T$17,'PAINEL E TARGET'!$S$17,
IF(CT841&gt;='PAINEL E TARGET'!$T$18,'PAINEL E TARGET'!$S$18,'PAINEL E TARGET'!$S$19))))))))</f>
        <v>8. Fx de 130% ou mais</v>
      </c>
      <c r="CV841" s="17">
        <f>IFERROR(VLOOKUP($BW841,'PAINEL E TARGET'!$G$1:$Q$99,6,0),0)</f>
        <v>0.2</v>
      </c>
      <c r="CW841" s="17">
        <f>VLOOKUP(CU841,'PAINEL E TARGET'!$S$10:$U$19,3,0)</f>
        <v>1.6</v>
      </c>
      <c r="CX841" s="16">
        <f t="shared" si="498"/>
        <v>960.00000000000023</v>
      </c>
      <c r="CY841" s="17">
        <f t="shared" si="484"/>
        <v>1.0329999999999999</v>
      </c>
      <c r="CZ841" s="33" t="str">
        <f>IF(CY841&gt;='PAINEL E TARGET'!$T$11,'PAINEL E TARGET'!$S$11,
IF(CY841&gt;='PAINEL E TARGET'!$T$12,'PAINEL E TARGET'!$S$12,
IF(CY841&gt;='PAINEL E TARGET'!$T$13,'PAINEL E TARGET'!$S$13,
IF(CY841&gt;='PAINEL E TARGET'!$T$14,'PAINEL E TARGET'!$S$14,
IF(CY841&gt;='PAINEL E TARGET'!$T$15,'PAINEL E TARGET'!$S$15,
IF(CY841&gt;='PAINEL E TARGET'!$T$16,'PAINEL E TARGET'!$S$16,
IF(CY841&gt;='PAINEL E TARGET'!$T$17,'PAINEL E TARGET'!$S$17,
IF(CY841&gt;='PAINEL E TARGET'!$T$18,'PAINEL E TARGET'!$S$18,'PAINEL E TARGET'!$S$19))))))))</f>
        <v>2. Fx de 100% a 104,9%</v>
      </c>
      <c r="DA841" s="17">
        <f>IFERROR(VLOOKUP($BW841,'PAINEL E TARGET'!$G$1:$Q$99,7,0),0)</f>
        <v>0.15</v>
      </c>
      <c r="DB841" s="17">
        <f>VLOOKUP(CZ841,'PAINEL E TARGET'!$S$10:$U$19,3,0)</f>
        <v>1</v>
      </c>
      <c r="DC841" s="16">
        <f t="shared" si="499"/>
        <v>450</v>
      </c>
      <c r="DD841" s="17">
        <f t="shared" si="485"/>
        <v>1.2609999999999999</v>
      </c>
      <c r="DE841" s="33" t="str">
        <f>IF(DD841&gt;='PAINEL E TARGET'!$T$11,'PAINEL E TARGET'!$S$11,
IF(DD841&gt;='PAINEL E TARGET'!$T$12,'PAINEL E TARGET'!$S$12,
IF(DD841&gt;='PAINEL E TARGET'!$T$13,'PAINEL E TARGET'!$S$13,
IF(DD841&gt;='PAINEL E TARGET'!$T$14,'PAINEL E TARGET'!$S$14,
IF(DD841&gt;='PAINEL E TARGET'!$T$15,'PAINEL E TARGET'!$S$15,
IF(DD841&gt;='PAINEL E TARGET'!$T$16,'PAINEL E TARGET'!$S$16,
IF(DD841&gt;='PAINEL E TARGET'!$T$17,'PAINEL E TARGET'!$S$17,
IF(DD841&gt;='PAINEL E TARGET'!$T$18,'PAINEL E TARGET'!$S$18,'PAINEL E TARGET'!$S$19))))))))</f>
        <v>7. Fx de 125% a 129,9%</v>
      </c>
      <c r="DF841" s="17">
        <f>IFERROR(VLOOKUP($BW841,'PAINEL E TARGET'!$G$1:$Q$99,8,0),0)</f>
        <v>0.1</v>
      </c>
      <c r="DG841" s="17">
        <f>VLOOKUP(DE841,'PAINEL E TARGET'!$S$10:$U$19,3,0)</f>
        <v>1.5</v>
      </c>
      <c r="DH841" s="16">
        <f t="shared" si="500"/>
        <v>450.00000000000006</v>
      </c>
      <c r="DI841" s="17">
        <f t="shared" si="486"/>
        <v>0.78400000000000003</v>
      </c>
      <c r="DJ841" s="33" t="str">
        <f>IF(DI841&gt;='PAINEL E TARGET'!$T$11,'PAINEL E TARGET'!$S$11,
IF(DI841&gt;='PAINEL E TARGET'!$T$12,'PAINEL E TARGET'!$S$12,
IF(DI841&gt;='PAINEL E TARGET'!$T$13,'PAINEL E TARGET'!$S$13,
IF(DI841&gt;='PAINEL E TARGET'!$T$14,'PAINEL E TARGET'!$S$14,
IF(DI841&gt;='PAINEL E TARGET'!$T$15,'PAINEL E TARGET'!$S$15,
IF(DI841&gt;='PAINEL E TARGET'!$T$16,'PAINEL E TARGET'!$S$16,
IF(DI841&gt;='PAINEL E TARGET'!$T$17,'PAINEL E TARGET'!$S$17,
IF(DI841&gt;='PAINEL E TARGET'!$T$18,'PAINEL E TARGET'!$S$18,'PAINEL E TARGET'!$S$19))))))))</f>
        <v>Não elegível</v>
      </c>
      <c r="DK841" s="17">
        <f>IFERROR(VLOOKUP($BW841,'PAINEL E TARGET'!$G$1:$Q$99,9,0),0)</f>
        <v>0.05</v>
      </c>
      <c r="DL841" s="17">
        <f>VLOOKUP(DJ841,'PAINEL E TARGET'!$S$10:$U$19,3,0)</f>
        <v>0</v>
      </c>
      <c r="DM841" s="16">
        <f t="shared" si="501"/>
        <v>0</v>
      </c>
      <c r="DN841" s="17">
        <f t="shared" si="487"/>
        <v>0.33400000000000002</v>
      </c>
      <c r="DO841" s="33" t="str">
        <f>IF(DN841&gt;='PAINEL E TARGET'!$T$11,'PAINEL E TARGET'!$S$11,
IF(DN841&gt;='PAINEL E TARGET'!$T$12,'PAINEL E TARGET'!$S$12,
IF(DN841&gt;='PAINEL E TARGET'!$T$13,'PAINEL E TARGET'!$S$13,
IF(DN841&gt;='PAINEL E TARGET'!$T$14,'PAINEL E TARGET'!$S$14,
IF(DN841&gt;='PAINEL E TARGET'!$T$15,'PAINEL E TARGET'!$S$15,
IF(DN841&gt;='PAINEL E TARGET'!$T$16,'PAINEL E TARGET'!$S$16,
IF(DN841&gt;='PAINEL E TARGET'!$T$17,'PAINEL E TARGET'!$S$17,
IF(DN841&gt;='PAINEL E TARGET'!$T$18,'PAINEL E TARGET'!$S$18,'PAINEL E TARGET'!$S$19))))))))</f>
        <v>Não elegível</v>
      </c>
      <c r="DP841" s="17">
        <f>IFERROR(VLOOKUP($BW841,'PAINEL E TARGET'!$G$1:$Q$99,10,0),0)</f>
        <v>0</v>
      </c>
      <c r="DQ841" s="17">
        <f>VLOOKUP(DO841,'PAINEL E TARGET'!$S$10:$U$19,3,0)</f>
        <v>0</v>
      </c>
      <c r="DR841" s="16">
        <f t="shared" si="502"/>
        <v>0</v>
      </c>
      <c r="DS841" s="17">
        <f t="shared" si="488"/>
        <v>0.92500000000000004</v>
      </c>
      <c r="DT841" s="16">
        <f>IF(DS841&gt;=1,VLOOKUP(BO841,'PAINEL E TARGET'!$S$1:$W$8,5,0),0)</f>
        <v>0</v>
      </c>
      <c r="DU841" s="16">
        <f t="shared" si="503"/>
        <v>2685.0000000000005</v>
      </c>
    </row>
    <row r="842" spans="2:125" s="32" customFormat="1" x14ac:dyDescent="0.2">
      <c r="B842" s="44">
        <v>43541</v>
      </c>
      <c r="C842" s="65">
        <v>1773</v>
      </c>
      <c r="D842" s="66" t="s">
        <v>836</v>
      </c>
      <c r="E842" s="65">
        <v>417</v>
      </c>
      <c r="F842" s="65" t="s">
        <v>1020</v>
      </c>
      <c r="G842" s="67">
        <v>4310143.7198604532</v>
      </c>
      <c r="H842" s="67">
        <v>2245856.7223609267</v>
      </c>
      <c r="I842" s="67">
        <v>1866967.1799999997</v>
      </c>
      <c r="J842" s="68">
        <v>0.83129398300946622</v>
      </c>
      <c r="K842" s="67">
        <v>299906.2746130295</v>
      </c>
      <c r="L842" s="67">
        <v>1770203.8986784343</v>
      </c>
      <c r="M842" s="67">
        <v>222381.25</v>
      </c>
      <c r="N842" s="67">
        <v>1595782.2000000002</v>
      </c>
      <c r="O842" s="67">
        <v>3989818.3659474785</v>
      </c>
      <c r="P842" s="67" t="s">
        <v>1082</v>
      </c>
      <c r="Q842" s="67" t="s">
        <v>1082</v>
      </c>
      <c r="R842" s="67">
        <v>0</v>
      </c>
      <c r="S842" s="67">
        <v>0</v>
      </c>
      <c r="T842" s="68">
        <v>9.2811775179343886E-2</v>
      </c>
      <c r="U842" s="68">
        <v>8.3805974649858866E-2</v>
      </c>
      <c r="V842" s="68">
        <v>0.90296704796258065</v>
      </c>
      <c r="W842" s="67">
        <v>192130.6</v>
      </c>
      <c r="X842" s="67">
        <v>152372.95999999996</v>
      </c>
      <c r="Y842" s="68">
        <v>0.79306971403826332</v>
      </c>
      <c r="Z842" s="68">
        <v>5.7809671941141914E-2</v>
      </c>
      <c r="AA842" s="68">
        <v>6.2046500824774579E-2</v>
      </c>
      <c r="AB842" s="68">
        <v>1.0732892739461717</v>
      </c>
      <c r="AC842" s="67">
        <v>119672.38999999998</v>
      </c>
      <c r="AD842" s="67">
        <v>112810.68000000001</v>
      </c>
      <c r="AE842" s="68">
        <v>0.94266254730936705</v>
      </c>
      <c r="AF842" s="43">
        <v>80</v>
      </c>
      <c r="AG842" s="43">
        <v>73</v>
      </c>
      <c r="AH842" s="43">
        <v>43</v>
      </c>
      <c r="AI842" s="43">
        <v>31</v>
      </c>
      <c r="AJ842" s="67">
        <v>102104.1</v>
      </c>
      <c r="AK842" s="67">
        <v>82654</v>
      </c>
      <c r="AL842" s="68">
        <v>0.80950715984960442</v>
      </c>
      <c r="AM842" s="67">
        <v>21432.400000000001</v>
      </c>
      <c r="AN842" s="67">
        <v>8230.6</v>
      </c>
      <c r="AO842" s="68">
        <v>0.38402605401168322</v>
      </c>
      <c r="AP842" s="67">
        <v>4352.9799999999996</v>
      </c>
      <c r="AQ842" s="67">
        <v>2289.9</v>
      </c>
      <c r="AR842" s="68">
        <v>0.5260534162803413</v>
      </c>
      <c r="AS842" s="67">
        <v>64241.119999999995</v>
      </c>
      <c r="AT842" s="67">
        <v>59198.46</v>
      </c>
      <c r="AU842" s="68">
        <v>0.9215041705375</v>
      </c>
      <c r="AV842" s="43">
        <v>1816.0699999999997</v>
      </c>
      <c r="AW842" s="43">
        <v>1529.7</v>
      </c>
      <c r="AX842" s="69">
        <v>0.8423133469524855</v>
      </c>
      <c r="AY842" s="43">
        <v>299906.2746130295</v>
      </c>
      <c r="AZ842" s="43">
        <v>222381.25</v>
      </c>
      <c r="BA842" s="43">
        <v>62738.834357806547</v>
      </c>
      <c r="BB842" s="43">
        <v>54607.24</v>
      </c>
      <c r="BC842" s="43">
        <v>578586.97131933761</v>
      </c>
      <c r="BD842" s="43">
        <v>121024.42821477035</v>
      </c>
      <c r="BE842" s="43">
        <v>372986.33999999991</v>
      </c>
      <c r="BF842" s="43">
        <v>232322.08999999997</v>
      </c>
      <c r="BG842" s="43">
        <v>3501.14</v>
      </c>
      <c r="BH842" s="43">
        <v>94</v>
      </c>
      <c r="BI842" s="44">
        <v>43173</v>
      </c>
      <c r="BJ842" s="44">
        <v>43541</v>
      </c>
      <c r="BK842" s="44">
        <v>43172</v>
      </c>
      <c r="BL842" s="43">
        <f t="shared" si="489"/>
        <v>1866967.1799999997</v>
      </c>
      <c r="BM842" s="43">
        <f t="shared" si="490"/>
        <v>1818163.4500000002</v>
      </c>
      <c r="BO842" s="16" t="str">
        <f>IFERROR(VLOOKUP($C842,'PORTE LOJA'!A:B,2,0),"PORTE 1")</f>
        <v>PORTE 5</v>
      </c>
      <c r="BP842" s="16">
        <f>VLOOKUP(BO842,'PAINEL E TARGET'!$S$1:$W$8,3,0)</f>
        <v>3750</v>
      </c>
      <c r="BQ842" s="16">
        <f t="shared" si="468"/>
        <v>1</v>
      </c>
      <c r="BR842" s="16">
        <f t="shared" si="469"/>
        <v>1</v>
      </c>
      <c r="BS842" s="16">
        <f t="shared" si="470"/>
        <v>1</v>
      </c>
      <c r="BT842" s="16">
        <f t="shared" si="471"/>
        <v>1</v>
      </c>
      <c r="BU842" s="16">
        <f t="shared" si="472"/>
        <v>1</v>
      </c>
      <c r="BV842" s="16">
        <f t="shared" si="473"/>
        <v>1</v>
      </c>
      <c r="BW842" s="17" t="str">
        <f t="shared" si="491"/>
        <v>111111</v>
      </c>
      <c r="BY842" s="17">
        <f t="shared" si="474"/>
        <v>0.83099999999999996</v>
      </c>
      <c r="BZ842" s="17">
        <f t="shared" si="475"/>
        <v>0.878</v>
      </c>
      <c r="CA842" s="17" t="str">
        <f t="shared" si="492"/>
        <v>Sem Retira</v>
      </c>
      <c r="CB842" s="17">
        <f t="shared" si="493"/>
        <v>0.878</v>
      </c>
      <c r="CC842" s="33" t="str">
        <f>IF(CB842&gt;='PAINEL E TARGET'!$T$11,'PAINEL E TARGET'!$S$11,
IF(CB842&gt;='PAINEL E TARGET'!$T$12,'PAINEL E TARGET'!$S$12,
IF(CB842&gt;='PAINEL E TARGET'!$T$13,'PAINEL E TARGET'!$S$13,
IF(CB842&gt;='PAINEL E TARGET'!$T$14,'PAINEL E TARGET'!$S$14,
IF(CB842&gt;='PAINEL E TARGET'!$T$15,'PAINEL E TARGET'!$S$15,
IF(CB842&gt;='PAINEL E TARGET'!$T$16,'PAINEL E TARGET'!$S$16,
IF(CB842&gt;='PAINEL E TARGET'!$T$17,'PAINEL E TARGET'!$S$17,
IF(CB842&gt;='PAINEL E TARGET'!$T$18,'PAINEL E TARGET'!$S$18,'PAINEL E TARGET'!$S$19))))))))</f>
        <v>Não elegível</v>
      </c>
      <c r="CD842" s="17">
        <f>IFERROR(VLOOKUP($BW842,'PAINEL E TARGET'!$G$1:$Q$99,4,0),0)</f>
        <v>0.25</v>
      </c>
      <c r="CE842" s="17">
        <f>VLOOKUP(CC842,'PAINEL E TARGET'!$S$10:$U$19,3,0)</f>
        <v>0</v>
      </c>
      <c r="CF842" s="16">
        <f t="shared" si="494"/>
        <v>0</v>
      </c>
      <c r="CG842" s="17">
        <f t="shared" si="476"/>
        <v>0.81</v>
      </c>
      <c r="CH842" s="17">
        <f t="shared" si="477"/>
        <v>0.38400000000000001</v>
      </c>
      <c r="CI842" s="17">
        <f t="shared" si="478"/>
        <v>0.52600000000000002</v>
      </c>
      <c r="CJ842" s="17">
        <f t="shared" si="479"/>
        <v>0.92200000000000004</v>
      </c>
      <c r="CK842" s="17">
        <f t="shared" si="480"/>
        <v>0.84199999999999997</v>
      </c>
      <c r="CL842" s="17">
        <f t="shared" si="481"/>
        <v>0.79300000000000004</v>
      </c>
      <c r="CM842" s="16">
        <f t="shared" si="482"/>
        <v>3</v>
      </c>
      <c r="CN842" s="17" t="str">
        <f t="shared" si="495"/>
        <v>não ok</v>
      </c>
      <c r="CO842" s="17">
        <f t="shared" si="496"/>
        <v>0</v>
      </c>
      <c r="CP842" s="33" t="str">
        <f>IF(CO842&gt;='PAINEL E TARGET'!$T$11,'PAINEL E TARGET'!$S$11,
IF(CO842&gt;='PAINEL E TARGET'!$T$12,'PAINEL E TARGET'!$S$12,
IF(CO842&gt;='PAINEL E TARGET'!$T$13,'PAINEL E TARGET'!$S$13,
IF(CO842&gt;='PAINEL E TARGET'!$T$14,'PAINEL E TARGET'!$S$14,
IF(CO842&gt;='PAINEL E TARGET'!$T$15,'PAINEL E TARGET'!$S$15,
IF(CO842&gt;='PAINEL E TARGET'!$T$16,'PAINEL E TARGET'!$S$16,
IF(CO842&gt;='PAINEL E TARGET'!$T$17,'PAINEL E TARGET'!$S$17,
IF(CO842&gt;='PAINEL E TARGET'!$T$18,'PAINEL E TARGET'!$S$18,'PAINEL E TARGET'!$S$19))))))))</f>
        <v>Não elegível</v>
      </c>
      <c r="CQ842" s="17">
        <f>IFERROR(VLOOKUP($BW842,'PAINEL E TARGET'!$G$1:$Q$99,5,0),0)</f>
        <v>0.25</v>
      </c>
      <c r="CR842" s="17">
        <f>VLOOKUP(CP842,'PAINEL E TARGET'!$S$10:$U$19,3,0)</f>
        <v>0</v>
      </c>
      <c r="CS842" s="16">
        <f t="shared" si="497"/>
        <v>0</v>
      </c>
      <c r="CT842" s="17">
        <f t="shared" si="483"/>
        <v>0.94299999999999995</v>
      </c>
      <c r="CU842" s="33" t="str">
        <f>IF(CT842&gt;='PAINEL E TARGET'!$T$11,'PAINEL E TARGET'!$S$11,
IF(CT842&gt;='PAINEL E TARGET'!$T$12,'PAINEL E TARGET'!$S$12,
IF(CT842&gt;='PAINEL E TARGET'!$T$13,'PAINEL E TARGET'!$S$13,
IF(CT842&gt;='PAINEL E TARGET'!$T$14,'PAINEL E TARGET'!$S$14,
IF(CT842&gt;='PAINEL E TARGET'!$T$15,'PAINEL E TARGET'!$S$15,
IF(CT842&gt;='PAINEL E TARGET'!$T$16,'PAINEL E TARGET'!$S$16,
IF(CT842&gt;='PAINEL E TARGET'!$T$17,'PAINEL E TARGET'!$S$17,
IF(CT842&gt;='PAINEL E TARGET'!$T$18,'PAINEL E TARGET'!$S$18,'PAINEL E TARGET'!$S$19))))))))</f>
        <v>1. Fx de 90% a 99,9%</v>
      </c>
      <c r="CV842" s="17">
        <f>IFERROR(VLOOKUP($BW842,'PAINEL E TARGET'!$G$1:$Q$99,6,0),0)</f>
        <v>0.2</v>
      </c>
      <c r="CW842" s="17">
        <f>VLOOKUP(CU842,'PAINEL E TARGET'!$S$10:$U$19,3,0)</f>
        <v>0.5</v>
      </c>
      <c r="CX842" s="16">
        <f t="shared" si="498"/>
        <v>375</v>
      </c>
      <c r="CY842" s="17">
        <f t="shared" si="484"/>
        <v>0.74199999999999999</v>
      </c>
      <c r="CZ842" s="33" t="str">
        <f>IF(CY842&gt;='PAINEL E TARGET'!$T$11,'PAINEL E TARGET'!$S$11,
IF(CY842&gt;='PAINEL E TARGET'!$T$12,'PAINEL E TARGET'!$S$12,
IF(CY842&gt;='PAINEL E TARGET'!$T$13,'PAINEL E TARGET'!$S$13,
IF(CY842&gt;='PAINEL E TARGET'!$T$14,'PAINEL E TARGET'!$S$14,
IF(CY842&gt;='PAINEL E TARGET'!$T$15,'PAINEL E TARGET'!$S$15,
IF(CY842&gt;='PAINEL E TARGET'!$T$16,'PAINEL E TARGET'!$S$16,
IF(CY842&gt;='PAINEL E TARGET'!$T$17,'PAINEL E TARGET'!$S$17,
IF(CY842&gt;='PAINEL E TARGET'!$T$18,'PAINEL E TARGET'!$S$18,'PAINEL E TARGET'!$S$19))))))))</f>
        <v>Não elegível</v>
      </c>
      <c r="DA842" s="17">
        <f>IFERROR(VLOOKUP($BW842,'PAINEL E TARGET'!$G$1:$Q$99,7,0),0)</f>
        <v>0.15</v>
      </c>
      <c r="DB842" s="17">
        <f>VLOOKUP(CZ842,'PAINEL E TARGET'!$S$10:$U$19,3,0)</f>
        <v>0</v>
      </c>
      <c r="DC842" s="16">
        <f t="shared" si="499"/>
        <v>0</v>
      </c>
      <c r="DD842" s="17">
        <f t="shared" si="485"/>
        <v>0.87</v>
      </c>
      <c r="DE842" s="33" t="str">
        <f>IF(DD842&gt;='PAINEL E TARGET'!$T$11,'PAINEL E TARGET'!$S$11,
IF(DD842&gt;='PAINEL E TARGET'!$T$12,'PAINEL E TARGET'!$S$12,
IF(DD842&gt;='PAINEL E TARGET'!$T$13,'PAINEL E TARGET'!$S$13,
IF(DD842&gt;='PAINEL E TARGET'!$T$14,'PAINEL E TARGET'!$S$14,
IF(DD842&gt;='PAINEL E TARGET'!$T$15,'PAINEL E TARGET'!$S$15,
IF(DD842&gt;='PAINEL E TARGET'!$T$16,'PAINEL E TARGET'!$S$16,
IF(DD842&gt;='PAINEL E TARGET'!$T$17,'PAINEL E TARGET'!$S$17,
IF(DD842&gt;='PAINEL E TARGET'!$T$18,'PAINEL E TARGET'!$S$18,'PAINEL E TARGET'!$S$19))))))))</f>
        <v>Não elegível</v>
      </c>
      <c r="DF842" s="17">
        <f>IFERROR(VLOOKUP($BW842,'PAINEL E TARGET'!$G$1:$Q$99,8,0),0)</f>
        <v>0.1</v>
      </c>
      <c r="DG842" s="17">
        <f>VLOOKUP(DE842,'PAINEL E TARGET'!$S$10:$U$19,3,0)</f>
        <v>0</v>
      </c>
      <c r="DH842" s="16">
        <f t="shared" si="500"/>
        <v>0</v>
      </c>
      <c r="DI842" s="17">
        <f t="shared" si="486"/>
        <v>0.72099999999999997</v>
      </c>
      <c r="DJ842" s="33" t="str">
        <f>IF(DI842&gt;='PAINEL E TARGET'!$T$11,'PAINEL E TARGET'!$S$11,
IF(DI842&gt;='PAINEL E TARGET'!$T$12,'PAINEL E TARGET'!$S$12,
IF(DI842&gt;='PAINEL E TARGET'!$T$13,'PAINEL E TARGET'!$S$13,
IF(DI842&gt;='PAINEL E TARGET'!$T$14,'PAINEL E TARGET'!$S$14,
IF(DI842&gt;='PAINEL E TARGET'!$T$15,'PAINEL E TARGET'!$S$15,
IF(DI842&gt;='PAINEL E TARGET'!$T$16,'PAINEL E TARGET'!$S$16,
IF(DI842&gt;='PAINEL E TARGET'!$T$17,'PAINEL E TARGET'!$S$17,
IF(DI842&gt;='PAINEL E TARGET'!$T$18,'PAINEL E TARGET'!$S$18,'PAINEL E TARGET'!$S$19))))))))</f>
        <v>Não elegível</v>
      </c>
      <c r="DK842" s="17">
        <f>IFERROR(VLOOKUP($BW842,'PAINEL E TARGET'!$G$1:$Q$99,9,0),0)</f>
        <v>0.05</v>
      </c>
      <c r="DL842" s="17">
        <f>VLOOKUP(DJ842,'PAINEL E TARGET'!$S$10:$U$19,3,0)</f>
        <v>0</v>
      </c>
      <c r="DM842" s="16">
        <f t="shared" si="501"/>
        <v>0</v>
      </c>
      <c r="DN842" s="17">
        <f t="shared" si="487"/>
        <v>0.84199999999999997</v>
      </c>
      <c r="DO842" s="33" t="str">
        <f>IF(DN842&gt;='PAINEL E TARGET'!$T$11,'PAINEL E TARGET'!$S$11,
IF(DN842&gt;='PAINEL E TARGET'!$T$12,'PAINEL E TARGET'!$S$12,
IF(DN842&gt;='PAINEL E TARGET'!$T$13,'PAINEL E TARGET'!$S$13,
IF(DN842&gt;='PAINEL E TARGET'!$T$14,'PAINEL E TARGET'!$S$14,
IF(DN842&gt;='PAINEL E TARGET'!$T$15,'PAINEL E TARGET'!$S$15,
IF(DN842&gt;='PAINEL E TARGET'!$T$16,'PAINEL E TARGET'!$S$16,
IF(DN842&gt;='PAINEL E TARGET'!$T$17,'PAINEL E TARGET'!$S$17,
IF(DN842&gt;='PAINEL E TARGET'!$T$18,'PAINEL E TARGET'!$S$18,'PAINEL E TARGET'!$S$19))))))))</f>
        <v>Não elegível</v>
      </c>
      <c r="DP842" s="17">
        <f>IFERROR(VLOOKUP($BW842,'PAINEL E TARGET'!$G$1:$Q$99,10,0),0)</f>
        <v>0</v>
      </c>
      <c r="DQ842" s="17">
        <f>VLOOKUP(DO842,'PAINEL E TARGET'!$S$10:$U$19,3,0)</f>
        <v>0</v>
      </c>
      <c r="DR842" s="16">
        <f t="shared" si="502"/>
        <v>0</v>
      </c>
      <c r="DS842" s="17">
        <f t="shared" si="488"/>
        <v>0.91300000000000003</v>
      </c>
      <c r="DT842" s="16">
        <f>IF(DS842&gt;=1,VLOOKUP(BO842,'PAINEL E TARGET'!$S$1:$W$8,5,0),0)</f>
        <v>0</v>
      </c>
      <c r="DU842" s="16">
        <f t="shared" si="503"/>
        <v>375</v>
      </c>
    </row>
    <row r="843" spans="2:125" s="32" customFormat="1" x14ac:dyDescent="0.2">
      <c r="B843" s="44">
        <v>43541</v>
      </c>
      <c r="C843" s="65">
        <v>1775</v>
      </c>
      <c r="D843" s="66" t="s">
        <v>837</v>
      </c>
      <c r="E843" s="65">
        <v>419</v>
      </c>
      <c r="F843" s="65" t="s">
        <v>1020</v>
      </c>
      <c r="G843" s="67">
        <v>1972962.5959667163</v>
      </c>
      <c r="H843" s="67">
        <v>1157996.1450769634</v>
      </c>
      <c r="I843" s="67">
        <v>1028764.0800000001</v>
      </c>
      <c r="J843" s="68">
        <v>0.88840026313872211</v>
      </c>
      <c r="K843" s="67">
        <v>197604.86058145791</v>
      </c>
      <c r="L843" s="67">
        <v>722590.16882788658</v>
      </c>
      <c r="M843" s="67">
        <v>252751.88</v>
      </c>
      <c r="N843" s="67">
        <v>708056.35000000009</v>
      </c>
      <c r="O843" s="67">
        <v>1584766.8662822761</v>
      </c>
      <c r="P843" s="67" t="s">
        <v>1082</v>
      </c>
      <c r="Q843" s="67" t="s">
        <v>1082</v>
      </c>
      <c r="R843" s="67">
        <v>0</v>
      </c>
      <c r="S843" s="67">
        <v>0</v>
      </c>
      <c r="T843" s="68">
        <v>9.4693676030755569E-2</v>
      </c>
      <c r="U843" s="68">
        <v>8.9973750537086908E-2</v>
      </c>
      <c r="V843" s="68">
        <v>0.95015585315184425</v>
      </c>
      <c r="W843" s="67">
        <v>87136.65</v>
      </c>
      <c r="X843" s="67">
        <v>86447.520000000019</v>
      </c>
      <c r="Y843" s="68">
        <v>0.992091387493093</v>
      </c>
      <c r="Z843" s="68">
        <v>5.8838874661987207E-2</v>
      </c>
      <c r="AA843" s="68">
        <v>4.2160265425703107E-2</v>
      </c>
      <c r="AB843" s="68">
        <v>0.71653758961064395</v>
      </c>
      <c r="AC843" s="67">
        <v>54143.240000000013</v>
      </c>
      <c r="AD843" s="67">
        <v>40507.93</v>
      </c>
      <c r="AE843" s="68">
        <v>0.74816228212423175</v>
      </c>
      <c r="AF843" s="43">
        <v>80</v>
      </c>
      <c r="AG843" s="43">
        <v>78</v>
      </c>
      <c r="AH843" s="43">
        <v>38</v>
      </c>
      <c r="AI843" s="43">
        <v>31</v>
      </c>
      <c r="AJ843" s="67">
        <v>52264.819999999992</v>
      </c>
      <c r="AK843" s="67">
        <v>58225.5</v>
      </c>
      <c r="AL843" s="68">
        <v>1.114047651938723</v>
      </c>
      <c r="AM843" s="67">
        <v>10622.259999999998</v>
      </c>
      <c r="AN843" s="67">
        <v>7052.64</v>
      </c>
      <c r="AO843" s="68">
        <v>0.66394910310988442</v>
      </c>
      <c r="AP843" s="67">
        <v>6530.38</v>
      </c>
      <c r="AQ843" s="67">
        <v>8825.5000000000018</v>
      </c>
      <c r="AR843" s="68">
        <v>1.3514527485383701</v>
      </c>
      <c r="AS843" s="67">
        <v>17719.189999999999</v>
      </c>
      <c r="AT843" s="67">
        <v>12343.880000000001</v>
      </c>
      <c r="AU843" s="68">
        <v>0.69663906758717542</v>
      </c>
      <c r="AV843" s="43">
        <v>561.07000000000005</v>
      </c>
      <c r="AW843" s="43">
        <v>254.95000000000002</v>
      </c>
      <c r="AX843" s="69">
        <v>0.45439962927976901</v>
      </c>
      <c r="AY843" s="43">
        <v>197604.86058145791</v>
      </c>
      <c r="AZ843" s="43">
        <v>252751.88</v>
      </c>
      <c r="BA843" s="43">
        <v>32341.775092832231</v>
      </c>
      <c r="BB843" s="43">
        <v>35735.950000000004</v>
      </c>
      <c r="BC843" s="43">
        <v>340436.9808864959</v>
      </c>
      <c r="BD843" s="43">
        <v>56025.551500944755</v>
      </c>
      <c r="BE843" s="43">
        <v>150856.42000000001</v>
      </c>
      <c r="BF843" s="43">
        <v>93736.200000000012</v>
      </c>
      <c r="BG843" s="43">
        <v>970.93000000000018</v>
      </c>
      <c r="BH843" s="43">
        <v>82</v>
      </c>
      <c r="BI843" s="44">
        <v>43173</v>
      </c>
      <c r="BJ843" s="44">
        <v>43541</v>
      </c>
      <c r="BK843" s="44">
        <v>43172</v>
      </c>
      <c r="BL843" s="43">
        <f t="shared" si="489"/>
        <v>1028764.0800000001</v>
      </c>
      <c r="BM843" s="43">
        <f t="shared" si="490"/>
        <v>960808.2300000001</v>
      </c>
      <c r="BO843" s="16" t="str">
        <f>IFERROR(VLOOKUP($C843,'PORTE LOJA'!A:B,2,0),"PORTE 1")</f>
        <v>PORTE 3</v>
      </c>
      <c r="BP843" s="16">
        <f>VLOOKUP(BO843,'PAINEL E TARGET'!$S$1:$W$8,3,0)</f>
        <v>2400</v>
      </c>
      <c r="BQ843" s="16">
        <f t="shared" si="468"/>
        <v>1</v>
      </c>
      <c r="BR843" s="16">
        <f t="shared" si="469"/>
        <v>1</v>
      </c>
      <c r="BS843" s="16">
        <f t="shared" si="470"/>
        <v>1</v>
      </c>
      <c r="BT843" s="16">
        <f t="shared" si="471"/>
        <v>1</v>
      </c>
      <c r="BU843" s="16">
        <f t="shared" si="472"/>
        <v>1</v>
      </c>
      <c r="BV843" s="16">
        <f t="shared" si="473"/>
        <v>1</v>
      </c>
      <c r="BW843" s="17" t="str">
        <f t="shared" si="491"/>
        <v>111111</v>
      </c>
      <c r="BY843" s="17">
        <f t="shared" si="474"/>
        <v>0.88800000000000001</v>
      </c>
      <c r="BZ843" s="17">
        <f t="shared" si="475"/>
        <v>1.044</v>
      </c>
      <c r="CA843" s="17" t="str">
        <f t="shared" si="492"/>
        <v>Sem Retira</v>
      </c>
      <c r="CB843" s="17">
        <f t="shared" si="493"/>
        <v>1.044</v>
      </c>
      <c r="CC843" s="33" t="str">
        <f>IF(CB843&gt;='PAINEL E TARGET'!$T$11,'PAINEL E TARGET'!$S$11,
IF(CB843&gt;='PAINEL E TARGET'!$T$12,'PAINEL E TARGET'!$S$12,
IF(CB843&gt;='PAINEL E TARGET'!$T$13,'PAINEL E TARGET'!$S$13,
IF(CB843&gt;='PAINEL E TARGET'!$T$14,'PAINEL E TARGET'!$S$14,
IF(CB843&gt;='PAINEL E TARGET'!$T$15,'PAINEL E TARGET'!$S$15,
IF(CB843&gt;='PAINEL E TARGET'!$T$16,'PAINEL E TARGET'!$S$16,
IF(CB843&gt;='PAINEL E TARGET'!$T$17,'PAINEL E TARGET'!$S$17,
IF(CB843&gt;='PAINEL E TARGET'!$T$18,'PAINEL E TARGET'!$S$18,'PAINEL E TARGET'!$S$19))))))))</f>
        <v>2. Fx de 100% a 104,9%</v>
      </c>
      <c r="CD843" s="17">
        <f>IFERROR(VLOOKUP($BW843,'PAINEL E TARGET'!$G$1:$Q$99,4,0),0)</f>
        <v>0.25</v>
      </c>
      <c r="CE843" s="17">
        <f>VLOOKUP(CC843,'PAINEL E TARGET'!$S$10:$U$19,3,0)</f>
        <v>1</v>
      </c>
      <c r="CF843" s="16">
        <f t="shared" si="494"/>
        <v>600</v>
      </c>
      <c r="CG843" s="17">
        <f t="shared" si="476"/>
        <v>1.1140000000000001</v>
      </c>
      <c r="CH843" s="17">
        <f t="shared" si="477"/>
        <v>0.66400000000000003</v>
      </c>
      <c r="CI843" s="17">
        <f t="shared" si="478"/>
        <v>1.351</v>
      </c>
      <c r="CJ843" s="17">
        <f t="shared" si="479"/>
        <v>0.69699999999999995</v>
      </c>
      <c r="CK843" s="17">
        <f t="shared" si="480"/>
        <v>0.45400000000000001</v>
      </c>
      <c r="CL843" s="17">
        <f t="shared" si="481"/>
        <v>0.99199999999999999</v>
      </c>
      <c r="CM843" s="16">
        <f t="shared" si="482"/>
        <v>2</v>
      </c>
      <c r="CN843" s="17" t="str">
        <f t="shared" si="495"/>
        <v>não ok</v>
      </c>
      <c r="CO843" s="17">
        <f t="shared" si="496"/>
        <v>0</v>
      </c>
      <c r="CP843" s="33" t="str">
        <f>IF(CO843&gt;='PAINEL E TARGET'!$T$11,'PAINEL E TARGET'!$S$11,
IF(CO843&gt;='PAINEL E TARGET'!$T$12,'PAINEL E TARGET'!$S$12,
IF(CO843&gt;='PAINEL E TARGET'!$T$13,'PAINEL E TARGET'!$S$13,
IF(CO843&gt;='PAINEL E TARGET'!$T$14,'PAINEL E TARGET'!$S$14,
IF(CO843&gt;='PAINEL E TARGET'!$T$15,'PAINEL E TARGET'!$S$15,
IF(CO843&gt;='PAINEL E TARGET'!$T$16,'PAINEL E TARGET'!$S$16,
IF(CO843&gt;='PAINEL E TARGET'!$T$17,'PAINEL E TARGET'!$S$17,
IF(CO843&gt;='PAINEL E TARGET'!$T$18,'PAINEL E TARGET'!$S$18,'PAINEL E TARGET'!$S$19))))))))</f>
        <v>Não elegível</v>
      </c>
      <c r="CQ843" s="17">
        <f>IFERROR(VLOOKUP($BW843,'PAINEL E TARGET'!$G$1:$Q$99,5,0),0)</f>
        <v>0.25</v>
      </c>
      <c r="CR843" s="17">
        <f>VLOOKUP(CP843,'PAINEL E TARGET'!$S$10:$U$19,3,0)</f>
        <v>0</v>
      </c>
      <c r="CS843" s="16">
        <f t="shared" si="497"/>
        <v>0</v>
      </c>
      <c r="CT843" s="17">
        <f t="shared" si="483"/>
        <v>0.748</v>
      </c>
      <c r="CU843" s="33" t="str">
        <f>IF(CT843&gt;='PAINEL E TARGET'!$T$11,'PAINEL E TARGET'!$S$11,
IF(CT843&gt;='PAINEL E TARGET'!$T$12,'PAINEL E TARGET'!$S$12,
IF(CT843&gt;='PAINEL E TARGET'!$T$13,'PAINEL E TARGET'!$S$13,
IF(CT843&gt;='PAINEL E TARGET'!$T$14,'PAINEL E TARGET'!$S$14,
IF(CT843&gt;='PAINEL E TARGET'!$T$15,'PAINEL E TARGET'!$S$15,
IF(CT843&gt;='PAINEL E TARGET'!$T$16,'PAINEL E TARGET'!$S$16,
IF(CT843&gt;='PAINEL E TARGET'!$T$17,'PAINEL E TARGET'!$S$17,
IF(CT843&gt;='PAINEL E TARGET'!$T$18,'PAINEL E TARGET'!$S$18,'PAINEL E TARGET'!$S$19))))))))</f>
        <v>Não elegível</v>
      </c>
      <c r="CV843" s="17">
        <f>IFERROR(VLOOKUP($BW843,'PAINEL E TARGET'!$G$1:$Q$99,6,0),0)</f>
        <v>0.2</v>
      </c>
      <c r="CW843" s="17">
        <f>VLOOKUP(CU843,'PAINEL E TARGET'!$S$10:$U$19,3,0)</f>
        <v>0</v>
      </c>
      <c r="CX843" s="16">
        <f t="shared" si="498"/>
        <v>0</v>
      </c>
      <c r="CY843" s="17">
        <f t="shared" si="484"/>
        <v>1.2789999999999999</v>
      </c>
      <c r="CZ843" s="33" t="str">
        <f>IF(CY843&gt;='PAINEL E TARGET'!$T$11,'PAINEL E TARGET'!$S$11,
IF(CY843&gt;='PAINEL E TARGET'!$T$12,'PAINEL E TARGET'!$S$12,
IF(CY843&gt;='PAINEL E TARGET'!$T$13,'PAINEL E TARGET'!$S$13,
IF(CY843&gt;='PAINEL E TARGET'!$T$14,'PAINEL E TARGET'!$S$14,
IF(CY843&gt;='PAINEL E TARGET'!$T$15,'PAINEL E TARGET'!$S$15,
IF(CY843&gt;='PAINEL E TARGET'!$T$16,'PAINEL E TARGET'!$S$16,
IF(CY843&gt;='PAINEL E TARGET'!$T$17,'PAINEL E TARGET'!$S$17,
IF(CY843&gt;='PAINEL E TARGET'!$T$18,'PAINEL E TARGET'!$S$18,'PAINEL E TARGET'!$S$19))))))))</f>
        <v>7. Fx de 125% a 129,9%</v>
      </c>
      <c r="DA843" s="17">
        <f>IFERROR(VLOOKUP($BW843,'PAINEL E TARGET'!$G$1:$Q$99,7,0),0)</f>
        <v>0.15</v>
      </c>
      <c r="DB843" s="17">
        <f>VLOOKUP(CZ843,'PAINEL E TARGET'!$S$10:$U$19,3,0)</f>
        <v>1.5</v>
      </c>
      <c r="DC843" s="16">
        <f t="shared" si="499"/>
        <v>540</v>
      </c>
      <c r="DD843" s="17">
        <f t="shared" si="485"/>
        <v>1.105</v>
      </c>
      <c r="DE843" s="33" t="str">
        <f>IF(DD843&gt;='PAINEL E TARGET'!$T$11,'PAINEL E TARGET'!$S$11,
IF(DD843&gt;='PAINEL E TARGET'!$T$12,'PAINEL E TARGET'!$S$12,
IF(DD843&gt;='PAINEL E TARGET'!$T$13,'PAINEL E TARGET'!$S$13,
IF(DD843&gt;='PAINEL E TARGET'!$T$14,'PAINEL E TARGET'!$S$14,
IF(DD843&gt;='PAINEL E TARGET'!$T$15,'PAINEL E TARGET'!$S$15,
IF(DD843&gt;='PAINEL E TARGET'!$T$16,'PAINEL E TARGET'!$S$16,
IF(DD843&gt;='PAINEL E TARGET'!$T$17,'PAINEL E TARGET'!$S$17,
IF(DD843&gt;='PAINEL E TARGET'!$T$18,'PAINEL E TARGET'!$S$18,'PAINEL E TARGET'!$S$19))))))))</f>
        <v>4. Fx de 110% a 114,9%</v>
      </c>
      <c r="DF843" s="17">
        <f>IFERROR(VLOOKUP($BW843,'PAINEL E TARGET'!$G$1:$Q$99,8,0),0)</f>
        <v>0.1</v>
      </c>
      <c r="DG843" s="17">
        <f>VLOOKUP(DE843,'PAINEL E TARGET'!$S$10:$U$19,3,0)</f>
        <v>1.2</v>
      </c>
      <c r="DH843" s="16">
        <f t="shared" si="500"/>
        <v>288</v>
      </c>
      <c r="DI843" s="17">
        <f t="shared" si="486"/>
        <v>0.81599999999999995</v>
      </c>
      <c r="DJ843" s="33" t="str">
        <f>IF(DI843&gt;='PAINEL E TARGET'!$T$11,'PAINEL E TARGET'!$S$11,
IF(DI843&gt;='PAINEL E TARGET'!$T$12,'PAINEL E TARGET'!$S$12,
IF(DI843&gt;='PAINEL E TARGET'!$T$13,'PAINEL E TARGET'!$S$13,
IF(DI843&gt;='PAINEL E TARGET'!$T$14,'PAINEL E TARGET'!$S$14,
IF(DI843&gt;='PAINEL E TARGET'!$T$15,'PAINEL E TARGET'!$S$15,
IF(DI843&gt;='PAINEL E TARGET'!$T$16,'PAINEL E TARGET'!$S$16,
IF(DI843&gt;='PAINEL E TARGET'!$T$17,'PAINEL E TARGET'!$S$17,
IF(DI843&gt;='PAINEL E TARGET'!$T$18,'PAINEL E TARGET'!$S$18,'PAINEL E TARGET'!$S$19))))))))</f>
        <v>Não elegível</v>
      </c>
      <c r="DK843" s="17">
        <f>IFERROR(VLOOKUP($BW843,'PAINEL E TARGET'!$G$1:$Q$99,9,0),0)</f>
        <v>0.05</v>
      </c>
      <c r="DL843" s="17">
        <f>VLOOKUP(DJ843,'PAINEL E TARGET'!$S$10:$U$19,3,0)</f>
        <v>0</v>
      </c>
      <c r="DM843" s="16">
        <f t="shared" si="501"/>
        <v>0</v>
      </c>
      <c r="DN843" s="17">
        <f t="shared" si="487"/>
        <v>0.45400000000000001</v>
      </c>
      <c r="DO843" s="33" t="str">
        <f>IF(DN843&gt;='PAINEL E TARGET'!$T$11,'PAINEL E TARGET'!$S$11,
IF(DN843&gt;='PAINEL E TARGET'!$T$12,'PAINEL E TARGET'!$S$12,
IF(DN843&gt;='PAINEL E TARGET'!$T$13,'PAINEL E TARGET'!$S$13,
IF(DN843&gt;='PAINEL E TARGET'!$T$14,'PAINEL E TARGET'!$S$14,
IF(DN843&gt;='PAINEL E TARGET'!$T$15,'PAINEL E TARGET'!$S$15,
IF(DN843&gt;='PAINEL E TARGET'!$T$16,'PAINEL E TARGET'!$S$16,
IF(DN843&gt;='PAINEL E TARGET'!$T$17,'PAINEL E TARGET'!$S$17,
IF(DN843&gt;='PAINEL E TARGET'!$T$18,'PAINEL E TARGET'!$S$18,'PAINEL E TARGET'!$S$19))))))))</f>
        <v>Não elegível</v>
      </c>
      <c r="DP843" s="17">
        <f>IFERROR(VLOOKUP($BW843,'PAINEL E TARGET'!$G$1:$Q$99,10,0),0)</f>
        <v>0</v>
      </c>
      <c r="DQ843" s="17">
        <f>VLOOKUP(DO843,'PAINEL E TARGET'!$S$10:$U$19,3,0)</f>
        <v>0</v>
      </c>
      <c r="DR843" s="16">
        <f t="shared" si="502"/>
        <v>0</v>
      </c>
      <c r="DS843" s="17">
        <f t="shared" si="488"/>
        <v>0.97499999999999998</v>
      </c>
      <c r="DT843" s="16">
        <f>IF(DS843&gt;=1,VLOOKUP(BO843,'PAINEL E TARGET'!$S$1:$W$8,5,0),0)</f>
        <v>0</v>
      </c>
      <c r="DU843" s="16">
        <f t="shared" si="503"/>
        <v>1428</v>
      </c>
    </row>
    <row r="844" spans="2:125" s="32" customFormat="1" x14ac:dyDescent="0.2">
      <c r="B844" s="44">
        <v>43541</v>
      </c>
      <c r="C844" s="65">
        <v>1777</v>
      </c>
      <c r="D844" s="66" t="s">
        <v>838</v>
      </c>
      <c r="E844" s="65">
        <v>513</v>
      </c>
      <c r="F844" s="65" t="s">
        <v>944</v>
      </c>
      <c r="G844" s="67">
        <v>973814.92512436537</v>
      </c>
      <c r="H844" s="67">
        <v>585346.91317506169</v>
      </c>
      <c r="I844" s="67">
        <v>622811.44999999995</v>
      </c>
      <c r="J844" s="68">
        <v>1.0640039880311689</v>
      </c>
      <c r="K844" s="67">
        <v>40069.995712759526</v>
      </c>
      <c r="L844" s="67">
        <v>513316.86546212953</v>
      </c>
      <c r="M844" s="67">
        <v>56559.32</v>
      </c>
      <c r="N844" s="67">
        <v>559693.73</v>
      </c>
      <c r="O844" s="67">
        <v>921763.97246216412</v>
      </c>
      <c r="P844" s="67" t="s">
        <v>1082</v>
      </c>
      <c r="Q844" s="67" t="s">
        <v>1082</v>
      </c>
      <c r="R844" s="67">
        <v>0</v>
      </c>
      <c r="S844" s="67">
        <v>0</v>
      </c>
      <c r="T844" s="68">
        <v>9.1446605531183653E-2</v>
      </c>
      <c r="U844" s="68">
        <v>7.5890577742373844E-2</v>
      </c>
      <c r="V844" s="68">
        <v>0.82988950001533801</v>
      </c>
      <c r="W844" s="67">
        <v>50605.35</v>
      </c>
      <c r="X844" s="67">
        <v>46767.8</v>
      </c>
      <c r="Y844" s="68">
        <v>0.92416710881359387</v>
      </c>
      <c r="Z844" s="68">
        <v>0.16732072352317268</v>
      </c>
      <c r="AA844" s="68">
        <v>0.19348743182690942</v>
      </c>
      <c r="AB844" s="68">
        <v>1.1563865357067551</v>
      </c>
      <c r="AC844" s="67">
        <v>92593.090000000011</v>
      </c>
      <c r="AD844" s="67">
        <v>119237.22</v>
      </c>
      <c r="AE844" s="68">
        <v>1.2877550581798274</v>
      </c>
      <c r="AF844" s="43">
        <v>80</v>
      </c>
      <c r="AG844" s="43">
        <v>60</v>
      </c>
      <c r="AH844" s="43">
        <v>20</v>
      </c>
      <c r="AI844" s="43">
        <v>14</v>
      </c>
      <c r="AJ844" s="67">
        <v>31121.689999999995</v>
      </c>
      <c r="AK844" s="67">
        <v>33708</v>
      </c>
      <c r="AL844" s="68">
        <v>1.083103134823334</v>
      </c>
      <c r="AM844" s="67">
        <v>5105.1499999999996</v>
      </c>
      <c r="AN844" s="67">
        <v>4209.03</v>
      </c>
      <c r="AO844" s="68">
        <v>0.82446744953625262</v>
      </c>
      <c r="AP844" s="67">
        <v>2577.3099999999995</v>
      </c>
      <c r="AQ844" s="67">
        <v>2249.84</v>
      </c>
      <c r="AR844" s="68">
        <v>0.87294116734114269</v>
      </c>
      <c r="AS844" s="67">
        <v>11801.2</v>
      </c>
      <c r="AT844" s="67">
        <v>6600.9299999999994</v>
      </c>
      <c r="AU844" s="68">
        <v>0.55934396502050632</v>
      </c>
      <c r="AV844" s="43">
        <v>424.67999999999995</v>
      </c>
      <c r="AW844" s="43">
        <v>149.97</v>
      </c>
      <c r="AX844" s="69">
        <v>0.35313647923142133</v>
      </c>
      <c r="AY844" s="43">
        <v>40069.995712759526</v>
      </c>
      <c r="AZ844" s="43">
        <v>56559.32</v>
      </c>
      <c r="BA844" s="43">
        <v>23564.449234627293</v>
      </c>
      <c r="BB844" s="43">
        <v>26498.840000000004</v>
      </c>
      <c r="BC844" s="43">
        <v>66777.240037382348</v>
      </c>
      <c r="BD844" s="43">
        <v>39405.017976416246</v>
      </c>
      <c r="BE844" s="43">
        <v>84667.419999999984</v>
      </c>
      <c r="BF844" s="43">
        <v>154917.08000000002</v>
      </c>
      <c r="BG844" s="43">
        <v>710.8399999999998</v>
      </c>
      <c r="BH844" s="43">
        <v>30</v>
      </c>
      <c r="BI844" s="44">
        <v>43173</v>
      </c>
      <c r="BJ844" s="44">
        <v>43541</v>
      </c>
      <c r="BK844" s="44">
        <v>43172</v>
      </c>
      <c r="BL844" s="43">
        <f t="shared" si="489"/>
        <v>622811.44999999995</v>
      </c>
      <c r="BM844" s="43">
        <f t="shared" si="490"/>
        <v>616253.04999999993</v>
      </c>
      <c r="BO844" s="16" t="str">
        <f>IFERROR(VLOOKUP($C844,'PORTE LOJA'!A:B,2,0),"PORTE 1")</f>
        <v>PORTE 2</v>
      </c>
      <c r="BP844" s="16">
        <f>VLOOKUP(BO844,'PAINEL E TARGET'!$S$1:$W$8,3,0)</f>
        <v>1875</v>
      </c>
      <c r="BQ844" s="16">
        <f t="shared" si="468"/>
        <v>1</v>
      </c>
      <c r="BR844" s="16">
        <f t="shared" si="469"/>
        <v>1</v>
      </c>
      <c r="BS844" s="16">
        <f t="shared" si="470"/>
        <v>1</v>
      </c>
      <c r="BT844" s="16">
        <f t="shared" si="471"/>
        <v>1</v>
      </c>
      <c r="BU844" s="16">
        <f t="shared" si="472"/>
        <v>1</v>
      </c>
      <c r="BV844" s="16">
        <f t="shared" si="473"/>
        <v>1</v>
      </c>
      <c r="BW844" s="17" t="str">
        <f t="shared" si="491"/>
        <v>111111</v>
      </c>
      <c r="BY844" s="17">
        <f t="shared" si="474"/>
        <v>1.0640000000000001</v>
      </c>
      <c r="BZ844" s="17">
        <f t="shared" si="475"/>
        <v>1.1140000000000001</v>
      </c>
      <c r="CA844" s="17" t="str">
        <f t="shared" si="492"/>
        <v>Sem Retira</v>
      </c>
      <c r="CB844" s="17">
        <f t="shared" si="493"/>
        <v>1.1140000000000001</v>
      </c>
      <c r="CC844" s="33" t="str">
        <f>IF(CB844&gt;='PAINEL E TARGET'!$T$11,'PAINEL E TARGET'!$S$11,
IF(CB844&gt;='PAINEL E TARGET'!$T$12,'PAINEL E TARGET'!$S$12,
IF(CB844&gt;='PAINEL E TARGET'!$T$13,'PAINEL E TARGET'!$S$13,
IF(CB844&gt;='PAINEL E TARGET'!$T$14,'PAINEL E TARGET'!$S$14,
IF(CB844&gt;='PAINEL E TARGET'!$T$15,'PAINEL E TARGET'!$S$15,
IF(CB844&gt;='PAINEL E TARGET'!$T$16,'PAINEL E TARGET'!$S$16,
IF(CB844&gt;='PAINEL E TARGET'!$T$17,'PAINEL E TARGET'!$S$17,
IF(CB844&gt;='PAINEL E TARGET'!$T$18,'PAINEL E TARGET'!$S$18,'PAINEL E TARGET'!$S$19))))))))</f>
        <v>4. Fx de 110% a 114,9%</v>
      </c>
      <c r="CD844" s="17">
        <f>IFERROR(VLOOKUP($BW844,'PAINEL E TARGET'!$G$1:$Q$99,4,0),0)</f>
        <v>0.25</v>
      </c>
      <c r="CE844" s="17">
        <f>VLOOKUP(CC844,'PAINEL E TARGET'!$S$10:$U$19,3,0)</f>
        <v>1.2</v>
      </c>
      <c r="CF844" s="16">
        <f t="shared" si="494"/>
        <v>562.5</v>
      </c>
      <c r="CG844" s="17">
        <f t="shared" si="476"/>
        <v>1.083</v>
      </c>
      <c r="CH844" s="17">
        <f t="shared" si="477"/>
        <v>0.82399999999999995</v>
      </c>
      <c r="CI844" s="17">
        <f t="shared" si="478"/>
        <v>0.873</v>
      </c>
      <c r="CJ844" s="17">
        <f t="shared" si="479"/>
        <v>0.55900000000000005</v>
      </c>
      <c r="CK844" s="17">
        <f t="shared" si="480"/>
        <v>0.35299999999999998</v>
      </c>
      <c r="CL844" s="17">
        <f t="shared" si="481"/>
        <v>0.92400000000000004</v>
      </c>
      <c r="CM844" s="16">
        <f t="shared" si="482"/>
        <v>3</v>
      </c>
      <c r="CN844" s="17" t="str">
        <f t="shared" si="495"/>
        <v>não ok</v>
      </c>
      <c r="CO844" s="17">
        <f t="shared" si="496"/>
        <v>0</v>
      </c>
      <c r="CP844" s="33" t="str">
        <f>IF(CO844&gt;='PAINEL E TARGET'!$T$11,'PAINEL E TARGET'!$S$11,
IF(CO844&gt;='PAINEL E TARGET'!$T$12,'PAINEL E TARGET'!$S$12,
IF(CO844&gt;='PAINEL E TARGET'!$T$13,'PAINEL E TARGET'!$S$13,
IF(CO844&gt;='PAINEL E TARGET'!$T$14,'PAINEL E TARGET'!$S$14,
IF(CO844&gt;='PAINEL E TARGET'!$T$15,'PAINEL E TARGET'!$S$15,
IF(CO844&gt;='PAINEL E TARGET'!$T$16,'PAINEL E TARGET'!$S$16,
IF(CO844&gt;='PAINEL E TARGET'!$T$17,'PAINEL E TARGET'!$S$17,
IF(CO844&gt;='PAINEL E TARGET'!$T$18,'PAINEL E TARGET'!$S$18,'PAINEL E TARGET'!$S$19))))))))</f>
        <v>Não elegível</v>
      </c>
      <c r="CQ844" s="17">
        <f>IFERROR(VLOOKUP($BW844,'PAINEL E TARGET'!$G$1:$Q$99,5,0),0)</f>
        <v>0.25</v>
      </c>
      <c r="CR844" s="17">
        <f>VLOOKUP(CP844,'PAINEL E TARGET'!$S$10:$U$19,3,0)</f>
        <v>0</v>
      </c>
      <c r="CS844" s="16">
        <f t="shared" si="497"/>
        <v>0</v>
      </c>
      <c r="CT844" s="17">
        <f t="shared" si="483"/>
        <v>1.288</v>
      </c>
      <c r="CU844" s="33" t="str">
        <f>IF(CT844&gt;='PAINEL E TARGET'!$T$11,'PAINEL E TARGET'!$S$11,
IF(CT844&gt;='PAINEL E TARGET'!$T$12,'PAINEL E TARGET'!$S$12,
IF(CT844&gt;='PAINEL E TARGET'!$T$13,'PAINEL E TARGET'!$S$13,
IF(CT844&gt;='PAINEL E TARGET'!$T$14,'PAINEL E TARGET'!$S$14,
IF(CT844&gt;='PAINEL E TARGET'!$T$15,'PAINEL E TARGET'!$S$15,
IF(CT844&gt;='PAINEL E TARGET'!$T$16,'PAINEL E TARGET'!$S$16,
IF(CT844&gt;='PAINEL E TARGET'!$T$17,'PAINEL E TARGET'!$S$17,
IF(CT844&gt;='PAINEL E TARGET'!$T$18,'PAINEL E TARGET'!$S$18,'PAINEL E TARGET'!$S$19))))))))</f>
        <v>7. Fx de 125% a 129,9%</v>
      </c>
      <c r="CV844" s="17">
        <f>IFERROR(VLOOKUP($BW844,'PAINEL E TARGET'!$G$1:$Q$99,6,0),0)</f>
        <v>0.2</v>
      </c>
      <c r="CW844" s="17">
        <f>VLOOKUP(CU844,'PAINEL E TARGET'!$S$10:$U$19,3,0)</f>
        <v>1.5</v>
      </c>
      <c r="CX844" s="16">
        <f t="shared" si="498"/>
        <v>562.50000000000011</v>
      </c>
      <c r="CY844" s="17">
        <f t="shared" si="484"/>
        <v>1.4119999999999999</v>
      </c>
      <c r="CZ844" s="33" t="str">
        <f>IF(CY844&gt;='PAINEL E TARGET'!$T$11,'PAINEL E TARGET'!$S$11,
IF(CY844&gt;='PAINEL E TARGET'!$T$12,'PAINEL E TARGET'!$S$12,
IF(CY844&gt;='PAINEL E TARGET'!$T$13,'PAINEL E TARGET'!$S$13,
IF(CY844&gt;='PAINEL E TARGET'!$T$14,'PAINEL E TARGET'!$S$14,
IF(CY844&gt;='PAINEL E TARGET'!$T$15,'PAINEL E TARGET'!$S$15,
IF(CY844&gt;='PAINEL E TARGET'!$T$16,'PAINEL E TARGET'!$S$16,
IF(CY844&gt;='PAINEL E TARGET'!$T$17,'PAINEL E TARGET'!$S$17,
IF(CY844&gt;='PAINEL E TARGET'!$T$18,'PAINEL E TARGET'!$S$18,'PAINEL E TARGET'!$S$19))))))))</f>
        <v>8. Fx de 130% ou mais</v>
      </c>
      <c r="DA844" s="17">
        <f>IFERROR(VLOOKUP($BW844,'PAINEL E TARGET'!$G$1:$Q$99,7,0),0)</f>
        <v>0.15</v>
      </c>
      <c r="DB844" s="17">
        <f>VLOOKUP(CZ844,'PAINEL E TARGET'!$S$10:$U$19,3,0)</f>
        <v>1.6</v>
      </c>
      <c r="DC844" s="16">
        <f t="shared" si="499"/>
        <v>450</v>
      </c>
      <c r="DD844" s="17">
        <f t="shared" si="485"/>
        <v>1.125</v>
      </c>
      <c r="DE844" s="33" t="str">
        <f>IF(DD844&gt;='PAINEL E TARGET'!$T$11,'PAINEL E TARGET'!$S$11,
IF(DD844&gt;='PAINEL E TARGET'!$T$12,'PAINEL E TARGET'!$S$12,
IF(DD844&gt;='PAINEL E TARGET'!$T$13,'PAINEL E TARGET'!$S$13,
IF(DD844&gt;='PAINEL E TARGET'!$T$14,'PAINEL E TARGET'!$S$14,
IF(DD844&gt;='PAINEL E TARGET'!$T$15,'PAINEL E TARGET'!$S$15,
IF(DD844&gt;='PAINEL E TARGET'!$T$16,'PAINEL E TARGET'!$S$16,
IF(DD844&gt;='PAINEL E TARGET'!$T$17,'PAINEL E TARGET'!$S$17,
IF(DD844&gt;='PAINEL E TARGET'!$T$18,'PAINEL E TARGET'!$S$18,'PAINEL E TARGET'!$S$19))))))))</f>
        <v>4. Fx de 110% a 114,9%</v>
      </c>
      <c r="DF844" s="17">
        <f>IFERROR(VLOOKUP($BW844,'PAINEL E TARGET'!$G$1:$Q$99,8,0),0)</f>
        <v>0.1</v>
      </c>
      <c r="DG844" s="17">
        <f>VLOOKUP(DE844,'PAINEL E TARGET'!$S$10:$U$19,3,0)</f>
        <v>1.2</v>
      </c>
      <c r="DH844" s="16">
        <f t="shared" si="500"/>
        <v>225</v>
      </c>
      <c r="DI844" s="17">
        <f t="shared" si="486"/>
        <v>0.7</v>
      </c>
      <c r="DJ844" s="33" t="str">
        <f>IF(DI844&gt;='PAINEL E TARGET'!$T$11,'PAINEL E TARGET'!$S$11,
IF(DI844&gt;='PAINEL E TARGET'!$T$12,'PAINEL E TARGET'!$S$12,
IF(DI844&gt;='PAINEL E TARGET'!$T$13,'PAINEL E TARGET'!$S$13,
IF(DI844&gt;='PAINEL E TARGET'!$T$14,'PAINEL E TARGET'!$S$14,
IF(DI844&gt;='PAINEL E TARGET'!$T$15,'PAINEL E TARGET'!$S$15,
IF(DI844&gt;='PAINEL E TARGET'!$T$16,'PAINEL E TARGET'!$S$16,
IF(DI844&gt;='PAINEL E TARGET'!$T$17,'PAINEL E TARGET'!$S$17,
IF(DI844&gt;='PAINEL E TARGET'!$T$18,'PAINEL E TARGET'!$S$18,'PAINEL E TARGET'!$S$19))))))))</f>
        <v>Não elegível</v>
      </c>
      <c r="DK844" s="17">
        <f>IFERROR(VLOOKUP($BW844,'PAINEL E TARGET'!$G$1:$Q$99,9,0),0)</f>
        <v>0.05</v>
      </c>
      <c r="DL844" s="17">
        <f>VLOOKUP(DJ844,'PAINEL E TARGET'!$S$10:$U$19,3,0)</f>
        <v>0</v>
      </c>
      <c r="DM844" s="16">
        <f t="shared" si="501"/>
        <v>0</v>
      </c>
      <c r="DN844" s="17">
        <f t="shared" si="487"/>
        <v>0.35299999999999998</v>
      </c>
      <c r="DO844" s="33" t="str">
        <f>IF(DN844&gt;='PAINEL E TARGET'!$T$11,'PAINEL E TARGET'!$S$11,
IF(DN844&gt;='PAINEL E TARGET'!$T$12,'PAINEL E TARGET'!$S$12,
IF(DN844&gt;='PAINEL E TARGET'!$T$13,'PAINEL E TARGET'!$S$13,
IF(DN844&gt;='PAINEL E TARGET'!$T$14,'PAINEL E TARGET'!$S$14,
IF(DN844&gt;='PAINEL E TARGET'!$T$15,'PAINEL E TARGET'!$S$15,
IF(DN844&gt;='PAINEL E TARGET'!$T$16,'PAINEL E TARGET'!$S$16,
IF(DN844&gt;='PAINEL E TARGET'!$T$17,'PAINEL E TARGET'!$S$17,
IF(DN844&gt;='PAINEL E TARGET'!$T$18,'PAINEL E TARGET'!$S$18,'PAINEL E TARGET'!$S$19))))))))</f>
        <v>Não elegível</v>
      </c>
      <c r="DP844" s="17">
        <f>IFERROR(VLOOKUP($BW844,'PAINEL E TARGET'!$G$1:$Q$99,10,0),0)</f>
        <v>0</v>
      </c>
      <c r="DQ844" s="17">
        <f>VLOOKUP(DO844,'PAINEL E TARGET'!$S$10:$U$19,3,0)</f>
        <v>0</v>
      </c>
      <c r="DR844" s="16">
        <f t="shared" si="502"/>
        <v>0</v>
      </c>
      <c r="DS844" s="17">
        <f t="shared" si="488"/>
        <v>0.75</v>
      </c>
      <c r="DT844" s="16">
        <f>IF(DS844&gt;=1,VLOOKUP(BO844,'PAINEL E TARGET'!$S$1:$W$8,5,0),0)</f>
        <v>0</v>
      </c>
      <c r="DU844" s="16">
        <f t="shared" si="503"/>
        <v>1800</v>
      </c>
    </row>
    <row r="845" spans="2:125" s="32" customFormat="1" x14ac:dyDescent="0.2">
      <c r="B845" s="44">
        <v>43541</v>
      </c>
      <c r="C845" s="65">
        <v>1779</v>
      </c>
      <c r="D845" s="66" t="s">
        <v>839</v>
      </c>
      <c r="E845" s="65">
        <v>410</v>
      </c>
      <c r="F845" s="65" t="s">
        <v>1020</v>
      </c>
      <c r="G845" s="67">
        <v>1097186.3015365482</v>
      </c>
      <c r="H845" s="67">
        <v>615893.21403072844</v>
      </c>
      <c r="I845" s="67">
        <v>487409.02</v>
      </c>
      <c r="J845" s="68">
        <v>0.79138559882830917</v>
      </c>
      <c r="K845" s="67">
        <v>105146.58176301001</v>
      </c>
      <c r="L845" s="67">
        <v>453760.2156714485</v>
      </c>
      <c r="M845" s="67">
        <v>83729.990000000005</v>
      </c>
      <c r="N845" s="67">
        <v>376815.38</v>
      </c>
      <c r="O845" s="67">
        <v>996247.27236817451</v>
      </c>
      <c r="P845" s="67" t="s">
        <v>1082</v>
      </c>
      <c r="Q845" s="67" t="s">
        <v>1082</v>
      </c>
      <c r="R845" s="67">
        <v>0</v>
      </c>
      <c r="S845" s="67">
        <v>0</v>
      </c>
      <c r="T845" s="68">
        <v>0.10676110985570415</v>
      </c>
      <c r="U845" s="68">
        <v>0.11252187813765233</v>
      </c>
      <c r="V845" s="68">
        <v>1.05395942670261</v>
      </c>
      <c r="W845" s="67">
        <v>59669.51</v>
      </c>
      <c r="X845" s="67">
        <v>51821.43</v>
      </c>
      <c r="Y845" s="68">
        <v>0.86847420064284087</v>
      </c>
      <c r="Z845" s="68">
        <v>0.16782492256412307</v>
      </c>
      <c r="AA845" s="68">
        <v>0.16195624765481845</v>
      </c>
      <c r="AB845" s="68">
        <v>0.96503096906204555</v>
      </c>
      <c r="AC845" s="67">
        <v>93798.489999999991</v>
      </c>
      <c r="AD845" s="67">
        <v>74588.2</v>
      </c>
      <c r="AE845" s="68">
        <v>0.79519617000231035</v>
      </c>
      <c r="AF845" s="43">
        <v>80</v>
      </c>
      <c r="AG845" s="43">
        <v>77</v>
      </c>
      <c r="AH845" s="43">
        <v>21</v>
      </c>
      <c r="AI845" s="43">
        <v>17</v>
      </c>
      <c r="AJ845" s="67">
        <v>26894.19</v>
      </c>
      <c r="AK845" s="67">
        <v>26937</v>
      </c>
      <c r="AL845" s="68">
        <v>1.0015917936178782</v>
      </c>
      <c r="AM845" s="67">
        <v>9881.11</v>
      </c>
      <c r="AN845" s="67">
        <v>6485.46</v>
      </c>
      <c r="AO845" s="68">
        <v>0.65634933727081268</v>
      </c>
      <c r="AP845" s="67">
        <v>5785.9400000000005</v>
      </c>
      <c r="AQ845" s="67">
        <v>2939.88</v>
      </c>
      <c r="AR845" s="68">
        <v>0.50810758493866159</v>
      </c>
      <c r="AS845" s="67">
        <v>17108.27</v>
      </c>
      <c r="AT845" s="67">
        <v>15459.09</v>
      </c>
      <c r="AU845" s="68">
        <v>0.90360334504891493</v>
      </c>
      <c r="AV845" s="43">
        <v>279.94000000000005</v>
      </c>
      <c r="AW845" s="43">
        <v>49.99</v>
      </c>
      <c r="AX845" s="69">
        <v>0.1785739801386011</v>
      </c>
      <c r="AY845" s="43">
        <v>105146.58176301001</v>
      </c>
      <c r="AZ845" s="43">
        <v>83729.990000000005</v>
      </c>
      <c r="BA845" s="43">
        <v>31227.030895668773</v>
      </c>
      <c r="BB845" s="43">
        <v>29065.320000000003</v>
      </c>
      <c r="BC845" s="43">
        <v>187319.26421755052</v>
      </c>
      <c r="BD845" s="43">
        <v>55733.234327156897</v>
      </c>
      <c r="BE845" s="43">
        <v>106934.80999999998</v>
      </c>
      <c r="BF845" s="43">
        <v>168098.11999999997</v>
      </c>
      <c r="BG845" s="43">
        <v>499.85999999999996</v>
      </c>
      <c r="BH845" s="43">
        <v>42</v>
      </c>
      <c r="BI845" s="44">
        <v>43173</v>
      </c>
      <c r="BJ845" s="44">
        <v>43541</v>
      </c>
      <c r="BK845" s="44">
        <v>43172</v>
      </c>
      <c r="BL845" s="43">
        <f t="shared" si="489"/>
        <v>487409.02</v>
      </c>
      <c r="BM845" s="43">
        <f t="shared" si="490"/>
        <v>460545.37</v>
      </c>
      <c r="BO845" s="16" t="str">
        <f>IFERROR(VLOOKUP($C845,'PORTE LOJA'!A:B,2,0),"PORTE 1")</f>
        <v>PORTE 2</v>
      </c>
      <c r="BP845" s="16">
        <f>VLOOKUP(BO845,'PAINEL E TARGET'!$S$1:$W$8,3,0)</f>
        <v>1875</v>
      </c>
      <c r="BQ845" s="16">
        <f t="shared" si="468"/>
        <v>1</v>
      </c>
      <c r="BR845" s="16">
        <f t="shared" si="469"/>
        <v>1</v>
      </c>
      <c r="BS845" s="16">
        <f t="shared" si="470"/>
        <v>1</v>
      </c>
      <c r="BT845" s="16">
        <f t="shared" si="471"/>
        <v>1</v>
      </c>
      <c r="BU845" s="16">
        <f t="shared" si="472"/>
        <v>1</v>
      </c>
      <c r="BV845" s="16">
        <f t="shared" si="473"/>
        <v>1</v>
      </c>
      <c r="BW845" s="17" t="str">
        <f t="shared" si="491"/>
        <v>111111</v>
      </c>
      <c r="BY845" s="17">
        <f t="shared" si="474"/>
        <v>0.79100000000000004</v>
      </c>
      <c r="BZ845" s="17">
        <f t="shared" si="475"/>
        <v>0.82399999999999995</v>
      </c>
      <c r="CA845" s="17" t="str">
        <f t="shared" si="492"/>
        <v>Sem Retira</v>
      </c>
      <c r="CB845" s="17">
        <f t="shared" si="493"/>
        <v>0.82399999999999995</v>
      </c>
      <c r="CC845" s="33" t="str">
        <f>IF(CB845&gt;='PAINEL E TARGET'!$T$11,'PAINEL E TARGET'!$S$11,
IF(CB845&gt;='PAINEL E TARGET'!$T$12,'PAINEL E TARGET'!$S$12,
IF(CB845&gt;='PAINEL E TARGET'!$T$13,'PAINEL E TARGET'!$S$13,
IF(CB845&gt;='PAINEL E TARGET'!$T$14,'PAINEL E TARGET'!$S$14,
IF(CB845&gt;='PAINEL E TARGET'!$T$15,'PAINEL E TARGET'!$S$15,
IF(CB845&gt;='PAINEL E TARGET'!$T$16,'PAINEL E TARGET'!$S$16,
IF(CB845&gt;='PAINEL E TARGET'!$T$17,'PAINEL E TARGET'!$S$17,
IF(CB845&gt;='PAINEL E TARGET'!$T$18,'PAINEL E TARGET'!$S$18,'PAINEL E TARGET'!$S$19))))))))</f>
        <v>Não elegível</v>
      </c>
      <c r="CD845" s="17">
        <f>IFERROR(VLOOKUP($BW845,'PAINEL E TARGET'!$G$1:$Q$99,4,0),0)</f>
        <v>0.25</v>
      </c>
      <c r="CE845" s="17">
        <f>VLOOKUP(CC845,'PAINEL E TARGET'!$S$10:$U$19,3,0)</f>
        <v>0</v>
      </c>
      <c r="CF845" s="16">
        <f t="shared" si="494"/>
        <v>0</v>
      </c>
      <c r="CG845" s="17">
        <f t="shared" si="476"/>
        <v>1.002</v>
      </c>
      <c r="CH845" s="17">
        <f t="shared" si="477"/>
        <v>0.65600000000000003</v>
      </c>
      <c r="CI845" s="17">
        <f t="shared" si="478"/>
        <v>0.50800000000000001</v>
      </c>
      <c r="CJ845" s="17">
        <f t="shared" si="479"/>
        <v>0.90400000000000003</v>
      </c>
      <c r="CK845" s="17">
        <f t="shared" si="480"/>
        <v>0.17899999999999999</v>
      </c>
      <c r="CL845" s="17">
        <f t="shared" si="481"/>
        <v>0.86799999999999999</v>
      </c>
      <c r="CM845" s="16">
        <f t="shared" si="482"/>
        <v>2</v>
      </c>
      <c r="CN845" s="17" t="str">
        <f t="shared" si="495"/>
        <v>não ok</v>
      </c>
      <c r="CO845" s="17">
        <f t="shared" si="496"/>
        <v>0</v>
      </c>
      <c r="CP845" s="33" t="str">
        <f>IF(CO845&gt;='PAINEL E TARGET'!$T$11,'PAINEL E TARGET'!$S$11,
IF(CO845&gt;='PAINEL E TARGET'!$T$12,'PAINEL E TARGET'!$S$12,
IF(CO845&gt;='PAINEL E TARGET'!$T$13,'PAINEL E TARGET'!$S$13,
IF(CO845&gt;='PAINEL E TARGET'!$T$14,'PAINEL E TARGET'!$S$14,
IF(CO845&gt;='PAINEL E TARGET'!$T$15,'PAINEL E TARGET'!$S$15,
IF(CO845&gt;='PAINEL E TARGET'!$T$16,'PAINEL E TARGET'!$S$16,
IF(CO845&gt;='PAINEL E TARGET'!$T$17,'PAINEL E TARGET'!$S$17,
IF(CO845&gt;='PAINEL E TARGET'!$T$18,'PAINEL E TARGET'!$S$18,'PAINEL E TARGET'!$S$19))))))))</f>
        <v>Não elegível</v>
      </c>
      <c r="CQ845" s="17">
        <f>IFERROR(VLOOKUP($BW845,'PAINEL E TARGET'!$G$1:$Q$99,5,0),0)</f>
        <v>0.25</v>
      </c>
      <c r="CR845" s="17">
        <f>VLOOKUP(CP845,'PAINEL E TARGET'!$S$10:$U$19,3,0)</f>
        <v>0</v>
      </c>
      <c r="CS845" s="16">
        <f t="shared" si="497"/>
        <v>0</v>
      </c>
      <c r="CT845" s="17">
        <f t="shared" si="483"/>
        <v>0.79500000000000004</v>
      </c>
      <c r="CU845" s="33" t="str">
        <f>IF(CT845&gt;='PAINEL E TARGET'!$T$11,'PAINEL E TARGET'!$S$11,
IF(CT845&gt;='PAINEL E TARGET'!$T$12,'PAINEL E TARGET'!$S$12,
IF(CT845&gt;='PAINEL E TARGET'!$T$13,'PAINEL E TARGET'!$S$13,
IF(CT845&gt;='PAINEL E TARGET'!$T$14,'PAINEL E TARGET'!$S$14,
IF(CT845&gt;='PAINEL E TARGET'!$T$15,'PAINEL E TARGET'!$S$15,
IF(CT845&gt;='PAINEL E TARGET'!$T$16,'PAINEL E TARGET'!$S$16,
IF(CT845&gt;='PAINEL E TARGET'!$T$17,'PAINEL E TARGET'!$S$17,
IF(CT845&gt;='PAINEL E TARGET'!$T$18,'PAINEL E TARGET'!$S$18,'PAINEL E TARGET'!$S$19))))))))</f>
        <v>Não elegível</v>
      </c>
      <c r="CV845" s="17">
        <f>IFERROR(VLOOKUP($BW845,'PAINEL E TARGET'!$G$1:$Q$99,6,0),0)</f>
        <v>0.2</v>
      </c>
      <c r="CW845" s="17">
        <f>VLOOKUP(CU845,'PAINEL E TARGET'!$S$10:$U$19,3,0)</f>
        <v>0</v>
      </c>
      <c r="CX845" s="16">
        <f t="shared" si="498"/>
        <v>0</v>
      </c>
      <c r="CY845" s="17">
        <f t="shared" si="484"/>
        <v>0.79600000000000004</v>
      </c>
      <c r="CZ845" s="33" t="str">
        <f>IF(CY845&gt;='PAINEL E TARGET'!$T$11,'PAINEL E TARGET'!$S$11,
IF(CY845&gt;='PAINEL E TARGET'!$T$12,'PAINEL E TARGET'!$S$12,
IF(CY845&gt;='PAINEL E TARGET'!$T$13,'PAINEL E TARGET'!$S$13,
IF(CY845&gt;='PAINEL E TARGET'!$T$14,'PAINEL E TARGET'!$S$14,
IF(CY845&gt;='PAINEL E TARGET'!$T$15,'PAINEL E TARGET'!$S$15,
IF(CY845&gt;='PAINEL E TARGET'!$T$16,'PAINEL E TARGET'!$S$16,
IF(CY845&gt;='PAINEL E TARGET'!$T$17,'PAINEL E TARGET'!$S$17,
IF(CY845&gt;='PAINEL E TARGET'!$T$18,'PAINEL E TARGET'!$S$18,'PAINEL E TARGET'!$S$19))))))))</f>
        <v>Não elegível</v>
      </c>
      <c r="DA845" s="17">
        <f>IFERROR(VLOOKUP($BW845,'PAINEL E TARGET'!$G$1:$Q$99,7,0),0)</f>
        <v>0.15</v>
      </c>
      <c r="DB845" s="17">
        <f>VLOOKUP(CZ845,'PAINEL E TARGET'!$S$10:$U$19,3,0)</f>
        <v>0</v>
      </c>
      <c r="DC845" s="16">
        <f t="shared" si="499"/>
        <v>0</v>
      </c>
      <c r="DD845" s="17">
        <f t="shared" si="485"/>
        <v>0.93100000000000005</v>
      </c>
      <c r="DE845" s="33" t="str">
        <f>IF(DD845&gt;='PAINEL E TARGET'!$T$11,'PAINEL E TARGET'!$S$11,
IF(DD845&gt;='PAINEL E TARGET'!$T$12,'PAINEL E TARGET'!$S$12,
IF(DD845&gt;='PAINEL E TARGET'!$T$13,'PAINEL E TARGET'!$S$13,
IF(DD845&gt;='PAINEL E TARGET'!$T$14,'PAINEL E TARGET'!$S$14,
IF(DD845&gt;='PAINEL E TARGET'!$T$15,'PAINEL E TARGET'!$S$15,
IF(DD845&gt;='PAINEL E TARGET'!$T$16,'PAINEL E TARGET'!$S$16,
IF(DD845&gt;='PAINEL E TARGET'!$T$17,'PAINEL E TARGET'!$S$17,
IF(DD845&gt;='PAINEL E TARGET'!$T$18,'PAINEL E TARGET'!$S$18,'PAINEL E TARGET'!$S$19))))))))</f>
        <v>1. Fx de 90% a 99,9%</v>
      </c>
      <c r="DF845" s="17">
        <f>IFERROR(VLOOKUP($BW845,'PAINEL E TARGET'!$G$1:$Q$99,8,0),0)</f>
        <v>0.1</v>
      </c>
      <c r="DG845" s="17">
        <f>VLOOKUP(DE845,'PAINEL E TARGET'!$S$10:$U$19,3,0)</f>
        <v>0.5</v>
      </c>
      <c r="DH845" s="16">
        <f t="shared" si="500"/>
        <v>93.75</v>
      </c>
      <c r="DI845" s="17">
        <f t="shared" si="486"/>
        <v>0.81</v>
      </c>
      <c r="DJ845" s="33" t="str">
        <f>IF(DI845&gt;='PAINEL E TARGET'!$T$11,'PAINEL E TARGET'!$S$11,
IF(DI845&gt;='PAINEL E TARGET'!$T$12,'PAINEL E TARGET'!$S$12,
IF(DI845&gt;='PAINEL E TARGET'!$T$13,'PAINEL E TARGET'!$S$13,
IF(DI845&gt;='PAINEL E TARGET'!$T$14,'PAINEL E TARGET'!$S$14,
IF(DI845&gt;='PAINEL E TARGET'!$T$15,'PAINEL E TARGET'!$S$15,
IF(DI845&gt;='PAINEL E TARGET'!$T$16,'PAINEL E TARGET'!$S$16,
IF(DI845&gt;='PAINEL E TARGET'!$T$17,'PAINEL E TARGET'!$S$17,
IF(DI845&gt;='PAINEL E TARGET'!$T$18,'PAINEL E TARGET'!$S$18,'PAINEL E TARGET'!$S$19))))))))</f>
        <v>Não elegível</v>
      </c>
      <c r="DK845" s="17">
        <f>IFERROR(VLOOKUP($BW845,'PAINEL E TARGET'!$G$1:$Q$99,9,0),0)</f>
        <v>0.05</v>
      </c>
      <c r="DL845" s="17">
        <f>VLOOKUP(DJ845,'PAINEL E TARGET'!$S$10:$U$19,3,0)</f>
        <v>0</v>
      </c>
      <c r="DM845" s="16">
        <f t="shared" si="501"/>
        <v>0</v>
      </c>
      <c r="DN845" s="17">
        <f t="shared" si="487"/>
        <v>0.17899999999999999</v>
      </c>
      <c r="DO845" s="33" t="str">
        <f>IF(DN845&gt;='PAINEL E TARGET'!$T$11,'PAINEL E TARGET'!$S$11,
IF(DN845&gt;='PAINEL E TARGET'!$T$12,'PAINEL E TARGET'!$S$12,
IF(DN845&gt;='PAINEL E TARGET'!$T$13,'PAINEL E TARGET'!$S$13,
IF(DN845&gt;='PAINEL E TARGET'!$T$14,'PAINEL E TARGET'!$S$14,
IF(DN845&gt;='PAINEL E TARGET'!$T$15,'PAINEL E TARGET'!$S$15,
IF(DN845&gt;='PAINEL E TARGET'!$T$16,'PAINEL E TARGET'!$S$16,
IF(DN845&gt;='PAINEL E TARGET'!$T$17,'PAINEL E TARGET'!$S$17,
IF(DN845&gt;='PAINEL E TARGET'!$T$18,'PAINEL E TARGET'!$S$18,'PAINEL E TARGET'!$S$19))))))))</f>
        <v>Não elegível</v>
      </c>
      <c r="DP845" s="17">
        <f>IFERROR(VLOOKUP($BW845,'PAINEL E TARGET'!$G$1:$Q$99,10,0),0)</f>
        <v>0</v>
      </c>
      <c r="DQ845" s="17">
        <f>VLOOKUP(DO845,'PAINEL E TARGET'!$S$10:$U$19,3,0)</f>
        <v>0</v>
      </c>
      <c r="DR845" s="16">
        <f t="shared" si="502"/>
        <v>0</v>
      </c>
      <c r="DS845" s="17">
        <f t="shared" si="488"/>
        <v>0.96299999999999997</v>
      </c>
      <c r="DT845" s="16">
        <f>IF(DS845&gt;=1,VLOOKUP(BO845,'PAINEL E TARGET'!$S$1:$W$8,5,0),0)</f>
        <v>0</v>
      </c>
      <c r="DU845" s="16">
        <f t="shared" si="503"/>
        <v>93.75</v>
      </c>
    </row>
    <row r="846" spans="2:125" s="32" customFormat="1" x14ac:dyDescent="0.2">
      <c r="B846" s="44">
        <v>43541</v>
      </c>
      <c r="C846" s="65">
        <v>1780</v>
      </c>
      <c r="D846" s="66" t="s">
        <v>840</v>
      </c>
      <c r="E846" s="65">
        <v>419</v>
      </c>
      <c r="F846" s="65" t="s">
        <v>1020</v>
      </c>
      <c r="G846" s="67">
        <v>3472227.1649392913</v>
      </c>
      <c r="H846" s="67">
        <v>1874023.8964855461</v>
      </c>
      <c r="I846" s="67">
        <v>1697039.61</v>
      </c>
      <c r="J846" s="68">
        <v>0.90555921575095499</v>
      </c>
      <c r="K846" s="67">
        <v>429919.01084160723</v>
      </c>
      <c r="L846" s="67">
        <v>1354277.3524901615</v>
      </c>
      <c r="M846" s="67">
        <v>371369.17</v>
      </c>
      <c r="N846" s="67">
        <v>1302392.0499999998</v>
      </c>
      <c r="O846" s="67">
        <v>3307908.7784259124</v>
      </c>
      <c r="P846" s="67" t="s">
        <v>1082</v>
      </c>
      <c r="Q846" s="67" t="s">
        <v>1082</v>
      </c>
      <c r="R846" s="67">
        <v>0</v>
      </c>
      <c r="S846" s="67">
        <v>389.9</v>
      </c>
      <c r="T846" s="68">
        <v>0.10380302516375065</v>
      </c>
      <c r="U846" s="68">
        <v>0.11259552900861212</v>
      </c>
      <c r="V846" s="68">
        <v>1.084703734125197</v>
      </c>
      <c r="W846" s="67">
        <v>185204.97999999998</v>
      </c>
      <c r="X846" s="67">
        <v>188458.03</v>
      </c>
      <c r="Y846" s="68">
        <v>1.0175645924855801</v>
      </c>
      <c r="Z846" s="68">
        <v>7.5683435285026759E-2</v>
      </c>
      <c r="AA846" s="68">
        <v>0.10657510633446271</v>
      </c>
      <c r="AB846" s="68">
        <v>1.4081695146777722</v>
      </c>
      <c r="AC846" s="67">
        <v>135034.11000000002</v>
      </c>
      <c r="AD846" s="67">
        <v>178381.28</v>
      </c>
      <c r="AE846" s="68">
        <v>1.3210090398640757</v>
      </c>
      <c r="AF846" s="43">
        <v>80</v>
      </c>
      <c r="AG846" s="43">
        <v>77</v>
      </c>
      <c r="AH846" s="43">
        <v>83</v>
      </c>
      <c r="AI846" s="43">
        <v>85</v>
      </c>
      <c r="AJ846" s="67">
        <v>110242.52</v>
      </c>
      <c r="AK846" s="67">
        <v>105951.9</v>
      </c>
      <c r="AL846" s="68">
        <v>0.96108017124427114</v>
      </c>
      <c r="AM846" s="67">
        <v>31730.12</v>
      </c>
      <c r="AN846" s="67">
        <v>23375.750000000004</v>
      </c>
      <c r="AO846" s="68">
        <v>0.73670537646879386</v>
      </c>
      <c r="AP846" s="67">
        <v>16496.819999999996</v>
      </c>
      <c r="AQ846" s="67">
        <v>24050.84</v>
      </c>
      <c r="AR846" s="68">
        <v>1.4579076452310207</v>
      </c>
      <c r="AS846" s="67">
        <v>26735.52</v>
      </c>
      <c r="AT846" s="67">
        <v>35079.539999999994</v>
      </c>
      <c r="AU846" s="68">
        <v>1.3120949209141992</v>
      </c>
      <c r="AV846" s="43">
        <v>7200.79</v>
      </c>
      <c r="AW846" s="43">
        <v>5614.08</v>
      </c>
      <c r="AX846" s="69">
        <v>0.77964778864541251</v>
      </c>
      <c r="AY846" s="43">
        <v>429919.01084160723</v>
      </c>
      <c r="AZ846" s="43">
        <v>371369.17000000004</v>
      </c>
      <c r="BA846" s="43">
        <v>55591.994559643696</v>
      </c>
      <c r="BB846" s="43">
        <v>60119.590000000004</v>
      </c>
      <c r="BC846" s="43">
        <v>796547.86100518494</v>
      </c>
      <c r="BD846" s="43">
        <v>103203.75047702801</v>
      </c>
      <c r="BE846" s="43">
        <v>345168.8</v>
      </c>
      <c r="BF846" s="43">
        <v>251664.80000000002</v>
      </c>
      <c r="BG846" s="43">
        <v>13377.36</v>
      </c>
      <c r="BH846" s="43">
        <v>185</v>
      </c>
      <c r="BI846" s="44">
        <v>43173</v>
      </c>
      <c r="BJ846" s="44">
        <v>43541</v>
      </c>
      <c r="BK846" s="44">
        <v>43172</v>
      </c>
      <c r="BL846" s="43">
        <f t="shared" si="489"/>
        <v>1697429.51</v>
      </c>
      <c r="BM846" s="43">
        <f t="shared" si="490"/>
        <v>1674151.1199999996</v>
      </c>
      <c r="BO846" s="16" t="str">
        <f>IFERROR(VLOOKUP($C846,'PORTE LOJA'!A:B,2,0),"PORTE 1")</f>
        <v>PORTE 5</v>
      </c>
      <c r="BP846" s="16">
        <f>VLOOKUP(BO846,'PAINEL E TARGET'!$S$1:$W$8,3,0)</f>
        <v>3750</v>
      </c>
      <c r="BQ846" s="16">
        <f t="shared" si="468"/>
        <v>1</v>
      </c>
      <c r="BR846" s="16">
        <f t="shared" si="469"/>
        <v>1</v>
      </c>
      <c r="BS846" s="16">
        <f t="shared" si="470"/>
        <v>1</v>
      </c>
      <c r="BT846" s="16">
        <f t="shared" si="471"/>
        <v>1</v>
      </c>
      <c r="BU846" s="16">
        <f t="shared" si="472"/>
        <v>1</v>
      </c>
      <c r="BV846" s="16">
        <f t="shared" si="473"/>
        <v>1</v>
      </c>
      <c r="BW846" s="17" t="str">
        <f t="shared" si="491"/>
        <v>111111</v>
      </c>
      <c r="BY846" s="17">
        <f t="shared" si="474"/>
        <v>0.90600000000000003</v>
      </c>
      <c r="BZ846" s="17">
        <f t="shared" si="475"/>
        <v>0.93799999999999994</v>
      </c>
      <c r="CA846" s="17" t="str">
        <f t="shared" si="492"/>
        <v>Sem Retira</v>
      </c>
      <c r="CB846" s="17">
        <f t="shared" si="493"/>
        <v>0.93799999999999994</v>
      </c>
      <c r="CC846" s="33" t="str">
        <f>IF(CB846&gt;='PAINEL E TARGET'!$T$11,'PAINEL E TARGET'!$S$11,
IF(CB846&gt;='PAINEL E TARGET'!$T$12,'PAINEL E TARGET'!$S$12,
IF(CB846&gt;='PAINEL E TARGET'!$T$13,'PAINEL E TARGET'!$S$13,
IF(CB846&gt;='PAINEL E TARGET'!$T$14,'PAINEL E TARGET'!$S$14,
IF(CB846&gt;='PAINEL E TARGET'!$T$15,'PAINEL E TARGET'!$S$15,
IF(CB846&gt;='PAINEL E TARGET'!$T$16,'PAINEL E TARGET'!$S$16,
IF(CB846&gt;='PAINEL E TARGET'!$T$17,'PAINEL E TARGET'!$S$17,
IF(CB846&gt;='PAINEL E TARGET'!$T$18,'PAINEL E TARGET'!$S$18,'PAINEL E TARGET'!$S$19))))))))</f>
        <v>1. Fx de 90% a 99,9%</v>
      </c>
      <c r="CD846" s="17">
        <f>IFERROR(VLOOKUP($BW846,'PAINEL E TARGET'!$G$1:$Q$99,4,0),0)</f>
        <v>0.25</v>
      </c>
      <c r="CE846" s="17">
        <f>VLOOKUP(CC846,'PAINEL E TARGET'!$S$10:$U$19,3,0)</f>
        <v>0.5</v>
      </c>
      <c r="CF846" s="16">
        <f t="shared" si="494"/>
        <v>468.75</v>
      </c>
      <c r="CG846" s="17">
        <f t="shared" si="476"/>
        <v>0.96099999999999997</v>
      </c>
      <c r="CH846" s="17">
        <f t="shared" si="477"/>
        <v>0.73699999999999999</v>
      </c>
      <c r="CI846" s="17">
        <f t="shared" si="478"/>
        <v>1.458</v>
      </c>
      <c r="CJ846" s="17">
        <f t="shared" si="479"/>
        <v>1.3120000000000001</v>
      </c>
      <c r="CK846" s="17">
        <f t="shared" si="480"/>
        <v>0.78</v>
      </c>
      <c r="CL846" s="17">
        <f t="shared" si="481"/>
        <v>1.018</v>
      </c>
      <c r="CM846" s="16">
        <f t="shared" si="482"/>
        <v>5</v>
      </c>
      <c r="CN846" s="17" t="str">
        <f t="shared" si="495"/>
        <v>ok</v>
      </c>
      <c r="CO846" s="17">
        <f t="shared" si="496"/>
        <v>1.018</v>
      </c>
      <c r="CP846" s="33" t="str">
        <f>IF(CO846&gt;='PAINEL E TARGET'!$T$11,'PAINEL E TARGET'!$S$11,
IF(CO846&gt;='PAINEL E TARGET'!$T$12,'PAINEL E TARGET'!$S$12,
IF(CO846&gt;='PAINEL E TARGET'!$T$13,'PAINEL E TARGET'!$S$13,
IF(CO846&gt;='PAINEL E TARGET'!$T$14,'PAINEL E TARGET'!$S$14,
IF(CO846&gt;='PAINEL E TARGET'!$T$15,'PAINEL E TARGET'!$S$15,
IF(CO846&gt;='PAINEL E TARGET'!$T$16,'PAINEL E TARGET'!$S$16,
IF(CO846&gt;='PAINEL E TARGET'!$T$17,'PAINEL E TARGET'!$S$17,
IF(CO846&gt;='PAINEL E TARGET'!$T$18,'PAINEL E TARGET'!$S$18,'PAINEL E TARGET'!$S$19))))))))</f>
        <v>2. Fx de 100% a 104,9%</v>
      </c>
      <c r="CQ846" s="17">
        <f>IFERROR(VLOOKUP($BW846,'PAINEL E TARGET'!$G$1:$Q$99,5,0),0)</f>
        <v>0.25</v>
      </c>
      <c r="CR846" s="17">
        <f>VLOOKUP(CP846,'PAINEL E TARGET'!$S$10:$U$19,3,0)</f>
        <v>1</v>
      </c>
      <c r="CS846" s="16">
        <f t="shared" si="497"/>
        <v>937.5</v>
      </c>
      <c r="CT846" s="17">
        <f t="shared" si="483"/>
        <v>1.321</v>
      </c>
      <c r="CU846" s="33" t="str">
        <f>IF(CT846&gt;='PAINEL E TARGET'!$T$11,'PAINEL E TARGET'!$S$11,
IF(CT846&gt;='PAINEL E TARGET'!$T$12,'PAINEL E TARGET'!$S$12,
IF(CT846&gt;='PAINEL E TARGET'!$T$13,'PAINEL E TARGET'!$S$13,
IF(CT846&gt;='PAINEL E TARGET'!$T$14,'PAINEL E TARGET'!$S$14,
IF(CT846&gt;='PAINEL E TARGET'!$T$15,'PAINEL E TARGET'!$S$15,
IF(CT846&gt;='PAINEL E TARGET'!$T$16,'PAINEL E TARGET'!$S$16,
IF(CT846&gt;='PAINEL E TARGET'!$T$17,'PAINEL E TARGET'!$S$17,
IF(CT846&gt;='PAINEL E TARGET'!$T$18,'PAINEL E TARGET'!$S$18,'PAINEL E TARGET'!$S$19))))))))</f>
        <v>8. Fx de 130% ou mais</v>
      </c>
      <c r="CV846" s="17">
        <f>IFERROR(VLOOKUP($BW846,'PAINEL E TARGET'!$G$1:$Q$99,6,0),0)</f>
        <v>0.2</v>
      </c>
      <c r="CW846" s="17">
        <f>VLOOKUP(CU846,'PAINEL E TARGET'!$S$10:$U$19,3,0)</f>
        <v>1.6</v>
      </c>
      <c r="CX846" s="16">
        <f t="shared" si="498"/>
        <v>1200.0000000000002</v>
      </c>
      <c r="CY846" s="17">
        <f t="shared" si="484"/>
        <v>0.86399999999999999</v>
      </c>
      <c r="CZ846" s="33" t="str">
        <f>IF(CY846&gt;='PAINEL E TARGET'!$T$11,'PAINEL E TARGET'!$S$11,
IF(CY846&gt;='PAINEL E TARGET'!$T$12,'PAINEL E TARGET'!$S$12,
IF(CY846&gt;='PAINEL E TARGET'!$T$13,'PAINEL E TARGET'!$S$13,
IF(CY846&gt;='PAINEL E TARGET'!$T$14,'PAINEL E TARGET'!$S$14,
IF(CY846&gt;='PAINEL E TARGET'!$T$15,'PAINEL E TARGET'!$S$15,
IF(CY846&gt;='PAINEL E TARGET'!$T$16,'PAINEL E TARGET'!$S$16,
IF(CY846&gt;='PAINEL E TARGET'!$T$17,'PAINEL E TARGET'!$S$17,
IF(CY846&gt;='PAINEL E TARGET'!$T$18,'PAINEL E TARGET'!$S$18,'PAINEL E TARGET'!$S$19))))))))</f>
        <v>Não elegível</v>
      </c>
      <c r="DA846" s="17">
        <f>IFERROR(VLOOKUP($BW846,'PAINEL E TARGET'!$G$1:$Q$99,7,0),0)</f>
        <v>0.15</v>
      </c>
      <c r="DB846" s="17">
        <f>VLOOKUP(CZ846,'PAINEL E TARGET'!$S$10:$U$19,3,0)</f>
        <v>0</v>
      </c>
      <c r="DC846" s="16">
        <f t="shared" si="499"/>
        <v>0</v>
      </c>
      <c r="DD846" s="17">
        <f t="shared" si="485"/>
        <v>1.081</v>
      </c>
      <c r="DE846" s="33" t="str">
        <f>IF(DD846&gt;='PAINEL E TARGET'!$T$11,'PAINEL E TARGET'!$S$11,
IF(DD846&gt;='PAINEL E TARGET'!$T$12,'PAINEL E TARGET'!$S$12,
IF(DD846&gt;='PAINEL E TARGET'!$T$13,'PAINEL E TARGET'!$S$13,
IF(DD846&gt;='PAINEL E TARGET'!$T$14,'PAINEL E TARGET'!$S$14,
IF(DD846&gt;='PAINEL E TARGET'!$T$15,'PAINEL E TARGET'!$S$15,
IF(DD846&gt;='PAINEL E TARGET'!$T$16,'PAINEL E TARGET'!$S$16,
IF(DD846&gt;='PAINEL E TARGET'!$T$17,'PAINEL E TARGET'!$S$17,
IF(DD846&gt;='PAINEL E TARGET'!$T$18,'PAINEL E TARGET'!$S$18,'PAINEL E TARGET'!$S$19))))))))</f>
        <v>3. Fx de 105% a 109,9%</v>
      </c>
      <c r="DF846" s="17">
        <f>IFERROR(VLOOKUP($BW846,'PAINEL E TARGET'!$G$1:$Q$99,8,0),0)</f>
        <v>0.1</v>
      </c>
      <c r="DG846" s="17">
        <f>VLOOKUP(DE846,'PAINEL E TARGET'!$S$10:$U$19,3,0)</f>
        <v>1.1000000000000001</v>
      </c>
      <c r="DH846" s="16">
        <f t="shared" si="500"/>
        <v>412.50000000000006</v>
      </c>
      <c r="DI846" s="17">
        <f t="shared" si="486"/>
        <v>1.024</v>
      </c>
      <c r="DJ846" s="33" t="str">
        <f>IF(DI846&gt;='PAINEL E TARGET'!$T$11,'PAINEL E TARGET'!$S$11,
IF(DI846&gt;='PAINEL E TARGET'!$T$12,'PAINEL E TARGET'!$S$12,
IF(DI846&gt;='PAINEL E TARGET'!$T$13,'PAINEL E TARGET'!$S$13,
IF(DI846&gt;='PAINEL E TARGET'!$T$14,'PAINEL E TARGET'!$S$14,
IF(DI846&gt;='PAINEL E TARGET'!$T$15,'PAINEL E TARGET'!$S$15,
IF(DI846&gt;='PAINEL E TARGET'!$T$16,'PAINEL E TARGET'!$S$16,
IF(DI846&gt;='PAINEL E TARGET'!$T$17,'PAINEL E TARGET'!$S$17,
IF(DI846&gt;='PAINEL E TARGET'!$T$18,'PAINEL E TARGET'!$S$18,'PAINEL E TARGET'!$S$19))))))))</f>
        <v>2. Fx de 100% a 104,9%</v>
      </c>
      <c r="DK846" s="17">
        <f>IFERROR(VLOOKUP($BW846,'PAINEL E TARGET'!$G$1:$Q$99,9,0),0)</f>
        <v>0.05</v>
      </c>
      <c r="DL846" s="17">
        <f>VLOOKUP(DJ846,'PAINEL E TARGET'!$S$10:$U$19,3,0)</f>
        <v>1</v>
      </c>
      <c r="DM846" s="16">
        <f t="shared" si="501"/>
        <v>187.5</v>
      </c>
      <c r="DN846" s="17">
        <f t="shared" si="487"/>
        <v>0.78</v>
      </c>
      <c r="DO846" s="33" t="str">
        <f>IF(DN846&gt;='PAINEL E TARGET'!$T$11,'PAINEL E TARGET'!$S$11,
IF(DN846&gt;='PAINEL E TARGET'!$T$12,'PAINEL E TARGET'!$S$12,
IF(DN846&gt;='PAINEL E TARGET'!$T$13,'PAINEL E TARGET'!$S$13,
IF(DN846&gt;='PAINEL E TARGET'!$T$14,'PAINEL E TARGET'!$S$14,
IF(DN846&gt;='PAINEL E TARGET'!$T$15,'PAINEL E TARGET'!$S$15,
IF(DN846&gt;='PAINEL E TARGET'!$T$16,'PAINEL E TARGET'!$S$16,
IF(DN846&gt;='PAINEL E TARGET'!$T$17,'PAINEL E TARGET'!$S$17,
IF(DN846&gt;='PAINEL E TARGET'!$T$18,'PAINEL E TARGET'!$S$18,'PAINEL E TARGET'!$S$19))))))))</f>
        <v>Não elegível</v>
      </c>
      <c r="DP846" s="17">
        <f>IFERROR(VLOOKUP($BW846,'PAINEL E TARGET'!$G$1:$Q$99,10,0),0)</f>
        <v>0</v>
      </c>
      <c r="DQ846" s="17">
        <f>VLOOKUP(DO846,'PAINEL E TARGET'!$S$10:$U$19,3,0)</f>
        <v>0</v>
      </c>
      <c r="DR846" s="16">
        <f t="shared" si="502"/>
        <v>0</v>
      </c>
      <c r="DS846" s="17">
        <f t="shared" si="488"/>
        <v>0.96299999999999997</v>
      </c>
      <c r="DT846" s="16">
        <f>IF(DS846&gt;=1,VLOOKUP(BO846,'PAINEL E TARGET'!$S$1:$W$8,5,0),0)</f>
        <v>0</v>
      </c>
      <c r="DU846" s="16">
        <f t="shared" si="503"/>
        <v>3206.25</v>
      </c>
    </row>
    <row r="847" spans="2:125" s="32" customFormat="1" x14ac:dyDescent="0.2">
      <c r="B847" s="44">
        <v>43541</v>
      </c>
      <c r="C847" s="65">
        <v>1781</v>
      </c>
      <c r="D847" s="66" t="s">
        <v>841</v>
      </c>
      <c r="E847" s="65">
        <v>417</v>
      </c>
      <c r="F847" s="65" t="s">
        <v>1020</v>
      </c>
      <c r="G847" s="67">
        <v>2050586.4426966473</v>
      </c>
      <c r="H847" s="67">
        <v>1126084.3130365685</v>
      </c>
      <c r="I847" s="67">
        <v>888919.9800000001</v>
      </c>
      <c r="J847" s="68">
        <v>0.78939025231864079</v>
      </c>
      <c r="K847" s="67">
        <v>238971.79419495785</v>
      </c>
      <c r="L847" s="67">
        <v>794955.77536006947</v>
      </c>
      <c r="M847" s="67">
        <v>195232.96</v>
      </c>
      <c r="N847" s="67">
        <v>656945.83000000007</v>
      </c>
      <c r="O847" s="67">
        <v>1887036.5721262575</v>
      </c>
      <c r="P847" s="67" t="s">
        <v>1082</v>
      </c>
      <c r="Q847" s="67" t="s">
        <v>1082</v>
      </c>
      <c r="R847" s="67">
        <v>0</v>
      </c>
      <c r="S847" s="67">
        <v>0</v>
      </c>
      <c r="T847" s="68">
        <v>0.11485710749652255</v>
      </c>
      <c r="U847" s="68">
        <v>9.2009483127361125E-2</v>
      </c>
      <c r="V847" s="68">
        <v>0.8010778360420302</v>
      </c>
      <c r="W847" s="67">
        <v>118753.93</v>
      </c>
      <c r="X847" s="67">
        <v>78408.530000000013</v>
      </c>
      <c r="Y847" s="68">
        <v>0.66026050674701897</v>
      </c>
      <c r="Z847" s="68">
        <v>9.4266680636000591E-2</v>
      </c>
      <c r="AA847" s="68">
        <v>9.3986990687717084E-2</v>
      </c>
      <c r="AB847" s="68">
        <v>0.9970329925017356</v>
      </c>
      <c r="AC847" s="67">
        <v>97464.919999999984</v>
      </c>
      <c r="AD847" s="67">
        <v>80093.72</v>
      </c>
      <c r="AE847" s="68">
        <v>0.82176971981303648</v>
      </c>
      <c r="AF847" s="43">
        <v>80</v>
      </c>
      <c r="AG847" s="43">
        <v>78</v>
      </c>
      <c r="AH847" s="43">
        <v>38</v>
      </c>
      <c r="AI847" s="43">
        <v>28</v>
      </c>
      <c r="AJ847" s="67">
        <v>70380.479999999996</v>
      </c>
      <c r="AK847" s="67">
        <v>51207.14</v>
      </c>
      <c r="AL847" s="68">
        <v>0.72757588467711509</v>
      </c>
      <c r="AM847" s="67">
        <v>11459.8</v>
      </c>
      <c r="AN847" s="67">
        <v>5142.3</v>
      </c>
      <c r="AO847" s="68">
        <v>0.44872510864063947</v>
      </c>
      <c r="AP847" s="67">
        <v>10005.94</v>
      </c>
      <c r="AQ847" s="67">
        <v>9153.75</v>
      </c>
      <c r="AR847" s="68">
        <v>0.91483159003551884</v>
      </c>
      <c r="AS847" s="67">
        <v>26907.710000000003</v>
      </c>
      <c r="AT847" s="67">
        <v>12905.34</v>
      </c>
      <c r="AU847" s="68">
        <v>0.47961495051046704</v>
      </c>
      <c r="AV847" s="43">
        <v>463.48999999999995</v>
      </c>
      <c r="AW847" s="43">
        <v>464.90000000000003</v>
      </c>
      <c r="AX847" s="69">
        <v>1.0030421368314313</v>
      </c>
      <c r="AY847" s="43">
        <v>238971.79419495785</v>
      </c>
      <c r="AZ847" s="43">
        <v>195232.96</v>
      </c>
      <c r="BA847" s="43">
        <v>29178.83605930769</v>
      </c>
      <c r="BB847" s="43">
        <v>31953.73</v>
      </c>
      <c r="BC847" s="43">
        <v>436590.56640591548</v>
      </c>
      <c r="BD847" s="43">
        <v>53351.265152766711</v>
      </c>
      <c r="BE847" s="43">
        <v>217948.08</v>
      </c>
      <c r="BF847" s="43">
        <v>178876.62000000002</v>
      </c>
      <c r="BG847" s="43">
        <v>845.96</v>
      </c>
      <c r="BH847" s="43">
        <v>71</v>
      </c>
      <c r="BI847" s="44">
        <v>43173</v>
      </c>
      <c r="BJ847" s="44">
        <v>43541</v>
      </c>
      <c r="BK847" s="44">
        <v>43172</v>
      </c>
      <c r="BL847" s="43">
        <f t="shared" si="489"/>
        <v>888919.9800000001</v>
      </c>
      <c r="BM847" s="43">
        <f t="shared" si="490"/>
        <v>852178.79</v>
      </c>
      <c r="BO847" s="16" t="str">
        <f>IFERROR(VLOOKUP($C847,'PORTE LOJA'!A:B,2,0),"PORTE 1")</f>
        <v>PORTE 3</v>
      </c>
      <c r="BP847" s="16">
        <f>VLOOKUP(BO847,'PAINEL E TARGET'!$S$1:$W$8,3,0)</f>
        <v>2400</v>
      </c>
      <c r="BQ847" s="16">
        <f t="shared" si="468"/>
        <v>1</v>
      </c>
      <c r="BR847" s="16">
        <f t="shared" si="469"/>
        <v>1</v>
      </c>
      <c r="BS847" s="16">
        <f t="shared" si="470"/>
        <v>1</v>
      </c>
      <c r="BT847" s="16">
        <f t="shared" si="471"/>
        <v>1</v>
      </c>
      <c r="BU847" s="16">
        <f t="shared" si="472"/>
        <v>1</v>
      </c>
      <c r="BV847" s="16">
        <f t="shared" si="473"/>
        <v>1</v>
      </c>
      <c r="BW847" s="17" t="str">
        <f t="shared" si="491"/>
        <v>111111</v>
      </c>
      <c r="BY847" s="17">
        <f t="shared" si="474"/>
        <v>0.78900000000000003</v>
      </c>
      <c r="BZ847" s="17">
        <f t="shared" si="475"/>
        <v>0.82399999999999995</v>
      </c>
      <c r="CA847" s="17" t="str">
        <f t="shared" si="492"/>
        <v>Sem Retira</v>
      </c>
      <c r="CB847" s="17">
        <f t="shared" si="493"/>
        <v>0.82399999999999995</v>
      </c>
      <c r="CC847" s="33" t="str">
        <f>IF(CB847&gt;='PAINEL E TARGET'!$T$11,'PAINEL E TARGET'!$S$11,
IF(CB847&gt;='PAINEL E TARGET'!$T$12,'PAINEL E TARGET'!$S$12,
IF(CB847&gt;='PAINEL E TARGET'!$T$13,'PAINEL E TARGET'!$S$13,
IF(CB847&gt;='PAINEL E TARGET'!$T$14,'PAINEL E TARGET'!$S$14,
IF(CB847&gt;='PAINEL E TARGET'!$T$15,'PAINEL E TARGET'!$S$15,
IF(CB847&gt;='PAINEL E TARGET'!$T$16,'PAINEL E TARGET'!$S$16,
IF(CB847&gt;='PAINEL E TARGET'!$T$17,'PAINEL E TARGET'!$S$17,
IF(CB847&gt;='PAINEL E TARGET'!$T$18,'PAINEL E TARGET'!$S$18,'PAINEL E TARGET'!$S$19))))))))</f>
        <v>Não elegível</v>
      </c>
      <c r="CD847" s="17">
        <f>IFERROR(VLOOKUP($BW847,'PAINEL E TARGET'!$G$1:$Q$99,4,0),0)</f>
        <v>0.25</v>
      </c>
      <c r="CE847" s="17">
        <f>VLOOKUP(CC847,'PAINEL E TARGET'!$S$10:$U$19,3,0)</f>
        <v>0</v>
      </c>
      <c r="CF847" s="16">
        <f t="shared" si="494"/>
        <v>0</v>
      </c>
      <c r="CG847" s="17">
        <f t="shared" si="476"/>
        <v>0.72799999999999998</v>
      </c>
      <c r="CH847" s="17">
        <f t="shared" si="477"/>
        <v>0.44900000000000001</v>
      </c>
      <c r="CI847" s="17">
        <f t="shared" si="478"/>
        <v>0.91500000000000004</v>
      </c>
      <c r="CJ847" s="17">
        <f t="shared" si="479"/>
        <v>0.48</v>
      </c>
      <c r="CK847" s="17">
        <f t="shared" si="480"/>
        <v>1.0029999999999999</v>
      </c>
      <c r="CL847" s="17">
        <f t="shared" si="481"/>
        <v>0.66</v>
      </c>
      <c r="CM847" s="16">
        <f t="shared" si="482"/>
        <v>3</v>
      </c>
      <c r="CN847" s="17" t="str">
        <f t="shared" si="495"/>
        <v>não ok</v>
      </c>
      <c r="CO847" s="17">
        <f t="shared" si="496"/>
        <v>0</v>
      </c>
      <c r="CP847" s="33" t="str">
        <f>IF(CO847&gt;='PAINEL E TARGET'!$T$11,'PAINEL E TARGET'!$S$11,
IF(CO847&gt;='PAINEL E TARGET'!$T$12,'PAINEL E TARGET'!$S$12,
IF(CO847&gt;='PAINEL E TARGET'!$T$13,'PAINEL E TARGET'!$S$13,
IF(CO847&gt;='PAINEL E TARGET'!$T$14,'PAINEL E TARGET'!$S$14,
IF(CO847&gt;='PAINEL E TARGET'!$T$15,'PAINEL E TARGET'!$S$15,
IF(CO847&gt;='PAINEL E TARGET'!$T$16,'PAINEL E TARGET'!$S$16,
IF(CO847&gt;='PAINEL E TARGET'!$T$17,'PAINEL E TARGET'!$S$17,
IF(CO847&gt;='PAINEL E TARGET'!$T$18,'PAINEL E TARGET'!$S$18,'PAINEL E TARGET'!$S$19))))))))</f>
        <v>Não elegível</v>
      </c>
      <c r="CQ847" s="17">
        <f>IFERROR(VLOOKUP($BW847,'PAINEL E TARGET'!$G$1:$Q$99,5,0),0)</f>
        <v>0.25</v>
      </c>
      <c r="CR847" s="17">
        <f>VLOOKUP(CP847,'PAINEL E TARGET'!$S$10:$U$19,3,0)</f>
        <v>0</v>
      </c>
      <c r="CS847" s="16">
        <f t="shared" si="497"/>
        <v>0</v>
      </c>
      <c r="CT847" s="17">
        <f t="shared" si="483"/>
        <v>0.82199999999999995</v>
      </c>
      <c r="CU847" s="33" t="str">
        <f>IF(CT847&gt;='PAINEL E TARGET'!$T$11,'PAINEL E TARGET'!$S$11,
IF(CT847&gt;='PAINEL E TARGET'!$T$12,'PAINEL E TARGET'!$S$12,
IF(CT847&gt;='PAINEL E TARGET'!$T$13,'PAINEL E TARGET'!$S$13,
IF(CT847&gt;='PAINEL E TARGET'!$T$14,'PAINEL E TARGET'!$S$14,
IF(CT847&gt;='PAINEL E TARGET'!$T$15,'PAINEL E TARGET'!$S$15,
IF(CT847&gt;='PAINEL E TARGET'!$T$16,'PAINEL E TARGET'!$S$16,
IF(CT847&gt;='PAINEL E TARGET'!$T$17,'PAINEL E TARGET'!$S$17,
IF(CT847&gt;='PAINEL E TARGET'!$T$18,'PAINEL E TARGET'!$S$18,'PAINEL E TARGET'!$S$19))))))))</f>
        <v>Não elegível</v>
      </c>
      <c r="CV847" s="17">
        <f>IFERROR(VLOOKUP($BW847,'PAINEL E TARGET'!$G$1:$Q$99,6,0),0)</f>
        <v>0.2</v>
      </c>
      <c r="CW847" s="17">
        <f>VLOOKUP(CU847,'PAINEL E TARGET'!$S$10:$U$19,3,0)</f>
        <v>0</v>
      </c>
      <c r="CX847" s="16">
        <f t="shared" si="498"/>
        <v>0</v>
      </c>
      <c r="CY847" s="17">
        <f t="shared" si="484"/>
        <v>0.81699999999999995</v>
      </c>
      <c r="CZ847" s="33" t="str">
        <f>IF(CY847&gt;='PAINEL E TARGET'!$T$11,'PAINEL E TARGET'!$S$11,
IF(CY847&gt;='PAINEL E TARGET'!$T$12,'PAINEL E TARGET'!$S$12,
IF(CY847&gt;='PAINEL E TARGET'!$T$13,'PAINEL E TARGET'!$S$13,
IF(CY847&gt;='PAINEL E TARGET'!$T$14,'PAINEL E TARGET'!$S$14,
IF(CY847&gt;='PAINEL E TARGET'!$T$15,'PAINEL E TARGET'!$S$15,
IF(CY847&gt;='PAINEL E TARGET'!$T$16,'PAINEL E TARGET'!$S$16,
IF(CY847&gt;='PAINEL E TARGET'!$T$17,'PAINEL E TARGET'!$S$17,
IF(CY847&gt;='PAINEL E TARGET'!$T$18,'PAINEL E TARGET'!$S$18,'PAINEL E TARGET'!$S$19))))))))</f>
        <v>Não elegível</v>
      </c>
      <c r="DA847" s="17">
        <f>IFERROR(VLOOKUP($BW847,'PAINEL E TARGET'!$G$1:$Q$99,7,0),0)</f>
        <v>0.15</v>
      </c>
      <c r="DB847" s="17">
        <f>VLOOKUP(CZ847,'PAINEL E TARGET'!$S$10:$U$19,3,0)</f>
        <v>0</v>
      </c>
      <c r="DC847" s="16">
        <f t="shared" si="499"/>
        <v>0</v>
      </c>
      <c r="DD847" s="17">
        <f t="shared" si="485"/>
        <v>1.095</v>
      </c>
      <c r="DE847" s="33" t="str">
        <f>IF(DD847&gt;='PAINEL E TARGET'!$T$11,'PAINEL E TARGET'!$S$11,
IF(DD847&gt;='PAINEL E TARGET'!$T$12,'PAINEL E TARGET'!$S$12,
IF(DD847&gt;='PAINEL E TARGET'!$T$13,'PAINEL E TARGET'!$S$13,
IF(DD847&gt;='PAINEL E TARGET'!$T$14,'PAINEL E TARGET'!$S$14,
IF(DD847&gt;='PAINEL E TARGET'!$T$15,'PAINEL E TARGET'!$S$15,
IF(DD847&gt;='PAINEL E TARGET'!$T$16,'PAINEL E TARGET'!$S$16,
IF(DD847&gt;='PAINEL E TARGET'!$T$17,'PAINEL E TARGET'!$S$17,
IF(DD847&gt;='PAINEL E TARGET'!$T$18,'PAINEL E TARGET'!$S$18,'PAINEL E TARGET'!$S$19))))))))</f>
        <v>3. Fx de 105% a 109,9%</v>
      </c>
      <c r="DF847" s="17">
        <f>IFERROR(VLOOKUP($BW847,'PAINEL E TARGET'!$G$1:$Q$99,8,0),0)</f>
        <v>0.1</v>
      </c>
      <c r="DG847" s="17">
        <f>VLOOKUP(DE847,'PAINEL E TARGET'!$S$10:$U$19,3,0)</f>
        <v>1.1000000000000001</v>
      </c>
      <c r="DH847" s="16">
        <f t="shared" si="500"/>
        <v>264.00000000000006</v>
      </c>
      <c r="DI847" s="17">
        <f t="shared" si="486"/>
        <v>0.73699999999999999</v>
      </c>
      <c r="DJ847" s="33" t="str">
        <f>IF(DI847&gt;='PAINEL E TARGET'!$T$11,'PAINEL E TARGET'!$S$11,
IF(DI847&gt;='PAINEL E TARGET'!$T$12,'PAINEL E TARGET'!$S$12,
IF(DI847&gt;='PAINEL E TARGET'!$T$13,'PAINEL E TARGET'!$S$13,
IF(DI847&gt;='PAINEL E TARGET'!$T$14,'PAINEL E TARGET'!$S$14,
IF(DI847&gt;='PAINEL E TARGET'!$T$15,'PAINEL E TARGET'!$S$15,
IF(DI847&gt;='PAINEL E TARGET'!$T$16,'PAINEL E TARGET'!$S$16,
IF(DI847&gt;='PAINEL E TARGET'!$T$17,'PAINEL E TARGET'!$S$17,
IF(DI847&gt;='PAINEL E TARGET'!$T$18,'PAINEL E TARGET'!$S$18,'PAINEL E TARGET'!$S$19))))))))</f>
        <v>Não elegível</v>
      </c>
      <c r="DK847" s="17">
        <f>IFERROR(VLOOKUP($BW847,'PAINEL E TARGET'!$G$1:$Q$99,9,0),0)</f>
        <v>0.05</v>
      </c>
      <c r="DL847" s="17">
        <f>VLOOKUP(DJ847,'PAINEL E TARGET'!$S$10:$U$19,3,0)</f>
        <v>0</v>
      </c>
      <c r="DM847" s="16">
        <f t="shared" si="501"/>
        <v>0</v>
      </c>
      <c r="DN847" s="17">
        <f t="shared" si="487"/>
        <v>1.0029999999999999</v>
      </c>
      <c r="DO847" s="33" t="str">
        <f>IF(DN847&gt;='PAINEL E TARGET'!$T$11,'PAINEL E TARGET'!$S$11,
IF(DN847&gt;='PAINEL E TARGET'!$T$12,'PAINEL E TARGET'!$S$12,
IF(DN847&gt;='PAINEL E TARGET'!$T$13,'PAINEL E TARGET'!$S$13,
IF(DN847&gt;='PAINEL E TARGET'!$T$14,'PAINEL E TARGET'!$S$14,
IF(DN847&gt;='PAINEL E TARGET'!$T$15,'PAINEL E TARGET'!$S$15,
IF(DN847&gt;='PAINEL E TARGET'!$T$16,'PAINEL E TARGET'!$S$16,
IF(DN847&gt;='PAINEL E TARGET'!$T$17,'PAINEL E TARGET'!$S$17,
IF(DN847&gt;='PAINEL E TARGET'!$T$18,'PAINEL E TARGET'!$S$18,'PAINEL E TARGET'!$S$19))))))))</f>
        <v>2. Fx de 100% a 104,9%</v>
      </c>
      <c r="DP847" s="17">
        <f>IFERROR(VLOOKUP($BW847,'PAINEL E TARGET'!$G$1:$Q$99,10,0),0)</f>
        <v>0</v>
      </c>
      <c r="DQ847" s="17">
        <f>VLOOKUP(DO847,'PAINEL E TARGET'!$S$10:$U$19,3,0)</f>
        <v>1</v>
      </c>
      <c r="DR847" s="16">
        <f t="shared" si="502"/>
        <v>0</v>
      </c>
      <c r="DS847" s="17">
        <f t="shared" si="488"/>
        <v>0.97499999999999998</v>
      </c>
      <c r="DT847" s="16">
        <f>IF(DS847&gt;=1,VLOOKUP(BO847,'PAINEL E TARGET'!$S$1:$W$8,5,0),0)</f>
        <v>0</v>
      </c>
      <c r="DU847" s="16">
        <f t="shared" si="503"/>
        <v>264.00000000000006</v>
      </c>
    </row>
    <row r="848" spans="2:125" s="32" customFormat="1" x14ac:dyDescent="0.2">
      <c r="B848" s="44">
        <v>43541</v>
      </c>
      <c r="C848" s="65">
        <v>1782</v>
      </c>
      <c r="D848" s="66" t="s">
        <v>842</v>
      </c>
      <c r="E848" s="65">
        <v>418</v>
      </c>
      <c r="F848" s="65" t="s">
        <v>1020</v>
      </c>
      <c r="G848" s="67">
        <v>1590325.6154271788</v>
      </c>
      <c r="H848" s="67">
        <v>979547.21491127624</v>
      </c>
      <c r="I848" s="67">
        <v>859168.89</v>
      </c>
      <c r="J848" s="68">
        <v>0.87710819542049367</v>
      </c>
      <c r="K848" s="67">
        <v>123750.03076290566</v>
      </c>
      <c r="L848" s="67">
        <v>780742.64331920631</v>
      </c>
      <c r="M848" s="67">
        <v>118366.57</v>
      </c>
      <c r="N848" s="67">
        <v>699094.34</v>
      </c>
      <c r="O848" s="67">
        <v>1465993.1275075271</v>
      </c>
      <c r="P848" s="67" t="s">
        <v>1082</v>
      </c>
      <c r="Q848" s="67" t="s">
        <v>1082</v>
      </c>
      <c r="R848" s="67">
        <v>0</v>
      </c>
      <c r="S848" s="67">
        <v>0</v>
      </c>
      <c r="T848" s="68">
        <v>0.10457563970431129</v>
      </c>
      <c r="U848" s="68">
        <v>9.4068840551654001E-2</v>
      </c>
      <c r="V848" s="68">
        <v>0.89952919071434445</v>
      </c>
      <c r="W848" s="67">
        <v>94587.9</v>
      </c>
      <c r="X848" s="67">
        <v>76897.599999999977</v>
      </c>
      <c r="Y848" s="68">
        <v>0.81297502111792297</v>
      </c>
      <c r="Z848" s="68">
        <v>8.4323712270416934E-2</v>
      </c>
      <c r="AA848" s="68">
        <v>8.3626555305256131E-2</v>
      </c>
      <c r="AB848" s="68">
        <v>0.99173237341680243</v>
      </c>
      <c r="AC848" s="67">
        <v>76270.180000000008</v>
      </c>
      <c r="AD848" s="67">
        <v>68361.440000000002</v>
      </c>
      <c r="AE848" s="68">
        <v>0.89630626281464121</v>
      </c>
      <c r="AF848" s="43">
        <v>80</v>
      </c>
      <c r="AG848" s="43">
        <v>67</v>
      </c>
      <c r="AH848" s="43">
        <v>51</v>
      </c>
      <c r="AI848" s="43">
        <v>25</v>
      </c>
      <c r="AJ848" s="67">
        <v>48164.53</v>
      </c>
      <c r="AK848" s="67">
        <v>47366.2</v>
      </c>
      <c r="AL848" s="68">
        <v>0.98342493947309351</v>
      </c>
      <c r="AM848" s="67">
        <v>7090.8399999999992</v>
      </c>
      <c r="AN848" s="67">
        <v>4182.7000000000007</v>
      </c>
      <c r="AO848" s="68">
        <v>0.58987369620524521</v>
      </c>
      <c r="AP848" s="67">
        <v>9259.19</v>
      </c>
      <c r="AQ848" s="67">
        <v>5167.6900000000005</v>
      </c>
      <c r="AR848" s="68">
        <v>0.55811469469791641</v>
      </c>
      <c r="AS848" s="67">
        <v>30073.340000000004</v>
      </c>
      <c r="AT848" s="67">
        <v>20181.009999999998</v>
      </c>
      <c r="AU848" s="68">
        <v>0.67105981577037987</v>
      </c>
      <c r="AV848" s="43">
        <v>1178.5899999999999</v>
      </c>
      <c r="AW848" s="43">
        <v>399.92</v>
      </c>
      <c r="AX848" s="69">
        <v>0.33932071373420786</v>
      </c>
      <c r="AY848" s="43">
        <v>123750.03076290566</v>
      </c>
      <c r="AZ848" s="43">
        <v>118366.57</v>
      </c>
      <c r="BA848" s="43">
        <v>20546.56419200675</v>
      </c>
      <c r="BB848" s="43">
        <v>19316.019999999997</v>
      </c>
      <c r="BC848" s="43">
        <v>200621.00371098332</v>
      </c>
      <c r="BD848" s="43">
        <v>33343.289317012634</v>
      </c>
      <c r="BE848" s="43">
        <v>154417.27999999997</v>
      </c>
      <c r="BF848" s="43">
        <v>124513.16000000003</v>
      </c>
      <c r="BG848" s="43">
        <v>1914.09</v>
      </c>
      <c r="BH848" s="43">
        <v>95</v>
      </c>
      <c r="BI848" s="44">
        <v>43173</v>
      </c>
      <c r="BJ848" s="44">
        <v>43541</v>
      </c>
      <c r="BK848" s="44">
        <v>43172</v>
      </c>
      <c r="BL848" s="43">
        <f t="shared" si="489"/>
        <v>859168.89</v>
      </c>
      <c r="BM848" s="43">
        <f t="shared" si="490"/>
        <v>817460.90999999992</v>
      </c>
      <c r="BO848" s="16" t="str">
        <f>IFERROR(VLOOKUP($C848,'PORTE LOJA'!A:B,2,0),"PORTE 1")</f>
        <v>PORTE 3</v>
      </c>
      <c r="BP848" s="16">
        <f>VLOOKUP(BO848,'PAINEL E TARGET'!$S$1:$W$8,3,0)</f>
        <v>2400</v>
      </c>
      <c r="BQ848" s="16">
        <f t="shared" si="468"/>
        <v>1</v>
      </c>
      <c r="BR848" s="16">
        <f t="shared" si="469"/>
        <v>1</v>
      </c>
      <c r="BS848" s="16">
        <f t="shared" si="470"/>
        <v>1</v>
      </c>
      <c r="BT848" s="16">
        <f t="shared" si="471"/>
        <v>1</v>
      </c>
      <c r="BU848" s="16">
        <f t="shared" si="472"/>
        <v>1</v>
      </c>
      <c r="BV848" s="16">
        <f t="shared" si="473"/>
        <v>1</v>
      </c>
      <c r="BW848" s="17" t="str">
        <f t="shared" si="491"/>
        <v>111111</v>
      </c>
      <c r="BY848" s="17">
        <f t="shared" si="474"/>
        <v>0.877</v>
      </c>
      <c r="BZ848" s="17">
        <f t="shared" si="475"/>
        <v>0.90400000000000003</v>
      </c>
      <c r="CA848" s="17" t="str">
        <f t="shared" si="492"/>
        <v>Sem Retira</v>
      </c>
      <c r="CB848" s="17">
        <f t="shared" si="493"/>
        <v>0.90400000000000003</v>
      </c>
      <c r="CC848" s="33" t="str">
        <f>IF(CB848&gt;='PAINEL E TARGET'!$T$11,'PAINEL E TARGET'!$S$11,
IF(CB848&gt;='PAINEL E TARGET'!$T$12,'PAINEL E TARGET'!$S$12,
IF(CB848&gt;='PAINEL E TARGET'!$T$13,'PAINEL E TARGET'!$S$13,
IF(CB848&gt;='PAINEL E TARGET'!$T$14,'PAINEL E TARGET'!$S$14,
IF(CB848&gt;='PAINEL E TARGET'!$T$15,'PAINEL E TARGET'!$S$15,
IF(CB848&gt;='PAINEL E TARGET'!$T$16,'PAINEL E TARGET'!$S$16,
IF(CB848&gt;='PAINEL E TARGET'!$T$17,'PAINEL E TARGET'!$S$17,
IF(CB848&gt;='PAINEL E TARGET'!$T$18,'PAINEL E TARGET'!$S$18,'PAINEL E TARGET'!$S$19))))))))</f>
        <v>1. Fx de 90% a 99,9%</v>
      </c>
      <c r="CD848" s="17">
        <f>IFERROR(VLOOKUP($BW848,'PAINEL E TARGET'!$G$1:$Q$99,4,0),0)</f>
        <v>0.25</v>
      </c>
      <c r="CE848" s="17">
        <f>VLOOKUP(CC848,'PAINEL E TARGET'!$S$10:$U$19,3,0)</f>
        <v>0.5</v>
      </c>
      <c r="CF848" s="16">
        <f t="shared" si="494"/>
        <v>300</v>
      </c>
      <c r="CG848" s="17">
        <f t="shared" si="476"/>
        <v>0.98299999999999998</v>
      </c>
      <c r="CH848" s="17">
        <f t="shared" si="477"/>
        <v>0.59</v>
      </c>
      <c r="CI848" s="17">
        <f t="shared" si="478"/>
        <v>0.55800000000000005</v>
      </c>
      <c r="CJ848" s="17">
        <f t="shared" si="479"/>
        <v>0.67100000000000004</v>
      </c>
      <c r="CK848" s="17">
        <f t="shared" si="480"/>
        <v>0.33900000000000002</v>
      </c>
      <c r="CL848" s="17">
        <f t="shared" si="481"/>
        <v>0.81299999999999994</v>
      </c>
      <c r="CM848" s="16">
        <f t="shared" si="482"/>
        <v>1</v>
      </c>
      <c r="CN848" s="17" t="str">
        <f t="shared" si="495"/>
        <v>não ok</v>
      </c>
      <c r="CO848" s="17">
        <f t="shared" si="496"/>
        <v>0</v>
      </c>
      <c r="CP848" s="33" t="str">
        <f>IF(CO848&gt;='PAINEL E TARGET'!$T$11,'PAINEL E TARGET'!$S$11,
IF(CO848&gt;='PAINEL E TARGET'!$T$12,'PAINEL E TARGET'!$S$12,
IF(CO848&gt;='PAINEL E TARGET'!$T$13,'PAINEL E TARGET'!$S$13,
IF(CO848&gt;='PAINEL E TARGET'!$T$14,'PAINEL E TARGET'!$S$14,
IF(CO848&gt;='PAINEL E TARGET'!$T$15,'PAINEL E TARGET'!$S$15,
IF(CO848&gt;='PAINEL E TARGET'!$T$16,'PAINEL E TARGET'!$S$16,
IF(CO848&gt;='PAINEL E TARGET'!$T$17,'PAINEL E TARGET'!$S$17,
IF(CO848&gt;='PAINEL E TARGET'!$T$18,'PAINEL E TARGET'!$S$18,'PAINEL E TARGET'!$S$19))))))))</f>
        <v>Não elegível</v>
      </c>
      <c r="CQ848" s="17">
        <f>IFERROR(VLOOKUP($BW848,'PAINEL E TARGET'!$G$1:$Q$99,5,0),0)</f>
        <v>0.25</v>
      </c>
      <c r="CR848" s="17">
        <f>VLOOKUP(CP848,'PAINEL E TARGET'!$S$10:$U$19,3,0)</f>
        <v>0</v>
      </c>
      <c r="CS848" s="16">
        <f t="shared" si="497"/>
        <v>0</v>
      </c>
      <c r="CT848" s="17">
        <f t="shared" si="483"/>
        <v>0.89600000000000002</v>
      </c>
      <c r="CU848" s="33" t="str">
        <f>IF(CT848&gt;='PAINEL E TARGET'!$T$11,'PAINEL E TARGET'!$S$11,
IF(CT848&gt;='PAINEL E TARGET'!$T$12,'PAINEL E TARGET'!$S$12,
IF(CT848&gt;='PAINEL E TARGET'!$T$13,'PAINEL E TARGET'!$S$13,
IF(CT848&gt;='PAINEL E TARGET'!$T$14,'PAINEL E TARGET'!$S$14,
IF(CT848&gt;='PAINEL E TARGET'!$T$15,'PAINEL E TARGET'!$S$15,
IF(CT848&gt;='PAINEL E TARGET'!$T$16,'PAINEL E TARGET'!$S$16,
IF(CT848&gt;='PAINEL E TARGET'!$T$17,'PAINEL E TARGET'!$S$17,
IF(CT848&gt;='PAINEL E TARGET'!$T$18,'PAINEL E TARGET'!$S$18,'PAINEL E TARGET'!$S$19))))))))</f>
        <v>Não elegível</v>
      </c>
      <c r="CV848" s="17">
        <f>IFERROR(VLOOKUP($BW848,'PAINEL E TARGET'!$G$1:$Q$99,6,0),0)</f>
        <v>0.2</v>
      </c>
      <c r="CW848" s="17">
        <f>VLOOKUP(CU848,'PAINEL E TARGET'!$S$10:$U$19,3,0)</f>
        <v>0</v>
      </c>
      <c r="CX848" s="16">
        <f t="shared" si="498"/>
        <v>0</v>
      </c>
      <c r="CY848" s="17">
        <f t="shared" si="484"/>
        <v>0.95599999999999996</v>
      </c>
      <c r="CZ848" s="33" t="str">
        <f>IF(CY848&gt;='PAINEL E TARGET'!$T$11,'PAINEL E TARGET'!$S$11,
IF(CY848&gt;='PAINEL E TARGET'!$T$12,'PAINEL E TARGET'!$S$12,
IF(CY848&gt;='PAINEL E TARGET'!$T$13,'PAINEL E TARGET'!$S$13,
IF(CY848&gt;='PAINEL E TARGET'!$T$14,'PAINEL E TARGET'!$S$14,
IF(CY848&gt;='PAINEL E TARGET'!$T$15,'PAINEL E TARGET'!$S$15,
IF(CY848&gt;='PAINEL E TARGET'!$T$16,'PAINEL E TARGET'!$S$16,
IF(CY848&gt;='PAINEL E TARGET'!$T$17,'PAINEL E TARGET'!$S$17,
IF(CY848&gt;='PAINEL E TARGET'!$T$18,'PAINEL E TARGET'!$S$18,'PAINEL E TARGET'!$S$19))))))))</f>
        <v>1. Fx de 90% a 99,9%</v>
      </c>
      <c r="DA848" s="17">
        <f>IFERROR(VLOOKUP($BW848,'PAINEL E TARGET'!$G$1:$Q$99,7,0),0)</f>
        <v>0.15</v>
      </c>
      <c r="DB848" s="17">
        <f>VLOOKUP(CZ848,'PAINEL E TARGET'!$S$10:$U$19,3,0)</f>
        <v>0.5</v>
      </c>
      <c r="DC848" s="16">
        <f t="shared" si="499"/>
        <v>180</v>
      </c>
      <c r="DD848" s="17">
        <f t="shared" si="485"/>
        <v>0.94</v>
      </c>
      <c r="DE848" s="33" t="str">
        <f>IF(DD848&gt;='PAINEL E TARGET'!$T$11,'PAINEL E TARGET'!$S$11,
IF(DD848&gt;='PAINEL E TARGET'!$T$12,'PAINEL E TARGET'!$S$12,
IF(DD848&gt;='PAINEL E TARGET'!$T$13,'PAINEL E TARGET'!$S$13,
IF(DD848&gt;='PAINEL E TARGET'!$T$14,'PAINEL E TARGET'!$S$14,
IF(DD848&gt;='PAINEL E TARGET'!$T$15,'PAINEL E TARGET'!$S$15,
IF(DD848&gt;='PAINEL E TARGET'!$T$16,'PAINEL E TARGET'!$S$16,
IF(DD848&gt;='PAINEL E TARGET'!$T$17,'PAINEL E TARGET'!$S$17,
IF(DD848&gt;='PAINEL E TARGET'!$T$18,'PAINEL E TARGET'!$S$18,'PAINEL E TARGET'!$S$19))))))))</f>
        <v>1. Fx de 90% a 99,9%</v>
      </c>
      <c r="DF848" s="17">
        <f>IFERROR(VLOOKUP($BW848,'PAINEL E TARGET'!$G$1:$Q$99,8,0),0)</f>
        <v>0.1</v>
      </c>
      <c r="DG848" s="17">
        <f>VLOOKUP(DE848,'PAINEL E TARGET'!$S$10:$U$19,3,0)</f>
        <v>0.5</v>
      </c>
      <c r="DH848" s="16">
        <f t="shared" si="500"/>
        <v>120</v>
      </c>
      <c r="DI848" s="17">
        <f t="shared" si="486"/>
        <v>0.49</v>
      </c>
      <c r="DJ848" s="33" t="str">
        <f>IF(DI848&gt;='PAINEL E TARGET'!$T$11,'PAINEL E TARGET'!$S$11,
IF(DI848&gt;='PAINEL E TARGET'!$T$12,'PAINEL E TARGET'!$S$12,
IF(DI848&gt;='PAINEL E TARGET'!$T$13,'PAINEL E TARGET'!$S$13,
IF(DI848&gt;='PAINEL E TARGET'!$T$14,'PAINEL E TARGET'!$S$14,
IF(DI848&gt;='PAINEL E TARGET'!$T$15,'PAINEL E TARGET'!$S$15,
IF(DI848&gt;='PAINEL E TARGET'!$T$16,'PAINEL E TARGET'!$S$16,
IF(DI848&gt;='PAINEL E TARGET'!$T$17,'PAINEL E TARGET'!$S$17,
IF(DI848&gt;='PAINEL E TARGET'!$T$18,'PAINEL E TARGET'!$S$18,'PAINEL E TARGET'!$S$19))))))))</f>
        <v>Não elegível</v>
      </c>
      <c r="DK848" s="17">
        <f>IFERROR(VLOOKUP($BW848,'PAINEL E TARGET'!$G$1:$Q$99,9,0),0)</f>
        <v>0.05</v>
      </c>
      <c r="DL848" s="17">
        <f>VLOOKUP(DJ848,'PAINEL E TARGET'!$S$10:$U$19,3,0)</f>
        <v>0</v>
      </c>
      <c r="DM848" s="16">
        <f t="shared" si="501"/>
        <v>0</v>
      </c>
      <c r="DN848" s="17">
        <f t="shared" si="487"/>
        <v>0.33900000000000002</v>
      </c>
      <c r="DO848" s="33" t="str">
        <f>IF(DN848&gt;='PAINEL E TARGET'!$T$11,'PAINEL E TARGET'!$S$11,
IF(DN848&gt;='PAINEL E TARGET'!$T$12,'PAINEL E TARGET'!$S$12,
IF(DN848&gt;='PAINEL E TARGET'!$T$13,'PAINEL E TARGET'!$S$13,
IF(DN848&gt;='PAINEL E TARGET'!$T$14,'PAINEL E TARGET'!$S$14,
IF(DN848&gt;='PAINEL E TARGET'!$T$15,'PAINEL E TARGET'!$S$15,
IF(DN848&gt;='PAINEL E TARGET'!$T$16,'PAINEL E TARGET'!$S$16,
IF(DN848&gt;='PAINEL E TARGET'!$T$17,'PAINEL E TARGET'!$S$17,
IF(DN848&gt;='PAINEL E TARGET'!$T$18,'PAINEL E TARGET'!$S$18,'PAINEL E TARGET'!$S$19))))))))</f>
        <v>Não elegível</v>
      </c>
      <c r="DP848" s="17">
        <f>IFERROR(VLOOKUP($BW848,'PAINEL E TARGET'!$G$1:$Q$99,10,0),0)</f>
        <v>0</v>
      </c>
      <c r="DQ848" s="17">
        <f>VLOOKUP(DO848,'PAINEL E TARGET'!$S$10:$U$19,3,0)</f>
        <v>0</v>
      </c>
      <c r="DR848" s="16">
        <f t="shared" si="502"/>
        <v>0</v>
      </c>
      <c r="DS848" s="17">
        <f t="shared" si="488"/>
        <v>0.83799999999999997</v>
      </c>
      <c r="DT848" s="16">
        <f>IF(DS848&gt;=1,VLOOKUP(BO848,'PAINEL E TARGET'!$S$1:$W$8,5,0),0)</f>
        <v>0</v>
      </c>
      <c r="DU848" s="16">
        <f t="shared" si="503"/>
        <v>600</v>
      </c>
    </row>
    <row r="849" spans="2:125" s="32" customFormat="1" x14ac:dyDescent="0.2">
      <c r="B849" s="44">
        <v>43541</v>
      </c>
      <c r="C849" s="65">
        <v>1783</v>
      </c>
      <c r="D849" s="66" t="s">
        <v>843</v>
      </c>
      <c r="E849" s="65">
        <v>118</v>
      </c>
      <c r="F849" s="65" t="s">
        <v>1018</v>
      </c>
      <c r="G849" s="67">
        <v>562233.95390890178</v>
      </c>
      <c r="H849" s="67">
        <v>334568.04149991751</v>
      </c>
      <c r="I849" s="67">
        <v>356936.99</v>
      </c>
      <c r="J849" s="68">
        <v>1.0668591907338167</v>
      </c>
      <c r="K849" s="67">
        <v>19980.030808765758</v>
      </c>
      <c r="L849" s="67">
        <v>290806.73509865417</v>
      </c>
      <c r="M849" s="67">
        <v>21695</v>
      </c>
      <c r="N849" s="67">
        <v>325180.29000000004</v>
      </c>
      <c r="O849" s="67">
        <v>521871.04794820608</v>
      </c>
      <c r="P849" s="67" t="s">
        <v>1082</v>
      </c>
      <c r="Q849" s="67" t="s">
        <v>1082</v>
      </c>
      <c r="R849" s="67">
        <v>0</v>
      </c>
      <c r="S849" s="67">
        <v>1199.5999999999999</v>
      </c>
      <c r="T849" s="68">
        <v>0.11472637805504686</v>
      </c>
      <c r="U849" s="68">
        <v>0.12386967662066677</v>
      </c>
      <c r="V849" s="68">
        <v>1.0796965677869903</v>
      </c>
      <c r="W849" s="67">
        <v>35655.440000000002</v>
      </c>
      <c r="X849" s="67">
        <v>42967.33</v>
      </c>
      <c r="Y849" s="68">
        <v>1.2050708110739903</v>
      </c>
      <c r="Z849" s="68">
        <v>0.14389039336804124</v>
      </c>
      <c r="AA849" s="68">
        <v>0.15913805794583988</v>
      </c>
      <c r="AB849" s="68">
        <v>1.1059672172748762</v>
      </c>
      <c r="AC849" s="67">
        <v>44719.229999999996</v>
      </c>
      <c r="AD849" s="67">
        <v>55201.060000000005</v>
      </c>
      <c r="AE849" s="68">
        <v>1.2343920054079645</v>
      </c>
      <c r="AF849" s="43">
        <v>80</v>
      </c>
      <c r="AG849" s="43">
        <v>66</v>
      </c>
      <c r="AH849" s="43">
        <v>16</v>
      </c>
      <c r="AI849" s="43">
        <v>15</v>
      </c>
      <c r="AJ849" s="67">
        <v>16713.059999999998</v>
      </c>
      <c r="AK849" s="67">
        <v>19598.5</v>
      </c>
      <c r="AL849" s="68">
        <v>1.1726458230868555</v>
      </c>
      <c r="AM849" s="67">
        <v>3936.6500000000005</v>
      </c>
      <c r="AN849" s="67">
        <v>4132.4900000000007</v>
      </c>
      <c r="AO849" s="68">
        <v>1.0497478820824813</v>
      </c>
      <c r="AP849" s="67">
        <v>5038.3600000000006</v>
      </c>
      <c r="AQ849" s="67">
        <v>5631.92</v>
      </c>
      <c r="AR849" s="68">
        <v>1.1178081756762119</v>
      </c>
      <c r="AS849" s="67">
        <v>9967.369999999999</v>
      </c>
      <c r="AT849" s="67">
        <v>13604.420000000002</v>
      </c>
      <c r="AU849" s="68">
        <v>1.3648956545207014</v>
      </c>
      <c r="AV849" s="43">
        <v>1255.99</v>
      </c>
      <c r="AW849" s="43">
        <v>1224.83</v>
      </c>
      <c r="AX849" s="69">
        <v>0.975190885277749</v>
      </c>
      <c r="AY849" s="43">
        <v>19980.030808765758</v>
      </c>
      <c r="AZ849" s="43">
        <v>21695</v>
      </c>
      <c r="BA849" s="43">
        <v>14708.864150519023</v>
      </c>
      <c r="BB849" s="43">
        <v>13535.060000000001</v>
      </c>
      <c r="BC849" s="43">
        <v>33525.879129174318</v>
      </c>
      <c r="BD849" s="43">
        <v>24705.999506292486</v>
      </c>
      <c r="BE849" s="43">
        <v>60273.730000000025</v>
      </c>
      <c r="BF849" s="43">
        <v>75595.86</v>
      </c>
      <c r="BG849" s="43">
        <v>2111.1899999999996</v>
      </c>
      <c r="BH849" s="43">
        <v>38</v>
      </c>
      <c r="BI849" s="44">
        <v>43173</v>
      </c>
      <c r="BJ849" s="44">
        <v>43541</v>
      </c>
      <c r="BK849" s="44">
        <v>43172</v>
      </c>
      <c r="BL849" s="43">
        <f t="shared" si="489"/>
        <v>358136.58999999997</v>
      </c>
      <c r="BM849" s="43">
        <f t="shared" si="490"/>
        <v>348074.89</v>
      </c>
      <c r="BO849" s="16" t="str">
        <f>IFERROR(VLOOKUP($C849,'PORTE LOJA'!A:B,2,0),"PORTE 1")</f>
        <v>PORTE 1</v>
      </c>
      <c r="BP849" s="16">
        <f>VLOOKUP(BO849,'PAINEL E TARGET'!$S$1:$W$8,3,0)</f>
        <v>1650</v>
      </c>
      <c r="BQ849" s="16">
        <f t="shared" si="468"/>
        <v>1</v>
      </c>
      <c r="BR849" s="16">
        <f t="shared" si="469"/>
        <v>1</v>
      </c>
      <c r="BS849" s="16">
        <f t="shared" si="470"/>
        <v>1</v>
      </c>
      <c r="BT849" s="16">
        <f t="shared" si="471"/>
        <v>1</v>
      </c>
      <c r="BU849" s="16">
        <f t="shared" si="472"/>
        <v>1</v>
      </c>
      <c r="BV849" s="16">
        <f t="shared" si="473"/>
        <v>1</v>
      </c>
      <c r="BW849" s="17" t="str">
        <f t="shared" si="491"/>
        <v>111111</v>
      </c>
      <c r="BY849" s="17">
        <f t="shared" si="474"/>
        <v>1.07</v>
      </c>
      <c r="BZ849" s="17">
        <f t="shared" si="475"/>
        <v>1.1200000000000001</v>
      </c>
      <c r="CA849" s="17" t="str">
        <f t="shared" si="492"/>
        <v>Sem Retira</v>
      </c>
      <c r="CB849" s="17">
        <f t="shared" si="493"/>
        <v>1.1200000000000001</v>
      </c>
      <c r="CC849" s="33" t="str">
        <f>IF(CB849&gt;='PAINEL E TARGET'!$T$11,'PAINEL E TARGET'!$S$11,
IF(CB849&gt;='PAINEL E TARGET'!$T$12,'PAINEL E TARGET'!$S$12,
IF(CB849&gt;='PAINEL E TARGET'!$T$13,'PAINEL E TARGET'!$S$13,
IF(CB849&gt;='PAINEL E TARGET'!$T$14,'PAINEL E TARGET'!$S$14,
IF(CB849&gt;='PAINEL E TARGET'!$T$15,'PAINEL E TARGET'!$S$15,
IF(CB849&gt;='PAINEL E TARGET'!$T$16,'PAINEL E TARGET'!$S$16,
IF(CB849&gt;='PAINEL E TARGET'!$T$17,'PAINEL E TARGET'!$S$17,
IF(CB849&gt;='PAINEL E TARGET'!$T$18,'PAINEL E TARGET'!$S$18,'PAINEL E TARGET'!$S$19))))))))</f>
        <v>4. Fx de 110% a 114,9%</v>
      </c>
      <c r="CD849" s="17">
        <f>IFERROR(VLOOKUP($BW849,'PAINEL E TARGET'!$G$1:$Q$99,4,0),0)</f>
        <v>0.25</v>
      </c>
      <c r="CE849" s="17">
        <f>VLOOKUP(CC849,'PAINEL E TARGET'!$S$10:$U$19,3,0)</f>
        <v>1.2</v>
      </c>
      <c r="CF849" s="16">
        <f t="shared" si="494"/>
        <v>495</v>
      </c>
      <c r="CG849" s="17">
        <f t="shared" si="476"/>
        <v>1.173</v>
      </c>
      <c r="CH849" s="17">
        <f t="shared" si="477"/>
        <v>1.05</v>
      </c>
      <c r="CI849" s="17">
        <f t="shared" si="478"/>
        <v>1.1180000000000001</v>
      </c>
      <c r="CJ849" s="17">
        <f t="shared" si="479"/>
        <v>1.365</v>
      </c>
      <c r="CK849" s="17">
        <f t="shared" si="480"/>
        <v>0.97499999999999998</v>
      </c>
      <c r="CL849" s="17">
        <f t="shared" si="481"/>
        <v>1.2050000000000001</v>
      </c>
      <c r="CM849" s="16">
        <f t="shared" si="482"/>
        <v>5</v>
      </c>
      <c r="CN849" s="17" t="str">
        <f t="shared" si="495"/>
        <v>ok</v>
      </c>
      <c r="CO849" s="17">
        <f t="shared" si="496"/>
        <v>1.2050000000000001</v>
      </c>
      <c r="CP849" s="33" t="str">
        <f>IF(CO849&gt;='PAINEL E TARGET'!$T$11,'PAINEL E TARGET'!$S$11,
IF(CO849&gt;='PAINEL E TARGET'!$T$12,'PAINEL E TARGET'!$S$12,
IF(CO849&gt;='PAINEL E TARGET'!$T$13,'PAINEL E TARGET'!$S$13,
IF(CO849&gt;='PAINEL E TARGET'!$T$14,'PAINEL E TARGET'!$S$14,
IF(CO849&gt;='PAINEL E TARGET'!$T$15,'PAINEL E TARGET'!$S$15,
IF(CO849&gt;='PAINEL E TARGET'!$T$16,'PAINEL E TARGET'!$S$16,
IF(CO849&gt;='PAINEL E TARGET'!$T$17,'PAINEL E TARGET'!$S$17,
IF(CO849&gt;='PAINEL E TARGET'!$T$18,'PAINEL E TARGET'!$S$18,'PAINEL E TARGET'!$S$19))))))))</f>
        <v>6. Fx de 120% a 124,9%</v>
      </c>
      <c r="CQ849" s="17">
        <f>IFERROR(VLOOKUP($BW849,'PAINEL E TARGET'!$G$1:$Q$99,5,0),0)</f>
        <v>0.25</v>
      </c>
      <c r="CR849" s="17">
        <f>VLOOKUP(CP849,'PAINEL E TARGET'!$S$10:$U$19,3,0)</f>
        <v>1.4</v>
      </c>
      <c r="CS849" s="16">
        <f t="shared" si="497"/>
        <v>577.5</v>
      </c>
      <c r="CT849" s="17">
        <f t="shared" si="483"/>
        <v>1.234</v>
      </c>
      <c r="CU849" s="33" t="str">
        <f>IF(CT849&gt;='PAINEL E TARGET'!$T$11,'PAINEL E TARGET'!$S$11,
IF(CT849&gt;='PAINEL E TARGET'!$T$12,'PAINEL E TARGET'!$S$12,
IF(CT849&gt;='PAINEL E TARGET'!$T$13,'PAINEL E TARGET'!$S$13,
IF(CT849&gt;='PAINEL E TARGET'!$T$14,'PAINEL E TARGET'!$S$14,
IF(CT849&gt;='PAINEL E TARGET'!$T$15,'PAINEL E TARGET'!$S$15,
IF(CT849&gt;='PAINEL E TARGET'!$T$16,'PAINEL E TARGET'!$S$16,
IF(CT849&gt;='PAINEL E TARGET'!$T$17,'PAINEL E TARGET'!$S$17,
IF(CT849&gt;='PAINEL E TARGET'!$T$18,'PAINEL E TARGET'!$S$18,'PAINEL E TARGET'!$S$19))))))))</f>
        <v>6. Fx de 120% a 124,9%</v>
      </c>
      <c r="CV849" s="17">
        <f>IFERROR(VLOOKUP($BW849,'PAINEL E TARGET'!$G$1:$Q$99,6,0),0)</f>
        <v>0.2</v>
      </c>
      <c r="CW849" s="17">
        <f>VLOOKUP(CU849,'PAINEL E TARGET'!$S$10:$U$19,3,0)</f>
        <v>1.4</v>
      </c>
      <c r="CX849" s="16">
        <f t="shared" si="498"/>
        <v>461.99999999999994</v>
      </c>
      <c r="CY849" s="17">
        <f t="shared" si="484"/>
        <v>1.0860000000000001</v>
      </c>
      <c r="CZ849" s="33" t="str">
        <f>IF(CY849&gt;='PAINEL E TARGET'!$T$11,'PAINEL E TARGET'!$S$11,
IF(CY849&gt;='PAINEL E TARGET'!$T$12,'PAINEL E TARGET'!$S$12,
IF(CY849&gt;='PAINEL E TARGET'!$T$13,'PAINEL E TARGET'!$S$13,
IF(CY849&gt;='PAINEL E TARGET'!$T$14,'PAINEL E TARGET'!$S$14,
IF(CY849&gt;='PAINEL E TARGET'!$T$15,'PAINEL E TARGET'!$S$15,
IF(CY849&gt;='PAINEL E TARGET'!$T$16,'PAINEL E TARGET'!$S$16,
IF(CY849&gt;='PAINEL E TARGET'!$T$17,'PAINEL E TARGET'!$S$17,
IF(CY849&gt;='PAINEL E TARGET'!$T$18,'PAINEL E TARGET'!$S$18,'PAINEL E TARGET'!$S$19))))))))</f>
        <v>3. Fx de 105% a 109,9%</v>
      </c>
      <c r="DA849" s="17">
        <f>IFERROR(VLOOKUP($BW849,'PAINEL E TARGET'!$G$1:$Q$99,7,0),0)</f>
        <v>0.15</v>
      </c>
      <c r="DB849" s="17">
        <f>VLOOKUP(CZ849,'PAINEL E TARGET'!$S$10:$U$19,3,0)</f>
        <v>1.1000000000000001</v>
      </c>
      <c r="DC849" s="16">
        <f t="shared" si="499"/>
        <v>272.25</v>
      </c>
      <c r="DD849" s="17">
        <f t="shared" si="485"/>
        <v>0.92</v>
      </c>
      <c r="DE849" s="33" t="str">
        <f>IF(DD849&gt;='PAINEL E TARGET'!$T$11,'PAINEL E TARGET'!$S$11,
IF(DD849&gt;='PAINEL E TARGET'!$T$12,'PAINEL E TARGET'!$S$12,
IF(DD849&gt;='PAINEL E TARGET'!$T$13,'PAINEL E TARGET'!$S$13,
IF(DD849&gt;='PAINEL E TARGET'!$T$14,'PAINEL E TARGET'!$S$14,
IF(DD849&gt;='PAINEL E TARGET'!$T$15,'PAINEL E TARGET'!$S$15,
IF(DD849&gt;='PAINEL E TARGET'!$T$16,'PAINEL E TARGET'!$S$16,
IF(DD849&gt;='PAINEL E TARGET'!$T$17,'PAINEL E TARGET'!$S$17,
IF(DD849&gt;='PAINEL E TARGET'!$T$18,'PAINEL E TARGET'!$S$18,'PAINEL E TARGET'!$S$19))))))))</f>
        <v>1. Fx de 90% a 99,9%</v>
      </c>
      <c r="DF849" s="17">
        <f>IFERROR(VLOOKUP($BW849,'PAINEL E TARGET'!$G$1:$Q$99,8,0),0)</f>
        <v>0.1</v>
      </c>
      <c r="DG849" s="17">
        <f>VLOOKUP(DE849,'PAINEL E TARGET'!$S$10:$U$19,3,0)</f>
        <v>0.5</v>
      </c>
      <c r="DH849" s="16">
        <f t="shared" si="500"/>
        <v>82.5</v>
      </c>
      <c r="DI849" s="17">
        <f t="shared" si="486"/>
        <v>0.93799999999999994</v>
      </c>
      <c r="DJ849" s="33" t="str">
        <f>IF(DI849&gt;='PAINEL E TARGET'!$T$11,'PAINEL E TARGET'!$S$11,
IF(DI849&gt;='PAINEL E TARGET'!$T$12,'PAINEL E TARGET'!$S$12,
IF(DI849&gt;='PAINEL E TARGET'!$T$13,'PAINEL E TARGET'!$S$13,
IF(DI849&gt;='PAINEL E TARGET'!$T$14,'PAINEL E TARGET'!$S$14,
IF(DI849&gt;='PAINEL E TARGET'!$T$15,'PAINEL E TARGET'!$S$15,
IF(DI849&gt;='PAINEL E TARGET'!$T$16,'PAINEL E TARGET'!$S$16,
IF(DI849&gt;='PAINEL E TARGET'!$T$17,'PAINEL E TARGET'!$S$17,
IF(DI849&gt;='PAINEL E TARGET'!$T$18,'PAINEL E TARGET'!$S$18,'PAINEL E TARGET'!$S$19))))))))</f>
        <v>1. Fx de 90% a 99,9%</v>
      </c>
      <c r="DK849" s="17">
        <f>IFERROR(VLOOKUP($BW849,'PAINEL E TARGET'!$G$1:$Q$99,9,0),0)</f>
        <v>0.05</v>
      </c>
      <c r="DL849" s="17">
        <f>VLOOKUP(DJ849,'PAINEL E TARGET'!$S$10:$U$19,3,0)</f>
        <v>0.5</v>
      </c>
      <c r="DM849" s="16">
        <f t="shared" si="501"/>
        <v>41.25</v>
      </c>
      <c r="DN849" s="17">
        <f t="shared" si="487"/>
        <v>0.97499999999999998</v>
      </c>
      <c r="DO849" s="33" t="str">
        <f>IF(DN849&gt;='PAINEL E TARGET'!$T$11,'PAINEL E TARGET'!$S$11,
IF(DN849&gt;='PAINEL E TARGET'!$T$12,'PAINEL E TARGET'!$S$12,
IF(DN849&gt;='PAINEL E TARGET'!$T$13,'PAINEL E TARGET'!$S$13,
IF(DN849&gt;='PAINEL E TARGET'!$T$14,'PAINEL E TARGET'!$S$14,
IF(DN849&gt;='PAINEL E TARGET'!$T$15,'PAINEL E TARGET'!$S$15,
IF(DN849&gt;='PAINEL E TARGET'!$T$16,'PAINEL E TARGET'!$S$16,
IF(DN849&gt;='PAINEL E TARGET'!$T$17,'PAINEL E TARGET'!$S$17,
IF(DN849&gt;='PAINEL E TARGET'!$T$18,'PAINEL E TARGET'!$S$18,'PAINEL E TARGET'!$S$19))))))))</f>
        <v>1. Fx de 90% a 99,9%</v>
      </c>
      <c r="DP849" s="17">
        <f>IFERROR(VLOOKUP($BW849,'PAINEL E TARGET'!$G$1:$Q$99,10,0),0)</f>
        <v>0</v>
      </c>
      <c r="DQ849" s="17">
        <f>VLOOKUP(DO849,'PAINEL E TARGET'!$S$10:$U$19,3,0)</f>
        <v>0.5</v>
      </c>
      <c r="DR849" s="16">
        <f t="shared" si="502"/>
        <v>0</v>
      </c>
      <c r="DS849" s="17">
        <f t="shared" si="488"/>
        <v>0.82499999999999996</v>
      </c>
      <c r="DT849" s="16">
        <f>IF(DS849&gt;=1,VLOOKUP(BO849,'PAINEL E TARGET'!$S$1:$W$8,5,0),0)</f>
        <v>0</v>
      </c>
      <c r="DU849" s="16">
        <f t="shared" si="503"/>
        <v>1930.5</v>
      </c>
    </row>
    <row r="850" spans="2:125" s="32" customFormat="1" x14ac:dyDescent="0.2">
      <c r="B850" s="44">
        <v>43541</v>
      </c>
      <c r="C850" s="65">
        <v>1785</v>
      </c>
      <c r="D850" s="66" t="s">
        <v>844</v>
      </c>
      <c r="E850" s="65">
        <v>115</v>
      </c>
      <c r="F850" s="65" t="s">
        <v>1018</v>
      </c>
      <c r="G850" s="67">
        <v>930866.11308521323</v>
      </c>
      <c r="H850" s="67">
        <v>551890.93296810007</v>
      </c>
      <c r="I850" s="67">
        <v>567108.81000000006</v>
      </c>
      <c r="J850" s="68">
        <v>1.027574066038841</v>
      </c>
      <c r="K850" s="67">
        <v>48789.017199975511</v>
      </c>
      <c r="L850" s="67">
        <v>463518.75580421963</v>
      </c>
      <c r="M850" s="67">
        <v>60115.72</v>
      </c>
      <c r="N850" s="67">
        <v>495483.66000000003</v>
      </c>
      <c r="O850" s="67">
        <v>867093.71882099193</v>
      </c>
      <c r="P850" s="67" t="s">
        <v>1082</v>
      </c>
      <c r="Q850" s="67" t="s">
        <v>1082</v>
      </c>
      <c r="R850" s="67">
        <v>0</v>
      </c>
      <c r="S850" s="67">
        <v>0</v>
      </c>
      <c r="T850" s="68">
        <v>0.10785975328066608</v>
      </c>
      <c r="U850" s="68">
        <v>0.19168736293406233</v>
      </c>
      <c r="V850" s="68">
        <v>1.7771908158853762</v>
      </c>
      <c r="W850" s="67">
        <v>55257.390000000007</v>
      </c>
      <c r="X850" s="67">
        <v>106501.38</v>
      </c>
      <c r="Y850" s="68">
        <v>1.9273689908263854</v>
      </c>
      <c r="Z850" s="68">
        <v>0.23646627356366096</v>
      </c>
      <c r="AA850" s="68">
        <v>0.29477905464905307</v>
      </c>
      <c r="AB850" s="68">
        <v>1.2466008374327144</v>
      </c>
      <c r="AC850" s="67">
        <v>121143.51000000001</v>
      </c>
      <c r="AD850" s="67">
        <v>163779.06</v>
      </c>
      <c r="AE850" s="68">
        <v>1.3519425019136393</v>
      </c>
      <c r="AF850" s="43">
        <v>80</v>
      </c>
      <c r="AG850" s="43">
        <v>64</v>
      </c>
      <c r="AH850" s="43">
        <v>22</v>
      </c>
      <c r="AI850" s="43">
        <v>12</v>
      </c>
      <c r="AJ850" s="67">
        <v>26983.71</v>
      </c>
      <c r="AK850" s="67">
        <v>39916.14</v>
      </c>
      <c r="AL850" s="68">
        <v>1.4792680472774129</v>
      </c>
      <c r="AM850" s="67">
        <v>5335.5700000000006</v>
      </c>
      <c r="AN850" s="67">
        <v>9372.32</v>
      </c>
      <c r="AO850" s="68">
        <v>1.7565733370567715</v>
      </c>
      <c r="AP850" s="67">
        <v>2794.2400000000002</v>
      </c>
      <c r="AQ850" s="67">
        <v>18382.170000000002</v>
      </c>
      <c r="AR850" s="68">
        <v>6.5785938215758133</v>
      </c>
      <c r="AS850" s="67">
        <v>20143.870000000003</v>
      </c>
      <c r="AT850" s="67">
        <v>38830.75</v>
      </c>
      <c r="AU850" s="68">
        <v>1.9276708000994842</v>
      </c>
      <c r="AV850" s="43">
        <v>956.27</v>
      </c>
      <c r="AW850" s="43">
        <v>729.85</v>
      </c>
      <c r="AX850" s="69">
        <v>0.76322586717140561</v>
      </c>
      <c r="AY850" s="43">
        <v>48789.017199975511</v>
      </c>
      <c r="AZ850" s="43">
        <v>60115.72</v>
      </c>
      <c r="BA850" s="43">
        <v>26294.883295241256</v>
      </c>
      <c r="BB850" s="43">
        <v>29956.39</v>
      </c>
      <c r="BC850" s="43">
        <v>82514.788907087641</v>
      </c>
      <c r="BD850" s="43">
        <v>44604.280658558913</v>
      </c>
      <c r="BE850" s="43">
        <v>93963.65</v>
      </c>
      <c r="BF850" s="43">
        <v>206001.53</v>
      </c>
      <c r="BG850" s="43">
        <v>1624.7199999999996</v>
      </c>
      <c r="BH850" s="43">
        <v>35</v>
      </c>
      <c r="BI850" s="44">
        <v>43173</v>
      </c>
      <c r="BJ850" s="44">
        <v>43541</v>
      </c>
      <c r="BK850" s="44">
        <v>43172</v>
      </c>
      <c r="BL850" s="43">
        <f t="shared" si="489"/>
        <v>567108.81000000006</v>
      </c>
      <c r="BM850" s="43">
        <f t="shared" si="490"/>
        <v>555599.38</v>
      </c>
      <c r="BO850" s="16" t="str">
        <f>IFERROR(VLOOKUP($C850,'PORTE LOJA'!A:B,2,0),"PORTE 1")</f>
        <v>PORTE 2</v>
      </c>
      <c r="BP850" s="16">
        <f>VLOOKUP(BO850,'PAINEL E TARGET'!$S$1:$W$8,3,0)</f>
        <v>1875</v>
      </c>
      <c r="BQ850" s="16">
        <f t="shared" si="468"/>
        <v>1</v>
      </c>
      <c r="BR850" s="16">
        <f t="shared" si="469"/>
        <v>1</v>
      </c>
      <c r="BS850" s="16">
        <f t="shared" si="470"/>
        <v>1</v>
      </c>
      <c r="BT850" s="16">
        <f t="shared" si="471"/>
        <v>1</v>
      </c>
      <c r="BU850" s="16">
        <f t="shared" si="472"/>
        <v>1</v>
      </c>
      <c r="BV850" s="16">
        <f t="shared" si="473"/>
        <v>1</v>
      </c>
      <c r="BW850" s="17" t="str">
        <f t="shared" si="491"/>
        <v>111111</v>
      </c>
      <c r="BY850" s="17">
        <f t="shared" si="474"/>
        <v>1.028</v>
      </c>
      <c r="BZ850" s="17">
        <f t="shared" si="475"/>
        <v>1.085</v>
      </c>
      <c r="CA850" s="17" t="str">
        <f t="shared" si="492"/>
        <v>Sem Retira</v>
      </c>
      <c r="CB850" s="17">
        <f t="shared" si="493"/>
        <v>1.085</v>
      </c>
      <c r="CC850" s="33" t="str">
        <f>IF(CB850&gt;='PAINEL E TARGET'!$T$11,'PAINEL E TARGET'!$S$11,
IF(CB850&gt;='PAINEL E TARGET'!$T$12,'PAINEL E TARGET'!$S$12,
IF(CB850&gt;='PAINEL E TARGET'!$T$13,'PAINEL E TARGET'!$S$13,
IF(CB850&gt;='PAINEL E TARGET'!$T$14,'PAINEL E TARGET'!$S$14,
IF(CB850&gt;='PAINEL E TARGET'!$T$15,'PAINEL E TARGET'!$S$15,
IF(CB850&gt;='PAINEL E TARGET'!$T$16,'PAINEL E TARGET'!$S$16,
IF(CB850&gt;='PAINEL E TARGET'!$T$17,'PAINEL E TARGET'!$S$17,
IF(CB850&gt;='PAINEL E TARGET'!$T$18,'PAINEL E TARGET'!$S$18,'PAINEL E TARGET'!$S$19))))))))</f>
        <v>3. Fx de 105% a 109,9%</v>
      </c>
      <c r="CD850" s="17">
        <f>IFERROR(VLOOKUP($BW850,'PAINEL E TARGET'!$G$1:$Q$99,4,0),0)</f>
        <v>0.25</v>
      </c>
      <c r="CE850" s="17">
        <f>VLOOKUP(CC850,'PAINEL E TARGET'!$S$10:$U$19,3,0)</f>
        <v>1.1000000000000001</v>
      </c>
      <c r="CF850" s="16">
        <f t="shared" si="494"/>
        <v>515.625</v>
      </c>
      <c r="CG850" s="17">
        <f t="shared" si="476"/>
        <v>1.4790000000000001</v>
      </c>
      <c r="CH850" s="17">
        <f t="shared" si="477"/>
        <v>1.7569999999999999</v>
      </c>
      <c r="CI850" s="17">
        <f t="shared" si="478"/>
        <v>6.5789999999999997</v>
      </c>
      <c r="CJ850" s="17">
        <f t="shared" si="479"/>
        <v>1.9279999999999999</v>
      </c>
      <c r="CK850" s="17">
        <f t="shared" si="480"/>
        <v>0.76300000000000001</v>
      </c>
      <c r="CL850" s="17">
        <f t="shared" si="481"/>
        <v>1.927</v>
      </c>
      <c r="CM850" s="16">
        <f t="shared" si="482"/>
        <v>5</v>
      </c>
      <c r="CN850" s="17" t="str">
        <f t="shared" si="495"/>
        <v>ok</v>
      </c>
      <c r="CO850" s="17">
        <f t="shared" si="496"/>
        <v>1.927</v>
      </c>
      <c r="CP850" s="33" t="str">
        <f>IF(CO850&gt;='PAINEL E TARGET'!$T$11,'PAINEL E TARGET'!$S$11,
IF(CO850&gt;='PAINEL E TARGET'!$T$12,'PAINEL E TARGET'!$S$12,
IF(CO850&gt;='PAINEL E TARGET'!$T$13,'PAINEL E TARGET'!$S$13,
IF(CO850&gt;='PAINEL E TARGET'!$T$14,'PAINEL E TARGET'!$S$14,
IF(CO850&gt;='PAINEL E TARGET'!$T$15,'PAINEL E TARGET'!$S$15,
IF(CO850&gt;='PAINEL E TARGET'!$T$16,'PAINEL E TARGET'!$S$16,
IF(CO850&gt;='PAINEL E TARGET'!$T$17,'PAINEL E TARGET'!$S$17,
IF(CO850&gt;='PAINEL E TARGET'!$T$18,'PAINEL E TARGET'!$S$18,'PAINEL E TARGET'!$S$19))))))))</f>
        <v>8. Fx de 130% ou mais</v>
      </c>
      <c r="CQ850" s="17">
        <f>IFERROR(VLOOKUP($BW850,'PAINEL E TARGET'!$G$1:$Q$99,5,0),0)</f>
        <v>0.25</v>
      </c>
      <c r="CR850" s="17">
        <f>VLOOKUP(CP850,'PAINEL E TARGET'!$S$10:$U$19,3,0)</f>
        <v>1.6</v>
      </c>
      <c r="CS850" s="16">
        <f t="shared" si="497"/>
        <v>750</v>
      </c>
      <c r="CT850" s="17">
        <f t="shared" si="483"/>
        <v>1.3520000000000001</v>
      </c>
      <c r="CU850" s="33" t="str">
        <f>IF(CT850&gt;='PAINEL E TARGET'!$T$11,'PAINEL E TARGET'!$S$11,
IF(CT850&gt;='PAINEL E TARGET'!$T$12,'PAINEL E TARGET'!$S$12,
IF(CT850&gt;='PAINEL E TARGET'!$T$13,'PAINEL E TARGET'!$S$13,
IF(CT850&gt;='PAINEL E TARGET'!$T$14,'PAINEL E TARGET'!$S$14,
IF(CT850&gt;='PAINEL E TARGET'!$T$15,'PAINEL E TARGET'!$S$15,
IF(CT850&gt;='PAINEL E TARGET'!$T$16,'PAINEL E TARGET'!$S$16,
IF(CT850&gt;='PAINEL E TARGET'!$T$17,'PAINEL E TARGET'!$S$17,
IF(CT850&gt;='PAINEL E TARGET'!$T$18,'PAINEL E TARGET'!$S$18,'PAINEL E TARGET'!$S$19))))))))</f>
        <v>8. Fx de 130% ou mais</v>
      </c>
      <c r="CV850" s="17">
        <f>IFERROR(VLOOKUP($BW850,'PAINEL E TARGET'!$G$1:$Q$99,6,0),0)</f>
        <v>0.2</v>
      </c>
      <c r="CW850" s="17">
        <f>VLOOKUP(CU850,'PAINEL E TARGET'!$S$10:$U$19,3,0)</f>
        <v>1.6</v>
      </c>
      <c r="CX850" s="16">
        <f t="shared" si="498"/>
        <v>600.00000000000011</v>
      </c>
      <c r="CY850" s="17">
        <f t="shared" si="484"/>
        <v>1.232</v>
      </c>
      <c r="CZ850" s="33" t="str">
        <f>IF(CY850&gt;='PAINEL E TARGET'!$T$11,'PAINEL E TARGET'!$S$11,
IF(CY850&gt;='PAINEL E TARGET'!$T$12,'PAINEL E TARGET'!$S$12,
IF(CY850&gt;='PAINEL E TARGET'!$T$13,'PAINEL E TARGET'!$S$13,
IF(CY850&gt;='PAINEL E TARGET'!$T$14,'PAINEL E TARGET'!$S$14,
IF(CY850&gt;='PAINEL E TARGET'!$T$15,'PAINEL E TARGET'!$S$15,
IF(CY850&gt;='PAINEL E TARGET'!$T$16,'PAINEL E TARGET'!$S$16,
IF(CY850&gt;='PAINEL E TARGET'!$T$17,'PAINEL E TARGET'!$S$17,
IF(CY850&gt;='PAINEL E TARGET'!$T$18,'PAINEL E TARGET'!$S$18,'PAINEL E TARGET'!$S$19))))))))</f>
        <v>6. Fx de 120% a 124,9%</v>
      </c>
      <c r="DA850" s="17">
        <f>IFERROR(VLOOKUP($BW850,'PAINEL E TARGET'!$G$1:$Q$99,7,0),0)</f>
        <v>0.15</v>
      </c>
      <c r="DB850" s="17">
        <f>VLOOKUP(CZ850,'PAINEL E TARGET'!$S$10:$U$19,3,0)</f>
        <v>1.4</v>
      </c>
      <c r="DC850" s="16">
        <f t="shared" si="499"/>
        <v>393.75</v>
      </c>
      <c r="DD850" s="17">
        <f t="shared" si="485"/>
        <v>1.139</v>
      </c>
      <c r="DE850" s="33" t="str">
        <f>IF(DD850&gt;='PAINEL E TARGET'!$T$11,'PAINEL E TARGET'!$S$11,
IF(DD850&gt;='PAINEL E TARGET'!$T$12,'PAINEL E TARGET'!$S$12,
IF(DD850&gt;='PAINEL E TARGET'!$T$13,'PAINEL E TARGET'!$S$13,
IF(DD850&gt;='PAINEL E TARGET'!$T$14,'PAINEL E TARGET'!$S$14,
IF(DD850&gt;='PAINEL E TARGET'!$T$15,'PAINEL E TARGET'!$S$15,
IF(DD850&gt;='PAINEL E TARGET'!$T$16,'PAINEL E TARGET'!$S$16,
IF(DD850&gt;='PAINEL E TARGET'!$T$17,'PAINEL E TARGET'!$S$17,
IF(DD850&gt;='PAINEL E TARGET'!$T$18,'PAINEL E TARGET'!$S$18,'PAINEL E TARGET'!$S$19))))))))</f>
        <v>4. Fx de 110% a 114,9%</v>
      </c>
      <c r="DF850" s="17">
        <f>IFERROR(VLOOKUP($BW850,'PAINEL E TARGET'!$G$1:$Q$99,8,0),0)</f>
        <v>0.1</v>
      </c>
      <c r="DG850" s="17">
        <f>VLOOKUP(DE850,'PAINEL E TARGET'!$S$10:$U$19,3,0)</f>
        <v>1.2</v>
      </c>
      <c r="DH850" s="16">
        <f t="shared" si="500"/>
        <v>225</v>
      </c>
      <c r="DI850" s="17">
        <f t="shared" si="486"/>
        <v>0.54500000000000004</v>
      </c>
      <c r="DJ850" s="33" t="str">
        <f>IF(DI850&gt;='PAINEL E TARGET'!$T$11,'PAINEL E TARGET'!$S$11,
IF(DI850&gt;='PAINEL E TARGET'!$T$12,'PAINEL E TARGET'!$S$12,
IF(DI850&gt;='PAINEL E TARGET'!$T$13,'PAINEL E TARGET'!$S$13,
IF(DI850&gt;='PAINEL E TARGET'!$T$14,'PAINEL E TARGET'!$S$14,
IF(DI850&gt;='PAINEL E TARGET'!$T$15,'PAINEL E TARGET'!$S$15,
IF(DI850&gt;='PAINEL E TARGET'!$T$16,'PAINEL E TARGET'!$S$16,
IF(DI850&gt;='PAINEL E TARGET'!$T$17,'PAINEL E TARGET'!$S$17,
IF(DI850&gt;='PAINEL E TARGET'!$T$18,'PAINEL E TARGET'!$S$18,'PAINEL E TARGET'!$S$19))))))))</f>
        <v>Não elegível</v>
      </c>
      <c r="DK850" s="17">
        <f>IFERROR(VLOOKUP($BW850,'PAINEL E TARGET'!$G$1:$Q$99,9,0),0)</f>
        <v>0.05</v>
      </c>
      <c r="DL850" s="17">
        <f>VLOOKUP(DJ850,'PAINEL E TARGET'!$S$10:$U$19,3,0)</f>
        <v>0</v>
      </c>
      <c r="DM850" s="16">
        <f t="shared" si="501"/>
        <v>0</v>
      </c>
      <c r="DN850" s="17">
        <f t="shared" si="487"/>
        <v>0.76300000000000001</v>
      </c>
      <c r="DO850" s="33" t="str">
        <f>IF(DN850&gt;='PAINEL E TARGET'!$T$11,'PAINEL E TARGET'!$S$11,
IF(DN850&gt;='PAINEL E TARGET'!$T$12,'PAINEL E TARGET'!$S$12,
IF(DN850&gt;='PAINEL E TARGET'!$T$13,'PAINEL E TARGET'!$S$13,
IF(DN850&gt;='PAINEL E TARGET'!$T$14,'PAINEL E TARGET'!$S$14,
IF(DN850&gt;='PAINEL E TARGET'!$T$15,'PAINEL E TARGET'!$S$15,
IF(DN850&gt;='PAINEL E TARGET'!$T$16,'PAINEL E TARGET'!$S$16,
IF(DN850&gt;='PAINEL E TARGET'!$T$17,'PAINEL E TARGET'!$S$17,
IF(DN850&gt;='PAINEL E TARGET'!$T$18,'PAINEL E TARGET'!$S$18,'PAINEL E TARGET'!$S$19))))))))</f>
        <v>Não elegível</v>
      </c>
      <c r="DP850" s="17">
        <f>IFERROR(VLOOKUP($BW850,'PAINEL E TARGET'!$G$1:$Q$99,10,0),0)</f>
        <v>0</v>
      </c>
      <c r="DQ850" s="17">
        <f>VLOOKUP(DO850,'PAINEL E TARGET'!$S$10:$U$19,3,0)</f>
        <v>0</v>
      </c>
      <c r="DR850" s="16">
        <f t="shared" si="502"/>
        <v>0</v>
      </c>
      <c r="DS850" s="17">
        <f t="shared" si="488"/>
        <v>0.8</v>
      </c>
      <c r="DT850" s="16">
        <f>IF(DS850&gt;=1,VLOOKUP(BO850,'PAINEL E TARGET'!$S$1:$W$8,5,0),0)</f>
        <v>0</v>
      </c>
      <c r="DU850" s="16">
        <f t="shared" si="503"/>
        <v>2484.375</v>
      </c>
    </row>
    <row r="851" spans="2:125" s="32" customFormat="1" x14ac:dyDescent="0.2">
      <c r="B851" s="44">
        <v>43541</v>
      </c>
      <c r="C851" s="65">
        <v>1786</v>
      </c>
      <c r="D851" s="66" t="s">
        <v>845</v>
      </c>
      <c r="E851" s="65">
        <v>112</v>
      </c>
      <c r="F851" s="65" t="s">
        <v>1018</v>
      </c>
      <c r="G851" s="67">
        <v>2230849.5736619132</v>
      </c>
      <c r="H851" s="67">
        <v>1306729.5104596841</v>
      </c>
      <c r="I851" s="67">
        <v>1192857.83</v>
      </c>
      <c r="J851" s="68">
        <v>0.9128574968666423</v>
      </c>
      <c r="K851" s="67">
        <v>82912.972140057012</v>
      </c>
      <c r="L851" s="67">
        <v>1009865.1139274358</v>
      </c>
      <c r="M851" s="67">
        <v>80506.58</v>
      </c>
      <c r="N851" s="67">
        <v>1015338.7100000001</v>
      </c>
      <c r="O851" s="67">
        <v>1884848.306795391</v>
      </c>
      <c r="P851" s="67" t="s">
        <v>1082</v>
      </c>
      <c r="Q851" s="67" t="s">
        <v>1082</v>
      </c>
      <c r="R851" s="67">
        <v>0</v>
      </c>
      <c r="S851" s="67">
        <v>0</v>
      </c>
      <c r="T851" s="68">
        <v>8.2052688595424486E-2</v>
      </c>
      <c r="U851" s="68">
        <v>8.7738206184195949E-2</v>
      </c>
      <c r="V851" s="68">
        <v>1.0692910578080497</v>
      </c>
      <c r="W851" s="67">
        <v>89665.38</v>
      </c>
      <c r="X851" s="67">
        <v>96147.5</v>
      </c>
      <c r="Y851" s="68">
        <v>1.0722923384699869</v>
      </c>
      <c r="Z851" s="68">
        <v>9.3401204966784127E-2</v>
      </c>
      <c r="AA851" s="68">
        <v>0.11470376443375505</v>
      </c>
      <c r="AB851" s="68">
        <v>1.2280758527103228</v>
      </c>
      <c r="AC851" s="67">
        <v>102066.79000000001</v>
      </c>
      <c r="AD851" s="67">
        <v>125697.57999999999</v>
      </c>
      <c r="AE851" s="68">
        <v>1.2315228097209678</v>
      </c>
      <c r="AF851" s="43">
        <v>80</v>
      </c>
      <c r="AG851" s="43">
        <v>82</v>
      </c>
      <c r="AH851" s="43">
        <v>28</v>
      </c>
      <c r="AI851" s="43">
        <v>26</v>
      </c>
      <c r="AJ851" s="67">
        <v>39161.74</v>
      </c>
      <c r="AK851" s="67">
        <v>44775.5</v>
      </c>
      <c r="AL851" s="68">
        <v>1.1433480739109141</v>
      </c>
      <c r="AM851" s="67">
        <v>8397.2799999999988</v>
      </c>
      <c r="AN851" s="67">
        <v>11229.299999999997</v>
      </c>
      <c r="AO851" s="68">
        <v>1.3372544442962482</v>
      </c>
      <c r="AP851" s="67">
        <v>0</v>
      </c>
      <c r="AQ851" s="67">
        <v>1349.89</v>
      </c>
      <c r="AR851" s="68">
        <v>0</v>
      </c>
      <c r="AS851" s="67">
        <v>42106.36</v>
      </c>
      <c r="AT851" s="67">
        <v>38792.81</v>
      </c>
      <c r="AU851" s="68">
        <v>0.92130523749856308</v>
      </c>
      <c r="AV851" s="43">
        <v>794.87999999999977</v>
      </c>
      <c r="AW851" s="43">
        <v>959.81000000000006</v>
      </c>
      <c r="AX851" s="69">
        <v>1.207490438808374</v>
      </c>
      <c r="AY851" s="43">
        <v>82912.972140057012</v>
      </c>
      <c r="AZ851" s="43">
        <v>80506.58</v>
      </c>
      <c r="BA851" s="43">
        <v>40007.527784637212</v>
      </c>
      <c r="BB851" s="43">
        <v>44917.430000000008</v>
      </c>
      <c r="BC851" s="43">
        <v>142705.89971872154</v>
      </c>
      <c r="BD851" s="43">
        <v>69288.593022707224</v>
      </c>
      <c r="BE851" s="43">
        <v>155761.75999999995</v>
      </c>
      <c r="BF851" s="43">
        <v>177304.86000000002</v>
      </c>
      <c r="BG851" s="43">
        <v>1380.1599999999996</v>
      </c>
      <c r="BH851" s="43">
        <v>69</v>
      </c>
      <c r="BI851" s="44">
        <v>43173</v>
      </c>
      <c r="BJ851" s="44">
        <v>43541</v>
      </c>
      <c r="BK851" s="44">
        <v>43172</v>
      </c>
      <c r="BL851" s="43">
        <f t="shared" si="489"/>
        <v>1192857.83</v>
      </c>
      <c r="BM851" s="43">
        <f t="shared" si="490"/>
        <v>1095845.29</v>
      </c>
      <c r="BO851" s="16" t="str">
        <f>IFERROR(VLOOKUP($C851,'PORTE LOJA'!A:B,2,0),"PORTE 1")</f>
        <v>PORTE 3</v>
      </c>
      <c r="BP851" s="16">
        <f>VLOOKUP(BO851,'PAINEL E TARGET'!$S$1:$W$8,3,0)</f>
        <v>2400</v>
      </c>
      <c r="BQ851" s="16">
        <f t="shared" si="468"/>
        <v>1</v>
      </c>
      <c r="BR851" s="16">
        <f t="shared" si="469"/>
        <v>1</v>
      </c>
      <c r="BS851" s="16">
        <f t="shared" si="470"/>
        <v>1</v>
      </c>
      <c r="BT851" s="16">
        <f t="shared" si="471"/>
        <v>1</v>
      </c>
      <c r="BU851" s="16">
        <f t="shared" si="472"/>
        <v>1</v>
      </c>
      <c r="BV851" s="16">
        <f t="shared" si="473"/>
        <v>1</v>
      </c>
      <c r="BW851" s="17" t="str">
        <f t="shared" si="491"/>
        <v>111111</v>
      </c>
      <c r="BY851" s="17">
        <f t="shared" si="474"/>
        <v>0.91300000000000003</v>
      </c>
      <c r="BZ851" s="17">
        <f t="shared" si="475"/>
        <v>1.0029999999999999</v>
      </c>
      <c r="CA851" s="17" t="str">
        <f t="shared" si="492"/>
        <v>Sem Retira</v>
      </c>
      <c r="CB851" s="17">
        <f t="shared" si="493"/>
        <v>1.0029999999999999</v>
      </c>
      <c r="CC851" s="33" t="str">
        <f>IF(CB851&gt;='PAINEL E TARGET'!$T$11,'PAINEL E TARGET'!$S$11,
IF(CB851&gt;='PAINEL E TARGET'!$T$12,'PAINEL E TARGET'!$S$12,
IF(CB851&gt;='PAINEL E TARGET'!$T$13,'PAINEL E TARGET'!$S$13,
IF(CB851&gt;='PAINEL E TARGET'!$T$14,'PAINEL E TARGET'!$S$14,
IF(CB851&gt;='PAINEL E TARGET'!$T$15,'PAINEL E TARGET'!$S$15,
IF(CB851&gt;='PAINEL E TARGET'!$T$16,'PAINEL E TARGET'!$S$16,
IF(CB851&gt;='PAINEL E TARGET'!$T$17,'PAINEL E TARGET'!$S$17,
IF(CB851&gt;='PAINEL E TARGET'!$T$18,'PAINEL E TARGET'!$S$18,'PAINEL E TARGET'!$S$19))))))))</f>
        <v>2. Fx de 100% a 104,9%</v>
      </c>
      <c r="CD851" s="17">
        <f>IFERROR(VLOOKUP($BW851,'PAINEL E TARGET'!$G$1:$Q$99,4,0),0)</f>
        <v>0.25</v>
      </c>
      <c r="CE851" s="17">
        <f>VLOOKUP(CC851,'PAINEL E TARGET'!$S$10:$U$19,3,0)</f>
        <v>1</v>
      </c>
      <c r="CF851" s="16">
        <f t="shared" si="494"/>
        <v>600</v>
      </c>
      <c r="CG851" s="17">
        <f t="shared" si="476"/>
        <v>1.143</v>
      </c>
      <c r="CH851" s="17">
        <f t="shared" si="477"/>
        <v>1.337</v>
      </c>
      <c r="CI851" s="17" t="str">
        <f t="shared" si="478"/>
        <v>sem meta</v>
      </c>
      <c r="CJ851" s="17">
        <f t="shared" si="479"/>
        <v>0.92100000000000004</v>
      </c>
      <c r="CK851" s="17">
        <f t="shared" si="480"/>
        <v>1.2070000000000001</v>
      </c>
      <c r="CL851" s="17">
        <f t="shared" si="481"/>
        <v>1.0720000000000001</v>
      </c>
      <c r="CM851" s="16">
        <f t="shared" si="482"/>
        <v>5</v>
      </c>
      <c r="CN851" s="17" t="str">
        <f t="shared" si="495"/>
        <v>ok</v>
      </c>
      <c r="CO851" s="17">
        <f t="shared" si="496"/>
        <v>1.0720000000000001</v>
      </c>
      <c r="CP851" s="33" t="str">
        <f>IF(CO851&gt;='PAINEL E TARGET'!$T$11,'PAINEL E TARGET'!$S$11,
IF(CO851&gt;='PAINEL E TARGET'!$T$12,'PAINEL E TARGET'!$S$12,
IF(CO851&gt;='PAINEL E TARGET'!$T$13,'PAINEL E TARGET'!$S$13,
IF(CO851&gt;='PAINEL E TARGET'!$T$14,'PAINEL E TARGET'!$S$14,
IF(CO851&gt;='PAINEL E TARGET'!$T$15,'PAINEL E TARGET'!$S$15,
IF(CO851&gt;='PAINEL E TARGET'!$T$16,'PAINEL E TARGET'!$S$16,
IF(CO851&gt;='PAINEL E TARGET'!$T$17,'PAINEL E TARGET'!$S$17,
IF(CO851&gt;='PAINEL E TARGET'!$T$18,'PAINEL E TARGET'!$S$18,'PAINEL E TARGET'!$S$19))))))))</f>
        <v>3. Fx de 105% a 109,9%</v>
      </c>
      <c r="CQ851" s="17">
        <f>IFERROR(VLOOKUP($BW851,'PAINEL E TARGET'!$G$1:$Q$99,5,0),0)</f>
        <v>0.25</v>
      </c>
      <c r="CR851" s="17">
        <f>VLOOKUP(CP851,'PAINEL E TARGET'!$S$10:$U$19,3,0)</f>
        <v>1.1000000000000001</v>
      </c>
      <c r="CS851" s="16">
        <f t="shared" si="497"/>
        <v>660</v>
      </c>
      <c r="CT851" s="17">
        <f t="shared" si="483"/>
        <v>1.232</v>
      </c>
      <c r="CU851" s="33" t="str">
        <f>IF(CT851&gt;='PAINEL E TARGET'!$T$11,'PAINEL E TARGET'!$S$11,
IF(CT851&gt;='PAINEL E TARGET'!$T$12,'PAINEL E TARGET'!$S$12,
IF(CT851&gt;='PAINEL E TARGET'!$T$13,'PAINEL E TARGET'!$S$13,
IF(CT851&gt;='PAINEL E TARGET'!$T$14,'PAINEL E TARGET'!$S$14,
IF(CT851&gt;='PAINEL E TARGET'!$T$15,'PAINEL E TARGET'!$S$15,
IF(CT851&gt;='PAINEL E TARGET'!$T$16,'PAINEL E TARGET'!$S$16,
IF(CT851&gt;='PAINEL E TARGET'!$T$17,'PAINEL E TARGET'!$S$17,
IF(CT851&gt;='PAINEL E TARGET'!$T$18,'PAINEL E TARGET'!$S$18,'PAINEL E TARGET'!$S$19))))))))</f>
        <v>6. Fx de 120% a 124,9%</v>
      </c>
      <c r="CV851" s="17">
        <f>IFERROR(VLOOKUP($BW851,'PAINEL E TARGET'!$G$1:$Q$99,6,0),0)</f>
        <v>0.2</v>
      </c>
      <c r="CW851" s="17">
        <f>VLOOKUP(CU851,'PAINEL E TARGET'!$S$10:$U$19,3,0)</f>
        <v>1.4</v>
      </c>
      <c r="CX851" s="16">
        <f t="shared" si="498"/>
        <v>671.99999999999989</v>
      </c>
      <c r="CY851" s="17">
        <f t="shared" si="484"/>
        <v>0.97099999999999997</v>
      </c>
      <c r="CZ851" s="33" t="str">
        <f>IF(CY851&gt;='PAINEL E TARGET'!$T$11,'PAINEL E TARGET'!$S$11,
IF(CY851&gt;='PAINEL E TARGET'!$T$12,'PAINEL E TARGET'!$S$12,
IF(CY851&gt;='PAINEL E TARGET'!$T$13,'PAINEL E TARGET'!$S$13,
IF(CY851&gt;='PAINEL E TARGET'!$T$14,'PAINEL E TARGET'!$S$14,
IF(CY851&gt;='PAINEL E TARGET'!$T$15,'PAINEL E TARGET'!$S$15,
IF(CY851&gt;='PAINEL E TARGET'!$T$16,'PAINEL E TARGET'!$S$16,
IF(CY851&gt;='PAINEL E TARGET'!$T$17,'PAINEL E TARGET'!$S$17,
IF(CY851&gt;='PAINEL E TARGET'!$T$18,'PAINEL E TARGET'!$S$18,'PAINEL E TARGET'!$S$19))))))))</f>
        <v>1. Fx de 90% a 99,9%</v>
      </c>
      <c r="DA851" s="17">
        <f>IFERROR(VLOOKUP($BW851,'PAINEL E TARGET'!$G$1:$Q$99,7,0),0)</f>
        <v>0.15</v>
      </c>
      <c r="DB851" s="17">
        <f>VLOOKUP(CZ851,'PAINEL E TARGET'!$S$10:$U$19,3,0)</f>
        <v>0.5</v>
      </c>
      <c r="DC851" s="16">
        <f t="shared" si="499"/>
        <v>180</v>
      </c>
      <c r="DD851" s="17">
        <f t="shared" si="485"/>
        <v>1.123</v>
      </c>
      <c r="DE851" s="33" t="str">
        <f>IF(DD851&gt;='PAINEL E TARGET'!$T$11,'PAINEL E TARGET'!$S$11,
IF(DD851&gt;='PAINEL E TARGET'!$T$12,'PAINEL E TARGET'!$S$12,
IF(DD851&gt;='PAINEL E TARGET'!$T$13,'PAINEL E TARGET'!$S$13,
IF(DD851&gt;='PAINEL E TARGET'!$T$14,'PAINEL E TARGET'!$S$14,
IF(DD851&gt;='PAINEL E TARGET'!$T$15,'PAINEL E TARGET'!$S$15,
IF(DD851&gt;='PAINEL E TARGET'!$T$16,'PAINEL E TARGET'!$S$16,
IF(DD851&gt;='PAINEL E TARGET'!$T$17,'PAINEL E TARGET'!$S$17,
IF(DD851&gt;='PAINEL E TARGET'!$T$18,'PAINEL E TARGET'!$S$18,'PAINEL E TARGET'!$S$19))))))))</f>
        <v>4. Fx de 110% a 114,9%</v>
      </c>
      <c r="DF851" s="17">
        <f>IFERROR(VLOOKUP($BW851,'PAINEL E TARGET'!$G$1:$Q$99,8,0),0)</f>
        <v>0.1</v>
      </c>
      <c r="DG851" s="17">
        <f>VLOOKUP(DE851,'PAINEL E TARGET'!$S$10:$U$19,3,0)</f>
        <v>1.2</v>
      </c>
      <c r="DH851" s="16">
        <f t="shared" si="500"/>
        <v>288</v>
      </c>
      <c r="DI851" s="17">
        <f t="shared" si="486"/>
        <v>0.92900000000000005</v>
      </c>
      <c r="DJ851" s="33" t="str">
        <f>IF(DI851&gt;='PAINEL E TARGET'!$T$11,'PAINEL E TARGET'!$S$11,
IF(DI851&gt;='PAINEL E TARGET'!$T$12,'PAINEL E TARGET'!$S$12,
IF(DI851&gt;='PAINEL E TARGET'!$T$13,'PAINEL E TARGET'!$S$13,
IF(DI851&gt;='PAINEL E TARGET'!$T$14,'PAINEL E TARGET'!$S$14,
IF(DI851&gt;='PAINEL E TARGET'!$T$15,'PAINEL E TARGET'!$S$15,
IF(DI851&gt;='PAINEL E TARGET'!$T$16,'PAINEL E TARGET'!$S$16,
IF(DI851&gt;='PAINEL E TARGET'!$T$17,'PAINEL E TARGET'!$S$17,
IF(DI851&gt;='PAINEL E TARGET'!$T$18,'PAINEL E TARGET'!$S$18,'PAINEL E TARGET'!$S$19))))))))</f>
        <v>1. Fx de 90% a 99,9%</v>
      </c>
      <c r="DK851" s="17">
        <f>IFERROR(VLOOKUP($BW851,'PAINEL E TARGET'!$G$1:$Q$99,9,0),0)</f>
        <v>0.05</v>
      </c>
      <c r="DL851" s="17">
        <f>VLOOKUP(DJ851,'PAINEL E TARGET'!$S$10:$U$19,3,0)</f>
        <v>0.5</v>
      </c>
      <c r="DM851" s="16">
        <f t="shared" si="501"/>
        <v>60</v>
      </c>
      <c r="DN851" s="17">
        <f t="shared" si="487"/>
        <v>1.2070000000000001</v>
      </c>
      <c r="DO851" s="33" t="str">
        <f>IF(DN851&gt;='PAINEL E TARGET'!$T$11,'PAINEL E TARGET'!$S$11,
IF(DN851&gt;='PAINEL E TARGET'!$T$12,'PAINEL E TARGET'!$S$12,
IF(DN851&gt;='PAINEL E TARGET'!$T$13,'PAINEL E TARGET'!$S$13,
IF(DN851&gt;='PAINEL E TARGET'!$T$14,'PAINEL E TARGET'!$S$14,
IF(DN851&gt;='PAINEL E TARGET'!$T$15,'PAINEL E TARGET'!$S$15,
IF(DN851&gt;='PAINEL E TARGET'!$T$16,'PAINEL E TARGET'!$S$16,
IF(DN851&gt;='PAINEL E TARGET'!$T$17,'PAINEL E TARGET'!$S$17,
IF(DN851&gt;='PAINEL E TARGET'!$T$18,'PAINEL E TARGET'!$S$18,'PAINEL E TARGET'!$S$19))))))))</f>
        <v>6. Fx de 120% a 124,9%</v>
      </c>
      <c r="DP851" s="17">
        <f>IFERROR(VLOOKUP($BW851,'PAINEL E TARGET'!$G$1:$Q$99,10,0),0)</f>
        <v>0</v>
      </c>
      <c r="DQ851" s="17">
        <f>VLOOKUP(DO851,'PAINEL E TARGET'!$S$10:$U$19,3,0)</f>
        <v>1.4</v>
      </c>
      <c r="DR851" s="16">
        <f t="shared" si="502"/>
        <v>0</v>
      </c>
      <c r="DS851" s="17">
        <f t="shared" si="488"/>
        <v>1.0249999999999999</v>
      </c>
      <c r="DT851" s="16">
        <f>IF(DS851&gt;=1,VLOOKUP(BO851,'PAINEL E TARGET'!$S$1:$W$8,5,0),0)</f>
        <v>240</v>
      </c>
      <c r="DU851" s="16">
        <f t="shared" si="503"/>
        <v>2700</v>
      </c>
    </row>
    <row r="852" spans="2:125" s="32" customFormat="1" x14ac:dyDescent="0.2">
      <c r="B852" s="44">
        <v>43541</v>
      </c>
      <c r="C852" s="65">
        <v>1787</v>
      </c>
      <c r="D852" s="66" t="s">
        <v>846</v>
      </c>
      <c r="E852" s="65">
        <v>415</v>
      </c>
      <c r="F852" s="65" t="s">
        <v>1020</v>
      </c>
      <c r="G852" s="67">
        <v>1143556.1157516094</v>
      </c>
      <c r="H852" s="67">
        <v>621595.42964258161</v>
      </c>
      <c r="I852" s="67">
        <v>437476.8299999999</v>
      </c>
      <c r="J852" s="68">
        <v>0.70379672876866195</v>
      </c>
      <c r="K852" s="67">
        <v>88841.14022973676</v>
      </c>
      <c r="L852" s="67">
        <v>471385.2632936844</v>
      </c>
      <c r="M852" s="67">
        <v>57550.28</v>
      </c>
      <c r="N852" s="67">
        <v>362881.85</v>
      </c>
      <c r="O852" s="67">
        <v>1034090.2071815885</v>
      </c>
      <c r="P852" s="67" t="s">
        <v>1082</v>
      </c>
      <c r="Q852" s="67" t="s">
        <v>1082</v>
      </c>
      <c r="R852" s="67">
        <v>0</v>
      </c>
      <c r="S852" s="67">
        <v>0</v>
      </c>
      <c r="T852" s="68">
        <v>9.28936224224646E-2</v>
      </c>
      <c r="U852" s="68">
        <v>7.6505737085317438E-2</v>
      </c>
      <c r="V852" s="68">
        <v>0.8235843870678462</v>
      </c>
      <c r="W852" s="67">
        <v>52041.46</v>
      </c>
      <c r="X852" s="67">
        <v>32165.47</v>
      </c>
      <c r="Y852" s="68">
        <v>0.61807393566590951</v>
      </c>
      <c r="Z852" s="68">
        <v>6.472784890525779E-2</v>
      </c>
      <c r="AA852" s="68">
        <v>5.5688060757868342E-2</v>
      </c>
      <c r="AB852" s="68">
        <v>0.86034159484241479</v>
      </c>
      <c r="AC852" s="67">
        <v>36262.25</v>
      </c>
      <c r="AD852" s="67">
        <v>23413.050000000003</v>
      </c>
      <c r="AE852" s="68">
        <v>0.64565905314755712</v>
      </c>
      <c r="AF852" s="43">
        <v>80</v>
      </c>
      <c r="AG852" s="43">
        <v>71</v>
      </c>
      <c r="AH852" s="43">
        <v>18</v>
      </c>
      <c r="AI852" s="43">
        <v>12</v>
      </c>
      <c r="AJ852" s="67">
        <v>28673.1</v>
      </c>
      <c r="AK852" s="67">
        <v>20933</v>
      </c>
      <c r="AL852" s="68">
        <v>0.73005709183869205</v>
      </c>
      <c r="AM852" s="67">
        <v>7418.380000000001</v>
      </c>
      <c r="AN852" s="67">
        <v>2676.2000000000003</v>
      </c>
      <c r="AO852" s="68">
        <v>0.36075261714821832</v>
      </c>
      <c r="AP852" s="67">
        <v>6012.7800000000007</v>
      </c>
      <c r="AQ852" s="67">
        <v>4585.9399999999987</v>
      </c>
      <c r="AR852" s="68">
        <v>0.76269878492145038</v>
      </c>
      <c r="AS852" s="67">
        <v>9937.1999999999989</v>
      </c>
      <c r="AT852" s="67">
        <v>3970.3299999999995</v>
      </c>
      <c r="AU852" s="68">
        <v>0.39954212454212451</v>
      </c>
      <c r="AV852" s="43">
        <v>269.71999999999997</v>
      </c>
      <c r="AW852" s="43">
        <v>49.99</v>
      </c>
      <c r="AX852" s="69">
        <v>0.18534035295862378</v>
      </c>
      <c r="AY852" s="43">
        <v>88841.14022973676</v>
      </c>
      <c r="AZ852" s="43">
        <v>57550.28</v>
      </c>
      <c r="BA852" s="43">
        <v>23679.823569383709</v>
      </c>
      <c r="BB852" s="43">
        <v>19815.740000000002</v>
      </c>
      <c r="BC852" s="43">
        <v>163799.35883256816</v>
      </c>
      <c r="BD852" s="43">
        <v>43790.881287073658</v>
      </c>
      <c r="BE852" s="43">
        <v>96867.510000000009</v>
      </c>
      <c r="BF852" s="43">
        <v>67496.890000000014</v>
      </c>
      <c r="BG852" s="43">
        <v>499.87999999999988</v>
      </c>
      <c r="BH852" s="43">
        <v>49</v>
      </c>
      <c r="BI852" s="44">
        <v>43173</v>
      </c>
      <c r="BJ852" s="44">
        <v>43541</v>
      </c>
      <c r="BK852" s="44">
        <v>43172</v>
      </c>
      <c r="BL852" s="43">
        <f t="shared" si="489"/>
        <v>437476.8299999999</v>
      </c>
      <c r="BM852" s="43">
        <f t="shared" si="490"/>
        <v>420432.13</v>
      </c>
      <c r="BO852" s="16" t="str">
        <f>IFERROR(VLOOKUP($C852,'PORTE LOJA'!A:B,2,0),"PORTE 1")</f>
        <v>PORTE 2</v>
      </c>
      <c r="BP852" s="16">
        <f>VLOOKUP(BO852,'PAINEL E TARGET'!$S$1:$W$8,3,0)</f>
        <v>1875</v>
      </c>
      <c r="BQ852" s="16">
        <f t="shared" si="468"/>
        <v>1</v>
      </c>
      <c r="BR852" s="16">
        <f t="shared" si="469"/>
        <v>1</v>
      </c>
      <c r="BS852" s="16">
        <f t="shared" si="470"/>
        <v>1</v>
      </c>
      <c r="BT852" s="16">
        <f t="shared" si="471"/>
        <v>1</v>
      </c>
      <c r="BU852" s="16">
        <f t="shared" si="472"/>
        <v>1</v>
      </c>
      <c r="BV852" s="16">
        <f t="shared" si="473"/>
        <v>1</v>
      </c>
      <c r="BW852" s="17" t="str">
        <f t="shared" si="491"/>
        <v>111111</v>
      </c>
      <c r="BY852" s="17">
        <f t="shared" si="474"/>
        <v>0.70399999999999996</v>
      </c>
      <c r="BZ852" s="17">
        <f t="shared" si="475"/>
        <v>0.75</v>
      </c>
      <c r="CA852" s="17" t="str">
        <f t="shared" si="492"/>
        <v>Sem Retira</v>
      </c>
      <c r="CB852" s="17">
        <f t="shared" si="493"/>
        <v>0.75</v>
      </c>
      <c r="CC852" s="33" t="str">
        <f>IF(CB852&gt;='PAINEL E TARGET'!$T$11,'PAINEL E TARGET'!$S$11,
IF(CB852&gt;='PAINEL E TARGET'!$T$12,'PAINEL E TARGET'!$S$12,
IF(CB852&gt;='PAINEL E TARGET'!$T$13,'PAINEL E TARGET'!$S$13,
IF(CB852&gt;='PAINEL E TARGET'!$T$14,'PAINEL E TARGET'!$S$14,
IF(CB852&gt;='PAINEL E TARGET'!$T$15,'PAINEL E TARGET'!$S$15,
IF(CB852&gt;='PAINEL E TARGET'!$T$16,'PAINEL E TARGET'!$S$16,
IF(CB852&gt;='PAINEL E TARGET'!$T$17,'PAINEL E TARGET'!$S$17,
IF(CB852&gt;='PAINEL E TARGET'!$T$18,'PAINEL E TARGET'!$S$18,'PAINEL E TARGET'!$S$19))))))))</f>
        <v>Não elegível</v>
      </c>
      <c r="CD852" s="17">
        <f>IFERROR(VLOOKUP($BW852,'PAINEL E TARGET'!$G$1:$Q$99,4,0),0)</f>
        <v>0.25</v>
      </c>
      <c r="CE852" s="17">
        <f>VLOOKUP(CC852,'PAINEL E TARGET'!$S$10:$U$19,3,0)</f>
        <v>0</v>
      </c>
      <c r="CF852" s="16">
        <f t="shared" si="494"/>
        <v>0</v>
      </c>
      <c r="CG852" s="17">
        <f t="shared" si="476"/>
        <v>0.73</v>
      </c>
      <c r="CH852" s="17">
        <f t="shared" si="477"/>
        <v>0.36099999999999999</v>
      </c>
      <c r="CI852" s="17">
        <f t="shared" si="478"/>
        <v>0.76300000000000001</v>
      </c>
      <c r="CJ852" s="17">
        <f t="shared" si="479"/>
        <v>0.4</v>
      </c>
      <c r="CK852" s="17">
        <f t="shared" si="480"/>
        <v>0.185</v>
      </c>
      <c r="CL852" s="17">
        <f t="shared" si="481"/>
        <v>0.61799999999999999</v>
      </c>
      <c r="CM852" s="16">
        <f t="shared" si="482"/>
        <v>2</v>
      </c>
      <c r="CN852" s="17" t="str">
        <f t="shared" si="495"/>
        <v>não ok</v>
      </c>
      <c r="CO852" s="17">
        <f t="shared" si="496"/>
        <v>0</v>
      </c>
      <c r="CP852" s="33" t="str">
        <f>IF(CO852&gt;='PAINEL E TARGET'!$T$11,'PAINEL E TARGET'!$S$11,
IF(CO852&gt;='PAINEL E TARGET'!$T$12,'PAINEL E TARGET'!$S$12,
IF(CO852&gt;='PAINEL E TARGET'!$T$13,'PAINEL E TARGET'!$S$13,
IF(CO852&gt;='PAINEL E TARGET'!$T$14,'PAINEL E TARGET'!$S$14,
IF(CO852&gt;='PAINEL E TARGET'!$T$15,'PAINEL E TARGET'!$S$15,
IF(CO852&gt;='PAINEL E TARGET'!$T$16,'PAINEL E TARGET'!$S$16,
IF(CO852&gt;='PAINEL E TARGET'!$T$17,'PAINEL E TARGET'!$S$17,
IF(CO852&gt;='PAINEL E TARGET'!$T$18,'PAINEL E TARGET'!$S$18,'PAINEL E TARGET'!$S$19))))))))</f>
        <v>Não elegível</v>
      </c>
      <c r="CQ852" s="17">
        <f>IFERROR(VLOOKUP($BW852,'PAINEL E TARGET'!$G$1:$Q$99,5,0),0)</f>
        <v>0.25</v>
      </c>
      <c r="CR852" s="17">
        <f>VLOOKUP(CP852,'PAINEL E TARGET'!$S$10:$U$19,3,0)</f>
        <v>0</v>
      </c>
      <c r="CS852" s="16">
        <f t="shared" si="497"/>
        <v>0</v>
      </c>
      <c r="CT852" s="17">
        <f t="shared" si="483"/>
        <v>0.64600000000000002</v>
      </c>
      <c r="CU852" s="33" t="str">
        <f>IF(CT852&gt;='PAINEL E TARGET'!$T$11,'PAINEL E TARGET'!$S$11,
IF(CT852&gt;='PAINEL E TARGET'!$T$12,'PAINEL E TARGET'!$S$12,
IF(CT852&gt;='PAINEL E TARGET'!$T$13,'PAINEL E TARGET'!$S$13,
IF(CT852&gt;='PAINEL E TARGET'!$T$14,'PAINEL E TARGET'!$S$14,
IF(CT852&gt;='PAINEL E TARGET'!$T$15,'PAINEL E TARGET'!$S$15,
IF(CT852&gt;='PAINEL E TARGET'!$T$16,'PAINEL E TARGET'!$S$16,
IF(CT852&gt;='PAINEL E TARGET'!$T$17,'PAINEL E TARGET'!$S$17,
IF(CT852&gt;='PAINEL E TARGET'!$T$18,'PAINEL E TARGET'!$S$18,'PAINEL E TARGET'!$S$19))))))))</f>
        <v>Não elegível</v>
      </c>
      <c r="CV852" s="17">
        <f>IFERROR(VLOOKUP($BW852,'PAINEL E TARGET'!$G$1:$Q$99,6,0),0)</f>
        <v>0.2</v>
      </c>
      <c r="CW852" s="17">
        <f>VLOOKUP(CU852,'PAINEL E TARGET'!$S$10:$U$19,3,0)</f>
        <v>0</v>
      </c>
      <c r="CX852" s="16">
        <f t="shared" si="498"/>
        <v>0</v>
      </c>
      <c r="CY852" s="17">
        <f t="shared" si="484"/>
        <v>0.64800000000000002</v>
      </c>
      <c r="CZ852" s="33" t="str">
        <f>IF(CY852&gt;='PAINEL E TARGET'!$T$11,'PAINEL E TARGET'!$S$11,
IF(CY852&gt;='PAINEL E TARGET'!$T$12,'PAINEL E TARGET'!$S$12,
IF(CY852&gt;='PAINEL E TARGET'!$T$13,'PAINEL E TARGET'!$S$13,
IF(CY852&gt;='PAINEL E TARGET'!$T$14,'PAINEL E TARGET'!$S$14,
IF(CY852&gt;='PAINEL E TARGET'!$T$15,'PAINEL E TARGET'!$S$15,
IF(CY852&gt;='PAINEL E TARGET'!$T$16,'PAINEL E TARGET'!$S$16,
IF(CY852&gt;='PAINEL E TARGET'!$T$17,'PAINEL E TARGET'!$S$17,
IF(CY852&gt;='PAINEL E TARGET'!$T$18,'PAINEL E TARGET'!$S$18,'PAINEL E TARGET'!$S$19))))))))</f>
        <v>Não elegível</v>
      </c>
      <c r="DA852" s="17">
        <f>IFERROR(VLOOKUP($BW852,'PAINEL E TARGET'!$G$1:$Q$99,7,0),0)</f>
        <v>0.15</v>
      </c>
      <c r="DB852" s="17">
        <f>VLOOKUP(CZ852,'PAINEL E TARGET'!$S$10:$U$19,3,0)</f>
        <v>0</v>
      </c>
      <c r="DC852" s="16">
        <f t="shared" si="499"/>
        <v>0</v>
      </c>
      <c r="DD852" s="17">
        <f t="shared" si="485"/>
        <v>0.83699999999999997</v>
      </c>
      <c r="DE852" s="33" t="str">
        <f>IF(DD852&gt;='PAINEL E TARGET'!$T$11,'PAINEL E TARGET'!$S$11,
IF(DD852&gt;='PAINEL E TARGET'!$T$12,'PAINEL E TARGET'!$S$12,
IF(DD852&gt;='PAINEL E TARGET'!$T$13,'PAINEL E TARGET'!$S$13,
IF(DD852&gt;='PAINEL E TARGET'!$T$14,'PAINEL E TARGET'!$S$14,
IF(DD852&gt;='PAINEL E TARGET'!$T$15,'PAINEL E TARGET'!$S$15,
IF(DD852&gt;='PAINEL E TARGET'!$T$16,'PAINEL E TARGET'!$S$16,
IF(DD852&gt;='PAINEL E TARGET'!$T$17,'PAINEL E TARGET'!$S$17,
IF(DD852&gt;='PAINEL E TARGET'!$T$18,'PAINEL E TARGET'!$S$18,'PAINEL E TARGET'!$S$19))))))))</f>
        <v>Não elegível</v>
      </c>
      <c r="DF852" s="17">
        <f>IFERROR(VLOOKUP($BW852,'PAINEL E TARGET'!$G$1:$Q$99,8,0),0)</f>
        <v>0.1</v>
      </c>
      <c r="DG852" s="17">
        <f>VLOOKUP(DE852,'PAINEL E TARGET'!$S$10:$U$19,3,0)</f>
        <v>0</v>
      </c>
      <c r="DH852" s="16">
        <f t="shared" si="500"/>
        <v>0</v>
      </c>
      <c r="DI852" s="17">
        <f t="shared" si="486"/>
        <v>0.66700000000000004</v>
      </c>
      <c r="DJ852" s="33" t="str">
        <f>IF(DI852&gt;='PAINEL E TARGET'!$T$11,'PAINEL E TARGET'!$S$11,
IF(DI852&gt;='PAINEL E TARGET'!$T$12,'PAINEL E TARGET'!$S$12,
IF(DI852&gt;='PAINEL E TARGET'!$T$13,'PAINEL E TARGET'!$S$13,
IF(DI852&gt;='PAINEL E TARGET'!$T$14,'PAINEL E TARGET'!$S$14,
IF(DI852&gt;='PAINEL E TARGET'!$T$15,'PAINEL E TARGET'!$S$15,
IF(DI852&gt;='PAINEL E TARGET'!$T$16,'PAINEL E TARGET'!$S$16,
IF(DI852&gt;='PAINEL E TARGET'!$T$17,'PAINEL E TARGET'!$S$17,
IF(DI852&gt;='PAINEL E TARGET'!$T$18,'PAINEL E TARGET'!$S$18,'PAINEL E TARGET'!$S$19))))))))</f>
        <v>Não elegível</v>
      </c>
      <c r="DK852" s="17">
        <f>IFERROR(VLOOKUP($BW852,'PAINEL E TARGET'!$G$1:$Q$99,9,0),0)</f>
        <v>0.05</v>
      </c>
      <c r="DL852" s="17">
        <f>VLOOKUP(DJ852,'PAINEL E TARGET'!$S$10:$U$19,3,0)</f>
        <v>0</v>
      </c>
      <c r="DM852" s="16">
        <f t="shared" si="501"/>
        <v>0</v>
      </c>
      <c r="DN852" s="17">
        <f t="shared" si="487"/>
        <v>0.185</v>
      </c>
      <c r="DO852" s="33" t="str">
        <f>IF(DN852&gt;='PAINEL E TARGET'!$T$11,'PAINEL E TARGET'!$S$11,
IF(DN852&gt;='PAINEL E TARGET'!$T$12,'PAINEL E TARGET'!$S$12,
IF(DN852&gt;='PAINEL E TARGET'!$T$13,'PAINEL E TARGET'!$S$13,
IF(DN852&gt;='PAINEL E TARGET'!$T$14,'PAINEL E TARGET'!$S$14,
IF(DN852&gt;='PAINEL E TARGET'!$T$15,'PAINEL E TARGET'!$S$15,
IF(DN852&gt;='PAINEL E TARGET'!$T$16,'PAINEL E TARGET'!$S$16,
IF(DN852&gt;='PAINEL E TARGET'!$T$17,'PAINEL E TARGET'!$S$17,
IF(DN852&gt;='PAINEL E TARGET'!$T$18,'PAINEL E TARGET'!$S$18,'PAINEL E TARGET'!$S$19))))))))</f>
        <v>Não elegível</v>
      </c>
      <c r="DP852" s="17">
        <f>IFERROR(VLOOKUP($BW852,'PAINEL E TARGET'!$G$1:$Q$99,10,0),0)</f>
        <v>0</v>
      </c>
      <c r="DQ852" s="17">
        <f>VLOOKUP(DO852,'PAINEL E TARGET'!$S$10:$U$19,3,0)</f>
        <v>0</v>
      </c>
      <c r="DR852" s="16">
        <f t="shared" si="502"/>
        <v>0</v>
      </c>
      <c r="DS852" s="17">
        <f t="shared" si="488"/>
        <v>0.88800000000000001</v>
      </c>
      <c r="DT852" s="16">
        <f>IF(DS852&gt;=1,VLOOKUP(BO852,'PAINEL E TARGET'!$S$1:$W$8,5,0),0)</f>
        <v>0</v>
      </c>
      <c r="DU852" s="16">
        <f t="shared" si="503"/>
        <v>0</v>
      </c>
    </row>
    <row r="853" spans="2:125" s="32" customFormat="1" x14ac:dyDescent="0.2">
      <c r="B853" s="44">
        <v>43541</v>
      </c>
      <c r="C853" s="65">
        <v>1788</v>
      </c>
      <c r="D853" s="66" t="s">
        <v>847</v>
      </c>
      <c r="E853" s="65">
        <v>416</v>
      </c>
      <c r="F853" s="65" t="s">
        <v>1020</v>
      </c>
      <c r="G853" s="67">
        <v>978122.60316144512</v>
      </c>
      <c r="H853" s="67">
        <v>455229.39891812997</v>
      </c>
      <c r="I853" s="67">
        <v>403294.52</v>
      </c>
      <c r="J853" s="68">
        <v>0.88591492763526436</v>
      </c>
      <c r="K853" s="67">
        <v>54668.55714807933</v>
      </c>
      <c r="L853" s="67">
        <v>374261.68734469381</v>
      </c>
      <c r="M853" s="67">
        <v>49701.15</v>
      </c>
      <c r="N853" s="67">
        <v>341631.37</v>
      </c>
      <c r="O853" s="67">
        <v>923722.34632495395</v>
      </c>
      <c r="P853" s="67" t="s">
        <v>1082</v>
      </c>
      <c r="Q853" s="67" t="s">
        <v>1082</v>
      </c>
      <c r="R853" s="67">
        <v>0</v>
      </c>
      <c r="S853" s="67">
        <v>0</v>
      </c>
      <c r="T853" s="68">
        <v>0.11108008962236454</v>
      </c>
      <c r="U853" s="68">
        <v>0.10375130592264603</v>
      </c>
      <c r="V853" s="68">
        <v>0.9340225262273919</v>
      </c>
      <c r="W853" s="67">
        <v>47645.609999999993</v>
      </c>
      <c r="X853" s="67">
        <v>40601.26</v>
      </c>
      <c r="Y853" s="68">
        <v>0.85215112158286999</v>
      </c>
      <c r="Z853" s="68">
        <v>0.17402794733738494</v>
      </c>
      <c r="AA853" s="68">
        <v>0.22600690072984475</v>
      </c>
      <c r="AB853" s="68">
        <v>1.2986816438838362</v>
      </c>
      <c r="AC853" s="67">
        <v>74645.850000000006</v>
      </c>
      <c r="AD853" s="67">
        <v>88443.85</v>
      </c>
      <c r="AE853" s="68">
        <v>1.1848461769810377</v>
      </c>
      <c r="AF853" s="43">
        <v>80</v>
      </c>
      <c r="AG853" s="43">
        <v>68</v>
      </c>
      <c r="AH853" s="43">
        <v>25</v>
      </c>
      <c r="AI853" s="43">
        <v>9</v>
      </c>
      <c r="AJ853" s="67">
        <v>27348.44</v>
      </c>
      <c r="AK853" s="67">
        <v>19342.5</v>
      </c>
      <c r="AL853" s="68">
        <v>0.70726154764220561</v>
      </c>
      <c r="AM853" s="67">
        <v>4236.03</v>
      </c>
      <c r="AN853" s="67">
        <v>2994.76</v>
      </c>
      <c r="AO853" s="68">
        <v>0.70697327450466607</v>
      </c>
      <c r="AP853" s="67">
        <v>3532.48</v>
      </c>
      <c r="AQ853" s="67">
        <v>1855.91</v>
      </c>
      <c r="AR853" s="68">
        <v>0.52538443246670896</v>
      </c>
      <c r="AS853" s="67">
        <v>12528.66</v>
      </c>
      <c r="AT853" s="67">
        <v>16408.09</v>
      </c>
      <c r="AU853" s="68">
        <v>1.3096444472114337</v>
      </c>
      <c r="AV853" s="43">
        <v>463.40999999999997</v>
      </c>
      <c r="AW853" s="43">
        <v>289.94</v>
      </c>
      <c r="AX853" s="69">
        <v>0.6256662566625667</v>
      </c>
      <c r="AY853" s="43">
        <v>54668.55714807933</v>
      </c>
      <c r="AZ853" s="43">
        <v>49701.15</v>
      </c>
      <c r="BA853" s="43">
        <v>13648.294714483376</v>
      </c>
      <c r="BB853" s="43">
        <v>13368.009999999998</v>
      </c>
      <c r="BC853" s="43">
        <v>117726.26284822378</v>
      </c>
      <c r="BD853" s="43">
        <v>29369.91835335299</v>
      </c>
      <c r="BE853" s="43">
        <v>103263.84</v>
      </c>
      <c r="BF853" s="43">
        <v>161782.40000000002</v>
      </c>
      <c r="BG853" s="43">
        <v>998.70999999999992</v>
      </c>
      <c r="BH853" s="43">
        <v>61</v>
      </c>
      <c r="BI853" s="44">
        <v>43173</v>
      </c>
      <c r="BJ853" s="44">
        <v>43541</v>
      </c>
      <c r="BK853" s="44">
        <v>43172</v>
      </c>
      <c r="BL853" s="43">
        <f t="shared" si="489"/>
        <v>403294.52</v>
      </c>
      <c r="BM853" s="43">
        <f t="shared" si="490"/>
        <v>391332.52</v>
      </c>
      <c r="BO853" s="16" t="str">
        <f>IFERROR(VLOOKUP($C853,'PORTE LOJA'!A:B,2,0),"PORTE 1")</f>
        <v>PORTE 2</v>
      </c>
      <c r="BP853" s="16">
        <f>VLOOKUP(BO853,'PAINEL E TARGET'!$S$1:$W$8,3,0)</f>
        <v>1875</v>
      </c>
      <c r="BQ853" s="16">
        <f t="shared" si="468"/>
        <v>1</v>
      </c>
      <c r="BR853" s="16">
        <f t="shared" si="469"/>
        <v>1</v>
      </c>
      <c r="BS853" s="16">
        <f t="shared" si="470"/>
        <v>1</v>
      </c>
      <c r="BT853" s="16">
        <f t="shared" si="471"/>
        <v>1</v>
      </c>
      <c r="BU853" s="16">
        <f t="shared" si="472"/>
        <v>1</v>
      </c>
      <c r="BV853" s="16">
        <f t="shared" si="473"/>
        <v>1</v>
      </c>
      <c r="BW853" s="17" t="str">
        <f t="shared" si="491"/>
        <v>111111</v>
      </c>
      <c r="BY853" s="17">
        <f t="shared" si="474"/>
        <v>0.88600000000000001</v>
      </c>
      <c r="BZ853" s="17">
        <f t="shared" si="475"/>
        <v>0.91200000000000003</v>
      </c>
      <c r="CA853" s="17" t="str">
        <f t="shared" si="492"/>
        <v>Sem Retira</v>
      </c>
      <c r="CB853" s="17">
        <f t="shared" si="493"/>
        <v>0.91200000000000003</v>
      </c>
      <c r="CC853" s="33" t="str">
        <f>IF(CB853&gt;='PAINEL E TARGET'!$T$11,'PAINEL E TARGET'!$S$11,
IF(CB853&gt;='PAINEL E TARGET'!$T$12,'PAINEL E TARGET'!$S$12,
IF(CB853&gt;='PAINEL E TARGET'!$T$13,'PAINEL E TARGET'!$S$13,
IF(CB853&gt;='PAINEL E TARGET'!$T$14,'PAINEL E TARGET'!$S$14,
IF(CB853&gt;='PAINEL E TARGET'!$T$15,'PAINEL E TARGET'!$S$15,
IF(CB853&gt;='PAINEL E TARGET'!$T$16,'PAINEL E TARGET'!$S$16,
IF(CB853&gt;='PAINEL E TARGET'!$T$17,'PAINEL E TARGET'!$S$17,
IF(CB853&gt;='PAINEL E TARGET'!$T$18,'PAINEL E TARGET'!$S$18,'PAINEL E TARGET'!$S$19))))))))</f>
        <v>1. Fx de 90% a 99,9%</v>
      </c>
      <c r="CD853" s="17">
        <f>IFERROR(VLOOKUP($BW853,'PAINEL E TARGET'!$G$1:$Q$99,4,0),0)</f>
        <v>0.25</v>
      </c>
      <c r="CE853" s="17">
        <f>VLOOKUP(CC853,'PAINEL E TARGET'!$S$10:$U$19,3,0)</f>
        <v>0.5</v>
      </c>
      <c r="CF853" s="16">
        <f t="shared" si="494"/>
        <v>234.375</v>
      </c>
      <c r="CG853" s="17">
        <f t="shared" si="476"/>
        <v>0.70699999999999996</v>
      </c>
      <c r="CH853" s="17">
        <f t="shared" si="477"/>
        <v>0.70699999999999996</v>
      </c>
      <c r="CI853" s="17">
        <f t="shared" si="478"/>
        <v>0.52500000000000002</v>
      </c>
      <c r="CJ853" s="17">
        <f t="shared" si="479"/>
        <v>1.31</v>
      </c>
      <c r="CK853" s="17">
        <f t="shared" si="480"/>
        <v>0.626</v>
      </c>
      <c r="CL853" s="17">
        <f t="shared" si="481"/>
        <v>0.85199999999999998</v>
      </c>
      <c r="CM853" s="16">
        <f t="shared" si="482"/>
        <v>3</v>
      </c>
      <c r="CN853" s="17" t="str">
        <f t="shared" si="495"/>
        <v>não ok</v>
      </c>
      <c r="CO853" s="17">
        <f t="shared" si="496"/>
        <v>0</v>
      </c>
      <c r="CP853" s="33" t="str">
        <f>IF(CO853&gt;='PAINEL E TARGET'!$T$11,'PAINEL E TARGET'!$S$11,
IF(CO853&gt;='PAINEL E TARGET'!$T$12,'PAINEL E TARGET'!$S$12,
IF(CO853&gt;='PAINEL E TARGET'!$T$13,'PAINEL E TARGET'!$S$13,
IF(CO853&gt;='PAINEL E TARGET'!$T$14,'PAINEL E TARGET'!$S$14,
IF(CO853&gt;='PAINEL E TARGET'!$T$15,'PAINEL E TARGET'!$S$15,
IF(CO853&gt;='PAINEL E TARGET'!$T$16,'PAINEL E TARGET'!$S$16,
IF(CO853&gt;='PAINEL E TARGET'!$T$17,'PAINEL E TARGET'!$S$17,
IF(CO853&gt;='PAINEL E TARGET'!$T$18,'PAINEL E TARGET'!$S$18,'PAINEL E TARGET'!$S$19))))))))</f>
        <v>Não elegível</v>
      </c>
      <c r="CQ853" s="17">
        <f>IFERROR(VLOOKUP($BW853,'PAINEL E TARGET'!$G$1:$Q$99,5,0),0)</f>
        <v>0.25</v>
      </c>
      <c r="CR853" s="17">
        <f>VLOOKUP(CP853,'PAINEL E TARGET'!$S$10:$U$19,3,0)</f>
        <v>0</v>
      </c>
      <c r="CS853" s="16">
        <f t="shared" si="497"/>
        <v>0</v>
      </c>
      <c r="CT853" s="17">
        <f t="shared" si="483"/>
        <v>1.1850000000000001</v>
      </c>
      <c r="CU853" s="33" t="str">
        <f>IF(CT853&gt;='PAINEL E TARGET'!$T$11,'PAINEL E TARGET'!$S$11,
IF(CT853&gt;='PAINEL E TARGET'!$T$12,'PAINEL E TARGET'!$S$12,
IF(CT853&gt;='PAINEL E TARGET'!$T$13,'PAINEL E TARGET'!$S$13,
IF(CT853&gt;='PAINEL E TARGET'!$T$14,'PAINEL E TARGET'!$S$14,
IF(CT853&gt;='PAINEL E TARGET'!$T$15,'PAINEL E TARGET'!$S$15,
IF(CT853&gt;='PAINEL E TARGET'!$T$16,'PAINEL E TARGET'!$S$16,
IF(CT853&gt;='PAINEL E TARGET'!$T$17,'PAINEL E TARGET'!$S$17,
IF(CT853&gt;='PAINEL E TARGET'!$T$18,'PAINEL E TARGET'!$S$18,'PAINEL E TARGET'!$S$19))))))))</f>
        <v>5. Fx de 115% a 119,9%</v>
      </c>
      <c r="CV853" s="17">
        <f>IFERROR(VLOOKUP($BW853,'PAINEL E TARGET'!$G$1:$Q$99,6,0),0)</f>
        <v>0.2</v>
      </c>
      <c r="CW853" s="17">
        <f>VLOOKUP(CU853,'PAINEL E TARGET'!$S$10:$U$19,3,0)</f>
        <v>1.3</v>
      </c>
      <c r="CX853" s="16">
        <f t="shared" si="498"/>
        <v>487.5</v>
      </c>
      <c r="CY853" s="17">
        <f t="shared" si="484"/>
        <v>0.90900000000000003</v>
      </c>
      <c r="CZ853" s="33" t="str">
        <f>IF(CY853&gt;='PAINEL E TARGET'!$T$11,'PAINEL E TARGET'!$S$11,
IF(CY853&gt;='PAINEL E TARGET'!$T$12,'PAINEL E TARGET'!$S$12,
IF(CY853&gt;='PAINEL E TARGET'!$T$13,'PAINEL E TARGET'!$S$13,
IF(CY853&gt;='PAINEL E TARGET'!$T$14,'PAINEL E TARGET'!$S$14,
IF(CY853&gt;='PAINEL E TARGET'!$T$15,'PAINEL E TARGET'!$S$15,
IF(CY853&gt;='PAINEL E TARGET'!$T$16,'PAINEL E TARGET'!$S$16,
IF(CY853&gt;='PAINEL E TARGET'!$T$17,'PAINEL E TARGET'!$S$17,
IF(CY853&gt;='PAINEL E TARGET'!$T$18,'PAINEL E TARGET'!$S$18,'PAINEL E TARGET'!$S$19))))))))</f>
        <v>1. Fx de 90% a 99,9%</v>
      </c>
      <c r="DA853" s="17">
        <f>IFERROR(VLOOKUP($BW853,'PAINEL E TARGET'!$G$1:$Q$99,7,0),0)</f>
        <v>0.15</v>
      </c>
      <c r="DB853" s="17">
        <f>VLOOKUP(CZ853,'PAINEL E TARGET'!$S$10:$U$19,3,0)</f>
        <v>0.5</v>
      </c>
      <c r="DC853" s="16">
        <f t="shared" si="499"/>
        <v>140.625</v>
      </c>
      <c r="DD853" s="17">
        <f t="shared" si="485"/>
        <v>0.97899999999999998</v>
      </c>
      <c r="DE853" s="33" t="str">
        <f>IF(DD853&gt;='PAINEL E TARGET'!$T$11,'PAINEL E TARGET'!$S$11,
IF(DD853&gt;='PAINEL E TARGET'!$T$12,'PAINEL E TARGET'!$S$12,
IF(DD853&gt;='PAINEL E TARGET'!$T$13,'PAINEL E TARGET'!$S$13,
IF(DD853&gt;='PAINEL E TARGET'!$T$14,'PAINEL E TARGET'!$S$14,
IF(DD853&gt;='PAINEL E TARGET'!$T$15,'PAINEL E TARGET'!$S$15,
IF(DD853&gt;='PAINEL E TARGET'!$T$16,'PAINEL E TARGET'!$S$16,
IF(DD853&gt;='PAINEL E TARGET'!$T$17,'PAINEL E TARGET'!$S$17,
IF(DD853&gt;='PAINEL E TARGET'!$T$18,'PAINEL E TARGET'!$S$18,'PAINEL E TARGET'!$S$19))))))))</f>
        <v>1. Fx de 90% a 99,9%</v>
      </c>
      <c r="DF853" s="17">
        <f>IFERROR(VLOOKUP($BW853,'PAINEL E TARGET'!$G$1:$Q$99,8,0),0)</f>
        <v>0.1</v>
      </c>
      <c r="DG853" s="17">
        <f>VLOOKUP(DE853,'PAINEL E TARGET'!$S$10:$U$19,3,0)</f>
        <v>0.5</v>
      </c>
      <c r="DH853" s="16">
        <f t="shared" si="500"/>
        <v>93.75</v>
      </c>
      <c r="DI853" s="17">
        <f t="shared" si="486"/>
        <v>0.36</v>
      </c>
      <c r="DJ853" s="33" t="str">
        <f>IF(DI853&gt;='PAINEL E TARGET'!$T$11,'PAINEL E TARGET'!$S$11,
IF(DI853&gt;='PAINEL E TARGET'!$T$12,'PAINEL E TARGET'!$S$12,
IF(DI853&gt;='PAINEL E TARGET'!$T$13,'PAINEL E TARGET'!$S$13,
IF(DI853&gt;='PAINEL E TARGET'!$T$14,'PAINEL E TARGET'!$S$14,
IF(DI853&gt;='PAINEL E TARGET'!$T$15,'PAINEL E TARGET'!$S$15,
IF(DI853&gt;='PAINEL E TARGET'!$T$16,'PAINEL E TARGET'!$S$16,
IF(DI853&gt;='PAINEL E TARGET'!$T$17,'PAINEL E TARGET'!$S$17,
IF(DI853&gt;='PAINEL E TARGET'!$T$18,'PAINEL E TARGET'!$S$18,'PAINEL E TARGET'!$S$19))))))))</f>
        <v>Não elegível</v>
      </c>
      <c r="DK853" s="17">
        <f>IFERROR(VLOOKUP($BW853,'PAINEL E TARGET'!$G$1:$Q$99,9,0),0)</f>
        <v>0.05</v>
      </c>
      <c r="DL853" s="17">
        <f>VLOOKUP(DJ853,'PAINEL E TARGET'!$S$10:$U$19,3,0)</f>
        <v>0</v>
      </c>
      <c r="DM853" s="16">
        <f t="shared" si="501"/>
        <v>0</v>
      </c>
      <c r="DN853" s="17">
        <f t="shared" si="487"/>
        <v>0.626</v>
      </c>
      <c r="DO853" s="33" t="str">
        <f>IF(DN853&gt;='PAINEL E TARGET'!$T$11,'PAINEL E TARGET'!$S$11,
IF(DN853&gt;='PAINEL E TARGET'!$T$12,'PAINEL E TARGET'!$S$12,
IF(DN853&gt;='PAINEL E TARGET'!$T$13,'PAINEL E TARGET'!$S$13,
IF(DN853&gt;='PAINEL E TARGET'!$T$14,'PAINEL E TARGET'!$S$14,
IF(DN853&gt;='PAINEL E TARGET'!$T$15,'PAINEL E TARGET'!$S$15,
IF(DN853&gt;='PAINEL E TARGET'!$T$16,'PAINEL E TARGET'!$S$16,
IF(DN853&gt;='PAINEL E TARGET'!$T$17,'PAINEL E TARGET'!$S$17,
IF(DN853&gt;='PAINEL E TARGET'!$T$18,'PAINEL E TARGET'!$S$18,'PAINEL E TARGET'!$S$19))))))))</f>
        <v>Não elegível</v>
      </c>
      <c r="DP853" s="17">
        <f>IFERROR(VLOOKUP($BW853,'PAINEL E TARGET'!$G$1:$Q$99,10,0),0)</f>
        <v>0</v>
      </c>
      <c r="DQ853" s="17">
        <f>VLOOKUP(DO853,'PAINEL E TARGET'!$S$10:$U$19,3,0)</f>
        <v>0</v>
      </c>
      <c r="DR853" s="16">
        <f t="shared" si="502"/>
        <v>0</v>
      </c>
      <c r="DS853" s="17">
        <f t="shared" si="488"/>
        <v>0.85</v>
      </c>
      <c r="DT853" s="16">
        <f>IF(DS853&gt;=1,VLOOKUP(BO853,'PAINEL E TARGET'!$S$1:$W$8,5,0),0)</f>
        <v>0</v>
      </c>
      <c r="DU853" s="16">
        <f t="shared" si="503"/>
        <v>956.25</v>
      </c>
    </row>
    <row r="854" spans="2:125" s="32" customFormat="1" x14ac:dyDescent="0.2">
      <c r="B854" s="44">
        <v>43541</v>
      </c>
      <c r="C854" s="65">
        <v>1789</v>
      </c>
      <c r="D854" s="66" t="s">
        <v>848</v>
      </c>
      <c r="E854" s="65">
        <v>418</v>
      </c>
      <c r="F854" s="65" t="s">
        <v>1020</v>
      </c>
      <c r="G854" s="67">
        <v>4131927.6322754035</v>
      </c>
      <c r="H854" s="67">
        <v>2309473.5190988542</v>
      </c>
      <c r="I854" s="67">
        <v>2156761.67</v>
      </c>
      <c r="J854" s="68">
        <v>0.93387590382138619</v>
      </c>
      <c r="K854" s="67">
        <v>458734.80932583864</v>
      </c>
      <c r="L854" s="67">
        <v>1701321.4486138134</v>
      </c>
      <c r="M854" s="67">
        <v>423161.82</v>
      </c>
      <c r="N854" s="67">
        <v>1668561.9500000002</v>
      </c>
      <c r="O854" s="67">
        <v>3874410.4084127499</v>
      </c>
      <c r="P854" s="67" t="s">
        <v>1082</v>
      </c>
      <c r="Q854" s="67" t="s">
        <v>1082</v>
      </c>
      <c r="R854" s="67">
        <v>0</v>
      </c>
      <c r="S854" s="67">
        <v>0</v>
      </c>
      <c r="T854" s="68">
        <v>9.7754065073012236E-2</v>
      </c>
      <c r="U854" s="68">
        <v>9.8750386146828545E-2</v>
      </c>
      <c r="V854" s="68">
        <v>1.0101921191008492</v>
      </c>
      <c r="W854" s="67">
        <v>211154.28</v>
      </c>
      <c r="X854" s="67">
        <v>206558.52999999997</v>
      </c>
      <c r="Y854" s="68">
        <v>0.97823510847139816</v>
      </c>
      <c r="Z854" s="68">
        <v>7.0593110452339056E-2</v>
      </c>
      <c r="AA854" s="68">
        <v>8.1837808823102862E-2</v>
      </c>
      <c r="AB854" s="68">
        <v>1.159288892339652</v>
      </c>
      <c r="AC854" s="67">
        <v>152485.09</v>
      </c>
      <c r="AD854" s="67">
        <v>171182.09</v>
      </c>
      <c r="AE854" s="68">
        <v>1.1226152668434666</v>
      </c>
      <c r="AF854" s="43">
        <v>80</v>
      </c>
      <c r="AG854" s="43">
        <v>76</v>
      </c>
      <c r="AH854" s="43">
        <v>64</v>
      </c>
      <c r="AI854" s="43">
        <v>34</v>
      </c>
      <c r="AJ854" s="67">
        <v>117040.81000000001</v>
      </c>
      <c r="AK854" s="67">
        <v>127657.8</v>
      </c>
      <c r="AL854" s="68">
        <v>1.0907118636653317</v>
      </c>
      <c r="AM854" s="67">
        <v>29939.870000000003</v>
      </c>
      <c r="AN854" s="67">
        <v>27667.599999999999</v>
      </c>
      <c r="AO854" s="68">
        <v>0.92410554888848873</v>
      </c>
      <c r="AP854" s="67">
        <v>8367.1200000000008</v>
      </c>
      <c r="AQ854" s="67">
        <v>8257.5499999999993</v>
      </c>
      <c r="AR854" s="68">
        <v>0.98690469361022648</v>
      </c>
      <c r="AS854" s="67">
        <v>55806.48</v>
      </c>
      <c r="AT854" s="67">
        <v>42975.58</v>
      </c>
      <c r="AU854" s="68">
        <v>0.77008225568070232</v>
      </c>
      <c r="AV854" s="43">
        <v>3069.5</v>
      </c>
      <c r="AW854" s="43">
        <v>2049.59</v>
      </c>
      <c r="AX854" s="69">
        <v>0.66772764293858944</v>
      </c>
      <c r="AY854" s="43">
        <v>458734.80932583864</v>
      </c>
      <c r="AZ854" s="43">
        <v>423161.82</v>
      </c>
      <c r="BA854" s="43">
        <v>48434.741842702984</v>
      </c>
      <c r="BB854" s="43">
        <v>50885.36</v>
      </c>
      <c r="BC854" s="43">
        <v>823752.84894522198</v>
      </c>
      <c r="BD854" s="43">
        <v>87086.477712283115</v>
      </c>
      <c r="BE854" s="43">
        <v>381822.0400000001</v>
      </c>
      <c r="BF854" s="43">
        <v>275732.86000000004</v>
      </c>
      <c r="BG854" s="43">
        <v>5514.5599999999986</v>
      </c>
      <c r="BH854" s="43">
        <v>132</v>
      </c>
      <c r="BI854" s="44">
        <v>43173</v>
      </c>
      <c r="BJ854" s="44">
        <v>43541</v>
      </c>
      <c r="BK854" s="44">
        <v>43172</v>
      </c>
      <c r="BL854" s="43">
        <f t="shared" si="489"/>
        <v>2156761.67</v>
      </c>
      <c r="BM854" s="43">
        <f t="shared" si="490"/>
        <v>2091723.7700000003</v>
      </c>
      <c r="BO854" s="16" t="str">
        <f>IFERROR(VLOOKUP($C854,'PORTE LOJA'!A:B,2,0),"PORTE 1")</f>
        <v>PORTE 5</v>
      </c>
      <c r="BP854" s="16">
        <f>VLOOKUP(BO854,'PAINEL E TARGET'!$S$1:$W$8,3,0)</f>
        <v>3750</v>
      </c>
      <c r="BQ854" s="16">
        <f t="shared" si="468"/>
        <v>1</v>
      </c>
      <c r="BR854" s="16">
        <f t="shared" si="469"/>
        <v>1</v>
      </c>
      <c r="BS854" s="16">
        <f t="shared" si="470"/>
        <v>1</v>
      </c>
      <c r="BT854" s="16">
        <f t="shared" si="471"/>
        <v>1</v>
      </c>
      <c r="BU854" s="16">
        <f t="shared" si="472"/>
        <v>1</v>
      </c>
      <c r="BV854" s="16">
        <f t="shared" si="473"/>
        <v>1</v>
      </c>
      <c r="BW854" s="17" t="str">
        <f t="shared" si="491"/>
        <v>111111</v>
      </c>
      <c r="BY854" s="17">
        <f t="shared" si="474"/>
        <v>0.93400000000000005</v>
      </c>
      <c r="BZ854" s="17">
        <f t="shared" si="475"/>
        <v>0.96799999999999997</v>
      </c>
      <c r="CA854" s="17" t="str">
        <f t="shared" si="492"/>
        <v>Sem Retira</v>
      </c>
      <c r="CB854" s="17">
        <f t="shared" si="493"/>
        <v>0.96799999999999997</v>
      </c>
      <c r="CC854" s="33" t="str">
        <f>IF(CB854&gt;='PAINEL E TARGET'!$T$11,'PAINEL E TARGET'!$S$11,
IF(CB854&gt;='PAINEL E TARGET'!$T$12,'PAINEL E TARGET'!$S$12,
IF(CB854&gt;='PAINEL E TARGET'!$T$13,'PAINEL E TARGET'!$S$13,
IF(CB854&gt;='PAINEL E TARGET'!$T$14,'PAINEL E TARGET'!$S$14,
IF(CB854&gt;='PAINEL E TARGET'!$T$15,'PAINEL E TARGET'!$S$15,
IF(CB854&gt;='PAINEL E TARGET'!$T$16,'PAINEL E TARGET'!$S$16,
IF(CB854&gt;='PAINEL E TARGET'!$T$17,'PAINEL E TARGET'!$S$17,
IF(CB854&gt;='PAINEL E TARGET'!$T$18,'PAINEL E TARGET'!$S$18,'PAINEL E TARGET'!$S$19))))))))</f>
        <v>1. Fx de 90% a 99,9%</v>
      </c>
      <c r="CD854" s="17">
        <f>IFERROR(VLOOKUP($BW854,'PAINEL E TARGET'!$G$1:$Q$99,4,0),0)</f>
        <v>0.25</v>
      </c>
      <c r="CE854" s="17">
        <f>VLOOKUP(CC854,'PAINEL E TARGET'!$S$10:$U$19,3,0)</f>
        <v>0.5</v>
      </c>
      <c r="CF854" s="16">
        <f t="shared" si="494"/>
        <v>468.75</v>
      </c>
      <c r="CG854" s="17">
        <f t="shared" si="476"/>
        <v>1.091</v>
      </c>
      <c r="CH854" s="17">
        <f t="shared" si="477"/>
        <v>0.92400000000000004</v>
      </c>
      <c r="CI854" s="17">
        <f t="shared" si="478"/>
        <v>0.98699999999999999</v>
      </c>
      <c r="CJ854" s="17">
        <f t="shared" si="479"/>
        <v>0.77</v>
      </c>
      <c r="CK854" s="17">
        <f t="shared" si="480"/>
        <v>0.66800000000000004</v>
      </c>
      <c r="CL854" s="17">
        <f t="shared" si="481"/>
        <v>0.97799999999999998</v>
      </c>
      <c r="CM854" s="16">
        <f t="shared" si="482"/>
        <v>4</v>
      </c>
      <c r="CN854" s="17" t="str">
        <f t="shared" si="495"/>
        <v>não ok</v>
      </c>
      <c r="CO854" s="17">
        <f t="shared" si="496"/>
        <v>0</v>
      </c>
      <c r="CP854" s="33" t="str">
        <f>IF(CO854&gt;='PAINEL E TARGET'!$T$11,'PAINEL E TARGET'!$S$11,
IF(CO854&gt;='PAINEL E TARGET'!$T$12,'PAINEL E TARGET'!$S$12,
IF(CO854&gt;='PAINEL E TARGET'!$T$13,'PAINEL E TARGET'!$S$13,
IF(CO854&gt;='PAINEL E TARGET'!$T$14,'PAINEL E TARGET'!$S$14,
IF(CO854&gt;='PAINEL E TARGET'!$T$15,'PAINEL E TARGET'!$S$15,
IF(CO854&gt;='PAINEL E TARGET'!$T$16,'PAINEL E TARGET'!$S$16,
IF(CO854&gt;='PAINEL E TARGET'!$T$17,'PAINEL E TARGET'!$S$17,
IF(CO854&gt;='PAINEL E TARGET'!$T$18,'PAINEL E TARGET'!$S$18,'PAINEL E TARGET'!$S$19))))))))</f>
        <v>Não elegível</v>
      </c>
      <c r="CQ854" s="17">
        <f>IFERROR(VLOOKUP($BW854,'PAINEL E TARGET'!$G$1:$Q$99,5,0),0)</f>
        <v>0.25</v>
      </c>
      <c r="CR854" s="17">
        <f>VLOOKUP(CP854,'PAINEL E TARGET'!$S$10:$U$19,3,0)</f>
        <v>0</v>
      </c>
      <c r="CS854" s="16">
        <f t="shared" si="497"/>
        <v>0</v>
      </c>
      <c r="CT854" s="17">
        <f t="shared" si="483"/>
        <v>1.123</v>
      </c>
      <c r="CU854" s="33" t="str">
        <f>IF(CT854&gt;='PAINEL E TARGET'!$T$11,'PAINEL E TARGET'!$S$11,
IF(CT854&gt;='PAINEL E TARGET'!$T$12,'PAINEL E TARGET'!$S$12,
IF(CT854&gt;='PAINEL E TARGET'!$T$13,'PAINEL E TARGET'!$S$13,
IF(CT854&gt;='PAINEL E TARGET'!$T$14,'PAINEL E TARGET'!$S$14,
IF(CT854&gt;='PAINEL E TARGET'!$T$15,'PAINEL E TARGET'!$S$15,
IF(CT854&gt;='PAINEL E TARGET'!$T$16,'PAINEL E TARGET'!$S$16,
IF(CT854&gt;='PAINEL E TARGET'!$T$17,'PAINEL E TARGET'!$S$17,
IF(CT854&gt;='PAINEL E TARGET'!$T$18,'PAINEL E TARGET'!$S$18,'PAINEL E TARGET'!$S$19))))))))</f>
        <v>4. Fx de 110% a 114,9%</v>
      </c>
      <c r="CV854" s="17">
        <f>IFERROR(VLOOKUP($BW854,'PAINEL E TARGET'!$G$1:$Q$99,6,0),0)</f>
        <v>0.2</v>
      </c>
      <c r="CW854" s="17">
        <f>VLOOKUP(CU854,'PAINEL E TARGET'!$S$10:$U$19,3,0)</f>
        <v>1.2</v>
      </c>
      <c r="CX854" s="16">
        <f t="shared" si="498"/>
        <v>900</v>
      </c>
      <c r="CY854" s="17">
        <f t="shared" si="484"/>
        <v>0.92200000000000004</v>
      </c>
      <c r="CZ854" s="33" t="str">
        <f>IF(CY854&gt;='PAINEL E TARGET'!$T$11,'PAINEL E TARGET'!$S$11,
IF(CY854&gt;='PAINEL E TARGET'!$T$12,'PAINEL E TARGET'!$S$12,
IF(CY854&gt;='PAINEL E TARGET'!$T$13,'PAINEL E TARGET'!$S$13,
IF(CY854&gt;='PAINEL E TARGET'!$T$14,'PAINEL E TARGET'!$S$14,
IF(CY854&gt;='PAINEL E TARGET'!$T$15,'PAINEL E TARGET'!$S$15,
IF(CY854&gt;='PAINEL E TARGET'!$T$16,'PAINEL E TARGET'!$S$16,
IF(CY854&gt;='PAINEL E TARGET'!$T$17,'PAINEL E TARGET'!$S$17,
IF(CY854&gt;='PAINEL E TARGET'!$T$18,'PAINEL E TARGET'!$S$18,'PAINEL E TARGET'!$S$19))))))))</f>
        <v>1. Fx de 90% a 99,9%</v>
      </c>
      <c r="DA854" s="17">
        <f>IFERROR(VLOOKUP($BW854,'PAINEL E TARGET'!$G$1:$Q$99,7,0),0)</f>
        <v>0.15</v>
      </c>
      <c r="DB854" s="17">
        <f>VLOOKUP(CZ854,'PAINEL E TARGET'!$S$10:$U$19,3,0)</f>
        <v>0.5</v>
      </c>
      <c r="DC854" s="16">
        <f t="shared" si="499"/>
        <v>281.25</v>
      </c>
      <c r="DD854" s="17">
        <f t="shared" si="485"/>
        <v>1.0509999999999999</v>
      </c>
      <c r="DE854" s="33" t="str">
        <f>IF(DD854&gt;='PAINEL E TARGET'!$T$11,'PAINEL E TARGET'!$S$11,
IF(DD854&gt;='PAINEL E TARGET'!$T$12,'PAINEL E TARGET'!$S$12,
IF(DD854&gt;='PAINEL E TARGET'!$T$13,'PAINEL E TARGET'!$S$13,
IF(DD854&gt;='PAINEL E TARGET'!$T$14,'PAINEL E TARGET'!$S$14,
IF(DD854&gt;='PAINEL E TARGET'!$T$15,'PAINEL E TARGET'!$S$15,
IF(DD854&gt;='PAINEL E TARGET'!$T$16,'PAINEL E TARGET'!$S$16,
IF(DD854&gt;='PAINEL E TARGET'!$T$17,'PAINEL E TARGET'!$S$17,
IF(DD854&gt;='PAINEL E TARGET'!$T$18,'PAINEL E TARGET'!$S$18,'PAINEL E TARGET'!$S$19))))))))</f>
        <v>3. Fx de 105% a 109,9%</v>
      </c>
      <c r="DF854" s="17">
        <f>IFERROR(VLOOKUP($BW854,'PAINEL E TARGET'!$G$1:$Q$99,8,0),0)</f>
        <v>0.1</v>
      </c>
      <c r="DG854" s="17">
        <f>VLOOKUP(DE854,'PAINEL E TARGET'!$S$10:$U$19,3,0)</f>
        <v>1.1000000000000001</v>
      </c>
      <c r="DH854" s="16">
        <f t="shared" si="500"/>
        <v>412.50000000000006</v>
      </c>
      <c r="DI854" s="17">
        <f t="shared" si="486"/>
        <v>0.53100000000000003</v>
      </c>
      <c r="DJ854" s="33" t="str">
        <f>IF(DI854&gt;='PAINEL E TARGET'!$T$11,'PAINEL E TARGET'!$S$11,
IF(DI854&gt;='PAINEL E TARGET'!$T$12,'PAINEL E TARGET'!$S$12,
IF(DI854&gt;='PAINEL E TARGET'!$T$13,'PAINEL E TARGET'!$S$13,
IF(DI854&gt;='PAINEL E TARGET'!$T$14,'PAINEL E TARGET'!$S$14,
IF(DI854&gt;='PAINEL E TARGET'!$T$15,'PAINEL E TARGET'!$S$15,
IF(DI854&gt;='PAINEL E TARGET'!$T$16,'PAINEL E TARGET'!$S$16,
IF(DI854&gt;='PAINEL E TARGET'!$T$17,'PAINEL E TARGET'!$S$17,
IF(DI854&gt;='PAINEL E TARGET'!$T$18,'PAINEL E TARGET'!$S$18,'PAINEL E TARGET'!$S$19))))))))</f>
        <v>Não elegível</v>
      </c>
      <c r="DK854" s="17">
        <f>IFERROR(VLOOKUP($BW854,'PAINEL E TARGET'!$G$1:$Q$99,9,0),0)</f>
        <v>0.05</v>
      </c>
      <c r="DL854" s="17">
        <f>VLOOKUP(DJ854,'PAINEL E TARGET'!$S$10:$U$19,3,0)</f>
        <v>0</v>
      </c>
      <c r="DM854" s="16">
        <f t="shared" si="501"/>
        <v>0</v>
      </c>
      <c r="DN854" s="17">
        <f t="shared" si="487"/>
        <v>0.66800000000000004</v>
      </c>
      <c r="DO854" s="33" t="str">
        <f>IF(DN854&gt;='PAINEL E TARGET'!$T$11,'PAINEL E TARGET'!$S$11,
IF(DN854&gt;='PAINEL E TARGET'!$T$12,'PAINEL E TARGET'!$S$12,
IF(DN854&gt;='PAINEL E TARGET'!$T$13,'PAINEL E TARGET'!$S$13,
IF(DN854&gt;='PAINEL E TARGET'!$T$14,'PAINEL E TARGET'!$S$14,
IF(DN854&gt;='PAINEL E TARGET'!$T$15,'PAINEL E TARGET'!$S$15,
IF(DN854&gt;='PAINEL E TARGET'!$T$16,'PAINEL E TARGET'!$S$16,
IF(DN854&gt;='PAINEL E TARGET'!$T$17,'PAINEL E TARGET'!$S$17,
IF(DN854&gt;='PAINEL E TARGET'!$T$18,'PAINEL E TARGET'!$S$18,'PAINEL E TARGET'!$S$19))))))))</f>
        <v>Não elegível</v>
      </c>
      <c r="DP854" s="17">
        <f>IFERROR(VLOOKUP($BW854,'PAINEL E TARGET'!$G$1:$Q$99,10,0),0)</f>
        <v>0</v>
      </c>
      <c r="DQ854" s="17">
        <f>VLOOKUP(DO854,'PAINEL E TARGET'!$S$10:$U$19,3,0)</f>
        <v>0</v>
      </c>
      <c r="DR854" s="16">
        <f t="shared" si="502"/>
        <v>0</v>
      </c>
      <c r="DS854" s="17">
        <f t="shared" si="488"/>
        <v>0.95</v>
      </c>
      <c r="DT854" s="16">
        <f>IF(DS854&gt;=1,VLOOKUP(BO854,'PAINEL E TARGET'!$S$1:$W$8,5,0),0)</f>
        <v>0</v>
      </c>
      <c r="DU854" s="16">
        <f t="shared" si="503"/>
        <v>2062.5</v>
      </c>
    </row>
    <row r="855" spans="2:125" s="32" customFormat="1" x14ac:dyDescent="0.2">
      <c r="B855" s="44">
        <v>43541</v>
      </c>
      <c r="C855" s="65">
        <v>1790</v>
      </c>
      <c r="D855" s="66" t="s">
        <v>849</v>
      </c>
      <c r="E855" s="65">
        <v>115</v>
      </c>
      <c r="F855" s="65" t="s">
        <v>1018</v>
      </c>
      <c r="G855" s="67">
        <v>1105211.527417534</v>
      </c>
      <c r="H855" s="67">
        <v>669929.60767794144</v>
      </c>
      <c r="I855" s="67">
        <v>489809.2900000001</v>
      </c>
      <c r="J855" s="68">
        <v>0.7311354571978681</v>
      </c>
      <c r="K855" s="67">
        <v>47252.207166367894</v>
      </c>
      <c r="L855" s="67">
        <v>455935.16345419374</v>
      </c>
      <c r="M855" s="67">
        <v>44616.2</v>
      </c>
      <c r="N855" s="67">
        <v>382015.33999999997</v>
      </c>
      <c r="O855" s="67">
        <v>843264.5512323922</v>
      </c>
      <c r="P855" s="67" t="s">
        <v>1082</v>
      </c>
      <c r="Q855" s="67" t="s">
        <v>1082</v>
      </c>
      <c r="R855" s="67">
        <v>0</v>
      </c>
      <c r="S855" s="67">
        <v>0</v>
      </c>
      <c r="T855" s="68">
        <v>8.8135697732847254E-2</v>
      </c>
      <c r="U855" s="68">
        <v>7.3230497679566769E-2</v>
      </c>
      <c r="V855" s="68">
        <v>0.83088350762865215</v>
      </c>
      <c r="W855" s="67">
        <v>44348.76999999999</v>
      </c>
      <c r="X855" s="67">
        <v>31242.440000000002</v>
      </c>
      <c r="Y855" s="68">
        <v>0.70447139796661806</v>
      </c>
      <c r="Z855" s="68">
        <v>0.12553107189892354</v>
      </c>
      <c r="AA855" s="68">
        <v>0.13383023674245931</v>
      </c>
      <c r="AB855" s="68">
        <v>1.066112435096692</v>
      </c>
      <c r="AC855" s="67">
        <v>63165.649999999994</v>
      </c>
      <c r="AD855" s="67">
        <v>57096.2</v>
      </c>
      <c r="AE855" s="68">
        <v>0.90391217378432742</v>
      </c>
      <c r="AF855" s="43">
        <v>80</v>
      </c>
      <c r="AG855" s="43">
        <v>63</v>
      </c>
      <c r="AH855" s="43">
        <v>15</v>
      </c>
      <c r="AI855" s="43">
        <v>17</v>
      </c>
      <c r="AJ855" s="67">
        <v>19933.660000000003</v>
      </c>
      <c r="AK855" s="67">
        <v>17835.849999999999</v>
      </c>
      <c r="AL855" s="68">
        <v>0.8947604203141819</v>
      </c>
      <c r="AM855" s="67">
        <v>4822.7899999999991</v>
      </c>
      <c r="AN855" s="67">
        <v>2408.91</v>
      </c>
      <c r="AO855" s="68">
        <v>0.49948473808728977</v>
      </c>
      <c r="AP855" s="67">
        <v>2013.6400000000003</v>
      </c>
      <c r="AQ855" s="67">
        <v>1261.97</v>
      </c>
      <c r="AR855" s="68">
        <v>0.62671083212490808</v>
      </c>
      <c r="AS855" s="67">
        <v>17578.68</v>
      </c>
      <c r="AT855" s="67">
        <v>9735.7099999999973</v>
      </c>
      <c r="AU855" s="68">
        <v>0.55383623798829018</v>
      </c>
      <c r="AV855" s="43">
        <v>302.93</v>
      </c>
      <c r="AW855" s="43">
        <v>114.97999999999999</v>
      </c>
      <c r="AX855" s="69">
        <v>0.37955963423893302</v>
      </c>
      <c r="AY855" s="43">
        <v>47252.207166367894</v>
      </c>
      <c r="AZ855" s="43">
        <v>44616.2</v>
      </c>
      <c r="BA855" s="43">
        <v>21447.053558782573</v>
      </c>
      <c r="BB855" s="43">
        <v>29452.19</v>
      </c>
      <c r="BC855" s="43">
        <v>79274.087884584063</v>
      </c>
      <c r="BD855" s="43">
        <v>36144.958812997582</v>
      </c>
      <c r="BE855" s="43">
        <v>74726.309999999983</v>
      </c>
      <c r="BF855" s="43">
        <v>106432.27999999997</v>
      </c>
      <c r="BG855" s="43">
        <v>509.65</v>
      </c>
      <c r="BH855" s="43">
        <v>37</v>
      </c>
      <c r="BI855" s="44">
        <v>43173</v>
      </c>
      <c r="BJ855" s="44">
        <v>43541</v>
      </c>
      <c r="BK855" s="44">
        <v>43172</v>
      </c>
      <c r="BL855" s="43">
        <f t="shared" si="489"/>
        <v>489809.2900000001</v>
      </c>
      <c r="BM855" s="43">
        <f t="shared" si="490"/>
        <v>426631.54</v>
      </c>
      <c r="BO855" s="16" t="str">
        <f>IFERROR(VLOOKUP($C855,'PORTE LOJA'!A:B,2,0),"PORTE 1")</f>
        <v>PORTE 2</v>
      </c>
      <c r="BP855" s="16">
        <f>VLOOKUP(BO855,'PAINEL E TARGET'!$S$1:$W$8,3,0)</f>
        <v>1875</v>
      </c>
      <c r="BQ855" s="16">
        <f t="shared" si="468"/>
        <v>1</v>
      </c>
      <c r="BR855" s="16">
        <f t="shared" si="469"/>
        <v>1</v>
      </c>
      <c r="BS855" s="16">
        <f t="shared" si="470"/>
        <v>1</v>
      </c>
      <c r="BT855" s="16">
        <f t="shared" si="471"/>
        <v>1</v>
      </c>
      <c r="BU855" s="16">
        <f t="shared" si="472"/>
        <v>1</v>
      </c>
      <c r="BV855" s="16">
        <f t="shared" si="473"/>
        <v>1</v>
      </c>
      <c r="BW855" s="17" t="str">
        <f t="shared" si="491"/>
        <v>111111</v>
      </c>
      <c r="BY855" s="17">
        <f t="shared" si="474"/>
        <v>0.73099999999999998</v>
      </c>
      <c r="BZ855" s="17">
        <f t="shared" si="475"/>
        <v>0.84799999999999998</v>
      </c>
      <c r="CA855" s="17" t="str">
        <f t="shared" si="492"/>
        <v>Sem Retira</v>
      </c>
      <c r="CB855" s="17">
        <f t="shared" si="493"/>
        <v>0.84799999999999998</v>
      </c>
      <c r="CC855" s="33" t="str">
        <f>IF(CB855&gt;='PAINEL E TARGET'!$T$11,'PAINEL E TARGET'!$S$11,
IF(CB855&gt;='PAINEL E TARGET'!$T$12,'PAINEL E TARGET'!$S$12,
IF(CB855&gt;='PAINEL E TARGET'!$T$13,'PAINEL E TARGET'!$S$13,
IF(CB855&gt;='PAINEL E TARGET'!$T$14,'PAINEL E TARGET'!$S$14,
IF(CB855&gt;='PAINEL E TARGET'!$T$15,'PAINEL E TARGET'!$S$15,
IF(CB855&gt;='PAINEL E TARGET'!$T$16,'PAINEL E TARGET'!$S$16,
IF(CB855&gt;='PAINEL E TARGET'!$T$17,'PAINEL E TARGET'!$S$17,
IF(CB855&gt;='PAINEL E TARGET'!$T$18,'PAINEL E TARGET'!$S$18,'PAINEL E TARGET'!$S$19))))))))</f>
        <v>Não elegível</v>
      </c>
      <c r="CD855" s="17">
        <f>IFERROR(VLOOKUP($BW855,'PAINEL E TARGET'!$G$1:$Q$99,4,0),0)</f>
        <v>0.25</v>
      </c>
      <c r="CE855" s="17">
        <f>VLOOKUP(CC855,'PAINEL E TARGET'!$S$10:$U$19,3,0)</f>
        <v>0</v>
      </c>
      <c r="CF855" s="16">
        <f t="shared" si="494"/>
        <v>0</v>
      </c>
      <c r="CG855" s="17">
        <f t="shared" si="476"/>
        <v>0.89500000000000002</v>
      </c>
      <c r="CH855" s="17">
        <f t="shared" si="477"/>
        <v>0.499</v>
      </c>
      <c r="CI855" s="17">
        <f t="shared" si="478"/>
        <v>0.627</v>
      </c>
      <c r="CJ855" s="17">
        <f t="shared" si="479"/>
        <v>0.55400000000000005</v>
      </c>
      <c r="CK855" s="17">
        <f t="shared" si="480"/>
        <v>0.38</v>
      </c>
      <c r="CL855" s="17">
        <f t="shared" si="481"/>
        <v>0.70399999999999996</v>
      </c>
      <c r="CM855" s="16">
        <f t="shared" si="482"/>
        <v>1</v>
      </c>
      <c r="CN855" s="17" t="str">
        <f t="shared" si="495"/>
        <v>não ok</v>
      </c>
      <c r="CO855" s="17">
        <f t="shared" si="496"/>
        <v>0</v>
      </c>
      <c r="CP855" s="33" t="str">
        <f>IF(CO855&gt;='PAINEL E TARGET'!$T$11,'PAINEL E TARGET'!$S$11,
IF(CO855&gt;='PAINEL E TARGET'!$T$12,'PAINEL E TARGET'!$S$12,
IF(CO855&gt;='PAINEL E TARGET'!$T$13,'PAINEL E TARGET'!$S$13,
IF(CO855&gt;='PAINEL E TARGET'!$T$14,'PAINEL E TARGET'!$S$14,
IF(CO855&gt;='PAINEL E TARGET'!$T$15,'PAINEL E TARGET'!$S$15,
IF(CO855&gt;='PAINEL E TARGET'!$T$16,'PAINEL E TARGET'!$S$16,
IF(CO855&gt;='PAINEL E TARGET'!$T$17,'PAINEL E TARGET'!$S$17,
IF(CO855&gt;='PAINEL E TARGET'!$T$18,'PAINEL E TARGET'!$S$18,'PAINEL E TARGET'!$S$19))))))))</f>
        <v>Não elegível</v>
      </c>
      <c r="CQ855" s="17">
        <f>IFERROR(VLOOKUP($BW855,'PAINEL E TARGET'!$G$1:$Q$99,5,0),0)</f>
        <v>0.25</v>
      </c>
      <c r="CR855" s="17">
        <f>VLOOKUP(CP855,'PAINEL E TARGET'!$S$10:$U$19,3,0)</f>
        <v>0</v>
      </c>
      <c r="CS855" s="16">
        <f t="shared" si="497"/>
        <v>0</v>
      </c>
      <c r="CT855" s="17">
        <f t="shared" si="483"/>
        <v>0.90400000000000003</v>
      </c>
      <c r="CU855" s="33" t="str">
        <f>IF(CT855&gt;='PAINEL E TARGET'!$T$11,'PAINEL E TARGET'!$S$11,
IF(CT855&gt;='PAINEL E TARGET'!$T$12,'PAINEL E TARGET'!$S$12,
IF(CT855&gt;='PAINEL E TARGET'!$T$13,'PAINEL E TARGET'!$S$13,
IF(CT855&gt;='PAINEL E TARGET'!$T$14,'PAINEL E TARGET'!$S$14,
IF(CT855&gt;='PAINEL E TARGET'!$T$15,'PAINEL E TARGET'!$S$15,
IF(CT855&gt;='PAINEL E TARGET'!$T$16,'PAINEL E TARGET'!$S$16,
IF(CT855&gt;='PAINEL E TARGET'!$T$17,'PAINEL E TARGET'!$S$17,
IF(CT855&gt;='PAINEL E TARGET'!$T$18,'PAINEL E TARGET'!$S$18,'PAINEL E TARGET'!$S$19))))))))</f>
        <v>1. Fx de 90% a 99,9%</v>
      </c>
      <c r="CV855" s="17">
        <f>IFERROR(VLOOKUP($BW855,'PAINEL E TARGET'!$G$1:$Q$99,6,0),0)</f>
        <v>0.2</v>
      </c>
      <c r="CW855" s="17">
        <f>VLOOKUP(CU855,'PAINEL E TARGET'!$S$10:$U$19,3,0)</f>
        <v>0.5</v>
      </c>
      <c r="CX855" s="16">
        <f t="shared" si="498"/>
        <v>187.5</v>
      </c>
      <c r="CY855" s="17">
        <f t="shared" si="484"/>
        <v>0.94399999999999995</v>
      </c>
      <c r="CZ855" s="33" t="str">
        <f>IF(CY855&gt;='PAINEL E TARGET'!$T$11,'PAINEL E TARGET'!$S$11,
IF(CY855&gt;='PAINEL E TARGET'!$T$12,'PAINEL E TARGET'!$S$12,
IF(CY855&gt;='PAINEL E TARGET'!$T$13,'PAINEL E TARGET'!$S$13,
IF(CY855&gt;='PAINEL E TARGET'!$T$14,'PAINEL E TARGET'!$S$14,
IF(CY855&gt;='PAINEL E TARGET'!$T$15,'PAINEL E TARGET'!$S$15,
IF(CY855&gt;='PAINEL E TARGET'!$T$16,'PAINEL E TARGET'!$S$16,
IF(CY855&gt;='PAINEL E TARGET'!$T$17,'PAINEL E TARGET'!$S$17,
IF(CY855&gt;='PAINEL E TARGET'!$T$18,'PAINEL E TARGET'!$S$18,'PAINEL E TARGET'!$S$19))))))))</f>
        <v>1. Fx de 90% a 99,9%</v>
      </c>
      <c r="DA855" s="17">
        <f>IFERROR(VLOOKUP($BW855,'PAINEL E TARGET'!$G$1:$Q$99,7,0),0)</f>
        <v>0.15</v>
      </c>
      <c r="DB855" s="17">
        <f>VLOOKUP(CZ855,'PAINEL E TARGET'!$S$10:$U$19,3,0)</f>
        <v>0.5</v>
      </c>
      <c r="DC855" s="16">
        <f t="shared" si="499"/>
        <v>140.625</v>
      </c>
      <c r="DD855" s="17">
        <f t="shared" si="485"/>
        <v>1.373</v>
      </c>
      <c r="DE855" s="33" t="str">
        <f>IF(DD855&gt;='PAINEL E TARGET'!$T$11,'PAINEL E TARGET'!$S$11,
IF(DD855&gt;='PAINEL E TARGET'!$T$12,'PAINEL E TARGET'!$S$12,
IF(DD855&gt;='PAINEL E TARGET'!$T$13,'PAINEL E TARGET'!$S$13,
IF(DD855&gt;='PAINEL E TARGET'!$T$14,'PAINEL E TARGET'!$S$14,
IF(DD855&gt;='PAINEL E TARGET'!$T$15,'PAINEL E TARGET'!$S$15,
IF(DD855&gt;='PAINEL E TARGET'!$T$16,'PAINEL E TARGET'!$S$16,
IF(DD855&gt;='PAINEL E TARGET'!$T$17,'PAINEL E TARGET'!$S$17,
IF(DD855&gt;='PAINEL E TARGET'!$T$18,'PAINEL E TARGET'!$S$18,'PAINEL E TARGET'!$S$19))))))))</f>
        <v>8. Fx de 130% ou mais</v>
      </c>
      <c r="DF855" s="17">
        <f>IFERROR(VLOOKUP($BW855,'PAINEL E TARGET'!$G$1:$Q$99,8,0),0)</f>
        <v>0.1</v>
      </c>
      <c r="DG855" s="17">
        <f>VLOOKUP(DE855,'PAINEL E TARGET'!$S$10:$U$19,3,0)</f>
        <v>1.6</v>
      </c>
      <c r="DH855" s="16">
        <f t="shared" si="500"/>
        <v>300.00000000000006</v>
      </c>
      <c r="DI855" s="17">
        <f t="shared" si="486"/>
        <v>1.133</v>
      </c>
      <c r="DJ855" s="33" t="str">
        <f>IF(DI855&gt;='PAINEL E TARGET'!$T$11,'PAINEL E TARGET'!$S$11,
IF(DI855&gt;='PAINEL E TARGET'!$T$12,'PAINEL E TARGET'!$S$12,
IF(DI855&gt;='PAINEL E TARGET'!$T$13,'PAINEL E TARGET'!$S$13,
IF(DI855&gt;='PAINEL E TARGET'!$T$14,'PAINEL E TARGET'!$S$14,
IF(DI855&gt;='PAINEL E TARGET'!$T$15,'PAINEL E TARGET'!$S$15,
IF(DI855&gt;='PAINEL E TARGET'!$T$16,'PAINEL E TARGET'!$S$16,
IF(DI855&gt;='PAINEL E TARGET'!$T$17,'PAINEL E TARGET'!$S$17,
IF(DI855&gt;='PAINEL E TARGET'!$T$18,'PAINEL E TARGET'!$S$18,'PAINEL E TARGET'!$S$19))))))))</f>
        <v>4. Fx de 110% a 114,9%</v>
      </c>
      <c r="DK855" s="17">
        <f>IFERROR(VLOOKUP($BW855,'PAINEL E TARGET'!$G$1:$Q$99,9,0),0)</f>
        <v>0.05</v>
      </c>
      <c r="DL855" s="17">
        <f>VLOOKUP(DJ855,'PAINEL E TARGET'!$S$10:$U$19,3,0)</f>
        <v>1.2</v>
      </c>
      <c r="DM855" s="16">
        <f t="shared" si="501"/>
        <v>112.5</v>
      </c>
      <c r="DN855" s="17">
        <f t="shared" si="487"/>
        <v>0.38</v>
      </c>
      <c r="DO855" s="33" t="str">
        <f>IF(DN855&gt;='PAINEL E TARGET'!$T$11,'PAINEL E TARGET'!$S$11,
IF(DN855&gt;='PAINEL E TARGET'!$T$12,'PAINEL E TARGET'!$S$12,
IF(DN855&gt;='PAINEL E TARGET'!$T$13,'PAINEL E TARGET'!$S$13,
IF(DN855&gt;='PAINEL E TARGET'!$T$14,'PAINEL E TARGET'!$S$14,
IF(DN855&gt;='PAINEL E TARGET'!$T$15,'PAINEL E TARGET'!$S$15,
IF(DN855&gt;='PAINEL E TARGET'!$T$16,'PAINEL E TARGET'!$S$16,
IF(DN855&gt;='PAINEL E TARGET'!$T$17,'PAINEL E TARGET'!$S$17,
IF(DN855&gt;='PAINEL E TARGET'!$T$18,'PAINEL E TARGET'!$S$18,'PAINEL E TARGET'!$S$19))))))))</f>
        <v>Não elegível</v>
      </c>
      <c r="DP855" s="17">
        <f>IFERROR(VLOOKUP($BW855,'PAINEL E TARGET'!$G$1:$Q$99,10,0),0)</f>
        <v>0</v>
      </c>
      <c r="DQ855" s="17">
        <f>VLOOKUP(DO855,'PAINEL E TARGET'!$S$10:$U$19,3,0)</f>
        <v>0</v>
      </c>
      <c r="DR855" s="16">
        <f t="shared" si="502"/>
        <v>0</v>
      </c>
      <c r="DS855" s="17">
        <f t="shared" si="488"/>
        <v>0.78800000000000003</v>
      </c>
      <c r="DT855" s="16">
        <f>IF(DS855&gt;=1,VLOOKUP(BO855,'PAINEL E TARGET'!$S$1:$W$8,5,0),0)</f>
        <v>0</v>
      </c>
      <c r="DU855" s="16">
        <f t="shared" si="503"/>
        <v>740.625</v>
      </c>
    </row>
    <row r="856" spans="2:125" s="32" customFormat="1" x14ac:dyDescent="0.2">
      <c r="B856" s="44">
        <v>43541</v>
      </c>
      <c r="C856" s="65">
        <v>1791</v>
      </c>
      <c r="D856" s="66" t="s">
        <v>850</v>
      </c>
      <c r="E856" s="65">
        <v>417</v>
      </c>
      <c r="F856" s="65" t="s">
        <v>1020</v>
      </c>
      <c r="G856" s="67">
        <v>1319404.3062274759</v>
      </c>
      <c r="H856" s="67">
        <v>724962.07681888901</v>
      </c>
      <c r="I856" s="67">
        <v>583950.47000000009</v>
      </c>
      <c r="J856" s="68">
        <v>0.80549105763208551</v>
      </c>
      <c r="K856" s="67">
        <v>100080.68098760705</v>
      </c>
      <c r="L856" s="67">
        <v>530221.25108963239</v>
      </c>
      <c r="M856" s="67">
        <v>99218.63</v>
      </c>
      <c r="N856" s="67">
        <v>458770.64</v>
      </c>
      <c r="O856" s="67">
        <v>1150718.9618387753</v>
      </c>
      <c r="P856" s="67" t="s">
        <v>1082</v>
      </c>
      <c r="Q856" s="67" t="s">
        <v>1082</v>
      </c>
      <c r="R856" s="67">
        <v>0</v>
      </c>
      <c r="S856" s="67">
        <v>0</v>
      </c>
      <c r="T856" s="68">
        <v>0.11522806182846961</v>
      </c>
      <c r="U856" s="68">
        <v>0.10247804585919727</v>
      </c>
      <c r="V856" s="68">
        <v>0.88934973159357467</v>
      </c>
      <c r="W856" s="67">
        <v>72628.47</v>
      </c>
      <c r="X856" s="67">
        <v>57181.650000000009</v>
      </c>
      <c r="Y856" s="68">
        <v>0.787317287559548</v>
      </c>
      <c r="Z856" s="68">
        <v>9.8737584057371347E-2</v>
      </c>
      <c r="AA856" s="68">
        <v>8.6554890204250709E-2</v>
      </c>
      <c r="AB856" s="68">
        <v>0.8766154350501234</v>
      </c>
      <c r="AC856" s="67">
        <v>62234.49</v>
      </c>
      <c r="AD856" s="67">
        <v>48296.700000000004</v>
      </c>
      <c r="AE856" s="68">
        <v>0.77604395890445965</v>
      </c>
      <c r="AF856" s="43">
        <v>80</v>
      </c>
      <c r="AG856" s="43">
        <v>82</v>
      </c>
      <c r="AH856" s="43">
        <v>28</v>
      </c>
      <c r="AI856" s="43">
        <v>18</v>
      </c>
      <c r="AJ856" s="67">
        <v>36160.959999999999</v>
      </c>
      <c r="AK856" s="67">
        <v>28538.5</v>
      </c>
      <c r="AL856" s="68">
        <v>0.78920747679265157</v>
      </c>
      <c r="AM856" s="67">
        <v>7098.6</v>
      </c>
      <c r="AN856" s="67">
        <v>3640.55</v>
      </c>
      <c r="AO856" s="68">
        <v>0.51285464739526099</v>
      </c>
      <c r="AP856" s="67">
        <v>5133.4600000000009</v>
      </c>
      <c r="AQ856" s="67">
        <v>6903.8099999999995</v>
      </c>
      <c r="AR856" s="68">
        <v>1.3448648669708148</v>
      </c>
      <c r="AS856" s="67">
        <v>24235.449999999997</v>
      </c>
      <c r="AT856" s="67">
        <v>18098.79</v>
      </c>
      <c r="AU856" s="68">
        <v>0.74678992962787993</v>
      </c>
      <c r="AV856" s="43">
        <v>795.43000000000006</v>
      </c>
      <c r="AW856" s="43">
        <v>709.87</v>
      </c>
      <c r="AX856" s="69">
        <v>0.89243553801088715</v>
      </c>
      <c r="AY856" s="43">
        <v>100080.68098760705</v>
      </c>
      <c r="AZ856" s="43">
        <v>99218.63</v>
      </c>
      <c r="BA856" s="43">
        <v>23280.067919752542</v>
      </c>
      <c r="BB856" s="43">
        <v>18088.13</v>
      </c>
      <c r="BC856" s="43">
        <v>183332.35192408683</v>
      </c>
      <c r="BD856" s="43">
        <v>42626.950252278999</v>
      </c>
      <c r="BE856" s="43">
        <v>133528.56</v>
      </c>
      <c r="BF856" s="43">
        <v>114419.18000000001</v>
      </c>
      <c r="BG856" s="43">
        <v>1449.83</v>
      </c>
      <c r="BH856" s="43">
        <v>61</v>
      </c>
      <c r="BI856" s="44">
        <v>43173</v>
      </c>
      <c r="BJ856" s="44">
        <v>43541</v>
      </c>
      <c r="BK856" s="44">
        <v>43172</v>
      </c>
      <c r="BL856" s="43">
        <f t="shared" si="489"/>
        <v>583950.47000000009</v>
      </c>
      <c r="BM856" s="43">
        <f t="shared" si="490"/>
        <v>557989.27</v>
      </c>
      <c r="BO856" s="16" t="str">
        <f>IFERROR(VLOOKUP($C856,'PORTE LOJA'!A:B,2,0),"PORTE 1")</f>
        <v>PORTE 3</v>
      </c>
      <c r="BP856" s="16">
        <f>VLOOKUP(BO856,'PAINEL E TARGET'!$S$1:$W$8,3,0)</f>
        <v>2400</v>
      </c>
      <c r="BQ856" s="16">
        <f t="shared" si="468"/>
        <v>1</v>
      </c>
      <c r="BR856" s="16">
        <f t="shared" si="469"/>
        <v>1</v>
      </c>
      <c r="BS856" s="16">
        <f t="shared" si="470"/>
        <v>1</v>
      </c>
      <c r="BT856" s="16">
        <f t="shared" si="471"/>
        <v>1</v>
      </c>
      <c r="BU856" s="16">
        <f t="shared" si="472"/>
        <v>1</v>
      </c>
      <c r="BV856" s="16">
        <f t="shared" si="473"/>
        <v>1</v>
      </c>
      <c r="BW856" s="17" t="str">
        <f t="shared" si="491"/>
        <v>111111</v>
      </c>
      <c r="BY856" s="17">
        <f t="shared" si="474"/>
        <v>0.80500000000000005</v>
      </c>
      <c r="BZ856" s="17">
        <f t="shared" si="475"/>
        <v>0.88500000000000001</v>
      </c>
      <c r="CA856" s="17" t="str">
        <f t="shared" si="492"/>
        <v>Sem Retira</v>
      </c>
      <c r="CB856" s="17">
        <f t="shared" si="493"/>
        <v>0.88500000000000001</v>
      </c>
      <c r="CC856" s="33" t="str">
        <f>IF(CB856&gt;='PAINEL E TARGET'!$T$11,'PAINEL E TARGET'!$S$11,
IF(CB856&gt;='PAINEL E TARGET'!$T$12,'PAINEL E TARGET'!$S$12,
IF(CB856&gt;='PAINEL E TARGET'!$T$13,'PAINEL E TARGET'!$S$13,
IF(CB856&gt;='PAINEL E TARGET'!$T$14,'PAINEL E TARGET'!$S$14,
IF(CB856&gt;='PAINEL E TARGET'!$T$15,'PAINEL E TARGET'!$S$15,
IF(CB856&gt;='PAINEL E TARGET'!$T$16,'PAINEL E TARGET'!$S$16,
IF(CB856&gt;='PAINEL E TARGET'!$T$17,'PAINEL E TARGET'!$S$17,
IF(CB856&gt;='PAINEL E TARGET'!$T$18,'PAINEL E TARGET'!$S$18,'PAINEL E TARGET'!$S$19))))))))</f>
        <v>Não elegível</v>
      </c>
      <c r="CD856" s="17">
        <f>IFERROR(VLOOKUP($BW856,'PAINEL E TARGET'!$G$1:$Q$99,4,0),0)</f>
        <v>0.25</v>
      </c>
      <c r="CE856" s="17">
        <f>VLOOKUP(CC856,'PAINEL E TARGET'!$S$10:$U$19,3,0)</f>
        <v>0</v>
      </c>
      <c r="CF856" s="16">
        <f t="shared" si="494"/>
        <v>0</v>
      </c>
      <c r="CG856" s="17">
        <f t="shared" si="476"/>
        <v>0.78900000000000003</v>
      </c>
      <c r="CH856" s="17">
        <f t="shared" si="477"/>
        <v>0.51300000000000001</v>
      </c>
      <c r="CI856" s="17">
        <f t="shared" si="478"/>
        <v>1.345</v>
      </c>
      <c r="CJ856" s="17">
        <f t="shared" si="479"/>
        <v>0.747</v>
      </c>
      <c r="CK856" s="17">
        <f t="shared" si="480"/>
        <v>0.89200000000000002</v>
      </c>
      <c r="CL856" s="17">
        <f t="shared" si="481"/>
        <v>0.78700000000000003</v>
      </c>
      <c r="CM856" s="16">
        <f t="shared" si="482"/>
        <v>4</v>
      </c>
      <c r="CN856" s="17" t="str">
        <f t="shared" si="495"/>
        <v>não ok</v>
      </c>
      <c r="CO856" s="17">
        <f t="shared" si="496"/>
        <v>0</v>
      </c>
      <c r="CP856" s="33" t="str">
        <f>IF(CO856&gt;='PAINEL E TARGET'!$T$11,'PAINEL E TARGET'!$S$11,
IF(CO856&gt;='PAINEL E TARGET'!$T$12,'PAINEL E TARGET'!$S$12,
IF(CO856&gt;='PAINEL E TARGET'!$T$13,'PAINEL E TARGET'!$S$13,
IF(CO856&gt;='PAINEL E TARGET'!$T$14,'PAINEL E TARGET'!$S$14,
IF(CO856&gt;='PAINEL E TARGET'!$T$15,'PAINEL E TARGET'!$S$15,
IF(CO856&gt;='PAINEL E TARGET'!$T$16,'PAINEL E TARGET'!$S$16,
IF(CO856&gt;='PAINEL E TARGET'!$T$17,'PAINEL E TARGET'!$S$17,
IF(CO856&gt;='PAINEL E TARGET'!$T$18,'PAINEL E TARGET'!$S$18,'PAINEL E TARGET'!$S$19))))))))</f>
        <v>Não elegível</v>
      </c>
      <c r="CQ856" s="17">
        <f>IFERROR(VLOOKUP($BW856,'PAINEL E TARGET'!$G$1:$Q$99,5,0),0)</f>
        <v>0.25</v>
      </c>
      <c r="CR856" s="17">
        <f>VLOOKUP(CP856,'PAINEL E TARGET'!$S$10:$U$19,3,0)</f>
        <v>0</v>
      </c>
      <c r="CS856" s="16">
        <f t="shared" si="497"/>
        <v>0</v>
      </c>
      <c r="CT856" s="17">
        <f t="shared" si="483"/>
        <v>0.77600000000000002</v>
      </c>
      <c r="CU856" s="33" t="str">
        <f>IF(CT856&gt;='PAINEL E TARGET'!$T$11,'PAINEL E TARGET'!$S$11,
IF(CT856&gt;='PAINEL E TARGET'!$T$12,'PAINEL E TARGET'!$S$12,
IF(CT856&gt;='PAINEL E TARGET'!$T$13,'PAINEL E TARGET'!$S$13,
IF(CT856&gt;='PAINEL E TARGET'!$T$14,'PAINEL E TARGET'!$S$14,
IF(CT856&gt;='PAINEL E TARGET'!$T$15,'PAINEL E TARGET'!$S$15,
IF(CT856&gt;='PAINEL E TARGET'!$T$16,'PAINEL E TARGET'!$S$16,
IF(CT856&gt;='PAINEL E TARGET'!$T$17,'PAINEL E TARGET'!$S$17,
IF(CT856&gt;='PAINEL E TARGET'!$T$18,'PAINEL E TARGET'!$S$18,'PAINEL E TARGET'!$S$19))))))))</f>
        <v>Não elegível</v>
      </c>
      <c r="CV856" s="17">
        <f>IFERROR(VLOOKUP($BW856,'PAINEL E TARGET'!$G$1:$Q$99,6,0),0)</f>
        <v>0.2</v>
      </c>
      <c r="CW856" s="17">
        <f>VLOOKUP(CU856,'PAINEL E TARGET'!$S$10:$U$19,3,0)</f>
        <v>0</v>
      </c>
      <c r="CX856" s="16">
        <f t="shared" si="498"/>
        <v>0</v>
      </c>
      <c r="CY856" s="17">
        <f t="shared" si="484"/>
        <v>0.99099999999999999</v>
      </c>
      <c r="CZ856" s="33" t="str">
        <f>IF(CY856&gt;='PAINEL E TARGET'!$T$11,'PAINEL E TARGET'!$S$11,
IF(CY856&gt;='PAINEL E TARGET'!$T$12,'PAINEL E TARGET'!$S$12,
IF(CY856&gt;='PAINEL E TARGET'!$T$13,'PAINEL E TARGET'!$S$13,
IF(CY856&gt;='PAINEL E TARGET'!$T$14,'PAINEL E TARGET'!$S$14,
IF(CY856&gt;='PAINEL E TARGET'!$T$15,'PAINEL E TARGET'!$S$15,
IF(CY856&gt;='PAINEL E TARGET'!$T$16,'PAINEL E TARGET'!$S$16,
IF(CY856&gt;='PAINEL E TARGET'!$T$17,'PAINEL E TARGET'!$S$17,
IF(CY856&gt;='PAINEL E TARGET'!$T$18,'PAINEL E TARGET'!$S$18,'PAINEL E TARGET'!$S$19))))))))</f>
        <v>1. Fx de 90% a 99,9%</v>
      </c>
      <c r="DA856" s="17">
        <f>IFERROR(VLOOKUP($BW856,'PAINEL E TARGET'!$G$1:$Q$99,7,0),0)</f>
        <v>0.15</v>
      </c>
      <c r="DB856" s="17">
        <f>VLOOKUP(CZ856,'PAINEL E TARGET'!$S$10:$U$19,3,0)</f>
        <v>0.5</v>
      </c>
      <c r="DC856" s="16">
        <f t="shared" si="499"/>
        <v>180</v>
      </c>
      <c r="DD856" s="17">
        <f t="shared" si="485"/>
        <v>0.77700000000000002</v>
      </c>
      <c r="DE856" s="33" t="str">
        <f>IF(DD856&gt;='PAINEL E TARGET'!$T$11,'PAINEL E TARGET'!$S$11,
IF(DD856&gt;='PAINEL E TARGET'!$T$12,'PAINEL E TARGET'!$S$12,
IF(DD856&gt;='PAINEL E TARGET'!$T$13,'PAINEL E TARGET'!$S$13,
IF(DD856&gt;='PAINEL E TARGET'!$T$14,'PAINEL E TARGET'!$S$14,
IF(DD856&gt;='PAINEL E TARGET'!$T$15,'PAINEL E TARGET'!$S$15,
IF(DD856&gt;='PAINEL E TARGET'!$T$16,'PAINEL E TARGET'!$S$16,
IF(DD856&gt;='PAINEL E TARGET'!$T$17,'PAINEL E TARGET'!$S$17,
IF(DD856&gt;='PAINEL E TARGET'!$T$18,'PAINEL E TARGET'!$S$18,'PAINEL E TARGET'!$S$19))))))))</f>
        <v>Não elegível</v>
      </c>
      <c r="DF856" s="17">
        <f>IFERROR(VLOOKUP($BW856,'PAINEL E TARGET'!$G$1:$Q$99,8,0),0)</f>
        <v>0.1</v>
      </c>
      <c r="DG856" s="17">
        <f>VLOOKUP(DE856,'PAINEL E TARGET'!$S$10:$U$19,3,0)</f>
        <v>0</v>
      </c>
      <c r="DH856" s="16">
        <f t="shared" si="500"/>
        <v>0</v>
      </c>
      <c r="DI856" s="17">
        <f t="shared" si="486"/>
        <v>0.64300000000000002</v>
      </c>
      <c r="DJ856" s="33" t="str">
        <f>IF(DI856&gt;='PAINEL E TARGET'!$T$11,'PAINEL E TARGET'!$S$11,
IF(DI856&gt;='PAINEL E TARGET'!$T$12,'PAINEL E TARGET'!$S$12,
IF(DI856&gt;='PAINEL E TARGET'!$T$13,'PAINEL E TARGET'!$S$13,
IF(DI856&gt;='PAINEL E TARGET'!$T$14,'PAINEL E TARGET'!$S$14,
IF(DI856&gt;='PAINEL E TARGET'!$T$15,'PAINEL E TARGET'!$S$15,
IF(DI856&gt;='PAINEL E TARGET'!$T$16,'PAINEL E TARGET'!$S$16,
IF(DI856&gt;='PAINEL E TARGET'!$T$17,'PAINEL E TARGET'!$S$17,
IF(DI856&gt;='PAINEL E TARGET'!$T$18,'PAINEL E TARGET'!$S$18,'PAINEL E TARGET'!$S$19))))))))</f>
        <v>Não elegível</v>
      </c>
      <c r="DK856" s="17">
        <f>IFERROR(VLOOKUP($BW856,'PAINEL E TARGET'!$G$1:$Q$99,9,0),0)</f>
        <v>0.05</v>
      </c>
      <c r="DL856" s="17">
        <f>VLOOKUP(DJ856,'PAINEL E TARGET'!$S$10:$U$19,3,0)</f>
        <v>0</v>
      </c>
      <c r="DM856" s="16">
        <f t="shared" si="501"/>
        <v>0</v>
      </c>
      <c r="DN856" s="17">
        <f t="shared" si="487"/>
        <v>0.89200000000000002</v>
      </c>
      <c r="DO856" s="33" t="str">
        <f>IF(DN856&gt;='PAINEL E TARGET'!$T$11,'PAINEL E TARGET'!$S$11,
IF(DN856&gt;='PAINEL E TARGET'!$T$12,'PAINEL E TARGET'!$S$12,
IF(DN856&gt;='PAINEL E TARGET'!$T$13,'PAINEL E TARGET'!$S$13,
IF(DN856&gt;='PAINEL E TARGET'!$T$14,'PAINEL E TARGET'!$S$14,
IF(DN856&gt;='PAINEL E TARGET'!$T$15,'PAINEL E TARGET'!$S$15,
IF(DN856&gt;='PAINEL E TARGET'!$T$16,'PAINEL E TARGET'!$S$16,
IF(DN856&gt;='PAINEL E TARGET'!$T$17,'PAINEL E TARGET'!$S$17,
IF(DN856&gt;='PAINEL E TARGET'!$T$18,'PAINEL E TARGET'!$S$18,'PAINEL E TARGET'!$S$19))))))))</f>
        <v>Não elegível</v>
      </c>
      <c r="DP856" s="17">
        <f>IFERROR(VLOOKUP($BW856,'PAINEL E TARGET'!$G$1:$Q$99,10,0),0)</f>
        <v>0</v>
      </c>
      <c r="DQ856" s="17">
        <f>VLOOKUP(DO856,'PAINEL E TARGET'!$S$10:$U$19,3,0)</f>
        <v>0</v>
      </c>
      <c r="DR856" s="16">
        <f t="shared" si="502"/>
        <v>0</v>
      </c>
      <c r="DS856" s="17">
        <f t="shared" si="488"/>
        <v>1.0249999999999999</v>
      </c>
      <c r="DT856" s="16">
        <f>IF(DS856&gt;=1,VLOOKUP(BO856,'PAINEL E TARGET'!$S$1:$W$8,5,0),0)</f>
        <v>240</v>
      </c>
      <c r="DU856" s="16">
        <f t="shared" si="503"/>
        <v>420</v>
      </c>
    </row>
    <row r="857" spans="2:125" s="32" customFormat="1" x14ac:dyDescent="0.2">
      <c r="B857" s="44">
        <v>43541</v>
      </c>
      <c r="C857" s="65">
        <v>1794</v>
      </c>
      <c r="D857" s="66" t="s">
        <v>851</v>
      </c>
      <c r="E857" s="65">
        <v>511</v>
      </c>
      <c r="F857" s="65" t="s">
        <v>944</v>
      </c>
      <c r="G857" s="67">
        <v>1065227.1995939992</v>
      </c>
      <c r="H857" s="67">
        <v>638245.73241617205</v>
      </c>
      <c r="I857" s="67">
        <v>529209.56999999995</v>
      </c>
      <c r="J857" s="68">
        <v>0.82916272388786705</v>
      </c>
      <c r="K857" s="67">
        <v>55284.821685577612</v>
      </c>
      <c r="L857" s="67">
        <v>504392.75964703853</v>
      </c>
      <c r="M857" s="67">
        <v>65464.89</v>
      </c>
      <c r="N857" s="67">
        <v>426788.29000000004</v>
      </c>
      <c r="O857" s="67">
        <v>941623.22594190843</v>
      </c>
      <c r="P857" s="67" t="s">
        <v>1082</v>
      </c>
      <c r="Q857" s="67" t="s">
        <v>1082</v>
      </c>
      <c r="R857" s="67">
        <v>0</v>
      </c>
      <c r="S857" s="67">
        <v>5242.9</v>
      </c>
      <c r="T857" s="68">
        <v>9.0973056091987484E-2</v>
      </c>
      <c r="U857" s="68">
        <v>8.3487911647416868E-2</v>
      </c>
      <c r="V857" s="68">
        <v>0.91772130380008332</v>
      </c>
      <c r="W857" s="67">
        <v>50915.579999999994</v>
      </c>
      <c r="X857" s="67">
        <v>41097.189999999988</v>
      </c>
      <c r="Y857" s="68">
        <v>0.80716334764329489</v>
      </c>
      <c r="Z857" s="68">
        <v>7.3861311188436765E-2</v>
      </c>
      <c r="AA857" s="68">
        <v>9.4123272093437793E-2</v>
      </c>
      <c r="AB857" s="68">
        <v>1.2743244139453227</v>
      </c>
      <c r="AC857" s="67">
        <v>41338.520000000004</v>
      </c>
      <c r="AD857" s="67">
        <v>46332.480000000003</v>
      </c>
      <c r="AE857" s="68">
        <v>1.120806453641785</v>
      </c>
      <c r="AF857" s="43">
        <v>80</v>
      </c>
      <c r="AG857" s="43">
        <v>74</v>
      </c>
      <c r="AH857" s="43">
        <v>11</v>
      </c>
      <c r="AI857" s="43">
        <v>12</v>
      </c>
      <c r="AJ857" s="67">
        <v>24568.450000000004</v>
      </c>
      <c r="AK857" s="67">
        <v>17923.400000000001</v>
      </c>
      <c r="AL857" s="68">
        <v>0.72952913187441615</v>
      </c>
      <c r="AM857" s="67">
        <v>7135.2500000000009</v>
      </c>
      <c r="AN857" s="67">
        <v>6607.3</v>
      </c>
      <c r="AO857" s="68">
        <v>0.92600819873164908</v>
      </c>
      <c r="AP857" s="67">
        <v>2689.7699999999995</v>
      </c>
      <c r="AQ857" s="67">
        <v>1883.93</v>
      </c>
      <c r="AR857" s="68">
        <v>0.70040561088866349</v>
      </c>
      <c r="AS857" s="67">
        <v>16522.11</v>
      </c>
      <c r="AT857" s="67">
        <v>14682.560000000001</v>
      </c>
      <c r="AU857" s="68">
        <v>0.88866131504995427</v>
      </c>
      <c r="AV857" s="43">
        <v>295.48000000000008</v>
      </c>
      <c r="AW857" s="43">
        <v>299.94</v>
      </c>
      <c r="AX857" s="69">
        <v>1.0150940842019762</v>
      </c>
      <c r="AY857" s="43">
        <v>55284.821685577612</v>
      </c>
      <c r="AZ857" s="43">
        <v>65464.89</v>
      </c>
      <c r="BA857" s="43">
        <v>17423.123142640346</v>
      </c>
      <c r="BB857" s="43">
        <v>17014.419999999998</v>
      </c>
      <c r="BC857" s="43">
        <v>93173.872625228541</v>
      </c>
      <c r="BD857" s="43">
        <v>29564.548500427238</v>
      </c>
      <c r="BE857" s="43">
        <v>86139.139999999985</v>
      </c>
      <c r="BF857" s="43">
        <v>69936.7</v>
      </c>
      <c r="BG857" s="43">
        <v>499.82000000000005</v>
      </c>
      <c r="BH857" s="43">
        <v>30</v>
      </c>
      <c r="BI857" s="44">
        <v>43173</v>
      </c>
      <c r="BJ857" s="44">
        <v>43541</v>
      </c>
      <c r="BK857" s="44">
        <v>43172</v>
      </c>
      <c r="BL857" s="43">
        <f t="shared" si="489"/>
        <v>534452.47</v>
      </c>
      <c r="BM857" s="43">
        <f t="shared" si="490"/>
        <v>497496.08000000007</v>
      </c>
      <c r="BO857" s="16" t="str">
        <f>IFERROR(VLOOKUP($C857,'PORTE LOJA'!A:B,2,0),"PORTE 1")</f>
        <v>PORTE 2</v>
      </c>
      <c r="BP857" s="16">
        <f>VLOOKUP(BO857,'PAINEL E TARGET'!$S$1:$W$8,3,0)</f>
        <v>1875</v>
      </c>
      <c r="BQ857" s="16">
        <f t="shared" si="468"/>
        <v>1</v>
      </c>
      <c r="BR857" s="16">
        <f t="shared" si="469"/>
        <v>1</v>
      </c>
      <c r="BS857" s="16">
        <f t="shared" si="470"/>
        <v>1</v>
      </c>
      <c r="BT857" s="16">
        <f t="shared" si="471"/>
        <v>1</v>
      </c>
      <c r="BU857" s="16">
        <f t="shared" si="472"/>
        <v>1</v>
      </c>
      <c r="BV857" s="16">
        <f t="shared" si="473"/>
        <v>1</v>
      </c>
      <c r="BW857" s="17" t="str">
        <f t="shared" si="491"/>
        <v>111111</v>
      </c>
      <c r="BY857" s="17">
        <f t="shared" si="474"/>
        <v>0.83699999999999997</v>
      </c>
      <c r="BZ857" s="17">
        <f t="shared" si="475"/>
        <v>0.88900000000000001</v>
      </c>
      <c r="CA857" s="17" t="str">
        <f t="shared" si="492"/>
        <v>Sem Retira</v>
      </c>
      <c r="CB857" s="17">
        <f t="shared" si="493"/>
        <v>0.88900000000000001</v>
      </c>
      <c r="CC857" s="33" t="str">
        <f>IF(CB857&gt;='PAINEL E TARGET'!$T$11,'PAINEL E TARGET'!$S$11,
IF(CB857&gt;='PAINEL E TARGET'!$T$12,'PAINEL E TARGET'!$S$12,
IF(CB857&gt;='PAINEL E TARGET'!$T$13,'PAINEL E TARGET'!$S$13,
IF(CB857&gt;='PAINEL E TARGET'!$T$14,'PAINEL E TARGET'!$S$14,
IF(CB857&gt;='PAINEL E TARGET'!$T$15,'PAINEL E TARGET'!$S$15,
IF(CB857&gt;='PAINEL E TARGET'!$T$16,'PAINEL E TARGET'!$S$16,
IF(CB857&gt;='PAINEL E TARGET'!$T$17,'PAINEL E TARGET'!$S$17,
IF(CB857&gt;='PAINEL E TARGET'!$T$18,'PAINEL E TARGET'!$S$18,'PAINEL E TARGET'!$S$19))))))))</f>
        <v>Não elegível</v>
      </c>
      <c r="CD857" s="17">
        <f>IFERROR(VLOOKUP($BW857,'PAINEL E TARGET'!$G$1:$Q$99,4,0),0)</f>
        <v>0.25</v>
      </c>
      <c r="CE857" s="17">
        <f>VLOOKUP(CC857,'PAINEL E TARGET'!$S$10:$U$19,3,0)</f>
        <v>0</v>
      </c>
      <c r="CF857" s="16">
        <f t="shared" si="494"/>
        <v>0</v>
      </c>
      <c r="CG857" s="17">
        <f t="shared" si="476"/>
        <v>0.73</v>
      </c>
      <c r="CH857" s="17">
        <f t="shared" si="477"/>
        <v>0.92600000000000005</v>
      </c>
      <c r="CI857" s="17">
        <f t="shared" si="478"/>
        <v>0.7</v>
      </c>
      <c r="CJ857" s="17">
        <f t="shared" si="479"/>
        <v>0.88900000000000001</v>
      </c>
      <c r="CK857" s="17">
        <f t="shared" si="480"/>
        <v>1.0149999999999999</v>
      </c>
      <c r="CL857" s="17">
        <f t="shared" si="481"/>
        <v>0.80700000000000005</v>
      </c>
      <c r="CM857" s="16">
        <f t="shared" si="482"/>
        <v>5</v>
      </c>
      <c r="CN857" s="17" t="str">
        <f t="shared" si="495"/>
        <v>ok</v>
      </c>
      <c r="CO857" s="17">
        <f t="shared" si="496"/>
        <v>0.80700000000000005</v>
      </c>
      <c r="CP857" s="33" t="str">
        <f>IF(CO857&gt;='PAINEL E TARGET'!$T$11,'PAINEL E TARGET'!$S$11,
IF(CO857&gt;='PAINEL E TARGET'!$T$12,'PAINEL E TARGET'!$S$12,
IF(CO857&gt;='PAINEL E TARGET'!$T$13,'PAINEL E TARGET'!$S$13,
IF(CO857&gt;='PAINEL E TARGET'!$T$14,'PAINEL E TARGET'!$S$14,
IF(CO857&gt;='PAINEL E TARGET'!$T$15,'PAINEL E TARGET'!$S$15,
IF(CO857&gt;='PAINEL E TARGET'!$T$16,'PAINEL E TARGET'!$S$16,
IF(CO857&gt;='PAINEL E TARGET'!$T$17,'PAINEL E TARGET'!$S$17,
IF(CO857&gt;='PAINEL E TARGET'!$T$18,'PAINEL E TARGET'!$S$18,'PAINEL E TARGET'!$S$19))))))))</f>
        <v>Não elegível</v>
      </c>
      <c r="CQ857" s="17">
        <f>IFERROR(VLOOKUP($BW857,'PAINEL E TARGET'!$G$1:$Q$99,5,0),0)</f>
        <v>0.25</v>
      </c>
      <c r="CR857" s="17">
        <f>VLOOKUP(CP857,'PAINEL E TARGET'!$S$10:$U$19,3,0)</f>
        <v>0</v>
      </c>
      <c r="CS857" s="16">
        <f t="shared" si="497"/>
        <v>0</v>
      </c>
      <c r="CT857" s="17">
        <f t="shared" si="483"/>
        <v>1.121</v>
      </c>
      <c r="CU857" s="33" t="str">
        <f>IF(CT857&gt;='PAINEL E TARGET'!$T$11,'PAINEL E TARGET'!$S$11,
IF(CT857&gt;='PAINEL E TARGET'!$T$12,'PAINEL E TARGET'!$S$12,
IF(CT857&gt;='PAINEL E TARGET'!$T$13,'PAINEL E TARGET'!$S$13,
IF(CT857&gt;='PAINEL E TARGET'!$T$14,'PAINEL E TARGET'!$S$14,
IF(CT857&gt;='PAINEL E TARGET'!$T$15,'PAINEL E TARGET'!$S$15,
IF(CT857&gt;='PAINEL E TARGET'!$T$16,'PAINEL E TARGET'!$S$16,
IF(CT857&gt;='PAINEL E TARGET'!$T$17,'PAINEL E TARGET'!$S$17,
IF(CT857&gt;='PAINEL E TARGET'!$T$18,'PAINEL E TARGET'!$S$18,'PAINEL E TARGET'!$S$19))))))))</f>
        <v>4. Fx de 110% a 114,9%</v>
      </c>
      <c r="CV857" s="17">
        <f>IFERROR(VLOOKUP($BW857,'PAINEL E TARGET'!$G$1:$Q$99,6,0),0)</f>
        <v>0.2</v>
      </c>
      <c r="CW857" s="17">
        <f>VLOOKUP(CU857,'PAINEL E TARGET'!$S$10:$U$19,3,0)</f>
        <v>1.2</v>
      </c>
      <c r="CX857" s="16">
        <f t="shared" si="498"/>
        <v>450</v>
      </c>
      <c r="CY857" s="17">
        <f t="shared" si="484"/>
        <v>1.1839999999999999</v>
      </c>
      <c r="CZ857" s="33" t="str">
        <f>IF(CY857&gt;='PAINEL E TARGET'!$T$11,'PAINEL E TARGET'!$S$11,
IF(CY857&gt;='PAINEL E TARGET'!$T$12,'PAINEL E TARGET'!$S$12,
IF(CY857&gt;='PAINEL E TARGET'!$T$13,'PAINEL E TARGET'!$S$13,
IF(CY857&gt;='PAINEL E TARGET'!$T$14,'PAINEL E TARGET'!$S$14,
IF(CY857&gt;='PAINEL E TARGET'!$T$15,'PAINEL E TARGET'!$S$15,
IF(CY857&gt;='PAINEL E TARGET'!$T$16,'PAINEL E TARGET'!$S$16,
IF(CY857&gt;='PAINEL E TARGET'!$T$17,'PAINEL E TARGET'!$S$17,
IF(CY857&gt;='PAINEL E TARGET'!$T$18,'PAINEL E TARGET'!$S$18,'PAINEL E TARGET'!$S$19))))))))</f>
        <v>5. Fx de 115% a 119,9%</v>
      </c>
      <c r="DA857" s="17">
        <f>IFERROR(VLOOKUP($BW857,'PAINEL E TARGET'!$G$1:$Q$99,7,0),0)</f>
        <v>0.15</v>
      </c>
      <c r="DB857" s="17">
        <f>VLOOKUP(CZ857,'PAINEL E TARGET'!$S$10:$U$19,3,0)</f>
        <v>1.3</v>
      </c>
      <c r="DC857" s="16">
        <f t="shared" si="499"/>
        <v>365.625</v>
      </c>
      <c r="DD857" s="17">
        <f t="shared" si="485"/>
        <v>0.97699999999999998</v>
      </c>
      <c r="DE857" s="33" t="str">
        <f>IF(DD857&gt;='PAINEL E TARGET'!$T$11,'PAINEL E TARGET'!$S$11,
IF(DD857&gt;='PAINEL E TARGET'!$T$12,'PAINEL E TARGET'!$S$12,
IF(DD857&gt;='PAINEL E TARGET'!$T$13,'PAINEL E TARGET'!$S$13,
IF(DD857&gt;='PAINEL E TARGET'!$T$14,'PAINEL E TARGET'!$S$14,
IF(DD857&gt;='PAINEL E TARGET'!$T$15,'PAINEL E TARGET'!$S$15,
IF(DD857&gt;='PAINEL E TARGET'!$T$16,'PAINEL E TARGET'!$S$16,
IF(DD857&gt;='PAINEL E TARGET'!$T$17,'PAINEL E TARGET'!$S$17,
IF(DD857&gt;='PAINEL E TARGET'!$T$18,'PAINEL E TARGET'!$S$18,'PAINEL E TARGET'!$S$19))))))))</f>
        <v>1. Fx de 90% a 99,9%</v>
      </c>
      <c r="DF857" s="17">
        <f>IFERROR(VLOOKUP($BW857,'PAINEL E TARGET'!$G$1:$Q$99,8,0),0)</f>
        <v>0.1</v>
      </c>
      <c r="DG857" s="17">
        <f>VLOOKUP(DE857,'PAINEL E TARGET'!$S$10:$U$19,3,0)</f>
        <v>0.5</v>
      </c>
      <c r="DH857" s="16">
        <f t="shared" si="500"/>
        <v>93.75</v>
      </c>
      <c r="DI857" s="17">
        <f t="shared" si="486"/>
        <v>1.091</v>
      </c>
      <c r="DJ857" s="33" t="str">
        <f>IF(DI857&gt;='PAINEL E TARGET'!$T$11,'PAINEL E TARGET'!$S$11,
IF(DI857&gt;='PAINEL E TARGET'!$T$12,'PAINEL E TARGET'!$S$12,
IF(DI857&gt;='PAINEL E TARGET'!$T$13,'PAINEL E TARGET'!$S$13,
IF(DI857&gt;='PAINEL E TARGET'!$T$14,'PAINEL E TARGET'!$S$14,
IF(DI857&gt;='PAINEL E TARGET'!$T$15,'PAINEL E TARGET'!$S$15,
IF(DI857&gt;='PAINEL E TARGET'!$T$16,'PAINEL E TARGET'!$S$16,
IF(DI857&gt;='PAINEL E TARGET'!$T$17,'PAINEL E TARGET'!$S$17,
IF(DI857&gt;='PAINEL E TARGET'!$T$18,'PAINEL E TARGET'!$S$18,'PAINEL E TARGET'!$S$19))))))))</f>
        <v>3. Fx de 105% a 109,9%</v>
      </c>
      <c r="DK857" s="17">
        <f>IFERROR(VLOOKUP($BW857,'PAINEL E TARGET'!$G$1:$Q$99,9,0),0)</f>
        <v>0.05</v>
      </c>
      <c r="DL857" s="17">
        <f>VLOOKUP(DJ857,'PAINEL E TARGET'!$S$10:$U$19,3,0)</f>
        <v>1.1000000000000001</v>
      </c>
      <c r="DM857" s="16">
        <f t="shared" si="501"/>
        <v>103.12500000000001</v>
      </c>
      <c r="DN857" s="17">
        <f t="shared" si="487"/>
        <v>1.0149999999999999</v>
      </c>
      <c r="DO857" s="33" t="str">
        <f>IF(DN857&gt;='PAINEL E TARGET'!$T$11,'PAINEL E TARGET'!$S$11,
IF(DN857&gt;='PAINEL E TARGET'!$T$12,'PAINEL E TARGET'!$S$12,
IF(DN857&gt;='PAINEL E TARGET'!$T$13,'PAINEL E TARGET'!$S$13,
IF(DN857&gt;='PAINEL E TARGET'!$T$14,'PAINEL E TARGET'!$S$14,
IF(DN857&gt;='PAINEL E TARGET'!$T$15,'PAINEL E TARGET'!$S$15,
IF(DN857&gt;='PAINEL E TARGET'!$T$16,'PAINEL E TARGET'!$S$16,
IF(DN857&gt;='PAINEL E TARGET'!$T$17,'PAINEL E TARGET'!$S$17,
IF(DN857&gt;='PAINEL E TARGET'!$T$18,'PAINEL E TARGET'!$S$18,'PAINEL E TARGET'!$S$19))))))))</f>
        <v>2. Fx de 100% a 104,9%</v>
      </c>
      <c r="DP857" s="17">
        <f>IFERROR(VLOOKUP($BW857,'PAINEL E TARGET'!$G$1:$Q$99,10,0),0)</f>
        <v>0</v>
      </c>
      <c r="DQ857" s="17">
        <f>VLOOKUP(DO857,'PAINEL E TARGET'!$S$10:$U$19,3,0)</f>
        <v>1</v>
      </c>
      <c r="DR857" s="16">
        <f t="shared" si="502"/>
        <v>0</v>
      </c>
      <c r="DS857" s="17">
        <f t="shared" si="488"/>
        <v>0.92500000000000004</v>
      </c>
      <c r="DT857" s="16">
        <f>IF(DS857&gt;=1,VLOOKUP(BO857,'PAINEL E TARGET'!$S$1:$W$8,5,0),0)</f>
        <v>0</v>
      </c>
      <c r="DU857" s="16">
        <f t="shared" si="503"/>
        <v>1012.5</v>
      </c>
    </row>
    <row r="858" spans="2:125" s="32" customFormat="1" x14ac:dyDescent="0.2">
      <c r="B858" s="44">
        <v>43541</v>
      </c>
      <c r="C858" s="65">
        <v>1795</v>
      </c>
      <c r="D858" s="66" t="s">
        <v>852</v>
      </c>
      <c r="E858" s="65">
        <v>110</v>
      </c>
      <c r="F858" s="65" t="s">
        <v>1018</v>
      </c>
      <c r="G858" s="67">
        <v>1076714.2119062387</v>
      </c>
      <c r="H858" s="67">
        <v>613116.14492870949</v>
      </c>
      <c r="I858" s="67">
        <v>501873.15999999992</v>
      </c>
      <c r="J858" s="68">
        <v>0.81856131852204861</v>
      </c>
      <c r="K858" s="67">
        <v>47501.046205256818</v>
      </c>
      <c r="L858" s="67">
        <v>503135.07333589654</v>
      </c>
      <c r="M858" s="67">
        <v>33286.86</v>
      </c>
      <c r="N858" s="67">
        <v>440420.22</v>
      </c>
      <c r="O858" s="67">
        <v>967652.98935946869</v>
      </c>
      <c r="P858" s="67" t="s">
        <v>1082</v>
      </c>
      <c r="Q858" s="67" t="s">
        <v>1082</v>
      </c>
      <c r="R858" s="67">
        <v>0</v>
      </c>
      <c r="S858" s="67">
        <v>0</v>
      </c>
      <c r="T858" s="68">
        <v>0.11051568874688018</v>
      </c>
      <c r="U858" s="68">
        <v>8.8453649457804165E-2</v>
      </c>
      <c r="V858" s="68">
        <v>0.80037187896819018</v>
      </c>
      <c r="W858" s="67">
        <v>60853.930000000008</v>
      </c>
      <c r="X858" s="67">
        <v>41901.120000000003</v>
      </c>
      <c r="Y858" s="68">
        <v>0.68855240737944123</v>
      </c>
      <c r="Z858" s="68">
        <v>0.1740689297314367</v>
      </c>
      <c r="AA858" s="68">
        <v>0.18097819015075728</v>
      </c>
      <c r="AB858" s="68">
        <v>1.0396926690477191</v>
      </c>
      <c r="AC858" s="67">
        <v>95848.639999999999</v>
      </c>
      <c r="AD858" s="67">
        <v>85730.650000000009</v>
      </c>
      <c r="AE858" s="68">
        <v>0.89443783448570591</v>
      </c>
      <c r="AF858" s="43">
        <v>80</v>
      </c>
      <c r="AG858" s="43">
        <v>72</v>
      </c>
      <c r="AH858" s="43">
        <v>19</v>
      </c>
      <c r="AI858" s="43">
        <v>13</v>
      </c>
      <c r="AJ858" s="67">
        <v>28836</v>
      </c>
      <c r="AK858" s="67">
        <v>21864</v>
      </c>
      <c r="AL858" s="68">
        <v>0.75821889305035373</v>
      </c>
      <c r="AM858" s="67">
        <v>8670.08</v>
      </c>
      <c r="AN858" s="67">
        <v>3361.4700000000003</v>
      </c>
      <c r="AO858" s="68">
        <v>0.38770922528973206</v>
      </c>
      <c r="AP858" s="67">
        <v>6440.5000000000009</v>
      </c>
      <c r="AQ858" s="67">
        <v>4083.7699999999995</v>
      </c>
      <c r="AR858" s="68">
        <v>0.63407654685195236</v>
      </c>
      <c r="AS858" s="67">
        <v>16907.349999999995</v>
      </c>
      <c r="AT858" s="67">
        <v>12591.880000000001</v>
      </c>
      <c r="AU858" s="68">
        <v>0.74475775328481431</v>
      </c>
      <c r="AV858" s="43">
        <v>431.78</v>
      </c>
      <c r="AW858" s="43">
        <v>484.90000000000003</v>
      </c>
      <c r="AX858" s="69">
        <v>1.1230256148964752</v>
      </c>
      <c r="AY858" s="43">
        <v>47501.046205256818</v>
      </c>
      <c r="AZ858" s="43">
        <v>33286.86</v>
      </c>
      <c r="BA858" s="43">
        <v>25398.119455141234</v>
      </c>
      <c r="BB858" s="43">
        <v>29185.579999999998</v>
      </c>
      <c r="BC858" s="43">
        <v>83418.15876608112</v>
      </c>
      <c r="BD858" s="43">
        <v>44696.589221208866</v>
      </c>
      <c r="BE858" s="43">
        <v>107603.22</v>
      </c>
      <c r="BF858" s="43">
        <v>169481.72999999998</v>
      </c>
      <c r="BG858" s="43">
        <v>760.78</v>
      </c>
      <c r="BH858" s="43">
        <v>34</v>
      </c>
      <c r="BI858" s="44">
        <v>43173</v>
      </c>
      <c r="BJ858" s="44">
        <v>43541</v>
      </c>
      <c r="BK858" s="44">
        <v>43172</v>
      </c>
      <c r="BL858" s="43">
        <f t="shared" si="489"/>
        <v>501873.15999999992</v>
      </c>
      <c r="BM858" s="43">
        <f t="shared" si="490"/>
        <v>473707.07999999996</v>
      </c>
      <c r="BO858" s="16" t="str">
        <f>IFERROR(VLOOKUP($C858,'PORTE LOJA'!A:B,2,0),"PORTE 1")</f>
        <v>PORTE 2</v>
      </c>
      <c r="BP858" s="16">
        <f>VLOOKUP(BO858,'PAINEL E TARGET'!$S$1:$W$8,3,0)</f>
        <v>1875</v>
      </c>
      <c r="BQ858" s="16">
        <f t="shared" si="468"/>
        <v>1</v>
      </c>
      <c r="BR858" s="16">
        <f t="shared" si="469"/>
        <v>1</v>
      </c>
      <c r="BS858" s="16">
        <f t="shared" si="470"/>
        <v>1</v>
      </c>
      <c r="BT858" s="16">
        <f t="shared" si="471"/>
        <v>1</v>
      </c>
      <c r="BU858" s="16">
        <f t="shared" si="472"/>
        <v>1</v>
      </c>
      <c r="BV858" s="16">
        <f t="shared" si="473"/>
        <v>1</v>
      </c>
      <c r="BW858" s="17" t="str">
        <f t="shared" si="491"/>
        <v>111111</v>
      </c>
      <c r="BY858" s="17">
        <f t="shared" si="474"/>
        <v>0.81899999999999995</v>
      </c>
      <c r="BZ858" s="17">
        <f t="shared" si="475"/>
        <v>0.86</v>
      </c>
      <c r="CA858" s="17" t="str">
        <f t="shared" si="492"/>
        <v>Sem Retira</v>
      </c>
      <c r="CB858" s="17">
        <f t="shared" si="493"/>
        <v>0.86</v>
      </c>
      <c r="CC858" s="33" t="str">
        <f>IF(CB858&gt;='PAINEL E TARGET'!$T$11,'PAINEL E TARGET'!$S$11,
IF(CB858&gt;='PAINEL E TARGET'!$T$12,'PAINEL E TARGET'!$S$12,
IF(CB858&gt;='PAINEL E TARGET'!$T$13,'PAINEL E TARGET'!$S$13,
IF(CB858&gt;='PAINEL E TARGET'!$T$14,'PAINEL E TARGET'!$S$14,
IF(CB858&gt;='PAINEL E TARGET'!$T$15,'PAINEL E TARGET'!$S$15,
IF(CB858&gt;='PAINEL E TARGET'!$T$16,'PAINEL E TARGET'!$S$16,
IF(CB858&gt;='PAINEL E TARGET'!$T$17,'PAINEL E TARGET'!$S$17,
IF(CB858&gt;='PAINEL E TARGET'!$T$18,'PAINEL E TARGET'!$S$18,'PAINEL E TARGET'!$S$19))))))))</f>
        <v>Não elegível</v>
      </c>
      <c r="CD858" s="17">
        <f>IFERROR(VLOOKUP($BW858,'PAINEL E TARGET'!$G$1:$Q$99,4,0),0)</f>
        <v>0.25</v>
      </c>
      <c r="CE858" s="17">
        <f>VLOOKUP(CC858,'PAINEL E TARGET'!$S$10:$U$19,3,0)</f>
        <v>0</v>
      </c>
      <c r="CF858" s="16">
        <f t="shared" si="494"/>
        <v>0</v>
      </c>
      <c r="CG858" s="17">
        <f t="shared" si="476"/>
        <v>0.75800000000000001</v>
      </c>
      <c r="CH858" s="17">
        <f t="shared" si="477"/>
        <v>0.38800000000000001</v>
      </c>
      <c r="CI858" s="17">
        <f t="shared" si="478"/>
        <v>0.63400000000000001</v>
      </c>
      <c r="CJ858" s="17">
        <f t="shared" si="479"/>
        <v>0.745</v>
      </c>
      <c r="CK858" s="17">
        <f t="shared" si="480"/>
        <v>1.123</v>
      </c>
      <c r="CL858" s="17">
        <f t="shared" si="481"/>
        <v>0.68899999999999995</v>
      </c>
      <c r="CM858" s="16">
        <f t="shared" si="482"/>
        <v>3</v>
      </c>
      <c r="CN858" s="17" t="str">
        <f t="shared" si="495"/>
        <v>não ok</v>
      </c>
      <c r="CO858" s="17">
        <f t="shared" si="496"/>
        <v>0</v>
      </c>
      <c r="CP858" s="33" t="str">
        <f>IF(CO858&gt;='PAINEL E TARGET'!$T$11,'PAINEL E TARGET'!$S$11,
IF(CO858&gt;='PAINEL E TARGET'!$T$12,'PAINEL E TARGET'!$S$12,
IF(CO858&gt;='PAINEL E TARGET'!$T$13,'PAINEL E TARGET'!$S$13,
IF(CO858&gt;='PAINEL E TARGET'!$T$14,'PAINEL E TARGET'!$S$14,
IF(CO858&gt;='PAINEL E TARGET'!$T$15,'PAINEL E TARGET'!$S$15,
IF(CO858&gt;='PAINEL E TARGET'!$T$16,'PAINEL E TARGET'!$S$16,
IF(CO858&gt;='PAINEL E TARGET'!$T$17,'PAINEL E TARGET'!$S$17,
IF(CO858&gt;='PAINEL E TARGET'!$T$18,'PAINEL E TARGET'!$S$18,'PAINEL E TARGET'!$S$19))))))))</f>
        <v>Não elegível</v>
      </c>
      <c r="CQ858" s="17">
        <f>IFERROR(VLOOKUP($BW858,'PAINEL E TARGET'!$G$1:$Q$99,5,0),0)</f>
        <v>0.25</v>
      </c>
      <c r="CR858" s="17">
        <f>VLOOKUP(CP858,'PAINEL E TARGET'!$S$10:$U$19,3,0)</f>
        <v>0</v>
      </c>
      <c r="CS858" s="16">
        <f t="shared" si="497"/>
        <v>0</v>
      </c>
      <c r="CT858" s="17">
        <f t="shared" si="483"/>
        <v>0.89400000000000002</v>
      </c>
      <c r="CU858" s="33" t="str">
        <f>IF(CT858&gt;='PAINEL E TARGET'!$T$11,'PAINEL E TARGET'!$S$11,
IF(CT858&gt;='PAINEL E TARGET'!$T$12,'PAINEL E TARGET'!$S$12,
IF(CT858&gt;='PAINEL E TARGET'!$T$13,'PAINEL E TARGET'!$S$13,
IF(CT858&gt;='PAINEL E TARGET'!$T$14,'PAINEL E TARGET'!$S$14,
IF(CT858&gt;='PAINEL E TARGET'!$T$15,'PAINEL E TARGET'!$S$15,
IF(CT858&gt;='PAINEL E TARGET'!$T$16,'PAINEL E TARGET'!$S$16,
IF(CT858&gt;='PAINEL E TARGET'!$T$17,'PAINEL E TARGET'!$S$17,
IF(CT858&gt;='PAINEL E TARGET'!$T$18,'PAINEL E TARGET'!$S$18,'PAINEL E TARGET'!$S$19))))))))</f>
        <v>Não elegível</v>
      </c>
      <c r="CV858" s="17">
        <f>IFERROR(VLOOKUP($BW858,'PAINEL E TARGET'!$G$1:$Q$99,6,0),0)</f>
        <v>0.2</v>
      </c>
      <c r="CW858" s="17">
        <f>VLOOKUP(CU858,'PAINEL E TARGET'!$S$10:$U$19,3,0)</f>
        <v>0</v>
      </c>
      <c r="CX858" s="16">
        <f t="shared" si="498"/>
        <v>0</v>
      </c>
      <c r="CY858" s="17">
        <f t="shared" si="484"/>
        <v>0.70099999999999996</v>
      </c>
      <c r="CZ858" s="33" t="str">
        <f>IF(CY858&gt;='PAINEL E TARGET'!$T$11,'PAINEL E TARGET'!$S$11,
IF(CY858&gt;='PAINEL E TARGET'!$T$12,'PAINEL E TARGET'!$S$12,
IF(CY858&gt;='PAINEL E TARGET'!$T$13,'PAINEL E TARGET'!$S$13,
IF(CY858&gt;='PAINEL E TARGET'!$T$14,'PAINEL E TARGET'!$S$14,
IF(CY858&gt;='PAINEL E TARGET'!$T$15,'PAINEL E TARGET'!$S$15,
IF(CY858&gt;='PAINEL E TARGET'!$T$16,'PAINEL E TARGET'!$S$16,
IF(CY858&gt;='PAINEL E TARGET'!$T$17,'PAINEL E TARGET'!$S$17,
IF(CY858&gt;='PAINEL E TARGET'!$T$18,'PAINEL E TARGET'!$S$18,'PAINEL E TARGET'!$S$19))))))))</f>
        <v>Não elegível</v>
      </c>
      <c r="DA858" s="17">
        <f>IFERROR(VLOOKUP($BW858,'PAINEL E TARGET'!$G$1:$Q$99,7,0),0)</f>
        <v>0.15</v>
      </c>
      <c r="DB858" s="17">
        <f>VLOOKUP(CZ858,'PAINEL E TARGET'!$S$10:$U$19,3,0)</f>
        <v>0</v>
      </c>
      <c r="DC858" s="16">
        <f t="shared" si="499"/>
        <v>0</v>
      </c>
      <c r="DD858" s="17">
        <f t="shared" si="485"/>
        <v>1.149</v>
      </c>
      <c r="DE858" s="33" t="str">
        <f>IF(DD858&gt;='PAINEL E TARGET'!$T$11,'PAINEL E TARGET'!$S$11,
IF(DD858&gt;='PAINEL E TARGET'!$T$12,'PAINEL E TARGET'!$S$12,
IF(DD858&gt;='PAINEL E TARGET'!$T$13,'PAINEL E TARGET'!$S$13,
IF(DD858&gt;='PAINEL E TARGET'!$T$14,'PAINEL E TARGET'!$S$14,
IF(DD858&gt;='PAINEL E TARGET'!$T$15,'PAINEL E TARGET'!$S$15,
IF(DD858&gt;='PAINEL E TARGET'!$T$16,'PAINEL E TARGET'!$S$16,
IF(DD858&gt;='PAINEL E TARGET'!$T$17,'PAINEL E TARGET'!$S$17,
IF(DD858&gt;='PAINEL E TARGET'!$T$18,'PAINEL E TARGET'!$S$18,'PAINEL E TARGET'!$S$19))))))))</f>
        <v>4. Fx de 110% a 114,9%</v>
      </c>
      <c r="DF858" s="17">
        <f>IFERROR(VLOOKUP($BW858,'PAINEL E TARGET'!$G$1:$Q$99,8,0),0)</f>
        <v>0.1</v>
      </c>
      <c r="DG858" s="17">
        <f>VLOOKUP(DE858,'PAINEL E TARGET'!$S$10:$U$19,3,0)</f>
        <v>1.2</v>
      </c>
      <c r="DH858" s="16">
        <f t="shared" si="500"/>
        <v>225</v>
      </c>
      <c r="DI858" s="17">
        <f t="shared" si="486"/>
        <v>0.68400000000000005</v>
      </c>
      <c r="DJ858" s="33" t="str">
        <f>IF(DI858&gt;='PAINEL E TARGET'!$T$11,'PAINEL E TARGET'!$S$11,
IF(DI858&gt;='PAINEL E TARGET'!$T$12,'PAINEL E TARGET'!$S$12,
IF(DI858&gt;='PAINEL E TARGET'!$T$13,'PAINEL E TARGET'!$S$13,
IF(DI858&gt;='PAINEL E TARGET'!$T$14,'PAINEL E TARGET'!$S$14,
IF(DI858&gt;='PAINEL E TARGET'!$T$15,'PAINEL E TARGET'!$S$15,
IF(DI858&gt;='PAINEL E TARGET'!$T$16,'PAINEL E TARGET'!$S$16,
IF(DI858&gt;='PAINEL E TARGET'!$T$17,'PAINEL E TARGET'!$S$17,
IF(DI858&gt;='PAINEL E TARGET'!$T$18,'PAINEL E TARGET'!$S$18,'PAINEL E TARGET'!$S$19))))))))</f>
        <v>Não elegível</v>
      </c>
      <c r="DK858" s="17">
        <f>IFERROR(VLOOKUP($BW858,'PAINEL E TARGET'!$G$1:$Q$99,9,0),0)</f>
        <v>0.05</v>
      </c>
      <c r="DL858" s="17">
        <f>VLOOKUP(DJ858,'PAINEL E TARGET'!$S$10:$U$19,3,0)</f>
        <v>0</v>
      </c>
      <c r="DM858" s="16">
        <f t="shared" si="501"/>
        <v>0</v>
      </c>
      <c r="DN858" s="17">
        <f t="shared" si="487"/>
        <v>1.123</v>
      </c>
      <c r="DO858" s="33" t="str">
        <f>IF(DN858&gt;='PAINEL E TARGET'!$T$11,'PAINEL E TARGET'!$S$11,
IF(DN858&gt;='PAINEL E TARGET'!$T$12,'PAINEL E TARGET'!$S$12,
IF(DN858&gt;='PAINEL E TARGET'!$T$13,'PAINEL E TARGET'!$S$13,
IF(DN858&gt;='PAINEL E TARGET'!$T$14,'PAINEL E TARGET'!$S$14,
IF(DN858&gt;='PAINEL E TARGET'!$T$15,'PAINEL E TARGET'!$S$15,
IF(DN858&gt;='PAINEL E TARGET'!$T$16,'PAINEL E TARGET'!$S$16,
IF(DN858&gt;='PAINEL E TARGET'!$T$17,'PAINEL E TARGET'!$S$17,
IF(DN858&gt;='PAINEL E TARGET'!$T$18,'PAINEL E TARGET'!$S$18,'PAINEL E TARGET'!$S$19))))))))</f>
        <v>4. Fx de 110% a 114,9%</v>
      </c>
      <c r="DP858" s="17">
        <f>IFERROR(VLOOKUP($BW858,'PAINEL E TARGET'!$G$1:$Q$99,10,0),0)</f>
        <v>0</v>
      </c>
      <c r="DQ858" s="17">
        <f>VLOOKUP(DO858,'PAINEL E TARGET'!$S$10:$U$19,3,0)</f>
        <v>1.2</v>
      </c>
      <c r="DR858" s="16">
        <f t="shared" si="502"/>
        <v>0</v>
      </c>
      <c r="DS858" s="17">
        <f t="shared" si="488"/>
        <v>0.9</v>
      </c>
      <c r="DT858" s="16">
        <f>IF(DS858&gt;=1,VLOOKUP(BO858,'PAINEL E TARGET'!$S$1:$W$8,5,0),0)</f>
        <v>0</v>
      </c>
      <c r="DU858" s="16">
        <f t="shared" si="503"/>
        <v>225</v>
      </c>
    </row>
    <row r="859" spans="2:125" s="32" customFormat="1" x14ac:dyDescent="0.2">
      <c r="B859" s="44">
        <v>43541</v>
      </c>
      <c r="C859" s="65">
        <v>1797</v>
      </c>
      <c r="D859" s="66" t="s">
        <v>853</v>
      </c>
      <c r="E859" s="65">
        <v>419</v>
      </c>
      <c r="F859" s="65" t="s">
        <v>1020</v>
      </c>
      <c r="G859" s="67">
        <v>1915993.0670127748</v>
      </c>
      <c r="H859" s="67">
        <v>1003564.6421072681</v>
      </c>
      <c r="I859" s="67">
        <v>858290.75999999989</v>
      </c>
      <c r="J859" s="68">
        <v>0.85524212789898157</v>
      </c>
      <c r="K859" s="67">
        <v>137088.13857292035</v>
      </c>
      <c r="L859" s="67">
        <v>782721.16556826793</v>
      </c>
      <c r="M859" s="67">
        <v>115136.12</v>
      </c>
      <c r="N859" s="67">
        <v>718781.97000000009</v>
      </c>
      <c r="O859" s="67">
        <v>1761490.3864453547</v>
      </c>
      <c r="P859" s="67" t="s">
        <v>1082</v>
      </c>
      <c r="Q859" s="67" t="s">
        <v>1082</v>
      </c>
      <c r="R859" s="67">
        <v>0</v>
      </c>
      <c r="S859" s="67">
        <v>649</v>
      </c>
      <c r="T859" s="68">
        <v>0.11330224594466928</v>
      </c>
      <c r="U859" s="68">
        <v>0.1154211680430149</v>
      </c>
      <c r="V859" s="68">
        <v>1.018701501286924</v>
      </c>
      <c r="W859" s="67">
        <v>104216.46</v>
      </c>
      <c r="X859" s="67">
        <v>96251.800000000017</v>
      </c>
      <c r="Y859" s="68">
        <v>0.92357579599230311</v>
      </c>
      <c r="Z859" s="68">
        <v>8.8272220811909732E-2</v>
      </c>
      <c r="AA859" s="68">
        <v>0.13167301599129477</v>
      </c>
      <c r="AB859" s="68">
        <v>1.491669913594486</v>
      </c>
      <c r="AC859" s="67">
        <v>81193.61</v>
      </c>
      <c r="AD859" s="67">
        <v>109804.51</v>
      </c>
      <c r="AE859" s="68">
        <v>1.3523787155171447</v>
      </c>
      <c r="AF859" s="43">
        <v>80</v>
      </c>
      <c r="AG859" s="43">
        <v>72</v>
      </c>
      <c r="AH859" s="43">
        <v>47</v>
      </c>
      <c r="AI859" s="43">
        <v>42</v>
      </c>
      <c r="AJ859" s="67">
        <v>55174.51999999999</v>
      </c>
      <c r="AK859" s="67">
        <v>47709.5</v>
      </c>
      <c r="AL859" s="68">
        <v>0.86470167751346105</v>
      </c>
      <c r="AM859" s="67">
        <v>18648.04</v>
      </c>
      <c r="AN859" s="67">
        <v>16114.07</v>
      </c>
      <c r="AO859" s="68">
        <v>0.86411601433716356</v>
      </c>
      <c r="AP859" s="67">
        <v>9594.02</v>
      </c>
      <c r="AQ859" s="67">
        <v>10141.76</v>
      </c>
      <c r="AR859" s="68">
        <v>1.0570918134421232</v>
      </c>
      <c r="AS859" s="67">
        <v>20799.88</v>
      </c>
      <c r="AT859" s="67">
        <v>22286.469999999998</v>
      </c>
      <c r="AU859" s="68">
        <v>1.0714710854101079</v>
      </c>
      <c r="AV859" s="43">
        <v>1630.8600000000001</v>
      </c>
      <c r="AW859" s="43">
        <v>2559.4900000000002</v>
      </c>
      <c r="AX859" s="69">
        <v>1.5694112308843187</v>
      </c>
      <c r="AY859" s="43">
        <v>137088.13857292035</v>
      </c>
      <c r="AZ859" s="43">
        <v>115136.12000000001</v>
      </c>
      <c r="BA859" s="43">
        <v>41979.974968414994</v>
      </c>
      <c r="BB859" s="43">
        <v>41926.39</v>
      </c>
      <c r="BC859" s="43">
        <v>262481.76907733938</v>
      </c>
      <c r="BD859" s="43">
        <v>80406.523098500009</v>
      </c>
      <c r="BE859" s="43">
        <v>200355.49000000005</v>
      </c>
      <c r="BF859" s="43">
        <v>156094.19</v>
      </c>
      <c r="BG859" s="43">
        <v>3127.05</v>
      </c>
      <c r="BH859" s="43">
        <v>105</v>
      </c>
      <c r="BI859" s="44">
        <v>43173</v>
      </c>
      <c r="BJ859" s="44">
        <v>43541</v>
      </c>
      <c r="BK859" s="44">
        <v>43172</v>
      </c>
      <c r="BL859" s="43">
        <f t="shared" si="489"/>
        <v>858939.75999999989</v>
      </c>
      <c r="BM859" s="43">
        <f t="shared" si="490"/>
        <v>834567.09000000008</v>
      </c>
      <c r="BO859" s="16" t="str">
        <f>IFERROR(VLOOKUP($C859,'PORTE LOJA'!A:B,2,0),"PORTE 1")</f>
        <v>PORTE 3</v>
      </c>
      <c r="BP859" s="16">
        <f>VLOOKUP(BO859,'PAINEL E TARGET'!$S$1:$W$8,3,0)</f>
        <v>2400</v>
      </c>
      <c r="BQ859" s="16">
        <f t="shared" si="468"/>
        <v>1</v>
      </c>
      <c r="BR859" s="16">
        <f t="shared" si="469"/>
        <v>1</v>
      </c>
      <c r="BS859" s="16">
        <f t="shared" si="470"/>
        <v>1</v>
      </c>
      <c r="BT859" s="16">
        <f t="shared" si="471"/>
        <v>1</v>
      </c>
      <c r="BU859" s="16">
        <f t="shared" si="472"/>
        <v>1</v>
      </c>
      <c r="BV859" s="16">
        <f t="shared" si="473"/>
        <v>1</v>
      </c>
      <c r="BW859" s="17" t="str">
        <f t="shared" si="491"/>
        <v>111111</v>
      </c>
      <c r="BY859" s="17">
        <f t="shared" si="474"/>
        <v>0.85599999999999998</v>
      </c>
      <c r="BZ859" s="17">
        <f t="shared" si="475"/>
        <v>0.90700000000000003</v>
      </c>
      <c r="CA859" s="17" t="str">
        <f t="shared" si="492"/>
        <v>Sem Retira</v>
      </c>
      <c r="CB859" s="17">
        <f t="shared" si="493"/>
        <v>0.90700000000000003</v>
      </c>
      <c r="CC859" s="33" t="str">
        <f>IF(CB859&gt;='PAINEL E TARGET'!$T$11,'PAINEL E TARGET'!$S$11,
IF(CB859&gt;='PAINEL E TARGET'!$T$12,'PAINEL E TARGET'!$S$12,
IF(CB859&gt;='PAINEL E TARGET'!$T$13,'PAINEL E TARGET'!$S$13,
IF(CB859&gt;='PAINEL E TARGET'!$T$14,'PAINEL E TARGET'!$S$14,
IF(CB859&gt;='PAINEL E TARGET'!$T$15,'PAINEL E TARGET'!$S$15,
IF(CB859&gt;='PAINEL E TARGET'!$T$16,'PAINEL E TARGET'!$S$16,
IF(CB859&gt;='PAINEL E TARGET'!$T$17,'PAINEL E TARGET'!$S$17,
IF(CB859&gt;='PAINEL E TARGET'!$T$18,'PAINEL E TARGET'!$S$18,'PAINEL E TARGET'!$S$19))))))))</f>
        <v>1. Fx de 90% a 99,9%</v>
      </c>
      <c r="CD859" s="17">
        <f>IFERROR(VLOOKUP($BW859,'PAINEL E TARGET'!$G$1:$Q$99,4,0),0)</f>
        <v>0.25</v>
      </c>
      <c r="CE859" s="17">
        <f>VLOOKUP(CC859,'PAINEL E TARGET'!$S$10:$U$19,3,0)</f>
        <v>0.5</v>
      </c>
      <c r="CF859" s="16">
        <f t="shared" si="494"/>
        <v>300</v>
      </c>
      <c r="CG859" s="17">
        <f t="shared" si="476"/>
        <v>0.86499999999999999</v>
      </c>
      <c r="CH859" s="17">
        <f t="shared" si="477"/>
        <v>0.86399999999999999</v>
      </c>
      <c r="CI859" s="17">
        <f t="shared" si="478"/>
        <v>1.0569999999999999</v>
      </c>
      <c r="CJ859" s="17">
        <f t="shared" si="479"/>
        <v>1.071</v>
      </c>
      <c r="CK859" s="17">
        <f t="shared" si="480"/>
        <v>1.569</v>
      </c>
      <c r="CL859" s="17">
        <f t="shared" si="481"/>
        <v>0.92400000000000004</v>
      </c>
      <c r="CM859" s="16">
        <f t="shared" si="482"/>
        <v>5</v>
      </c>
      <c r="CN859" s="17" t="str">
        <f t="shared" si="495"/>
        <v>ok</v>
      </c>
      <c r="CO859" s="17">
        <f t="shared" si="496"/>
        <v>0.92400000000000004</v>
      </c>
      <c r="CP859" s="33" t="str">
        <f>IF(CO859&gt;='PAINEL E TARGET'!$T$11,'PAINEL E TARGET'!$S$11,
IF(CO859&gt;='PAINEL E TARGET'!$T$12,'PAINEL E TARGET'!$S$12,
IF(CO859&gt;='PAINEL E TARGET'!$T$13,'PAINEL E TARGET'!$S$13,
IF(CO859&gt;='PAINEL E TARGET'!$T$14,'PAINEL E TARGET'!$S$14,
IF(CO859&gt;='PAINEL E TARGET'!$T$15,'PAINEL E TARGET'!$S$15,
IF(CO859&gt;='PAINEL E TARGET'!$T$16,'PAINEL E TARGET'!$S$16,
IF(CO859&gt;='PAINEL E TARGET'!$T$17,'PAINEL E TARGET'!$S$17,
IF(CO859&gt;='PAINEL E TARGET'!$T$18,'PAINEL E TARGET'!$S$18,'PAINEL E TARGET'!$S$19))))))))</f>
        <v>1. Fx de 90% a 99,9%</v>
      </c>
      <c r="CQ859" s="17">
        <f>IFERROR(VLOOKUP($BW859,'PAINEL E TARGET'!$G$1:$Q$99,5,0),0)</f>
        <v>0.25</v>
      </c>
      <c r="CR859" s="17">
        <f>VLOOKUP(CP859,'PAINEL E TARGET'!$S$10:$U$19,3,0)</f>
        <v>0.5</v>
      </c>
      <c r="CS859" s="16">
        <f t="shared" si="497"/>
        <v>300</v>
      </c>
      <c r="CT859" s="17">
        <f t="shared" si="483"/>
        <v>1.3520000000000001</v>
      </c>
      <c r="CU859" s="33" t="str">
        <f>IF(CT859&gt;='PAINEL E TARGET'!$T$11,'PAINEL E TARGET'!$S$11,
IF(CT859&gt;='PAINEL E TARGET'!$T$12,'PAINEL E TARGET'!$S$12,
IF(CT859&gt;='PAINEL E TARGET'!$T$13,'PAINEL E TARGET'!$S$13,
IF(CT859&gt;='PAINEL E TARGET'!$T$14,'PAINEL E TARGET'!$S$14,
IF(CT859&gt;='PAINEL E TARGET'!$T$15,'PAINEL E TARGET'!$S$15,
IF(CT859&gt;='PAINEL E TARGET'!$T$16,'PAINEL E TARGET'!$S$16,
IF(CT859&gt;='PAINEL E TARGET'!$T$17,'PAINEL E TARGET'!$S$17,
IF(CT859&gt;='PAINEL E TARGET'!$T$18,'PAINEL E TARGET'!$S$18,'PAINEL E TARGET'!$S$19))))))))</f>
        <v>8. Fx de 130% ou mais</v>
      </c>
      <c r="CV859" s="17">
        <f>IFERROR(VLOOKUP($BW859,'PAINEL E TARGET'!$G$1:$Q$99,6,0),0)</f>
        <v>0.2</v>
      </c>
      <c r="CW859" s="17">
        <f>VLOOKUP(CU859,'PAINEL E TARGET'!$S$10:$U$19,3,0)</f>
        <v>1.6</v>
      </c>
      <c r="CX859" s="16">
        <f t="shared" si="498"/>
        <v>768.00000000000011</v>
      </c>
      <c r="CY859" s="17">
        <f t="shared" si="484"/>
        <v>0.84</v>
      </c>
      <c r="CZ859" s="33" t="str">
        <f>IF(CY859&gt;='PAINEL E TARGET'!$T$11,'PAINEL E TARGET'!$S$11,
IF(CY859&gt;='PAINEL E TARGET'!$T$12,'PAINEL E TARGET'!$S$12,
IF(CY859&gt;='PAINEL E TARGET'!$T$13,'PAINEL E TARGET'!$S$13,
IF(CY859&gt;='PAINEL E TARGET'!$T$14,'PAINEL E TARGET'!$S$14,
IF(CY859&gt;='PAINEL E TARGET'!$T$15,'PAINEL E TARGET'!$S$15,
IF(CY859&gt;='PAINEL E TARGET'!$T$16,'PAINEL E TARGET'!$S$16,
IF(CY859&gt;='PAINEL E TARGET'!$T$17,'PAINEL E TARGET'!$S$17,
IF(CY859&gt;='PAINEL E TARGET'!$T$18,'PAINEL E TARGET'!$S$18,'PAINEL E TARGET'!$S$19))))))))</f>
        <v>Não elegível</v>
      </c>
      <c r="DA859" s="17">
        <f>IFERROR(VLOOKUP($BW859,'PAINEL E TARGET'!$G$1:$Q$99,7,0),0)</f>
        <v>0.15</v>
      </c>
      <c r="DB859" s="17">
        <f>VLOOKUP(CZ859,'PAINEL E TARGET'!$S$10:$U$19,3,0)</f>
        <v>0</v>
      </c>
      <c r="DC859" s="16">
        <f t="shared" si="499"/>
        <v>0</v>
      </c>
      <c r="DD859" s="17">
        <f t="shared" si="485"/>
        <v>0.999</v>
      </c>
      <c r="DE859" s="33" t="str">
        <f>IF(DD859&gt;='PAINEL E TARGET'!$T$11,'PAINEL E TARGET'!$S$11,
IF(DD859&gt;='PAINEL E TARGET'!$T$12,'PAINEL E TARGET'!$S$12,
IF(DD859&gt;='PAINEL E TARGET'!$T$13,'PAINEL E TARGET'!$S$13,
IF(DD859&gt;='PAINEL E TARGET'!$T$14,'PAINEL E TARGET'!$S$14,
IF(DD859&gt;='PAINEL E TARGET'!$T$15,'PAINEL E TARGET'!$S$15,
IF(DD859&gt;='PAINEL E TARGET'!$T$16,'PAINEL E TARGET'!$S$16,
IF(DD859&gt;='PAINEL E TARGET'!$T$17,'PAINEL E TARGET'!$S$17,
IF(DD859&gt;='PAINEL E TARGET'!$T$18,'PAINEL E TARGET'!$S$18,'PAINEL E TARGET'!$S$19))))))))</f>
        <v>1. Fx de 90% a 99,9%</v>
      </c>
      <c r="DF859" s="17">
        <f>IFERROR(VLOOKUP($BW859,'PAINEL E TARGET'!$G$1:$Q$99,8,0),0)</f>
        <v>0.1</v>
      </c>
      <c r="DG859" s="17">
        <f>VLOOKUP(DE859,'PAINEL E TARGET'!$S$10:$U$19,3,0)</f>
        <v>0.5</v>
      </c>
      <c r="DH859" s="16">
        <f t="shared" si="500"/>
        <v>120</v>
      </c>
      <c r="DI859" s="17">
        <f t="shared" si="486"/>
        <v>0.89400000000000002</v>
      </c>
      <c r="DJ859" s="33" t="str">
        <f>IF(DI859&gt;='PAINEL E TARGET'!$T$11,'PAINEL E TARGET'!$S$11,
IF(DI859&gt;='PAINEL E TARGET'!$T$12,'PAINEL E TARGET'!$S$12,
IF(DI859&gt;='PAINEL E TARGET'!$T$13,'PAINEL E TARGET'!$S$13,
IF(DI859&gt;='PAINEL E TARGET'!$T$14,'PAINEL E TARGET'!$S$14,
IF(DI859&gt;='PAINEL E TARGET'!$T$15,'PAINEL E TARGET'!$S$15,
IF(DI859&gt;='PAINEL E TARGET'!$T$16,'PAINEL E TARGET'!$S$16,
IF(DI859&gt;='PAINEL E TARGET'!$T$17,'PAINEL E TARGET'!$S$17,
IF(DI859&gt;='PAINEL E TARGET'!$T$18,'PAINEL E TARGET'!$S$18,'PAINEL E TARGET'!$S$19))))))))</f>
        <v>Não elegível</v>
      </c>
      <c r="DK859" s="17">
        <f>IFERROR(VLOOKUP($BW859,'PAINEL E TARGET'!$G$1:$Q$99,9,0),0)</f>
        <v>0.05</v>
      </c>
      <c r="DL859" s="17">
        <f>VLOOKUP(DJ859,'PAINEL E TARGET'!$S$10:$U$19,3,0)</f>
        <v>0</v>
      </c>
      <c r="DM859" s="16">
        <f t="shared" si="501"/>
        <v>0</v>
      </c>
      <c r="DN859" s="17">
        <f t="shared" si="487"/>
        <v>1.569</v>
      </c>
      <c r="DO859" s="33" t="str">
        <f>IF(DN859&gt;='PAINEL E TARGET'!$T$11,'PAINEL E TARGET'!$S$11,
IF(DN859&gt;='PAINEL E TARGET'!$T$12,'PAINEL E TARGET'!$S$12,
IF(DN859&gt;='PAINEL E TARGET'!$T$13,'PAINEL E TARGET'!$S$13,
IF(DN859&gt;='PAINEL E TARGET'!$T$14,'PAINEL E TARGET'!$S$14,
IF(DN859&gt;='PAINEL E TARGET'!$T$15,'PAINEL E TARGET'!$S$15,
IF(DN859&gt;='PAINEL E TARGET'!$T$16,'PAINEL E TARGET'!$S$16,
IF(DN859&gt;='PAINEL E TARGET'!$T$17,'PAINEL E TARGET'!$S$17,
IF(DN859&gt;='PAINEL E TARGET'!$T$18,'PAINEL E TARGET'!$S$18,'PAINEL E TARGET'!$S$19))))))))</f>
        <v>8. Fx de 130% ou mais</v>
      </c>
      <c r="DP859" s="17">
        <f>IFERROR(VLOOKUP($BW859,'PAINEL E TARGET'!$G$1:$Q$99,10,0),0)</f>
        <v>0</v>
      </c>
      <c r="DQ859" s="17">
        <f>VLOOKUP(DO859,'PAINEL E TARGET'!$S$10:$U$19,3,0)</f>
        <v>1.6</v>
      </c>
      <c r="DR859" s="16">
        <f t="shared" si="502"/>
        <v>0</v>
      </c>
      <c r="DS859" s="17">
        <f t="shared" si="488"/>
        <v>0.9</v>
      </c>
      <c r="DT859" s="16">
        <f>IF(DS859&gt;=1,VLOOKUP(BO859,'PAINEL E TARGET'!$S$1:$W$8,5,0),0)</f>
        <v>0</v>
      </c>
      <c r="DU859" s="16">
        <f t="shared" si="503"/>
        <v>1488</v>
      </c>
    </row>
    <row r="860" spans="2:125" s="32" customFormat="1" x14ac:dyDescent="0.2">
      <c r="B860" s="44">
        <v>43541</v>
      </c>
      <c r="C860" s="65">
        <v>1799</v>
      </c>
      <c r="D860" s="66" t="s">
        <v>982</v>
      </c>
      <c r="E860" s="65">
        <v>111</v>
      </c>
      <c r="F860" s="65" t="s">
        <v>1018</v>
      </c>
      <c r="G860" s="67">
        <v>581579.12911972869</v>
      </c>
      <c r="H860" s="67">
        <v>308687.63998067268</v>
      </c>
      <c r="I860" s="67">
        <v>310736.31999999995</v>
      </c>
      <c r="J860" s="68">
        <v>1.0066367413332633</v>
      </c>
      <c r="K860" s="67">
        <v>27695.212879108341</v>
      </c>
      <c r="L860" s="67">
        <v>280992.42710156442</v>
      </c>
      <c r="M860" s="67">
        <v>43437.34</v>
      </c>
      <c r="N860" s="67">
        <v>267298.98000000004</v>
      </c>
      <c r="O860" s="67">
        <v>581579.12911972869</v>
      </c>
      <c r="P860" s="67" t="s">
        <v>1082</v>
      </c>
      <c r="Q860" s="67" t="s">
        <v>1082</v>
      </c>
      <c r="R860" s="67">
        <v>0</v>
      </c>
      <c r="S860" s="67">
        <v>0</v>
      </c>
      <c r="T860" s="68">
        <v>9.0010633408385443E-2</v>
      </c>
      <c r="U860" s="68">
        <v>5.2493734881072167E-2</v>
      </c>
      <c r="V860" s="68">
        <v>0.58319481702682718</v>
      </c>
      <c r="W860" s="67">
        <v>27785.169999999995</v>
      </c>
      <c r="X860" s="67">
        <v>16311.71</v>
      </c>
      <c r="Y860" s="68">
        <v>0.58706533017433404</v>
      </c>
      <c r="Z860" s="68">
        <v>0.11586553968354345</v>
      </c>
      <c r="AA860" s="68">
        <v>0.11302524918876561</v>
      </c>
      <c r="AB860" s="68">
        <v>0.97548632231347343</v>
      </c>
      <c r="AC860" s="67">
        <v>35766.26</v>
      </c>
      <c r="AD860" s="67">
        <v>35121.050000000003</v>
      </c>
      <c r="AE860" s="68">
        <v>0.98196037270880432</v>
      </c>
      <c r="AF860" s="43">
        <v>80</v>
      </c>
      <c r="AG860" s="43">
        <v>79</v>
      </c>
      <c r="AH860" s="43">
        <v>14</v>
      </c>
      <c r="AI860" s="43">
        <v>14</v>
      </c>
      <c r="AJ860" s="67">
        <v>12492.18</v>
      </c>
      <c r="AK860" s="67">
        <v>7498</v>
      </c>
      <c r="AL860" s="68">
        <v>0.60021549481355529</v>
      </c>
      <c r="AM860" s="67">
        <v>3193.1299999999997</v>
      </c>
      <c r="AN860" s="67">
        <v>2245.9000000000005</v>
      </c>
      <c r="AO860" s="68">
        <v>0.70335376260910165</v>
      </c>
      <c r="AP860" s="67">
        <v>3362.7800000000007</v>
      </c>
      <c r="AQ860" s="67">
        <v>827.95</v>
      </c>
      <c r="AR860" s="68">
        <v>0.24620998102760214</v>
      </c>
      <c r="AS860" s="67">
        <v>8737.08</v>
      </c>
      <c r="AT860" s="67">
        <v>5739.8599999999988</v>
      </c>
      <c r="AU860" s="68">
        <v>0.65695403956470566</v>
      </c>
      <c r="AV860" s="43">
        <v>264.91000000000003</v>
      </c>
      <c r="AW860" s="43">
        <v>144.97</v>
      </c>
      <c r="AX860" s="69">
        <v>0.54724245970329544</v>
      </c>
      <c r="AY860" s="43">
        <v>27695.212879108341</v>
      </c>
      <c r="AZ860" s="43">
        <v>43437.34</v>
      </c>
      <c r="BA860" s="43">
        <v>16368.814047724078</v>
      </c>
      <c r="BB860" s="43">
        <v>20058.710000000003</v>
      </c>
      <c r="BC860" s="43">
        <v>52166.791493181452</v>
      </c>
      <c r="BD860" s="43">
        <v>30853.484458297986</v>
      </c>
      <c r="BE860" s="43">
        <v>52637.479999999989</v>
      </c>
      <c r="BF860" s="43">
        <v>67757.249999999985</v>
      </c>
      <c r="BG860" s="43">
        <v>499.86999999999995</v>
      </c>
      <c r="BH860" s="43">
        <v>32</v>
      </c>
      <c r="BI860" s="44">
        <v>43173</v>
      </c>
      <c r="BJ860" s="44">
        <v>43541</v>
      </c>
      <c r="BK860" s="44">
        <v>43172</v>
      </c>
      <c r="BL860" s="43">
        <f t="shared" si="489"/>
        <v>310736.31999999995</v>
      </c>
      <c r="BM860" s="43">
        <f t="shared" si="490"/>
        <v>310736.32000000007</v>
      </c>
      <c r="BO860" s="16" t="str">
        <f>IFERROR(VLOOKUP($C860,'PORTE LOJA'!A:B,2,0),"PORTE 1")</f>
        <v>PORTE 1</v>
      </c>
      <c r="BP860" s="16">
        <f>VLOOKUP(BO860,'PAINEL E TARGET'!$S$1:$W$8,3,0)</f>
        <v>1650</v>
      </c>
      <c r="BQ860" s="16">
        <f t="shared" si="468"/>
        <v>1</v>
      </c>
      <c r="BR860" s="16">
        <f t="shared" si="469"/>
        <v>1</v>
      </c>
      <c r="BS860" s="16">
        <f t="shared" si="470"/>
        <v>1</v>
      </c>
      <c r="BT860" s="16">
        <f t="shared" si="471"/>
        <v>1</v>
      </c>
      <c r="BU860" s="16">
        <f t="shared" si="472"/>
        <v>1</v>
      </c>
      <c r="BV860" s="16">
        <f t="shared" si="473"/>
        <v>1</v>
      </c>
      <c r="BW860" s="17" t="str">
        <f t="shared" si="491"/>
        <v>111111</v>
      </c>
      <c r="BY860" s="17">
        <f t="shared" si="474"/>
        <v>1.0069999999999999</v>
      </c>
      <c r="BZ860" s="17">
        <f t="shared" si="475"/>
        <v>1.0069999999999999</v>
      </c>
      <c r="CA860" s="17" t="str">
        <f t="shared" si="492"/>
        <v>Com Retira</v>
      </c>
      <c r="CB860" s="17">
        <f t="shared" si="493"/>
        <v>1.0069999999999999</v>
      </c>
      <c r="CC860" s="33" t="str">
        <f>IF(CB860&gt;='PAINEL E TARGET'!$T$11,'PAINEL E TARGET'!$S$11,
IF(CB860&gt;='PAINEL E TARGET'!$T$12,'PAINEL E TARGET'!$S$12,
IF(CB860&gt;='PAINEL E TARGET'!$T$13,'PAINEL E TARGET'!$S$13,
IF(CB860&gt;='PAINEL E TARGET'!$T$14,'PAINEL E TARGET'!$S$14,
IF(CB860&gt;='PAINEL E TARGET'!$T$15,'PAINEL E TARGET'!$S$15,
IF(CB860&gt;='PAINEL E TARGET'!$T$16,'PAINEL E TARGET'!$S$16,
IF(CB860&gt;='PAINEL E TARGET'!$T$17,'PAINEL E TARGET'!$S$17,
IF(CB860&gt;='PAINEL E TARGET'!$T$18,'PAINEL E TARGET'!$S$18,'PAINEL E TARGET'!$S$19))))))))</f>
        <v>2. Fx de 100% a 104,9%</v>
      </c>
      <c r="CD860" s="17">
        <f>IFERROR(VLOOKUP($BW860,'PAINEL E TARGET'!$G$1:$Q$99,4,0),0)</f>
        <v>0.25</v>
      </c>
      <c r="CE860" s="17">
        <f>VLOOKUP(CC860,'PAINEL E TARGET'!$S$10:$U$19,3,0)</f>
        <v>1</v>
      </c>
      <c r="CF860" s="16">
        <f t="shared" si="494"/>
        <v>412.5</v>
      </c>
      <c r="CG860" s="17">
        <f t="shared" si="476"/>
        <v>0.6</v>
      </c>
      <c r="CH860" s="17">
        <f t="shared" si="477"/>
        <v>0.70299999999999996</v>
      </c>
      <c r="CI860" s="17">
        <f t="shared" si="478"/>
        <v>0.246</v>
      </c>
      <c r="CJ860" s="17">
        <f t="shared" si="479"/>
        <v>0.65700000000000003</v>
      </c>
      <c r="CK860" s="17">
        <f t="shared" si="480"/>
        <v>0.54700000000000004</v>
      </c>
      <c r="CL860" s="17">
        <f t="shared" si="481"/>
        <v>0.58699999999999997</v>
      </c>
      <c r="CM860" s="16">
        <f t="shared" si="482"/>
        <v>1</v>
      </c>
      <c r="CN860" s="17" t="str">
        <f t="shared" si="495"/>
        <v>não ok</v>
      </c>
      <c r="CO860" s="17">
        <f t="shared" si="496"/>
        <v>0</v>
      </c>
      <c r="CP860" s="33" t="str">
        <f>IF(CO860&gt;='PAINEL E TARGET'!$T$11,'PAINEL E TARGET'!$S$11,
IF(CO860&gt;='PAINEL E TARGET'!$T$12,'PAINEL E TARGET'!$S$12,
IF(CO860&gt;='PAINEL E TARGET'!$T$13,'PAINEL E TARGET'!$S$13,
IF(CO860&gt;='PAINEL E TARGET'!$T$14,'PAINEL E TARGET'!$S$14,
IF(CO860&gt;='PAINEL E TARGET'!$T$15,'PAINEL E TARGET'!$S$15,
IF(CO860&gt;='PAINEL E TARGET'!$T$16,'PAINEL E TARGET'!$S$16,
IF(CO860&gt;='PAINEL E TARGET'!$T$17,'PAINEL E TARGET'!$S$17,
IF(CO860&gt;='PAINEL E TARGET'!$T$18,'PAINEL E TARGET'!$S$18,'PAINEL E TARGET'!$S$19))))))))</f>
        <v>Não elegível</v>
      </c>
      <c r="CQ860" s="17">
        <f>IFERROR(VLOOKUP($BW860,'PAINEL E TARGET'!$G$1:$Q$99,5,0),0)</f>
        <v>0.25</v>
      </c>
      <c r="CR860" s="17">
        <f>VLOOKUP(CP860,'PAINEL E TARGET'!$S$10:$U$19,3,0)</f>
        <v>0</v>
      </c>
      <c r="CS860" s="16">
        <f t="shared" si="497"/>
        <v>0</v>
      </c>
      <c r="CT860" s="17">
        <f t="shared" si="483"/>
        <v>0.98199999999999998</v>
      </c>
      <c r="CU860" s="33" t="str">
        <f>IF(CT860&gt;='PAINEL E TARGET'!$T$11,'PAINEL E TARGET'!$S$11,
IF(CT860&gt;='PAINEL E TARGET'!$T$12,'PAINEL E TARGET'!$S$12,
IF(CT860&gt;='PAINEL E TARGET'!$T$13,'PAINEL E TARGET'!$S$13,
IF(CT860&gt;='PAINEL E TARGET'!$T$14,'PAINEL E TARGET'!$S$14,
IF(CT860&gt;='PAINEL E TARGET'!$T$15,'PAINEL E TARGET'!$S$15,
IF(CT860&gt;='PAINEL E TARGET'!$T$16,'PAINEL E TARGET'!$S$16,
IF(CT860&gt;='PAINEL E TARGET'!$T$17,'PAINEL E TARGET'!$S$17,
IF(CT860&gt;='PAINEL E TARGET'!$T$18,'PAINEL E TARGET'!$S$18,'PAINEL E TARGET'!$S$19))))))))</f>
        <v>1. Fx de 90% a 99,9%</v>
      </c>
      <c r="CV860" s="17">
        <f>IFERROR(VLOOKUP($BW860,'PAINEL E TARGET'!$G$1:$Q$99,6,0),0)</f>
        <v>0.2</v>
      </c>
      <c r="CW860" s="17">
        <f>VLOOKUP(CU860,'PAINEL E TARGET'!$S$10:$U$19,3,0)</f>
        <v>0.5</v>
      </c>
      <c r="CX860" s="16">
        <f t="shared" si="498"/>
        <v>165</v>
      </c>
      <c r="CY860" s="17">
        <f t="shared" si="484"/>
        <v>1.5680000000000001</v>
      </c>
      <c r="CZ860" s="33" t="str">
        <f>IF(CY860&gt;='PAINEL E TARGET'!$T$11,'PAINEL E TARGET'!$S$11,
IF(CY860&gt;='PAINEL E TARGET'!$T$12,'PAINEL E TARGET'!$S$12,
IF(CY860&gt;='PAINEL E TARGET'!$T$13,'PAINEL E TARGET'!$S$13,
IF(CY860&gt;='PAINEL E TARGET'!$T$14,'PAINEL E TARGET'!$S$14,
IF(CY860&gt;='PAINEL E TARGET'!$T$15,'PAINEL E TARGET'!$S$15,
IF(CY860&gt;='PAINEL E TARGET'!$T$16,'PAINEL E TARGET'!$S$16,
IF(CY860&gt;='PAINEL E TARGET'!$T$17,'PAINEL E TARGET'!$S$17,
IF(CY860&gt;='PAINEL E TARGET'!$T$18,'PAINEL E TARGET'!$S$18,'PAINEL E TARGET'!$S$19))))))))</f>
        <v>8. Fx de 130% ou mais</v>
      </c>
      <c r="DA860" s="17">
        <f>IFERROR(VLOOKUP($BW860,'PAINEL E TARGET'!$G$1:$Q$99,7,0),0)</f>
        <v>0.15</v>
      </c>
      <c r="DB860" s="17">
        <f>VLOOKUP(CZ860,'PAINEL E TARGET'!$S$10:$U$19,3,0)</f>
        <v>1.6</v>
      </c>
      <c r="DC860" s="16">
        <f t="shared" si="499"/>
        <v>396</v>
      </c>
      <c r="DD860" s="17">
        <f t="shared" si="485"/>
        <v>1.2250000000000001</v>
      </c>
      <c r="DE860" s="33" t="str">
        <f>IF(DD860&gt;='PAINEL E TARGET'!$T$11,'PAINEL E TARGET'!$S$11,
IF(DD860&gt;='PAINEL E TARGET'!$T$12,'PAINEL E TARGET'!$S$12,
IF(DD860&gt;='PAINEL E TARGET'!$T$13,'PAINEL E TARGET'!$S$13,
IF(DD860&gt;='PAINEL E TARGET'!$T$14,'PAINEL E TARGET'!$S$14,
IF(DD860&gt;='PAINEL E TARGET'!$T$15,'PAINEL E TARGET'!$S$15,
IF(DD860&gt;='PAINEL E TARGET'!$T$16,'PAINEL E TARGET'!$S$16,
IF(DD860&gt;='PAINEL E TARGET'!$T$17,'PAINEL E TARGET'!$S$17,
IF(DD860&gt;='PAINEL E TARGET'!$T$18,'PAINEL E TARGET'!$S$18,'PAINEL E TARGET'!$S$19))))))))</f>
        <v>6. Fx de 120% a 124,9%</v>
      </c>
      <c r="DF860" s="17">
        <f>IFERROR(VLOOKUP($BW860,'PAINEL E TARGET'!$G$1:$Q$99,8,0),0)</f>
        <v>0.1</v>
      </c>
      <c r="DG860" s="17">
        <f>VLOOKUP(DE860,'PAINEL E TARGET'!$S$10:$U$19,3,0)</f>
        <v>1.4</v>
      </c>
      <c r="DH860" s="16">
        <f t="shared" si="500"/>
        <v>230.99999999999997</v>
      </c>
      <c r="DI860" s="17">
        <f t="shared" si="486"/>
        <v>1</v>
      </c>
      <c r="DJ860" s="33" t="str">
        <f>IF(DI860&gt;='PAINEL E TARGET'!$T$11,'PAINEL E TARGET'!$S$11,
IF(DI860&gt;='PAINEL E TARGET'!$T$12,'PAINEL E TARGET'!$S$12,
IF(DI860&gt;='PAINEL E TARGET'!$T$13,'PAINEL E TARGET'!$S$13,
IF(DI860&gt;='PAINEL E TARGET'!$T$14,'PAINEL E TARGET'!$S$14,
IF(DI860&gt;='PAINEL E TARGET'!$T$15,'PAINEL E TARGET'!$S$15,
IF(DI860&gt;='PAINEL E TARGET'!$T$16,'PAINEL E TARGET'!$S$16,
IF(DI860&gt;='PAINEL E TARGET'!$T$17,'PAINEL E TARGET'!$S$17,
IF(DI860&gt;='PAINEL E TARGET'!$T$18,'PAINEL E TARGET'!$S$18,'PAINEL E TARGET'!$S$19))))))))</f>
        <v>2. Fx de 100% a 104,9%</v>
      </c>
      <c r="DK860" s="17">
        <f>IFERROR(VLOOKUP($BW860,'PAINEL E TARGET'!$G$1:$Q$99,9,0),0)</f>
        <v>0.05</v>
      </c>
      <c r="DL860" s="17">
        <f>VLOOKUP(DJ860,'PAINEL E TARGET'!$S$10:$U$19,3,0)</f>
        <v>1</v>
      </c>
      <c r="DM860" s="16">
        <f t="shared" si="501"/>
        <v>82.5</v>
      </c>
      <c r="DN860" s="17">
        <f t="shared" si="487"/>
        <v>0.54700000000000004</v>
      </c>
      <c r="DO860" s="33" t="str">
        <f>IF(DN860&gt;='PAINEL E TARGET'!$T$11,'PAINEL E TARGET'!$S$11,
IF(DN860&gt;='PAINEL E TARGET'!$T$12,'PAINEL E TARGET'!$S$12,
IF(DN860&gt;='PAINEL E TARGET'!$T$13,'PAINEL E TARGET'!$S$13,
IF(DN860&gt;='PAINEL E TARGET'!$T$14,'PAINEL E TARGET'!$S$14,
IF(DN860&gt;='PAINEL E TARGET'!$T$15,'PAINEL E TARGET'!$S$15,
IF(DN860&gt;='PAINEL E TARGET'!$T$16,'PAINEL E TARGET'!$S$16,
IF(DN860&gt;='PAINEL E TARGET'!$T$17,'PAINEL E TARGET'!$S$17,
IF(DN860&gt;='PAINEL E TARGET'!$T$18,'PAINEL E TARGET'!$S$18,'PAINEL E TARGET'!$S$19))))))))</f>
        <v>Não elegível</v>
      </c>
      <c r="DP860" s="17">
        <f>IFERROR(VLOOKUP($BW860,'PAINEL E TARGET'!$G$1:$Q$99,10,0),0)</f>
        <v>0</v>
      </c>
      <c r="DQ860" s="17">
        <f>VLOOKUP(DO860,'PAINEL E TARGET'!$S$10:$U$19,3,0)</f>
        <v>0</v>
      </c>
      <c r="DR860" s="16">
        <f t="shared" si="502"/>
        <v>0</v>
      </c>
      <c r="DS860" s="17">
        <f t="shared" si="488"/>
        <v>0.98799999999999999</v>
      </c>
      <c r="DT860" s="16">
        <f>IF(DS860&gt;=1,VLOOKUP(BO860,'PAINEL E TARGET'!$S$1:$W$8,5,0),0)</f>
        <v>0</v>
      </c>
      <c r="DU860" s="16">
        <f t="shared" si="503"/>
        <v>1287</v>
      </c>
    </row>
    <row r="861" spans="2:125" s="32" customFormat="1" x14ac:dyDescent="0.2">
      <c r="B861" s="44">
        <v>43541</v>
      </c>
      <c r="C861" s="65">
        <v>1800</v>
      </c>
      <c r="D861" s="66" t="s">
        <v>854</v>
      </c>
      <c r="E861" s="65">
        <v>120</v>
      </c>
      <c r="F861" s="65" t="s">
        <v>1018</v>
      </c>
      <c r="G861" s="67">
        <v>752822.09219510236</v>
      </c>
      <c r="H861" s="67">
        <v>445797.23446014378</v>
      </c>
      <c r="I861" s="67">
        <v>391223.1</v>
      </c>
      <c r="J861" s="68">
        <v>0.87758081423220902</v>
      </c>
      <c r="K861" s="67">
        <v>25719.433355804053</v>
      </c>
      <c r="L861" s="67">
        <v>377917.01249721413</v>
      </c>
      <c r="M861" s="67">
        <v>28427.94</v>
      </c>
      <c r="N861" s="67">
        <v>336250.75999999995</v>
      </c>
      <c r="O861" s="67">
        <v>684117.55392846407</v>
      </c>
      <c r="P861" s="67" t="s">
        <v>1082</v>
      </c>
      <c r="Q861" s="67" t="s">
        <v>1082</v>
      </c>
      <c r="R861" s="67">
        <v>0</v>
      </c>
      <c r="S861" s="67">
        <v>0</v>
      </c>
      <c r="T861" s="68">
        <v>8.2834095740143054E-2</v>
      </c>
      <c r="U861" s="68">
        <v>7.0780525432387484E-2</v>
      </c>
      <c r="V861" s="68">
        <v>0.85448540000281348</v>
      </c>
      <c r="W861" s="67">
        <v>33434.86</v>
      </c>
      <c r="X861" s="67">
        <v>25812.15</v>
      </c>
      <c r="Y861" s="68">
        <v>0.7720131024924286</v>
      </c>
      <c r="Z861" s="68">
        <v>7.8044736355326869E-2</v>
      </c>
      <c r="AA861" s="68">
        <v>9.9563533598205772E-2</v>
      </c>
      <c r="AB861" s="68">
        <v>1.2757238764303951</v>
      </c>
      <c r="AC861" s="67">
        <v>31501.699999999997</v>
      </c>
      <c r="AD861" s="67">
        <v>36308.699999999997</v>
      </c>
      <c r="AE861" s="68">
        <v>1.1525949393207351</v>
      </c>
      <c r="AF861" s="43">
        <v>80</v>
      </c>
      <c r="AG861" s="43">
        <v>72</v>
      </c>
      <c r="AH861" s="43">
        <v>11</v>
      </c>
      <c r="AI861" s="43">
        <v>8</v>
      </c>
      <c r="AJ861" s="67">
        <v>15010.060000000003</v>
      </c>
      <c r="AK861" s="67">
        <v>12994.5</v>
      </c>
      <c r="AL861" s="68">
        <v>0.86571939086186178</v>
      </c>
      <c r="AM861" s="67">
        <v>5357.42</v>
      </c>
      <c r="AN861" s="67">
        <v>3060.69</v>
      </c>
      <c r="AO861" s="68">
        <v>0.57129924478573646</v>
      </c>
      <c r="AP861" s="67">
        <v>2308.7299999999996</v>
      </c>
      <c r="AQ861" s="67">
        <v>1083.98</v>
      </c>
      <c r="AR861" s="68">
        <v>0.46951354207724605</v>
      </c>
      <c r="AS861" s="67">
        <v>10758.65</v>
      </c>
      <c r="AT861" s="67">
        <v>8672.98</v>
      </c>
      <c r="AU861" s="68">
        <v>0.8061401755796499</v>
      </c>
      <c r="AV861" s="43">
        <v>813.62999999999988</v>
      </c>
      <c r="AW861" s="43">
        <v>279.95</v>
      </c>
      <c r="AX861" s="69">
        <v>0.34407531679018721</v>
      </c>
      <c r="AY861" s="43">
        <v>25719.433355804053</v>
      </c>
      <c r="AZ861" s="43">
        <v>28427.94</v>
      </c>
      <c r="BA861" s="43">
        <v>17038.238051371362</v>
      </c>
      <c r="BB861" s="43">
        <v>23002.92</v>
      </c>
      <c r="BC861" s="43">
        <v>43777.151535341531</v>
      </c>
      <c r="BD861" s="43">
        <v>29016.030530164378</v>
      </c>
      <c r="BE861" s="43">
        <v>57101.169999999991</v>
      </c>
      <c r="BF861" s="43">
        <v>53799.799999999981</v>
      </c>
      <c r="BG861" s="43">
        <v>1380.6299999999997</v>
      </c>
      <c r="BH861" s="43">
        <v>30</v>
      </c>
      <c r="BI861" s="44">
        <v>43173</v>
      </c>
      <c r="BJ861" s="44">
        <v>43541</v>
      </c>
      <c r="BK861" s="44">
        <v>43172</v>
      </c>
      <c r="BL861" s="43">
        <f t="shared" si="489"/>
        <v>391223.1</v>
      </c>
      <c r="BM861" s="43">
        <f t="shared" si="490"/>
        <v>364678.69999999995</v>
      </c>
      <c r="BO861" s="16" t="str">
        <f>IFERROR(VLOOKUP($C861,'PORTE LOJA'!A:B,2,0),"PORTE 1")</f>
        <v>PORTE 1</v>
      </c>
      <c r="BP861" s="16">
        <f>VLOOKUP(BO861,'PAINEL E TARGET'!$S$1:$W$8,3,0)</f>
        <v>1650</v>
      </c>
      <c r="BQ861" s="16">
        <f t="shared" si="468"/>
        <v>1</v>
      </c>
      <c r="BR861" s="16">
        <f t="shared" si="469"/>
        <v>1</v>
      </c>
      <c r="BS861" s="16">
        <f t="shared" si="470"/>
        <v>1</v>
      </c>
      <c r="BT861" s="16">
        <f t="shared" si="471"/>
        <v>1</v>
      </c>
      <c r="BU861" s="16">
        <f t="shared" si="472"/>
        <v>1</v>
      </c>
      <c r="BV861" s="16">
        <f t="shared" si="473"/>
        <v>1</v>
      </c>
      <c r="BW861" s="17" t="str">
        <f t="shared" si="491"/>
        <v>111111</v>
      </c>
      <c r="BY861" s="17">
        <f t="shared" si="474"/>
        <v>0.878</v>
      </c>
      <c r="BZ861" s="17">
        <f t="shared" si="475"/>
        <v>0.90300000000000002</v>
      </c>
      <c r="CA861" s="17" t="str">
        <f t="shared" si="492"/>
        <v>Sem Retira</v>
      </c>
      <c r="CB861" s="17">
        <f t="shared" si="493"/>
        <v>0.90300000000000002</v>
      </c>
      <c r="CC861" s="33" t="str">
        <f>IF(CB861&gt;='PAINEL E TARGET'!$T$11,'PAINEL E TARGET'!$S$11,
IF(CB861&gt;='PAINEL E TARGET'!$T$12,'PAINEL E TARGET'!$S$12,
IF(CB861&gt;='PAINEL E TARGET'!$T$13,'PAINEL E TARGET'!$S$13,
IF(CB861&gt;='PAINEL E TARGET'!$T$14,'PAINEL E TARGET'!$S$14,
IF(CB861&gt;='PAINEL E TARGET'!$T$15,'PAINEL E TARGET'!$S$15,
IF(CB861&gt;='PAINEL E TARGET'!$T$16,'PAINEL E TARGET'!$S$16,
IF(CB861&gt;='PAINEL E TARGET'!$T$17,'PAINEL E TARGET'!$S$17,
IF(CB861&gt;='PAINEL E TARGET'!$T$18,'PAINEL E TARGET'!$S$18,'PAINEL E TARGET'!$S$19))))))))</f>
        <v>1. Fx de 90% a 99,9%</v>
      </c>
      <c r="CD861" s="17">
        <f>IFERROR(VLOOKUP($BW861,'PAINEL E TARGET'!$G$1:$Q$99,4,0),0)</f>
        <v>0.25</v>
      </c>
      <c r="CE861" s="17">
        <f>VLOOKUP(CC861,'PAINEL E TARGET'!$S$10:$U$19,3,0)</f>
        <v>0.5</v>
      </c>
      <c r="CF861" s="16">
        <f t="shared" si="494"/>
        <v>206.25</v>
      </c>
      <c r="CG861" s="17">
        <f t="shared" si="476"/>
        <v>0.86599999999999999</v>
      </c>
      <c r="CH861" s="17">
        <f t="shared" si="477"/>
        <v>0.57099999999999995</v>
      </c>
      <c r="CI861" s="17">
        <f t="shared" si="478"/>
        <v>0.47</v>
      </c>
      <c r="CJ861" s="17">
        <f t="shared" si="479"/>
        <v>0.80600000000000005</v>
      </c>
      <c r="CK861" s="17">
        <f t="shared" si="480"/>
        <v>0.34399999999999997</v>
      </c>
      <c r="CL861" s="17">
        <f t="shared" si="481"/>
        <v>0.77200000000000002</v>
      </c>
      <c r="CM861" s="16">
        <f t="shared" si="482"/>
        <v>2</v>
      </c>
      <c r="CN861" s="17" t="str">
        <f t="shared" si="495"/>
        <v>não ok</v>
      </c>
      <c r="CO861" s="17">
        <f t="shared" si="496"/>
        <v>0</v>
      </c>
      <c r="CP861" s="33" t="str">
        <f>IF(CO861&gt;='PAINEL E TARGET'!$T$11,'PAINEL E TARGET'!$S$11,
IF(CO861&gt;='PAINEL E TARGET'!$T$12,'PAINEL E TARGET'!$S$12,
IF(CO861&gt;='PAINEL E TARGET'!$T$13,'PAINEL E TARGET'!$S$13,
IF(CO861&gt;='PAINEL E TARGET'!$T$14,'PAINEL E TARGET'!$S$14,
IF(CO861&gt;='PAINEL E TARGET'!$T$15,'PAINEL E TARGET'!$S$15,
IF(CO861&gt;='PAINEL E TARGET'!$T$16,'PAINEL E TARGET'!$S$16,
IF(CO861&gt;='PAINEL E TARGET'!$T$17,'PAINEL E TARGET'!$S$17,
IF(CO861&gt;='PAINEL E TARGET'!$T$18,'PAINEL E TARGET'!$S$18,'PAINEL E TARGET'!$S$19))))))))</f>
        <v>Não elegível</v>
      </c>
      <c r="CQ861" s="17">
        <f>IFERROR(VLOOKUP($BW861,'PAINEL E TARGET'!$G$1:$Q$99,5,0),0)</f>
        <v>0.25</v>
      </c>
      <c r="CR861" s="17">
        <f>VLOOKUP(CP861,'PAINEL E TARGET'!$S$10:$U$19,3,0)</f>
        <v>0</v>
      </c>
      <c r="CS861" s="16">
        <f t="shared" si="497"/>
        <v>0</v>
      </c>
      <c r="CT861" s="17">
        <f t="shared" si="483"/>
        <v>1.153</v>
      </c>
      <c r="CU861" s="33" t="str">
        <f>IF(CT861&gt;='PAINEL E TARGET'!$T$11,'PAINEL E TARGET'!$S$11,
IF(CT861&gt;='PAINEL E TARGET'!$T$12,'PAINEL E TARGET'!$S$12,
IF(CT861&gt;='PAINEL E TARGET'!$T$13,'PAINEL E TARGET'!$S$13,
IF(CT861&gt;='PAINEL E TARGET'!$T$14,'PAINEL E TARGET'!$S$14,
IF(CT861&gt;='PAINEL E TARGET'!$T$15,'PAINEL E TARGET'!$S$15,
IF(CT861&gt;='PAINEL E TARGET'!$T$16,'PAINEL E TARGET'!$S$16,
IF(CT861&gt;='PAINEL E TARGET'!$T$17,'PAINEL E TARGET'!$S$17,
IF(CT861&gt;='PAINEL E TARGET'!$T$18,'PAINEL E TARGET'!$S$18,'PAINEL E TARGET'!$S$19))))))))</f>
        <v>5. Fx de 115% a 119,9%</v>
      </c>
      <c r="CV861" s="17">
        <f>IFERROR(VLOOKUP($BW861,'PAINEL E TARGET'!$G$1:$Q$99,6,0),0)</f>
        <v>0.2</v>
      </c>
      <c r="CW861" s="17">
        <f>VLOOKUP(CU861,'PAINEL E TARGET'!$S$10:$U$19,3,0)</f>
        <v>1.3</v>
      </c>
      <c r="CX861" s="16">
        <f t="shared" si="498"/>
        <v>429</v>
      </c>
      <c r="CY861" s="17">
        <f t="shared" si="484"/>
        <v>1.105</v>
      </c>
      <c r="CZ861" s="33" t="str">
        <f>IF(CY861&gt;='PAINEL E TARGET'!$T$11,'PAINEL E TARGET'!$S$11,
IF(CY861&gt;='PAINEL E TARGET'!$T$12,'PAINEL E TARGET'!$S$12,
IF(CY861&gt;='PAINEL E TARGET'!$T$13,'PAINEL E TARGET'!$S$13,
IF(CY861&gt;='PAINEL E TARGET'!$T$14,'PAINEL E TARGET'!$S$14,
IF(CY861&gt;='PAINEL E TARGET'!$T$15,'PAINEL E TARGET'!$S$15,
IF(CY861&gt;='PAINEL E TARGET'!$T$16,'PAINEL E TARGET'!$S$16,
IF(CY861&gt;='PAINEL E TARGET'!$T$17,'PAINEL E TARGET'!$S$17,
IF(CY861&gt;='PAINEL E TARGET'!$T$18,'PAINEL E TARGET'!$S$18,'PAINEL E TARGET'!$S$19))))))))</f>
        <v>4. Fx de 110% a 114,9%</v>
      </c>
      <c r="DA861" s="17">
        <f>IFERROR(VLOOKUP($BW861,'PAINEL E TARGET'!$G$1:$Q$99,7,0),0)</f>
        <v>0.15</v>
      </c>
      <c r="DB861" s="17">
        <f>VLOOKUP(CZ861,'PAINEL E TARGET'!$S$10:$U$19,3,0)</f>
        <v>1.2</v>
      </c>
      <c r="DC861" s="16">
        <f t="shared" si="499"/>
        <v>297</v>
      </c>
      <c r="DD861" s="17">
        <f t="shared" si="485"/>
        <v>1.35</v>
      </c>
      <c r="DE861" s="33" t="str">
        <f>IF(DD861&gt;='PAINEL E TARGET'!$T$11,'PAINEL E TARGET'!$S$11,
IF(DD861&gt;='PAINEL E TARGET'!$T$12,'PAINEL E TARGET'!$S$12,
IF(DD861&gt;='PAINEL E TARGET'!$T$13,'PAINEL E TARGET'!$S$13,
IF(DD861&gt;='PAINEL E TARGET'!$T$14,'PAINEL E TARGET'!$S$14,
IF(DD861&gt;='PAINEL E TARGET'!$T$15,'PAINEL E TARGET'!$S$15,
IF(DD861&gt;='PAINEL E TARGET'!$T$16,'PAINEL E TARGET'!$S$16,
IF(DD861&gt;='PAINEL E TARGET'!$T$17,'PAINEL E TARGET'!$S$17,
IF(DD861&gt;='PAINEL E TARGET'!$T$18,'PAINEL E TARGET'!$S$18,'PAINEL E TARGET'!$S$19))))))))</f>
        <v>8. Fx de 130% ou mais</v>
      </c>
      <c r="DF861" s="17">
        <f>IFERROR(VLOOKUP($BW861,'PAINEL E TARGET'!$G$1:$Q$99,8,0),0)</f>
        <v>0.1</v>
      </c>
      <c r="DG861" s="17">
        <f>VLOOKUP(DE861,'PAINEL E TARGET'!$S$10:$U$19,3,0)</f>
        <v>1.6</v>
      </c>
      <c r="DH861" s="16">
        <f t="shared" si="500"/>
        <v>264.00000000000006</v>
      </c>
      <c r="DI861" s="17">
        <f t="shared" si="486"/>
        <v>0.72699999999999998</v>
      </c>
      <c r="DJ861" s="33" t="str">
        <f>IF(DI861&gt;='PAINEL E TARGET'!$T$11,'PAINEL E TARGET'!$S$11,
IF(DI861&gt;='PAINEL E TARGET'!$T$12,'PAINEL E TARGET'!$S$12,
IF(DI861&gt;='PAINEL E TARGET'!$T$13,'PAINEL E TARGET'!$S$13,
IF(DI861&gt;='PAINEL E TARGET'!$T$14,'PAINEL E TARGET'!$S$14,
IF(DI861&gt;='PAINEL E TARGET'!$T$15,'PAINEL E TARGET'!$S$15,
IF(DI861&gt;='PAINEL E TARGET'!$T$16,'PAINEL E TARGET'!$S$16,
IF(DI861&gt;='PAINEL E TARGET'!$T$17,'PAINEL E TARGET'!$S$17,
IF(DI861&gt;='PAINEL E TARGET'!$T$18,'PAINEL E TARGET'!$S$18,'PAINEL E TARGET'!$S$19))))))))</f>
        <v>Não elegível</v>
      </c>
      <c r="DK861" s="17">
        <f>IFERROR(VLOOKUP($BW861,'PAINEL E TARGET'!$G$1:$Q$99,9,0),0)</f>
        <v>0.05</v>
      </c>
      <c r="DL861" s="17">
        <f>VLOOKUP(DJ861,'PAINEL E TARGET'!$S$10:$U$19,3,0)</f>
        <v>0</v>
      </c>
      <c r="DM861" s="16">
        <f t="shared" si="501"/>
        <v>0</v>
      </c>
      <c r="DN861" s="17">
        <f t="shared" si="487"/>
        <v>0.34399999999999997</v>
      </c>
      <c r="DO861" s="33" t="str">
        <f>IF(DN861&gt;='PAINEL E TARGET'!$T$11,'PAINEL E TARGET'!$S$11,
IF(DN861&gt;='PAINEL E TARGET'!$T$12,'PAINEL E TARGET'!$S$12,
IF(DN861&gt;='PAINEL E TARGET'!$T$13,'PAINEL E TARGET'!$S$13,
IF(DN861&gt;='PAINEL E TARGET'!$T$14,'PAINEL E TARGET'!$S$14,
IF(DN861&gt;='PAINEL E TARGET'!$T$15,'PAINEL E TARGET'!$S$15,
IF(DN861&gt;='PAINEL E TARGET'!$T$16,'PAINEL E TARGET'!$S$16,
IF(DN861&gt;='PAINEL E TARGET'!$T$17,'PAINEL E TARGET'!$S$17,
IF(DN861&gt;='PAINEL E TARGET'!$T$18,'PAINEL E TARGET'!$S$18,'PAINEL E TARGET'!$S$19))))))))</f>
        <v>Não elegível</v>
      </c>
      <c r="DP861" s="17">
        <f>IFERROR(VLOOKUP($BW861,'PAINEL E TARGET'!$G$1:$Q$99,10,0),0)</f>
        <v>0</v>
      </c>
      <c r="DQ861" s="17">
        <f>VLOOKUP(DO861,'PAINEL E TARGET'!$S$10:$U$19,3,0)</f>
        <v>0</v>
      </c>
      <c r="DR861" s="16">
        <f t="shared" si="502"/>
        <v>0</v>
      </c>
      <c r="DS861" s="17">
        <f t="shared" si="488"/>
        <v>0.9</v>
      </c>
      <c r="DT861" s="16">
        <f>IF(DS861&gt;=1,VLOOKUP(BO861,'PAINEL E TARGET'!$S$1:$W$8,5,0),0)</f>
        <v>0</v>
      </c>
      <c r="DU861" s="16">
        <f t="shared" si="503"/>
        <v>1196.25</v>
      </c>
    </row>
    <row r="862" spans="2:125" s="32" customFormat="1" x14ac:dyDescent="0.2">
      <c r="B862" s="44">
        <v>43541</v>
      </c>
      <c r="C862" s="65">
        <v>1801</v>
      </c>
      <c r="D862" s="66" t="s">
        <v>855</v>
      </c>
      <c r="E862" s="65">
        <v>413</v>
      </c>
      <c r="F862" s="65" t="s">
        <v>1020</v>
      </c>
      <c r="G862" s="67">
        <v>1185008.5460882536</v>
      </c>
      <c r="H862" s="67">
        <v>613349.54509656271</v>
      </c>
      <c r="I862" s="67">
        <v>582064</v>
      </c>
      <c r="J862" s="68">
        <v>0.94899230732838114</v>
      </c>
      <c r="K862" s="67">
        <v>35361.834636055406</v>
      </c>
      <c r="L862" s="67">
        <v>516760.82708576426</v>
      </c>
      <c r="M862" s="67">
        <v>44328.33</v>
      </c>
      <c r="N862" s="67">
        <v>517258.89</v>
      </c>
      <c r="O862" s="67">
        <v>1070277.0379127986</v>
      </c>
      <c r="P862" s="67" t="s">
        <v>1082</v>
      </c>
      <c r="Q862" s="67" t="s">
        <v>1082</v>
      </c>
      <c r="R862" s="67">
        <v>0</v>
      </c>
      <c r="S862" s="67">
        <v>0</v>
      </c>
      <c r="T862" s="68">
        <v>8.8559632469198513E-2</v>
      </c>
      <c r="U862" s="68">
        <v>7.6850466789468608E-2</v>
      </c>
      <c r="V862" s="68">
        <v>0.86778213331223553</v>
      </c>
      <c r="W862" s="67">
        <v>48895.78</v>
      </c>
      <c r="X862" s="67">
        <v>43158.239999999998</v>
      </c>
      <c r="Y862" s="68">
        <v>0.88265776719381506</v>
      </c>
      <c r="Z862" s="68">
        <v>0.1808962879526248</v>
      </c>
      <c r="AA862" s="68">
        <v>0.20567674243014294</v>
      </c>
      <c r="AB862" s="68">
        <v>1.1369870811501004</v>
      </c>
      <c r="AC862" s="67">
        <v>99876.94</v>
      </c>
      <c r="AD862" s="67">
        <v>115505.43000000001</v>
      </c>
      <c r="AE862" s="68">
        <v>1.1564774611637081</v>
      </c>
      <c r="AF862" s="43">
        <v>80</v>
      </c>
      <c r="AG862" s="43">
        <v>69</v>
      </c>
      <c r="AH862" s="43">
        <v>26</v>
      </c>
      <c r="AI862" s="43">
        <v>19</v>
      </c>
      <c r="AJ862" s="67">
        <v>25259.23</v>
      </c>
      <c r="AK862" s="67">
        <v>25619.5</v>
      </c>
      <c r="AL862" s="68">
        <v>1.0142629050845968</v>
      </c>
      <c r="AM862" s="67">
        <v>8270.09</v>
      </c>
      <c r="AN862" s="67">
        <v>7190.9500000000007</v>
      </c>
      <c r="AO862" s="68">
        <v>0.8695129073565101</v>
      </c>
      <c r="AP862" s="67">
        <v>1857.0499999999997</v>
      </c>
      <c r="AQ862" s="67">
        <v>1469.92</v>
      </c>
      <c r="AR862" s="68">
        <v>0.79153496136345292</v>
      </c>
      <c r="AS862" s="67">
        <v>13509.41</v>
      </c>
      <c r="AT862" s="67">
        <v>8877.8700000000008</v>
      </c>
      <c r="AU862" s="68">
        <v>0.65716193379281562</v>
      </c>
      <c r="AV862" s="43">
        <v>442.80000000000007</v>
      </c>
      <c r="AW862" s="43">
        <v>339.93</v>
      </c>
      <c r="AX862" s="69">
        <v>0.7676829268292682</v>
      </c>
      <c r="AY862" s="43">
        <v>35361.834636055406</v>
      </c>
      <c r="AZ862" s="43">
        <v>44328.329999999994</v>
      </c>
      <c r="BA862" s="43">
        <v>35501.283130006166</v>
      </c>
      <c r="BB862" s="43">
        <v>36588.11</v>
      </c>
      <c r="BC862" s="43">
        <v>68600.032204456642</v>
      </c>
      <c r="BD862" s="43">
        <v>68843.923596417822</v>
      </c>
      <c r="BE862" s="43">
        <v>95449.239999999991</v>
      </c>
      <c r="BF862" s="43">
        <v>194969.43000000002</v>
      </c>
      <c r="BG862" s="43">
        <v>859.86000000000013</v>
      </c>
      <c r="BH862" s="43">
        <v>57</v>
      </c>
      <c r="BI862" s="44">
        <v>43173</v>
      </c>
      <c r="BJ862" s="44">
        <v>43541</v>
      </c>
      <c r="BK862" s="44">
        <v>43172</v>
      </c>
      <c r="BL862" s="43">
        <f t="shared" si="489"/>
        <v>582064</v>
      </c>
      <c r="BM862" s="43">
        <f t="shared" si="490"/>
        <v>561587.22</v>
      </c>
      <c r="BO862" s="16" t="str">
        <f>IFERROR(VLOOKUP($C862,'PORTE LOJA'!A:B,2,0),"PORTE 1")</f>
        <v>PORTE 2</v>
      </c>
      <c r="BP862" s="16">
        <f>VLOOKUP(BO862,'PAINEL E TARGET'!$S$1:$W$8,3,0)</f>
        <v>1875</v>
      </c>
      <c r="BQ862" s="16">
        <f t="shared" si="468"/>
        <v>1</v>
      </c>
      <c r="BR862" s="16">
        <f t="shared" si="469"/>
        <v>1</v>
      </c>
      <c r="BS862" s="16">
        <f t="shared" si="470"/>
        <v>1</v>
      </c>
      <c r="BT862" s="16">
        <f t="shared" si="471"/>
        <v>1</v>
      </c>
      <c r="BU862" s="16">
        <f t="shared" si="472"/>
        <v>1</v>
      </c>
      <c r="BV862" s="16">
        <f t="shared" si="473"/>
        <v>1</v>
      </c>
      <c r="BW862" s="17" t="str">
        <f t="shared" si="491"/>
        <v>111111</v>
      </c>
      <c r="BY862" s="17">
        <f t="shared" si="474"/>
        <v>0.94899999999999995</v>
      </c>
      <c r="BZ862" s="17">
        <f t="shared" si="475"/>
        <v>1.0169999999999999</v>
      </c>
      <c r="CA862" s="17" t="str">
        <f t="shared" si="492"/>
        <v>Sem Retira</v>
      </c>
      <c r="CB862" s="17">
        <f t="shared" si="493"/>
        <v>1.0169999999999999</v>
      </c>
      <c r="CC862" s="33" t="str">
        <f>IF(CB862&gt;='PAINEL E TARGET'!$T$11,'PAINEL E TARGET'!$S$11,
IF(CB862&gt;='PAINEL E TARGET'!$T$12,'PAINEL E TARGET'!$S$12,
IF(CB862&gt;='PAINEL E TARGET'!$T$13,'PAINEL E TARGET'!$S$13,
IF(CB862&gt;='PAINEL E TARGET'!$T$14,'PAINEL E TARGET'!$S$14,
IF(CB862&gt;='PAINEL E TARGET'!$T$15,'PAINEL E TARGET'!$S$15,
IF(CB862&gt;='PAINEL E TARGET'!$T$16,'PAINEL E TARGET'!$S$16,
IF(CB862&gt;='PAINEL E TARGET'!$T$17,'PAINEL E TARGET'!$S$17,
IF(CB862&gt;='PAINEL E TARGET'!$T$18,'PAINEL E TARGET'!$S$18,'PAINEL E TARGET'!$S$19))))))))</f>
        <v>2. Fx de 100% a 104,9%</v>
      </c>
      <c r="CD862" s="17">
        <f>IFERROR(VLOOKUP($BW862,'PAINEL E TARGET'!$G$1:$Q$99,4,0),0)</f>
        <v>0.25</v>
      </c>
      <c r="CE862" s="17">
        <f>VLOOKUP(CC862,'PAINEL E TARGET'!$S$10:$U$19,3,0)</f>
        <v>1</v>
      </c>
      <c r="CF862" s="16">
        <f t="shared" si="494"/>
        <v>468.75</v>
      </c>
      <c r="CG862" s="17">
        <f t="shared" si="476"/>
        <v>1.014</v>
      </c>
      <c r="CH862" s="17">
        <f t="shared" si="477"/>
        <v>0.87</v>
      </c>
      <c r="CI862" s="17">
        <f t="shared" si="478"/>
        <v>0.79200000000000004</v>
      </c>
      <c r="CJ862" s="17">
        <f t="shared" si="479"/>
        <v>0.65700000000000003</v>
      </c>
      <c r="CK862" s="17">
        <f t="shared" si="480"/>
        <v>0.76800000000000002</v>
      </c>
      <c r="CL862" s="17">
        <f t="shared" si="481"/>
        <v>0.88300000000000001</v>
      </c>
      <c r="CM862" s="16">
        <f t="shared" si="482"/>
        <v>4</v>
      </c>
      <c r="CN862" s="17" t="str">
        <f t="shared" si="495"/>
        <v>não ok</v>
      </c>
      <c r="CO862" s="17">
        <f t="shared" si="496"/>
        <v>0</v>
      </c>
      <c r="CP862" s="33" t="str">
        <f>IF(CO862&gt;='PAINEL E TARGET'!$T$11,'PAINEL E TARGET'!$S$11,
IF(CO862&gt;='PAINEL E TARGET'!$T$12,'PAINEL E TARGET'!$S$12,
IF(CO862&gt;='PAINEL E TARGET'!$T$13,'PAINEL E TARGET'!$S$13,
IF(CO862&gt;='PAINEL E TARGET'!$T$14,'PAINEL E TARGET'!$S$14,
IF(CO862&gt;='PAINEL E TARGET'!$T$15,'PAINEL E TARGET'!$S$15,
IF(CO862&gt;='PAINEL E TARGET'!$T$16,'PAINEL E TARGET'!$S$16,
IF(CO862&gt;='PAINEL E TARGET'!$T$17,'PAINEL E TARGET'!$S$17,
IF(CO862&gt;='PAINEL E TARGET'!$T$18,'PAINEL E TARGET'!$S$18,'PAINEL E TARGET'!$S$19))))))))</f>
        <v>Não elegível</v>
      </c>
      <c r="CQ862" s="17">
        <f>IFERROR(VLOOKUP($BW862,'PAINEL E TARGET'!$G$1:$Q$99,5,0),0)</f>
        <v>0.25</v>
      </c>
      <c r="CR862" s="17">
        <f>VLOOKUP(CP862,'PAINEL E TARGET'!$S$10:$U$19,3,0)</f>
        <v>0</v>
      </c>
      <c r="CS862" s="16">
        <f t="shared" si="497"/>
        <v>0</v>
      </c>
      <c r="CT862" s="17">
        <f t="shared" si="483"/>
        <v>1.1559999999999999</v>
      </c>
      <c r="CU862" s="33" t="str">
        <f>IF(CT862&gt;='PAINEL E TARGET'!$T$11,'PAINEL E TARGET'!$S$11,
IF(CT862&gt;='PAINEL E TARGET'!$T$12,'PAINEL E TARGET'!$S$12,
IF(CT862&gt;='PAINEL E TARGET'!$T$13,'PAINEL E TARGET'!$S$13,
IF(CT862&gt;='PAINEL E TARGET'!$T$14,'PAINEL E TARGET'!$S$14,
IF(CT862&gt;='PAINEL E TARGET'!$T$15,'PAINEL E TARGET'!$S$15,
IF(CT862&gt;='PAINEL E TARGET'!$T$16,'PAINEL E TARGET'!$S$16,
IF(CT862&gt;='PAINEL E TARGET'!$T$17,'PAINEL E TARGET'!$S$17,
IF(CT862&gt;='PAINEL E TARGET'!$T$18,'PAINEL E TARGET'!$S$18,'PAINEL E TARGET'!$S$19))))))))</f>
        <v>5. Fx de 115% a 119,9%</v>
      </c>
      <c r="CV862" s="17">
        <f>IFERROR(VLOOKUP($BW862,'PAINEL E TARGET'!$G$1:$Q$99,6,0),0)</f>
        <v>0.2</v>
      </c>
      <c r="CW862" s="17">
        <f>VLOOKUP(CU862,'PAINEL E TARGET'!$S$10:$U$19,3,0)</f>
        <v>1.3</v>
      </c>
      <c r="CX862" s="16">
        <f t="shared" si="498"/>
        <v>487.5</v>
      </c>
      <c r="CY862" s="17">
        <f t="shared" si="484"/>
        <v>1.254</v>
      </c>
      <c r="CZ862" s="33" t="str">
        <f>IF(CY862&gt;='PAINEL E TARGET'!$T$11,'PAINEL E TARGET'!$S$11,
IF(CY862&gt;='PAINEL E TARGET'!$T$12,'PAINEL E TARGET'!$S$12,
IF(CY862&gt;='PAINEL E TARGET'!$T$13,'PAINEL E TARGET'!$S$13,
IF(CY862&gt;='PAINEL E TARGET'!$T$14,'PAINEL E TARGET'!$S$14,
IF(CY862&gt;='PAINEL E TARGET'!$T$15,'PAINEL E TARGET'!$S$15,
IF(CY862&gt;='PAINEL E TARGET'!$T$16,'PAINEL E TARGET'!$S$16,
IF(CY862&gt;='PAINEL E TARGET'!$T$17,'PAINEL E TARGET'!$S$17,
IF(CY862&gt;='PAINEL E TARGET'!$T$18,'PAINEL E TARGET'!$S$18,'PAINEL E TARGET'!$S$19))))))))</f>
        <v>7. Fx de 125% a 129,9%</v>
      </c>
      <c r="DA862" s="17">
        <f>IFERROR(VLOOKUP($BW862,'PAINEL E TARGET'!$G$1:$Q$99,7,0),0)</f>
        <v>0.15</v>
      </c>
      <c r="DB862" s="17">
        <f>VLOOKUP(CZ862,'PAINEL E TARGET'!$S$10:$U$19,3,0)</f>
        <v>1.5</v>
      </c>
      <c r="DC862" s="16">
        <f t="shared" si="499"/>
        <v>421.87499999999994</v>
      </c>
      <c r="DD862" s="17">
        <f t="shared" si="485"/>
        <v>1.0309999999999999</v>
      </c>
      <c r="DE862" s="33" t="str">
        <f>IF(DD862&gt;='PAINEL E TARGET'!$T$11,'PAINEL E TARGET'!$S$11,
IF(DD862&gt;='PAINEL E TARGET'!$T$12,'PAINEL E TARGET'!$S$12,
IF(DD862&gt;='PAINEL E TARGET'!$T$13,'PAINEL E TARGET'!$S$13,
IF(DD862&gt;='PAINEL E TARGET'!$T$14,'PAINEL E TARGET'!$S$14,
IF(DD862&gt;='PAINEL E TARGET'!$T$15,'PAINEL E TARGET'!$S$15,
IF(DD862&gt;='PAINEL E TARGET'!$T$16,'PAINEL E TARGET'!$S$16,
IF(DD862&gt;='PAINEL E TARGET'!$T$17,'PAINEL E TARGET'!$S$17,
IF(DD862&gt;='PAINEL E TARGET'!$T$18,'PAINEL E TARGET'!$S$18,'PAINEL E TARGET'!$S$19))))))))</f>
        <v>2. Fx de 100% a 104,9%</v>
      </c>
      <c r="DF862" s="17">
        <f>IFERROR(VLOOKUP($BW862,'PAINEL E TARGET'!$G$1:$Q$99,8,0),0)</f>
        <v>0.1</v>
      </c>
      <c r="DG862" s="17">
        <f>VLOOKUP(DE862,'PAINEL E TARGET'!$S$10:$U$19,3,0)</f>
        <v>1</v>
      </c>
      <c r="DH862" s="16">
        <f t="shared" si="500"/>
        <v>187.5</v>
      </c>
      <c r="DI862" s="17">
        <f t="shared" si="486"/>
        <v>0.73099999999999998</v>
      </c>
      <c r="DJ862" s="33" t="str">
        <f>IF(DI862&gt;='PAINEL E TARGET'!$T$11,'PAINEL E TARGET'!$S$11,
IF(DI862&gt;='PAINEL E TARGET'!$T$12,'PAINEL E TARGET'!$S$12,
IF(DI862&gt;='PAINEL E TARGET'!$T$13,'PAINEL E TARGET'!$S$13,
IF(DI862&gt;='PAINEL E TARGET'!$T$14,'PAINEL E TARGET'!$S$14,
IF(DI862&gt;='PAINEL E TARGET'!$T$15,'PAINEL E TARGET'!$S$15,
IF(DI862&gt;='PAINEL E TARGET'!$T$16,'PAINEL E TARGET'!$S$16,
IF(DI862&gt;='PAINEL E TARGET'!$T$17,'PAINEL E TARGET'!$S$17,
IF(DI862&gt;='PAINEL E TARGET'!$T$18,'PAINEL E TARGET'!$S$18,'PAINEL E TARGET'!$S$19))))))))</f>
        <v>Não elegível</v>
      </c>
      <c r="DK862" s="17">
        <f>IFERROR(VLOOKUP($BW862,'PAINEL E TARGET'!$G$1:$Q$99,9,0),0)</f>
        <v>0.05</v>
      </c>
      <c r="DL862" s="17">
        <f>VLOOKUP(DJ862,'PAINEL E TARGET'!$S$10:$U$19,3,0)</f>
        <v>0</v>
      </c>
      <c r="DM862" s="16">
        <f t="shared" si="501"/>
        <v>0</v>
      </c>
      <c r="DN862" s="17">
        <f t="shared" si="487"/>
        <v>0.76800000000000002</v>
      </c>
      <c r="DO862" s="33" t="str">
        <f>IF(DN862&gt;='PAINEL E TARGET'!$T$11,'PAINEL E TARGET'!$S$11,
IF(DN862&gt;='PAINEL E TARGET'!$T$12,'PAINEL E TARGET'!$S$12,
IF(DN862&gt;='PAINEL E TARGET'!$T$13,'PAINEL E TARGET'!$S$13,
IF(DN862&gt;='PAINEL E TARGET'!$T$14,'PAINEL E TARGET'!$S$14,
IF(DN862&gt;='PAINEL E TARGET'!$T$15,'PAINEL E TARGET'!$S$15,
IF(DN862&gt;='PAINEL E TARGET'!$T$16,'PAINEL E TARGET'!$S$16,
IF(DN862&gt;='PAINEL E TARGET'!$T$17,'PAINEL E TARGET'!$S$17,
IF(DN862&gt;='PAINEL E TARGET'!$T$18,'PAINEL E TARGET'!$S$18,'PAINEL E TARGET'!$S$19))))))))</f>
        <v>Não elegível</v>
      </c>
      <c r="DP862" s="17">
        <f>IFERROR(VLOOKUP($BW862,'PAINEL E TARGET'!$G$1:$Q$99,10,0),0)</f>
        <v>0</v>
      </c>
      <c r="DQ862" s="17">
        <f>VLOOKUP(DO862,'PAINEL E TARGET'!$S$10:$U$19,3,0)</f>
        <v>0</v>
      </c>
      <c r="DR862" s="16">
        <f t="shared" si="502"/>
        <v>0</v>
      </c>
      <c r="DS862" s="17">
        <f t="shared" si="488"/>
        <v>0.86299999999999999</v>
      </c>
      <c r="DT862" s="16">
        <f>IF(DS862&gt;=1,VLOOKUP(BO862,'PAINEL E TARGET'!$S$1:$W$8,5,0),0)</f>
        <v>0</v>
      </c>
      <c r="DU862" s="16">
        <f t="shared" si="503"/>
        <v>1565.625</v>
      </c>
    </row>
    <row r="863" spans="2:125" s="32" customFormat="1" x14ac:dyDescent="0.2">
      <c r="B863" s="44">
        <v>43541</v>
      </c>
      <c r="C863" s="65">
        <v>1802</v>
      </c>
      <c r="D863" s="66" t="s">
        <v>856</v>
      </c>
      <c r="E863" s="65">
        <v>117</v>
      </c>
      <c r="F863" s="65" t="s">
        <v>1018</v>
      </c>
      <c r="G863" s="67">
        <v>1295650.2091770242</v>
      </c>
      <c r="H863" s="67">
        <v>711132.44301655632</v>
      </c>
      <c r="I863" s="67">
        <v>559296.04999999993</v>
      </c>
      <c r="J863" s="68">
        <v>0.78648647729742038</v>
      </c>
      <c r="K863" s="67">
        <v>75805.99835747818</v>
      </c>
      <c r="L863" s="67">
        <v>590139.27295713627</v>
      </c>
      <c r="M863" s="67">
        <v>66337.240000000005</v>
      </c>
      <c r="N863" s="67">
        <v>479514.9</v>
      </c>
      <c r="O863" s="67">
        <v>1215258.9118681077</v>
      </c>
      <c r="P863" s="67" t="s">
        <v>1082</v>
      </c>
      <c r="Q863" s="67" t="s">
        <v>1082</v>
      </c>
      <c r="R863" s="67">
        <v>0</v>
      </c>
      <c r="S863" s="67">
        <v>0</v>
      </c>
      <c r="T863" s="68">
        <v>0.10484130304307761</v>
      </c>
      <c r="U863" s="68">
        <v>0.10689299486853709</v>
      </c>
      <c r="V863" s="68">
        <v>1.0195694994807196</v>
      </c>
      <c r="W863" s="67">
        <v>69818.570000000007</v>
      </c>
      <c r="X863" s="67">
        <v>58347.77</v>
      </c>
      <c r="Y863" s="68">
        <v>0.83570560095974455</v>
      </c>
      <c r="Z863" s="68">
        <v>0.1352586974935448</v>
      </c>
      <c r="AA863" s="68">
        <v>0.18454061570593092</v>
      </c>
      <c r="AB863" s="68">
        <v>1.3643530443928613</v>
      </c>
      <c r="AC863" s="67">
        <v>90074.890000000014</v>
      </c>
      <c r="AD863" s="67">
        <v>100731.89</v>
      </c>
      <c r="AE863" s="68">
        <v>1.1183126618306165</v>
      </c>
      <c r="AF863" s="43">
        <v>80</v>
      </c>
      <c r="AG863" s="43">
        <v>80</v>
      </c>
      <c r="AH863" s="43">
        <v>22</v>
      </c>
      <c r="AI863" s="43">
        <v>20</v>
      </c>
      <c r="AJ863" s="67">
        <v>29910.240000000002</v>
      </c>
      <c r="AK863" s="67">
        <v>28017.5</v>
      </c>
      <c r="AL863" s="68">
        <v>0.93671933090473358</v>
      </c>
      <c r="AM863" s="67">
        <v>6706.26</v>
      </c>
      <c r="AN863" s="67">
        <v>4885.2699999999986</v>
      </c>
      <c r="AO863" s="68">
        <v>0.72846415140480658</v>
      </c>
      <c r="AP863" s="67">
        <v>6221.4800000000005</v>
      </c>
      <c r="AQ863" s="67">
        <v>3807.91</v>
      </c>
      <c r="AR863" s="68">
        <v>0.61205854555507688</v>
      </c>
      <c r="AS863" s="67">
        <v>26980.590000000004</v>
      </c>
      <c r="AT863" s="67">
        <v>21637.090000000004</v>
      </c>
      <c r="AU863" s="68">
        <v>0.80195021680400613</v>
      </c>
      <c r="AV863" s="43">
        <v>1399.5400000000002</v>
      </c>
      <c r="AW863" s="43">
        <v>829.84999999999991</v>
      </c>
      <c r="AX863" s="69">
        <v>0.59294482472812482</v>
      </c>
      <c r="AY863" s="43">
        <v>75805.99835747818</v>
      </c>
      <c r="AZ863" s="43">
        <v>66337.240000000005</v>
      </c>
      <c r="BA863" s="43">
        <v>35081.047683121098</v>
      </c>
      <c r="BB863" s="43">
        <v>29351.890000000003</v>
      </c>
      <c r="BC863" s="43">
        <v>138331.85261272753</v>
      </c>
      <c r="BD863" s="43">
        <v>64045.457095514852</v>
      </c>
      <c r="BE863" s="43">
        <v>128035.59000000001</v>
      </c>
      <c r="BF863" s="43">
        <v>165182.27000000005</v>
      </c>
      <c r="BG863" s="43">
        <v>2557.0299999999997</v>
      </c>
      <c r="BH863" s="43">
        <v>45</v>
      </c>
      <c r="BI863" s="44">
        <v>43173</v>
      </c>
      <c r="BJ863" s="44">
        <v>43541</v>
      </c>
      <c r="BK863" s="44">
        <v>43172</v>
      </c>
      <c r="BL863" s="43">
        <f t="shared" si="489"/>
        <v>559296.04999999993</v>
      </c>
      <c r="BM863" s="43">
        <f t="shared" si="490"/>
        <v>545852.14</v>
      </c>
      <c r="BO863" s="16" t="str">
        <f>IFERROR(VLOOKUP($C863,'PORTE LOJA'!A:B,2,0),"PORTE 1")</f>
        <v>PORTE 2</v>
      </c>
      <c r="BP863" s="16">
        <f>VLOOKUP(BO863,'PAINEL E TARGET'!$S$1:$W$8,3,0)</f>
        <v>1875</v>
      </c>
      <c r="BQ863" s="16">
        <f t="shared" si="468"/>
        <v>1</v>
      </c>
      <c r="BR863" s="16">
        <f t="shared" si="469"/>
        <v>1</v>
      </c>
      <c r="BS863" s="16">
        <f t="shared" si="470"/>
        <v>1</v>
      </c>
      <c r="BT863" s="16">
        <f t="shared" si="471"/>
        <v>1</v>
      </c>
      <c r="BU863" s="16">
        <f t="shared" si="472"/>
        <v>1</v>
      </c>
      <c r="BV863" s="16">
        <f t="shared" si="473"/>
        <v>1</v>
      </c>
      <c r="BW863" s="17" t="str">
        <f t="shared" si="491"/>
        <v>111111</v>
      </c>
      <c r="BY863" s="17">
        <f t="shared" si="474"/>
        <v>0.78600000000000003</v>
      </c>
      <c r="BZ863" s="17">
        <f t="shared" si="475"/>
        <v>0.82</v>
      </c>
      <c r="CA863" s="17" t="str">
        <f t="shared" si="492"/>
        <v>Sem Retira</v>
      </c>
      <c r="CB863" s="17">
        <f t="shared" si="493"/>
        <v>0.82</v>
      </c>
      <c r="CC863" s="33" t="str">
        <f>IF(CB863&gt;='PAINEL E TARGET'!$T$11,'PAINEL E TARGET'!$S$11,
IF(CB863&gt;='PAINEL E TARGET'!$T$12,'PAINEL E TARGET'!$S$12,
IF(CB863&gt;='PAINEL E TARGET'!$T$13,'PAINEL E TARGET'!$S$13,
IF(CB863&gt;='PAINEL E TARGET'!$T$14,'PAINEL E TARGET'!$S$14,
IF(CB863&gt;='PAINEL E TARGET'!$T$15,'PAINEL E TARGET'!$S$15,
IF(CB863&gt;='PAINEL E TARGET'!$T$16,'PAINEL E TARGET'!$S$16,
IF(CB863&gt;='PAINEL E TARGET'!$T$17,'PAINEL E TARGET'!$S$17,
IF(CB863&gt;='PAINEL E TARGET'!$T$18,'PAINEL E TARGET'!$S$18,'PAINEL E TARGET'!$S$19))))))))</f>
        <v>Não elegível</v>
      </c>
      <c r="CD863" s="17">
        <f>IFERROR(VLOOKUP($BW863,'PAINEL E TARGET'!$G$1:$Q$99,4,0),0)</f>
        <v>0.25</v>
      </c>
      <c r="CE863" s="17">
        <f>VLOOKUP(CC863,'PAINEL E TARGET'!$S$10:$U$19,3,0)</f>
        <v>0</v>
      </c>
      <c r="CF863" s="16">
        <f t="shared" si="494"/>
        <v>0</v>
      </c>
      <c r="CG863" s="17">
        <f t="shared" si="476"/>
        <v>0.93700000000000006</v>
      </c>
      <c r="CH863" s="17">
        <f t="shared" si="477"/>
        <v>0.72799999999999998</v>
      </c>
      <c r="CI863" s="17">
        <f t="shared" si="478"/>
        <v>0.61199999999999999</v>
      </c>
      <c r="CJ863" s="17">
        <f t="shared" si="479"/>
        <v>0.80200000000000005</v>
      </c>
      <c r="CK863" s="17">
        <f t="shared" si="480"/>
        <v>0.59299999999999997</v>
      </c>
      <c r="CL863" s="17">
        <f t="shared" si="481"/>
        <v>0.83599999999999997</v>
      </c>
      <c r="CM863" s="16">
        <f t="shared" si="482"/>
        <v>3</v>
      </c>
      <c r="CN863" s="17" t="str">
        <f t="shared" si="495"/>
        <v>não ok</v>
      </c>
      <c r="CO863" s="17">
        <f t="shared" si="496"/>
        <v>0</v>
      </c>
      <c r="CP863" s="33" t="str">
        <f>IF(CO863&gt;='PAINEL E TARGET'!$T$11,'PAINEL E TARGET'!$S$11,
IF(CO863&gt;='PAINEL E TARGET'!$T$12,'PAINEL E TARGET'!$S$12,
IF(CO863&gt;='PAINEL E TARGET'!$T$13,'PAINEL E TARGET'!$S$13,
IF(CO863&gt;='PAINEL E TARGET'!$T$14,'PAINEL E TARGET'!$S$14,
IF(CO863&gt;='PAINEL E TARGET'!$T$15,'PAINEL E TARGET'!$S$15,
IF(CO863&gt;='PAINEL E TARGET'!$T$16,'PAINEL E TARGET'!$S$16,
IF(CO863&gt;='PAINEL E TARGET'!$T$17,'PAINEL E TARGET'!$S$17,
IF(CO863&gt;='PAINEL E TARGET'!$T$18,'PAINEL E TARGET'!$S$18,'PAINEL E TARGET'!$S$19))))))))</f>
        <v>Não elegível</v>
      </c>
      <c r="CQ863" s="17">
        <f>IFERROR(VLOOKUP($BW863,'PAINEL E TARGET'!$G$1:$Q$99,5,0),0)</f>
        <v>0.25</v>
      </c>
      <c r="CR863" s="17">
        <f>VLOOKUP(CP863,'PAINEL E TARGET'!$S$10:$U$19,3,0)</f>
        <v>0</v>
      </c>
      <c r="CS863" s="16">
        <f t="shared" si="497"/>
        <v>0</v>
      </c>
      <c r="CT863" s="17">
        <f t="shared" si="483"/>
        <v>1.1180000000000001</v>
      </c>
      <c r="CU863" s="33" t="str">
        <f>IF(CT863&gt;='PAINEL E TARGET'!$T$11,'PAINEL E TARGET'!$S$11,
IF(CT863&gt;='PAINEL E TARGET'!$T$12,'PAINEL E TARGET'!$S$12,
IF(CT863&gt;='PAINEL E TARGET'!$T$13,'PAINEL E TARGET'!$S$13,
IF(CT863&gt;='PAINEL E TARGET'!$T$14,'PAINEL E TARGET'!$S$14,
IF(CT863&gt;='PAINEL E TARGET'!$T$15,'PAINEL E TARGET'!$S$15,
IF(CT863&gt;='PAINEL E TARGET'!$T$16,'PAINEL E TARGET'!$S$16,
IF(CT863&gt;='PAINEL E TARGET'!$T$17,'PAINEL E TARGET'!$S$17,
IF(CT863&gt;='PAINEL E TARGET'!$T$18,'PAINEL E TARGET'!$S$18,'PAINEL E TARGET'!$S$19))))))))</f>
        <v>4. Fx de 110% a 114,9%</v>
      </c>
      <c r="CV863" s="17">
        <f>IFERROR(VLOOKUP($BW863,'PAINEL E TARGET'!$G$1:$Q$99,6,0),0)</f>
        <v>0.2</v>
      </c>
      <c r="CW863" s="17">
        <f>VLOOKUP(CU863,'PAINEL E TARGET'!$S$10:$U$19,3,0)</f>
        <v>1.2</v>
      </c>
      <c r="CX863" s="16">
        <f t="shared" si="498"/>
        <v>450</v>
      </c>
      <c r="CY863" s="17">
        <f t="shared" si="484"/>
        <v>0.875</v>
      </c>
      <c r="CZ863" s="33" t="str">
        <f>IF(CY863&gt;='PAINEL E TARGET'!$T$11,'PAINEL E TARGET'!$S$11,
IF(CY863&gt;='PAINEL E TARGET'!$T$12,'PAINEL E TARGET'!$S$12,
IF(CY863&gt;='PAINEL E TARGET'!$T$13,'PAINEL E TARGET'!$S$13,
IF(CY863&gt;='PAINEL E TARGET'!$T$14,'PAINEL E TARGET'!$S$14,
IF(CY863&gt;='PAINEL E TARGET'!$T$15,'PAINEL E TARGET'!$S$15,
IF(CY863&gt;='PAINEL E TARGET'!$T$16,'PAINEL E TARGET'!$S$16,
IF(CY863&gt;='PAINEL E TARGET'!$T$17,'PAINEL E TARGET'!$S$17,
IF(CY863&gt;='PAINEL E TARGET'!$T$18,'PAINEL E TARGET'!$S$18,'PAINEL E TARGET'!$S$19))))))))</f>
        <v>Não elegível</v>
      </c>
      <c r="DA863" s="17">
        <f>IFERROR(VLOOKUP($BW863,'PAINEL E TARGET'!$G$1:$Q$99,7,0),0)</f>
        <v>0.15</v>
      </c>
      <c r="DB863" s="17">
        <f>VLOOKUP(CZ863,'PAINEL E TARGET'!$S$10:$U$19,3,0)</f>
        <v>0</v>
      </c>
      <c r="DC863" s="16">
        <f t="shared" si="499"/>
        <v>0</v>
      </c>
      <c r="DD863" s="17">
        <f t="shared" si="485"/>
        <v>0.83699999999999997</v>
      </c>
      <c r="DE863" s="33" t="str">
        <f>IF(DD863&gt;='PAINEL E TARGET'!$T$11,'PAINEL E TARGET'!$S$11,
IF(DD863&gt;='PAINEL E TARGET'!$T$12,'PAINEL E TARGET'!$S$12,
IF(DD863&gt;='PAINEL E TARGET'!$T$13,'PAINEL E TARGET'!$S$13,
IF(DD863&gt;='PAINEL E TARGET'!$T$14,'PAINEL E TARGET'!$S$14,
IF(DD863&gt;='PAINEL E TARGET'!$T$15,'PAINEL E TARGET'!$S$15,
IF(DD863&gt;='PAINEL E TARGET'!$T$16,'PAINEL E TARGET'!$S$16,
IF(DD863&gt;='PAINEL E TARGET'!$T$17,'PAINEL E TARGET'!$S$17,
IF(DD863&gt;='PAINEL E TARGET'!$T$18,'PAINEL E TARGET'!$S$18,'PAINEL E TARGET'!$S$19))))))))</f>
        <v>Não elegível</v>
      </c>
      <c r="DF863" s="17">
        <f>IFERROR(VLOOKUP($BW863,'PAINEL E TARGET'!$G$1:$Q$99,8,0),0)</f>
        <v>0.1</v>
      </c>
      <c r="DG863" s="17">
        <f>VLOOKUP(DE863,'PAINEL E TARGET'!$S$10:$U$19,3,0)</f>
        <v>0</v>
      </c>
      <c r="DH863" s="16">
        <f t="shared" si="500"/>
        <v>0</v>
      </c>
      <c r="DI863" s="17">
        <f t="shared" si="486"/>
        <v>0.90900000000000003</v>
      </c>
      <c r="DJ863" s="33" t="str">
        <f>IF(DI863&gt;='PAINEL E TARGET'!$T$11,'PAINEL E TARGET'!$S$11,
IF(DI863&gt;='PAINEL E TARGET'!$T$12,'PAINEL E TARGET'!$S$12,
IF(DI863&gt;='PAINEL E TARGET'!$T$13,'PAINEL E TARGET'!$S$13,
IF(DI863&gt;='PAINEL E TARGET'!$T$14,'PAINEL E TARGET'!$S$14,
IF(DI863&gt;='PAINEL E TARGET'!$T$15,'PAINEL E TARGET'!$S$15,
IF(DI863&gt;='PAINEL E TARGET'!$T$16,'PAINEL E TARGET'!$S$16,
IF(DI863&gt;='PAINEL E TARGET'!$T$17,'PAINEL E TARGET'!$S$17,
IF(DI863&gt;='PAINEL E TARGET'!$T$18,'PAINEL E TARGET'!$S$18,'PAINEL E TARGET'!$S$19))))))))</f>
        <v>1. Fx de 90% a 99,9%</v>
      </c>
      <c r="DK863" s="17">
        <f>IFERROR(VLOOKUP($BW863,'PAINEL E TARGET'!$G$1:$Q$99,9,0),0)</f>
        <v>0.05</v>
      </c>
      <c r="DL863" s="17">
        <f>VLOOKUP(DJ863,'PAINEL E TARGET'!$S$10:$U$19,3,0)</f>
        <v>0.5</v>
      </c>
      <c r="DM863" s="16">
        <f t="shared" si="501"/>
        <v>46.875</v>
      </c>
      <c r="DN863" s="17">
        <f t="shared" si="487"/>
        <v>0.59299999999999997</v>
      </c>
      <c r="DO863" s="33" t="str">
        <f>IF(DN863&gt;='PAINEL E TARGET'!$T$11,'PAINEL E TARGET'!$S$11,
IF(DN863&gt;='PAINEL E TARGET'!$T$12,'PAINEL E TARGET'!$S$12,
IF(DN863&gt;='PAINEL E TARGET'!$T$13,'PAINEL E TARGET'!$S$13,
IF(DN863&gt;='PAINEL E TARGET'!$T$14,'PAINEL E TARGET'!$S$14,
IF(DN863&gt;='PAINEL E TARGET'!$T$15,'PAINEL E TARGET'!$S$15,
IF(DN863&gt;='PAINEL E TARGET'!$T$16,'PAINEL E TARGET'!$S$16,
IF(DN863&gt;='PAINEL E TARGET'!$T$17,'PAINEL E TARGET'!$S$17,
IF(DN863&gt;='PAINEL E TARGET'!$T$18,'PAINEL E TARGET'!$S$18,'PAINEL E TARGET'!$S$19))))))))</f>
        <v>Não elegível</v>
      </c>
      <c r="DP863" s="17">
        <f>IFERROR(VLOOKUP($BW863,'PAINEL E TARGET'!$G$1:$Q$99,10,0),0)</f>
        <v>0</v>
      </c>
      <c r="DQ863" s="17">
        <f>VLOOKUP(DO863,'PAINEL E TARGET'!$S$10:$U$19,3,0)</f>
        <v>0</v>
      </c>
      <c r="DR863" s="16">
        <f t="shared" si="502"/>
        <v>0</v>
      </c>
      <c r="DS863" s="17">
        <f t="shared" si="488"/>
        <v>1</v>
      </c>
      <c r="DT863" s="16">
        <f>IF(DS863&gt;=1,VLOOKUP(BO863,'PAINEL E TARGET'!$S$1:$W$8,5,0),0)</f>
        <v>190</v>
      </c>
      <c r="DU863" s="16">
        <f t="shared" si="503"/>
        <v>686.875</v>
      </c>
    </row>
    <row r="864" spans="2:125" s="32" customFormat="1" x14ac:dyDescent="0.2">
      <c r="B864" s="44">
        <v>43541</v>
      </c>
      <c r="C864" s="65">
        <v>1803</v>
      </c>
      <c r="D864" s="66" t="s">
        <v>857</v>
      </c>
      <c r="E864" s="65">
        <v>120</v>
      </c>
      <c r="F864" s="65" t="s">
        <v>1018</v>
      </c>
      <c r="G864" s="67">
        <v>715492.47483283165</v>
      </c>
      <c r="H864" s="67">
        <v>382431.54035830748</v>
      </c>
      <c r="I864" s="67">
        <v>286891.61</v>
      </c>
      <c r="J864" s="68">
        <v>0.75017769123123501</v>
      </c>
      <c r="K864" s="67">
        <v>32105.239535836339</v>
      </c>
      <c r="L864" s="67">
        <v>325301.83698498487</v>
      </c>
      <c r="M864" s="67">
        <v>22484.77</v>
      </c>
      <c r="N864" s="67">
        <v>257103.24000000002</v>
      </c>
      <c r="O864" s="67">
        <v>669398.67902038968</v>
      </c>
      <c r="P864" s="67" t="s">
        <v>1082</v>
      </c>
      <c r="Q864" s="67" t="s">
        <v>1082</v>
      </c>
      <c r="R864" s="67">
        <v>0</v>
      </c>
      <c r="S864" s="67">
        <v>0</v>
      </c>
      <c r="T864" s="68">
        <v>0.10759837318934463</v>
      </c>
      <c r="U864" s="68">
        <v>0.1050551488241574</v>
      </c>
      <c r="V864" s="68">
        <v>0.97636372846723396</v>
      </c>
      <c r="W864" s="67">
        <v>38456.42</v>
      </c>
      <c r="X864" s="67">
        <v>29372.160000000007</v>
      </c>
      <c r="Y864" s="68">
        <v>0.76377780355009661</v>
      </c>
      <c r="Z864" s="68">
        <v>0.18797411806726247</v>
      </c>
      <c r="AA864" s="68">
        <v>0.22299446961262756</v>
      </c>
      <c r="AB864" s="68">
        <v>1.186304114127211</v>
      </c>
      <c r="AC864" s="67">
        <v>67183.28</v>
      </c>
      <c r="AD864" s="67">
        <v>62346.580000000009</v>
      </c>
      <c r="AE864" s="68">
        <v>0.92800738517083436</v>
      </c>
      <c r="AF864" s="43">
        <v>80</v>
      </c>
      <c r="AG864" s="43">
        <v>75</v>
      </c>
      <c r="AH864" s="43">
        <v>15</v>
      </c>
      <c r="AI864" s="43">
        <v>12</v>
      </c>
      <c r="AJ864" s="67">
        <v>19591.799999999996</v>
      </c>
      <c r="AK864" s="67">
        <v>14849.8</v>
      </c>
      <c r="AL864" s="68">
        <v>0.75795996284159717</v>
      </c>
      <c r="AM864" s="67">
        <v>4536.1999999999989</v>
      </c>
      <c r="AN864" s="67">
        <v>4570.57</v>
      </c>
      <c r="AO864" s="68">
        <v>1.0075768264185885</v>
      </c>
      <c r="AP864" s="67">
        <v>1172.3499999999999</v>
      </c>
      <c r="AQ864" s="67">
        <v>755.98</v>
      </c>
      <c r="AR864" s="68">
        <v>0.64484155755533767</v>
      </c>
      <c r="AS864" s="67">
        <v>13156.070000000002</v>
      </c>
      <c r="AT864" s="67">
        <v>9195.8100000000013</v>
      </c>
      <c r="AU864" s="68">
        <v>0.69897849433759474</v>
      </c>
      <c r="AV864" s="43">
        <v>611.95000000000005</v>
      </c>
      <c r="AW864" s="43">
        <v>869.83</v>
      </c>
      <c r="AX864" s="69">
        <v>1.4214069776942559</v>
      </c>
      <c r="AY864" s="43">
        <v>32105.239535836339</v>
      </c>
      <c r="AZ864" s="43">
        <v>22484.77</v>
      </c>
      <c r="BA864" s="43">
        <v>16931.557102951665</v>
      </c>
      <c r="BB864" s="43">
        <v>18560.650000000001</v>
      </c>
      <c r="BC864" s="43">
        <v>60126.308134788174</v>
      </c>
      <c r="BD864" s="43">
        <v>31723.400914143509</v>
      </c>
      <c r="BE864" s="43">
        <v>72542.680000000008</v>
      </c>
      <c r="BF864" s="43">
        <v>126731.91</v>
      </c>
      <c r="BG864" s="43">
        <v>1147.8899999999999</v>
      </c>
      <c r="BH864" s="43">
        <v>32</v>
      </c>
      <c r="BI864" s="44">
        <v>43173</v>
      </c>
      <c r="BJ864" s="44">
        <v>43541</v>
      </c>
      <c r="BK864" s="44">
        <v>43172</v>
      </c>
      <c r="BL864" s="43">
        <f t="shared" si="489"/>
        <v>286891.61</v>
      </c>
      <c r="BM864" s="43">
        <f t="shared" si="490"/>
        <v>279588.01</v>
      </c>
      <c r="BO864" s="16" t="str">
        <f>IFERROR(VLOOKUP($C864,'PORTE LOJA'!A:B,2,0),"PORTE 1")</f>
        <v>PORTE 1</v>
      </c>
      <c r="BP864" s="16">
        <f>VLOOKUP(BO864,'PAINEL E TARGET'!$S$1:$W$8,3,0)</f>
        <v>1650</v>
      </c>
      <c r="BQ864" s="16">
        <f t="shared" si="468"/>
        <v>1</v>
      </c>
      <c r="BR864" s="16">
        <f t="shared" si="469"/>
        <v>1</v>
      </c>
      <c r="BS864" s="16">
        <f t="shared" si="470"/>
        <v>1</v>
      </c>
      <c r="BT864" s="16">
        <f t="shared" si="471"/>
        <v>1</v>
      </c>
      <c r="BU864" s="16">
        <f t="shared" si="472"/>
        <v>1</v>
      </c>
      <c r="BV864" s="16">
        <f t="shared" si="473"/>
        <v>1</v>
      </c>
      <c r="BW864" s="17" t="str">
        <f t="shared" si="491"/>
        <v>111111</v>
      </c>
      <c r="BY864" s="17">
        <f t="shared" si="474"/>
        <v>0.75</v>
      </c>
      <c r="BZ864" s="17">
        <f t="shared" si="475"/>
        <v>0.78200000000000003</v>
      </c>
      <c r="CA864" s="17" t="str">
        <f t="shared" si="492"/>
        <v>Sem Retira</v>
      </c>
      <c r="CB864" s="17">
        <f t="shared" si="493"/>
        <v>0.78200000000000003</v>
      </c>
      <c r="CC864" s="33" t="str">
        <f>IF(CB864&gt;='PAINEL E TARGET'!$T$11,'PAINEL E TARGET'!$S$11,
IF(CB864&gt;='PAINEL E TARGET'!$T$12,'PAINEL E TARGET'!$S$12,
IF(CB864&gt;='PAINEL E TARGET'!$T$13,'PAINEL E TARGET'!$S$13,
IF(CB864&gt;='PAINEL E TARGET'!$T$14,'PAINEL E TARGET'!$S$14,
IF(CB864&gt;='PAINEL E TARGET'!$T$15,'PAINEL E TARGET'!$S$15,
IF(CB864&gt;='PAINEL E TARGET'!$T$16,'PAINEL E TARGET'!$S$16,
IF(CB864&gt;='PAINEL E TARGET'!$T$17,'PAINEL E TARGET'!$S$17,
IF(CB864&gt;='PAINEL E TARGET'!$T$18,'PAINEL E TARGET'!$S$18,'PAINEL E TARGET'!$S$19))))))))</f>
        <v>Não elegível</v>
      </c>
      <c r="CD864" s="17">
        <f>IFERROR(VLOOKUP($BW864,'PAINEL E TARGET'!$G$1:$Q$99,4,0),0)</f>
        <v>0.25</v>
      </c>
      <c r="CE864" s="17">
        <f>VLOOKUP(CC864,'PAINEL E TARGET'!$S$10:$U$19,3,0)</f>
        <v>0</v>
      </c>
      <c r="CF864" s="16">
        <f t="shared" si="494"/>
        <v>0</v>
      </c>
      <c r="CG864" s="17">
        <f t="shared" si="476"/>
        <v>0.75800000000000001</v>
      </c>
      <c r="CH864" s="17">
        <f t="shared" si="477"/>
        <v>1.008</v>
      </c>
      <c r="CI864" s="17">
        <f t="shared" si="478"/>
        <v>0.64500000000000002</v>
      </c>
      <c r="CJ864" s="17">
        <f t="shared" si="479"/>
        <v>0.69899999999999995</v>
      </c>
      <c r="CK864" s="17">
        <f t="shared" si="480"/>
        <v>1.421</v>
      </c>
      <c r="CL864" s="17">
        <f t="shared" si="481"/>
        <v>0.76400000000000001</v>
      </c>
      <c r="CM864" s="16">
        <f t="shared" si="482"/>
        <v>3</v>
      </c>
      <c r="CN864" s="17" t="str">
        <f t="shared" si="495"/>
        <v>não ok</v>
      </c>
      <c r="CO864" s="17">
        <f t="shared" si="496"/>
        <v>0</v>
      </c>
      <c r="CP864" s="33" t="str">
        <f>IF(CO864&gt;='PAINEL E TARGET'!$T$11,'PAINEL E TARGET'!$S$11,
IF(CO864&gt;='PAINEL E TARGET'!$T$12,'PAINEL E TARGET'!$S$12,
IF(CO864&gt;='PAINEL E TARGET'!$T$13,'PAINEL E TARGET'!$S$13,
IF(CO864&gt;='PAINEL E TARGET'!$T$14,'PAINEL E TARGET'!$S$14,
IF(CO864&gt;='PAINEL E TARGET'!$T$15,'PAINEL E TARGET'!$S$15,
IF(CO864&gt;='PAINEL E TARGET'!$T$16,'PAINEL E TARGET'!$S$16,
IF(CO864&gt;='PAINEL E TARGET'!$T$17,'PAINEL E TARGET'!$S$17,
IF(CO864&gt;='PAINEL E TARGET'!$T$18,'PAINEL E TARGET'!$S$18,'PAINEL E TARGET'!$S$19))))))))</f>
        <v>Não elegível</v>
      </c>
      <c r="CQ864" s="17">
        <f>IFERROR(VLOOKUP($BW864,'PAINEL E TARGET'!$G$1:$Q$99,5,0),0)</f>
        <v>0.25</v>
      </c>
      <c r="CR864" s="17">
        <f>VLOOKUP(CP864,'PAINEL E TARGET'!$S$10:$U$19,3,0)</f>
        <v>0</v>
      </c>
      <c r="CS864" s="16">
        <f t="shared" si="497"/>
        <v>0</v>
      </c>
      <c r="CT864" s="17">
        <f t="shared" si="483"/>
        <v>0.92800000000000005</v>
      </c>
      <c r="CU864" s="33" t="str">
        <f>IF(CT864&gt;='PAINEL E TARGET'!$T$11,'PAINEL E TARGET'!$S$11,
IF(CT864&gt;='PAINEL E TARGET'!$T$12,'PAINEL E TARGET'!$S$12,
IF(CT864&gt;='PAINEL E TARGET'!$T$13,'PAINEL E TARGET'!$S$13,
IF(CT864&gt;='PAINEL E TARGET'!$T$14,'PAINEL E TARGET'!$S$14,
IF(CT864&gt;='PAINEL E TARGET'!$T$15,'PAINEL E TARGET'!$S$15,
IF(CT864&gt;='PAINEL E TARGET'!$T$16,'PAINEL E TARGET'!$S$16,
IF(CT864&gt;='PAINEL E TARGET'!$T$17,'PAINEL E TARGET'!$S$17,
IF(CT864&gt;='PAINEL E TARGET'!$T$18,'PAINEL E TARGET'!$S$18,'PAINEL E TARGET'!$S$19))))))))</f>
        <v>1. Fx de 90% a 99,9%</v>
      </c>
      <c r="CV864" s="17">
        <f>IFERROR(VLOOKUP($BW864,'PAINEL E TARGET'!$G$1:$Q$99,6,0),0)</f>
        <v>0.2</v>
      </c>
      <c r="CW864" s="17">
        <f>VLOOKUP(CU864,'PAINEL E TARGET'!$S$10:$U$19,3,0)</f>
        <v>0.5</v>
      </c>
      <c r="CX864" s="16">
        <f t="shared" si="498"/>
        <v>165</v>
      </c>
      <c r="CY864" s="17">
        <f t="shared" si="484"/>
        <v>0.7</v>
      </c>
      <c r="CZ864" s="33" t="str">
        <f>IF(CY864&gt;='PAINEL E TARGET'!$T$11,'PAINEL E TARGET'!$S$11,
IF(CY864&gt;='PAINEL E TARGET'!$T$12,'PAINEL E TARGET'!$S$12,
IF(CY864&gt;='PAINEL E TARGET'!$T$13,'PAINEL E TARGET'!$S$13,
IF(CY864&gt;='PAINEL E TARGET'!$T$14,'PAINEL E TARGET'!$S$14,
IF(CY864&gt;='PAINEL E TARGET'!$T$15,'PAINEL E TARGET'!$S$15,
IF(CY864&gt;='PAINEL E TARGET'!$T$16,'PAINEL E TARGET'!$S$16,
IF(CY864&gt;='PAINEL E TARGET'!$T$17,'PAINEL E TARGET'!$S$17,
IF(CY864&gt;='PAINEL E TARGET'!$T$18,'PAINEL E TARGET'!$S$18,'PAINEL E TARGET'!$S$19))))))))</f>
        <v>Não elegível</v>
      </c>
      <c r="DA864" s="17">
        <f>IFERROR(VLOOKUP($BW864,'PAINEL E TARGET'!$G$1:$Q$99,7,0),0)</f>
        <v>0.15</v>
      </c>
      <c r="DB864" s="17">
        <f>VLOOKUP(CZ864,'PAINEL E TARGET'!$S$10:$U$19,3,0)</f>
        <v>0</v>
      </c>
      <c r="DC864" s="16">
        <f t="shared" si="499"/>
        <v>0</v>
      </c>
      <c r="DD864" s="17">
        <f t="shared" si="485"/>
        <v>1.0960000000000001</v>
      </c>
      <c r="DE864" s="33" t="str">
        <f>IF(DD864&gt;='PAINEL E TARGET'!$T$11,'PAINEL E TARGET'!$S$11,
IF(DD864&gt;='PAINEL E TARGET'!$T$12,'PAINEL E TARGET'!$S$12,
IF(DD864&gt;='PAINEL E TARGET'!$T$13,'PAINEL E TARGET'!$S$13,
IF(DD864&gt;='PAINEL E TARGET'!$T$14,'PAINEL E TARGET'!$S$14,
IF(DD864&gt;='PAINEL E TARGET'!$T$15,'PAINEL E TARGET'!$S$15,
IF(DD864&gt;='PAINEL E TARGET'!$T$16,'PAINEL E TARGET'!$S$16,
IF(DD864&gt;='PAINEL E TARGET'!$T$17,'PAINEL E TARGET'!$S$17,
IF(DD864&gt;='PAINEL E TARGET'!$T$18,'PAINEL E TARGET'!$S$18,'PAINEL E TARGET'!$S$19))))))))</f>
        <v>3. Fx de 105% a 109,9%</v>
      </c>
      <c r="DF864" s="17">
        <f>IFERROR(VLOOKUP($BW864,'PAINEL E TARGET'!$G$1:$Q$99,8,0),0)</f>
        <v>0.1</v>
      </c>
      <c r="DG864" s="17">
        <f>VLOOKUP(DE864,'PAINEL E TARGET'!$S$10:$U$19,3,0)</f>
        <v>1.1000000000000001</v>
      </c>
      <c r="DH864" s="16">
        <f t="shared" si="500"/>
        <v>181.50000000000003</v>
      </c>
      <c r="DI864" s="17">
        <f t="shared" si="486"/>
        <v>0.8</v>
      </c>
      <c r="DJ864" s="33" t="str">
        <f>IF(DI864&gt;='PAINEL E TARGET'!$T$11,'PAINEL E TARGET'!$S$11,
IF(DI864&gt;='PAINEL E TARGET'!$T$12,'PAINEL E TARGET'!$S$12,
IF(DI864&gt;='PAINEL E TARGET'!$T$13,'PAINEL E TARGET'!$S$13,
IF(DI864&gt;='PAINEL E TARGET'!$T$14,'PAINEL E TARGET'!$S$14,
IF(DI864&gt;='PAINEL E TARGET'!$T$15,'PAINEL E TARGET'!$S$15,
IF(DI864&gt;='PAINEL E TARGET'!$T$16,'PAINEL E TARGET'!$S$16,
IF(DI864&gt;='PAINEL E TARGET'!$T$17,'PAINEL E TARGET'!$S$17,
IF(DI864&gt;='PAINEL E TARGET'!$T$18,'PAINEL E TARGET'!$S$18,'PAINEL E TARGET'!$S$19))))))))</f>
        <v>Não elegível</v>
      </c>
      <c r="DK864" s="17">
        <f>IFERROR(VLOOKUP($BW864,'PAINEL E TARGET'!$G$1:$Q$99,9,0),0)</f>
        <v>0.05</v>
      </c>
      <c r="DL864" s="17">
        <f>VLOOKUP(DJ864,'PAINEL E TARGET'!$S$10:$U$19,3,0)</f>
        <v>0</v>
      </c>
      <c r="DM864" s="16">
        <f t="shared" si="501"/>
        <v>0</v>
      </c>
      <c r="DN864" s="17">
        <f t="shared" si="487"/>
        <v>1.421</v>
      </c>
      <c r="DO864" s="33" t="str">
        <f>IF(DN864&gt;='PAINEL E TARGET'!$T$11,'PAINEL E TARGET'!$S$11,
IF(DN864&gt;='PAINEL E TARGET'!$T$12,'PAINEL E TARGET'!$S$12,
IF(DN864&gt;='PAINEL E TARGET'!$T$13,'PAINEL E TARGET'!$S$13,
IF(DN864&gt;='PAINEL E TARGET'!$T$14,'PAINEL E TARGET'!$S$14,
IF(DN864&gt;='PAINEL E TARGET'!$T$15,'PAINEL E TARGET'!$S$15,
IF(DN864&gt;='PAINEL E TARGET'!$T$16,'PAINEL E TARGET'!$S$16,
IF(DN864&gt;='PAINEL E TARGET'!$T$17,'PAINEL E TARGET'!$S$17,
IF(DN864&gt;='PAINEL E TARGET'!$T$18,'PAINEL E TARGET'!$S$18,'PAINEL E TARGET'!$S$19))))))))</f>
        <v>8. Fx de 130% ou mais</v>
      </c>
      <c r="DP864" s="17">
        <f>IFERROR(VLOOKUP($BW864,'PAINEL E TARGET'!$G$1:$Q$99,10,0),0)</f>
        <v>0</v>
      </c>
      <c r="DQ864" s="17">
        <f>VLOOKUP(DO864,'PAINEL E TARGET'!$S$10:$U$19,3,0)</f>
        <v>1.6</v>
      </c>
      <c r="DR864" s="16">
        <f t="shared" si="502"/>
        <v>0</v>
      </c>
      <c r="DS864" s="17">
        <f t="shared" si="488"/>
        <v>0.93799999999999994</v>
      </c>
      <c r="DT864" s="16">
        <f>IF(DS864&gt;=1,VLOOKUP(BO864,'PAINEL E TARGET'!$S$1:$W$8,5,0),0)</f>
        <v>0</v>
      </c>
      <c r="DU864" s="16">
        <f t="shared" si="503"/>
        <v>346.5</v>
      </c>
    </row>
    <row r="865" spans="2:125" s="32" customFormat="1" x14ac:dyDescent="0.2">
      <c r="B865" s="44">
        <v>43541</v>
      </c>
      <c r="C865" s="65">
        <v>1804</v>
      </c>
      <c r="D865" s="66" t="s">
        <v>858</v>
      </c>
      <c r="E865" s="65">
        <v>511</v>
      </c>
      <c r="F865" s="65" t="s">
        <v>944</v>
      </c>
      <c r="G865" s="67">
        <v>1195685.0279318623</v>
      </c>
      <c r="H865" s="67">
        <v>695236.88387570158</v>
      </c>
      <c r="I865" s="67">
        <v>656570.56999999983</v>
      </c>
      <c r="J865" s="68">
        <v>0.94438397217916492</v>
      </c>
      <c r="K865" s="67">
        <v>74184.710657952426</v>
      </c>
      <c r="L865" s="67">
        <v>516909.97276827949</v>
      </c>
      <c r="M865" s="67">
        <v>80592.33</v>
      </c>
      <c r="N865" s="67">
        <v>534167.61</v>
      </c>
      <c r="O865" s="67">
        <v>1025631.85248646</v>
      </c>
      <c r="P865" s="67" t="s">
        <v>1082</v>
      </c>
      <c r="Q865" s="67" t="s">
        <v>1082</v>
      </c>
      <c r="R865" s="67">
        <v>0</v>
      </c>
      <c r="S865" s="67">
        <v>0</v>
      </c>
      <c r="T865" s="68">
        <v>8.3761419935320588E-2</v>
      </c>
      <c r="U865" s="68">
        <v>7.1045260366184568E-2</v>
      </c>
      <c r="V865" s="68">
        <v>0.8481859598493523</v>
      </c>
      <c r="W865" s="67">
        <v>49510.93</v>
      </c>
      <c r="X865" s="67">
        <v>43675.78</v>
      </c>
      <c r="Y865" s="68">
        <v>0.88214420533001503</v>
      </c>
      <c r="Z865" s="68">
        <v>0.10303753646872528</v>
      </c>
      <c r="AA865" s="68">
        <v>0.10688632379006351</v>
      </c>
      <c r="AB865" s="68">
        <v>1.0373532544861108</v>
      </c>
      <c r="AC865" s="67">
        <v>60904.94</v>
      </c>
      <c r="AD865" s="67">
        <v>65709.430000000008</v>
      </c>
      <c r="AE865" s="68">
        <v>1.0788850625253059</v>
      </c>
      <c r="AF865" s="43">
        <v>80</v>
      </c>
      <c r="AG865" s="43">
        <v>68</v>
      </c>
      <c r="AH865" s="43">
        <v>7</v>
      </c>
      <c r="AI865" s="43">
        <v>12</v>
      </c>
      <c r="AJ865" s="67">
        <v>21523.9</v>
      </c>
      <c r="AK865" s="67">
        <v>27289.919999999998</v>
      </c>
      <c r="AL865" s="68">
        <v>1.2678891836516615</v>
      </c>
      <c r="AM865" s="67">
        <v>5014.26</v>
      </c>
      <c r="AN865" s="67">
        <v>1276</v>
      </c>
      <c r="AO865" s="68">
        <v>0.2544742394690343</v>
      </c>
      <c r="AP865" s="67">
        <v>860.49999999999989</v>
      </c>
      <c r="AQ865" s="67">
        <v>228</v>
      </c>
      <c r="AR865" s="68">
        <v>0.26496223126089485</v>
      </c>
      <c r="AS865" s="67">
        <v>22112.269999999993</v>
      </c>
      <c r="AT865" s="67">
        <v>14881.86</v>
      </c>
      <c r="AU865" s="68">
        <v>0.67301367069052631</v>
      </c>
      <c r="AV865" s="43">
        <v>286.33999999999997</v>
      </c>
      <c r="AW865" s="43">
        <v>54.99</v>
      </c>
      <c r="AX865" s="69">
        <v>0.19204442271425581</v>
      </c>
      <c r="AY865" s="43">
        <v>74184.710657952426</v>
      </c>
      <c r="AZ865" s="43">
        <v>80592.33</v>
      </c>
      <c r="BA865" s="43">
        <v>21961.755510039315</v>
      </c>
      <c r="BB865" s="43">
        <v>23636.5</v>
      </c>
      <c r="BC865" s="43">
        <v>128498.09120558578</v>
      </c>
      <c r="BD865" s="43">
        <v>38244.509699119269</v>
      </c>
      <c r="BE865" s="43">
        <v>86566.200000000012</v>
      </c>
      <c r="BF865" s="43">
        <v>106487.82999999997</v>
      </c>
      <c r="BG865" s="43">
        <v>499.86999999999995</v>
      </c>
      <c r="BH865" s="43">
        <v>30</v>
      </c>
      <c r="BI865" s="44">
        <v>43173</v>
      </c>
      <c r="BJ865" s="44">
        <v>43541</v>
      </c>
      <c r="BK865" s="44">
        <v>43172</v>
      </c>
      <c r="BL865" s="43">
        <f t="shared" si="489"/>
        <v>656570.56999999983</v>
      </c>
      <c r="BM865" s="43">
        <f t="shared" si="490"/>
        <v>614759.93999999994</v>
      </c>
      <c r="BO865" s="16" t="str">
        <f>IFERROR(VLOOKUP($C865,'PORTE LOJA'!A:B,2,0),"PORTE 1")</f>
        <v>PORTE 2</v>
      </c>
      <c r="BP865" s="16">
        <f>VLOOKUP(BO865,'PAINEL E TARGET'!$S$1:$W$8,3,0)</f>
        <v>1875</v>
      </c>
      <c r="BQ865" s="16">
        <f t="shared" si="468"/>
        <v>1</v>
      </c>
      <c r="BR865" s="16">
        <f t="shared" si="469"/>
        <v>1</v>
      </c>
      <c r="BS865" s="16">
        <f t="shared" si="470"/>
        <v>1</v>
      </c>
      <c r="BT865" s="16">
        <f t="shared" si="471"/>
        <v>1</v>
      </c>
      <c r="BU865" s="16">
        <f t="shared" si="472"/>
        <v>1</v>
      </c>
      <c r="BV865" s="16">
        <f t="shared" si="473"/>
        <v>1</v>
      </c>
      <c r="BW865" s="17" t="str">
        <f t="shared" si="491"/>
        <v>111111</v>
      </c>
      <c r="BY865" s="17">
        <f t="shared" si="474"/>
        <v>0.94399999999999995</v>
      </c>
      <c r="BZ865" s="17">
        <f t="shared" si="475"/>
        <v>1.04</v>
      </c>
      <c r="CA865" s="17" t="str">
        <f t="shared" si="492"/>
        <v>Sem Retira</v>
      </c>
      <c r="CB865" s="17">
        <f t="shared" si="493"/>
        <v>1.04</v>
      </c>
      <c r="CC865" s="33" t="str">
        <f>IF(CB865&gt;='PAINEL E TARGET'!$T$11,'PAINEL E TARGET'!$S$11,
IF(CB865&gt;='PAINEL E TARGET'!$T$12,'PAINEL E TARGET'!$S$12,
IF(CB865&gt;='PAINEL E TARGET'!$T$13,'PAINEL E TARGET'!$S$13,
IF(CB865&gt;='PAINEL E TARGET'!$T$14,'PAINEL E TARGET'!$S$14,
IF(CB865&gt;='PAINEL E TARGET'!$T$15,'PAINEL E TARGET'!$S$15,
IF(CB865&gt;='PAINEL E TARGET'!$T$16,'PAINEL E TARGET'!$S$16,
IF(CB865&gt;='PAINEL E TARGET'!$T$17,'PAINEL E TARGET'!$S$17,
IF(CB865&gt;='PAINEL E TARGET'!$T$18,'PAINEL E TARGET'!$S$18,'PAINEL E TARGET'!$S$19))))))))</f>
        <v>2. Fx de 100% a 104,9%</v>
      </c>
      <c r="CD865" s="17">
        <f>IFERROR(VLOOKUP($BW865,'PAINEL E TARGET'!$G$1:$Q$99,4,0),0)</f>
        <v>0.25</v>
      </c>
      <c r="CE865" s="17">
        <f>VLOOKUP(CC865,'PAINEL E TARGET'!$S$10:$U$19,3,0)</f>
        <v>1</v>
      </c>
      <c r="CF865" s="16">
        <f t="shared" si="494"/>
        <v>468.75</v>
      </c>
      <c r="CG865" s="17">
        <f t="shared" si="476"/>
        <v>1.268</v>
      </c>
      <c r="CH865" s="17">
        <f t="shared" si="477"/>
        <v>0.254</v>
      </c>
      <c r="CI865" s="17">
        <f t="shared" si="478"/>
        <v>0.26500000000000001</v>
      </c>
      <c r="CJ865" s="17">
        <f t="shared" si="479"/>
        <v>0.67300000000000004</v>
      </c>
      <c r="CK865" s="17">
        <f t="shared" si="480"/>
        <v>0.192</v>
      </c>
      <c r="CL865" s="17">
        <f t="shared" si="481"/>
        <v>0.88200000000000001</v>
      </c>
      <c r="CM865" s="16">
        <f t="shared" si="482"/>
        <v>1</v>
      </c>
      <c r="CN865" s="17" t="str">
        <f t="shared" si="495"/>
        <v>não ok</v>
      </c>
      <c r="CO865" s="17">
        <f t="shared" si="496"/>
        <v>0</v>
      </c>
      <c r="CP865" s="33" t="str">
        <f>IF(CO865&gt;='PAINEL E TARGET'!$T$11,'PAINEL E TARGET'!$S$11,
IF(CO865&gt;='PAINEL E TARGET'!$T$12,'PAINEL E TARGET'!$S$12,
IF(CO865&gt;='PAINEL E TARGET'!$T$13,'PAINEL E TARGET'!$S$13,
IF(CO865&gt;='PAINEL E TARGET'!$T$14,'PAINEL E TARGET'!$S$14,
IF(CO865&gt;='PAINEL E TARGET'!$T$15,'PAINEL E TARGET'!$S$15,
IF(CO865&gt;='PAINEL E TARGET'!$T$16,'PAINEL E TARGET'!$S$16,
IF(CO865&gt;='PAINEL E TARGET'!$T$17,'PAINEL E TARGET'!$S$17,
IF(CO865&gt;='PAINEL E TARGET'!$T$18,'PAINEL E TARGET'!$S$18,'PAINEL E TARGET'!$S$19))))))))</f>
        <v>Não elegível</v>
      </c>
      <c r="CQ865" s="17">
        <f>IFERROR(VLOOKUP($BW865,'PAINEL E TARGET'!$G$1:$Q$99,5,0),0)</f>
        <v>0.25</v>
      </c>
      <c r="CR865" s="17">
        <f>VLOOKUP(CP865,'PAINEL E TARGET'!$S$10:$U$19,3,0)</f>
        <v>0</v>
      </c>
      <c r="CS865" s="16">
        <f t="shared" si="497"/>
        <v>0</v>
      </c>
      <c r="CT865" s="17">
        <f t="shared" si="483"/>
        <v>1.079</v>
      </c>
      <c r="CU865" s="33" t="str">
        <f>IF(CT865&gt;='PAINEL E TARGET'!$T$11,'PAINEL E TARGET'!$S$11,
IF(CT865&gt;='PAINEL E TARGET'!$T$12,'PAINEL E TARGET'!$S$12,
IF(CT865&gt;='PAINEL E TARGET'!$T$13,'PAINEL E TARGET'!$S$13,
IF(CT865&gt;='PAINEL E TARGET'!$T$14,'PAINEL E TARGET'!$S$14,
IF(CT865&gt;='PAINEL E TARGET'!$T$15,'PAINEL E TARGET'!$S$15,
IF(CT865&gt;='PAINEL E TARGET'!$T$16,'PAINEL E TARGET'!$S$16,
IF(CT865&gt;='PAINEL E TARGET'!$T$17,'PAINEL E TARGET'!$S$17,
IF(CT865&gt;='PAINEL E TARGET'!$T$18,'PAINEL E TARGET'!$S$18,'PAINEL E TARGET'!$S$19))))))))</f>
        <v>3. Fx de 105% a 109,9%</v>
      </c>
      <c r="CV865" s="17">
        <f>IFERROR(VLOOKUP($BW865,'PAINEL E TARGET'!$G$1:$Q$99,6,0),0)</f>
        <v>0.2</v>
      </c>
      <c r="CW865" s="17">
        <f>VLOOKUP(CU865,'PAINEL E TARGET'!$S$10:$U$19,3,0)</f>
        <v>1.1000000000000001</v>
      </c>
      <c r="CX865" s="16">
        <f t="shared" si="498"/>
        <v>412.50000000000006</v>
      </c>
      <c r="CY865" s="17">
        <f t="shared" si="484"/>
        <v>1.0860000000000001</v>
      </c>
      <c r="CZ865" s="33" t="str">
        <f>IF(CY865&gt;='PAINEL E TARGET'!$T$11,'PAINEL E TARGET'!$S$11,
IF(CY865&gt;='PAINEL E TARGET'!$T$12,'PAINEL E TARGET'!$S$12,
IF(CY865&gt;='PAINEL E TARGET'!$T$13,'PAINEL E TARGET'!$S$13,
IF(CY865&gt;='PAINEL E TARGET'!$T$14,'PAINEL E TARGET'!$S$14,
IF(CY865&gt;='PAINEL E TARGET'!$T$15,'PAINEL E TARGET'!$S$15,
IF(CY865&gt;='PAINEL E TARGET'!$T$16,'PAINEL E TARGET'!$S$16,
IF(CY865&gt;='PAINEL E TARGET'!$T$17,'PAINEL E TARGET'!$S$17,
IF(CY865&gt;='PAINEL E TARGET'!$T$18,'PAINEL E TARGET'!$S$18,'PAINEL E TARGET'!$S$19))))))))</f>
        <v>3. Fx de 105% a 109,9%</v>
      </c>
      <c r="DA865" s="17">
        <f>IFERROR(VLOOKUP($BW865,'PAINEL E TARGET'!$G$1:$Q$99,7,0),0)</f>
        <v>0.15</v>
      </c>
      <c r="DB865" s="17">
        <f>VLOOKUP(CZ865,'PAINEL E TARGET'!$S$10:$U$19,3,0)</f>
        <v>1.1000000000000001</v>
      </c>
      <c r="DC865" s="16">
        <f t="shared" si="499"/>
        <v>309.375</v>
      </c>
      <c r="DD865" s="17">
        <f t="shared" si="485"/>
        <v>1.0760000000000001</v>
      </c>
      <c r="DE865" s="33" t="str">
        <f>IF(DD865&gt;='PAINEL E TARGET'!$T$11,'PAINEL E TARGET'!$S$11,
IF(DD865&gt;='PAINEL E TARGET'!$T$12,'PAINEL E TARGET'!$S$12,
IF(DD865&gt;='PAINEL E TARGET'!$T$13,'PAINEL E TARGET'!$S$13,
IF(DD865&gt;='PAINEL E TARGET'!$T$14,'PAINEL E TARGET'!$S$14,
IF(DD865&gt;='PAINEL E TARGET'!$T$15,'PAINEL E TARGET'!$S$15,
IF(DD865&gt;='PAINEL E TARGET'!$T$16,'PAINEL E TARGET'!$S$16,
IF(DD865&gt;='PAINEL E TARGET'!$T$17,'PAINEL E TARGET'!$S$17,
IF(DD865&gt;='PAINEL E TARGET'!$T$18,'PAINEL E TARGET'!$S$18,'PAINEL E TARGET'!$S$19))))))))</f>
        <v>3. Fx de 105% a 109,9%</v>
      </c>
      <c r="DF865" s="17">
        <f>IFERROR(VLOOKUP($BW865,'PAINEL E TARGET'!$G$1:$Q$99,8,0),0)</f>
        <v>0.1</v>
      </c>
      <c r="DG865" s="17">
        <f>VLOOKUP(DE865,'PAINEL E TARGET'!$S$10:$U$19,3,0)</f>
        <v>1.1000000000000001</v>
      </c>
      <c r="DH865" s="16">
        <f t="shared" si="500"/>
        <v>206.25000000000003</v>
      </c>
      <c r="DI865" s="17">
        <f t="shared" si="486"/>
        <v>1.714</v>
      </c>
      <c r="DJ865" s="33" t="str">
        <f>IF(DI865&gt;='PAINEL E TARGET'!$T$11,'PAINEL E TARGET'!$S$11,
IF(DI865&gt;='PAINEL E TARGET'!$T$12,'PAINEL E TARGET'!$S$12,
IF(DI865&gt;='PAINEL E TARGET'!$T$13,'PAINEL E TARGET'!$S$13,
IF(DI865&gt;='PAINEL E TARGET'!$T$14,'PAINEL E TARGET'!$S$14,
IF(DI865&gt;='PAINEL E TARGET'!$T$15,'PAINEL E TARGET'!$S$15,
IF(DI865&gt;='PAINEL E TARGET'!$T$16,'PAINEL E TARGET'!$S$16,
IF(DI865&gt;='PAINEL E TARGET'!$T$17,'PAINEL E TARGET'!$S$17,
IF(DI865&gt;='PAINEL E TARGET'!$T$18,'PAINEL E TARGET'!$S$18,'PAINEL E TARGET'!$S$19))))))))</f>
        <v>8. Fx de 130% ou mais</v>
      </c>
      <c r="DK865" s="17">
        <f>IFERROR(VLOOKUP($BW865,'PAINEL E TARGET'!$G$1:$Q$99,9,0),0)</f>
        <v>0.05</v>
      </c>
      <c r="DL865" s="17">
        <f>VLOOKUP(DJ865,'PAINEL E TARGET'!$S$10:$U$19,3,0)</f>
        <v>1.6</v>
      </c>
      <c r="DM865" s="16">
        <f t="shared" si="501"/>
        <v>150.00000000000003</v>
      </c>
      <c r="DN865" s="17">
        <f t="shared" si="487"/>
        <v>0.192</v>
      </c>
      <c r="DO865" s="33" t="str">
        <f>IF(DN865&gt;='PAINEL E TARGET'!$T$11,'PAINEL E TARGET'!$S$11,
IF(DN865&gt;='PAINEL E TARGET'!$T$12,'PAINEL E TARGET'!$S$12,
IF(DN865&gt;='PAINEL E TARGET'!$T$13,'PAINEL E TARGET'!$S$13,
IF(DN865&gt;='PAINEL E TARGET'!$T$14,'PAINEL E TARGET'!$S$14,
IF(DN865&gt;='PAINEL E TARGET'!$T$15,'PAINEL E TARGET'!$S$15,
IF(DN865&gt;='PAINEL E TARGET'!$T$16,'PAINEL E TARGET'!$S$16,
IF(DN865&gt;='PAINEL E TARGET'!$T$17,'PAINEL E TARGET'!$S$17,
IF(DN865&gt;='PAINEL E TARGET'!$T$18,'PAINEL E TARGET'!$S$18,'PAINEL E TARGET'!$S$19))))))))</f>
        <v>Não elegível</v>
      </c>
      <c r="DP865" s="17">
        <f>IFERROR(VLOOKUP($BW865,'PAINEL E TARGET'!$G$1:$Q$99,10,0),0)</f>
        <v>0</v>
      </c>
      <c r="DQ865" s="17">
        <f>VLOOKUP(DO865,'PAINEL E TARGET'!$S$10:$U$19,3,0)</f>
        <v>0</v>
      </c>
      <c r="DR865" s="16">
        <f t="shared" si="502"/>
        <v>0</v>
      </c>
      <c r="DS865" s="17">
        <f t="shared" si="488"/>
        <v>0.85</v>
      </c>
      <c r="DT865" s="16">
        <f>IF(DS865&gt;=1,VLOOKUP(BO865,'PAINEL E TARGET'!$S$1:$W$8,5,0),0)</f>
        <v>0</v>
      </c>
      <c r="DU865" s="16">
        <f t="shared" si="503"/>
        <v>1546.875</v>
      </c>
    </row>
    <row r="866" spans="2:125" s="32" customFormat="1" x14ac:dyDescent="0.2">
      <c r="B866" s="44">
        <v>43541</v>
      </c>
      <c r="C866" s="65">
        <v>1805</v>
      </c>
      <c r="D866" s="66" t="s">
        <v>859</v>
      </c>
      <c r="E866" s="65">
        <v>118</v>
      </c>
      <c r="F866" s="65" t="s">
        <v>1018</v>
      </c>
      <c r="G866" s="67">
        <v>1046978.2560931833</v>
      </c>
      <c r="H866" s="67">
        <v>595184.86813793029</v>
      </c>
      <c r="I866" s="67">
        <v>505924.81</v>
      </c>
      <c r="J866" s="68">
        <v>0.85002969175411758</v>
      </c>
      <c r="K866" s="67">
        <v>62218.353491189991</v>
      </c>
      <c r="L866" s="67">
        <v>528794.23909689928</v>
      </c>
      <c r="M866" s="67">
        <v>52868.800000000003</v>
      </c>
      <c r="N866" s="67">
        <v>451409.20999999996</v>
      </c>
      <c r="O866" s="67">
        <v>1039716.098736485</v>
      </c>
      <c r="P866" s="67" t="s">
        <v>1082</v>
      </c>
      <c r="Q866" s="67" t="s">
        <v>1082</v>
      </c>
      <c r="R866" s="67">
        <v>0</v>
      </c>
      <c r="S866" s="67">
        <v>0</v>
      </c>
      <c r="T866" s="68">
        <v>0.11459679683543336</v>
      </c>
      <c r="U866" s="68">
        <v>0.13917471832650408</v>
      </c>
      <c r="V866" s="68">
        <v>1.2144730234158798</v>
      </c>
      <c r="W866" s="67">
        <v>67728.149999999994</v>
      </c>
      <c r="X866" s="67">
        <v>70182.75</v>
      </c>
      <c r="Y866" s="68">
        <v>1.0362419466647177</v>
      </c>
      <c r="Z866" s="68">
        <v>0.199299306778212</v>
      </c>
      <c r="AA866" s="68">
        <v>0.22423285917226493</v>
      </c>
      <c r="AB866" s="68">
        <v>1.1251060668354453</v>
      </c>
      <c r="AC866" s="67">
        <v>117788.4</v>
      </c>
      <c r="AD866" s="67">
        <v>113075.7</v>
      </c>
      <c r="AE866" s="68">
        <v>0.95999011787238808</v>
      </c>
      <c r="AF866" s="43">
        <v>80</v>
      </c>
      <c r="AG866" s="43">
        <v>59</v>
      </c>
      <c r="AH866" s="43">
        <v>30</v>
      </c>
      <c r="AI866" s="43">
        <v>32</v>
      </c>
      <c r="AJ866" s="67">
        <v>24806.11</v>
      </c>
      <c r="AK866" s="67">
        <v>25018</v>
      </c>
      <c r="AL866" s="68">
        <v>1.0085418471497547</v>
      </c>
      <c r="AM866" s="67">
        <v>6328.4700000000012</v>
      </c>
      <c r="AN866" s="67">
        <v>7543.2000000000007</v>
      </c>
      <c r="AO866" s="68">
        <v>1.1919468686744188</v>
      </c>
      <c r="AP866" s="67">
        <v>4046.1999999999994</v>
      </c>
      <c r="AQ866" s="67">
        <v>3795.8100000000004</v>
      </c>
      <c r="AR866" s="68">
        <v>0.93811724581088451</v>
      </c>
      <c r="AS866" s="67">
        <v>32547.370000000003</v>
      </c>
      <c r="AT866" s="67">
        <v>33825.740000000005</v>
      </c>
      <c r="AU866" s="68">
        <v>1.039277213489139</v>
      </c>
      <c r="AV866" s="43">
        <v>644.52</v>
      </c>
      <c r="AW866" s="43">
        <v>759.86</v>
      </c>
      <c r="AX866" s="69">
        <v>1.1789548811518651</v>
      </c>
      <c r="AY866" s="43">
        <v>62218.353491189991</v>
      </c>
      <c r="AZ866" s="43">
        <v>52868.80000000001</v>
      </c>
      <c r="BA866" s="43">
        <v>34415.569964206552</v>
      </c>
      <c r="BB866" s="43">
        <v>33360.82</v>
      </c>
      <c r="BC866" s="43">
        <v>109410.03351207271</v>
      </c>
      <c r="BD866" s="43">
        <v>60584.726323479379</v>
      </c>
      <c r="BE866" s="43">
        <v>119904.63999999998</v>
      </c>
      <c r="BF866" s="43">
        <v>208530.55</v>
      </c>
      <c r="BG866" s="43">
        <v>1135.3399999999999</v>
      </c>
      <c r="BH866" s="43">
        <v>60</v>
      </c>
      <c r="BI866" s="44">
        <v>43173</v>
      </c>
      <c r="BJ866" s="44">
        <v>43541</v>
      </c>
      <c r="BK866" s="44">
        <v>43172</v>
      </c>
      <c r="BL866" s="43">
        <f t="shared" si="489"/>
        <v>505924.81</v>
      </c>
      <c r="BM866" s="43">
        <f t="shared" si="490"/>
        <v>504278.00999999995</v>
      </c>
      <c r="BO866" s="16" t="str">
        <f>IFERROR(VLOOKUP($C866,'PORTE LOJA'!A:B,2,0),"PORTE 1")</f>
        <v>PORTE 1</v>
      </c>
      <c r="BP866" s="16">
        <f>VLOOKUP(BO866,'PAINEL E TARGET'!$S$1:$W$8,3,0)</f>
        <v>1650</v>
      </c>
      <c r="BQ866" s="16">
        <f t="shared" si="468"/>
        <v>1</v>
      </c>
      <c r="BR866" s="16">
        <f t="shared" si="469"/>
        <v>1</v>
      </c>
      <c r="BS866" s="16">
        <f t="shared" si="470"/>
        <v>1</v>
      </c>
      <c r="BT866" s="16">
        <f t="shared" si="471"/>
        <v>1</v>
      </c>
      <c r="BU866" s="16">
        <f t="shared" si="472"/>
        <v>1</v>
      </c>
      <c r="BV866" s="16">
        <f t="shared" si="473"/>
        <v>1</v>
      </c>
      <c r="BW866" s="17" t="str">
        <f t="shared" si="491"/>
        <v>111111</v>
      </c>
      <c r="BY866" s="17">
        <f t="shared" si="474"/>
        <v>0.85</v>
      </c>
      <c r="BZ866" s="17">
        <f t="shared" si="475"/>
        <v>0.85299999999999998</v>
      </c>
      <c r="CA866" s="17" t="str">
        <f t="shared" si="492"/>
        <v>Sem Retira</v>
      </c>
      <c r="CB866" s="17">
        <f t="shared" si="493"/>
        <v>0.85299999999999998</v>
      </c>
      <c r="CC866" s="33" t="str">
        <f>IF(CB866&gt;='PAINEL E TARGET'!$T$11,'PAINEL E TARGET'!$S$11,
IF(CB866&gt;='PAINEL E TARGET'!$T$12,'PAINEL E TARGET'!$S$12,
IF(CB866&gt;='PAINEL E TARGET'!$T$13,'PAINEL E TARGET'!$S$13,
IF(CB866&gt;='PAINEL E TARGET'!$T$14,'PAINEL E TARGET'!$S$14,
IF(CB866&gt;='PAINEL E TARGET'!$T$15,'PAINEL E TARGET'!$S$15,
IF(CB866&gt;='PAINEL E TARGET'!$T$16,'PAINEL E TARGET'!$S$16,
IF(CB866&gt;='PAINEL E TARGET'!$T$17,'PAINEL E TARGET'!$S$17,
IF(CB866&gt;='PAINEL E TARGET'!$T$18,'PAINEL E TARGET'!$S$18,'PAINEL E TARGET'!$S$19))))))))</f>
        <v>Não elegível</v>
      </c>
      <c r="CD866" s="17">
        <f>IFERROR(VLOOKUP($BW866,'PAINEL E TARGET'!$G$1:$Q$99,4,0),0)</f>
        <v>0.25</v>
      </c>
      <c r="CE866" s="17">
        <f>VLOOKUP(CC866,'PAINEL E TARGET'!$S$10:$U$19,3,0)</f>
        <v>0</v>
      </c>
      <c r="CF866" s="16">
        <f t="shared" si="494"/>
        <v>0</v>
      </c>
      <c r="CG866" s="17">
        <f t="shared" si="476"/>
        <v>1.0089999999999999</v>
      </c>
      <c r="CH866" s="17">
        <f t="shared" si="477"/>
        <v>1.1919999999999999</v>
      </c>
      <c r="CI866" s="17">
        <f t="shared" si="478"/>
        <v>0.93799999999999994</v>
      </c>
      <c r="CJ866" s="17">
        <f t="shared" si="479"/>
        <v>1.0389999999999999</v>
      </c>
      <c r="CK866" s="17">
        <f t="shared" si="480"/>
        <v>1.179</v>
      </c>
      <c r="CL866" s="17">
        <f t="shared" si="481"/>
        <v>1.036</v>
      </c>
      <c r="CM866" s="16">
        <f t="shared" si="482"/>
        <v>5</v>
      </c>
      <c r="CN866" s="17" t="str">
        <f t="shared" si="495"/>
        <v>ok</v>
      </c>
      <c r="CO866" s="17">
        <f t="shared" si="496"/>
        <v>1.036</v>
      </c>
      <c r="CP866" s="33" t="str">
        <f>IF(CO866&gt;='PAINEL E TARGET'!$T$11,'PAINEL E TARGET'!$S$11,
IF(CO866&gt;='PAINEL E TARGET'!$T$12,'PAINEL E TARGET'!$S$12,
IF(CO866&gt;='PAINEL E TARGET'!$T$13,'PAINEL E TARGET'!$S$13,
IF(CO866&gt;='PAINEL E TARGET'!$T$14,'PAINEL E TARGET'!$S$14,
IF(CO866&gt;='PAINEL E TARGET'!$T$15,'PAINEL E TARGET'!$S$15,
IF(CO866&gt;='PAINEL E TARGET'!$T$16,'PAINEL E TARGET'!$S$16,
IF(CO866&gt;='PAINEL E TARGET'!$T$17,'PAINEL E TARGET'!$S$17,
IF(CO866&gt;='PAINEL E TARGET'!$T$18,'PAINEL E TARGET'!$S$18,'PAINEL E TARGET'!$S$19))))))))</f>
        <v>2. Fx de 100% a 104,9%</v>
      </c>
      <c r="CQ866" s="17">
        <f>IFERROR(VLOOKUP($BW866,'PAINEL E TARGET'!$G$1:$Q$99,5,0),0)</f>
        <v>0.25</v>
      </c>
      <c r="CR866" s="17">
        <f>VLOOKUP(CP866,'PAINEL E TARGET'!$S$10:$U$19,3,0)</f>
        <v>1</v>
      </c>
      <c r="CS866" s="16">
        <f t="shared" si="497"/>
        <v>412.5</v>
      </c>
      <c r="CT866" s="17">
        <f t="shared" si="483"/>
        <v>0.96</v>
      </c>
      <c r="CU866" s="33" t="str">
        <f>IF(CT866&gt;='PAINEL E TARGET'!$T$11,'PAINEL E TARGET'!$S$11,
IF(CT866&gt;='PAINEL E TARGET'!$T$12,'PAINEL E TARGET'!$S$12,
IF(CT866&gt;='PAINEL E TARGET'!$T$13,'PAINEL E TARGET'!$S$13,
IF(CT866&gt;='PAINEL E TARGET'!$T$14,'PAINEL E TARGET'!$S$14,
IF(CT866&gt;='PAINEL E TARGET'!$T$15,'PAINEL E TARGET'!$S$15,
IF(CT866&gt;='PAINEL E TARGET'!$T$16,'PAINEL E TARGET'!$S$16,
IF(CT866&gt;='PAINEL E TARGET'!$T$17,'PAINEL E TARGET'!$S$17,
IF(CT866&gt;='PAINEL E TARGET'!$T$18,'PAINEL E TARGET'!$S$18,'PAINEL E TARGET'!$S$19))))))))</f>
        <v>1. Fx de 90% a 99,9%</v>
      </c>
      <c r="CV866" s="17">
        <f>IFERROR(VLOOKUP($BW866,'PAINEL E TARGET'!$G$1:$Q$99,6,0),0)</f>
        <v>0.2</v>
      </c>
      <c r="CW866" s="17">
        <f>VLOOKUP(CU866,'PAINEL E TARGET'!$S$10:$U$19,3,0)</f>
        <v>0.5</v>
      </c>
      <c r="CX866" s="16">
        <f t="shared" si="498"/>
        <v>165</v>
      </c>
      <c r="CY866" s="17">
        <f t="shared" si="484"/>
        <v>0.85</v>
      </c>
      <c r="CZ866" s="33" t="str">
        <f>IF(CY866&gt;='PAINEL E TARGET'!$T$11,'PAINEL E TARGET'!$S$11,
IF(CY866&gt;='PAINEL E TARGET'!$T$12,'PAINEL E TARGET'!$S$12,
IF(CY866&gt;='PAINEL E TARGET'!$T$13,'PAINEL E TARGET'!$S$13,
IF(CY866&gt;='PAINEL E TARGET'!$T$14,'PAINEL E TARGET'!$S$14,
IF(CY866&gt;='PAINEL E TARGET'!$T$15,'PAINEL E TARGET'!$S$15,
IF(CY866&gt;='PAINEL E TARGET'!$T$16,'PAINEL E TARGET'!$S$16,
IF(CY866&gt;='PAINEL E TARGET'!$T$17,'PAINEL E TARGET'!$S$17,
IF(CY866&gt;='PAINEL E TARGET'!$T$18,'PAINEL E TARGET'!$S$18,'PAINEL E TARGET'!$S$19))))))))</f>
        <v>Não elegível</v>
      </c>
      <c r="DA866" s="17">
        <f>IFERROR(VLOOKUP($BW866,'PAINEL E TARGET'!$G$1:$Q$99,7,0),0)</f>
        <v>0.15</v>
      </c>
      <c r="DB866" s="17">
        <f>VLOOKUP(CZ866,'PAINEL E TARGET'!$S$10:$U$19,3,0)</f>
        <v>0</v>
      </c>
      <c r="DC866" s="16">
        <f t="shared" si="499"/>
        <v>0</v>
      </c>
      <c r="DD866" s="17">
        <f t="shared" si="485"/>
        <v>0.96899999999999997</v>
      </c>
      <c r="DE866" s="33" t="str">
        <f>IF(DD866&gt;='PAINEL E TARGET'!$T$11,'PAINEL E TARGET'!$S$11,
IF(DD866&gt;='PAINEL E TARGET'!$T$12,'PAINEL E TARGET'!$S$12,
IF(DD866&gt;='PAINEL E TARGET'!$T$13,'PAINEL E TARGET'!$S$13,
IF(DD866&gt;='PAINEL E TARGET'!$T$14,'PAINEL E TARGET'!$S$14,
IF(DD866&gt;='PAINEL E TARGET'!$T$15,'PAINEL E TARGET'!$S$15,
IF(DD866&gt;='PAINEL E TARGET'!$T$16,'PAINEL E TARGET'!$S$16,
IF(DD866&gt;='PAINEL E TARGET'!$T$17,'PAINEL E TARGET'!$S$17,
IF(DD866&gt;='PAINEL E TARGET'!$T$18,'PAINEL E TARGET'!$S$18,'PAINEL E TARGET'!$S$19))))))))</f>
        <v>1. Fx de 90% a 99,9%</v>
      </c>
      <c r="DF866" s="17">
        <f>IFERROR(VLOOKUP($BW866,'PAINEL E TARGET'!$G$1:$Q$99,8,0),0)</f>
        <v>0.1</v>
      </c>
      <c r="DG866" s="17">
        <f>VLOOKUP(DE866,'PAINEL E TARGET'!$S$10:$U$19,3,0)</f>
        <v>0.5</v>
      </c>
      <c r="DH866" s="16">
        <f t="shared" si="500"/>
        <v>82.5</v>
      </c>
      <c r="DI866" s="17">
        <f t="shared" si="486"/>
        <v>1.0669999999999999</v>
      </c>
      <c r="DJ866" s="33" t="str">
        <f>IF(DI866&gt;='PAINEL E TARGET'!$T$11,'PAINEL E TARGET'!$S$11,
IF(DI866&gt;='PAINEL E TARGET'!$T$12,'PAINEL E TARGET'!$S$12,
IF(DI866&gt;='PAINEL E TARGET'!$T$13,'PAINEL E TARGET'!$S$13,
IF(DI866&gt;='PAINEL E TARGET'!$T$14,'PAINEL E TARGET'!$S$14,
IF(DI866&gt;='PAINEL E TARGET'!$T$15,'PAINEL E TARGET'!$S$15,
IF(DI866&gt;='PAINEL E TARGET'!$T$16,'PAINEL E TARGET'!$S$16,
IF(DI866&gt;='PAINEL E TARGET'!$T$17,'PAINEL E TARGET'!$S$17,
IF(DI866&gt;='PAINEL E TARGET'!$T$18,'PAINEL E TARGET'!$S$18,'PAINEL E TARGET'!$S$19))))))))</f>
        <v>3. Fx de 105% a 109,9%</v>
      </c>
      <c r="DK866" s="17">
        <f>IFERROR(VLOOKUP($BW866,'PAINEL E TARGET'!$G$1:$Q$99,9,0),0)</f>
        <v>0.05</v>
      </c>
      <c r="DL866" s="17">
        <f>VLOOKUP(DJ866,'PAINEL E TARGET'!$S$10:$U$19,3,0)</f>
        <v>1.1000000000000001</v>
      </c>
      <c r="DM866" s="16">
        <f t="shared" si="501"/>
        <v>90.750000000000014</v>
      </c>
      <c r="DN866" s="17">
        <f t="shared" si="487"/>
        <v>1.179</v>
      </c>
      <c r="DO866" s="33" t="str">
        <f>IF(DN866&gt;='PAINEL E TARGET'!$T$11,'PAINEL E TARGET'!$S$11,
IF(DN866&gt;='PAINEL E TARGET'!$T$12,'PAINEL E TARGET'!$S$12,
IF(DN866&gt;='PAINEL E TARGET'!$T$13,'PAINEL E TARGET'!$S$13,
IF(DN866&gt;='PAINEL E TARGET'!$T$14,'PAINEL E TARGET'!$S$14,
IF(DN866&gt;='PAINEL E TARGET'!$T$15,'PAINEL E TARGET'!$S$15,
IF(DN866&gt;='PAINEL E TARGET'!$T$16,'PAINEL E TARGET'!$S$16,
IF(DN866&gt;='PAINEL E TARGET'!$T$17,'PAINEL E TARGET'!$S$17,
IF(DN866&gt;='PAINEL E TARGET'!$T$18,'PAINEL E TARGET'!$S$18,'PAINEL E TARGET'!$S$19))))))))</f>
        <v>5. Fx de 115% a 119,9%</v>
      </c>
      <c r="DP866" s="17">
        <f>IFERROR(VLOOKUP($BW866,'PAINEL E TARGET'!$G$1:$Q$99,10,0),0)</f>
        <v>0</v>
      </c>
      <c r="DQ866" s="17">
        <f>VLOOKUP(DO866,'PAINEL E TARGET'!$S$10:$U$19,3,0)</f>
        <v>1.3</v>
      </c>
      <c r="DR866" s="16">
        <f t="shared" si="502"/>
        <v>0</v>
      </c>
      <c r="DS866" s="17">
        <f t="shared" si="488"/>
        <v>0.73799999999999999</v>
      </c>
      <c r="DT866" s="16">
        <f>IF(DS866&gt;=1,VLOOKUP(BO866,'PAINEL E TARGET'!$S$1:$W$8,5,0),0)</f>
        <v>0</v>
      </c>
      <c r="DU866" s="16">
        <f t="shared" si="503"/>
        <v>750.75</v>
      </c>
    </row>
    <row r="867" spans="2:125" s="32" customFormat="1" x14ac:dyDescent="0.2">
      <c r="B867" s="44">
        <v>43541</v>
      </c>
      <c r="C867" s="65">
        <v>1806</v>
      </c>
      <c r="D867" s="66" t="s">
        <v>860</v>
      </c>
      <c r="E867" s="65">
        <v>412</v>
      </c>
      <c r="F867" s="65" t="s">
        <v>1020</v>
      </c>
      <c r="G867" s="67">
        <v>691605.24675997114</v>
      </c>
      <c r="H867" s="67">
        <v>375342.4495100904</v>
      </c>
      <c r="I867" s="67">
        <v>322430.89</v>
      </c>
      <c r="J867" s="68">
        <v>0.8590312404601389</v>
      </c>
      <c r="K867" s="67">
        <v>41660.251598076415</v>
      </c>
      <c r="L867" s="67">
        <v>311861.06237336429</v>
      </c>
      <c r="M867" s="67">
        <v>42054.65</v>
      </c>
      <c r="N867" s="67">
        <v>270503.62000000005</v>
      </c>
      <c r="O867" s="67">
        <v>652112.91877875756</v>
      </c>
      <c r="P867" s="67" t="s">
        <v>1082</v>
      </c>
      <c r="Q867" s="67" t="s">
        <v>1082</v>
      </c>
      <c r="R867" s="67">
        <v>0</v>
      </c>
      <c r="S867" s="67">
        <v>0</v>
      </c>
      <c r="T867" s="68">
        <v>0.10643225319941989</v>
      </c>
      <c r="U867" s="68">
        <v>0.10280668625405433</v>
      </c>
      <c r="V867" s="68">
        <v>0.96593544873495807</v>
      </c>
      <c r="W867" s="67">
        <v>37626.069999999992</v>
      </c>
      <c r="X867" s="67">
        <v>32133.08</v>
      </c>
      <c r="Y867" s="68">
        <v>0.85401106201099419</v>
      </c>
      <c r="Z867" s="68">
        <v>0.18085514924615009</v>
      </c>
      <c r="AA867" s="68">
        <v>0.21572691069732372</v>
      </c>
      <c r="AB867" s="68">
        <v>1.1928159723210974</v>
      </c>
      <c r="AC867" s="67">
        <v>63936.15</v>
      </c>
      <c r="AD867" s="67">
        <v>67427.23</v>
      </c>
      <c r="AE867" s="68">
        <v>1.0546025996247819</v>
      </c>
      <c r="AF867" s="43">
        <v>80</v>
      </c>
      <c r="AG867" s="43">
        <v>78</v>
      </c>
      <c r="AH867" s="43">
        <v>25</v>
      </c>
      <c r="AI867" s="43">
        <v>17</v>
      </c>
      <c r="AJ867" s="67">
        <v>16894.730000000003</v>
      </c>
      <c r="AK867" s="67">
        <v>15711.5</v>
      </c>
      <c r="AL867" s="68">
        <v>0.92996455107598619</v>
      </c>
      <c r="AM867" s="67">
        <v>4367.1400000000003</v>
      </c>
      <c r="AN867" s="67">
        <v>3285.9</v>
      </c>
      <c r="AO867" s="68">
        <v>0.75241462375834067</v>
      </c>
      <c r="AP867" s="67">
        <v>4547.9699999999993</v>
      </c>
      <c r="AQ867" s="67">
        <v>4673.7700000000004</v>
      </c>
      <c r="AR867" s="68">
        <v>1.0276606925727305</v>
      </c>
      <c r="AS867" s="67">
        <v>11816.230000000001</v>
      </c>
      <c r="AT867" s="67">
        <v>8461.91</v>
      </c>
      <c r="AU867" s="68">
        <v>0.71612604020063919</v>
      </c>
      <c r="AV867" s="43">
        <v>934.88000000000011</v>
      </c>
      <c r="AW867" s="43">
        <v>1099.81</v>
      </c>
      <c r="AX867" s="69">
        <v>1.1764183638541843</v>
      </c>
      <c r="AY867" s="43">
        <v>41660.251598076415</v>
      </c>
      <c r="AZ867" s="43">
        <v>42054.65</v>
      </c>
      <c r="BA867" s="43">
        <v>19050.604327641871</v>
      </c>
      <c r="BB867" s="43">
        <v>19264.420000000002</v>
      </c>
      <c r="BC867" s="43">
        <v>76868.666098560192</v>
      </c>
      <c r="BD867" s="43">
        <v>35150.729977908879</v>
      </c>
      <c r="BE867" s="43">
        <v>69752.189999999988</v>
      </c>
      <c r="BF867" s="43">
        <v>118526.70999999998</v>
      </c>
      <c r="BG867" s="43">
        <v>1727.0800000000004</v>
      </c>
      <c r="BH867" s="43">
        <v>44</v>
      </c>
      <c r="BI867" s="44">
        <v>43173</v>
      </c>
      <c r="BJ867" s="44">
        <v>43541</v>
      </c>
      <c r="BK867" s="44">
        <v>43172</v>
      </c>
      <c r="BL867" s="43">
        <f t="shared" si="489"/>
        <v>322430.89</v>
      </c>
      <c r="BM867" s="43">
        <f t="shared" si="490"/>
        <v>312558.27000000008</v>
      </c>
      <c r="BO867" s="16" t="str">
        <f>IFERROR(VLOOKUP($C867,'PORTE LOJA'!A:B,2,0),"PORTE 1")</f>
        <v>PORTE 1</v>
      </c>
      <c r="BP867" s="16">
        <f>VLOOKUP(BO867,'PAINEL E TARGET'!$S$1:$W$8,3,0)</f>
        <v>1650</v>
      </c>
      <c r="BQ867" s="16">
        <f t="shared" si="468"/>
        <v>1</v>
      </c>
      <c r="BR867" s="16">
        <f t="shared" si="469"/>
        <v>1</v>
      </c>
      <c r="BS867" s="16">
        <f t="shared" si="470"/>
        <v>1</v>
      </c>
      <c r="BT867" s="16">
        <f t="shared" si="471"/>
        <v>1</v>
      </c>
      <c r="BU867" s="16">
        <f t="shared" si="472"/>
        <v>1</v>
      </c>
      <c r="BV867" s="16">
        <f t="shared" si="473"/>
        <v>1</v>
      </c>
      <c r="BW867" s="17" t="str">
        <f t="shared" si="491"/>
        <v>111111</v>
      </c>
      <c r="BY867" s="17">
        <f t="shared" si="474"/>
        <v>0.85899999999999999</v>
      </c>
      <c r="BZ867" s="17">
        <f t="shared" si="475"/>
        <v>0.88400000000000001</v>
      </c>
      <c r="CA867" s="17" t="str">
        <f t="shared" si="492"/>
        <v>Sem Retira</v>
      </c>
      <c r="CB867" s="17">
        <f t="shared" si="493"/>
        <v>0.88400000000000001</v>
      </c>
      <c r="CC867" s="33" t="str">
        <f>IF(CB867&gt;='PAINEL E TARGET'!$T$11,'PAINEL E TARGET'!$S$11,
IF(CB867&gt;='PAINEL E TARGET'!$T$12,'PAINEL E TARGET'!$S$12,
IF(CB867&gt;='PAINEL E TARGET'!$T$13,'PAINEL E TARGET'!$S$13,
IF(CB867&gt;='PAINEL E TARGET'!$T$14,'PAINEL E TARGET'!$S$14,
IF(CB867&gt;='PAINEL E TARGET'!$T$15,'PAINEL E TARGET'!$S$15,
IF(CB867&gt;='PAINEL E TARGET'!$T$16,'PAINEL E TARGET'!$S$16,
IF(CB867&gt;='PAINEL E TARGET'!$T$17,'PAINEL E TARGET'!$S$17,
IF(CB867&gt;='PAINEL E TARGET'!$T$18,'PAINEL E TARGET'!$S$18,'PAINEL E TARGET'!$S$19))))))))</f>
        <v>Não elegível</v>
      </c>
      <c r="CD867" s="17">
        <f>IFERROR(VLOOKUP($BW867,'PAINEL E TARGET'!$G$1:$Q$99,4,0),0)</f>
        <v>0.25</v>
      </c>
      <c r="CE867" s="17">
        <f>VLOOKUP(CC867,'PAINEL E TARGET'!$S$10:$U$19,3,0)</f>
        <v>0</v>
      </c>
      <c r="CF867" s="16">
        <f t="shared" si="494"/>
        <v>0</v>
      </c>
      <c r="CG867" s="17">
        <f t="shared" si="476"/>
        <v>0.93</v>
      </c>
      <c r="CH867" s="17">
        <f t="shared" si="477"/>
        <v>0.752</v>
      </c>
      <c r="CI867" s="17">
        <f t="shared" si="478"/>
        <v>1.028</v>
      </c>
      <c r="CJ867" s="17">
        <f t="shared" si="479"/>
        <v>0.71599999999999997</v>
      </c>
      <c r="CK867" s="17">
        <f t="shared" si="480"/>
        <v>1.1759999999999999</v>
      </c>
      <c r="CL867" s="17">
        <f t="shared" si="481"/>
        <v>0.85399999999999998</v>
      </c>
      <c r="CM867" s="16">
        <f t="shared" si="482"/>
        <v>5</v>
      </c>
      <c r="CN867" s="17" t="str">
        <f t="shared" si="495"/>
        <v>ok</v>
      </c>
      <c r="CO867" s="17">
        <f t="shared" si="496"/>
        <v>0.85399999999999998</v>
      </c>
      <c r="CP867" s="33" t="str">
        <f>IF(CO867&gt;='PAINEL E TARGET'!$T$11,'PAINEL E TARGET'!$S$11,
IF(CO867&gt;='PAINEL E TARGET'!$T$12,'PAINEL E TARGET'!$S$12,
IF(CO867&gt;='PAINEL E TARGET'!$T$13,'PAINEL E TARGET'!$S$13,
IF(CO867&gt;='PAINEL E TARGET'!$T$14,'PAINEL E TARGET'!$S$14,
IF(CO867&gt;='PAINEL E TARGET'!$T$15,'PAINEL E TARGET'!$S$15,
IF(CO867&gt;='PAINEL E TARGET'!$T$16,'PAINEL E TARGET'!$S$16,
IF(CO867&gt;='PAINEL E TARGET'!$T$17,'PAINEL E TARGET'!$S$17,
IF(CO867&gt;='PAINEL E TARGET'!$T$18,'PAINEL E TARGET'!$S$18,'PAINEL E TARGET'!$S$19))))))))</f>
        <v>Não elegível</v>
      </c>
      <c r="CQ867" s="17">
        <f>IFERROR(VLOOKUP($BW867,'PAINEL E TARGET'!$G$1:$Q$99,5,0),0)</f>
        <v>0.25</v>
      </c>
      <c r="CR867" s="17">
        <f>VLOOKUP(CP867,'PAINEL E TARGET'!$S$10:$U$19,3,0)</f>
        <v>0</v>
      </c>
      <c r="CS867" s="16">
        <f t="shared" si="497"/>
        <v>0</v>
      </c>
      <c r="CT867" s="17">
        <f t="shared" si="483"/>
        <v>1.0549999999999999</v>
      </c>
      <c r="CU867" s="33" t="str">
        <f>IF(CT867&gt;='PAINEL E TARGET'!$T$11,'PAINEL E TARGET'!$S$11,
IF(CT867&gt;='PAINEL E TARGET'!$T$12,'PAINEL E TARGET'!$S$12,
IF(CT867&gt;='PAINEL E TARGET'!$T$13,'PAINEL E TARGET'!$S$13,
IF(CT867&gt;='PAINEL E TARGET'!$T$14,'PAINEL E TARGET'!$S$14,
IF(CT867&gt;='PAINEL E TARGET'!$T$15,'PAINEL E TARGET'!$S$15,
IF(CT867&gt;='PAINEL E TARGET'!$T$16,'PAINEL E TARGET'!$S$16,
IF(CT867&gt;='PAINEL E TARGET'!$T$17,'PAINEL E TARGET'!$S$17,
IF(CT867&gt;='PAINEL E TARGET'!$T$18,'PAINEL E TARGET'!$S$18,'PAINEL E TARGET'!$S$19))))))))</f>
        <v>3. Fx de 105% a 109,9%</v>
      </c>
      <c r="CV867" s="17">
        <f>IFERROR(VLOOKUP($BW867,'PAINEL E TARGET'!$G$1:$Q$99,6,0),0)</f>
        <v>0.2</v>
      </c>
      <c r="CW867" s="17">
        <f>VLOOKUP(CU867,'PAINEL E TARGET'!$S$10:$U$19,3,0)</f>
        <v>1.1000000000000001</v>
      </c>
      <c r="CX867" s="16">
        <f t="shared" si="498"/>
        <v>363.00000000000006</v>
      </c>
      <c r="CY867" s="17">
        <f t="shared" si="484"/>
        <v>1.0089999999999999</v>
      </c>
      <c r="CZ867" s="33" t="str">
        <f>IF(CY867&gt;='PAINEL E TARGET'!$T$11,'PAINEL E TARGET'!$S$11,
IF(CY867&gt;='PAINEL E TARGET'!$T$12,'PAINEL E TARGET'!$S$12,
IF(CY867&gt;='PAINEL E TARGET'!$T$13,'PAINEL E TARGET'!$S$13,
IF(CY867&gt;='PAINEL E TARGET'!$T$14,'PAINEL E TARGET'!$S$14,
IF(CY867&gt;='PAINEL E TARGET'!$T$15,'PAINEL E TARGET'!$S$15,
IF(CY867&gt;='PAINEL E TARGET'!$T$16,'PAINEL E TARGET'!$S$16,
IF(CY867&gt;='PAINEL E TARGET'!$T$17,'PAINEL E TARGET'!$S$17,
IF(CY867&gt;='PAINEL E TARGET'!$T$18,'PAINEL E TARGET'!$S$18,'PAINEL E TARGET'!$S$19))))))))</f>
        <v>2. Fx de 100% a 104,9%</v>
      </c>
      <c r="DA867" s="17">
        <f>IFERROR(VLOOKUP($BW867,'PAINEL E TARGET'!$G$1:$Q$99,7,0),0)</f>
        <v>0.15</v>
      </c>
      <c r="DB867" s="17">
        <f>VLOOKUP(CZ867,'PAINEL E TARGET'!$S$10:$U$19,3,0)</f>
        <v>1</v>
      </c>
      <c r="DC867" s="16">
        <f t="shared" si="499"/>
        <v>247.5</v>
      </c>
      <c r="DD867" s="17">
        <f t="shared" si="485"/>
        <v>1.0109999999999999</v>
      </c>
      <c r="DE867" s="33" t="str">
        <f>IF(DD867&gt;='PAINEL E TARGET'!$T$11,'PAINEL E TARGET'!$S$11,
IF(DD867&gt;='PAINEL E TARGET'!$T$12,'PAINEL E TARGET'!$S$12,
IF(DD867&gt;='PAINEL E TARGET'!$T$13,'PAINEL E TARGET'!$S$13,
IF(DD867&gt;='PAINEL E TARGET'!$T$14,'PAINEL E TARGET'!$S$14,
IF(DD867&gt;='PAINEL E TARGET'!$T$15,'PAINEL E TARGET'!$S$15,
IF(DD867&gt;='PAINEL E TARGET'!$T$16,'PAINEL E TARGET'!$S$16,
IF(DD867&gt;='PAINEL E TARGET'!$T$17,'PAINEL E TARGET'!$S$17,
IF(DD867&gt;='PAINEL E TARGET'!$T$18,'PAINEL E TARGET'!$S$18,'PAINEL E TARGET'!$S$19))))))))</f>
        <v>2. Fx de 100% a 104,9%</v>
      </c>
      <c r="DF867" s="17">
        <f>IFERROR(VLOOKUP($BW867,'PAINEL E TARGET'!$G$1:$Q$99,8,0),0)</f>
        <v>0.1</v>
      </c>
      <c r="DG867" s="17">
        <f>VLOOKUP(DE867,'PAINEL E TARGET'!$S$10:$U$19,3,0)</f>
        <v>1</v>
      </c>
      <c r="DH867" s="16">
        <f t="shared" si="500"/>
        <v>165</v>
      </c>
      <c r="DI867" s="17">
        <f t="shared" si="486"/>
        <v>0.68</v>
      </c>
      <c r="DJ867" s="33" t="str">
        <f>IF(DI867&gt;='PAINEL E TARGET'!$T$11,'PAINEL E TARGET'!$S$11,
IF(DI867&gt;='PAINEL E TARGET'!$T$12,'PAINEL E TARGET'!$S$12,
IF(DI867&gt;='PAINEL E TARGET'!$T$13,'PAINEL E TARGET'!$S$13,
IF(DI867&gt;='PAINEL E TARGET'!$T$14,'PAINEL E TARGET'!$S$14,
IF(DI867&gt;='PAINEL E TARGET'!$T$15,'PAINEL E TARGET'!$S$15,
IF(DI867&gt;='PAINEL E TARGET'!$T$16,'PAINEL E TARGET'!$S$16,
IF(DI867&gt;='PAINEL E TARGET'!$T$17,'PAINEL E TARGET'!$S$17,
IF(DI867&gt;='PAINEL E TARGET'!$T$18,'PAINEL E TARGET'!$S$18,'PAINEL E TARGET'!$S$19))))))))</f>
        <v>Não elegível</v>
      </c>
      <c r="DK867" s="17">
        <f>IFERROR(VLOOKUP($BW867,'PAINEL E TARGET'!$G$1:$Q$99,9,0),0)</f>
        <v>0.05</v>
      </c>
      <c r="DL867" s="17">
        <f>VLOOKUP(DJ867,'PAINEL E TARGET'!$S$10:$U$19,3,0)</f>
        <v>0</v>
      </c>
      <c r="DM867" s="16">
        <f t="shared" si="501"/>
        <v>0</v>
      </c>
      <c r="DN867" s="17">
        <f t="shared" si="487"/>
        <v>1.1759999999999999</v>
      </c>
      <c r="DO867" s="33" t="str">
        <f>IF(DN867&gt;='PAINEL E TARGET'!$T$11,'PAINEL E TARGET'!$S$11,
IF(DN867&gt;='PAINEL E TARGET'!$T$12,'PAINEL E TARGET'!$S$12,
IF(DN867&gt;='PAINEL E TARGET'!$T$13,'PAINEL E TARGET'!$S$13,
IF(DN867&gt;='PAINEL E TARGET'!$T$14,'PAINEL E TARGET'!$S$14,
IF(DN867&gt;='PAINEL E TARGET'!$T$15,'PAINEL E TARGET'!$S$15,
IF(DN867&gt;='PAINEL E TARGET'!$T$16,'PAINEL E TARGET'!$S$16,
IF(DN867&gt;='PAINEL E TARGET'!$T$17,'PAINEL E TARGET'!$S$17,
IF(DN867&gt;='PAINEL E TARGET'!$T$18,'PAINEL E TARGET'!$S$18,'PAINEL E TARGET'!$S$19))))))))</f>
        <v>5. Fx de 115% a 119,9%</v>
      </c>
      <c r="DP867" s="17">
        <f>IFERROR(VLOOKUP($BW867,'PAINEL E TARGET'!$G$1:$Q$99,10,0),0)</f>
        <v>0</v>
      </c>
      <c r="DQ867" s="17">
        <f>VLOOKUP(DO867,'PAINEL E TARGET'!$S$10:$U$19,3,0)</f>
        <v>1.3</v>
      </c>
      <c r="DR867" s="16">
        <f t="shared" si="502"/>
        <v>0</v>
      </c>
      <c r="DS867" s="17">
        <f t="shared" si="488"/>
        <v>0.97499999999999998</v>
      </c>
      <c r="DT867" s="16">
        <f>IF(DS867&gt;=1,VLOOKUP(BO867,'PAINEL E TARGET'!$S$1:$W$8,5,0),0)</f>
        <v>0</v>
      </c>
      <c r="DU867" s="16">
        <f t="shared" si="503"/>
        <v>775.5</v>
      </c>
    </row>
    <row r="868" spans="2:125" s="32" customFormat="1" x14ac:dyDescent="0.2">
      <c r="B868" s="44">
        <v>43541</v>
      </c>
      <c r="C868" s="65">
        <v>1810</v>
      </c>
      <c r="D868" s="66" t="s">
        <v>861</v>
      </c>
      <c r="E868" s="65">
        <v>418</v>
      </c>
      <c r="F868" s="65" t="s">
        <v>1020</v>
      </c>
      <c r="G868" s="67">
        <v>2366139.7387187686</v>
      </c>
      <c r="H868" s="67">
        <v>1327789.3458417484</v>
      </c>
      <c r="I868" s="67">
        <v>1164372.3299999998</v>
      </c>
      <c r="J868" s="68">
        <v>0.87692549548350929</v>
      </c>
      <c r="K868" s="67">
        <v>269056.26605225349</v>
      </c>
      <c r="L868" s="67">
        <v>874627.81807609426</v>
      </c>
      <c r="M868" s="67">
        <v>267958.74</v>
      </c>
      <c r="N868" s="67">
        <v>832016.33000000007</v>
      </c>
      <c r="O868" s="67">
        <v>2041918.9990283409</v>
      </c>
      <c r="P868" s="67" t="s">
        <v>1082</v>
      </c>
      <c r="Q868" s="67" t="s">
        <v>1082</v>
      </c>
      <c r="R868" s="67">
        <v>0</v>
      </c>
      <c r="S868" s="67">
        <v>0</v>
      </c>
      <c r="T868" s="68">
        <v>0.10130875440861446</v>
      </c>
      <c r="U868" s="68">
        <v>9.9500773231160591E-2</v>
      </c>
      <c r="V868" s="68">
        <v>0.98215375178573772</v>
      </c>
      <c r="W868" s="67">
        <v>115865.20999999999</v>
      </c>
      <c r="X868" s="67">
        <v>109448.37000000001</v>
      </c>
      <c r="Y868" s="68">
        <v>0.94461806093477085</v>
      </c>
      <c r="Z868" s="68">
        <v>7.4420822306772799E-2</v>
      </c>
      <c r="AA868" s="68">
        <v>9.6682263898944534E-2</v>
      </c>
      <c r="AB868" s="68">
        <v>1.2991292074200287</v>
      </c>
      <c r="AC868" s="67">
        <v>85113.909999999989</v>
      </c>
      <c r="AD868" s="67">
        <v>106348.07999999999</v>
      </c>
      <c r="AE868" s="68">
        <v>1.2494794329152543</v>
      </c>
      <c r="AF868" s="43">
        <v>80</v>
      </c>
      <c r="AG868" s="43">
        <v>72</v>
      </c>
      <c r="AH868" s="43">
        <v>42</v>
      </c>
      <c r="AI868" s="43">
        <v>31</v>
      </c>
      <c r="AJ868" s="67">
        <v>66776.259999999995</v>
      </c>
      <c r="AK868" s="67">
        <v>72259.7</v>
      </c>
      <c r="AL868" s="68">
        <v>1.0821166085072749</v>
      </c>
      <c r="AM868" s="67">
        <v>11944.09</v>
      </c>
      <c r="AN868" s="67">
        <v>9291.6699999999983</v>
      </c>
      <c r="AO868" s="68">
        <v>0.77793034044452092</v>
      </c>
      <c r="AP868" s="67">
        <v>5471.19</v>
      </c>
      <c r="AQ868" s="67">
        <v>3755.2599999999998</v>
      </c>
      <c r="AR868" s="68">
        <v>0.68636987565776364</v>
      </c>
      <c r="AS868" s="67">
        <v>31673.670000000002</v>
      </c>
      <c r="AT868" s="67">
        <v>24141.740000000005</v>
      </c>
      <c r="AU868" s="68">
        <v>0.76220216981486533</v>
      </c>
      <c r="AV868" s="43">
        <v>1678.07</v>
      </c>
      <c r="AW868" s="43">
        <v>3159.3899999999994</v>
      </c>
      <c r="AX868" s="69">
        <v>1.8827522093833986</v>
      </c>
      <c r="AY868" s="43">
        <v>269056.26605225349</v>
      </c>
      <c r="AZ868" s="43">
        <v>267958.74</v>
      </c>
      <c r="BA868" s="43">
        <v>40318.384866658409</v>
      </c>
      <c r="BB868" s="43">
        <v>41081.270000000004</v>
      </c>
      <c r="BC868" s="43">
        <v>479596.36834090011</v>
      </c>
      <c r="BD868" s="43">
        <v>72021.179217229714</v>
      </c>
      <c r="BE868" s="43">
        <v>208625.17000000004</v>
      </c>
      <c r="BF868" s="43">
        <v>153254.90999999997</v>
      </c>
      <c r="BG868" s="43">
        <v>3005.63</v>
      </c>
      <c r="BH868" s="43">
        <v>89</v>
      </c>
      <c r="BI868" s="44">
        <v>43173</v>
      </c>
      <c r="BJ868" s="44">
        <v>43541</v>
      </c>
      <c r="BK868" s="44">
        <v>43172</v>
      </c>
      <c r="BL868" s="43">
        <f t="shared" si="489"/>
        <v>1164372.3299999998</v>
      </c>
      <c r="BM868" s="43">
        <f t="shared" si="490"/>
        <v>1099975.07</v>
      </c>
      <c r="BO868" s="16" t="str">
        <f>IFERROR(VLOOKUP($C868,'PORTE LOJA'!A:B,2,0),"PORTE 1")</f>
        <v>PORTE 3</v>
      </c>
      <c r="BP868" s="16">
        <f>VLOOKUP(BO868,'PAINEL E TARGET'!$S$1:$W$8,3,0)</f>
        <v>2400</v>
      </c>
      <c r="BQ868" s="16">
        <f t="shared" si="468"/>
        <v>1</v>
      </c>
      <c r="BR868" s="16">
        <f t="shared" si="469"/>
        <v>1</v>
      </c>
      <c r="BS868" s="16">
        <f t="shared" si="470"/>
        <v>1</v>
      </c>
      <c r="BT868" s="16">
        <f t="shared" si="471"/>
        <v>1</v>
      </c>
      <c r="BU868" s="16">
        <f t="shared" si="472"/>
        <v>1</v>
      </c>
      <c r="BV868" s="16">
        <f t="shared" si="473"/>
        <v>1</v>
      </c>
      <c r="BW868" s="17" t="str">
        <f t="shared" si="491"/>
        <v>111111</v>
      </c>
      <c r="BY868" s="17">
        <f t="shared" si="474"/>
        <v>0.877</v>
      </c>
      <c r="BZ868" s="17">
        <f t="shared" si="475"/>
        <v>0.96199999999999997</v>
      </c>
      <c r="CA868" s="17" t="str">
        <f t="shared" si="492"/>
        <v>Sem Retira</v>
      </c>
      <c r="CB868" s="17">
        <f t="shared" si="493"/>
        <v>0.96199999999999997</v>
      </c>
      <c r="CC868" s="33" t="str">
        <f>IF(CB868&gt;='PAINEL E TARGET'!$T$11,'PAINEL E TARGET'!$S$11,
IF(CB868&gt;='PAINEL E TARGET'!$T$12,'PAINEL E TARGET'!$S$12,
IF(CB868&gt;='PAINEL E TARGET'!$T$13,'PAINEL E TARGET'!$S$13,
IF(CB868&gt;='PAINEL E TARGET'!$T$14,'PAINEL E TARGET'!$S$14,
IF(CB868&gt;='PAINEL E TARGET'!$T$15,'PAINEL E TARGET'!$S$15,
IF(CB868&gt;='PAINEL E TARGET'!$T$16,'PAINEL E TARGET'!$S$16,
IF(CB868&gt;='PAINEL E TARGET'!$T$17,'PAINEL E TARGET'!$S$17,
IF(CB868&gt;='PAINEL E TARGET'!$T$18,'PAINEL E TARGET'!$S$18,'PAINEL E TARGET'!$S$19))))))))</f>
        <v>1. Fx de 90% a 99,9%</v>
      </c>
      <c r="CD868" s="17">
        <f>IFERROR(VLOOKUP($BW868,'PAINEL E TARGET'!$G$1:$Q$99,4,0),0)</f>
        <v>0.25</v>
      </c>
      <c r="CE868" s="17">
        <f>VLOOKUP(CC868,'PAINEL E TARGET'!$S$10:$U$19,3,0)</f>
        <v>0.5</v>
      </c>
      <c r="CF868" s="16">
        <f t="shared" si="494"/>
        <v>300</v>
      </c>
      <c r="CG868" s="17">
        <f t="shared" si="476"/>
        <v>1.0820000000000001</v>
      </c>
      <c r="CH868" s="17">
        <f t="shared" si="477"/>
        <v>0.77800000000000002</v>
      </c>
      <c r="CI868" s="17">
        <f t="shared" si="478"/>
        <v>0.68600000000000005</v>
      </c>
      <c r="CJ868" s="17">
        <f t="shared" si="479"/>
        <v>0.76200000000000001</v>
      </c>
      <c r="CK868" s="17">
        <f t="shared" si="480"/>
        <v>1.883</v>
      </c>
      <c r="CL868" s="17">
        <f t="shared" si="481"/>
        <v>0.94499999999999995</v>
      </c>
      <c r="CM868" s="16">
        <f t="shared" si="482"/>
        <v>4</v>
      </c>
      <c r="CN868" s="17" t="str">
        <f t="shared" si="495"/>
        <v>não ok</v>
      </c>
      <c r="CO868" s="17">
        <f t="shared" si="496"/>
        <v>0</v>
      </c>
      <c r="CP868" s="33" t="str">
        <f>IF(CO868&gt;='PAINEL E TARGET'!$T$11,'PAINEL E TARGET'!$S$11,
IF(CO868&gt;='PAINEL E TARGET'!$T$12,'PAINEL E TARGET'!$S$12,
IF(CO868&gt;='PAINEL E TARGET'!$T$13,'PAINEL E TARGET'!$S$13,
IF(CO868&gt;='PAINEL E TARGET'!$T$14,'PAINEL E TARGET'!$S$14,
IF(CO868&gt;='PAINEL E TARGET'!$T$15,'PAINEL E TARGET'!$S$15,
IF(CO868&gt;='PAINEL E TARGET'!$T$16,'PAINEL E TARGET'!$S$16,
IF(CO868&gt;='PAINEL E TARGET'!$T$17,'PAINEL E TARGET'!$S$17,
IF(CO868&gt;='PAINEL E TARGET'!$T$18,'PAINEL E TARGET'!$S$18,'PAINEL E TARGET'!$S$19))))))))</f>
        <v>Não elegível</v>
      </c>
      <c r="CQ868" s="17">
        <f>IFERROR(VLOOKUP($BW868,'PAINEL E TARGET'!$G$1:$Q$99,5,0),0)</f>
        <v>0.25</v>
      </c>
      <c r="CR868" s="17">
        <f>VLOOKUP(CP868,'PAINEL E TARGET'!$S$10:$U$19,3,0)</f>
        <v>0</v>
      </c>
      <c r="CS868" s="16">
        <f t="shared" si="497"/>
        <v>0</v>
      </c>
      <c r="CT868" s="17">
        <f t="shared" si="483"/>
        <v>1.2490000000000001</v>
      </c>
      <c r="CU868" s="33" t="str">
        <f>IF(CT868&gt;='PAINEL E TARGET'!$T$11,'PAINEL E TARGET'!$S$11,
IF(CT868&gt;='PAINEL E TARGET'!$T$12,'PAINEL E TARGET'!$S$12,
IF(CT868&gt;='PAINEL E TARGET'!$T$13,'PAINEL E TARGET'!$S$13,
IF(CT868&gt;='PAINEL E TARGET'!$T$14,'PAINEL E TARGET'!$S$14,
IF(CT868&gt;='PAINEL E TARGET'!$T$15,'PAINEL E TARGET'!$S$15,
IF(CT868&gt;='PAINEL E TARGET'!$T$16,'PAINEL E TARGET'!$S$16,
IF(CT868&gt;='PAINEL E TARGET'!$T$17,'PAINEL E TARGET'!$S$17,
IF(CT868&gt;='PAINEL E TARGET'!$T$18,'PAINEL E TARGET'!$S$18,'PAINEL E TARGET'!$S$19))))))))</f>
        <v>6. Fx de 120% a 124,9%</v>
      </c>
      <c r="CV868" s="17">
        <f>IFERROR(VLOOKUP($BW868,'PAINEL E TARGET'!$G$1:$Q$99,6,0),0)</f>
        <v>0.2</v>
      </c>
      <c r="CW868" s="17">
        <f>VLOOKUP(CU868,'PAINEL E TARGET'!$S$10:$U$19,3,0)</f>
        <v>1.4</v>
      </c>
      <c r="CX868" s="16">
        <f t="shared" si="498"/>
        <v>671.99999999999989</v>
      </c>
      <c r="CY868" s="17">
        <f t="shared" si="484"/>
        <v>0.996</v>
      </c>
      <c r="CZ868" s="33" t="str">
        <f>IF(CY868&gt;='PAINEL E TARGET'!$T$11,'PAINEL E TARGET'!$S$11,
IF(CY868&gt;='PAINEL E TARGET'!$T$12,'PAINEL E TARGET'!$S$12,
IF(CY868&gt;='PAINEL E TARGET'!$T$13,'PAINEL E TARGET'!$S$13,
IF(CY868&gt;='PAINEL E TARGET'!$T$14,'PAINEL E TARGET'!$S$14,
IF(CY868&gt;='PAINEL E TARGET'!$T$15,'PAINEL E TARGET'!$S$15,
IF(CY868&gt;='PAINEL E TARGET'!$T$16,'PAINEL E TARGET'!$S$16,
IF(CY868&gt;='PAINEL E TARGET'!$T$17,'PAINEL E TARGET'!$S$17,
IF(CY868&gt;='PAINEL E TARGET'!$T$18,'PAINEL E TARGET'!$S$18,'PAINEL E TARGET'!$S$19))))))))</f>
        <v>1. Fx de 90% a 99,9%</v>
      </c>
      <c r="DA868" s="17">
        <f>IFERROR(VLOOKUP($BW868,'PAINEL E TARGET'!$G$1:$Q$99,7,0),0)</f>
        <v>0.15</v>
      </c>
      <c r="DB868" s="17">
        <f>VLOOKUP(CZ868,'PAINEL E TARGET'!$S$10:$U$19,3,0)</f>
        <v>0.5</v>
      </c>
      <c r="DC868" s="16">
        <f t="shared" si="499"/>
        <v>180</v>
      </c>
      <c r="DD868" s="17">
        <f t="shared" si="485"/>
        <v>1.0189999999999999</v>
      </c>
      <c r="DE868" s="33" t="str">
        <f>IF(DD868&gt;='PAINEL E TARGET'!$T$11,'PAINEL E TARGET'!$S$11,
IF(DD868&gt;='PAINEL E TARGET'!$T$12,'PAINEL E TARGET'!$S$12,
IF(DD868&gt;='PAINEL E TARGET'!$T$13,'PAINEL E TARGET'!$S$13,
IF(DD868&gt;='PAINEL E TARGET'!$T$14,'PAINEL E TARGET'!$S$14,
IF(DD868&gt;='PAINEL E TARGET'!$T$15,'PAINEL E TARGET'!$S$15,
IF(DD868&gt;='PAINEL E TARGET'!$T$16,'PAINEL E TARGET'!$S$16,
IF(DD868&gt;='PAINEL E TARGET'!$T$17,'PAINEL E TARGET'!$S$17,
IF(DD868&gt;='PAINEL E TARGET'!$T$18,'PAINEL E TARGET'!$S$18,'PAINEL E TARGET'!$S$19))))))))</f>
        <v>2. Fx de 100% a 104,9%</v>
      </c>
      <c r="DF868" s="17">
        <f>IFERROR(VLOOKUP($BW868,'PAINEL E TARGET'!$G$1:$Q$99,8,0),0)</f>
        <v>0.1</v>
      </c>
      <c r="DG868" s="17">
        <f>VLOOKUP(DE868,'PAINEL E TARGET'!$S$10:$U$19,3,0)</f>
        <v>1</v>
      </c>
      <c r="DH868" s="16">
        <f t="shared" si="500"/>
        <v>240</v>
      </c>
      <c r="DI868" s="17">
        <f t="shared" si="486"/>
        <v>0.73799999999999999</v>
      </c>
      <c r="DJ868" s="33" t="str">
        <f>IF(DI868&gt;='PAINEL E TARGET'!$T$11,'PAINEL E TARGET'!$S$11,
IF(DI868&gt;='PAINEL E TARGET'!$T$12,'PAINEL E TARGET'!$S$12,
IF(DI868&gt;='PAINEL E TARGET'!$T$13,'PAINEL E TARGET'!$S$13,
IF(DI868&gt;='PAINEL E TARGET'!$T$14,'PAINEL E TARGET'!$S$14,
IF(DI868&gt;='PAINEL E TARGET'!$T$15,'PAINEL E TARGET'!$S$15,
IF(DI868&gt;='PAINEL E TARGET'!$T$16,'PAINEL E TARGET'!$S$16,
IF(DI868&gt;='PAINEL E TARGET'!$T$17,'PAINEL E TARGET'!$S$17,
IF(DI868&gt;='PAINEL E TARGET'!$T$18,'PAINEL E TARGET'!$S$18,'PAINEL E TARGET'!$S$19))))))))</f>
        <v>Não elegível</v>
      </c>
      <c r="DK868" s="17">
        <f>IFERROR(VLOOKUP($BW868,'PAINEL E TARGET'!$G$1:$Q$99,9,0),0)</f>
        <v>0.05</v>
      </c>
      <c r="DL868" s="17">
        <f>VLOOKUP(DJ868,'PAINEL E TARGET'!$S$10:$U$19,3,0)</f>
        <v>0</v>
      </c>
      <c r="DM868" s="16">
        <f t="shared" si="501"/>
        <v>0</v>
      </c>
      <c r="DN868" s="17">
        <f t="shared" si="487"/>
        <v>1.883</v>
      </c>
      <c r="DO868" s="33" t="str">
        <f>IF(DN868&gt;='PAINEL E TARGET'!$T$11,'PAINEL E TARGET'!$S$11,
IF(DN868&gt;='PAINEL E TARGET'!$T$12,'PAINEL E TARGET'!$S$12,
IF(DN868&gt;='PAINEL E TARGET'!$T$13,'PAINEL E TARGET'!$S$13,
IF(DN868&gt;='PAINEL E TARGET'!$T$14,'PAINEL E TARGET'!$S$14,
IF(DN868&gt;='PAINEL E TARGET'!$T$15,'PAINEL E TARGET'!$S$15,
IF(DN868&gt;='PAINEL E TARGET'!$T$16,'PAINEL E TARGET'!$S$16,
IF(DN868&gt;='PAINEL E TARGET'!$T$17,'PAINEL E TARGET'!$S$17,
IF(DN868&gt;='PAINEL E TARGET'!$T$18,'PAINEL E TARGET'!$S$18,'PAINEL E TARGET'!$S$19))))))))</f>
        <v>8. Fx de 130% ou mais</v>
      </c>
      <c r="DP868" s="17">
        <f>IFERROR(VLOOKUP($BW868,'PAINEL E TARGET'!$G$1:$Q$99,10,0),0)</f>
        <v>0</v>
      </c>
      <c r="DQ868" s="17">
        <f>VLOOKUP(DO868,'PAINEL E TARGET'!$S$10:$U$19,3,0)</f>
        <v>1.6</v>
      </c>
      <c r="DR868" s="16">
        <f t="shared" si="502"/>
        <v>0</v>
      </c>
      <c r="DS868" s="17">
        <f t="shared" si="488"/>
        <v>0.9</v>
      </c>
      <c r="DT868" s="16">
        <f>IF(DS868&gt;=1,VLOOKUP(BO868,'PAINEL E TARGET'!$S$1:$W$8,5,0),0)</f>
        <v>0</v>
      </c>
      <c r="DU868" s="16">
        <f t="shared" si="503"/>
        <v>1392</v>
      </c>
    </row>
    <row r="869" spans="2:125" s="32" customFormat="1" x14ac:dyDescent="0.2">
      <c r="B869" s="44">
        <v>43541</v>
      </c>
      <c r="C869" s="65">
        <v>1811</v>
      </c>
      <c r="D869" s="66" t="s">
        <v>862</v>
      </c>
      <c r="E869" s="65">
        <v>418</v>
      </c>
      <c r="F869" s="65" t="s">
        <v>1020</v>
      </c>
      <c r="G869" s="67">
        <v>2098652.4877639199</v>
      </c>
      <c r="H869" s="67">
        <v>1230135.6877403664</v>
      </c>
      <c r="I869" s="67">
        <v>923111.40999999992</v>
      </c>
      <c r="J869" s="68">
        <v>0.75041429917024949</v>
      </c>
      <c r="K869" s="67">
        <v>165755.27651946398</v>
      </c>
      <c r="L869" s="67">
        <v>781857.34025347768</v>
      </c>
      <c r="M869" s="67">
        <v>152507.35</v>
      </c>
      <c r="N869" s="67">
        <v>704920.86</v>
      </c>
      <c r="O869" s="67">
        <v>1623063.8197404766</v>
      </c>
      <c r="P869" s="67" t="s">
        <v>1082</v>
      </c>
      <c r="Q869" s="67" t="s">
        <v>1082</v>
      </c>
      <c r="R869" s="67">
        <v>0</v>
      </c>
      <c r="S869" s="67">
        <v>0</v>
      </c>
      <c r="T869" s="68">
        <v>0.1012056702311505</v>
      </c>
      <c r="U869" s="68">
        <v>0.10302965189353869</v>
      </c>
      <c r="V869" s="68">
        <v>1.0180225244121428</v>
      </c>
      <c r="W869" s="67">
        <v>95903.77</v>
      </c>
      <c r="X869" s="67">
        <v>88340.53</v>
      </c>
      <c r="Y869" s="68">
        <v>0.92113719825612694</v>
      </c>
      <c r="Z869" s="68">
        <v>6.7004257727410393E-2</v>
      </c>
      <c r="AA869" s="68">
        <v>0.10774925401626334</v>
      </c>
      <c r="AB869" s="68">
        <v>1.6080956296033231</v>
      </c>
      <c r="AC869" s="67">
        <v>63494.080000000009</v>
      </c>
      <c r="AD869" s="67">
        <v>92387.25</v>
      </c>
      <c r="AE869" s="68">
        <v>1.4550529750175132</v>
      </c>
      <c r="AF869" s="43">
        <v>80</v>
      </c>
      <c r="AG869" s="43">
        <v>70</v>
      </c>
      <c r="AH869" s="43">
        <v>30</v>
      </c>
      <c r="AI869" s="43">
        <v>23</v>
      </c>
      <c r="AJ869" s="67">
        <v>60120.81</v>
      </c>
      <c r="AK869" s="67">
        <v>51523.5</v>
      </c>
      <c r="AL869" s="68">
        <v>0.85699943164438408</v>
      </c>
      <c r="AM869" s="67">
        <v>12024.300000000003</v>
      </c>
      <c r="AN869" s="67">
        <v>11621.299999999997</v>
      </c>
      <c r="AO869" s="68">
        <v>0.9664845354823145</v>
      </c>
      <c r="AP869" s="67">
        <v>3463.8199999999997</v>
      </c>
      <c r="AQ869" s="67">
        <v>5425.8799999999992</v>
      </c>
      <c r="AR869" s="68">
        <v>1.5664439838097821</v>
      </c>
      <c r="AS869" s="67">
        <v>20294.84</v>
      </c>
      <c r="AT869" s="67">
        <v>19769.850000000006</v>
      </c>
      <c r="AU869" s="68">
        <v>0.97413184829247268</v>
      </c>
      <c r="AV869" s="43">
        <v>1355.4</v>
      </c>
      <c r="AW869" s="43">
        <v>1579.67</v>
      </c>
      <c r="AX869" s="69">
        <v>1.1654640696473366</v>
      </c>
      <c r="AY869" s="43">
        <v>165755.27651946398</v>
      </c>
      <c r="AZ869" s="43">
        <v>152507.35</v>
      </c>
      <c r="BA869" s="43">
        <v>25777.892455478766</v>
      </c>
      <c r="BB869" s="43">
        <v>33311.39</v>
      </c>
      <c r="BC869" s="43">
        <v>283405.56610705197</v>
      </c>
      <c r="BD869" s="43">
        <v>44175.186221648903</v>
      </c>
      <c r="BE869" s="43">
        <v>165598.26</v>
      </c>
      <c r="BF869" s="43">
        <v>109636.06</v>
      </c>
      <c r="BG869" s="43">
        <v>2328.3500000000004</v>
      </c>
      <c r="BH869" s="43">
        <v>61</v>
      </c>
      <c r="BI869" s="44">
        <v>43173</v>
      </c>
      <c r="BJ869" s="44">
        <v>43541</v>
      </c>
      <c r="BK869" s="44">
        <v>43172</v>
      </c>
      <c r="BL869" s="43">
        <f t="shared" si="489"/>
        <v>923111.40999999992</v>
      </c>
      <c r="BM869" s="43">
        <f t="shared" si="490"/>
        <v>857428.21</v>
      </c>
      <c r="BO869" s="16" t="str">
        <f>IFERROR(VLOOKUP($C869,'PORTE LOJA'!A:B,2,0),"PORTE 1")</f>
        <v>PORTE 3</v>
      </c>
      <c r="BP869" s="16">
        <f>VLOOKUP(BO869,'PAINEL E TARGET'!$S$1:$W$8,3,0)</f>
        <v>2400</v>
      </c>
      <c r="BQ869" s="16">
        <f t="shared" si="468"/>
        <v>1</v>
      </c>
      <c r="BR869" s="16">
        <f t="shared" si="469"/>
        <v>1</v>
      </c>
      <c r="BS869" s="16">
        <f t="shared" si="470"/>
        <v>1</v>
      </c>
      <c r="BT869" s="16">
        <f t="shared" si="471"/>
        <v>1</v>
      </c>
      <c r="BU869" s="16">
        <f t="shared" si="472"/>
        <v>1</v>
      </c>
      <c r="BV869" s="16">
        <f t="shared" si="473"/>
        <v>1</v>
      </c>
      <c r="BW869" s="17" t="str">
        <f t="shared" si="491"/>
        <v>111111</v>
      </c>
      <c r="BY869" s="17">
        <f t="shared" si="474"/>
        <v>0.75</v>
      </c>
      <c r="BZ869" s="17">
        <f t="shared" si="475"/>
        <v>0.90500000000000003</v>
      </c>
      <c r="CA869" s="17" t="str">
        <f t="shared" si="492"/>
        <v>Sem Retira</v>
      </c>
      <c r="CB869" s="17">
        <f t="shared" si="493"/>
        <v>0.90500000000000003</v>
      </c>
      <c r="CC869" s="33" t="str">
        <f>IF(CB869&gt;='PAINEL E TARGET'!$T$11,'PAINEL E TARGET'!$S$11,
IF(CB869&gt;='PAINEL E TARGET'!$T$12,'PAINEL E TARGET'!$S$12,
IF(CB869&gt;='PAINEL E TARGET'!$T$13,'PAINEL E TARGET'!$S$13,
IF(CB869&gt;='PAINEL E TARGET'!$T$14,'PAINEL E TARGET'!$S$14,
IF(CB869&gt;='PAINEL E TARGET'!$T$15,'PAINEL E TARGET'!$S$15,
IF(CB869&gt;='PAINEL E TARGET'!$T$16,'PAINEL E TARGET'!$S$16,
IF(CB869&gt;='PAINEL E TARGET'!$T$17,'PAINEL E TARGET'!$S$17,
IF(CB869&gt;='PAINEL E TARGET'!$T$18,'PAINEL E TARGET'!$S$18,'PAINEL E TARGET'!$S$19))))))))</f>
        <v>1. Fx de 90% a 99,9%</v>
      </c>
      <c r="CD869" s="17">
        <f>IFERROR(VLOOKUP($BW869,'PAINEL E TARGET'!$G$1:$Q$99,4,0),0)</f>
        <v>0.25</v>
      </c>
      <c r="CE869" s="17">
        <f>VLOOKUP(CC869,'PAINEL E TARGET'!$S$10:$U$19,3,0)</f>
        <v>0.5</v>
      </c>
      <c r="CF869" s="16">
        <f t="shared" si="494"/>
        <v>300</v>
      </c>
      <c r="CG869" s="17">
        <f t="shared" si="476"/>
        <v>0.85699999999999998</v>
      </c>
      <c r="CH869" s="17">
        <f t="shared" si="477"/>
        <v>0.96599999999999997</v>
      </c>
      <c r="CI869" s="17">
        <f t="shared" si="478"/>
        <v>1.5660000000000001</v>
      </c>
      <c r="CJ869" s="17">
        <f t="shared" si="479"/>
        <v>0.97399999999999998</v>
      </c>
      <c r="CK869" s="17">
        <f t="shared" si="480"/>
        <v>1.165</v>
      </c>
      <c r="CL869" s="17">
        <f t="shared" si="481"/>
        <v>0.92100000000000004</v>
      </c>
      <c r="CM869" s="16">
        <f t="shared" si="482"/>
        <v>5</v>
      </c>
      <c r="CN869" s="17" t="str">
        <f t="shared" si="495"/>
        <v>ok</v>
      </c>
      <c r="CO869" s="17">
        <f t="shared" si="496"/>
        <v>0.92100000000000004</v>
      </c>
      <c r="CP869" s="33" t="str">
        <f>IF(CO869&gt;='PAINEL E TARGET'!$T$11,'PAINEL E TARGET'!$S$11,
IF(CO869&gt;='PAINEL E TARGET'!$T$12,'PAINEL E TARGET'!$S$12,
IF(CO869&gt;='PAINEL E TARGET'!$T$13,'PAINEL E TARGET'!$S$13,
IF(CO869&gt;='PAINEL E TARGET'!$T$14,'PAINEL E TARGET'!$S$14,
IF(CO869&gt;='PAINEL E TARGET'!$T$15,'PAINEL E TARGET'!$S$15,
IF(CO869&gt;='PAINEL E TARGET'!$T$16,'PAINEL E TARGET'!$S$16,
IF(CO869&gt;='PAINEL E TARGET'!$T$17,'PAINEL E TARGET'!$S$17,
IF(CO869&gt;='PAINEL E TARGET'!$T$18,'PAINEL E TARGET'!$S$18,'PAINEL E TARGET'!$S$19))))))))</f>
        <v>1. Fx de 90% a 99,9%</v>
      </c>
      <c r="CQ869" s="17">
        <f>IFERROR(VLOOKUP($BW869,'PAINEL E TARGET'!$G$1:$Q$99,5,0),0)</f>
        <v>0.25</v>
      </c>
      <c r="CR869" s="17">
        <f>VLOOKUP(CP869,'PAINEL E TARGET'!$S$10:$U$19,3,0)</f>
        <v>0.5</v>
      </c>
      <c r="CS869" s="16">
        <f t="shared" si="497"/>
        <v>300</v>
      </c>
      <c r="CT869" s="17">
        <f t="shared" si="483"/>
        <v>1.4550000000000001</v>
      </c>
      <c r="CU869" s="33" t="str">
        <f>IF(CT869&gt;='PAINEL E TARGET'!$T$11,'PAINEL E TARGET'!$S$11,
IF(CT869&gt;='PAINEL E TARGET'!$T$12,'PAINEL E TARGET'!$S$12,
IF(CT869&gt;='PAINEL E TARGET'!$T$13,'PAINEL E TARGET'!$S$13,
IF(CT869&gt;='PAINEL E TARGET'!$T$14,'PAINEL E TARGET'!$S$14,
IF(CT869&gt;='PAINEL E TARGET'!$T$15,'PAINEL E TARGET'!$S$15,
IF(CT869&gt;='PAINEL E TARGET'!$T$16,'PAINEL E TARGET'!$S$16,
IF(CT869&gt;='PAINEL E TARGET'!$T$17,'PAINEL E TARGET'!$S$17,
IF(CT869&gt;='PAINEL E TARGET'!$T$18,'PAINEL E TARGET'!$S$18,'PAINEL E TARGET'!$S$19))))))))</f>
        <v>8. Fx de 130% ou mais</v>
      </c>
      <c r="CV869" s="17">
        <f>IFERROR(VLOOKUP($BW869,'PAINEL E TARGET'!$G$1:$Q$99,6,0),0)</f>
        <v>0.2</v>
      </c>
      <c r="CW869" s="17">
        <f>VLOOKUP(CU869,'PAINEL E TARGET'!$S$10:$U$19,3,0)</f>
        <v>1.6</v>
      </c>
      <c r="CX869" s="16">
        <f t="shared" si="498"/>
        <v>768.00000000000011</v>
      </c>
      <c r="CY869" s="17">
        <f t="shared" si="484"/>
        <v>0.92</v>
      </c>
      <c r="CZ869" s="33" t="str">
        <f>IF(CY869&gt;='PAINEL E TARGET'!$T$11,'PAINEL E TARGET'!$S$11,
IF(CY869&gt;='PAINEL E TARGET'!$T$12,'PAINEL E TARGET'!$S$12,
IF(CY869&gt;='PAINEL E TARGET'!$T$13,'PAINEL E TARGET'!$S$13,
IF(CY869&gt;='PAINEL E TARGET'!$T$14,'PAINEL E TARGET'!$S$14,
IF(CY869&gt;='PAINEL E TARGET'!$T$15,'PAINEL E TARGET'!$S$15,
IF(CY869&gt;='PAINEL E TARGET'!$T$16,'PAINEL E TARGET'!$S$16,
IF(CY869&gt;='PAINEL E TARGET'!$T$17,'PAINEL E TARGET'!$S$17,
IF(CY869&gt;='PAINEL E TARGET'!$T$18,'PAINEL E TARGET'!$S$18,'PAINEL E TARGET'!$S$19))))))))</f>
        <v>1. Fx de 90% a 99,9%</v>
      </c>
      <c r="DA869" s="17">
        <f>IFERROR(VLOOKUP($BW869,'PAINEL E TARGET'!$G$1:$Q$99,7,0),0)</f>
        <v>0.15</v>
      </c>
      <c r="DB869" s="17">
        <f>VLOOKUP(CZ869,'PAINEL E TARGET'!$S$10:$U$19,3,0)</f>
        <v>0.5</v>
      </c>
      <c r="DC869" s="16">
        <f t="shared" si="499"/>
        <v>180</v>
      </c>
      <c r="DD869" s="17">
        <f t="shared" si="485"/>
        <v>1.292</v>
      </c>
      <c r="DE869" s="33" t="str">
        <f>IF(DD869&gt;='PAINEL E TARGET'!$T$11,'PAINEL E TARGET'!$S$11,
IF(DD869&gt;='PAINEL E TARGET'!$T$12,'PAINEL E TARGET'!$S$12,
IF(DD869&gt;='PAINEL E TARGET'!$T$13,'PAINEL E TARGET'!$S$13,
IF(DD869&gt;='PAINEL E TARGET'!$T$14,'PAINEL E TARGET'!$S$14,
IF(DD869&gt;='PAINEL E TARGET'!$T$15,'PAINEL E TARGET'!$S$15,
IF(DD869&gt;='PAINEL E TARGET'!$T$16,'PAINEL E TARGET'!$S$16,
IF(DD869&gt;='PAINEL E TARGET'!$T$17,'PAINEL E TARGET'!$S$17,
IF(DD869&gt;='PAINEL E TARGET'!$T$18,'PAINEL E TARGET'!$S$18,'PAINEL E TARGET'!$S$19))))))))</f>
        <v>7. Fx de 125% a 129,9%</v>
      </c>
      <c r="DF869" s="17">
        <f>IFERROR(VLOOKUP($BW869,'PAINEL E TARGET'!$G$1:$Q$99,8,0),0)</f>
        <v>0.1</v>
      </c>
      <c r="DG869" s="17">
        <f>VLOOKUP(DE869,'PAINEL E TARGET'!$S$10:$U$19,3,0)</f>
        <v>1.5</v>
      </c>
      <c r="DH869" s="16">
        <f t="shared" si="500"/>
        <v>360.00000000000006</v>
      </c>
      <c r="DI869" s="17">
        <f t="shared" si="486"/>
        <v>0.76700000000000002</v>
      </c>
      <c r="DJ869" s="33" t="str">
        <f>IF(DI869&gt;='PAINEL E TARGET'!$T$11,'PAINEL E TARGET'!$S$11,
IF(DI869&gt;='PAINEL E TARGET'!$T$12,'PAINEL E TARGET'!$S$12,
IF(DI869&gt;='PAINEL E TARGET'!$T$13,'PAINEL E TARGET'!$S$13,
IF(DI869&gt;='PAINEL E TARGET'!$T$14,'PAINEL E TARGET'!$S$14,
IF(DI869&gt;='PAINEL E TARGET'!$T$15,'PAINEL E TARGET'!$S$15,
IF(DI869&gt;='PAINEL E TARGET'!$T$16,'PAINEL E TARGET'!$S$16,
IF(DI869&gt;='PAINEL E TARGET'!$T$17,'PAINEL E TARGET'!$S$17,
IF(DI869&gt;='PAINEL E TARGET'!$T$18,'PAINEL E TARGET'!$S$18,'PAINEL E TARGET'!$S$19))))))))</f>
        <v>Não elegível</v>
      </c>
      <c r="DK869" s="17">
        <f>IFERROR(VLOOKUP($BW869,'PAINEL E TARGET'!$G$1:$Q$99,9,0),0)</f>
        <v>0.05</v>
      </c>
      <c r="DL869" s="17">
        <f>VLOOKUP(DJ869,'PAINEL E TARGET'!$S$10:$U$19,3,0)</f>
        <v>0</v>
      </c>
      <c r="DM869" s="16">
        <f t="shared" si="501"/>
        <v>0</v>
      </c>
      <c r="DN869" s="17">
        <f t="shared" si="487"/>
        <v>1.165</v>
      </c>
      <c r="DO869" s="33" t="str">
        <f>IF(DN869&gt;='PAINEL E TARGET'!$T$11,'PAINEL E TARGET'!$S$11,
IF(DN869&gt;='PAINEL E TARGET'!$T$12,'PAINEL E TARGET'!$S$12,
IF(DN869&gt;='PAINEL E TARGET'!$T$13,'PAINEL E TARGET'!$S$13,
IF(DN869&gt;='PAINEL E TARGET'!$T$14,'PAINEL E TARGET'!$S$14,
IF(DN869&gt;='PAINEL E TARGET'!$T$15,'PAINEL E TARGET'!$S$15,
IF(DN869&gt;='PAINEL E TARGET'!$T$16,'PAINEL E TARGET'!$S$16,
IF(DN869&gt;='PAINEL E TARGET'!$T$17,'PAINEL E TARGET'!$S$17,
IF(DN869&gt;='PAINEL E TARGET'!$T$18,'PAINEL E TARGET'!$S$18,'PAINEL E TARGET'!$S$19))))))))</f>
        <v>5. Fx de 115% a 119,9%</v>
      </c>
      <c r="DP869" s="17">
        <f>IFERROR(VLOOKUP($BW869,'PAINEL E TARGET'!$G$1:$Q$99,10,0),0)</f>
        <v>0</v>
      </c>
      <c r="DQ869" s="17">
        <f>VLOOKUP(DO869,'PAINEL E TARGET'!$S$10:$U$19,3,0)</f>
        <v>1.3</v>
      </c>
      <c r="DR869" s="16">
        <f t="shared" si="502"/>
        <v>0</v>
      </c>
      <c r="DS869" s="17">
        <f t="shared" si="488"/>
        <v>0.875</v>
      </c>
      <c r="DT869" s="16">
        <f>IF(DS869&gt;=1,VLOOKUP(BO869,'PAINEL E TARGET'!$S$1:$W$8,5,0),0)</f>
        <v>0</v>
      </c>
      <c r="DU869" s="16">
        <f t="shared" si="503"/>
        <v>1908</v>
      </c>
    </row>
    <row r="870" spans="2:125" s="32" customFormat="1" x14ac:dyDescent="0.2">
      <c r="B870" s="44">
        <v>43541</v>
      </c>
      <c r="C870" s="65">
        <v>1812</v>
      </c>
      <c r="D870" s="66" t="s">
        <v>863</v>
      </c>
      <c r="E870" s="65">
        <v>120</v>
      </c>
      <c r="F870" s="65" t="s">
        <v>1018</v>
      </c>
      <c r="G870" s="67">
        <v>1197522.5153757099</v>
      </c>
      <c r="H870" s="67">
        <v>709886.44486067817</v>
      </c>
      <c r="I870" s="67">
        <v>610099.2300000001</v>
      </c>
      <c r="J870" s="68">
        <v>0.85943214498163545</v>
      </c>
      <c r="K870" s="67">
        <v>60329.280954951973</v>
      </c>
      <c r="L870" s="67">
        <v>612053.20272572944</v>
      </c>
      <c r="M870" s="67">
        <v>60720.51</v>
      </c>
      <c r="N870" s="67">
        <v>537217.24</v>
      </c>
      <c r="O870" s="67">
        <v>1134114.7693567169</v>
      </c>
      <c r="P870" s="67">
        <v>0</v>
      </c>
      <c r="Q870" s="67">
        <v>59.9</v>
      </c>
      <c r="R870" s="67">
        <v>0</v>
      </c>
      <c r="S870" s="67">
        <v>0</v>
      </c>
      <c r="T870" s="68">
        <v>0.10272489494655244</v>
      </c>
      <c r="U870" s="68">
        <v>9.747608144372634E-2</v>
      </c>
      <c r="V870" s="68">
        <v>0.9489041725907138</v>
      </c>
      <c r="W870" s="67">
        <v>69070.420000000013</v>
      </c>
      <c r="X870" s="67">
        <v>58278.79</v>
      </c>
      <c r="Y870" s="68">
        <v>0.84375902158984972</v>
      </c>
      <c r="Z870" s="68">
        <v>0.13794535439452127</v>
      </c>
      <c r="AA870" s="68">
        <v>0.13559889804582498</v>
      </c>
      <c r="AB870" s="68">
        <v>0.98298995744368844</v>
      </c>
      <c r="AC870" s="67">
        <v>92752.040000000008</v>
      </c>
      <c r="AD870" s="67">
        <v>81079.699999999983</v>
      </c>
      <c r="AE870" s="68">
        <v>0.87415543636560422</v>
      </c>
      <c r="AF870" s="43">
        <v>80</v>
      </c>
      <c r="AG870" s="43">
        <v>77</v>
      </c>
      <c r="AH870" s="43">
        <v>23</v>
      </c>
      <c r="AI870" s="43">
        <v>24</v>
      </c>
      <c r="AJ870" s="67">
        <v>35251.789999999994</v>
      </c>
      <c r="AK870" s="67">
        <v>32174</v>
      </c>
      <c r="AL870" s="68">
        <v>0.91269124206175078</v>
      </c>
      <c r="AM870" s="67">
        <v>8325.64</v>
      </c>
      <c r="AN870" s="67">
        <v>7332.8</v>
      </c>
      <c r="AO870" s="68">
        <v>0.88074910757611435</v>
      </c>
      <c r="AP870" s="67">
        <v>8140.4199999999992</v>
      </c>
      <c r="AQ870" s="67">
        <v>6312.07</v>
      </c>
      <c r="AR870" s="68">
        <v>0.77539856665872287</v>
      </c>
      <c r="AS870" s="67">
        <v>17352.57</v>
      </c>
      <c r="AT870" s="67">
        <v>12459.919999999998</v>
      </c>
      <c r="AU870" s="68">
        <v>0.7180446469888897</v>
      </c>
      <c r="AV870" s="43">
        <v>1083.83</v>
      </c>
      <c r="AW870" s="43">
        <v>1194.77</v>
      </c>
      <c r="AX870" s="69">
        <v>1.1023592260778905</v>
      </c>
      <c r="AY870" s="43">
        <v>60329.280954951973</v>
      </c>
      <c r="AZ870" s="43">
        <v>60720.509999999995</v>
      </c>
      <c r="BA870" s="43">
        <v>26789.591937961195</v>
      </c>
      <c r="BB870" s="43">
        <v>27578.57</v>
      </c>
      <c r="BC870" s="43">
        <v>101691.49796372811</v>
      </c>
      <c r="BD870" s="43">
        <v>45219.675797813376</v>
      </c>
      <c r="BE870" s="43">
        <v>117254.05000000002</v>
      </c>
      <c r="BF870" s="43">
        <v>157456.16</v>
      </c>
      <c r="BG870" s="43">
        <v>1831.1200000000001</v>
      </c>
      <c r="BH870" s="43">
        <v>41</v>
      </c>
      <c r="BI870" s="44">
        <v>43173</v>
      </c>
      <c r="BJ870" s="44">
        <v>43541</v>
      </c>
      <c r="BK870" s="44">
        <v>43172</v>
      </c>
      <c r="BL870" s="43">
        <f t="shared" si="489"/>
        <v>610099.2300000001</v>
      </c>
      <c r="BM870" s="43">
        <f t="shared" si="490"/>
        <v>597937.75</v>
      </c>
      <c r="BO870" s="16" t="str">
        <f>IFERROR(VLOOKUP($C870,'PORTE LOJA'!A:B,2,0),"PORTE 1")</f>
        <v>PORTE 2</v>
      </c>
      <c r="BP870" s="16">
        <f>VLOOKUP(BO870,'PAINEL E TARGET'!$S$1:$W$8,3,0)</f>
        <v>1875</v>
      </c>
      <c r="BQ870" s="16">
        <f t="shared" si="468"/>
        <v>1</v>
      </c>
      <c r="BR870" s="16">
        <f t="shared" si="469"/>
        <v>1</v>
      </c>
      <c r="BS870" s="16">
        <f t="shared" si="470"/>
        <v>1</v>
      </c>
      <c r="BT870" s="16">
        <f t="shared" si="471"/>
        <v>1</v>
      </c>
      <c r="BU870" s="16">
        <f t="shared" si="472"/>
        <v>1</v>
      </c>
      <c r="BV870" s="16">
        <f t="shared" si="473"/>
        <v>1</v>
      </c>
      <c r="BW870" s="17" t="str">
        <f t="shared" si="491"/>
        <v>111111</v>
      </c>
      <c r="BY870" s="17">
        <f t="shared" si="474"/>
        <v>0.85899999999999999</v>
      </c>
      <c r="BZ870" s="17">
        <f t="shared" si="475"/>
        <v>0.88900000000000001</v>
      </c>
      <c r="CA870" s="17" t="str">
        <f t="shared" si="492"/>
        <v>Sem Retira</v>
      </c>
      <c r="CB870" s="17">
        <f t="shared" si="493"/>
        <v>0.88900000000000001</v>
      </c>
      <c r="CC870" s="33" t="str">
        <f>IF(CB870&gt;='PAINEL E TARGET'!$T$11,'PAINEL E TARGET'!$S$11,
IF(CB870&gt;='PAINEL E TARGET'!$T$12,'PAINEL E TARGET'!$S$12,
IF(CB870&gt;='PAINEL E TARGET'!$T$13,'PAINEL E TARGET'!$S$13,
IF(CB870&gt;='PAINEL E TARGET'!$T$14,'PAINEL E TARGET'!$S$14,
IF(CB870&gt;='PAINEL E TARGET'!$T$15,'PAINEL E TARGET'!$S$15,
IF(CB870&gt;='PAINEL E TARGET'!$T$16,'PAINEL E TARGET'!$S$16,
IF(CB870&gt;='PAINEL E TARGET'!$T$17,'PAINEL E TARGET'!$S$17,
IF(CB870&gt;='PAINEL E TARGET'!$T$18,'PAINEL E TARGET'!$S$18,'PAINEL E TARGET'!$S$19))))))))</f>
        <v>Não elegível</v>
      </c>
      <c r="CD870" s="17">
        <f>IFERROR(VLOOKUP($BW870,'PAINEL E TARGET'!$G$1:$Q$99,4,0),0)</f>
        <v>0.25</v>
      </c>
      <c r="CE870" s="17">
        <f>VLOOKUP(CC870,'PAINEL E TARGET'!$S$10:$U$19,3,0)</f>
        <v>0</v>
      </c>
      <c r="CF870" s="16">
        <f t="shared" si="494"/>
        <v>0</v>
      </c>
      <c r="CG870" s="17">
        <f t="shared" si="476"/>
        <v>0.91300000000000003</v>
      </c>
      <c r="CH870" s="17">
        <f t="shared" si="477"/>
        <v>0.88100000000000001</v>
      </c>
      <c r="CI870" s="17">
        <f t="shared" si="478"/>
        <v>0.77500000000000002</v>
      </c>
      <c r="CJ870" s="17">
        <f t="shared" si="479"/>
        <v>0.71799999999999997</v>
      </c>
      <c r="CK870" s="17">
        <f t="shared" si="480"/>
        <v>1.1020000000000001</v>
      </c>
      <c r="CL870" s="17">
        <f t="shared" si="481"/>
        <v>0.84399999999999997</v>
      </c>
      <c r="CM870" s="16">
        <f t="shared" si="482"/>
        <v>5</v>
      </c>
      <c r="CN870" s="17" t="str">
        <f t="shared" si="495"/>
        <v>ok</v>
      </c>
      <c r="CO870" s="17">
        <f t="shared" si="496"/>
        <v>0.84399999999999997</v>
      </c>
      <c r="CP870" s="33" t="str">
        <f>IF(CO870&gt;='PAINEL E TARGET'!$T$11,'PAINEL E TARGET'!$S$11,
IF(CO870&gt;='PAINEL E TARGET'!$T$12,'PAINEL E TARGET'!$S$12,
IF(CO870&gt;='PAINEL E TARGET'!$T$13,'PAINEL E TARGET'!$S$13,
IF(CO870&gt;='PAINEL E TARGET'!$T$14,'PAINEL E TARGET'!$S$14,
IF(CO870&gt;='PAINEL E TARGET'!$T$15,'PAINEL E TARGET'!$S$15,
IF(CO870&gt;='PAINEL E TARGET'!$T$16,'PAINEL E TARGET'!$S$16,
IF(CO870&gt;='PAINEL E TARGET'!$T$17,'PAINEL E TARGET'!$S$17,
IF(CO870&gt;='PAINEL E TARGET'!$T$18,'PAINEL E TARGET'!$S$18,'PAINEL E TARGET'!$S$19))))))))</f>
        <v>Não elegível</v>
      </c>
      <c r="CQ870" s="17">
        <f>IFERROR(VLOOKUP($BW870,'PAINEL E TARGET'!$G$1:$Q$99,5,0),0)</f>
        <v>0.25</v>
      </c>
      <c r="CR870" s="17">
        <f>VLOOKUP(CP870,'PAINEL E TARGET'!$S$10:$U$19,3,0)</f>
        <v>0</v>
      </c>
      <c r="CS870" s="16">
        <f t="shared" si="497"/>
        <v>0</v>
      </c>
      <c r="CT870" s="17">
        <f t="shared" si="483"/>
        <v>0.874</v>
      </c>
      <c r="CU870" s="33" t="str">
        <f>IF(CT870&gt;='PAINEL E TARGET'!$T$11,'PAINEL E TARGET'!$S$11,
IF(CT870&gt;='PAINEL E TARGET'!$T$12,'PAINEL E TARGET'!$S$12,
IF(CT870&gt;='PAINEL E TARGET'!$T$13,'PAINEL E TARGET'!$S$13,
IF(CT870&gt;='PAINEL E TARGET'!$T$14,'PAINEL E TARGET'!$S$14,
IF(CT870&gt;='PAINEL E TARGET'!$T$15,'PAINEL E TARGET'!$S$15,
IF(CT870&gt;='PAINEL E TARGET'!$T$16,'PAINEL E TARGET'!$S$16,
IF(CT870&gt;='PAINEL E TARGET'!$T$17,'PAINEL E TARGET'!$S$17,
IF(CT870&gt;='PAINEL E TARGET'!$T$18,'PAINEL E TARGET'!$S$18,'PAINEL E TARGET'!$S$19))))))))</f>
        <v>Não elegível</v>
      </c>
      <c r="CV870" s="17">
        <f>IFERROR(VLOOKUP($BW870,'PAINEL E TARGET'!$G$1:$Q$99,6,0),0)</f>
        <v>0.2</v>
      </c>
      <c r="CW870" s="17">
        <f>VLOOKUP(CU870,'PAINEL E TARGET'!$S$10:$U$19,3,0)</f>
        <v>0</v>
      </c>
      <c r="CX870" s="16">
        <f t="shared" si="498"/>
        <v>0</v>
      </c>
      <c r="CY870" s="17">
        <f t="shared" si="484"/>
        <v>1.006</v>
      </c>
      <c r="CZ870" s="33" t="str">
        <f>IF(CY870&gt;='PAINEL E TARGET'!$T$11,'PAINEL E TARGET'!$S$11,
IF(CY870&gt;='PAINEL E TARGET'!$T$12,'PAINEL E TARGET'!$S$12,
IF(CY870&gt;='PAINEL E TARGET'!$T$13,'PAINEL E TARGET'!$S$13,
IF(CY870&gt;='PAINEL E TARGET'!$T$14,'PAINEL E TARGET'!$S$14,
IF(CY870&gt;='PAINEL E TARGET'!$T$15,'PAINEL E TARGET'!$S$15,
IF(CY870&gt;='PAINEL E TARGET'!$T$16,'PAINEL E TARGET'!$S$16,
IF(CY870&gt;='PAINEL E TARGET'!$T$17,'PAINEL E TARGET'!$S$17,
IF(CY870&gt;='PAINEL E TARGET'!$T$18,'PAINEL E TARGET'!$S$18,'PAINEL E TARGET'!$S$19))))))))</f>
        <v>2. Fx de 100% a 104,9%</v>
      </c>
      <c r="DA870" s="17">
        <f>IFERROR(VLOOKUP($BW870,'PAINEL E TARGET'!$G$1:$Q$99,7,0),0)</f>
        <v>0.15</v>
      </c>
      <c r="DB870" s="17">
        <f>VLOOKUP(CZ870,'PAINEL E TARGET'!$S$10:$U$19,3,0)</f>
        <v>1</v>
      </c>
      <c r="DC870" s="16">
        <f t="shared" si="499"/>
        <v>281.25</v>
      </c>
      <c r="DD870" s="17">
        <f t="shared" si="485"/>
        <v>1.0289999999999999</v>
      </c>
      <c r="DE870" s="33" t="str">
        <f>IF(DD870&gt;='PAINEL E TARGET'!$T$11,'PAINEL E TARGET'!$S$11,
IF(DD870&gt;='PAINEL E TARGET'!$T$12,'PAINEL E TARGET'!$S$12,
IF(DD870&gt;='PAINEL E TARGET'!$T$13,'PAINEL E TARGET'!$S$13,
IF(DD870&gt;='PAINEL E TARGET'!$T$14,'PAINEL E TARGET'!$S$14,
IF(DD870&gt;='PAINEL E TARGET'!$T$15,'PAINEL E TARGET'!$S$15,
IF(DD870&gt;='PAINEL E TARGET'!$T$16,'PAINEL E TARGET'!$S$16,
IF(DD870&gt;='PAINEL E TARGET'!$T$17,'PAINEL E TARGET'!$S$17,
IF(DD870&gt;='PAINEL E TARGET'!$T$18,'PAINEL E TARGET'!$S$18,'PAINEL E TARGET'!$S$19))))))))</f>
        <v>2. Fx de 100% a 104,9%</v>
      </c>
      <c r="DF870" s="17">
        <f>IFERROR(VLOOKUP($BW870,'PAINEL E TARGET'!$G$1:$Q$99,8,0),0)</f>
        <v>0.1</v>
      </c>
      <c r="DG870" s="17">
        <f>VLOOKUP(DE870,'PAINEL E TARGET'!$S$10:$U$19,3,0)</f>
        <v>1</v>
      </c>
      <c r="DH870" s="16">
        <f t="shared" si="500"/>
        <v>187.5</v>
      </c>
      <c r="DI870" s="17">
        <f t="shared" si="486"/>
        <v>1.0429999999999999</v>
      </c>
      <c r="DJ870" s="33" t="str">
        <f>IF(DI870&gt;='PAINEL E TARGET'!$T$11,'PAINEL E TARGET'!$S$11,
IF(DI870&gt;='PAINEL E TARGET'!$T$12,'PAINEL E TARGET'!$S$12,
IF(DI870&gt;='PAINEL E TARGET'!$T$13,'PAINEL E TARGET'!$S$13,
IF(DI870&gt;='PAINEL E TARGET'!$T$14,'PAINEL E TARGET'!$S$14,
IF(DI870&gt;='PAINEL E TARGET'!$T$15,'PAINEL E TARGET'!$S$15,
IF(DI870&gt;='PAINEL E TARGET'!$T$16,'PAINEL E TARGET'!$S$16,
IF(DI870&gt;='PAINEL E TARGET'!$T$17,'PAINEL E TARGET'!$S$17,
IF(DI870&gt;='PAINEL E TARGET'!$T$18,'PAINEL E TARGET'!$S$18,'PAINEL E TARGET'!$S$19))))))))</f>
        <v>2. Fx de 100% a 104,9%</v>
      </c>
      <c r="DK870" s="17">
        <f>IFERROR(VLOOKUP($BW870,'PAINEL E TARGET'!$G$1:$Q$99,9,0),0)</f>
        <v>0.05</v>
      </c>
      <c r="DL870" s="17">
        <f>VLOOKUP(DJ870,'PAINEL E TARGET'!$S$10:$U$19,3,0)</f>
        <v>1</v>
      </c>
      <c r="DM870" s="16">
        <f t="shared" si="501"/>
        <v>93.75</v>
      </c>
      <c r="DN870" s="17">
        <f t="shared" si="487"/>
        <v>1.1020000000000001</v>
      </c>
      <c r="DO870" s="33" t="str">
        <f>IF(DN870&gt;='PAINEL E TARGET'!$T$11,'PAINEL E TARGET'!$S$11,
IF(DN870&gt;='PAINEL E TARGET'!$T$12,'PAINEL E TARGET'!$S$12,
IF(DN870&gt;='PAINEL E TARGET'!$T$13,'PAINEL E TARGET'!$S$13,
IF(DN870&gt;='PAINEL E TARGET'!$T$14,'PAINEL E TARGET'!$S$14,
IF(DN870&gt;='PAINEL E TARGET'!$T$15,'PAINEL E TARGET'!$S$15,
IF(DN870&gt;='PAINEL E TARGET'!$T$16,'PAINEL E TARGET'!$S$16,
IF(DN870&gt;='PAINEL E TARGET'!$T$17,'PAINEL E TARGET'!$S$17,
IF(DN870&gt;='PAINEL E TARGET'!$T$18,'PAINEL E TARGET'!$S$18,'PAINEL E TARGET'!$S$19))))))))</f>
        <v>4. Fx de 110% a 114,9%</v>
      </c>
      <c r="DP870" s="17">
        <f>IFERROR(VLOOKUP($BW870,'PAINEL E TARGET'!$G$1:$Q$99,10,0),0)</f>
        <v>0</v>
      </c>
      <c r="DQ870" s="17">
        <f>VLOOKUP(DO870,'PAINEL E TARGET'!$S$10:$U$19,3,0)</f>
        <v>1.2</v>
      </c>
      <c r="DR870" s="16">
        <f t="shared" si="502"/>
        <v>0</v>
      </c>
      <c r="DS870" s="17">
        <f t="shared" si="488"/>
        <v>0.96299999999999997</v>
      </c>
      <c r="DT870" s="16">
        <f>IF(DS870&gt;=1,VLOOKUP(BO870,'PAINEL E TARGET'!$S$1:$W$8,5,0),0)</f>
        <v>0</v>
      </c>
      <c r="DU870" s="16">
        <f t="shared" si="503"/>
        <v>562.5</v>
      </c>
    </row>
    <row r="871" spans="2:125" s="32" customFormat="1" x14ac:dyDescent="0.2">
      <c r="B871" s="44">
        <v>43541</v>
      </c>
      <c r="C871" s="65">
        <v>1813</v>
      </c>
      <c r="D871" s="66" t="s">
        <v>864</v>
      </c>
      <c r="E871" s="65">
        <v>418</v>
      </c>
      <c r="F871" s="65" t="s">
        <v>1020</v>
      </c>
      <c r="G871" s="67">
        <v>1691276.015559566</v>
      </c>
      <c r="H871" s="67">
        <v>922621.76698875218</v>
      </c>
      <c r="I871" s="67">
        <v>857611.18</v>
      </c>
      <c r="J871" s="68">
        <v>0.92953711985255527</v>
      </c>
      <c r="K871" s="67">
        <v>245978.28513764034</v>
      </c>
      <c r="L871" s="67">
        <v>609523.55069751316</v>
      </c>
      <c r="M871" s="67">
        <v>227051.58</v>
      </c>
      <c r="N871" s="67">
        <v>605978.62</v>
      </c>
      <c r="O871" s="67">
        <v>1570706.9223294931</v>
      </c>
      <c r="P871" s="67" t="s">
        <v>1082</v>
      </c>
      <c r="Q871" s="67" t="s">
        <v>1082</v>
      </c>
      <c r="R871" s="67">
        <v>0</v>
      </c>
      <c r="S871" s="67">
        <v>0</v>
      </c>
      <c r="T871" s="68">
        <v>0.10567659379917496</v>
      </c>
      <c r="U871" s="68">
        <v>0.10938904735986762</v>
      </c>
      <c r="V871" s="68">
        <v>1.0351303295008516</v>
      </c>
      <c r="W871" s="67">
        <v>90406.52</v>
      </c>
      <c r="X871" s="67">
        <v>91124.38</v>
      </c>
      <c r="Y871" s="68">
        <v>1.0079403565141098</v>
      </c>
      <c r="Z871" s="68">
        <v>0.11311572453322789</v>
      </c>
      <c r="AA871" s="68">
        <v>0.11485752857459429</v>
      </c>
      <c r="AB871" s="68">
        <v>1.0153984253608768</v>
      </c>
      <c r="AC871" s="67">
        <v>96770.709999999992</v>
      </c>
      <c r="AD871" s="67">
        <v>95679.790000000008</v>
      </c>
      <c r="AE871" s="68">
        <v>0.98872675420072886</v>
      </c>
      <c r="AF871" s="43">
        <v>80</v>
      </c>
      <c r="AG871" s="43">
        <v>71</v>
      </c>
      <c r="AH871" s="43">
        <v>55</v>
      </c>
      <c r="AI871" s="43">
        <v>38</v>
      </c>
      <c r="AJ871" s="67">
        <v>50490.19</v>
      </c>
      <c r="AK871" s="67">
        <v>52660.3</v>
      </c>
      <c r="AL871" s="68">
        <v>1.0429808245918664</v>
      </c>
      <c r="AM871" s="67">
        <v>10715.83</v>
      </c>
      <c r="AN871" s="67">
        <v>8614.25</v>
      </c>
      <c r="AO871" s="68">
        <v>0.80388080064726675</v>
      </c>
      <c r="AP871" s="67">
        <v>4871.46</v>
      </c>
      <c r="AQ871" s="67">
        <v>4324.62</v>
      </c>
      <c r="AR871" s="68">
        <v>0.88774617876365602</v>
      </c>
      <c r="AS871" s="67">
        <v>24329.040000000001</v>
      </c>
      <c r="AT871" s="67">
        <v>25525.210000000003</v>
      </c>
      <c r="AU871" s="68">
        <v>1.0491663460621545</v>
      </c>
      <c r="AV871" s="43">
        <v>1000.54</v>
      </c>
      <c r="AW871" s="43">
        <v>819.82</v>
      </c>
      <c r="AX871" s="69">
        <v>0.81937753613048958</v>
      </c>
      <c r="AY871" s="43">
        <v>245978.28513764034</v>
      </c>
      <c r="AZ871" s="43">
        <v>227051.57999999996</v>
      </c>
      <c r="BA871" s="43">
        <v>28427.771483403689</v>
      </c>
      <c r="BB871" s="43">
        <v>26626.7</v>
      </c>
      <c r="BC871" s="43">
        <v>451444.16496813257</v>
      </c>
      <c r="BD871" s="43">
        <v>52244.404853696484</v>
      </c>
      <c r="BE871" s="43">
        <v>166797.90000000002</v>
      </c>
      <c r="BF871" s="43">
        <v>178539.76999999996</v>
      </c>
      <c r="BG871" s="43">
        <v>1840.06</v>
      </c>
      <c r="BH871" s="43">
        <v>105</v>
      </c>
      <c r="BI871" s="44">
        <v>43173</v>
      </c>
      <c r="BJ871" s="44">
        <v>43541</v>
      </c>
      <c r="BK871" s="44">
        <v>43172</v>
      </c>
      <c r="BL871" s="43">
        <f t="shared" si="489"/>
        <v>857611.18</v>
      </c>
      <c r="BM871" s="43">
        <f t="shared" si="490"/>
        <v>833030.2</v>
      </c>
      <c r="BO871" s="16" t="str">
        <f>IFERROR(VLOOKUP($C871,'PORTE LOJA'!A:B,2,0),"PORTE 1")</f>
        <v>PORTE 3</v>
      </c>
      <c r="BP871" s="16">
        <f>VLOOKUP(BO871,'PAINEL E TARGET'!$S$1:$W$8,3,0)</f>
        <v>2400</v>
      </c>
      <c r="BQ871" s="16">
        <f t="shared" si="468"/>
        <v>1</v>
      </c>
      <c r="BR871" s="16">
        <f t="shared" si="469"/>
        <v>1</v>
      </c>
      <c r="BS871" s="16">
        <f t="shared" si="470"/>
        <v>1</v>
      </c>
      <c r="BT871" s="16">
        <f t="shared" si="471"/>
        <v>1</v>
      </c>
      <c r="BU871" s="16">
        <f t="shared" si="472"/>
        <v>1</v>
      </c>
      <c r="BV871" s="16">
        <f t="shared" si="473"/>
        <v>1</v>
      </c>
      <c r="BW871" s="17" t="str">
        <f t="shared" si="491"/>
        <v>111111</v>
      </c>
      <c r="BY871" s="17">
        <f t="shared" si="474"/>
        <v>0.93</v>
      </c>
      <c r="BZ871" s="17">
        <f t="shared" si="475"/>
        <v>0.97399999999999998</v>
      </c>
      <c r="CA871" s="17" t="str">
        <f t="shared" si="492"/>
        <v>Sem Retira</v>
      </c>
      <c r="CB871" s="17">
        <f t="shared" si="493"/>
        <v>0.97399999999999998</v>
      </c>
      <c r="CC871" s="33" t="str">
        <f>IF(CB871&gt;='PAINEL E TARGET'!$T$11,'PAINEL E TARGET'!$S$11,
IF(CB871&gt;='PAINEL E TARGET'!$T$12,'PAINEL E TARGET'!$S$12,
IF(CB871&gt;='PAINEL E TARGET'!$T$13,'PAINEL E TARGET'!$S$13,
IF(CB871&gt;='PAINEL E TARGET'!$T$14,'PAINEL E TARGET'!$S$14,
IF(CB871&gt;='PAINEL E TARGET'!$T$15,'PAINEL E TARGET'!$S$15,
IF(CB871&gt;='PAINEL E TARGET'!$T$16,'PAINEL E TARGET'!$S$16,
IF(CB871&gt;='PAINEL E TARGET'!$T$17,'PAINEL E TARGET'!$S$17,
IF(CB871&gt;='PAINEL E TARGET'!$T$18,'PAINEL E TARGET'!$S$18,'PAINEL E TARGET'!$S$19))))))))</f>
        <v>1. Fx de 90% a 99,9%</v>
      </c>
      <c r="CD871" s="17">
        <f>IFERROR(VLOOKUP($BW871,'PAINEL E TARGET'!$G$1:$Q$99,4,0),0)</f>
        <v>0.25</v>
      </c>
      <c r="CE871" s="17">
        <f>VLOOKUP(CC871,'PAINEL E TARGET'!$S$10:$U$19,3,0)</f>
        <v>0.5</v>
      </c>
      <c r="CF871" s="16">
        <f t="shared" si="494"/>
        <v>300</v>
      </c>
      <c r="CG871" s="17">
        <f t="shared" si="476"/>
        <v>1.0429999999999999</v>
      </c>
      <c r="CH871" s="17">
        <f t="shared" si="477"/>
        <v>0.80400000000000005</v>
      </c>
      <c r="CI871" s="17">
        <f t="shared" si="478"/>
        <v>0.88800000000000001</v>
      </c>
      <c r="CJ871" s="17">
        <f t="shared" si="479"/>
        <v>1.0489999999999999</v>
      </c>
      <c r="CK871" s="17">
        <f t="shared" si="480"/>
        <v>0.81899999999999995</v>
      </c>
      <c r="CL871" s="17">
        <f t="shared" si="481"/>
        <v>1.008</v>
      </c>
      <c r="CM871" s="16">
        <f t="shared" si="482"/>
        <v>5</v>
      </c>
      <c r="CN871" s="17" t="str">
        <f t="shared" si="495"/>
        <v>ok</v>
      </c>
      <c r="CO871" s="17">
        <f t="shared" si="496"/>
        <v>1.008</v>
      </c>
      <c r="CP871" s="33" t="str">
        <f>IF(CO871&gt;='PAINEL E TARGET'!$T$11,'PAINEL E TARGET'!$S$11,
IF(CO871&gt;='PAINEL E TARGET'!$T$12,'PAINEL E TARGET'!$S$12,
IF(CO871&gt;='PAINEL E TARGET'!$T$13,'PAINEL E TARGET'!$S$13,
IF(CO871&gt;='PAINEL E TARGET'!$T$14,'PAINEL E TARGET'!$S$14,
IF(CO871&gt;='PAINEL E TARGET'!$T$15,'PAINEL E TARGET'!$S$15,
IF(CO871&gt;='PAINEL E TARGET'!$T$16,'PAINEL E TARGET'!$S$16,
IF(CO871&gt;='PAINEL E TARGET'!$T$17,'PAINEL E TARGET'!$S$17,
IF(CO871&gt;='PAINEL E TARGET'!$T$18,'PAINEL E TARGET'!$S$18,'PAINEL E TARGET'!$S$19))))))))</f>
        <v>2. Fx de 100% a 104,9%</v>
      </c>
      <c r="CQ871" s="17">
        <f>IFERROR(VLOOKUP($BW871,'PAINEL E TARGET'!$G$1:$Q$99,5,0),0)</f>
        <v>0.25</v>
      </c>
      <c r="CR871" s="17">
        <f>VLOOKUP(CP871,'PAINEL E TARGET'!$S$10:$U$19,3,0)</f>
        <v>1</v>
      </c>
      <c r="CS871" s="16">
        <f t="shared" si="497"/>
        <v>600</v>
      </c>
      <c r="CT871" s="17">
        <f t="shared" si="483"/>
        <v>0.98899999999999999</v>
      </c>
      <c r="CU871" s="33" t="str">
        <f>IF(CT871&gt;='PAINEL E TARGET'!$T$11,'PAINEL E TARGET'!$S$11,
IF(CT871&gt;='PAINEL E TARGET'!$T$12,'PAINEL E TARGET'!$S$12,
IF(CT871&gt;='PAINEL E TARGET'!$T$13,'PAINEL E TARGET'!$S$13,
IF(CT871&gt;='PAINEL E TARGET'!$T$14,'PAINEL E TARGET'!$S$14,
IF(CT871&gt;='PAINEL E TARGET'!$T$15,'PAINEL E TARGET'!$S$15,
IF(CT871&gt;='PAINEL E TARGET'!$T$16,'PAINEL E TARGET'!$S$16,
IF(CT871&gt;='PAINEL E TARGET'!$T$17,'PAINEL E TARGET'!$S$17,
IF(CT871&gt;='PAINEL E TARGET'!$T$18,'PAINEL E TARGET'!$S$18,'PAINEL E TARGET'!$S$19))))))))</f>
        <v>1. Fx de 90% a 99,9%</v>
      </c>
      <c r="CV871" s="17">
        <f>IFERROR(VLOOKUP($BW871,'PAINEL E TARGET'!$G$1:$Q$99,6,0),0)</f>
        <v>0.2</v>
      </c>
      <c r="CW871" s="17">
        <f>VLOOKUP(CU871,'PAINEL E TARGET'!$S$10:$U$19,3,0)</f>
        <v>0.5</v>
      </c>
      <c r="CX871" s="16">
        <f t="shared" si="498"/>
        <v>240</v>
      </c>
      <c r="CY871" s="17">
        <f t="shared" si="484"/>
        <v>0.92300000000000004</v>
      </c>
      <c r="CZ871" s="33" t="str">
        <f>IF(CY871&gt;='PAINEL E TARGET'!$T$11,'PAINEL E TARGET'!$S$11,
IF(CY871&gt;='PAINEL E TARGET'!$T$12,'PAINEL E TARGET'!$S$12,
IF(CY871&gt;='PAINEL E TARGET'!$T$13,'PAINEL E TARGET'!$S$13,
IF(CY871&gt;='PAINEL E TARGET'!$T$14,'PAINEL E TARGET'!$S$14,
IF(CY871&gt;='PAINEL E TARGET'!$T$15,'PAINEL E TARGET'!$S$15,
IF(CY871&gt;='PAINEL E TARGET'!$T$16,'PAINEL E TARGET'!$S$16,
IF(CY871&gt;='PAINEL E TARGET'!$T$17,'PAINEL E TARGET'!$S$17,
IF(CY871&gt;='PAINEL E TARGET'!$T$18,'PAINEL E TARGET'!$S$18,'PAINEL E TARGET'!$S$19))))))))</f>
        <v>1. Fx de 90% a 99,9%</v>
      </c>
      <c r="DA871" s="17">
        <f>IFERROR(VLOOKUP($BW871,'PAINEL E TARGET'!$G$1:$Q$99,7,0),0)</f>
        <v>0.15</v>
      </c>
      <c r="DB871" s="17">
        <f>VLOOKUP(CZ871,'PAINEL E TARGET'!$S$10:$U$19,3,0)</f>
        <v>0.5</v>
      </c>
      <c r="DC871" s="16">
        <f t="shared" si="499"/>
        <v>180</v>
      </c>
      <c r="DD871" s="17">
        <f t="shared" si="485"/>
        <v>0.93700000000000006</v>
      </c>
      <c r="DE871" s="33" t="str">
        <f>IF(DD871&gt;='PAINEL E TARGET'!$T$11,'PAINEL E TARGET'!$S$11,
IF(DD871&gt;='PAINEL E TARGET'!$T$12,'PAINEL E TARGET'!$S$12,
IF(DD871&gt;='PAINEL E TARGET'!$T$13,'PAINEL E TARGET'!$S$13,
IF(DD871&gt;='PAINEL E TARGET'!$T$14,'PAINEL E TARGET'!$S$14,
IF(DD871&gt;='PAINEL E TARGET'!$T$15,'PAINEL E TARGET'!$S$15,
IF(DD871&gt;='PAINEL E TARGET'!$T$16,'PAINEL E TARGET'!$S$16,
IF(DD871&gt;='PAINEL E TARGET'!$T$17,'PAINEL E TARGET'!$S$17,
IF(DD871&gt;='PAINEL E TARGET'!$T$18,'PAINEL E TARGET'!$S$18,'PAINEL E TARGET'!$S$19))))))))</f>
        <v>1. Fx de 90% a 99,9%</v>
      </c>
      <c r="DF871" s="17">
        <f>IFERROR(VLOOKUP($BW871,'PAINEL E TARGET'!$G$1:$Q$99,8,0),0)</f>
        <v>0.1</v>
      </c>
      <c r="DG871" s="17">
        <f>VLOOKUP(DE871,'PAINEL E TARGET'!$S$10:$U$19,3,0)</f>
        <v>0.5</v>
      </c>
      <c r="DH871" s="16">
        <f t="shared" si="500"/>
        <v>120</v>
      </c>
      <c r="DI871" s="17">
        <f t="shared" si="486"/>
        <v>0.69099999999999995</v>
      </c>
      <c r="DJ871" s="33" t="str">
        <f>IF(DI871&gt;='PAINEL E TARGET'!$T$11,'PAINEL E TARGET'!$S$11,
IF(DI871&gt;='PAINEL E TARGET'!$T$12,'PAINEL E TARGET'!$S$12,
IF(DI871&gt;='PAINEL E TARGET'!$T$13,'PAINEL E TARGET'!$S$13,
IF(DI871&gt;='PAINEL E TARGET'!$T$14,'PAINEL E TARGET'!$S$14,
IF(DI871&gt;='PAINEL E TARGET'!$T$15,'PAINEL E TARGET'!$S$15,
IF(DI871&gt;='PAINEL E TARGET'!$T$16,'PAINEL E TARGET'!$S$16,
IF(DI871&gt;='PAINEL E TARGET'!$T$17,'PAINEL E TARGET'!$S$17,
IF(DI871&gt;='PAINEL E TARGET'!$T$18,'PAINEL E TARGET'!$S$18,'PAINEL E TARGET'!$S$19))))))))</f>
        <v>Não elegível</v>
      </c>
      <c r="DK871" s="17">
        <f>IFERROR(VLOOKUP($BW871,'PAINEL E TARGET'!$G$1:$Q$99,9,0),0)</f>
        <v>0.05</v>
      </c>
      <c r="DL871" s="17">
        <f>VLOOKUP(DJ871,'PAINEL E TARGET'!$S$10:$U$19,3,0)</f>
        <v>0</v>
      </c>
      <c r="DM871" s="16">
        <f t="shared" si="501"/>
        <v>0</v>
      </c>
      <c r="DN871" s="17">
        <f t="shared" si="487"/>
        <v>0.81899999999999995</v>
      </c>
      <c r="DO871" s="33" t="str">
        <f>IF(DN871&gt;='PAINEL E TARGET'!$T$11,'PAINEL E TARGET'!$S$11,
IF(DN871&gt;='PAINEL E TARGET'!$T$12,'PAINEL E TARGET'!$S$12,
IF(DN871&gt;='PAINEL E TARGET'!$T$13,'PAINEL E TARGET'!$S$13,
IF(DN871&gt;='PAINEL E TARGET'!$T$14,'PAINEL E TARGET'!$S$14,
IF(DN871&gt;='PAINEL E TARGET'!$T$15,'PAINEL E TARGET'!$S$15,
IF(DN871&gt;='PAINEL E TARGET'!$T$16,'PAINEL E TARGET'!$S$16,
IF(DN871&gt;='PAINEL E TARGET'!$T$17,'PAINEL E TARGET'!$S$17,
IF(DN871&gt;='PAINEL E TARGET'!$T$18,'PAINEL E TARGET'!$S$18,'PAINEL E TARGET'!$S$19))))))))</f>
        <v>Não elegível</v>
      </c>
      <c r="DP871" s="17">
        <f>IFERROR(VLOOKUP($BW871,'PAINEL E TARGET'!$G$1:$Q$99,10,0),0)</f>
        <v>0</v>
      </c>
      <c r="DQ871" s="17">
        <f>VLOOKUP(DO871,'PAINEL E TARGET'!$S$10:$U$19,3,0)</f>
        <v>0</v>
      </c>
      <c r="DR871" s="16">
        <f t="shared" si="502"/>
        <v>0</v>
      </c>
      <c r="DS871" s="17">
        <f t="shared" si="488"/>
        <v>0.88800000000000001</v>
      </c>
      <c r="DT871" s="16">
        <f>IF(DS871&gt;=1,VLOOKUP(BO871,'PAINEL E TARGET'!$S$1:$W$8,5,0),0)</f>
        <v>0</v>
      </c>
      <c r="DU871" s="16">
        <f t="shared" si="503"/>
        <v>1440</v>
      </c>
    </row>
    <row r="872" spans="2:125" s="32" customFormat="1" x14ac:dyDescent="0.2">
      <c r="B872" s="44">
        <v>43541</v>
      </c>
      <c r="C872" s="65">
        <v>1814</v>
      </c>
      <c r="D872" s="66" t="s">
        <v>865</v>
      </c>
      <c r="E872" s="65">
        <v>117</v>
      </c>
      <c r="F872" s="65" t="s">
        <v>1018</v>
      </c>
      <c r="G872" s="67">
        <v>1599849.5116906392</v>
      </c>
      <c r="H872" s="67">
        <v>922594.82628210937</v>
      </c>
      <c r="I872" s="67">
        <v>794556.20999999985</v>
      </c>
      <c r="J872" s="68">
        <v>0.86121901767205655</v>
      </c>
      <c r="K872" s="67">
        <v>98971.640970171647</v>
      </c>
      <c r="L872" s="67">
        <v>708696.70107031334</v>
      </c>
      <c r="M872" s="67">
        <v>89353.98</v>
      </c>
      <c r="N872" s="67">
        <v>663735.81000000006</v>
      </c>
      <c r="O872" s="67">
        <v>1403353.8689230382</v>
      </c>
      <c r="P872" s="67" t="s">
        <v>1082</v>
      </c>
      <c r="Q872" s="67" t="s">
        <v>1082</v>
      </c>
      <c r="R872" s="67">
        <v>0</v>
      </c>
      <c r="S872" s="67">
        <v>0</v>
      </c>
      <c r="T872" s="68">
        <v>9.7814939484207233E-2</v>
      </c>
      <c r="U872" s="68">
        <v>9.016951351843451E-2</v>
      </c>
      <c r="V872" s="68">
        <v>0.92183785006576502</v>
      </c>
      <c r="W872" s="67">
        <v>79002.03</v>
      </c>
      <c r="X872" s="67">
        <v>67905.740000000005</v>
      </c>
      <c r="Y872" s="68">
        <v>0.85954424209099445</v>
      </c>
      <c r="Z872" s="68">
        <v>0.15917844405687467</v>
      </c>
      <c r="AA872" s="68">
        <v>0.1946109374288556</v>
      </c>
      <c r="AB872" s="68">
        <v>1.222596053014068</v>
      </c>
      <c r="AC872" s="67">
        <v>128563.39000000001</v>
      </c>
      <c r="AD872" s="67">
        <v>146559.51</v>
      </c>
      <c r="AE872" s="68">
        <v>1.1399785739937318</v>
      </c>
      <c r="AF872" s="43">
        <v>80</v>
      </c>
      <c r="AG872" s="43">
        <v>74</v>
      </c>
      <c r="AH872" s="43">
        <v>28</v>
      </c>
      <c r="AI872" s="43">
        <v>27</v>
      </c>
      <c r="AJ872" s="67">
        <v>28904.720000000001</v>
      </c>
      <c r="AK872" s="67">
        <v>22507</v>
      </c>
      <c r="AL872" s="68">
        <v>0.77866175489677802</v>
      </c>
      <c r="AM872" s="67">
        <v>11843.3</v>
      </c>
      <c r="AN872" s="67">
        <v>10340.439999999999</v>
      </c>
      <c r="AO872" s="68">
        <v>0.87310462455565585</v>
      </c>
      <c r="AP872" s="67">
        <v>9669.66</v>
      </c>
      <c r="AQ872" s="67">
        <v>8615.74</v>
      </c>
      <c r="AR872" s="68">
        <v>0.89100754318145625</v>
      </c>
      <c r="AS872" s="67">
        <v>28584.35</v>
      </c>
      <c r="AT872" s="67">
        <v>26442.559999999998</v>
      </c>
      <c r="AU872" s="68">
        <v>0.92507123653327783</v>
      </c>
      <c r="AV872" s="43">
        <v>1485.4400000000003</v>
      </c>
      <c r="AW872" s="43">
        <v>799.84</v>
      </c>
      <c r="AX872" s="69">
        <v>0.5384532529082291</v>
      </c>
      <c r="AY872" s="43">
        <v>98971.640970171647</v>
      </c>
      <c r="AZ872" s="43">
        <v>89353.98</v>
      </c>
      <c r="BA872" s="43">
        <v>48457.512309842146</v>
      </c>
      <c r="BB872" s="43">
        <v>44994.64</v>
      </c>
      <c r="BC872" s="43">
        <v>171843.5085116525</v>
      </c>
      <c r="BD872" s="43">
        <v>84288.793756455096</v>
      </c>
      <c r="BE872" s="43">
        <v>138146.04000000004</v>
      </c>
      <c r="BF872" s="43">
        <v>224811.18999999997</v>
      </c>
      <c r="BG872" s="43">
        <v>2585.1600000000003</v>
      </c>
      <c r="BH872" s="43">
        <v>49</v>
      </c>
      <c r="BI872" s="44">
        <v>43173</v>
      </c>
      <c r="BJ872" s="44">
        <v>43541</v>
      </c>
      <c r="BK872" s="44">
        <v>43172</v>
      </c>
      <c r="BL872" s="43">
        <f t="shared" si="489"/>
        <v>794556.20999999985</v>
      </c>
      <c r="BM872" s="43">
        <f t="shared" si="490"/>
        <v>753089.79</v>
      </c>
      <c r="BO872" s="16" t="str">
        <f>IFERROR(VLOOKUP($C872,'PORTE LOJA'!A:B,2,0),"PORTE 1")</f>
        <v>PORTE 2</v>
      </c>
      <c r="BP872" s="16">
        <f>VLOOKUP(BO872,'PAINEL E TARGET'!$S$1:$W$8,3,0)</f>
        <v>1875</v>
      </c>
      <c r="BQ872" s="16">
        <f t="shared" si="468"/>
        <v>1</v>
      </c>
      <c r="BR872" s="16">
        <f t="shared" si="469"/>
        <v>1</v>
      </c>
      <c r="BS872" s="16">
        <f t="shared" si="470"/>
        <v>1</v>
      </c>
      <c r="BT872" s="16">
        <f t="shared" si="471"/>
        <v>1</v>
      </c>
      <c r="BU872" s="16">
        <f t="shared" si="472"/>
        <v>1</v>
      </c>
      <c r="BV872" s="16">
        <f t="shared" si="473"/>
        <v>1</v>
      </c>
      <c r="BW872" s="17" t="str">
        <f t="shared" si="491"/>
        <v>111111</v>
      </c>
      <c r="BY872" s="17">
        <f t="shared" si="474"/>
        <v>0.86099999999999999</v>
      </c>
      <c r="BZ872" s="17">
        <f t="shared" si="475"/>
        <v>0.93200000000000005</v>
      </c>
      <c r="CA872" s="17" t="str">
        <f t="shared" si="492"/>
        <v>Sem Retira</v>
      </c>
      <c r="CB872" s="17">
        <f t="shared" si="493"/>
        <v>0.93200000000000005</v>
      </c>
      <c r="CC872" s="33" t="str">
        <f>IF(CB872&gt;='PAINEL E TARGET'!$T$11,'PAINEL E TARGET'!$S$11,
IF(CB872&gt;='PAINEL E TARGET'!$T$12,'PAINEL E TARGET'!$S$12,
IF(CB872&gt;='PAINEL E TARGET'!$T$13,'PAINEL E TARGET'!$S$13,
IF(CB872&gt;='PAINEL E TARGET'!$T$14,'PAINEL E TARGET'!$S$14,
IF(CB872&gt;='PAINEL E TARGET'!$T$15,'PAINEL E TARGET'!$S$15,
IF(CB872&gt;='PAINEL E TARGET'!$T$16,'PAINEL E TARGET'!$S$16,
IF(CB872&gt;='PAINEL E TARGET'!$T$17,'PAINEL E TARGET'!$S$17,
IF(CB872&gt;='PAINEL E TARGET'!$T$18,'PAINEL E TARGET'!$S$18,'PAINEL E TARGET'!$S$19))))))))</f>
        <v>1. Fx de 90% a 99,9%</v>
      </c>
      <c r="CD872" s="17">
        <f>IFERROR(VLOOKUP($BW872,'PAINEL E TARGET'!$G$1:$Q$99,4,0),0)</f>
        <v>0.25</v>
      </c>
      <c r="CE872" s="17">
        <f>VLOOKUP(CC872,'PAINEL E TARGET'!$S$10:$U$19,3,0)</f>
        <v>0.5</v>
      </c>
      <c r="CF872" s="16">
        <f t="shared" si="494"/>
        <v>234.375</v>
      </c>
      <c r="CG872" s="17">
        <f t="shared" si="476"/>
        <v>0.77900000000000003</v>
      </c>
      <c r="CH872" s="17">
        <f t="shared" si="477"/>
        <v>0.873</v>
      </c>
      <c r="CI872" s="17">
        <f t="shared" si="478"/>
        <v>0.89100000000000001</v>
      </c>
      <c r="CJ872" s="17">
        <f t="shared" si="479"/>
        <v>0.92500000000000004</v>
      </c>
      <c r="CK872" s="17">
        <f t="shared" si="480"/>
        <v>0.53800000000000003</v>
      </c>
      <c r="CL872" s="17">
        <f t="shared" si="481"/>
        <v>0.86</v>
      </c>
      <c r="CM872" s="16">
        <f t="shared" si="482"/>
        <v>4</v>
      </c>
      <c r="CN872" s="17" t="str">
        <f t="shared" si="495"/>
        <v>não ok</v>
      </c>
      <c r="CO872" s="17">
        <f t="shared" si="496"/>
        <v>0</v>
      </c>
      <c r="CP872" s="33" t="str">
        <f>IF(CO872&gt;='PAINEL E TARGET'!$T$11,'PAINEL E TARGET'!$S$11,
IF(CO872&gt;='PAINEL E TARGET'!$T$12,'PAINEL E TARGET'!$S$12,
IF(CO872&gt;='PAINEL E TARGET'!$T$13,'PAINEL E TARGET'!$S$13,
IF(CO872&gt;='PAINEL E TARGET'!$T$14,'PAINEL E TARGET'!$S$14,
IF(CO872&gt;='PAINEL E TARGET'!$T$15,'PAINEL E TARGET'!$S$15,
IF(CO872&gt;='PAINEL E TARGET'!$T$16,'PAINEL E TARGET'!$S$16,
IF(CO872&gt;='PAINEL E TARGET'!$T$17,'PAINEL E TARGET'!$S$17,
IF(CO872&gt;='PAINEL E TARGET'!$T$18,'PAINEL E TARGET'!$S$18,'PAINEL E TARGET'!$S$19))))))))</f>
        <v>Não elegível</v>
      </c>
      <c r="CQ872" s="17">
        <f>IFERROR(VLOOKUP($BW872,'PAINEL E TARGET'!$G$1:$Q$99,5,0),0)</f>
        <v>0.25</v>
      </c>
      <c r="CR872" s="17">
        <f>VLOOKUP(CP872,'PAINEL E TARGET'!$S$10:$U$19,3,0)</f>
        <v>0</v>
      </c>
      <c r="CS872" s="16">
        <f t="shared" si="497"/>
        <v>0</v>
      </c>
      <c r="CT872" s="17">
        <f t="shared" si="483"/>
        <v>1.1399999999999999</v>
      </c>
      <c r="CU872" s="33" t="str">
        <f>IF(CT872&gt;='PAINEL E TARGET'!$T$11,'PAINEL E TARGET'!$S$11,
IF(CT872&gt;='PAINEL E TARGET'!$T$12,'PAINEL E TARGET'!$S$12,
IF(CT872&gt;='PAINEL E TARGET'!$T$13,'PAINEL E TARGET'!$S$13,
IF(CT872&gt;='PAINEL E TARGET'!$T$14,'PAINEL E TARGET'!$S$14,
IF(CT872&gt;='PAINEL E TARGET'!$T$15,'PAINEL E TARGET'!$S$15,
IF(CT872&gt;='PAINEL E TARGET'!$T$16,'PAINEL E TARGET'!$S$16,
IF(CT872&gt;='PAINEL E TARGET'!$T$17,'PAINEL E TARGET'!$S$17,
IF(CT872&gt;='PAINEL E TARGET'!$T$18,'PAINEL E TARGET'!$S$18,'PAINEL E TARGET'!$S$19))))))))</f>
        <v>4. Fx de 110% a 114,9%</v>
      </c>
      <c r="CV872" s="17">
        <f>IFERROR(VLOOKUP($BW872,'PAINEL E TARGET'!$G$1:$Q$99,6,0),0)</f>
        <v>0.2</v>
      </c>
      <c r="CW872" s="17">
        <f>VLOOKUP(CU872,'PAINEL E TARGET'!$S$10:$U$19,3,0)</f>
        <v>1.2</v>
      </c>
      <c r="CX872" s="16">
        <f t="shared" si="498"/>
        <v>450</v>
      </c>
      <c r="CY872" s="17">
        <f t="shared" si="484"/>
        <v>0.90300000000000002</v>
      </c>
      <c r="CZ872" s="33" t="str">
        <f>IF(CY872&gt;='PAINEL E TARGET'!$T$11,'PAINEL E TARGET'!$S$11,
IF(CY872&gt;='PAINEL E TARGET'!$T$12,'PAINEL E TARGET'!$S$12,
IF(CY872&gt;='PAINEL E TARGET'!$T$13,'PAINEL E TARGET'!$S$13,
IF(CY872&gt;='PAINEL E TARGET'!$T$14,'PAINEL E TARGET'!$S$14,
IF(CY872&gt;='PAINEL E TARGET'!$T$15,'PAINEL E TARGET'!$S$15,
IF(CY872&gt;='PAINEL E TARGET'!$T$16,'PAINEL E TARGET'!$S$16,
IF(CY872&gt;='PAINEL E TARGET'!$T$17,'PAINEL E TARGET'!$S$17,
IF(CY872&gt;='PAINEL E TARGET'!$T$18,'PAINEL E TARGET'!$S$18,'PAINEL E TARGET'!$S$19))))))))</f>
        <v>1. Fx de 90% a 99,9%</v>
      </c>
      <c r="DA872" s="17">
        <f>IFERROR(VLOOKUP($BW872,'PAINEL E TARGET'!$G$1:$Q$99,7,0),0)</f>
        <v>0.15</v>
      </c>
      <c r="DB872" s="17">
        <f>VLOOKUP(CZ872,'PAINEL E TARGET'!$S$10:$U$19,3,0)</f>
        <v>0.5</v>
      </c>
      <c r="DC872" s="16">
        <f t="shared" si="499"/>
        <v>140.625</v>
      </c>
      <c r="DD872" s="17">
        <f t="shared" si="485"/>
        <v>0.92900000000000005</v>
      </c>
      <c r="DE872" s="33" t="str">
        <f>IF(DD872&gt;='PAINEL E TARGET'!$T$11,'PAINEL E TARGET'!$S$11,
IF(DD872&gt;='PAINEL E TARGET'!$T$12,'PAINEL E TARGET'!$S$12,
IF(DD872&gt;='PAINEL E TARGET'!$T$13,'PAINEL E TARGET'!$S$13,
IF(DD872&gt;='PAINEL E TARGET'!$T$14,'PAINEL E TARGET'!$S$14,
IF(DD872&gt;='PAINEL E TARGET'!$T$15,'PAINEL E TARGET'!$S$15,
IF(DD872&gt;='PAINEL E TARGET'!$T$16,'PAINEL E TARGET'!$S$16,
IF(DD872&gt;='PAINEL E TARGET'!$T$17,'PAINEL E TARGET'!$S$17,
IF(DD872&gt;='PAINEL E TARGET'!$T$18,'PAINEL E TARGET'!$S$18,'PAINEL E TARGET'!$S$19))))))))</f>
        <v>1. Fx de 90% a 99,9%</v>
      </c>
      <c r="DF872" s="17">
        <f>IFERROR(VLOOKUP($BW872,'PAINEL E TARGET'!$G$1:$Q$99,8,0),0)</f>
        <v>0.1</v>
      </c>
      <c r="DG872" s="17">
        <f>VLOOKUP(DE872,'PAINEL E TARGET'!$S$10:$U$19,3,0)</f>
        <v>0.5</v>
      </c>
      <c r="DH872" s="16">
        <f t="shared" si="500"/>
        <v>93.75</v>
      </c>
      <c r="DI872" s="17">
        <f t="shared" si="486"/>
        <v>0.96399999999999997</v>
      </c>
      <c r="DJ872" s="33" t="str">
        <f>IF(DI872&gt;='PAINEL E TARGET'!$T$11,'PAINEL E TARGET'!$S$11,
IF(DI872&gt;='PAINEL E TARGET'!$T$12,'PAINEL E TARGET'!$S$12,
IF(DI872&gt;='PAINEL E TARGET'!$T$13,'PAINEL E TARGET'!$S$13,
IF(DI872&gt;='PAINEL E TARGET'!$T$14,'PAINEL E TARGET'!$S$14,
IF(DI872&gt;='PAINEL E TARGET'!$T$15,'PAINEL E TARGET'!$S$15,
IF(DI872&gt;='PAINEL E TARGET'!$T$16,'PAINEL E TARGET'!$S$16,
IF(DI872&gt;='PAINEL E TARGET'!$T$17,'PAINEL E TARGET'!$S$17,
IF(DI872&gt;='PAINEL E TARGET'!$T$18,'PAINEL E TARGET'!$S$18,'PAINEL E TARGET'!$S$19))))))))</f>
        <v>1. Fx de 90% a 99,9%</v>
      </c>
      <c r="DK872" s="17">
        <f>IFERROR(VLOOKUP($BW872,'PAINEL E TARGET'!$G$1:$Q$99,9,0),0)</f>
        <v>0.05</v>
      </c>
      <c r="DL872" s="17">
        <f>VLOOKUP(DJ872,'PAINEL E TARGET'!$S$10:$U$19,3,0)</f>
        <v>0.5</v>
      </c>
      <c r="DM872" s="16">
        <f t="shared" si="501"/>
        <v>46.875</v>
      </c>
      <c r="DN872" s="17">
        <f t="shared" si="487"/>
        <v>0.53800000000000003</v>
      </c>
      <c r="DO872" s="33" t="str">
        <f>IF(DN872&gt;='PAINEL E TARGET'!$T$11,'PAINEL E TARGET'!$S$11,
IF(DN872&gt;='PAINEL E TARGET'!$T$12,'PAINEL E TARGET'!$S$12,
IF(DN872&gt;='PAINEL E TARGET'!$T$13,'PAINEL E TARGET'!$S$13,
IF(DN872&gt;='PAINEL E TARGET'!$T$14,'PAINEL E TARGET'!$S$14,
IF(DN872&gt;='PAINEL E TARGET'!$T$15,'PAINEL E TARGET'!$S$15,
IF(DN872&gt;='PAINEL E TARGET'!$T$16,'PAINEL E TARGET'!$S$16,
IF(DN872&gt;='PAINEL E TARGET'!$T$17,'PAINEL E TARGET'!$S$17,
IF(DN872&gt;='PAINEL E TARGET'!$T$18,'PAINEL E TARGET'!$S$18,'PAINEL E TARGET'!$S$19))))))))</f>
        <v>Não elegível</v>
      </c>
      <c r="DP872" s="17">
        <f>IFERROR(VLOOKUP($BW872,'PAINEL E TARGET'!$G$1:$Q$99,10,0),0)</f>
        <v>0</v>
      </c>
      <c r="DQ872" s="17">
        <f>VLOOKUP(DO872,'PAINEL E TARGET'!$S$10:$U$19,3,0)</f>
        <v>0</v>
      </c>
      <c r="DR872" s="16">
        <f t="shared" si="502"/>
        <v>0</v>
      </c>
      <c r="DS872" s="17">
        <f t="shared" si="488"/>
        <v>0.92500000000000004</v>
      </c>
      <c r="DT872" s="16">
        <f>IF(DS872&gt;=1,VLOOKUP(BO872,'PAINEL E TARGET'!$S$1:$W$8,5,0),0)</f>
        <v>0</v>
      </c>
      <c r="DU872" s="16">
        <f t="shared" si="503"/>
        <v>965.625</v>
      </c>
    </row>
    <row r="873" spans="2:125" s="32" customFormat="1" x14ac:dyDescent="0.2">
      <c r="B873" s="44">
        <v>43541</v>
      </c>
      <c r="C873" s="65">
        <v>1815</v>
      </c>
      <c r="D873" s="66" t="s">
        <v>866</v>
      </c>
      <c r="E873" s="65">
        <v>511</v>
      </c>
      <c r="F873" s="65" t="s">
        <v>944</v>
      </c>
      <c r="G873" s="67">
        <v>646997.30633797077</v>
      </c>
      <c r="H873" s="67">
        <v>392471.02331779065</v>
      </c>
      <c r="I873" s="67">
        <v>304638.38</v>
      </c>
      <c r="J873" s="68">
        <v>0.77620604299576268</v>
      </c>
      <c r="K873" s="67">
        <v>34876.179121975474</v>
      </c>
      <c r="L873" s="67">
        <v>316570.93312541657</v>
      </c>
      <c r="M873" s="67">
        <v>26974.16</v>
      </c>
      <c r="N873" s="67">
        <v>259407.46000000002</v>
      </c>
      <c r="O873" s="67">
        <v>582514.43706956564</v>
      </c>
      <c r="P873" s="67" t="s">
        <v>1082</v>
      </c>
      <c r="Q873" s="67" t="s">
        <v>1082</v>
      </c>
      <c r="R873" s="67">
        <v>0</v>
      </c>
      <c r="S873" s="67">
        <v>0</v>
      </c>
      <c r="T873" s="68">
        <v>0.11410778066593033</v>
      </c>
      <c r="U873" s="68">
        <v>0.1112225009412266</v>
      </c>
      <c r="V873" s="68">
        <v>0.97471443482762254</v>
      </c>
      <c r="W873" s="67">
        <v>40102.85</v>
      </c>
      <c r="X873" s="67">
        <v>31852.079999999998</v>
      </c>
      <c r="Y873" s="68">
        <v>0.7942597595931461</v>
      </c>
      <c r="Z873" s="68">
        <v>0.13602962816876799</v>
      </c>
      <c r="AA873" s="68">
        <v>0.19688155964757798</v>
      </c>
      <c r="AB873" s="68">
        <v>1.447343217047633</v>
      </c>
      <c r="AC873" s="67">
        <v>47807.219999999994</v>
      </c>
      <c r="AD873" s="67">
        <v>56383.260000000009</v>
      </c>
      <c r="AE873" s="68">
        <v>1.1793879669221514</v>
      </c>
      <c r="AF873" s="43">
        <v>80</v>
      </c>
      <c r="AG873" s="43">
        <v>59</v>
      </c>
      <c r="AH873" s="43">
        <v>15</v>
      </c>
      <c r="AI873" s="43">
        <v>8</v>
      </c>
      <c r="AJ873" s="67">
        <v>20670.400000000001</v>
      </c>
      <c r="AK873" s="67">
        <v>16339</v>
      </c>
      <c r="AL873" s="68">
        <v>0.79045398250638588</v>
      </c>
      <c r="AM873" s="67">
        <v>4184.43</v>
      </c>
      <c r="AN873" s="67">
        <v>2751.1900000000005</v>
      </c>
      <c r="AO873" s="68">
        <v>0.65748262009401526</v>
      </c>
      <c r="AP873" s="67">
        <v>2313.39</v>
      </c>
      <c r="AQ873" s="67">
        <v>3105.8100000000004</v>
      </c>
      <c r="AR873" s="68">
        <v>1.3425362779297916</v>
      </c>
      <c r="AS873" s="67">
        <v>12934.629999999997</v>
      </c>
      <c r="AT873" s="67">
        <v>9656.08</v>
      </c>
      <c r="AU873" s="68">
        <v>0.74652927837904925</v>
      </c>
      <c r="AV873" s="43">
        <v>300.46000000000004</v>
      </c>
      <c r="AW873" s="43">
        <v>49.99</v>
      </c>
      <c r="AX873" s="69">
        <v>0.16637822006257072</v>
      </c>
      <c r="AY873" s="43">
        <v>34876.179121975474</v>
      </c>
      <c r="AZ873" s="43">
        <v>26974.16</v>
      </c>
      <c r="BA873" s="43">
        <v>16038.639743904376</v>
      </c>
      <c r="BB873" s="43">
        <v>15018.910000000003</v>
      </c>
      <c r="BC873" s="43">
        <v>57724.271299559841</v>
      </c>
      <c r="BD873" s="43">
        <v>26651.946904960227</v>
      </c>
      <c r="BE873" s="43">
        <v>66662.31</v>
      </c>
      <c r="BF873" s="43">
        <v>79469.339999999982</v>
      </c>
      <c r="BG873" s="43">
        <v>499.88000000000011</v>
      </c>
      <c r="BH873" s="43">
        <v>30</v>
      </c>
      <c r="BI873" s="44">
        <v>43173</v>
      </c>
      <c r="BJ873" s="44">
        <v>43541</v>
      </c>
      <c r="BK873" s="44">
        <v>43172</v>
      </c>
      <c r="BL873" s="43">
        <f t="shared" si="489"/>
        <v>304638.38</v>
      </c>
      <c r="BM873" s="43">
        <f t="shared" si="490"/>
        <v>286381.62</v>
      </c>
      <c r="BO873" s="16" t="str">
        <f>IFERROR(VLOOKUP($C873,'PORTE LOJA'!A:B,2,0),"PORTE 1")</f>
        <v>PORTE 1</v>
      </c>
      <c r="BP873" s="16">
        <f>VLOOKUP(BO873,'PAINEL E TARGET'!$S$1:$W$8,3,0)</f>
        <v>1650</v>
      </c>
      <c r="BQ873" s="16">
        <f t="shared" si="468"/>
        <v>1</v>
      </c>
      <c r="BR873" s="16">
        <f t="shared" si="469"/>
        <v>1</v>
      </c>
      <c r="BS873" s="16">
        <f t="shared" si="470"/>
        <v>1</v>
      </c>
      <c r="BT873" s="16">
        <f t="shared" si="471"/>
        <v>1</v>
      </c>
      <c r="BU873" s="16">
        <f t="shared" si="472"/>
        <v>1</v>
      </c>
      <c r="BV873" s="16">
        <f t="shared" si="473"/>
        <v>1</v>
      </c>
      <c r="BW873" s="17" t="str">
        <f t="shared" si="491"/>
        <v>111111</v>
      </c>
      <c r="BY873" s="17">
        <f t="shared" si="474"/>
        <v>0.77600000000000002</v>
      </c>
      <c r="BZ873" s="17">
        <f t="shared" si="475"/>
        <v>0.81499999999999995</v>
      </c>
      <c r="CA873" s="17" t="str">
        <f t="shared" si="492"/>
        <v>Sem Retira</v>
      </c>
      <c r="CB873" s="17">
        <f t="shared" si="493"/>
        <v>0.81499999999999995</v>
      </c>
      <c r="CC873" s="33" t="str">
        <f>IF(CB873&gt;='PAINEL E TARGET'!$T$11,'PAINEL E TARGET'!$S$11,
IF(CB873&gt;='PAINEL E TARGET'!$T$12,'PAINEL E TARGET'!$S$12,
IF(CB873&gt;='PAINEL E TARGET'!$T$13,'PAINEL E TARGET'!$S$13,
IF(CB873&gt;='PAINEL E TARGET'!$T$14,'PAINEL E TARGET'!$S$14,
IF(CB873&gt;='PAINEL E TARGET'!$T$15,'PAINEL E TARGET'!$S$15,
IF(CB873&gt;='PAINEL E TARGET'!$T$16,'PAINEL E TARGET'!$S$16,
IF(CB873&gt;='PAINEL E TARGET'!$T$17,'PAINEL E TARGET'!$S$17,
IF(CB873&gt;='PAINEL E TARGET'!$T$18,'PAINEL E TARGET'!$S$18,'PAINEL E TARGET'!$S$19))))))))</f>
        <v>Não elegível</v>
      </c>
      <c r="CD873" s="17">
        <f>IFERROR(VLOOKUP($BW873,'PAINEL E TARGET'!$G$1:$Q$99,4,0),0)</f>
        <v>0.25</v>
      </c>
      <c r="CE873" s="17">
        <f>VLOOKUP(CC873,'PAINEL E TARGET'!$S$10:$U$19,3,0)</f>
        <v>0</v>
      </c>
      <c r="CF873" s="16">
        <f t="shared" si="494"/>
        <v>0</v>
      </c>
      <c r="CG873" s="17">
        <f t="shared" si="476"/>
        <v>0.79</v>
      </c>
      <c r="CH873" s="17">
        <f t="shared" si="477"/>
        <v>0.65700000000000003</v>
      </c>
      <c r="CI873" s="17">
        <f t="shared" si="478"/>
        <v>1.343</v>
      </c>
      <c r="CJ873" s="17">
        <f t="shared" si="479"/>
        <v>0.747</v>
      </c>
      <c r="CK873" s="17">
        <f t="shared" si="480"/>
        <v>0.16600000000000001</v>
      </c>
      <c r="CL873" s="17">
        <f t="shared" si="481"/>
        <v>0.79400000000000004</v>
      </c>
      <c r="CM873" s="16">
        <f t="shared" si="482"/>
        <v>3</v>
      </c>
      <c r="CN873" s="17" t="str">
        <f t="shared" si="495"/>
        <v>não ok</v>
      </c>
      <c r="CO873" s="17">
        <f t="shared" si="496"/>
        <v>0</v>
      </c>
      <c r="CP873" s="33" t="str">
        <f>IF(CO873&gt;='PAINEL E TARGET'!$T$11,'PAINEL E TARGET'!$S$11,
IF(CO873&gt;='PAINEL E TARGET'!$T$12,'PAINEL E TARGET'!$S$12,
IF(CO873&gt;='PAINEL E TARGET'!$T$13,'PAINEL E TARGET'!$S$13,
IF(CO873&gt;='PAINEL E TARGET'!$T$14,'PAINEL E TARGET'!$S$14,
IF(CO873&gt;='PAINEL E TARGET'!$T$15,'PAINEL E TARGET'!$S$15,
IF(CO873&gt;='PAINEL E TARGET'!$T$16,'PAINEL E TARGET'!$S$16,
IF(CO873&gt;='PAINEL E TARGET'!$T$17,'PAINEL E TARGET'!$S$17,
IF(CO873&gt;='PAINEL E TARGET'!$T$18,'PAINEL E TARGET'!$S$18,'PAINEL E TARGET'!$S$19))))))))</f>
        <v>Não elegível</v>
      </c>
      <c r="CQ873" s="17">
        <f>IFERROR(VLOOKUP($BW873,'PAINEL E TARGET'!$G$1:$Q$99,5,0),0)</f>
        <v>0.25</v>
      </c>
      <c r="CR873" s="17">
        <f>VLOOKUP(CP873,'PAINEL E TARGET'!$S$10:$U$19,3,0)</f>
        <v>0</v>
      </c>
      <c r="CS873" s="16">
        <f t="shared" si="497"/>
        <v>0</v>
      </c>
      <c r="CT873" s="17">
        <f t="shared" si="483"/>
        <v>1.179</v>
      </c>
      <c r="CU873" s="33" t="str">
        <f>IF(CT873&gt;='PAINEL E TARGET'!$T$11,'PAINEL E TARGET'!$S$11,
IF(CT873&gt;='PAINEL E TARGET'!$T$12,'PAINEL E TARGET'!$S$12,
IF(CT873&gt;='PAINEL E TARGET'!$T$13,'PAINEL E TARGET'!$S$13,
IF(CT873&gt;='PAINEL E TARGET'!$T$14,'PAINEL E TARGET'!$S$14,
IF(CT873&gt;='PAINEL E TARGET'!$T$15,'PAINEL E TARGET'!$S$15,
IF(CT873&gt;='PAINEL E TARGET'!$T$16,'PAINEL E TARGET'!$S$16,
IF(CT873&gt;='PAINEL E TARGET'!$T$17,'PAINEL E TARGET'!$S$17,
IF(CT873&gt;='PAINEL E TARGET'!$T$18,'PAINEL E TARGET'!$S$18,'PAINEL E TARGET'!$S$19))))))))</f>
        <v>5. Fx de 115% a 119,9%</v>
      </c>
      <c r="CV873" s="17">
        <f>IFERROR(VLOOKUP($BW873,'PAINEL E TARGET'!$G$1:$Q$99,6,0),0)</f>
        <v>0.2</v>
      </c>
      <c r="CW873" s="17">
        <f>VLOOKUP(CU873,'PAINEL E TARGET'!$S$10:$U$19,3,0)</f>
        <v>1.3</v>
      </c>
      <c r="CX873" s="16">
        <f t="shared" si="498"/>
        <v>429</v>
      </c>
      <c r="CY873" s="17">
        <f t="shared" si="484"/>
        <v>0.77300000000000002</v>
      </c>
      <c r="CZ873" s="33" t="str">
        <f>IF(CY873&gt;='PAINEL E TARGET'!$T$11,'PAINEL E TARGET'!$S$11,
IF(CY873&gt;='PAINEL E TARGET'!$T$12,'PAINEL E TARGET'!$S$12,
IF(CY873&gt;='PAINEL E TARGET'!$T$13,'PAINEL E TARGET'!$S$13,
IF(CY873&gt;='PAINEL E TARGET'!$T$14,'PAINEL E TARGET'!$S$14,
IF(CY873&gt;='PAINEL E TARGET'!$T$15,'PAINEL E TARGET'!$S$15,
IF(CY873&gt;='PAINEL E TARGET'!$T$16,'PAINEL E TARGET'!$S$16,
IF(CY873&gt;='PAINEL E TARGET'!$T$17,'PAINEL E TARGET'!$S$17,
IF(CY873&gt;='PAINEL E TARGET'!$T$18,'PAINEL E TARGET'!$S$18,'PAINEL E TARGET'!$S$19))))))))</f>
        <v>Não elegível</v>
      </c>
      <c r="DA873" s="17">
        <f>IFERROR(VLOOKUP($BW873,'PAINEL E TARGET'!$G$1:$Q$99,7,0),0)</f>
        <v>0.15</v>
      </c>
      <c r="DB873" s="17">
        <f>VLOOKUP(CZ873,'PAINEL E TARGET'!$S$10:$U$19,3,0)</f>
        <v>0</v>
      </c>
      <c r="DC873" s="16">
        <f t="shared" si="499"/>
        <v>0</v>
      </c>
      <c r="DD873" s="17">
        <f t="shared" si="485"/>
        <v>0.93600000000000005</v>
      </c>
      <c r="DE873" s="33" t="str">
        <f>IF(DD873&gt;='PAINEL E TARGET'!$T$11,'PAINEL E TARGET'!$S$11,
IF(DD873&gt;='PAINEL E TARGET'!$T$12,'PAINEL E TARGET'!$S$12,
IF(DD873&gt;='PAINEL E TARGET'!$T$13,'PAINEL E TARGET'!$S$13,
IF(DD873&gt;='PAINEL E TARGET'!$T$14,'PAINEL E TARGET'!$S$14,
IF(DD873&gt;='PAINEL E TARGET'!$T$15,'PAINEL E TARGET'!$S$15,
IF(DD873&gt;='PAINEL E TARGET'!$T$16,'PAINEL E TARGET'!$S$16,
IF(DD873&gt;='PAINEL E TARGET'!$T$17,'PAINEL E TARGET'!$S$17,
IF(DD873&gt;='PAINEL E TARGET'!$T$18,'PAINEL E TARGET'!$S$18,'PAINEL E TARGET'!$S$19))))))))</f>
        <v>1. Fx de 90% a 99,9%</v>
      </c>
      <c r="DF873" s="17">
        <f>IFERROR(VLOOKUP($BW873,'PAINEL E TARGET'!$G$1:$Q$99,8,0),0)</f>
        <v>0.1</v>
      </c>
      <c r="DG873" s="17">
        <f>VLOOKUP(DE873,'PAINEL E TARGET'!$S$10:$U$19,3,0)</f>
        <v>0.5</v>
      </c>
      <c r="DH873" s="16">
        <f t="shared" si="500"/>
        <v>82.5</v>
      </c>
      <c r="DI873" s="17">
        <f t="shared" si="486"/>
        <v>0.53300000000000003</v>
      </c>
      <c r="DJ873" s="33" t="str">
        <f>IF(DI873&gt;='PAINEL E TARGET'!$T$11,'PAINEL E TARGET'!$S$11,
IF(DI873&gt;='PAINEL E TARGET'!$T$12,'PAINEL E TARGET'!$S$12,
IF(DI873&gt;='PAINEL E TARGET'!$T$13,'PAINEL E TARGET'!$S$13,
IF(DI873&gt;='PAINEL E TARGET'!$T$14,'PAINEL E TARGET'!$S$14,
IF(DI873&gt;='PAINEL E TARGET'!$T$15,'PAINEL E TARGET'!$S$15,
IF(DI873&gt;='PAINEL E TARGET'!$T$16,'PAINEL E TARGET'!$S$16,
IF(DI873&gt;='PAINEL E TARGET'!$T$17,'PAINEL E TARGET'!$S$17,
IF(DI873&gt;='PAINEL E TARGET'!$T$18,'PAINEL E TARGET'!$S$18,'PAINEL E TARGET'!$S$19))))))))</f>
        <v>Não elegível</v>
      </c>
      <c r="DK873" s="17">
        <f>IFERROR(VLOOKUP($BW873,'PAINEL E TARGET'!$G$1:$Q$99,9,0),0)</f>
        <v>0.05</v>
      </c>
      <c r="DL873" s="17">
        <f>VLOOKUP(DJ873,'PAINEL E TARGET'!$S$10:$U$19,3,0)</f>
        <v>0</v>
      </c>
      <c r="DM873" s="16">
        <f t="shared" si="501"/>
        <v>0</v>
      </c>
      <c r="DN873" s="17">
        <f t="shared" si="487"/>
        <v>0.16600000000000001</v>
      </c>
      <c r="DO873" s="33" t="str">
        <f>IF(DN873&gt;='PAINEL E TARGET'!$T$11,'PAINEL E TARGET'!$S$11,
IF(DN873&gt;='PAINEL E TARGET'!$T$12,'PAINEL E TARGET'!$S$12,
IF(DN873&gt;='PAINEL E TARGET'!$T$13,'PAINEL E TARGET'!$S$13,
IF(DN873&gt;='PAINEL E TARGET'!$T$14,'PAINEL E TARGET'!$S$14,
IF(DN873&gt;='PAINEL E TARGET'!$T$15,'PAINEL E TARGET'!$S$15,
IF(DN873&gt;='PAINEL E TARGET'!$T$16,'PAINEL E TARGET'!$S$16,
IF(DN873&gt;='PAINEL E TARGET'!$T$17,'PAINEL E TARGET'!$S$17,
IF(DN873&gt;='PAINEL E TARGET'!$T$18,'PAINEL E TARGET'!$S$18,'PAINEL E TARGET'!$S$19))))))))</f>
        <v>Não elegível</v>
      </c>
      <c r="DP873" s="17">
        <f>IFERROR(VLOOKUP($BW873,'PAINEL E TARGET'!$G$1:$Q$99,10,0),0)</f>
        <v>0</v>
      </c>
      <c r="DQ873" s="17">
        <f>VLOOKUP(DO873,'PAINEL E TARGET'!$S$10:$U$19,3,0)</f>
        <v>0</v>
      </c>
      <c r="DR873" s="16">
        <f t="shared" si="502"/>
        <v>0</v>
      </c>
      <c r="DS873" s="17">
        <f t="shared" si="488"/>
        <v>0.73799999999999999</v>
      </c>
      <c r="DT873" s="16">
        <f>IF(DS873&gt;=1,VLOOKUP(BO873,'PAINEL E TARGET'!$S$1:$W$8,5,0),0)</f>
        <v>0</v>
      </c>
      <c r="DU873" s="16">
        <f t="shared" si="503"/>
        <v>511.5</v>
      </c>
    </row>
    <row r="874" spans="2:125" s="32" customFormat="1" x14ac:dyDescent="0.2">
      <c r="B874" s="44">
        <v>43541</v>
      </c>
      <c r="C874" s="65">
        <v>1817</v>
      </c>
      <c r="D874" s="66" t="s">
        <v>867</v>
      </c>
      <c r="E874" s="65">
        <v>116</v>
      </c>
      <c r="F874" s="65" t="s">
        <v>1018</v>
      </c>
      <c r="G874" s="67">
        <v>961383.28497928265</v>
      </c>
      <c r="H874" s="67">
        <v>542098.98120594188</v>
      </c>
      <c r="I874" s="67">
        <v>510324.56</v>
      </c>
      <c r="J874" s="68">
        <v>0.94138631078911605</v>
      </c>
      <c r="K874" s="67">
        <v>48281.453792963119</v>
      </c>
      <c r="L874" s="67">
        <v>471659.92478041112</v>
      </c>
      <c r="M874" s="67">
        <v>43102</v>
      </c>
      <c r="N874" s="67">
        <v>450541.33</v>
      </c>
      <c r="O874" s="67">
        <v>922348.42501543125</v>
      </c>
      <c r="P874" s="67" t="s">
        <v>1082</v>
      </c>
      <c r="Q874" s="67" t="s">
        <v>1082</v>
      </c>
      <c r="R874" s="67">
        <v>0</v>
      </c>
      <c r="S874" s="67">
        <v>319.8</v>
      </c>
      <c r="T874" s="68">
        <v>0.10658016900299416</v>
      </c>
      <c r="U874" s="68">
        <v>0.10562701211824335</v>
      </c>
      <c r="V874" s="68">
        <v>0.99105690210789554</v>
      </c>
      <c r="W874" s="67">
        <v>55415.44</v>
      </c>
      <c r="X874" s="67">
        <v>52142.07</v>
      </c>
      <c r="Y874" s="68">
        <v>0.94093036164650135</v>
      </c>
      <c r="Z874" s="68">
        <v>0.18237409813425423</v>
      </c>
      <c r="AA874" s="68">
        <v>0.21328696976418177</v>
      </c>
      <c r="AB874" s="68">
        <v>1.169502533233481</v>
      </c>
      <c r="AC874" s="67">
        <v>94823.84</v>
      </c>
      <c r="AD874" s="67">
        <v>105287.68999999999</v>
      </c>
      <c r="AE874" s="68">
        <v>1.1103504139887184</v>
      </c>
      <c r="AF874" s="43">
        <v>80</v>
      </c>
      <c r="AG874" s="43">
        <v>80</v>
      </c>
      <c r="AH874" s="43">
        <v>23</v>
      </c>
      <c r="AI874" s="43">
        <v>26</v>
      </c>
      <c r="AJ874" s="67">
        <v>27007.829999999994</v>
      </c>
      <c r="AK874" s="67">
        <v>29071.3</v>
      </c>
      <c r="AL874" s="68">
        <v>1.0764026580439823</v>
      </c>
      <c r="AM874" s="67">
        <v>6620.4199999999983</v>
      </c>
      <c r="AN874" s="67">
        <v>4265.2500000000009</v>
      </c>
      <c r="AO874" s="68">
        <v>0.64425670878886865</v>
      </c>
      <c r="AP874" s="67">
        <v>3421.4500000000007</v>
      </c>
      <c r="AQ874" s="67">
        <v>2083.88</v>
      </c>
      <c r="AR874" s="68">
        <v>0.60906340878867138</v>
      </c>
      <c r="AS874" s="67">
        <v>18365.740000000002</v>
      </c>
      <c r="AT874" s="67">
        <v>16721.64</v>
      </c>
      <c r="AU874" s="68">
        <v>0.91048005688853251</v>
      </c>
      <c r="AV874" s="43">
        <v>390</v>
      </c>
      <c r="AW874" s="43">
        <v>204.96</v>
      </c>
      <c r="AX874" s="69">
        <v>0.52553846153846151</v>
      </c>
      <c r="AY874" s="43">
        <v>48281.453792963119</v>
      </c>
      <c r="AZ874" s="43">
        <v>43102</v>
      </c>
      <c r="BA874" s="43">
        <v>26135.484047337392</v>
      </c>
      <c r="BB874" s="43">
        <v>29461.589999999997</v>
      </c>
      <c r="BC874" s="43">
        <v>85666.841952041039</v>
      </c>
      <c r="BD874" s="43">
        <v>46417.130783707456</v>
      </c>
      <c r="BE874" s="43">
        <v>98994.799999999988</v>
      </c>
      <c r="BF874" s="43">
        <v>169394.64999999997</v>
      </c>
      <c r="BG874" s="43">
        <v>693.52</v>
      </c>
      <c r="BH874" s="43">
        <v>45</v>
      </c>
      <c r="BI874" s="44">
        <v>43173</v>
      </c>
      <c r="BJ874" s="44">
        <v>43541</v>
      </c>
      <c r="BK874" s="44">
        <v>43172</v>
      </c>
      <c r="BL874" s="43">
        <f t="shared" si="489"/>
        <v>510644.36</v>
      </c>
      <c r="BM874" s="43">
        <f t="shared" si="490"/>
        <v>493963.13</v>
      </c>
      <c r="BO874" s="16" t="str">
        <f>IFERROR(VLOOKUP($C874,'PORTE LOJA'!A:B,2,0),"PORTE 1")</f>
        <v>PORTE 2</v>
      </c>
      <c r="BP874" s="16">
        <f>VLOOKUP(BO874,'PAINEL E TARGET'!$S$1:$W$8,3,0)</f>
        <v>1875</v>
      </c>
      <c r="BQ874" s="16">
        <f t="shared" si="468"/>
        <v>1</v>
      </c>
      <c r="BR874" s="16">
        <f t="shared" si="469"/>
        <v>1</v>
      </c>
      <c r="BS874" s="16">
        <f t="shared" si="470"/>
        <v>1</v>
      </c>
      <c r="BT874" s="16">
        <f t="shared" si="471"/>
        <v>1</v>
      </c>
      <c r="BU874" s="16">
        <f t="shared" si="472"/>
        <v>1</v>
      </c>
      <c r="BV874" s="16">
        <f t="shared" si="473"/>
        <v>1</v>
      </c>
      <c r="BW874" s="17" t="str">
        <f t="shared" si="491"/>
        <v>111111</v>
      </c>
      <c r="BY874" s="17">
        <f t="shared" si="474"/>
        <v>0.94199999999999995</v>
      </c>
      <c r="BZ874" s="17">
        <f t="shared" si="475"/>
        <v>0.95</v>
      </c>
      <c r="CA874" s="17" t="str">
        <f t="shared" si="492"/>
        <v>Sem Retira</v>
      </c>
      <c r="CB874" s="17">
        <f t="shared" si="493"/>
        <v>0.95</v>
      </c>
      <c r="CC874" s="33" t="str">
        <f>IF(CB874&gt;='PAINEL E TARGET'!$T$11,'PAINEL E TARGET'!$S$11,
IF(CB874&gt;='PAINEL E TARGET'!$T$12,'PAINEL E TARGET'!$S$12,
IF(CB874&gt;='PAINEL E TARGET'!$T$13,'PAINEL E TARGET'!$S$13,
IF(CB874&gt;='PAINEL E TARGET'!$T$14,'PAINEL E TARGET'!$S$14,
IF(CB874&gt;='PAINEL E TARGET'!$T$15,'PAINEL E TARGET'!$S$15,
IF(CB874&gt;='PAINEL E TARGET'!$T$16,'PAINEL E TARGET'!$S$16,
IF(CB874&gt;='PAINEL E TARGET'!$T$17,'PAINEL E TARGET'!$S$17,
IF(CB874&gt;='PAINEL E TARGET'!$T$18,'PAINEL E TARGET'!$S$18,'PAINEL E TARGET'!$S$19))))))))</f>
        <v>1. Fx de 90% a 99,9%</v>
      </c>
      <c r="CD874" s="17">
        <f>IFERROR(VLOOKUP($BW874,'PAINEL E TARGET'!$G$1:$Q$99,4,0),0)</f>
        <v>0.25</v>
      </c>
      <c r="CE874" s="17">
        <f>VLOOKUP(CC874,'PAINEL E TARGET'!$S$10:$U$19,3,0)</f>
        <v>0.5</v>
      </c>
      <c r="CF874" s="16">
        <f t="shared" si="494"/>
        <v>234.375</v>
      </c>
      <c r="CG874" s="17">
        <f t="shared" si="476"/>
        <v>1.0760000000000001</v>
      </c>
      <c r="CH874" s="17">
        <f t="shared" si="477"/>
        <v>0.64400000000000002</v>
      </c>
      <c r="CI874" s="17">
        <f t="shared" si="478"/>
        <v>0.60899999999999999</v>
      </c>
      <c r="CJ874" s="17">
        <f t="shared" si="479"/>
        <v>0.91</v>
      </c>
      <c r="CK874" s="17">
        <f t="shared" si="480"/>
        <v>0.52600000000000002</v>
      </c>
      <c r="CL874" s="17">
        <f t="shared" si="481"/>
        <v>0.94099999999999995</v>
      </c>
      <c r="CM874" s="16">
        <f t="shared" si="482"/>
        <v>2</v>
      </c>
      <c r="CN874" s="17" t="str">
        <f t="shared" si="495"/>
        <v>não ok</v>
      </c>
      <c r="CO874" s="17">
        <f t="shared" si="496"/>
        <v>0</v>
      </c>
      <c r="CP874" s="33" t="str">
        <f>IF(CO874&gt;='PAINEL E TARGET'!$T$11,'PAINEL E TARGET'!$S$11,
IF(CO874&gt;='PAINEL E TARGET'!$T$12,'PAINEL E TARGET'!$S$12,
IF(CO874&gt;='PAINEL E TARGET'!$T$13,'PAINEL E TARGET'!$S$13,
IF(CO874&gt;='PAINEL E TARGET'!$T$14,'PAINEL E TARGET'!$S$14,
IF(CO874&gt;='PAINEL E TARGET'!$T$15,'PAINEL E TARGET'!$S$15,
IF(CO874&gt;='PAINEL E TARGET'!$T$16,'PAINEL E TARGET'!$S$16,
IF(CO874&gt;='PAINEL E TARGET'!$T$17,'PAINEL E TARGET'!$S$17,
IF(CO874&gt;='PAINEL E TARGET'!$T$18,'PAINEL E TARGET'!$S$18,'PAINEL E TARGET'!$S$19))))))))</f>
        <v>Não elegível</v>
      </c>
      <c r="CQ874" s="17">
        <f>IFERROR(VLOOKUP($BW874,'PAINEL E TARGET'!$G$1:$Q$99,5,0),0)</f>
        <v>0.25</v>
      </c>
      <c r="CR874" s="17">
        <f>VLOOKUP(CP874,'PAINEL E TARGET'!$S$10:$U$19,3,0)</f>
        <v>0</v>
      </c>
      <c r="CS874" s="16">
        <f t="shared" si="497"/>
        <v>0</v>
      </c>
      <c r="CT874" s="17">
        <f t="shared" si="483"/>
        <v>1.1100000000000001</v>
      </c>
      <c r="CU874" s="33" t="str">
        <f>IF(CT874&gt;='PAINEL E TARGET'!$T$11,'PAINEL E TARGET'!$S$11,
IF(CT874&gt;='PAINEL E TARGET'!$T$12,'PAINEL E TARGET'!$S$12,
IF(CT874&gt;='PAINEL E TARGET'!$T$13,'PAINEL E TARGET'!$S$13,
IF(CT874&gt;='PAINEL E TARGET'!$T$14,'PAINEL E TARGET'!$S$14,
IF(CT874&gt;='PAINEL E TARGET'!$T$15,'PAINEL E TARGET'!$S$15,
IF(CT874&gt;='PAINEL E TARGET'!$T$16,'PAINEL E TARGET'!$S$16,
IF(CT874&gt;='PAINEL E TARGET'!$T$17,'PAINEL E TARGET'!$S$17,
IF(CT874&gt;='PAINEL E TARGET'!$T$18,'PAINEL E TARGET'!$S$18,'PAINEL E TARGET'!$S$19))))))))</f>
        <v>4. Fx de 110% a 114,9%</v>
      </c>
      <c r="CV874" s="17">
        <f>IFERROR(VLOOKUP($BW874,'PAINEL E TARGET'!$G$1:$Q$99,6,0),0)</f>
        <v>0.2</v>
      </c>
      <c r="CW874" s="17">
        <f>VLOOKUP(CU874,'PAINEL E TARGET'!$S$10:$U$19,3,0)</f>
        <v>1.2</v>
      </c>
      <c r="CX874" s="16">
        <f t="shared" si="498"/>
        <v>450</v>
      </c>
      <c r="CY874" s="17">
        <f t="shared" si="484"/>
        <v>0.89300000000000002</v>
      </c>
      <c r="CZ874" s="33" t="str">
        <f>IF(CY874&gt;='PAINEL E TARGET'!$T$11,'PAINEL E TARGET'!$S$11,
IF(CY874&gt;='PAINEL E TARGET'!$T$12,'PAINEL E TARGET'!$S$12,
IF(CY874&gt;='PAINEL E TARGET'!$T$13,'PAINEL E TARGET'!$S$13,
IF(CY874&gt;='PAINEL E TARGET'!$T$14,'PAINEL E TARGET'!$S$14,
IF(CY874&gt;='PAINEL E TARGET'!$T$15,'PAINEL E TARGET'!$S$15,
IF(CY874&gt;='PAINEL E TARGET'!$T$16,'PAINEL E TARGET'!$S$16,
IF(CY874&gt;='PAINEL E TARGET'!$T$17,'PAINEL E TARGET'!$S$17,
IF(CY874&gt;='PAINEL E TARGET'!$T$18,'PAINEL E TARGET'!$S$18,'PAINEL E TARGET'!$S$19))))))))</f>
        <v>Não elegível</v>
      </c>
      <c r="DA874" s="17">
        <f>IFERROR(VLOOKUP($BW874,'PAINEL E TARGET'!$G$1:$Q$99,7,0),0)</f>
        <v>0.15</v>
      </c>
      <c r="DB874" s="17">
        <f>VLOOKUP(CZ874,'PAINEL E TARGET'!$S$10:$U$19,3,0)</f>
        <v>0</v>
      </c>
      <c r="DC874" s="16">
        <f t="shared" si="499"/>
        <v>0</v>
      </c>
      <c r="DD874" s="17">
        <f t="shared" si="485"/>
        <v>1.127</v>
      </c>
      <c r="DE874" s="33" t="str">
        <f>IF(DD874&gt;='PAINEL E TARGET'!$T$11,'PAINEL E TARGET'!$S$11,
IF(DD874&gt;='PAINEL E TARGET'!$T$12,'PAINEL E TARGET'!$S$12,
IF(DD874&gt;='PAINEL E TARGET'!$T$13,'PAINEL E TARGET'!$S$13,
IF(DD874&gt;='PAINEL E TARGET'!$T$14,'PAINEL E TARGET'!$S$14,
IF(DD874&gt;='PAINEL E TARGET'!$T$15,'PAINEL E TARGET'!$S$15,
IF(DD874&gt;='PAINEL E TARGET'!$T$16,'PAINEL E TARGET'!$S$16,
IF(DD874&gt;='PAINEL E TARGET'!$T$17,'PAINEL E TARGET'!$S$17,
IF(DD874&gt;='PAINEL E TARGET'!$T$18,'PAINEL E TARGET'!$S$18,'PAINEL E TARGET'!$S$19))))))))</f>
        <v>4. Fx de 110% a 114,9%</v>
      </c>
      <c r="DF874" s="17">
        <f>IFERROR(VLOOKUP($BW874,'PAINEL E TARGET'!$G$1:$Q$99,8,0),0)</f>
        <v>0.1</v>
      </c>
      <c r="DG874" s="17">
        <f>VLOOKUP(DE874,'PAINEL E TARGET'!$S$10:$U$19,3,0)</f>
        <v>1.2</v>
      </c>
      <c r="DH874" s="16">
        <f t="shared" si="500"/>
        <v>225</v>
      </c>
      <c r="DI874" s="17">
        <f t="shared" si="486"/>
        <v>1.1299999999999999</v>
      </c>
      <c r="DJ874" s="33" t="str">
        <f>IF(DI874&gt;='PAINEL E TARGET'!$T$11,'PAINEL E TARGET'!$S$11,
IF(DI874&gt;='PAINEL E TARGET'!$T$12,'PAINEL E TARGET'!$S$12,
IF(DI874&gt;='PAINEL E TARGET'!$T$13,'PAINEL E TARGET'!$S$13,
IF(DI874&gt;='PAINEL E TARGET'!$T$14,'PAINEL E TARGET'!$S$14,
IF(DI874&gt;='PAINEL E TARGET'!$T$15,'PAINEL E TARGET'!$S$15,
IF(DI874&gt;='PAINEL E TARGET'!$T$16,'PAINEL E TARGET'!$S$16,
IF(DI874&gt;='PAINEL E TARGET'!$T$17,'PAINEL E TARGET'!$S$17,
IF(DI874&gt;='PAINEL E TARGET'!$T$18,'PAINEL E TARGET'!$S$18,'PAINEL E TARGET'!$S$19))))))))</f>
        <v>4. Fx de 110% a 114,9%</v>
      </c>
      <c r="DK874" s="17">
        <f>IFERROR(VLOOKUP($BW874,'PAINEL E TARGET'!$G$1:$Q$99,9,0),0)</f>
        <v>0.05</v>
      </c>
      <c r="DL874" s="17">
        <f>VLOOKUP(DJ874,'PAINEL E TARGET'!$S$10:$U$19,3,0)</f>
        <v>1.2</v>
      </c>
      <c r="DM874" s="16">
        <f t="shared" si="501"/>
        <v>112.5</v>
      </c>
      <c r="DN874" s="17">
        <f t="shared" si="487"/>
        <v>0.52600000000000002</v>
      </c>
      <c r="DO874" s="33" t="str">
        <f>IF(DN874&gt;='PAINEL E TARGET'!$T$11,'PAINEL E TARGET'!$S$11,
IF(DN874&gt;='PAINEL E TARGET'!$T$12,'PAINEL E TARGET'!$S$12,
IF(DN874&gt;='PAINEL E TARGET'!$T$13,'PAINEL E TARGET'!$S$13,
IF(DN874&gt;='PAINEL E TARGET'!$T$14,'PAINEL E TARGET'!$S$14,
IF(DN874&gt;='PAINEL E TARGET'!$T$15,'PAINEL E TARGET'!$S$15,
IF(DN874&gt;='PAINEL E TARGET'!$T$16,'PAINEL E TARGET'!$S$16,
IF(DN874&gt;='PAINEL E TARGET'!$T$17,'PAINEL E TARGET'!$S$17,
IF(DN874&gt;='PAINEL E TARGET'!$T$18,'PAINEL E TARGET'!$S$18,'PAINEL E TARGET'!$S$19))))))))</f>
        <v>Não elegível</v>
      </c>
      <c r="DP874" s="17">
        <f>IFERROR(VLOOKUP($BW874,'PAINEL E TARGET'!$G$1:$Q$99,10,0),0)</f>
        <v>0</v>
      </c>
      <c r="DQ874" s="17">
        <f>VLOOKUP(DO874,'PAINEL E TARGET'!$S$10:$U$19,3,0)</f>
        <v>0</v>
      </c>
      <c r="DR874" s="16">
        <f t="shared" si="502"/>
        <v>0</v>
      </c>
      <c r="DS874" s="17">
        <f t="shared" si="488"/>
        <v>1</v>
      </c>
      <c r="DT874" s="16">
        <f>IF(DS874&gt;=1,VLOOKUP(BO874,'PAINEL E TARGET'!$S$1:$W$8,5,0),0)</f>
        <v>190</v>
      </c>
      <c r="DU874" s="16">
        <f t="shared" si="503"/>
        <v>1211.875</v>
      </c>
    </row>
    <row r="875" spans="2:125" s="32" customFormat="1" x14ac:dyDescent="0.2">
      <c r="B875" s="44">
        <v>43541</v>
      </c>
      <c r="C875" s="65">
        <v>1819</v>
      </c>
      <c r="D875" s="66" t="s">
        <v>868</v>
      </c>
      <c r="E875" s="65">
        <v>413</v>
      </c>
      <c r="F875" s="65" t="s">
        <v>1020</v>
      </c>
      <c r="G875" s="67">
        <v>1159406.3860258015</v>
      </c>
      <c r="H875" s="67">
        <v>636259.49940433376</v>
      </c>
      <c r="I875" s="67">
        <v>608258.94999999995</v>
      </c>
      <c r="J875" s="68">
        <v>0.95599193500364565</v>
      </c>
      <c r="K875" s="67">
        <v>69538.587218786153</v>
      </c>
      <c r="L875" s="67">
        <v>498517.23618647514</v>
      </c>
      <c r="M875" s="67">
        <v>75966.41</v>
      </c>
      <c r="N875" s="67">
        <v>504609.22</v>
      </c>
      <c r="O875" s="67">
        <v>1035500.9797725932</v>
      </c>
      <c r="P875" s="67" t="s">
        <v>1082</v>
      </c>
      <c r="Q875" s="67" t="s">
        <v>1082</v>
      </c>
      <c r="R875" s="67">
        <v>0</v>
      </c>
      <c r="S875" s="67">
        <v>849.9</v>
      </c>
      <c r="T875" s="68">
        <v>0.10668618734811246</v>
      </c>
      <c r="U875" s="68">
        <v>8.5754770657528276E-2</v>
      </c>
      <c r="V875" s="68">
        <v>0.80380387367030126</v>
      </c>
      <c r="W875" s="67">
        <v>60603.71</v>
      </c>
      <c r="X875" s="67">
        <v>49787.13</v>
      </c>
      <c r="Y875" s="68">
        <v>0.82151950763410353</v>
      </c>
      <c r="Z875" s="68">
        <v>0.1774463456703054</v>
      </c>
      <c r="AA875" s="68">
        <v>0.19760875943070499</v>
      </c>
      <c r="AB875" s="68">
        <v>1.1136254098907243</v>
      </c>
      <c r="AC875" s="67">
        <v>100799.42999999998</v>
      </c>
      <c r="AD875" s="67">
        <v>114726.82999999999</v>
      </c>
      <c r="AE875" s="68">
        <v>1.138169432108892</v>
      </c>
      <c r="AF875" s="43">
        <v>80</v>
      </c>
      <c r="AG875" s="43">
        <v>72</v>
      </c>
      <c r="AH875" s="43">
        <v>20</v>
      </c>
      <c r="AI875" s="43">
        <v>23</v>
      </c>
      <c r="AJ875" s="67">
        <v>27227.169999999995</v>
      </c>
      <c r="AK875" s="67">
        <v>25888</v>
      </c>
      <c r="AL875" s="68">
        <v>0.95081493963566555</v>
      </c>
      <c r="AM875" s="67">
        <v>5707.18</v>
      </c>
      <c r="AN875" s="67">
        <v>2906.3</v>
      </c>
      <c r="AO875" s="68">
        <v>0.5092357346360199</v>
      </c>
      <c r="AP875" s="67">
        <v>5277.32</v>
      </c>
      <c r="AQ875" s="67">
        <v>2389.8900000000003</v>
      </c>
      <c r="AR875" s="68">
        <v>0.45286054285129584</v>
      </c>
      <c r="AS875" s="67">
        <v>22392.04</v>
      </c>
      <c r="AT875" s="67">
        <v>18602.939999999995</v>
      </c>
      <c r="AU875" s="68">
        <v>0.83078361774987874</v>
      </c>
      <c r="AV875" s="43">
        <v>408.26</v>
      </c>
      <c r="AW875" s="43">
        <v>199.96</v>
      </c>
      <c r="AX875" s="69">
        <v>0.4897859207367854</v>
      </c>
      <c r="AY875" s="43">
        <v>69538.587218786153</v>
      </c>
      <c r="AZ875" s="43">
        <v>75966.41</v>
      </c>
      <c r="BA875" s="43">
        <v>29237.773269411184</v>
      </c>
      <c r="BB875" s="43">
        <v>31286.090000000004</v>
      </c>
      <c r="BC875" s="43">
        <v>126691.58473223906</v>
      </c>
      <c r="BD875" s="43">
        <v>53355.607264473205</v>
      </c>
      <c r="BE875" s="43">
        <v>111262.01000000001</v>
      </c>
      <c r="BF875" s="43">
        <v>185057.27</v>
      </c>
      <c r="BG875" s="43">
        <v>745.51999999999975</v>
      </c>
      <c r="BH875" s="43">
        <v>46</v>
      </c>
      <c r="BI875" s="44">
        <v>43173</v>
      </c>
      <c r="BJ875" s="44">
        <v>43541</v>
      </c>
      <c r="BK875" s="44">
        <v>43172</v>
      </c>
      <c r="BL875" s="43">
        <f t="shared" si="489"/>
        <v>609108.85</v>
      </c>
      <c r="BM875" s="43">
        <f t="shared" si="490"/>
        <v>581425.53</v>
      </c>
      <c r="BO875" s="16" t="str">
        <f>IFERROR(VLOOKUP($C875,'PORTE LOJA'!A:B,2,0),"PORTE 1")</f>
        <v>PORTE 2</v>
      </c>
      <c r="BP875" s="16">
        <f>VLOOKUP(BO875,'PAINEL E TARGET'!$S$1:$W$8,3,0)</f>
        <v>1875</v>
      </c>
      <c r="BQ875" s="16">
        <f t="shared" si="468"/>
        <v>1</v>
      </c>
      <c r="BR875" s="16">
        <f t="shared" si="469"/>
        <v>1</v>
      </c>
      <c r="BS875" s="16">
        <f t="shared" si="470"/>
        <v>1</v>
      </c>
      <c r="BT875" s="16">
        <f t="shared" si="471"/>
        <v>1</v>
      </c>
      <c r="BU875" s="16">
        <f t="shared" si="472"/>
        <v>1</v>
      </c>
      <c r="BV875" s="16">
        <f t="shared" si="473"/>
        <v>1</v>
      </c>
      <c r="BW875" s="17" t="str">
        <f t="shared" si="491"/>
        <v>111111</v>
      </c>
      <c r="BY875" s="17">
        <f t="shared" si="474"/>
        <v>0.95699999999999996</v>
      </c>
      <c r="BZ875" s="17">
        <f t="shared" si="475"/>
        <v>1.024</v>
      </c>
      <c r="CA875" s="17" t="str">
        <f t="shared" si="492"/>
        <v>Sem Retira</v>
      </c>
      <c r="CB875" s="17">
        <f t="shared" si="493"/>
        <v>1.024</v>
      </c>
      <c r="CC875" s="33" t="str">
        <f>IF(CB875&gt;='PAINEL E TARGET'!$T$11,'PAINEL E TARGET'!$S$11,
IF(CB875&gt;='PAINEL E TARGET'!$T$12,'PAINEL E TARGET'!$S$12,
IF(CB875&gt;='PAINEL E TARGET'!$T$13,'PAINEL E TARGET'!$S$13,
IF(CB875&gt;='PAINEL E TARGET'!$T$14,'PAINEL E TARGET'!$S$14,
IF(CB875&gt;='PAINEL E TARGET'!$T$15,'PAINEL E TARGET'!$S$15,
IF(CB875&gt;='PAINEL E TARGET'!$T$16,'PAINEL E TARGET'!$S$16,
IF(CB875&gt;='PAINEL E TARGET'!$T$17,'PAINEL E TARGET'!$S$17,
IF(CB875&gt;='PAINEL E TARGET'!$T$18,'PAINEL E TARGET'!$S$18,'PAINEL E TARGET'!$S$19))))))))</f>
        <v>2. Fx de 100% a 104,9%</v>
      </c>
      <c r="CD875" s="17">
        <f>IFERROR(VLOOKUP($BW875,'PAINEL E TARGET'!$G$1:$Q$99,4,0),0)</f>
        <v>0.25</v>
      </c>
      <c r="CE875" s="17">
        <f>VLOOKUP(CC875,'PAINEL E TARGET'!$S$10:$U$19,3,0)</f>
        <v>1</v>
      </c>
      <c r="CF875" s="16">
        <f t="shared" si="494"/>
        <v>468.75</v>
      </c>
      <c r="CG875" s="17">
        <f t="shared" si="476"/>
        <v>0.95099999999999996</v>
      </c>
      <c r="CH875" s="17">
        <f t="shared" si="477"/>
        <v>0.50900000000000001</v>
      </c>
      <c r="CI875" s="17">
        <f t="shared" si="478"/>
        <v>0.45300000000000001</v>
      </c>
      <c r="CJ875" s="17">
        <f t="shared" si="479"/>
        <v>0.83099999999999996</v>
      </c>
      <c r="CK875" s="17">
        <f t="shared" si="480"/>
        <v>0.49</v>
      </c>
      <c r="CL875" s="17">
        <f t="shared" si="481"/>
        <v>0.82199999999999995</v>
      </c>
      <c r="CM875" s="16">
        <f t="shared" si="482"/>
        <v>2</v>
      </c>
      <c r="CN875" s="17" t="str">
        <f t="shared" si="495"/>
        <v>não ok</v>
      </c>
      <c r="CO875" s="17">
        <f t="shared" si="496"/>
        <v>0</v>
      </c>
      <c r="CP875" s="33" t="str">
        <f>IF(CO875&gt;='PAINEL E TARGET'!$T$11,'PAINEL E TARGET'!$S$11,
IF(CO875&gt;='PAINEL E TARGET'!$T$12,'PAINEL E TARGET'!$S$12,
IF(CO875&gt;='PAINEL E TARGET'!$T$13,'PAINEL E TARGET'!$S$13,
IF(CO875&gt;='PAINEL E TARGET'!$T$14,'PAINEL E TARGET'!$S$14,
IF(CO875&gt;='PAINEL E TARGET'!$T$15,'PAINEL E TARGET'!$S$15,
IF(CO875&gt;='PAINEL E TARGET'!$T$16,'PAINEL E TARGET'!$S$16,
IF(CO875&gt;='PAINEL E TARGET'!$T$17,'PAINEL E TARGET'!$S$17,
IF(CO875&gt;='PAINEL E TARGET'!$T$18,'PAINEL E TARGET'!$S$18,'PAINEL E TARGET'!$S$19))))))))</f>
        <v>Não elegível</v>
      </c>
      <c r="CQ875" s="17">
        <f>IFERROR(VLOOKUP($BW875,'PAINEL E TARGET'!$G$1:$Q$99,5,0),0)</f>
        <v>0.25</v>
      </c>
      <c r="CR875" s="17">
        <f>VLOOKUP(CP875,'PAINEL E TARGET'!$S$10:$U$19,3,0)</f>
        <v>0</v>
      </c>
      <c r="CS875" s="16">
        <f t="shared" si="497"/>
        <v>0</v>
      </c>
      <c r="CT875" s="17">
        <f t="shared" si="483"/>
        <v>1.1379999999999999</v>
      </c>
      <c r="CU875" s="33" t="str">
        <f>IF(CT875&gt;='PAINEL E TARGET'!$T$11,'PAINEL E TARGET'!$S$11,
IF(CT875&gt;='PAINEL E TARGET'!$T$12,'PAINEL E TARGET'!$S$12,
IF(CT875&gt;='PAINEL E TARGET'!$T$13,'PAINEL E TARGET'!$S$13,
IF(CT875&gt;='PAINEL E TARGET'!$T$14,'PAINEL E TARGET'!$S$14,
IF(CT875&gt;='PAINEL E TARGET'!$T$15,'PAINEL E TARGET'!$S$15,
IF(CT875&gt;='PAINEL E TARGET'!$T$16,'PAINEL E TARGET'!$S$16,
IF(CT875&gt;='PAINEL E TARGET'!$T$17,'PAINEL E TARGET'!$S$17,
IF(CT875&gt;='PAINEL E TARGET'!$T$18,'PAINEL E TARGET'!$S$18,'PAINEL E TARGET'!$S$19))))))))</f>
        <v>4. Fx de 110% a 114,9%</v>
      </c>
      <c r="CV875" s="17">
        <f>IFERROR(VLOOKUP($BW875,'PAINEL E TARGET'!$G$1:$Q$99,6,0),0)</f>
        <v>0.2</v>
      </c>
      <c r="CW875" s="17">
        <f>VLOOKUP(CU875,'PAINEL E TARGET'!$S$10:$U$19,3,0)</f>
        <v>1.2</v>
      </c>
      <c r="CX875" s="16">
        <f t="shared" si="498"/>
        <v>450</v>
      </c>
      <c r="CY875" s="17">
        <f t="shared" si="484"/>
        <v>1.0920000000000001</v>
      </c>
      <c r="CZ875" s="33" t="str">
        <f>IF(CY875&gt;='PAINEL E TARGET'!$T$11,'PAINEL E TARGET'!$S$11,
IF(CY875&gt;='PAINEL E TARGET'!$T$12,'PAINEL E TARGET'!$S$12,
IF(CY875&gt;='PAINEL E TARGET'!$T$13,'PAINEL E TARGET'!$S$13,
IF(CY875&gt;='PAINEL E TARGET'!$T$14,'PAINEL E TARGET'!$S$14,
IF(CY875&gt;='PAINEL E TARGET'!$T$15,'PAINEL E TARGET'!$S$15,
IF(CY875&gt;='PAINEL E TARGET'!$T$16,'PAINEL E TARGET'!$S$16,
IF(CY875&gt;='PAINEL E TARGET'!$T$17,'PAINEL E TARGET'!$S$17,
IF(CY875&gt;='PAINEL E TARGET'!$T$18,'PAINEL E TARGET'!$S$18,'PAINEL E TARGET'!$S$19))))))))</f>
        <v>3. Fx de 105% a 109,9%</v>
      </c>
      <c r="DA875" s="17">
        <f>IFERROR(VLOOKUP($BW875,'PAINEL E TARGET'!$G$1:$Q$99,7,0),0)</f>
        <v>0.15</v>
      </c>
      <c r="DB875" s="17">
        <f>VLOOKUP(CZ875,'PAINEL E TARGET'!$S$10:$U$19,3,0)</f>
        <v>1.1000000000000001</v>
      </c>
      <c r="DC875" s="16">
        <f t="shared" si="499"/>
        <v>309.375</v>
      </c>
      <c r="DD875" s="17">
        <f t="shared" si="485"/>
        <v>1.07</v>
      </c>
      <c r="DE875" s="33" t="str">
        <f>IF(DD875&gt;='PAINEL E TARGET'!$T$11,'PAINEL E TARGET'!$S$11,
IF(DD875&gt;='PAINEL E TARGET'!$T$12,'PAINEL E TARGET'!$S$12,
IF(DD875&gt;='PAINEL E TARGET'!$T$13,'PAINEL E TARGET'!$S$13,
IF(DD875&gt;='PAINEL E TARGET'!$T$14,'PAINEL E TARGET'!$S$14,
IF(DD875&gt;='PAINEL E TARGET'!$T$15,'PAINEL E TARGET'!$S$15,
IF(DD875&gt;='PAINEL E TARGET'!$T$16,'PAINEL E TARGET'!$S$16,
IF(DD875&gt;='PAINEL E TARGET'!$T$17,'PAINEL E TARGET'!$S$17,
IF(DD875&gt;='PAINEL E TARGET'!$T$18,'PAINEL E TARGET'!$S$18,'PAINEL E TARGET'!$S$19))))))))</f>
        <v>3. Fx de 105% a 109,9%</v>
      </c>
      <c r="DF875" s="17">
        <f>IFERROR(VLOOKUP($BW875,'PAINEL E TARGET'!$G$1:$Q$99,8,0),0)</f>
        <v>0.1</v>
      </c>
      <c r="DG875" s="17">
        <f>VLOOKUP(DE875,'PAINEL E TARGET'!$S$10:$U$19,3,0)</f>
        <v>1.1000000000000001</v>
      </c>
      <c r="DH875" s="16">
        <f t="shared" si="500"/>
        <v>206.25000000000003</v>
      </c>
      <c r="DI875" s="17">
        <f t="shared" si="486"/>
        <v>1.1499999999999999</v>
      </c>
      <c r="DJ875" s="33" t="str">
        <f>IF(DI875&gt;='PAINEL E TARGET'!$T$11,'PAINEL E TARGET'!$S$11,
IF(DI875&gt;='PAINEL E TARGET'!$T$12,'PAINEL E TARGET'!$S$12,
IF(DI875&gt;='PAINEL E TARGET'!$T$13,'PAINEL E TARGET'!$S$13,
IF(DI875&gt;='PAINEL E TARGET'!$T$14,'PAINEL E TARGET'!$S$14,
IF(DI875&gt;='PAINEL E TARGET'!$T$15,'PAINEL E TARGET'!$S$15,
IF(DI875&gt;='PAINEL E TARGET'!$T$16,'PAINEL E TARGET'!$S$16,
IF(DI875&gt;='PAINEL E TARGET'!$T$17,'PAINEL E TARGET'!$S$17,
IF(DI875&gt;='PAINEL E TARGET'!$T$18,'PAINEL E TARGET'!$S$18,'PAINEL E TARGET'!$S$19))))))))</f>
        <v>5. Fx de 115% a 119,9%</v>
      </c>
      <c r="DK875" s="17">
        <f>IFERROR(VLOOKUP($BW875,'PAINEL E TARGET'!$G$1:$Q$99,9,0),0)</f>
        <v>0.05</v>
      </c>
      <c r="DL875" s="17">
        <f>VLOOKUP(DJ875,'PAINEL E TARGET'!$S$10:$U$19,3,0)</f>
        <v>1.3</v>
      </c>
      <c r="DM875" s="16">
        <f t="shared" si="501"/>
        <v>121.875</v>
      </c>
      <c r="DN875" s="17">
        <f t="shared" si="487"/>
        <v>0.49</v>
      </c>
      <c r="DO875" s="33" t="str">
        <f>IF(DN875&gt;='PAINEL E TARGET'!$T$11,'PAINEL E TARGET'!$S$11,
IF(DN875&gt;='PAINEL E TARGET'!$T$12,'PAINEL E TARGET'!$S$12,
IF(DN875&gt;='PAINEL E TARGET'!$T$13,'PAINEL E TARGET'!$S$13,
IF(DN875&gt;='PAINEL E TARGET'!$T$14,'PAINEL E TARGET'!$S$14,
IF(DN875&gt;='PAINEL E TARGET'!$T$15,'PAINEL E TARGET'!$S$15,
IF(DN875&gt;='PAINEL E TARGET'!$T$16,'PAINEL E TARGET'!$S$16,
IF(DN875&gt;='PAINEL E TARGET'!$T$17,'PAINEL E TARGET'!$S$17,
IF(DN875&gt;='PAINEL E TARGET'!$T$18,'PAINEL E TARGET'!$S$18,'PAINEL E TARGET'!$S$19))))))))</f>
        <v>Não elegível</v>
      </c>
      <c r="DP875" s="17">
        <f>IFERROR(VLOOKUP($BW875,'PAINEL E TARGET'!$G$1:$Q$99,10,0),0)</f>
        <v>0</v>
      </c>
      <c r="DQ875" s="17">
        <f>VLOOKUP(DO875,'PAINEL E TARGET'!$S$10:$U$19,3,0)</f>
        <v>0</v>
      </c>
      <c r="DR875" s="16">
        <f t="shared" si="502"/>
        <v>0</v>
      </c>
      <c r="DS875" s="17">
        <f t="shared" si="488"/>
        <v>0.9</v>
      </c>
      <c r="DT875" s="16">
        <f>IF(DS875&gt;=1,VLOOKUP(BO875,'PAINEL E TARGET'!$S$1:$W$8,5,0),0)</f>
        <v>0</v>
      </c>
      <c r="DU875" s="16">
        <f t="shared" si="503"/>
        <v>1556.25</v>
      </c>
    </row>
    <row r="876" spans="2:125" s="32" customFormat="1" x14ac:dyDescent="0.2">
      <c r="B876" s="44">
        <v>43541</v>
      </c>
      <c r="C876" s="65">
        <v>1821</v>
      </c>
      <c r="D876" s="66" t="s">
        <v>869</v>
      </c>
      <c r="E876" s="65">
        <v>319</v>
      </c>
      <c r="F876" s="65" t="s">
        <v>943</v>
      </c>
      <c r="G876" s="67">
        <v>1160988.2111601885</v>
      </c>
      <c r="H876" s="67">
        <v>690707.02027767187</v>
      </c>
      <c r="I876" s="67">
        <v>581140.62000000011</v>
      </c>
      <c r="J876" s="68">
        <v>0.841370657802747</v>
      </c>
      <c r="K876" s="67">
        <v>125802.52208287283</v>
      </c>
      <c r="L876" s="67">
        <v>476494.78645645839</v>
      </c>
      <c r="M876" s="67">
        <v>127372.82</v>
      </c>
      <c r="N876" s="67">
        <v>426553.19</v>
      </c>
      <c r="O876" s="67">
        <v>1017567.7637134336</v>
      </c>
      <c r="P876" s="67" t="s">
        <v>1082</v>
      </c>
      <c r="Q876" s="67" t="s">
        <v>1082</v>
      </c>
      <c r="R876" s="67">
        <v>0</v>
      </c>
      <c r="S876" s="67">
        <v>99.9</v>
      </c>
      <c r="T876" s="68">
        <v>9.6721684082033035E-2</v>
      </c>
      <c r="U876" s="68">
        <v>7.2056428619410737E-2</v>
      </c>
      <c r="V876" s="68">
        <v>0.7449873242312155</v>
      </c>
      <c r="W876" s="67">
        <v>58255.209999999992</v>
      </c>
      <c r="X876" s="67">
        <v>39913.93</v>
      </c>
      <c r="Y876" s="68">
        <v>0.6851564006034826</v>
      </c>
      <c r="Z876" s="68">
        <v>0.17478452669048491</v>
      </c>
      <c r="AA876" s="68">
        <v>0.15384310984060845</v>
      </c>
      <c r="AB876" s="68">
        <v>0.88018723827332657</v>
      </c>
      <c r="AC876" s="67">
        <v>105272.25</v>
      </c>
      <c r="AD876" s="67">
        <v>85217.699999999983</v>
      </c>
      <c r="AE876" s="68">
        <v>0.80949822959041895</v>
      </c>
      <c r="AF876" s="43">
        <v>80</v>
      </c>
      <c r="AG876" s="43">
        <v>64</v>
      </c>
      <c r="AH876" s="43">
        <v>25</v>
      </c>
      <c r="AI876" s="43">
        <v>27</v>
      </c>
      <c r="AJ876" s="67">
        <v>25468.240000000002</v>
      </c>
      <c r="AK876" s="67">
        <v>16172.5</v>
      </c>
      <c r="AL876" s="68">
        <v>0.63500658074527327</v>
      </c>
      <c r="AM876" s="67">
        <v>6803.5299999999988</v>
      </c>
      <c r="AN876" s="67">
        <v>5077.2999999999984</v>
      </c>
      <c r="AO876" s="68">
        <v>0.74627436051579099</v>
      </c>
      <c r="AP876" s="67">
        <v>5081.5</v>
      </c>
      <c r="AQ876" s="67">
        <v>4608.01</v>
      </c>
      <c r="AR876" s="68">
        <v>0.90682082062383162</v>
      </c>
      <c r="AS876" s="67">
        <v>20901.939999999999</v>
      </c>
      <c r="AT876" s="67">
        <v>14056.119999999999</v>
      </c>
      <c r="AU876" s="68">
        <v>0.67247920527950988</v>
      </c>
      <c r="AV876" s="43">
        <v>294.56000000000006</v>
      </c>
      <c r="AW876" s="43">
        <v>354.94</v>
      </c>
      <c r="AX876" s="69">
        <v>1.2049837045084191</v>
      </c>
      <c r="AY876" s="43">
        <v>125802.52208287283</v>
      </c>
      <c r="AZ876" s="43">
        <v>127372.82</v>
      </c>
      <c r="BA876" s="43">
        <v>33160.645506150817</v>
      </c>
      <c r="BB876" s="43">
        <v>34420.619999999995</v>
      </c>
      <c r="BC876" s="43">
        <v>212239.60225365037</v>
      </c>
      <c r="BD876" s="43">
        <v>56197.114779691932</v>
      </c>
      <c r="BE876" s="43">
        <v>98950.00999999998</v>
      </c>
      <c r="BF876" s="43">
        <v>178811.53</v>
      </c>
      <c r="BG876" s="43">
        <v>499.86</v>
      </c>
      <c r="BH876" s="43">
        <v>32</v>
      </c>
      <c r="BI876" s="44">
        <v>43173</v>
      </c>
      <c r="BJ876" s="44">
        <v>43541</v>
      </c>
      <c r="BK876" s="44">
        <v>43172</v>
      </c>
      <c r="BL876" s="43">
        <f t="shared" si="489"/>
        <v>581240.52000000014</v>
      </c>
      <c r="BM876" s="43">
        <f t="shared" si="490"/>
        <v>554025.91</v>
      </c>
      <c r="BO876" s="16" t="str">
        <f>IFERROR(VLOOKUP($C876,'PORTE LOJA'!A:B,2,0),"PORTE 1")</f>
        <v>PORTE 2</v>
      </c>
      <c r="BP876" s="16">
        <f>VLOOKUP(BO876,'PAINEL E TARGET'!$S$1:$W$8,3,0)</f>
        <v>1875</v>
      </c>
      <c r="BQ876" s="16">
        <f t="shared" si="468"/>
        <v>1</v>
      </c>
      <c r="BR876" s="16">
        <f t="shared" si="469"/>
        <v>1</v>
      </c>
      <c r="BS876" s="16">
        <f t="shared" si="470"/>
        <v>1</v>
      </c>
      <c r="BT876" s="16">
        <f t="shared" si="471"/>
        <v>1</v>
      </c>
      <c r="BU876" s="16">
        <f t="shared" si="472"/>
        <v>1</v>
      </c>
      <c r="BV876" s="16">
        <f t="shared" si="473"/>
        <v>1</v>
      </c>
      <c r="BW876" s="17" t="str">
        <f t="shared" si="491"/>
        <v>111111</v>
      </c>
      <c r="BY876" s="17">
        <f t="shared" si="474"/>
        <v>0.84199999999999997</v>
      </c>
      <c r="BZ876" s="17">
        <f t="shared" si="475"/>
        <v>0.92</v>
      </c>
      <c r="CA876" s="17" t="str">
        <f t="shared" si="492"/>
        <v>Sem Retira</v>
      </c>
      <c r="CB876" s="17">
        <f t="shared" si="493"/>
        <v>0.92</v>
      </c>
      <c r="CC876" s="33" t="str">
        <f>IF(CB876&gt;='PAINEL E TARGET'!$T$11,'PAINEL E TARGET'!$S$11,
IF(CB876&gt;='PAINEL E TARGET'!$T$12,'PAINEL E TARGET'!$S$12,
IF(CB876&gt;='PAINEL E TARGET'!$T$13,'PAINEL E TARGET'!$S$13,
IF(CB876&gt;='PAINEL E TARGET'!$T$14,'PAINEL E TARGET'!$S$14,
IF(CB876&gt;='PAINEL E TARGET'!$T$15,'PAINEL E TARGET'!$S$15,
IF(CB876&gt;='PAINEL E TARGET'!$T$16,'PAINEL E TARGET'!$S$16,
IF(CB876&gt;='PAINEL E TARGET'!$T$17,'PAINEL E TARGET'!$S$17,
IF(CB876&gt;='PAINEL E TARGET'!$T$18,'PAINEL E TARGET'!$S$18,'PAINEL E TARGET'!$S$19))))))))</f>
        <v>1. Fx de 90% a 99,9%</v>
      </c>
      <c r="CD876" s="17">
        <f>IFERROR(VLOOKUP($BW876,'PAINEL E TARGET'!$G$1:$Q$99,4,0),0)</f>
        <v>0.25</v>
      </c>
      <c r="CE876" s="17">
        <f>VLOOKUP(CC876,'PAINEL E TARGET'!$S$10:$U$19,3,0)</f>
        <v>0.5</v>
      </c>
      <c r="CF876" s="16">
        <f t="shared" si="494"/>
        <v>234.375</v>
      </c>
      <c r="CG876" s="17">
        <f t="shared" si="476"/>
        <v>0.63500000000000001</v>
      </c>
      <c r="CH876" s="17">
        <f t="shared" si="477"/>
        <v>0.746</v>
      </c>
      <c r="CI876" s="17">
        <f t="shared" si="478"/>
        <v>0.90700000000000003</v>
      </c>
      <c r="CJ876" s="17">
        <f t="shared" si="479"/>
        <v>0.67200000000000004</v>
      </c>
      <c r="CK876" s="17">
        <f t="shared" si="480"/>
        <v>1.2050000000000001</v>
      </c>
      <c r="CL876" s="17">
        <f t="shared" si="481"/>
        <v>0.68500000000000005</v>
      </c>
      <c r="CM876" s="16">
        <f t="shared" si="482"/>
        <v>3</v>
      </c>
      <c r="CN876" s="17" t="str">
        <f t="shared" si="495"/>
        <v>não ok</v>
      </c>
      <c r="CO876" s="17">
        <f t="shared" si="496"/>
        <v>0</v>
      </c>
      <c r="CP876" s="33" t="str">
        <f>IF(CO876&gt;='PAINEL E TARGET'!$T$11,'PAINEL E TARGET'!$S$11,
IF(CO876&gt;='PAINEL E TARGET'!$T$12,'PAINEL E TARGET'!$S$12,
IF(CO876&gt;='PAINEL E TARGET'!$T$13,'PAINEL E TARGET'!$S$13,
IF(CO876&gt;='PAINEL E TARGET'!$T$14,'PAINEL E TARGET'!$S$14,
IF(CO876&gt;='PAINEL E TARGET'!$T$15,'PAINEL E TARGET'!$S$15,
IF(CO876&gt;='PAINEL E TARGET'!$T$16,'PAINEL E TARGET'!$S$16,
IF(CO876&gt;='PAINEL E TARGET'!$T$17,'PAINEL E TARGET'!$S$17,
IF(CO876&gt;='PAINEL E TARGET'!$T$18,'PAINEL E TARGET'!$S$18,'PAINEL E TARGET'!$S$19))))))))</f>
        <v>Não elegível</v>
      </c>
      <c r="CQ876" s="17">
        <f>IFERROR(VLOOKUP($BW876,'PAINEL E TARGET'!$G$1:$Q$99,5,0),0)</f>
        <v>0.25</v>
      </c>
      <c r="CR876" s="17">
        <f>VLOOKUP(CP876,'PAINEL E TARGET'!$S$10:$U$19,3,0)</f>
        <v>0</v>
      </c>
      <c r="CS876" s="16">
        <f t="shared" si="497"/>
        <v>0</v>
      </c>
      <c r="CT876" s="17">
        <f t="shared" si="483"/>
        <v>0.80900000000000005</v>
      </c>
      <c r="CU876" s="33" t="str">
        <f>IF(CT876&gt;='PAINEL E TARGET'!$T$11,'PAINEL E TARGET'!$S$11,
IF(CT876&gt;='PAINEL E TARGET'!$T$12,'PAINEL E TARGET'!$S$12,
IF(CT876&gt;='PAINEL E TARGET'!$T$13,'PAINEL E TARGET'!$S$13,
IF(CT876&gt;='PAINEL E TARGET'!$T$14,'PAINEL E TARGET'!$S$14,
IF(CT876&gt;='PAINEL E TARGET'!$T$15,'PAINEL E TARGET'!$S$15,
IF(CT876&gt;='PAINEL E TARGET'!$T$16,'PAINEL E TARGET'!$S$16,
IF(CT876&gt;='PAINEL E TARGET'!$T$17,'PAINEL E TARGET'!$S$17,
IF(CT876&gt;='PAINEL E TARGET'!$T$18,'PAINEL E TARGET'!$S$18,'PAINEL E TARGET'!$S$19))))))))</f>
        <v>Não elegível</v>
      </c>
      <c r="CV876" s="17">
        <f>IFERROR(VLOOKUP($BW876,'PAINEL E TARGET'!$G$1:$Q$99,6,0),0)</f>
        <v>0.2</v>
      </c>
      <c r="CW876" s="17">
        <f>VLOOKUP(CU876,'PAINEL E TARGET'!$S$10:$U$19,3,0)</f>
        <v>0</v>
      </c>
      <c r="CX876" s="16">
        <f t="shared" si="498"/>
        <v>0</v>
      </c>
      <c r="CY876" s="17">
        <f t="shared" si="484"/>
        <v>1.012</v>
      </c>
      <c r="CZ876" s="33" t="str">
        <f>IF(CY876&gt;='PAINEL E TARGET'!$T$11,'PAINEL E TARGET'!$S$11,
IF(CY876&gt;='PAINEL E TARGET'!$T$12,'PAINEL E TARGET'!$S$12,
IF(CY876&gt;='PAINEL E TARGET'!$T$13,'PAINEL E TARGET'!$S$13,
IF(CY876&gt;='PAINEL E TARGET'!$T$14,'PAINEL E TARGET'!$S$14,
IF(CY876&gt;='PAINEL E TARGET'!$T$15,'PAINEL E TARGET'!$S$15,
IF(CY876&gt;='PAINEL E TARGET'!$T$16,'PAINEL E TARGET'!$S$16,
IF(CY876&gt;='PAINEL E TARGET'!$T$17,'PAINEL E TARGET'!$S$17,
IF(CY876&gt;='PAINEL E TARGET'!$T$18,'PAINEL E TARGET'!$S$18,'PAINEL E TARGET'!$S$19))))))))</f>
        <v>2. Fx de 100% a 104,9%</v>
      </c>
      <c r="DA876" s="17">
        <f>IFERROR(VLOOKUP($BW876,'PAINEL E TARGET'!$G$1:$Q$99,7,0),0)</f>
        <v>0.15</v>
      </c>
      <c r="DB876" s="17">
        <f>VLOOKUP(CZ876,'PAINEL E TARGET'!$S$10:$U$19,3,0)</f>
        <v>1</v>
      </c>
      <c r="DC876" s="16">
        <f t="shared" si="499"/>
        <v>281.25</v>
      </c>
      <c r="DD876" s="17">
        <f t="shared" si="485"/>
        <v>1.038</v>
      </c>
      <c r="DE876" s="33" t="str">
        <f>IF(DD876&gt;='PAINEL E TARGET'!$T$11,'PAINEL E TARGET'!$S$11,
IF(DD876&gt;='PAINEL E TARGET'!$T$12,'PAINEL E TARGET'!$S$12,
IF(DD876&gt;='PAINEL E TARGET'!$T$13,'PAINEL E TARGET'!$S$13,
IF(DD876&gt;='PAINEL E TARGET'!$T$14,'PAINEL E TARGET'!$S$14,
IF(DD876&gt;='PAINEL E TARGET'!$T$15,'PAINEL E TARGET'!$S$15,
IF(DD876&gt;='PAINEL E TARGET'!$T$16,'PAINEL E TARGET'!$S$16,
IF(DD876&gt;='PAINEL E TARGET'!$T$17,'PAINEL E TARGET'!$S$17,
IF(DD876&gt;='PAINEL E TARGET'!$T$18,'PAINEL E TARGET'!$S$18,'PAINEL E TARGET'!$S$19))))))))</f>
        <v>2. Fx de 100% a 104,9%</v>
      </c>
      <c r="DF876" s="17">
        <f>IFERROR(VLOOKUP($BW876,'PAINEL E TARGET'!$G$1:$Q$99,8,0),0)</f>
        <v>0.1</v>
      </c>
      <c r="DG876" s="17">
        <f>VLOOKUP(DE876,'PAINEL E TARGET'!$S$10:$U$19,3,0)</f>
        <v>1</v>
      </c>
      <c r="DH876" s="16">
        <f t="shared" si="500"/>
        <v>187.5</v>
      </c>
      <c r="DI876" s="17">
        <f t="shared" si="486"/>
        <v>1.08</v>
      </c>
      <c r="DJ876" s="33" t="str">
        <f>IF(DI876&gt;='PAINEL E TARGET'!$T$11,'PAINEL E TARGET'!$S$11,
IF(DI876&gt;='PAINEL E TARGET'!$T$12,'PAINEL E TARGET'!$S$12,
IF(DI876&gt;='PAINEL E TARGET'!$T$13,'PAINEL E TARGET'!$S$13,
IF(DI876&gt;='PAINEL E TARGET'!$T$14,'PAINEL E TARGET'!$S$14,
IF(DI876&gt;='PAINEL E TARGET'!$T$15,'PAINEL E TARGET'!$S$15,
IF(DI876&gt;='PAINEL E TARGET'!$T$16,'PAINEL E TARGET'!$S$16,
IF(DI876&gt;='PAINEL E TARGET'!$T$17,'PAINEL E TARGET'!$S$17,
IF(DI876&gt;='PAINEL E TARGET'!$T$18,'PAINEL E TARGET'!$S$18,'PAINEL E TARGET'!$S$19))))))))</f>
        <v>3. Fx de 105% a 109,9%</v>
      </c>
      <c r="DK876" s="17">
        <f>IFERROR(VLOOKUP($BW876,'PAINEL E TARGET'!$G$1:$Q$99,9,0),0)</f>
        <v>0.05</v>
      </c>
      <c r="DL876" s="17">
        <f>VLOOKUP(DJ876,'PAINEL E TARGET'!$S$10:$U$19,3,0)</f>
        <v>1.1000000000000001</v>
      </c>
      <c r="DM876" s="16">
        <f t="shared" si="501"/>
        <v>103.12500000000001</v>
      </c>
      <c r="DN876" s="17">
        <f t="shared" si="487"/>
        <v>1.2050000000000001</v>
      </c>
      <c r="DO876" s="33" t="str">
        <f>IF(DN876&gt;='PAINEL E TARGET'!$T$11,'PAINEL E TARGET'!$S$11,
IF(DN876&gt;='PAINEL E TARGET'!$T$12,'PAINEL E TARGET'!$S$12,
IF(DN876&gt;='PAINEL E TARGET'!$T$13,'PAINEL E TARGET'!$S$13,
IF(DN876&gt;='PAINEL E TARGET'!$T$14,'PAINEL E TARGET'!$S$14,
IF(DN876&gt;='PAINEL E TARGET'!$T$15,'PAINEL E TARGET'!$S$15,
IF(DN876&gt;='PAINEL E TARGET'!$T$16,'PAINEL E TARGET'!$S$16,
IF(DN876&gt;='PAINEL E TARGET'!$T$17,'PAINEL E TARGET'!$S$17,
IF(DN876&gt;='PAINEL E TARGET'!$T$18,'PAINEL E TARGET'!$S$18,'PAINEL E TARGET'!$S$19))))))))</f>
        <v>6. Fx de 120% a 124,9%</v>
      </c>
      <c r="DP876" s="17">
        <f>IFERROR(VLOOKUP($BW876,'PAINEL E TARGET'!$G$1:$Q$99,10,0),0)</f>
        <v>0</v>
      </c>
      <c r="DQ876" s="17">
        <f>VLOOKUP(DO876,'PAINEL E TARGET'!$S$10:$U$19,3,0)</f>
        <v>1.4</v>
      </c>
      <c r="DR876" s="16">
        <f t="shared" si="502"/>
        <v>0</v>
      </c>
      <c r="DS876" s="17">
        <f t="shared" si="488"/>
        <v>0.8</v>
      </c>
      <c r="DT876" s="16">
        <f>IF(DS876&gt;=1,VLOOKUP(BO876,'PAINEL E TARGET'!$S$1:$W$8,5,0),0)</f>
        <v>0</v>
      </c>
      <c r="DU876" s="16">
        <f t="shared" si="503"/>
        <v>806.25</v>
      </c>
    </row>
    <row r="877" spans="2:125" s="32" customFormat="1" x14ac:dyDescent="0.2">
      <c r="B877" s="44">
        <v>43541</v>
      </c>
      <c r="C877" s="65">
        <v>1822</v>
      </c>
      <c r="D877" s="66" t="s">
        <v>870</v>
      </c>
      <c r="E877" s="65">
        <v>311</v>
      </c>
      <c r="F877" s="65" t="s">
        <v>943</v>
      </c>
      <c r="G877" s="67">
        <v>1533490.2248163451</v>
      </c>
      <c r="H877" s="67">
        <v>974928.83307627414</v>
      </c>
      <c r="I877" s="67">
        <v>786034.6399999999</v>
      </c>
      <c r="J877" s="68">
        <v>0.80624822380086902</v>
      </c>
      <c r="K877" s="67">
        <v>28729.31598118494</v>
      </c>
      <c r="L877" s="67">
        <v>744326.54221285635</v>
      </c>
      <c r="M877" s="67">
        <v>30368.05</v>
      </c>
      <c r="N877" s="67">
        <v>682662.83</v>
      </c>
      <c r="O877" s="67">
        <v>1231384.7916668497</v>
      </c>
      <c r="P877" s="67" t="s">
        <v>1082</v>
      </c>
      <c r="Q877" s="67" t="s">
        <v>1082</v>
      </c>
      <c r="R877" s="67">
        <v>0</v>
      </c>
      <c r="S877" s="67">
        <v>0</v>
      </c>
      <c r="T877" s="68">
        <v>9.2077097981363723E-2</v>
      </c>
      <c r="U877" s="68">
        <v>9.6352615191084012E-2</v>
      </c>
      <c r="V877" s="68">
        <v>1.0464341003729902</v>
      </c>
      <c r="W877" s="67">
        <v>71180.740000000005</v>
      </c>
      <c r="X877" s="67">
        <v>68702.39</v>
      </c>
      <c r="Y877" s="68">
        <v>0.96518229509836506</v>
      </c>
      <c r="Z877" s="68">
        <v>0.12545570798281999</v>
      </c>
      <c r="AA877" s="68">
        <v>0.11730059994035599</v>
      </c>
      <c r="AB877" s="68">
        <v>0.93499611796395299</v>
      </c>
      <c r="AC877" s="67">
        <v>96984.27</v>
      </c>
      <c r="AD877" s="67">
        <v>83638.949999999983</v>
      </c>
      <c r="AE877" s="68">
        <v>0.86239706707077324</v>
      </c>
      <c r="AF877" s="43">
        <v>80</v>
      </c>
      <c r="AG877" s="43">
        <v>67</v>
      </c>
      <c r="AH877" s="43">
        <v>21</v>
      </c>
      <c r="AI877" s="43">
        <v>21</v>
      </c>
      <c r="AJ877" s="67">
        <v>14122.140000000001</v>
      </c>
      <c r="AK877" s="67">
        <v>19339</v>
      </c>
      <c r="AL877" s="68">
        <v>1.3694100185949154</v>
      </c>
      <c r="AM877" s="67">
        <v>7429.7500000000009</v>
      </c>
      <c r="AN877" s="67">
        <v>2865.8</v>
      </c>
      <c r="AO877" s="68">
        <v>0.38571957333692247</v>
      </c>
      <c r="AP877" s="67">
        <v>3207.33</v>
      </c>
      <c r="AQ877" s="67">
        <v>2189.9300000000003</v>
      </c>
      <c r="AR877" s="68">
        <v>0.68278911119217556</v>
      </c>
      <c r="AS877" s="67">
        <v>46421.520000000004</v>
      </c>
      <c r="AT877" s="67">
        <v>44307.659999999996</v>
      </c>
      <c r="AU877" s="68">
        <v>0.95446379179311647</v>
      </c>
      <c r="AV877" s="43">
        <v>758.4899999999999</v>
      </c>
      <c r="AW877" s="43">
        <v>749.77</v>
      </c>
      <c r="AX877" s="69">
        <v>0.98850347400756777</v>
      </c>
      <c r="AY877" s="43">
        <v>28729.31598118494</v>
      </c>
      <c r="AZ877" s="43">
        <v>30368.05</v>
      </c>
      <c r="BA877" s="43">
        <v>45437.922490796824</v>
      </c>
      <c r="BB877" s="43">
        <v>50218.979999999996</v>
      </c>
      <c r="BC877" s="43">
        <v>45543.922617800134</v>
      </c>
      <c r="BD877" s="43">
        <v>72554.998216902517</v>
      </c>
      <c r="BE877" s="43">
        <v>114068.12999999998</v>
      </c>
      <c r="BF877" s="43">
        <v>155418.84999999998</v>
      </c>
      <c r="BG877" s="43">
        <v>1213.6899999999998</v>
      </c>
      <c r="BH877" s="43">
        <v>37</v>
      </c>
      <c r="BI877" s="44">
        <v>43173</v>
      </c>
      <c r="BJ877" s="44">
        <v>43541</v>
      </c>
      <c r="BK877" s="44">
        <v>43172</v>
      </c>
      <c r="BL877" s="43">
        <f t="shared" si="489"/>
        <v>786034.6399999999</v>
      </c>
      <c r="BM877" s="43">
        <f t="shared" si="490"/>
        <v>713030.88</v>
      </c>
      <c r="BO877" s="16" t="str">
        <f>IFERROR(VLOOKUP($C877,'PORTE LOJA'!A:B,2,0),"PORTE 1")</f>
        <v>PORTE 2</v>
      </c>
      <c r="BP877" s="16">
        <f>VLOOKUP(BO877,'PAINEL E TARGET'!$S$1:$W$8,3,0)</f>
        <v>1875</v>
      </c>
      <c r="BQ877" s="16">
        <f t="shared" si="468"/>
        <v>1</v>
      </c>
      <c r="BR877" s="16">
        <f t="shared" si="469"/>
        <v>1</v>
      </c>
      <c r="BS877" s="16">
        <f t="shared" si="470"/>
        <v>1</v>
      </c>
      <c r="BT877" s="16">
        <f t="shared" si="471"/>
        <v>1</v>
      </c>
      <c r="BU877" s="16">
        <f t="shared" si="472"/>
        <v>1</v>
      </c>
      <c r="BV877" s="16">
        <f t="shared" si="473"/>
        <v>1</v>
      </c>
      <c r="BW877" s="17" t="str">
        <f t="shared" si="491"/>
        <v>111111</v>
      </c>
      <c r="BY877" s="17">
        <f t="shared" si="474"/>
        <v>0.80600000000000005</v>
      </c>
      <c r="BZ877" s="17">
        <f t="shared" si="475"/>
        <v>0.92200000000000004</v>
      </c>
      <c r="CA877" s="17" t="str">
        <f t="shared" si="492"/>
        <v>Sem Retira</v>
      </c>
      <c r="CB877" s="17">
        <f t="shared" si="493"/>
        <v>0.92200000000000004</v>
      </c>
      <c r="CC877" s="33" t="str">
        <f>IF(CB877&gt;='PAINEL E TARGET'!$T$11,'PAINEL E TARGET'!$S$11,
IF(CB877&gt;='PAINEL E TARGET'!$T$12,'PAINEL E TARGET'!$S$12,
IF(CB877&gt;='PAINEL E TARGET'!$T$13,'PAINEL E TARGET'!$S$13,
IF(CB877&gt;='PAINEL E TARGET'!$T$14,'PAINEL E TARGET'!$S$14,
IF(CB877&gt;='PAINEL E TARGET'!$T$15,'PAINEL E TARGET'!$S$15,
IF(CB877&gt;='PAINEL E TARGET'!$T$16,'PAINEL E TARGET'!$S$16,
IF(CB877&gt;='PAINEL E TARGET'!$T$17,'PAINEL E TARGET'!$S$17,
IF(CB877&gt;='PAINEL E TARGET'!$T$18,'PAINEL E TARGET'!$S$18,'PAINEL E TARGET'!$S$19))))))))</f>
        <v>1. Fx de 90% a 99,9%</v>
      </c>
      <c r="CD877" s="17">
        <f>IFERROR(VLOOKUP($BW877,'PAINEL E TARGET'!$G$1:$Q$99,4,0),0)</f>
        <v>0.25</v>
      </c>
      <c r="CE877" s="17">
        <f>VLOOKUP(CC877,'PAINEL E TARGET'!$S$10:$U$19,3,0)</f>
        <v>0.5</v>
      </c>
      <c r="CF877" s="16">
        <f t="shared" si="494"/>
        <v>234.375</v>
      </c>
      <c r="CG877" s="17">
        <f t="shared" si="476"/>
        <v>1.369</v>
      </c>
      <c r="CH877" s="17">
        <f t="shared" si="477"/>
        <v>0.38600000000000001</v>
      </c>
      <c r="CI877" s="17">
        <f t="shared" si="478"/>
        <v>0.68300000000000005</v>
      </c>
      <c r="CJ877" s="17">
        <f t="shared" si="479"/>
        <v>0.95399999999999996</v>
      </c>
      <c r="CK877" s="17">
        <f t="shared" si="480"/>
        <v>0.98899999999999999</v>
      </c>
      <c r="CL877" s="17">
        <f t="shared" si="481"/>
        <v>0.96499999999999997</v>
      </c>
      <c r="CM877" s="16">
        <f t="shared" si="482"/>
        <v>3</v>
      </c>
      <c r="CN877" s="17" t="str">
        <f t="shared" si="495"/>
        <v>não ok</v>
      </c>
      <c r="CO877" s="17">
        <f t="shared" si="496"/>
        <v>0</v>
      </c>
      <c r="CP877" s="33" t="str">
        <f>IF(CO877&gt;='PAINEL E TARGET'!$T$11,'PAINEL E TARGET'!$S$11,
IF(CO877&gt;='PAINEL E TARGET'!$T$12,'PAINEL E TARGET'!$S$12,
IF(CO877&gt;='PAINEL E TARGET'!$T$13,'PAINEL E TARGET'!$S$13,
IF(CO877&gt;='PAINEL E TARGET'!$T$14,'PAINEL E TARGET'!$S$14,
IF(CO877&gt;='PAINEL E TARGET'!$T$15,'PAINEL E TARGET'!$S$15,
IF(CO877&gt;='PAINEL E TARGET'!$T$16,'PAINEL E TARGET'!$S$16,
IF(CO877&gt;='PAINEL E TARGET'!$T$17,'PAINEL E TARGET'!$S$17,
IF(CO877&gt;='PAINEL E TARGET'!$T$18,'PAINEL E TARGET'!$S$18,'PAINEL E TARGET'!$S$19))))))))</f>
        <v>Não elegível</v>
      </c>
      <c r="CQ877" s="17">
        <f>IFERROR(VLOOKUP($BW877,'PAINEL E TARGET'!$G$1:$Q$99,5,0),0)</f>
        <v>0.25</v>
      </c>
      <c r="CR877" s="17">
        <f>VLOOKUP(CP877,'PAINEL E TARGET'!$S$10:$U$19,3,0)</f>
        <v>0</v>
      </c>
      <c r="CS877" s="16">
        <f t="shared" si="497"/>
        <v>0</v>
      </c>
      <c r="CT877" s="17">
        <f t="shared" si="483"/>
        <v>0.86199999999999999</v>
      </c>
      <c r="CU877" s="33" t="str">
        <f>IF(CT877&gt;='PAINEL E TARGET'!$T$11,'PAINEL E TARGET'!$S$11,
IF(CT877&gt;='PAINEL E TARGET'!$T$12,'PAINEL E TARGET'!$S$12,
IF(CT877&gt;='PAINEL E TARGET'!$T$13,'PAINEL E TARGET'!$S$13,
IF(CT877&gt;='PAINEL E TARGET'!$T$14,'PAINEL E TARGET'!$S$14,
IF(CT877&gt;='PAINEL E TARGET'!$T$15,'PAINEL E TARGET'!$S$15,
IF(CT877&gt;='PAINEL E TARGET'!$T$16,'PAINEL E TARGET'!$S$16,
IF(CT877&gt;='PAINEL E TARGET'!$T$17,'PAINEL E TARGET'!$S$17,
IF(CT877&gt;='PAINEL E TARGET'!$T$18,'PAINEL E TARGET'!$S$18,'PAINEL E TARGET'!$S$19))))))))</f>
        <v>Não elegível</v>
      </c>
      <c r="CV877" s="17">
        <f>IFERROR(VLOOKUP($BW877,'PAINEL E TARGET'!$G$1:$Q$99,6,0),0)</f>
        <v>0.2</v>
      </c>
      <c r="CW877" s="17">
        <f>VLOOKUP(CU877,'PAINEL E TARGET'!$S$10:$U$19,3,0)</f>
        <v>0</v>
      </c>
      <c r="CX877" s="16">
        <f t="shared" si="498"/>
        <v>0</v>
      </c>
      <c r="CY877" s="17">
        <f t="shared" si="484"/>
        <v>1.0569999999999999</v>
      </c>
      <c r="CZ877" s="33" t="str">
        <f>IF(CY877&gt;='PAINEL E TARGET'!$T$11,'PAINEL E TARGET'!$S$11,
IF(CY877&gt;='PAINEL E TARGET'!$T$12,'PAINEL E TARGET'!$S$12,
IF(CY877&gt;='PAINEL E TARGET'!$T$13,'PAINEL E TARGET'!$S$13,
IF(CY877&gt;='PAINEL E TARGET'!$T$14,'PAINEL E TARGET'!$S$14,
IF(CY877&gt;='PAINEL E TARGET'!$T$15,'PAINEL E TARGET'!$S$15,
IF(CY877&gt;='PAINEL E TARGET'!$T$16,'PAINEL E TARGET'!$S$16,
IF(CY877&gt;='PAINEL E TARGET'!$T$17,'PAINEL E TARGET'!$S$17,
IF(CY877&gt;='PAINEL E TARGET'!$T$18,'PAINEL E TARGET'!$S$18,'PAINEL E TARGET'!$S$19))))))))</f>
        <v>3. Fx de 105% a 109,9%</v>
      </c>
      <c r="DA877" s="17">
        <f>IFERROR(VLOOKUP($BW877,'PAINEL E TARGET'!$G$1:$Q$99,7,0),0)</f>
        <v>0.15</v>
      </c>
      <c r="DB877" s="17">
        <f>VLOOKUP(CZ877,'PAINEL E TARGET'!$S$10:$U$19,3,0)</f>
        <v>1.1000000000000001</v>
      </c>
      <c r="DC877" s="16">
        <f t="shared" si="499"/>
        <v>309.375</v>
      </c>
      <c r="DD877" s="17">
        <f t="shared" si="485"/>
        <v>1.105</v>
      </c>
      <c r="DE877" s="33" t="str">
        <f>IF(DD877&gt;='PAINEL E TARGET'!$T$11,'PAINEL E TARGET'!$S$11,
IF(DD877&gt;='PAINEL E TARGET'!$T$12,'PAINEL E TARGET'!$S$12,
IF(DD877&gt;='PAINEL E TARGET'!$T$13,'PAINEL E TARGET'!$S$13,
IF(DD877&gt;='PAINEL E TARGET'!$T$14,'PAINEL E TARGET'!$S$14,
IF(DD877&gt;='PAINEL E TARGET'!$T$15,'PAINEL E TARGET'!$S$15,
IF(DD877&gt;='PAINEL E TARGET'!$T$16,'PAINEL E TARGET'!$S$16,
IF(DD877&gt;='PAINEL E TARGET'!$T$17,'PAINEL E TARGET'!$S$17,
IF(DD877&gt;='PAINEL E TARGET'!$T$18,'PAINEL E TARGET'!$S$18,'PAINEL E TARGET'!$S$19))))))))</f>
        <v>4. Fx de 110% a 114,9%</v>
      </c>
      <c r="DF877" s="17">
        <f>IFERROR(VLOOKUP($BW877,'PAINEL E TARGET'!$G$1:$Q$99,8,0),0)</f>
        <v>0.1</v>
      </c>
      <c r="DG877" s="17">
        <f>VLOOKUP(DE877,'PAINEL E TARGET'!$S$10:$U$19,3,0)</f>
        <v>1.2</v>
      </c>
      <c r="DH877" s="16">
        <f t="shared" si="500"/>
        <v>225</v>
      </c>
      <c r="DI877" s="17">
        <f t="shared" si="486"/>
        <v>1</v>
      </c>
      <c r="DJ877" s="33" t="str">
        <f>IF(DI877&gt;='PAINEL E TARGET'!$T$11,'PAINEL E TARGET'!$S$11,
IF(DI877&gt;='PAINEL E TARGET'!$T$12,'PAINEL E TARGET'!$S$12,
IF(DI877&gt;='PAINEL E TARGET'!$T$13,'PAINEL E TARGET'!$S$13,
IF(DI877&gt;='PAINEL E TARGET'!$T$14,'PAINEL E TARGET'!$S$14,
IF(DI877&gt;='PAINEL E TARGET'!$T$15,'PAINEL E TARGET'!$S$15,
IF(DI877&gt;='PAINEL E TARGET'!$T$16,'PAINEL E TARGET'!$S$16,
IF(DI877&gt;='PAINEL E TARGET'!$T$17,'PAINEL E TARGET'!$S$17,
IF(DI877&gt;='PAINEL E TARGET'!$T$18,'PAINEL E TARGET'!$S$18,'PAINEL E TARGET'!$S$19))))))))</f>
        <v>2. Fx de 100% a 104,9%</v>
      </c>
      <c r="DK877" s="17">
        <f>IFERROR(VLOOKUP($BW877,'PAINEL E TARGET'!$G$1:$Q$99,9,0),0)</f>
        <v>0.05</v>
      </c>
      <c r="DL877" s="17">
        <f>VLOOKUP(DJ877,'PAINEL E TARGET'!$S$10:$U$19,3,0)</f>
        <v>1</v>
      </c>
      <c r="DM877" s="16">
        <f t="shared" si="501"/>
        <v>93.75</v>
      </c>
      <c r="DN877" s="17">
        <f t="shared" si="487"/>
        <v>0.98899999999999999</v>
      </c>
      <c r="DO877" s="33" t="str">
        <f>IF(DN877&gt;='PAINEL E TARGET'!$T$11,'PAINEL E TARGET'!$S$11,
IF(DN877&gt;='PAINEL E TARGET'!$T$12,'PAINEL E TARGET'!$S$12,
IF(DN877&gt;='PAINEL E TARGET'!$T$13,'PAINEL E TARGET'!$S$13,
IF(DN877&gt;='PAINEL E TARGET'!$T$14,'PAINEL E TARGET'!$S$14,
IF(DN877&gt;='PAINEL E TARGET'!$T$15,'PAINEL E TARGET'!$S$15,
IF(DN877&gt;='PAINEL E TARGET'!$T$16,'PAINEL E TARGET'!$S$16,
IF(DN877&gt;='PAINEL E TARGET'!$T$17,'PAINEL E TARGET'!$S$17,
IF(DN877&gt;='PAINEL E TARGET'!$T$18,'PAINEL E TARGET'!$S$18,'PAINEL E TARGET'!$S$19))))))))</f>
        <v>1. Fx de 90% a 99,9%</v>
      </c>
      <c r="DP877" s="17">
        <f>IFERROR(VLOOKUP($BW877,'PAINEL E TARGET'!$G$1:$Q$99,10,0),0)</f>
        <v>0</v>
      </c>
      <c r="DQ877" s="17">
        <f>VLOOKUP(DO877,'PAINEL E TARGET'!$S$10:$U$19,3,0)</f>
        <v>0.5</v>
      </c>
      <c r="DR877" s="16">
        <f t="shared" si="502"/>
        <v>0</v>
      </c>
      <c r="DS877" s="17">
        <f t="shared" si="488"/>
        <v>0.83799999999999997</v>
      </c>
      <c r="DT877" s="16">
        <f>IF(DS877&gt;=1,VLOOKUP(BO877,'PAINEL E TARGET'!$S$1:$W$8,5,0),0)</f>
        <v>0</v>
      </c>
      <c r="DU877" s="16">
        <f t="shared" si="503"/>
        <v>862.5</v>
      </c>
    </row>
    <row r="878" spans="2:125" s="32" customFormat="1" x14ac:dyDescent="0.2">
      <c r="B878" s="44">
        <v>43541</v>
      </c>
      <c r="C878" s="65">
        <v>1823</v>
      </c>
      <c r="D878" s="66" t="s">
        <v>871</v>
      </c>
      <c r="E878" s="65">
        <v>312</v>
      </c>
      <c r="F878" s="65" t="s">
        <v>943</v>
      </c>
      <c r="G878" s="67">
        <v>906061.98827133235</v>
      </c>
      <c r="H878" s="67">
        <v>564871.64434178558</v>
      </c>
      <c r="I878" s="67">
        <v>399126.3899999999</v>
      </c>
      <c r="J878" s="68">
        <v>0.70657890867416495</v>
      </c>
      <c r="K878" s="67">
        <v>30186.889483410461</v>
      </c>
      <c r="L878" s="67">
        <v>398630.13337283023</v>
      </c>
      <c r="M878" s="67">
        <v>30841.8</v>
      </c>
      <c r="N878" s="67">
        <v>301187.88</v>
      </c>
      <c r="O878" s="67">
        <v>692293.5161530578</v>
      </c>
      <c r="P878" s="67" t="s">
        <v>1082</v>
      </c>
      <c r="Q878" s="67" t="s">
        <v>1082</v>
      </c>
      <c r="R878" s="67">
        <v>0</v>
      </c>
      <c r="S878" s="67">
        <v>309.89999999999998</v>
      </c>
      <c r="T878" s="68">
        <v>0.10754342188383778</v>
      </c>
      <c r="U878" s="68">
        <v>0.10533525195699375</v>
      </c>
      <c r="V878" s="68">
        <v>0.9794671781112827</v>
      </c>
      <c r="W878" s="67">
        <v>46116.450000000004</v>
      </c>
      <c r="X878" s="67">
        <v>34974.430000000008</v>
      </c>
      <c r="Y878" s="68">
        <v>0.75839380524736844</v>
      </c>
      <c r="Z878" s="68">
        <v>0.16374466557392198</v>
      </c>
      <c r="AA878" s="68">
        <v>0.15405146913372322</v>
      </c>
      <c r="AB878" s="68">
        <v>0.94080297879491659</v>
      </c>
      <c r="AC878" s="67">
        <v>70216.5</v>
      </c>
      <c r="AD878" s="67">
        <v>51149.659999999996</v>
      </c>
      <c r="AE878" s="68">
        <v>0.72845641693903851</v>
      </c>
      <c r="AF878" s="43">
        <v>80</v>
      </c>
      <c r="AG878" s="43">
        <v>72</v>
      </c>
      <c r="AH878" s="43">
        <v>21</v>
      </c>
      <c r="AI878" s="43">
        <v>22</v>
      </c>
      <c r="AJ878" s="67">
        <v>20050.91</v>
      </c>
      <c r="AK878" s="67">
        <v>17065.5</v>
      </c>
      <c r="AL878" s="68">
        <v>0.85110850330483756</v>
      </c>
      <c r="AM878" s="67">
        <v>7116.5500000000011</v>
      </c>
      <c r="AN878" s="67">
        <v>3375.9</v>
      </c>
      <c r="AO878" s="68">
        <v>0.47437311618691635</v>
      </c>
      <c r="AP878" s="67">
        <v>3996.1500000000005</v>
      </c>
      <c r="AQ878" s="67">
        <v>2289.9300000000003</v>
      </c>
      <c r="AR878" s="68">
        <v>0.57303404526857105</v>
      </c>
      <c r="AS878" s="67">
        <v>14952.84</v>
      </c>
      <c r="AT878" s="67">
        <v>12243.099999999997</v>
      </c>
      <c r="AU878" s="68">
        <v>0.81878091385984175</v>
      </c>
      <c r="AV878" s="43">
        <v>840.62</v>
      </c>
      <c r="AW878" s="43">
        <v>469.91</v>
      </c>
      <c r="AX878" s="69">
        <v>0.55900406842568584</v>
      </c>
      <c r="AY878" s="43">
        <v>30186.889483410461</v>
      </c>
      <c r="AZ878" s="43">
        <v>30841.799999999996</v>
      </c>
      <c r="BA878" s="43">
        <v>28741.621697722447</v>
      </c>
      <c r="BB878" s="43">
        <v>30671.439999999999</v>
      </c>
      <c r="BC878" s="43">
        <v>48555.549003169916</v>
      </c>
      <c r="BD878" s="43">
        <v>46527.595075953133</v>
      </c>
      <c r="BE878" s="43">
        <v>75044.930000000008</v>
      </c>
      <c r="BF878" s="43">
        <v>114262.99000000002</v>
      </c>
      <c r="BG878" s="43">
        <v>1365.8899999999999</v>
      </c>
      <c r="BH878" s="43">
        <v>43</v>
      </c>
      <c r="BI878" s="44">
        <v>43173</v>
      </c>
      <c r="BJ878" s="44">
        <v>43541</v>
      </c>
      <c r="BK878" s="44">
        <v>43172</v>
      </c>
      <c r="BL878" s="43">
        <f t="shared" si="489"/>
        <v>399436.28999999992</v>
      </c>
      <c r="BM878" s="43">
        <f t="shared" si="490"/>
        <v>332339.58</v>
      </c>
      <c r="BO878" s="16" t="str">
        <f>IFERROR(VLOOKUP($C878,'PORTE LOJA'!A:B,2,0),"PORTE 1")</f>
        <v>PORTE 1</v>
      </c>
      <c r="BP878" s="16">
        <f>VLOOKUP(BO878,'PAINEL E TARGET'!$S$1:$W$8,3,0)</f>
        <v>1650</v>
      </c>
      <c r="BQ878" s="16">
        <f t="shared" si="468"/>
        <v>1</v>
      </c>
      <c r="BR878" s="16">
        <f t="shared" si="469"/>
        <v>1</v>
      </c>
      <c r="BS878" s="16">
        <f t="shared" si="470"/>
        <v>1</v>
      </c>
      <c r="BT878" s="16">
        <f t="shared" si="471"/>
        <v>1</v>
      </c>
      <c r="BU878" s="16">
        <f t="shared" si="472"/>
        <v>1</v>
      </c>
      <c r="BV878" s="16">
        <f t="shared" si="473"/>
        <v>1</v>
      </c>
      <c r="BW878" s="17" t="str">
        <f t="shared" si="491"/>
        <v>111111</v>
      </c>
      <c r="BY878" s="17">
        <f t="shared" si="474"/>
        <v>0.70699999999999996</v>
      </c>
      <c r="BZ878" s="17">
        <f t="shared" si="475"/>
        <v>0.77500000000000002</v>
      </c>
      <c r="CA878" s="17" t="str">
        <f t="shared" si="492"/>
        <v>Sem Retira</v>
      </c>
      <c r="CB878" s="17">
        <f t="shared" si="493"/>
        <v>0.77500000000000002</v>
      </c>
      <c r="CC878" s="33" t="str">
        <f>IF(CB878&gt;='PAINEL E TARGET'!$T$11,'PAINEL E TARGET'!$S$11,
IF(CB878&gt;='PAINEL E TARGET'!$T$12,'PAINEL E TARGET'!$S$12,
IF(CB878&gt;='PAINEL E TARGET'!$T$13,'PAINEL E TARGET'!$S$13,
IF(CB878&gt;='PAINEL E TARGET'!$T$14,'PAINEL E TARGET'!$S$14,
IF(CB878&gt;='PAINEL E TARGET'!$T$15,'PAINEL E TARGET'!$S$15,
IF(CB878&gt;='PAINEL E TARGET'!$T$16,'PAINEL E TARGET'!$S$16,
IF(CB878&gt;='PAINEL E TARGET'!$T$17,'PAINEL E TARGET'!$S$17,
IF(CB878&gt;='PAINEL E TARGET'!$T$18,'PAINEL E TARGET'!$S$18,'PAINEL E TARGET'!$S$19))))))))</f>
        <v>Não elegível</v>
      </c>
      <c r="CD878" s="17">
        <f>IFERROR(VLOOKUP($BW878,'PAINEL E TARGET'!$G$1:$Q$99,4,0),0)</f>
        <v>0.25</v>
      </c>
      <c r="CE878" s="17">
        <f>VLOOKUP(CC878,'PAINEL E TARGET'!$S$10:$U$19,3,0)</f>
        <v>0</v>
      </c>
      <c r="CF878" s="16">
        <f t="shared" si="494"/>
        <v>0</v>
      </c>
      <c r="CG878" s="17">
        <f t="shared" si="476"/>
        <v>0.85099999999999998</v>
      </c>
      <c r="CH878" s="17">
        <f t="shared" si="477"/>
        <v>0.47399999999999998</v>
      </c>
      <c r="CI878" s="17">
        <f t="shared" si="478"/>
        <v>0.57299999999999995</v>
      </c>
      <c r="CJ878" s="17">
        <f t="shared" si="479"/>
        <v>0.81899999999999995</v>
      </c>
      <c r="CK878" s="17">
        <f t="shared" si="480"/>
        <v>0.55900000000000005</v>
      </c>
      <c r="CL878" s="17">
        <f t="shared" si="481"/>
        <v>0.75800000000000001</v>
      </c>
      <c r="CM878" s="16">
        <f t="shared" si="482"/>
        <v>2</v>
      </c>
      <c r="CN878" s="17" t="str">
        <f t="shared" si="495"/>
        <v>não ok</v>
      </c>
      <c r="CO878" s="17">
        <f t="shared" si="496"/>
        <v>0</v>
      </c>
      <c r="CP878" s="33" t="str">
        <f>IF(CO878&gt;='PAINEL E TARGET'!$T$11,'PAINEL E TARGET'!$S$11,
IF(CO878&gt;='PAINEL E TARGET'!$T$12,'PAINEL E TARGET'!$S$12,
IF(CO878&gt;='PAINEL E TARGET'!$T$13,'PAINEL E TARGET'!$S$13,
IF(CO878&gt;='PAINEL E TARGET'!$T$14,'PAINEL E TARGET'!$S$14,
IF(CO878&gt;='PAINEL E TARGET'!$T$15,'PAINEL E TARGET'!$S$15,
IF(CO878&gt;='PAINEL E TARGET'!$T$16,'PAINEL E TARGET'!$S$16,
IF(CO878&gt;='PAINEL E TARGET'!$T$17,'PAINEL E TARGET'!$S$17,
IF(CO878&gt;='PAINEL E TARGET'!$T$18,'PAINEL E TARGET'!$S$18,'PAINEL E TARGET'!$S$19))))))))</f>
        <v>Não elegível</v>
      </c>
      <c r="CQ878" s="17">
        <f>IFERROR(VLOOKUP($BW878,'PAINEL E TARGET'!$G$1:$Q$99,5,0),0)</f>
        <v>0.25</v>
      </c>
      <c r="CR878" s="17">
        <f>VLOOKUP(CP878,'PAINEL E TARGET'!$S$10:$U$19,3,0)</f>
        <v>0</v>
      </c>
      <c r="CS878" s="16">
        <f t="shared" si="497"/>
        <v>0</v>
      </c>
      <c r="CT878" s="17">
        <f t="shared" si="483"/>
        <v>0.72799999999999998</v>
      </c>
      <c r="CU878" s="33" t="str">
        <f>IF(CT878&gt;='PAINEL E TARGET'!$T$11,'PAINEL E TARGET'!$S$11,
IF(CT878&gt;='PAINEL E TARGET'!$T$12,'PAINEL E TARGET'!$S$12,
IF(CT878&gt;='PAINEL E TARGET'!$T$13,'PAINEL E TARGET'!$S$13,
IF(CT878&gt;='PAINEL E TARGET'!$T$14,'PAINEL E TARGET'!$S$14,
IF(CT878&gt;='PAINEL E TARGET'!$T$15,'PAINEL E TARGET'!$S$15,
IF(CT878&gt;='PAINEL E TARGET'!$T$16,'PAINEL E TARGET'!$S$16,
IF(CT878&gt;='PAINEL E TARGET'!$T$17,'PAINEL E TARGET'!$S$17,
IF(CT878&gt;='PAINEL E TARGET'!$T$18,'PAINEL E TARGET'!$S$18,'PAINEL E TARGET'!$S$19))))))))</f>
        <v>Não elegível</v>
      </c>
      <c r="CV878" s="17">
        <f>IFERROR(VLOOKUP($BW878,'PAINEL E TARGET'!$G$1:$Q$99,6,0),0)</f>
        <v>0.2</v>
      </c>
      <c r="CW878" s="17">
        <f>VLOOKUP(CU878,'PAINEL E TARGET'!$S$10:$U$19,3,0)</f>
        <v>0</v>
      </c>
      <c r="CX878" s="16">
        <f t="shared" si="498"/>
        <v>0</v>
      </c>
      <c r="CY878" s="17">
        <f t="shared" si="484"/>
        <v>1.022</v>
      </c>
      <c r="CZ878" s="33" t="str">
        <f>IF(CY878&gt;='PAINEL E TARGET'!$T$11,'PAINEL E TARGET'!$S$11,
IF(CY878&gt;='PAINEL E TARGET'!$T$12,'PAINEL E TARGET'!$S$12,
IF(CY878&gt;='PAINEL E TARGET'!$T$13,'PAINEL E TARGET'!$S$13,
IF(CY878&gt;='PAINEL E TARGET'!$T$14,'PAINEL E TARGET'!$S$14,
IF(CY878&gt;='PAINEL E TARGET'!$T$15,'PAINEL E TARGET'!$S$15,
IF(CY878&gt;='PAINEL E TARGET'!$T$16,'PAINEL E TARGET'!$S$16,
IF(CY878&gt;='PAINEL E TARGET'!$T$17,'PAINEL E TARGET'!$S$17,
IF(CY878&gt;='PAINEL E TARGET'!$T$18,'PAINEL E TARGET'!$S$18,'PAINEL E TARGET'!$S$19))))))))</f>
        <v>2. Fx de 100% a 104,9%</v>
      </c>
      <c r="DA878" s="17">
        <f>IFERROR(VLOOKUP($BW878,'PAINEL E TARGET'!$G$1:$Q$99,7,0),0)</f>
        <v>0.15</v>
      </c>
      <c r="DB878" s="17">
        <f>VLOOKUP(CZ878,'PAINEL E TARGET'!$S$10:$U$19,3,0)</f>
        <v>1</v>
      </c>
      <c r="DC878" s="16">
        <f t="shared" si="499"/>
        <v>247.5</v>
      </c>
      <c r="DD878" s="17">
        <f t="shared" si="485"/>
        <v>1.0669999999999999</v>
      </c>
      <c r="DE878" s="33" t="str">
        <f>IF(DD878&gt;='PAINEL E TARGET'!$T$11,'PAINEL E TARGET'!$S$11,
IF(DD878&gt;='PAINEL E TARGET'!$T$12,'PAINEL E TARGET'!$S$12,
IF(DD878&gt;='PAINEL E TARGET'!$T$13,'PAINEL E TARGET'!$S$13,
IF(DD878&gt;='PAINEL E TARGET'!$T$14,'PAINEL E TARGET'!$S$14,
IF(DD878&gt;='PAINEL E TARGET'!$T$15,'PAINEL E TARGET'!$S$15,
IF(DD878&gt;='PAINEL E TARGET'!$T$16,'PAINEL E TARGET'!$S$16,
IF(DD878&gt;='PAINEL E TARGET'!$T$17,'PAINEL E TARGET'!$S$17,
IF(DD878&gt;='PAINEL E TARGET'!$T$18,'PAINEL E TARGET'!$S$18,'PAINEL E TARGET'!$S$19))))))))</f>
        <v>3. Fx de 105% a 109,9%</v>
      </c>
      <c r="DF878" s="17">
        <f>IFERROR(VLOOKUP($BW878,'PAINEL E TARGET'!$G$1:$Q$99,8,0),0)</f>
        <v>0.1</v>
      </c>
      <c r="DG878" s="17">
        <f>VLOOKUP(DE878,'PAINEL E TARGET'!$S$10:$U$19,3,0)</f>
        <v>1.1000000000000001</v>
      </c>
      <c r="DH878" s="16">
        <f t="shared" si="500"/>
        <v>181.50000000000003</v>
      </c>
      <c r="DI878" s="17">
        <f t="shared" si="486"/>
        <v>1.048</v>
      </c>
      <c r="DJ878" s="33" t="str">
        <f>IF(DI878&gt;='PAINEL E TARGET'!$T$11,'PAINEL E TARGET'!$S$11,
IF(DI878&gt;='PAINEL E TARGET'!$T$12,'PAINEL E TARGET'!$S$12,
IF(DI878&gt;='PAINEL E TARGET'!$T$13,'PAINEL E TARGET'!$S$13,
IF(DI878&gt;='PAINEL E TARGET'!$T$14,'PAINEL E TARGET'!$S$14,
IF(DI878&gt;='PAINEL E TARGET'!$T$15,'PAINEL E TARGET'!$S$15,
IF(DI878&gt;='PAINEL E TARGET'!$T$16,'PAINEL E TARGET'!$S$16,
IF(DI878&gt;='PAINEL E TARGET'!$T$17,'PAINEL E TARGET'!$S$17,
IF(DI878&gt;='PAINEL E TARGET'!$T$18,'PAINEL E TARGET'!$S$18,'PAINEL E TARGET'!$S$19))))))))</f>
        <v>2. Fx de 100% a 104,9%</v>
      </c>
      <c r="DK878" s="17">
        <f>IFERROR(VLOOKUP($BW878,'PAINEL E TARGET'!$G$1:$Q$99,9,0),0)</f>
        <v>0.05</v>
      </c>
      <c r="DL878" s="17">
        <f>VLOOKUP(DJ878,'PAINEL E TARGET'!$S$10:$U$19,3,0)</f>
        <v>1</v>
      </c>
      <c r="DM878" s="16">
        <f t="shared" si="501"/>
        <v>82.5</v>
      </c>
      <c r="DN878" s="17">
        <f t="shared" si="487"/>
        <v>0.55900000000000005</v>
      </c>
      <c r="DO878" s="33" t="str">
        <f>IF(DN878&gt;='PAINEL E TARGET'!$T$11,'PAINEL E TARGET'!$S$11,
IF(DN878&gt;='PAINEL E TARGET'!$T$12,'PAINEL E TARGET'!$S$12,
IF(DN878&gt;='PAINEL E TARGET'!$T$13,'PAINEL E TARGET'!$S$13,
IF(DN878&gt;='PAINEL E TARGET'!$T$14,'PAINEL E TARGET'!$S$14,
IF(DN878&gt;='PAINEL E TARGET'!$T$15,'PAINEL E TARGET'!$S$15,
IF(DN878&gt;='PAINEL E TARGET'!$T$16,'PAINEL E TARGET'!$S$16,
IF(DN878&gt;='PAINEL E TARGET'!$T$17,'PAINEL E TARGET'!$S$17,
IF(DN878&gt;='PAINEL E TARGET'!$T$18,'PAINEL E TARGET'!$S$18,'PAINEL E TARGET'!$S$19))))))))</f>
        <v>Não elegível</v>
      </c>
      <c r="DP878" s="17">
        <f>IFERROR(VLOOKUP($BW878,'PAINEL E TARGET'!$G$1:$Q$99,10,0),0)</f>
        <v>0</v>
      </c>
      <c r="DQ878" s="17">
        <f>VLOOKUP(DO878,'PAINEL E TARGET'!$S$10:$U$19,3,0)</f>
        <v>0</v>
      </c>
      <c r="DR878" s="16">
        <f t="shared" si="502"/>
        <v>0</v>
      </c>
      <c r="DS878" s="17">
        <f t="shared" si="488"/>
        <v>0.9</v>
      </c>
      <c r="DT878" s="16">
        <f>IF(DS878&gt;=1,VLOOKUP(BO878,'PAINEL E TARGET'!$S$1:$W$8,5,0),0)</f>
        <v>0</v>
      </c>
      <c r="DU878" s="16">
        <f t="shared" si="503"/>
        <v>511.5</v>
      </c>
    </row>
    <row r="879" spans="2:125" s="32" customFormat="1" x14ac:dyDescent="0.2">
      <c r="B879" s="44">
        <v>43541</v>
      </c>
      <c r="C879" s="65">
        <v>1824</v>
      </c>
      <c r="D879" s="66" t="s">
        <v>872</v>
      </c>
      <c r="E879" s="65">
        <v>410</v>
      </c>
      <c r="F879" s="65" t="s">
        <v>1020</v>
      </c>
      <c r="G879" s="67">
        <v>1525461.3449058733</v>
      </c>
      <c r="H879" s="67">
        <v>800787.40119975689</v>
      </c>
      <c r="I879" s="67">
        <v>768709.52</v>
      </c>
      <c r="J879" s="68">
        <v>0.95994207557249644</v>
      </c>
      <c r="K879" s="67">
        <v>57310.64718826153</v>
      </c>
      <c r="L879" s="67">
        <v>641002.771964135</v>
      </c>
      <c r="M879" s="67">
        <v>71424.98</v>
      </c>
      <c r="N879" s="67">
        <v>639853.00000000012</v>
      </c>
      <c r="O879" s="67">
        <v>1333643.4070842604</v>
      </c>
      <c r="P879" s="67" t="s">
        <v>1082</v>
      </c>
      <c r="Q879" s="67" t="s">
        <v>1082</v>
      </c>
      <c r="R879" s="67">
        <v>0</v>
      </c>
      <c r="S879" s="67">
        <v>1329</v>
      </c>
      <c r="T879" s="68">
        <v>0.10823933484157294</v>
      </c>
      <c r="U879" s="68">
        <v>0.10763729814888968</v>
      </c>
      <c r="V879" s="68">
        <v>0.99443791211795196</v>
      </c>
      <c r="W879" s="67">
        <v>75584.979999999981</v>
      </c>
      <c r="X879" s="67">
        <v>76560.039999999994</v>
      </c>
      <c r="Y879" s="68">
        <v>1.0129001820202905</v>
      </c>
      <c r="Z879" s="68">
        <v>0.19779508199577731</v>
      </c>
      <c r="AA879" s="68">
        <v>0.31741772745446162</v>
      </c>
      <c r="AB879" s="68">
        <v>1.6047806864138214</v>
      </c>
      <c r="AC879" s="67">
        <v>138122.96</v>
      </c>
      <c r="AD879" s="67">
        <v>225772.24</v>
      </c>
      <c r="AE879" s="68">
        <v>1.63457429525113</v>
      </c>
      <c r="AF879" s="43">
        <v>80</v>
      </c>
      <c r="AG879" s="43">
        <v>75</v>
      </c>
      <c r="AH879" s="43">
        <v>41</v>
      </c>
      <c r="AI879" s="43">
        <v>16</v>
      </c>
      <c r="AJ879" s="67">
        <v>38352.85</v>
      </c>
      <c r="AK879" s="67">
        <v>39254.22</v>
      </c>
      <c r="AL879" s="68">
        <v>1.0235020343990082</v>
      </c>
      <c r="AM879" s="67">
        <v>7677.8899999999994</v>
      </c>
      <c r="AN879" s="67">
        <v>7025</v>
      </c>
      <c r="AO879" s="68">
        <v>0.91496491874720798</v>
      </c>
      <c r="AP879" s="67">
        <v>6788.8400000000011</v>
      </c>
      <c r="AQ879" s="67">
        <v>5091.869999999999</v>
      </c>
      <c r="AR879" s="68">
        <v>0.75003535213674177</v>
      </c>
      <c r="AS879" s="67">
        <v>22765.4</v>
      </c>
      <c r="AT879" s="67">
        <v>25188.95</v>
      </c>
      <c r="AU879" s="68">
        <v>1.1064576067189682</v>
      </c>
      <c r="AV879" s="43">
        <v>1459.86</v>
      </c>
      <c r="AW879" s="43">
        <v>729.85</v>
      </c>
      <c r="AX879" s="69">
        <v>0.49994520022467914</v>
      </c>
      <c r="AY879" s="43">
        <v>57310.64718826153</v>
      </c>
      <c r="AZ879" s="43">
        <v>71424.98000000001</v>
      </c>
      <c r="BA879" s="43">
        <v>45433.336246639767</v>
      </c>
      <c r="BB879" s="43">
        <v>44109.2</v>
      </c>
      <c r="BC879" s="43">
        <v>109484.22347798399</v>
      </c>
      <c r="BD879" s="43">
        <v>86770.702212589371</v>
      </c>
      <c r="BE879" s="43">
        <v>145243.49</v>
      </c>
      <c r="BF879" s="43">
        <v>265415.87</v>
      </c>
      <c r="BG879" s="43">
        <v>2791.7799999999997</v>
      </c>
      <c r="BH879" s="43">
        <v>65</v>
      </c>
      <c r="BI879" s="44">
        <v>43173</v>
      </c>
      <c r="BJ879" s="44">
        <v>43541</v>
      </c>
      <c r="BK879" s="44">
        <v>43172</v>
      </c>
      <c r="BL879" s="43">
        <f t="shared" si="489"/>
        <v>770038.52</v>
      </c>
      <c r="BM879" s="43">
        <f t="shared" si="490"/>
        <v>712606.9800000001</v>
      </c>
      <c r="BO879" s="16" t="str">
        <f>IFERROR(VLOOKUP($C879,'PORTE LOJA'!A:B,2,0),"PORTE 1")</f>
        <v>PORTE 2</v>
      </c>
      <c r="BP879" s="16">
        <f>VLOOKUP(BO879,'PAINEL E TARGET'!$S$1:$W$8,3,0)</f>
        <v>1875</v>
      </c>
      <c r="BQ879" s="16">
        <f t="shared" si="468"/>
        <v>1</v>
      </c>
      <c r="BR879" s="16">
        <f t="shared" si="469"/>
        <v>1</v>
      </c>
      <c r="BS879" s="16">
        <f t="shared" si="470"/>
        <v>1</v>
      </c>
      <c r="BT879" s="16">
        <f t="shared" si="471"/>
        <v>1</v>
      </c>
      <c r="BU879" s="16">
        <f t="shared" si="472"/>
        <v>1</v>
      </c>
      <c r="BV879" s="16">
        <f t="shared" si="473"/>
        <v>1</v>
      </c>
      <c r="BW879" s="17" t="str">
        <f t="shared" si="491"/>
        <v>111111</v>
      </c>
      <c r="BY879" s="17">
        <f t="shared" si="474"/>
        <v>0.96199999999999997</v>
      </c>
      <c r="BZ879" s="17">
        <f t="shared" si="475"/>
        <v>1.02</v>
      </c>
      <c r="CA879" s="17" t="str">
        <f t="shared" si="492"/>
        <v>Sem Retira</v>
      </c>
      <c r="CB879" s="17">
        <f t="shared" si="493"/>
        <v>1.02</v>
      </c>
      <c r="CC879" s="33" t="str">
        <f>IF(CB879&gt;='PAINEL E TARGET'!$T$11,'PAINEL E TARGET'!$S$11,
IF(CB879&gt;='PAINEL E TARGET'!$T$12,'PAINEL E TARGET'!$S$12,
IF(CB879&gt;='PAINEL E TARGET'!$T$13,'PAINEL E TARGET'!$S$13,
IF(CB879&gt;='PAINEL E TARGET'!$T$14,'PAINEL E TARGET'!$S$14,
IF(CB879&gt;='PAINEL E TARGET'!$T$15,'PAINEL E TARGET'!$S$15,
IF(CB879&gt;='PAINEL E TARGET'!$T$16,'PAINEL E TARGET'!$S$16,
IF(CB879&gt;='PAINEL E TARGET'!$T$17,'PAINEL E TARGET'!$S$17,
IF(CB879&gt;='PAINEL E TARGET'!$T$18,'PAINEL E TARGET'!$S$18,'PAINEL E TARGET'!$S$19))))))))</f>
        <v>2. Fx de 100% a 104,9%</v>
      </c>
      <c r="CD879" s="17">
        <f>IFERROR(VLOOKUP($BW879,'PAINEL E TARGET'!$G$1:$Q$99,4,0),0)</f>
        <v>0.25</v>
      </c>
      <c r="CE879" s="17">
        <f>VLOOKUP(CC879,'PAINEL E TARGET'!$S$10:$U$19,3,0)</f>
        <v>1</v>
      </c>
      <c r="CF879" s="16">
        <f t="shared" si="494"/>
        <v>468.75</v>
      </c>
      <c r="CG879" s="17">
        <f t="shared" si="476"/>
        <v>1.024</v>
      </c>
      <c r="CH879" s="17">
        <f t="shared" si="477"/>
        <v>0.91500000000000004</v>
      </c>
      <c r="CI879" s="17">
        <f t="shared" si="478"/>
        <v>0.75</v>
      </c>
      <c r="CJ879" s="17">
        <f t="shared" si="479"/>
        <v>1.1060000000000001</v>
      </c>
      <c r="CK879" s="17">
        <f t="shared" si="480"/>
        <v>0.5</v>
      </c>
      <c r="CL879" s="17">
        <f t="shared" si="481"/>
        <v>1.0129999999999999</v>
      </c>
      <c r="CM879" s="16">
        <f t="shared" si="482"/>
        <v>4</v>
      </c>
      <c r="CN879" s="17" t="str">
        <f t="shared" si="495"/>
        <v>não ok</v>
      </c>
      <c r="CO879" s="17">
        <f t="shared" si="496"/>
        <v>0</v>
      </c>
      <c r="CP879" s="33" t="str">
        <f>IF(CO879&gt;='PAINEL E TARGET'!$T$11,'PAINEL E TARGET'!$S$11,
IF(CO879&gt;='PAINEL E TARGET'!$T$12,'PAINEL E TARGET'!$S$12,
IF(CO879&gt;='PAINEL E TARGET'!$T$13,'PAINEL E TARGET'!$S$13,
IF(CO879&gt;='PAINEL E TARGET'!$T$14,'PAINEL E TARGET'!$S$14,
IF(CO879&gt;='PAINEL E TARGET'!$T$15,'PAINEL E TARGET'!$S$15,
IF(CO879&gt;='PAINEL E TARGET'!$T$16,'PAINEL E TARGET'!$S$16,
IF(CO879&gt;='PAINEL E TARGET'!$T$17,'PAINEL E TARGET'!$S$17,
IF(CO879&gt;='PAINEL E TARGET'!$T$18,'PAINEL E TARGET'!$S$18,'PAINEL E TARGET'!$S$19))))))))</f>
        <v>Não elegível</v>
      </c>
      <c r="CQ879" s="17">
        <f>IFERROR(VLOOKUP($BW879,'PAINEL E TARGET'!$G$1:$Q$99,5,0),0)</f>
        <v>0.25</v>
      </c>
      <c r="CR879" s="17">
        <f>VLOOKUP(CP879,'PAINEL E TARGET'!$S$10:$U$19,3,0)</f>
        <v>0</v>
      </c>
      <c r="CS879" s="16">
        <f t="shared" si="497"/>
        <v>0</v>
      </c>
      <c r="CT879" s="17">
        <f t="shared" si="483"/>
        <v>1.635</v>
      </c>
      <c r="CU879" s="33" t="str">
        <f>IF(CT879&gt;='PAINEL E TARGET'!$T$11,'PAINEL E TARGET'!$S$11,
IF(CT879&gt;='PAINEL E TARGET'!$T$12,'PAINEL E TARGET'!$S$12,
IF(CT879&gt;='PAINEL E TARGET'!$T$13,'PAINEL E TARGET'!$S$13,
IF(CT879&gt;='PAINEL E TARGET'!$T$14,'PAINEL E TARGET'!$S$14,
IF(CT879&gt;='PAINEL E TARGET'!$T$15,'PAINEL E TARGET'!$S$15,
IF(CT879&gt;='PAINEL E TARGET'!$T$16,'PAINEL E TARGET'!$S$16,
IF(CT879&gt;='PAINEL E TARGET'!$T$17,'PAINEL E TARGET'!$S$17,
IF(CT879&gt;='PAINEL E TARGET'!$T$18,'PAINEL E TARGET'!$S$18,'PAINEL E TARGET'!$S$19))))))))</f>
        <v>8. Fx de 130% ou mais</v>
      </c>
      <c r="CV879" s="17">
        <f>IFERROR(VLOOKUP($BW879,'PAINEL E TARGET'!$G$1:$Q$99,6,0),0)</f>
        <v>0.2</v>
      </c>
      <c r="CW879" s="17">
        <f>VLOOKUP(CU879,'PAINEL E TARGET'!$S$10:$U$19,3,0)</f>
        <v>1.6</v>
      </c>
      <c r="CX879" s="16">
        <f t="shared" si="498"/>
        <v>600.00000000000011</v>
      </c>
      <c r="CY879" s="17">
        <f t="shared" si="484"/>
        <v>1.246</v>
      </c>
      <c r="CZ879" s="33" t="str">
        <f>IF(CY879&gt;='PAINEL E TARGET'!$T$11,'PAINEL E TARGET'!$S$11,
IF(CY879&gt;='PAINEL E TARGET'!$T$12,'PAINEL E TARGET'!$S$12,
IF(CY879&gt;='PAINEL E TARGET'!$T$13,'PAINEL E TARGET'!$S$13,
IF(CY879&gt;='PAINEL E TARGET'!$T$14,'PAINEL E TARGET'!$S$14,
IF(CY879&gt;='PAINEL E TARGET'!$T$15,'PAINEL E TARGET'!$S$15,
IF(CY879&gt;='PAINEL E TARGET'!$T$16,'PAINEL E TARGET'!$S$16,
IF(CY879&gt;='PAINEL E TARGET'!$T$17,'PAINEL E TARGET'!$S$17,
IF(CY879&gt;='PAINEL E TARGET'!$T$18,'PAINEL E TARGET'!$S$18,'PAINEL E TARGET'!$S$19))))))))</f>
        <v>6. Fx de 120% a 124,9%</v>
      </c>
      <c r="DA879" s="17">
        <f>IFERROR(VLOOKUP($BW879,'PAINEL E TARGET'!$G$1:$Q$99,7,0),0)</f>
        <v>0.15</v>
      </c>
      <c r="DB879" s="17">
        <f>VLOOKUP(CZ879,'PAINEL E TARGET'!$S$10:$U$19,3,0)</f>
        <v>1.4</v>
      </c>
      <c r="DC879" s="16">
        <f t="shared" si="499"/>
        <v>393.75</v>
      </c>
      <c r="DD879" s="17">
        <f t="shared" si="485"/>
        <v>0.97099999999999997</v>
      </c>
      <c r="DE879" s="33" t="str">
        <f>IF(DD879&gt;='PAINEL E TARGET'!$T$11,'PAINEL E TARGET'!$S$11,
IF(DD879&gt;='PAINEL E TARGET'!$T$12,'PAINEL E TARGET'!$S$12,
IF(DD879&gt;='PAINEL E TARGET'!$T$13,'PAINEL E TARGET'!$S$13,
IF(DD879&gt;='PAINEL E TARGET'!$T$14,'PAINEL E TARGET'!$S$14,
IF(DD879&gt;='PAINEL E TARGET'!$T$15,'PAINEL E TARGET'!$S$15,
IF(DD879&gt;='PAINEL E TARGET'!$T$16,'PAINEL E TARGET'!$S$16,
IF(DD879&gt;='PAINEL E TARGET'!$T$17,'PAINEL E TARGET'!$S$17,
IF(DD879&gt;='PAINEL E TARGET'!$T$18,'PAINEL E TARGET'!$S$18,'PAINEL E TARGET'!$S$19))))))))</f>
        <v>1. Fx de 90% a 99,9%</v>
      </c>
      <c r="DF879" s="17">
        <f>IFERROR(VLOOKUP($BW879,'PAINEL E TARGET'!$G$1:$Q$99,8,0),0)</f>
        <v>0.1</v>
      </c>
      <c r="DG879" s="17">
        <f>VLOOKUP(DE879,'PAINEL E TARGET'!$S$10:$U$19,3,0)</f>
        <v>0.5</v>
      </c>
      <c r="DH879" s="16">
        <f t="shared" si="500"/>
        <v>93.75</v>
      </c>
      <c r="DI879" s="17">
        <f t="shared" si="486"/>
        <v>0.39</v>
      </c>
      <c r="DJ879" s="33" t="str">
        <f>IF(DI879&gt;='PAINEL E TARGET'!$T$11,'PAINEL E TARGET'!$S$11,
IF(DI879&gt;='PAINEL E TARGET'!$T$12,'PAINEL E TARGET'!$S$12,
IF(DI879&gt;='PAINEL E TARGET'!$T$13,'PAINEL E TARGET'!$S$13,
IF(DI879&gt;='PAINEL E TARGET'!$T$14,'PAINEL E TARGET'!$S$14,
IF(DI879&gt;='PAINEL E TARGET'!$T$15,'PAINEL E TARGET'!$S$15,
IF(DI879&gt;='PAINEL E TARGET'!$T$16,'PAINEL E TARGET'!$S$16,
IF(DI879&gt;='PAINEL E TARGET'!$T$17,'PAINEL E TARGET'!$S$17,
IF(DI879&gt;='PAINEL E TARGET'!$T$18,'PAINEL E TARGET'!$S$18,'PAINEL E TARGET'!$S$19))))))))</f>
        <v>Não elegível</v>
      </c>
      <c r="DK879" s="17">
        <f>IFERROR(VLOOKUP($BW879,'PAINEL E TARGET'!$G$1:$Q$99,9,0),0)</f>
        <v>0.05</v>
      </c>
      <c r="DL879" s="17">
        <f>VLOOKUP(DJ879,'PAINEL E TARGET'!$S$10:$U$19,3,0)</f>
        <v>0</v>
      </c>
      <c r="DM879" s="16">
        <f t="shared" si="501"/>
        <v>0</v>
      </c>
      <c r="DN879" s="17">
        <f t="shared" si="487"/>
        <v>0.5</v>
      </c>
      <c r="DO879" s="33" t="str">
        <f>IF(DN879&gt;='PAINEL E TARGET'!$T$11,'PAINEL E TARGET'!$S$11,
IF(DN879&gt;='PAINEL E TARGET'!$T$12,'PAINEL E TARGET'!$S$12,
IF(DN879&gt;='PAINEL E TARGET'!$T$13,'PAINEL E TARGET'!$S$13,
IF(DN879&gt;='PAINEL E TARGET'!$T$14,'PAINEL E TARGET'!$S$14,
IF(DN879&gt;='PAINEL E TARGET'!$T$15,'PAINEL E TARGET'!$S$15,
IF(DN879&gt;='PAINEL E TARGET'!$T$16,'PAINEL E TARGET'!$S$16,
IF(DN879&gt;='PAINEL E TARGET'!$T$17,'PAINEL E TARGET'!$S$17,
IF(DN879&gt;='PAINEL E TARGET'!$T$18,'PAINEL E TARGET'!$S$18,'PAINEL E TARGET'!$S$19))))))))</f>
        <v>Não elegível</v>
      </c>
      <c r="DP879" s="17">
        <f>IFERROR(VLOOKUP($BW879,'PAINEL E TARGET'!$G$1:$Q$99,10,0),0)</f>
        <v>0</v>
      </c>
      <c r="DQ879" s="17">
        <f>VLOOKUP(DO879,'PAINEL E TARGET'!$S$10:$U$19,3,0)</f>
        <v>0</v>
      </c>
      <c r="DR879" s="16">
        <f t="shared" si="502"/>
        <v>0</v>
      </c>
      <c r="DS879" s="17">
        <f t="shared" si="488"/>
        <v>0.93799999999999994</v>
      </c>
      <c r="DT879" s="16">
        <f>IF(DS879&gt;=1,VLOOKUP(BO879,'PAINEL E TARGET'!$S$1:$W$8,5,0),0)</f>
        <v>0</v>
      </c>
      <c r="DU879" s="16">
        <f t="shared" si="503"/>
        <v>1556.25</v>
      </c>
    </row>
    <row r="880" spans="2:125" s="32" customFormat="1" x14ac:dyDescent="0.2">
      <c r="B880" s="44">
        <v>43541</v>
      </c>
      <c r="C880" s="65">
        <v>1825</v>
      </c>
      <c r="D880" s="66" t="s">
        <v>960</v>
      </c>
      <c r="E880" s="65">
        <v>419</v>
      </c>
      <c r="F880" s="65" t="s">
        <v>1020</v>
      </c>
      <c r="G880" s="67">
        <v>1794253.519766608</v>
      </c>
      <c r="H880" s="67">
        <v>1003608.7021535231</v>
      </c>
      <c r="I880" s="67">
        <v>782576.35000000009</v>
      </c>
      <c r="J880" s="68">
        <v>0.77976241967687576</v>
      </c>
      <c r="K880" s="67">
        <v>212288.96337223335</v>
      </c>
      <c r="L880" s="67">
        <v>780486.99229347019</v>
      </c>
      <c r="M880" s="67">
        <v>199030.97</v>
      </c>
      <c r="N880" s="67">
        <v>577729.49</v>
      </c>
      <c r="O880" s="67">
        <v>1774898.822232327</v>
      </c>
      <c r="P880" s="67" t="s">
        <v>1082</v>
      </c>
      <c r="Q880" s="67" t="s">
        <v>1082</v>
      </c>
      <c r="R880" s="67">
        <v>0</v>
      </c>
      <c r="S880" s="67">
        <v>0</v>
      </c>
      <c r="T880" s="68">
        <v>0.11340465022091123</v>
      </c>
      <c r="U880" s="68">
        <v>8.940193737461867E-2</v>
      </c>
      <c r="V880" s="68">
        <v>0.78834454495882234</v>
      </c>
      <c r="W880" s="67">
        <v>112585.41000000003</v>
      </c>
      <c r="X880" s="67">
        <v>69443.89</v>
      </c>
      <c r="Y880" s="68">
        <v>0.61681073950878695</v>
      </c>
      <c r="Z880" s="68">
        <v>0.10177503738217346</v>
      </c>
      <c r="AA880" s="68">
        <v>8.5985568832893475E-2</v>
      </c>
      <c r="AB880" s="68">
        <v>0.84485912306777877</v>
      </c>
      <c r="AC880" s="67">
        <v>101039.81</v>
      </c>
      <c r="AD880" s="67">
        <v>66790.19</v>
      </c>
      <c r="AE880" s="68">
        <v>0.66102845997038195</v>
      </c>
      <c r="AF880" s="43">
        <v>80</v>
      </c>
      <c r="AG880" s="43">
        <v>79</v>
      </c>
      <c r="AH880" s="43">
        <v>67</v>
      </c>
      <c r="AI880" s="43">
        <v>44</v>
      </c>
      <c r="AJ880" s="67">
        <v>61472.079999999994</v>
      </c>
      <c r="AK880" s="67">
        <v>40379.5</v>
      </c>
      <c r="AL880" s="68">
        <v>0.65687544654418728</v>
      </c>
      <c r="AM880" s="67">
        <v>11809.47</v>
      </c>
      <c r="AN880" s="67">
        <v>11775.1</v>
      </c>
      <c r="AO880" s="68">
        <v>0.99708962383578614</v>
      </c>
      <c r="AP880" s="67">
        <v>7060.27</v>
      </c>
      <c r="AQ880" s="67">
        <v>5493.83</v>
      </c>
      <c r="AR880" s="68">
        <v>0.77813313088592928</v>
      </c>
      <c r="AS880" s="67">
        <v>32243.590000000004</v>
      </c>
      <c r="AT880" s="67">
        <v>11795.460000000003</v>
      </c>
      <c r="AU880" s="68">
        <v>0.36582340862168267</v>
      </c>
      <c r="AV880" s="43">
        <v>495.01000000000005</v>
      </c>
      <c r="AW880" s="43">
        <v>744.87</v>
      </c>
      <c r="AX880" s="69">
        <v>1.5047574796468757</v>
      </c>
      <c r="AY880" s="43">
        <v>212288.96337223335</v>
      </c>
      <c r="AZ880" s="43">
        <v>199030.97000000003</v>
      </c>
      <c r="BA880" s="43">
        <v>23381.573692180235</v>
      </c>
      <c r="BB880" s="43">
        <v>20356.379999999997</v>
      </c>
      <c r="BC880" s="43">
        <v>379112.69737801165</v>
      </c>
      <c r="BD880" s="43">
        <v>41877.437700202201</v>
      </c>
      <c r="BE880" s="43">
        <v>202394.29</v>
      </c>
      <c r="BF880" s="43">
        <v>181638.97</v>
      </c>
      <c r="BG880" s="43">
        <v>886.83999999999992</v>
      </c>
      <c r="BH880" s="43">
        <v>121</v>
      </c>
      <c r="BI880" s="44">
        <v>43173</v>
      </c>
      <c r="BJ880" s="44">
        <v>43541</v>
      </c>
      <c r="BK880" s="44">
        <v>43172</v>
      </c>
      <c r="BL880" s="43">
        <f t="shared" si="489"/>
        <v>782576.35000000009</v>
      </c>
      <c r="BM880" s="43">
        <f t="shared" si="490"/>
        <v>776760.46</v>
      </c>
      <c r="BO880" s="16" t="str">
        <f>IFERROR(VLOOKUP($C880,'PORTE LOJA'!A:B,2,0),"PORTE 1")</f>
        <v>PORTE 3</v>
      </c>
      <c r="BP880" s="16">
        <f>VLOOKUP(BO880,'PAINEL E TARGET'!$S$1:$W$8,3,0)</f>
        <v>2400</v>
      </c>
      <c r="BQ880" s="16">
        <f t="shared" si="468"/>
        <v>1</v>
      </c>
      <c r="BR880" s="16">
        <f t="shared" si="469"/>
        <v>1</v>
      </c>
      <c r="BS880" s="16">
        <f t="shared" si="470"/>
        <v>1</v>
      </c>
      <c r="BT880" s="16">
        <f t="shared" si="471"/>
        <v>1</v>
      </c>
      <c r="BU880" s="16">
        <f t="shared" si="472"/>
        <v>1</v>
      </c>
      <c r="BV880" s="16">
        <f t="shared" si="473"/>
        <v>1</v>
      </c>
      <c r="BW880" s="17" t="str">
        <f t="shared" si="491"/>
        <v>111111</v>
      </c>
      <c r="BY880" s="17">
        <f t="shared" si="474"/>
        <v>0.78</v>
      </c>
      <c r="BZ880" s="17">
        <f t="shared" si="475"/>
        <v>0.78200000000000003</v>
      </c>
      <c r="CA880" s="17" t="str">
        <f t="shared" si="492"/>
        <v>Sem Retira</v>
      </c>
      <c r="CB880" s="17">
        <f t="shared" si="493"/>
        <v>0.78200000000000003</v>
      </c>
      <c r="CC880" s="33" t="str">
        <f>IF(CB880&gt;='PAINEL E TARGET'!$T$11,'PAINEL E TARGET'!$S$11,
IF(CB880&gt;='PAINEL E TARGET'!$T$12,'PAINEL E TARGET'!$S$12,
IF(CB880&gt;='PAINEL E TARGET'!$T$13,'PAINEL E TARGET'!$S$13,
IF(CB880&gt;='PAINEL E TARGET'!$T$14,'PAINEL E TARGET'!$S$14,
IF(CB880&gt;='PAINEL E TARGET'!$T$15,'PAINEL E TARGET'!$S$15,
IF(CB880&gt;='PAINEL E TARGET'!$T$16,'PAINEL E TARGET'!$S$16,
IF(CB880&gt;='PAINEL E TARGET'!$T$17,'PAINEL E TARGET'!$S$17,
IF(CB880&gt;='PAINEL E TARGET'!$T$18,'PAINEL E TARGET'!$S$18,'PAINEL E TARGET'!$S$19))))))))</f>
        <v>Não elegível</v>
      </c>
      <c r="CD880" s="17">
        <f>IFERROR(VLOOKUP($BW880,'PAINEL E TARGET'!$G$1:$Q$99,4,0),0)</f>
        <v>0.25</v>
      </c>
      <c r="CE880" s="17">
        <f>VLOOKUP(CC880,'PAINEL E TARGET'!$S$10:$U$19,3,0)</f>
        <v>0</v>
      </c>
      <c r="CF880" s="16">
        <f t="shared" si="494"/>
        <v>0</v>
      </c>
      <c r="CG880" s="17">
        <f t="shared" si="476"/>
        <v>0.65700000000000003</v>
      </c>
      <c r="CH880" s="17">
        <f t="shared" si="477"/>
        <v>0.997</v>
      </c>
      <c r="CI880" s="17">
        <f t="shared" si="478"/>
        <v>0.77800000000000002</v>
      </c>
      <c r="CJ880" s="17">
        <f t="shared" si="479"/>
        <v>0.36599999999999999</v>
      </c>
      <c r="CK880" s="17">
        <f t="shared" si="480"/>
        <v>1.5049999999999999</v>
      </c>
      <c r="CL880" s="17">
        <f t="shared" si="481"/>
        <v>0.61699999999999999</v>
      </c>
      <c r="CM880" s="16">
        <f t="shared" si="482"/>
        <v>3</v>
      </c>
      <c r="CN880" s="17" t="str">
        <f t="shared" si="495"/>
        <v>não ok</v>
      </c>
      <c r="CO880" s="17">
        <f t="shared" si="496"/>
        <v>0</v>
      </c>
      <c r="CP880" s="33" t="str">
        <f>IF(CO880&gt;='PAINEL E TARGET'!$T$11,'PAINEL E TARGET'!$S$11,
IF(CO880&gt;='PAINEL E TARGET'!$T$12,'PAINEL E TARGET'!$S$12,
IF(CO880&gt;='PAINEL E TARGET'!$T$13,'PAINEL E TARGET'!$S$13,
IF(CO880&gt;='PAINEL E TARGET'!$T$14,'PAINEL E TARGET'!$S$14,
IF(CO880&gt;='PAINEL E TARGET'!$T$15,'PAINEL E TARGET'!$S$15,
IF(CO880&gt;='PAINEL E TARGET'!$T$16,'PAINEL E TARGET'!$S$16,
IF(CO880&gt;='PAINEL E TARGET'!$T$17,'PAINEL E TARGET'!$S$17,
IF(CO880&gt;='PAINEL E TARGET'!$T$18,'PAINEL E TARGET'!$S$18,'PAINEL E TARGET'!$S$19))))))))</f>
        <v>Não elegível</v>
      </c>
      <c r="CQ880" s="17">
        <f>IFERROR(VLOOKUP($BW880,'PAINEL E TARGET'!$G$1:$Q$99,5,0),0)</f>
        <v>0.25</v>
      </c>
      <c r="CR880" s="17">
        <f>VLOOKUP(CP880,'PAINEL E TARGET'!$S$10:$U$19,3,0)</f>
        <v>0</v>
      </c>
      <c r="CS880" s="16">
        <f t="shared" si="497"/>
        <v>0</v>
      </c>
      <c r="CT880" s="17">
        <f t="shared" si="483"/>
        <v>0.66100000000000003</v>
      </c>
      <c r="CU880" s="33" t="str">
        <f>IF(CT880&gt;='PAINEL E TARGET'!$T$11,'PAINEL E TARGET'!$S$11,
IF(CT880&gt;='PAINEL E TARGET'!$T$12,'PAINEL E TARGET'!$S$12,
IF(CT880&gt;='PAINEL E TARGET'!$T$13,'PAINEL E TARGET'!$S$13,
IF(CT880&gt;='PAINEL E TARGET'!$T$14,'PAINEL E TARGET'!$S$14,
IF(CT880&gt;='PAINEL E TARGET'!$T$15,'PAINEL E TARGET'!$S$15,
IF(CT880&gt;='PAINEL E TARGET'!$T$16,'PAINEL E TARGET'!$S$16,
IF(CT880&gt;='PAINEL E TARGET'!$T$17,'PAINEL E TARGET'!$S$17,
IF(CT880&gt;='PAINEL E TARGET'!$T$18,'PAINEL E TARGET'!$S$18,'PAINEL E TARGET'!$S$19))))))))</f>
        <v>Não elegível</v>
      </c>
      <c r="CV880" s="17">
        <f>IFERROR(VLOOKUP($BW880,'PAINEL E TARGET'!$G$1:$Q$99,6,0),0)</f>
        <v>0.2</v>
      </c>
      <c r="CW880" s="17">
        <f>VLOOKUP(CU880,'PAINEL E TARGET'!$S$10:$U$19,3,0)</f>
        <v>0</v>
      </c>
      <c r="CX880" s="16">
        <f t="shared" si="498"/>
        <v>0</v>
      </c>
      <c r="CY880" s="17">
        <f t="shared" si="484"/>
        <v>0.93799999999999994</v>
      </c>
      <c r="CZ880" s="33" t="str">
        <f>IF(CY880&gt;='PAINEL E TARGET'!$T$11,'PAINEL E TARGET'!$S$11,
IF(CY880&gt;='PAINEL E TARGET'!$T$12,'PAINEL E TARGET'!$S$12,
IF(CY880&gt;='PAINEL E TARGET'!$T$13,'PAINEL E TARGET'!$S$13,
IF(CY880&gt;='PAINEL E TARGET'!$T$14,'PAINEL E TARGET'!$S$14,
IF(CY880&gt;='PAINEL E TARGET'!$T$15,'PAINEL E TARGET'!$S$15,
IF(CY880&gt;='PAINEL E TARGET'!$T$16,'PAINEL E TARGET'!$S$16,
IF(CY880&gt;='PAINEL E TARGET'!$T$17,'PAINEL E TARGET'!$S$17,
IF(CY880&gt;='PAINEL E TARGET'!$T$18,'PAINEL E TARGET'!$S$18,'PAINEL E TARGET'!$S$19))))))))</f>
        <v>1. Fx de 90% a 99,9%</v>
      </c>
      <c r="DA880" s="17">
        <f>IFERROR(VLOOKUP($BW880,'PAINEL E TARGET'!$G$1:$Q$99,7,0),0)</f>
        <v>0.15</v>
      </c>
      <c r="DB880" s="17">
        <f>VLOOKUP(CZ880,'PAINEL E TARGET'!$S$10:$U$19,3,0)</f>
        <v>0.5</v>
      </c>
      <c r="DC880" s="16">
        <f t="shared" si="499"/>
        <v>180</v>
      </c>
      <c r="DD880" s="17">
        <f t="shared" si="485"/>
        <v>0.871</v>
      </c>
      <c r="DE880" s="33" t="str">
        <f>IF(DD880&gt;='PAINEL E TARGET'!$T$11,'PAINEL E TARGET'!$S$11,
IF(DD880&gt;='PAINEL E TARGET'!$T$12,'PAINEL E TARGET'!$S$12,
IF(DD880&gt;='PAINEL E TARGET'!$T$13,'PAINEL E TARGET'!$S$13,
IF(DD880&gt;='PAINEL E TARGET'!$T$14,'PAINEL E TARGET'!$S$14,
IF(DD880&gt;='PAINEL E TARGET'!$T$15,'PAINEL E TARGET'!$S$15,
IF(DD880&gt;='PAINEL E TARGET'!$T$16,'PAINEL E TARGET'!$S$16,
IF(DD880&gt;='PAINEL E TARGET'!$T$17,'PAINEL E TARGET'!$S$17,
IF(DD880&gt;='PAINEL E TARGET'!$T$18,'PAINEL E TARGET'!$S$18,'PAINEL E TARGET'!$S$19))))))))</f>
        <v>Não elegível</v>
      </c>
      <c r="DF880" s="17">
        <f>IFERROR(VLOOKUP($BW880,'PAINEL E TARGET'!$G$1:$Q$99,8,0),0)</f>
        <v>0.1</v>
      </c>
      <c r="DG880" s="17">
        <f>VLOOKUP(DE880,'PAINEL E TARGET'!$S$10:$U$19,3,0)</f>
        <v>0</v>
      </c>
      <c r="DH880" s="16">
        <f t="shared" si="500"/>
        <v>0</v>
      </c>
      <c r="DI880" s="17">
        <f t="shared" si="486"/>
        <v>0.65700000000000003</v>
      </c>
      <c r="DJ880" s="33" t="str">
        <f>IF(DI880&gt;='PAINEL E TARGET'!$T$11,'PAINEL E TARGET'!$S$11,
IF(DI880&gt;='PAINEL E TARGET'!$T$12,'PAINEL E TARGET'!$S$12,
IF(DI880&gt;='PAINEL E TARGET'!$T$13,'PAINEL E TARGET'!$S$13,
IF(DI880&gt;='PAINEL E TARGET'!$T$14,'PAINEL E TARGET'!$S$14,
IF(DI880&gt;='PAINEL E TARGET'!$T$15,'PAINEL E TARGET'!$S$15,
IF(DI880&gt;='PAINEL E TARGET'!$T$16,'PAINEL E TARGET'!$S$16,
IF(DI880&gt;='PAINEL E TARGET'!$T$17,'PAINEL E TARGET'!$S$17,
IF(DI880&gt;='PAINEL E TARGET'!$T$18,'PAINEL E TARGET'!$S$18,'PAINEL E TARGET'!$S$19))))))))</f>
        <v>Não elegível</v>
      </c>
      <c r="DK880" s="17">
        <f>IFERROR(VLOOKUP($BW880,'PAINEL E TARGET'!$G$1:$Q$99,9,0),0)</f>
        <v>0.05</v>
      </c>
      <c r="DL880" s="17">
        <f>VLOOKUP(DJ880,'PAINEL E TARGET'!$S$10:$U$19,3,0)</f>
        <v>0</v>
      </c>
      <c r="DM880" s="16">
        <f t="shared" si="501"/>
        <v>0</v>
      </c>
      <c r="DN880" s="17">
        <f t="shared" si="487"/>
        <v>1.5049999999999999</v>
      </c>
      <c r="DO880" s="33" t="str">
        <f>IF(DN880&gt;='PAINEL E TARGET'!$T$11,'PAINEL E TARGET'!$S$11,
IF(DN880&gt;='PAINEL E TARGET'!$T$12,'PAINEL E TARGET'!$S$12,
IF(DN880&gt;='PAINEL E TARGET'!$T$13,'PAINEL E TARGET'!$S$13,
IF(DN880&gt;='PAINEL E TARGET'!$T$14,'PAINEL E TARGET'!$S$14,
IF(DN880&gt;='PAINEL E TARGET'!$T$15,'PAINEL E TARGET'!$S$15,
IF(DN880&gt;='PAINEL E TARGET'!$T$16,'PAINEL E TARGET'!$S$16,
IF(DN880&gt;='PAINEL E TARGET'!$T$17,'PAINEL E TARGET'!$S$17,
IF(DN880&gt;='PAINEL E TARGET'!$T$18,'PAINEL E TARGET'!$S$18,'PAINEL E TARGET'!$S$19))))))))</f>
        <v>8. Fx de 130% ou mais</v>
      </c>
      <c r="DP880" s="17">
        <f>IFERROR(VLOOKUP($BW880,'PAINEL E TARGET'!$G$1:$Q$99,10,0),0)</f>
        <v>0</v>
      </c>
      <c r="DQ880" s="17">
        <f>VLOOKUP(DO880,'PAINEL E TARGET'!$S$10:$U$19,3,0)</f>
        <v>1.6</v>
      </c>
      <c r="DR880" s="16">
        <f t="shared" si="502"/>
        <v>0</v>
      </c>
      <c r="DS880" s="17">
        <f t="shared" si="488"/>
        <v>0.98799999999999999</v>
      </c>
      <c r="DT880" s="16">
        <f>IF(DS880&gt;=1,VLOOKUP(BO880,'PAINEL E TARGET'!$S$1:$W$8,5,0),0)</f>
        <v>0</v>
      </c>
      <c r="DU880" s="16">
        <f t="shared" si="503"/>
        <v>180</v>
      </c>
    </row>
    <row r="881" spans="2:125" s="32" customFormat="1" x14ac:dyDescent="0.2">
      <c r="B881" s="44">
        <v>43541</v>
      </c>
      <c r="C881" s="65">
        <v>1827</v>
      </c>
      <c r="D881" s="66" t="s">
        <v>873</v>
      </c>
      <c r="E881" s="65">
        <v>412</v>
      </c>
      <c r="F881" s="65" t="s">
        <v>1020</v>
      </c>
      <c r="G881" s="67">
        <v>1161592.0915525432</v>
      </c>
      <c r="H881" s="67">
        <v>641938.40102455008</v>
      </c>
      <c r="I881" s="67">
        <v>498143.92</v>
      </c>
      <c r="J881" s="68">
        <v>0.77599956507501278</v>
      </c>
      <c r="K881" s="67">
        <v>85739.013256232181</v>
      </c>
      <c r="L881" s="67">
        <v>508767.37980564841</v>
      </c>
      <c r="M881" s="67">
        <v>64497.18</v>
      </c>
      <c r="N881" s="67">
        <v>416180.33999999997</v>
      </c>
      <c r="O881" s="67">
        <v>1076945.5498319026</v>
      </c>
      <c r="P881" s="67" t="s">
        <v>1082</v>
      </c>
      <c r="Q881" s="67" t="s">
        <v>1082</v>
      </c>
      <c r="R881" s="67">
        <v>0</v>
      </c>
      <c r="S881" s="67">
        <v>0</v>
      </c>
      <c r="T881" s="68">
        <v>0.10877013393743139</v>
      </c>
      <c r="U881" s="68">
        <v>0.10627438953250816</v>
      </c>
      <c r="V881" s="68">
        <v>0.97705487421428683</v>
      </c>
      <c r="W881" s="67">
        <v>64664.539999999994</v>
      </c>
      <c r="X881" s="67">
        <v>51083.709999999992</v>
      </c>
      <c r="Y881" s="68">
        <v>0.78998025811364303</v>
      </c>
      <c r="Z881" s="68">
        <v>0.18121904365927657</v>
      </c>
      <c r="AA881" s="68">
        <v>0.20776867201944452</v>
      </c>
      <c r="AB881" s="68">
        <v>1.1465057304357364</v>
      </c>
      <c r="AC881" s="67">
        <v>107735.88</v>
      </c>
      <c r="AD881" s="67">
        <v>99869.73</v>
      </c>
      <c r="AE881" s="68">
        <v>0.92698671974461977</v>
      </c>
      <c r="AF881" s="43">
        <v>80</v>
      </c>
      <c r="AG881" s="43">
        <v>69</v>
      </c>
      <c r="AH881" s="43">
        <v>16</v>
      </c>
      <c r="AI881" s="43">
        <v>8</v>
      </c>
      <c r="AJ881" s="67">
        <v>40828.36</v>
      </c>
      <c r="AK881" s="67">
        <v>30698.5</v>
      </c>
      <c r="AL881" s="68">
        <v>0.75189157732517298</v>
      </c>
      <c r="AM881" s="67">
        <v>4196.1100000000006</v>
      </c>
      <c r="AN881" s="67">
        <v>2863.9900000000002</v>
      </c>
      <c r="AO881" s="68">
        <v>0.68253453794109298</v>
      </c>
      <c r="AP881" s="67">
        <v>2973.32</v>
      </c>
      <c r="AQ881" s="67">
        <v>2233.8900000000003</v>
      </c>
      <c r="AR881" s="68">
        <v>0.75131166507473135</v>
      </c>
      <c r="AS881" s="67">
        <v>16666.75</v>
      </c>
      <c r="AT881" s="67">
        <v>15287.33</v>
      </c>
      <c r="AU881" s="68">
        <v>0.91723521382393092</v>
      </c>
      <c r="AV881" s="43">
        <v>276.87</v>
      </c>
      <c r="AW881" s="43">
        <v>149.97</v>
      </c>
      <c r="AX881" s="69">
        <v>0.54166215191244982</v>
      </c>
      <c r="AY881" s="43">
        <v>85739.013256232181</v>
      </c>
      <c r="AZ881" s="43">
        <v>64497.18</v>
      </c>
      <c r="BA881" s="43">
        <v>26872.997703713834</v>
      </c>
      <c r="BB881" s="43">
        <v>21909.86</v>
      </c>
      <c r="BC881" s="43">
        <v>155336.38925896792</v>
      </c>
      <c r="BD881" s="43">
        <v>48656.39054582853</v>
      </c>
      <c r="BE881" s="43">
        <v>117689.99</v>
      </c>
      <c r="BF881" s="43">
        <v>196080.33000000002</v>
      </c>
      <c r="BG881" s="43">
        <v>502.08000000000004</v>
      </c>
      <c r="BH881" s="43">
        <v>31</v>
      </c>
      <c r="BI881" s="44">
        <v>43173</v>
      </c>
      <c r="BJ881" s="44">
        <v>43541</v>
      </c>
      <c r="BK881" s="44">
        <v>43172</v>
      </c>
      <c r="BL881" s="43">
        <f t="shared" si="489"/>
        <v>498143.92</v>
      </c>
      <c r="BM881" s="43">
        <f t="shared" si="490"/>
        <v>480677.51999999996</v>
      </c>
      <c r="BO881" s="16" t="str">
        <f>IFERROR(VLOOKUP($C881,'PORTE LOJA'!A:B,2,0),"PORTE 1")</f>
        <v>PORTE 2</v>
      </c>
      <c r="BP881" s="16">
        <f>VLOOKUP(BO881,'PAINEL E TARGET'!$S$1:$W$8,3,0)</f>
        <v>1875</v>
      </c>
      <c r="BQ881" s="16">
        <f t="shared" si="468"/>
        <v>1</v>
      </c>
      <c r="BR881" s="16">
        <f t="shared" si="469"/>
        <v>1</v>
      </c>
      <c r="BS881" s="16">
        <f t="shared" si="470"/>
        <v>1</v>
      </c>
      <c r="BT881" s="16">
        <f t="shared" si="471"/>
        <v>1</v>
      </c>
      <c r="BU881" s="16">
        <f t="shared" si="472"/>
        <v>1</v>
      </c>
      <c r="BV881" s="16">
        <f t="shared" si="473"/>
        <v>1</v>
      </c>
      <c r="BW881" s="17" t="str">
        <f t="shared" si="491"/>
        <v>111111</v>
      </c>
      <c r="BY881" s="17">
        <f t="shared" si="474"/>
        <v>0.77600000000000002</v>
      </c>
      <c r="BZ881" s="17">
        <f t="shared" si="475"/>
        <v>0.80900000000000005</v>
      </c>
      <c r="CA881" s="17" t="str">
        <f t="shared" si="492"/>
        <v>Sem Retira</v>
      </c>
      <c r="CB881" s="17">
        <f t="shared" si="493"/>
        <v>0.80900000000000005</v>
      </c>
      <c r="CC881" s="33" t="str">
        <f>IF(CB881&gt;='PAINEL E TARGET'!$T$11,'PAINEL E TARGET'!$S$11,
IF(CB881&gt;='PAINEL E TARGET'!$T$12,'PAINEL E TARGET'!$S$12,
IF(CB881&gt;='PAINEL E TARGET'!$T$13,'PAINEL E TARGET'!$S$13,
IF(CB881&gt;='PAINEL E TARGET'!$T$14,'PAINEL E TARGET'!$S$14,
IF(CB881&gt;='PAINEL E TARGET'!$T$15,'PAINEL E TARGET'!$S$15,
IF(CB881&gt;='PAINEL E TARGET'!$T$16,'PAINEL E TARGET'!$S$16,
IF(CB881&gt;='PAINEL E TARGET'!$T$17,'PAINEL E TARGET'!$S$17,
IF(CB881&gt;='PAINEL E TARGET'!$T$18,'PAINEL E TARGET'!$S$18,'PAINEL E TARGET'!$S$19))))))))</f>
        <v>Não elegível</v>
      </c>
      <c r="CD881" s="17">
        <f>IFERROR(VLOOKUP($BW881,'PAINEL E TARGET'!$G$1:$Q$99,4,0),0)</f>
        <v>0.25</v>
      </c>
      <c r="CE881" s="17">
        <f>VLOOKUP(CC881,'PAINEL E TARGET'!$S$10:$U$19,3,0)</f>
        <v>0</v>
      </c>
      <c r="CF881" s="16">
        <f t="shared" si="494"/>
        <v>0</v>
      </c>
      <c r="CG881" s="17">
        <f t="shared" si="476"/>
        <v>0.752</v>
      </c>
      <c r="CH881" s="17">
        <f t="shared" si="477"/>
        <v>0.68300000000000005</v>
      </c>
      <c r="CI881" s="17">
        <f t="shared" si="478"/>
        <v>0.751</v>
      </c>
      <c r="CJ881" s="17">
        <f t="shared" si="479"/>
        <v>0.91700000000000004</v>
      </c>
      <c r="CK881" s="17">
        <f t="shared" si="480"/>
        <v>0.54200000000000004</v>
      </c>
      <c r="CL881" s="17">
        <f t="shared" si="481"/>
        <v>0.79</v>
      </c>
      <c r="CM881" s="16">
        <f t="shared" si="482"/>
        <v>3</v>
      </c>
      <c r="CN881" s="17" t="str">
        <f t="shared" si="495"/>
        <v>não ok</v>
      </c>
      <c r="CO881" s="17">
        <f t="shared" si="496"/>
        <v>0</v>
      </c>
      <c r="CP881" s="33" t="str">
        <f>IF(CO881&gt;='PAINEL E TARGET'!$T$11,'PAINEL E TARGET'!$S$11,
IF(CO881&gt;='PAINEL E TARGET'!$T$12,'PAINEL E TARGET'!$S$12,
IF(CO881&gt;='PAINEL E TARGET'!$T$13,'PAINEL E TARGET'!$S$13,
IF(CO881&gt;='PAINEL E TARGET'!$T$14,'PAINEL E TARGET'!$S$14,
IF(CO881&gt;='PAINEL E TARGET'!$T$15,'PAINEL E TARGET'!$S$15,
IF(CO881&gt;='PAINEL E TARGET'!$T$16,'PAINEL E TARGET'!$S$16,
IF(CO881&gt;='PAINEL E TARGET'!$T$17,'PAINEL E TARGET'!$S$17,
IF(CO881&gt;='PAINEL E TARGET'!$T$18,'PAINEL E TARGET'!$S$18,'PAINEL E TARGET'!$S$19))))))))</f>
        <v>Não elegível</v>
      </c>
      <c r="CQ881" s="17">
        <f>IFERROR(VLOOKUP($BW881,'PAINEL E TARGET'!$G$1:$Q$99,5,0),0)</f>
        <v>0.25</v>
      </c>
      <c r="CR881" s="17">
        <f>VLOOKUP(CP881,'PAINEL E TARGET'!$S$10:$U$19,3,0)</f>
        <v>0</v>
      </c>
      <c r="CS881" s="16">
        <f t="shared" si="497"/>
        <v>0</v>
      </c>
      <c r="CT881" s="17">
        <f t="shared" si="483"/>
        <v>0.92700000000000005</v>
      </c>
      <c r="CU881" s="33" t="str">
        <f>IF(CT881&gt;='PAINEL E TARGET'!$T$11,'PAINEL E TARGET'!$S$11,
IF(CT881&gt;='PAINEL E TARGET'!$T$12,'PAINEL E TARGET'!$S$12,
IF(CT881&gt;='PAINEL E TARGET'!$T$13,'PAINEL E TARGET'!$S$13,
IF(CT881&gt;='PAINEL E TARGET'!$T$14,'PAINEL E TARGET'!$S$14,
IF(CT881&gt;='PAINEL E TARGET'!$T$15,'PAINEL E TARGET'!$S$15,
IF(CT881&gt;='PAINEL E TARGET'!$T$16,'PAINEL E TARGET'!$S$16,
IF(CT881&gt;='PAINEL E TARGET'!$T$17,'PAINEL E TARGET'!$S$17,
IF(CT881&gt;='PAINEL E TARGET'!$T$18,'PAINEL E TARGET'!$S$18,'PAINEL E TARGET'!$S$19))))))))</f>
        <v>1. Fx de 90% a 99,9%</v>
      </c>
      <c r="CV881" s="17">
        <f>IFERROR(VLOOKUP($BW881,'PAINEL E TARGET'!$G$1:$Q$99,6,0),0)</f>
        <v>0.2</v>
      </c>
      <c r="CW881" s="17">
        <f>VLOOKUP(CU881,'PAINEL E TARGET'!$S$10:$U$19,3,0)</f>
        <v>0.5</v>
      </c>
      <c r="CX881" s="16">
        <f t="shared" si="498"/>
        <v>187.5</v>
      </c>
      <c r="CY881" s="17">
        <f t="shared" si="484"/>
        <v>0.752</v>
      </c>
      <c r="CZ881" s="33" t="str">
        <f>IF(CY881&gt;='PAINEL E TARGET'!$T$11,'PAINEL E TARGET'!$S$11,
IF(CY881&gt;='PAINEL E TARGET'!$T$12,'PAINEL E TARGET'!$S$12,
IF(CY881&gt;='PAINEL E TARGET'!$T$13,'PAINEL E TARGET'!$S$13,
IF(CY881&gt;='PAINEL E TARGET'!$T$14,'PAINEL E TARGET'!$S$14,
IF(CY881&gt;='PAINEL E TARGET'!$T$15,'PAINEL E TARGET'!$S$15,
IF(CY881&gt;='PAINEL E TARGET'!$T$16,'PAINEL E TARGET'!$S$16,
IF(CY881&gt;='PAINEL E TARGET'!$T$17,'PAINEL E TARGET'!$S$17,
IF(CY881&gt;='PAINEL E TARGET'!$T$18,'PAINEL E TARGET'!$S$18,'PAINEL E TARGET'!$S$19))))))))</f>
        <v>Não elegível</v>
      </c>
      <c r="DA881" s="17">
        <f>IFERROR(VLOOKUP($BW881,'PAINEL E TARGET'!$G$1:$Q$99,7,0),0)</f>
        <v>0.15</v>
      </c>
      <c r="DB881" s="17">
        <f>VLOOKUP(CZ881,'PAINEL E TARGET'!$S$10:$U$19,3,0)</f>
        <v>0</v>
      </c>
      <c r="DC881" s="16">
        <f t="shared" si="499"/>
        <v>0</v>
      </c>
      <c r="DD881" s="17">
        <f t="shared" si="485"/>
        <v>0.81499999999999995</v>
      </c>
      <c r="DE881" s="33" t="str">
        <f>IF(DD881&gt;='PAINEL E TARGET'!$T$11,'PAINEL E TARGET'!$S$11,
IF(DD881&gt;='PAINEL E TARGET'!$T$12,'PAINEL E TARGET'!$S$12,
IF(DD881&gt;='PAINEL E TARGET'!$T$13,'PAINEL E TARGET'!$S$13,
IF(DD881&gt;='PAINEL E TARGET'!$T$14,'PAINEL E TARGET'!$S$14,
IF(DD881&gt;='PAINEL E TARGET'!$T$15,'PAINEL E TARGET'!$S$15,
IF(DD881&gt;='PAINEL E TARGET'!$T$16,'PAINEL E TARGET'!$S$16,
IF(DD881&gt;='PAINEL E TARGET'!$T$17,'PAINEL E TARGET'!$S$17,
IF(DD881&gt;='PAINEL E TARGET'!$T$18,'PAINEL E TARGET'!$S$18,'PAINEL E TARGET'!$S$19))))))))</f>
        <v>Não elegível</v>
      </c>
      <c r="DF881" s="17">
        <f>IFERROR(VLOOKUP($BW881,'PAINEL E TARGET'!$G$1:$Q$99,8,0),0)</f>
        <v>0.1</v>
      </c>
      <c r="DG881" s="17">
        <f>VLOOKUP(DE881,'PAINEL E TARGET'!$S$10:$U$19,3,0)</f>
        <v>0</v>
      </c>
      <c r="DH881" s="16">
        <f t="shared" si="500"/>
        <v>0</v>
      </c>
      <c r="DI881" s="17">
        <f t="shared" si="486"/>
        <v>0.5</v>
      </c>
      <c r="DJ881" s="33" t="str">
        <f>IF(DI881&gt;='PAINEL E TARGET'!$T$11,'PAINEL E TARGET'!$S$11,
IF(DI881&gt;='PAINEL E TARGET'!$T$12,'PAINEL E TARGET'!$S$12,
IF(DI881&gt;='PAINEL E TARGET'!$T$13,'PAINEL E TARGET'!$S$13,
IF(DI881&gt;='PAINEL E TARGET'!$T$14,'PAINEL E TARGET'!$S$14,
IF(DI881&gt;='PAINEL E TARGET'!$T$15,'PAINEL E TARGET'!$S$15,
IF(DI881&gt;='PAINEL E TARGET'!$T$16,'PAINEL E TARGET'!$S$16,
IF(DI881&gt;='PAINEL E TARGET'!$T$17,'PAINEL E TARGET'!$S$17,
IF(DI881&gt;='PAINEL E TARGET'!$T$18,'PAINEL E TARGET'!$S$18,'PAINEL E TARGET'!$S$19))))))))</f>
        <v>Não elegível</v>
      </c>
      <c r="DK881" s="17">
        <f>IFERROR(VLOOKUP($BW881,'PAINEL E TARGET'!$G$1:$Q$99,9,0),0)</f>
        <v>0.05</v>
      </c>
      <c r="DL881" s="17">
        <f>VLOOKUP(DJ881,'PAINEL E TARGET'!$S$10:$U$19,3,0)</f>
        <v>0</v>
      </c>
      <c r="DM881" s="16">
        <f t="shared" si="501"/>
        <v>0</v>
      </c>
      <c r="DN881" s="17">
        <f t="shared" si="487"/>
        <v>0.54200000000000004</v>
      </c>
      <c r="DO881" s="33" t="str">
        <f>IF(DN881&gt;='PAINEL E TARGET'!$T$11,'PAINEL E TARGET'!$S$11,
IF(DN881&gt;='PAINEL E TARGET'!$T$12,'PAINEL E TARGET'!$S$12,
IF(DN881&gt;='PAINEL E TARGET'!$T$13,'PAINEL E TARGET'!$S$13,
IF(DN881&gt;='PAINEL E TARGET'!$T$14,'PAINEL E TARGET'!$S$14,
IF(DN881&gt;='PAINEL E TARGET'!$T$15,'PAINEL E TARGET'!$S$15,
IF(DN881&gt;='PAINEL E TARGET'!$T$16,'PAINEL E TARGET'!$S$16,
IF(DN881&gt;='PAINEL E TARGET'!$T$17,'PAINEL E TARGET'!$S$17,
IF(DN881&gt;='PAINEL E TARGET'!$T$18,'PAINEL E TARGET'!$S$18,'PAINEL E TARGET'!$S$19))))))))</f>
        <v>Não elegível</v>
      </c>
      <c r="DP881" s="17">
        <f>IFERROR(VLOOKUP($BW881,'PAINEL E TARGET'!$G$1:$Q$99,10,0),0)</f>
        <v>0</v>
      </c>
      <c r="DQ881" s="17">
        <f>VLOOKUP(DO881,'PAINEL E TARGET'!$S$10:$U$19,3,0)</f>
        <v>0</v>
      </c>
      <c r="DR881" s="16">
        <f t="shared" si="502"/>
        <v>0</v>
      </c>
      <c r="DS881" s="17">
        <f t="shared" si="488"/>
        <v>0.86299999999999999</v>
      </c>
      <c r="DT881" s="16">
        <f>IF(DS881&gt;=1,VLOOKUP(BO881,'PAINEL E TARGET'!$S$1:$W$8,5,0),0)</f>
        <v>0</v>
      </c>
      <c r="DU881" s="16">
        <f t="shared" si="503"/>
        <v>187.5</v>
      </c>
    </row>
    <row r="882" spans="2:125" s="32" customFormat="1" x14ac:dyDescent="0.2">
      <c r="B882" s="44">
        <v>43541</v>
      </c>
      <c r="C882" s="65">
        <v>1828</v>
      </c>
      <c r="D882" s="66" t="s">
        <v>874</v>
      </c>
      <c r="E882" s="65">
        <v>410</v>
      </c>
      <c r="F882" s="65" t="s">
        <v>1020</v>
      </c>
      <c r="G882" s="67">
        <v>1835422.6846581446</v>
      </c>
      <c r="H882" s="67">
        <v>973887.63851198275</v>
      </c>
      <c r="I882" s="67">
        <v>838631.92000000016</v>
      </c>
      <c r="J882" s="68">
        <v>0.86111773764924071</v>
      </c>
      <c r="K882" s="67">
        <v>65355.965581161283</v>
      </c>
      <c r="L882" s="67">
        <v>833581.57205989747</v>
      </c>
      <c r="M882" s="67">
        <v>96107.19</v>
      </c>
      <c r="N882" s="67">
        <v>726698.92999999993</v>
      </c>
      <c r="O882" s="67">
        <v>1694990.918345812</v>
      </c>
      <c r="P882" s="67" t="s">
        <v>1082</v>
      </c>
      <c r="Q882" s="67" t="s">
        <v>1082</v>
      </c>
      <c r="R882" s="67">
        <v>0</v>
      </c>
      <c r="S882" s="67">
        <v>2856</v>
      </c>
      <c r="T882" s="68">
        <v>0.10277179017624809</v>
      </c>
      <c r="U882" s="68">
        <v>8.0001057843371401E-2</v>
      </c>
      <c r="V882" s="68">
        <v>0.77843402071885581</v>
      </c>
      <c r="W882" s="67">
        <v>92385.42</v>
      </c>
      <c r="X882" s="67">
        <v>65825.359999999986</v>
      </c>
      <c r="Y882" s="68">
        <v>0.71250809922171687</v>
      </c>
      <c r="Z882" s="68">
        <v>0.18998600330804502</v>
      </c>
      <c r="AA882" s="68">
        <v>0.16426671692719058</v>
      </c>
      <c r="AB882" s="68">
        <v>0.86462536222127395</v>
      </c>
      <c r="AC882" s="67">
        <v>170785.55000000002</v>
      </c>
      <c r="AD882" s="67">
        <v>135159.66</v>
      </c>
      <c r="AE882" s="68">
        <v>0.79139985789195855</v>
      </c>
      <c r="AF882" s="43">
        <v>80</v>
      </c>
      <c r="AG882" s="43">
        <v>72</v>
      </c>
      <c r="AH882" s="43">
        <v>53</v>
      </c>
      <c r="AI882" s="43">
        <v>36</v>
      </c>
      <c r="AJ882" s="67">
        <v>46809.04</v>
      </c>
      <c r="AK882" s="67">
        <v>44044</v>
      </c>
      <c r="AL882" s="68">
        <v>0.9409293589443406</v>
      </c>
      <c r="AM882" s="67">
        <v>7599.0800000000008</v>
      </c>
      <c r="AN882" s="67">
        <v>2933.0000000000005</v>
      </c>
      <c r="AO882" s="68">
        <v>0.38596777504645302</v>
      </c>
      <c r="AP882" s="67">
        <v>2971.23</v>
      </c>
      <c r="AQ882" s="67">
        <v>2160.89</v>
      </c>
      <c r="AR882" s="68">
        <v>0.72727119745021418</v>
      </c>
      <c r="AS882" s="67">
        <v>35006.07</v>
      </c>
      <c r="AT882" s="67">
        <v>16687.47</v>
      </c>
      <c r="AU882" s="68">
        <v>0.47670218336419945</v>
      </c>
      <c r="AV882" s="43">
        <v>629.94000000000005</v>
      </c>
      <c r="AW882" s="43">
        <v>299.94</v>
      </c>
      <c r="AX882" s="69">
        <v>0.47614058481760163</v>
      </c>
      <c r="AY882" s="43">
        <v>65355.965581161283</v>
      </c>
      <c r="AZ882" s="43">
        <v>96107.189999999988</v>
      </c>
      <c r="BA882" s="43">
        <v>47962.965877285722</v>
      </c>
      <c r="BB882" s="43">
        <v>51327.4</v>
      </c>
      <c r="BC882" s="43">
        <v>123275.18280105956</v>
      </c>
      <c r="BD882" s="43">
        <v>90421.951486092323</v>
      </c>
      <c r="BE882" s="43">
        <v>175317.94</v>
      </c>
      <c r="BF882" s="43">
        <v>324096.55000000005</v>
      </c>
      <c r="BG882" s="43">
        <v>1189.46</v>
      </c>
      <c r="BH882" s="43">
        <v>110</v>
      </c>
      <c r="BI882" s="44">
        <v>43173</v>
      </c>
      <c r="BJ882" s="44">
        <v>43541</v>
      </c>
      <c r="BK882" s="44">
        <v>43172</v>
      </c>
      <c r="BL882" s="43">
        <f t="shared" si="489"/>
        <v>841487.92000000016</v>
      </c>
      <c r="BM882" s="43">
        <f t="shared" si="490"/>
        <v>825662.11999999988</v>
      </c>
      <c r="BO882" s="16" t="str">
        <f>IFERROR(VLOOKUP($C882,'PORTE LOJA'!A:B,2,0),"PORTE 1")</f>
        <v>PORTE 3</v>
      </c>
      <c r="BP882" s="16">
        <f>VLOOKUP(BO882,'PAINEL E TARGET'!$S$1:$W$8,3,0)</f>
        <v>2400</v>
      </c>
      <c r="BQ882" s="16">
        <f t="shared" si="468"/>
        <v>1</v>
      </c>
      <c r="BR882" s="16">
        <f t="shared" si="469"/>
        <v>1</v>
      </c>
      <c r="BS882" s="16">
        <f t="shared" si="470"/>
        <v>1</v>
      </c>
      <c r="BT882" s="16">
        <f t="shared" si="471"/>
        <v>1</v>
      </c>
      <c r="BU882" s="16">
        <f t="shared" si="472"/>
        <v>1</v>
      </c>
      <c r="BV882" s="16">
        <f t="shared" si="473"/>
        <v>1</v>
      </c>
      <c r="BW882" s="17" t="str">
        <f t="shared" si="491"/>
        <v>111111</v>
      </c>
      <c r="BY882" s="17">
        <f t="shared" si="474"/>
        <v>0.86399999999999999</v>
      </c>
      <c r="BZ882" s="17">
        <f t="shared" si="475"/>
        <v>0.91800000000000004</v>
      </c>
      <c r="CA882" s="17" t="str">
        <f t="shared" si="492"/>
        <v>Sem Retira</v>
      </c>
      <c r="CB882" s="17">
        <f t="shared" si="493"/>
        <v>0.91800000000000004</v>
      </c>
      <c r="CC882" s="33" t="str">
        <f>IF(CB882&gt;='PAINEL E TARGET'!$T$11,'PAINEL E TARGET'!$S$11,
IF(CB882&gt;='PAINEL E TARGET'!$T$12,'PAINEL E TARGET'!$S$12,
IF(CB882&gt;='PAINEL E TARGET'!$T$13,'PAINEL E TARGET'!$S$13,
IF(CB882&gt;='PAINEL E TARGET'!$T$14,'PAINEL E TARGET'!$S$14,
IF(CB882&gt;='PAINEL E TARGET'!$T$15,'PAINEL E TARGET'!$S$15,
IF(CB882&gt;='PAINEL E TARGET'!$T$16,'PAINEL E TARGET'!$S$16,
IF(CB882&gt;='PAINEL E TARGET'!$T$17,'PAINEL E TARGET'!$S$17,
IF(CB882&gt;='PAINEL E TARGET'!$T$18,'PAINEL E TARGET'!$S$18,'PAINEL E TARGET'!$S$19))))))))</f>
        <v>1. Fx de 90% a 99,9%</v>
      </c>
      <c r="CD882" s="17">
        <f>IFERROR(VLOOKUP($BW882,'PAINEL E TARGET'!$G$1:$Q$99,4,0),0)</f>
        <v>0.25</v>
      </c>
      <c r="CE882" s="17">
        <f>VLOOKUP(CC882,'PAINEL E TARGET'!$S$10:$U$19,3,0)</f>
        <v>0.5</v>
      </c>
      <c r="CF882" s="16">
        <f t="shared" si="494"/>
        <v>300</v>
      </c>
      <c r="CG882" s="17">
        <f t="shared" si="476"/>
        <v>0.94099999999999995</v>
      </c>
      <c r="CH882" s="17">
        <f t="shared" si="477"/>
        <v>0.38600000000000001</v>
      </c>
      <c r="CI882" s="17">
        <f t="shared" si="478"/>
        <v>0.72699999999999998</v>
      </c>
      <c r="CJ882" s="17">
        <f t="shared" si="479"/>
        <v>0.47699999999999998</v>
      </c>
      <c r="CK882" s="17">
        <f t="shared" si="480"/>
        <v>0.47599999999999998</v>
      </c>
      <c r="CL882" s="17">
        <f t="shared" si="481"/>
        <v>0.71299999999999997</v>
      </c>
      <c r="CM882" s="16">
        <f t="shared" si="482"/>
        <v>2</v>
      </c>
      <c r="CN882" s="17" t="str">
        <f t="shared" si="495"/>
        <v>não ok</v>
      </c>
      <c r="CO882" s="17">
        <f t="shared" si="496"/>
        <v>0</v>
      </c>
      <c r="CP882" s="33" t="str">
        <f>IF(CO882&gt;='PAINEL E TARGET'!$T$11,'PAINEL E TARGET'!$S$11,
IF(CO882&gt;='PAINEL E TARGET'!$T$12,'PAINEL E TARGET'!$S$12,
IF(CO882&gt;='PAINEL E TARGET'!$T$13,'PAINEL E TARGET'!$S$13,
IF(CO882&gt;='PAINEL E TARGET'!$T$14,'PAINEL E TARGET'!$S$14,
IF(CO882&gt;='PAINEL E TARGET'!$T$15,'PAINEL E TARGET'!$S$15,
IF(CO882&gt;='PAINEL E TARGET'!$T$16,'PAINEL E TARGET'!$S$16,
IF(CO882&gt;='PAINEL E TARGET'!$T$17,'PAINEL E TARGET'!$S$17,
IF(CO882&gt;='PAINEL E TARGET'!$T$18,'PAINEL E TARGET'!$S$18,'PAINEL E TARGET'!$S$19))))))))</f>
        <v>Não elegível</v>
      </c>
      <c r="CQ882" s="17">
        <f>IFERROR(VLOOKUP($BW882,'PAINEL E TARGET'!$G$1:$Q$99,5,0),0)</f>
        <v>0.25</v>
      </c>
      <c r="CR882" s="17">
        <f>VLOOKUP(CP882,'PAINEL E TARGET'!$S$10:$U$19,3,0)</f>
        <v>0</v>
      </c>
      <c r="CS882" s="16">
        <f t="shared" si="497"/>
        <v>0</v>
      </c>
      <c r="CT882" s="17">
        <f t="shared" si="483"/>
        <v>0.79100000000000004</v>
      </c>
      <c r="CU882" s="33" t="str">
        <f>IF(CT882&gt;='PAINEL E TARGET'!$T$11,'PAINEL E TARGET'!$S$11,
IF(CT882&gt;='PAINEL E TARGET'!$T$12,'PAINEL E TARGET'!$S$12,
IF(CT882&gt;='PAINEL E TARGET'!$T$13,'PAINEL E TARGET'!$S$13,
IF(CT882&gt;='PAINEL E TARGET'!$T$14,'PAINEL E TARGET'!$S$14,
IF(CT882&gt;='PAINEL E TARGET'!$T$15,'PAINEL E TARGET'!$S$15,
IF(CT882&gt;='PAINEL E TARGET'!$T$16,'PAINEL E TARGET'!$S$16,
IF(CT882&gt;='PAINEL E TARGET'!$T$17,'PAINEL E TARGET'!$S$17,
IF(CT882&gt;='PAINEL E TARGET'!$T$18,'PAINEL E TARGET'!$S$18,'PAINEL E TARGET'!$S$19))))))))</f>
        <v>Não elegível</v>
      </c>
      <c r="CV882" s="17">
        <f>IFERROR(VLOOKUP($BW882,'PAINEL E TARGET'!$G$1:$Q$99,6,0),0)</f>
        <v>0.2</v>
      </c>
      <c r="CW882" s="17">
        <f>VLOOKUP(CU882,'PAINEL E TARGET'!$S$10:$U$19,3,0)</f>
        <v>0</v>
      </c>
      <c r="CX882" s="16">
        <f t="shared" si="498"/>
        <v>0</v>
      </c>
      <c r="CY882" s="17">
        <f t="shared" si="484"/>
        <v>1.4710000000000001</v>
      </c>
      <c r="CZ882" s="33" t="str">
        <f>IF(CY882&gt;='PAINEL E TARGET'!$T$11,'PAINEL E TARGET'!$S$11,
IF(CY882&gt;='PAINEL E TARGET'!$T$12,'PAINEL E TARGET'!$S$12,
IF(CY882&gt;='PAINEL E TARGET'!$T$13,'PAINEL E TARGET'!$S$13,
IF(CY882&gt;='PAINEL E TARGET'!$T$14,'PAINEL E TARGET'!$S$14,
IF(CY882&gt;='PAINEL E TARGET'!$T$15,'PAINEL E TARGET'!$S$15,
IF(CY882&gt;='PAINEL E TARGET'!$T$16,'PAINEL E TARGET'!$S$16,
IF(CY882&gt;='PAINEL E TARGET'!$T$17,'PAINEL E TARGET'!$S$17,
IF(CY882&gt;='PAINEL E TARGET'!$T$18,'PAINEL E TARGET'!$S$18,'PAINEL E TARGET'!$S$19))))))))</f>
        <v>8. Fx de 130% ou mais</v>
      </c>
      <c r="DA882" s="17">
        <f>IFERROR(VLOOKUP($BW882,'PAINEL E TARGET'!$G$1:$Q$99,7,0),0)</f>
        <v>0.15</v>
      </c>
      <c r="DB882" s="17">
        <f>VLOOKUP(CZ882,'PAINEL E TARGET'!$S$10:$U$19,3,0)</f>
        <v>1.6</v>
      </c>
      <c r="DC882" s="16">
        <f t="shared" si="499"/>
        <v>576</v>
      </c>
      <c r="DD882" s="17">
        <f t="shared" si="485"/>
        <v>1.07</v>
      </c>
      <c r="DE882" s="33" t="str">
        <f>IF(DD882&gt;='PAINEL E TARGET'!$T$11,'PAINEL E TARGET'!$S$11,
IF(DD882&gt;='PAINEL E TARGET'!$T$12,'PAINEL E TARGET'!$S$12,
IF(DD882&gt;='PAINEL E TARGET'!$T$13,'PAINEL E TARGET'!$S$13,
IF(DD882&gt;='PAINEL E TARGET'!$T$14,'PAINEL E TARGET'!$S$14,
IF(DD882&gt;='PAINEL E TARGET'!$T$15,'PAINEL E TARGET'!$S$15,
IF(DD882&gt;='PAINEL E TARGET'!$T$16,'PAINEL E TARGET'!$S$16,
IF(DD882&gt;='PAINEL E TARGET'!$T$17,'PAINEL E TARGET'!$S$17,
IF(DD882&gt;='PAINEL E TARGET'!$T$18,'PAINEL E TARGET'!$S$18,'PAINEL E TARGET'!$S$19))))))))</f>
        <v>3. Fx de 105% a 109,9%</v>
      </c>
      <c r="DF882" s="17">
        <f>IFERROR(VLOOKUP($BW882,'PAINEL E TARGET'!$G$1:$Q$99,8,0),0)</f>
        <v>0.1</v>
      </c>
      <c r="DG882" s="17">
        <f>VLOOKUP(DE882,'PAINEL E TARGET'!$S$10:$U$19,3,0)</f>
        <v>1.1000000000000001</v>
      </c>
      <c r="DH882" s="16">
        <f t="shared" si="500"/>
        <v>264.00000000000006</v>
      </c>
      <c r="DI882" s="17">
        <f t="shared" si="486"/>
        <v>0.67900000000000005</v>
      </c>
      <c r="DJ882" s="33" t="str">
        <f>IF(DI882&gt;='PAINEL E TARGET'!$T$11,'PAINEL E TARGET'!$S$11,
IF(DI882&gt;='PAINEL E TARGET'!$T$12,'PAINEL E TARGET'!$S$12,
IF(DI882&gt;='PAINEL E TARGET'!$T$13,'PAINEL E TARGET'!$S$13,
IF(DI882&gt;='PAINEL E TARGET'!$T$14,'PAINEL E TARGET'!$S$14,
IF(DI882&gt;='PAINEL E TARGET'!$T$15,'PAINEL E TARGET'!$S$15,
IF(DI882&gt;='PAINEL E TARGET'!$T$16,'PAINEL E TARGET'!$S$16,
IF(DI882&gt;='PAINEL E TARGET'!$T$17,'PAINEL E TARGET'!$S$17,
IF(DI882&gt;='PAINEL E TARGET'!$T$18,'PAINEL E TARGET'!$S$18,'PAINEL E TARGET'!$S$19))))))))</f>
        <v>Não elegível</v>
      </c>
      <c r="DK882" s="17">
        <f>IFERROR(VLOOKUP($BW882,'PAINEL E TARGET'!$G$1:$Q$99,9,0),0)</f>
        <v>0.05</v>
      </c>
      <c r="DL882" s="17">
        <f>VLOOKUP(DJ882,'PAINEL E TARGET'!$S$10:$U$19,3,0)</f>
        <v>0</v>
      </c>
      <c r="DM882" s="16">
        <f t="shared" si="501"/>
        <v>0</v>
      </c>
      <c r="DN882" s="17">
        <f t="shared" si="487"/>
        <v>0.47599999999999998</v>
      </c>
      <c r="DO882" s="33" t="str">
        <f>IF(DN882&gt;='PAINEL E TARGET'!$T$11,'PAINEL E TARGET'!$S$11,
IF(DN882&gt;='PAINEL E TARGET'!$T$12,'PAINEL E TARGET'!$S$12,
IF(DN882&gt;='PAINEL E TARGET'!$T$13,'PAINEL E TARGET'!$S$13,
IF(DN882&gt;='PAINEL E TARGET'!$T$14,'PAINEL E TARGET'!$S$14,
IF(DN882&gt;='PAINEL E TARGET'!$T$15,'PAINEL E TARGET'!$S$15,
IF(DN882&gt;='PAINEL E TARGET'!$T$16,'PAINEL E TARGET'!$S$16,
IF(DN882&gt;='PAINEL E TARGET'!$T$17,'PAINEL E TARGET'!$S$17,
IF(DN882&gt;='PAINEL E TARGET'!$T$18,'PAINEL E TARGET'!$S$18,'PAINEL E TARGET'!$S$19))))))))</f>
        <v>Não elegível</v>
      </c>
      <c r="DP882" s="17">
        <f>IFERROR(VLOOKUP($BW882,'PAINEL E TARGET'!$G$1:$Q$99,10,0),0)</f>
        <v>0</v>
      </c>
      <c r="DQ882" s="17">
        <f>VLOOKUP(DO882,'PAINEL E TARGET'!$S$10:$U$19,3,0)</f>
        <v>0</v>
      </c>
      <c r="DR882" s="16">
        <f t="shared" si="502"/>
        <v>0</v>
      </c>
      <c r="DS882" s="17">
        <f t="shared" si="488"/>
        <v>0.9</v>
      </c>
      <c r="DT882" s="16">
        <f>IF(DS882&gt;=1,VLOOKUP(BO882,'PAINEL E TARGET'!$S$1:$W$8,5,0),0)</f>
        <v>0</v>
      </c>
      <c r="DU882" s="16">
        <f t="shared" si="503"/>
        <v>1140</v>
      </c>
    </row>
    <row r="883" spans="2:125" s="32" customFormat="1" x14ac:dyDescent="0.2">
      <c r="B883" s="44">
        <v>43541</v>
      </c>
      <c r="C883" s="65">
        <v>1830</v>
      </c>
      <c r="D883" s="66" t="s">
        <v>875</v>
      </c>
      <c r="E883" s="65">
        <v>513</v>
      </c>
      <c r="F883" s="65" t="s">
        <v>944</v>
      </c>
      <c r="G883" s="67">
        <v>1017691.1421545636</v>
      </c>
      <c r="H883" s="67">
        <v>571217.92066109669</v>
      </c>
      <c r="I883" s="67">
        <v>433659.80999999994</v>
      </c>
      <c r="J883" s="68">
        <v>0.75918453240771155</v>
      </c>
      <c r="K883" s="67">
        <v>64957.510136051016</v>
      </c>
      <c r="L883" s="67">
        <v>464172.36315268697</v>
      </c>
      <c r="M883" s="67">
        <v>49451.89</v>
      </c>
      <c r="N883" s="67">
        <v>370910.12</v>
      </c>
      <c r="O883" s="67">
        <v>942371.65775450657</v>
      </c>
      <c r="P883" s="67" t="s">
        <v>1082</v>
      </c>
      <c r="Q883" s="67" t="s">
        <v>1082</v>
      </c>
      <c r="R883" s="67">
        <v>0</v>
      </c>
      <c r="S883" s="67">
        <v>0</v>
      </c>
      <c r="T883" s="68">
        <v>9.67382727455042E-2</v>
      </c>
      <c r="U883" s="68">
        <v>6.2412799862670738E-2</v>
      </c>
      <c r="V883" s="68">
        <v>0.64517174114597065</v>
      </c>
      <c r="W883" s="67">
        <v>51187.11</v>
      </c>
      <c r="X883" s="67">
        <v>26235.969999999998</v>
      </c>
      <c r="Y883" s="68">
        <v>0.51255032761177566</v>
      </c>
      <c r="Z883" s="68">
        <v>0.14411395736560284</v>
      </c>
      <c r="AA883" s="68">
        <v>0.12726287991628929</v>
      </c>
      <c r="AB883" s="68">
        <v>0.88307116286756293</v>
      </c>
      <c r="AC883" s="67">
        <v>76255</v>
      </c>
      <c r="AD883" s="67">
        <v>53496.479999999996</v>
      </c>
      <c r="AE883" s="68">
        <v>0.70154717723427962</v>
      </c>
      <c r="AF883" s="43">
        <v>80</v>
      </c>
      <c r="AG883" s="43">
        <v>76</v>
      </c>
      <c r="AH883" s="43">
        <v>20</v>
      </c>
      <c r="AI883" s="43">
        <v>13</v>
      </c>
      <c r="AJ883" s="67">
        <v>26532.260000000002</v>
      </c>
      <c r="AK883" s="67">
        <v>12572.5</v>
      </c>
      <c r="AL883" s="68">
        <v>0.47385710829005895</v>
      </c>
      <c r="AM883" s="67">
        <v>7423.6099999999988</v>
      </c>
      <c r="AN883" s="67">
        <v>1758.2</v>
      </c>
      <c r="AO883" s="68">
        <v>0.23683895032201319</v>
      </c>
      <c r="AP883" s="67">
        <v>4255.92</v>
      </c>
      <c r="AQ883" s="67">
        <v>2385.5000000000005</v>
      </c>
      <c r="AR883" s="68">
        <v>0.56051335551420145</v>
      </c>
      <c r="AS883" s="67">
        <v>12975.320000000002</v>
      </c>
      <c r="AT883" s="67">
        <v>9519.77</v>
      </c>
      <c r="AU883" s="68">
        <v>0.73368286870766963</v>
      </c>
      <c r="AV883" s="43">
        <v>1013.9000000000001</v>
      </c>
      <c r="AW883" s="43">
        <v>1009.8199999999999</v>
      </c>
      <c r="AX883" s="69">
        <v>0.99597593451030664</v>
      </c>
      <c r="AY883" s="43">
        <v>64957.510136051016</v>
      </c>
      <c r="AZ883" s="43">
        <v>49451.89</v>
      </c>
      <c r="BA883" s="43">
        <v>25435.461968759431</v>
      </c>
      <c r="BB883" s="43">
        <v>24408.760000000002</v>
      </c>
      <c r="BC883" s="43">
        <v>115682.03820102679</v>
      </c>
      <c r="BD883" s="43">
        <v>45349.667058600862</v>
      </c>
      <c r="BE883" s="43">
        <v>91783.190000000017</v>
      </c>
      <c r="BF883" s="43">
        <v>136732.44</v>
      </c>
      <c r="BG883" s="43">
        <v>1809.5500000000006</v>
      </c>
      <c r="BH883" s="43">
        <v>45</v>
      </c>
      <c r="BI883" s="44">
        <v>43173</v>
      </c>
      <c r="BJ883" s="44">
        <v>43541</v>
      </c>
      <c r="BK883" s="44">
        <v>43172</v>
      </c>
      <c r="BL883" s="43">
        <f t="shared" si="489"/>
        <v>433659.80999999994</v>
      </c>
      <c r="BM883" s="43">
        <f t="shared" si="490"/>
        <v>420362.01</v>
      </c>
      <c r="BO883" s="16" t="str">
        <f>IFERROR(VLOOKUP($C883,'PORTE LOJA'!A:B,2,0),"PORTE 1")</f>
        <v>PORTE 2</v>
      </c>
      <c r="BP883" s="16">
        <f>VLOOKUP(BO883,'PAINEL E TARGET'!$S$1:$W$8,3,0)</f>
        <v>1875</v>
      </c>
      <c r="BQ883" s="16">
        <f t="shared" si="468"/>
        <v>1</v>
      </c>
      <c r="BR883" s="16">
        <f t="shared" si="469"/>
        <v>1</v>
      </c>
      <c r="BS883" s="16">
        <f t="shared" si="470"/>
        <v>1</v>
      </c>
      <c r="BT883" s="16">
        <f t="shared" si="471"/>
        <v>1</v>
      </c>
      <c r="BU883" s="16">
        <f t="shared" si="472"/>
        <v>1</v>
      </c>
      <c r="BV883" s="16">
        <f t="shared" si="473"/>
        <v>1</v>
      </c>
      <c r="BW883" s="17" t="str">
        <f t="shared" si="491"/>
        <v>111111</v>
      </c>
      <c r="BY883" s="17">
        <f t="shared" si="474"/>
        <v>0.75900000000000001</v>
      </c>
      <c r="BZ883" s="17">
        <f t="shared" si="475"/>
        <v>0.79400000000000004</v>
      </c>
      <c r="CA883" s="17" t="str">
        <f t="shared" si="492"/>
        <v>Sem Retira</v>
      </c>
      <c r="CB883" s="17">
        <f t="shared" si="493"/>
        <v>0.79400000000000004</v>
      </c>
      <c r="CC883" s="33" t="str">
        <f>IF(CB883&gt;='PAINEL E TARGET'!$T$11,'PAINEL E TARGET'!$S$11,
IF(CB883&gt;='PAINEL E TARGET'!$T$12,'PAINEL E TARGET'!$S$12,
IF(CB883&gt;='PAINEL E TARGET'!$T$13,'PAINEL E TARGET'!$S$13,
IF(CB883&gt;='PAINEL E TARGET'!$T$14,'PAINEL E TARGET'!$S$14,
IF(CB883&gt;='PAINEL E TARGET'!$T$15,'PAINEL E TARGET'!$S$15,
IF(CB883&gt;='PAINEL E TARGET'!$T$16,'PAINEL E TARGET'!$S$16,
IF(CB883&gt;='PAINEL E TARGET'!$T$17,'PAINEL E TARGET'!$S$17,
IF(CB883&gt;='PAINEL E TARGET'!$T$18,'PAINEL E TARGET'!$S$18,'PAINEL E TARGET'!$S$19))))))))</f>
        <v>Não elegível</v>
      </c>
      <c r="CD883" s="17">
        <f>IFERROR(VLOOKUP($BW883,'PAINEL E TARGET'!$G$1:$Q$99,4,0),0)</f>
        <v>0.25</v>
      </c>
      <c r="CE883" s="17">
        <f>VLOOKUP(CC883,'PAINEL E TARGET'!$S$10:$U$19,3,0)</f>
        <v>0</v>
      </c>
      <c r="CF883" s="16">
        <f t="shared" si="494"/>
        <v>0</v>
      </c>
      <c r="CG883" s="17">
        <f t="shared" si="476"/>
        <v>0.47399999999999998</v>
      </c>
      <c r="CH883" s="17">
        <f t="shared" si="477"/>
        <v>0.23699999999999999</v>
      </c>
      <c r="CI883" s="17">
        <f t="shared" si="478"/>
        <v>0.56100000000000005</v>
      </c>
      <c r="CJ883" s="17">
        <f t="shared" si="479"/>
        <v>0.73399999999999999</v>
      </c>
      <c r="CK883" s="17">
        <f t="shared" si="480"/>
        <v>0.996</v>
      </c>
      <c r="CL883" s="17">
        <f t="shared" si="481"/>
        <v>0.51300000000000001</v>
      </c>
      <c r="CM883" s="16">
        <f t="shared" si="482"/>
        <v>2</v>
      </c>
      <c r="CN883" s="17" t="str">
        <f t="shared" si="495"/>
        <v>não ok</v>
      </c>
      <c r="CO883" s="17">
        <f t="shared" si="496"/>
        <v>0</v>
      </c>
      <c r="CP883" s="33" t="str">
        <f>IF(CO883&gt;='PAINEL E TARGET'!$T$11,'PAINEL E TARGET'!$S$11,
IF(CO883&gt;='PAINEL E TARGET'!$T$12,'PAINEL E TARGET'!$S$12,
IF(CO883&gt;='PAINEL E TARGET'!$T$13,'PAINEL E TARGET'!$S$13,
IF(CO883&gt;='PAINEL E TARGET'!$T$14,'PAINEL E TARGET'!$S$14,
IF(CO883&gt;='PAINEL E TARGET'!$T$15,'PAINEL E TARGET'!$S$15,
IF(CO883&gt;='PAINEL E TARGET'!$T$16,'PAINEL E TARGET'!$S$16,
IF(CO883&gt;='PAINEL E TARGET'!$T$17,'PAINEL E TARGET'!$S$17,
IF(CO883&gt;='PAINEL E TARGET'!$T$18,'PAINEL E TARGET'!$S$18,'PAINEL E TARGET'!$S$19))))))))</f>
        <v>Não elegível</v>
      </c>
      <c r="CQ883" s="17">
        <f>IFERROR(VLOOKUP($BW883,'PAINEL E TARGET'!$G$1:$Q$99,5,0),0)</f>
        <v>0.25</v>
      </c>
      <c r="CR883" s="17">
        <f>VLOOKUP(CP883,'PAINEL E TARGET'!$S$10:$U$19,3,0)</f>
        <v>0</v>
      </c>
      <c r="CS883" s="16">
        <f t="shared" si="497"/>
        <v>0</v>
      </c>
      <c r="CT883" s="17">
        <f t="shared" si="483"/>
        <v>0.70199999999999996</v>
      </c>
      <c r="CU883" s="33" t="str">
        <f>IF(CT883&gt;='PAINEL E TARGET'!$T$11,'PAINEL E TARGET'!$S$11,
IF(CT883&gt;='PAINEL E TARGET'!$T$12,'PAINEL E TARGET'!$S$12,
IF(CT883&gt;='PAINEL E TARGET'!$T$13,'PAINEL E TARGET'!$S$13,
IF(CT883&gt;='PAINEL E TARGET'!$T$14,'PAINEL E TARGET'!$S$14,
IF(CT883&gt;='PAINEL E TARGET'!$T$15,'PAINEL E TARGET'!$S$15,
IF(CT883&gt;='PAINEL E TARGET'!$T$16,'PAINEL E TARGET'!$S$16,
IF(CT883&gt;='PAINEL E TARGET'!$T$17,'PAINEL E TARGET'!$S$17,
IF(CT883&gt;='PAINEL E TARGET'!$T$18,'PAINEL E TARGET'!$S$18,'PAINEL E TARGET'!$S$19))))))))</f>
        <v>Não elegível</v>
      </c>
      <c r="CV883" s="17">
        <f>IFERROR(VLOOKUP($BW883,'PAINEL E TARGET'!$G$1:$Q$99,6,0),0)</f>
        <v>0.2</v>
      </c>
      <c r="CW883" s="17">
        <f>VLOOKUP(CU883,'PAINEL E TARGET'!$S$10:$U$19,3,0)</f>
        <v>0</v>
      </c>
      <c r="CX883" s="16">
        <f t="shared" si="498"/>
        <v>0</v>
      </c>
      <c r="CY883" s="17">
        <f t="shared" si="484"/>
        <v>0.76100000000000001</v>
      </c>
      <c r="CZ883" s="33" t="str">
        <f>IF(CY883&gt;='PAINEL E TARGET'!$T$11,'PAINEL E TARGET'!$S$11,
IF(CY883&gt;='PAINEL E TARGET'!$T$12,'PAINEL E TARGET'!$S$12,
IF(CY883&gt;='PAINEL E TARGET'!$T$13,'PAINEL E TARGET'!$S$13,
IF(CY883&gt;='PAINEL E TARGET'!$T$14,'PAINEL E TARGET'!$S$14,
IF(CY883&gt;='PAINEL E TARGET'!$T$15,'PAINEL E TARGET'!$S$15,
IF(CY883&gt;='PAINEL E TARGET'!$T$16,'PAINEL E TARGET'!$S$16,
IF(CY883&gt;='PAINEL E TARGET'!$T$17,'PAINEL E TARGET'!$S$17,
IF(CY883&gt;='PAINEL E TARGET'!$T$18,'PAINEL E TARGET'!$S$18,'PAINEL E TARGET'!$S$19))))))))</f>
        <v>Não elegível</v>
      </c>
      <c r="DA883" s="17">
        <f>IFERROR(VLOOKUP($BW883,'PAINEL E TARGET'!$G$1:$Q$99,7,0),0)</f>
        <v>0.15</v>
      </c>
      <c r="DB883" s="17">
        <f>VLOOKUP(CZ883,'PAINEL E TARGET'!$S$10:$U$19,3,0)</f>
        <v>0</v>
      </c>
      <c r="DC883" s="16">
        <f t="shared" si="499"/>
        <v>0</v>
      </c>
      <c r="DD883" s="17">
        <f t="shared" si="485"/>
        <v>0.96</v>
      </c>
      <c r="DE883" s="33" t="str">
        <f>IF(DD883&gt;='PAINEL E TARGET'!$T$11,'PAINEL E TARGET'!$S$11,
IF(DD883&gt;='PAINEL E TARGET'!$T$12,'PAINEL E TARGET'!$S$12,
IF(DD883&gt;='PAINEL E TARGET'!$T$13,'PAINEL E TARGET'!$S$13,
IF(DD883&gt;='PAINEL E TARGET'!$T$14,'PAINEL E TARGET'!$S$14,
IF(DD883&gt;='PAINEL E TARGET'!$T$15,'PAINEL E TARGET'!$S$15,
IF(DD883&gt;='PAINEL E TARGET'!$T$16,'PAINEL E TARGET'!$S$16,
IF(DD883&gt;='PAINEL E TARGET'!$T$17,'PAINEL E TARGET'!$S$17,
IF(DD883&gt;='PAINEL E TARGET'!$T$18,'PAINEL E TARGET'!$S$18,'PAINEL E TARGET'!$S$19))))))))</f>
        <v>1. Fx de 90% a 99,9%</v>
      </c>
      <c r="DF883" s="17">
        <f>IFERROR(VLOOKUP($BW883,'PAINEL E TARGET'!$G$1:$Q$99,8,0),0)</f>
        <v>0.1</v>
      </c>
      <c r="DG883" s="17">
        <f>VLOOKUP(DE883,'PAINEL E TARGET'!$S$10:$U$19,3,0)</f>
        <v>0.5</v>
      </c>
      <c r="DH883" s="16">
        <f t="shared" si="500"/>
        <v>93.75</v>
      </c>
      <c r="DI883" s="17">
        <f t="shared" si="486"/>
        <v>0.65</v>
      </c>
      <c r="DJ883" s="33" t="str">
        <f>IF(DI883&gt;='PAINEL E TARGET'!$T$11,'PAINEL E TARGET'!$S$11,
IF(DI883&gt;='PAINEL E TARGET'!$T$12,'PAINEL E TARGET'!$S$12,
IF(DI883&gt;='PAINEL E TARGET'!$T$13,'PAINEL E TARGET'!$S$13,
IF(DI883&gt;='PAINEL E TARGET'!$T$14,'PAINEL E TARGET'!$S$14,
IF(DI883&gt;='PAINEL E TARGET'!$T$15,'PAINEL E TARGET'!$S$15,
IF(DI883&gt;='PAINEL E TARGET'!$T$16,'PAINEL E TARGET'!$S$16,
IF(DI883&gt;='PAINEL E TARGET'!$T$17,'PAINEL E TARGET'!$S$17,
IF(DI883&gt;='PAINEL E TARGET'!$T$18,'PAINEL E TARGET'!$S$18,'PAINEL E TARGET'!$S$19))))))))</f>
        <v>Não elegível</v>
      </c>
      <c r="DK883" s="17">
        <f>IFERROR(VLOOKUP($BW883,'PAINEL E TARGET'!$G$1:$Q$99,9,0),0)</f>
        <v>0.05</v>
      </c>
      <c r="DL883" s="17">
        <f>VLOOKUP(DJ883,'PAINEL E TARGET'!$S$10:$U$19,3,0)</f>
        <v>0</v>
      </c>
      <c r="DM883" s="16">
        <f t="shared" si="501"/>
        <v>0</v>
      </c>
      <c r="DN883" s="17">
        <f t="shared" si="487"/>
        <v>0.996</v>
      </c>
      <c r="DO883" s="33" t="str">
        <f>IF(DN883&gt;='PAINEL E TARGET'!$T$11,'PAINEL E TARGET'!$S$11,
IF(DN883&gt;='PAINEL E TARGET'!$T$12,'PAINEL E TARGET'!$S$12,
IF(DN883&gt;='PAINEL E TARGET'!$T$13,'PAINEL E TARGET'!$S$13,
IF(DN883&gt;='PAINEL E TARGET'!$T$14,'PAINEL E TARGET'!$S$14,
IF(DN883&gt;='PAINEL E TARGET'!$T$15,'PAINEL E TARGET'!$S$15,
IF(DN883&gt;='PAINEL E TARGET'!$T$16,'PAINEL E TARGET'!$S$16,
IF(DN883&gt;='PAINEL E TARGET'!$T$17,'PAINEL E TARGET'!$S$17,
IF(DN883&gt;='PAINEL E TARGET'!$T$18,'PAINEL E TARGET'!$S$18,'PAINEL E TARGET'!$S$19))))))))</f>
        <v>1. Fx de 90% a 99,9%</v>
      </c>
      <c r="DP883" s="17">
        <f>IFERROR(VLOOKUP($BW883,'PAINEL E TARGET'!$G$1:$Q$99,10,0),0)</f>
        <v>0</v>
      </c>
      <c r="DQ883" s="17">
        <f>VLOOKUP(DO883,'PAINEL E TARGET'!$S$10:$U$19,3,0)</f>
        <v>0.5</v>
      </c>
      <c r="DR883" s="16">
        <f t="shared" si="502"/>
        <v>0</v>
      </c>
      <c r="DS883" s="17">
        <f t="shared" si="488"/>
        <v>0.95</v>
      </c>
      <c r="DT883" s="16">
        <f>IF(DS883&gt;=1,VLOOKUP(BO883,'PAINEL E TARGET'!$S$1:$W$8,5,0),0)</f>
        <v>0</v>
      </c>
      <c r="DU883" s="16">
        <f t="shared" si="503"/>
        <v>93.75</v>
      </c>
    </row>
    <row r="884" spans="2:125" s="32" customFormat="1" x14ac:dyDescent="0.2">
      <c r="B884" s="44">
        <v>43541</v>
      </c>
      <c r="C884" s="65">
        <v>1832</v>
      </c>
      <c r="D884" s="66" t="s">
        <v>876</v>
      </c>
      <c r="E884" s="65">
        <v>415</v>
      </c>
      <c r="F884" s="65" t="s">
        <v>1020</v>
      </c>
      <c r="G884" s="67">
        <v>974384.28058327944</v>
      </c>
      <c r="H884" s="67">
        <v>570278.3956655435</v>
      </c>
      <c r="I884" s="67">
        <v>496612.09000000008</v>
      </c>
      <c r="J884" s="68">
        <v>0.87082395856926831</v>
      </c>
      <c r="K884" s="67">
        <v>1773.4372951385906</v>
      </c>
      <c r="L884" s="67">
        <v>527254.96265635744</v>
      </c>
      <c r="M884" s="67">
        <v>0</v>
      </c>
      <c r="N884" s="67">
        <v>477336.18999999994</v>
      </c>
      <c r="O884" s="67">
        <v>904629.57799467712</v>
      </c>
      <c r="P884" s="67" t="s">
        <v>1082</v>
      </c>
      <c r="Q884" s="67" t="s">
        <v>1082</v>
      </c>
      <c r="R884" s="67">
        <v>0</v>
      </c>
      <c r="S884" s="67">
        <v>0</v>
      </c>
      <c r="T884" s="68">
        <v>9.9160914621615193E-2</v>
      </c>
      <c r="U884" s="68">
        <v>0.10261725598471801</v>
      </c>
      <c r="V884" s="68">
        <v>1.0348558842593552</v>
      </c>
      <c r="W884" s="67">
        <v>52458.94</v>
      </c>
      <c r="X884" s="67">
        <v>48982.93</v>
      </c>
      <c r="Y884" s="68">
        <v>0.93373846288163653</v>
      </c>
      <c r="Z884" s="68">
        <v>6.564893303116473E-2</v>
      </c>
      <c r="AA884" s="68">
        <v>7.7256032064109775E-2</v>
      </c>
      <c r="AB884" s="68">
        <v>1.1768056005942236</v>
      </c>
      <c r="AC884" s="67">
        <v>34730.15</v>
      </c>
      <c r="AD884" s="67">
        <v>36877.1</v>
      </c>
      <c r="AE884" s="68">
        <v>1.0618180457038049</v>
      </c>
      <c r="AF884" s="43">
        <v>80</v>
      </c>
      <c r="AG884" s="43">
        <v>77</v>
      </c>
      <c r="AH884" s="43">
        <v>14</v>
      </c>
      <c r="AI884" s="43">
        <v>10</v>
      </c>
      <c r="AJ884" s="67">
        <v>13895.810000000001</v>
      </c>
      <c r="AK884" s="67">
        <v>7519.5</v>
      </c>
      <c r="AL884" s="68">
        <v>0.54113434193472698</v>
      </c>
      <c r="AM884" s="67">
        <v>0</v>
      </c>
      <c r="AN884" s="67">
        <v>99.8</v>
      </c>
      <c r="AO884" s="68">
        <v>0</v>
      </c>
      <c r="AP884" s="67">
        <v>0</v>
      </c>
      <c r="AQ884" s="67">
        <v>0</v>
      </c>
      <c r="AR884" s="68">
        <v>0</v>
      </c>
      <c r="AS884" s="67">
        <v>38563.129999999997</v>
      </c>
      <c r="AT884" s="67">
        <v>41363.629999999997</v>
      </c>
      <c r="AU884" s="68">
        <v>1.0726211798679204</v>
      </c>
      <c r="AV884" s="43">
        <v>1014.8299999999999</v>
      </c>
      <c r="AW884" s="43">
        <v>549.89</v>
      </c>
      <c r="AX884" s="69">
        <v>0.54185430072031771</v>
      </c>
      <c r="AY884" s="43">
        <v>1773.4372951385906</v>
      </c>
      <c r="AZ884" s="43">
        <v>0</v>
      </c>
      <c r="BA884" s="43">
        <v>235.47155779890136</v>
      </c>
      <c r="BB884" s="43">
        <v>0</v>
      </c>
      <c r="BC884" s="43">
        <v>3030.814151075871</v>
      </c>
      <c r="BD884" s="43">
        <v>402.27575032766191</v>
      </c>
      <c r="BE884" s="43">
        <v>90443.000000000015</v>
      </c>
      <c r="BF884" s="43">
        <v>59877.27</v>
      </c>
      <c r="BG884" s="43">
        <v>1736.1899999999998</v>
      </c>
      <c r="BH884" s="43">
        <v>30</v>
      </c>
      <c r="BI884" s="44">
        <v>43173</v>
      </c>
      <c r="BJ884" s="44">
        <v>43541</v>
      </c>
      <c r="BK884" s="44">
        <v>43172</v>
      </c>
      <c r="BL884" s="43">
        <f t="shared" si="489"/>
        <v>496612.09000000008</v>
      </c>
      <c r="BM884" s="43">
        <f t="shared" si="490"/>
        <v>477336.18999999994</v>
      </c>
      <c r="BO884" s="16" t="str">
        <f>IFERROR(VLOOKUP($C884,'PORTE LOJA'!A:B,2,0),"PORTE 1")</f>
        <v>PORTE 2</v>
      </c>
      <c r="BP884" s="16">
        <f>VLOOKUP(BO884,'PAINEL E TARGET'!$S$1:$W$8,3,0)</f>
        <v>1875</v>
      </c>
      <c r="BQ884" s="16" t="str">
        <f t="shared" si="468"/>
        <v>MOB</v>
      </c>
      <c r="BR884" s="16">
        <f t="shared" si="469"/>
        <v>1</v>
      </c>
      <c r="BS884" s="16">
        <f t="shared" si="470"/>
        <v>1</v>
      </c>
      <c r="BT884" s="16">
        <f t="shared" si="471"/>
        <v>1</v>
      </c>
      <c r="BU884" s="16">
        <f t="shared" si="472"/>
        <v>1</v>
      </c>
      <c r="BV884" s="16">
        <f t="shared" si="473"/>
        <v>1</v>
      </c>
      <c r="BW884" s="17" t="str">
        <f t="shared" si="491"/>
        <v>MOB11111</v>
      </c>
      <c r="BY884" s="17">
        <f t="shared" si="474"/>
        <v>0.871</v>
      </c>
      <c r="BZ884" s="17">
        <f t="shared" si="475"/>
        <v>0.90200000000000002</v>
      </c>
      <c r="CA884" s="17" t="str">
        <f t="shared" si="492"/>
        <v>Sem Retira</v>
      </c>
      <c r="CB884" s="17">
        <f t="shared" si="493"/>
        <v>0.90200000000000002</v>
      </c>
      <c r="CC884" s="33" t="str">
        <f>IF(CB884&gt;='PAINEL E TARGET'!$T$11,'PAINEL E TARGET'!$S$11,
IF(CB884&gt;='PAINEL E TARGET'!$T$12,'PAINEL E TARGET'!$S$12,
IF(CB884&gt;='PAINEL E TARGET'!$T$13,'PAINEL E TARGET'!$S$13,
IF(CB884&gt;='PAINEL E TARGET'!$T$14,'PAINEL E TARGET'!$S$14,
IF(CB884&gt;='PAINEL E TARGET'!$T$15,'PAINEL E TARGET'!$S$15,
IF(CB884&gt;='PAINEL E TARGET'!$T$16,'PAINEL E TARGET'!$S$16,
IF(CB884&gt;='PAINEL E TARGET'!$T$17,'PAINEL E TARGET'!$S$17,
IF(CB884&gt;='PAINEL E TARGET'!$T$18,'PAINEL E TARGET'!$S$18,'PAINEL E TARGET'!$S$19))))))))</f>
        <v>1. Fx de 90% a 99,9%</v>
      </c>
      <c r="CD884" s="17">
        <f>IFERROR(VLOOKUP($BW884,'PAINEL E TARGET'!$G$1:$Q$99,4,0),0)</f>
        <v>0.25</v>
      </c>
      <c r="CE884" s="17">
        <f>VLOOKUP(CC884,'PAINEL E TARGET'!$S$10:$U$19,3,0)</f>
        <v>0.5</v>
      </c>
      <c r="CF884" s="16">
        <f t="shared" si="494"/>
        <v>234.375</v>
      </c>
      <c r="CG884" s="17">
        <f t="shared" si="476"/>
        <v>0.54100000000000004</v>
      </c>
      <c r="CH884" s="17" t="str">
        <f t="shared" si="477"/>
        <v>sem meta</v>
      </c>
      <c r="CI884" s="17" t="str">
        <f t="shared" si="478"/>
        <v>sem meta</v>
      </c>
      <c r="CJ884" s="17">
        <f t="shared" si="479"/>
        <v>1.073</v>
      </c>
      <c r="CK884" s="17">
        <f t="shared" si="480"/>
        <v>0.54200000000000004</v>
      </c>
      <c r="CL884" s="17">
        <f t="shared" si="481"/>
        <v>0.93400000000000005</v>
      </c>
      <c r="CM884" s="16">
        <f t="shared" si="482"/>
        <v>3</v>
      </c>
      <c r="CN884" s="17" t="str">
        <f t="shared" si="495"/>
        <v>não ok</v>
      </c>
      <c r="CO884" s="17">
        <f t="shared" si="496"/>
        <v>0</v>
      </c>
      <c r="CP884" s="33" t="str">
        <f>IF(CO884&gt;='PAINEL E TARGET'!$T$11,'PAINEL E TARGET'!$S$11,
IF(CO884&gt;='PAINEL E TARGET'!$T$12,'PAINEL E TARGET'!$S$12,
IF(CO884&gt;='PAINEL E TARGET'!$T$13,'PAINEL E TARGET'!$S$13,
IF(CO884&gt;='PAINEL E TARGET'!$T$14,'PAINEL E TARGET'!$S$14,
IF(CO884&gt;='PAINEL E TARGET'!$T$15,'PAINEL E TARGET'!$S$15,
IF(CO884&gt;='PAINEL E TARGET'!$T$16,'PAINEL E TARGET'!$S$16,
IF(CO884&gt;='PAINEL E TARGET'!$T$17,'PAINEL E TARGET'!$S$17,
IF(CO884&gt;='PAINEL E TARGET'!$T$18,'PAINEL E TARGET'!$S$18,'PAINEL E TARGET'!$S$19))))))))</f>
        <v>Não elegível</v>
      </c>
      <c r="CQ884" s="17">
        <f>IFERROR(VLOOKUP($BW884,'PAINEL E TARGET'!$G$1:$Q$99,5,0),0)</f>
        <v>0.25</v>
      </c>
      <c r="CR884" s="17">
        <f>VLOOKUP(CP884,'PAINEL E TARGET'!$S$10:$U$19,3,0)</f>
        <v>0</v>
      </c>
      <c r="CS884" s="16">
        <f t="shared" si="497"/>
        <v>0</v>
      </c>
      <c r="CT884" s="17">
        <f t="shared" si="483"/>
        <v>1.0620000000000001</v>
      </c>
      <c r="CU884" s="33" t="str">
        <f>IF(CT884&gt;='PAINEL E TARGET'!$T$11,'PAINEL E TARGET'!$S$11,
IF(CT884&gt;='PAINEL E TARGET'!$T$12,'PAINEL E TARGET'!$S$12,
IF(CT884&gt;='PAINEL E TARGET'!$T$13,'PAINEL E TARGET'!$S$13,
IF(CT884&gt;='PAINEL E TARGET'!$T$14,'PAINEL E TARGET'!$S$14,
IF(CT884&gt;='PAINEL E TARGET'!$T$15,'PAINEL E TARGET'!$S$15,
IF(CT884&gt;='PAINEL E TARGET'!$T$16,'PAINEL E TARGET'!$S$16,
IF(CT884&gt;='PAINEL E TARGET'!$T$17,'PAINEL E TARGET'!$S$17,
IF(CT884&gt;='PAINEL E TARGET'!$T$18,'PAINEL E TARGET'!$S$18,'PAINEL E TARGET'!$S$19))))))))</f>
        <v>3. Fx de 105% a 109,9%</v>
      </c>
      <c r="CV884" s="17">
        <f>IFERROR(VLOOKUP($BW884,'PAINEL E TARGET'!$G$1:$Q$99,6,0),0)</f>
        <v>0.2</v>
      </c>
      <c r="CW884" s="17">
        <f>VLOOKUP(CU884,'PAINEL E TARGET'!$S$10:$U$19,3,0)</f>
        <v>1.1000000000000001</v>
      </c>
      <c r="CX884" s="16">
        <f t="shared" si="498"/>
        <v>412.50000000000006</v>
      </c>
      <c r="CY884" s="17">
        <f t="shared" si="484"/>
        <v>0</v>
      </c>
      <c r="CZ884" s="33" t="str">
        <f>IF(CY884&gt;='PAINEL E TARGET'!$T$11,'PAINEL E TARGET'!$S$11,
IF(CY884&gt;='PAINEL E TARGET'!$T$12,'PAINEL E TARGET'!$S$12,
IF(CY884&gt;='PAINEL E TARGET'!$T$13,'PAINEL E TARGET'!$S$13,
IF(CY884&gt;='PAINEL E TARGET'!$T$14,'PAINEL E TARGET'!$S$14,
IF(CY884&gt;='PAINEL E TARGET'!$T$15,'PAINEL E TARGET'!$S$15,
IF(CY884&gt;='PAINEL E TARGET'!$T$16,'PAINEL E TARGET'!$S$16,
IF(CY884&gt;='PAINEL E TARGET'!$T$17,'PAINEL E TARGET'!$S$17,
IF(CY884&gt;='PAINEL E TARGET'!$T$18,'PAINEL E TARGET'!$S$18,'PAINEL E TARGET'!$S$19))))))))</f>
        <v>Não elegível</v>
      </c>
      <c r="DA884" s="17">
        <f>IFERROR(VLOOKUP($BW884,'PAINEL E TARGET'!$G$1:$Q$99,7,0),0)</f>
        <v>0</v>
      </c>
      <c r="DB884" s="17">
        <f>VLOOKUP(CZ884,'PAINEL E TARGET'!$S$10:$U$19,3,0)</f>
        <v>0</v>
      </c>
      <c r="DC884" s="16">
        <f t="shared" si="499"/>
        <v>0</v>
      </c>
      <c r="DD884" s="17">
        <f t="shared" si="485"/>
        <v>0</v>
      </c>
      <c r="DE884" s="33" t="str">
        <f>IF(DD884&gt;='PAINEL E TARGET'!$T$11,'PAINEL E TARGET'!$S$11,
IF(DD884&gt;='PAINEL E TARGET'!$T$12,'PAINEL E TARGET'!$S$12,
IF(DD884&gt;='PAINEL E TARGET'!$T$13,'PAINEL E TARGET'!$S$13,
IF(DD884&gt;='PAINEL E TARGET'!$T$14,'PAINEL E TARGET'!$S$14,
IF(DD884&gt;='PAINEL E TARGET'!$T$15,'PAINEL E TARGET'!$S$15,
IF(DD884&gt;='PAINEL E TARGET'!$T$16,'PAINEL E TARGET'!$S$16,
IF(DD884&gt;='PAINEL E TARGET'!$T$17,'PAINEL E TARGET'!$S$17,
IF(DD884&gt;='PAINEL E TARGET'!$T$18,'PAINEL E TARGET'!$S$18,'PAINEL E TARGET'!$S$19))))))))</f>
        <v>Não elegível</v>
      </c>
      <c r="DF884" s="17">
        <f>IFERROR(VLOOKUP($BW884,'PAINEL E TARGET'!$G$1:$Q$99,8,0),0)</f>
        <v>0</v>
      </c>
      <c r="DG884" s="17">
        <f>VLOOKUP(DE884,'PAINEL E TARGET'!$S$10:$U$19,3,0)</f>
        <v>0</v>
      </c>
      <c r="DH884" s="16">
        <f t="shared" si="500"/>
        <v>0</v>
      </c>
      <c r="DI884" s="17">
        <f t="shared" si="486"/>
        <v>0.71399999999999997</v>
      </c>
      <c r="DJ884" s="33" t="str">
        <f>IF(DI884&gt;='PAINEL E TARGET'!$T$11,'PAINEL E TARGET'!$S$11,
IF(DI884&gt;='PAINEL E TARGET'!$T$12,'PAINEL E TARGET'!$S$12,
IF(DI884&gt;='PAINEL E TARGET'!$T$13,'PAINEL E TARGET'!$S$13,
IF(DI884&gt;='PAINEL E TARGET'!$T$14,'PAINEL E TARGET'!$S$14,
IF(DI884&gt;='PAINEL E TARGET'!$T$15,'PAINEL E TARGET'!$S$15,
IF(DI884&gt;='PAINEL E TARGET'!$T$16,'PAINEL E TARGET'!$S$16,
IF(DI884&gt;='PAINEL E TARGET'!$T$17,'PAINEL E TARGET'!$S$17,
IF(DI884&gt;='PAINEL E TARGET'!$T$18,'PAINEL E TARGET'!$S$18,'PAINEL E TARGET'!$S$19))))))))</f>
        <v>Não elegível</v>
      </c>
      <c r="DK884" s="17">
        <f>IFERROR(VLOOKUP($BW884,'PAINEL E TARGET'!$G$1:$Q$99,9,0),0)</f>
        <v>0.1</v>
      </c>
      <c r="DL884" s="17">
        <f>VLOOKUP(DJ884,'PAINEL E TARGET'!$S$10:$U$19,3,0)</f>
        <v>0</v>
      </c>
      <c r="DM884" s="16">
        <f t="shared" si="501"/>
        <v>0</v>
      </c>
      <c r="DN884" s="17">
        <f t="shared" si="487"/>
        <v>0.54200000000000004</v>
      </c>
      <c r="DO884" s="33" t="str">
        <f>IF(DN884&gt;='PAINEL E TARGET'!$T$11,'PAINEL E TARGET'!$S$11,
IF(DN884&gt;='PAINEL E TARGET'!$T$12,'PAINEL E TARGET'!$S$12,
IF(DN884&gt;='PAINEL E TARGET'!$T$13,'PAINEL E TARGET'!$S$13,
IF(DN884&gt;='PAINEL E TARGET'!$T$14,'PAINEL E TARGET'!$S$14,
IF(DN884&gt;='PAINEL E TARGET'!$T$15,'PAINEL E TARGET'!$S$15,
IF(DN884&gt;='PAINEL E TARGET'!$T$16,'PAINEL E TARGET'!$S$16,
IF(DN884&gt;='PAINEL E TARGET'!$T$17,'PAINEL E TARGET'!$S$17,
IF(DN884&gt;='PAINEL E TARGET'!$T$18,'PAINEL E TARGET'!$S$18,'PAINEL E TARGET'!$S$19))))))))</f>
        <v>Não elegível</v>
      </c>
      <c r="DP884" s="17">
        <f>IFERROR(VLOOKUP($BW884,'PAINEL E TARGET'!$G$1:$Q$99,10,0),0)</f>
        <v>0.2</v>
      </c>
      <c r="DQ884" s="17">
        <f>VLOOKUP(DO884,'PAINEL E TARGET'!$S$10:$U$19,3,0)</f>
        <v>0</v>
      </c>
      <c r="DR884" s="16">
        <f t="shared" si="502"/>
        <v>0</v>
      </c>
      <c r="DS884" s="17">
        <f t="shared" si="488"/>
        <v>0.96299999999999997</v>
      </c>
      <c r="DT884" s="16">
        <f>IF(DS884&gt;=1,VLOOKUP(BO884,'PAINEL E TARGET'!$S$1:$W$8,5,0),0)</f>
        <v>0</v>
      </c>
      <c r="DU884" s="16">
        <f t="shared" si="503"/>
        <v>646.875</v>
      </c>
    </row>
    <row r="885" spans="2:125" s="32" customFormat="1" x14ac:dyDescent="0.2">
      <c r="B885" s="44">
        <v>43541</v>
      </c>
      <c r="C885" s="65">
        <v>1833</v>
      </c>
      <c r="D885" s="66" t="s">
        <v>877</v>
      </c>
      <c r="E885" s="65">
        <v>415</v>
      </c>
      <c r="F885" s="65" t="s">
        <v>1020</v>
      </c>
      <c r="G885" s="67">
        <v>743824.58996313019</v>
      </c>
      <c r="H885" s="67">
        <v>416540.6958622532</v>
      </c>
      <c r="I885" s="67">
        <v>288187.44</v>
      </c>
      <c r="J885" s="68">
        <v>0.69185902569121693</v>
      </c>
      <c r="K885" s="67">
        <v>1066.0209043534335</v>
      </c>
      <c r="L885" s="67">
        <v>380437.36990310141</v>
      </c>
      <c r="M885" s="67">
        <v>0</v>
      </c>
      <c r="N885" s="67">
        <v>259781.33999999997</v>
      </c>
      <c r="O885" s="67">
        <v>683393.56308536627</v>
      </c>
      <c r="P885" s="67" t="s">
        <v>1082</v>
      </c>
      <c r="Q885" s="67" t="s">
        <v>1082</v>
      </c>
      <c r="R885" s="67">
        <v>0</v>
      </c>
      <c r="S885" s="67">
        <v>0</v>
      </c>
      <c r="T885" s="68">
        <v>0.10022993483509772</v>
      </c>
      <c r="U885" s="68">
        <v>7.7640218500682159E-2</v>
      </c>
      <c r="V885" s="68">
        <v>0.77462106134678166</v>
      </c>
      <c r="W885" s="67">
        <v>38238.06</v>
      </c>
      <c r="X885" s="67">
        <v>20169.480000000003</v>
      </c>
      <c r="Y885" s="68">
        <v>0.52747132045924938</v>
      </c>
      <c r="Z885" s="68">
        <v>7.4986201143460468E-2</v>
      </c>
      <c r="AA885" s="68">
        <v>5.4226835537918162E-2</v>
      </c>
      <c r="AB885" s="68">
        <v>0.72315752379792708</v>
      </c>
      <c r="AC885" s="67">
        <v>28607.49</v>
      </c>
      <c r="AD885" s="67">
        <v>14087.12</v>
      </c>
      <c r="AE885" s="68">
        <v>0.49242768240065798</v>
      </c>
      <c r="AF885" s="43">
        <v>80</v>
      </c>
      <c r="AG885" s="43">
        <v>75</v>
      </c>
      <c r="AH885" s="43">
        <v>16</v>
      </c>
      <c r="AI885" s="43">
        <v>11</v>
      </c>
      <c r="AJ885" s="67">
        <v>9550.4</v>
      </c>
      <c r="AK885" s="67">
        <v>3820</v>
      </c>
      <c r="AL885" s="68">
        <v>0.39998324677500419</v>
      </c>
      <c r="AM885" s="67">
        <v>0</v>
      </c>
      <c r="AN885" s="67">
        <v>199.8</v>
      </c>
      <c r="AO885" s="68">
        <v>0</v>
      </c>
      <c r="AP885" s="67">
        <v>0</v>
      </c>
      <c r="AQ885" s="67">
        <v>199.98</v>
      </c>
      <c r="AR885" s="68">
        <v>0</v>
      </c>
      <c r="AS885" s="67">
        <v>28687.66</v>
      </c>
      <c r="AT885" s="67">
        <v>15949.699999999999</v>
      </c>
      <c r="AU885" s="68">
        <v>0.5559777270087557</v>
      </c>
      <c r="AV885" s="43">
        <v>558.19999999999993</v>
      </c>
      <c r="AW885" s="43">
        <v>394.94</v>
      </c>
      <c r="AX885" s="69">
        <v>0.70752418487997137</v>
      </c>
      <c r="AY885" s="43">
        <v>1066.0209043534335</v>
      </c>
      <c r="AZ885" s="43">
        <v>0</v>
      </c>
      <c r="BA885" s="43">
        <v>123.35340752657086</v>
      </c>
      <c r="BB885" s="43">
        <v>0</v>
      </c>
      <c r="BC885" s="43">
        <v>1908.7781487868829</v>
      </c>
      <c r="BD885" s="43">
        <v>220.89812631238513</v>
      </c>
      <c r="BE885" s="43">
        <v>68992.72</v>
      </c>
      <c r="BF885" s="43">
        <v>51616.38</v>
      </c>
      <c r="BG885" s="43">
        <v>1000.0799999999998</v>
      </c>
      <c r="BH885" s="43">
        <v>30</v>
      </c>
      <c r="BI885" s="44">
        <v>43173</v>
      </c>
      <c r="BJ885" s="44">
        <v>43541</v>
      </c>
      <c r="BK885" s="44">
        <v>43172</v>
      </c>
      <c r="BL885" s="43">
        <f t="shared" si="489"/>
        <v>288187.44</v>
      </c>
      <c r="BM885" s="43">
        <f t="shared" si="490"/>
        <v>259781.33999999997</v>
      </c>
      <c r="BO885" s="16" t="str">
        <f>IFERROR(VLOOKUP($C885,'PORTE LOJA'!A:B,2,0),"PORTE 1")</f>
        <v>PORTE 1</v>
      </c>
      <c r="BP885" s="16">
        <f>VLOOKUP(BO885,'PAINEL E TARGET'!$S$1:$W$8,3,0)</f>
        <v>1650</v>
      </c>
      <c r="BQ885" s="16" t="str">
        <f t="shared" si="468"/>
        <v>MOB</v>
      </c>
      <c r="BR885" s="16">
        <f t="shared" si="469"/>
        <v>1</v>
      </c>
      <c r="BS885" s="16">
        <f t="shared" si="470"/>
        <v>1</v>
      </c>
      <c r="BT885" s="16">
        <f t="shared" si="471"/>
        <v>1</v>
      </c>
      <c r="BU885" s="16">
        <f t="shared" si="472"/>
        <v>1</v>
      </c>
      <c r="BV885" s="16">
        <f t="shared" si="473"/>
        <v>1</v>
      </c>
      <c r="BW885" s="17" t="str">
        <f t="shared" si="491"/>
        <v>MOB11111</v>
      </c>
      <c r="BY885" s="17">
        <f t="shared" si="474"/>
        <v>0.69199999999999995</v>
      </c>
      <c r="BZ885" s="17">
        <f t="shared" si="475"/>
        <v>0.68100000000000005</v>
      </c>
      <c r="CA885" s="17" t="str">
        <f t="shared" si="492"/>
        <v>Com Retira</v>
      </c>
      <c r="CB885" s="17">
        <f t="shared" si="493"/>
        <v>0.69199999999999995</v>
      </c>
      <c r="CC885" s="33" t="str">
        <f>IF(CB885&gt;='PAINEL E TARGET'!$T$11,'PAINEL E TARGET'!$S$11,
IF(CB885&gt;='PAINEL E TARGET'!$T$12,'PAINEL E TARGET'!$S$12,
IF(CB885&gt;='PAINEL E TARGET'!$T$13,'PAINEL E TARGET'!$S$13,
IF(CB885&gt;='PAINEL E TARGET'!$T$14,'PAINEL E TARGET'!$S$14,
IF(CB885&gt;='PAINEL E TARGET'!$T$15,'PAINEL E TARGET'!$S$15,
IF(CB885&gt;='PAINEL E TARGET'!$T$16,'PAINEL E TARGET'!$S$16,
IF(CB885&gt;='PAINEL E TARGET'!$T$17,'PAINEL E TARGET'!$S$17,
IF(CB885&gt;='PAINEL E TARGET'!$T$18,'PAINEL E TARGET'!$S$18,'PAINEL E TARGET'!$S$19))))))))</f>
        <v>Não elegível</v>
      </c>
      <c r="CD885" s="17">
        <f>IFERROR(VLOOKUP($BW885,'PAINEL E TARGET'!$G$1:$Q$99,4,0),0)</f>
        <v>0.25</v>
      </c>
      <c r="CE885" s="17">
        <f>VLOOKUP(CC885,'PAINEL E TARGET'!$S$10:$U$19,3,0)</f>
        <v>0</v>
      </c>
      <c r="CF885" s="16">
        <f t="shared" si="494"/>
        <v>0</v>
      </c>
      <c r="CG885" s="17">
        <f t="shared" si="476"/>
        <v>0.4</v>
      </c>
      <c r="CH885" s="17" t="str">
        <f t="shared" si="477"/>
        <v>sem meta</v>
      </c>
      <c r="CI885" s="17" t="str">
        <f t="shared" si="478"/>
        <v>sem meta</v>
      </c>
      <c r="CJ885" s="17">
        <f t="shared" si="479"/>
        <v>0.55600000000000005</v>
      </c>
      <c r="CK885" s="17">
        <f t="shared" si="480"/>
        <v>0.70799999999999996</v>
      </c>
      <c r="CL885" s="17">
        <f t="shared" si="481"/>
        <v>0.52700000000000002</v>
      </c>
      <c r="CM885" s="16">
        <f t="shared" si="482"/>
        <v>3</v>
      </c>
      <c r="CN885" s="17" t="str">
        <f t="shared" si="495"/>
        <v>não ok</v>
      </c>
      <c r="CO885" s="17">
        <f t="shared" si="496"/>
        <v>0</v>
      </c>
      <c r="CP885" s="33" t="str">
        <f>IF(CO885&gt;='PAINEL E TARGET'!$T$11,'PAINEL E TARGET'!$S$11,
IF(CO885&gt;='PAINEL E TARGET'!$T$12,'PAINEL E TARGET'!$S$12,
IF(CO885&gt;='PAINEL E TARGET'!$T$13,'PAINEL E TARGET'!$S$13,
IF(CO885&gt;='PAINEL E TARGET'!$T$14,'PAINEL E TARGET'!$S$14,
IF(CO885&gt;='PAINEL E TARGET'!$T$15,'PAINEL E TARGET'!$S$15,
IF(CO885&gt;='PAINEL E TARGET'!$T$16,'PAINEL E TARGET'!$S$16,
IF(CO885&gt;='PAINEL E TARGET'!$T$17,'PAINEL E TARGET'!$S$17,
IF(CO885&gt;='PAINEL E TARGET'!$T$18,'PAINEL E TARGET'!$S$18,'PAINEL E TARGET'!$S$19))))))))</f>
        <v>Não elegível</v>
      </c>
      <c r="CQ885" s="17">
        <f>IFERROR(VLOOKUP($BW885,'PAINEL E TARGET'!$G$1:$Q$99,5,0),0)</f>
        <v>0.25</v>
      </c>
      <c r="CR885" s="17">
        <f>VLOOKUP(CP885,'PAINEL E TARGET'!$S$10:$U$19,3,0)</f>
        <v>0</v>
      </c>
      <c r="CS885" s="16">
        <f t="shared" si="497"/>
        <v>0</v>
      </c>
      <c r="CT885" s="17">
        <f t="shared" si="483"/>
        <v>0.49199999999999999</v>
      </c>
      <c r="CU885" s="33" t="str">
        <f>IF(CT885&gt;='PAINEL E TARGET'!$T$11,'PAINEL E TARGET'!$S$11,
IF(CT885&gt;='PAINEL E TARGET'!$T$12,'PAINEL E TARGET'!$S$12,
IF(CT885&gt;='PAINEL E TARGET'!$T$13,'PAINEL E TARGET'!$S$13,
IF(CT885&gt;='PAINEL E TARGET'!$T$14,'PAINEL E TARGET'!$S$14,
IF(CT885&gt;='PAINEL E TARGET'!$T$15,'PAINEL E TARGET'!$S$15,
IF(CT885&gt;='PAINEL E TARGET'!$T$16,'PAINEL E TARGET'!$S$16,
IF(CT885&gt;='PAINEL E TARGET'!$T$17,'PAINEL E TARGET'!$S$17,
IF(CT885&gt;='PAINEL E TARGET'!$T$18,'PAINEL E TARGET'!$S$18,'PAINEL E TARGET'!$S$19))))))))</f>
        <v>Não elegível</v>
      </c>
      <c r="CV885" s="17">
        <f>IFERROR(VLOOKUP($BW885,'PAINEL E TARGET'!$G$1:$Q$99,6,0),0)</f>
        <v>0.2</v>
      </c>
      <c r="CW885" s="17">
        <f>VLOOKUP(CU885,'PAINEL E TARGET'!$S$10:$U$19,3,0)</f>
        <v>0</v>
      </c>
      <c r="CX885" s="16">
        <f t="shared" si="498"/>
        <v>0</v>
      </c>
      <c r="CY885" s="17">
        <f t="shared" si="484"/>
        <v>0</v>
      </c>
      <c r="CZ885" s="33" t="str">
        <f>IF(CY885&gt;='PAINEL E TARGET'!$T$11,'PAINEL E TARGET'!$S$11,
IF(CY885&gt;='PAINEL E TARGET'!$T$12,'PAINEL E TARGET'!$S$12,
IF(CY885&gt;='PAINEL E TARGET'!$T$13,'PAINEL E TARGET'!$S$13,
IF(CY885&gt;='PAINEL E TARGET'!$T$14,'PAINEL E TARGET'!$S$14,
IF(CY885&gt;='PAINEL E TARGET'!$T$15,'PAINEL E TARGET'!$S$15,
IF(CY885&gt;='PAINEL E TARGET'!$T$16,'PAINEL E TARGET'!$S$16,
IF(CY885&gt;='PAINEL E TARGET'!$T$17,'PAINEL E TARGET'!$S$17,
IF(CY885&gt;='PAINEL E TARGET'!$T$18,'PAINEL E TARGET'!$S$18,'PAINEL E TARGET'!$S$19))))))))</f>
        <v>Não elegível</v>
      </c>
      <c r="DA885" s="17">
        <f>IFERROR(VLOOKUP($BW885,'PAINEL E TARGET'!$G$1:$Q$99,7,0),0)</f>
        <v>0</v>
      </c>
      <c r="DB885" s="17">
        <f>VLOOKUP(CZ885,'PAINEL E TARGET'!$S$10:$U$19,3,0)</f>
        <v>0</v>
      </c>
      <c r="DC885" s="16">
        <f t="shared" si="499"/>
        <v>0</v>
      </c>
      <c r="DD885" s="17">
        <f t="shared" si="485"/>
        <v>0</v>
      </c>
      <c r="DE885" s="33" t="str">
        <f>IF(DD885&gt;='PAINEL E TARGET'!$T$11,'PAINEL E TARGET'!$S$11,
IF(DD885&gt;='PAINEL E TARGET'!$T$12,'PAINEL E TARGET'!$S$12,
IF(DD885&gt;='PAINEL E TARGET'!$T$13,'PAINEL E TARGET'!$S$13,
IF(DD885&gt;='PAINEL E TARGET'!$T$14,'PAINEL E TARGET'!$S$14,
IF(DD885&gt;='PAINEL E TARGET'!$T$15,'PAINEL E TARGET'!$S$15,
IF(DD885&gt;='PAINEL E TARGET'!$T$16,'PAINEL E TARGET'!$S$16,
IF(DD885&gt;='PAINEL E TARGET'!$T$17,'PAINEL E TARGET'!$S$17,
IF(DD885&gt;='PAINEL E TARGET'!$T$18,'PAINEL E TARGET'!$S$18,'PAINEL E TARGET'!$S$19))))))))</f>
        <v>Não elegível</v>
      </c>
      <c r="DF885" s="17">
        <f>IFERROR(VLOOKUP($BW885,'PAINEL E TARGET'!$G$1:$Q$99,8,0),0)</f>
        <v>0</v>
      </c>
      <c r="DG885" s="17">
        <f>VLOOKUP(DE885,'PAINEL E TARGET'!$S$10:$U$19,3,0)</f>
        <v>0</v>
      </c>
      <c r="DH885" s="16">
        <f t="shared" si="500"/>
        <v>0</v>
      </c>
      <c r="DI885" s="17">
        <f t="shared" si="486"/>
        <v>0.68799999999999994</v>
      </c>
      <c r="DJ885" s="33" t="str">
        <f>IF(DI885&gt;='PAINEL E TARGET'!$T$11,'PAINEL E TARGET'!$S$11,
IF(DI885&gt;='PAINEL E TARGET'!$T$12,'PAINEL E TARGET'!$S$12,
IF(DI885&gt;='PAINEL E TARGET'!$T$13,'PAINEL E TARGET'!$S$13,
IF(DI885&gt;='PAINEL E TARGET'!$T$14,'PAINEL E TARGET'!$S$14,
IF(DI885&gt;='PAINEL E TARGET'!$T$15,'PAINEL E TARGET'!$S$15,
IF(DI885&gt;='PAINEL E TARGET'!$T$16,'PAINEL E TARGET'!$S$16,
IF(DI885&gt;='PAINEL E TARGET'!$T$17,'PAINEL E TARGET'!$S$17,
IF(DI885&gt;='PAINEL E TARGET'!$T$18,'PAINEL E TARGET'!$S$18,'PAINEL E TARGET'!$S$19))))))))</f>
        <v>Não elegível</v>
      </c>
      <c r="DK885" s="17">
        <f>IFERROR(VLOOKUP($BW885,'PAINEL E TARGET'!$G$1:$Q$99,9,0),0)</f>
        <v>0.1</v>
      </c>
      <c r="DL885" s="17">
        <f>VLOOKUP(DJ885,'PAINEL E TARGET'!$S$10:$U$19,3,0)</f>
        <v>0</v>
      </c>
      <c r="DM885" s="16">
        <f t="shared" si="501"/>
        <v>0</v>
      </c>
      <c r="DN885" s="17">
        <f t="shared" si="487"/>
        <v>0.70799999999999996</v>
      </c>
      <c r="DO885" s="33" t="str">
        <f>IF(DN885&gt;='PAINEL E TARGET'!$T$11,'PAINEL E TARGET'!$S$11,
IF(DN885&gt;='PAINEL E TARGET'!$T$12,'PAINEL E TARGET'!$S$12,
IF(DN885&gt;='PAINEL E TARGET'!$T$13,'PAINEL E TARGET'!$S$13,
IF(DN885&gt;='PAINEL E TARGET'!$T$14,'PAINEL E TARGET'!$S$14,
IF(DN885&gt;='PAINEL E TARGET'!$T$15,'PAINEL E TARGET'!$S$15,
IF(DN885&gt;='PAINEL E TARGET'!$T$16,'PAINEL E TARGET'!$S$16,
IF(DN885&gt;='PAINEL E TARGET'!$T$17,'PAINEL E TARGET'!$S$17,
IF(DN885&gt;='PAINEL E TARGET'!$T$18,'PAINEL E TARGET'!$S$18,'PAINEL E TARGET'!$S$19))))))))</f>
        <v>Não elegível</v>
      </c>
      <c r="DP885" s="17">
        <f>IFERROR(VLOOKUP($BW885,'PAINEL E TARGET'!$G$1:$Q$99,10,0),0)</f>
        <v>0.2</v>
      </c>
      <c r="DQ885" s="17">
        <f>VLOOKUP(DO885,'PAINEL E TARGET'!$S$10:$U$19,3,0)</f>
        <v>0</v>
      </c>
      <c r="DR885" s="16">
        <f t="shared" si="502"/>
        <v>0</v>
      </c>
      <c r="DS885" s="17">
        <f t="shared" si="488"/>
        <v>0.93799999999999994</v>
      </c>
      <c r="DT885" s="16">
        <f>IF(DS885&gt;=1,VLOOKUP(BO885,'PAINEL E TARGET'!$S$1:$W$8,5,0),0)</f>
        <v>0</v>
      </c>
      <c r="DU885" s="16">
        <f t="shared" si="503"/>
        <v>0</v>
      </c>
    </row>
    <row r="886" spans="2:125" s="32" customFormat="1" x14ac:dyDescent="0.2">
      <c r="B886" s="44">
        <v>43541</v>
      </c>
      <c r="C886" s="65">
        <v>1834</v>
      </c>
      <c r="D886" s="66" t="s">
        <v>878</v>
      </c>
      <c r="E886" s="65">
        <v>612</v>
      </c>
      <c r="F886" s="65" t="s">
        <v>1019</v>
      </c>
      <c r="G886" s="67">
        <v>1855556.7860014942</v>
      </c>
      <c r="H886" s="67">
        <v>1044307.4798406649</v>
      </c>
      <c r="I886" s="67">
        <v>814544.20000000007</v>
      </c>
      <c r="J886" s="68">
        <v>0.7799850290493745</v>
      </c>
      <c r="K886" s="67">
        <v>7395.9949678095845</v>
      </c>
      <c r="L886" s="67">
        <v>887518.84855004423</v>
      </c>
      <c r="M886" s="67">
        <v>1916.65</v>
      </c>
      <c r="N886" s="67">
        <v>753141.21</v>
      </c>
      <c r="O886" s="67">
        <v>1599256.652826586</v>
      </c>
      <c r="P886" s="67" t="s">
        <v>1082</v>
      </c>
      <c r="Q886" s="67" t="s">
        <v>1082</v>
      </c>
      <c r="R886" s="67">
        <v>0</v>
      </c>
      <c r="S886" s="67">
        <v>0</v>
      </c>
      <c r="T886" s="68">
        <v>6.646037936548474E-2</v>
      </c>
      <c r="U886" s="68">
        <v>8.0056023786044664E-2</v>
      </c>
      <c r="V886" s="68">
        <v>1.2045676619718579</v>
      </c>
      <c r="W886" s="67">
        <v>59476.38</v>
      </c>
      <c r="X886" s="67">
        <v>60446.929999999993</v>
      </c>
      <c r="Y886" s="68">
        <v>1.0163182426368249</v>
      </c>
      <c r="Z886" s="68">
        <v>0</v>
      </c>
      <c r="AA886" s="68">
        <v>0</v>
      </c>
      <c r="AB886" s="68">
        <v>0</v>
      </c>
      <c r="AC886" s="67">
        <v>0</v>
      </c>
      <c r="AD886" s="67">
        <v>0</v>
      </c>
      <c r="AE886" s="68" t="s">
        <v>1082</v>
      </c>
      <c r="AF886" s="43">
        <v>80</v>
      </c>
      <c r="AG886" s="43">
        <v>91</v>
      </c>
      <c r="AH886" s="43">
        <v>21</v>
      </c>
      <c r="AI886" s="43">
        <v>16</v>
      </c>
      <c r="AJ886" s="67">
        <v>13907.73</v>
      </c>
      <c r="AK886" s="67">
        <v>7025</v>
      </c>
      <c r="AL886" s="68">
        <v>0.50511478149201916</v>
      </c>
      <c r="AM886" s="67">
        <v>0</v>
      </c>
      <c r="AN886" s="67">
        <v>1393</v>
      </c>
      <c r="AO886" s="68">
        <v>0</v>
      </c>
      <c r="AP886" s="67">
        <v>0</v>
      </c>
      <c r="AQ886" s="67">
        <v>0</v>
      </c>
      <c r="AR886" s="68">
        <v>0</v>
      </c>
      <c r="AS886" s="67">
        <v>45568.65</v>
      </c>
      <c r="AT886" s="67">
        <v>52028.930000000008</v>
      </c>
      <c r="AU886" s="68">
        <v>1.1417702740809748</v>
      </c>
      <c r="AV886" s="43">
        <v>1963.5700000000002</v>
      </c>
      <c r="AW886" s="43">
        <v>1999.6000000000001</v>
      </c>
      <c r="AX886" s="69">
        <v>1.0183492312471671</v>
      </c>
      <c r="AY886" s="43">
        <v>7395.9949678095845</v>
      </c>
      <c r="AZ886" s="43">
        <v>1916.6499999999999</v>
      </c>
      <c r="BA886" s="43">
        <v>212.52429156361259</v>
      </c>
      <c r="BB886" s="43">
        <v>0</v>
      </c>
      <c r="BC886" s="43">
        <v>13257.620407939457</v>
      </c>
      <c r="BD886" s="43">
        <v>380.69895984907953</v>
      </c>
      <c r="BE886" s="43">
        <v>106965.05999999998</v>
      </c>
      <c r="BF886" s="43">
        <v>0</v>
      </c>
      <c r="BG886" s="43">
        <v>3511.62</v>
      </c>
      <c r="BH886" s="43">
        <v>39</v>
      </c>
      <c r="BI886" s="44">
        <v>43173</v>
      </c>
      <c r="BJ886" s="44">
        <v>43541</v>
      </c>
      <c r="BK886" s="44">
        <v>43172</v>
      </c>
      <c r="BL886" s="43">
        <f t="shared" si="489"/>
        <v>814544.20000000007</v>
      </c>
      <c r="BM886" s="43">
        <f t="shared" si="490"/>
        <v>755057.86</v>
      </c>
      <c r="BO886" s="16" t="str">
        <f>IFERROR(VLOOKUP($C886,'PORTE LOJA'!A:B,2,0),"PORTE 1")</f>
        <v>PORTE 3</v>
      </c>
      <c r="BP886" s="16">
        <f>VLOOKUP(BO886,'PAINEL E TARGET'!$S$1:$W$8,3,0)</f>
        <v>2400</v>
      </c>
      <c r="BQ886" s="16" t="str">
        <f t="shared" si="468"/>
        <v>MOB</v>
      </c>
      <c r="BR886" s="16">
        <f t="shared" si="469"/>
        <v>1</v>
      </c>
      <c r="BS886" s="16">
        <f t="shared" si="470"/>
        <v>0</v>
      </c>
      <c r="BT886" s="16">
        <f t="shared" si="471"/>
        <v>1</v>
      </c>
      <c r="BU886" s="16">
        <f t="shared" si="472"/>
        <v>1</v>
      </c>
      <c r="BV886" s="16">
        <f t="shared" si="473"/>
        <v>1</v>
      </c>
      <c r="BW886" s="17" t="str">
        <f t="shared" si="491"/>
        <v>MOB10111</v>
      </c>
      <c r="BY886" s="17">
        <f t="shared" si="474"/>
        <v>0.78</v>
      </c>
      <c r="BZ886" s="17">
        <f t="shared" si="475"/>
        <v>0.84399999999999997</v>
      </c>
      <c r="CA886" s="17" t="str">
        <f t="shared" si="492"/>
        <v>Sem Retira</v>
      </c>
      <c r="CB886" s="17">
        <f t="shared" si="493"/>
        <v>0.84399999999999997</v>
      </c>
      <c r="CC886" s="33" t="str">
        <f>IF(CB886&gt;='PAINEL E TARGET'!$T$11,'PAINEL E TARGET'!$S$11,
IF(CB886&gt;='PAINEL E TARGET'!$T$12,'PAINEL E TARGET'!$S$12,
IF(CB886&gt;='PAINEL E TARGET'!$T$13,'PAINEL E TARGET'!$S$13,
IF(CB886&gt;='PAINEL E TARGET'!$T$14,'PAINEL E TARGET'!$S$14,
IF(CB886&gt;='PAINEL E TARGET'!$T$15,'PAINEL E TARGET'!$S$15,
IF(CB886&gt;='PAINEL E TARGET'!$T$16,'PAINEL E TARGET'!$S$16,
IF(CB886&gt;='PAINEL E TARGET'!$T$17,'PAINEL E TARGET'!$S$17,
IF(CB886&gt;='PAINEL E TARGET'!$T$18,'PAINEL E TARGET'!$S$18,'PAINEL E TARGET'!$S$19))))))))</f>
        <v>Não elegível</v>
      </c>
      <c r="CD886" s="17">
        <f>IFERROR(VLOOKUP($BW886,'PAINEL E TARGET'!$G$1:$Q$99,4,0),0)</f>
        <v>0.3</v>
      </c>
      <c r="CE886" s="17">
        <f>VLOOKUP(CC886,'PAINEL E TARGET'!$S$10:$U$19,3,0)</f>
        <v>0</v>
      </c>
      <c r="CF886" s="16">
        <f t="shared" si="494"/>
        <v>0</v>
      </c>
      <c r="CG886" s="17">
        <f t="shared" si="476"/>
        <v>0.505</v>
      </c>
      <c r="CH886" s="17" t="str">
        <f t="shared" si="477"/>
        <v>sem meta</v>
      </c>
      <c r="CI886" s="17" t="str">
        <f t="shared" si="478"/>
        <v>sem meta</v>
      </c>
      <c r="CJ886" s="17">
        <f t="shared" si="479"/>
        <v>1.1419999999999999</v>
      </c>
      <c r="CK886" s="17">
        <f t="shared" si="480"/>
        <v>1.018</v>
      </c>
      <c r="CL886" s="17">
        <f t="shared" si="481"/>
        <v>1.016</v>
      </c>
      <c r="CM886" s="16">
        <f t="shared" si="482"/>
        <v>4</v>
      </c>
      <c r="CN886" s="17" t="str">
        <f t="shared" si="495"/>
        <v>não ok</v>
      </c>
      <c r="CO886" s="17">
        <f t="shared" si="496"/>
        <v>0</v>
      </c>
      <c r="CP886" s="33" t="str">
        <f>IF(CO886&gt;='PAINEL E TARGET'!$T$11,'PAINEL E TARGET'!$S$11,
IF(CO886&gt;='PAINEL E TARGET'!$T$12,'PAINEL E TARGET'!$S$12,
IF(CO886&gt;='PAINEL E TARGET'!$T$13,'PAINEL E TARGET'!$S$13,
IF(CO886&gt;='PAINEL E TARGET'!$T$14,'PAINEL E TARGET'!$S$14,
IF(CO886&gt;='PAINEL E TARGET'!$T$15,'PAINEL E TARGET'!$S$15,
IF(CO886&gt;='PAINEL E TARGET'!$T$16,'PAINEL E TARGET'!$S$16,
IF(CO886&gt;='PAINEL E TARGET'!$T$17,'PAINEL E TARGET'!$S$17,
IF(CO886&gt;='PAINEL E TARGET'!$T$18,'PAINEL E TARGET'!$S$18,'PAINEL E TARGET'!$S$19))))))))</f>
        <v>Não elegível</v>
      </c>
      <c r="CQ886" s="17">
        <f>IFERROR(VLOOKUP($BW886,'PAINEL E TARGET'!$G$1:$Q$99,5,0),0)</f>
        <v>0.3</v>
      </c>
      <c r="CR886" s="17">
        <f>VLOOKUP(CP886,'PAINEL E TARGET'!$S$10:$U$19,3,0)</f>
        <v>0</v>
      </c>
      <c r="CS886" s="16">
        <f t="shared" si="497"/>
        <v>0</v>
      </c>
      <c r="CT886" s="17">
        <f t="shared" si="483"/>
        <v>0</v>
      </c>
      <c r="CU886" s="33" t="str">
        <f>IF(CT886&gt;='PAINEL E TARGET'!$T$11,'PAINEL E TARGET'!$S$11,
IF(CT886&gt;='PAINEL E TARGET'!$T$12,'PAINEL E TARGET'!$S$12,
IF(CT886&gt;='PAINEL E TARGET'!$T$13,'PAINEL E TARGET'!$S$13,
IF(CT886&gt;='PAINEL E TARGET'!$T$14,'PAINEL E TARGET'!$S$14,
IF(CT886&gt;='PAINEL E TARGET'!$T$15,'PAINEL E TARGET'!$S$15,
IF(CT886&gt;='PAINEL E TARGET'!$T$16,'PAINEL E TARGET'!$S$16,
IF(CT886&gt;='PAINEL E TARGET'!$T$17,'PAINEL E TARGET'!$S$17,
IF(CT886&gt;='PAINEL E TARGET'!$T$18,'PAINEL E TARGET'!$S$18,'PAINEL E TARGET'!$S$19))))))))</f>
        <v>Não elegível</v>
      </c>
      <c r="CV886" s="17">
        <f>IFERROR(VLOOKUP($BW886,'PAINEL E TARGET'!$G$1:$Q$99,6,0),0)</f>
        <v>0</v>
      </c>
      <c r="CW886" s="17">
        <f>VLOOKUP(CU886,'PAINEL E TARGET'!$S$10:$U$19,3,0)</f>
        <v>0</v>
      </c>
      <c r="CX886" s="16">
        <f t="shared" si="498"/>
        <v>0</v>
      </c>
      <c r="CY886" s="17">
        <f t="shared" si="484"/>
        <v>0.25900000000000001</v>
      </c>
      <c r="CZ886" s="33" t="str">
        <f>IF(CY886&gt;='PAINEL E TARGET'!$T$11,'PAINEL E TARGET'!$S$11,
IF(CY886&gt;='PAINEL E TARGET'!$T$12,'PAINEL E TARGET'!$S$12,
IF(CY886&gt;='PAINEL E TARGET'!$T$13,'PAINEL E TARGET'!$S$13,
IF(CY886&gt;='PAINEL E TARGET'!$T$14,'PAINEL E TARGET'!$S$14,
IF(CY886&gt;='PAINEL E TARGET'!$T$15,'PAINEL E TARGET'!$S$15,
IF(CY886&gt;='PAINEL E TARGET'!$T$16,'PAINEL E TARGET'!$S$16,
IF(CY886&gt;='PAINEL E TARGET'!$T$17,'PAINEL E TARGET'!$S$17,
IF(CY886&gt;='PAINEL E TARGET'!$T$18,'PAINEL E TARGET'!$S$18,'PAINEL E TARGET'!$S$19))))))))</f>
        <v>Não elegível</v>
      </c>
      <c r="DA886" s="17">
        <f>IFERROR(VLOOKUP($BW886,'PAINEL E TARGET'!$G$1:$Q$99,7,0),0)</f>
        <v>0</v>
      </c>
      <c r="DB886" s="17">
        <f>VLOOKUP(CZ886,'PAINEL E TARGET'!$S$10:$U$19,3,0)</f>
        <v>0</v>
      </c>
      <c r="DC886" s="16">
        <f t="shared" si="499"/>
        <v>0</v>
      </c>
      <c r="DD886" s="17">
        <f t="shared" si="485"/>
        <v>0</v>
      </c>
      <c r="DE886" s="33" t="str">
        <f>IF(DD886&gt;='PAINEL E TARGET'!$T$11,'PAINEL E TARGET'!$S$11,
IF(DD886&gt;='PAINEL E TARGET'!$T$12,'PAINEL E TARGET'!$S$12,
IF(DD886&gt;='PAINEL E TARGET'!$T$13,'PAINEL E TARGET'!$S$13,
IF(DD886&gt;='PAINEL E TARGET'!$T$14,'PAINEL E TARGET'!$S$14,
IF(DD886&gt;='PAINEL E TARGET'!$T$15,'PAINEL E TARGET'!$S$15,
IF(DD886&gt;='PAINEL E TARGET'!$T$16,'PAINEL E TARGET'!$S$16,
IF(DD886&gt;='PAINEL E TARGET'!$T$17,'PAINEL E TARGET'!$S$17,
IF(DD886&gt;='PAINEL E TARGET'!$T$18,'PAINEL E TARGET'!$S$18,'PAINEL E TARGET'!$S$19))))))))</f>
        <v>Não elegível</v>
      </c>
      <c r="DF886" s="17">
        <f>IFERROR(VLOOKUP($BW886,'PAINEL E TARGET'!$G$1:$Q$99,8,0),0)</f>
        <v>0</v>
      </c>
      <c r="DG886" s="17">
        <f>VLOOKUP(DE886,'PAINEL E TARGET'!$S$10:$U$19,3,0)</f>
        <v>0</v>
      </c>
      <c r="DH886" s="16">
        <f t="shared" si="500"/>
        <v>0</v>
      </c>
      <c r="DI886" s="17">
        <f t="shared" si="486"/>
        <v>0.76200000000000001</v>
      </c>
      <c r="DJ886" s="33" t="str">
        <f>IF(DI886&gt;='PAINEL E TARGET'!$T$11,'PAINEL E TARGET'!$S$11,
IF(DI886&gt;='PAINEL E TARGET'!$T$12,'PAINEL E TARGET'!$S$12,
IF(DI886&gt;='PAINEL E TARGET'!$T$13,'PAINEL E TARGET'!$S$13,
IF(DI886&gt;='PAINEL E TARGET'!$T$14,'PAINEL E TARGET'!$S$14,
IF(DI886&gt;='PAINEL E TARGET'!$T$15,'PAINEL E TARGET'!$S$15,
IF(DI886&gt;='PAINEL E TARGET'!$T$16,'PAINEL E TARGET'!$S$16,
IF(DI886&gt;='PAINEL E TARGET'!$T$17,'PAINEL E TARGET'!$S$17,
IF(DI886&gt;='PAINEL E TARGET'!$T$18,'PAINEL E TARGET'!$S$18,'PAINEL E TARGET'!$S$19))))))))</f>
        <v>Não elegível</v>
      </c>
      <c r="DK886" s="17">
        <f>IFERROR(VLOOKUP($BW886,'PAINEL E TARGET'!$G$1:$Q$99,9,0),0)</f>
        <v>0.15</v>
      </c>
      <c r="DL886" s="17">
        <f>VLOOKUP(DJ886,'PAINEL E TARGET'!$S$10:$U$19,3,0)</f>
        <v>0</v>
      </c>
      <c r="DM886" s="16">
        <f t="shared" si="501"/>
        <v>0</v>
      </c>
      <c r="DN886" s="17">
        <f t="shared" si="487"/>
        <v>1.018</v>
      </c>
      <c r="DO886" s="33" t="str">
        <f>IF(DN886&gt;='PAINEL E TARGET'!$T$11,'PAINEL E TARGET'!$S$11,
IF(DN886&gt;='PAINEL E TARGET'!$T$12,'PAINEL E TARGET'!$S$12,
IF(DN886&gt;='PAINEL E TARGET'!$T$13,'PAINEL E TARGET'!$S$13,
IF(DN886&gt;='PAINEL E TARGET'!$T$14,'PAINEL E TARGET'!$S$14,
IF(DN886&gt;='PAINEL E TARGET'!$T$15,'PAINEL E TARGET'!$S$15,
IF(DN886&gt;='PAINEL E TARGET'!$T$16,'PAINEL E TARGET'!$S$16,
IF(DN886&gt;='PAINEL E TARGET'!$T$17,'PAINEL E TARGET'!$S$17,
IF(DN886&gt;='PAINEL E TARGET'!$T$18,'PAINEL E TARGET'!$S$18,'PAINEL E TARGET'!$S$19))))))))</f>
        <v>2. Fx de 100% a 104,9%</v>
      </c>
      <c r="DP886" s="17">
        <f>IFERROR(VLOOKUP($BW886,'PAINEL E TARGET'!$G$1:$Q$99,10,0),0)</f>
        <v>0.25</v>
      </c>
      <c r="DQ886" s="17">
        <f>VLOOKUP(DO886,'PAINEL E TARGET'!$S$10:$U$19,3,0)</f>
        <v>1</v>
      </c>
      <c r="DR886" s="16">
        <f t="shared" si="502"/>
        <v>600</v>
      </c>
      <c r="DS886" s="17">
        <f t="shared" si="488"/>
        <v>1.1379999999999999</v>
      </c>
      <c r="DT886" s="16">
        <f>IF(DS886&gt;=1,VLOOKUP(BO886,'PAINEL E TARGET'!$S$1:$W$8,5,0),0)</f>
        <v>240</v>
      </c>
      <c r="DU886" s="16">
        <f t="shared" si="503"/>
        <v>840</v>
      </c>
    </row>
    <row r="887" spans="2:125" s="32" customFormat="1" x14ac:dyDescent="0.2">
      <c r="B887" s="44">
        <v>43541</v>
      </c>
      <c r="C887" s="65">
        <v>1835</v>
      </c>
      <c r="D887" s="66" t="s">
        <v>879</v>
      </c>
      <c r="E887" s="65">
        <v>417</v>
      </c>
      <c r="F887" s="65" t="s">
        <v>1020</v>
      </c>
      <c r="G887" s="67">
        <v>1193929.2965615785</v>
      </c>
      <c r="H887" s="67">
        <v>676068.67594623822</v>
      </c>
      <c r="I887" s="67">
        <v>363736.74</v>
      </c>
      <c r="J887" s="68">
        <v>0.5380174425192934</v>
      </c>
      <c r="K887" s="67">
        <v>1294.6251040923105</v>
      </c>
      <c r="L887" s="67">
        <v>481502.53735213942</v>
      </c>
      <c r="M887" s="67">
        <v>1298</v>
      </c>
      <c r="N887" s="67">
        <v>293802.27</v>
      </c>
      <c r="O887" s="67">
        <v>867044.29365675873</v>
      </c>
      <c r="P887" s="67" t="s">
        <v>1082</v>
      </c>
      <c r="Q887" s="67" t="s">
        <v>1082</v>
      </c>
      <c r="R887" s="67">
        <v>0</v>
      </c>
      <c r="S887" s="67">
        <v>0</v>
      </c>
      <c r="T887" s="68">
        <v>9.2800793965026065E-2</v>
      </c>
      <c r="U887" s="68">
        <v>7.0970826288976274E-2</v>
      </c>
      <c r="V887" s="68">
        <v>0.76476529194053156</v>
      </c>
      <c r="W887" s="67">
        <v>44803.959999999992</v>
      </c>
      <c r="X887" s="67">
        <v>20943.509999999998</v>
      </c>
      <c r="Y887" s="68">
        <v>0.4674477434583908</v>
      </c>
      <c r="Z887" s="68">
        <v>4.7895724743610736E-2</v>
      </c>
      <c r="AA887" s="68">
        <v>6.5411664991021523E-2</v>
      </c>
      <c r="AB887" s="68">
        <v>1.3657098904166265</v>
      </c>
      <c r="AC887" s="67">
        <v>23123.919999999998</v>
      </c>
      <c r="AD887" s="67">
        <v>19303</v>
      </c>
      <c r="AE887" s="68">
        <v>0.83476331002701976</v>
      </c>
      <c r="AF887" s="43">
        <v>80</v>
      </c>
      <c r="AG887" s="43">
        <v>82</v>
      </c>
      <c r="AH887" s="43">
        <v>17</v>
      </c>
      <c r="AI887" s="43">
        <v>2</v>
      </c>
      <c r="AJ887" s="67">
        <v>8482.4500000000007</v>
      </c>
      <c r="AK887" s="67">
        <v>2773</v>
      </c>
      <c r="AL887" s="68">
        <v>0.32691026767030751</v>
      </c>
      <c r="AM887" s="67">
        <v>0</v>
      </c>
      <c r="AN887" s="67">
        <v>1187.4000000000001</v>
      </c>
      <c r="AO887" s="68">
        <v>0</v>
      </c>
      <c r="AP887" s="67">
        <v>0</v>
      </c>
      <c r="AQ887" s="67">
        <v>0</v>
      </c>
      <c r="AR887" s="68">
        <v>0</v>
      </c>
      <c r="AS887" s="67">
        <v>36321.509999999995</v>
      </c>
      <c r="AT887" s="67">
        <v>16983.11</v>
      </c>
      <c r="AU887" s="68">
        <v>0.46757720149850607</v>
      </c>
      <c r="AV887" s="43">
        <v>1253.7000000000003</v>
      </c>
      <c r="AW887" s="43">
        <v>539.89</v>
      </c>
      <c r="AX887" s="69">
        <v>0.43063731355188634</v>
      </c>
      <c r="AY887" s="43">
        <v>1294.6251040923105</v>
      </c>
      <c r="AZ887" s="43">
        <v>1298</v>
      </c>
      <c r="BA887" s="43">
        <v>331.29911604361115</v>
      </c>
      <c r="BB887" s="43">
        <v>734.69999999999993</v>
      </c>
      <c r="BC887" s="43">
        <v>2314.5384749890509</v>
      </c>
      <c r="BD887" s="43">
        <v>593.57602265720129</v>
      </c>
      <c r="BE887" s="43">
        <v>81034.33</v>
      </c>
      <c r="BF887" s="43">
        <v>41822.9</v>
      </c>
      <c r="BG887" s="43">
        <v>2251.8100000000004</v>
      </c>
      <c r="BH887" s="43">
        <v>30</v>
      </c>
      <c r="BI887" s="44">
        <v>43173</v>
      </c>
      <c r="BJ887" s="44">
        <v>43541</v>
      </c>
      <c r="BK887" s="44">
        <v>43172</v>
      </c>
      <c r="BL887" s="43">
        <f t="shared" si="489"/>
        <v>363736.74</v>
      </c>
      <c r="BM887" s="43">
        <f t="shared" si="490"/>
        <v>295100.27</v>
      </c>
      <c r="BO887" s="16" t="str">
        <f>IFERROR(VLOOKUP($C887,'PORTE LOJA'!A:B,2,0),"PORTE 1")</f>
        <v>PORTE 2</v>
      </c>
      <c r="BP887" s="16">
        <f>VLOOKUP(BO887,'PAINEL E TARGET'!$S$1:$W$8,3,0)</f>
        <v>1875</v>
      </c>
      <c r="BQ887" s="16" t="str">
        <f t="shared" si="468"/>
        <v>MOB</v>
      </c>
      <c r="BR887" s="16">
        <f t="shared" si="469"/>
        <v>1</v>
      </c>
      <c r="BS887" s="16">
        <f t="shared" si="470"/>
        <v>1</v>
      </c>
      <c r="BT887" s="16">
        <f t="shared" si="471"/>
        <v>1</v>
      </c>
      <c r="BU887" s="16">
        <f t="shared" si="472"/>
        <v>1</v>
      </c>
      <c r="BV887" s="16">
        <f t="shared" si="473"/>
        <v>1</v>
      </c>
      <c r="BW887" s="17" t="str">
        <f t="shared" si="491"/>
        <v>MOB11111</v>
      </c>
      <c r="BY887" s="17">
        <f t="shared" si="474"/>
        <v>0.53800000000000003</v>
      </c>
      <c r="BZ887" s="17">
        <f t="shared" si="475"/>
        <v>0.61099999999999999</v>
      </c>
      <c r="CA887" s="17" t="str">
        <f t="shared" si="492"/>
        <v>Sem Retira</v>
      </c>
      <c r="CB887" s="17">
        <f t="shared" si="493"/>
        <v>0.61099999999999999</v>
      </c>
      <c r="CC887" s="33" t="str">
        <f>IF(CB887&gt;='PAINEL E TARGET'!$T$11,'PAINEL E TARGET'!$S$11,
IF(CB887&gt;='PAINEL E TARGET'!$T$12,'PAINEL E TARGET'!$S$12,
IF(CB887&gt;='PAINEL E TARGET'!$T$13,'PAINEL E TARGET'!$S$13,
IF(CB887&gt;='PAINEL E TARGET'!$T$14,'PAINEL E TARGET'!$S$14,
IF(CB887&gt;='PAINEL E TARGET'!$T$15,'PAINEL E TARGET'!$S$15,
IF(CB887&gt;='PAINEL E TARGET'!$T$16,'PAINEL E TARGET'!$S$16,
IF(CB887&gt;='PAINEL E TARGET'!$T$17,'PAINEL E TARGET'!$S$17,
IF(CB887&gt;='PAINEL E TARGET'!$T$18,'PAINEL E TARGET'!$S$18,'PAINEL E TARGET'!$S$19))))))))</f>
        <v>Não elegível</v>
      </c>
      <c r="CD887" s="17">
        <f>IFERROR(VLOOKUP($BW887,'PAINEL E TARGET'!$G$1:$Q$99,4,0),0)</f>
        <v>0.25</v>
      </c>
      <c r="CE887" s="17">
        <f>VLOOKUP(CC887,'PAINEL E TARGET'!$S$10:$U$19,3,0)</f>
        <v>0</v>
      </c>
      <c r="CF887" s="16">
        <f t="shared" si="494"/>
        <v>0</v>
      </c>
      <c r="CG887" s="17">
        <f t="shared" si="476"/>
        <v>0.32700000000000001</v>
      </c>
      <c r="CH887" s="17" t="str">
        <f t="shared" si="477"/>
        <v>sem meta</v>
      </c>
      <c r="CI887" s="17" t="str">
        <f t="shared" si="478"/>
        <v>sem meta</v>
      </c>
      <c r="CJ887" s="17">
        <f t="shared" si="479"/>
        <v>0.46800000000000003</v>
      </c>
      <c r="CK887" s="17">
        <f t="shared" si="480"/>
        <v>0.43099999999999999</v>
      </c>
      <c r="CL887" s="17">
        <f t="shared" si="481"/>
        <v>0.46700000000000003</v>
      </c>
      <c r="CM887" s="16">
        <f t="shared" si="482"/>
        <v>2</v>
      </c>
      <c r="CN887" s="17" t="str">
        <f t="shared" si="495"/>
        <v>não ok</v>
      </c>
      <c r="CO887" s="17">
        <f t="shared" si="496"/>
        <v>0</v>
      </c>
      <c r="CP887" s="33" t="str">
        <f>IF(CO887&gt;='PAINEL E TARGET'!$T$11,'PAINEL E TARGET'!$S$11,
IF(CO887&gt;='PAINEL E TARGET'!$T$12,'PAINEL E TARGET'!$S$12,
IF(CO887&gt;='PAINEL E TARGET'!$T$13,'PAINEL E TARGET'!$S$13,
IF(CO887&gt;='PAINEL E TARGET'!$T$14,'PAINEL E TARGET'!$S$14,
IF(CO887&gt;='PAINEL E TARGET'!$T$15,'PAINEL E TARGET'!$S$15,
IF(CO887&gt;='PAINEL E TARGET'!$T$16,'PAINEL E TARGET'!$S$16,
IF(CO887&gt;='PAINEL E TARGET'!$T$17,'PAINEL E TARGET'!$S$17,
IF(CO887&gt;='PAINEL E TARGET'!$T$18,'PAINEL E TARGET'!$S$18,'PAINEL E TARGET'!$S$19))))))))</f>
        <v>Não elegível</v>
      </c>
      <c r="CQ887" s="17">
        <f>IFERROR(VLOOKUP($BW887,'PAINEL E TARGET'!$G$1:$Q$99,5,0),0)</f>
        <v>0.25</v>
      </c>
      <c r="CR887" s="17">
        <f>VLOOKUP(CP887,'PAINEL E TARGET'!$S$10:$U$19,3,0)</f>
        <v>0</v>
      </c>
      <c r="CS887" s="16">
        <f t="shared" si="497"/>
        <v>0</v>
      </c>
      <c r="CT887" s="17">
        <f t="shared" si="483"/>
        <v>0.83499999999999996</v>
      </c>
      <c r="CU887" s="33" t="str">
        <f>IF(CT887&gt;='PAINEL E TARGET'!$T$11,'PAINEL E TARGET'!$S$11,
IF(CT887&gt;='PAINEL E TARGET'!$T$12,'PAINEL E TARGET'!$S$12,
IF(CT887&gt;='PAINEL E TARGET'!$T$13,'PAINEL E TARGET'!$S$13,
IF(CT887&gt;='PAINEL E TARGET'!$T$14,'PAINEL E TARGET'!$S$14,
IF(CT887&gt;='PAINEL E TARGET'!$T$15,'PAINEL E TARGET'!$S$15,
IF(CT887&gt;='PAINEL E TARGET'!$T$16,'PAINEL E TARGET'!$S$16,
IF(CT887&gt;='PAINEL E TARGET'!$T$17,'PAINEL E TARGET'!$S$17,
IF(CT887&gt;='PAINEL E TARGET'!$T$18,'PAINEL E TARGET'!$S$18,'PAINEL E TARGET'!$S$19))))))))</f>
        <v>Não elegível</v>
      </c>
      <c r="CV887" s="17">
        <f>IFERROR(VLOOKUP($BW887,'PAINEL E TARGET'!$G$1:$Q$99,6,0),0)</f>
        <v>0.2</v>
      </c>
      <c r="CW887" s="17">
        <f>VLOOKUP(CU887,'PAINEL E TARGET'!$S$10:$U$19,3,0)</f>
        <v>0</v>
      </c>
      <c r="CX887" s="16">
        <f t="shared" si="498"/>
        <v>0</v>
      </c>
      <c r="CY887" s="17">
        <f t="shared" si="484"/>
        <v>1.0029999999999999</v>
      </c>
      <c r="CZ887" s="33" t="str">
        <f>IF(CY887&gt;='PAINEL E TARGET'!$T$11,'PAINEL E TARGET'!$S$11,
IF(CY887&gt;='PAINEL E TARGET'!$T$12,'PAINEL E TARGET'!$S$12,
IF(CY887&gt;='PAINEL E TARGET'!$T$13,'PAINEL E TARGET'!$S$13,
IF(CY887&gt;='PAINEL E TARGET'!$T$14,'PAINEL E TARGET'!$S$14,
IF(CY887&gt;='PAINEL E TARGET'!$T$15,'PAINEL E TARGET'!$S$15,
IF(CY887&gt;='PAINEL E TARGET'!$T$16,'PAINEL E TARGET'!$S$16,
IF(CY887&gt;='PAINEL E TARGET'!$T$17,'PAINEL E TARGET'!$S$17,
IF(CY887&gt;='PAINEL E TARGET'!$T$18,'PAINEL E TARGET'!$S$18,'PAINEL E TARGET'!$S$19))))))))</f>
        <v>2. Fx de 100% a 104,9%</v>
      </c>
      <c r="DA887" s="17">
        <f>IFERROR(VLOOKUP($BW887,'PAINEL E TARGET'!$G$1:$Q$99,7,0),0)</f>
        <v>0</v>
      </c>
      <c r="DB887" s="17">
        <f>VLOOKUP(CZ887,'PAINEL E TARGET'!$S$10:$U$19,3,0)</f>
        <v>1</v>
      </c>
      <c r="DC887" s="16">
        <f t="shared" si="499"/>
        <v>0</v>
      </c>
      <c r="DD887" s="17">
        <f t="shared" si="485"/>
        <v>2.218</v>
      </c>
      <c r="DE887" s="33" t="str">
        <f>IF(DD887&gt;='PAINEL E TARGET'!$T$11,'PAINEL E TARGET'!$S$11,
IF(DD887&gt;='PAINEL E TARGET'!$T$12,'PAINEL E TARGET'!$S$12,
IF(DD887&gt;='PAINEL E TARGET'!$T$13,'PAINEL E TARGET'!$S$13,
IF(DD887&gt;='PAINEL E TARGET'!$T$14,'PAINEL E TARGET'!$S$14,
IF(DD887&gt;='PAINEL E TARGET'!$T$15,'PAINEL E TARGET'!$S$15,
IF(DD887&gt;='PAINEL E TARGET'!$T$16,'PAINEL E TARGET'!$S$16,
IF(DD887&gt;='PAINEL E TARGET'!$T$17,'PAINEL E TARGET'!$S$17,
IF(DD887&gt;='PAINEL E TARGET'!$T$18,'PAINEL E TARGET'!$S$18,'PAINEL E TARGET'!$S$19))))))))</f>
        <v>8. Fx de 130% ou mais</v>
      </c>
      <c r="DF887" s="17">
        <f>IFERROR(VLOOKUP($BW887,'PAINEL E TARGET'!$G$1:$Q$99,8,0),0)</f>
        <v>0</v>
      </c>
      <c r="DG887" s="17">
        <f>VLOOKUP(DE887,'PAINEL E TARGET'!$S$10:$U$19,3,0)</f>
        <v>1.6</v>
      </c>
      <c r="DH887" s="16">
        <f t="shared" si="500"/>
        <v>0</v>
      </c>
      <c r="DI887" s="17">
        <f t="shared" si="486"/>
        <v>0.11799999999999999</v>
      </c>
      <c r="DJ887" s="33" t="str">
        <f>IF(DI887&gt;='PAINEL E TARGET'!$T$11,'PAINEL E TARGET'!$S$11,
IF(DI887&gt;='PAINEL E TARGET'!$T$12,'PAINEL E TARGET'!$S$12,
IF(DI887&gt;='PAINEL E TARGET'!$T$13,'PAINEL E TARGET'!$S$13,
IF(DI887&gt;='PAINEL E TARGET'!$T$14,'PAINEL E TARGET'!$S$14,
IF(DI887&gt;='PAINEL E TARGET'!$T$15,'PAINEL E TARGET'!$S$15,
IF(DI887&gt;='PAINEL E TARGET'!$T$16,'PAINEL E TARGET'!$S$16,
IF(DI887&gt;='PAINEL E TARGET'!$T$17,'PAINEL E TARGET'!$S$17,
IF(DI887&gt;='PAINEL E TARGET'!$T$18,'PAINEL E TARGET'!$S$18,'PAINEL E TARGET'!$S$19))))))))</f>
        <v>Não elegível</v>
      </c>
      <c r="DK887" s="17">
        <f>IFERROR(VLOOKUP($BW887,'PAINEL E TARGET'!$G$1:$Q$99,9,0),0)</f>
        <v>0.1</v>
      </c>
      <c r="DL887" s="17">
        <f>VLOOKUP(DJ887,'PAINEL E TARGET'!$S$10:$U$19,3,0)</f>
        <v>0</v>
      </c>
      <c r="DM887" s="16">
        <f t="shared" si="501"/>
        <v>0</v>
      </c>
      <c r="DN887" s="17">
        <f t="shared" si="487"/>
        <v>0.43099999999999999</v>
      </c>
      <c r="DO887" s="33" t="str">
        <f>IF(DN887&gt;='PAINEL E TARGET'!$T$11,'PAINEL E TARGET'!$S$11,
IF(DN887&gt;='PAINEL E TARGET'!$T$12,'PAINEL E TARGET'!$S$12,
IF(DN887&gt;='PAINEL E TARGET'!$T$13,'PAINEL E TARGET'!$S$13,
IF(DN887&gt;='PAINEL E TARGET'!$T$14,'PAINEL E TARGET'!$S$14,
IF(DN887&gt;='PAINEL E TARGET'!$T$15,'PAINEL E TARGET'!$S$15,
IF(DN887&gt;='PAINEL E TARGET'!$T$16,'PAINEL E TARGET'!$S$16,
IF(DN887&gt;='PAINEL E TARGET'!$T$17,'PAINEL E TARGET'!$S$17,
IF(DN887&gt;='PAINEL E TARGET'!$T$18,'PAINEL E TARGET'!$S$18,'PAINEL E TARGET'!$S$19))))))))</f>
        <v>Não elegível</v>
      </c>
      <c r="DP887" s="17">
        <f>IFERROR(VLOOKUP($BW887,'PAINEL E TARGET'!$G$1:$Q$99,10,0),0)</f>
        <v>0.2</v>
      </c>
      <c r="DQ887" s="17">
        <f>VLOOKUP(DO887,'PAINEL E TARGET'!$S$10:$U$19,3,0)</f>
        <v>0</v>
      </c>
      <c r="DR887" s="16">
        <f t="shared" si="502"/>
        <v>0</v>
      </c>
      <c r="DS887" s="17">
        <f t="shared" si="488"/>
        <v>1.0249999999999999</v>
      </c>
      <c r="DT887" s="16">
        <f>IF(DS887&gt;=1,VLOOKUP(BO887,'PAINEL E TARGET'!$S$1:$W$8,5,0),0)</f>
        <v>190</v>
      </c>
      <c r="DU887" s="16">
        <f t="shared" si="503"/>
        <v>190</v>
      </c>
    </row>
    <row r="888" spans="2:125" s="32" customFormat="1" x14ac:dyDescent="0.2">
      <c r="B888" s="44">
        <v>43541</v>
      </c>
      <c r="C888" s="65">
        <v>1837</v>
      </c>
      <c r="D888" s="66" t="s">
        <v>880</v>
      </c>
      <c r="E888" s="65">
        <v>418</v>
      </c>
      <c r="F888" s="65" t="s">
        <v>1020</v>
      </c>
      <c r="G888" s="67">
        <v>703726.58340826281</v>
      </c>
      <c r="H888" s="67">
        <v>385051.2871351465</v>
      </c>
      <c r="I888" s="67">
        <v>425418.67</v>
      </c>
      <c r="J888" s="68">
        <v>1.104836379499454</v>
      </c>
      <c r="K888" s="67">
        <v>646.16813137454403</v>
      </c>
      <c r="L888" s="67">
        <v>321401.51534236141</v>
      </c>
      <c r="M888" s="67">
        <v>2836</v>
      </c>
      <c r="N888" s="67">
        <v>393970.87</v>
      </c>
      <c r="O888" s="67">
        <v>592987.05952068733</v>
      </c>
      <c r="P888" s="67" t="s">
        <v>1082</v>
      </c>
      <c r="Q888" s="67" t="s">
        <v>1082</v>
      </c>
      <c r="R888" s="67">
        <v>0</v>
      </c>
      <c r="S888" s="67">
        <v>0</v>
      </c>
      <c r="T888" s="68">
        <v>0.10644451663256779</v>
      </c>
      <c r="U888" s="68">
        <v>0.13356391737874906</v>
      </c>
      <c r="V888" s="68">
        <v>1.2547749908038364</v>
      </c>
      <c r="W888" s="67">
        <v>34280.21</v>
      </c>
      <c r="X888" s="67">
        <v>52999.080000000009</v>
      </c>
      <c r="Y888" s="68">
        <v>1.5460547061992913</v>
      </c>
      <c r="Z888" s="68">
        <v>5.7780077159032092E-2</v>
      </c>
      <c r="AA888" s="68">
        <v>9.5545220777049564E-2</v>
      </c>
      <c r="AB888" s="68">
        <v>1.6536014743295318</v>
      </c>
      <c r="AC888" s="67">
        <v>18607.939999999999</v>
      </c>
      <c r="AD888" s="67">
        <v>37913</v>
      </c>
      <c r="AE888" s="68">
        <v>2.0374635773761094</v>
      </c>
      <c r="AF888" s="43">
        <v>80</v>
      </c>
      <c r="AG888" s="43">
        <v>72</v>
      </c>
      <c r="AH888" s="43">
        <v>10</v>
      </c>
      <c r="AI888" s="43">
        <v>21</v>
      </c>
      <c r="AJ888" s="67">
        <v>10092.26</v>
      </c>
      <c r="AK888" s="67">
        <v>15715.57</v>
      </c>
      <c r="AL888" s="68">
        <v>1.5571903617227458</v>
      </c>
      <c r="AM888" s="67">
        <v>3438.5099999999998</v>
      </c>
      <c r="AN888" s="67">
        <v>5421.9</v>
      </c>
      <c r="AO888" s="68">
        <v>1.5768167025833864</v>
      </c>
      <c r="AP888" s="67">
        <v>0</v>
      </c>
      <c r="AQ888" s="67">
        <v>905.96</v>
      </c>
      <c r="AR888" s="68">
        <v>0</v>
      </c>
      <c r="AS888" s="67">
        <v>20749.439999999999</v>
      </c>
      <c r="AT888" s="67">
        <v>30955.65</v>
      </c>
      <c r="AU888" s="68">
        <v>1.4918788169704822</v>
      </c>
      <c r="AV888" s="43">
        <v>1212.1999999999998</v>
      </c>
      <c r="AW888" s="43">
        <v>714.87</v>
      </c>
      <c r="AX888" s="69">
        <v>0.58972941758785691</v>
      </c>
      <c r="AY888" s="43">
        <v>646.16813137454403</v>
      </c>
      <c r="AZ888" s="43">
        <v>2836</v>
      </c>
      <c r="BA888" s="43">
        <v>61.867528928875366</v>
      </c>
      <c r="BB888" s="43">
        <v>250.82000000000002</v>
      </c>
      <c r="BC888" s="43">
        <v>1180.1933884641292</v>
      </c>
      <c r="BD888" s="43">
        <v>113.00122649878632</v>
      </c>
      <c r="BE888" s="43">
        <v>64002.729999999996</v>
      </c>
      <c r="BF888" s="43">
        <v>34741.919999999998</v>
      </c>
      <c r="BG888" s="43">
        <v>2233.41</v>
      </c>
      <c r="BH888" s="43">
        <v>30</v>
      </c>
      <c r="BI888" s="44">
        <v>43173</v>
      </c>
      <c r="BJ888" s="44">
        <v>43541</v>
      </c>
      <c r="BK888" s="44">
        <v>43172</v>
      </c>
      <c r="BL888" s="43">
        <f t="shared" si="489"/>
        <v>425418.67</v>
      </c>
      <c r="BM888" s="43">
        <f t="shared" si="490"/>
        <v>396806.87</v>
      </c>
      <c r="BO888" s="16" t="str">
        <f>IFERROR(VLOOKUP($C888,'PORTE LOJA'!A:B,2,0),"PORTE 1")</f>
        <v>PORTE 1</v>
      </c>
      <c r="BP888" s="16">
        <f>VLOOKUP(BO888,'PAINEL E TARGET'!$S$1:$W$8,3,0)</f>
        <v>1650</v>
      </c>
      <c r="BQ888" s="16" t="str">
        <f t="shared" si="468"/>
        <v>MOB</v>
      </c>
      <c r="BR888" s="16">
        <f t="shared" si="469"/>
        <v>1</v>
      </c>
      <c r="BS888" s="16">
        <f t="shared" si="470"/>
        <v>1</v>
      </c>
      <c r="BT888" s="16">
        <f t="shared" si="471"/>
        <v>1</v>
      </c>
      <c r="BU888" s="16">
        <f t="shared" si="472"/>
        <v>1</v>
      </c>
      <c r="BV888" s="16">
        <f t="shared" si="473"/>
        <v>1</v>
      </c>
      <c r="BW888" s="17" t="str">
        <f t="shared" si="491"/>
        <v>MOB11111</v>
      </c>
      <c r="BY888" s="17">
        <f t="shared" si="474"/>
        <v>1.105</v>
      </c>
      <c r="BZ888" s="17">
        <f t="shared" si="475"/>
        <v>1.232</v>
      </c>
      <c r="CA888" s="17" t="str">
        <f t="shared" si="492"/>
        <v>Sem Retira</v>
      </c>
      <c r="CB888" s="17">
        <f t="shared" si="493"/>
        <v>1.232</v>
      </c>
      <c r="CC888" s="33" t="str">
        <f>IF(CB888&gt;='PAINEL E TARGET'!$T$11,'PAINEL E TARGET'!$S$11,
IF(CB888&gt;='PAINEL E TARGET'!$T$12,'PAINEL E TARGET'!$S$12,
IF(CB888&gt;='PAINEL E TARGET'!$T$13,'PAINEL E TARGET'!$S$13,
IF(CB888&gt;='PAINEL E TARGET'!$T$14,'PAINEL E TARGET'!$S$14,
IF(CB888&gt;='PAINEL E TARGET'!$T$15,'PAINEL E TARGET'!$S$15,
IF(CB888&gt;='PAINEL E TARGET'!$T$16,'PAINEL E TARGET'!$S$16,
IF(CB888&gt;='PAINEL E TARGET'!$T$17,'PAINEL E TARGET'!$S$17,
IF(CB888&gt;='PAINEL E TARGET'!$T$18,'PAINEL E TARGET'!$S$18,'PAINEL E TARGET'!$S$19))))))))</f>
        <v>6. Fx de 120% a 124,9%</v>
      </c>
      <c r="CD888" s="17">
        <f>IFERROR(VLOOKUP($BW888,'PAINEL E TARGET'!$G$1:$Q$99,4,0),0)</f>
        <v>0.25</v>
      </c>
      <c r="CE888" s="17">
        <f>VLOOKUP(CC888,'PAINEL E TARGET'!$S$10:$U$19,3,0)</f>
        <v>1.4</v>
      </c>
      <c r="CF888" s="16">
        <f t="shared" si="494"/>
        <v>577.5</v>
      </c>
      <c r="CG888" s="17">
        <f t="shared" si="476"/>
        <v>1.5569999999999999</v>
      </c>
      <c r="CH888" s="17">
        <f t="shared" si="477"/>
        <v>1.577</v>
      </c>
      <c r="CI888" s="17" t="str">
        <f t="shared" si="478"/>
        <v>sem meta</v>
      </c>
      <c r="CJ888" s="17">
        <f t="shared" si="479"/>
        <v>1.492</v>
      </c>
      <c r="CK888" s="17">
        <f t="shared" si="480"/>
        <v>0.59</v>
      </c>
      <c r="CL888" s="17">
        <f t="shared" si="481"/>
        <v>1.546</v>
      </c>
      <c r="CM888" s="16">
        <f t="shared" si="482"/>
        <v>4</v>
      </c>
      <c r="CN888" s="17" t="str">
        <f t="shared" si="495"/>
        <v>não ok</v>
      </c>
      <c r="CO888" s="17">
        <f t="shared" si="496"/>
        <v>0</v>
      </c>
      <c r="CP888" s="33" t="str">
        <f>IF(CO888&gt;='PAINEL E TARGET'!$T$11,'PAINEL E TARGET'!$S$11,
IF(CO888&gt;='PAINEL E TARGET'!$T$12,'PAINEL E TARGET'!$S$12,
IF(CO888&gt;='PAINEL E TARGET'!$T$13,'PAINEL E TARGET'!$S$13,
IF(CO888&gt;='PAINEL E TARGET'!$T$14,'PAINEL E TARGET'!$S$14,
IF(CO888&gt;='PAINEL E TARGET'!$T$15,'PAINEL E TARGET'!$S$15,
IF(CO888&gt;='PAINEL E TARGET'!$T$16,'PAINEL E TARGET'!$S$16,
IF(CO888&gt;='PAINEL E TARGET'!$T$17,'PAINEL E TARGET'!$S$17,
IF(CO888&gt;='PAINEL E TARGET'!$T$18,'PAINEL E TARGET'!$S$18,'PAINEL E TARGET'!$S$19))))))))</f>
        <v>Não elegível</v>
      </c>
      <c r="CQ888" s="17">
        <f>IFERROR(VLOOKUP($BW888,'PAINEL E TARGET'!$G$1:$Q$99,5,0),0)</f>
        <v>0.25</v>
      </c>
      <c r="CR888" s="17">
        <f>VLOOKUP(CP888,'PAINEL E TARGET'!$S$10:$U$19,3,0)</f>
        <v>0</v>
      </c>
      <c r="CS888" s="16">
        <f t="shared" si="497"/>
        <v>0</v>
      </c>
      <c r="CT888" s="17">
        <f t="shared" si="483"/>
        <v>2.0369999999999999</v>
      </c>
      <c r="CU888" s="33" t="str">
        <f>IF(CT888&gt;='PAINEL E TARGET'!$T$11,'PAINEL E TARGET'!$S$11,
IF(CT888&gt;='PAINEL E TARGET'!$T$12,'PAINEL E TARGET'!$S$12,
IF(CT888&gt;='PAINEL E TARGET'!$T$13,'PAINEL E TARGET'!$S$13,
IF(CT888&gt;='PAINEL E TARGET'!$T$14,'PAINEL E TARGET'!$S$14,
IF(CT888&gt;='PAINEL E TARGET'!$T$15,'PAINEL E TARGET'!$S$15,
IF(CT888&gt;='PAINEL E TARGET'!$T$16,'PAINEL E TARGET'!$S$16,
IF(CT888&gt;='PAINEL E TARGET'!$T$17,'PAINEL E TARGET'!$S$17,
IF(CT888&gt;='PAINEL E TARGET'!$T$18,'PAINEL E TARGET'!$S$18,'PAINEL E TARGET'!$S$19))))))))</f>
        <v>8. Fx de 130% ou mais</v>
      </c>
      <c r="CV888" s="17">
        <f>IFERROR(VLOOKUP($BW888,'PAINEL E TARGET'!$G$1:$Q$99,6,0),0)</f>
        <v>0.2</v>
      </c>
      <c r="CW888" s="17">
        <f>VLOOKUP(CU888,'PAINEL E TARGET'!$S$10:$U$19,3,0)</f>
        <v>1.6</v>
      </c>
      <c r="CX888" s="16">
        <f t="shared" si="498"/>
        <v>528.00000000000011</v>
      </c>
      <c r="CY888" s="17">
        <f t="shared" si="484"/>
        <v>4.3890000000000002</v>
      </c>
      <c r="CZ888" s="33" t="str">
        <f>IF(CY888&gt;='PAINEL E TARGET'!$T$11,'PAINEL E TARGET'!$S$11,
IF(CY888&gt;='PAINEL E TARGET'!$T$12,'PAINEL E TARGET'!$S$12,
IF(CY888&gt;='PAINEL E TARGET'!$T$13,'PAINEL E TARGET'!$S$13,
IF(CY888&gt;='PAINEL E TARGET'!$T$14,'PAINEL E TARGET'!$S$14,
IF(CY888&gt;='PAINEL E TARGET'!$T$15,'PAINEL E TARGET'!$S$15,
IF(CY888&gt;='PAINEL E TARGET'!$T$16,'PAINEL E TARGET'!$S$16,
IF(CY888&gt;='PAINEL E TARGET'!$T$17,'PAINEL E TARGET'!$S$17,
IF(CY888&gt;='PAINEL E TARGET'!$T$18,'PAINEL E TARGET'!$S$18,'PAINEL E TARGET'!$S$19))))))))</f>
        <v>8. Fx de 130% ou mais</v>
      </c>
      <c r="DA888" s="17">
        <f>IFERROR(VLOOKUP($BW888,'PAINEL E TARGET'!$G$1:$Q$99,7,0),0)</f>
        <v>0</v>
      </c>
      <c r="DB888" s="17">
        <f>VLOOKUP(CZ888,'PAINEL E TARGET'!$S$10:$U$19,3,0)</f>
        <v>1.6</v>
      </c>
      <c r="DC888" s="16">
        <f t="shared" si="499"/>
        <v>0</v>
      </c>
      <c r="DD888" s="17">
        <f t="shared" si="485"/>
        <v>4.0540000000000003</v>
      </c>
      <c r="DE888" s="33" t="str">
        <f>IF(DD888&gt;='PAINEL E TARGET'!$T$11,'PAINEL E TARGET'!$S$11,
IF(DD888&gt;='PAINEL E TARGET'!$T$12,'PAINEL E TARGET'!$S$12,
IF(DD888&gt;='PAINEL E TARGET'!$T$13,'PAINEL E TARGET'!$S$13,
IF(DD888&gt;='PAINEL E TARGET'!$T$14,'PAINEL E TARGET'!$S$14,
IF(DD888&gt;='PAINEL E TARGET'!$T$15,'PAINEL E TARGET'!$S$15,
IF(DD888&gt;='PAINEL E TARGET'!$T$16,'PAINEL E TARGET'!$S$16,
IF(DD888&gt;='PAINEL E TARGET'!$T$17,'PAINEL E TARGET'!$S$17,
IF(DD888&gt;='PAINEL E TARGET'!$T$18,'PAINEL E TARGET'!$S$18,'PAINEL E TARGET'!$S$19))))))))</f>
        <v>8. Fx de 130% ou mais</v>
      </c>
      <c r="DF888" s="17">
        <f>IFERROR(VLOOKUP($BW888,'PAINEL E TARGET'!$G$1:$Q$99,8,0),0)</f>
        <v>0</v>
      </c>
      <c r="DG888" s="17">
        <f>VLOOKUP(DE888,'PAINEL E TARGET'!$S$10:$U$19,3,0)</f>
        <v>1.6</v>
      </c>
      <c r="DH888" s="16">
        <f t="shared" si="500"/>
        <v>0</v>
      </c>
      <c r="DI888" s="17">
        <f t="shared" si="486"/>
        <v>2.1</v>
      </c>
      <c r="DJ888" s="33" t="str">
        <f>IF(DI888&gt;='PAINEL E TARGET'!$T$11,'PAINEL E TARGET'!$S$11,
IF(DI888&gt;='PAINEL E TARGET'!$T$12,'PAINEL E TARGET'!$S$12,
IF(DI888&gt;='PAINEL E TARGET'!$T$13,'PAINEL E TARGET'!$S$13,
IF(DI888&gt;='PAINEL E TARGET'!$T$14,'PAINEL E TARGET'!$S$14,
IF(DI888&gt;='PAINEL E TARGET'!$T$15,'PAINEL E TARGET'!$S$15,
IF(DI888&gt;='PAINEL E TARGET'!$T$16,'PAINEL E TARGET'!$S$16,
IF(DI888&gt;='PAINEL E TARGET'!$T$17,'PAINEL E TARGET'!$S$17,
IF(DI888&gt;='PAINEL E TARGET'!$T$18,'PAINEL E TARGET'!$S$18,'PAINEL E TARGET'!$S$19))))))))</f>
        <v>8. Fx de 130% ou mais</v>
      </c>
      <c r="DK888" s="17">
        <f>IFERROR(VLOOKUP($BW888,'PAINEL E TARGET'!$G$1:$Q$99,9,0),0)</f>
        <v>0.1</v>
      </c>
      <c r="DL888" s="17">
        <f>VLOOKUP(DJ888,'PAINEL E TARGET'!$S$10:$U$19,3,0)</f>
        <v>1.6</v>
      </c>
      <c r="DM888" s="16">
        <f t="shared" si="501"/>
        <v>264.00000000000006</v>
      </c>
      <c r="DN888" s="17">
        <f t="shared" si="487"/>
        <v>0.59</v>
      </c>
      <c r="DO888" s="33" t="str">
        <f>IF(DN888&gt;='PAINEL E TARGET'!$T$11,'PAINEL E TARGET'!$S$11,
IF(DN888&gt;='PAINEL E TARGET'!$T$12,'PAINEL E TARGET'!$S$12,
IF(DN888&gt;='PAINEL E TARGET'!$T$13,'PAINEL E TARGET'!$S$13,
IF(DN888&gt;='PAINEL E TARGET'!$T$14,'PAINEL E TARGET'!$S$14,
IF(DN888&gt;='PAINEL E TARGET'!$T$15,'PAINEL E TARGET'!$S$15,
IF(DN888&gt;='PAINEL E TARGET'!$T$16,'PAINEL E TARGET'!$S$16,
IF(DN888&gt;='PAINEL E TARGET'!$T$17,'PAINEL E TARGET'!$S$17,
IF(DN888&gt;='PAINEL E TARGET'!$T$18,'PAINEL E TARGET'!$S$18,'PAINEL E TARGET'!$S$19))))))))</f>
        <v>Não elegível</v>
      </c>
      <c r="DP888" s="17">
        <f>IFERROR(VLOOKUP($BW888,'PAINEL E TARGET'!$G$1:$Q$99,10,0),0)</f>
        <v>0.2</v>
      </c>
      <c r="DQ888" s="17">
        <f>VLOOKUP(DO888,'PAINEL E TARGET'!$S$10:$U$19,3,0)</f>
        <v>0</v>
      </c>
      <c r="DR888" s="16">
        <f t="shared" si="502"/>
        <v>0</v>
      </c>
      <c r="DS888" s="17">
        <f t="shared" si="488"/>
        <v>0.9</v>
      </c>
      <c r="DT888" s="16">
        <f>IF(DS888&gt;=1,VLOOKUP(BO888,'PAINEL E TARGET'!$S$1:$W$8,5,0),0)</f>
        <v>0</v>
      </c>
      <c r="DU888" s="16">
        <f t="shared" si="503"/>
        <v>1369.5</v>
      </c>
    </row>
    <row r="889" spans="2:125" s="32" customFormat="1" x14ac:dyDescent="0.2">
      <c r="B889" s="44">
        <v>43541</v>
      </c>
      <c r="C889" s="65">
        <v>1838</v>
      </c>
      <c r="D889" s="66" t="s">
        <v>881</v>
      </c>
      <c r="E889" s="65">
        <v>516</v>
      </c>
      <c r="F889" s="65" t="s">
        <v>944</v>
      </c>
      <c r="G889" s="67">
        <v>1177835.0771970137</v>
      </c>
      <c r="H889" s="67">
        <v>680442.58954146621</v>
      </c>
      <c r="I889" s="67">
        <v>499908.86999999994</v>
      </c>
      <c r="J889" s="68">
        <v>0.73468192274219113</v>
      </c>
      <c r="K889" s="67">
        <v>81977.975627792985</v>
      </c>
      <c r="L889" s="67">
        <v>479509.49164911138</v>
      </c>
      <c r="M889" s="67">
        <v>64215.96</v>
      </c>
      <c r="N889" s="67">
        <v>395580.84999999992</v>
      </c>
      <c r="O889" s="67">
        <v>974132.95930863637</v>
      </c>
      <c r="P889" s="67" t="s">
        <v>1082</v>
      </c>
      <c r="Q889" s="67" t="s">
        <v>1082</v>
      </c>
      <c r="R889" s="67">
        <v>0</v>
      </c>
      <c r="S889" s="67">
        <v>0</v>
      </c>
      <c r="T889" s="68">
        <v>0.10162663162677356</v>
      </c>
      <c r="U889" s="68">
        <v>0.10948035937874381</v>
      </c>
      <c r="V889" s="68">
        <v>1.0772802131316648</v>
      </c>
      <c r="W889" s="67">
        <v>57062.080000000009</v>
      </c>
      <c r="X889" s="67">
        <v>50338.719999999987</v>
      </c>
      <c r="Y889" s="68">
        <v>0.88217464207403551</v>
      </c>
      <c r="Z889" s="68">
        <v>0.21304090825059871</v>
      </c>
      <c r="AA889" s="68">
        <v>0.18572551645149518</v>
      </c>
      <c r="AB889" s="68">
        <v>0.87178334891920095</v>
      </c>
      <c r="AC889" s="67">
        <v>119619.79999999999</v>
      </c>
      <c r="AD889" s="67">
        <v>85396</v>
      </c>
      <c r="AE889" s="68">
        <v>0.71389519126432255</v>
      </c>
      <c r="AF889" s="43">
        <v>80</v>
      </c>
      <c r="AG889" s="43">
        <v>71</v>
      </c>
      <c r="AH889" s="43">
        <v>18</v>
      </c>
      <c r="AI889" s="43">
        <v>10</v>
      </c>
      <c r="AJ889" s="67">
        <v>27706.7</v>
      </c>
      <c r="AK889" s="67">
        <v>19951</v>
      </c>
      <c r="AL889" s="68">
        <v>0.72007853696037416</v>
      </c>
      <c r="AM889" s="67">
        <v>8890.989999999998</v>
      </c>
      <c r="AN889" s="67">
        <v>6765.18</v>
      </c>
      <c r="AO889" s="68">
        <v>0.76090289157900326</v>
      </c>
      <c r="AP889" s="67">
        <v>1542.96</v>
      </c>
      <c r="AQ889" s="67">
        <v>1927.89</v>
      </c>
      <c r="AR889" s="68">
        <v>1.2494750349976669</v>
      </c>
      <c r="AS889" s="67">
        <v>18921.43</v>
      </c>
      <c r="AT889" s="67">
        <v>21694.65</v>
      </c>
      <c r="AU889" s="68">
        <v>1.146565032346921</v>
      </c>
      <c r="AV889" s="43">
        <v>487.5</v>
      </c>
      <c r="AW889" s="43">
        <v>634.88</v>
      </c>
      <c r="AX889" s="69">
        <v>1.3023179487179488</v>
      </c>
      <c r="AY889" s="43">
        <v>81977.975627792985</v>
      </c>
      <c r="AZ889" s="43">
        <v>64215.959999999992</v>
      </c>
      <c r="BA889" s="43">
        <v>19258.056832559567</v>
      </c>
      <c r="BB889" s="43">
        <v>21190.16</v>
      </c>
      <c r="BC889" s="43">
        <v>142242.54978277368</v>
      </c>
      <c r="BD889" s="43">
        <v>33506.797794971484</v>
      </c>
      <c r="BE889" s="43">
        <v>99438.32</v>
      </c>
      <c r="BF889" s="43">
        <v>208453.78999999998</v>
      </c>
      <c r="BG889" s="43">
        <v>848.90000000000009</v>
      </c>
      <c r="BH889" s="43">
        <v>30</v>
      </c>
      <c r="BI889" s="44">
        <v>43173</v>
      </c>
      <c r="BJ889" s="44">
        <v>43541</v>
      </c>
      <c r="BK889" s="44">
        <v>43172</v>
      </c>
      <c r="BL889" s="43">
        <f t="shared" si="489"/>
        <v>499908.86999999994</v>
      </c>
      <c r="BM889" s="43">
        <f t="shared" si="490"/>
        <v>459796.80999999994</v>
      </c>
      <c r="BO889" s="16" t="str">
        <f>IFERROR(VLOOKUP($C889,'PORTE LOJA'!A:B,2,0),"PORTE 1")</f>
        <v>PORTE 2</v>
      </c>
      <c r="BP889" s="16">
        <f>VLOOKUP(BO889,'PAINEL E TARGET'!$S$1:$W$8,3,0)</f>
        <v>1875</v>
      </c>
      <c r="BQ889" s="16">
        <f t="shared" si="468"/>
        <v>1</v>
      </c>
      <c r="BR889" s="16">
        <f t="shared" si="469"/>
        <v>1</v>
      </c>
      <c r="BS889" s="16">
        <f t="shared" si="470"/>
        <v>1</v>
      </c>
      <c r="BT889" s="16">
        <f t="shared" si="471"/>
        <v>1</v>
      </c>
      <c r="BU889" s="16">
        <f t="shared" si="472"/>
        <v>1</v>
      </c>
      <c r="BV889" s="16">
        <f t="shared" si="473"/>
        <v>1</v>
      </c>
      <c r="BW889" s="17" t="str">
        <f t="shared" si="491"/>
        <v>111111</v>
      </c>
      <c r="BY889" s="17">
        <f t="shared" si="474"/>
        <v>0.73499999999999999</v>
      </c>
      <c r="BZ889" s="17">
        <f t="shared" si="475"/>
        <v>0.81899999999999995</v>
      </c>
      <c r="CA889" s="17" t="str">
        <f t="shared" si="492"/>
        <v>Sem Retira</v>
      </c>
      <c r="CB889" s="17">
        <f t="shared" si="493"/>
        <v>0.81899999999999995</v>
      </c>
      <c r="CC889" s="33" t="str">
        <f>IF(CB889&gt;='PAINEL E TARGET'!$T$11,'PAINEL E TARGET'!$S$11,
IF(CB889&gt;='PAINEL E TARGET'!$T$12,'PAINEL E TARGET'!$S$12,
IF(CB889&gt;='PAINEL E TARGET'!$T$13,'PAINEL E TARGET'!$S$13,
IF(CB889&gt;='PAINEL E TARGET'!$T$14,'PAINEL E TARGET'!$S$14,
IF(CB889&gt;='PAINEL E TARGET'!$T$15,'PAINEL E TARGET'!$S$15,
IF(CB889&gt;='PAINEL E TARGET'!$T$16,'PAINEL E TARGET'!$S$16,
IF(CB889&gt;='PAINEL E TARGET'!$T$17,'PAINEL E TARGET'!$S$17,
IF(CB889&gt;='PAINEL E TARGET'!$T$18,'PAINEL E TARGET'!$S$18,'PAINEL E TARGET'!$S$19))))))))</f>
        <v>Não elegível</v>
      </c>
      <c r="CD889" s="17">
        <f>IFERROR(VLOOKUP($BW889,'PAINEL E TARGET'!$G$1:$Q$99,4,0),0)</f>
        <v>0.25</v>
      </c>
      <c r="CE889" s="17">
        <f>VLOOKUP(CC889,'PAINEL E TARGET'!$S$10:$U$19,3,0)</f>
        <v>0</v>
      </c>
      <c r="CF889" s="16">
        <f t="shared" si="494"/>
        <v>0</v>
      </c>
      <c r="CG889" s="17">
        <f t="shared" si="476"/>
        <v>0.72</v>
      </c>
      <c r="CH889" s="17">
        <f t="shared" si="477"/>
        <v>0.76100000000000001</v>
      </c>
      <c r="CI889" s="17">
        <f t="shared" si="478"/>
        <v>1.2490000000000001</v>
      </c>
      <c r="CJ889" s="17">
        <f t="shared" si="479"/>
        <v>1.147</v>
      </c>
      <c r="CK889" s="17">
        <f t="shared" si="480"/>
        <v>1.302</v>
      </c>
      <c r="CL889" s="17">
        <f t="shared" si="481"/>
        <v>0.88200000000000001</v>
      </c>
      <c r="CM889" s="16">
        <f t="shared" si="482"/>
        <v>5</v>
      </c>
      <c r="CN889" s="17" t="str">
        <f t="shared" si="495"/>
        <v>ok</v>
      </c>
      <c r="CO889" s="17">
        <f t="shared" si="496"/>
        <v>0.88200000000000001</v>
      </c>
      <c r="CP889" s="33" t="str">
        <f>IF(CO889&gt;='PAINEL E TARGET'!$T$11,'PAINEL E TARGET'!$S$11,
IF(CO889&gt;='PAINEL E TARGET'!$T$12,'PAINEL E TARGET'!$S$12,
IF(CO889&gt;='PAINEL E TARGET'!$T$13,'PAINEL E TARGET'!$S$13,
IF(CO889&gt;='PAINEL E TARGET'!$T$14,'PAINEL E TARGET'!$S$14,
IF(CO889&gt;='PAINEL E TARGET'!$T$15,'PAINEL E TARGET'!$S$15,
IF(CO889&gt;='PAINEL E TARGET'!$T$16,'PAINEL E TARGET'!$S$16,
IF(CO889&gt;='PAINEL E TARGET'!$T$17,'PAINEL E TARGET'!$S$17,
IF(CO889&gt;='PAINEL E TARGET'!$T$18,'PAINEL E TARGET'!$S$18,'PAINEL E TARGET'!$S$19))))))))</f>
        <v>Não elegível</v>
      </c>
      <c r="CQ889" s="17">
        <f>IFERROR(VLOOKUP($BW889,'PAINEL E TARGET'!$G$1:$Q$99,5,0),0)</f>
        <v>0.25</v>
      </c>
      <c r="CR889" s="17">
        <f>VLOOKUP(CP889,'PAINEL E TARGET'!$S$10:$U$19,3,0)</f>
        <v>0</v>
      </c>
      <c r="CS889" s="16">
        <f t="shared" si="497"/>
        <v>0</v>
      </c>
      <c r="CT889" s="17">
        <f t="shared" si="483"/>
        <v>0.71399999999999997</v>
      </c>
      <c r="CU889" s="33" t="str">
        <f>IF(CT889&gt;='PAINEL E TARGET'!$T$11,'PAINEL E TARGET'!$S$11,
IF(CT889&gt;='PAINEL E TARGET'!$T$12,'PAINEL E TARGET'!$S$12,
IF(CT889&gt;='PAINEL E TARGET'!$T$13,'PAINEL E TARGET'!$S$13,
IF(CT889&gt;='PAINEL E TARGET'!$T$14,'PAINEL E TARGET'!$S$14,
IF(CT889&gt;='PAINEL E TARGET'!$T$15,'PAINEL E TARGET'!$S$15,
IF(CT889&gt;='PAINEL E TARGET'!$T$16,'PAINEL E TARGET'!$S$16,
IF(CT889&gt;='PAINEL E TARGET'!$T$17,'PAINEL E TARGET'!$S$17,
IF(CT889&gt;='PAINEL E TARGET'!$T$18,'PAINEL E TARGET'!$S$18,'PAINEL E TARGET'!$S$19))))))))</f>
        <v>Não elegível</v>
      </c>
      <c r="CV889" s="17">
        <f>IFERROR(VLOOKUP($BW889,'PAINEL E TARGET'!$G$1:$Q$99,6,0),0)</f>
        <v>0.2</v>
      </c>
      <c r="CW889" s="17">
        <f>VLOOKUP(CU889,'PAINEL E TARGET'!$S$10:$U$19,3,0)</f>
        <v>0</v>
      </c>
      <c r="CX889" s="16">
        <f t="shared" si="498"/>
        <v>0</v>
      </c>
      <c r="CY889" s="17">
        <f t="shared" si="484"/>
        <v>0.78300000000000003</v>
      </c>
      <c r="CZ889" s="33" t="str">
        <f>IF(CY889&gt;='PAINEL E TARGET'!$T$11,'PAINEL E TARGET'!$S$11,
IF(CY889&gt;='PAINEL E TARGET'!$T$12,'PAINEL E TARGET'!$S$12,
IF(CY889&gt;='PAINEL E TARGET'!$T$13,'PAINEL E TARGET'!$S$13,
IF(CY889&gt;='PAINEL E TARGET'!$T$14,'PAINEL E TARGET'!$S$14,
IF(CY889&gt;='PAINEL E TARGET'!$T$15,'PAINEL E TARGET'!$S$15,
IF(CY889&gt;='PAINEL E TARGET'!$T$16,'PAINEL E TARGET'!$S$16,
IF(CY889&gt;='PAINEL E TARGET'!$T$17,'PAINEL E TARGET'!$S$17,
IF(CY889&gt;='PAINEL E TARGET'!$T$18,'PAINEL E TARGET'!$S$18,'PAINEL E TARGET'!$S$19))))))))</f>
        <v>Não elegível</v>
      </c>
      <c r="DA889" s="17">
        <f>IFERROR(VLOOKUP($BW889,'PAINEL E TARGET'!$G$1:$Q$99,7,0),0)</f>
        <v>0.15</v>
      </c>
      <c r="DB889" s="17">
        <f>VLOOKUP(CZ889,'PAINEL E TARGET'!$S$10:$U$19,3,0)</f>
        <v>0</v>
      </c>
      <c r="DC889" s="16">
        <f t="shared" si="499"/>
        <v>0</v>
      </c>
      <c r="DD889" s="17">
        <f t="shared" si="485"/>
        <v>1.1000000000000001</v>
      </c>
      <c r="DE889" s="33" t="str">
        <f>IF(DD889&gt;='PAINEL E TARGET'!$T$11,'PAINEL E TARGET'!$S$11,
IF(DD889&gt;='PAINEL E TARGET'!$T$12,'PAINEL E TARGET'!$S$12,
IF(DD889&gt;='PAINEL E TARGET'!$T$13,'PAINEL E TARGET'!$S$13,
IF(DD889&gt;='PAINEL E TARGET'!$T$14,'PAINEL E TARGET'!$S$14,
IF(DD889&gt;='PAINEL E TARGET'!$T$15,'PAINEL E TARGET'!$S$15,
IF(DD889&gt;='PAINEL E TARGET'!$T$16,'PAINEL E TARGET'!$S$16,
IF(DD889&gt;='PAINEL E TARGET'!$T$17,'PAINEL E TARGET'!$S$17,
IF(DD889&gt;='PAINEL E TARGET'!$T$18,'PAINEL E TARGET'!$S$18,'PAINEL E TARGET'!$S$19))))))))</f>
        <v>4. Fx de 110% a 114,9%</v>
      </c>
      <c r="DF889" s="17">
        <f>IFERROR(VLOOKUP($BW889,'PAINEL E TARGET'!$G$1:$Q$99,8,0),0)</f>
        <v>0.1</v>
      </c>
      <c r="DG889" s="17">
        <f>VLOOKUP(DE889,'PAINEL E TARGET'!$S$10:$U$19,3,0)</f>
        <v>1.2</v>
      </c>
      <c r="DH889" s="16">
        <f t="shared" si="500"/>
        <v>225</v>
      </c>
      <c r="DI889" s="17">
        <f t="shared" si="486"/>
        <v>0.55600000000000005</v>
      </c>
      <c r="DJ889" s="33" t="str">
        <f>IF(DI889&gt;='PAINEL E TARGET'!$T$11,'PAINEL E TARGET'!$S$11,
IF(DI889&gt;='PAINEL E TARGET'!$T$12,'PAINEL E TARGET'!$S$12,
IF(DI889&gt;='PAINEL E TARGET'!$T$13,'PAINEL E TARGET'!$S$13,
IF(DI889&gt;='PAINEL E TARGET'!$T$14,'PAINEL E TARGET'!$S$14,
IF(DI889&gt;='PAINEL E TARGET'!$T$15,'PAINEL E TARGET'!$S$15,
IF(DI889&gt;='PAINEL E TARGET'!$T$16,'PAINEL E TARGET'!$S$16,
IF(DI889&gt;='PAINEL E TARGET'!$T$17,'PAINEL E TARGET'!$S$17,
IF(DI889&gt;='PAINEL E TARGET'!$T$18,'PAINEL E TARGET'!$S$18,'PAINEL E TARGET'!$S$19))))))))</f>
        <v>Não elegível</v>
      </c>
      <c r="DK889" s="17">
        <f>IFERROR(VLOOKUP($BW889,'PAINEL E TARGET'!$G$1:$Q$99,9,0),0)</f>
        <v>0.05</v>
      </c>
      <c r="DL889" s="17">
        <f>VLOOKUP(DJ889,'PAINEL E TARGET'!$S$10:$U$19,3,0)</f>
        <v>0</v>
      </c>
      <c r="DM889" s="16">
        <f t="shared" si="501"/>
        <v>0</v>
      </c>
      <c r="DN889" s="17">
        <f t="shared" si="487"/>
        <v>1.302</v>
      </c>
      <c r="DO889" s="33" t="str">
        <f>IF(DN889&gt;='PAINEL E TARGET'!$T$11,'PAINEL E TARGET'!$S$11,
IF(DN889&gt;='PAINEL E TARGET'!$T$12,'PAINEL E TARGET'!$S$12,
IF(DN889&gt;='PAINEL E TARGET'!$T$13,'PAINEL E TARGET'!$S$13,
IF(DN889&gt;='PAINEL E TARGET'!$T$14,'PAINEL E TARGET'!$S$14,
IF(DN889&gt;='PAINEL E TARGET'!$T$15,'PAINEL E TARGET'!$S$15,
IF(DN889&gt;='PAINEL E TARGET'!$T$16,'PAINEL E TARGET'!$S$16,
IF(DN889&gt;='PAINEL E TARGET'!$T$17,'PAINEL E TARGET'!$S$17,
IF(DN889&gt;='PAINEL E TARGET'!$T$18,'PAINEL E TARGET'!$S$18,'PAINEL E TARGET'!$S$19))))))))</f>
        <v>8. Fx de 130% ou mais</v>
      </c>
      <c r="DP889" s="17">
        <f>IFERROR(VLOOKUP($BW889,'PAINEL E TARGET'!$G$1:$Q$99,10,0),0)</f>
        <v>0</v>
      </c>
      <c r="DQ889" s="17">
        <f>VLOOKUP(DO889,'PAINEL E TARGET'!$S$10:$U$19,3,0)</f>
        <v>1.6</v>
      </c>
      <c r="DR889" s="16">
        <f t="shared" si="502"/>
        <v>0</v>
      </c>
      <c r="DS889" s="17">
        <f t="shared" si="488"/>
        <v>0.88800000000000001</v>
      </c>
      <c r="DT889" s="16">
        <f>IF(DS889&gt;=1,VLOOKUP(BO889,'PAINEL E TARGET'!$S$1:$W$8,5,0),0)</f>
        <v>0</v>
      </c>
      <c r="DU889" s="16">
        <f t="shared" si="503"/>
        <v>225</v>
      </c>
    </row>
    <row r="890" spans="2:125" s="32" customFormat="1" x14ac:dyDescent="0.2">
      <c r="B890" s="44">
        <v>43541</v>
      </c>
      <c r="C890" s="65">
        <v>1839</v>
      </c>
      <c r="D890" s="66" t="s">
        <v>882</v>
      </c>
      <c r="E890" s="65">
        <v>217</v>
      </c>
      <c r="F890" s="65" t="s">
        <v>1017</v>
      </c>
      <c r="G890" s="67">
        <v>2250036.6256219652</v>
      </c>
      <c r="H890" s="67">
        <v>1271691.2195204217</v>
      </c>
      <c r="I890" s="67">
        <v>1052700.3699999999</v>
      </c>
      <c r="J890" s="68">
        <v>0.82779557949373328</v>
      </c>
      <c r="K890" s="67">
        <v>268057.34906564164</v>
      </c>
      <c r="L890" s="67">
        <v>827042.24951935816</v>
      </c>
      <c r="M890" s="67">
        <v>266670.02</v>
      </c>
      <c r="N890" s="67">
        <v>725764.85000000009</v>
      </c>
      <c r="O890" s="67">
        <v>1942550.4977936926</v>
      </c>
      <c r="P890" s="67" t="s">
        <v>1082</v>
      </c>
      <c r="Q890" s="67" t="s">
        <v>1082</v>
      </c>
      <c r="R890" s="67">
        <v>0</v>
      </c>
      <c r="S890" s="67">
        <v>0</v>
      </c>
      <c r="T890" s="68">
        <v>0.10765506639974295</v>
      </c>
      <c r="U890" s="68">
        <v>0.10798667322118578</v>
      </c>
      <c r="V890" s="68">
        <v>1.0030802713939306</v>
      </c>
      <c r="W890" s="67">
        <v>117893.01999999999</v>
      </c>
      <c r="X890" s="67">
        <v>107169.74</v>
      </c>
      <c r="Y890" s="68">
        <v>0.9090422825710972</v>
      </c>
      <c r="Z890" s="68">
        <v>0.16696179985478127</v>
      </c>
      <c r="AA890" s="68">
        <v>0.18954309817832171</v>
      </c>
      <c r="AB890" s="68">
        <v>1.1352482923829346</v>
      </c>
      <c r="AC890" s="67">
        <v>182839.80000000002</v>
      </c>
      <c r="AD890" s="67">
        <v>188109.17999999996</v>
      </c>
      <c r="AE890" s="68">
        <v>1.0288196552391764</v>
      </c>
      <c r="AF890" s="43">
        <v>80</v>
      </c>
      <c r="AG890" s="43">
        <v>80</v>
      </c>
      <c r="AH890" s="43">
        <v>32</v>
      </c>
      <c r="AI890" s="43">
        <v>36</v>
      </c>
      <c r="AJ890" s="67">
        <v>60750.289999999994</v>
      </c>
      <c r="AK890" s="67">
        <v>57278.5</v>
      </c>
      <c r="AL890" s="68">
        <v>0.9428514662234535</v>
      </c>
      <c r="AM890" s="67">
        <v>19274.520000000004</v>
      </c>
      <c r="AN890" s="67">
        <v>11983.9</v>
      </c>
      <c r="AO890" s="68">
        <v>0.62174829775268059</v>
      </c>
      <c r="AP890" s="67">
        <v>8815.2800000000007</v>
      </c>
      <c r="AQ890" s="67">
        <v>10486.189999999999</v>
      </c>
      <c r="AR890" s="68">
        <v>1.1895470138214552</v>
      </c>
      <c r="AS890" s="67">
        <v>29052.929999999997</v>
      </c>
      <c r="AT890" s="67">
        <v>27421.15</v>
      </c>
      <c r="AU890" s="68">
        <v>0.94383423634036234</v>
      </c>
      <c r="AV890" s="43">
        <v>1031.04</v>
      </c>
      <c r="AW890" s="43">
        <v>1694.68</v>
      </c>
      <c r="AX890" s="69">
        <v>1.6436607697082559</v>
      </c>
      <c r="AY890" s="43">
        <v>268057.34906564164</v>
      </c>
      <c r="AZ890" s="43">
        <v>266670.02</v>
      </c>
      <c r="BA890" s="43">
        <v>34606.828235785812</v>
      </c>
      <c r="BB890" s="43">
        <v>34855.040000000001</v>
      </c>
      <c r="BC890" s="43">
        <v>475429.83883105387</v>
      </c>
      <c r="BD890" s="43">
        <v>61443.487705425789</v>
      </c>
      <c r="BE890" s="43">
        <v>210359.09999999992</v>
      </c>
      <c r="BF890" s="43">
        <v>326245.25999999995</v>
      </c>
      <c r="BG890" s="43">
        <v>1832.1600000000003</v>
      </c>
      <c r="BH890" s="43">
        <v>57</v>
      </c>
      <c r="BI890" s="44">
        <v>43173</v>
      </c>
      <c r="BJ890" s="44">
        <v>43541</v>
      </c>
      <c r="BK890" s="44">
        <v>43172</v>
      </c>
      <c r="BL890" s="43">
        <f t="shared" si="489"/>
        <v>1052700.3699999999</v>
      </c>
      <c r="BM890" s="43">
        <f t="shared" si="490"/>
        <v>992434.87000000011</v>
      </c>
      <c r="BO890" s="16" t="str">
        <f>IFERROR(VLOOKUP($C890,'PORTE LOJA'!A:B,2,0),"PORTE 1")</f>
        <v>PORTE 3</v>
      </c>
      <c r="BP890" s="16">
        <f>VLOOKUP(BO890,'PAINEL E TARGET'!$S$1:$W$8,3,0)</f>
        <v>2400</v>
      </c>
      <c r="BQ890" s="16">
        <f t="shared" si="468"/>
        <v>1</v>
      </c>
      <c r="BR890" s="16">
        <f t="shared" si="469"/>
        <v>1</v>
      </c>
      <c r="BS890" s="16">
        <f t="shared" si="470"/>
        <v>1</v>
      </c>
      <c r="BT890" s="16">
        <f t="shared" si="471"/>
        <v>1</v>
      </c>
      <c r="BU890" s="16">
        <f t="shared" si="472"/>
        <v>1</v>
      </c>
      <c r="BV890" s="16">
        <f t="shared" si="473"/>
        <v>1</v>
      </c>
      <c r="BW890" s="17" t="str">
        <f t="shared" si="491"/>
        <v>111111</v>
      </c>
      <c r="BY890" s="17">
        <f t="shared" si="474"/>
        <v>0.82799999999999996</v>
      </c>
      <c r="BZ890" s="17">
        <f t="shared" si="475"/>
        <v>0.90600000000000003</v>
      </c>
      <c r="CA890" s="17" t="str">
        <f t="shared" si="492"/>
        <v>Sem Retira</v>
      </c>
      <c r="CB890" s="17">
        <f t="shared" si="493"/>
        <v>0.90600000000000003</v>
      </c>
      <c r="CC890" s="33" t="str">
        <f>IF(CB890&gt;='PAINEL E TARGET'!$T$11,'PAINEL E TARGET'!$S$11,
IF(CB890&gt;='PAINEL E TARGET'!$T$12,'PAINEL E TARGET'!$S$12,
IF(CB890&gt;='PAINEL E TARGET'!$T$13,'PAINEL E TARGET'!$S$13,
IF(CB890&gt;='PAINEL E TARGET'!$T$14,'PAINEL E TARGET'!$S$14,
IF(CB890&gt;='PAINEL E TARGET'!$T$15,'PAINEL E TARGET'!$S$15,
IF(CB890&gt;='PAINEL E TARGET'!$T$16,'PAINEL E TARGET'!$S$16,
IF(CB890&gt;='PAINEL E TARGET'!$T$17,'PAINEL E TARGET'!$S$17,
IF(CB890&gt;='PAINEL E TARGET'!$T$18,'PAINEL E TARGET'!$S$18,'PAINEL E TARGET'!$S$19))))))))</f>
        <v>1. Fx de 90% a 99,9%</v>
      </c>
      <c r="CD890" s="17">
        <f>IFERROR(VLOOKUP($BW890,'PAINEL E TARGET'!$G$1:$Q$99,4,0),0)</f>
        <v>0.25</v>
      </c>
      <c r="CE890" s="17">
        <f>VLOOKUP(CC890,'PAINEL E TARGET'!$S$10:$U$19,3,0)</f>
        <v>0.5</v>
      </c>
      <c r="CF890" s="16">
        <f t="shared" si="494"/>
        <v>300</v>
      </c>
      <c r="CG890" s="17">
        <f t="shared" si="476"/>
        <v>0.94299999999999995</v>
      </c>
      <c r="CH890" s="17">
        <f t="shared" si="477"/>
        <v>0.622</v>
      </c>
      <c r="CI890" s="17">
        <f t="shared" si="478"/>
        <v>1.19</v>
      </c>
      <c r="CJ890" s="17">
        <f t="shared" si="479"/>
        <v>0.94399999999999995</v>
      </c>
      <c r="CK890" s="17">
        <f t="shared" si="480"/>
        <v>1.6439999999999999</v>
      </c>
      <c r="CL890" s="17">
        <f t="shared" si="481"/>
        <v>0.90900000000000003</v>
      </c>
      <c r="CM890" s="16">
        <f t="shared" si="482"/>
        <v>4</v>
      </c>
      <c r="CN890" s="17" t="str">
        <f t="shared" si="495"/>
        <v>não ok</v>
      </c>
      <c r="CO890" s="17">
        <f t="shared" si="496"/>
        <v>0</v>
      </c>
      <c r="CP890" s="33" t="str">
        <f>IF(CO890&gt;='PAINEL E TARGET'!$T$11,'PAINEL E TARGET'!$S$11,
IF(CO890&gt;='PAINEL E TARGET'!$T$12,'PAINEL E TARGET'!$S$12,
IF(CO890&gt;='PAINEL E TARGET'!$T$13,'PAINEL E TARGET'!$S$13,
IF(CO890&gt;='PAINEL E TARGET'!$T$14,'PAINEL E TARGET'!$S$14,
IF(CO890&gt;='PAINEL E TARGET'!$T$15,'PAINEL E TARGET'!$S$15,
IF(CO890&gt;='PAINEL E TARGET'!$T$16,'PAINEL E TARGET'!$S$16,
IF(CO890&gt;='PAINEL E TARGET'!$T$17,'PAINEL E TARGET'!$S$17,
IF(CO890&gt;='PAINEL E TARGET'!$T$18,'PAINEL E TARGET'!$S$18,'PAINEL E TARGET'!$S$19))))))))</f>
        <v>Não elegível</v>
      </c>
      <c r="CQ890" s="17">
        <f>IFERROR(VLOOKUP($BW890,'PAINEL E TARGET'!$G$1:$Q$99,5,0),0)</f>
        <v>0.25</v>
      </c>
      <c r="CR890" s="17">
        <f>VLOOKUP(CP890,'PAINEL E TARGET'!$S$10:$U$19,3,0)</f>
        <v>0</v>
      </c>
      <c r="CS890" s="16">
        <f t="shared" si="497"/>
        <v>0</v>
      </c>
      <c r="CT890" s="17">
        <f t="shared" si="483"/>
        <v>1.0289999999999999</v>
      </c>
      <c r="CU890" s="33" t="str">
        <f>IF(CT890&gt;='PAINEL E TARGET'!$T$11,'PAINEL E TARGET'!$S$11,
IF(CT890&gt;='PAINEL E TARGET'!$T$12,'PAINEL E TARGET'!$S$12,
IF(CT890&gt;='PAINEL E TARGET'!$T$13,'PAINEL E TARGET'!$S$13,
IF(CT890&gt;='PAINEL E TARGET'!$T$14,'PAINEL E TARGET'!$S$14,
IF(CT890&gt;='PAINEL E TARGET'!$T$15,'PAINEL E TARGET'!$S$15,
IF(CT890&gt;='PAINEL E TARGET'!$T$16,'PAINEL E TARGET'!$S$16,
IF(CT890&gt;='PAINEL E TARGET'!$T$17,'PAINEL E TARGET'!$S$17,
IF(CT890&gt;='PAINEL E TARGET'!$T$18,'PAINEL E TARGET'!$S$18,'PAINEL E TARGET'!$S$19))))))))</f>
        <v>2. Fx de 100% a 104,9%</v>
      </c>
      <c r="CV890" s="17">
        <f>IFERROR(VLOOKUP($BW890,'PAINEL E TARGET'!$G$1:$Q$99,6,0),0)</f>
        <v>0.2</v>
      </c>
      <c r="CW890" s="17">
        <f>VLOOKUP(CU890,'PAINEL E TARGET'!$S$10:$U$19,3,0)</f>
        <v>1</v>
      </c>
      <c r="CX890" s="16">
        <f t="shared" si="498"/>
        <v>480</v>
      </c>
      <c r="CY890" s="17">
        <f t="shared" si="484"/>
        <v>0.995</v>
      </c>
      <c r="CZ890" s="33" t="str">
        <f>IF(CY890&gt;='PAINEL E TARGET'!$T$11,'PAINEL E TARGET'!$S$11,
IF(CY890&gt;='PAINEL E TARGET'!$T$12,'PAINEL E TARGET'!$S$12,
IF(CY890&gt;='PAINEL E TARGET'!$T$13,'PAINEL E TARGET'!$S$13,
IF(CY890&gt;='PAINEL E TARGET'!$T$14,'PAINEL E TARGET'!$S$14,
IF(CY890&gt;='PAINEL E TARGET'!$T$15,'PAINEL E TARGET'!$S$15,
IF(CY890&gt;='PAINEL E TARGET'!$T$16,'PAINEL E TARGET'!$S$16,
IF(CY890&gt;='PAINEL E TARGET'!$T$17,'PAINEL E TARGET'!$S$17,
IF(CY890&gt;='PAINEL E TARGET'!$T$18,'PAINEL E TARGET'!$S$18,'PAINEL E TARGET'!$S$19))))))))</f>
        <v>1. Fx de 90% a 99,9%</v>
      </c>
      <c r="DA890" s="17">
        <f>IFERROR(VLOOKUP($BW890,'PAINEL E TARGET'!$G$1:$Q$99,7,0),0)</f>
        <v>0.15</v>
      </c>
      <c r="DB890" s="17">
        <f>VLOOKUP(CZ890,'PAINEL E TARGET'!$S$10:$U$19,3,0)</f>
        <v>0.5</v>
      </c>
      <c r="DC890" s="16">
        <f t="shared" si="499"/>
        <v>180</v>
      </c>
      <c r="DD890" s="17">
        <f t="shared" si="485"/>
        <v>1.0069999999999999</v>
      </c>
      <c r="DE890" s="33" t="str">
        <f>IF(DD890&gt;='PAINEL E TARGET'!$T$11,'PAINEL E TARGET'!$S$11,
IF(DD890&gt;='PAINEL E TARGET'!$T$12,'PAINEL E TARGET'!$S$12,
IF(DD890&gt;='PAINEL E TARGET'!$T$13,'PAINEL E TARGET'!$S$13,
IF(DD890&gt;='PAINEL E TARGET'!$T$14,'PAINEL E TARGET'!$S$14,
IF(DD890&gt;='PAINEL E TARGET'!$T$15,'PAINEL E TARGET'!$S$15,
IF(DD890&gt;='PAINEL E TARGET'!$T$16,'PAINEL E TARGET'!$S$16,
IF(DD890&gt;='PAINEL E TARGET'!$T$17,'PAINEL E TARGET'!$S$17,
IF(DD890&gt;='PAINEL E TARGET'!$T$18,'PAINEL E TARGET'!$S$18,'PAINEL E TARGET'!$S$19))))))))</f>
        <v>2. Fx de 100% a 104,9%</v>
      </c>
      <c r="DF890" s="17">
        <f>IFERROR(VLOOKUP($BW890,'PAINEL E TARGET'!$G$1:$Q$99,8,0),0)</f>
        <v>0.1</v>
      </c>
      <c r="DG890" s="17">
        <f>VLOOKUP(DE890,'PAINEL E TARGET'!$S$10:$U$19,3,0)</f>
        <v>1</v>
      </c>
      <c r="DH890" s="16">
        <f t="shared" si="500"/>
        <v>240</v>
      </c>
      <c r="DI890" s="17">
        <f t="shared" si="486"/>
        <v>1.125</v>
      </c>
      <c r="DJ890" s="33" t="str">
        <f>IF(DI890&gt;='PAINEL E TARGET'!$T$11,'PAINEL E TARGET'!$S$11,
IF(DI890&gt;='PAINEL E TARGET'!$T$12,'PAINEL E TARGET'!$S$12,
IF(DI890&gt;='PAINEL E TARGET'!$T$13,'PAINEL E TARGET'!$S$13,
IF(DI890&gt;='PAINEL E TARGET'!$T$14,'PAINEL E TARGET'!$S$14,
IF(DI890&gt;='PAINEL E TARGET'!$T$15,'PAINEL E TARGET'!$S$15,
IF(DI890&gt;='PAINEL E TARGET'!$T$16,'PAINEL E TARGET'!$S$16,
IF(DI890&gt;='PAINEL E TARGET'!$T$17,'PAINEL E TARGET'!$S$17,
IF(DI890&gt;='PAINEL E TARGET'!$T$18,'PAINEL E TARGET'!$S$18,'PAINEL E TARGET'!$S$19))))))))</f>
        <v>4. Fx de 110% a 114,9%</v>
      </c>
      <c r="DK890" s="17">
        <f>IFERROR(VLOOKUP($BW890,'PAINEL E TARGET'!$G$1:$Q$99,9,0),0)</f>
        <v>0.05</v>
      </c>
      <c r="DL890" s="17">
        <f>VLOOKUP(DJ890,'PAINEL E TARGET'!$S$10:$U$19,3,0)</f>
        <v>1.2</v>
      </c>
      <c r="DM890" s="16">
        <f t="shared" si="501"/>
        <v>144</v>
      </c>
      <c r="DN890" s="17">
        <f t="shared" si="487"/>
        <v>1.6439999999999999</v>
      </c>
      <c r="DO890" s="33" t="str">
        <f>IF(DN890&gt;='PAINEL E TARGET'!$T$11,'PAINEL E TARGET'!$S$11,
IF(DN890&gt;='PAINEL E TARGET'!$T$12,'PAINEL E TARGET'!$S$12,
IF(DN890&gt;='PAINEL E TARGET'!$T$13,'PAINEL E TARGET'!$S$13,
IF(DN890&gt;='PAINEL E TARGET'!$T$14,'PAINEL E TARGET'!$S$14,
IF(DN890&gt;='PAINEL E TARGET'!$T$15,'PAINEL E TARGET'!$S$15,
IF(DN890&gt;='PAINEL E TARGET'!$T$16,'PAINEL E TARGET'!$S$16,
IF(DN890&gt;='PAINEL E TARGET'!$T$17,'PAINEL E TARGET'!$S$17,
IF(DN890&gt;='PAINEL E TARGET'!$T$18,'PAINEL E TARGET'!$S$18,'PAINEL E TARGET'!$S$19))))))))</f>
        <v>8. Fx de 130% ou mais</v>
      </c>
      <c r="DP890" s="17">
        <f>IFERROR(VLOOKUP($BW890,'PAINEL E TARGET'!$G$1:$Q$99,10,0),0)</f>
        <v>0</v>
      </c>
      <c r="DQ890" s="17">
        <f>VLOOKUP(DO890,'PAINEL E TARGET'!$S$10:$U$19,3,0)</f>
        <v>1.6</v>
      </c>
      <c r="DR890" s="16">
        <f t="shared" si="502"/>
        <v>0</v>
      </c>
      <c r="DS890" s="17">
        <f t="shared" si="488"/>
        <v>1</v>
      </c>
      <c r="DT890" s="16">
        <f>IF(DS890&gt;=1,VLOOKUP(BO890,'PAINEL E TARGET'!$S$1:$W$8,5,0),0)</f>
        <v>240</v>
      </c>
      <c r="DU890" s="16">
        <f t="shared" si="503"/>
        <v>1584</v>
      </c>
    </row>
    <row r="891" spans="2:125" s="32" customFormat="1" x14ac:dyDescent="0.2">
      <c r="B891" s="44">
        <v>43541</v>
      </c>
      <c r="C891" s="65">
        <v>1841</v>
      </c>
      <c r="D891" s="66" t="s">
        <v>883</v>
      </c>
      <c r="E891" s="65">
        <v>110</v>
      </c>
      <c r="F891" s="65" t="s">
        <v>1018</v>
      </c>
      <c r="G891" s="67">
        <v>2291114.0605736817</v>
      </c>
      <c r="H891" s="67">
        <v>1342166.6788734507</v>
      </c>
      <c r="I891" s="67">
        <v>1175502.08</v>
      </c>
      <c r="J891" s="68">
        <v>0.8758242165471275</v>
      </c>
      <c r="K891" s="67">
        <v>203014.23000523687</v>
      </c>
      <c r="L891" s="67">
        <v>893415.05482196854</v>
      </c>
      <c r="M891" s="67">
        <v>211516.82</v>
      </c>
      <c r="N891" s="67">
        <v>887160.33999999985</v>
      </c>
      <c r="O891" s="67">
        <v>1888131.1050437533</v>
      </c>
      <c r="P891" s="67" t="s">
        <v>1082</v>
      </c>
      <c r="Q891" s="67" t="s">
        <v>1082</v>
      </c>
      <c r="R891" s="67">
        <v>0</v>
      </c>
      <c r="S891" s="67">
        <v>0</v>
      </c>
      <c r="T891" s="68">
        <v>9.0259701532503636E-2</v>
      </c>
      <c r="U891" s="68">
        <v>8.3119084772818985E-2</v>
      </c>
      <c r="V891" s="68">
        <v>0.92088809691982831</v>
      </c>
      <c r="W891" s="67">
        <v>98963.37999999999</v>
      </c>
      <c r="X891" s="67">
        <v>91321.04</v>
      </c>
      <c r="Y891" s="68">
        <v>0.92277608141516587</v>
      </c>
      <c r="Z891" s="68">
        <v>0.12263170261928025</v>
      </c>
      <c r="AA891" s="68">
        <v>0.20281988932945508</v>
      </c>
      <c r="AB891" s="68">
        <v>1.6538944253194083</v>
      </c>
      <c r="AC891" s="67">
        <v>134456.99</v>
      </c>
      <c r="AD891" s="67">
        <v>222833.58</v>
      </c>
      <c r="AE891" s="68">
        <v>1.6572852032460343</v>
      </c>
      <c r="AF891" s="43">
        <v>80</v>
      </c>
      <c r="AG891" s="43">
        <v>74</v>
      </c>
      <c r="AH891" s="43">
        <v>23</v>
      </c>
      <c r="AI891" s="43">
        <v>24</v>
      </c>
      <c r="AJ891" s="67">
        <v>49851.87000000001</v>
      </c>
      <c r="AK891" s="67">
        <v>44431</v>
      </c>
      <c r="AL891" s="68">
        <v>0.89126044820384853</v>
      </c>
      <c r="AM891" s="67">
        <v>12966.489999999998</v>
      </c>
      <c r="AN891" s="67">
        <v>10841.349999999999</v>
      </c>
      <c r="AO891" s="68">
        <v>0.83610522199916859</v>
      </c>
      <c r="AP891" s="67">
        <v>8528.15</v>
      </c>
      <c r="AQ891" s="67">
        <v>5985.7899999999981</v>
      </c>
      <c r="AR891" s="68">
        <v>0.70188610659990713</v>
      </c>
      <c r="AS891" s="67">
        <v>27616.87</v>
      </c>
      <c r="AT891" s="67">
        <v>30062.9</v>
      </c>
      <c r="AU891" s="68">
        <v>1.0885701384697108</v>
      </c>
      <c r="AV891" s="43">
        <v>1135.74</v>
      </c>
      <c r="AW891" s="43">
        <v>724.86</v>
      </c>
      <c r="AX891" s="69">
        <v>0.63822705900998467</v>
      </c>
      <c r="AY891" s="43">
        <v>203014.23000523687</v>
      </c>
      <c r="AZ891" s="43">
        <v>211516.82</v>
      </c>
      <c r="BA891" s="43">
        <v>28225.581731751809</v>
      </c>
      <c r="BB891" s="43">
        <v>27668.050000000003</v>
      </c>
      <c r="BC891" s="43">
        <v>349268.14111039741</v>
      </c>
      <c r="BD891" s="43">
        <v>48822.085228730102</v>
      </c>
      <c r="BE891" s="43">
        <v>171353.87999999995</v>
      </c>
      <c r="BF891" s="43">
        <v>232810.62000000005</v>
      </c>
      <c r="BG891" s="43">
        <v>1968.8299999999997</v>
      </c>
      <c r="BH891" s="43">
        <v>48</v>
      </c>
      <c r="BI891" s="44">
        <v>43173</v>
      </c>
      <c r="BJ891" s="44">
        <v>43541</v>
      </c>
      <c r="BK891" s="44">
        <v>43172</v>
      </c>
      <c r="BL891" s="43">
        <f t="shared" si="489"/>
        <v>1175502.08</v>
      </c>
      <c r="BM891" s="43">
        <f t="shared" si="490"/>
        <v>1098677.1599999999</v>
      </c>
      <c r="BO891" s="16" t="str">
        <f>IFERROR(VLOOKUP($C891,'PORTE LOJA'!A:B,2,0),"PORTE 1")</f>
        <v>PORTE 4</v>
      </c>
      <c r="BP891" s="16">
        <f>VLOOKUP(BO891,'PAINEL E TARGET'!$S$1:$W$8,3,0)</f>
        <v>3000</v>
      </c>
      <c r="BQ891" s="16">
        <f t="shared" si="468"/>
        <v>1</v>
      </c>
      <c r="BR891" s="16">
        <f t="shared" si="469"/>
        <v>1</v>
      </c>
      <c r="BS891" s="16">
        <f t="shared" si="470"/>
        <v>1</v>
      </c>
      <c r="BT891" s="16">
        <f t="shared" si="471"/>
        <v>1</v>
      </c>
      <c r="BU891" s="16">
        <f t="shared" si="472"/>
        <v>1</v>
      </c>
      <c r="BV891" s="16">
        <f t="shared" si="473"/>
        <v>1</v>
      </c>
      <c r="BW891" s="17" t="str">
        <f t="shared" si="491"/>
        <v>111111</v>
      </c>
      <c r="BY891" s="17">
        <f t="shared" si="474"/>
        <v>0.876</v>
      </c>
      <c r="BZ891" s="17">
        <f t="shared" si="475"/>
        <v>1.002</v>
      </c>
      <c r="CA891" s="17" t="str">
        <f t="shared" si="492"/>
        <v>Sem Retira</v>
      </c>
      <c r="CB891" s="17">
        <f t="shared" si="493"/>
        <v>1.002</v>
      </c>
      <c r="CC891" s="33" t="str">
        <f>IF(CB891&gt;='PAINEL E TARGET'!$T$11,'PAINEL E TARGET'!$S$11,
IF(CB891&gt;='PAINEL E TARGET'!$T$12,'PAINEL E TARGET'!$S$12,
IF(CB891&gt;='PAINEL E TARGET'!$T$13,'PAINEL E TARGET'!$S$13,
IF(CB891&gt;='PAINEL E TARGET'!$T$14,'PAINEL E TARGET'!$S$14,
IF(CB891&gt;='PAINEL E TARGET'!$T$15,'PAINEL E TARGET'!$S$15,
IF(CB891&gt;='PAINEL E TARGET'!$T$16,'PAINEL E TARGET'!$S$16,
IF(CB891&gt;='PAINEL E TARGET'!$T$17,'PAINEL E TARGET'!$S$17,
IF(CB891&gt;='PAINEL E TARGET'!$T$18,'PAINEL E TARGET'!$S$18,'PAINEL E TARGET'!$S$19))))))))</f>
        <v>2. Fx de 100% a 104,9%</v>
      </c>
      <c r="CD891" s="17">
        <f>IFERROR(VLOOKUP($BW891,'PAINEL E TARGET'!$G$1:$Q$99,4,0),0)</f>
        <v>0.25</v>
      </c>
      <c r="CE891" s="17">
        <f>VLOOKUP(CC891,'PAINEL E TARGET'!$S$10:$U$19,3,0)</f>
        <v>1</v>
      </c>
      <c r="CF891" s="16">
        <f t="shared" si="494"/>
        <v>750</v>
      </c>
      <c r="CG891" s="17">
        <f t="shared" si="476"/>
        <v>0.89100000000000001</v>
      </c>
      <c r="CH891" s="17">
        <f t="shared" si="477"/>
        <v>0.83599999999999997</v>
      </c>
      <c r="CI891" s="17">
        <f t="shared" si="478"/>
        <v>0.70199999999999996</v>
      </c>
      <c r="CJ891" s="17">
        <f t="shared" si="479"/>
        <v>1.089</v>
      </c>
      <c r="CK891" s="17">
        <f t="shared" si="480"/>
        <v>0.63800000000000001</v>
      </c>
      <c r="CL891" s="17">
        <f t="shared" si="481"/>
        <v>0.92300000000000004</v>
      </c>
      <c r="CM891" s="16">
        <f t="shared" si="482"/>
        <v>4</v>
      </c>
      <c r="CN891" s="17" t="str">
        <f t="shared" si="495"/>
        <v>não ok</v>
      </c>
      <c r="CO891" s="17">
        <f t="shared" si="496"/>
        <v>0</v>
      </c>
      <c r="CP891" s="33" t="str">
        <f>IF(CO891&gt;='PAINEL E TARGET'!$T$11,'PAINEL E TARGET'!$S$11,
IF(CO891&gt;='PAINEL E TARGET'!$T$12,'PAINEL E TARGET'!$S$12,
IF(CO891&gt;='PAINEL E TARGET'!$T$13,'PAINEL E TARGET'!$S$13,
IF(CO891&gt;='PAINEL E TARGET'!$T$14,'PAINEL E TARGET'!$S$14,
IF(CO891&gt;='PAINEL E TARGET'!$T$15,'PAINEL E TARGET'!$S$15,
IF(CO891&gt;='PAINEL E TARGET'!$T$16,'PAINEL E TARGET'!$S$16,
IF(CO891&gt;='PAINEL E TARGET'!$T$17,'PAINEL E TARGET'!$S$17,
IF(CO891&gt;='PAINEL E TARGET'!$T$18,'PAINEL E TARGET'!$S$18,'PAINEL E TARGET'!$S$19))))))))</f>
        <v>Não elegível</v>
      </c>
      <c r="CQ891" s="17">
        <f>IFERROR(VLOOKUP($BW891,'PAINEL E TARGET'!$G$1:$Q$99,5,0),0)</f>
        <v>0.25</v>
      </c>
      <c r="CR891" s="17">
        <f>VLOOKUP(CP891,'PAINEL E TARGET'!$S$10:$U$19,3,0)</f>
        <v>0</v>
      </c>
      <c r="CS891" s="16">
        <f t="shared" si="497"/>
        <v>0</v>
      </c>
      <c r="CT891" s="17">
        <f t="shared" si="483"/>
        <v>1.657</v>
      </c>
      <c r="CU891" s="33" t="str">
        <f>IF(CT891&gt;='PAINEL E TARGET'!$T$11,'PAINEL E TARGET'!$S$11,
IF(CT891&gt;='PAINEL E TARGET'!$T$12,'PAINEL E TARGET'!$S$12,
IF(CT891&gt;='PAINEL E TARGET'!$T$13,'PAINEL E TARGET'!$S$13,
IF(CT891&gt;='PAINEL E TARGET'!$T$14,'PAINEL E TARGET'!$S$14,
IF(CT891&gt;='PAINEL E TARGET'!$T$15,'PAINEL E TARGET'!$S$15,
IF(CT891&gt;='PAINEL E TARGET'!$T$16,'PAINEL E TARGET'!$S$16,
IF(CT891&gt;='PAINEL E TARGET'!$T$17,'PAINEL E TARGET'!$S$17,
IF(CT891&gt;='PAINEL E TARGET'!$T$18,'PAINEL E TARGET'!$S$18,'PAINEL E TARGET'!$S$19))))))))</f>
        <v>8. Fx de 130% ou mais</v>
      </c>
      <c r="CV891" s="17">
        <f>IFERROR(VLOOKUP($BW891,'PAINEL E TARGET'!$G$1:$Q$99,6,0),0)</f>
        <v>0.2</v>
      </c>
      <c r="CW891" s="17">
        <f>VLOOKUP(CU891,'PAINEL E TARGET'!$S$10:$U$19,3,0)</f>
        <v>1.6</v>
      </c>
      <c r="CX891" s="16">
        <f t="shared" si="498"/>
        <v>960.00000000000023</v>
      </c>
      <c r="CY891" s="17">
        <f t="shared" si="484"/>
        <v>1.042</v>
      </c>
      <c r="CZ891" s="33" t="str">
        <f>IF(CY891&gt;='PAINEL E TARGET'!$T$11,'PAINEL E TARGET'!$S$11,
IF(CY891&gt;='PAINEL E TARGET'!$T$12,'PAINEL E TARGET'!$S$12,
IF(CY891&gt;='PAINEL E TARGET'!$T$13,'PAINEL E TARGET'!$S$13,
IF(CY891&gt;='PAINEL E TARGET'!$T$14,'PAINEL E TARGET'!$S$14,
IF(CY891&gt;='PAINEL E TARGET'!$T$15,'PAINEL E TARGET'!$S$15,
IF(CY891&gt;='PAINEL E TARGET'!$T$16,'PAINEL E TARGET'!$S$16,
IF(CY891&gt;='PAINEL E TARGET'!$T$17,'PAINEL E TARGET'!$S$17,
IF(CY891&gt;='PAINEL E TARGET'!$T$18,'PAINEL E TARGET'!$S$18,'PAINEL E TARGET'!$S$19))))))))</f>
        <v>2. Fx de 100% a 104,9%</v>
      </c>
      <c r="DA891" s="17">
        <f>IFERROR(VLOOKUP($BW891,'PAINEL E TARGET'!$G$1:$Q$99,7,0),0)</f>
        <v>0.15</v>
      </c>
      <c r="DB891" s="17">
        <f>VLOOKUP(CZ891,'PAINEL E TARGET'!$S$10:$U$19,3,0)</f>
        <v>1</v>
      </c>
      <c r="DC891" s="16">
        <f t="shared" si="499"/>
        <v>450</v>
      </c>
      <c r="DD891" s="17">
        <f t="shared" si="485"/>
        <v>0.98</v>
      </c>
      <c r="DE891" s="33" t="str">
        <f>IF(DD891&gt;='PAINEL E TARGET'!$T$11,'PAINEL E TARGET'!$S$11,
IF(DD891&gt;='PAINEL E TARGET'!$T$12,'PAINEL E TARGET'!$S$12,
IF(DD891&gt;='PAINEL E TARGET'!$T$13,'PAINEL E TARGET'!$S$13,
IF(DD891&gt;='PAINEL E TARGET'!$T$14,'PAINEL E TARGET'!$S$14,
IF(DD891&gt;='PAINEL E TARGET'!$T$15,'PAINEL E TARGET'!$S$15,
IF(DD891&gt;='PAINEL E TARGET'!$T$16,'PAINEL E TARGET'!$S$16,
IF(DD891&gt;='PAINEL E TARGET'!$T$17,'PAINEL E TARGET'!$S$17,
IF(DD891&gt;='PAINEL E TARGET'!$T$18,'PAINEL E TARGET'!$S$18,'PAINEL E TARGET'!$S$19))))))))</f>
        <v>1. Fx de 90% a 99,9%</v>
      </c>
      <c r="DF891" s="17">
        <f>IFERROR(VLOOKUP($BW891,'PAINEL E TARGET'!$G$1:$Q$99,8,0),0)</f>
        <v>0.1</v>
      </c>
      <c r="DG891" s="17">
        <f>VLOOKUP(DE891,'PAINEL E TARGET'!$S$10:$U$19,3,0)</f>
        <v>0.5</v>
      </c>
      <c r="DH891" s="16">
        <f t="shared" si="500"/>
        <v>150</v>
      </c>
      <c r="DI891" s="17">
        <f t="shared" si="486"/>
        <v>1.0429999999999999</v>
      </c>
      <c r="DJ891" s="33" t="str">
        <f>IF(DI891&gt;='PAINEL E TARGET'!$T$11,'PAINEL E TARGET'!$S$11,
IF(DI891&gt;='PAINEL E TARGET'!$T$12,'PAINEL E TARGET'!$S$12,
IF(DI891&gt;='PAINEL E TARGET'!$T$13,'PAINEL E TARGET'!$S$13,
IF(DI891&gt;='PAINEL E TARGET'!$T$14,'PAINEL E TARGET'!$S$14,
IF(DI891&gt;='PAINEL E TARGET'!$T$15,'PAINEL E TARGET'!$S$15,
IF(DI891&gt;='PAINEL E TARGET'!$T$16,'PAINEL E TARGET'!$S$16,
IF(DI891&gt;='PAINEL E TARGET'!$T$17,'PAINEL E TARGET'!$S$17,
IF(DI891&gt;='PAINEL E TARGET'!$T$18,'PAINEL E TARGET'!$S$18,'PAINEL E TARGET'!$S$19))))))))</f>
        <v>2. Fx de 100% a 104,9%</v>
      </c>
      <c r="DK891" s="17">
        <f>IFERROR(VLOOKUP($BW891,'PAINEL E TARGET'!$G$1:$Q$99,9,0),0)</f>
        <v>0.05</v>
      </c>
      <c r="DL891" s="17">
        <f>VLOOKUP(DJ891,'PAINEL E TARGET'!$S$10:$U$19,3,0)</f>
        <v>1</v>
      </c>
      <c r="DM891" s="16">
        <f t="shared" si="501"/>
        <v>150</v>
      </c>
      <c r="DN891" s="17">
        <f t="shared" si="487"/>
        <v>0.63800000000000001</v>
      </c>
      <c r="DO891" s="33" t="str">
        <f>IF(DN891&gt;='PAINEL E TARGET'!$T$11,'PAINEL E TARGET'!$S$11,
IF(DN891&gt;='PAINEL E TARGET'!$T$12,'PAINEL E TARGET'!$S$12,
IF(DN891&gt;='PAINEL E TARGET'!$T$13,'PAINEL E TARGET'!$S$13,
IF(DN891&gt;='PAINEL E TARGET'!$T$14,'PAINEL E TARGET'!$S$14,
IF(DN891&gt;='PAINEL E TARGET'!$T$15,'PAINEL E TARGET'!$S$15,
IF(DN891&gt;='PAINEL E TARGET'!$T$16,'PAINEL E TARGET'!$S$16,
IF(DN891&gt;='PAINEL E TARGET'!$T$17,'PAINEL E TARGET'!$S$17,
IF(DN891&gt;='PAINEL E TARGET'!$T$18,'PAINEL E TARGET'!$S$18,'PAINEL E TARGET'!$S$19))))))))</f>
        <v>Não elegível</v>
      </c>
      <c r="DP891" s="17">
        <f>IFERROR(VLOOKUP($BW891,'PAINEL E TARGET'!$G$1:$Q$99,10,0),0)</f>
        <v>0</v>
      </c>
      <c r="DQ891" s="17">
        <f>VLOOKUP(DO891,'PAINEL E TARGET'!$S$10:$U$19,3,0)</f>
        <v>0</v>
      </c>
      <c r="DR891" s="16">
        <f t="shared" si="502"/>
        <v>0</v>
      </c>
      <c r="DS891" s="17">
        <f t="shared" si="488"/>
        <v>0.92500000000000004</v>
      </c>
      <c r="DT891" s="16">
        <f>IF(DS891&gt;=1,VLOOKUP(BO891,'PAINEL E TARGET'!$S$1:$W$8,5,0),0)</f>
        <v>0</v>
      </c>
      <c r="DU891" s="16">
        <f t="shared" si="503"/>
        <v>2460</v>
      </c>
    </row>
    <row r="892" spans="2:125" s="32" customFormat="1" x14ac:dyDescent="0.2">
      <c r="B892" s="44">
        <v>43541</v>
      </c>
      <c r="C892" s="65">
        <v>1845</v>
      </c>
      <c r="D892" s="66" t="s">
        <v>1031</v>
      </c>
      <c r="E892" s="65">
        <v>611</v>
      </c>
      <c r="F892" s="65" t="s">
        <v>1019</v>
      </c>
      <c r="G892" s="67">
        <v>677624.82215369807</v>
      </c>
      <c r="H892" s="67">
        <v>414432.94019085559</v>
      </c>
      <c r="I892" s="67">
        <v>516983.97</v>
      </c>
      <c r="J892" s="68">
        <v>1.2474490318311025</v>
      </c>
      <c r="K892" s="67">
        <v>42953.139830379187</v>
      </c>
      <c r="L892" s="67">
        <v>363165.51336249616</v>
      </c>
      <c r="M892" s="67">
        <v>32105.54</v>
      </c>
      <c r="N892" s="67">
        <v>475943.25</v>
      </c>
      <c r="O892" s="67">
        <v>664594.44486186677</v>
      </c>
      <c r="P892" s="67" t="s">
        <v>1082</v>
      </c>
      <c r="Q892" s="67" t="s">
        <v>1082</v>
      </c>
      <c r="R892" s="67">
        <v>0</v>
      </c>
      <c r="S892" s="67">
        <v>2049</v>
      </c>
      <c r="T892" s="68">
        <v>8.3294721220141796E-2</v>
      </c>
      <c r="U892" s="68">
        <v>4.9055820012877109E-2</v>
      </c>
      <c r="V892" s="68">
        <v>0.5889427240320092</v>
      </c>
      <c r="W892" s="67">
        <v>33827.54</v>
      </c>
      <c r="X892" s="67">
        <v>24922.75</v>
      </c>
      <c r="Y892" s="68">
        <v>0.73675916132240182</v>
      </c>
      <c r="Z892" s="68">
        <v>2.9882178286049978E-2</v>
      </c>
      <c r="AA892" s="68">
        <v>8.8988697325703706E-2</v>
      </c>
      <c r="AB892" s="68">
        <v>2.9779856231982484</v>
      </c>
      <c r="AC892" s="67">
        <v>12135.710000000001</v>
      </c>
      <c r="AD892" s="67">
        <v>45210.6</v>
      </c>
      <c r="AE892" s="68">
        <v>3.7254186199241737</v>
      </c>
      <c r="AF892" s="43">
        <v>80</v>
      </c>
      <c r="AG892" s="43">
        <v>79</v>
      </c>
      <c r="AH892" s="43">
        <v>12</v>
      </c>
      <c r="AI892" s="43">
        <v>0</v>
      </c>
      <c r="AJ892" s="67">
        <v>19460.219999999998</v>
      </c>
      <c r="AK892" s="67">
        <v>16100.05</v>
      </c>
      <c r="AL892" s="68">
        <v>0.82733134568879496</v>
      </c>
      <c r="AM892" s="67">
        <v>1805.1700000000003</v>
      </c>
      <c r="AN892" s="67">
        <v>2909.7000000000003</v>
      </c>
      <c r="AO892" s="68">
        <v>1.6118703501609266</v>
      </c>
      <c r="AP892" s="67">
        <v>0</v>
      </c>
      <c r="AQ892" s="67">
        <v>655.98</v>
      </c>
      <c r="AR892" s="68">
        <v>0</v>
      </c>
      <c r="AS892" s="67">
        <v>12562.149999999998</v>
      </c>
      <c r="AT892" s="67">
        <v>5257.0199999999995</v>
      </c>
      <c r="AU892" s="68">
        <v>0.41848091290105599</v>
      </c>
      <c r="AV892" s="43">
        <v>750.90999999999985</v>
      </c>
      <c r="AW892" s="43">
        <v>669.91</v>
      </c>
      <c r="AX892" s="69">
        <v>0.89213088119748052</v>
      </c>
      <c r="AY892" s="43">
        <v>42953.139830379187</v>
      </c>
      <c r="AZ892" s="43">
        <v>32105.54</v>
      </c>
      <c r="BA892" s="43">
        <v>13081.464312842214</v>
      </c>
      <c r="BB892" s="43">
        <v>18138.38</v>
      </c>
      <c r="BC892" s="43">
        <v>70269.132739465858</v>
      </c>
      <c r="BD892" s="43">
        <v>21555.662646553475</v>
      </c>
      <c r="BE892" s="43">
        <v>55574.709999999992</v>
      </c>
      <c r="BF892" s="43">
        <v>19937.590000000004</v>
      </c>
      <c r="BG892" s="43">
        <v>1238.8900000000001</v>
      </c>
      <c r="BH892" s="43">
        <v>30</v>
      </c>
      <c r="BI892" s="44">
        <v>43173</v>
      </c>
      <c r="BJ892" s="44">
        <v>43541</v>
      </c>
      <c r="BK892" s="44">
        <v>43172</v>
      </c>
      <c r="BL892" s="43">
        <f t="shared" si="489"/>
        <v>519032.97</v>
      </c>
      <c r="BM892" s="43">
        <f t="shared" si="490"/>
        <v>510097.79</v>
      </c>
      <c r="BO892" s="16" t="str">
        <f>IFERROR(VLOOKUP($C892,'PORTE LOJA'!A:B,2,0),"PORTE 1")</f>
        <v>PORTE 1</v>
      </c>
      <c r="BP892" s="16">
        <f>VLOOKUP(BO892,'PAINEL E TARGET'!$S$1:$W$8,3,0)</f>
        <v>1650</v>
      </c>
      <c r="BQ892" s="16">
        <f t="shared" si="468"/>
        <v>1</v>
      </c>
      <c r="BR892" s="16">
        <f t="shared" si="469"/>
        <v>1</v>
      </c>
      <c r="BS892" s="16">
        <f t="shared" si="470"/>
        <v>1</v>
      </c>
      <c r="BT892" s="16">
        <f t="shared" si="471"/>
        <v>1</v>
      </c>
      <c r="BU892" s="16">
        <f t="shared" si="472"/>
        <v>1</v>
      </c>
      <c r="BV892" s="16">
        <f t="shared" si="473"/>
        <v>1</v>
      </c>
      <c r="BW892" s="17" t="str">
        <f t="shared" si="491"/>
        <v>111111</v>
      </c>
      <c r="BY892" s="17">
        <f t="shared" si="474"/>
        <v>1.252</v>
      </c>
      <c r="BZ892" s="17">
        <f t="shared" si="475"/>
        <v>1.256</v>
      </c>
      <c r="CA892" s="17" t="str">
        <f t="shared" si="492"/>
        <v>Sem Retira</v>
      </c>
      <c r="CB892" s="17">
        <f t="shared" si="493"/>
        <v>1.256</v>
      </c>
      <c r="CC892" s="33" t="str">
        <f>IF(CB892&gt;='PAINEL E TARGET'!$T$11,'PAINEL E TARGET'!$S$11,
IF(CB892&gt;='PAINEL E TARGET'!$T$12,'PAINEL E TARGET'!$S$12,
IF(CB892&gt;='PAINEL E TARGET'!$T$13,'PAINEL E TARGET'!$S$13,
IF(CB892&gt;='PAINEL E TARGET'!$T$14,'PAINEL E TARGET'!$S$14,
IF(CB892&gt;='PAINEL E TARGET'!$T$15,'PAINEL E TARGET'!$S$15,
IF(CB892&gt;='PAINEL E TARGET'!$T$16,'PAINEL E TARGET'!$S$16,
IF(CB892&gt;='PAINEL E TARGET'!$T$17,'PAINEL E TARGET'!$S$17,
IF(CB892&gt;='PAINEL E TARGET'!$T$18,'PAINEL E TARGET'!$S$18,'PAINEL E TARGET'!$S$19))))))))</f>
        <v>7. Fx de 125% a 129,9%</v>
      </c>
      <c r="CD892" s="17">
        <f>IFERROR(VLOOKUP($BW892,'PAINEL E TARGET'!$G$1:$Q$99,4,0),0)</f>
        <v>0.25</v>
      </c>
      <c r="CE892" s="17">
        <f>VLOOKUP(CC892,'PAINEL E TARGET'!$S$10:$U$19,3,0)</f>
        <v>1.5</v>
      </c>
      <c r="CF892" s="16">
        <f t="shared" si="494"/>
        <v>618.75</v>
      </c>
      <c r="CG892" s="17">
        <f t="shared" si="476"/>
        <v>0.82699999999999996</v>
      </c>
      <c r="CH892" s="17">
        <f t="shared" si="477"/>
        <v>1.6120000000000001</v>
      </c>
      <c r="CI892" s="17" t="str">
        <f t="shared" si="478"/>
        <v>sem meta</v>
      </c>
      <c r="CJ892" s="17">
        <f t="shared" si="479"/>
        <v>0.41799999999999998</v>
      </c>
      <c r="CK892" s="17">
        <f t="shared" si="480"/>
        <v>0.89200000000000002</v>
      </c>
      <c r="CL892" s="17">
        <f t="shared" si="481"/>
        <v>0.73699999999999999</v>
      </c>
      <c r="CM892" s="16">
        <f t="shared" si="482"/>
        <v>4</v>
      </c>
      <c r="CN892" s="17" t="str">
        <f t="shared" si="495"/>
        <v>não ok</v>
      </c>
      <c r="CO892" s="17">
        <f t="shared" si="496"/>
        <v>0</v>
      </c>
      <c r="CP892" s="33" t="str">
        <f>IF(CO892&gt;='PAINEL E TARGET'!$T$11,'PAINEL E TARGET'!$S$11,
IF(CO892&gt;='PAINEL E TARGET'!$T$12,'PAINEL E TARGET'!$S$12,
IF(CO892&gt;='PAINEL E TARGET'!$T$13,'PAINEL E TARGET'!$S$13,
IF(CO892&gt;='PAINEL E TARGET'!$T$14,'PAINEL E TARGET'!$S$14,
IF(CO892&gt;='PAINEL E TARGET'!$T$15,'PAINEL E TARGET'!$S$15,
IF(CO892&gt;='PAINEL E TARGET'!$T$16,'PAINEL E TARGET'!$S$16,
IF(CO892&gt;='PAINEL E TARGET'!$T$17,'PAINEL E TARGET'!$S$17,
IF(CO892&gt;='PAINEL E TARGET'!$T$18,'PAINEL E TARGET'!$S$18,'PAINEL E TARGET'!$S$19))))))))</f>
        <v>Não elegível</v>
      </c>
      <c r="CQ892" s="17">
        <f>IFERROR(VLOOKUP($BW892,'PAINEL E TARGET'!$G$1:$Q$99,5,0),0)</f>
        <v>0.25</v>
      </c>
      <c r="CR892" s="17">
        <f>VLOOKUP(CP892,'PAINEL E TARGET'!$S$10:$U$19,3,0)</f>
        <v>0</v>
      </c>
      <c r="CS892" s="16">
        <f t="shared" si="497"/>
        <v>0</v>
      </c>
      <c r="CT892" s="17">
        <f t="shared" si="483"/>
        <v>3.7250000000000001</v>
      </c>
      <c r="CU892" s="33" t="str">
        <f>IF(CT892&gt;='PAINEL E TARGET'!$T$11,'PAINEL E TARGET'!$S$11,
IF(CT892&gt;='PAINEL E TARGET'!$T$12,'PAINEL E TARGET'!$S$12,
IF(CT892&gt;='PAINEL E TARGET'!$T$13,'PAINEL E TARGET'!$S$13,
IF(CT892&gt;='PAINEL E TARGET'!$T$14,'PAINEL E TARGET'!$S$14,
IF(CT892&gt;='PAINEL E TARGET'!$T$15,'PAINEL E TARGET'!$S$15,
IF(CT892&gt;='PAINEL E TARGET'!$T$16,'PAINEL E TARGET'!$S$16,
IF(CT892&gt;='PAINEL E TARGET'!$T$17,'PAINEL E TARGET'!$S$17,
IF(CT892&gt;='PAINEL E TARGET'!$T$18,'PAINEL E TARGET'!$S$18,'PAINEL E TARGET'!$S$19))))))))</f>
        <v>8. Fx de 130% ou mais</v>
      </c>
      <c r="CV892" s="17">
        <f>IFERROR(VLOOKUP($BW892,'PAINEL E TARGET'!$G$1:$Q$99,6,0),0)</f>
        <v>0.2</v>
      </c>
      <c r="CW892" s="17">
        <f>VLOOKUP(CU892,'PAINEL E TARGET'!$S$10:$U$19,3,0)</f>
        <v>1.6</v>
      </c>
      <c r="CX892" s="16">
        <f t="shared" si="498"/>
        <v>528.00000000000011</v>
      </c>
      <c r="CY892" s="17">
        <f t="shared" si="484"/>
        <v>0.747</v>
      </c>
      <c r="CZ892" s="33" t="str">
        <f>IF(CY892&gt;='PAINEL E TARGET'!$T$11,'PAINEL E TARGET'!$S$11,
IF(CY892&gt;='PAINEL E TARGET'!$T$12,'PAINEL E TARGET'!$S$12,
IF(CY892&gt;='PAINEL E TARGET'!$T$13,'PAINEL E TARGET'!$S$13,
IF(CY892&gt;='PAINEL E TARGET'!$T$14,'PAINEL E TARGET'!$S$14,
IF(CY892&gt;='PAINEL E TARGET'!$T$15,'PAINEL E TARGET'!$S$15,
IF(CY892&gt;='PAINEL E TARGET'!$T$16,'PAINEL E TARGET'!$S$16,
IF(CY892&gt;='PAINEL E TARGET'!$T$17,'PAINEL E TARGET'!$S$17,
IF(CY892&gt;='PAINEL E TARGET'!$T$18,'PAINEL E TARGET'!$S$18,'PAINEL E TARGET'!$S$19))))))))</f>
        <v>Não elegível</v>
      </c>
      <c r="DA892" s="17">
        <f>IFERROR(VLOOKUP($BW892,'PAINEL E TARGET'!$G$1:$Q$99,7,0),0)</f>
        <v>0.15</v>
      </c>
      <c r="DB892" s="17">
        <f>VLOOKUP(CZ892,'PAINEL E TARGET'!$S$10:$U$19,3,0)</f>
        <v>0</v>
      </c>
      <c r="DC892" s="16">
        <f t="shared" si="499"/>
        <v>0</v>
      </c>
      <c r="DD892" s="17">
        <f t="shared" si="485"/>
        <v>1.387</v>
      </c>
      <c r="DE892" s="33" t="str">
        <f>IF(DD892&gt;='PAINEL E TARGET'!$T$11,'PAINEL E TARGET'!$S$11,
IF(DD892&gt;='PAINEL E TARGET'!$T$12,'PAINEL E TARGET'!$S$12,
IF(DD892&gt;='PAINEL E TARGET'!$T$13,'PAINEL E TARGET'!$S$13,
IF(DD892&gt;='PAINEL E TARGET'!$T$14,'PAINEL E TARGET'!$S$14,
IF(DD892&gt;='PAINEL E TARGET'!$T$15,'PAINEL E TARGET'!$S$15,
IF(DD892&gt;='PAINEL E TARGET'!$T$16,'PAINEL E TARGET'!$S$16,
IF(DD892&gt;='PAINEL E TARGET'!$T$17,'PAINEL E TARGET'!$S$17,
IF(DD892&gt;='PAINEL E TARGET'!$T$18,'PAINEL E TARGET'!$S$18,'PAINEL E TARGET'!$S$19))))))))</f>
        <v>8. Fx de 130% ou mais</v>
      </c>
      <c r="DF892" s="17">
        <f>IFERROR(VLOOKUP($BW892,'PAINEL E TARGET'!$G$1:$Q$99,8,0),0)</f>
        <v>0.1</v>
      </c>
      <c r="DG892" s="17">
        <f>VLOOKUP(DE892,'PAINEL E TARGET'!$S$10:$U$19,3,0)</f>
        <v>1.6</v>
      </c>
      <c r="DH892" s="16">
        <f t="shared" si="500"/>
        <v>264.00000000000006</v>
      </c>
      <c r="DI892" s="17">
        <f t="shared" si="486"/>
        <v>0</v>
      </c>
      <c r="DJ892" s="33" t="str">
        <f>IF(DI892&gt;='PAINEL E TARGET'!$T$11,'PAINEL E TARGET'!$S$11,
IF(DI892&gt;='PAINEL E TARGET'!$T$12,'PAINEL E TARGET'!$S$12,
IF(DI892&gt;='PAINEL E TARGET'!$T$13,'PAINEL E TARGET'!$S$13,
IF(DI892&gt;='PAINEL E TARGET'!$T$14,'PAINEL E TARGET'!$S$14,
IF(DI892&gt;='PAINEL E TARGET'!$T$15,'PAINEL E TARGET'!$S$15,
IF(DI892&gt;='PAINEL E TARGET'!$T$16,'PAINEL E TARGET'!$S$16,
IF(DI892&gt;='PAINEL E TARGET'!$T$17,'PAINEL E TARGET'!$S$17,
IF(DI892&gt;='PAINEL E TARGET'!$T$18,'PAINEL E TARGET'!$S$18,'PAINEL E TARGET'!$S$19))))))))</f>
        <v>Não elegível</v>
      </c>
      <c r="DK892" s="17">
        <f>IFERROR(VLOOKUP($BW892,'PAINEL E TARGET'!$G$1:$Q$99,9,0),0)</f>
        <v>0.05</v>
      </c>
      <c r="DL892" s="17">
        <f>VLOOKUP(DJ892,'PAINEL E TARGET'!$S$10:$U$19,3,0)</f>
        <v>0</v>
      </c>
      <c r="DM892" s="16">
        <f t="shared" si="501"/>
        <v>0</v>
      </c>
      <c r="DN892" s="17">
        <f t="shared" si="487"/>
        <v>0.89200000000000002</v>
      </c>
      <c r="DO892" s="33" t="str">
        <f>IF(DN892&gt;='PAINEL E TARGET'!$T$11,'PAINEL E TARGET'!$S$11,
IF(DN892&gt;='PAINEL E TARGET'!$T$12,'PAINEL E TARGET'!$S$12,
IF(DN892&gt;='PAINEL E TARGET'!$T$13,'PAINEL E TARGET'!$S$13,
IF(DN892&gt;='PAINEL E TARGET'!$T$14,'PAINEL E TARGET'!$S$14,
IF(DN892&gt;='PAINEL E TARGET'!$T$15,'PAINEL E TARGET'!$S$15,
IF(DN892&gt;='PAINEL E TARGET'!$T$16,'PAINEL E TARGET'!$S$16,
IF(DN892&gt;='PAINEL E TARGET'!$T$17,'PAINEL E TARGET'!$S$17,
IF(DN892&gt;='PAINEL E TARGET'!$T$18,'PAINEL E TARGET'!$S$18,'PAINEL E TARGET'!$S$19))))))))</f>
        <v>Não elegível</v>
      </c>
      <c r="DP892" s="17">
        <f>IFERROR(VLOOKUP($BW892,'PAINEL E TARGET'!$G$1:$Q$99,10,0),0)</f>
        <v>0</v>
      </c>
      <c r="DQ892" s="17">
        <f>VLOOKUP(DO892,'PAINEL E TARGET'!$S$10:$U$19,3,0)</f>
        <v>0</v>
      </c>
      <c r="DR892" s="16">
        <f t="shared" si="502"/>
        <v>0</v>
      </c>
      <c r="DS892" s="17">
        <f t="shared" si="488"/>
        <v>0.98799999999999999</v>
      </c>
      <c r="DT892" s="16">
        <f>IF(DS892&gt;=1,VLOOKUP(BO892,'PAINEL E TARGET'!$S$1:$W$8,5,0),0)</f>
        <v>0</v>
      </c>
      <c r="DU892" s="16">
        <f t="shared" si="503"/>
        <v>1410.75</v>
      </c>
    </row>
    <row r="893" spans="2:125" s="32" customFormat="1" x14ac:dyDescent="0.2">
      <c r="B893" s="44">
        <v>43541</v>
      </c>
      <c r="C893" s="65">
        <v>1846</v>
      </c>
      <c r="D893" s="66" t="s">
        <v>884</v>
      </c>
      <c r="E893" s="65">
        <v>418</v>
      </c>
      <c r="F893" s="65" t="s">
        <v>1020</v>
      </c>
      <c r="G893" s="67">
        <v>1310004.9615861846</v>
      </c>
      <c r="H893" s="67">
        <v>742303.79262122978</v>
      </c>
      <c r="I893" s="67">
        <v>627206.37</v>
      </c>
      <c r="J893" s="68">
        <v>0.84494566272550387</v>
      </c>
      <c r="K893" s="67">
        <v>92505.876196834521</v>
      </c>
      <c r="L893" s="67">
        <v>559493.28113201295</v>
      </c>
      <c r="M893" s="67">
        <v>101001.15</v>
      </c>
      <c r="N893" s="67">
        <v>490742.66000000003</v>
      </c>
      <c r="O893" s="67">
        <v>1151851.7430416285</v>
      </c>
      <c r="P893" s="67" t="s">
        <v>1082</v>
      </c>
      <c r="Q893" s="67" t="s">
        <v>1082</v>
      </c>
      <c r="R893" s="67">
        <v>0</v>
      </c>
      <c r="S893" s="67">
        <v>0</v>
      </c>
      <c r="T893" s="68">
        <v>0.10123427194355929</v>
      </c>
      <c r="U893" s="68">
        <v>0.10088605743083315</v>
      </c>
      <c r="V893" s="68">
        <v>0.99656031000133749</v>
      </c>
      <c r="W893" s="67">
        <v>66004.66</v>
      </c>
      <c r="X893" s="67">
        <v>59698.700000000012</v>
      </c>
      <c r="Y893" s="68">
        <v>0.9044618970842363</v>
      </c>
      <c r="Z893" s="68">
        <v>0.10623194711441311</v>
      </c>
      <c r="AA893" s="68">
        <v>0.15848513903339354</v>
      </c>
      <c r="AB893" s="68">
        <v>1.4918783222781664</v>
      </c>
      <c r="AC893" s="67">
        <v>69263.14</v>
      </c>
      <c r="AD893" s="67">
        <v>93782.599999999991</v>
      </c>
      <c r="AE893" s="68">
        <v>1.3540044531622446</v>
      </c>
      <c r="AF893" s="43">
        <v>80</v>
      </c>
      <c r="AG893" s="43">
        <v>64</v>
      </c>
      <c r="AH893" s="43">
        <v>39</v>
      </c>
      <c r="AI893" s="43">
        <v>40</v>
      </c>
      <c r="AJ893" s="67">
        <v>36267.979999999996</v>
      </c>
      <c r="AK893" s="67">
        <v>31517</v>
      </c>
      <c r="AL893" s="68">
        <v>0.86900345704392701</v>
      </c>
      <c r="AM893" s="67">
        <v>9367.5399999999991</v>
      </c>
      <c r="AN893" s="67">
        <v>6865.9999999999991</v>
      </c>
      <c r="AO893" s="68">
        <v>0.7329565713090096</v>
      </c>
      <c r="AP893" s="67">
        <v>2532.9999999999995</v>
      </c>
      <c r="AQ893" s="67">
        <v>2068.38</v>
      </c>
      <c r="AR893" s="68">
        <v>0.81657323332017384</v>
      </c>
      <c r="AS893" s="67">
        <v>17836.139999999996</v>
      </c>
      <c r="AT893" s="67">
        <v>19247.32</v>
      </c>
      <c r="AU893" s="68">
        <v>1.0791191367638964</v>
      </c>
      <c r="AV893" s="43">
        <v>952.5</v>
      </c>
      <c r="AW893" s="43">
        <v>2259.4900000000002</v>
      </c>
      <c r="AX893" s="69">
        <v>2.3721679790026249</v>
      </c>
      <c r="AY893" s="43">
        <v>92505.876196834521</v>
      </c>
      <c r="AZ893" s="43">
        <v>101001.15000000001</v>
      </c>
      <c r="BA893" s="43">
        <v>27373.893694832208</v>
      </c>
      <c r="BB893" s="43">
        <v>27056.44</v>
      </c>
      <c r="BC893" s="43">
        <v>163731.72175314458</v>
      </c>
      <c r="BD893" s="43">
        <v>48517.127999194607</v>
      </c>
      <c r="BE893" s="43">
        <v>117397.56999999999</v>
      </c>
      <c r="BF893" s="43">
        <v>123193.32</v>
      </c>
      <c r="BG893" s="43">
        <v>1684.0600000000004</v>
      </c>
      <c r="BH893" s="43">
        <v>90</v>
      </c>
      <c r="BI893" s="44">
        <v>43173</v>
      </c>
      <c r="BJ893" s="44">
        <v>43541</v>
      </c>
      <c r="BK893" s="44">
        <v>43172</v>
      </c>
      <c r="BL893" s="43">
        <f t="shared" si="489"/>
        <v>627206.37</v>
      </c>
      <c r="BM893" s="43">
        <f t="shared" si="490"/>
        <v>591743.81000000006</v>
      </c>
      <c r="BO893" s="16" t="str">
        <f>IFERROR(VLOOKUP($C893,'PORTE LOJA'!A:B,2,0),"PORTE 1")</f>
        <v>PORTE 2</v>
      </c>
      <c r="BP893" s="16">
        <f>VLOOKUP(BO893,'PAINEL E TARGET'!$S$1:$W$8,3,0)</f>
        <v>1875</v>
      </c>
      <c r="BQ893" s="16">
        <f t="shared" si="468"/>
        <v>1</v>
      </c>
      <c r="BR893" s="16">
        <f t="shared" si="469"/>
        <v>1</v>
      </c>
      <c r="BS893" s="16">
        <f t="shared" si="470"/>
        <v>1</v>
      </c>
      <c r="BT893" s="16">
        <f t="shared" si="471"/>
        <v>1</v>
      </c>
      <c r="BU893" s="16">
        <f t="shared" si="472"/>
        <v>1</v>
      </c>
      <c r="BV893" s="16">
        <f t="shared" si="473"/>
        <v>1</v>
      </c>
      <c r="BW893" s="17" t="str">
        <f t="shared" si="491"/>
        <v>111111</v>
      </c>
      <c r="BY893" s="17">
        <f t="shared" si="474"/>
        <v>0.84499999999999997</v>
      </c>
      <c r="BZ893" s="17">
        <f t="shared" si="475"/>
        <v>0.90800000000000003</v>
      </c>
      <c r="CA893" s="17" t="str">
        <f t="shared" si="492"/>
        <v>Sem Retira</v>
      </c>
      <c r="CB893" s="17">
        <f t="shared" si="493"/>
        <v>0.90800000000000003</v>
      </c>
      <c r="CC893" s="33" t="str">
        <f>IF(CB893&gt;='PAINEL E TARGET'!$T$11,'PAINEL E TARGET'!$S$11,
IF(CB893&gt;='PAINEL E TARGET'!$T$12,'PAINEL E TARGET'!$S$12,
IF(CB893&gt;='PAINEL E TARGET'!$T$13,'PAINEL E TARGET'!$S$13,
IF(CB893&gt;='PAINEL E TARGET'!$T$14,'PAINEL E TARGET'!$S$14,
IF(CB893&gt;='PAINEL E TARGET'!$T$15,'PAINEL E TARGET'!$S$15,
IF(CB893&gt;='PAINEL E TARGET'!$T$16,'PAINEL E TARGET'!$S$16,
IF(CB893&gt;='PAINEL E TARGET'!$T$17,'PAINEL E TARGET'!$S$17,
IF(CB893&gt;='PAINEL E TARGET'!$T$18,'PAINEL E TARGET'!$S$18,'PAINEL E TARGET'!$S$19))))))))</f>
        <v>1. Fx de 90% a 99,9%</v>
      </c>
      <c r="CD893" s="17">
        <f>IFERROR(VLOOKUP($BW893,'PAINEL E TARGET'!$G$1:$Q$99,4,0),0)</f>
        <v>0.25</v>
      </c>
      <c r="CE893" s="17">
        <f>VLOOKUP(CC893,'PAINEL E TARGET'!$S$10:$U$19,3,0)</f>
        <v>0.5</v>
      </c>
      <c r="CF893" s="16">
        <f t="shared" si="494"/>
        <v>234.375</v>
      </c>
      <c r="CG893" s="17">
        <f t="shared" si="476"/>
        <v>0.86899999999999999</v>
      </c>
      <c r="CH893" s="17">
        <f t="shared" si="477"/>
        <v>0.73299999999999998</v>
      </c>
      <c r="CI893" s="17">
        <f t="shared" si="478"/>
        <v>0.81699999999999995</v>
      </c>
      <c r="CJ893" s="17">
        <f t="shared" si="479"/>
        <v>1.079</v>
      </c>
      <c r="CK893" s="17">
        <f t="shared" si="480"/>
        <v>2.3719999999999999</v>
      </c>
      <c r="CL893" s="17">
        <f t="shared" si="481"/>
        <v>0.90400000000000003</v>
      </c>
      <c r="CM893" s="16">
        <f t="shared" si="482"/>
        <v>5</v>
      </c>
      <c r="CN893" s="17" t="str">
        <f t="shared" si="495"/>
        <v>ok</v>
      </c>
      <c r="CO893" s="17">
        <f t="shared" si="496"/>
        <v>0.90400000000000003</v>
      </c>
      <c r="CP893" s="33" t="str">
        <f>IF(CO893&gt;='PAINEL E TARGET'!$T$11,'PAINEL E TARGET'!$S$11,
IF(CO893&gt;='PAINEL E TARGET'!$T$12,'PAINEL E TARGET'!$S$12,
IF(CO893&gt;='PAINEL E TARGET'!$T$13,'PAINEL E TARGET'!$S$13,
IF(CO893&gt;='PAINEL E TARGET'!$T$14,'PAINEL E TARGET'!$S$14,
IF(CO893&gt;='PAINEL E TARGET'!$T$15,'PAINEL E TARGET'!$S$15,
IF(CO893&gt;='PAINEL E TARGET'!$T$16,'PAINEL E TARGET'!$S$16,
IF(CO893&gt;='PAINEL E TARGET'!$T$17,'PAINEL E TARGET'!$S$17,
IF(CO893&gt;='PAINEL E TARGET'!$T$18,'PAINEL E TARGET'!$S$18,'PAINEL E TARGET'!$S$19))))))))</f>
        <v>1. Fx de 90% a 99,9%</v>
      </c>
      <c r="CQ893" s="17">
        <f>IFERROR(VLOOKUP($BW893,'PAINEL E TARGET'!$G$1:$Q$99,5,0),0)</f>
        <v>0.25</v>
      </c>
      <c r="CR893" s="17">
        <f>VLOOKUP(CP893,'PAINEL E TARGET'!$S$10:$U$19,3,0)</f>
        <v>0.5</v>
      </c>
      <c r="CS893" s="16">
        <f t="shared" si="497"/>
        <v>234.375</v>
      </c>
      <c r="CT893" s="17">
        <f t="shared" si="483"/>
        <v>1.3540000000000001</v>
      </c>
      <c r="CU893" s="33" t="str">
        <f>IF(CT893&gt;='PAINEL E TARGET'!$T$11,'PAINEL E TARGET'!$S$11,
IF(CT893&gt;='PAINEL E TARGET'!$T$12,'PAINEL E TARGET'!$S$12,
IF(CT893&gt;='PAINEL E TARGET'!$T$13,'PAINEL E TARGET'!$S$13,
IF(CT893&gt;='PAINEL E TARGET'!$T$14,'PAINEL E TARGET'!$S$14,
IF(CT893&gt;='PAINEL E TARGET'!$T$15,'PAINEL E TARGET'!$S$15,
IF(CT893&gt;='PAINEL E TARGET'!$T$16,'PAINEL E TARGET'!$S$16,
IF(CT893&gt;='PAINEL E TARGET'!$T$17,'PAINEL E TARGET'!$S$17,
IF(CT893&gt;='PAINEL E TARGET'!$T$18,'PAINEL E TARGET'!$S$18,'PAINEL E TARGET'!$S$19))))))))</f>
        <v>8. Fx de 130% ou mais</v>
      </c>
      <c r="CV893" s="17">
        <f>IFERROR(VLOOKUP($BW893,'PAINEL E TARGET'!$G$1:$Q$99,6,0),0)</f>
        <v>0.2</v>
      </c>
      <c r="CW893" s="17">
        <f>VLOOKUP(CU893,'PAINEL E TARGET'!$S$10:$U$19,3,0)</f>
        <v>1.6</v>
      </c>
      <c r="CX893" s="16">
        <f t="shared" si="498"/>
        <v>600.00000000000011</v>
      </c>
      <c r="CY893" s="17">
        <f t="shared" si="484"/>
        <v>1.0920000000000001</v>
      </c>
      <c r="CZ893" s="33" t="str">
        <f>IF(CY893&gt;='PAINEL E TARGET'!$T$11,'PAINEL E TARGET'!$S$11,
IF(CY893&gt;='PAINEL E TARGET'!$T$12,'PAINEL E TARGET'!$S$12,
IF(CY893&gt;='PAINEL E TARGET'!$T$13,'PAINEL E TARGET'!$S$13,
IF(CY893&gt;='PAINEL E TARGET'!$T$14,'PAINEL E TARGET'!$S$14,
IF(CY893&gt;='PAINEL E TARGET'!$T$15,'PAINEL E TARGET'!$S$15,
IF(CY893&gt;='PAINEL E TARGET'!$T$16,'PAINEL E TARGET'!$S$16,
IF(CY893&gt;='PAINEL E TARGET'!$T$17,'PAINEL E TARGET'!$S$17,
IF(CY893&gt;='PAINEL E TARGET'!$T$18,'PAINEL E TARGET'!$S$18,'PAINEL E TARGET'!$S$19))))))))</f>
        <v>3. Fx de 105% a 109,9%</v>
      </c>
      <c r="DA893" s="17">
        <f>IFERROR(VLOOKUP($BW893,'PAINEL E TARGET'!$G$1:$Q$99,7,0),0)</f>
        <v>0.15</v>
      </c>
      <c r="DB893" s="17">
        <f>VLOOKUP(CZ893,'PAINEL E TARGET'!$S$10:$U$19,3,0)</f>
        <v>1.1000000000000001</v>
      </c>
      <c r="DC893" s="16">
        <f t="shared" si="499"/>
        <v>309.375</v>
      </c>
      <c r="DD893" s="17">
        <f t="shared" si="485"/>
        <v>0.98799999999999999</v>
      </c>
      <c r="DE893" s="33" t="str">
        <f>IF(DD893&gt;='PAINEL E TARGET'!$T$11,'PAINEL E TARGET'!$S$11,
IF(DD893&gt;='PAINEL E TARGET'!$T$12,'PAINEL E TARGET'!$S$12,
IF(DD893&gt;='PAINEL E TARGET'!$T$13,'PAINEL E TARGET'!$S$13,
IF(DD893&gt;='PAINEL E TARGET'!$T$14,'PAINEL E TARGET'!$S$14,
IF(DD893&gt;='PAINEL E TARGET'!$T$15,'PAINEL E TARGET'!$S$15,
IF(DD893&gt;='PAINEL E TARGET'!$T$16,'PAINEL E TARGET'!$S$16,
IF(DD893&gt;='PAINEL E TARGET'!$T$17,'PAINEL E TARGET'!$S$17,
IF(DD893&gt;='PAINEL E TARGET'!$T$18,'PAINEL E TARGET'!$S$18,'PAINEL E TARGET'!$S$19))))))))</f>
        <v>1. Fx de 90% a 99,9%</v>
      </c>
      <c r="DF893" s="17">
        <f>IFERROR(VLOOKUP($BW893,'PAINEL E TARGET'!$G$1:$Q$99,8,0),0)</f>
        <v>0.1</v>
      </c>
      <c r="DG893" s="17">
        <f>VLOOKUP(DE893,'PAINEL E TARGET'!$S$10:$U$19,3,0)</f>
        <v>0.5</v>
      </c>
      <c r="DH893" s="16">
        <f t="shared" si="500"/>
        <v>93.75</v>
      </c>
      <c r="DI893" s="17">
        <f t="shared" si="486"/>
        <v>1.026</v>
      </c>
      <c r="DJ893" s="33" t="str">
        <f>IF(DI893&gt;='PAINEL E TARGET'!$T$11,'PAINEL E TARGET'!$S$11,
IF(DI893&gt;='PAINEL E TARGET'!$T$12,'PAINEL E TARGET'!$S$12,
IF(DI893&gt;='PAINEL E TARGET'!$T$13,'PAINEL E TARGET'!$S$13,
IF(DI893&gt;='PAINEL E TARGET'!$T$14,'PAINEL E TARGET'!$S$14,
IF(DI893&gt;='PAINEL E TARGET'!$T$15,'PAINEL E TARGET'!$S$15,
IF(DI893&gt;='PAINEL E TARGET'!$T$16,'PAINEL E TARGET'!$S$16,
IF(DI893&gt;='PAINEL E TARGET'!$T$17,'PAINEL E TARGET'!$S$17,
IF(DI893&gt;='PAINEL E TARGET'!$T$18,'PAINEL E TARGET'!$S$18,'PAINEL E TARGET'!$S$19))))))))</f>
        <v>2. Fx de 100% a 104,9%</v>
      </c>
      <c r="DK893" s="17">
        <f>IFERROR(VLOOKUP($BW893,'PAINEL E TARGET'!$G$1:$Q$99,9,0),0)</f>
        <v>0.05</v>
      </c>
      <c r="DL893" s="17">
        <f>VLOOKUP(DJ893,'PAINEL E TARGET'!$S$10:$U$19,3,0)</f>
        <v>1</v>
      </c>
      <c r="DM893" s="16">
        <f t="shared" si="501"/>
        <v>93.75</v>
      </c>
      <c r="DN893" s="17">
        <f t="shared" si="487"/>
        <v>2.3719999999999999</v>
      </c>
      <c r="DO893" s="33" t="str">
        <f>IF(DN893&gt;='PAINEL E TARGET'!$T$11,'PAINEL E TARGET'!$S$11,
IF(DN893&gt;='PAINEL E TARGET'!$T$12,'PAINEL E TARGET'!$S$12,
IF(DN893&gt;='PAINEL E TARGET'!$T$13,'PAINEL E TARGET'!$S$13,
IF(DN893&gt;='PAINEL E TARGET'!$T$14,'PAINEL E TARGET'!$S$14,
IF(DN893&gt;='PAINEL E TARGET'!$T$15,'PAINEL E TARGET'!$S$15,
IF(DN893&gt;='PAINEL E TARGET'!$T$16,'PAINEL E TARGET'!$S$16,
IF(DN893&gt;='PAINEL E TARGET'!$T$17,'PAINEL E TARGET'!$S$17,
IF(DN893&gt;='PAINEL E TARGET'!$T$18,'PAINEL E TARGET'!$S$18,'PAINEL E TARGET'!$S$19))))))))</f>
        <v>8. Fx de 130% ou mais</v>
      </c>
      <c r="DP893" s="17">
        <f>IFERROR(VLOOKUP($BW893,'PAINEL E TARGET'!$G$1:$Q$99,10,0),0)</f>
        <v>0</v>
      </c>
      <c r="DQ893" s="17">
        <f>VLOOKUP(DO893,'PAINEL E TARGET'!$S$10:$U$19,3,0)</f>
        <v>1.6</v>
      </c>
      <c r="DR893" s="16">
        <f t="shared" si="502"/>
        <v>0</v>
      </c>
      <c r="DS893" s="17">
        <f t="shared" si="488"/>
        <v>0.8</v>
      </c>
      <c r="DT893" s="16">
        <f>IF(DS893&gt;=1,VLOOKUP(BO893,'PAINEL E TARGET'!$S$1:$W$8,5,0),0)</f>
        <v>0</v>
      </c>
      <c r="DU893" s="16">
        <f t="shared" si="503"/>
        <v>1565.625</v>
      </c>
    </row>
    <row r="894" spans="2:125" s="32" customFormat="1" x14ac:dyDescent="0.2">
      <c r="B894" s="44">
        <v>43541</v>
      </c>
      <c r="C894" s="65">
        <v>1848</v>
      </c>
      <c r="D894" s="66" t="s">
        <v>885</v>
      </c>
      <c r="E894" s="65">
        <v>118</v>
      </c>
      <c r="F894" s="65" t="s">
        <v>1018</v>
      </c>
      <c r="G894" s="67">
        <v>1014580.7522268594</v>
      </c>
      <c r="H894" s="67">
        <v>541942.02256536915</v>
      </c>
      <c r="I894" s="67">
        <v>423466.77</v>
      </c>
      <c r="J894" s="68">
        <v>0.78138758828011234</v>
      </c>
      <c r="K894" s="67">
        <v>48903.531182485764</v>
      </c>
      <c r="L894" s="67">
        <v>470563.23564491328</v>
      </c>
      <c r="M894" s="67">
        <v>55642.18</v>
      </c>
      <c r="N894" s="67">
        <v>356963.38</v>
      </c>
      <c r="O894" s="67">
        <v>973662.16715579061</v>
      </c>
      <c r="P894" s="67" t="s">
        <v>1082</v>
      </c>
      <c r="Q894" s="67" t="s">
        <v>1082</v>
      </c>
      <c r="R894" s="67">
        <v>0</v>
      </c>
      <c r="S894" s="67">
        <v>0</v>
      </c>
      <c r="T894" s="68">
        <v>0.10816293474009477</v>
      </c>
      <c r="U894" s="68">
        <v>0.10813424327098259</v>
      </c>
      <c r="V894" s="68">
        <v>0.99973473843714467</v>
      </c>
      <c r="W894" s="67">
        <v>56187.05</v>
      </c>
      <c r="X894" s="67">
        <v>44616.79</v>
      </c>
      <c r="Y894" s="68">
        <v>0.79407603709395669</v>
      </c>
      <c r="Z894" s="68">
        <v>0.16232553338299988</v>
      </c>
      <c r="AA894" s="68">
        <v>0.22652481949104122</v>
      </c>
      <c r="AB894" s="68">
        <v>1.395497151742394</v>
      </c>
      <c r="AC894" s="67">
        <v>84322.72</v>
      </c>
      <c r="AD894" s="67">
        <v>93465.39999999998</v>
      </c>
      <c r="AE894" s="68">
        <v>1.1084248705449726</v>
      </c>
      <c r="AF894" s="43">
        <v>80</v>
      </c>
      <c r="AG894" s="43">
        <v>71</v>
      </c>
      <c r="AH894" s="43">
        <v>23</v>
      </c>
      <c r="AI894" s="43">
        <v>28</v>
      </c>
      <c r="AJ894" s="67">
        <v>24742.420000000002</v>
      </c>
      <c r="AK894" s="67">
        <v>17699.5</v>
      </c>
      <c r="AL894" s="68">
        <v>0.71535039822297086</v>
      </c>
      <c r="AM894" s="67">
        <v>6480.72</v>
      </c>
      <c r="AN894" s="67">
        <v>4361.6400000000003</v>
      </c>
      <c r="AO894" s="68">
        <v>0.67301781283561091</v>
      </c>
      <c r="AP894" s="67">
        <v>5014.7499999999991</v>
      </c>
      <c r="AQ894" s="67">
        <v>5647.85</v>
      </c>
      <c r="AR894" s="68">
        <v>1.1262475696694754</v>
      </c>
      <c r="AS894" s="67">
        <v>19949.16</v>
      </c>
      <c r="AT894" s="67">
        <v>16907.8</v>
      </c>
      <c r="AU894" s="68">
        <v>0.84754445801226719</v>
      </c>
      <c r="AV894" s="43">
        <v>1223.58</v>
      </c>
      <c r="AW894" s="43">
        <v>1904.6200000000001</v>
      </c>
      <c r="AX894" s="69">
        <v>1.5565962176563855</v>
      </c>
      <c r="AY894" s="43">
        <v>48903.531182485764</v>
      </c>
      <c r="AZ894" s="43">
        <v>55642.180000000008</v>
      </c>
      <c r="BA894" s="43">
        <v>29124.793878303648</v>
      </c>
      <c r="BB894" s="43">
        <v>23129.23</v>
      </c>
      <c r="BC894" s="43">
        <v>91637.513318529876</v>
      </c>
      <c r="BD894" s="43">
        <v>54636.405856016252</v>
      </c>
      <c r="BE894" s="43">
        <v>105994.82000000002</v>
      </c>
      <c r="BF894" s="43">
        <v>159071.81</v>
      </c>
      <c r="BG894" s="43">
        <v>2296.9299999999998</v>
      </c>
      <c r="BH894" s="43">
        <v>54</v>
      </c>
      <c r="BI894" s="44">
        <v>43173</v>
      </c>
      <c r="BJ894" s="44">
        <v>43541</v>
      </c>
      <c r="BK894" s="44">
        <v>43172</v>
      </c>
      <c r="BL894" s="43">
        <f t="shared" si="489"/>
        <v>423466.77</v>
      </c>
      <c r="BM894" s="43">
        <f t="shared" si="490"/>
        <v>412605.56</v>
      </c>
      <c r="BO894" s="16" t="str">
        <f>IFERROR(VLOOKUP($C894,'PORTE LOJA'!A:B,2,0),"PORTE 1")</f>
        <v>PORTE 1</v>
      </c>
      <c r="BP894" s="16">
        <f>VLOOKUP(BO894,'PAINEL E TARGET'!$S$1:$W$8,3,0)</f>
        <v>1650</v>
      </c>
      <c r="BQ894" s="16">
        <f t="shared" si="468"/>
        <v>1</v>
      </c>
      <c r="BR894" s="16">
        <f t="shared" si="469"/>
        <v>1</v>
      </c>
      <c r="BS894" s="16">
        <f t="shared" si="470"/>
        <v>1</v>
      </c>
      <c r="BT894" s="16">
        <f t="shared" si="471"/>
        <v>1</v>
      </c>
      <c r="BU894" s="16">
        <f t="shared" si="472"/>
        <v>1</v>
      </c>
      <c r="BV894" s="16">
        <f t="shared" si="473"/>
        <v>1</v>
      </c>
      <c r="BW894" s="17" t="str">
        <f t="shared" si="491"/>
        <v>111111</v>
      </c>
      <c r="BY894" s="17">
        <f t="shared" si="474"/>
        <v>0.78100000000000003</v>
      </c>
      <c r="BZ894" s="17">
        <f t="shared" si="475"/>
        <v>0.79400000000000004</v>
      </c>
      <c r="CA894" s="17" t="str">
        <f t="shared" si="492"/>
        <v>Sem Retira</v>
      </c>
      <c r="CB894" s="17">
        <f t="shared" si="493"/>
        <v>0.79400000000000004</v>
      </c>
      <c r="CC894" s="33" t="str">
        <f>IF(CB894&gt;='PAINEL E TARGET'!$T$11,'PAINEL E TARGET'!$S$11,
IF(CB894&gt;='PAINEL E TARGET'!$T$12,'PAINEL E TARGET'!$S$12,
IF(CB894&gt;='PAINEL E TARGET'!$T$13,'PAINEL E TARGET'!$S$13,
IF(CB894&gt;='PAINEL E TARGET'!$T$14,'PAINEL E TARGET'!$S$14,
IF(CB894&gt;='PAINEL E TARGET'!$T$15,'PAINEL E TARGET'!$S$15,
IF(CB894&gt;='PAINEL E TARGET'!$T$16,'PAINEL E TARGET'!$S$16,
IF(CB894&gt;='PAINEL E TARGET'!$T$17,'PAINEL E TARGET'!$S$17,
IF(CB894&gt;='PAINEL E TARGET'!$T$18,'PAINEL E TARGET'!$S$18,'PAINEL E TARGET'!$S$19))))))))</f>
        <v>Não elegível</v>
      </c>
      <c r="CD894" s="17">
        <f>IFERROR(VLOOKUP($BW894,'PAINEL E TARGET'!$G$1:$Q$99,4,0),0)</f>
        <v>0.25</v>
      </c>
      <c r="CE894" s="17">
        <f>VLOOKUP(CC894,'PAINEL E TARGET'!$S$10:$U$19,3,0)</f>
        <v>0</v>
      </c>
      <c r="CF894" s="16">
        <f t="shared" si="494"/>
        <v>0</v>
      </c>
      <c r="CG894" s="17">
        <f t="shared" si="476"/>
        <v>0.71499999999999997</v>
      </c>
      <c r="CH894" s="17">
        <f t="shared" si="477"/>
        <v>0.67300000000000004</v>
      </c>
      <c r="CI894" s="17">
        <f t="shared" si="478"/>
        <v>1.1259999999999999</v>
      </c>
      <c r="CJ894" s="17">
        <f t="shared" si="479"/>
        <v>0.84799999999999998</v>
      </c>
      <c r="CK894" s="17">
        <f t="shared" si="480"/>
        <v>1.5569999999999999</v>
      </c>
      <c r="CL894" s="17">
        <f t="shared" si="481"/>
        <v>0.79400000000000004</v>
      </c>
      <c r="CM894" s="16">
        <f t="shared" si="482"/>
        <v>4</v>
      </c>
      <c r="CN894" s="17" t="str">
        <f t="shared" si="495"/>
        <v>não ok</v>
      </c>
      <c r="CO894" s="17">
        <f t="shared" si="496"/>
        <v>0</v>
      </c>
      <c r="CP894" s="33" t="str">
        <f>IF(CO894&gt;='PAINEL E TARGET'!$T$11,'PAINEL E TARGET'!$S$11,
IF(CO894&gt;='PAINEL E TARGET'!$T$12,'PAINEL E TARGET'!$S$12,
IF(CO894&gt;='PAINEL E TARGET'!$T$13,'PAINEL E TARGET'!$S$13,
IF(CO894&gt;='PAINEL E TARGET'!$T$14,'PAINEL E TARGET'!$S$14,
IF(CO894&gt;='PAINEL E TARGET'!$T$15,'PAINEL E TARGET'!$S$15,
IF(CO894&gt;='PAINEL E TARGET'!$T$16,'PAINEL E TARGET'!$S$16,
IF(CO894&gt;='PAINEL E TARGET'!$T$17,'PAINEL E TARGET'!$S$17,
IF(CO894&gt;='PAINEL E TARGET'!$T$18,'PAINEL E TARGET'!$S$18,'PAINEL E TARGET'!$S$19))))))))</f>
        <v>Não elegível</v>
      </c>
      <c r="CQ894" s="17">
        <f>IFERROR(VLOOKUP($BW894,'PAINEL E TARGET'!$G$1:$Q$99,5,0),0)</f>
        <v>0.25</v>
      </c>
      <c r="CR894" s="17">
        <f>VLOOKUP(CP894,'PAINEL E TARGET'!$S$10:$U$19,3,0)</f>
        <v>0</v>
      </c>
      <c r="CS894" s="16">
        <f t="shared" si="497"/>
        <v>0</v>
      </c>
      <c r="CT894" s="17">
        <f t="shared" si="483"/>
        <v>1.1080000000000001</v>
      </c>
      <c r="CU894" s="33" t="str">
        <f>IF(CT894&gt;='PAINEL E TARGET'!$T$11,'PAINEL E TARGET'!$S$11,
IF(CT894&gt;='PAINEL E TARGET'!$T$12,'PAINEL E TARGET'!$S$12,
IF(CT894&gt;='PAINEL E TARGET'!$T$13,'PAINEL E TARGET'!$S$13,
IF(CT894&gt;='PAINEL E TARGET'!$T$14,'PAINEL E TARGET'!$S$14,
IF(CT894&gt;='PAINEL E TARGET'!$T$15,'PAINEL E TARGET'!$S$15,
IF(CT894&gt;='PAINEL E TARGET'!$T$16,'PAINEL E TARGET'!$S$16,
IF(CT894&gt;='PAINEL E TARGET'!$T$17,'PAINEL E TARGET'!$S$17,
IF(CT894&gt;='PAINEL E TARGET'!$T$18,'PAINEL E TARGET'!$S$18,'PAINEL E TARGET'!$S$19))))))))</f>
        <v>4. Fx de 110% a 114,9%</v>
      </c>
      <c r="CV894" s="17">
        <f>IFERROR(VLOOKUP($BW894,'PAINEL E TARGET'!$G$1:$Q$99,6,0),0)</f>
        <v>0.2</v>
      </c>
      <c r="CW894" s="17">
        <f>VLOOKUP(CU894,'PAINEL E TARGET'!$S$10:$U$19,3,0)</f>
        <v>1.2</v>
      </c>
      <c r="CX894" s="16">
        <f t="shared" si="498"/>
        <v>396</v>
      </c>
      <c r="CY894" s="17">
        <f t="shared" si="484"/>
        <v>1.1379999999999999</v>
      </c>
      <c r="CZ894" s="33" t="str">
        <f>IF(CY894&gt;='PAINEL E TARGET'!$T$11,'PAINEL E TARGET'!$S$11,
IF(CY894&gt;='PAINEL E TARGET'!$T$12,'PAINEL E TARGET'!$S$12,
IF(CY894&gt;='PAINEL E TARGET'!$T$13,'PAINEL E TARGET'!$S$13,
IF(CY894&gt;='PAINEL E TARGET'!$T$14,'PAINEL E TARGET'!$S$14,
IF(CY894&gt;='PAINEL E TARGET'!$T$15,'PAINEL E TARGET'!$S$15,
IF(CY894&gt;='PAINEL E TARGET'!$T$16,'PAINEL E TARGET'!$S$16,
IF(CY894&gt;='PAINEL E TARGET'!$T$17,'PAINEL E TARGET'!$S$17,
IF(CY894&gt;='PAINEL E TARGET'!$T$18,'PAINEL E TARGET'!$S$18,'PAINEL E TARGET'!$S$19))))))))</f>
        <v>4. Fx de 110% a 114,9%</v>
      </c>
      <c r="DA894" s="17">
        <f>IFERROR(VLOOKUP($BW894,'PAINEL E TARGET'!$G$1:$Q$99,7,0),0)</f>
        <v>0.15</v>
      </c>
      <c r="DB894" s="17">
        <f>VLOOKUP(CZ894,'PAINEL E TARGET'!$S$10:$U$19,3,0)</f>
        <v>1.2</v>
      </c>
      <c r="DC894" s="16">
        <f t="shared" si="499"/>
        <v>297</v>
      </c>
      <c r="DD894" s="17">
        <f t="shared" si="485"/>
        <v>0.79400000000000004</v>
      </c>
      <c r="DE894" s="33" t="str">
        <f>IF(DD894&gt;='PAINEL E TARGET'!$T$11,'PAINEL E TARGET'!$S$11,
IF(DD894&gt;='PAINEL E TARGET'!$T$12,'PAINEL E TARGET'!$S$12,
IF(DD894&gt;='PAINEL E TARGET'!$T$13,'PAINEL E TARGET'!$S$13,
IF(DD894&gt;='PAINEL E TARGET'!$T$14,'PAINEL E TARGET'!$S$14,
IF(DD894&gt;='PAINEL E TARGET'!$T$15,'PAINEL E TARGET'!$S$15,
IF(DD894&gt;='PAINEL E TARGET'!$T$16,'PAINEL E TARGET'!$S$16,
IF(DD894&gt;='PAINEL E TARGET'!$T$17,'PAINEL E TARGET'!$S$17,
IF(DD894&gt;='PAINEL E TARGET'!$T$18,'PAINEL E TARGET'!$S$18,'PAINEL E TARGET'!$S$19))))))))</f>
        <v>Não elegível</v>
      </c>
      <c r="DF894" s="17">
        <f>IFERROR(VLOOKUP($BW894,'PAINEL E TARGET'!$G$1:$Q$99,8,0),0)</f>
        <v>0.1</v>
      </c>
      <c r="DG894" s="17">
        <f>VLOOKUP(DE894,'PAINEL E TARGET'!$S$10:$U$19,3,0)</f>
        <v>0</v>
      </c>
      <c r="DH894" s="16">
        <f t="shared" si="500"/>
        <v>0</v>
      </c>
      <c r="DI894" s="17">
        <f t="shared" si="486"/>
        <v>1.2170000000000001</v>
      </c>
      <c r="DJ894" s="33" t="str">
        <f>IF(DI894&gt;='PAINEL E TARGET'!$T$11,'PAINEL E TARGET'!$S$11,
IF(DI894&gt;='PAINEL E TARGET'!$T$12,'PAINEL E TARGET'!$S$12,
IF(DI894&gt;='PAINEL E TARGET'!$T$13,'PAINEL E TARGET'!$S$13,
IF(DI894&gt;='PAINEL E TARGET'!$T$14,'PAINEL E TARGET'!$S$14,
IF(DI894&gt;='PAINEL E TARGET'!$T$15,'PAINEL E TARGET'!$S$15,
IF(DI894&gt;='PAINEL E TARGET'!$T$16,'PAINEL E TARGET'!$S$16,
IF(DI894&gt;='PAINEL E TARGET'!$T$17,'PAINEL E TARGET'!$S$17,
IF(DI894&gt;='PAINEL E TARGET'!$T$18,'PAINEL E TARGET'!$S$18,'PAINEL E TARGET'!$S$19))))))))</f>
        <v>6. Fx de 120% a 124,9%</v>
      </c>
      <c r="DK894" s="17">
        <f>IFERROR(VLOOKUP($BW894,'PAINEL E TARGET'!$G$1:$Q$99,9,0),0)</f>
        <v>0.05</v>
      </c>
      <c r="DL894" s="17">
        <f>VLOOKUP(DJ894,'PAINEL E TARGET'!$S$10:$U$19,3,0)</f>
        <v>1.4</v>
      </c>
      <c r="DM894" s="16">
        <f t="shared" si="501"/>
        <v>115.49999999999999</v>
      </c>
      <c r="DN894" s="17">
        <f t="shared" si="487"/>
        <v>1.5569999999999999</v>
      </c>
      <c r="DO894" s="33" t="str">
        <f>IF(DN894&gt;='PAINEL E TARGET'!$T$11,'PAINEL E TARGET'!$S$11,
IF(DN894&gt;='PAINEL E TARGET'!$T$12,'PAINEL E TARGET'!$S$12,
IF(DN894&gt;='PAINEL E TARGET'!$T$13,'PAINEL E TARGET'!$S$13,
IF(DN894&gt;='PAINEL E TARGET'!$T$14,'PAINEL E TARGET'!$S$14,
IF(DN894&gt;='PAINEL E TARGET'!$T$15,'PAINEL E TARGET'!$S$15,
IF(DN894&gt;='PAINEL E TARGET'!$T$16,'PAINEL E TARGET'!$S$16,
IF(DN894&gt;='PAINEL E TARGET'!$T$17,'PAINEL E TARGET'!$S$17,
IF(DN894&gt;='PAINEL E TARGET'!$T$18,'PAINEL E TARGET'!$S$18,'PAINEL E TARGET'!$S$19))))))))</f>
        <v>8. Fx de 130% ou mais</v>
      </c>
      <c r="DP894" s="17">
        <f>IFERROR(VLOOKUP($BW894,'PAINEL E TARGET'!$G$1:$Q$99,10,0),0)</f>
        <v>0</v>
      </c>
      <c r="DQ894" s="17">
        <f>VLOOKUP(DO894,'PAINEL E TARGET'!$S$10:$U$19,3,0)</f>
        <v>1.6</v>
      </c>
      <c r="DR894" s="16">
        <f t="shared" si="502"/>
        <v>0</v>
      </c>
      <c r="DS894" s="17">
        <f t="shared" si="488"/>
        <v>0.88800000000000001</v>
      </c>
      <c r="DT894" s="16">
        <f>IF(DS894&gt;=1,VLOOKUP(BO894,'PAINEL E TARGET'!$S$1:$W$8,5,0),0)</f>
        <v>0</v>
      </c>
      <c r="DU894" s="16">
        <f t="shared" si="503"/>
        <v>808.5</v>
      </c>
    </row>
    <row r="895" spans="2:125" s="32" customFormat="1" x14ac:dyDescent="0.2">
      <c r="B895" s="44">
        <v>43541</v>
      </c>
      <c r="C895" s="65">
        <v>1852</v>
      </c>
      <c r="D895" s="66" t="s">
        <v>886</v>
      </c>
      <c r="E895" s="65">
        <v>417</v>
      </c>
      <c r="F895" s="65" t="s">
        <v>1020</v>
      </c>
      <c r="G895" s="67">
        <v>1304138.4353307188</v>
      </c>
      <c r="H895" s="67">
        <v>610845.58596449136</v>
      </c>
      <c r="I895" s="67">
        <v>547720.37</v>
      </c>
      <c r="J895" s="68">
        <v>0.89665929096496599</v>
      </c>
      <c r="K895" s="67">
        <v>127261.20149170305</v>
      </c>
      <c r="L895" s="67">
        <v>320071.47902095964</v>
      </c>
      <c r="M895" s="67">
        <v>134264.34</v>
      </c>
      <c r="N895" s="67">
        <v>347709.47999999992</v>
      </c>
      <c r="O895" s="67">
        <v>970203.51019189693</v>
      </c>
      <c r="P895" s="67">
        <v>0</v>
      </c>
      <c r="Q895" s="67">
        <v>119.8</v>
      </c>
      <c r="R895" s="67">
        <v>0</v>
      </c>
      <c r="S895" s="67">
        <v>0</v>
      </c>
      <c r="T895" s="68">
        <v>0.1084744355015359</v>
      </c>
      <c r="U895" s="68">
        <v>0.10031432341272156</v>
      </c>
      <c r="V895" s="68">
        <v>0.9247738690587719</v>
      </c>
      <c r="W895" s="67">
        <v>48524.159999999996</v>
      </c>
      <c r="X895" s="67">
        <v>48336.86</v>
      </c>
      <c r="Y895" s="68">
        <v>0.99614006713356817</v>
      </c>
      <c r="Z895" s="68">
        <v>7.7011230121884267E-2</v>
      </c>
      <c r="AA895" s="68">
        <v>8.8649379337657805E-2</v>
      </c>
      <c r="AB895" s="68">
        <v>1.1511227544002876</v>
      </c>
      <c r="AC895" s="67">
        <v>34449.64</v>
      </c>
      <c r="AD895" s="67">
        <v>42726.68</v>
      </c>
      <c r="AE895" s="68">
        <v>1.240264920039803</v>
      </c>
      <c r="AF895" s="43">
        <v>80</v>
      </c>
      <c r="AG895" s="43">
        <v>63</v>
      </c>
      <c r="AH895" s="43">
        <v>12</v>
      </c>
      <c r="AI895" s="43">
        <v>3</v>
      </c>
      <c r="AJ895" s="67">
        <v>34110.15</v>
      </c>
      <c r="AK895" s="67">
        <v>35968.5</v>
      </c>
      <c r="AL895" s="68">
        <v>1.0544808510076913</v>
      </c>
      <c r="AM895" s="67">
        <v>5375.42</v>
      </c>
      <c r="AN895" s="67">
        <v>4291.5</v>
      </c>
      <c r="AO895" s="68">
        <v>0.79835622146734575</v>
      </c>
      <c r="AP895" s="67">
        <v>2810.29</v>
      </c>
      <c r="AQ895" s="67">
        <v>4211.1399999999994</v>
      </c>
      <c r="AR895" s="68">
        <v>1.4984716879752622</v>
      </c>
      <c r="AS895" s="67">
        <v>6228.2999999999993</v>
      </c>
      <c r="AT895" s="67">
        <v>3865.7200000000003</v>
      </c>
      <c r="AU895" s="68">
        <v>0.6206701668191964</v>
      </c>
      <c r="AV895" s="43">
        <v>301.08</v>
      </c>
      <c r="AW895" s="43">
        <v>199.96</v>
      </c>
      <c r="AX895" s="69">
        <v>0.66414242061910467</v>
      </c>
      <c r="AY895" s="43">
        <v>127261.20149170305</v>
      </c>
      <c r="AZ895" s="43">
        <v>134264.34</v>
      </c>
      <c r="BA895" s="43">
        <v>15572.684546662462</v>
      </c>
      <c r="BB895" s="43">
        <v>18311.36</v>
      </c>
      <c r="BC895" s="43">
        <v>276136.62515631842</v>
      </c>
      <c r="BD895" s="43">
        <v>33801.085431147563</v>
      </c>
      <c r="BE895" s="43">
        <v>106143.24000000002</v>
      </c>
      <c r="BF895" s="43">
        <v>75356.179999999993</v>
      </c>
      <c r="BG895" s="43">
        <v>654.09</v>
      </c>
      <c r="BH895" s="43">
        <v>30</v>
      </c>
      <c r="BI895" s="44">
        <v>43173</v>
      </c>
      <c r="BJ895" s="44">
        <v>43541</v>
      </c>
      <c r="BK895" s="44">
        <v>43172</v>
      </c>
      <c r="BL895" s="43">
        <f t="shared" si="489"/>
        <v>547720.37</v>
      </c>
      <c r="BM895" s="43">
        <f t="shared" si="490"/>
        <v>481973.81999999995</v>
      </c>
      <c r="BO895" s="16" t="str">
        <f>IFERROR(VLOOKUP($C895,'PORTE LOJA'!A:B,2,0),"PORTE 1")</f>
        <v>PORTE 2</v>
      </c>
      <c r="BP895" s="16">
        <f>VLOOKUP(BO895,'PAINEL E TARGET'!$S$1:$W$8,3,0)</f>
        <v>1875</v>
      </c>
      <c r="BQ895" s="16">
        <f t="shared" si="468"/>
        <v>1</v>
      </c>
      <c r="BR895" s="16">
        <f t="shared" si="469"/>
        <v>1</v>
      </c>
      <c r="BS895" s="16">
        <f t="shared" si="470"/>
        <v>1</v>
      </c>
      <c r="BT895" s="16">
        <f t="shared" si="471"/>
        <v>1</v>
      </c>
      <c r="BU895" s="16">
        <f t="shared" si="472"/>
        <v>1</v>
      </c>
      <c r="BV895" s="16">
        <f t="shared" si="473"/>
        <v>1</v>
      </c>
      <c r="BW895" s="17" t="str">
        <f t="shared" si="491"/>
        <v>111111</v>
      </c>
      <c r="BY895" s="17">
        <f t="shared" si="474"/>
        <v>0.89700000000000002</v>
      </c>
      <c r="BZ895" s="17">
        <f t="shared" si="475"/>
        <v>1.077</v>
      </c>
      <c r="CA895" s="17" t="str">
        <f t="shared" si="492"/>
        <v>Sem Retira</v>
      </c>
      <c r="CB895" s="17">
        <f t="shared" si="493"/>
        <v>1.077</v>
      </c>
      <c r="CC895" s="33" t="str">
        <f>IF(CB895&gt;='PAINEL E TARGET'!$T$11,'PAINEL E TARGET'!$S$11,
IF(CB895&gt;='PAINEL E TARGET'!$T$12,'PAINEL E TARGET'!$S$12,
IF(CB895&gt;='PAINEL E TARGET'!$T$13,'PAINEL E TARGET'!$S$13,
IF(CB895&gt;='PAINEL E TARGET'!$T$14,'PAINEL E TARGET'!$S$14,
IF(CB895&gt;='PAINEL E TARGET'!$T$15,'PAINEL E TARGET'!$S$15,
IF(CB895&gt;='PAINEL E TARGET'!$T$16,'PAINEL E TARGET'!$S$16,
IF(CB895&gt;='PAINEL E TARGET'!$T$17,'PAINEL E TARGET'!$S$17,
IF(CB895&gt;='PAINEL E TARGET'!$T$18,'PAINEL E TARGET'!$S$18,'PAINEL E TARGET'!$S$19))))))))</f>
        <v>3. Fx de 105% a 109,9%</v>
      </c>
      <c r="CD895" s="17">
        <f>IFERROR(VLOOKUP($BW895,'PAINEL E TARGET'!$G$1:$Q$99,4,0),0)</f>
        <v>0.25</v>
      </c>
      <c r="CE895" s="17">
        <f>VLOOKUP(CC895,'PAINEL E TARGET'!$S$10:$U$19,3,0)</f>
        <v>1.1000000000000001</v>
      </c>
      <c r="CF895" s="16">
        <f t="shared" si="494"/>
        <v>515.625</v>
      </c>
      <c r="CG895" s="17">
        <f t="shared" si="476"/>
        <v>1.054</v>
      </c>
      <c r="CH895" s="17">
        <f t="shared" si="477"/>
        <v>0.79800000000000004</v>
      </c>
      <c r="CI895" s="17">
        <f t="shared" si="478"/>
        <v>1.498</v>
      </c>
      <c r="CJ895" s="17">
        <f t="shared" si="479"/>
        <v>0.621</v>
      </c>
      <c r="CK895" s="17">
        <f t="shared" si="480"/>
        <v>0.66400000000000003</v>
      </c>
      <c r="CL895" s="17">
        <f t="shared" si="481"/>
        <v>0.996</v>
      </c>
      <c r="CM895" s="16">
        <f t="shared" si="482"/>
        <v>3</v>
      </c>
      <c r="CN895" s="17" t="str">
        <f t="shared" si="495"/>
        <v>não ok</v>
      </c>
      <c r="CO895" s="17">
        <f t="shared" si="496"/>
        <v>0</v>
      </c>
      <c r="CP895" s="33" t="str">
        <f>IF(CO895&gt;='PAINEL E TARGET'!$T$11,'PAINEL E TARGET'!$S$11,
IF(CO895&gt;='PAINEL E TARGET'!$T$12,'PAINEL E TARGET'!$S$12,
IF(CO895&gt;='PAINEL E TARGET'!$T$13,'PAINEL E TARGET'!$S$13,
IF(CO895&gt;='PAINEL E TARGET'!$T$14,'PAINEL E TARGET'!$S$14,
IF(CO895&gt;='PAINEL E TARGET'!$T$15,'PAINEL E TARGET'!$S$15,
IF(CO895&gt;='PAINEL E TARGET'!$T$16,'PAINEL E TARGET'!$S$16,
IF(CO895&gt;='PAINEL E TARGET'!$T$17,'PAINEL E TARGET'!$S$17,
IF(CO895&gt;='PAINEL E TARGET'!$T$18,'PAINEL E TARGET'!$S$18,'PAINEL E TARGET'!$S$19))))))))</f>
        <v>Não elegível</v>
      </c>
      <c r="CQ895" s="17">
        <f>IFERROR(VLOOKUP($BW895,'PAINEL E TARGET'!$G$1:$Q$99,5,0),0)</f>
        <v>0.25</v>
      </c>
      <c r="CR895" s="17">
        <f>VLOOKUP(CP895,'PAINEL E TARGET'!$S$10:$U$19,3,0)</f>
        <v>0</v>
      </c>
      <c r="CS895" s="16">
        <f t="shared" si="497"/>
        <v>0</v>
      </c>
      <c r="CT895" s="17">
        <f t="shared" si="483"/>
        <v>1.24</v>
      </c>
      <c r="CU895" s="33" t="str">
        <f>IF(CT895&gt;='PAINEL E TARGET'!$T$11,'PAINEL E TARGET'!$S$11,
IF(CT895&gt;='PAINEL E TARGET'!$T$12,'PAINEL E TARGET'!$S$12,
IF(CT895&gt;='PAINEL E TARGET'!$T$13,'PAINEL E TARGET'!$S$13,
IF(CT895&gt;='PAINEL E TARGET'!$T$14,'PAINEL E TARGET'!$S$14,
IF(CT895&gt;='PAINEL E TARGET'!$T$15,'PAINEL E TARGET'!$S$15,
IF(CT895&gt;='PAINEL E TARGET'!$T$16,'PAINEL E TARGET'!$S$16,
IF(CT895&gt;='PAINEL E TARGET'!$T$17,'PAINEL E TARGET'!$S$17,
IF(CT895&gt;='PAINEL E TARGET'!$T$18,'PAINEL E TARGET'!$S$18,'PAINEL E TARGET'!$S$19))))))))</f>
        <v>6. Fx de 120% a 124,9%</v>
      </c>
      <c r="CV895" s="17">
        <f>IFERROR(VLOOKUP($BW895,'PAINEL E TARGET'!$G$1:$Q$99,6,0),0)</f>
        <v>0.2</v>
      </c>
      <c r="CW895" s="17">
        <f>VLOOKUP(CU895,'PAINEL E TARGET'!$S$10:$U$19,3,0)</f>
        <v>1.4</v>
      </c>
      <c r="CX895" s="16">
        <f t="shared" si="498"/>
        <v>525</v>
      </c>
      <c r="CY895" s="17">
        <f t="shared" si="484"/>
        <v>1.0549999999999999</v>
      </c>
      <c r="CZ895" s="33" t="str">
        <f>IF(CY895&gt;='PAINEL E TARGET'!$T$11,'PAINEL E TARGET'!$S$11,
IF(CY895&gt;='PAINEL E TARGET'!$T$12,'PAINEL E TARGET'!$S$12,
IF(CY895&gt;='PAINEL E TARGET'!$T$13,'PAINEL E TARGET'!$S$13,
IF(CY895&gt;='PAINEL E TARGET'!$T$14,'PAINEL E TARGET'!$S$14,
IF(CY895&gt;='PAINEL E TARGET'!$T$15,'PAINEL E TARGET'!$S$15,
IF(CY895&gt;='PAINEL E TARGET'!$T$16,'PAINEL E TARGET'!$S$16,
IF(CY895&gt;='PAINEL E TARGET'!$T$17,'PAINEL E TARGET'!$S$17,
IF(CY895&gt;='PAINEL E TARGET'!$T$18,'PAINEL E TARGET'!$S$18,'PAINEL E TARGET'!$S$19))))))))</f>
        <v>3. Fx de 105% a 109,9%</v>
      </c>
      <c r="DA895" s="17">
        <f>IFERROR(VLOOKUP($BW895,'PAINEL E TARGET'!$G$1:$Q$99,7,0),0)</f>
        <v>0.15</v>
      </c>
      <c r="DB895" s="17">
        <f>VLOOKUP(CZ895,'PAINEL E TARGET'!$S$10:$U$19,3,0)</f>
        <v>1.1000000000000001</v>
      </c>
      <c r="DC895" s="16">
        <f t="shared" si="499"/>
        <v>309.375</v>
      </c>
      <c r="DD895" s="17">
        <f t="shared" si="485"/>
        <v>1.1759999999999999</v>
      </c>
      <c r="DE895" s="33" t="str">
        <f>IF(DD895&gt;='PAINEL E TARGET'!$T$11,'PAINEL E TARGET'!$S$11,
IF(DD895&gt;='PAINEL E TARGET'!$T$12,'PAINEL E TARGET'!$S$12,
IF(DD895&gt;='PAINEL E TARGET'!$T$13,'PAINEL E TARGET'!$S$13,
IF(DD895&gt;='PAINEL E TARGET'!$T$14,'PAINEL E TARGET'!$S$14,
IF(DD895&gt;='PAINEL E TARGET'!$T$15,'PAINEL E TARGET'!$S$15,
IF(DD895&gt;='PAINEL E TARGET'!$T$16,'PAINEL E TARGET'!$S$16,
IF(DD895&gt;='PAINEL E TARGET'!$T$17,'PAINEL E TARGET'!$S$17,
IF(DD895&gt;='PAINEL E TARGET'!$T$18,'PAINEL E TARGET'!$S$18,'PAINEL E TARGET'!$S$19))))))))</f>
        <v>5. Fx de 115% a 119,9%</v>
      </c>
      <c r="DF895" s="17">
        <f>IFERROR(VLOOKUP($BW895,'PAINEL E TARGET'!$G$1:$Q$99,8,0),0)</f>
        <v>0.1</v>
      </c>
      <c r="DG895" s="17">
        <f>VLOOKUP(DE895,'PAINEL E TARGET'!$S$10:$U$19,3,0)</f>
        <v>1.3</v>
      </c>
      <c r="DH895" s="16">
        <f t="shared" si="500"/>
        <v>243.75</v>
      </c>
      <c r="DI895" s="17">
        <f t="shared" si="486"/>
        <v>0.25</v>
      </c>
      <c r="DJ895" s="33" t="str">
        <f>IF(DI895&gt;='PAINEL E TARGET'!$T$11,'PAINEL E TARGET'!$S$11,
IF(DI895&gt;='PAINEL E TARGET'!$T$12,'PAINEL E TARGET'!$S$12,
IF(DI895&gt;='PAINEL E TARGET'!$T$13,'PAINEL E TARGET'!$S$13,
IF(DI895&gt;='PAINEL E TARGET'!$T$14,'PAINEL E TARGET'!$S$14,
IF(DI895&gt;='PAINEL E TARGET'!$T$15,'PAINEL E TARGET'!$S$15,
IF(DI895&gt;='PAINEL E TARGET'!$T$16,'PAINEL E TARGET'!$S$16,
IF(DI895&gt;='PAINEL E TARGET'!$T$17,'PAINEL E TARGET'!$S$17,
IF(DI895&gt;='PAINEL E TARGET'!$T$18,'PAINEL E TARGET'!$S$18,'PAINEL E TARGET'!$S$19))))))))</f>
        <v>Não elegível</v>
      </c>
      <c r="DK895" s="17">
        <f>IFERROR(VLOOKUP($BW895,'PAINEL E TARGET'!$G$1:$Q$99,9,0),0)</f>
        <v>0.05</v>
      </c>
      <c r="DL895" s="17">
        <f>VLOOKUP(DJ895,'PAINEL E TARGET'!$S$10:$U$19,3,0)</f>
        <v>0</v>
      </c>
      <c r="DM895" s="16">
        <f t="shared" si="501"/>
        <v>0</v>
      </c>
      <c r="DN895" s="17">
        <f t="shared" si="487"/>
        <v>0.66400000000000003</v>
      </c>
      <c r="DO895" s="33" t="str">
        <f>IF(DN895&gt;='PAINEL E TARGET'!$T$11,'PAINEL E TARGET'!$S$11,
IF(DN895&gt;='PAINEL E TARGET'!$T$12,'PAINEL E TARGET'!$S$12,
IF(DN895&gt;='PAINEL E TARGET'!$T$13,'PAINEL E TARGET'!$S$13,
IF(DN895&gt;='PAINEL E TARGET'!$T$14,'PAINEL E TARGET'!$S$14,
IF(DN895&gt;='PAINEL E TARGET'!$T$15,'PAINEL E TARGET'!$S$15,
IF(DN895&gt;='PAINEL E TARGET'!$T$16,'PAINEL E TARGET'!$S$16,
IF(DN895&gt;='PAINEL E TARGET'!$T$17,'PAINEL E TARGET'!$S$17,
IF(DN895&gt;='PAINEL E TARGET'!$T$18,'PAINEL E TARGET'!$S$18,'PAINEL E TARGET'!$S$19))))))))</f>
        <v>Não elegível</v>
      </c>
      <c r="DP895" s="17">
        <f>IFERROR(VLOOKUP($BW895,'PAINEL E TARGET'!$G$1:$Q$99,10,0),0)</f>
        <v>0</v>
      </c>
      <c r="DQ895" s="17">
        <f>VLOOKUP(DO895,'PAINEL E TARGET'!$S$10:$U$19,3,0)</f>
        <v>0</v>
      </c>
      <c r="DR895" s="16">
        <f t="shared" si="502"/>
        <v>0</v>
      </c>
      <c r="DS895" s="17">
        <f t="shared" si="488"/>
        <v>0.78800000000000003</v>
      </c>
      <c r="DT895" s="16">
        <f>IF(DS895&gt;=1,VLOOKUP(BO895,'PAINEL E TARGET'!$S$1:$W$8,5,0),0)</f>
        <v>0</v>
      </c>
      <c r="DU895" s="16">
        <f t="shared" si="503"/>
        <v>1593.75</v>
      </c>
    </row>
    <row r="896" spans="2:125" s="32" customFormat="1" x14ac:dyDescent="0.2">
      <c r="B896" s="44">
        <v>43541</v>
      </c>
      <c r="C896" s="65">
        <v>1853</v>
      </c>
      <c r="D896" s="66" t="s">
        <v>887</v>
      </c>
      <c r="E896" s="65">
        <v>419</v>
      </c>
      <c r="F896" s="65" t="s">
        <v>1020</v>
      </c>
      <c r="G896" s="67">
        <v>1108967.7232478869</v>
      </c>
      <c r="H896" s="67">
        <v>607361.58015040937</v>
      </c>
      <c r="I896" s="67">
        <v>514973.97000000003</v>
      </c>
      <c r="J896" s="68">
        <v>0.84788697018416914</v>
      </c>
      <c r="K896" s="67">
        <v>145271.92437483362</v>
      </c>
      <c r="L896" s="67">
        <v>416868.03941568953</v>
      </c>
      <c r="M896" s="67">
        <v>129862.13</v>
      </c>
      <c r="N896" s="67">
        <v>364568.42</v>
      </c>
      <c r="O896" s="67">
        <v>1026073.4691197156</v>
      </c>
      <c r="P896" s="67">
        <v>0</v>
      </c>
      <c r="Q896" s="67">
        <v>180.15</v>
      </c>
      <c r="R896" s="67">
        <v>0</v>
      </c>
      <c r="S896" s="67">
        <v>1499.9</v>
      </c>
      <c r="T896" s="68">
        <v>0.11385845896530267</v>
      </c>
      <c r="U896" s="68">
        <v>0.11117702686735305</v>
      </c>
      <c r="V896" s="68">
        <v>0.97644942569645388</v>
      </c>
      <c r="W896" s="67">
        <v>64004.390000000014</v>
      </c>
      <c r="X896" s="67">
        <v>54949.289999999986</v>
      </c>
      <c r="Y896" s="68">
        <v>0.8585237668853648</v>
      </c>
      <c r="Z896" s="68">
        <v>0.11622420430572034</v>
      </c>
      <c r="AA896" s="68">
        <v>9.714775917467075E-2</v>
      </c>
      <c r="AB896" s="68">
        <v>0.83586512598640628</v>
      </c>
      <c r="AC896" s="67">
        <v>65334.270000000004</v>
      </c>
      <c r="AD896" s="67">
        <v>48032.820000000007</v>
      </c>
      <c r="AE896" s="68">
        <v>0.73518568432768905</v>
      </c>
      <c r="AF896" s="43">
        <v>80</v>
      </c>
      <c r="AG896" s="43">
        <v>81</v>
      </c>
      <c r="AH896" s="43">
        <v>50</v>
      </c>
      <c r="AI896" s="43">
        <v>39</v>
      </c>
      <c r="AJ896" s="67">
        <v>34836.869999999995</v>
      </c>
      <c r="AK896" s="67">
        <v>26757.5</v>
      </c>
      <c r="AL896" s="68">
        <v>0.76807991073824955</v>
      </c>
      <c r="AM896" s="67">
        <v>12251.649999999998</v>
      </c>
      <c r="AN896" s="67">
        <v>11558.03</v>
      </c>
      <c r="AO896" s="68">
        <v>0.94338558479878243</v>
      </c>
      <c r="AP896" s="67">
        <v>7889.3600000000006</v>
      </c>
      <c r="AQ896" s="67">
        <v>8979.56</v>
      </c>
      <c r="AR896" s="68">
        <v>1.1381861139560114</v>
      </c>
      <c r="AS896" s="67">
        <v>9026.5099999999984</v>
      </c>
      <c r="AT896" s="67">
        <v>7654.2</v>
      </c>
      <c r="AU896" s="68">
        <v>0.84796892708256033</v>
      </c>
      <c r="AV896" s="43">
        <v>414.37</v>
      </c>
      <c r="AW896" s="43">
        <v>404.92</v>
      </c>
      <c r="AX896" s="69">
        <v>0.97719429495378529</v>
      </c>
      <c r="AY896" s="43">
        <v>145271.92437483362</v>
      </c>
      <c r="AZ896" s="43">
        <v>129862.13</v>
      </c>
      <c r="BA896" s="43">
        <v>22382.452894168215</v>
      </c>
      <c r="BB896" s="43">
        <v>19160.650000000001</v>
      </c>
      <c r="BC896" s="43">
        <v>265134.47268726269</v>
      </c>
      <c r="BD896" s="43">
        <v>40912.480671188336</v>
      </c>
      <c r="BE896" s="43">
        <v>117738.37000000002</v>
      </c>
      <c r="BF896" s="43">
        <v>120184.82999999999</v>
      </c>
      <c r="BG896" s="43">
        <v>757.92</v>
      </c>
      <c r="BH896" s="43">
        <v>110</v>
      </c>
      <c r="BI896" s="44">
        <v>43173</v>
      </c>
      <c r="BJ896" s="44">
        <v>43541</v>
      </c>
      <c r="BK896" s="44">
        <v>43172</v>
      </c>
      <c r="BL896" s="43">
        <f t="shared" si="489"/>
        <v>516473.87000000005</v>
      </c>
      <c r="BM896" s="43">
        <f t="shared" si="490"/>
        <v>495930.45</v>
      </c>
      <c r="BO896" s="16" t="str">
        <f>IFERROR(VLOOKUP($C896,'PORTE LOJA'!A:B,2,0),"PORTE 1")</f>
        <v>PORTE 2</v>
      </c>
      <c r="BP896" s="16">
        <f>VLOOKUP(BO896,'PAINEL E TARGET'!$S$1:$W$8,3,0)</f>
        <v>1875</v>
      </c>
      <c r="BQ896" s="16">
        <f t="shared" si="468"/>
        <v>1</v>
      </c>
      <c r="BR896" s="16">
        <f t="shared" si="469"/>
        <v>1</v>
      </c>
      <c r="BS896" s="16">
        <f t="shared" si="470"/>
        <v>1</v>
      </c>
      <c r="BT896" s="16">
        <f t="shared" si="471"/>
        <v>1</v>
      </c>
      <c r="BU896" s="16">
        <f t="shared" si="472"/>
        <v>1</v>
      </c>
      <c r="BV896" s="16">
        <f t="shared" si="473"/>
        <v>1</v>
      </c>
      <c r="BW896" s="17" t="str">
        <f t="shared" si="491"/>
        <v>111111</v>
      </c>
      <c r="BY896" s="17">
        <f t="shared" si="474"/>
        <v>0.85</v>
      </c>
      <c r="BZ896" s="17">
        <f t="shared" si="475"/>
        <v>0.88200000000000001</v>
      </c>
      <c r="CA896" s="17" t="str">
        <f t="shared" si="492"/>
        <v>Sem Retira</v>
      </c>
      <c r="CB896" s="17">
        <f t="shared" si="493"/>
        <v>0.88200000000000001</v>
      </c>
      <c r="CC896" s="33" t="str">
        <f>IF(CB896&gt;='PAINEL E TARGET'!$T$11,'PAINEL E TARGET'!$S$11,
IF(CB896&gt;='PAINEL E TARGET'!$T$12,'PAINEL E TARGET'!$S$12,
IF(CB896&gt;='PAINEL E TARGET'!$T$13,'PAINEL E TARGET'!$S$13,
IF(CB896&gt;='PAINEL E TARGET'!$T$14,'PAINEL E TARGET'!$S$14,
IF(CB896&gt;='PAINEL E TARGET'!$T$15,'PAINEL E TARGET'!$S$15,
IF(CB896&gt;='PAINEL E TARGET'!$T$16,'PAINEL E TARGET'!$S$16,
IF(CB896&gt;='PAINEL E TARGET'!$T$17,'PAINEL E TARGET'!$S$17,
IF(CB896&gt;='PAINEL E TARGET'!$T$18,'PAINEL E TARGET'!$S$18,'PAINEL E TARGET'!$S$19))))))))</f>
        <v>Não elegível</v>
      </c>
      <c r="CD896" s="17">
        <f>IFERROR(VLOOKUP($BW896,'PAINEL E TARGET'!$G$1:$Q$99,4,0),0)</f>
        <v>0.25</v>
      </c>
      <c r="CE896" s="17">
        <f>VLOOKUP(CC896,'PAINEL E TARGET'!$S$10:$U$19,3,0)</f>
        <v>0</v>
      </c>
      <c r="CF896" s="16">
        <f t="shared" si="494"/>
        <v>0</v>
      </c>
      <c r="CG896" s="17">
        <f t="shared" si="476"/>
        <v>0.76800000000000002</v>
      </c>
      <c r="CH896" s="17">
        <f t="shared" si="477"/>
        <v>0.94299999999999995</v>
      </c>
      <c r="CI896" s="17">
        <f t="shared" si="478"/>
        <v>1.1379999999999999</v>
      </c>
      <c r="CJ896" s="17">
        <f t="shared" si="479"/>
        <v>0.84799999999999998</v>
      </c>
      <c r="CK896" s="17">
        <f t="shared" si="480"/>
        <v>0.97699999999999998</v>
      </c>
      <c r="CL896" s="17">
        <f t="shared" si="481"/>
        <v>0.85899999999999999</v>
      </c>
      <c r="CM896" s="16">
        <f t="shared" si="482"/>
        <v>5</v>
      </c>
      <c r="CN896" s="17" t="str">
        <f t="shared" si="495"/>
        <v>ok</v>
      </c>
      <c r="CO896" s="17">
        <f t="shared" si="496"/>
        <v>0.85899999999999999</v>
      </c>
      <c r="CP896" s="33" t="str">
        <f>IF(CO896&gt;='PAINEL E TARGET'!$T$11,'PAINEL E TARGET'!$S$11,
IF(CO896&gt;='PAINEL E TARGET'!$T$12,'PAINEL E TARGET'!$S$12,
IF(CO896&gt;='PAINEL E TARGET'!$T$13,'PAINEL E TARGET'!$S$13,
IF(CO896&gt;='PAINEL E TARGET'!$T$14,'PAINEL E TARGET'!$S$14,
IF(CO896&gt;='PAINEL E TARGET'!$T$15,'PAINEL E TARGET'!$S$15,
IF(CO896&gt;='PAINEL E TARGET'!$T$16,'PAINEL E TARGET'!$S$16,
IF(CO896&gt;='PAINEL E TARGET'!$T$17,'PAINEL E TARGET'!$S$17,
IF(CO896&gt;='PAINEL E TARGET'!$T$18,'PAINEL E TARGET'!$S$18,'PAINEL E TARGET'!$S$19))))))))</f>
        <v>Não elegível</v>
      </c>
      <c r="CQ896" s="17">
        <f>IFERROR(VLOOKUP($BW896,'PAINEL E TARGET'!$G$1:$Q$99,5,0),0)</f>
        <v>0.25</v>
      </c>
      <c r="CR896" s="17">
        <f>VLOOKUP(CP896,'PAINEL E TARGET'!$S$10:$U$19,3,0)</f>
        <v>0</v>
      </c>
      <c r="CS896" s="16">
        <f t="shared" si="497"/>
        <v>0</v>
      </c>
      <c r="CT896" s="17">
        <f t="shared" si="483"/>
        <v>0.73499999999999999</v>
      </c>
      <c r="CU896" s="33" t="str">
        <f>IF(CT896&gt;='PAINEL E TARGET'!$T$11,'PAINEL E TARGET'!$S$11,
IF(CT896&gt;='PAINEL E TARGET'!$T$12,'PAINEL E TARGET'!$S$12,
IF(CT896&gt;='PAINEL E TARGET'!$T$13,'PAINEL E TARGET'!$S$13,
IF(CT896&gt;='PAINEL E TARGET'!$T$14,'PAINEL E TARGET'!$S$14,
IF(CT896&gt;='PAINEL E TARGET'!$T$15,'PAINEL E TARGET'!$S$15,
IF(CT896&gt;='PAINEL E TARGET'!$T$16,'PAINEL E TARGET'!$S$16,
IF(CT896&gt;='PAINEL E TARGET'!$T$17,'PAINEL E TARGET'!$S$17,
IF(CT896&gt;='PAINEL E TARGET'!$T$18,'PAINEL E TARGET'!$S$18,'PAINEL E TARGET'!$S$19))))))))</f>
        <v>Não elegível</v>
      </c>
      <c r="CV896" s="17">
        <f>IFERROR(VLOOKUP($BW896,'PAINEL E TARGET'!$G$1:$Q$99,6,0),0)</f>
        <v>0.2</v>
      </c>
      <c r="CW896" s="17">
        <f>VLOOKUP(CU896,'PAINEL E TARGET'!$S$10:$U$19,3,0)</f>
        <v>0</v>
      </c>
      <c r="CX896" s="16">
        <f t="shared" si="498"/>
        <v>0</v>
      </c>
      <c r="CY896" s="17">
        <f t="shared" si="484"/>
        <v>0.89400000000000002</v>
      </c>
      <c r="CZ896" s="33" t="str">
        <f>IF(CY896&gt;='PAINEL E TARGET'!$T$11,'PAINEL E TARGET'!$S$11,
IF(CY896&gt;='PAINEL E TARGET'!$T$12,'PAINEL E TARGET'!$S$12,
IF(CY896&gt;='PAINEL E TARGET'!$T$13,'PAINEL E TARGET'!$S$13,
IF(CY896&gt;='PAINEL E TARGET'!$T$14,'PAINEL E TARGET'!$S$14,
IF(CY896&gt;='PAINEL E TARGET'!$T$15,'PAINEL E TARGET'!$S$15,
IF(CY896&gt;='PAINEL E TARGET'!$T$16,'PAINEL E TARGET'!$S$16,
IF(CY896&gt;='PAINEL E TARGET'!$T$17,'PAINEL E TARGET'!$S$17,
IF(CY896&gt;='PAINEL E TARGET'!$T$18,'PAINEL E TARGET'!$S$18,'PAINEL E TARGET'!$S$19))))))))</f>
        <v>Não elegível</v>
      </c>
      <c r="DA896" s="17">
        <f>IFERROR(VLOOKUP($BW896,'PAINEL E TARGET'!$G$1:$Q$99,7,0),0)</f>
        <v>0.15</v>
      </c>
      <c r="DB896" s="17">
        <f>VLOOKUP(CZ896,'PAINEL E TARGET'!$S$10:$U$19,3,0)</f>
        <v>0</v>
      </c>
      <c r="DC896" s="16">
        <f t="shared" si="499"/>
        <v>0</v>
      </c>
      <c r="DD896" s="17">
        <f t="shared" si="485"/>
        <v>0.85599999999999998</v>
      </c>
      <c r="DE896" s="33" t="str">
        <f>IF(DD896&gt;='PAINEL E TARGET'!$T$11,'PAINEL E TARGET'!$S$11,
IF(DD896&gt;='PAINEL E TARGET'!$T$12,'PAINEL E TARGET'!$S$12,
IF(DD896&gt;='PAINEL E TARGET'!$T$13,'PAINEL E TARGET'!$S$13,
IF(DD896&gt;='PAINEL E TARGET'!$T$14,'PAINEL E TARGET'!$S$14,
IF(DD896&gt;='PAINEL E TARGET'!$T$15,'PAINEL E TARGET'!$S$15,
IF(DD896&gt;='PAINEL E TARGET'!$T$16,'PAINEL E TARGET'!$S$16,
IF(DD896&gt;='PAINEL E TARGET'!$T$17,'PAINEL E TARGET'!$S$17,
IF(DD896&gt;='PAINEL E TARGET'!$T$18,'PAINEL E TARGET'!$S$18,'PAINEL E TARGET'!$S$19))))))))</f>
        <v>Não elegível</v>
      </c>
      <c r="DF896" s="17">
        <f>IFERROR(VLOOKUP($BW896,'PAINEL E TARGET'!$G$1:$Q$99,8,0),0)</f>
        <v>0.1</v>
      </c>
      <c r="DG896" s="17">
        <f>VLOOKUP(DE896,'PAINEL E TARGET'!$S$10:$U$19,3,0)</f>
        <v>0</v>
      </c>
      <c r="DH896" s="16">
        <f t="shared" si="500"/>
        <v>0</v>
      </c>
      <c r="DI896" s="17">
        <f t="shared" si="486"/>
        <v>0.78</v>
      </c>
      <c r="DJ896" s="33" t="str">
        <f>IF(DI896&gt;='PAINEL E TARGET'!$T$11,'PAINEL E TARGET'!$S$11,
IF(DI896&gt;='PAINEL E TARGET'!$T$12,'PAINEL E TARGET'!$S$12,
IF(DI896&gt;='PAINEL E TARGET'!$T$13,'PAINEL E TARGET'!$S$13,
IF(DI896&gt;='PAINEL E TARGET'!$T$14,'PAINEL E TARGET'!$S$14,
IF(DI896&gt;='PAINEL E TARGET'!$T$15,'PAINEL E TARGET'!$S$15,
IF(DI896&gt;='PAINEL E TARGET'!$T$16,'PAINEL E TARGET'!$S$16,
IF(DI896&gt;='PAINEL E TARGET'!$T$17,'PAINEL E TARGET'!$S$17,
IF(DI896&gt;='PAINEL E TARGET'!$T$18,'PAINEL E TARGET'!$S$18,'PAINEL E TARGET'!$S$19))))))))</f>
        <v>Não elegível</v>
      </c>
      <c r="DK896" s="17">
        <f>IFERROR(VLOOKUP($BW896,'PAINEL E TARGET'!$G$1:$Q$99,9,0),0)</f>
        <v>0.05</v>
      </c>
      <c r="DL896" s="17">
        <f>VLOOKUP(DJ896,'PAINEL E TARGET'!$S$10:$U$19,3,0)</f>
        <v>0</v>
      </c>
      <c r="DM896" s="16">
        <f t="shared" si="501"/>
        <v>0</v>
      </c>
      <c r="DN896" s="17">
        <f t="shared" si="487"/>
        <v>0.97699999999999998</v>
      </c>
      <c r="DO896" s="33" t="str">
        <f>IF(DN896&gt;='PAINEL E TARGET'!$T$11,'PAINEL E TARGET'!$S$11,
IF(DN896&gt;='PAINEL E TARGET'!$T$12,'PAINEL E TARGET'!$S$12,
IF(DN896&gt;='PAINEL E TARGET'!$T$13,'PAINEL E TARGET'!$S$13,
IF(DN896&gt;='PAINEL E TARGET'!$T$14,'PAINEL E TARGET'!$S$14,
IF(DN896&gt;='PAINEL E TARGET'!$T$15,'PAINEL E TARGET'!$S$15,
IF(DN896&gt;='PAINEL E TARGET'!$T$16,'PAINEL E TARGET'!$S$16,
IF(DN896&gt;='PAINEL E TARGET'!$T$17,'PAINEL E TARGET'!$S$17,
IF(DN896&gt;='PAINEL E TARGET'!$T$18,'PAINEL E TARGET'!$S$18,'PAINEL E TARGET'!$S$19))))))))</f>
        <v>1. Fx de 90% a 99,9%</v>
      </c>
      <c r="DP896" s="17">
        <f>IFERROR(VLOOKUP($BW896,'PAINEL E TARGET'!$G$1:$Q$99,10,0),0)</f>
        <v>0</v>
      </c>
      <c r="DQ896" s="17">
        <f>VLOOKUP(DO896,'PAINEL E TARGET'!$S$10:$U$19,3,0)</f>
        <v>0.5</v>
      </c>
      <c r="DR896" s="16">
        <f t="shared" si="502"/>
        <v>0</v>
      </c>
      <c r="DS896" s="17">
        <f t="shared" si="488"/>
        <v>1.0129999999999999</v>
      </c>
      <c r="DT896" s="16">
        <f>IF(DS896&gt;=1,VLOOKUP(BO896,'PAINEL E TARGET'!$S$1:$W$8,5,0),0)</f>
        <v>190</v>
      </c>
      <c r="DU896" s="16">
        <f t="shared" si="503"/>
        <v>190</v>
      </c>
    </row>
    <row r="897" spans="2:125" s="32" customFormat="1" x14ac:dyDescent="0.2">
      <c r="B897" s="44">
        <v>43541</v>
      </c>
      <c r="C897" s="65">
        <v>1854</v>
      </c>
      <c r="D897" s="66" t="s">
        <v>888</v>
      </c>
      <c r="E897" s="65">
        <v>515</v>
      </c>
      <c r="F897" s="65" t="s">
        <v>944</v>
      </c>
      <c r="G897" s="67">
        <v>1220616.8280174013</v>
      </c>
      <c r="H897" s="67">
        <v>731198.13903631712</v>
      </c>
      <c r="I897" s="67">
        <v>528975.19000000006</v>
      </c>
      <c r="J897" s="68">
        <v>0.72343618201376048</v>
      </c>
      <c r="K897" s="67">
        <v>22878.706016052809</v>
      </c>
      <c r="L897" s="67">
        <v>561229.8900120944</v>
      </c>
      <c r="M897" s="67">
        <v>28598.86</v>
      </c>
      <c r="N897" s="67">
        <v>457939.92000000004</v>
      </c>
      <c r="O897" s="67">
        <v>988199.07900570857</v>
      </c>
      <c r="P897" s="67">
        <v>0</v>
      </c>
      <c r="Q897" s="67">
        <v>223.8</v>
      </c>
      <c r="R897" s="67">
        <v>0</v>
      </c>
      <c r="S897" s="67">
        <v>272.89999999999998</v>
      </c>
      <c r="T897" s="68">
        <v>8.396250343427003E-2</v>
      </c>
      <c r="U897" s="68">
        <v>7.0020401181143943E-2</v>
      </c>
      <c r="V897" s="68">
        <v>0.83394846886574014</v>
      </c>
      <c r="W897" s="67">
        <v>49043.219999999994</v>
      </c>
      <c r="X897" s="67">
        <v>34051.969999999994</v>
      </c>
      <c r="Y897" s="68">
        <v>0.69432573962313238</v>
      </c>
      <c r="Z897" s="68">
        <v>8.8877103252728573E-2</v>
      </c>
      <c r="AA897" s="68">
        <v>8.6917860894870483E-2</v>
      </c>
      <c r="AB897" s="68">
        <v>0.97795560064230669</v>
      </c>
      <c r="AC897" s="67">
        <v>51913.88</v>
      </c>
      <c r="AD897" s="67">
        <v>42288.909999999996</v>
      </c>
      <c r="AE897" s="68">
        <v>0.81459736779450886</v>
      </c>
      <c r="AF897" s="43">
        <v>80</v>
      </c>
      <c r="AG897" s="43">
        <v>59</v>
      </c>
      <c r="AH897" s="43">
        <v>14</v>
      </c>
      <c r="AI897" s="43">
        <v>7</v>
      </c>
      <c r="AJ897" s="67">
        <v>19533.399999999998</v>
      </c>
      <c r="AK897" s="67">
        <v>12017.03</v>
      </c>
      <c r="AL897" s="68">
        <v>0.61520421432008776</v>
      </c>
      <c r="AM897" s="67">
        <v>4945.8900000000003</v>
      </c>
      <c r="AN897" s="67">
        <v>4544</v>
      </c>
      <c r="AO897" s="68">
        <v>0.91874263277185697</v>
      </c>
      <c r="AP897" s="67">
        <v>919.55000000000007</v>
      </c>
      <c r="AQ897" s="67">
        <v>927.94</v>
      </c>
      <c r="AR897" s="68">
        <v>1.0091240280572018</v>
      </c>
      <c r="AS897" s="67">
        <v>23644.380000000005</v>
      </c>
      <c r="AT897" s="67">
        <v>16563</v>
      </c>
      <c r="AU897" s="68">
        <v>0.7005047288192795</v>
      </c>
      <c r="AV897" s="43">
        <v>293.63</v>
      </c>
      <c r="AW897" s="43">
        <v>99.98</v>
      </c>
      <c r="AX897" s="69">
        <v>0.34049654326873957</v>
      </c>
      <c r="AY897" s="43">
        <v>22878.706016052809</v>
      </c>
      <c r="AZ897" s="43">
        <v>28598.859999999997</v>
      </c>
      <c r="BA897" s="43">
        <v>22727.382944760986</v>
      </c>
      <c r="BB897" s="43">
        <v>28368.07</v>
      </c>
      <c r="BC897" s="43">
        <v>38699.957105165733</v>
      </c>
      <c r="BD897" s="43">
        <v>38638.691973899586</v>
      </c>
      <c r="BE897" s="43">
        <v>83603.349999999977</v>
      </c>
      <c r="BF897" s="43">
        <v>88496.969999999987</v>
      </c>
      <c r="BG897" s="43">
        <v>499.8300000000001</v>
      </c>
      <c r="BH897" s="43">
        <v>32</v>
      </c>
      <c r="BI897" s="44">
        <v>43173</v>
      </c>
      <c r="BJ897" s="44">
        <v>43541</v>
      </c>
      <c r="BK897" s="44">
        <v>43172</v>
      </c>
      <c r="BL897" s="43">
        <f t="shared" si="489"/>
        <v>529248.09000000008</v>
      </c>
      <c r="BM897" s="43">
        <f t="shared" si="490"/>
        <v>486811.68000000005</v>
      </c>
      <c r="BO897" s="16" t="str">
        <f>IFERROR(VLOOKUP($C897,'PORTE LOJA'!A:B,2,0),"PORTE 1")</f>
        <v>PORTE 2</v>
      </c>
      <c r="BP897" s="16">
        <f>VLOOKUP(BO897,'PAINEL E TARGET'!$S$1:$W$8,3,0)</f>
        <v>1875</v>
      </c>
      <c r="BQ897" s="16">
        <f t="shared" si="468"/>
        <v>1</v>
      </c>
      <c r="BR897" s="16">
        <f t="shared" si="469"/>
        <v>1</v>
      </c>
      <c r="BS897" s="16">
        <f t="shared" si="470"/>
        <v>1</v>
      </c>
      <c r="BT897" s="16">
        <f t="shared" si="471"/>
        <v>1</v>
      </c>
      <c r="BU897" s="16">
        <f t="shared" si="472"/>
        <v>1</v>
      </c>
      <c r="BV897" s="16">
        <f t="shared" si="473"/>
        <v>1</v>
      </c>
      <c r="BW897" s="17" t="str">
        <f t="shared" si="491"/>
        <v>111111</v>
      </c>
      <c r="BY897" s="17">
        <f t="shared" si="474"/>
        <v>0.72399999999999998</v>
      </c>
      <c r="BZ897" s="17">
        <f t="shared" si="475"/>
        <v>0.83299999999999996</v>
      </c>
      <c r="CA897" s="17" t="str">
        <f t="shared" si="492"/>
        <v>Sem Retira</v>
      </c>
      <c r="CB897" s="17">
        <f t="shared" si="493"/>
        <v>0.83299999999999996</v>
      </c>
      <c r="CC897" s="33" t="str">
        <f>IF(CB897&gt;='PAINEL E TARGET'!$T$11,'PAINEL E TARGET'!$S$11,
IF(CB897&gt;='PAINEL E TARGET'!$T$12,'PAINEL E TARGET'!$S$12,
IF(CB897&gt;='PAINEL E TARGET'!$T$13,'PAINEL E TARGET'!$S$13,
IF(CB897&gt;='PAINEL E TARGET'!$T$14,'PAINEL E TARGET'!$S$14,
IF(CB897&gt;='PAINEL E TARGET'!$T$15,'PAINEL E TARGET'!$S$15,
IF(CB897&gt;='PAINEL E TARGET'!$T$16,'PAINEL E TARGET'!$S$16,
IF(CB897&gt;='PAINEL E TARGET'!$T$17,'PAINEL E TARGET'!$S$17,
IF(CB897&gt;='PAINEL E TARGET'!$T$18,'PAINEL E TARGET'!$S$18,'PAINEL E TARGET'!$S$19))))))))</f>
        <v>Não elegível</v>
      </c>
      <c r="CD897" s="17">
        <f>IFERROR(VLOOKUP($BW897,'PAINEL E TARGET'!$G$1:$Q$99,4,0),0)</f>
        <v>0.25</v>
      </c>
      <c r="CE897" s="17">
        <f>VLOOKUP(CC897,'PAINEL E TARGET'!$S$10:$U$19,3,0)</f>
        <v>0</v>
      </c>
      <c r="CF897" s="16">
        <f t="shared" si="494"/>
        <v>0</v>
      </c>
      <c r="CG897" s="17">
        <f t="shared" si="476"/>
        <v>0.61499999999999999</v>
      </c>
      <c r="CH897" s="17">
        <f t="shared" si="477"/>
        <v>0.91900000000000004</v>
      </c>
      <c r="CI897" s="17">
        <f t="shared" si="478"/>
        <v>1.0089999999999999</v>
      </c>
      <c r="CJ897" s="17">
        <f t="shared" si="479"/>
        <v>0.70099999999999996</v>
      </c>
      <c r="CK897" s="17">
        <f t="shared" si="480"/>
        <v>0.34</v>
      </c>
      <c r="CL897" s="17">
        <f t="shared" si="481"/>
        <v>0.69399999999999995</v>
      </c>
      <c r="CM897" s="16">
        <f t="shared" si="482"/>
        <v>3</v>
      </c>
      <c r="CN897" s="17" t="str">
        <f t="shared" si="495"/>
        <v>não ok</v>
      </c>
      <c r="CO897" s="17">
        <f t="shared" si="496"/>
        <v>0</v>
      </c>
      <c r="CP897" s="33" t="str">
        <f>IF(CO897&gt;='PAINEL E TARGET'!$T$11,'PAINEL E TARGET'!$S$11,
IF(CO897&gt;='PAINEL E TARGET'!$T$12,'PAINEL E TARGET'!$S$12,
IF(CO897&gt;='PAINEL E TARGET'!$T$13,'PAINEL E TARGET'!$S$13,
IF(CO897&gt;='PAINEL E TARGET'!$T$14,'PAINEL E TARGET'!$S$14,
IF(CO897&gt;='PAINEL E TARGET'!$T$15,'PAINEL E TARGET'!$S$15,
IF(CO897&gt;='PAINEL E TARGET'!$T$16,'PAINEL E TARGET'!$S$16,
IF(CO897&gt;='PAINEL E TARGET'!$T$17,'PAINEL E TARGET'!$S$17,
IF(CO897&gt;='PAINEL E TARGET'!$T$18,'PAINEL E TARGET'!$S$18,'PAINEL E TARGET'!$S$19))))))))</f>
        <v>Não elegível</v>
      </c>
      <c r="CQ897" s="17">
        <f>IFERROR(VLOOKUP($BW897,'PAINEL E TARGET'!$G$1:$Q$99,5,0),0)</f>
        <v>0.25</v>
      </c>
      <c r="CR897" s="17">
        <f>VLOOKUP(CP897,'PAINEL E TARGET'!$S$10:$U$19,3,0)</f>
        <v>0</v>
      </c>
      <c r="CS897" s="16">
        <f t="shared" si="497"/>
        <v>0</v>
      </c>
      <c r="CT897" s="17">
        <f t="shared" si="483"/>
        <v>0.81499999999999995</v>
      </c>
      <c r="CU897" s="33" t="str">
        <f>IF(CT897&gt;='PAINEL E TARGET'!$T$11,'PAINEL E TARGET'!$S$11,
IF(CT897&gt;='PAINEL E TARGET'!$T$12,'PAINEL E TARGET'!$S$12,
IF(CT897&gt;='PAINEL E TARGET'!$T$13,'PAINEL E TARGET'!$S$13,
IF(CT897&gt;='PAINEL E TARGET'!$T$14,'PAINEL E TARGET'!$S$14,
IF(CT897&gt;='PAINEL E TARGET'!$T$15,'PAINEL E TARGET'!$S$15,
IF(CT897&gt;='PAINEL E TARGET'!$T$16,'PAINEL E TARGET'!$S$16,
IF(CT897&gt;='PAINEL E TARGET'!$T$17,'PAINEL E TARGET'!$S$17,
IF(CT897&gt;='PAINEL E TARGET'!$T$18,'PAINEL E TARGET'!$S$18,'PAINEL E TARGET'!$S$19))))))))</f>
        <v>Não elegível</v>
      </c>
      <c r="CV897" s="17">
        <f>IFERROR(VLOOKUP($BW897,'PAINEL E TARGET'!$G$1:$Q$99,6,0),0)</f>
        <v>0.2</v>
      </c>
      <c r="CW897" s="17">
        <f>VLOOKUP(CU897,'PAINEL E TARGET'!$S$10:$U$19,3,0)</f>
        <v>0</v>
      </c>
      <c r="CX897" s="16">
        <f t="shared" si="498"/>
        <v>0</v>
      </c>
      <c r="CY897" s="17">
        <f t="shared" si="484"/>
        <v>1.25</v>
      </c>
      <c r="CZ897" s="33" t="str">
        <f>IF(CY897&gt;='PAINEL E TARGET'!$T$11,'PAINEL E TARGET'!$S$11,
IF(CY897&gt;='PAINEL E TARGET'!$T$12,'PAINEL E TARGET'!$S$12,
IF(CY897&gt;='PAINEL E TARGET'!$T$13,'PAINEL E TARGET'!$S$13,
IF(CY897&gt;='PAINEL E TARGET'!$T$14,'PAINEL E TARGET'!$S$14,
IF(CY897&gt;='PAINEL E TARGET'!$T$15,'PAINEL E TARGET'!$S$15,
IF(CY897&gt;='PAINEL E TARGET'!$T$16,'PAINEL E TARGET'!$S$16,
IF(CY897&gt;='PAINEL E TARGET'!$T$17,'PAINEL E TARGET'!$S$17,
IF(CY897&gt;='PAINEL E TARGET'!$T$18,'PAINEL E TARGET'!$S$18,'PAINEL E TARGET'!$S$19))))))))</f>
        <v>7. Fx de 125% a 129,9%</v>
      </c>
      <c r="DA897" s="17">
        <f>IFERROR(VLOOKUP($BW897,'PAINEL E TARGET'!$G$1:$Q$99,7,0),0)</f>
        <v>0.15</v>
      </c>
      <c r="DB897" s="17">
        <f>VLOOKUP(CZ897,'PAINEL E TARGET'!$S$10:$U$19,3,0)</f>
        <v>1.5</v>
      </c>
      <c r="DC897" s="16">
        <f t="shared" si="499"/>
        <v>421.87499999999994</v>
      </c>
      <c r="DD897" s="17">
        <f t="shared" si="485"/>
        <v>1.248</v>
      </c>
      <c r="DE897" s="33" t="str">
        <f>IF(DD897&gt;='PAINEL E TARGET'!$T$11,'PAINEL E TARGET'!$S$11,
IF(DD897&gt;='PAINEL E TARGET'!$T$12,'PAINEL E TARGET'!$S$12,
IF(DD897&gt;='PAINEL E TARGET'!$T$13,'PAINEL E TARGET'!$S$13,
IF(DD897&gt;='PAINEL E TARGET'!$T$14,'PAINEL E TARGET'!$S$14,
IF(DD897&gt;='PAINEL E TARGET'!$T$15,'PAINEL E TARGET'!$S$15,
IF(DD897&gt;='PAINEL E TARGET'!$T$16,'PAINEL E TARGET'!$S$16,
IF(DD897&gt;='PAINEL E TARGET'!$T$17,'PAINEL E TARGET'!$S$17,
IF(DD897&gt;='PAINEL E TARGET'!$T$18,'PAINEL E TARGET'!$S$18,'PAINEL E TARGET'!$S$19))))))))</f>
        <v>6. Fx de 120% a 124,9%</v>
      </c>
      <c r="DF897" s="17">
        <f>IFERROR(VLOOKUP($BW897,'PAINEL E TARGET'!$G$1:$Q$99,8,0),0)</f>
        <v>0.1</v>
      </c>
      <c r="DG897" s="17">
        <f>VLOOKUP(DE897,'PAINEL E TARGET'!$S$10:$U$19,3,0)</f>
        <v>1.4</v>
      </c>
      <c r="DH897" s="16">
        <f t="shared" si="500"/>
        <v>262.5</v>
      </c>
      <c r="DI897" s="17">
        <f t="shared" si="486"/>
        <v>0.5</v>
      </c>
      <c r="DJ897" s="33" t="str">
        <f>IF(DI897&gt;='PAINEL E TARGET'!$T$11,'PAINEL E TARGET'!$S$11,
IF(DI897&gt;='PAINEL E TARGET'!$T$12,'PAINEL E TARGET'!$S$12,
IF(DI897&gt;='PAINEL E TARGET'!$T$13,'PAINEL E TARGET'!$S$13,
IF(DI897&gt;='PAINEL E TARGET'!$T$14,'PAINEL E TARGET'!$S$14,
IF(DI897&gt;='PAINEL E TARGET'!$T$15,'PAINEL E TARGET'!$S$15,
IF(DI897&gt;='PAINEL E TARGET'!$T$16,'PAINEL E TARGET'!$S$16,
IF(DI897&gt;='PAINEL E TARGET'!$T$17,'PAINEL E TARGET'!$S$17,
IF(DI897&gt;='PAINEL E TARGET'!$T$18,'PAINEL E TARGET'!$S$18,'PAINEL E TARGET'!$S$19))))))))</f>
        <v>Não elegível</v>
      </c>
      <c r="DK897" s="17">
        <f>IFERROR(VLOOKUP($BW897,'PAINEL E TARGET'!$G$1:$Q$99,9,0),0)</f>
        <v>0.05</v>
      </c>
      <c r="DL897" s="17">
        <f>VLOOKUP(DJ897,'PAINEL E TARGET'!$S$10:$U$19,3,0)</f>
        <v>0</v>
      </c>
      <c r="DM897" s="16">
        <f t="shared" si="501"/>
        <v>0</v>
      </c>
      <c r="DN897" s="17">
        <f t="shared" si="487"/>
        <v>0.34</v>
      </c>
      <c r="DO897" s="33" t="str">
        <f>IF(DN897&gt;='PAINEL E TARGET'!$T$11,'PAINEL E TARGET'!$S$11,
IF(DN897&gt;='PAINEL E TARGET'!$T$12,'PAINEL E TARGET'!$S$12,
IF(DN897&gt;='PAINEL E TARGET'!$T$13,'PAINEL E TARGET'!$S$13,
IF(DN897&gt;='PAINEL E TARGET'!$T$14,'PAINEL E TARGET'!$S$14,
IF(DN897&gt;='PAINEL E TARGET'!$T$15,'PAINEL E TARGET'!$S$15,
IF(DN897&gt;='PAINEL E TARGET'!$T$16,'PAINEL E TARGET'!$S$16,
IF(DN897&gt;='PAINEL E TARGET'!$T$17,'PAINEL E TARGET'!$S$17,
IF(DN897&gt;='PAINEL E TARGET'!$T$18,'PAINEL E TARGET'!$S$18,'PAINEL E TARGET'!$S$19))))))))</f>
        <v>Não elegível</v>
      </c>
      <c r="DP897" s="17">
        <f>IFERROR(VLOOKUP($BW897,'PAINEL E TARGET'!$G$1:$Q$99,10,0),0)</f>
        <v>0</v>
      </c>
      <c r="DQ897" s="17">
        <f>VLOOKUP(DO897,'PAINEL E TARGET'!$S$10:$U$19,3,0)</f>
        <v>0</v>
      </c>
      <c r="DR897" s="16">
        <f t="shared" si="502"/>
        <v>0</v>
      </c>
      <c r="DS897" s="17">
        <f t="shared" si="488"/>
        <v>0.73799999999999999</v>
      </c>
      <c r="DT897" s="16">
        <f>IF(DS897&gt;=1,VLOOKUP(BO897,'PAINEL E TARGET'!$S$1:$W$8,5,0),0)</f>
        <v>0</v>
      </c>
      <c r="DU897" s="16">
        <f t="shared" si="503"/>
        <v>684.375</v>
      </c>
    </row>
    <row r="898" spans="2:125" s="32" customFormat="1" x14ac:dyDescent="0.2">
      <c r="B898" s="44">
        <v>43541</v>
      </c>
      <c r="C898" s="65">
        <v>1855</v>
      </c>
      <c r="D898" s="66" t="s">
        <v>889</v>
      </c>
      <c r="E898" s="65">
        <v>311</v>
      </c>
      <c r="F898" s="65" t="s">
        <v>943</v>
      </c>
      <c r="G898" s="67">
        <v>1032048.1671635772</v>
      </c>
      <c r="H898" s="67">
        <v>604369.90314013825</v>
      </c>
      <c r="I898" s="67">
        <v>487996.18</v>
      </c>
      <c r="J898" s="68">
        <v>0.80744619721218303</v>
      </c>
      <c r="K898" s="67">
        <v>70299.17706289058</v>
      </c>
      <c r="L898" s="67">
        <v>457607.5407554488</v>
      </c>
      <c r="M898" s="67">
        <v>51872.13</v>
      </c>
      <c r="N898" s="67">
        <v>407349.24</v>
      </c>
      <c r="O898" s="67">
        <v>905704.56011261686</v>
      </c>
      <c r="P898" s="67" t="s">
        <v>1082</v>
      </c>
      <c r="Q898" s="67" t="s">
        <v>1082</v>
      </c>
      <c r="R898" s="67">
        <v>0</v>
      </c>
      <c r="S898" s="67">
        <v>0</v>
      </c>
      <c r="T898" s="68">
        <v>0.12045747450003542</v>
      </c>
      <c r="U898" s="68">
        <v>0.15016849063448418</v>
      </c>
      <c r="V898" s="68">
        <v>1.2466514947101934</v>
      </c>
      <c r="W898" s="67">
        <v>63590.310000000012</v>
      </c>
      <c r="X898" s="67">
        <v>68960.579999999987</v>
      </c>
      <c r="Y898" s="68">
        <v>1.0844510743853895</v>
      </c>
      <c r="Z898" s="68">
        <v>0.18242313793237069</v>
      </c>
      <c r="AA898" s="68">
        <v>0.1969029664277166</v>
      </c>
      <c r="AB898" s="68">
        <v>1.0793749557181391</v>
      </c>
      <c r="AC898" s="67">
        <v>96302.400000000009</v>
      </c>
      <c r="AD898" s="67">
        <v>90422.050000000017</v>
      </c>
      <c r="AE898" s="68">
        <v>0.93893869727026547</v>
      </c>
      <c r="AF898" s="43">
        <v>80</v>
      </c>
      <c r="AG898" s="43">
        <v>84</v>
      </c>
      <c r="AH898" s="43">
        <v>21</v>
      </c>
      <c r="AI898" s="43">
        <v>22</v>
      </c>
      <c r="AJ898" s="67">
        <v>25782.549999999996</v>
      </c>
      <c r="AK898" s="67">
        <v>23813</v>
      </c>
      <c r="AL898" s="68">
        <v>0.92360918528229385</v>
      </c>
      <c r="AM898" s="67">
        <v>3691.7000000000003</v>
      </c>
      <c r="AN898" s="67">
        <v>3606.2000000000003</v>
      </c>
      <c r="AO898" s="68">
        <v>0.97683993823983528</v>
      </c>
      <c r="AP898" s="67">
        <v>13117.53</v>
      </c>
      <c r="AQ898" s="67">
        <v>12866.219999999998</v>
      </c>
      <c r="AR898" s="68">
        <v>0.98084166760053126</v>
      </c>
      <c r="AS898" s="67">
        <v>20998.53</v>
      </c>
      <c r="AT898" s="67">
        <v>28675.160000000003</v>
      </c>
      <c r="AU898" s="68">
        <v>1.3655794000818156</v>
      </c>
      <c r="AV898" s="43">
        <v>1052.44</v>
      </c>
      <c r="AW898" s="43">
        <v>1129.81</v>
      </c>
      <c r="AX898" s="69">
        <v>1.0735148797081067</v>
      </c>
      <c r="AY898" s="43">
        <v>70299.17706289058</v>
      </c>
      <c r="AZ898" s="43">
        <v>51872.13</v>
      </c>
      <c r="BA898" s="43">
        <v>26327.952126994463</v>
      </c>
      <c r="BB898" s="43">
        <v>25988.46</v>
      </c>
      <c r="BC898" s="43">
        <v>120396.56737157739</v>
      </c>
      <c r="BD898" s="43">
        <v>45334.640120820666</v>
      </c>
      <c r="BE898" s="43">
        <v>109740.90000000001</v>
      </c>
      <c r="BF898" s="43">
        <v>166193.86000000007</v>
      </c>
      <c r="BG898" s="43">
        <v>1814.5199999999995</v>
      </c>
      <c r="BH898" s="43">
        <v>32</v>
      </c>
      <c r="BI898" s="44">
        <v>43173</v>
      </c>
      <c r="BJ898" s="44">
        <v>43541</v>
      </c>
      <c r="BK898" s="44">
        <v>43172</v>
      </c>
      <c r="BL898" s="43">
        <f t="shared" si="489"/>
        <v>487996.18</v>
      </c>
      <c r="BM898" s="43">
        <f t="shared" si="490"/>
        <v>459221.37</v>
      </c>
      <c r="BO898" s="16" t="str">
        <f>IFERROR(VLOOKUP($C898,'PORTE LOJA'!A:B,2,0),"PORTE 1")</f>
        <v>PORTE 2</v>
      </c>
      <c r="BP898" s="16">
        <f>VLOOKUP(BO898,'PAINEL E TARGET'!$S$1:$W$8,3,0)</f>
        <v>1875</v>
      </c>
      <c r="BQ898" s="16">
        <f t="shared" si="468"/>
        <v>1</v>
      </c>
      <c r="BR898" s="16">
        <f t="shared" si="469"/>
        <v>1</v>
      </c>
      <c r="BS898" s="16">
        <f t="shared" si="470"/>
        <v>1</v>
      </c>
      <c r="BT898" s="16">
        <f t="shared" si="471"/>
        <v>1</v>
      </c>
      <c r="BU898" s="16">
        <f t="shared" si="472"/>
        <v>1</v>
      </c>
      <c r="BV898" s="16">
        <f t="shared" si="473"/>
        <v>1</v>
      </c>
      <c r="BW898" s="17" t="str">
        <f t="shared" si="491"/>
        <v>111111</v>
      </c>
      <c r="BY898" s="17">
        <f t="shared" si="474"/>
        <v>0.80700000000000005</v>
      </c>
      <c r="BZ898" s="17">
        <f t="shared" si="475"/>
        <v>0.87</v>
      </c>
      <c r="CA898" s="17" t="str">
        <f t="shared" si="492"/>
        <v>Sem Retira</v>
      </c>
      <c r="CB898" s="17">
        <f t="shared" si="493"/>
        <v>0.87</v>
      </c>
      <c r="CC898" s="33" t="str">
        <f>IF(CB898&gt;='PAINEL E TARGET'!$T$11,'PAINEL E TARGET'!$S$11,
IF(CB898&gt;='PAINEL E TARGET'!$T$12,'PAINEL E TARGET'!$S$12,
IF(CB898&gt;='PAINEL E TARGET'!$T$13,'PAINEL E TARGET'!$S$13,
IF(CB898&gt;='PAINEL E TARGET'!$T$14,'PAINEL E TARGET'!$S$14,
IF(CB898&gt;='PAINEL E TARGET'!$T$15,'PAINEL E TARGET'!$S$15,
IF(CB898&gt;='PAINEL E TARGET'!$T$16,'PAINEL E TARGET'!$S$16,
IF(CB898&gt;='PAINEL E TARGET'!$T$17,'PAINEL E TARGET'!$S$17,
IF(CB898&gt;='PAINEL E TARGET'!$T$18,'PAINEL E TARGET'!$S$18,'PAINEL E TARGET'!$S$19))))))))</f>
        <v>Não elegível</v>
      </c>
      <c r="CD898" s="17">
        <f>IFERROR(VLOOKUP($BW898,'PAINEL E TARGET'!$G$1:$Q$99,4,0),0)</f>
        <v>0.25</v>
      </c>
      <c r="CE898" s="17">
        <f>VLOOKUP(CC898,'PAINEL E TARGET'!$S$10:$U$19,3,0)</f>
        <v>0</v>
      </c>
      <c r="CF898" s="16">
        <f t="shared" si="494"/>
        <v>0</v>
      </c>
      <c r="CG898" s="17">
        <f t="shared" si="476"/>
        <v>0.92400000000000004</v>
      </c>
      <c r="CH898" s="17">
        <f t="shared" si="477"/>
        <v>0.97699999999999998</v>
      </c>
      <c r="CI898" s="17">
        <f t="shared" si="478"/>
        <v>0.98099999999999998</v>
      </c>
      <c r="CJ898" s="17">
        <f t="shared" si="479"/>
        <v>1.3660000000000001</v>
      </c>
      <c r="CK898" s="17">
        <f t="shared" si="480"/>
        <v>1.0740000000000001</v>
      </c>
      <c r="CL898" s="17">
        <f t="shared" si="481"/>
        <v>1.0840000000000001</v>
      </c>
      <c r="CM898" s="16">
        <f t="shared" si="482"/>
        <v>5</v>
      </c>
      <c r="CN898" s="17" t="str">
        <f t="shared" si="495"/>
        <v>ok</v>
      </c>
      <c r="CO898" s="17">
        <f t="shared" si="496"/>
        <v>1.0840000000000001</v>
      </c>
      <c r="CP898" s="33" t="str">
        <f>IF(CO898&gt;='PAINEL E TARGET'!$T$11,'PAINEL E TARGET'!$S$11,
IF(CO898&gt;='PAINEL E TARGET'!$T$12,'PAINEL E TARGET'!$S$12,
IF(CO898&gt;='PAINEL E TARGET'!$T$13,'PAINEL E TARGET'!$S$13,
IF(CO898&gt;='PAINEL E TARGET'!$T$14,'PAINEL E TARGET'!$S$14,
IF(CO898&gt;='PAINEL E TARGET'!$T$15,'PAINEL E TARGET'!$S$15,
IF(CO898&gt;='PAINEL E TARGET'!$T$16,'PAINEL E TARGET'!$S$16,
IF(CO898&gt;='PAINEL E TARGET'!$T$17,'PAINEL E TARGET'!$S$17,
IF(CO898&gt;='PAINEL E TARGET'!$T$18,'PAINEL E TARGET'!$S$18,'PAINEL E TARGET'!$S$19))))))))</f>
        <v>3. Fx de 105% a 109,9%</v>
      </c>
      <c r="CQ898" s="17">
        <f>IFERROR(VLOOKUP($BW898,'PAINEL E TARGET'!$G$1:$Q$99,5,0),0)</f>
        <v>0.25</v>
      </c>
      <c r="CR898" s="17">
        <f>VLOOKUP(CP898,'PAINEL E TARGET'!$S$10:$U$19,3,0)</f>
        <v>1.1000000000000001</v>
      </c>
      <c r="CS898" s="16">
        <f t="shared" si="497"/>
        <v>515.625</v>
      </c>
      <c r="CT898" s="17">
        <f t="shared" si="483"/>
        <v>0.93899999999999995</v>
      </c>
      <c r="CU898" s="33" t="str">
        <f>IF(CT898&gt;='PAINEL E TARGET'!$T$11,'PAINEL E TARGET'!$S$11,
IF(CT898&gt;='PAINEL E TARGET'!$T$12,'PAINEL E TARGET'!$S$12,
IF(CT898&gt;='PAINEL E TARGET'!$T$13,'PAINEL E TARGET'!$S$13,
IF(CT898&gt;='PAINEL E TARGET'!$T$14,'PAINEL E TARGET'!$S$14,
IF(CT898&gt;='PAINEL E TARGET'!$T$15,'PAINEL E TARGET'!$S$15,
IF(CT898&gt;='PAINEL E TARGET'!$T$16,'PAINEL E TARGET'!$S$16,
IF(CT898&gt;='PAINEL E TARGET'!$T$17,'PAINEL E TARGET'!$S$17,
IF(CT898&gt;='PAINEL E TARGET'!$T$18,'PAINEL E TARGET'!$S$18,'PAINEL E TARGET'!$S$19))))))))</f>
        <v>1. Fx de 90% a 99,9%</v>
      </c>
      <c r="CV898" s="17">
        <f>IFERROR(VLOOKUP($BW898,'PAINEL E TARGET'!$G$1:$Q$99,6,0),0)</f>
        <v>0.2</v>
      </c>
      <c r="CW898" s="17">
        <f>VLOOKUP(CU898,'PAINEL E TARGET'!$S$10:$U$19,3,0)</f>
        <v>0.5</v>
      </c>
      <c r="CX898" s="16">
        <f t="shared" si="498"/>
        <v>187.5</v>
      </c>
      <c r="CY898" s="17">
        <f t="shared" si="484"/>
        <v>0.73799999999999999</v>
      </c>
      <c r="CZ898" s="33" t="str">
        <f>IF(CY898&gt;='PAINEL E TARGET'!$T$11,'PAINEL E TARGET'!$S$11,
IF(CY898&gt;='PAINEL E TARGET'!$T$12,'PAINEL E TARGET'!$S$12,
IF(CY898&gt;='PAINEL E TARGET'!$T$13,'PAINEL E TARGET'!$S$13,
IF(CY898&gt;='PAINEL E TARGET'!$T$14,'PAINEL E TARGET'!$S$14,
IF(CY898&gt;='PAINEL E TARGET'!$T$15,'PAINEL E TARGET'!$S$15,
IF(CY898&gt;='PAINEL E TARGET'!$T$16,'PAINEL E TARGET'!$S$16,
IF(CY898&gt;='PAINEL E TARGET'!$T$17,'PAINEL E TARGET'!$S$17,
IF(CY898&gt;='PAINEL E TARGET'!$T$18,'PAINEL E TARGET'!$S$18,'PAINEL E TARGET'!$S$19))))))))</f>
        <v>Não elegível</v>
      </c>
      <c r="DA898" s="17">
        <f>IFERROR(VLOOKUP($BW898,'PAINEL E TARGET'!$G$1:$Q$99,7,0),0)</f>
        <v>0.15</v>
      </c>
      <c r="DB898" s="17">
        <f>VLOOKUP(CZ898,'PAINEL E TARGET'!$S$10:$U$19,3,0)</f>
        <v>0</v>
      </c>
      <c r="DC898" s="16">
        <f t="shared" si="499"/>
        <v>0</v>
      </c>
      <c r="DD898" s="17">
        <f t="shared" si="485"/>
        <v>0.98699999999999999</v>
      </c>
      <c r="DE898" s="33" t="str">
        <f>IF(DD898&gt;='PAINEL E TARGET'!$T$11,'PAINEL E TARGET'!$S$11,
IF(DD898&gt;='PAINEL E TARGET'!$T$12,'PAINEL E TARGET'!$S$12,
IF(DD898&gt;='PAINEL E TARGET'!$T$13,'PAINEL E TARGET'!$S$13,
IF(DD898&gt;='PAINEL E TARGET'!$T$14,'PAINEL E TARGET'!$S$14,
IF(DD898&gt;='PAINEL E TARGET'!$T$15,'PAINEL E TARGET'!$S$15,
IF(DD898&gt;='PAINEL E TARGET'!$T$16,'PAINEL E TARGET'!$S$16,
IF(DD898&gt;='PAINEL E TARGET'!$T$17,'PAINEL E TARGET'!$S$17,
IF(DD898&gt;='PAINEL E TARGET'!$T$18,'PAINEL E TARGET'!$S$18,'PAINEL E TARGET'!$S$19))))))))</f>
        <v>1. Fx de 90% a 99,9%</v>
      </c>
      <c r="DF898" s="17">
        <f>IFERROR(VLOOKUP($BW898,'PAINEL E TARGET'!$G$1:$Q$99,8,0),0)</f>
        <v>0.1</v>
      </c>
      <c r="DG898" s="17">
        <f>VLOOKUP(DE898,'PAINEL E TARGET'!$S$10:$U$19,3,0)</f>
        <v>0.5</v>
      </c>
      <c r="DH898" s="16">
        <f t="shared" si="500"/>
        <v>93.75</v>
      </c>
      <c r="DI898" s="17">
        <f t="shared" si="486"/>
        <v>1.048</v>
      </c>
      <c r="DJ898" s="33" t="str">
        <f>IF(DI898&gt;='PAINEL E TARGET'!$T$11,'PAINEL E TARGET'!$S$11,
IF(DI898&gt;='PAINEL E TARGET'!$T$12,'PAINEL E TARGET'!$S$12,
IF(DI898&gt;='PAINEL E TARGET'!$T$13,'PAINEL E TARGET'!$S$13,
IF(DI898&gt;='PAINEL E TARGET'!$T$14,'PAINEL E TARGET'!$S$14,
IF(DI898&gt;='PAINEL E TARGET'!$T$15,'PAINEL E TARGET'!$S$15,
IF(DI898&gt;='PAINEL E TARGET'!$T$16,'PAINEL E TARGET'!$S$16,
IF(DI898&gt;='PAINEL E TARGET'!$T$17,'PAINEL E TARGET'!$S$17,
IF(DI898&gt;='PAINEL E TARGET'!$T$18,'PAINEL E TARGET'!$S$18,'PAINEL E TARGET'!$S$19))))))))</f>
        <v>2. Fx de 100% a 104,9%</v>
      </c>
      <c r="DK898" s="17">
        <f>IFERROR(VLOOKUP($BW898,'PAINEL E TARGET'!$G$1:$Q$99,9,0),0)</f>
        <v>0.05</v>
      </c>
      <c r="DL898" s="17">
        <f>VLOOKUP(DJ898,'PAINEL E TARGET'!$S$10:$U$19,3,0)</f>
        <v>1</v>
      </c>
      <c r="DM898" s="16">
        <f t="shared" si="501"/>
        <v>93.75</v>
      </c>
      <c r="DN898" s="17">
        <f t="shared" si="487"/>
        <v>1.0740000000000001</v>
      </c>
      <c r="DO898" s="33" t="str">
        <f>IF(DN898&gt;='PAINEL E TARGET'!$T$11,'PAINEL E TARGET'!$S$11,
IF(DN898&gt;='PAINEL E TARGET'!$T$12,'PAINEL E TARGET'!$S$12,
IF(DN898&gt;='PAINEL E TARGET'!$T$13,'PAINEL E TARGET'!$S$13,
IF(DN898&gt;='PAINEL E TARGET'!$T$14,'PAINEL E TARGET'!$S$14,
IF(DN898&gt;='PAINEL E TARGET'!$T$15,'PAINEL E TARGET'!$S$15,
IF(DN898&gt;='PAINEL E TARGET'!$T$16,'PAINEL E TARGET'!$S$16,
IF(DN898&gt;='PAINEL E TARGET'!$T$17,'PAINEL E TARGET'!$S$17,
IF(DN898&gt;='PAINEL E TARGET'!$T$18,'PAINEL E TARGET'!$S$18,'PAINEL E TARGET'!$S$19))))))))</f>
        <v>3. Fx de 105% a 109,9%</v>
      </c>
      <c r="DP898" s="17">
        <f>IFERROR(VLOOKUP($BW898,'PAINEL E TARGET'!$G$1:$Q$99,10,0),0)</f>
        <v>0</v>
      </c>
      <c r="DQ898" s="17">
        <f>VLOOKUP(DO898,'PAINEL E TARGET'!$S$10:$U$19,3,0)</f>
        <v>1.1000000000000001</v>
      </c>
      <c r="DR898" s="16">
        <f t="shared" si="502"/>
        <v>0</v>
      </c>
      <c r="DS898" s="17">
        <f t="shared" si="488"/>
        <v>1.05</v>
      </c>
      <c r="DT898" s="16">
        <f>IF(DS898&gt;=1,VLOOKUP(BO898,'PAINEL E TARGET'!$S$1:$W$8,5,0),0)</f>
        <v>190</v>
      </c>
      <c r="DU898" s="16">
        <f t="shared" si="503"/>
        <v>1080.625</v>
      </c>
    </row>
    <row r="899" spans="2:125" s="32" customFormat="1" x14ac:dyDescent="0.2">
      <c r="B899" s="44">
        <v>43541</v>
      </c>
      <c r="C899" s="65">
        <v>1860</v>
      </c>
      <c r="D899" s="66" t="s">
        <v>890</v>
      </c>
      <c r="E899" s="65">
        <v>418</v>
      </c>
      <c r="F899" s="65" t="s">
        <v>1020</v>
      </c>
      <c r="G899" s="67">
        <v>3437045.4898225674</v>
      </c>
      <c r="H899" s="67">
        <v>1839695.5065863766</v>
      </c>
      <c r="I899" s="67">
        <v>1520260.9</v>
      </c>
      <c r="J899" s="68">
        <v>0.82636550155025412</v>
      </c>
      <c r="K899" s="67">
        <v>375043.32214593084</v>
      </c>
      <c r="L899" s="67">
        <v>1360089.6608933234</v>
      </c>
      <c r="M899" s="67">
        <v>315602.15000000002</v>
      </c>
      <c r="N899" s="67">
        <v>1164297.78</v>
      </c>
      <c r="O899" s="67">
        <v>3244891.894139634</v>
      </c>
      <c r="P899" s="67" t="s">
        <v>1082</v>
      </c>
      <c r="Q899" s="67" t="s">
        <v>1082</v>
      </c>
      <c r="R899" s="67">
        <v>0</v>
      </c>
      <c r="S899" s="67">
        <v>0</v>
      </c>
      <c r="T899" s="68">
        <v>0.10166085350474223</v>
      </c>
      <c r="U899" s="68">
        <v>8.9219350121869392E-2</v>
      </c>
      <c r="V899" s="68">
        <v>0.87761755922802209</v>
      </c>
      <c r="W899" s="67">
        <v>176395.09999999998</v>
      </c>
      <c r="X899" s="67">
        <v>132035.71</v>
      </c>
      <c r="Y899" s="68">
        <v>0.74852254966266074</v>
      </c>
      <c r="Z899" s="68">
        <v>0.10444324542927566</v>
      </c>
      <c r="AA899" s="68">
        <v>0.13778038356958366</v>
      </c>
      <c r="AB899" s="68">
        <v>1.3191890294416639</v>
      </c>
      <c r="AC899" s="67">
        <v>181222.91999999998</v>
      </c>
      <c r="AD899" s="67">
        <v>203901.18</v>
      </c>
      <c r="AE899" s="68">
        <v>1.1251401312814076</v>
      </c>
      <c r="AF899" s="43">
        <v>80</v>
      </c>
      <c r="AG899" s="43">
        <v>83</v>
      </c>
      <c r="AH899" s="43">
        <v>90</v>
      </c>
      <c r="AI899" s="43">
        <v>61</v>
      </c>
      <c r="AJ899" s="67">
        <v>91394.739999999991</v>
      </c>
      <c r="AK899" s="67">
        <v>67775.600000000006</v>
      </c>
      <c r="AL899" s="68">
        <v>0.74157002908482494</v>
      </c>
      <c r="AM899" s="67">
        <v>22213.77</v>
      </c>
      <c r="AN899" s="67">
        <v>17207.95</v>
      </c>
      <c r="AO899" s="68">
        <v>0.77465238903616995</v>
      </c>
      <c r="AP899" s="67">
        <v>9106.9600000000009</v>
      </c>
      <c r="AQ899" s="67">
        <v>5314.47</v>
      </c>
      <c r="AR899" s="68">
        <v>0.58356136405562331</v>
      </c>
      <c r="AS899" s="67">
        <v>53679.630000000005</v>
      </c>
      <c r="AT899" s="67">
        <v>41737.69</v>
      </c>
      <c r="AU899" s="68">
        <v>0.77753311637952793</v>
      </c>
      <c r="AV899" s="43">
        <v>5055.08</v>
      </c>
      <c r="AW899" s="43">
        <v>5394.02</v>
      </c>
      <c r="AX899" s="69">
        <v>1.0670493839860102</v>
      </c>
      <c r="AY899" s="43">
        <v>375043.32214593084</v>
      </c>
      <c r="AZ899" s="43">
        <v>315602.15000000002</v>
      </c>
      <c r="BA899" s="43">
        <v>56174.772810110859</v>
      </c>
      <c r="BB899" s="43">
        <v>60502.340000000004</v>
      </c>
      <c r="BC899" s="43">
        <v>700167.09703823179</v>
      </c>
      <c r="BD899" s="43">
        <v>105021.12253425764</v>
      </c>
      <c r="BE899" s="43">
        <v>332493.46999999997</v>
      </c>
      <c r="BF899" s="43">
        <v>341593.59999999992</v>
      </c>
      <c r="BG899" s="43">
        <v>9480.67</v>
      </c>
      <c r="BH899" s="43">
        <v>196</v>
      </c>
      <c r="BI899" s="44">
        <v>43173</v>
      </c>
      <c r="BJ899" s="44">
        <v>43541</v>
      </c>
      <c r="BK899" s="44">
        <v>43172</v>
      </c>
      <c r="BL899" s="43">
        <f t="shared" si="489"/>
        <v>1520260.9</v>
      </c>
      <c r="BM899" s="43">
        <f t="shared" si="490"/>
        <v>1479899.9300000002</v>
      </c>
      <c r="BO899" s="16" t="str">
        <f>IFERROR(VLOOKUP($C899,'PORTE LOJA'!A:B,2,0),"PORTE 1")</f>
        <v>PORTE 4</v>
      </c>
      <c r="BP899" s="16">
        <f>VLOOKUP(BO899,'PAINEL E TARGET'!$S$1:$W$8,3,0)</f>
        <v>3000</v>
      </c>
      <c r="BQ899" s="16">
        <f t="shared" ref="BQ899:BQ962" si="504">IF(MID(D899,1,3)="MOB","MOB",IF(G899&gt;0,1,0))</f>
        <v>1</v>
      </c>
      <c r="BR899" s="16">
        <f t="shared" ref="BR899:BR962" si="505">IFERROR(IF(BE899&gt;0,1,0),0)</f>
        <v>1</v>
      </c>
      <c r="BS899" s="16">
        <f t="shared" ref="BS899:BS962" si="506">IFERROR(IF(BF899&gt;0,1,0),0)</f>
        <v>1</v>
      </c>
      <c r="BT899" s="16">
        <f t="shared" ref="BT899:BT962" si="507">IFERROR(IF(BC899&gt;0,1,0),0)</f>
        <v>1</v>
      </c>
      <c r="BU899" s="16">
        <f t="shared" ref="BU899:BU962" si="508">IFERROR(IF(BD899&gt;0,1,0),0)</f>
        <v>1</v>
      </c>
      <c r="BV899" s="16">
        <f t="shared" ref="BV899:BV962" si="509">IFERROR(IF(BH899&gt;0,1,0),0)</f>
        <v>1</v>
      </c>
      <c r="BW899" s="17" t="str">
        <f t="shared" si="491"/>
        <v>111111</v>
      </c>
      <c r="BY899" s="17">
        <f t="shared" ref="BY899:BY962" si="510">IFERROR(ROUND(((I899+S899)/H899),3),0)</f>
        <v>0.82599999999999996</v>
      </c>
      <c r="BZ899" s="17">
        <f t="shared" ref="BZ899:BZ962" si="511">IFERROR(ROUND((M899+N899+S899)/(K899+L899),3),0)</f>
        <v>0.85299999999999998</v>
      </c>
      <c r="CA899" s="17" t="str">
        <f t="shared" si="492"/>
        <v>Sem Retira</v>
      </c>
      <c r="CB899" s="17">
        <f t="shared" si="493"/>
        <v>0.85299999999999998</v>
      </c>
      <c r="CC899" s="33" t="str">
        <f>IF(CB899&gt;='PAINEL E TARGET'!$T$11,'PAINEL E TARGET'!$S$11,
IF(CB899&gt;='PAINEL E TARGET'!$T$12,'PAINEL E TARGET'!$S$12,
IF(CB899&gt;='PAINEL E TARGET'!$T$13,'PAINEL E TARGET'!$S$13,
IF(CB899&gt;='PAINEL E TARGET'!$T$14,'PAINEL E TARGET'!$S$14,
IF(CB899&gt;='PAINEL E TARGET'!$T$15,'PAINEL E TARGET'!$S$15,
IF(CB899&gt;='PAINEL E TARGET'!$T$16,'PAINEL E TARGET'!$S$16,
IF(CB899&gt;='PAINEL E TARGET'!$T$17,'PAINEL E TARGET'!$S$17,
IF(CB899&gt;='PAINEL E TARGET'!$T$18,'PAINEL E TARGET'!$S$18,'PAINEL E TARGET'!$S$19))))))))</f>
        <v>Não elegível</v>
      </c>
      <c r="CD899" s="17">
        <f>IFERROR(VLOOKUP($BW899,'PAINEL E TARGET'!$G$1:$Q$99,4,0),0)</f>
        <v>0.25</v>
      </c>
      <c r="CE899" s="17">
        <f>VLOOKUP(CC899,'PAINEL E TARGET'!$S$10:$U$19,3,0)</f>
        <v>0</v>
      </c>
      <c r="CF899" s="16">
        <f t="shared" si="494"/>
        <v>0</v>
      </c>
      <c r="CG899" s="17">
        <f t="shared" ref="CG899:CG962" si="512">IF(AJ899&gt;0,ROUND(AL899,3),"sem meta")</f>
        <v>0.74199999999999999</v>
      </c>
      <c r="CH899" s="17">
        <f t="shared" ref="CH899:CH962" si="513">IF(AM899&gt;0,ROUND(AO899,3),"sem meta")</f>
        <v>0.77500000000000002</v>
      </c>
      <c r="CI899" s="17">
        <f t="shared" ref="CI899:CI962" si="514">IF(AP899&gt;0,ROUND(AR899,3),"sem meta")</f>
        <v>0.58399999999999996</v>
      </c>
      <c r="CJ899" s="17">
        <f t="shared" ref="CJ899:CJ962" si="515">IF(AS899&gt;0,ROUND(AU899,3),"sem meta")</f>
        <v>0.77800000000000002</v>
      </c>
      <c r="CK899" s="17">
        <f t="shared" ref="CK899:CK962" si="516">IF(AV899&gt;0,ROUND(AX899,3),"sem meta")</f>
        <v>1.0669999999999999</v>
      </c>
      <c r="CL899" s="17">
        <f t="shared" ref="CL899:CL962" si="517">ROUND(Y899,3)</f>
        <v>0.749</v>
      </c>
      <c r="CM899" s="16">
        <f t="shared" ref="CM899:CM962" si="518">IF(OR(CG899&gt;=0.7,CG899="sem meta"),1,0)+
IF(OR(CH899&gt;=0.7,CH899="sem meta"),1,0)+
IF(OR(CI899&gt;=0.7,CI899="sem meta"),1,0)+
IF(OR(CJ899&gt;=0.7,CJ899="sem meta"),1,0)+IF(OR(CK899&gt;=0.7,CK899="sem meta"),1,0)</f>
        <v>4</v>
      </c>
      <c r="CN899" s="17" t="str">
        <f t="shared" si="495"/>
        <v>não ok</v>
      </c>
      <c r="CO899" s="17">
        <f t="shared" si="496"/>
        <v>0</v>
      </c>
      <c r="CP899" s="33" t="str">
        <f>IF(CO899&gt;='PAINEL E TARGET'!$T$11,'PAINEL E TARGET'!$S$11,
IF(CO899&gt;='PAINEL E TARGET'!$T$12,'PAINEL E TARGET'!$S$12,
IF(CO899&gt;='PAINEL E TARGET'!$T$13,'PAINEL E TARGET'!$S$13,
IF(CO899&gt;='PAINEL E TARGET'!$T$14,'PAINEL E TARGET'!$S$14,
IF(CO899&gt;='PAINEL E TARGET'!$T$15,'PAINEL E TARGET'!$S$15,
IF(CO899&gt;='PAINEL E TARGET'!$T$16,'PAINEL E TARGET'!$S$16,
IF(CO899&gt;='PAINEL E TARGET'!$T$17,'PAINEL E TARGET'!$S$17,
IF(CO899&gt;='PAINEL E TARGET'!$T$18,'PAINEL E TARGET'!$S$18,'PAINEL E TARGET'!$S$19))))))))</f>
        <v>Não elegível</v>
      </c>
      <c r="CQ899" s="17">
        <f>IFERROR(VLOOKUP($BW899,'PAINEL E TARGET'!$G$1:$Q$99,5,0),0)</f>
        <v>0.25</v>
      </c>
      <c r="CR899" s="17">
        <f>VLOOKUP(CP899,'PAINEL E TARGET'!$S$10:$U$19,3,0)</f>
        <v>0</v>
      </c>
      <c r="CS899" s="16">
        <f t="shared" si="497"/>
        <v>0</v>
      </c>
      <c r="CT899" s="17">
        <f t="shared" ref="CT899:CT962" si="519">IFERROR(ROUND(AE899,3),0)</f>
        <v>1.125</v>
      </c>
      <c r="CU899" s="33" t="str">
        <f>IF(CT899&gt;='PAINEL E TARGET'!$T$11,'PAINEL E TARGET'!$S$11,
IF(CT899&gt;='PAINEL E TARGET'!$T$12,'PAINEL E TARGET'!$S$12,
IF(CT899&gt;='PAINEL E TARGET'!$T$13,'PAINEL E TARGET'!$S$13,
IF(CT899&gt;='PAINEL E TARGET'!$T$14,'PAINEL E TARGET'!$S$14,
IF(CT899&gt;='PAINEL E TARGET'!$T$15,'PAINEL E TARGET'!$S$15,
IF(CT899&gt;='PAINEL E TARGET'!$T$16,'PAINEL E TARGET'!$S$16,
IF(CT899&gt;='PAINEL E TARGET'!$T$17,'PAINEL E TARGET'!$S$17,
IF(CT899&gt;='PAINEL E TARGET'!$T$18,'PAINEL E TARGET'!$S$18,'PAINEL E TARGET'!$S$19))))))))</f>
        <v>4. Fx de 110% a 114,9%</v>
      </c>
      <c r="CV899" s="17">
        <f>IFERROR(VLOOKUP($BW899,'PAINEL E TARGET'!$G$1:$Q$99,6,0),0)</f>
        <v>0.2</v>
      </c>
      <c r="CW899" s="17">
        <f>VLOOKUP(CU899,'PAINEL E TARGET'!$S$10:$U$19,3,0)</f>
        <v>1.2</v>
      </c>
      <c r="CX899" s="16">
        <f t="shared" si="498"/>
        <v>720</v>
      </c>
      <c r="CY899" s="17">
        <f t="shared" ref="CY899:CY962" si="520">IFERROR(ROUND((M899/K899),3),0)</f>
        <v>0.84199999999999997</v>
      </c>
      <c r="CZ899" s="33" t="str">
        <f>IF(CY899&gt;='PAINEL E TARGET'!$T$11,'PAINEL E TARGET'!$S$11,
IF(CY899&gt;='PAINEL E TARGET'!$T$12,'PAINEL E TARGET'!$S$12,
IF(CY899&gt;='PAINEL E TARGET'!$T$13,'PAINEL E TARGET'!$S$13,
IF(CY899&gt;='PAINEL E TARGET'!$T$14,'PAINEL E TARGET'!$S$14,
IF(CY899&gt;='PAINEL E TARGET'!$T$15,'PAINEL E TARGET'!$S$15,
IF(CY899&gt;='PAINEL E TARGET'!$T$16,'PAINEL E TARGET'!$S$16,
IF(CY899&gt;='PAINEL E TARGET'!$T$17,'PAINEL E TARGET'!$S$17,
IF(CY899&gt;='PAINEL E TARGET'!$T$18,'PAINEL E TARGET'!$S$18,'PAINEL E TARGET'!$S$19))))))))</f>
        <v>Não elegível</v>
      </c>
      <c r="DA899" s="17">
        <f>IFERROR(VLOOKUP($BW899,'PAINEL E TARGET'!$G$1:$Q$99,7,0),0)</f>
        <v>0.15</v>
      </c>
      <c r="DB899" s="17">
        <f>VLOOKUP(CZ899,'PAINEL E TARGET'!$S$10:$U$19,3,0)</f>
        <v>0</v>
      </c>
      <c r="DC899" s="16">
        <f t="shared" si="499"/>
        <v>0</v>
      </c>
      <c r="DD899" s="17">
        <f t="shared" ref="DD899:DD962" si="521">IFERROR(ROUND(BB899/BA899,3),0)</f>
        <v>1.077</v>
      </c>
      <c r="DE899" s="33" t="str">
        <f>IF(DD899&gt;='PAINEL E TARGET'!$T$11,'PAINEL E TARGET'!$S$11,
IF(DD899&gt;='PAINEL E TARGET'!$T$12,'PAINEL E TARGET'!$S$12,
IF(DD899&gt;='PAINEL E TARGET'!$T$13,'PAINEL E TARGET'!$S$13,
IF(DD899&gt;='PAINEL E TARGET'!$T$14,'PAINEL E TARGET'!$S$14,
IF(DD899&gt;='PAINEL E TARGET'!$T$15,'PAINEL E TARGET'!$S$15,
IF(DD899&gt;='PAINEL E TARGET'!$T$16,'PAINEL E TARGET'!$S$16,
IF(DD899&gt;='PAINEL E TARGET'!$T$17,'PAINEL E TARGET'!$S$17,
IF(DD899&gt;='PAINEL E TARGET'!$T$18,'PAINEL E TARGET'!$S$18,'PAINEL E TARGET'!$S$19))))))))</f>
        <v>3. Fx de 105% a 109,9%</v>
      </c>
      <c r="DF899" s="17">
        <f>IFERROR(VLOOKUP($BW899,'PAINEL E TARGET'!$G$1:$Q$99,8,0),0)</f>
        <v>0.1</v>
      </c>
      <c r="DG899" s="17">
        <f>VLOOKUP(DE899,'PAINEL E TARGET'!$S$10:$U$19,3,0)</f>
        <v>1.1000000000000001</v>
      </c>
      <c r="DH899" s="16">
        <f t="shared" si="500"/>
        <v>330.00000000000006</v>
      </c>
      <c r="DI899" s="17">
        <f t="shared" ref="DI899:DI962" si="522">IFERROR(ROUND((AI899/AH899),3),0)</f>
        <v>0.67800000000000005</v>
      </c>
      <c r="DJ899" s="33" t="str">
        <f>IF(DI899&gt;='PAINEL E TARGET'!$T$11,'PAINEL E TARGET'!$S$11,
IF(DI899&gt;='PAINEL E TARGET'!$T$12,'PAINEL E TARGET'!$S$12,
IF(DI899&gt;='PAINEL E TARGET'!$T$13,'PAINEL E TARGET'!$S$13,
IF(DI899&gt;='PAINEL E TARGET'!$T$14,'PAINEL E TARGET'!$S$14,
IF(DI899&gt;='PAINEL E TARGET'!$T$15,'PAINEL E TARGET'!$S$15,
IF(DI899&gt;='PAINEL E TARGET'!$T$16,'PAINEL E TARGET'!$S$16,
IF(DI899&gt;='PAINEL E TARGET'!$T$17,'PAINEL E TARGET'!$S$17,
IF(DI899&gt;='PAINEL E TARGET'!$T$18,'PAINEL E TARGET'!$S$18,'PAINEL E TARGET'!$S$19))))))))</f>
        <v>Não elegível</v>
      </c>
      <c r="DK899" s="17">
        <f>IFERROR(VLOOKUP($BW899,'PAINEL E TARGET'!$G$1:$Q$99,9,0),0)</f>
        <v>0.05</v>
      </c>
      <c r="DL899" s="17">
        <f>VLOOKUP(DJ899,'PAINEL E TARGET'!$S$10:$U$19,3,0)</f>
        <v>0</v>
      </c>
      <c r="DM899" s="16">
        <f t="shared" si="501"/>
        <v>0</v>
      </c>
      <c r="DN899" s="17">
        <f t="shared" ref="DN899:DN962" si="523">IFERROR(ROUND((AX899),3),0)</f>
        <v>1.0669999999999999</v>
      </c>
      <c r="DO899" s="33" t="str">
        <f>IF(DN899&gt;='PAINEL E TARGET'!$T$11,'PAINEL E TARGET'!$S$11,
IF(DN899&gt;='PAINEL E TARGET'!$T$12,'PAINEL E TARGET'!$S$12,
IF(DN899&gt;='PAINEL E TARGET'!$T$13,'PAINEL E TARGET'!$S$13,
IF(DN899&gt;='PAINEL E TARGET'!$T$14,'PAINEL E TARGET'!$S$14,
IF(DN899&gt;='PAINEL E TARGET'!$T$15,'PAINEL E TARGET'!$S$15,
IF(DN899&gt;='PAINEL E TARGET'!$T$16,'PAINEL E TARGET'!$S$16,
IF(DN899&gt;='PAINEL E TARGET'!$T$17,'PAINEL E TARGET'!$S$17,
IF(DN899&gt;='PAINEL E TARGET'!$T$18,'PAINEL E TARGET'!$S$18,'PAINEL E TARGET'!$S$19))))))))</f>
        <v>3. Fx de 105% a 109,9%</v>
      </c>
      <c r="DP899" s="17">
        <f>IFERROR(VLOOKUP($BW899,'PAINEL E TARGET'!$G$1:$Q$99,10,0),0)</f>
        <v>0</v>
      </c>
      <c r="DQ899" s="17">
        <f>VLOOKUP(DO899,'PAINEL E TARGET'!$S$10:$U$19,3,0)</f>
        <v>1.1000000000000001</v>
      </c>
      <c r="DR899" s="16">
        <f t="shared" si="502"/>
        <v>0</v>
      </c>
      <c r="DS899" s="17">
        <f t="shared" ref="DS899:DS962" si="524">IFERROR(ROUND(AG899/AF899,3),0)</f>
        <v>1.038</v>
      </c>
      <c r="DT899" s="16">
        <f>IF(DS899&gt;=1,VLOOKUP(BO899,'PAINEL E TARGET'!$S$1:$W$8,5,0),0)</f>
        <v>300</v>
      </c>
      <c r="DU899" s="16">
        <f t="shared" si="503"/>
        <v>1350</v>
      </c>
    </row>
    <row r="900" spans="2:125" s="32" customFormat="1" x14ac:dyDescent="0.2">
      <c r="B900" s="44">
        <v>43541</v>
      </c>
      <c r="C900" s="65">
        <v>1862</v>
      </c>
      <c r="D900" s="66" t="s">
        <v>891</v>
      </c>
      <c r="E900" s="65">
        <v>418</v>
      </c>
      <c r="F900" s="65" t="s">
        <v>1020</v>
      </c>
      <c r="G900" s="67">
        <v>2273570.4572779215</v>
      </c>
      <c r="H900" s="67">
        <v>1216534.5188350908</v>
      </c>
      <c r="I900" s="67">
        <v>1079804.3499999999</v>
      </c>
      <c r="J900" s="68">
        <v>0.88760683176830957</v>
      </c>
      <c r="K900" s="67">
        <v>203837.35620411532</v>
      </c>
      <c r="L900" s="67">
        <v>778066.92620936304</v>
      </c>
      <c r="M900" s="67">
        <v>181982.04</v>
      </c>
      <c r="N900" s="67">
        <v>788396.90000000014</v>
      </c>
      <c r="O900" s="67">
        <v>1850270.3691979658</v>
      </c>
      <c r="P900" s="67" t="s">
        <v>1082</v>
      </c>
      <c r="Q900" s="67" t="s">
        <v>1082</v>
      </c>
      <c r="R900" s="67">
        <v>0</v>
      </c>
      <c r="S900" s="67">
        <v>1549.9</v>
      </c>
      <c r="T900" s="68">
        <v>0.10144823867674441</v>
      </c>
      <c r="U900" s="68">
        <v>0.10470363258295771</v>
      </c>
      <c r="V900" s="68">
        <v>1.0320892107016892</v>
      </c>
      <c r="W900" s="67">
        <v>99612.459999999992</v>
      </c>
      <c r="X900" s="67">
        <v>101602.19999999997</v>
      </c>
      <c r="Y900" s="68">
        <v>1.0199748103801469</v>
      </c>
      <c r="Z900" s="68">
        <v>8.6593644128945158E-2</v>
      </c>
      <c r="AA900" s="68">
        <v>0.10884549905833696</v>
      </c>
      <c r="AB900" s="68">
        <v>1.2569686857878037</v>
      </c>
      <c r="AC900" s="67">
        <v>85026.67</v>
      </c>
      <c r="AD900" s="67">
        <v>105621.38</v>
      </c>
      <c r="AE900" s="68">
        <v>1.2422147074559078</v>
      </c>
      <c r="AF900" s="43">
        <v>80</v>
      </c>
      <c r="AG900" s="43">
        <v>62</v>
      </c>
      <c r="AH900" s="43">
        <v>34</v>
      </c>
      <c r="AI900" s="43">
        <v>21</v>
      </c>
      <c r="AJ900" s="67">
        <v>49927.500000000007</v>
      </c>
      <c r="AK900" s="67">
        <v>60140</v>
      </c>
      <c r="AL900" s="68">
        <v>1.2045465925592107</v>
      </c>
      <c r="AM900" s="67">
        <v>14129.859999999999</v>
      </c>
      <c r="AN900" s="67">
        <v>9837.9700000000012</v>
      </c>
      <c r="AO900" s="68">
        <v>0.69625389069672328</v>
      </c>
      <c r="AP900" s="67">
        <v>6982.74</v>
      </c>
      <c r="AQ900" s="67">
        <v>5429.7899999999991</v>
      </c>
      <c r="AR900" s="68">
        <v>0.77760162915989983</v>
      </c>
      <c r="AS900" s="67">
        <v>28572.360000000004</v>
      </c>
      <c r="AT900" s="67">
        <v>26194.440000000002</v>
      </c>
      <c r="AU900" s="68">
        <v>0.91677551311827232</v>
      </c>
      <c r="AV900" s="43">
        <v>1004.26</v>
      </c>
      <c r="AW900" s="43">
        <v>919.82999999999993</v>
      </c>
      <c r="AX900" s="69">
        <v>0.91592814609762407</v>
      </c>
      <c r="AY900" s="43">
        <v>203837.35620411532</v>
      </c>
      <c r="AZ900" s="43">
        <v>181982.03999999998</v>
      </c>
      <c r="BA900" s="43">
        <v>36206.121535376726</v>
      </c>
      <c r="BB900" s="43">
        <v>48514.159999999996</v>
      </c>
      <c r="BC900" s="43">
        <v>385430.07344321266</v>
      </c>
      <c r="BD900" s="43">
        <v>68340.415072962976</v>
      </c>
      <c r="BE900" s="43">
        <v>188824.63999999998</v>
      </c>
      <c r="BF900" s="43">
        <v>161176.03999999998</v>
      </c>
      <c r="BG900" s="43">
        <v>1890.0300000000002</v>
      </c>
      <c r="BH900" s="43">
        <v>74</v>
      </c>
      <c r="BI900" s="44">
        <v>43173</v>
      </c>
      <c r="BJ900" s="44">
        <v>43541</v>
      </c>
      <c r="BK900" s="44">
        <v>43172</v>
      </c>
      <c r="BL900" s="43">
        <f t="shared" ref="BL900:BL963" si="525">IFERROR(I900+S900,0)</f>
        <v>1081354.2499999998</v>
      </c>
      <c r="BM900" s="43">
        <f t="shared" ref="BM900:BM963" si="526">IFERROR(M900+N900+S900,0)</f>
        <v>971928.8400000002</v>
      </c>
      <c r="BO900" s="16" t="str">
        <f>IFERROR(VLOOKUP($C900,'PORTE LOJA'!A:B,2,0),"PORTE 1")</f>
        <v>PORTE 3</v>
      </c>
      <c r="BP900" s="16">
        <f>VLOOKUP(BO900,'PAINEL E TARGET'!$S$1:$W$8,3,0)</f>
        <v>2400</v>
      </c>
      <c r="BQ900" s="16">
        <f t="shared" si="504"/>
        <v>1</v>
      </c>
      <c r="BR900" s="16">
        <f t="shared" si="505"/>
        <v>1</v>
      </c>
      <c r="BS900" s="16">
        <f t="shared" si="506"/>
        <v>1</v>
      </c>
      <c r="BT900" s="16">
        <f t="shared" si="507"/>
        <v>1</v>
      </c>
      <c r="BU900" s="16">
        <f t="shared" si="508"/>
        <v>1</v>
      </c>
      <c r="BV900" s="16">
        <f t="shared" si="509"/>
        <v>1</v>
      </c>
      <c r="BW900" s="17" t="str">
        <f t="shared" ref="BW900:BW963" si="527">CONCATENATE(BQ900,BR900,BS900,BT900,BU900,BV900)</f>
        <v>111111</v>
      </c>
      <c r="BY900" s="17">
        <f t="shared" si="510"/>
        <v>0.88900000000000001</v>
      </c>
      <c r="BZ900" s="17">
        <f t="shared" si="511"/>
        <v>0.99</v>
      </c>
      <c r="CA900" s="17" t="str">
        <f t="shared" ref="CA900:CA963" si="528">IF(BZ900&gt;BY900,"Sem Retira","Com Retira")</f>
        <v>Sem Retira</v>
      </c>
      <c r="CB900" s="17">
        <f t="shared" ref="CB900:CB963" si="529">MAX(BY900:BZ900)</f>
        <v>0.99</v>
      </c>
      <c r="CC900" s="33" t="str">
        <f>IF(CB900&gt;='PAINEL E TARGET'!$T$11,'PAINEL E TARGET'!$S$11,
IF(CB900&gt;='PAINEL E TARGET'!$T$12,'PAINEL E TARGET'!$S$12,
IF(CB900&gt;='PAINEL E TARGET'!$T$13,'PAINEL E TARGET'!$S$13,
IF(CB900&gt;='PAINEL E TARGET'!$T$14,'PAINEL E TARGET'!$S$14,
IF(CB900&gt;='PAINEL E TARGET'!$T$15,'PAINEL E TARGET'!$S$15,
IF(CB900&gt;='PAINEL E TARGET'!$T$16,'PAINEL E TARGET'!$S$16,
IF(CB900&gt;='PAINEL E TARGET'!$T$17,'PAINEL E TARGET'!$S$17,
IF(CB900&gt;='PAINEL E TARGET'!$T$18,'PAINEL E TARGET'!$S$18,'PAINEL E TARGET'!$S$19))))))))</f>
        <v>1. Fx de 90% a 99,9%</v>
      </c>
      <c r="CD900" s="17">
        <f>IFERROR(VLOOKUP($BW900,'PAINEL E TARGET'!$G$1:$Q$99,4,0),0)</f>
        <v>0.25</v>
      </c>
      <c r="CE900" s="17">
        <f>VLOOKUP(CC900,'PAINEL E TARGET'!$S$10:$U$19,3,0)</f>
        <v>0.5</v>
      </c>
      <c r="CF900" s="16">
        <f t="shared" ref="CF900:CF963" si="530">CE900*CD900*$BP900</f>
        <v>300</v>
      </c>
      <c r="CG900" s="17">
        <f t="shared" si="512"/>
        <v>1.2050000000000001</v>
      </c>
      <c r="CH900" s="17">
        <f t="shared" si="513"/>
        <v>0.69599999999999995</v>
      </c>
      <c r="CI900" s="17">
        <f t="shared" si="514"/>
        <v>0.77800000000000002</v>
      </c>
      <c r="CJ900" s="17">
        <f t="shared" si="515"/>
        <v>0.91700000000000004</v>
      </c>
      <c r="CK900" s="17">
        <f t="shared" si="516"/>
        <v>0.91600000000000004</v>
      </c>
      <c r="CL900" s="17">
        <f t="shared" si="517"/>
        <v>1.02</v>
      </c>
      <c r="CM900" s="16">
        <f t="shared" si="518"/>
        <v>4</v>
      </c>
      <c r="CN900" s="17" t="str">
        <f t="shared" ref="CN900:CN963" si="531">IF(CM900=5,"ok","não ok")</f>
        <v>não ok</v>
      </c>
      <c r="CO900" s="17">
        <f t="shared" ref="CO900:CO963" si="532">IF(CN900="ok",CL900,0)</f>
        <v>0</v>
      </c>
      <c r="CP900" s="33" t="str">
        <f>IF(CO900&gt;='PAINEL E TARGET'!$T$11,'PAINEL E TARGET'!$S$11,
IF(CO900&gt;='PAINEL E TARGET'!$T$12,'PAINEL E TARGET'!$S$12,
IF(CO900&gt;='PAINEL E TARGET'!$T$13,'PAINEL E TARGET'!$S$13,
IF(CO900&gt;='PAINEL E TARGET'!$T$14,'PAINEL E TARGET'!$S$14,
IF(CO900&gt;='PAINEL E TARGET'!$T$15,'PAINEL E TARGET'!$S$15,
IF(CO900&gt;='PAINEL E TARGET'!$T$16,'PAINEL E TARGET'!$S$16,
IF(CO900&gt;='PAINEL E TARGET'!$T$17,'PAINEL E TARGET'!$S$17,
IF(CO900&gt;='PAINEL E TARGET'!$T$18,'PAINEL E TARGET'!$S$18,'PAINEL E TARGET'!$S$19))))))))</f>
        <v>Não elegível</v>
      </c>
      <c r="CQ900" s="17">
        <f>IFERROR(VLOOKUP($BW900,'PAINEL E TARGET'!$G$1:$Q$99,5,0),0)</f>
        <v>0.25</v>
      </c>
      <c r="CR900" s="17">
        <f>VLOOKUP(CP900,'PAINEL E TARGET'!$S$10:$U$19,3,0)</f>
        <v>0</v>
      </c>
      <c r="CS900" s="16">
        <f t="shared" ref="CS900:CS963" si="533">CR900*CQ900*$BP900</f>
        <v>0</v>
      </c>
      <c r="CT900" s="17">
        <f t="shared" si="519"/>
        <v>1.242</v>
      </c>
      <c r="CU900" s="33" t="str">
        <f>IF(CT900&gt;='PAINEL E TARGET'!$T$11,'PAINEL E TARGET'!$S$11,
IF(CT900&gt;='PAINEL E TARGET'!$T$12,'PAINEL E TARGET'!$S$12,
IF(CT900&gt;='PAINEL E TARGET'!$T$13,'PAINEL E TARGET'!$S$13,
IF(CT900&gt;='PAINEL E TARGET'!$T$14,'PAINEL E TARGET'!$S$14,
IF(CT900&gt;='PAINEL E TARGET'!$T$15,'PAINEL E TARGET'!$S$15,
IF(CT900&gt;='PAINEL E TARGET'!$T$16,'PAINEL E TARGET'!$S$16,
IF(CT900&gt;='PAINEL E TARGET'!$T$17,'PAINEL E TARGET'!$S$17,
IF(CT900&gt;='PAINEL E TARGET'!$T$18,'PAINEL E TARGET'!$S$18,'PAINEL E TARGET'!$S$19))))))))</f>
        <v>6. Fx de 120% a 124,9%</v>
      </c>
      <c r="CV900" s="17">
        <f>IFERROR(VLOOKUP($BW900,'PAINEL E TARGET'!$G$1:$Q$99,6,0),0)</f>
        <v>0.2</v>
      </c>
      <c r="CW900" s="17">
        <f>VLOOKUP(CU900,'PAINEL E TARGET'!$S$10:$U$19,3,0)</f>
        <v>1.4</v>
      </c>
      <c r="CX900" s="16">
        <f t="shared" ref="CX900:CX963" si="534">CW900*CV900*$BP900</f>
        <v>671.99999999999989</v>
      </c>
      <c r="CY900" s="17">
        <f t="shared" si="520"/>
        <v>0.89300000000000002</v>
      </c>
      <c r="CZ900" s="33" t="str">
        <f>IF(CY900&gt;='PAINEL E TARGET'!$T$11,'PAINEL E TARGET'!$S$11,
IF(CY900&gt;='PAINEL E TARGET'!$T$12,'PAINEL E TARGET'!$S$12,
IF(CY900&gt;='PAINEL E TARGET'!$T$13,'PAINEL E TARGET'!$S$13,
IF(CY900&gt;='PAINEL E TARGET'!$T$14,'PAINEL E TARGET'!$S$14,
IF(CY900&gt;='PAINEL E TARGET'!$T$15,'PAINEL E TARGET'!$S$15,
IF(CY900&gt;='PAINEL E TARGET'!$T$16,'PAINEL E TARGET'!$S$16,
IF(CY900&gt;='PAINEL E TARGET'!$T$17,'PAINEL E TARGET'!$S$17,
IF(CY900&gt;='PAINEL E TARGET'!$T$18,'PAINEL E TARGET'!$S$18,'PAINEL E TARGET'!$S$19))))))))</f>
        <v>Não elegível</v>
      </c>
      <c r="DA900" s="17">
        <f>IFERROR(VLOOKUP($BW900,'PAINEL E TARGET'!$G$1:$Q$99,7,0),0)</f>
        <v>0.15</v>
      </c>
      <c r="DB900" s="17">
        <f>VLOOKUP(CZ900,'PAINEL E TARGET'!$S$10:$U$19,3,0)</f>
        <v>0</v>
      </c>
      <c r="DC900" s="16">
        <f t="shared" ref="DC900:DC963" si="535">DB900*DA900*$BP900</f>
        <v>0</v>
      </c>
      <c r="DD900" s="17">
        <f t="shared" si="521"/>
        <v>1.34</v>
      </c>
      <c r="DE900" s="33" t="str">
        <f>IF(DD900&gt;='PAINEL E TARGET'!$T$11,'PAINEL E TARGET'!$S$11,
IF(DD900&gt;='PAINEL E TARGET'!$T$12,'PAINEL E TARGET'!$S$12,
IF(DD900&gt;='PAINEL E TARGET'!$T$13,'PAINEL E TARGET'!$S$13,
IF(DD900&gt;='PAINEL E TARGET'!$T$14,'PAINEL E TARGET'!$S$14,
IF(DD900&gt;='PAINEL E TARGET'!$T$15,'PAINEL E TARGET'!$S$15,
IF(DD900&gt;='PAINEL E TARGET'!$T$16,'PAINEL E TARGET'!$S$16,
IF(DD900&gt;='PAINEL E TARGET'!$T$17,'PAINEL E TARGET'!$S$17,
IF(DD900&gt;='PAINEL E TARGET'!$T$18,'PAINEL E TARGET'!$S$18,'PAINEL E TARGET'!$S$19))))))))</f>
        <v>8. Fx de 130% ou mais</v>
      </c>
      <c r="DF900" s="17">
        <f>IFERROR(VLOOKUP($BW900,'PAINEL E TARGET'!$G$1:$Q$99,8,0),0)</f>
        <v>0.1</v>
      </c>
      <c r="DG900" s="17">
        <f>VLOOKUP(DE900,'PAINEL E TARGET'!$S$10:$U$19,3,0)</f>
        <v>1.6</v>
      </c>
      <c r="DH900" s="16">
        <f t="shared" ref="DH900:DH963" si="536">DG900*DF900*$BP900</f>
        <v>384.00000000000006</v>
      </c>
      <c r="DI900" s="17">
        <f t="shared" si="522"/>
        <v>0.61799999999999999</v>
      </c>
      <c r="DJ900" s="33" t="str">
        <f>IF(DI900&gt;='PAINEL E TARGET'!$T$11,'PAINEL E TARGET'!$S$11,
IF(DI900&gt;='PAINEL E TARGET'!$T$12,'PAINEL E TARGET'!$S$12,
IF(DI900&gt;='PAINEL E TARGET'!$T$13,'PAINEL E TARGET'!$S$13,
IF(DI900&gt;='PAINEL E TARGET'!$T$14,'PAINEL E TARGET'!$S$14,
IF(DI900&gt;='PAINEL E TARGET'!$T$15,'PAINEL E TARGET'!$S$15,
IF(DI900&gt;='PAINEL E TARGET'!$T$16,'PAINEL E TARGET'!$S$16,
IF(DI900&gt;='PAINEL E TARGET'!$T$17,'PAINEL E TARGET'!$S$17,
IF(DI900&gt;='PAINEL E TARGET'!$T$18,'PAINEL E TARGET'!$S$18,'PAINEL E TARGET'!$S$19))))))))</f>
        <v>Não elegível</v>
      </c>
      <c r="DK900" s="17">
        <f>IFERROR(VLOOKUP($BW900,'PAINEL E TARGET'!$G$1:$Q$99,9,0),0)</f>
        <v>0.05</v>
      </c>
      <c r="DL900" s="17">
        <f>VLOOKUP(DJ900,'PAINEL E TARGET'!$S$10:$U$19,3,0)</f>
        <v>0</v>
      </c>
      <c r="DM900" s="16">
        <f t="shared" ref="DM900:DM963" si="537">DL900*DK900*$BP900</f>
        <v>0</v>
      </c>
      <c r="DN900" s="17">
        <f t="shared" si="523"/>
        <v>0.91600000000000004</v>
      </c>
      <c r="DO900" s="33" t="str">
        <f>IF(DN900&gt;='PAINEL E TARGET'!$T$11,'PAINEL E TARGET'!$S$11,
IF(DN900&gt;='PAINEL E TARGET'!$T$12,'PAINEL E TARGET'!$S$12,
IF(DN900&gt;='PAINEL E TARGET'!$T$13,'PAINEL E TARGET'!$S$13,
IF(DN900&gt;='PAINEL E TARGET'!$T$14,'PAINEL E TARGET'!$S$14,
IF(DN900&gt;='PAINEL E TARGET'!$T$15,'PAINEL E TARGET'!$S$15,
IF(DN900&gt;='PAINEL E TARGET'!$T$16,'PAINEL E TARGET'!$S$16,
IF(DN900&gt;='PAINEL E TARGET'!$T$17,'PAINEL E TARGET'!$S$17,
IF(DN900&gt;='PAINEL E TARGET'!$T$18,'PAINEL E TARGET'!$S$18,'PAINEL E TARGET'!$S$19))))))))</f>
        <v>1. Fx de 90% a 99,9%</v>
      </c>
      <c r="DP900" s="17">
        <f>IFERROR(VLOOKUP($BW900,'PAINEL E TARGET'!$G$1:$Q$99,10,0),0)</f>
        <v>0</v>
      </c>
      <c r="DQ900" s="17">
        <f>VLOOKUP(DO900,'PAINEL E TARGET'!$S$10:$U$19,3,0)</f>
        <v>0.5</v>
      </c>
      <c r="DR900" s="16">
        <f t="shared" ref="DR900:DR963" si="538">DQ900*DP900*$BP900</f>
        <v>0</v>
      </c>
      <c r="DS900" s="17">
        <f t="shared" si="524"/>
        <v>0.77500000000000002</v>
      </c>
      <c r="DT900" s="16">
        <f>IF(DS900&gt;=1,VLOOKUP(BO900,'PAINEL E TARGET'!$S$1:$W$8,5,0),0)</f>
        <v>0</v>
      </c>
      <c r="DU900" s="16">
        <f t="shared" ref="DU900:DU963" si="539">SUM(CF900,CS900,CX900,DC900,DH900,DM900,DT900,DR900)</f>
        <v>1356</v>
      </c>
    </row>
    <row r="901" spans="2:125" s="32" customFormat="1" x14ac:dyDescent="0.2">
      <c r="B901" s="44">
        <v>43541</v>
      </c>
      <c r="C901" s="65">
        <v>1864</v>
      </c>
      <c r="D901" s="66" t="s">
        <v>892</v>
      </c>
      <c r="E901" s="65">
        <v>418</v>
      </c>
      <c r="F901" s="65" t="s">
        <v>1020</v>
      </c>
      <c r="G901" s="67">
        <v>1462660.1643822591</v>
      </c>
      <c r="H901" s="67">
        <v>836755.0266699614</v>
      </c>
      <c r="I901" s="67">
        <v>587824.36</v>
      </c>
      <c r="J901" s="68">
        <v>0.70250472511574602</v>
      </c>
      <c r="K901" s="67">
        <v>105326.47403036692</v>
      </c>
      <c r="L901" s="67">
        <v>513823.3771933284</v>
      </c>
      <c r="M901" s="67">
        <v>104995.1</v>
      </c>
      <c r="N901" s="67">
        <v>406084.58</v>
      </c>
      <c r="O901" s="67">
        <v>1089974.2178826677</v>
      </c>
      <c r="P901" s="67" t="s">
        <v>1082</v>
      </c>
      <c r="Q901" s="67" t="s">
        <v>1082</v>
      </c>
      <c r="R901" s="67">
        <v>0</v>
      </c>
      <c r="S901" s="67">
        <v>0</v>
      </c>
      <c r="T901" s="68">
        <v>0.10111532753543526</v>
      </c>
      <c r="U901" s="68">
        <v>8.9626083353578051E-2</v>
      </c>
      <c r="V901" s="68">
        <v>0.88637485075810218</v>
      </c>
      <c r="W901" s="67">
        <v>62605.540000000008</v>
      </c>
      <c r="X901" s="67">
        <v>45806.070000000007</v>
      </c>
      <c r="Y901" s="68">
        <v>0.73166160694405002</v>
      </c>
      <c r="Z901" s="68">
        <v>8.7757737311268402E-2</v>
      </c>
      <c r="AA901" s="68">
        <v>8.4998546606274761E-2</v>
      </c>
      <c r="AB901" s="68">
        <v>0.96855900357586644</v>
      </c>
      <c r="AC901" s="67">
        <v>54335.19000000001</v>
      </c>
      <c r="AD901" s="67">
        <v>43441.03</v>
      </c>
      <c r="AE901" s="68">
        <v>0.79950083914310399</v>
      </c>
      <c r="AF901" s="43">
        <v>80</v>
      </c>
      <c r="AG901" s="43">
        <v>71</v>
      </c>
      <c r="AH901" s="43">
        <v>18</v>
      </c>
      <c r="AI901" s="43">
        <v>24</v>
      </c>
      <c r="AJ901" s="67">
        <v>27512.969999999998</v>
      </c>
      <c r="AK901" s="67">
        <v>25441</v>
      </c>
      <c r="AL901" s="68">
        <v>0.92469115475355812</v>
      </c>
      <c r="AM901" s="67">
        <v>11162.230000000001</v>
      </c>
      <c r="AN901" s="67">
        <v>3685.7000000000003</v>
      </c>
      <c r="AO901" s="68">
        <v>0.33019387702994829</v>
      </c>
      <c r="AP901" s="67">
        <v>4045.96</v>
      </c>
      <c r="AQ901" s="67">
        <v>2695.92</v>
      </c>
      <c r="AR901" s="68">
        <v>0.666323937952921</v>
      </c>
      <c r="AS901" s="67">
        <v>19884.380000000005</v>
      </c>
      <c r="AT901" s="67">
        <v>13983.45</v>
      </c>
      <c r="AU901" s="68">
        <v>0.70323791840630678</v>
      </c>
      <c r="AV901" s="43">
        <v>582.57999999999993</v>
      </c>
      <c r="AW901" s="43">
        <v>1099.79</v>
      </c>
      <c r="AX901" s="69">
        <v>1.8877922345428955</v>
      </c>
      <c r="AY901" s="43">
        <v>105326.47403036692</v>
      </c>
      <c r="AZ901" s="43">
        <v>104995.1</v>
      </c>
      <c r="BA901" s="43">
        <v>28361.855827477273</v>
      </c>
      <c r="BB901" s="43">
        <v>27786.47</v>
      </c>
      <c r="BC901" s="43">
        <v>185311.09611442513</v>
      </c>
      <c r="BD901" s="43">
        <v>49997.187875469848</v>
      </c>
      <c r="BE901" s="43">
        <v>111090.93000000001</v>
      </c>
      <c r="BF901" s="43">
        <v>96415.62</v>
      </c>
      <c r="BG901" s="43">
        <v>1028.3699999999999</v>
      </c>
      <c r="BH901" s="43">
        <v>44</v>
      </c>
      <c r="BI901" s="44">
        <v>43173</v>
      </c>
      <c r="BJ901" s="44">
        <v>43541</v>
      </c>
      <c r="BK901" s="44">
        <v>43172</v>
      </c>
      <c r="BL901" s="43">
        <f t="shared" si="525"/>
        <v>587824.36</v>
      </c>
      <c r="BM901" s="43">
        <f t="shared" si="526"/>
        <v>511079.68000000005</v>
      </c>
      <c r="BO901" s="16" t="str">
        <f>IFERROR(VLOOKUP($C901,'PORTE LOJA'!A:B,2,0),"PORTE 1")</f>
        <v>PORTE 2</v>
      </c>
      <c r="BP901" s="16">
        <f>VLOOKUP(BO901,'PAINEL E TARGET'!$S$1:$W$8,3,0)</f>
        <v>1875</v>
      </c>
      <c r="BQ901" s="16">
        <f t="shared" si="504"/>
        <v>1</v>
      </c>
      <c r="BR901" s="16">
        <f t="shared" si="505"/>
        <v>1</v>
      </c>
      <c r="BS901" s="16">
        <f t="shared" si="506"/>
        <v>1</v>
      </c>
      <c r="BT901" s="16">
        <f t="shared" si="507"/>
        <v>1</v>
      </c>
      <c r="BU901" s="16">
        <f t="shared" si="508"/>
        <v>1</v>
      </c>
      <c r="BV901" s="16">
        <f t="shared" si="509"/>
        <v>1</v>
      </c>
      <c r="BW901" s="17" t="str">
        <f t="shared" si="527"/>
        <v>111111</v>
      </c>
      <c r="BY901" s="17">
        <f t="shared" si="510"/>
        <v>0.70299999999999996</v>
      </c>
      <c r="BZ901" s="17">
        <f t="shared" si="511"/>
        <v>0.82499999999999996</v>
      </c>
      <c r="CA901" s="17" t="str">
        <f t="shared" si="528"/>
        <v>Sem Retira</v>
      </c>
      <c r="CB901" s="17">
        <f t="shared" si="529"/>
        <v>0.82499999999999996</v>
      </c>
      <c r="CC901" s="33" t="str">
        <f>IF(CB901&gt;='PAINEL E TARGET'!$T$11,'PAINEL E TARGET'!$S$11,
IF(CB901&gt;='PAINEL E TARGET'!$T$12,'PAINEL E TARGET'!$S$12,
IF(CB901&gt;='PAINEL E TARGET'!$T$13,'PAINEL E TARGET'!$S$13,
IF(CB901&gt;='PAINEL E TARGET'!$T$14,'PAINEL E TARGET'!$S$14,
IF(CB901&gt;='PAINEL E TARGET'!$T$15,'PAINEL E TARGET'!$S$15,
IF(CB901&gt;='PAINEL E TARGET'!$T$16,'PAINEL E TARGET'!$S$16,
IF(CB901&gt;='PAINEL E TARGET'!$T$17,'PAINEL E TARGET'!$S$17,
IF(CB901&gt;='PAINEL E TARGET'!$T$18,'PAINEL E TARGET'!$S$18,'PAINEL E TARGET'!$S$19))))))))</f>
        <v>Não elegível</v>
      </c>
      <c r="CD901" s="17">
        <f>IFERROR(VLOOKUP($BW901,'PAINEL E TARGET'!$G$1:$Q$99,4,0),0)</f>
        <v>0.25</v>
      </c>
      <c r="CE901" s="17">
        <f>VLOOKUP(CC901,'PAINEL E TARGET'!$S$10:$U$19,3,0)</f>
        <v>0</v>
      </c>
      <c r="CF901" s="16">
        <f t="shared" si="530"/>
        <v>0</v>
      </c>
      <c r="CG901" s="17">
        <f t="shared" si="512"/>
        <v>0.92500000000000004</v>
      </c>
      <c r="CH901" s="17">
        <f t="shared" si="513"/>
        <v>0.33</v>
      </c>
      <c r="CI901" s="17">
        <f t="shared" si="514"/>
        <v>0.66600000000000004</v>
      </c>
      <c r="CJ901" s="17">
        <f t="shared" si="515"/>
        <v>0.70299999999999996</v>
      </c>
      <c r="CK901" s="17">
        <f t="shared" si="516"/>
        <v>1.8879999999999999</v>
      </c>
      <c r="CL901" s="17">
        <f t="shared" si="517"/>
        <v>0.73199999999999998</v>
      </c>
      <c r="CM901" s="16">
        <f t="shared" si="518"/>
        <v>3</v>
      </c>
      <c r="CN901" s="17" t="str">
        <f t="shared" si="531"/>
        <v>não ok</v>
      </c>
      <c r="CO901" s="17">
        <f t="shared" si="532"/>
        <v>0</v>
      </c>
      <c r="CP901" s="33" t="str">
        <f>IF(CO901&gt;='PAINEL E TARGET'!$T$11,'PAINEL E TARGET'!$S$11,
IF(CO901&gt;='PAINEL E TARGET'!$T$12,'PAINEL E TARGET'!$S$12,
IF(CO901&gt;='PAINEL E TARGET'!$T$13,'PAINEL E TARGET'!$S$13,
IF(CO901&gt;='PAINEL E TARGET'!$T$14,'PAINEL E TARGET'!$S$14,
IF(CO901&gt;='PAINEL E TARGET'!$T$15,'PAINEL E TARGET'!$S$15,
IF(CO901&gt;='PAINEL E TARGET'!$T$16,'PAINEL E TARGET'!$S$16,
IF(CO901&gt;='PAINEL E TARGET'!$T$17,'PAINEL E TARGET'!$S$17,
IF(CO901&gt;='PAINEL E TARGET'!$T$18,'PAINEL E TARGET'!$S$18,'PAINEL E TARGET'!$S$19))))))))</f>
        <v>Não elegível</v>
      </c>
      <c r="CQ901" s="17">
        <f>IFERROR(VLOOKUP($BW901,'PAINEL E TARGET'!$G$1:$Q$99,5,0),0)</f>
        <v>0.25</v>
      </c>
      <c r="CR901" s="17">
        <f>VLOOKUP(CP901,'PAINEL E TARGET'!$S$10:$U$19,3,0)</f>
        <v>0</v>
      </c>
      <c r="CS901" s="16">
        <f t="shared" si="533"/>
        <v>0</v>
      </c>
      <c r="CT901" s="17">
        <f t="shared" si="519"/>
        <v>0.8</v>
      </c>
      <c r="CU901" s="33" t="str">
        <f>IF(CT901&gt;='PAINEL E TARGET'!$T$11,'PAINEL E TARGET'!$S$11,
IF(CT901&gt;='PAINEL E TARGET'!$T$12,'PAINEL E TARGET'!$S$12,
IF(CT901&gt;='PAINEL E TARGET'!$T$13,'PAINEL E TARGET'!$S$13,
IF(CT901&gt;='PAINEL E TARGET'!$T$14,'PAINEL E TARGET'!$S$14,
IF(CT901&gt;='PAINEL E TARGET'!$T$15,'PAINEL E TARGET'!$S$15,
IF(CT901&gt;='PAINEL E TARGET'!$T$16,'PAINEL E TARGET'!$S$16,
IF(CT901&gt;='PAINEL E TARGET'!$T$17,'PAINEL E TARGET'!$S$17,
IF(CT901&gt;='PAINEL E TARGET'!$T$18,'PAINEL E TARGET'!$S$18,'PAINEL E TARGET'!$S$19))))))))</f>
        <v>Não elegível</v>
      </c>
      <c r="CV901" s="17">
        <f>IFERROR(VLOOKUP($BW901,'PAINEL E TARGET'!$G$1:$Q$99,6,0),0)</f>
        <v>0.2</v>
      </c>
      <c r="CW901" s="17">
        <f>VLOOKUP(CU901,'PAINEL E TARGET'!$S$10:$U$19,3,0)</f>
        <v>0</v>
      </c>
      <c r="CX901" s="16">
        <f t="shared" si="534"/>
        <v>0</v>
      </c>
      <c r="CY901" s="17">
        <f t="shared" si="520"/>
        <v>0.997</v>
      </c>
      <c r="CZ901" s="33" t="str">
        <f>IF(CY901&gt;='PAINEL E TARGET'!$T$11,'PAINEL E TARGET'!$S$11,
IF(CY901&gt;='PAINEL E TARGET'!$T$12,'PAINEL E TARGET'!$S$12,
IF(CY901&gt;='PAINEL E TARGET'!$T$13,'PAINEL E TARGET'!$S$13,
IF(CY901&gt;='PAINEL E TARGET'!$T$14,'PAINEL E TARGET'!$S$14,
IF(CY901&gt;='PAINEL E TARGET'!$T$15,'PAINEL E TARGET'!$S$15,
IF(CY901&gt;='PAINEL E TARGET'!$T$16,'PAINEL E TARGET'!$S$16,
IF(CY901&gt;='PAINEL E TARGET'!$T$17,'PAINEL E TARGET'!$S$17,
IF(CY901&gt;='PAINEL E TARGET'!$T$18,'PAINEL E TARGET'!$S$18,'PAINEL E TARGET'!$S$19))))))))</f>
        <v>1. Fx de 90% a 99,9%</v>
      </c>
      <c r="DA901" s="17">
        <f>IFERROR(VLOOKUP($BW901,'PAINEL E TARGET'!$G$1:$Q$99,7,0),0)</f>
        <v>0.15</v>
      </c>
      <c r="DB901" s="17">
        <f>VLOOKUP(CZ901,'PAINEL E TARGET'!$S$10:$U$19,3,0)</f>
        <v>0.5</v>
      </c>
      <c r="DC901" s="16">
        <f t="shared" si="535"/>
        <v>140.625</v>
      </c>
      <c r="DD901" s="17">
        <f t="shared" si="521"/>
        <v>0.98</v>
      </c>
      <c r="DE901" s="33" t="str">
        <f>IF(DD901&gt;='PAINEL E TARGET'!$T$11,'PAINEL E TARGET'!$S$11,
IF(DD901&gt;='PAINEL E TARGET'!$T$12,'PAINEL E TARGET'!$S$12,
IF(DD901&gt;='PAINEL E TARGET'!$T$13,'PAINEL E TARGET'!$S$13,
IF(DD901&gt;='PAINEL E TARGET'!$T$14,'PAINEL E TARGET'!$S$14,
IF(DD901&gt;='PAINEL E TARGET'!$T$15,'PAINEL E TARGET'!$S$15,
IF(DD901&gt;='PAINEL E TARGET'!$T$16,'PAINEL E TARGET'!$S$16,
IF(DD901&gt;='PAINEL E TARGET'!$T$17,'PAINEL E TARGET'!$S$17,
IF(DD901&gt;='PAINEL E TARGET'!$T$18,'PAINEL E TARGET'!$S$18,'PAINEL E TARGET'!$S$19))))))))</f>
        <v>1. Fx de 90% a 99,9%</v>
      </c>
      <c r="DF901" s="17">
        <f>IFERROR(VLOOKUP($BW901,'PAINEL E TARGET'!$G$1:$Q$99,8,0),0)</f>
        <v>0.1</v>
      </c>
      <c r="DG901" s="17">
        <f>VLOOKUP(DE901,'PAINEL E TARGET'!$S$10:$U$19,3,0)</f>
        <v>0.5</v>
      </c>
      <c r="DH901" s="16">
        <f t="shared" si="536"/>
        <v>93.75</v>
      </c>
      <c r="DI901" s="17">
        <f t="shared" si="522"/>
        <v>1.333</v>
      </c>
      <c r="DJ901" s="33" t="str">
        <f>IF(DI901&gt;='PAINEL E TARGET'!$T$11,'PAINEL E TARGET'!$S$11,
IF(DI901&gt;='PAINEL E TARGET'!$T$12,'PAINEL E TARGET'!$S$12,
IF(DI901&gt;='PAINEL E TARGET'!$T$13,'PAINEL E TARGET'!$S$13,
IF(DI901&gt;='PAINEL E TARGET'!$T$14,'PAINEL E TARGET'!$S$14,
IF(DI901&gt;='PAINEL E TARGET'!$T$15,'PAINEL E TARGET'!$S$15,
IF(DI901&gt;='PAINEL E TARGET'!$T$16,'PAINEL E TARGET'!$S$16,
IF(DI901&gt;='PAINEL E TARGET'!$T$17,'PAINEL E TARGET'!$S$17,
IF(DI901&gt;='PAINEL E TARGET'!$T$18,'PAINEL E TARGET'!$S$18,'PAINEL E TARGET'!$S$19))))))))</f>
        <v>8. Fx de 130% ou mais</v>
      </c>
      <c r="DK901" s="17">
        <f>IFERROR(VLOOKUP($BW901,'PAINEL E TARGET'!$G$1:$Q$99,9,0),0)</f>
        <v>0.05</v>
      </c>
      <c r="DL901" s="17">
        <f>VLOOKUP(DJ901,'PAINEL E TARGET'!$S$10:$U$19,3,0)</f>
        <v>1.6</v>
      </c>
      <c r="DM901" s="16">
        <f t="shared" si="537"/>
        <v>150.00000000000003</v>
      </c>
      <c r="DN901" s="17">
        <f t="shared" si="523"/>
        <v>1.8879999999999999</v>
      </c>
      <c r="DO901" s="33" t="str">
        <f>IF(DN901&gt;='PAINEL E TARGET'!$T$11,'PAINEL E TARGET'!$S$11,
IF(DN901&gt;='PAINEL E TARGET'!$T$12,'PAINEL E TARGET'!$S$12,
IF(DN901&gt;='PAINEL E TARGET'!$T$13,'PAINEL E TARGET'!$S$13,
IF(DN901&gt;='PAINEL E TARGET'!$T$14,'PAINEL E TARGET'!$S$14,
IF(DN901&gt;='PAINEL E TARGET'!$T$15,'PAINEL E TARGET'!$S$15,
IF(DN901&gt;='PAINEL E TARGET'!$T$16,'PAINEL E TARGET'!$S$16,
IF(DN901&gt;='PAINEL E TARGET'!$T$17,'PAINEL E TARGET'!$S$17,
IF(DN901&gt;='PAINEL E TARGET'!$T$18,'PAINEL E TARGET'!$S$18,'PAINEL E TARGET'!$S$19))))))))</f>
        <v>8. Fx de 130% ou mais</v>
      </c>
      <c r="DP901" s="17">
        <f>IFERROR(VLOOKUP($BW901,'PAINEL E TARGET'!$G$1:$Q$99,10,0),0)</f>
        <v>0</v>
      </c>
      <c r="DQ901" s="17">
        <f>VLOOKUP(DO901,'PAINEL E TARGET'!$S$10:$U$19,3,0)</f>
        <v>1.6</v>
      </c>
      <c r="DR901" s="16">
        <f t="shared" si="538"/>
        <v>0</v>
      </c>
      <c r="DS901" s="17">
        <f t="shared" si="524"/>
        <v>0.88800000000000001</v>
      </c>
      <c r="DT901" s="16">
        <f>IF(DS901&gt;=1,VLOOKUP(BO901,'PAINEL E TARGET'!$S$1:$W$8,5,0),0)</f>
        <v>0</v>
      </c>
      <c r="DU901" s="16">
        <f t="shared" si="539"/>
        <v>384.375</v>
      </c>
    </row>
    <row r="902" spans="2:125" s="32" customFormat="1" x14ac:dyDescent="0.2">
      <c r="B902" s="44">
        <v>43541</v>
      </c>
      <c r="C902" s="65">
        <v>1865</v>
      </c>
      <c r="D902" s="66" t="s">
        <v>893</v>
      </c>
      <c r="E902" s="65">
        <v>313</v>
      </c>
      <c r="F902" s="65" t="s">
        <v>943</v>
      </c>
      <c r="G902" s="67">
        <v>993258.62994828529</v>
      </c>
      <c r="H902" s="67">
        <v>602370.49364800402</v>
      </c>
      <c r="I902" s="67">
        <v>523310.33999999997</v>
      </c>
      <c r="J902" s="68">
        <v>0.86875161635290366</v>
      </c>
      <c r="K902" s="67">
        <v>88346.474840293304</v>
      </c>
      <c r="L902" s="67">
        <v>404506.27529281267</v>
      </c>
      <c r="M902" s="67">
        <v>85497.42</v>
      </c>
      <c r="N902" s="67">
        <v>383212.22000000003</v>
      </c>
      <c r="O902" s="67">
        <v>817286.61454077868</v>
      </c>
      <c r="P902" s="67" t="s">
        <v>1082</v>
      </c>
      <c r="Q902" s="67" t="s">
        <v>1082</v>
      </c>
      <c r="R902" s="67">
        <v>0</v>
      </c>
      <c r="S902" s="67">
        <v>0</v>
      </c>
      <c r="T902" s="68">
        <v>0.11402636991438599</v>
      </c>
      <c r="U902" s="68">
        <v>0.11320170415099631</v>
      </c>
      <c r="V902" s="68">
        <v>0.99276776272007206</v>
      </c>
      <c r="W902" s="67">
        <v>56198.21</v>
      </c>
      <c r="X902" s="67">
        <v>53058.729999999989</v>
      </c>
      <c r="Y902" s="68">
        <v>0.94413558723667512</v>
      </c>
      <c r="Z902" s="68">
        <v>0.19026762044986914</v>
      </c>
      <c r="AA902" s="68">
        <v>0.21022761554466854</v>
      </c>
      <c r="AB902" s="68">
        <v>1.1049048442798934</v>
      </c>
      <c r="AC902" s="67">
        <v>93773.920000000013</v>
      </c>
      <c r="AD902" s="67">
        <v>98535.709999999992</v>
      </c>
      <c r="AE902" s="68">
        <v>1.050779470454045</v>
      </c>
      <c r="AF902" s="43">
        <v>80</v>
      </c>
      <c r="AG902" s="43">
        <v>62</v>
      </c>
      <c r="AH902" s="43">
        <v>20</v>
      </c>
      <c r="AI902" s="43">
        <v>18</v>
      </c>
      <c r="AJ902" s="67">
        <v>25881.55</v>
      </c>
      <c r="AK902" s="67">
        <v>23744</v>
      </c>
      <c r="AL902" s="68">
        <v>0.91741027875069314</v>
      </c>
      <c r="AM902" s="67">
        <v>6859.0899999999992</v>
      </c>
      <c r="AN902" s="67">
        <v>6895.41</v>
      </c>
      <c r="AO902" s="68">
        <v>1.0052951630609892</v>
      </c>
      <c r="AP902" s="67">
        <v>5426.3600000000015</v>
      </c>
      <c r="AQ902" s="67">
        <v>4319.92</v>
      </c>
      <c r="AR902" s="68">
        <v>0.79609904245203023</v>
      </c>
      <c r="AS902" s="67">
        <v>18031.21</v>
      </c>
      <c r="AT902" s="67">
        <v>18099.399999999998</v>
      </c>
      <c r="AU902" s="68">
        <v>1.00378177615368</v>
      </c>
      <c r="AV902" s="43">
        <v>300</v>
      </c>
      <c r="AW902" s="43">
        <v>144.97</v>
      </c>
      <c r="AX902" s="69">
        <v>0.48323333333333335</v>
      </c>
      <c r="AY902" s="43">
        <v>88346.474840293304</v>
      </c>
      <c r="AZ902" s="43">
        <v>85497.42</v>
      </c>
      <c r="BA902" s="43">
        <v>23084.083326442244</v>
      </c>
      <c r="BB902" s="43">
        <v>23737.760000000002</v>
      </c>
      <c r="BC902" s="43">
        <v>146312.75097221532</v>
      </c>
      <c r="BD902" s="43">
        <v>38417.461310585968</v>
      </c>
      <c r="BE902" s="43">
        <v>93688.12000000001</v>
      </c>
      <c r="BF902" s="43">
        <v>156330.79999999999</v>
      </c>
      <c r="BG902" s="43">
        <v>499.88999999999987</v>
      </c>
      <c r="BH902" s="43">
        <v>30</v>
      </c>
      <c r="BI902" s="44">
        <v>43173</v>
      </c>
      <c r="BJ902" s="44">
        <v>43541</v>
      </c>
      <c r="BK902" s="44">
        <v>43172</v>
      </c>
      <c r="BL902" s="43">
        <f t="shared" si="525"/>
        <v>523310.33999999997</v>
      </c>
      <c r="BM902" s="43">
        <f t="shared" si="526"/>
        <v>468709.64</v>
      </c>
      <c r="BO902" s="16" t="str">
        <f>IFERROR(VLOOKUP($C902,'PORTE LOJA'!A:B,2,0),"PORTE 1")</f>
        <v>PORTE 2</v>
      </c>
      <c r="BP902" s="16">
        <f>VLOOKUP(BO902,'PAINEL E TARGET'!$S$1:$W$8,3,0)</f>
        <v>1875</v>
      </c>
      <c r="BQ902" s="16">
        <f t="shared" si="504"/>
        <v>1</v>
      </c>
      <c r="BR902" s="16">
        <f t="shared" si="505"/>
        <v>1</v>
      </c>
      <c r="BS902" s="16">
        <f t="shared" si="506"/>
        <v>1</v>
      </c>
      <c r="BT902" s="16">
        <f t="shared" si="507"/>
        <v>1</v>
      </c>
      <c r="BU902" s="16">
        <f t="shared" si="508"/>
        <v>1</v>
      </c>
      <c r="BV902" s="16">
        <f t="shared" si="509"/>
        <v>1</v>
      </c>
      <c r="BW902" s="17" t="str">
        <f t="shared" si="527"/>
        <v>111111</v>
      </c>
      <c r="BY902" s="17">
        <f t="shared" si="510"/>
        <v>0.86899999999999999</v>
      </c>
      <c r="BZ902" s="17">
        <f t="shared" si="511"/>
        <v>0.95099999999999996</v>
      </c>
      <c r="CA902" s="17" t="str">
        <f t="shared" si="528"/>
        <v>Sem Retira</v>
      </c>
      <c r="CB902" s="17">
        <f t="shared" si="529"/>
        <v>0.95099999999999996</v>
      </c>
      <c r="CC902" s="33" t="str">
        <f>IF(CB902&gt;='PAINEL E TARGET'!$T$11,'PAINEL E TARGET'!$S$11,
IF(CB902&gt;='PAINEL E TARGET'!$T$12,'PAINEL E TARGET'!$S$12,
IF(CB902&gt;='PAINEL E TARGET'!$T$13,'PAINEL E TARGET'!$S$13,
IF(CB902&gt;='PAINEL E TARGET'!$T$14,'PAINEL E TARGET'!$S$14,
IF(CB902&gt;='PAINEL E TARGET'!$T$15,'PAINEL E TARGET'!$S$15,
IF(CB902&gt;='PAINEL E TARGET'!$T$16,'PAINEL E TARGET'!$S$16,
IF(CB902&gt;='PAINEL E TARGET'!$T$17,'PAINEL E TARGET'!$S$17,
IF(CB902&gt;='PAINEL E TARGET'!$T$18,'PAINEL E TARGET'!$S$18,'PAINEL E TARGET'!$S$19))))))))</f>
        <v>1. Fx de 90% a 99,9%</v>
      </c>
      <c r="CD902" s="17">
        <f>IFERROR(VLOOKUP($BW902,'PAINEL E TARGET'!$G$1:$Q$99,4,0),0)</f>
        <v>0.25</v>
      </c>
      <c r="CE902" s="17">
        <f>VLOOKUP(CC902,'PAINEL E TARGET'!$S$10:$U$19,3,0)</f>
        <v>0.5</v>
      </c>
      <c r="CF902" s="16">
        <f t="shared" si="530"/>
        <v>234.375</v>
      </c>
      <c r="CG902" s="17">
        <f t="shared" si="512"/>
        <v>0.91700000000000004</v>
      </c>
      <c r="CH902" s="17">
        <f t="shared" si="513"/>
        <v>1.0049999999999999</v>
      </c>
      <c r="CI902" s="17">
        <f t="shared" si="514"/>
        <v>0.79600000000000004</v>
      </c>
      <c r="CJ902" s="17">
        <f t="shared" si="515"/>
        <v>1.004</v>
      </c>
      <c r="CK902" s="17">
        <f t="shared" si="516"/>
        <v>0.48299999999999998</v>
      </c>
      <c r="CL902" s="17">
        <f t="shared" si="517"/>
        <v>0.94399999999999995</v>
      </c>
      <c r="CM902" s="16">
        <f t="shared" si="518"/>
        <v>4</v>
      </c>
      <c r="CN902" s="17" t="str">
        <f t="shared" si="531"/>
        <v>não ok</v>
      </c>
      <c r="CO902" s="17">
        <f t="shared" si="532"/>
        <v>0</v>
      </c>
      <c r="CP902" s="33" t="str">
        <f>IF(CO902&gt;='PAINEL E TARGET'!$T$11,'PAINEL E TARGET'!$S$11,
IF(CO902&gt;='PAINEL E TARGET'!$T$12,'PAINEL E TARGET'!$S$12,
IF(CO902&gt;='PAINEL E TARGET'!$T$13,'PAINEL E TARGET'!$S$13,
IF(CO902&gt;='PAINEL E TARGET'!$T$14,'PAINEL E TARGET'!$S$14,
IF(CO902&gt;='PAINEL E TARGET'!$T$15,'PAINEL E TARGET'!$S$15,
IF(CO902&gt;='PAINEL E TARGET'!$T$16,'PAINEL E TARGET'!$S$16,
IF(CO902&gt;='PAINEL E TARGET'!$T$17,'PAINEL E TARGET'!$S$17,
IF(CO902&gt;='PAINEL E TARGET'!$T$18,'PAINEL E TARGET'!$S$18,'PAINEL E TARGET'!$S$19))))))))</f>
        <v>Não elegível</v>
      </c>
      <c r="CQ902" s="17">
        <f>IFERROR(VLOOKUP($BW902,'PAINEL E TARGET'!$G$1:$Q$99,5,0),0)</f>
        <v>0.25</v>
      </c>
      <c r="CR902" s="17">
        <f>VLOOKUP(CP902,'PAINEL E TARGET'!$S$10:$U$19,3,0)</f>
        <v>0</v>
      </c>
      <c r="CS902" s="16">
        <f t="shared" si="533"/>
        <v>0</v>
      </c>
      <c r="CT902" s="17">
        <f t="shared" si="519"/>
        <v>1.0509999999999999</v>
      </c>
      <c r="CU902" s="33" t="str">
        <f>IF(CT902&gt;='PAINEL E TARGET'!$T$11,'PAINEL E TARGET'!$S$11,
IF(CT902&gt;='PAINEL E TARGET'!$T$12,'PAINEL E TARGET'!$S$12,
IF(CT902&gt;='PAINEL E TARGET'!$T$13,'PAINEL E TARGET'!$S$13,
IF(CT902&gt;='PAINEL E TARGET'!$T$14,'PAINEL E TARGET'!$S$14,
IF(CT902&gt;='PAINEL E TARGET'!$T$15,'PAINEL E TARGET'!$S$15,
IF(CT902&gt;='PAINEL E TARGET'!$T$16,'PAINEL E TARGET'!$S$16,
IF(CT902&gt;='PAINEL E TARGET'!$T$17,'PAINEL E TARGET'!$S$17,
IF(CT902&gt;='PAINEL E TARGET'!$T$18,'PAINEL E TARGET'!$S$18,'PAINEL E TARGET'!$S$19))))))))</f>
        <v>3. Fx de 105% a 109,9%</v>
      </c>
      <c r="CV902" s="17">
        <f>IFERROR(VLOOKUP($BW902,'PAINEL E TARGET'!$G$1:$Q$99,6,0),0)</f>
        <v>0.2</v>
      </c>
      <c r="CW902" s="17">
        <f>VLOOKUP(CU902,'PAINEL E TARGET'!$S$10:$U$19,3,0)</f>
        <v>1.1000000000000001</v>
      </c>
      <c r="CX902" s="16">
        <f t="shared" si="534"/>
        <v>412.50000000000006</v>
      </c>
      <c r="CY902" s="17">
        <f t="shared" si="520"/>
        <v>0.96799999999999997</v>
      </c>
      <c r="CZ902" s="33" t="str">
        <f>IF(CY902&gt;='PAINEL E TARGET'!$T$11,'PAINEL E TARGET'!$S$11,
IF(CY902&gt;='PAINEL E TARGET'!$T$12,'PAINEL E TARGET'!$S$12,
IF(CY902&gt;='PAINEL E TARGET'!$T$13,'PAINEL E TARGET'!$S$13,
IF(CY902&gt;='PAINEL E TARGET'!$T$14,'PAINEL E TARGET'!$S$14,
IF(CY902&gt;='PAINEL E TARGET'!$T$15,'PAINEL E TARGET'!$S$15,
IF(CY902&gt;='PAINEL E TARGET'!$T$16,'PAINEL E TARGET'!$S$16,
IF(CY902&gt;='PAINEL E TARGET'!$T$17,'PAINEL E TARGET'!$S$17,
IF(CY902&gt;='PAINEL E TARGET'!$T$18,'PAINEL E TARGET'!$S$18,'PAINEL E TARGET'!$S$19))))))))</f>
        <v>1. Fx de 90% a 99,9%</v>
      </c>
      <c r="DA902" s="17">
        <f>IFERROR(VLOOKUP($BW902,'PAINEL E TARGET'!$G$1:$Q$99,7,0),0)</f>
        <v>0.15</v>
      </c>
      <c r="DB902" s="17">
        <f>VLOOKUP(CZ902,'PAINEL E TARGET'!$S$10:$U$19,3,0)</f>
        <v>0.5</v>
      </c>
      <c r="DC902" s="16">
        <f t="shared" si="535"/>
        <v>140.625</v>
      </c>
      <c r="DD902" s="17">
        <f t="shared" si="521"/>
        <v>1.028</v>
      </c>
      <c r="DE902" s="33" t="str">
        <f>IF(DD902&gt;='PAINEL E TARGET'!$T$11,'PAINEL E TARGET'!$S$11,
IF(DD902&gt;='PAINEL E TARGET'!$T$12,'PAINEL E TARGET'!$S$12,
IF(DD902&gt;='PAINEL E TARGET'!$T$13,'PAINEL E TARGET'!$S$13,
IF(DD902&gt;='PAINEL E TARGET'!$T$14,'PAINEL E TARGET'!$S$14,
IF(DD902&gt;='PAINEL E TARGET'!$T$15,'PAINEL E TARGET'!$S$15,
IF(DD902&gt;='PAINEL E TARGET'!$T$16,'PAINEL E TARGET'!$S$16,
IF(DD902&gt;='PAINEL E TARGET'!$T$17,'PAINEL E TARGET'!$S$17,
IF(DD902&gt;='PAINEL E TARGET'!$T$18,'PAINEL E TARGET'!$S$18,'PAINEL E TARGET'!$S$19))))))))</f>
        <v>2. Fx de 100% a 104,9%</v>
      </c>
      <c r="DF902" s="17">
        <f>IFERROR(VLOOKUP($BW902,'PAINEL E TARGET'!$G$1:$Q$99,8,0),0)</f>
        <v>0.1</v>
      </c>
      <c r="DG902" s="17">
        <f>VLOOKUP(DE902,'PAINEL E TARGET'!$S$10:$U$19,3,0)</f>
        <v>1</v>
      </c>
      <c r="DH902" s="16">
        <f t="shared" si="536"/>
        <v>187.5</v>
      </c>
      <c r="DI902" s="17">
        <f t="shared" si="522"/>
        <v>0.9</v>
      </c>
      <c r="DJ902" s="33" t="str">
        <f>IF(DI902&gt;='PAINEL E TARGET'!$T$11,'PAINEL E TARGET'!$S$11,
IF(DI902&gt;='PAINEL E TARGET'!$T$12,'PAINEL E TARGET'!$S$12,
IF(DI902&gt;='PAINEL E TARGET'!$T$13,'PAINEL E TARGET'!$S$13,
IF(DI902&gt;='PAINEL E TARGET'!$T$14,'PAINEL E TARGET'!$S$14,
IF(DI902&gt;='PAINEL E TARGET'!$T$15,'PAINEL E TARGET'!$S$15,
IF(DI902&gt;='PAINEL E TARGET'!$T$16,'PAINEL E TARGET'!$S$16,
IF(DI902&gt;='PAINEL E TARGET'!$T$17,'PAINEL E TARGET'!$S$17,
IF(DI902&gt;='PAINEL E TARGET'!$T$18,'PAINEL E TARGET'!$S$18,'PAINEL E TARGET'!$S$19))))))))</f>
        <v>1. Fx de 90% a 99,9%</v>
      </c>
      <c r="DK902" s="17">
        <f>IFERROR(VLOOKUP($BW902,'PAINEL E TARGET'!$G$1:$Q$99,9,0),0)</f>
        <v>0.05</v>
      </c>
      <c r="DL902" s="17">
        <f>VLOOKUP(DJ902,'PAINEL E TARGET'!$S$10:$U$19,3,0)</f>
        <v>0.5</v>
      </c>
      <c r="DM902" s="16">
        <f t="shared" si="537"/>
        <v>46.875</v>
      </c>
      <c r="DN902" s="17">
        <f t="shared" si="523"/>
        <v>0.48299999999999998</v>
      </c>
      <c r="DO902" s="33" t="str">
        <f>IF(DN902&gt;='PAINEL E TARGET'!$T$11,'PAINEL E TARGET'!$S$11,
IF(DN902&gt;='PAINEL E TARGET'!$T$12,'PAINEL E TARGET'!$S$12,
IF(DN902&gt;='PAINEL E TARGET'!$T$13,'PAINEL E TARGET'!$S$13,
IF(DN902&gt;='PAINEL E TARGET'!$T$14,'PAINEL E TARGET'!$S$14,
IF(DN902&gt;='PAINEL E TARGET'!$T$15,'PAINEL E TARGET'!$S$15,
IF(DN902&gt;='PAINEL E TARGET'!$T$16,'PAINEL E TARGET'!$S$16,
IF(DN902&gt;='PAINEL E TARGET'!$T$17,'PAINEL E TARGET'!$S$17,
IF(DN902&gt;='PAINEL E TARGET'!$T$18,'PAINEL E TARGET'!$S$18,'PAINEL E TARGET'!$S$19))))))))</f>
        <v>Não elegível</v>
      </c>
      <c r="DP902" s="17">
        <f>IFERROR(VLOOKUP($BW902,'PAINEL E TARGET'!$G$1:$Q$99,10,0),0)</f>
        <v>0</v>
      </c>
      <c r="DQ902" s="17">
        <f>VLOOKUP(DO902,'PAINEL E TARGET'!$S$10:$U$19,3,0)</f>
        <v>0</v>
      </c>
      <c r="DR902" s="16">
        <f t="shared" si="538"/>
        <v>0</v>
      </c>
      <c r="DS902" s="17">
        <f t="shared" si="524"/>
        <v>0.77500000000000002</v>
      </c>
      <c r="DT902" s="16">
        <f>IF(DS902&gt;=1,VLOOKUP(BO902,'PAINEL E TARGET'!$S$1:$W$8,5,0),0)</f>
        <v>0</v>
      </c>
      <c r="DU902" s="16">
        <f t="shared" si="539"/>
        <v>1021.875</v>
      </c>
    </row>
    <row r="903" spans="2:125" s="32" customFormat="1" x14ac:dyDescent="0.2">
      <c r="B903" s="44">
        <v>43541</v>
      </c>
      <c r="C903" s="65">
        <v>1867</v>
      </c>
      <c r="D903" s="66" t="s">
        <v>894</v>
      </c>
      <c r="E903" s="65">
        <v>510</v>
      </c>
      <c r="F903" s="65" t="s">
        <v>944</v>
      </c>
      <c r="G903" s="67">
        <v>1639385.924208954</v>
      </c>
      <c r="H903" s="67">
        <v>935582.21728057577</v>
      </c>
      <c r="I903" s="67">
        <v>723504.26</v>
      </c>
      <c r="J903" s="68">
        <v>0.77331980732060579</v>
      </c>
      <c r="K903" s="67">
        <v>96835.160532751237</v>
      </c>
      <c r="L903" s="67">
        <v>654875.83570654993</v>
      </c>
      <c r="M903" s="67">
        <v>106457.59</v>
      </c>
      <c r="N903" s="67">
        <v>561866.05000000005</v>
      </c>
      <c r="O903" s="67">
        <v>1316433.9741225289</v>
      </c>
      <c r="P903" s="67" t="s">
        <v>1082</v>
      </c>
      <c r="Q903" s="67" t="s">
        <v>1082</v>
      </c>
      <c r="R903" s="67">
        <v>0</v>
      </c>
      <c r="S903" s="67">
        <v>0</v>
      </c>
      <c r="T903" s="68">
        <v>0.10027519934802706</v>
      </c>
      <c r="U903" s="68">
        <v>6.8948870340722945E-2</v>
      </c>
      <c r="V903" s="68">
        <v>0.68759644248046592</v>
      </c>
      <c r="W903" s="67">
        <v>75377.970000000016</v>
      </c>
      <c r="X903" s="67">
        <v>46080.159999999996</v>
      </c>
      <c r="Y903" s="68">
        <v>0.61132131841703863</v>
      </c>
      <c r="Z903" s="68">
        <v>0.13783422155369934</v>
      </c>
      <c r="AA903" s="68">
        <v>0.11271571958759384</v>
      </c>
      <c r="AB903" s="68">
        <v>0.81776294970172203</v>
      </c>
      <c r="AC903" s="67">
        <v>103611.49999999999</v>
      </c>
      <c r="AD903" s="67">
        <v>75330.58</v>
      </c>
      <c r="AE903" s="68">
        <v>0.72704844539457503</v>
      </c>
      <c r="AF903" s="43">
        <v>80</v>
      </c>
      <c r="AG903" s="43">
        <v>83</v>
      </c>
      <c r="AH903" s="43">
        <v>20</v>
      </c>
      <c r="AI903" s="43">
        <v>23</v>
      </c>
      <c r="AJ903" s="67">
        <v>38696.920000000006</v>
      </c>
      <c r="AK903" s="67">
        <v>26526</v>
      </c>
      <c r="AL903" s="68">
        <v>0.68548091165911906</v>
      </c>
      <c r="AM903" s="67">
        <v>2540.56</v>
      </c>
      <c r="AN903" s="67">
        <v>738.59999999999991</v>
      </c>
      <c r="AO903" s="68">
        <v>0.29072330509808858</v>
      </c>
      <c r="AP903" s="67">
        <v>2376.5100000000002</v>
      </c>
      <c r="AQ903" s="67">
        <v>1583.9099999999999</v>
      </c>
      <c r="AR903" s="68">
        <v>0.66648572907330483</v>
      </c>
      <c r="AS903" s="67">
        <v>31763.980000000003</v>
      </c>
      <c r="AT903" s="67">
        <v>17231.649999999998</v>
      </c>
      <c r="AU903" s="68">
        <v>0.5424902672775892</v>
      </c>
      <c r="AV903" s="43">
        <v>284.37</v>
      </c>
      <c r="AW903" s="43">
        <v>109.98</v>
      </c>
      <c r="AX903" s="69">
        <v>0.38674965713682879</v>
      </c>
      <c r="AY903" s="43">
        <v>96835.160532751237</v>
      </c>
      <c r="AZ903" s="43">
        <v>106457.59000000001</v>
      </c>
      <c r="BA903" s="43">
        <v>26472.434903849567</v>
      </c>
      <c r="BB903" s="43">
        <v>30638.41</v>
      </c>
      <c r="BC903" s="43">
        <v>169635.53267905832</v>
      </c>
      <c r="BD903" s="43">
        <v>46498.245027845267</v>
      </c>
      <c r="BE903" s="43">
        <v>132867.79999999999</v>
      </c>
      <c r="BF903" s="43">
        <v>182634.75999999998</v>
      </c>
      <c r="BG903" s="43">
        <v>499.85999999999996</v>
      </c>
      <c r="BH903" s="43">
        <v>39</v>
      </c>
      <c r="BI903" s="44">
        <v>43173</v>
      </c>
      <c r="BJ903" s="44">
        <v>43541</v>
      </c>
      <c r="BK903" s="44">
        <v>43172</v>
      </c>
      <c r="BL903" s="43">
        <f t="shared" si="525"/>
        <v>723504.26</v>
      </c>
      <c r="BM903" s="43">
        <f t="shared" si="526"/>
        <v>668323.64</v>
      </c>
      <c r="BO903" s="16" t="str">
        <f>IFERROR(VLOOKUP($C903,'PORTE LOJA'!A:B,2,0),"PORTE 1")</f>
        <v>PORTE 3</v>
      </c>
      <c r="BP903" s="16">
        <f>VLOOKUP(BO903,'PAINEL E TARGET'!$S$1:$W$8,3,0)</f>
        <v>2400</v>
      </c>
      <c r="BQ903" s="16">
        <f t="shared" si="504"/>
        <v>1</v>
      </c>
      <c r="BR903" s="16">
        <f t="shared" si="505"/>
        <v>1</v>
      </c>
      <c r="BS903" s="16">
        <f t="shared" si="506"/>
        <v>1</v>
      </c>
      <c r="BT903" s="16">
        <f t="shared" si="507"/>
        <v>1</v>
      </c>
      <c r="BU903" s="16">
        <f t="shared" si="508"/>
        <v>1</v>
      </c>
      <c r="BV903" s="16">
        <f t="shared" si="509"/>
        <v>1</v>
      </c>
      <c r="BW903" s="17" t="str">
        <f t="shared" si="527"/>
        <v>111111</v>
      </c>
      <c r="BY903" s="17">
        <f t="shared" si="510"/>
        <v>0.77300000000000002</v>
      </c>
      <c r="BZ903" s="17">
        <f t="shared" si="511"/>
        <v>0.88900000000000001</v>
      </c>
      <c r="CA903" s="17" t="str">
        <f t="shared" si="528"/>
        <v>Sem Retira</v>
      </c>
      <c r="CB903" s="17">
        <f t="shared" si="529"/>
        <v>0.88900000000000001</v>
      </c>
      <c r="CC903" s="33" t="str">
        <f>IF(CB903&gt;='PAINEL E TARGET'!$T$11,'PAINEL E TARGET'!$S$11,
IF(CB903&gt;='PAINEL E TARGET'!$T$12,'PAINEL E TARGET'!$S$12,
IF(CB903&gt;='PAINEL E TARGET'!$T$13,'PAINEL E TARGET'!$S$13,
IF(CB903&gt;='PAINEL E TARGET'!$T$14,'PAINEL E TARGET'!$S$14,
IF(CB903&gt;='PAINEL E TARGET'!$T$15,'PAINEL E TARGET'!$S$15,
IF(CB903&gt;='PAINEL E TARGET'!$T$16,'PAINEL E TARGET'!$S$16,
IF(CB903&gt;='PAINEL E TARGET'!$T$17,'PAINEL E TARGET'!$S$17,
IF(CB903&gt;='PAINEL E TARGET'!$T$18,'PAINEL E TARGET'!$S$18,'PAINEL E TARGET'!$S$19))))))))</f>
        <v>Não elegível</v>
      </c>
      <c r="CD903" s="17">
        <f>IFERROR(VLOOKUP($BW903,'PAINEL E TARGET'!$G$1:$Q$99,4,0),0)</f>
        <v>0.25</v>
      </c>
      <c r="CE903" s="17">
        <f>VLOOKUP(CC903,'PAINEL E TARGET'!$S$10:$U$19,3,0)</f>
        <v>0</v>
      </c>
      <c r="CF903" s="16">
        <f t="shared" si="530"/>
        <v>0</v>
      </c>
      <c r="CG903" s="17">
        <f t="shared" si="512"/>
        <v>0.68500000000000005</v>
      </c>
      <c r="CH903" s="17">
        <f t="shared" si="513"/>
        <v>0.29099999999999998</v>
      </c>
      <c r="CI903" s="17">
        <f t="shared" si="514"/>
        <v>0.66600000000000004</v>
      </c>
      <c r="CJ903" s="17">
        <f t="shared" si="515"/>
        <v>0.54200000000000004</v>
      </c>
      <c r="CK903" s="17">
        <f t="shared" si="516"/>
        <v>0.38700000000000001</v>
      </c>
      <c r="CL903" s="17">
        <f t="shared" si="517"/>
        <v>0.61099999999999999</v>
      </c>
      <c r="CM903" s="16">
        <f t="shared" si="518"/>
        <v>0</v>
      </c>
      <c r="CN903" s="17" t="str">
        <f t="shared" si="531"/>
        <v>não ok</v>
      </c>
      <c r="CO903" s="17">
        <f t="shared" si="532"/>
        <v>0</v>
      </c>
      <c r="CP903" s="33" t="str">
        <f>IF(CO903&gt;='PAINEL E TARGET'!$T$11,'PAINEL E TARGET'!$S$11,
IF(CO903&gt;='PAINEL E TARGET'!$T$12,'PAINEL E TARGET'!$S$12,
IF(CO903&gt;='PAINEL E TARGET'!$T$13,'PAINEL E TARGET'!$S$13,
IF(CO903&gt;='PAINEL E TARGET'!$T$14,'PAINEL E TARGET'!$S$14,
IF(CO903&gt;='PAINEL E TARGET'!$T$15,'PAINEL E TARGET'!$S$15,
IF(CO903&gt;='PAINEL E TARGET'!$T$16,'PAINEL E TARGET'!$S$16,
IF(CO903&gt;='PAINEL E TARGET'!$T$17,'PAINEL E TARGET'!$S$17,
IF(CO903&gt;='PAINEL E TARGET'!$T$18,'PAINEL E TARGET'!$S$18,'PAINEL E TARGET'!$S$19))))))))</f>
        <v>Não elegível</v>
      </c>
      <c r="CQ903" s="17">
        <f>IFERROR(VLOOKUP($BW903,'PAINEL E TARGET'!$G$1:$Q$99,5,0),0)</f>
        <v>0.25</v>
      </c>
      <c r="CR903" s="17">
        <f>VLOOKUP(CP903,'PAINEL E TARGET'!$S$10:$U$19,3,0)</f>
        <v>0</v>
      </c>
      <c r="CS903" s="16">
        <f t="shared" si="533"/>
        <v>0</v>
      </c>
      <c r="CT903" s="17">
        <f t="shared" si="519"/>
        <v>0.72699999999999998</v>
      </c>
      <c r="CU903" s="33" t="str">
        <f>IF(CT903&gt;='PAINEL E TARGET'!$T$11,'PAINEL E TARGET'!$S$11,
IF(CT903&gt;='PAINEL E TARGET'!$T$12,'PAINEL E TARGET'!$S$12,
IF(CT903&gt;='PAINEL E TARGET'!$T$13,'PAINEL E TARGET'!$S$13,
IF(CT903&gt;='PAINEL E TARGET'!$T$14,'PAINEL E TARGET'!$S$14,
IF(CT903&gt;='PAINEL E TARGET'!$T$15,'PAINEL E TARGET'!$S$15,
IF(CT903&gt;='PAINEL E TARGET'!$T$16,'PAINEL E TARGET'!$S$16,
IF(CT903&gt;='PAINEL E TARGET'!$T$17,'PAINEL E TARGET'!$S$17,
IF(CT903&gt;='PAINEL E TARGET'!$T$18,'PAINEL E TARGET'!$S$18,'PAINEL E TARGET'!$S$19))))))))</f>
        <v>Não elegível</v>
      </c>
      <c r="CV903" s="17">
        <f>IFERROR(VLOOKUP($BW903,'PAINEL E TARGET'!$G$1:$Q$99,6,0),0)</f>
        <v>0.2</v>
      </c>
      <c r="CW903" s="17">
        <f>VLOOKUP(CU903,'PAINEL E TARGET'!$S$10:$U$19,3,0)</f>
        <v>0</v>
      </c>
      <c r="CX903" s="16">
        <f t="shared" si="534"/>
        <v>0</v>
      </c>
      <c r="CY903" s="17">
        <f t="shared" si="520"/>
        <v>1.099</v>
      </c>
      <c r="CZ903" s="33" t="str">
        <f>IF(CY903&gt;='PAINEL E TARGET'!$T$11,'PAINEL E TARGET'!$S$11,
IF(CY903&gt;='PAINEL E TARGET'!$T$12,'PAINEL E TARGET'!$S$12,
IF(CY903&gt;='PAINEL E TARGET'!$T$13,'PAINEL E TARGET'!$S$13,
IF(CY903&gt;='PAINEL E TARGET'!$T$14,'PAINEL E TARGET'!$S$14,
IF(CY903&gt;='PAINEL E TARGET'!$T$15,'PAINEL E TARGET'!$S$15,
IF(CY903&gt;='PAINEL E TARGET'!$T$16,'PAINEL E TARGET'!$S$16,
IF(CY903&gt;='PAINEL E TARGET'!$T$17,'PAINEL E TARGET'!$S$17,
IF(CY903&gt;='PAINEL E TARGET'!$T$18,'PAINEL E TARGET'!$S$18,'PAINEL E TARGET'!$S$19))))))))</f>
        <v>3. Fx de 105% a 109,9%</v>
      </c>
      <c r="DA903" s="17">
        <f>IFERROR(VLOOKUP($BW903,'PAINEL E TARGET'!$G$1:$Q$99,7,0),0)</f>
        <v>0.15</v>
      </c>
      <c r="DB903" s="17">
        <f>VLOOKUP(CZ903,'PAINEL E TARGET'!$S$10:$U$19,3,0)</f>
        <v>1.1000000000000001</v>
      </c>
      <c r="DC903" s="16">
        <f t="shared" si="535"/>
        <v>396</v>
      </c>
      <c r="DD903" s="17">
        <f t="shared" si="521"/>
        <v>1.157</v>
      </c>
      <c r="DE903" s="33" t="str">
        <f>IF(DD903&gt;='PAINEL E TARGET'!$T$11,'PAINEL E TARGET'!$S$11,
IF(DD903&gt;='PAINEL E TARGET'!$T$12,'PAINEL E TARGET'!$S$12,
IF(DD903&gt;='PAINEL E TARGET'!$T$13,'PAINEL E TARGET'!$S$13,
IF(DD903&gt;='PAINEL E TARGET'!$T$14,'PAINEL E TARGET'!$S$14,
IF(DD903&gt;='PAINEL E TARGET'!$T$15,'PAINEL E TARGET'!$S$15,
IF(DD903&gt;='PAINEL E TARGET'!$T$16,'PAINEL E TARGET'!$S$16,
IF(DD903&gt;='PAINEL E TARGET'!$T$17,'PAINEL E TARGET'!$S$17,
IF(DD903&gt;='PAINEL E TARGET'!$T$18,'PAINEL E TARGET'!$S$18,'PAINEL E TARGET'!$S$19))))))))</f>
        <v>5. Fx de 115% a 119,9%</v>
      </c>
      <c r="DF903" s="17">
        <f>IFERROR(VLOOKUP($BW903,'PAINEL E TARGET'!$G$1:$Q$99,8,0),0)</f>
        <v>0.1</v>
      </c>
      <c r="DG903" s="17">
        <f>VLOOKUP(DE903,'PAINEL E TARGET'!$S$10:$U$19,3,0)</f>
        <v>1.3</v>
      </c>
      <c r="DH903" s="16">
        <f t="shared" si="536"/>
        <v>312</v>
      </c>
      <c r="DI903" s="17">
        <f t="shared" si="522"/>
        <v>1.1499999999999999</v>
      </c>
      <c r="DJ903" s="33" t="str">
        <f>IF(DI903&gt;='PAINEL E TARGET'!$T$11,'PAINEL E TARGET'!$S$11,
IF(DI903&gt;='PAINEL E TARGET'!$T$12,'PAINEL E TARGET'!$S$12,
IF(DI903&gt;='PAINEL E TARGET'!$T$13,'PAINEL E TARGET'!$S$13,
IF(DI903&gt;='PAINEL E TARGET'!$T$14,'PAINEL E TARGET'!$S$14,
IF(DI903&gt;='PAINEL E TARGET'!$T$15,'PAINEL E TARGET'!$S$15,
IF(DI903&gt;='PAINEL E TARGET'!$T$16,'PAINEL E TARGET'!$S$16,
IF(DI903&gt;='PAINEL E TARGET'!$T$17,'PAINEL E TARGET'!$S$17,
IF(DI903&gt;='PAINEL E TARGET'!$T$18,'PAINEL E TARGET'!$S$18,'PAINEL E TARGET'!$S$19))))))))</f>
        <v>5. Fx de 115% a 119,9%</v>
      </c>
      <c r="DK903" s="17">
        <f>IFERROR(VLOOKUP($BW903,'PAINEL E TARGET'!$G$1:$Q$99,9,0),0)</f>
        <v>0.05</v>
      </c>
      <c r="DL903" s="17">
        <f>VLOOKUP(DJ903,'PAINEL E TARGET'!$S$10:$U$19,3,0)</f>
        <v>1.3</v>
      </c>
      <c r="DM903" s="16">
        <f t="shared" si="537"/>
        <v>156</v>
      </c>
      <c r="DN903" s="17">
        <f t="shared" si="523"/>
        <v>0.38700000000000001</v>
      </c>
      <c r="DO903" s="33" t="str">
        <f>IF(DN903&gt;='PAINEL E TARGET'!$T$11,'PAINEL E TARGET'!$S$11,
IF(DN903&gt;='PAINEL E TARGET'!$T$12,'PAINEL E TARGET'!$S$12,
IF(DN903&gt;='PAINEL E TARGET'!$T$13,'PAINEL E TARGET'!$S$13,
IF(DN903&gt;='PAINEL E TARGET'!$T$14,'PAINEL E TARGET'!$S$14,
IF(DN903&gt;='PAINEL E TARGET'!$T$15,'PAINEL E TARGET'!$S$15,
IF(DN903&gt;='PAINEL E TARGET'!$T$16,'PAINEL E TARGET'!$S$16,
IF(DN903&gt;='PAINEL E TARGET'!$T$17,'PAINEL E TARGET'!$S$17,
IF(DN903&gt;='PAINEL E TARGET'!$T$18,'PAINEL E TARGET'!$S$18,'PAINEL E TARGET'!$S$19))))))))</f>
        <v>Não elegível</v>
      </c>
      <c r="DP903" s="17">
        <f>IFERROR(VLOOKUP($BW903,'PAINEL E TARGET'!$G$1:$Q$99,10,0),0)</f>
        <v>0</v>
      </c>
      <c r="DQ903" s="17">
        <f>VLOOKUP(DO903,'PAINEL E TARGET'!$S$10:$U$19,3,0)</f>
        <v>0</v>
      </c>
      <c r="DR903" s="16">
        <f t="shared" si="538"/>
        <v>0</v>
      </c>
      <c r="DS903" s="17">
        <f t="shared" si="524"/>
        <v>1.038</v>
      </c>
      <c r="DT903" s="16">
        <f>IF(DS903&gt;=1,VLOOKUP(BO903,'PAINEL E TARGET'!$S$1:$W$8,5,0),0)</f>
        <v>240</v>
      </c>
      <c r="DU903" s="16">
        <f t="shared" si="539"/>
        <v>1104</v>
      </c>
    </row>
    <row r="904" spans="2:125" s="32" customFormat="1" x14ac:dyDescent="0.2">
      <c r="B904" s="44">
        <v>43541</v>
      </c>
      <c r="C904" s="65">
        <v>1884</v>
      </c>
      <c r="D904" s="66" t="s">
        <v>984</v>
      </c>
      <c r="E904" s="65">
        <v>417</v>
      </c>
      <c r="F904" s="65" t="s">
        <v>1020</v>
      </c>
      <c r="G904" s="67">
        <v>1323766.7253750905</v>
      </c>
      <c r="H904" s="67">
        <v>611002.32731299207</v>
      </c>
      <c r="I904" s="67">
        <v>862195.7699999999</v>
      </c>
      <c r="J904" s="68">
        <v>1.411116998181795</v>
      </c>
      <c r="K904" s="67">
        <v>107408.25986489469</v>
      </c>
      <c r="L904" s="67">
        <v>497530.27806810779</v>
      </c>
      <c r="M904" s="67">
        <v>162266.48000000001</v>
      </c>
      <c r="N904" s="67">
        <v>695119.09</v>
      </c>
      <c r="O904" s="67">
        <v>1311425.7151034777</v>
      </c>
      <c r="P904" s="67" t="s">
        <v>1082</v>
      </c>
      <c r="Q904" s="67" t="s">
        <v>1082</v>
      </c>
      <c r="R904" s="67">
        <v>0</v>
      </c>
      <c r="S904" s="67">
        <v>0</v>
      </c>
      <c r="T904" s="68">
        <v>0.11184175872011168</v>
      </c>
      <c r="U904" s="68">
        <v>0.11758695682270462</v>
      </c>
      <c r="V904" s="68">
        <v>1.0513689892607154</v>
      </c>
      <c r="W904" s="67">
        <v>67657.389999999985</v>
      </c>
      <c r="X904" s="67">
        <v>100817.35999999999</v>
      </c>
      <c r="Y904" s="68">
        <v>1.4901160095002188</v>
      </c>
      <c r="Z904" s="68">
        <v>8.6495547429968817E-2</v>
      </c>
      <c r="AA904" s="68">
        <v>0.10287974638994683</v>
      </c>
      <c r="AB904" s="68">
        <v>1.1894224552222585</v>
      </c>
      <c r="AC904" s="67">
        <v>52324.490000000005</v>
      </c>
      <c r="AD904" s="67">
        <v>88207.61</v>
      </c>
      <c r="AE904" s="68">
        <v>1.6857805971926336</v>
      </c>
      <c r="AF904" s="43">
        <v>80</v>
      </c>
      <c r="AG904" s="43">
        <v>63</v>
      </c>
      <c r="AH904" s="43">
        <v>26</v>
      </c>
      <c r="AI904" s="43">
        <v>44</v>
      </c>
      <c r="AJ904" s="67">
        <v>47594.1</v>
      </c>
      <c r="AK904" s="67">
        <v>66863</v>
      </c>
      <c r="AL904" s="68">
        <v>1.4048590056330512</v>
      </c>
      <c r="AM904" s="67">
        <v>7451.5999999999995</v>
      </c>
      <c r="AN904" s="67">
        <v>9846.75</v>
      </c>
      <c r="AO904" s="68">
        <v>1.3214276128616673</v>
      </c>
      <c r="AP904" s="67">
        <v>3921.2799999999997</v>
      </c>
      <c r="AQ904" s="67">
        <v>7787.82</v>
      </c>
      <c r="AR904" s="68">
        <v>1.9860402725640607</v>
      </c>
      <c r="AS904" s="67">
        <v>8690.41</v>
      </c>
      <c r="AT904" s="67">
        <v>16319.789999999999</v>
      </c>
      <c r="AU904" s="68">
        <v>1.8779079468057318</v>
      </c>
      <c r="AV904" s="43">
        <v>348.15999999999997</v>
      </c>
      <c r="AW904" s="43">
        <v>884.81000000000006</v>
      </c>
      <c r="AX904" s="69">
        <v>2.5413890165441182</v>
      </c>
      <c r="AY904" s="43">
        <v>107408.25986489469</v>
      </c>
      <c r="AZ904" s="43">
        <v>162266.47999999998</v>
      </c>
      <c r="BA904" s="43">
        <v>18988.058395758198</v>
      </c>
      <c r="BB904" s="43">
        <v>28814.020000000004</v>
      </c>
      <c r="BC904" s="43">
        <v>233002.73615876932</v>
      </c>
      <c r="BD904" s="43">
        <v>41186.866670843243</v>
      </c>
      <c r="BE904" s="43">
        <v>147872.53</v>
      </c>
      <c r="BF904" s="43">
        <v>114360.83</v>
      </c>
      <c r="BG904" s="43">
        <v>755.92</v>
      </c>
      <c r="BH904" s="43">
        <v>81</v>
      </c>
      <c r="BI904" s="44">
        <v>43173</v>
      </c>
      <c r="BJ904" s="44">
        <v>43541</v>
      </c>
      <c r="BK904" s="44">
        <v>43172</v>
      </c>
      <c r="BL904" s="43">
        <f t="shared" si="525"/>
        <v>862195.7699999999</v>
      </c>
      <c r="BM904" s="43">
        <f t="shared" si="526"/>
        <v>857385.57</v>
      </c>
      <c r="BO904" s="16" t="str">
        <f>IFERROR(VLOOKUP($C904,'PORTE LOJA'!A:B,2,0),"PORTE 1")</f>
        <v>PORTE 3</v>
      </c>
      <c r="BP904" s="16">
        <f>VLOOKUP(BO904,'PAINEL E TARGET'!$S$1:$W$8,3,0)</f>
        <v>2400</v>
      </c>
      <c r="BQ904" s="16">
        <f t="shared" si="504"/>
        <v>1</v>
      </c>
      <c r="BR904" s="16">
        <f t="shared" si="505"/>
        <v>1</v>
      </c>
      <c r="BS904" s="16">
        <f t="shared" si="506"/>
        <v>1</v>
      </c>
      <c r="BT904" s="16">
        <f t="shared" si="507"/>
        <v>1</v>
      </c>
      <c r="BU904" s="16">
        <f t="shared" si="508"/>
        <v>1</v>
      </c>
      <c r="BV904" s="16">
        <f t="shared" si="509"/>
        <v>1</v>
      </c>
      <c r="BW904" s="17" t="str">
        <f t="shared" si="527"/>
        <v>111111</v>
      </c>
      <c r="BY904" s="17">
        <f t="shared" si="510"/>
        <v>1.411</v>
      </c>
      <c r="BZ904" s="17">
        <f t="shared" si="511"/>
        <v>1.417</v>
      </c>
      <c r="CA904" s="17" t="str">
        <f t="shared" si="528"/>
        <v>Sem Retira</v>
      </c>
      <c r="CB904" s="17">
        <f t="shared" si="529"/>
        <v>1.417</v>
      </c>
      <c r="CC904" s="33" t="str">
        <f>IF(CB904&gt;='PAINEL E TARGET'!$T$11,'PAINEL E TARGET'!$S$11,
IF(CB904&gt;='PAINEL E TARGET'!$T$12,'PAINEL E TARGET'!$S$12,
IF(CB904&gt;='PAINEL E TARGET'!$T$13,'PAINEL E TARGET'!$S$13,
IF(CB904&gt;='PAINEL E TARGET'!$T$14,'PAINEL E TARGET'!$S$14,
IF(CB904&gt;='PAINEL E TARGET'!$T$15,'PAINEL E TARGET'!$S$15,
IF(CB904&gt;='PAINEL E TARGET'!$T$16,'PAINEL E TARGET'!$S$16,
IF(CB904&gt;='PAINEL E TARGET'!$T$17,'PAINEL E TARGET'!$S$17,
IF(CB904&gt;='PAINEL E TARGET'!$T$18,'PAINEL E TARGET'!$S$18,'PAINEL E TARGET'!$S$19))))))))</f>
        <v>8. Fx de 130% ou mais</v>
      </c>
      <c r="CD904" s="17">
        <f>IFERROR(VLOOKUP($BW904,'PAINEL E TARGET'!$G$1:$Q$99,4,0),0)</f>
        <v>0.25</v>
      </c>
      <c r="CE904" s="17">
        <f>VLOOKUP(CC904,'PAINEL E TARGET'!$S$10:$U$19,3,0)</f>
        <v>1.6</v>
      </c>
      <c r="CF904" s="16">
        <f t="shared" si="530"/>
        <v>960</v>
      </c>
      <c r="CG904" s="17">
        <f t="shared" si="512"/>
        <v>1.405</v>
      </c>
      <c r="CH904" s="17">
        <f t="shared" si="513"/>
        <v>1.321</v>
      </c>
      <c r="CI904" s="17">
        <f t="shared" si="514"/>
        <v>1.986</v>
      </c>
      <c r="CJ904" s="17">
        <f t="shared" si="515"/>
        <v>1.8779999999999999</v>
      </c>
      <c r="CK904" s="17">
        <f t="shared" si="516"/>
        <v>2.5409999999999999</v>
      </c>
      <c r="CL904" s="17">
        <f t="shared" si="517"/>
        <v>1.49</v>
      </c>
      <c r="CM904" s="16">
        <f t="shared" si="518"/>
        <v>5</v>
      </c>
      <c r="CN904" s="17" t="str">
        <f t="shared" si="531"/>
        <v>ok</v>
      </c>
      <c r="CO904" s="17">
        <f t="shared" si="532"/>
        <v>1.49</v>
      </c>
      <c r="CP904" s="33" t="str">
        <f>IF(CO904&gt;='PAINEL E TARGET'!$T$11,'PAINEL E TARGET'!$S$11,
IF(CO904&gt;='PAINEL E TARGET'!$T$12,'PAINEL E TARGET'!$S$12,
IF(CO904&gt;='PAINEL E TARGET'!$T$13,'PAINEL E TARGET'!$S$13,
IF(CO904&gt;='PAINEL E TARGET'!$T$14,'PAINEL E TARGET'!$S$14,
IF(CO904&gt;='PAINEL E TARGET'!$T$15,'PAINEL E TARGET'!$S$15,
IF(CO904&gt;='PAINEL E TARGET'!$T$16,'PAINEL E TARGET'!$S$16,
IF(CO904&gt;='PAINEL E TARGET'!$T$17,'PAINEL E TARGET'!$S$17,
IF(CO904&gt;='PAINEL E TARGET'!$T$18,'PAINEL E TARGET'!$S$18,'PAINEL E TARGET'!$S$19))))))))</f>
        <v>8. Fx de 130% ou mais</v>
      </c>
      <c r="CQ904" s="17">
        <f>IFERROR(VLOOKUP($BW904,'PAINEL E TARGET'!$G$1:$Q$99,5,0),0)</f>
        <v>0.25</v>
      </c>
      <c r="CR904" s="17">
        <f>VLOOKUP(CP904,'PAINEL E TARGET'!$S$10:$U$19,3,0)</f>
        <v>1.6</v>
      </c>
      <c r="CS904" s="16">
        <f t="shared" si="533"/>
        <v>960</v>
      </c>
      <c r="CT904" s="17">
        <f t="shared" si="519"/>
        <v>1.6859999999999999</v>
      </c>
      <c r="CU904" s="33" t="str">
        <f>IF(CT904&gt;='PAINEL E TARGET'!$T$11,'PAINEL E TARGET'!$S$11,
IF(CT904&gt;='PAINEL E TARGET'!$T$12,'PAINEL E TARGET'!$S$12,
IF(CT904&gt;='PAINEL E TARGET'!$T$13,'PAINEL E TARGET'!$S$13,
IF(CT904&gt;='PAINEL E TARGET'!$T$14,'PAINEL E TARGET'!$S$14,
IF(CT904&gt;='PAINEL E TARGET'!$T$15,'PAINEL E TARGET'!$S$15,
IF(CT904&gt;='PAINEL E TARGET'!$T$16,'PAINEL E TARGET'!$S$16,
IF(CT904&gt;='PAINEL E TARGET'!$T$17,'PAINEL E TARGET'!$S$17,
IF(CT904&gt;='PAINEL E TARGET'!$T$18,'PAINEL E TARGET'!$S$18,'PAINEL E TARGET'!$S$19))))))))</f>
        <v>8. Fx de 130% ou mais</v>
      </c>
      <c r="CV904" s="17">
        <f>IFERROR(VLOOKUP($BW904,'PAINEL E TARGET'!$G$1:$Q$99,6,0),0)</f>
        <v>0.2</v>
      </c>
      <c r="CW904" s="17">
        <f>VLOOKUP(CU904,'PAINEL E TARGET'!$S$10:$U$19,3,0)</f>
        <v>1.6</v>
      </c>
      <c r="CX904" s="16">
        <f t="shared" si="534"/>
        <v>768.00000000000011</v>
      </c>
      <c r="CY904" s="17">
        <f t="shared" si="520"/>
        <v>1.5109999999999999</v>
      </c>
      <c r="CZ904" s="33" t="str">
        <f>IF(CY904&gt;='PAINEL E TARGET'!$T$11,'PAINEL E TARGET'!$S$11,
IF(CY904&gt;='PAINEL E TARGET'!$T$12,'PAINEL E TARGET'!$S$12,
IF(CY904&gt;='PAINEL E TARGET'!$T$13,'PAINEL E TARGET'!$S$13,
IF(CY904&gt;='PAINEL E TARGET'!$T$14,'PAINEL E TARGET'!$S$14,
IF(CY904&gt;='PAINEL E TARGET'!$T$15,'PAINEL E TARGET'!$S$15,
IF(CY904&gt;='PAINEL E TARGET'!$T$16,'PAINEL E TARGET'!$S$16,
IF(CY904&gt;='PAINEL E TARGET'!$T$17,'PAINEL E TARGET'!$S$17,
IF(CY904&gt;='PAINEL E TARGET'!$T$18,'PAINEL E TARGET'!$S$18,'PAINEL E TARGET'!$S$19))))))))</f>
        <v>8. Fx de 130% ou mais</v>
      </c>
      <c r="DA904" s="17">
        <f>IFERROR(VLOOKUP($BW904,'PAINEL E TARGET'!$G$1:$Q$99,7,0),0)</f>
        <v>0.15</v>
      </c>
      <c r="DB904" s="17">
        <f>VLOOKUP(CZ904,'PAINEL E TARGET'!$S$10:$U$19,3,0)</f>
        <v>1.6</v>
      </c>
      <c r="DC904" s="16">
        <f t="shared" si="535"/>
        <v>576</v>
      </c>
      <c r="DD904" s="17">
        <f t="shared" si="521"/>
        <v>1.5169999999999999</v>
      </c>
      <c r="DE904" s="33" t="str">
        <f>IF(DD904&gt;='PAINEL E TARGET'!$T$11,'PAINEL E TARGET'!$S$11,
IF(DD904&gt;='PAINEL E TARGET'!$T$12,'PAINEL E TARGET'!$S$12,
IF(DD904&gt;='PAINEL E TARGET'!$T$13,'PAINEL E TARGET'!$S$13,
IF(DD904&gt;='PAINEL E TARGET'!$T$14,'PAINEL E TARGET'!$S$14,
IF(DD904&gt;='PAINEL E TARGET'!$T$15,'PAINEL E TARGET'!$S$15,
IF(DD904&gt;='PAINEL E TARGET'!$T$16,'PAINEL E TARGET'!$S$16,
IF(DD904&gt;='PAINEL E TARGET'!$T$17,'PAINEL E TARGET'!$S$17,
IF(DD904&gt;='PAINEL E TARGET'!$T$18,'PAINEL E TARGET'!$S$18,'PAINEL E TARGET'!$S$19))))))))</f>
        <v>8. Fx de 130% ou mais</v>
      </c>
      <c r="DF904" s="17">
        <f>IFERROR(VLOOKUP($BW904,'PAINEL E TARGET'!$G$1:$Q$99,8,0),0)</f>
        <v>0.1</v>
      </c>
      <c r="DG904" s="17">
        <f>VLOOKUP(DE904,'PAINEL E TARGET'!$S$10:$U$19,3,0)</f>
        <v>1.6</v>
      </c>
      <c r="DH904" s="16">
        <f t="shared" si="536"/>
        <v>384.00000000000006</v>
      </c>
      <c r="DI904" s="17">
        <f t="shared" si="522"/>
        <v>1.6919999999999999</v>
      </c>
      <c r="DJ904" s="33" t="str">
        <f>IF(DI904&gt;='PAINEL E TARGET'!$T$11,'PAINEL E TARGET'!$S$11,
IF(DI904&gt;='PAINEL E TARGET'!$T$12,'PAINEL E TARGET'!$S$12,
IF(DI904&gt;='PAINEL E TARGET'!$T$13,'PAINEL E TARGET'!$S$13,
IF(DI904&gt;='PAINEL E TARGET'!$T$14,'PAINEL E TARGET'!$S$14,
IF(DI904&gt;='PAINEL E TARGET'!$T$15,'PAINEL E TARGET'!$S$15,
IF(DI904&gt;='PAINEL E TARGET'!$T$16,'PAINEL E TARGET'!$S$16,
IF(DI904&gt;='PAINEL E TARGET'!$T$17,'PAINEL E TARGET'!$S$17,
IF(DI904&gt;='PAINEL E TARGET'!$T$18,'PAINEL E TARGET'!$S$18,'PAINEL E TARGET'!$S$19))))))))</f>
        <v>8. Fx de 130% ou mais</v>
      </c>
      <c r="DK904" s="17">
        <f>IFERROR(VLOOKUP($BW904,'PAINEL E TARGET'!$G$1:$Q$99,9,0),0)</f>
        <v>0.05</v>
      </c>
      <c r="DL904" s="17">
        <f>VLOOKUP(DJ904,'PAINEL E TARGET'!$S$10:$U$19,3,0)</f>
        <v>1.6</v>
      </c>
      <c r="DM904" s="16">
        <f t="shared" si="537"/>
        <v>192.00000000000003</v>
      </c>
      <c r="DN904" s="17">
        <f t="shared" si="523"/>
        <v>2.5409999999999999</v>
      </c>
      <c r="DO904" s="33" t="str">
        <f>IF(DN904&gt;='PAINEL E TARGET'!$T$11,'PAINEL E TARGET'!$S$11,
IF(DN904&gt;='PAINEL E TARGET'!$T$12,'PAINEL E TARGET'!$S$12,
IF(DN904&gt;='PAINEL E TARGET'!$T$13,'PAINEL E TARGET'!$S$13,
IF(DN904&gt;='PAINEL E TARGET'!$T$14,'PAINEL E TARGET'!$S$14,
IF(DN904&gt;='PAINEL E TARGET'!$T$15,'PAINEL E TARGET'!$S$15,
IF(DN904&gt;='PAINEL E TARGET'!$T$16,'PAINEL E TARGET'!$S$16,
IF(DN904&gt;='PAINEL E TARGET'!$T$17,'PAINEL E TARGET'!$S$17,
IF(DN904&gt;='PAINEL E TARGET'!$T$18,'PAINEL E TARGET'!$S$18,'PAINEL E TARGET'!$S$19))))))))</f>
        <v>8. Fx de 130% ou mais</v>
      </c>
      <c r="DP904" s="17">
        <f>IFERROR(VLOOKUP($BW904,'PAINEL E TARGET'!$G$1:$Q$99,10,0),0)</f>
        <v>0</v>
      </c>
      <c r="DQ904" s="17">
        <f>VLOOKUP(DO904,'PAINEL E TARGET'!$S$10:$U$19,3,0)</f>
        <v>1.6</v>
      </c>
      <c r="DR904" s="16">
        <f t="shared" si="538"/>
        <v>0</v>
      </c>
      <c r="DS904" s="17">
        <f t="shared" si="524"/>
        <v>0.78800000000000003</v>
      </c>
      <c r="DT904" s="16">
        <f>IF(DS904&gt;=1,VLOOKUP(BO904,'PAINEL E TARGET'!$S$1:$W$8,5,0),0)</f>
        <v>0</v>
      </c>
      <c r="DU904" s="16">
        <f t="shared" si="539"/>
        <v>3840</v>
      </c>
    </row>
    <row r="905" spans="2:125" s="32" customFormat="1" x14ac:dyDescent="0.2">
      <c r="B905" s="44">
        <v>43541</v>
      </c>
      <c r="C905" s="65">
        <v>1886</v>
      </c>
      <c r="D905" s="66" t="s">
        <v>895</v>
      </c>
      <c r="E905" s="65">
        <v>510</v>
      </c>
      <c r="F905" s="65" t="s">
        <v>944</v>
      </c>
      <c r="G905" s="67">
        <v>721538.11048179783</v>
      </c>
      <c r="H905" s="67">
        <v>414912.86460803478</v>
      </c>
      <c r="I905" s="67">
        <v>385053.92</v>
      </c>
      <c r="J905" s="68">
        <v>0.92803562589884425</v>
      </c>
      <c r="K905" s="67">
        <v>20141.42930793397</v>
      </c>
      <c r="L905" s="67">
        <v>347715.87789850228</v>
      </c>
      <c r="M905" s="67">
        <v>30785.5</v>
      </c>
      <c r="N905" s="67">
        <v>333549.14</v>
      </c>
      <c r="O905" s="67">
        <v>643195.99647367734</v>
      </c>
      <c r="P905" s="67" t="s">
        <v>1082</v>
      </c>
      <c r="Q905" s="67" t="s">
        <v>1082</v>
      </c>
      <c r="R905" s="67">
        <v>0</v>
      </c>
      <c r="S905" s="67">
        <v>1125.5</v>
      </c>
      <c r="T905" s="68">
        <v>8.8970177726096666E-2</v>
      </c>
      <c r="U905" s="68">
        <v>6.4098626471531764E-2</v>
      </c>
      <c r="V905" s="68">
        <v>0.72045069606206258</v>
      </c>
      <c r="W905" s="67">
        <v>32728.329999999998</v>
      </c>
      <c r="X905" s="67">
        <v>23353.35</v>
      </c>
      <c r="Y905" s="68">
        <v>0.71355153165468566</v>
      </c>
      <c r="Z905" s="68">
        <v>9.5661549493842077E-2</v>
      </c>
      <c r="AA905" s="68">
        <v>9.3602271801550355E-2</v>
      </c>
      <c r="AB905" s="68">
        <v>0.97847329775455616</v>
      </c>
      <c r="AC905" s="67">
        <v>35189.799999999996</v>
      </c>
      <c r="AD905" s="67">
        <v>34102.550000000003</v>
      </c>
      <c r="AE905" s="68">
        <v>0.96910326287731119</v>
      </c>
      <c r="AF905" s="43">
        <v>80</v>
      </c>
      <c r="AG905" s="43">
        <v>78</v>
      </c>
      <c r="AH905" s="43">
        <v>13</v>
      </c>
      <c r="AI905" s="43">
        <v>17</v>
      </c>
      <c r="AJ905" s="67">
        <v>16245.76</v>
      </c>
      <c r="AK905" s="67">
        <v>16252.82</v>
      </c>
      <c r="AL905" s="68">
        <v>1.000434574929089</v>
      </c>
      <c r="AM905" s="67">
        <v>3526.03</v>
      </c>
      <c r="AN905" s="67">
        <v>1650.2</v>
      </c>
      <c r="AO905" s="68">
        <v>0.46800509354713371</v>
      </c>
      <c r="AP905" s="67">
        <v>1357.73</v>
      </c>
      <c r="AQ905" s="67">
        <v>299.98</v>
      </c>
      <c r="AR905" s="68">
        <v>0.22094230811722509</v>
      </c>
      <c r="AS905" s="67">
        <v>11598.810000000001</v>
      </c>
      <c r="AT905" s="67">
        <v>5150.3500000000004</v>
      </c>
      <c r="AU905" s="68">
        <v>0.44404124216191143</v>
      </c>
      <c r="AV905" s="43">
        <v>284.09999999999997</v>
      </c>
      <c r="AW905" s="43">
        <v>44.99</v>
      </c>
      <c r="AX905" s="69">
        <v>0.15835973248856039</v>
      </c>
      <c r="AY905" s="43">
        <v>20141.42930793397</v>
      </c>
      <c r="AZ905" s="43">
        <v>30785.5</v>
      </c>
      <c r="BA905" s="43">
        <v>15342.263975930093</v>
      </c>
      <c r="BB905" s="43">
        <v>21511.019999999997</v>
      </c>
      <c r="BC905" s="43">
        <v>35167.244860455408</v>
      </c>
      <c r="BD905" s="43">
        <v>26946.919417602385</v>
      </c>
      <c r="BE905" s="43">
        <v>57441.259999999995</v>
      </c>
      <c r="BF905" s="43">
        <v>61761.399999999994</v>
      </c>
      <c r="BG905" s="43">
        <v>499.85999999999996</v>
      </c>
      <c r="BH905" s="43">
        <v>30</v>
      </c>
      <c r="BI905" s="44">
        <v>43173</v>
      </c>
      <c r="BJ905" s="44">
        <v>43541</v>
      </c>
      <c r="BK905" s="44">
        <v>43172</v>
      </c>
      <c r="BL905" s="43">
        <f t="shared" si="525"/>
        <v>386179.42</v>
      </c>
      <c r="BM905" s="43">
        <f t="shared" si="526"/>
        <v>365460.14</v>
      </c>
      <c r="BO905" s="16" t="str">
        <f>IFERROR(VLOOKUP($C905,'PORTE LOJA'!A:B,2,0),"PORTE 1")</f>
        <v>PORTE 1</v>
      </c>
      <c r="BP905" s="16">
        <f>VLOOKUP(BO905,'PAINEL E TARGET'!$S$1:$W$8,3,0)</f>
        <v>1650</v>
      </c>
      <c r="BQ905" s="16">
        <f t="shared" si="504"/>
        <v>1</v>
      </c>
      <c r="BR905" s="16">
        <f t="shared" si="505"/>
        <v>1</v>
      </c>
      <c r="BS905" s="16">
        <f t="shared" si="506"/>
        <v>1</v>
      </c>
      <c r="BT905" s="16">
        <f t="shared" si="507"/>
        <v>1</v>
      </c>
      <c r="BU905" s="16">
        <f t="shared" si="508"/>
        <v>1</v>
      </c>
      <c r="BV905" s="16">
        <f t="shared" si="509"/>
        <v>1</v>
      </c>
      <c r="BW905" s="17" t="str">
        <f t="shared" si="527"/>
        <v>111111</v>
      </c>
      <c r="BY905" s="17">
        <f t="shared" si="510"/>
        <v>0.93100000000000005</v>
      </c>
      <c r="BZ905" s="17">
        <f t="shared" si="511"/>
        <v>0.99299999999999999</v>
      </c>
      <c r="CA905" s="17" t="str">
        <f t="shared" si="528"/>
        <v>Sem Retira</v>
      </c>
      <c r="CB905" s="17">
        <f t="shared" si="529"/>
        <v>0.99299999999999999</v>
      </c>
      <c r="CC905" s="33" t="str">
        <f>IF(CB905&gt;='PAINEL E TARGET'!$T$11,'PAINEL E TARGET'!$S$11,
IF(CB905&gt;='PAINEL E TARGET'!$T$12,'PAINEL E TARGET'!$S$12,
IF(CB905&gt;='PAINEL E TARGET'!$T$13,'PAINEL E TARGET'!$S$13,
IF(CB905&gt;='PAINEL E TARGET'!$T$14,'PAINEL E TARGET'!$S$14,
IF(CB905&gt;='PAINEL E TARGET'!$T$15,'PAINEL E TARGET'!$S$15,
IF(CB905&gt;='PAINEL E TARGET'!$T$16,'PAINEL E TARGET'!$S$16,
IF(CB905&gt;='PAINEL E TARGET'!$T$17,'PAINEL E TARGET'!$S$17,
IF(CB905&gt;='PAINEL E TARGET'!$T$18,'PAINEL E TARGET'!$S$18,'PAINEL E TARGET'!$S$19))))))))</f>
        <v>1. Fx de 90% a 99,9%</v>
      </c>
      <c r="CD905" s="17">
        <f>IFERROR(VLOOKUP($BW905,'PAINEL E TARGET'!$G$1:$Q$99,4,0),0)</f>
        <v>0.25</v>
      </c>
      <c r="CE905" s="17">
        <f>VLOOKUP(CC905,'PAINEL E TARGET'!$S$10:$U$19,3,0)</f>
        <v>0.5</v>
      </c>
      <c r="CF905" s="16">
        <f t="shared" si="530"/>
        <v>206.25</v>
      </c>
      <c r="CG905" s="17">
        <f t="shared" si="512"/>
        <v>1</v>
      </c>
      <c r="CH905" s="17">
        <f t="shared" si="513"/>
        <v>0.46800000000000003</v>
      </c>
      <c r="CI905" s="17">
        <f t="shared" si="514"/>
        <v>0.221</v>
      </c>
      <c r="CJ905" s="17">
        <f t="shared" si="515"/>
        <v>0.44400000000000001</v>
      </c>
      <c r="CK905" s="17">
        <f t="shared" si="516"/>
        <v>0.158</v>
      </c>
      <c r="CL905" s="17">
        <f t="shared" si="517"/>
        <v>0.71399999999999997</v>
      </c>
      <c r="CM905" s="16">
        <f t="shared" si="518"/>
        <v>1</v>
      </c>
      <c r="CN905" s="17" t="str">
        <f t="shared" si="531"/>
        <v>não ok</v>
      </c>
      <c r="CO905" s="17">
        <f t="shared" si="532"/>
        <v>0</v>
      </c>
      <c r="CP905" s="33" t="str">
        <f>IF(CO905&gt;='PAINEL E TARGET'!$T$11,'PAINEL E TARGET'!$S$11,
IF(CO905&gt;='PAINEL E TARGET'!$T$12,'PAINEL E TARGET'!$S$12,
IF(CO905&gt;='PAINEL E TARGET'!$T$13,'PAINEL E TARGET'!$S$13,
IF(CO905&gt;='PAINEL E TARGET'!$T$14,'PAINEL E TARGET'!$S$14,
IF(CO905&gt;='PAINEL E TARGET'!$T$15,'PAINEL E TARGET'!$S$15,
IF(CO905&gt;='PAINEL E TARGET'!$T$16,'PAINEL E TARGET'!$S$16,
IF(CO905&gt;='PAINEL E TARGET'!$T$17,'PAINEL E TARGET'!$S$17,
IF(CO905&gt;='PAINEL E TARGET'!$T$18,'PAINEL E TARGET'!$S$18,'PAINEL E TARGET'!$S$19))))))))</f>
        <v>Não elegível</v>
      </c>
      <c r="CQ905" s="17">
        <f>IFERROR(VLOOKUP($BW905,'PAINEL E TARGET'!$G$1:$Q$99,5,0),0)</f>
        <v>0.25</v>
      </c>
      <c r="CR905" s="17">
        <f>VLOOKUP(CP905,'PAINEL E TARGET'!$S$10:$U$19,3,0)</f>
        <v>0</v>
      </c>
      <c r="CS905" s="16">
        <f t="shared" si="533"/>
        <v>0</v>
      </c>
      <c r="CT905" s="17">
        <f t="shared" si="519"/>
        <v>0.96899999999999997</v>
      </c>
      <c r="CU905" s="33" t="str">
        <f>IF(CT905&gt;='PAINEL E TARGET'!$T$11,'PAINEL E TARGET'!$S$11,
IF(CT905&gt;='PAINEL E TARGET'!$T$12,'PAINEL E TARGET'!$S$12,
IF(CT905&gt;='PAINEL E TARGET'!$T$13,'PAINEL E TARGET'!$S$13,
IF(CT905&gt;='PAINEL E TARGET'!$T$14,'PAINEL E TARGET'!$S$14,
IF(CT905&gt;='PAINEL E TARGET'!$T$15,'PAINEL E TARGET'!$S$15,
IF(CT905&gt;='PAINEL E TARGET'!$T$16,'PAINEL E TARGET'!$S$16,
IF(CT905&gt;='PAINEL E TARGET'!$T$17,'PAINEL E TARGET'!$S$17,
IF(CT905&gt;='PAINEL E TARGET'!$T$18,'PAINEL E TARGET'!$S$18,'PAINEL E TARGET'!$S$19))))))))</f>
        <v>1. Fx de 90% a 99,9%</v>
      </c>
      <c r="CV905" s="17">
        <f>IFERROR(VLOOKUP($BW905,'PAINEL E TARGET'!$G$1:$Q$99,6,0),0)</f>
        <v>0.2</v>
      </c>
      <c r="CW905" s="17">
        <f>VLOOKUP(CU905,'PAINEL E TARGET'!$S$10:$U$19,3,0)</f>
        <v>0.5</v>
      </c>
      <c r="CX905" s="16">
        <f t="shared" si="534"/>
        <v>165</v>
      </c>
      <c r="CY905" s="17">
        <f t="shared" si="520"/>
        <v>1.528</v>
      </c>
      <c r="CZ905" s="33" t="str">
        <f>IF(CY905&gt;='PAINEL E TARGET'!$T$11,'PAINEL E TARGET'!$S$11,
IF(CY905&gt;='PAINEL E TARGET'!$T$12,'PAINEL E TARGET'!$S$12,
IF(CY905&gt;='PAINEL E TARGET'!$T$13,'PAINEL E TARGET'!$S$13,
IF(CY905&gt;='PAINEL E TARGET'!$T$14,'PAINEL E TARGET'!$S$14,
IF(CY905&gt;='PAINEL E TARGET'!$T$15,'PAINEL E TARGET'!$S$15,
IF(CY905&gt;='PAINEL E TARGET'!$T$16,'PAINEL E TARGET'!$S$16,
IF(CY905&gt;='PAINEL E TARGET'!$T$17,'PAINEL E TARGET'!$S$17,
IF(CY905&gt;='PAINEL E TARGET'!$T$18,'PAINEL E TARGET'!$S$18,'PAINEL E TARGET'!$S$19))))))))</f>
        <v>8. Fx de 130% ou mais</v>
      </c>
      <c r="DA905" s="17">
        <f>IFERROR(VLOOKUP($BW905,'PAINEL E TARGET'!$G$1:$Q$99,7,0),0)</f>
        <v>0.15</v>
      </c>
      <c r="DB905" s="17">
        <f>VLOOKUP(CZ905,'PAINEL E TARGET'!$S$10:$U$19,3,0)</f>
        <v>1.6</v>
      </c>
      <c r="DC905" s="16">
        <f t="shared" si="535"/>
        <v>396</v>
      </c>
      <c r="DD905" s="17">
        <f t="shared" si="521"/>
        <v>1.4019999999999999</v>
      </c>
      <c r="DE905" s="33" t="str">
        <f>IF(DD905&gt;='PAINEL E TARGET'!$T$11,'PAINEL E TARGET'!$S$11,
IF(DD905&gt;='PAINEL E TARGET'!$T$12,'PAINEL E TARGET'!$S$12,
IF(DD905&gt;='PAINEL E TARGET'!$T$13,'PAINEL E TARGET'!$S$13,
IF(DD905&gt;='PAINEL E TARGET'!$T$14,'PAINEL E TARGET'!$S$14,
IF(DD905&gt;='PAINEL E TARGET'!$T$15,'PAINEL E TARGET'!$S$15,
IF(DD905&gt;='PAINEL E TARGET'!$T$16,'PAINEL E TARGET'!$S$16,
IF(DD905&gt;='PAINEL E TARGET'!$T$17,'PAINEL E TARGET'!$S$17,
IF(DD905&gt;='PAINEL E TARGET'!$T$18,'PAINEL E TARGET'!$S$18,'PAINEL E TARGET'!$S$19))))))))</f>
        <v>8. Fx de 130% ou mais</v>
      </c>
      <c r="DF905" s="17">
        <f>IFERROR(VLOOKUP($BW905,'PAINEL E TARGET'!$G$1:$Q$99,8,0),0)</f>
        <v>0.1</v>
      </c>
      <c r="DG905" s="17">
        <f>VLOOKUP(DE905,'PAINEL E TARGET'!$S$10:$U$19,3,0)</f>
        <v>1.6</v>
      </c>
      <c r="DH905" s="16">
        <f t="shared" si="536"/>
        <v>264.00000000000006</v>
      </c>
      <c r="DI905" s="17">
        <f t="shared" si="522"/>
        <v>1.3080000000000001</v>
      </c>
      <c r="DJ905" s="33" t="str">
        <f>IF(DI905&gt;='PAINEL E TARGET'!$T$11,'PAINEL E TARGET'!$S$11,
IF(DI905&gt;='PAINEL E TARGET'!$T$12,'PAINEL E TARGET'!$S$12,
IF(DI905&gt;='PAINEL E TARGET'!$T$13,'PAINEL E TARGET'!$S$13,
IF(DI905&gt;='PAINEL E TARGET'!$T$14,'PAINEL E TARGET'!$S$14,
IF(DI905&gt;='PAINEL E TARGET'!$T$15,'PAINEL E TARGET'!$S$15,
IF(DI905&gt;='PAINEL E TARGET'!$T$16,'PAINEL E TARGET'!$S$16,
IF(DI905&gt;='PAINEL E TARGET'!$T$17,'PAINEL E TARGET'!$S$17,
IF(DI905&gt;='PAINEL E TARGET'!$T$18,'PAINEL E TARGET'!$S$18,'PAINEL E TARGET'!$S$19))))))))</f>
        <v>8. Fx de 130% ou mais</v>
      </c>
      <c r="DK905" s="17">
        <f>IFERROR(VLOOKUP($BW905,'PAINEL E TARGET'!$G$1:$Q$99,9,0),0)</f>
        <v>0.05</v>
      </c>
      <c r="DL905" s="17">
        <f>VLOOKUP(DJ905,'PAINEL E TARGET'!$S$10:$U$19,3,0)</f>
        <v>1.6</v>
      </c>
      <c r="DM905" s="16">
        <f t="shared" si="537"/>
        <v>132.00000000000003</v>
      </c>
      <c r="DN905" s="17">
        <f t="shared" si="523"/>
        <v>0.158</v>
      </c>
      <c r="DO905" s="33" t="str">
        <f>IF(DN905&gt;='PAINEL E TARGET'!$T$11,'PAINEL E TARGET'!$S$11,
IF(DN905&gt;='PAINEL E TARGET'!$T$12,'PAINEL E TARGET'!$S$12,
IF(DN905&gt;='PAINEL E TARGET'!$T$13,'PAINEL E TARGET'!$S$13,
IF(DN905&gt;='PAINEL E TARGET'!$T$14,'PAINEL E TARGET'!$S$14,
IF(DN905&gt;='PAINEL E TARGET'!$T$15,'PAINEL E TARGET'!$S$15,
IF(DN905&gt;='PAINEL E TARGET'!$T$16,'PAINEL E TARGET'!$S$16,
IF(DN905&gt;='PAINEL E TARGET'!$T$17,'PAINEL E TARGET'!$S$17,
IF(DN905&gt;='PAINEL E TARGET'!$T$18,'PAINEL E TARGET'!$S$18,'PAINEL E TARGET'!$S$19))))))))</f>
        <v>Não elegível</v>
      </c>
      <c r="DP905" s="17">
        <f>IFERROR(VLOOKUP($BW905,'PAINEL E TARGET'!$G$1:$Q$99,10,0),0)</f>
        <v>0</v>
      </c>
      <c r="DQ905" s="17">
        <f>VLOOKUP(DO905,'PAINEL E TARGET'!$S$10:$U$19,3,0)</f>
        <v>0</v>
      </c>
      <c r="DR905" s="16">
        <f t="shared" si="538"/>
        <v>0</v>
      </c>
      <c r="DS905" s="17">
        <f t="shared" si="524"/>
        <v>0.97499999999999998</v>
      </c>
      <c r="DT905" s="16">
        <f>IF(DS905&gt;=1,VLOOKUP(BO905,'PAINEL E TARGET'!$S$1:$W$8,5,0),0)</f>
        <v>0</v>
      </c>
      <c r="DU905" s="16">
        <f t="shared" si="539"/>
        <v>1163.25</v>
      </c>
    </row>
    <row r="906" spans="2:125" s="32" customFormat="1" x14ac:dyDescent="0.2">
      <c r="B906" s="44">
        <v>43541</v>
      </c>
      <c r="C906" s="65">
        <v>1897</v>
      </c>
      <c r="D906" s="66" t="s">
        <v>896</v>
      </c>
      <c r="E906" s="65">
        <v>113</v>
      </c>
      <c r="F906" s="65" t="s">
        <v>1018</v>
      </c>
      <c r="G906" s="67">
        <v>1986422.3559023526</v>
      </c>
      <c r="H906" s="67">
        <v>1150810.6345679704</v>
      </c>
      <c r="I906" s="67">
        <v>752657.61</v>
      </c>
      <c r="J906" s="68">
        <v>0.65402385708970934</v>
      </c>
      <c r="K906" s="67">
        <v>0</v>
      </c>
      <c r="L906" s="67">
        <v>915619.15522888757</v>
      </c>
      <c r="M906" s="67">
        <v>5737</v>
      </c>
      <c r="N906" s="67">
        <v>672218.83</v>
      </c>
      <c r="O906" s="67">
        <v>1587238.8615545596</v>
      </c>
      <c r="P906" s="67" t="s">
        <v>1082</v>
      </c>
      <c r="Q906" s="67" t="s">
        <v>1082</v>
      </c>
      <c r="R906" s="67">
        <v>0</v>
      </c>
      <c r="S906" s="67">
        <v>0</v>
      </c>
      <c r="T906" s="68">
        <v>8.8319427939212047E-2</v>
      </c>
      <c r="U906" s="68">
        <v>7.6125372356485227E-2</v>
      </c>
      <c r="V906" s="68">
        <v>0.8619323531950448</v>
      </c>
      <c r="W906" s="67">
        <v>80866.959999999992</v>
      </c>
      <c r="X906" s="67">
        <v>51609.64</v>
      </c>
      <c r="Y906" s="68">
        <v>0.63820428021530673</v>
      </c>
      <c r="Z906" s="68">
        <v>8.6458282953037105E-2</v>
      </c>
      <c r="AA906" s="68">
        <v>0.13315528240239483</v>
      </c>
      <c r="AB906" s="68">
        <v>1.5401101878778098</v>
      </c>
      <c r="AC906" s="67">
        <v>79162.86</v>
      </c>
      <c r="AD906" s="67">
        <v>90273.4</v>
      </c>
      <c r="AE906" s="68">
        <v>1.140350411796643</v>
      </c>
      <c r="AF906" s="43">
        <v>80</v>
      </c>
      <c r="AG906" s="43">
        <v>69</v>
      </c>
      <c r="AH906" s="43">
        <v>26</v>
      </c>
      <c r="AI906" s="43">
        <v>20</v>
      </c>
      <c r="AJ906" s="67">
        <v>36273.450000000004</v>
      </c>
      <c r="AK906" s="67">
        <v>26395</v>
      </c>
      <c r="AL906" s="68">
        <v>0.72766720562835896</v>
      </c>
      <c r="AM906" s="67">
        <v>9656.9400000000023</v>
      </c>
      <c r="AN906" s="67">
        <v>4842.7</v>
      </c>
      <c r="AO906" s="68">
        <v>0.50147355166336316</v>
      </c>
      <c r="AP906" s="67">
        <v>6063.3600000000006</v>
      </c>
      <c r="AQ906" s="67">
        <v>5229.7699999999995</v>
      </c>
      <c r="AR906" s="68">
        <v>0.86252012085708241</v>
      </c>
      <c r="AS906" s="67">
        <v>28873.210000000003</v>
      </c>
      <c r="AT906" s="67">
        <v>15142.170000000004</v>
      </c>
      <c r="AU906" s="68">
        <v>0.52443666637689412</v>
      </c>
      <c r="AV906" s="43">
        <v>513.04999999999995</v>
      </c>
      <c r="AW906" s="43">
        <v>409.84</v>
      </c>
      <c r="AX906" s="69">
        <v>0.79883052334080507</v>
      </c>
      <c r="AY906" s="43">
        <v>0</v>
      </c>
      <c r="AZ906" s="43">
        <v>5737</v>
      </c>
      <c r="BA906" s="43">
        <v>45722.676795194013</v>
      </c>
      <c r="BB906" s="43">
        <v>39698.460000000006</v>
      </c>
      <c r="BC906" s="43">
        <v>0</v>
      </c>
      <c r="BD906" s="43">
        <v>79661.970394548145</v>
      </c>
      <c r="BE906" s="43">
        <v>141248.6</v>
      </c>
      <c r="BF906" s="43">
        <v>138272.16</v>
      </c>
      <c r="BG906" s="43">
        <v>894.62999999999988</v>
      </c>
      <c r="BH906" s="43">
        <v>43</v>
      </c>
      <c r="BI906" s="44">
        <v>43173</v>
      </c>
      <c r="BJ906" s="44">
        <v>43541</v>
      </c>
      <c r="BK906" s="44">
        <v>43172</v>
      </c>
      <c r="BL906" s="43">
        <f t="shared" si="525"/>
        <v>752657.61</v>
      </c>
      <c r="BM906" s="43">
        <f t="shared" si="526"/>
        <v>677955.83</v>
      </c>
      <c r="BO906" s="16" t="str">
        <f>IFERROR(VLOOKUP($C906,'PORTE LOJA'!A:B,2,0),"PORTE 1")</f>
        <v>PORTE 3</v>
      </c>
      <c r="BP906" s="16">
        <f>VLOOKUP(BO906,'PAINEL E TARGET'!$S$1:$W$8,3,0)</f>
        <v>2400</v>
      </c>
      <c r="BQ906" s="16">
        <f t="shared" si="504"/>
        <v>1</v>
      </c>
      <c r="BR906" s="16">
        <f t="shared" si="505"/>
        <v>1</v>
      </c>
      <c r="BS906" s="16">
        <f t="shared" si="506"/>
        <v>1</v>
      </c>
      <c r="BT906" s="16">
        <f t="shared" si="507"/>
        <v>0</v>
      </c>
      <c r="BU906" s="16">
        <f t="shared" si="508"/>
        <v>1</v>
      </c>
      <c r="BV906" s="16">
        <f t="shared" si="509"/>
        <v>1</v>
      </c>
      <c r="BW906" s="17" t="str">
        <f t="shared" si="527"/>
        <v>111011</v>
      </c>
      <c r="BY906" s="17">
        <f t="shared" si="510"/>
        <v>0.65400000000000003</v>
      </c>
      <c r="BZ906" s="17">
        <f t="shared" si="511"/>
        <v>0.74</v>
      </c>
      <c r="CA906" s="17" t="str">
        <f t="shared" si="528"/>
        <v>Sem Retira</v>
      </c>
      <c r="CB906" s="17">
        <f t="shared" si="529"/>
        <v>0.74</v>
      </c>
      <c r="CC906" s="33" t="str">
        <f>IF(CB906&gt;='PAINEL E TARGET'!$T$11,'PAINEL E TARGET'!$S$11,
IF(CB906&gt;='PAINEL E TARGET'!$T$12,'PAINEL E TARGET'!$S$12,
IF(CB906&gt;='PAINEL E TARGET'!$T$13,'PAINEL E TARGET'!$S$13,
IF(CB906&gt;='PAINEL E TARGET'!$T$14,'PAINEL E TARGET'!$S$14,
IF(CB906&gt;='PAINEL E TARGET'!$T$15,'PAINEL E TARGET'!$S$15,
IF(CB906&gt;='PAINEL E TARGET'!$T$16,'PAINEL E TARGET'!$S$16,
IF(CB906&gt;='PAINEL E TARGET'!$T$17,'PAINEL E TARGET'!$S$17,
IF(CB906&gt;='PAINEL E TARGET'!$T$18,'PAINEL E TARGET'!$S$18,'PAINEL E TARGET'!$S$19))))))))</f>
        <v>Não elegível</v>
      </c>
      <c r="CD906" s="17">
        <f>IFERROR(VLOOKUP($BW906,'PAINEL E TARGET'!$G$1:$Q$99,4,0),0)</f>
        <v>0.35</v>
      </c>
      <c r="CE906" s="17">
        <f>VLOOKUP(CC906,'PAINEL E TARGET'!$S$10:$U$19,3,0)</f>
        <v>0</v>
      </c>
      <c r="CF906" s="16">
        <f t="shared" si="530"/>
        <v>0</v>
      </c>
      <c r="CG906" s="17">
        <f t="shared" si="512"/>
        <v>0.72799999999999998</v>
      </c>
      <c r="CH906" s="17">
        <f t="shared" si="513"/>
        <v>0.501</v>
      </c>
      <c r="CI906" s="17">
        <f t="shared" si="514"/>
        <v>0.86299999999999999</v>
      </c>
      <c r="CJ906" s="17">
        <f t="shared" si="515"/>
        <v>0.52400000000000002</v>
      </c>
      <c r="CK906" s="17">
        <f t="shared" si="516"/>
        <v>0.79900000000000004</v>
      </c>
      <c r="CL906" s="17">
        <f t="shared" si="517"/>
        <v>0.63800000000000001</v>
      </c>
      <c r="CM906" s="16">
        <f t="shared" si="518"/>
        <v>3</v>
      </c>
      <c r="CN906" s="17" t="str">
        <f t="shared" si="531"/>
        <v>não ok</v>
      </c>
      <c r="CO906" s="17">
        <f t="shared" si="532"/>
        <v>0</v>
      </c>
      <c r="CP906" s="33" t="str">
        <f>IF(CO906&gt;='PAINEL E TARGET'!$T$11,'PAINEL E TARGET'!$S$11,
IF(CO906&gt;='PAINEL E TARGET'!$T$12,'PAINEL E TARGET'!$S$12,
IF(CO906&gt;='PAINEL E TARGET'!$T$13,'PAINEL E TARGET'!$S$13,
IF(CO906&gt;='PAINEL E TARGET'!$T$14,'PAINEL E TARGET'!$S$14,
IF(CO906&gt;='PAINEL E TARGET'!$T$15,'PAINEL E TARGET'!$S$15,
IF(CO906&gt;='PAINEL E TARGET'!$T$16,'PAINEL E TARGET'!$S$16,
IF(CO906&gt;='PAINEL E TARGET'!$T$17,'PAINEL E TARGET'!$S$17,
IF(CO906&gt;='PAINEL E TARGET'!$T$18,'PAINEL E TARGET'!$S$18,'PAINEL E TARGET'!$S$19))))))))</f>
        <v>Não elegível</v>
      </c>
      <c r="CQ906" s="17">
        <f>IFERROR(VLOOKUP($BW906,'PAINEL E TARGET'!$G$1:$Q$99,5,0),0)</f>
        <v>0.25</v>
      </c>
      <c r="CR906" s="17">
        <f>VLOOKUP(CP906,'PAINEL E TARGET'!$S$10:$U$19,3,0)</f>
        <v>0</v>
      </c>
      <c r="CS906" s="16">
        <f t="shared" si="533"/>
        <v>0</v>
      </c>
      <c r="CT906" s="17">
        <f t="shared" si="519"/>
        <v>1.1399999999999999</v>
      </c>
      <c r="CU906" s="33" t="str">
        <f>IF(CT906&gt;='PAINEL E TARGET'!$T$11,'PAINEL E TARGET'!$S$11,
IF(CT906&gt;='PAINEL E TARGET'!$T$12,'PAINEL E TARGET'!$S$12,
IF(CT906&gt;='PAINEL E TARGET'!$T$13,'PAINEL E TARGET'!$S$13,
IF(CT906&gt;='PAINEL E TARGET'!$T$14,'PAINEL E TARGET'!$S$14,
IF(CT906&gt;='PAINEL E TARGET'!$T$15,'PAINEL E TARGET'!$S$15,
IF(CT906&gt;='PAINEL E TARGET'!$T$16,'PAINEL E TARGET'!$S$16,
IF(CT906&gt;='PAINEL E TARGET'!$T$17,'PAINEL E TARGET'!$S$17,
IF(CT906&gt;='PAINEL E TARGET'!$T$18,'PAINEL E TARGET'!$S$18,'PAINEL E TARGET'!$S$19))))))))</f>
        <v>4. Fx de 110% a 114,9%</v>
      </c>
      <c r="CV906" s="17">
        <f>IFERROR(VLOOKUP($BW906,'PAINEL E TARGET'!$G$1:$Q$99,6,0),0)</f>
        <v>0.2</v>
      </c>
      <c r="CW906" s="17">
        <f>VLOOKUP(CU906,'PAINEL E TARGET'!$S$10:$U$19,3,0)</f>
        <v>1.2</v>
      </c>
      <c r="CX906" s="16">
        <f t="shared" si="534"/>
        <v>576</v>
      </c>
      <c r="CY906" s="17">
        <f t="shared" si="520"/>
        <v>0</v>
      </c>
      <c r="CZ906" s="33" t="str">
        <f>IF(CY906&gt;='PAINEL E TARGET'!$T$11,'PAINEL E TARGET'!$S$11,
IF(CY906&gt;='PAINEL E TARGET'!$T$12,'PAINEL E TARGET'!$S$12,
IF(CY906&gt;='PAINEL E TARGET'!$T$13,'PAINEL E TARGET'!$S$13,
IF(CY906&gt;='PAINEL E TARGET'!$T$14,'PAINEL E TARGET'!$S$14,
IF(CY906&gt;='PAINEL E TARGET'!$T$15,'PAINEL E TARGET'!$S$15,
IF(CY906&gt;='PAINEL E TARGET'!$T$16,'PAINEL E TARGET'!$S$16,
IF(CY906&gt;='PAINEL E TARGET'!$T$17,'PAINEL E TARGET'!$S$17,
IF(CY906&gt;='PAINEL E TARGET'!$T$18,'PAINEL E TARGET'!$S$18,'PAINEL E TARGET'!$S$19))))))))</f>
        <v>Não elegível</v>
      </c>
      <c r="DA906" s="17">
        <f>IFERROR(VLOOKUP($BW906,'PAINEL E TARGET'!$G$1:$Q$99,7,0),0)</f>
        <v>0</v>
      </c>
      <c r="DB906" s="17">
        <f>VLOOKUP(CZ906,'PAINEL E TARGET'!$S$10:$U$19,3,0)</f>
        <v>0</v>
      </c>
      <c r="DC906" s="16">
        <f t="shared" si="535"/>
        <v>0</v>
      </c>
      <c r="DD906" s="17">
        <f t="shared" si="521"/>
        <v>0.86799999999999999</v>
      </c>
      <c r="DE906" s="33" t="str">
        <f>IF(DD906&gt;='PAINEL E TARGET'!$T$11,'PAINEL E TARGET'!$S$11,
IF(DD906&gt;='PAINEL E TARGET'!$T$12,'PAINEL E TARGET'!$S$12,
IF(DD906&gt;='PAINEL E TARGET'!$T$13,'PAINEL E TARGET'!$S$13,
IF(DD906&gt;='PAINEL E TARGET'!$T$14,'PAINEL E TARGET'!$S$14,
IF(DD906&gt;='PAINEL E TARGET'!$T$15,'PAINEL E TARGET'!$S$15,
IF(DD906&gt;='PAINEL E TARGET'!$T$16,'PAINEL E TARGET'!$S$16,
IF(DD906&gt;='PAINEL E TARGET'!$T$17,'PAINEL E TARGET'!$S$17,
IF(DD906&gt;='PAINEL E TARGET'!$T$18,'PAINEL E TARGET'!$S$18,'PAINEL E TARGET'!$S$19))))))))</f>
        <v>Não elegível</v>
      </c>
      <c r="DF906" s="17">
        <f>IFERROR(VLOOKUP($BW906,'PAINEL E TARGET'!$G$1:$Q$99,8,0),0)</f>
        <v>0.15</v>
      </c>
      <c r="DG906" s="17">
        <f>VLOOKUP(DE906,'PAINEL E TARGET'!$S$10:$U$19,3,0)</f>
        <v>0</v>
      </c>
      <c r="DH906" s="16">
        <f t="shared" si="536"/>
        <v>0</v>
      </c>
      <c r="DI906" s="17">
        <f t="shared" si="522"/>
        <v>0.76900000000000002</v>
      </c>
      <c r="DJ906" s="33" t="str">
        <f>IF(DI906&gt;='PAINEL E TARGET'!$T$11,'PAINEL E TARGET'!$S$11,
IF(DI906&gt;='PAINEL E TARGET'!$T$12,'PAINEL E TARGET'!$S$12,
IF(DI906&gt;='PAINEL E TARGET'!$T$13,'PAINEL E TARGET'!$S$13,
IF(DI906&gt;='PAINEL E TARGET'!$T$14,'PAINEL E TARGET'!$S$14,
IF(DI906&gt;='PAINEL E TARGET'!$T$15,'PAINEL E TARGET'!$S$15,
IF(DI906&gt;='PAINEL E TARGET'!$T$16,'PAINEL E TARGET'!$S$16,
IF(DI906&gt;='PAINEL E TARGET'!$T$17,'PAINEL E TARGET'!$S$17,
IF(DI906&gt;='PAINEL E TARGET'!$T$18,'PAINEL E TARGET'!$S$18,'PAINEL E TARGET'!$S$19))))))))</f>
        <v>Não elegível</v>
      </c>
      <c r="DK906" s="17">
        <f>IFERROR(VLOOKUP($BW906,'PAINEL E TARGET'!$G$1:$Q$99,9,0),0)</f>
        <v>0.05</v>
      </c>
      <c r="DL906" s="17">
        <f>VLOOKUP(DJ906,'PAINEL E TARGET'!$S$10:$U$19,3,0)</f>
        <v>0</v>
      </c>
      <c r="DM906" s="16">
        <f t="shared" si="537"/>
        <v>0</v>
      </c>
      <c r="DN906" s="17">
        <f t="shared" si="523"/>
        <v>0.79900000000000004</v>
      </c>
      <c r="DO906" s="33" t="str">
        <f>IF(DN906&gt;='PAINEL E TARGET'!$T$11,'PAINEL E TARGET'!$S$11,
IF(DN906&gt;='PAINEL E TARGET'!$T$12,'PAINEL E TARGET'!$S$12,
IF(DN906&gt;='PAINEL E TARGET'!$T$13,'PAINEL E TARGET'!$S$13,
IF(DN906&gt;='PAINEL E TARGET'!$T$14,'PAINEL E TARGET'!$S$14,
IF(DN906&gt;='PAINEL E TARGET'!$T$15,'PAINEL E TARGET'!$S$15,
IF(DN906&gt;='PAINEL E TARGET'!$T$16,'PAINEL E TARGET'!$S$16,
IF(DN906&gt;='PAINEL E TARGET'!$T$17,'PAINEL E TARGET'!$S$17,
IF(DN906&gt;='PAINEL E TARGET'!$T$18,'PAINEL E TARGET'!$S$18,'PAINEL E TARGET'!$S$19))))))))</f>
        <v>Não elegível</v>
      </c>
      <c r="DP906" s="17">
        <f>IFERROR(VLOOKUP($BW906,'PAINEL E TARGET'!$G$1:$Q$99,10,0),0)</f>
        <v>0</v>
      </c>
      <c r="DQ906" s="17">
        <f>VLOOKUP(DO906,'PAINEL E TARGET'!$S$10:$U$19,3,0)</f>
        <v>0</v>
      </c>
      <c r="DR906" s="16">
        <f t="shared" si="538"/>
        <v>0</v>
      </c>
      <c r="DS906" s="17">
        <f t="shared" si="524"/>
        <v>0.86299999999999999</v>
      </c>
      <c r="DT906" s="16">
        <f>IF(DS906&gt;=1,VLOOKUP(BO906,'PAINEL E TARGET'!$S$1:$W$8,5,0),0)</f>
        <v>0</v>
      </c>
      <c r="DU906" s="16">
        <f t="shared" si="539"/>
        <v>576</v>
      </c>
    </row>
    <row r="907" spans="2:125" s="32" customFormat="1" x14ac:dyDescent="0.2">
      <c r="B907" s="44">
        <v>43541</v>
      </c>
      <c r="C907" s="65">
        <v>1898</v>
      </c>
      <c r="D907" s="66" t="s">
        <v>897</v>
      </c>
      <c r="E907" s="65">
        <v>316</v>
      </c>
      <c r="F907" s="65" t="s">
        <v>943</v>
      </c>
      <c r="G907" s="67">
        <v>701558.55359553185</v>
      </c>
      <c r="H907" s="67">
        <v>412075.00369654107</v>
      </c>
      <c r="I907" s="67">
        <v>382556.81999999989</v>
      </c>
      <c r="J907" s="68">
        <v>0.92836696370382399</v>
      </c>
      <c r="K907" s="67">
        <v>21700.978780146306</v>
      </c>
      <c r="L907" s="67">
        <v>314040.63717063633</v>
      </c>
      <c r="M907" s="67">
        <v>22083.83</v>
      </c>
      <c r="N907" s="67">
        <v>318023.78000000003</v>
      </c>
      <c r="O907" s="67">
        <v>573525.82645941898</v>
      </c>
      <c r="P907" s="67" t="s">
        <v>1082</v>
      </c>
      <c r="Q907" s="67" t="s">
        <v>1082</v>
      </c>
      <c r="R907" s="67">
        <v>0</v>
      </c>
      <c r="S907" s="67">
        <v>428</v>
      </c>
      <c r="T907" s="68">
        <v>0.1008543427186095</v>
      </c>
      <c r="U907" s="68">
        <v>0.12633081041615035</v>
      </c>
      <c r="V907" s="68">
        <v>1.2526065512976663</v>
      </c>
      <c r="W907" s="67">
        <v>33861.000000000007</v>
      </c>
      <c r="X907" s="67">
        <v>42966.07</v>
      </c>
      <c r="Y907" s="68">
        <v>1.2688954844806708</v>
      </c>
      <c r="Z907" s="68">
        <v>0.17885909028567662</v>
      </c>
      <c r="AA907" s="68">
        <v>0.18432392618324539</v>
      </c>
      <c r="AB907" s="68">
        <v>1.0305538616395749</v>
      </c>
      <c r="AC907" s="67">
        <v>60050.44</v>
      </c>
      <c r="AD907" s="67">
        <v>62689.970000000008</v>
      </c>
      <c r="AE907" s="68">
        <v>1.0439552149826048</v>
      </c>
      <c r="AF907" s="43">
        <v>80</v>
      </c>
      <c r="AG907" s="43">
        <v>75</v>
      </c>
      <c r="AH907" s="43">
        <v>15</v>
      </c>
      <c r="AI907" s="43">
        <v>19</v>
      </c>
      <c r="AJ907" s="67">
        <v>12765.58</v>
      </c>
      <c r="AK907" s="67">
        <v>17647.5</v>
      </c>
      <c r="AL907" s="68">
        <v>1.3824283737989187</v>
      </c>
      <c r="AM907" s="67">
        <v>3960.07</v>
      </c>
      <c r="AN907" s="67">
        <v>4940.8999999999996</v>
      </c>
      <c r="AO907" s="68">
        <v>1.2476799652531394</v>
      </c>
      <c r="AP907" s="67">
        <v>2762.67</v>
      </c>
      <c r="AQ907" s="67">
        <v>5753.0499999999993</v>
      </c>
      <c r="AR907" s="68">
        <v>2.0824238870368155</v>
      </c>
      <c r="AS907" s="67">
        <v>14372.679999999998</v>
      </c>
      <c r="AT907" s="67">
        <v>14624.620000000003</v>
      </c>
      <c r="AU907" s="68">
        <v>1.0175290899122504</v>
      </c>
      <c r="AV907" s="43">
        <v>810.27</v>
      </c>
      <c r="AW907" s="43">
        <v>1514.72</v>
      </c>
      <c r="AX907" s="69">
        <v>1.8694015575055229</v>
      </c>
      <c r="AY907" s="43">
        <v>21700.978780146306</v>
      </c>
      <c r="AZ907" s="43">
        <v>22083.829999999998</v>
      </c>
      <c r="BA907" s="43">
        <v>20136.772099280573</v>
      </c>
      <c r="BB907" s="43">
        <v>18993.59</v>
      </c>
      <c r="BC907" s="43">
        <v>37047.173779702069</v>
      </c>
      <c r="BD907" s="43">
        <v>34484.827408635196</v>
      </c>
      <c r="BE907" s="43">
        <v>58149.15</v>
      </c>
      <c r="BF907" s="43">
        <v>103124.09999999999</v>
      </c>
      <c r="BG907" s="43">
        <v>1388.8199999999997</v>
      </c>
      <c r="BH907" s="43">
        <v>30</v>
      </c>
      <c r="BI907" s="44">
        <v>43173</v>
      </c>
      <c r="BJ907" s="44">
        <v>43541</v>
      </c>
      <c r="BK907" s="44">
        <v>43172</v>
      </c>
      <c r="BL907" s="43">
        <f t="shared" si="525"/>
        <v>382984.81999999989</v>
      </c>
      <c r="BM907" s="43">
        <f t="shared" si="526"/>
        <v>340535.61000000004</v>
      </c>
      <c r="BO907" s="16" t="str">
        <f>IFERROR(VLOOKUP($C907,'PORTE LOJA'!A:B,2,0),"PORTE 1")</f>
        <v>PORTE 1</v>
      </c>
      <c r="BP907" s="16">
        <f>VLOOKUP(BO907,'PAINEL E TARGET'!$S$1:$W$8,3,0)</f>
        <v>1650</v>
      </c>
      <c r="BQ907" s="16">
        <f t="shared" si="504"/>
        <v>1</v>
      </c>
      <c r="BR907" s="16">
        <f t="shared" si="505"/>
        <v>1</v>
      </c>
      <c r="BS907" s="16">
        <f t="shared" si="506"/>
        <v>1</v>
      </c>
      <c r="BT907" s="16">
        <f t="shared" si="507"/>
        <v>1</v>
      </c>
      <c r="BU907" s="16">
        <f t="shared" si="508"/>
        <v>1</v>
      </c>
      <c r="BV907" s="16">
        <f t="shared" si="509"/>
        <v>1</v>
      </c>
      <c r="BW907" s="17" t="str">
        <f t="shared" si="527"/>
        <v>111111</v>
      </c>
      <c r="BY907" s="17">
        <f t="shared" si="510"/>
        <v>0.92900000000000005</v>
      </c>
      <c r="BZ907" s="17">
        <f t="shared" si="511"/>
        <v>1.014</v>
      </c>
      <c r="CA907" s="17" t="str">
        <f t="shared" si="528"/>
        <v>Sem Retira</v>
      </c>
      <c r="CB907" s="17">
        <f t="shared" si="529"/>
        <v>1.014</v>
      </c>
      <c r="CC907" s="33" t="str">
        <f>IF(CB907&gt;='PAINEL E TARGET'!$T$11,'PAINEL E TARGET'!$S$11,
IF(CB907&gt;='PAINEL E TARGET'!$T$12,'PAINEL E TARGET'!$S$12,
IF(CB907&gt;='PAINEL E TARGET'!$T$13,'PAINEL E TARGET'!$S$13,
IF(CB907&gt;='PAINEL E TARGET'!$T$14,'PAINEL E TARGET'!$S$14,
IF(CB907&gt;='PAINEL E TARGET'!$T$15,'PAINEL E TARGET'!$S$15,
IF(CB907&gt;='PAINEL E TARGET'!$T$16,'PAINEL E TARGET'!$S$16,
IF(CB907&gt;='PAINEL E TARGET'!$T$17,'PAINEL E TARGET'!$S$17,
IF(CB907&gt;='PAINEL E TARGET'!$T$18,'PAINEL E TARGET'!$S$18,'PAINEL E TARGET'!$S$19))))))))</f>
        <v>2. Fx de 100% a 104,9%</v>
      </c>
      <c r="CD907" s="17">
        <f>IFERROR(VLOOKUP($BW907,'PAINEL E TARGET'!$G$1:$Q$99,4,0),0)</f>
        <v>0.25</v>
      </c>
      <c r="CE907" s="17">
        <f>VLOOKUP(CC907,'PAINEL E TARGET'!$S$10:$U$19,3,0)</f>
        <v>1</v>
      </c>
      <c r="CF907" s="16">
        <f t="shared" si="530"/>
        <v>412.5</v>
      </c>
      <c r="CG907" s="17">
        <f t="shared" si="512"/>
        <v>1.3819999999999999</v>
      </c>
      <c r="CH907" s="17">
        <f t="shared" si="513"/>
        <v>1.248</v>
      </c>
      <c r="CI907" s="17">
        <f t="shared" si="514"/>
        <v>2.0819999999999999</v>
      </c>
      <c r="CJ907" s="17">
        <f t="shared" si="515"/>
        <v>1.018</v>
      </c>
      <c r="CK907" s="17">
        <f t="shared" si="516"/>
        <v>1.869</v>
      </c>
      <c r="CL907" s="17">
        <f t="shared" si="517"/>
        <v>1.2689999999999999</v>
      </c>
      <c r="CM907" s="16">
        <f t="shared" si="518"/>
        <v>5</v>
      </c>
      <c r="CN907" s="17" t="str">
        <f t="shared" si="531"/>
        <v>ok</v>
      </c>
      <c r="CO907" s="17">
        <f t="shared" si="532"/>
        <v>1.2689999999999999</v>
      </c>
      <c r="CP907" s="33" t="str">
        <f>IF(CO907&gt;='PAINEL E TARGET'!$T$11,'PAINEL E TARGET'!$S$11,
IF(CO907&gt;='PAINEL E TARGET'!$T$12,'PAINEL E TARGET'!$S$12,
IF(CO907&gt;='PAINEL E TARGET'!$T$13,'PAINEL E TARGET'!$S$13,
IF(CO907&gt;='PAINEL E TARGET'!$T$14,'PAINEL E TARGET'!$S$14,
IF(CO907&gt;='PAINEL E TARGET'!$T$15,'PAINEL E TARGET'!$S$15,
IF(CO907&gt;='PAINEL E TARGET'!$T$16,'PAINEL E TARGET'!$S$16,
IF(CO907&gt;='PAINEL E TARGET'!$T$17,'PAINEL E TARGET'!$S$17,
IF(CO907&gt;='PAINEL E TARGET'!$T$18,'PAINEL E TARGET'!$S$18,'PAINEL E TARGET'!$S$19))))))))</f>
        <v>7. Fx de 125% a 129,9%</v>
      </c>
      <c r="CQ907" s="17">
        <f>IFERROR(VLOOKUP($BW907,'PAINEL E TARGET'!$G$1:$Q$99,5,0),0)</f>
        <v>0.25</v>
      </c>
      <c r="CR907" s="17">
        <f>VLOOKUP(CP907,'PAINEL E TARGET'!$S$10:$U$19,3,0)</f>
        <v>1.5</v>
      </c>
      <c r="CS907" s="16">
        <f t="shared" si="533"/>
        <v>618.75</v>
      </c>
      <c r="CT907" s="17">
        <f t="shared" si="519"/>
        <v>1.044</v>
      </c>
      <c r="CU907" s="33" t="str">
        <f>IF(CT907&gt;='PAINEL E TARGET'!$T$11,'PAINEL E TARGET'!$S$11,
IF(CT907&gt;='PAINEL E TARGET'!$T$12,'PAINEL E TARGET'!$S$12,
IF(CT907&gt;='PAINEL E TARGET'!$T$13,'PAINEL E TARGET'!$S$13,
IF(CT907&gt;='PAINEL E TARGET'!$T$14,'PAINEL E TARGET'!$S$14,
IF(CT907&gt;='PAINEL E TARGET'!$T$15,'PAINEL E TARGET'!$S$15,
IF(CT907&gt;='PAINEL E TARGET'!$T$16,'PAINEL E TARGET'!$S$16,
IF(CT907&gt;='PAINEL E TARGET'!$T$17,'PAINEL E TARGET'!$S$17,
IF(CT907&gt;='PAINEL E TARGET'!$T$18,'PAINEL E TARGET'!$S$18,'PAINEL E TARGET'!$S$19))))))))</f>
        <v>2. Fx de 100% a 104,9%</v>
      </c>
      <c r="CV907" s="17">
        <f>IFERROR(VLOOKUP($BW907,'PAINEL E TARGET'!$G$1:$Q$99,6,0),0)</f>
        <v>0.2</v>
      </c>
      <c r="CW907" s="17">
        <f>VLOOKUP(CU907,'PAINEL E TARGET'!$S$10:$U$19,3,0)</f>
        <v>1</v>
      </c>
      <c r="CX907" s="16">
        <f t="shared" si="534"/>
        <v>330</v>
      </c>
      <c r="CY907" s="17">
        <f t="shared" si="520"/>
        <v>1.018</v>
      </c>
      <c r="CZ907" s="33" t="str">
        <f>IF(CY907&gt;='PAINEL E TARGET'!$T$11,'PAINEL E TARGET'!$S$11,
IF(CY907&gt;='PAINEL E TARGET'!$T$12,'PAINEL E TARGET'!$S$12,
IF(CY907&gt;='PAINEL E TARGET'!$T$13,'PAINEL E TARGET'!$S$13,
IF(CY907&gt;='PAINEL E TARGET'!$T$14,'PAINEL E TARGET'!$S$14,
IF(CY907&gt;='PAINEL E TARGET'!$T$15,'PAINEL E TARGET'!$S$15,
IF(CY907&gt;='PAINEL E TARGET'!$T$16,'PAINEL E TARGET'!$S$16,
IF(CY907&gt;='PAINEL E TARGET'!$T$17,'PAINEL E TARGET'!$S$17,
IF(CY907&gt;='PAINEL E TARGET'!$T$18,'PAINEL E TARGET'!$S$18,'PAINEL E TARGET'!$S$19))))))))</f>
        <v>2. Fx de 100% a 104,9%</v>
      </c>
      <c r="DA907" s="17">
        <f>IFERROR(VLOOKUP($BW907,'PAINEL E TARGET'!$G$1:$Q$99,7,0),0)</f>
        <v>0.15</v>
      </c>
      <c r="DB907" s="17">
        <f>VLOOKUP(CZ907,'PAINEL E TARGET'!$S$10:$U$19,3,0)</f>
        <v>1</v>
      </c>
      <c r="DC907" s="16">
        <f t="shared" si="535"/>
        <v>247.5</v>
      </c>
      <c r="DD907" s="17">
        <f t="shared" si="521"/>
        <v>0.94299999999999995</v>
      </c>
      <c r="DE907" s="33" t="str">
        <f>IF(DD907&gt;='PAINEL E TARGET'!$T$11,'PAINEL E TARGET'!$S$11,
IF(DD907&gt;='PAINEL E TARGET'!$T$12,'PAINEL E TARGET'!$S$12,
IF(DD907&gt;='PAINEL E TARGET'!$T$13,'PAINEL E TARGET'!$S$13,
IF(DD907&gt;='PAINEL E TARGET'!$T$14,'PAINEL E TARGET'!$S$14,
IF(DD907&gt;='PAINEL E TARGET'!$T$15,'PAINEL E TARGET'!$S$15,
IF(DD907&gt;='PAINEL E TARGET'!$T$16,'PAINEL E TARGET'!$S$16,
IF(DD907&gt;='PAINEL E TARGET'!$T$17,'PAINEL E TARGET'!$S$17,
IF(DD907&gt;='PAINEL E TARGET'!$T$18,'PAINEL E TARGET'!$S$18,'PAINEL E TARGET'!$S$19))))))))</f>
        <v>1. Fx de 90% a 99,9%</v>
      </c>
      <c r="DF907" s="17">
        <f>IFERROR(VLOOKUP($BW907,'PAINEL E TARGET'!$G$1:$Q$99,8,0),0)</f>
        <v>0.1</v>
      </c>
      <c r="DG907" s="17">
        <f>VLOOKUP(DE907,'PAINEL E TARGET'!$S$10:$U$19,3,0)</f>
        <v>0.5</v>
      </c>
      <c r="DH907" s="16">
        <f t="shared" si="536"/>
        <v>82.5</v>
      </c>
      <c r="DI907" s="17">
        <f t="shared" si="522"/>
        <v>1.2669999999999999</v>
      </c>
      <c r="DJ907" s="33" t="str">
        <f>IF(DI907&gt;='PAINEL E TARGET'!$T$11,'PAINEL E TARGET'!$S$11,
IF(DI907&gt;='PAINEL E TARGET'!$T$12,'PAINEL E TARGET'!$S$12,
IF(DI907&gt;='PAINEL E TARGET'!$T$13,'PAINEL E TARGET'!$S$13,
IF(DI907&gt;='PAINEL E TARGET'!$T$14,'PAINEL E TARGET'!$S$14,
IF(DI907&gt;='PAINEL E TARGET'!$T$15,'PAINEL E TARGET'!$S$15,
IF(DI907&gt;='PAINEL E TARGET'!$T$16,'PAINEL E TARGET'!$S$16,
IF(DI907&gt;='PAINEL E TARGET'!$T$17,'PAINEL E TARGET'!$S$17,
IF(DI907&gt;='PAINEL E TARGET'!$T$18,'PAINEL E TARGET'!$S$18,'PAINEL E TARGET'!$S$19))))))))</f>
        <v>7. Fx de 125% a 129,9%</v>
      </c>
      <c r="DK907" s="17">
        <f>IFERROR(VLOOKUP($BW907,'PAINEL E TARGET'!$G$1:$Q$99,9,0),0)</f>
        <v>0.05</v>
      </c>
      <c r="DL907" s="17">
        <f>VLOOKUP(DJ907,'PAINEL E TARGET'!$S$10:$U$19,3,0)</f>
        <v>1.5</v>
      </c>
      <c r="DM907" s="16">
        <f t="shared" si="537"/>
        <v>123.75000000000001</v>
      </c>
      <c r="DN907" s="17">
        <f t="shared" si="523"/>
        <v>1.869</v>
      </c>
      <c r="DO907" s="33" t="str">
        <f>IF(DN907&gt;='PAINEL E TARGET'!$T$11,'PAINEL E TARGET'!$S$11,
IF(DN907&gt;='PAINEL E TARGET'!$T$12,'PAINEL E TARGET'!$S$12,
IF(DN907&gt;='PAINEL E TARGET'!$T$13,'PAINEL E TARGET'!$S$13,
IF(DN907&gt;='PAINEL E TARGET'!$T$14,'PAINEL E TARGET'!$S$14,
IF(DN907&gt;='PAINEL E TARGET'!$T$15,'PAINEL E TARGET'!$S$15,
IF(DN907&gt;='PAINEL E TARGET'!$T$16,'PAINEL E TARGET'!$S$16,
IF(DN907&gt;='PAINEL E TARGET'!$T$17,'PAINEL E TARGET'!$S$17,
IF(DN907&gt;='PAINEL E TARGET'!$T$18,'PAINEL E TARGET'!$S$18,'PAINEL E TARGET'!$S$19))))))))</f>
        <v>8. Fx de 130% ou mais</v>
      </c>
      <c r="DP907" s="17">
        <f>IFERROR(VLOOKUP($BW907,'PAINEL E TARGET'!$G$1:$Q$99,10,0),0)</f>
        <v>0</v>
      </c>
      <c r="DQ907" s="17">
        <f>VLOOKUP(DO907,'PAINEL E TARGET'!$S$10:$U$19,3,0)</f>
        <v>1.6</v>
      </c>
      <c r="DR907" s="16">
        <f t="shared" si="538"/>
        <v>0</v>
      </c>
      <c r="DS907" s="17">
        <f t="shared" si="524"/>
        <v>0.93799999999999994</v>
      </c>
      <c r="DT907" s="16">
        <f>IF(DS907&gt;=1,VLOOKUP(BO907,'PAINEL E TARGET'!$S$1:$W$8,5,0),0)</f>
        <v>0</v>
      </c>
      <c r="DU907" s="16">
        <f t="shared" si="539"/>
        <v>1815</v>
      </c>
    </row>
    <row r="908" spans="2:125" s="32" customFormat="1" x14ac:dyDescent="0.2">
      <c r="B908" s="44">
        <v>43541</v>
      </c>
      <c r="C908" s="65">
        <v>1899</v>
      </c>
      <c r="D908" s="66" t="s">
        <v>898</v>
      </c>
      <c r="E908" s="65">
        <v>512</v>
      </c>
      <c r="F908" s="65" t="s">
        <v>944</v>
      </c>
      <c r="G908" s="67">
        <v>1262458.2931464629</v>
      </c>
      <c r="H908" s="67">
        <v>665874.61827020464</v>
      </c>
      <c r="I908" s="67">
        <v>536735.69000000006</v>
      </c>
      <c r="J908" s="68">
        <v>0.80606119421449185</v>
      </c>
      <c r="K908" s="67">
        <v>103392.95113562366</v>
      </c>
      <c r="L908" s="67">
        <v>515520.65148420428</v>
      </c>
      <c r="M908" s="67">
        <v>81588.7</v>
      </c>
      <c r="N908" s="67">
        <v>438721.9</v>
      </c>
      <c r="O908" s="67">
        <v>1173852.6204995301</v>
      </c>
      <c r="P908" s="67" t="s">
        <v>1082</v>
      </c>
      <c r="Q908" s="67" t="s">
        <v>1082</v>
      </c>
      <c r="R908" s="67">
        <v>0</v>
      </c>
      <c r="S908" s="67">
        <v>0</v>
      </c>
      <c r="T908" s="68">
        <v>0.10875320838819069</v>
      </c>
      <c r="U908" s="68">
        <v>7.5078366652534104E-2</v>
      </c>
      <c r="V908" s="68">
        <v>0.69035541815506307</v>
      </c>
      <c r="W908" s="67">
        <v>67308.84</v>
      </c>
      <c r="X908" s="67">
        <v>39064.070000000007</v>
      </c>
      <c r="Y908" s="68">
        <v>0.58037057242406809</v>
      </c>
      <c r="Z908" s="68">
        <v>0.15636004700876432</v>
      </c>
      <c r="AA908" s="68">
        <v>0.13063687343675107</v>
      </c>
      <c r="AB908" s="68">
        <v>0.83548755539468844</v>
      </c>
      <c r="AC908" s="67">
        <v>96773.359999999986</v>
      </c>
      <c r="AD908" s="67">
        <v>67971.75</v>
      </c>
      <c r="AE908" s="68">
        <v>0.70238079983995605</v>
      </c>
      <c r="AF908" s="43">
        <v>80</v>
      </c>
      <c r="AG908" s="43">
        <v>68</v>
      </c>
      <c r="AH908" s="43">
        <v>22</v>
      </c>
      <c r="AI908" s="43">
        <v>18</v>
      </c>
      <c r="AJ908" s="67">
        <v>28137.35</v>
      </c>
      <c r="AK908" s="67">
        <v>18435</v>
      </c>
      <c r="AL908" s="68">
        <v>0.65517897030104122</v>
      </c>
      <c r="AM908" s="67">
        <v>11495.369999999999</v>
      </c>
      <c r="AN908" s="67">
        <v>5561.79</v>
      </c>
      <c r="AO908" s="68">
        <v>0.48382870668799705</v>
      </c>
      <c r="AP908" s="67">
        <v>3571.7799999999997</v>
      </c>
      <c r="AQ908" s="67">
        <v>2745.91</v>
      </c>
      <c r="AR908" s="68">
        <v>0.76877915213143033</v>
      </c>
      <c r="AS908" s="67">
        <v>24104.339999999997</v>
      </c>
      <c r="AT908" s="67">
        <v>12321.370000000003</v>
      </c>
      <c r="AU908" s="68">
        <v>0.51116811329412071</v>
      </c>
      <c r="AV908" s="43">
        <v>976.57</v>
      </c>
      <c r="AW908" s="43">
        <v>839.8599999999999</v>
      </c>
      <c r="AX908" s="69">
        <v>0.86001003512293006</v>
      </c>
      <c r="AY908" s="43">
        <v>103392.95113562366</v>
      </c>
      <c r="AZ908" s="43">
        <v>81588.7</v>
      </c>
      <c r="BA908" s="43">
        <v>21961.119992113665</v>
      </c>
      <c r="BB908" s="43">
        <v>23766.570000000003</v>
      </c>
      <c r="BC908" s="43">
        <v>196052.57639318096</v>
      </c>
      <c r="BD908" s="43">
        <v>41704.800193211362</v>
      </c>
      <c r="BE908" s="43">
        <v>128638.41999999998</v>
      </c>
      <c r="BF908" s="43">
        <v>184950.01000000004</v>
      </c>
      <c r="BG908" s="43">
        <v>1855.9300000000003</v>
      </c>
      <c r="BH908" s="43">
        <v>60</v>
      </c>
      <c r="BI908" s="44">
        <v>43173</v>
      </c>
      <c r="BJ908" s="44">
        <v>43541</v>
      </c>
      <c r="BK908" s="44">
        <v>43172</v>
      </c>
      <c r="BL908" s="43">
        <f t="shared" si="525"/>
        <v>536735.69000000006</v>
      </c>
      <c r="BM908" s="43">
        <f t="shared" si="526"/>
        <v>520310.60000000003</v>
      </c>
      <c r="BO908" s="16" t="str">
        <f>IFERROR(VLOOKUP($C908,'PORTE LOJA'!A:B,2,0),"PORTE 1")</f>
        <v>PORTE 2</v>
      </c>
      <c r="BP908" s="16">
        <f>VLOOKUP(BO908,'PAINEL E TARGET'!$S$1:$W$8,3,0)</f>
        <v>1875</v>
      </c>
      <c r="BQ908" s="16">
        <f t="shared" si="504"/>
        <v>1</v>
      </c>
      <c r="BR908" s="16">
        <f t="shared" si="505"/>
        <v>1</v>
      </c>
      <c r="BS908" s="16">
        <f t="shared" si="506"/>
        <v>1</v>
      </c>
      <c r="BT908" s="16">
        <f t="shared" si="507"/>
        <v>1</v>
      </c>
      <c r="BU908" s="16">
        <f t="shared" si="508"/>
        <v>1</v>
      </c>
      <c r="BV908" s="16">
        <f t="shared" si="509"/>
        <v>1</v>
      </c>
      <c r="BW908" s="17" t="str">
        <f t="shared" si="527"/>
        <v>111111</v>
      </c>
      <c r="BY908" s="17">
        <f t="shared" si="510"/>
        <v>0.80600000000000005</v>
      </c>
      <c r="BZ908" s="17">
        <f t="shared" si="511"/>
        <v>0.84099999999999997</v>
      </c>
      <c r="CA908" s="17" t="str">
        <f t="shared" si="528"/>
        <v>Sem Retira</v>
      </c>
      <c r="CB908" s="17">
        <f t="shared" si="529"/>
        <v>0.84099999999999997</v>
      </c>
      <c r="CC908" s="33" t="str">
        <f>IF(CB908&gt;='PAINEL E TARGET'!$T$11,'PAINEL E TARGET'!$S$11,
IF(CB908&gt;='PAINEL E TARGET'!$T$12,'PAINEL E TARGET'!$S$12,
IF(CB908&gt;='PAINEL E TARGET'!$T$13,'PAINEL E TARGET'!$S$13,
IF(CB908&gt;='PAINEL E TARGET'!$T$14,'PAINEL E TARGET'!$S$14,
IF(CB908&gt;='PAINEL E TARGET'!$T$15,'PAINEL E TARGET'!$S$15,
IF(CB908&gt;='PAINEL E TARGET'!$T$16,'PAINEL E TARGET'!$S$16,
IF(CB908&gt;='PAINEL E TARGET'!$T$17,'PAINEL E TARGET'!$S$17,
IF(CB908&gt;='PAINEL E TARGET'!$T$18,'PAINEL E TARGET'!$S$18,'PAINEL E TARGET'!$S$19))))))))</f>
        <v>Não elegível</v>
      </c>
      <c r="CD908" s="17">
        <f>IFERROR(VLOOKUP($BW908,'PAINEL E TARGET'!$G$1:$Q$99,4,0),0)</f>
        <v>0.25</v>
      </c>
      <c r="CE908" s="17">
        <f>VLOOKUP(CC908,'PAINEL E TARGET'!$S$10:$U$19,3,0)</f>
        <v>0</v>
      </c>
      <c r="CF908" s="16">
        <f t="shared" si="530"/>
        <v>0</v>
      </c>
      <c r="CG908" s="17">
        <f t="shared" si="512"/>
        <v>0.65500000000000003</v>
      </c>
      <c r="CH908" s="17">
        <f t="shared" si="513"/>
        <v>0.48399999999999999</v>
      </c>
      <c r="CI908" s="17">
        <f t="shared" si="514"/>
        <v>0.76900000000000002</v>
      </c>
      <c r="CJ908" s="17">
        <f t="shared" si="515"/>
        <v>0.51100000000000001</v>
      </c>
      <c r="CK908" s="17">
        <f t="shared" si="516"/>
        <v>0.86</v>
      </c>
      <c r="CL908" s="17">
        <f t="shared" si="517"/>
        <v>0.57999999999999996</v>
      </c>
      <c r="CM908" s="16">
        <f t="shared" si="518"/>
        <v>2</v>
      </c>
      <c r="CN908" s="17" t="str">
        <f t="shared" si="531"/>
        <v>não ok</v>
      </c>
      <c r="CO908" s="17">
        <f t="shared" si="532"/>
        <v>0</v>
      </c>
      <c r="CP908" s="33" t="str">
        <f>IF(CO908&gt;='PAINEL E TARGET'!$T$11,'PAINEL E TARGET'!$S$11,
IF(CO908&gt;='PAINEL E TARGET'!$T$12,'PAINEL E TARGET'!$S$12,
IF(CO908&gt;='PAINEL E TARGET'!$T$13,'PAINEL E TARGET'!$S$13,
IF(CO908&gt;='PAINEL E TARGET'!$T$14,'PAINEL E TARGET'!$S$14,
IF(CO908&gt;='PAINEL E TARGET'!$T$15,'PAINEL E TARGET'!$S$15,
IF(CO908&gt;='PAINEL E TARGET'!$T$16,'PAINEL E TARGET'!$S$16,
IF(CO908&gt;='PAINEL E TARGET'!$T$17,'PAINEL E TARGET'!$S$17,
IF(CO908&gt;='PAINEL E TARGET'!$T$18,'PAINEL E TARGET'!$S$18,'PAINEL E TARGET'!$S$19))))))))</f>
        <v>Não elegível</v>
      </c>
      <c r="CQ908" s="17">
        <f>IFERROR(VLOOKUP($BW908,'PAINEL E TARGET'!$G$1:$Q$99,5,0),0)</f>
        <v>0.25</v>
      </c>
      <c r="CR908" s="17">
        <f>VLOOKUP(CP908,'PAINEL E TARGET'!$S$10:$U$19,3,0)</f>
        <v>0</v>
      </c>
      <c r="CS908" s="16">
        <f t="shared" si="533"/>
        <v>0</v>
      </c>
      <c r="CT908" s="17">
        <f t="shared" si="519"/>
        <v>0.70199999999999996</v>
      </c>
      <c r="CU908" s="33" t="str">
        <f>IF(CT908&gt;='PAINEL E TARGET'!$T$11,'PAINEL E TARGET'!$S$11,
IF(CT908&gt;='PAINEL E TARGET'!$T$12,'PAINEL E TARGET'!$S$12,
IF(CT908&gt;='PAINEL E TARGET'!$T$13,'PAINEL E TARGET'!$S$13,
IF(CT908&gt;='PAINEL E TARGET'!$T$14,'PAINEL E TARGET'!$S$14,
IF(CT908&gt;='PAINEL E TARGET'!$T$15,'PAINEL E TARGET'!$S$15,
IF(CT908&gt;='PAINEL E TARGET'!$T$16,'PAINEL E TARGET'!$S$16,
IF(CT908&gt;='PAINEL E TARGET'!$T$17,'PAINEL E TARGET'!$S$17,
IF(CT908&gt;='PAINEL E TARGET'!$T$18,'PAINEL E TARGET'!$S$18,'PAINEL E TARGET'!$S$19))))))))</f>
        <v>Não elegível</v>
      </c>
      <c r="CV908" s="17">
        <f>IFERROR(VLOOKUP($BW908,'PAINEL E TARGET'!$G$1:$Q$99,6,0),0)</f>
        <v>0.2</v>
      </c>
      <c r="CW908" s="17">
        <f>VLOOKUP(CU908,'PAINEL E TARGET'!$S$10:$U$19,3,0)</f>
        <v>0</v>
      </c>
      <c r="CX908" s="16">
        <f t="shared" si="534"/>
        <v>0</v>
      </c>
      <c r="CY908" s="17">
        <f t="shared" si="520"/>
        <v>0.78900000000000003</v>
      </c>
      <c r="CZ908" s="33" t="str">
        <f>IF(CY908&gt;='PAINEL E TARGET'!$T$11,'PAINEL E TARGET'!$S$11,
IF(CY908&gt;='PAINEL E TARGET'!$T$12,'PAINEL E TARGET'!$S$12,
IF(CY908&gt;='PAINEL E TARGET'!$T$13,'PAINEL E TARGET'!$S$13,
IF(CY908&gt;='PAINEL E TARGET'!$T$14,'PAINEL E TARGET'!$S$14,
IF(CY908&gt;='PAINEL E TARGET'!$T$15,'PAINEL E TARGET'!$S$15,
IF(CY908&gt;='PAINEL E TARGET'!$T$16,'PAINEL E TARGET'!$S$16,
IF(CY908&gt;='PAINEL E TARGET'!$T$17,'PAINEL E TARGET'!$S$17,
IF(CY908&gt;='PAINEL E TARGET'!$T$18,'PAINEL E TARGET'!$S$18,'PAINEL E TARGET'!$S$19))))))))</f>
        <v>Não elegível</v>
      </c>
      <c r="DA908" s="17">
        <f>IFERROR(VLOOKUP($BW908,'PAINEL E TARGET'!$G$1:$Q$99,7,0),0)</f>
        <v>0.15</v>
      </c>
      <c r="DB908" s="17">
        <f>VLOOKUP(CZ908,'PAINEL E TARGET'!$S$10:$U$19,3,0)</f>
        <v>0</v>
      </c>
      <c r="DC908" s="16">
        <f t="shared" si="535"/>
        <v>0</v>
      </c>
      <c r="DD908" s="17">
        <f t="shared" si="521"/>
        <v>1.0820000000000001</v>
      </c>
      <c r="DE908" s="33" t="str">
        <f>IF(DD908&gt;='PAINEL E TARGET'!$T$11,'PAINEL E TARGET'!$S$11,
IF(DD908&gt;='PAINEL E TARGET'!$T$12,'PAINEL E TARGET'!$S$12,
IF(DD908&gt;='PAINEL E TARGET'!$T$13,'PAINEL E TARGET'!$S$13,
IF(DD908&gt;='PAINEL E TARGET'!$T$14,'PAINEL E TARGET'!$S$14,
IF(DD908&gt;='PAINEL E TARGET'!$T$15,'PAINEL E TARGET'!$S$15,
IF(DD908&gt;='PAINEL E TARGET'!$T$16,'PAINEL E TARGET'!$S$16,
IF(DD908&gt;='PAINEL E TARGET'!$T$17,'PAINEL E TARGET'!$S$17,
IF(DD908&gt;='PAINEL E TARGET'!$T$18,'PAINEL E TARGET'!$S$18,'PAINEL E TARGET'!$S$19))))))))</f>
        <v>3. Fx de 105% a 109,9%</v>
      </c>
      <c r="DF908" s="17">
        <f>IFERROR(VLOOKUP($BW908,'PAINEL E TARGET'!$G$1:$Q$99,8,0),0)</f>
        <v>0.1</v>
      </c>
      <c r="DG908" s="17">
        <f>VLOOKUP(DE908,'PAINEL E TARGET'!$S$10:$U$19,3,0)</f>
        <v>1.1000000000000001</v>
      </c>
      <c r="DH908" s="16">
        <f t="shared" si="536"/>
        <v>206.25000000000003</v>
      </c>
      <c r="DI908" s="17">
        <f t="shared" si="522"/>
        <v>0.81799999999999995</v>
      </c>
      <c r="DJ908" s="33" t="str">
        <f>IF(DI908&gt;='PAINEL E TARGET'!$T$11,'PAINEL E TARGET'!$S$11,
IF(DI908&gt;='PAINEL E TARGET'!$T$12,'PAINEL E TARGET'!$S$12,
IF(DI908&gt;='PAINEL E TARGET'!$T$13,'PAINEL E TARGET'!$S$13,
IF(DI908&gt;='PAINEL E TARGET'!$T$14,'PAINEL E TARGET'!$S$14,
IF(DI908&gt;='PAINEL E TARGET'!$T$15,'PAINEL E TARGET'!$S$15,
IF(DI908&gt;='PAINEL E TARGET'!$T$16,'PAINEL E TARGET'!$S$16,
IF(DI908&gt;='PAINEL E TARGET'!$T$17,'PAINEL E TARGET'!$S$17,
IF(DI908&gt;='PAINEL E TARGET'!$T$18,'PAINEL E TARGET'!$S$18,'PAINEL E TARGET'!$S$19))))))))</f>
        <v>Não elegível</v>
      </c>
      <c r="DK908" s="17">
        <f>IFERROR(VLOOKUP($BW908,'PAINEL E TARGET'!$G$1:$Q$99,9,0),0)</f>
        <v>0.05</v>
      </c>
      <c r="DL908" s="17">
        <f>VLOOKUP(DJ908,'PAINEL E TARGET'!$S$10:$U$19,3,0)</f>
        <v>0</v>
      </c>
      <c r="DM908" s="16">
        <f t="shared" si="537"/>
        <v>0</v>
      </c>
      <c r="DN908" s="17">
        <f t="shared" si="523"/>
        <v>0.86</v>
      </c>
      <c r="DO908" s="33" t="str">
        <f>IF(DN908&gt;='PAINEL E TARGET'!$T$11,'PAINEL E TARGET'!$S$11,
IF(DN908&gt;='PAINEL E TARGET'!$T$12,'PAINEL E TARGET'!$S$12,
IF(DN908&gt;='PAINEL E TARGET'!$T$13,'PAINEL E TARGET'!$S$13,
IF(DN908&gt;='PAINEL E TARGET'!$T$14,'PAINEL E TARGET'!$S$14,
IF(DN908&gt;='PAINEL E TARGET'!$T$15,'PAINEL E TARGET'!$S$15,
IF(DN908&gt;='PAINEL E TARGET'!$T$16,'PAINEL E TARGET'!$S$16,
IF(DN908&gt;='PAINEL E TARGET'!$T$17,'PAINEL E TARGET'!$S$17,
IF(DN908&gt;='PAINEL E TARGET'!$T$18,'PAINEL E TARGET'!$S$18,'PAINEL E TARGET'!$S$19))))))))</f>
        <v>Não elegível</v>
      </c>
      <c r="DP908" s="17">
        <f>IFERROR(VLOOKUP($BW908,'PAINEL E TARGET'!$G$1:$Q$99,10,0),0)</f>
        <v>0</v>
      </c>
      <c r="DQ908" s="17">
        <f>VLOOKUP(DO908,'PAINEL E TARGET'!$S$10:$U$19,3,0)</f>
        <v>0</v>
      </c>
      <c r="DR908" s="16">
        <f t="shared" si="538"/>
        <v>0</v>
      </c>
      <c r="DS908" s="17">
        <f t="shared" si="524"/>
        <v>0.85</v>
      </c>
      <c r="DT908" s="16">
        <f>IF(DS908&gt;=1,VLOOKUP(BO908,'PAINEL E TARGET'!$S$1:$W$8,5,0),0)</f>
        <v>0</v>
      </c>
      <c r="DU908" s="16">
        <f t="shared" si="539"/>
        <v>206.25000000000003</v>
      </c>
    </row>
    <row r="909" spans="2:125" s="32" customFormat="1" x14ac:dyDescent="0.2">
      <c r="B909" s="44">
        <v>43541</v>
      </c>
      <c r="C909" s="65">
        <v>1900</v>
      </c>
      <c r="D909" s="66" t="s">
        <v>899</v>
      </c>
      <c r="E909" s="65">
        <v>413</v>
      </c>
      <c r="F909" s="65" t="s">
        <v>1020</v>
      </c>
      <c r="G909" s="67">
        <v>1283006.0900408998</v>
      </c>
      <c r="H909" s="67">
        <v>732800.10917582246</v>
      </c>
      <c r="I909" s="67">
        <v>572439.08000000007</v>
      </c>
      <c r="J909" s="68">
        <v>0.78116675043050987</v>
      </c>
      <c r="K909" s="67">
        <v>42532.527906661555</v>
      </c>
      <c r="L909" s="67">
        <v>529661.12674052035</v>
      </c>
      <c r="M909" s="67">
        <v>39578.910000000003</v>
      </c>
      <c r="N909" s="67">
        <v>478718.71999999997</v>
      </c>
      <c r="O909" s="67">
        <v>1006582.7072861268</v>
      </c>
      <c r="P909" s="67" t="s">
        <v>1082</v>
      </c>
      <c r="Q909" s="67" t="s">
        <v>1082</v>
      </c>
      <c r="R909" s="67">
        <v>0</v>
      </c>
      <c r="S909" s="67">
        <v>0</v>
      </c>
      <c r="T909" s="68">
        <v>0.11579791118245722</v>
      </c>
      <c r="U909" s="68">
        <v>0.11293123219567874</v>
      </c>
      <c r="V909" s="68">
        <v>0.97524412178505027</v>
      </c>
      <c r="W909" s="67">
        <v>66258.83</v>
      </c>
      <c r="X909" s="67">
        <v>58531.989999999991</v>
      </c>
      <c r="Y909" s="68">
        <v>0.88338399576328153</v>
      </c>
      <c r="Z909" s="68">
        <v>0.13497178686404768</v>
      </c>
      <c r="AA909" s="68">
        <v>0.21239400612347001</v>
      </c>
      <c r="AB909" s="68">
        <v>1.573617798639704</v>
      </c>
      <c r="AC909" s="67">
        <v>77229.999999999985</v>
      </c>
      <c r="AD909" s="67">
        <v>110083.31</v>
      </c>
      <c r="AE909" s="68">
        <v>1.4253957011524021</v>
      </c>
      <c r="AF909" s="43">
        <v>80</v>
      </c>
      <c r="AG909" s="43">
        <v>79</v>
      </c>
      <c r="AH909" s="43">
        <v>28</v>
      </c>
      <c r="AI909" s="43">
        <v>18</v>
      </c>
      <c r="AJ909" s="67">
        <v>25314.559999999998</v>
      </c>
      <c r="AK909" s="67">
        <v>25192</v>
      </c>
      <c r="AL909" s="68">
        <v>0.99515851746978823</v>
      </c>
      <c r="AM909" s="67">
        <v>8847.84</v>
      </c>
      <c r="AN909" s="67">
        <v>7058.2999999999993</v>
      </c>
      <c r="AO909" s="68">
        <v>0.79774272590824413</v>
      </c>
      <c r="AP909" s="67">
        <v>5347.45</v>
      </c>
      <c r="AQ909" s="67">
        <v>4863.8499999999995</v>
      </c>
      <c r="AR909" s="68">
        <v>0.9095643718033829</v>
      </c>
      <c r="AS909" s="67">
        <v>26748.979999999996</v>
      </c>
      <c r="AT909" s="67">
        <v>21417.84</v>
      </c>
      <c r="AU909" s="68">
        <v>0.80069744715499447</v>
      </c>
      <c r="AV909" s="43">
        <v>937.13</v>
      </c>
      <c r="AW909" s="43">
        <v>624.88</v>
      </c>
      <c r="AX909" s="69">
        <v>0.6668018311226831</v>
      </c>
      <c r="AY909" s="43">
        <v>42532.527906661555</v>
      </c>
      <c r="AZ909" s="43">
        <v>39578.910000000003</v>
      </c>
      <c r="BA909" s="43">
        <v>38134.938528754377</v>
      </c>
      <c r="BB909" s="43">
        <v>40645.68</v>
      </c>
      <c r="BC909" s="43">
        <v>74868.223059263211</v>
      </c>
      <c r="BD909" s="43">
        <v>67248.976307673278</v>
      </c>
      <c r="BE909" s="43">
        <v>117383.65999999999</v>
      </c>
      <c r="BF909" s="43">
        <v>136820.22999999998</v>
      </c>
      <c r="BG909" s="43">
        <v>1651.0400000000004</v>
      </c>
      <c r="BH909" s="43">
        <v>47</v>
      </c>
      <c r="BI909" s="44">
        <v>43173</v>
      </c>
      <c r="BJ909" s="44">
        <v>43541</v>
      </c>
      <c r="BK909" s="44">
        <v>43172</v>
      </c>
      <c r="BL909" s="43">
        <f t="shared" si="525"/>
        <v>572439.08000000007</v>
      </c>
      <c r="BM909" s="43">
        <f t="shared" si="526"/>
        <v>518297.63</v>
      </c>
      <c r="BO909" s="16" t="str">
        <f>IFERROR(VLOOKUP($C909,'PORTE LOJA'!A:B,2,0),"PORTE 1")</f>
        <v>PORTE 2</v>
      </c>
      <c r="BP909" s="16">
        <f>VLOOKUP(BO909,'PAINEL E TARGET'!$S$1:$W$8,3,0)</f>
        <v>1875</v>
      </c>
      <c r="BQ909" s="16">
        <f t="shared" si="504"/>
        <v>1</v>
      </c>
      <c r="BR909" s="16">
        <f t="shared" si="505"/>
        <v>1</v>
      </c>
      <c r="BS909" s="16">
        <f t="shared" si="506"/>
        <v>1</v>
      </c>
      <c r="BT909" s="16">
        <f t="shared" si="507"/>
        <v>1</v>
      </c>
      <c r="BU909" s="16">
        <f t="shared" si="508"/>
        <v>1</v>
      </c>
      <c r="BV909" s="16">
        <f t="shared" si="509"/>
        <v>1</v>
      </c>
      <c r="BW909" s="17" t="str">
        <f t="shared" si="527"/>
        <v>111111</v>
      </c>
      <c r="BY909" s="17">
        <f t="shared" si="510"/>
        <v>0.78100000000000003</v>
      </c>
      <c r="BZ909" s="17">
        <f t="shared" si="511"/>
        <v>0.90600000000000003</v>
      </c>
      <c r="CA909" s="17" t="str">
        <f t="shared" si="528"/>
        <v>Sem Retira</v>
      </c>
      <c r="CB909" s="17">
        <f t="shared" si="529"/>
        <v>0.90600000000000003</v>
      </c>
      <c r="CC909" s="33" t="str">
        <f>IF(CB909&gt;='PAINEL E TARGET'!$T$11,'PAINEL E TARGET'!$S$11,
IF(CB909&gt;='PAINEL E TARGET'!$T$12,'PAINEL E TARGET'!$S$12,
IF(CB909&gt;='PAINEL E TARGET'!$T$13,'PAINEL E TARGET'!$S$13,
IF(CB909&gt;='PAINEL E TARGET'!$T$14,'PAINEL E TARGET'!$S$14,
IF(CB909&gt;='PAINEL E TARGET'!$T$15,'PAINEL E TARGET'!$S$15,
IF(CB909&gt;='PAINEL E TARGET'!$T$16,'PAINEL E TARGET'!$S$16,
IF(CB909&gt;='PAINEL E TARGET'!$T$17,'PAINEL E TARGET'!$S$17,
IF(CB909&gt;='PAINEL E TARGET'!$T$18,'PAINEL E TARGET'!$S$18,'PAINEL E TARGET'!$S$19))))))))</f>
        <v>1. Fx de 90% a 99,9%</v>
      </c>
      <c r="CD909" s="17">
        <f>IFERROR(VLOOKUP($BW909,'PAINEL E TARGET'!$G$1:$Q$99,4,0),0)</f>
        <v>0.25</v>
      </c>
      <c r="CE909" s="17">
        <f>VLOOKUP(CC909,'PAINEL E TARGET'!$S$10:$U$19,3,0)</f>
        <v>0.5</v>
      </c>
      <c r="CF909" s="16">
        <f t="shared" si="530"/>
        <v>234.375</v>
      </c>
      <c r="CG909" s="17">
        <f t="shared" si="512"/>
        <v>0.995</v>
      </c>
      <c r="CH909" s="17">
        <f t="shared" si="513"/>
        <v>0.79800000000000004</v>
      </c>
      <c r="CI909" s="17">
        <f t="shared" si="514"/>
        <v>0.91</v>
      </c>
      <c r="CJ909" s="17">
        <f t="shared" si="515"/>
        <v>0.80100000000000005</v>
      </c>
      <c r="CK909" s="17">
        <f t="shared" si="516"/>
        <v>0.66700000000000004</v>
      </c>
      <c r="CL909" s="17">
        <f t="shared" si="517"/>
        <v>0.88300000000000001</v>
      </c>
      <c r="CM909" s="16">
        <f t="shared" si="518"/>
        <v>4</v>
      </c>
      <c r="CN909" s="17" t="str">
        <f t="shared" si="531"/>
        <v>não ok</v>
      </c>
      <c r="CO909" s="17">
        <f t="shared" si="532"/>
        <v>0</v>
      </c>
      <c r="CP909" s="33" t="str">
        <f>IF(CO909&gt;='PAINEL E TARGET'!$T$11,'PAINEL E TARGET'!$S$11,
IF(CO909&gt;='PAINEL E TARGET'!$T$12,'PAINEL E TARGET'!$S$12,
IF(CO909&gt;='PAINEL E TARGET'!$T$13,'PAINEL E TARGET'!$S$13,
IF(CO909&gt;='PAINEL E TARGET'!$T$14,'PAINEL E TARGET'!$S$14,
IF(CO909&gt;='PAINEL E TARGET'!$T$15,'PAINEL E TARGET'!$S$15,
IF(CO909&gt;='PAINEL E TARGET'!$T$16,'PAINEL E TARGET'!$S$16,
IF(CO909&gt;='PAINEL E TARGET'!$T$17,'PAINEL E TARGET'!$S$17,
IF(CO909&gt;='PAINEL E TARGET'!$T$18,'PAINEL E TARGET'!$S$18,'PAINEL E TARGET'!$S$19))))))))</f>
        <v>Não elegível</v>
      </c>
      <c r="CQ909" s="17">
        <f>IFERROR(VLOOKUP($BW909,'PAINEL E TARGET'!$G$1:$Q$99,5,0),0)</f>
        <v>0.25</v>
      </c>
      <c r="CR909" s="17">
        <f>VLOOKUP(CP909,'PAINEL E TARGET'!$S$10:$U$19,3,0)</f>
        <v>0</v>
      </c>
      <c r="CS909" s="16">
        <f t="shared" si="533"/>
        <v>0</v>
      </c>
      <c r="CT909" s="17">
        <f t="shared" si="519"/>
        <v>1.425</v>
      </c>
      <c r="CU909" s="33" t="str">
        <f>IF(CT909&gt;='PAINEL E TARGET'!$T$11,'PAINEL E TARGET'!$S$11,
IF(CT909&gt;='PAINEL E TARGET'!$T$12,'PAINEL E TARGET'!$S$12,
IF(CT909&gt;='PAINEL E TARGET'!$T$13,'PAINEL E TARGET'!$S$13,
IF(CT909&gt;='PAINEL E TARGET'!$T$14,'PAINEL E TARGET'!$S$14,
IF(CT909&gt;='PAINEL E TARGET'!$T$15,'PAINEL E TARGET'!$S$15,
IF(CT909&gt;='PAINEL E TARGET'!$T$16,'PAINEL E TARGET'!$S$16,
IF(CT909&gt;='PAINEL E TARGET'!$T$17,'PAINEL E TARGET'!$S$17,
IF(CT909&gt;='PAINEL E TARGET'!$T$18,'PAINEL E TARGET'!$S$18,'PAINEL E TARGET'!$S$19))))))))</f>
        <v>8. Fx de 130% ou mais</v>
      </c>
      <c r="CV909" s="17">
        <f>IFERROR(VLOOKUP($BW909,'PAINEL E TARGET'!$G$1:$Q$99,6,0),0)</f>
        <v>0.2</v>
      </c>
      <c r="CW909" s="17">
        <f>VLOOKUP(CU909,'PAINEL E TARGET'!$S$10:$U$19,3,0)</f>
        <v>1.6</v>
      </c>
      <c r="CX909" s="16">
        <f t="shared" si="534"/>
        <v>600.00000000000011</v>
      </c>
      <c r="CY909" s="17">
        <f t="shared" si="520"/>
        <v>0.93100000000000005</v>
      </c>
      <c r="CZ909" s="33" t="str">
        <f>IF(CY909&gt;='PAINEL E TARGET'!$T$11,'PAINEL E TARGET'!$S$11,
IF(CY909&gt;='PAINEL E TARGET'!$T$12,'PAINEL E TARGET'!$S$12,
IF(CY909&gt;='PAINEL E TARGET'!$T$13,'PAINEL E TARGET'!$S$13,
IF(CY909&gt;='PAINEL E TARGET'!$T$14,'PAINEL E TARGET'!$S$14,
IF(CY909&gt;='PAINEL E TARGET'!$T$15,'PAINEL E TARGET'!$S$15,
IF(CY909&gt;='PAINEL E TARGET'!$T$16,'PAINEL E TARGET'!$S$16,
IF(CY909&gt;='PAINEL E TARGET'!$T$17,'PAINEL E TARGET'!$S$17,
IF(CY909&gt;='PAINEL E TARGET'!$T$18,'PAINEL E TARGET'!$S$18,'PAINEL E TARGET'!$S$19))))))))</f>
        <v>1. Fx de 90% a 99,9%</v>
      </c>
      <c r="DA909" s="17">
        <f>IFERROR(VLOOKUP($BW909,'PAINEL E TARGET'!$G$1:$Q$99,7,0),0)</f>
        <v>0.15</v>
      </c>
      <c r="DB909" s="17">
        <f>VLOOKUP(CZ909,'PAINEL E TARGET'!$S$10:$U$19,3,0)</f>
        <v>0.5</v>
      </c>
      <c r="DC909" s="16">
        <f t="shared" si="535"/>
        <v>140.625</v>
      </c>
      <c r="DD909" s="17">
        <f t="shared" si="521"/>
        <v>1.0660000000000001</v>
      </c>
      <c r="DE909" s="33" t="str">
        <f>IF(DD909&gt;='PAINEL E TARGET'!$T$11,'PAINEL E TARGET'!$S$11,
IF(DD909&gt;='PAINEL E TARGET'!$T$12,'PAINEL E TARGET'!$S$12,
IF(DD909&gt;='PAINEL E TARGET'!$T$13,'PAINEL E TARGET'!$S$13,
IF(DD909&gt;='PAINEL E TARGET'!$T$14,'PAINEL E TARGET'!$S$14,
IF(DD909&gt;='PAINEL E TARGET'!$T$15,'PAINEL E TARGET'!$S$15,
IF(DD909&gt;='PAINEL E TARGET'!$T$16,'PAINEL E TARGET'!$S$16,
IF(DD909&gt;='PAINEL E TARGET'!$T$17,'PAINEL E TARGET'!$S$17,
IF(DD909&gt;='PAINEL E TARGET'!$T$18,'PAINEL E TARGET'!$S$18,'PAINEL E TARGET'!$S$19))))))))</f>
        <v>3. Fx de 105% a 109,9%</v>
      </c>
      <c r="DF909" s="17">
        <f>IFERROR(VLOOKUP($BW909,'PAINEL E TARGET'!$G$1:$Q$99,8,0),0)</f>
        <v>0.1</v>
      </c>
      <c r="DG909" s="17">
        <f>VLOOKUP(DE909,'PAINEL E TARGET'!$S$10:$U$19,3,0)</f>
        <v>1.1000000000000001</v>
      </c>
      <c r="DH909" s="16">
        <f t="shared" si="536"/>
        <v>206.25000000000003</v>
      </c>
      <c r="DI909" s="17">
        <f t="shared" si="522"/>
        <v>0.64300000000000002</v>
      </c>
      <c r="DJ909" s="33" t="str">
        <f>IF(DI909&gt;='PAINEL E TARGET'!$T$11,'PAINEL E TARGET'!$S$11,
IF(DI909&gt;='PAINEL E TARGET'!$T$12,'PAINEL E TARGET'!$S$12,
IF(DI909&gt;='PAINEL E TARGET'!$T$13,'PAINEL E TARGET'!$S$13,
IF(DI909&gt;='PAINEL E TARGET'!$T$14,'PAINEL E TARGET'!$S$14,
IF(DI909&gt;='PAINEL E TARGET'!$T$15,'PAINEL E TARGET'!$S$15,
IF(DI909&gt;='PAINEL E TARGET'!$T$16,'PAINEL E TARGET'!$S$16,
IF(DI909&gt;='PAINEL E TARGET'!$T$17,'PAINEL E TARGET'!$S$17,
IF(DI909&gt;='PAINEL E TARGET'!$T$18,'PAINEL E TARGET'!$S$18,'PAINEL E TARGET'!$S$19))))))))</f>
        <v>Não elegível</v>
      </c>
      <c r="DK909" s="17">
        <f>IFERROR(VLOOKUP($BW909,'PAINEL E TARGET'!$G$1:$Q$99,9,0),0)</f>
        <v>0.05</v>
      </c>
      <c r="DL909" s="17">
        <f>VLOOKUP(DJ909,'PAINEL E TARGET'!$S$10:$U$19,3,0)</f>
        <v>0</v>
      </c>
      <c r="DM909" s="16">
        <f t="shared" si="537"/>
        <v>0</v>
      </c>
      <c r="DN909" s="17">
        <f t="shared" si="523"/>
        <v>0.66700000000000004</v>
      </c>
      <c r="DO909" s="33" t="str">
        <f>IF(DN909&gt;='PAINEL E TARGET'!$T$11,'PAINEL E TARGET'!$S$11,
IF(DN909&gt;='PAINEL E TARGET'!$T$12,'PAINEL E TARGET'!$S$12,
IF(DN909&gt;='PAINEL E TARGET'!$T$13,'PAINEL E TARGET'!$S$13,
IF(DN909&gt;='PAINEL E TARGET'!$T$14,'PAINEL E TARGET'!$S$14,
IF(DN909&gt;='PAINEL E TARGET'!$T$15,'PAINEL E TARGET'!$S$15,
IF(DN909&gt;='PAINEL E TARGET'!$T$16,'PAINEL E TARGET'!$S$16,
IF(DN909&gt;='PAINEL E TARGET'!$T$17,'PAINEL E TARGET'!$S$17,
IF(DN909&gt;='PAINEL E TARGET'!$T$18,'PAINEL E TARGET'!$S$18,'PAINEL E TARGET'!$S$19))))))))</f>
        <v>Não elegível</v>
      </c>
      <c r="DP909" s="17">
        <f>IFERROR(VLOOKUP($BW909,'PAINEL E TARGET'!$G$1:$Q$99,10,0),0)</f>
        <v>0</v>
      </c>
      <c r="DQ909" s="17">
        <f>VLOOKUP(DO909,'PAINEL E TARGET'!$S$10:$U$19,3,0)</f>
        <v>0</v>
      </c>
      <c r="DR909" s="16">
        <f t="shared" si="538"/>
        <v>0</v>
      </c>
      <c r="DS909" s="17">
        <f t="shared" si="524"/>
        <v>0.98799999999999999</v>
      </c>
      <c r="DT909" s="16">
        <f>IF(DS909&gt;=1,VLOOKUP(BO909,'PAINEL E TARGET'!$S$1:$W$8,5,0),0)</f>
        <v>0</v>
      </c>
      <c r="DU909" s="16">
        <f t="shared" si="539"/>
        <v>1181.2500000000002</v>
      </c>
    </row>
    <row r="910" spans="2:125" s="32" customFormat="1" x14ac:dyDescent="0.2">
      <c r="B910" s="44">
        <v>43541</v>
      </c>
      <c r="C910" s="65">
        <v>1903</v>
      </c>
      <c r="D910" s="66" t="s">
        <v>900</v>
      </c>
      <c r="E910" s="65">
        <v>319</v>
      </c>
      <c r="F910" s="65" t="s">
        <v>943</v>
      </c>
      <c r="G910" s="67">
        <v>997262.24742534675</v>
      </c>
      <c r="H910" s="67">
        <v>596726.35473016195</v>
      </c>
      <c r="I910" s="67">
        <v>488771.17</v>
      </c>
      <c r="J910" s="68">
        <v>0.81908762052418649</v>
      </c>
      <c r="K910" s="67">
        <v>71655.856220108224</v>
      </c>
      <c r="L910" s="67">
        <v>440260.53353623871</v>
      </c>
      <c r="M910" s="67">
        <v>75062.31</v>
      </c>
      <c r="N910" s="67">
        <v>390635.27999999997</v>
      </c>
      <c r="O910" s="67">
        <v>857387.52008780488</v>
      </c>
      <c r="P910" s="67" t="s">
        <v>1082</v>
      </c>
      <c r="Q910" s="67" t="s">
        <v>1082</v>
      </c>
      <c r="R910" s="67">
        <v>0</v>
      </c>
      <c r="S910" s="67">
        <v>169</v>
      </c>
      <c r="T910" s="68">
        <v>9.9355756169886109E-2</v>
      </c>
      <c r="U910" s="68">
        <v>0.10942927576670515</v>
      </c>
      <c r="V910" s="68">
        <v>1.1013883843790042</v>
      </c>
      <c r="W910" s="67">
        <v>50861.84</v>
      </c>
      <c r="X910" s="67">
        <v>50960.94999999999</v>
      </c>
      <c r="Y910" s="68">
        <v>1.0019486121618879</v>
      </c>
      <c r="Z910" s="68">
        <v>0.14627537132702559</v>
      </c>
      <c r="AA910" s="68">
        <v>0.16030024978226751</v>
      </c>
      <c r="AB910" s="68">
        <v>1.0958799716453067</v>
      </c>
      <c r="AC910" s="67">
        <v>74880.760000000009</v>
      </c>
      <c r="AD910" s="67">
        <v>74651.44</v>
      </c>
      <c r="AE910" s="68">
        <v>0.99693753108275063</v>
      </c>
      <c r="AF910" s="43">
        <v>80</v>
      </c>
      <c r="AG910" s="43">
        <v>60</v>
      </c>
      <c r="AH910" s="43">
        <v>20</v>
      </c>
      <c r="AI910" s="43">
        <v>26</v>
      </c>
      <c r="AJ910" s="67">
        <v>18057.48</v>
      </c>
      <c r="AK910" s="67">
        <v>18256.8</v>
      </c>
      <c r="AL910" s="68">
        <v>1.011038085048412</v>
      </c>
      <c r="AM910" s="67">
        <v>7864.0700000000006</v>
      </c>
      <c r="AN910" s="67">
        <v>7945.5999999999995</v>
      </c>
      <c r="AO910" s="68">
        <v>1.0103674051731482</v>
      </c>
      <c r="AP910" s="67">
        <v>6948.9699999999993</v>
      </c>
      <c r="AQ910" s="67">
        <v>9980.14</v>
      </c>
      <c r="AR910" s="68">
        <v>1.4362042144375353</v>
      </c>
      <c r="AS910" s="67">
        <v>17991.32</v>
      </c>
      <c r="AT910" s="67">
        <v>14778.410000000002</v>
      </c>
      <c r="AU910" s="68">
        <v>0.82141888421750053</v>
      </c>
      <c r="AV910" s="43">
        <v>1544.93</v>
      </c>
      <c r="AW910" s="43">
        <v>2929.62</v>
      </c>
      <c r="AX910" s="69">
        <v>1.8962800903600809</v>
      </c>
      <c r="AY910" s="43">
        <v>71655.856220108224</v>
      </c>
      <c r="AZ910" s="43">
        <v>75062.31</v>
      </c>
      <c r="BA910" s="43">
        <v>24254.691112584111</v>
      </c>
      <c r="BB910" s="43">
        <v>25406.499999999996</v>
      </c>
      <c r="BC910" s="43">
        <v>119829.11724727774</v>
      </c>
      <c r="BD910" s="43">
        <v>40772.040852097729</v>
      </c>
      <c r="BE910" s="43">
        <v>85716.39999999998</v>
      </c>
      <c r="BF910" s="43">
        <v>126195.16</v>
      </c>
      <c r="BG910" s="43">
        <v>2601.9900000000002</v>
      </c>
      <c r="BH910" s="43">
        <v>38</v>
      </c>
      <c r="BI910" s="44">
        <v>43173</v>
      </c>
      <c r="BJ910" s="44">
        <v>43541</v>
      </c>
      <c r="BK910" s="44">
        <v>43172</v>
      </c>
      <c r="BL910" s="43">
        <f t="shared" si="525"/>
        <v>488940.17</v>
      </c>
      <c r="BM910" s="43">
        <f t="shared" si="526"/>
        <v>465866.58999999997</v>
      </c>
      <c r="BO910" s="16" t="str">
        <f>IFERROR(VLOOKUP($C910,'PORTE LOJA'!A:B,2,0),"PORTE 1")</f>
        <v>PORTE 2</v>
      </c>
      <c r="BP910" s="16">
        <f>VLOOKUP(BO910,'PAINEL E TARGET'!$S$1:$W$8,3,0)</f>
        <v>1875</v>
      </c>
      <c r="BQ910" s="16">
        <f t="shared" si="504"/>
        <v>1</v>
      </c>
      <c r="BR910" s="16">
        <f t="shared" si="505"/>
        <v>1</v>
      </c>
      <c r="BS910" s="16">
        <f t="shared" si="506"/>
        <v>1</v>
      </c>
      <c r="BT910" s="16">
        <f t="shared" si="507"/>
        <v>1</v>
      </c>
      <c r="BU910" s="16">
        <f t="shared" si="508"/>
        <v>1</v>
      </c>
      <c r="BV910" s="16">
        <f t="shared" si="509"/>
        <v>1</v>
      </c>
      <c r="BW910" s="17" t="str">
        <f t="shared" si="527"/>
        <v>111111</v>
      </c>
      <c r="BY910" s="17">
        <f t="shared" si="510"/>
        <v>0.81899999999999995</v>
      </c>
      <c r="BZ910" s="17">
        <f t="shared" si="511"/>
        <v>0.91</v>
      </c>
      <c r="CA910" s="17" t="str">
        <f t="shared" si="528"/>
        <v>Sem Retira</v>
      </c>
      <c r="CB910" s="17">
        <f t="shared" si="529"/>
        <v>0.91</v>
      </c>
      <c r="CC910" s="33" t="str">
        <f>IF(CB910&gt;='PAINEL E TARGET'!$T$11,'PAINEL E TARGET'!$S$11,
IF(CB910&gt;='PAINEL E TARGET'!$T$12,'PAINEL E TARGET'!$S$12,
IF(CB910&gt;='PAINEL E TARGET'!$T$13,'PAINEL E TARGET'!$S$13,
IF(CB910&gt;='PAINEL E TARGET'!$T$14,'PAINEL E TARGET'!$S$14,
IF(CB910&gt;='PAINEL E TARGET'!$T$15,'PAINEL E TARGET'!$S$15,
IF(CB910&gt;='PAINEL E TARGET'!$T$16,'PAINEL E TARGET'!$S$16,
IF(CB910&gt;='PAINEL E TARGET'!$T$17,'PAINEL E TARGET'!$S$17,
IF(CB910&gt;='PAINEL E TARGET'!$T$18,'PAINEL E TARGET'!$S$18,'PAINEL E TARGET'!$S$19))))))))</f>
        <v>1. Fx de 90% a 99,9%</v>
      </c>
      <c r="CD910" s="17">
        <f>IFERROR(VLOOKUP($BW910,'PAINEL E TARGET'!$G$1:$Q$99,4,0),0)</f>
        <v>0.25</v>
      </c>
      <c r="CE910" s="17">
        <f>VLOOKUP(CC910,'PAINEL E TARGET'!$S$10:$U$19,3,0)</f>
        <v>0.5</v>
      </c>
      <c r="CF910" s="16">
        <f t="shared" si="530"/>
        <v>234.375</v>
      </c>
      <c r="CG910" s="17">
        <f t="shared" si="512"/>
        <v>1.0109999999999999</v>
      </c>
      <c r="CH910" s="17">
        <f t="shared" si="513"/>
        <v>1.01</v>
      </c>
      <c r="CI910" s="17">
        <f t="shared" si="514"/>
        <v>1.4359999999999999</v>
      </c>
      <c r="CJ910" s="17">
        <f t="shared" si="515"/>
        <v>0.82099999999999995</v>
      </c>
      <c r="CK910" s="17">
        <f t="shared" si="516"/>
        <v>1.8959999999999999</v>
      </c>
      <c r="CL910" s="17">
        <f t="shared" si="517"/>
        <v>1.002</v>
      </c>
      <c r="CM910" s="16">
        <f t="shared" si="518"/>
        <v>5</v>
      </c>
      <c r="CN910" s="17" t="str">
        <f t="shared" si="531"/>
        <v>ok</v>
      </c>
      <c r="CO910" s="17">
        <f t="shared" si="532"/>
        <v>1.002</v>
      </c>
      <c r="CP910" s="33" t="str">
        <f>IF(CO910&gt;='PAINEL E TARGET'!$T$11,'PAINEL E TARGET'!$S$11,
IF(CO910&gt;='PAINEL E TARGET'!$T$12,'PAINEL E TARGET'!$S$12,
IF(CO910&gt;='PAINEL E TARGET'!$T$13,'PAINEL E TARGET'!$S$13,
IF(CO910&gt;='PAINEL E TARGET'!$T$14,'PAINEL E TARGET'!$S$14,
IF(CO910&gt;='PAINEL E TARGET'!$T$15,'PAINEL E TARGET'!$S$15,
IF(CO910&gt;='PAINEL E TARGET'!$T$16,'PAINEL E TARGET'!$S$16,
IF(CO910&gt;='PAINEL E TARGET'!$T$17,'PAINEL E TARGET'!$S$17,
IF(CO910&gt;='PAINEL E TARGET'!$T$18,'PAINEL E TARGET'!$S$18,'PAINEL E TARGET'!$S$19))))))))</f>
        <v>2. Fx de 100% a 104,9%</v>
      </c>
      <c r="CQ910" s="17">
        <f>IFERROR(VLOOKUP($BW910,'PAINEL E TARGET'!$G$1:$Q$99,5,0),0)</f>
        <v>0.25</v>
      </c>
      <c r="CR910" s="17">
        <f>VLOOKUP(CP910,'PAINEL E TARGET'!$S$10:$U$19,3,0)</f>
        <v>1</v>
      </c>
      <c r="CS910" s="16">
        <f t="shared" si="533"/>
        <v>468.75</v>
      </c>
      <c r="CT910" s="17">
        <f t="shared" si="519"/>
        <v>0.997</v>
      </c>
      <c r="CU910" s="33" t="str">
        <f>IF(CT910&gt;='PAINEL E TARGET'!$T$11,'PAINEL E TARGET'!$S$11,
IF(CT910&gt;='PAINEL E TARGET'!$T$12,'PAINEL E TARGET'!$S$12,
IF(CT910&gt;='PAINEL E TARGET'!$T$13,'PAINEL E TARGET'!$S$13,
IF(CT910&gt;='PAINEL E TARGET'!$T$14,'PAINEL E TARGET'!$S$14,
IF(CT910&gt;='PAINEL E TARGET'!$T$15,'PAINEL E TARGET'!$S$15,
IF(CT910&gt;='PAINEL E TARGET'!$T$16,'PAINEL E TARGET'!$S$16,
IF(CT910&gt;='PAINEL E TARGET'!$T$17,'PAINEL E TARGET'!$S$17,
IF(CT910&gt;='PAINEL E TARGET'!$T$18,'PAINEL E TARGET'!$S$18,'PAINEL E TARGET'!$S$19))))))))</f>
        <v>1. Fx de 90% a 99,9%</v>
      </c>
      <c r="CV910" s="17">
        <f>IFERROR(VLOOKUP($BW910,'PAINEL E TARGET'!$G$1:$Q$99,6,0),0)</f>
        <v>0.2</v>
      </c>
      <c r="CW910" s="17">
        <f>VLOOKUP(CU910,'PAINEL E TARGET'!$S$10:$U$19,3,0)</f>
        <v>0.5</v>
      </c>
      <c r="CX910" s="16">
        <f t="shared" si="534"/>
        <v>187.5</v>
      </c>
      <c r="CY910" s="17">
        <f t="shared" si="520"/>
        <v>1.048</v>
      </c>
      <c r="CZ910" s="33" t="str">
        <f>IF(CY910&gt;='PAINEL E TARGET'!$T$11,'PAINEL E TARGET'!$S$11,
IF(CY910&gt;='PAINEL E TARGET'!$T$12,'PAINEL E TARGET'!$S$12,
IF(CY910&gt;='PAINEL E TARGET'!$T$13,'PAINEL E TARGET'!$S$13,
IF(CY910&gt;='PAINEL E TARGET'!$T$14,'PAINEL E TARGET'!$S$14,
IF(CY910&gt;='PAINEL E TARGET'!$T$15,'PAINEL E TARGET'!$S$15,
IF(CY910&gt;='PAINEL E TARGET'!$T$16,'PAINEL E TARGET'!$S$16,
IF(CY910&gt;='PAINEL E TARGET'!$T$17,'PAINEL E TARGET'!$S$17,
IF(CY910&gt;='PAINEL E TARGET'!$T$18,'PAINEL E TARGET'!$S$18,'PAINEL E TARGET'!$S$19))))))))</f>
        <v>2. Fx de 100% a 104,9%</v>
      </c>
      <c r="DA910" s="17">
        <f>IFERROR(VLOOKUP($BW910,'PAINEL E TARGET'!$G$1:$Q$99,7,0),0)</f>
        <v>0.15</v>
      </c>
      <c r="DB910" s="17">
        <f>VLOOKUP(CZ910,'PAINEL E TARGET'!$S$10:$U$19,3,0)</f>
        <v>1</v>
      </c>
      <c r="DC910" s="16">
        <f t="shared" si="535"/>
        <v>281.25</v>
      </c>
      <c r="DD910" s="17">
        <f t="shared" si="521"/>
        <v>1.0469999999999999</v>
      </c>
      <c r="DE910" s="33" t="str">
        <f>IF(DD910&gt;='PAINEL E TARGET'!$T$11,'PAINEL E TARGET'!$S$11,
IF(DD910&gt;='PAINEL E TARGET'!$T$12,'PAINEL E TARGET'!$S$12,
IF(DD910&gt;='PAINEL E TARGET'!$T$13,'PAINEL E TARGET'!$S$13,
IF(DD910&gt;='PAINEL E TARGET'!$T$14,'PAINEL E TARGET'!$S$14,
IF(DD910&gt;='PAINEL E TARGET'!$T$15,'PAINEL E TARGET'!$S$15,
IF(DD910&gt;='PAINEL E TARGET'!$T$16,'PAINEL E TARGET'!$S$16,
IF(DD910&gt;='PAINEL E TARGET'!$T$17,'PAINEL E TARGET'!$S$17,
IF(DD910&gt;='PAINEL E TARGET'!$T$18,'PAINEL E TARGET'!$S$18,'PAINEL E TARGET'!$S$19))))))))</f>
        <v>2. Fx de 100% a 104,9%</v>
      </c>
      <c r="DF910" s="17">
        <f>IFERROR(VLOOKUP($BW910,'PAINEL E TARGET'!$G$1:$Q$99,8,0),0)</f>
        <v>0.1</v>
      </c>
      <c r="DG910" s="17">
        <f>VLOOKUP(DE910,'PAINEL E TARGET'!$S$10:$U$19,3,0)</f>
        <v>1</v>
      </c>
      <c r="DH910" s="16">
        <f t="shared" si="536"/>
        <v>187.5</v>
      </c>
      <c r="DI910" s="17">
        <f t="shared" si="522"/>
        <v>1.3</v>
      </c>
      <c r="DJ910" s="33" t="str">
        <f>IF(DI910&gt;='PAINEL E TARGET'!$T$11,'PAINEL E TARGET'!$S$11,
IF(DI910&gt;='PAINEL E TARGET'!$T$12,'PAINEL E TARGET'!$S$12,
IF(DI910&gt;='PAINEL E TARGET'!$T$13,'PAINEL E TARGET'!$S$13,
IF(DI910&gt;='PAINEL E TARGET'!$T$14,'PAINEL E TARGET'!$S$14,
IF(DI910&gt;='PAINEL E TARGET'!$T$15,'PAINEL E TARGET'!$S$15,
IF(DI910&gt;='PAINEL E TARGET'!$T$16,'PAINEL E TARGET'!$S$16,
IF(DI910&gt;='PAINEL E TARGET'!$T$17,'PAINEL E TARGET'!$S$17,
IF(DI910&gt;='PAINEL E TARGET'!$T$18,'PAINEL E TARGET'!$S$18,'PAINEL E TARGET'!$S$19))))))))</f>
        <v>8. Fx de 130% ou mais</v>
      </c>
      <c r="DK910" s="17">
        <f>IFERROR(VLOOKUP($BW910,'PAINEL E TARGET'!$G$1:$Q$99,9,0),0)</f>
        <v>0.05</v>
      </c>
      <c r="DL910" s="17">
        <f>VLOOKUP(DJ910,'PAINEL E TARGET'!$S$10:$U$19,3,0)</f>
        <v>1.6</v>
      </c>
      <c r="DM910" s="16">
        <f t="shared" si="537"/>
        <v>150.00000000000003</v>
      </c>
      <c r="DN910" s="17">
        <f t="shared" si="523"/>
        <v>1.8959999999999999</v>
      </c>
      <c r="DO910" s="33" t="str">
        <f>IF(DN910&gt;='PAINEL E TARGET'!$T$11,'PAINEL E TARGET'!$S$11,
IF(DN910&gt;='PAINEL E TARGET'!$T$12,'PAINEL E TARGET'!$S$12,
IF(DN910&gt;='PAINEL E TARGET'!$T$13,'PAINEL E TARGET'!$S$13,
IF(DN910&gt;='PAINEL E TARGET'!$T$14,'PAINEL E TARGET'!$S$14,
IF(DN910&gt;='PAINEL E TARGET'!$T$15,'PAINEL E TARGET'!$S$15,
IF(DN910&gt;='PAINEL E TARGET'!$T$16,'PAINEL E TARGET'!$S$16,
IF(DN910&gt;='PAINEL E TARGET'!$T$17,'PAINEL E TARGET'!$S$17,
IF(DN910&gt;='PAINEL E TARGET'!$T$18,'PAINEL E TARGET'!$S$18,'PAINEL E TARGET'!$S$19))))))))</f>
        <v>8. Fx de 130% ou mais</v>
      </c>
      <c r="DP910" s="17">
        <f>IFERROR(VLOOKUP($BW910,'PAINEL E TARGET'!$G$1:$Q$99,10,0),0)</f>
        <v>0</v>
      </c>
      <c r="DQ910" s="17">
        <f>VLOOKUP(DO910,'PAINEL E TARGET'!$S$10:$U$19,3,0)</f>
        <v>1.6</v>
      </c>
      <c r="DR910" s="16">
        <f t="shared" si="538"/>
        <v>0</v>
      </c>
      <c r="DS910" s="17">
        <f t="shared" si="524"/>
        <v>0.75</v>
      </c>
      <c r="DT910" s="16">
        <f>IF(DS910&gt;=1,VLOOKUP(BO910,'PAINEL E TARGET'!$S$1:$W$8,5,0),0)</f>
        <v>0</v>
      </c>
      <c r="DU910" s="16">
        <f t="shared" si="539"/>
        <v>1509.375</v>
      </c>
    </row>
    <row r="911" spans="2:125" s="32" customFormat="1" x14ac:dyDescent="0.2">
      <c r="B911" s="44">
        <v>43541</v>
      </c>
      <c r="C911" s="65">
        <v>1904</v>
      </c>
      <c r="D911" s="66" t="s">
        <v>901</v>
      </c>
      <c r="E911" s="65">
        <v>112</v>
      </c>
      <c r="F911" s="65" t="s">
        <v>1018</v>
      </c>
      <c r="G911" s="67">
        <v>838497.08395626745</v>
      </c>
      <c r="H911" s="67">
        <v>472857.2747202802</v>
      </c>
      <c r="I911" s="67">
        <v>424002.34999999992</v>
      </c>
      <c r="J911" s="68">
        <v>0.89668145689588785</v>
      </c>
      <c r="K911" s="67">
        <v>45062.496055179879</v>
      </c>
      <c r="L911" s="67">
        <v>385673.20712229732</v>
      </c>
      <c r="M911" s="67">
        <v>46730.35</v>
      </c>
      <c r="N911" s="67">
        <v>361858.59</v>
      </c>
      <c r="O911" s="67">
        <v>766143.84894484573</v>
      </c>
      <c r="P911" s="67" t="s">
        <v>1082</v>
      </c>
      <c r="Q911" s="67" t="s">
        <v>1082</v>
      </c>
      <c r="R911" s="67">
        <v>0</v>
      </c>
      <c r="S911" s="67">
        <v>0</v>
      </c>
      <c r="T911" s="68">
        <v>0.10400335906573725</v>
      </c>
      <c r="U911" s="68">
        <v>9.9428535681851796E-2</v>
      </c>
      <c r="V911" s="68">
        <v>0.95601273434837952</v>
      </c>
      <c r="W911" s="67">
        <v>44797.959999999992</v>
      </c>
      <c r="X911" s="67">
        <v>40625.399999999994</v>
      </c>
      <c r="Y911" s="68">
        <v>0.90685825872428127</v>
      </c>
      <c r="Z911" s="68">
        <v>0.19651937226369712</v>
      </c>
      <c r="AA911" s="68">
        <v>0.23539362078670067</v>
      </c>
      <c r="AB911" s="68">
        <v>1.1978138240276923</v>
      </c>
      <c r="AC911" s="67">
        <v>84647.91</v>
      </c>
      <c r="AD911" s="67">
        <v>96179.229999999981</v>
      </c>
      <c r="AE911" s="68">
        <v>1.1362268719924682</v>
      </c>
      <c r="AF911" s="43">
        <v>80</v>
      </c>
      <c r="AG911" s="43">
        <v>67</v>
      </c>
      <c r="AH911" s="43">
        <v>24</v>
      </c>
      <c r="AI911" s="43">
        <v>21</v>
      </c>
      <c r="AJ911" s="67">
        <v>24727.109999999993</v>
      </c>
      <c r="AK911" s="67">
        <v>24488.400000000001</v>
      </c>
      <c r="AL911" s="68">
        <v>0.99034622323433708</v>
      </c>
      <c r="AM911" s="67">
        <v>5851.6799999999994</v>
      </c>
      <c r="AN911" s="67">
        <v>4285.1900000000005</v>
      </c>
      <c r="AO911" s="68">
        <v>0.73230080934022379</v>
      </c>
      <c r="AP911" s="67">
        <v>836.79</v>
      </c>
      <c r="AQ911" s="67">
        <v>1749.63</v>
      </c>
      <c r="AR911" s="68">
        <v>2.0908830172444701</v>
      </c>
      <c r="AS911" s="67">
        <v>13382.38</v>
      </c>
      <c r="AT911" s="67">
        <v>10102.18</v>
      </c>
      <c r="AU911" s="68">
        <v>0.75488664945996165</v>
      </c>
      <c r="AV911" s="43">
        <v>969.98</v>
      </c>
      <c r="AW911" s="43">
        <v>624.88</v>
      </c>
      <c r="AX911" s="69">
        <v>0.64421946844264832</v>
      </c>
      <c r="AY911" s="43">
        <v>45062.496055179879</v>
      </c>
      <c r="AZ911" s="43">
        <v>46730.35</v>
      </c>
      <c r="BA911" s="43">
        <v>31265.801091136047</v>
      </c>
      <c r="BB911" s="43">
        <v>38152.519999999997</v>
      </c>
      <c r="BC911" s="43">
        <v>80084.866964005414</v>
      </c>
      <c r="BD911" s="43">
        <v>55718.789598025483</v>
      </c>
      <c r="BE911" s="43">
        <v>80030.570000000007</v>
      </c>
      <c r="BF911" s="43">
        <v>151221.78</v>
      </c>
      <c r="BG911" s="43">
        <v>1730.5199999999995</v>
      </c>
      <c r="BH911" s="43">
        <v>44</v>
      </c>
      <c r="BI911" s="44">
        <v>43173</v>
      </c>
      <c r="BJ911" s="44">
        <v>43541</v>
      </c>
      <c r="BK911" s="44">
        <v>43172</v>
      </c>
      <c r="BL911" s="43">
        <f t="shared" si="525"/>
        <v>424002.34999999992</v>
      </c>
      <c r="BM911" s="43">
        <f t="shared" si="526"/>
        <v>408588.94</v>
      </c>
      <c r="BO911" s="16" t="str">
        <f>IFERROR(VLOOKUP($C911,'PORTE LOJA'!A:B,2,0),"PORTE 1")</f>
        <v>PORTE 1</v>
      </c>
      <c r="BP911" s="16">
        <f>VLOOKUP(BO911,'PAINEL E TARGET'!$S$1:$W$8,3,0)</f>
        <v>1650</v>
      </c>
      <c r="BQ911" s="16">
        <f t="shared" si="504"/>
        <v>1</v>
      </c>
      <c r="BR911" s="16">
        <f t="shared" si="505"/>
        <v>1</v>
      </c>
      <c r="BS911" s="16">
        <f t="shared" si="506"/>
        <v>1</v>
      </c>
      <c r="BT911" s="16">
        <f t="shared" si="507"/>
        <v>1</v>
      </c>
      <c r="BU911" s="16">
        <f t="shared" si="508"/>
        <v>1</v>
      </c>
      <c r="BV911" s="16">
        <f t="shared" si="509"/>
        <v>1</v>
      </c>
      <c r="BW911" s="17" t="str">
        <f t="shared" si="527"/>
        <v>111111</v>
      </c>
      <c r="BY911" s="17">
        <f t="shared" si="510"/>
        <v>0.89700000000000002</v>
      </c>
      <c r="BZ911" s="17">
        <f t="shared" si="511"/>
        <v>0.94899999999999995</v>
      </c>
      <c r="CA911" s="17" t="str">
        <f t="shared" si="528"/>
        <v>Sem Retira</v>
      </c>
      <c r="CB911" s="17">
        <f t="shared" si="529"/>
        <v>0.94899999999999995</v>
      </c>
      <c r="CC911" s="33" t="str">
        <f>IF(CB911&gt;='PAINEL E TARGET'!$T$11,'PAINEL E TARGET'!$S$11,
IF(CB911&gt;='PAINEL E TARGET'!$T$12,'PAINEL E TARGET'!$S$12,
IF(CB911&gt;='PAINEL E TARGET'!$T$13,'PAINEL E TARGET'!$S$13,
IF(CB911&gt;='PAINEL E TARGET'!$T$14,'PAINEL E TARGET'!$S$14,
IF(CB911&gt;='PAINEL E TARGET'!$T$15,'PAINEL E TARGET'!$S$15,
IF(CB911&gt;='PAINEL E TARGET'!$T$16,'PAINEL E TARGET'!$S$16,
IF(CB911&gt;='PAINEL E TARGET'!$T$17,'PAINEL E TARGET'!$S$17,
IF(CB911&gt;='PAINEL E TARGET'!$T$18,'PAINEL E TARGET'!$S$18,'PAINEL E TARGET'!$S$19))))))))</f>
        <v>1. Fx de 90% a 99,9%</v>
      </c>
      <c r="CD911" s="17">
        <f>IFERROR(VLOOKUP($BW911,'PAINEL E TARGET'!$G$1:$Q$99,4,0),0)</f>
        <v>0.25</v>
      </c>
      <c r="CE911" s="17">
        <f>VLOOKUP(CC911,'PAINEL E TARGET'!$S$10:$U$19,3,0)</f>
        <v>0.5</v>
      </c>
      <c r="CF911" s="16">
        <f t="shared" si="530"/>
        <v>206.25</v>
      </c>
      <c r="CG911" s="17">
        <f t="shared" si="512"/>
        <v>0.99</v>
      </c>
      <c r="CH911" s="17">
        <f t="shared" si="513"/>
        <v>0.73199999999999998</v>
      </c>
      <c r="CI911" s="17">
        <f t="shared" si="514"/>
        <v>2.0910000000000002</v>
      </c>
      <c r="CJ911" s="17">
        <f t="shared" si="515"/>
        <v>0.755</v>
      </c>
      <c r="CK911" s="17">
        <f t="shared" si="516"/>
        <v>0.64400000000000002</v>
      </c>
      <c r="CL911" s="17">
        <f t="shared" si="517"/>
        <v>0.90700000000000003</v>
      </c>
      <c r="CM911" s="16">
        <f t="shared" si="518"/>
        <v>4</v>
      </c>
      <c r="CN911" s="17" t="str">
        <f t="shared" si="531"/>
        <v>não ok</v>
      </c>
      <c r="CO911" s="17">
        <f t="shared" si="532"/>
        <v>0</v>
      </c>
      <c r="CP911" s="33" t="str">
        <f>IF(CO911&gt;='PAINEL E TARGET'!$T$11,'PAINEL E TARGET'!$S$11,
IF(CO911&gt;='PAINEL E TARGET'!$T$12,'PAINEL E TARGET'!$S$12,
IF(CO911&gt;='PAINEL E TARGET'!$T$13,'PAINEL E TARGET'!$S$13,
IF(CO911&gt;='PAINEL E TARGET'!$T$14,'PAINEL E TARGET'!$S$14,
IF(CO911&gt;='PAINEL E TARGET'!$T$15,'PAINEL E TARGET'!$S$15,
IF(CO911&gt;='PAINEL E TARGET'!$T$16,'PAINEL E TARGET'!$S$16,
IF(CO911&gt;='PAINEL E TARGET'!$T$17,'PAINEL E TARGET'!$S$17,
IF(CO911&gt;='PAINEL E TARGET'!$T$18,'PAINEL E TARGET'!$S$18,'PAINEL E TARGET'!$S$19))))))))</f>
        <v>Não elegível</v>
      </c>
      <c r="CQ911" s="17">
        <f>IFERROR(VLOOKUP($BW911,'PAINEL E TARGET'!$G$1:$Q$99,5,0),0)</f>
        <v>0.25</v>
      </c>
      <c r="CR911" s="17">
        <f>VLOOKUP(CP911,'PAINEL E TARGET'!$S$10:$U$19,3,0)</f>
        <v>0</v>
      </c>
      <c r="CS911" s="16">
        <f t="shared" si="533"/>
        <v>0</v>
      </c>
      <c r="CT911" s="17">
        <f t="shared" si="519"/>
        <v>1.1359999999999999</v>
      </c>
      <c r="CU911" s="33" t="str">
        <f>IF(CT911&gt;='PAINEL E TARGET'!$T$11,'PAINEL E TARGET'!$S$11,
IF(CT911&gt;='PAINEL E TARGET'!$T$12,'PAINEL E TARGET'!$S$12,
IF(CT911&gt;='PAINEL E TARGET'!$T$13,'PAINEL E TARGET'!$S$13,
IF(CT911&gt;='PAINEL E TARGET'!$T$14,'PAINEL E TARGET'!$S$14,
IF(CT911&gt;='PAINEL E TARGET'!$T$15,'PAINEL E TARGET'!$S$15,
IF(CT911&gt;='PAINEL E TARGET'!$T$16,'PAINEL E TARGET'!$S$16,
IF(CT911&gt;='PAINEL E TARGET'!$T$17,'PAINEL E TARGET'!$S$17,
IF(CT911&gt;='PAINEL E TARGET'!$T$18,'PAINEL E TARGET'!$S$18,'PAINEL E TARGET'!$S$19))))))))</f>
        <v>4. Fx de 110% a 114,9%</v>
      </c>
      <c r="CV911" s="17">
        <f>IFERROR(VLOOKUP($BW911,'PAINEL E TARGET'!$G$1:$Q$99,6,0),0)</f>
        <v>0.2</v>
      </c>
      <c r="CW911" s="17">
        <f>VLOOKUP(CU911,'PAINEL E TARGET'!$S$10:$U$19,3,0)</f>
        <v>1.2</v>
      </c>
      <c r="CX911" s="16">
        <f t="shared" si="534"/>
        <v>396</v>
      </c>
      <c r="CY911" s="17">
        <f t="shared" si="520"/>
        <v>1.0369999999999999</v>
      </c>
      <c r="CZ911" s="33" t="str">
        <f>IF(CY911&gt;='PAINEL E TARGET'!$T$11,'PAINEL E TARGET'!$S$11,
IF(CY911&gt;='PAINEL E TARGET'!$T$12,'PAINEL E TARGET'!$S$12,
IF(CY911&gt;='PAINEL E TARGET'!$T$13,'PAINEL E TARGET'!$S$13,
IF(CY911&gt;='PAINEL E TARGET'!$T$14,'PAINEL E TARGET'!$S$14,
IF(CY911&gt;='PAINEL E TARGET'!$T$15,'PAINEL E TARGET'!$S$15,
IF(CY911&gt;='PAINEL E TARGET'!$T$16,'PAINEL E TARGET'!$S$16,
IF(CY911&gt;='PAINEL E TARGET'!$T$17,'PAINEL E TARGET'!$S$17,
IF(CY911&gt;='PAINEL E TARGET'!$T$18,'PAINEL E TARGET'!$S$18,'PAINEL E TARGET'!$S$19))))))))</f>
        <v>2. Fx de 100% a 104,9%</v>
      </c>
      <c r="DA911" s="17">
        <f>IFERROR(VLOOKUP($BW911,'PAINEL E TARGET'!$G$1:$Q$99,7,0),0)</f>
        <v>0.15</v>
      </c>
      <c r="DB911" s="17">
        <f>VLOOKUP(CZ911,'PAINEL E TARGET'!$S$10:$U$19,3,0)</f>
        <v>1</v>
      </c>
      <c r="DC911" s="16">
        <f t="shared" si="535"/>
        <v>247.5</v>
      </c>
      <c r="DD911" s="17">
        <f t="shared" si="521"/>
        <v>1.22</v>
      </c>
      <c r="DE911" s="33" t="str">
        <f>IF(DD911&gt;='PAINEL E TARGET'!$T$11,'PAINEL E TARGET'!$S$11,
IF(DD911&gt;='PAINEL E TARGET'!$T$12,'PAINEL E TARGET'!$S$12,
IF(DD911&gt;='PAINEL E TARGET'!$T$13,'PAINEL E TARGET'!$S$13,
IF(DD911&gt;='PAINEL E TARGET'!$T$14,'PAINEL E TARGET'!$S$14,
IF(DD911&gt;='PAINEL E TARGET'!$T$15,'PAINEL E TARGET'!$S$15,
IF(DD911&gt;='PAINEL E TARGET'!$T$16,'PAINEL E TARGET'!$S$16,
IF(DD911&gt;='PAINEL E TARGET'!$T$17,'PAINEL E TARGET'!$S$17,
IF(DD911&gt;='PAINEL E TARGET'!$T$18,'PAINEL E TARGET'!$S$18,'PAINEL E TARGET'!$S$19))))))))</f>
        <v>6. Fx de 120% a 124,9%</v>
      </c>
      <c r="DF911" s="17">
        <f>IFERROR(VLOOKUP($BW911,'PAINEL E TARGET'!$G$1:$Q$99,8,0),0)</f>
        <v>0.1</v>
      </c>
      <c r="DG911" s="17">
        <f>VLOOKUP(DE911,'PAINEL E TARGET'!$S$10:$U$19,3,0)</f>
        <v>1.4</v>
      </c>
      <c r="DH911" s="16">
        <f t="shared" si="536"/>
        <v>230.99999999999997</v>
      </c>
      <c r="DI911" s="17">
        <f t="shared" si="522"/>
        <v>0.875</v>
      </c>
      <c r="DJ911" s="33" t="str">
        <f>IF(DI911&gt;='PAINEL E TARGET'!$T$11,'PAINEL E TARGET'!$S$11,
IF(DI911&gt;='PAINEL E TARGET'!$T$12,'PAINEL E TARGET'!$S$12,
IF(DI911&gt;='PAINEL E TARGET'!$T$13,'PAINEL E TARGET'!$S$13,
IF(DI911&gt;='PAINEL E TARGET'!$T$14,'PAINEL E TARGET'!$S$14,
IF(DI911&gt;='PAINEL E TARGET'!$T$15,'PAINEL E TARGET'!$S$15,
IF(DI911&gt;='PAINEL E TARGET'!$T$16,'PAINEL E TARGET'!$S$16,
IF(DI911&gt;='PAINEL E TARGET'!$T$17,'PAINEL E TARGET'!$S$17,
IF(DI911&gt;='PAINEL E TARGET'!$T$18,'PAINEL E TARGET'!$S$18,'PAINEL E TARGET'!$S$19))))))))</f>
        <v>Não elegível</v>
      </c>
      <c r="DK911" s="17">
        <f>IFERROR(VLOOKUP($BW911,'PAINEL E TARGET'!$G$1:$Q$99,9,0),0)</f>
        <v>0.05</v>
      </c>
      <c r="DL911" s="17">
        <f>VLOOKUP(DJ911,'PAINEL E TARGET'!$S$10:$U$19,3,0)</f>
        <v>0</v>
      </c>
      <c r="DM911" s="16">
        <f t="shared" si="537"/>
        <v>0</v>
      </c>
      <c r="DN911" s="17">
        <f t="shared" si="523"/>
        <v>0.64400000000000002</v>
      </c>
      <c r="DO911" s="33" t="str">
        <f>IF(DN911&gt;='PAINEL E TARGET'!$T$11,'PAINEL E TARGET'!$S$11,
IF(DN911&gt;='PAINEL E TARGET'!$T$12,'PAINEL E TARGET'!$S$12,
IF(DN911&gt;='PAINEL E TARGET'!$T$13,'PAINEL E TARGET'!$S$13,
IF(DN911&gt;='PAINEL E TARGET'!$T$14,'PAINEL E TARGET'!$S$14,
IF(DN911&gt;='PAINEL E TARGET'!$T$15,'PAINEL E TARGET'!$S$15,
IF(DN911&gt;='PAINEL E TARGET'!$T$16,'PAINEL E TARGET'!$S$16,
IF(DN911&gt;='PAINEL E TARGET'!$T$17,'PAINEL E TARGET'!$S$17,
IF(DN911&gt;='PAINEL E TARGET'!$T$18,'PAINEL E TARGET'!$S$18,'PAINEL E TARGET'!$S$19))))))))</f>
        <v>Não elegível</v>
      </c>
      <c r="DP911" s="17">
        <f>IFERROR(VLOOKUP($BW911,'PAINEL E TARGET'!$G$1:$Q$99,10,0),0)</f>
        <v>0</v>
      </c>
      <c r="DQ911" s="17">
        <f>VLOOKUP(DO911,'PAINEL E TARGET'!$S$10:$U$19,3,0)</f>
        <v>0</v>
      </c>
      <c r="DR911" s="16">
        <f t="shared" si="538"/>
        <v>0</v>
      </c>
      <c r="DS911" s="17">
        <f t="shared" si="524"/>
        <v>0.83799999999999997</v>
      </c>
      <c r="DT911" s="16">
        <f>IF(DS911&gt;=1,VLOOKUP(BO911,'PAINEL E TARGET'!$S$1:$W$8,5,0),0)</f>
        <v>0</v>
      </c>
      <c r="DU911" s="16">
        <f t="shared" si="539"/>
        <v>1080.75</v>
      </c>
    </row>
    <row r="912" spans="2:125" s="32" customFormat="1" x14ac:dyDescent="0.2">
      <c r="B912" s="44">
        <v>43541</v>
      </c>
      <c r="C912" s="65">
        <v>1906</v>
      </c>
      <c r="D912" s="66" t="s">
        <v>902</v>
      </c>
      <c r="E912" s="65">
        <v>513</v>
      </c>
      <c r="F912" s="65" t="s">
        <v>944</v>
      </c>
      <c r="G912" s="67">
        <v>836239.57560425717</v>
      </c>
      <c r="H912" s="67">
        <v>467896.40369961294</v>
      </c>
      <c r="I912" s="67">
        <v>538867.54</v>
      </c>
      <c r="J912" s="68">
        <v>1.1516813032526538</v>
      </c>
      <c r="K912" s="67">
        <v>66802.618317416142</v>
      </c>
      <c r="L912" s="67">
        <v>367752.2473002497</v>
      </c>
      <c r="M912" s="67">
        <v>96512.77</v>
      </c>
      <c r="N912" s="67">
        <v>425667.47000000003</v>
      </c>
      <c r="O912" s="67">
        <v>777806.62278675323</v>
      </c>
      <c r="P912" s="67" t="s">
        <v>1082</v>
      </c>
      <c r="Q912" s="67" t="s">
        <v>1082</v>
      </c>
      <c r="R912" s="67">
        <v>0</v>
      </c>
      <c r="S912" s="67">
        <v>0</v>
      </c>
      <c r="T912" s="68">
        <v>9.7352931349343891E-2</v>
      </c>
      <c r="U912" s="68">
        <v>9.0679340911099943E-2</v>
      </c>
      <c r="V912" s="68">
        <v>0.93144951727959524</v>
      </c>
      <c r="W912" s="67">
        <v>42305.19</v>
      </c>
      <c r="X912" s="67">
        <v>47350.959999999992</v>
      </c>
      <c r="Y912" s="68">
        <v>1.1192707088657441</v>
      </c>
      <c r="Z912" s="68">
        <v>0.12683841411292501</v>
      </c>
      <c r="AA912" s="68">
        <v>0.14462760980767866</v>
      </c>
      <c r="AB912" s="68">
        <v>1.140250852387005</v>
      </c>
      <c r="AC912" s="67">
        <v>55118.25</v>
      </c>
      <c r="AD912" s="67">
        <v>75521.680000000008</v>
      </c>
      <c r="AE912" s="68">
        <v>1.370175577054787</v>
      </c>
      <c r="AF912" s="43">
        <v>80</v>
      </c>
      <c r="AG912" s="43">
        <v>79</v>
      </c>
      <c r="AH912" s="43">
        <v>15</v>
      </c>
      <c r="AI912" s="43">
        <v>6</v>
      </c>
      <c r="AJ912" s="67">
        <v>26097.510000000002</v>
      </c>
      <c r="AK912" s="67">
        <v>27150.5</v>
      </c>
      <c r="AL912" s="68">
        <v>1.0403482937644242</v>
      </c>
      <c r="AM912" s="67">
        <v>3543.4200000000005</v>
      </c>
      <c r="AN912" s="67">
        <v>3253.1000000000004</v>
      </c>
      <c r="AO912" s="68">
        <v>0.91806785534878732</v>
      </c>
      <c r="AP912" s="67">
        <v>2693.2300000000005</v>
      </c>
      <c r="AQ912" s="67">
        <v>4483.7199999999993</v>
      </c>
      <c r="AR912" s="68">
        <v>1.6648113974669816</v>
      </c>
      <c r="AS912" s="67">
        <v>9971.0300000000007</v>
      </c>
      <c r="AT912" s="67">
        <v>12463.640000000003</v>
      </c>
      <c r="AU912" s="68">
        <v>1.2499852071450996</v>
      </c>
      <c r="AV912" s="43">
        <v>277.78000000000003</v>
      </c>
      <c r="AW912" s="43">
        <v>164.97</v>
      </c>
      <c r="AX912" s="69">
        <v>0.59388724890200872</v>
      </c>
      <c r="AY912" s="43">
        <v>66802.618317416142</v>
      </c>
      <c r="AZ912" s="43">
        <v>96512.77</v>
      </c>
      <c r="BA912" s="43">
        <v>13735.725463660092</v>
      </c>
      <c r="BB912" s="43">
        <v>21431.01</v>
      </c>
      <c r="BC912" s="43">
        <v>119722.40705888791</v>
      </c>
      <c r="BD912" s="43">
        <v>24697.238360695512</v>
      </c>
      <c r="BE912" s="43">
        <v>76085.590000000011</v>
      </c>
      <c r="BF912" s="43">
        <v>99129.84</v>
      </c>
      <c r="BG912" s="43">
        <v>499.9</v>
      </c>
      <c r="BH912" s="43">
        <v>37</v>
      </c>
      <c r="BI912" s="44">
        <v>43173</v>
      </c>
      <c r="BJ912" s="44">
        <v>43541</v>
      </c>
      <c r="BK912" s="44">
        <v>43172</v>
      </c>
      <c r="BL912" s="43">
        <f t="shared" si="525"/>
        <v>538867.54</v>
      </c>
      <c r="BM912" s="43">
        <f t="shared" si="526"/>
        <v>522180.24000000005</v>
      </c>
      <c r="BO912" s="16" t="str">
        <f>IFERROR(VLOOKUP($C912,'PORTE LOJA'!A:B,2,0),"PORTE 1")</f>
        <v>PORTE 2</v>
      </c>
      <c r="BP912" s="16">
        <f>VLOOKUP(BO912,'PAINEL E TARGET'!$S$1:$W$8,3,0)</f>
        <v>1875</v>
      </c>
      <c r="BQ912" s="16">
        <f t="shared" si="504"/>
        <v>1</v>
      </c>
      <c r="BR912" s="16">
        <f t="shared" si="505"/>
        <v>1</v>
      </c>
      <c r="BS912" s="16">
        <f t="shared" si="506"/>
        <v>1</v>
      </c>
      <c r="BT912" s="16">
        <f t="shared" si="507"/>
        <v>1</v>
      </c>
      <c r="BU912" s="16">
        <f t="shared" si="508"/>
        <v>1</v>
      </c>
      <c r="BV912" s="16">
        <f t="shared" si="509"/>
        <v>1</v>
      </c>
      <c r="BW912" s="17" t="str">
        <f t="shared" si="527"/>
        <v>111111</v>
      </c>
      <c r="BY912" s="17">
        <f t="shared" si="510"/>
        <v>1.1519999999999999</v>
      </c>
      <c r="BZ912" s="17">
        <f t="shared" si="511"/>
        <v>1.202</v>
      </c>
      <c r="CA912" s="17" t="str">
        <f t="shared" si="528"/>
        <v>Sem Retira</v>
      </c>
      <c r="CB912" s="17">
        <f t="shared" si="529"/>
        <v>1.202</v>
      </c>
      <c r="CC912" s="33" t="str">
        <f>IF(CB912&gt;='PAINEL E TARGET'!$T$11,'PAINEL E TARGET'!$S$11,
IF(CB912&gt;='PAINEL E TARGET'!$T$12,'PAINEL E TARGET'!$S$12,
IF(CB912&gt;='PAINEL E TARGET'!$T$13,'PAINEL E TARGET'!$S$13,
IF(CB912&gt;='PAINEL E TARGET'!$T$14,'PAINEL E TARGET'!$S$14,
IF(CB912&gt;='PAINEL E TARGET'!$T$15,'PAINEL E TARGET'!$S$15,
IF(CB912&gt;='PAINEL E TARGET'!$T$16,'PAINEL E TARGET'!$S$16,
IF(CB912&gt;='PAINEL E TARGET'!$T$17,'PAINEL E TARGET'!$S$17,
IF(CB912&gt;='PAINEL E TARGET'!$T$18,'PAINEL E TARGET'!$S$18,'PAINEL E TARGET'!$S$19))))))))</f>
        <v>6. Fx de 120% a 124,9%</v>
      </c>
      <c r="CD912" s="17">
        <f>IFERROR(VLOOKUP($BW912,'PAINEL E TARGET'!$G$1:$Q$99,4,0),0)</f>
        <v>0.25</v>
      </c>
      <c r="CE912" s="17">
        <f>VLOOKUP(CC912,'PAINEL E TARGET'!$S$10:$U$19,3,0)</f>
        <v>1.4</v>
      </c>
      <c r="CF912" s="16">
        <f t="shared" si="530"/>
        <v>656.25</v>
      </c>
      <c r="CG912" s="17">
        <f t="shared" si="512"/>
        <v>1.04</v>
      </c>
      <c r="CH912" s="17">
        <f t="shared" si="513"/>
        <v>0.91800000000000004</v>
      </c>
      <c r="CI912" s="17">
        <f t="shared" si="514"/>
        <v>1.665</v>
      </c>
      <c r="CJ912" s="17">
        <f t="shared" si="515"/>
        <v>1.25</v>
      </c>
      <c r="CK912" s="17">
        <f t="shared" si="516"/>
        <v>0.59399999999999997</v>
      </c>
      <c r="CL912" s="17">
        <f t="shared" si="517"/>
        <v>1.119</v>
      </c>
      <c r="CM912" s="16">
        <f t="shared" si="518"/>
        <v>4</v>
      </c>
      <c r="CN912" s="17" t="str">
        <f t="shared" si="531"/>
        <v>não ok</v>
      </c>
      <c r="CO912" s="17">
        <f t="shared" si="532"/>
        <v>0</v>
      </c>
      <c r="CP912" s="33" t="str">
        <f>IF(CO912&gt;='PAINEL E TARGET'!$T$11,'PAINEL E TARGET'!$S$11,
IF(CO912&gt;='PAINEL E TARGET'!$T$12,'PAINEL E TARGET'!$S$12,
IF(CO912&gt;='PAINEL E TARGET'!$T$13,'PAINEL E TARGET'!$S$13,
IF(CO912&gt;='PAINEL E TARGET'!$T$14,'PAINEL E TARGET'!$S$14,
IF(CO912&gt;='PAINEL E TARGET'!$T$15,'PAINEL E TARGET'!$S$15,
IF(CO912&gt;='PAINEL E TARGET'!$T$16,'PAINEL E TARGET'!$S$16,
IF(CO912&gt;='PAINEL E TARGET'!$T$17,'PAINEL E TARGET'!$S$17,
IF(CO912&gt;='PAINEL E TARGET'!$T$18,'PAINEL E TARGET'!$S$18,'PAINEL E TARGET'!$S$19))))))))</f>
        <v>Não elegível</v>
      </c>
      <c r="CQ912" s="17">
        <f>IFERROR(VLOOKUP($BW912,'PAINEL E TARGET'!$G$1:$Q$99,5,0),0)</f>
        <v>0.25</v>
      </c>
      <c r="CR912" s="17">
        <f>VLOOKUP(CP912,'PAINEL E TARGET'!$S$10:$U$19,3,0)</f>
        <v>0</v>
      </c>
      <c r="CS912" s="16">
        <f t="shared" si="533"/>
        <v>0</v>
      </c>
      <c r="CT912" s="17">
        <f t="shared" si="519"/>
        <v>1.37</v>
      </c>
      <c r="CU912" s="33" t="str">
        <f>IF(CT912&gt;='PAINEL E TARGET'!$T$11,'PAINEL E TARGET'!$S$11,
IF(CT912&gt;='PAINEL E TARGET'!$T$12,'PAINEL E TARGET'!$S$12,
IF(CT912&gt;='PAINEL E TARGET'!$T$13,'PAINEL E TARGET'!$S$13,
IF(CT912&gt;='PAINEL E TARGET'!$T$14,'PAINEL E TARGET'!$S$14,
IF(CT912&gt;='PAINEL E TARGET'!$T$15,'PAINEL E TARGET'!$S$15,
IF(CT912&gt;='PAINEL E TARGET'!$T$16,'PAINEL E TARGET'!$S$16,
IF(CT912&gt;='PAINEL E TARGET'!$T$17,'PAINEL E TARGET'!$S$17,
IF(CT912&gt;='PAINEL E TARGET'!$T$18,'PAINEL E TARGET'!$S$18,'PAINEL E TARGET'!$S$19))))))))</f>
        <v>8. Fx de 130% ou mais</v>
      </c>
      <c r="CV912" s="17">
        <f>IFERROR(VLOOKUP($BW912,'PAINEL E TARGET'!$G$1:$Q$99,6,0),0)</f>
        <v>0.2</v>
      </c>
      <c r="CW912" s="17">
        <f>VLOOKUP(CU912,'PAINEL E TARGET'!$S$10:$U$19,3,0)</f>
        <v>1.6</v>
      </c>
      <c r="CX912" s="16">
        <f t="shared" si="534"/>
        <v>600.00000000000011</v>
      </c>
      <c r="CY912" s="17">
        <f t="shared" si="520"/>
        <v>1.4450000000000001</v>
      </c>
      <c r="CZ912" s="33" t="str">
        <f>IF(CY912&gt;='PAINEL E TARGET'!$T$11,'PAINEL E TARGET'!$S$11,
IF(CY912&gt;='PAINEL E TARGET'!$T$12,'PAINEL E TARGET'!$S$12,
IF(CY912&gt;='PAINEL E TARGET'!$T$13,'PAINEL E TARGET'!$S$13,
IF(CY912&gt;='PAINEL E TARGET'!$T$14,'PAINEL E TARGET'!$S$14,
IF(CY912&gt;='PAINEL E TARGET'!$T$15,'PAINEL E TARGET'!$S$15,
IF(CY912&gt;='PAINEL E TARGET'!$T$16,'PAINEL E TARGET'!$S$16,
IF(CY912&gt;='PAINEL E TARGET'!$T$17,'PAINEL E TARGET'!$S$17,
IF(CY912&gt;='PAINEL E TARGET'!$T$18,'PAINEL E TARGET'!$S$18,'PAINEL E TARGET'!$S$19))))))))</f>
        <v>8. Fx de 130% ou mais</v>
      </c>
      <c r="DA912" s="17">
        <f>IFERROR(VLOOKUP($BW912,'PAINEL E TARGET'!$G$1:$Q$99,7,0),0)</f>
        <v>0.15</v>
      </c>
      <c r="DB912" s="17">
        <f>VLOOKUP(CZ912,'PAINEL E TARGET'!$S$10:$U$19,3,0)</f>
        <v>1.6</v>
      </c>
      <c r="DC912" s="16">
        <f t="shared" si="535"/>
        <v>450</v>
      </c>
      <c r="DD912" s="17">
        <f t="shared" si="521"/>
        <v>1.56</v>
      </c>
      <c r="DE912" s="33" t="str">
        <f>IF(DD912&gt;='PAINEL E TARGET'!$T$11,'PAINEL E TARGET'!$S$11,
IF(DD912&gt;='PAINEL E TARGET'!$T$12,'PAINEL E TARGET'!$S$12,
IF(DD912&gt;='PAINEL E TARGET'!$T$13,'PAINEL E TARGET'!$S$13,
IF(DD912&gt;='PAINEL E TARGET'!$T$14,'PAINEL E TARGET'!$S$14,
IF(DD912&gt;='PAINEL E TARGET'!$T$15,'PAINEL E TARGET'!$S$15,
IF(DD912&gt;='PAINEL E TARGET'!$T$16,'PAINEL E TARGET'!$S$16,
IF(DD912&gt;='PAINEL E TARGET'!$T$17,'PAINEL E TARGET'!$S$17,
IF(DD912&gt;='PAINEL E TARGET'!$T$18,'PAINEL E TARGET'!$S$18,'PAINEL E TARGET'!$S$19))))))))</f>
        <v>8. Fx de 130% ou mais</v>
      </c>
      <c r="DF912" s="17">
        <f>IFERROR(VLOOKUP($BW912,'PAINEL E TARGET'!$G$1:$Q$99,8,0),0)</f>
        <v>0.1</v>
      </c>
      <c r="DG912" s="17">
        <f>VLOOKUP(DE912,'PAINEL E TARGET'!$S$10:$U$19,3,0)</f>
        <v>1.6</v>
      </c>
      <c r="DH912" s="16">
        <f t="shared" si="536"/>
        <v>300.00000000000006</v>
      </c>
      <c r="DI912" s="17">
        <f t="shared" si="522"/>
        <v>0.4</v>
      </c>
      <c r="DJ912" s="33" t="str">
        <f>IF(DI912&gt;='PAINEL E TARGET'!$T$11,'PAINEL E TARGET'!$S$11,
IF(DI912&gt;='PAINEL E TARGET'!$T$12,'PAINEL E TARGET'!$S$12,
IF(DI912&gt;='PAINEL E TARGET'!$T$13,'PAINEL E TARGET'!$S$13,
IF(DI912&gt;='PAINEL E TARGET'!$T$14,'PAINEL E TARGET'!$S$14,
IF(DI912&gt;='PAINEL E TARGET'!$T$15,'PAINEL E TARGET'!$S$15,
IF(DI912&gt;='PAINEL E TARGET'!$T$16,'PAINEL E TARGET'!$S$16,
IF(DI912&gt;='PAINEL E TARGET'!$T$17,'PAINEL E TARGET'!$S$17,
IF(DI912&gt;='PAINEL E TARGET'!$T$18,'PAINEL E TARGET'!$S$18,'PAINEL E TARGET'!$S$19))))))))</f>
        <v>Não elegível</v>
      </c>
      <c r="DK912" s="17">
        <f>IFERROR(VLOOKUP($BW912,'PAINEL E TARGET'!$G$1:$Q$99,9,0),0)</f>
        <v>0.05</v>
      </c>
      <c r="DL912" s="17">
        <f>VLOOKUP(DJ912,'PAINEL E TARGET'!$S$10:$U$19,3,0)</f>
        <v>0</v>
      </c>
      <c r="DM912" s="16">
        <f t="shared" si="537"/>
        <v>0</v>
      </c>
      <c r="DN912" s="17">
        <f t="shared" si="523"/>
        <v>0.59399999999999997</v>
      </c>
      <c r="DO912" s="33" t="str">
        <f>IF(DN912&gt;='PAINEL E TARGET'!$T$11,'PAINEL E TARGET'!$S$11,
IF(DN912&gt;='PAINEL E TARGET'!$T$12,'PAINEL E TARGET'!$S$12,
IF(DN912&gt;='PAINEL E TARGET'!$T$13,'PAINEL E TARGET'!$S$13,
IF(DN912&gt;='PAINEL E TARGET'!$T$14,'PAINEL E TARGET'!$S$14,
IF(DN912&gt;='PAINEL E TARGET'!$T$15,'PAINEL E TARGET'!$S$15,
IF(DN912&gt;='PAINEL E TARGET'!$T$16,'PAINEL E TARGET'!$S$16,
IF(DN912&gt;='PAINEL E TARGET'!$T$17,'PAINEL E TARGET'!$S$17,
IF(DN912&gt;='PAINEL E TARGET'!$T$18,'PAINEL E TARGET'!$S$18,'PAINEL E TARGET'!$S$19))))))))</f>
        <v>Não elegível</v>
      </c>
      <c r="DP912" s="17">
        <f>IFERROR(VLOOKUP($BW912,'PAINEL E TARGET'!$G$1:$Q$99,10,0),0)</f>
        <v>0</v>
      </c>
      <c r="DQ912" s="17">
        <f>VLOOKUP(DO912,'PAINEL E TARGET'!$S$10:$U$19,3,0)</f>
        <v>0</v>
      </c>
      <c r="DR912" s="16">
        <f t="shared" si="538"/>
        <v>0</v>
      </c>
      <c r="DS912" s="17">
        <f t="shared" si="524"/>
        <v>0.98799999999999999</v>
      </c>
      <c r="DT912" s="16">
        <f>IF(DS912&gt;=1,VLOOKUP(BO912,'PAINEL E TARGET'!$S$1:$W$8,5,0),0)</f>
        <v>0</v>
      </c>
      <c r="DU912" s="16">
        <f t="shared" si="539"/>
        <v>2006.25</v>
      </c>
    </row>
    <row r="913" spans="2:125" s="32" customFormat="1" x14ac:dyDescent="0.2">
      <c r="B913" s="44">
        <v>43541</v>
      </c>
      <c r="C913" s="65">
        <v>1907</v>
      </c>
      <c r="D913" s="66" t="s">
        <v>903</v>
      </c>
      <c r="E913" s="65">
        <v>112</v>
      </c>
      <c r="F913" s="65" t="s">
        <v>1018</v>
      </c>
      <c r="G913" s="67">
        <v>936978.00311914482</v>
      </c>
      <c r="H913" s="67">
        <v>493703.62728489452</v>
      </c>
      <c r="I913" s="67">
        <v>452639.94</v>
      </c>
      <c r="J913" s="68">
        <v>0.91682522668362232</v>
      </c>
      <c r="K913" s="67">
        <v>0</v>
      </c>
      <c r="L913" s="67">
        <v>462853.88793604338</v>
      </c>
      <c r="M913" s="67">
        <v>16394.22</v>
      </c>
      <c r="N913" s="67">
        <v>419873.22999999992</v>
      </c>
      <c r="O913" s="67">
        <v>879595.876504516</v>
      </c>
      <c r="P913" s="67" t="s">
        <v>1082</v>
      </c>
      <c r="Q913" s="67" t="s">
        <v>1082</v>
      </c>
      <c r="R913" s="67">
        <v>0</v>
      </c>
      <c r="S913" s="67">
        <v>0</v>
      </c>
      <c r="T913" s="68">
        <v>0.10366059624982515</v>
      </c>
      <c r="U913" s="68">
        <v>8.6737183807776633E-2</v>
      </c>
      <c r="V913" s="68">
        <v>0.83674208856311627</v>
      </c>
      <c r="W913" s="67">
        <v>47979.709999999992</v>
      </c>
      <c r="X913" s="67">
        <v>37840.61</v>
      </c>
      <c r="Y913" s="68">
        <v>0.7886794230311106</v>
      </c>
      <c r="Z913" s="68">
        <v>0.16122876342849621</v>
      </c>
      <c r="AA913" s="68">
        <v>0.10186565603278447</v>
      </c>
      <c r="AB913" s="68">
        <v>0.63180820758425749</v>
      </c>
      <c r="AC913" s="67">
        <v>74625.36</v>
      </c>
      <c r="AD913" s="67">
        <v>44440.67</v>
      </c>
      <c r="AE913" s="68">
        <v>0.59551699315085382</v>
      </c>
      <c r="AF913" s="43">
        <v>80</v>
      </c>
      <c r="AG913" s="43">
        <v>87</v>
      </c>
      <c r="AH913" s="43">
        <v>18</v>
      </c>
      <c r="AI913" s="43">
        <v>21</v>
      </c>
      <c r="AJ913" s="67">
        <v>22481.759999999998</v>
      </c>
      <c r="AK913" s="67">
        <v>22780</v>
      </c>
      <c r="AL913" s="68">
        <v>1.0132658653059192</v>
      </c>
      <c r="AM913" s="67">
        <v>5421.43</v>
      </c>
      <c r="AN913" s="67">
        <v>5215.5</v>
      </c>
      <c r="AO913" s="68">
        <v>0.96201555678114437</v>
      </c>
      <c r="AP913" s="67">
        <v>2310.73</v>
      </c>
      <c r="AQ913" s="67">
        <v>1555.8999999999999</v>
      </c>
      <c r="AR913" s="68">
        <v>0.67333699739909025</v>
      </c>
      <c r="AS913" s="67">
        <v>17765.79</v>
      </c>
      <c r="AT913" s="67">
        <v>8289.2100000000009</v>
      </c>
      <c r="AU913" s="68">
        <v>0.46658268503680389</v>
      </c>
      <c r="AV913" s="43">
        <v>1401.8500000000001</v>
      </c>
      <c r="AW913" s="43">
        <v>859.83</v>
      </c>
      <c r="AX913" s="69">
        <v>0.61335378250169414</v>
      </c>
      <c r="AY913" s="43">
        <v>0</v>
      </c>
      <c r="AZ913" s="43">
        <v>16394.22</v>
      </c>
      <c r="BA913" s="43">
        <v>23185.979454390028</v>
      </c>
      <c r="BB913" s="43">
        <v>25877.569999999996</v>
      </c>
      <c r="BC913" s="43">
        <v>0</v>
      </c>
      <c r="BD913" s="43">
        <v>44112.959066669056</v>
      </c>
      <c r="BE913" s="43">
        <v>91844.499999999985</v>
      </c>
      <c r="BF913" s="43">
        <v>142850.72</v>
      </c>
      <c r="BG913" s="43">
        <v>2669.35</v>
      </c>
      <c r="BH913" s="43">
        <v>31</v>
      </c>
      <c r="BI913" s="44">
        <v>43173</v>
      </c>
      <c r="BJ913" s="44">
        <v>43541</v>
      </c>
      <c r="BK913" s="44">
        <v>43172</v>
      </c>
      <c r="BL913" s="43">
        <f t="shared" si="525"/>
        <v>452639.94</v>
      </c>
      <c r="BM913" s="43">
        <f t="shared" si="526"/>
        <v>436267.44999999995</v>
      </c>
      <c r="BO913" s="16" t="str">
        <f>IFERROR(VLOOKUP($C913,'PORTE LOJA'!A:B,2,0),"PORTE 1")</f>
        <v>PORTE 2</v>
      </c>
      <c r="BP913" s="16">
        <f>VLOOKUP(BO913,'PAINEL E TARGET'!$S$1:$W$8,3,0)</f>
        <v>1875</v>
      </c>
      <c r="BQ913" s="16">
        <f t="shared" si="504"/>
        <v>1</v>
      </c>
      <c r="BR913" s="16">
        <f t="shared" si="505"/>
        <v>1</v>
      </c>
      <c r="BS913" s="16">
        <f t="shared" si="506"/>
        <v>1</v>
      </c>
      <c r="BT913" s="16">
        <f t="shared" si="507"/>
        <v>0</v>
      </c>
      <c r="BU913" s="16">
        <f t="shared" si="508"/>
        <v>1</v>
      </c>
      <c r="BV913" s="16">
        <f t="shared" si="509"/>
        <v>1</v>
      </c>
      <c r="BW913" s="17" t="str">
        <f t="shared" si="527"/>
        <v>111011</v>
      </c>
      <c r="BY913" s="17">
        <f t="shared" si="510"/>
        <v>0.91700000000000004</v>
      </c>
      <c r="BZ913" s="17">
        <f t="shared" si="511"/>
        <v>0.94299999999999995</v>
      </c>
      <c r="CA913" s="17" t="str">
        <f t="shared" si="528"/>
        <v>Sem Retira</v>
      </c>
      <c r="CB913" s="17">
        <f t="shared" si="529"/>
        <v>0.94299999999999995</v>
      </c>
      <c r="CC913" s="33" t="str">
        <f>IF(CB913&gt;='PAINEL E TARGET'!$T$11,'PAINEL E TARGET'!$S$11,
IF(CB913&gt;='PAINEL E TARGET'!$T$12,'PAINEL E TARGET'!$S$12,
IF(CB913&gt;='PAINEL E TARGET'!$T$13,'PAINEL E TARGET'!$S$13,
IF(CB913&gt;='PAINEL E TARGET'!$T$14,'PAINEL E TARGET'!$S$14,
IF(CB913&gt;='PAINEL E TARGET'!$T$15,'PAINEL E TARGET'!$S$15,
IF(CB913&gt;='PAINEL E TARGET'!$T$16,'PAINEL E TARGET'!$S$16,
IF(CB913&gt;='PAINEL E TARGET'!$T$17,'PAINEL E TARGET'!$S$17,
IF(CB913&gt;='PAINEL E TARGET'!$T$18,'PAINEL E TARGET'!$S$18,'PAINEL E TARGET'!$S$19))))))))</f>
        <v>1. Fx de 90% a 99,9%</v>
      </c>
      <c r="CD913" s="17">
        <f>IFERROR(VLOOKUP($BW913,'PAINEL E TARGET'!$G$1:$Q$99,4,0),0)</f>
        <v>0.35</v>
      </c>
      <c r="CE913" s="17">
        <f>VLOOKUP(CC913,'PAINEL E TARGET'!$S$10:$U$19,3,0)</f>
        <v>0.5</v>
      </c>
      <c r="CF913" s="16">
        <f t="shared" si="530"/>
        <v>328.125</v>
      </c>
      <c r="CG913" s="17">
        <f t="shared" si="512"/>
        <v>1.0129999999999999</v>
      </c>
      <c r="CH913" s="17">
        <f t="shared" si="513"/>
        <v>0.96199999999999997</v>
      </c>
      <c r="CI913" s="17">
        <f t="shared" si="514"/>
        <v>0.67300000000000004</v>
      </c>
      <c r="CJ913" s="17">
        <f t="shared" si="515"/>
        <v>0.46700000000000003</v>
      </c>
      <c r="CK913" s="17">
        <f t="shared" si="516"/>
        <v>0.61299999999999999</v>
      </c>
      <c r="CL913" s="17">
        <f t="shared" si="517"/>
        <v>0.78900000000000003</v>
      </c>
      <c r="CM913" s="16">
        <f t="shared" si="518"/>
        <v>2</v>
      </c>
      <c r="CN913" s="17" t="str">
        <f t="shared" si="531"/>
        <v>não ok</v>
      </c>
      <c r="CO913" s="17">
        <f t="shared" si="532"/>
        <v>0</v>
      </c>
      <c r="CP913" s="33" t="str">
        <f>IF(CO913&gt;='PAINEL E TARGET'!$T$11,'PAINEL E TARGET'!$S$11,
IF(CO913&gt;='PAINEL E TARGET'!$T$12,'PAINEL E TARGET'!$S$12,
IF(CO913&gt;='PAINEL E TARGET'!$T$13,'PAINEL E TARGET'!$S$13,
IF(CO913&gt;='PAINEL E TARGET'!$T$14,'PAINEL E TARGET'!$S$14,
IF(CO913&gt;='PAINEL E TARGET'!$T$15,'PAINEL E TARGET'!$S$15,
IF(CO913&gt;='PAINEL E TARGET'!$T$16,'PAINEL E TARGET'!$S$16,
IF(CO913&gt;='PAINEL E TARGET'!$T$17,'PAINEL E TARGET'!$S$17,
IF(CO913&gt;='PAINEL E TARGET'!$T$18,'PAINEL E TARGET'!$S$18,'PAINEL E TARGET'!$S$19))))))))</f>
        <v>Não elegível</v>
      </c>
      <c r="CQ913" s="17">
        <f>IFERROR(VLOOKUP($BW913,'PAINEL E TARGET'!$G$1:$Q$99,5,0),0)</f>
        <v>0.25</v>
      </c>
      <c r="CR913" s="17">
        <f>VLOOKUP(CP913,'PAINEL E TARGET'!$S$10:$U$19,3,0)</f>
        <v>0</v>
      </c>
      <c r="CS913" s="16">
        <f t="shared" si="533"/>
        <v>0</v>
      </c>
      <c r="CT913" s="17">
        <f t="shared" si="519"/>
        <v>0.59599999999999997</v>
      </c>
      <c r="CU913" s="33" t="str">
        <f>IF(CT913&gt;='PAINEL E TARGET'!$T$11,'PAINEL E TARGET'!$S$11,
IF(CT913&gt;='PAINEL E TARGET'!$T$12,'PAINEL E TARGET'!$S$12,
IF(CT913&gt;='PAINEL E TARGET'!$T$13,'PAINEL E TARGET'!$S$13,
IF(CT913&gt;='PAINEL E TARGET'!$T$14,'PAINEL E TARGET'!$S$14,
IF(CT913&gt;='PAINEL E TARGET'!$T$15,'PAINEL E TARGET'!$S$15,
IF(CT913&gt;='PAINEL E TARGET'!$T$16,'PAINEL E TARGET'!$S$16,
IF(CT913&gt;='PAINEL E TARGET'!$T$17,'PAINEL E TARGET'!$S$17,
IF(CT913&gt;='PAINEL E TARGET'!$T$18,'PAINEL E TARGET'!$S$18,'PAINEL E TARGET'!$S$19))))))))</f>
        <v>Não elegível</v>
      </c>
      <c r="CV913" s="17">
        <f>IFERROR(VLOOKUP($BW913,'PAINEL E TARGET'!$G$1:$Q$99,6,0),0)</f>
        <v>0.2</v>
      </c>
      <c r="CW913" s="17">
        <f>VLOOKUP(CU913,'PAINEL E TARGET'!$S$10:$U$19,3,0)</f>
        <v>0</v>
      </c>
      <c r="CX913" s="16">
        <f t="shared" si="534"/>
        <v>0</v>
      </c>
      <c r="CY913" s="17">
        <f t="shared" si="520"/>
        <v>0</v>
      </c>
      <c r="CZ913" s="33" t="str">
        <f>IF(CY913&gt;='PAINEL E TARGET'!$T$11,'PAINEL E TARGET'!$S$11,
IF(CY913&gt;='PAINEL E TARGET'!$T$12,'PAINEL E TARGET'!$S$12,
IF(CY913&gt;='PAINEL E TARGET'!$T$13,'PAINEL E TARGET'!$S$13,
IF(CY913&gt;='PAINEL E TARGET'!$T$14,'PAINEL E TARGET'!$S$14,
IF(CY913&gt;='PAINEL E TARGET'!$T$15,'PAINEL E TARGET'!$S$15,
IF(CY913&gt;='PAINEL E TARGET'!$T$16,'PAINEL E TARGET'!$S$16,
IF(CY913&gt;='PAINEL E TARGET'!$T$17,'PAINEL E TARGET'!$S$17,
IF(CY913&gt;='PAINEL E TARGET'!$T$18,'PAINEL E TARGET'!$S$18,'PAINEL E TARGET'!$S$19))))))))</f>
        <v>Não elegível</v>
      </c>
      <c r="DA913" s="17">
        <f>IFERROR(VLOOKUP($BW913,'PAINEL E TARGET'!$G$1:$Q$99,7,0),0)</f>
        <v>0</v>
      </c>
      <c r="DB913" s="17">
        <f>VLOOKUP(CZ913,'PAINEL E TARGET'!$S$10:$U$19,3,0)</f>
        <v>0</v>
      </c>
      <c r="DC913" s="16">
        <f t="shared" si="535"/>
        <v>0</v>
      </c>
      <c r="DD913" s="17">
        <f t="shared" si="521"/>
        <v>1.1160000000000001</v>
      </c>
      <c r="DE913" s="33" t="str">
        <f>IF(DD913&gt;='PAINEL E TARGET'!$T$11,'PAINEL E TARGET'!$S$11,
IF(DD913&gt;='PAINEL E TARGET'!$T$12,'PAINEL E TARGET'!$S$12,
IF(DD913&gt;='PAINEL E TARGET'!$T$13,'PAINEL E TARGET'!$S$13,
IF(DD913&gt;='PAINEL E TARGET'!$T$14,'PAINEL E TARGET'!$S$14,
IF(DD913&gt;='PAINEL E TARGET'!$T$15,'PAINEL E TARGET'!$S$15,
IF(DD913&gt;='PAINEL E TARGET'!$T$16,'PAINEL E TARGET'!$S$16,
IF(DD913&gt;='PAINEL E TARGET'!$T$17,'PAINEL E TARGET'!$S$17,
IF(DD913&gt;='PAINEL E TARGET'!$T$18,'PAINEL E TARGET'!$S$18,'PAINEL E TARGET'!$S$19))))))))</f>
        <v>4. Fx de 110% a 114,9%</v>
      </c>
      <c r="DF913" s="17">
        <f>IFERROR(VLOOKUP($BW913,'PAINEL E TARGET'!$G$1:$Q$99,8,0),0)</f>
        <v>0.15</v>
      </c>
      <c r="DG913" s="17">
        <f>VLOOKUP(DE913,'PAINEL E TARGET'!$S$10:$U$19,3,0)</f>
        <v>1.2</v>
      </c>
      <c r="DH913" s="16">
        <f t="shared" si="536"/>
        <v>337.5</v>
      </c>
      <c r="DI913" s="17">
        <f t="shared" si="522"/>
        <v>1.167</v>
      </c>
      <c r="DJ913" s="33" t="str">
        <f>IF(DI913&gt;='PAINEL E TARGET'!$T$11,'PAINEL E TARGET'!$S$11,
IF(DI913&gt;='PAINEL E TARGET'!$T$12,'PAINEL E TARGET'!$S$12,
IF(DI913&gt;='PAINEL E TARGET'!$T$13,'PAINEL E TARGET'!$S$13,
IF(DI913&gt;='PAINEL E TARGET'!$T$14,'PAINEL E TARGET'!$S$14,
IF(DI913&gt;='PAINEL E TARGET'!$T$15,'PAINEL E TARGET'!$S$15,
IF(DI913&gt;='PAINEL E TARGET'!$T$16,'PAINEL E TARGET'!$S$16,
IF(DI913&gt;='PAINEL E TARGET'!$T$17,'PAINEL E TARGET'!$S$17,
IF(DI913&gt;='PAINEL E TARGET'!$T$18,'PAINEL E TARGET'!$S$18,'PAINEL E TARGET'!$S$19))))))))</f>
        <v>5. Fx de 115% a 119,9%</v>
      </c>
      <c r="DK913" s="17">
        <f>IFERROR(VLOOKUP($BW913,'PAINEL E TARGET'!$G$1:$Q$99,9,0),0)</f>
        <v>0.05</v>
      </c>
      <c r="DL913" s="17">
        <f>VLOOKUP(DJ913,'PAINEL E TARGET'!$S$10:$U$19,3,0)</f>
        <v>1.3</v>
      </c>
      <c r="DM913" s="16">
        <f t="shared" si="537"/>
        <v>121.875</v>
      </c>
      <c r="DN913" s="17">
        <f t="shared" si="523"/>
        <v>0.61299999999999999</v>
      </c>
      <c r="DO913" s="33" t="str">
        <f>IF(DN913&gt;='PAINEL E TARGET'!$T$11,'PAINEL E TARGET'!$S$11,
IF(DN913&gt;='PAINEL E TARGET'!$T$12,'PAINEL E TARGET'!$S$12,
IF(DN913&gt;='PAINEL E TARGET'!$T$13,'PAINEL E TARGET'!$S$13,
IF(DN913&gt;='PAINEL E TARGET'!$T$14,'PAINEL E TARGET'!$S$14,
IF(DN913&gt;='PAINEL E TARGET'!$T$15,'PAINEL E TARGET'!$S$15,
IF(DN913&gt;='PAINEL E TARGET'!$T$16,'PAINEL E TARGET'!$S$16,
IF(DN913&gt;='PAINEL E TARGET'!$T$17,'PAINEL E TARGET'!$S$17,
IF(DN913&gt;='PAINEL E TARGET'!$T$18,'PAINEL E TARGET'!$S$18,'PAINEL E TARGET'!$S$19))))))))</f>
        <v>Não elegível</v>
      </c>
      <c r="DP913" s="17">
        <f>IFERROR(VLOOKUP($BW913,'PAINEL E TARGET'!$G$1:$Q$99,10,0),0)</f>
        <v>0</v>
      </c>
      <c r="DQ913" s="17">
        <f>VLOOKUP(DO913,'PAINEL E TARGET'!$S$10:$U$19,3,0)</f>
        <v>0</v>
      </c>
      <c r="DR913" s="16">
        <f t="shared" si="538"/>
        <v>0</v>
      </c>
      <c r="DS913" s="17">
        <f t="shared" si="524"/>
        <v>1.0880000000000001</v>
      </c>
      <c r="DT913" s="16">
        <f>IF(DS913&gt;=1,VLOOKUP(BO913,'PAINEL E TARGET'!$S$1:$W$8,5,0),0)</f>
        <v>190</v>
      </c>
      <c r="DU913" s="16">
        <f t="shared" si="539"/>
        <v>977.5</v>
      </c>
    </row>
    <row r="914" spans="2:125" s="32" customFormat="1" x14ac:dyDescent="0.2">
      <c r="B914" s="44">
        <v>43541</v>
      </c>
      <c r="C914" s="65">
        <v>1908</v>
      </c>
      <c r="D914" s="66" t="s">
        <v>904</v>
      </c>
      <c r="E914" s="65">
        <v>112</v>
      </c>
      <c r="F914" s="65" t="s">
        <v>1018</v>
      </c>
      <c r="G914" s="67">
        <v>963856.27690161555</v>
      </c>
      <c r="H914" s="67">
        <v>562071.4631908742</v>
      </c>
      <c r="I914" s="67">
        <v>482720.17000000004</v>
      </c>
      <c r="J914" s="68">
        <v>0.85882347995324715</v>
      </c>
      <c r="K914" s="67">
        <v>27091.884383976496</v>
      </c>
      <c r="L914" s="67">
        <v>484914.94340565184</v>
      </c>
      <c r="M914" s="67">
        <v>32169.64</v>
      </c>
      <c r="N914" s="67">
        <v>422621.84</v>
      </c>
      <c r="O914" s="67">
        <v>879595.87650451611</v>
      </c>
      <c r="P914" s="67" t="s">
        <v>1082</v>
      </c>
      <c r="Q914" s="67" t="s">
        <v>1082</v>
      </c>
      <c r="R914" s="67">
        <v>0</v>
      </c>
      <c r="S914" s="67">
        <v>119.9</v>
      </c>
      <c r="T914" s="68">
        <v>0.11540058997861065</v>
      </c>
      <c r="U914" s="68">
        <v>0.11552219491886698</v>
      </c>
      <c r="V914" s="68">
        <v>1.00105376359236</v>
      </c>
      <c r="W914" s="67">
        <v>59085.889999999992</v>
      </c>
      <c r="X914" s="67">
        <v>52538.509999999995</v>
      </c>
      <c r="Y914" s="68">
        <v>0.8891887724801979</v>
      </c>
      <c r="Z914" s="68">
        <v>0.1931306080953851</v>
      </c>
      <c r="AA914" s="68">
        <v>0.23368639183829915</v>
      </c>
      <c r="AB914" s="68">
        <v>1.2099914878478712</v>
      </c>
      <c r="AC914" s="67">
        <v>98884.19</v>
      </c>
      <c r="AD914" s="67">
        <v>106278.58</v>
      </c>
      <c r="AE914" s="68">
        <v>1.0747782835658561</v>
      </c>
      <c r="AF914" s="43">
        <v>80</v>
      </c>
      <c r="AG914" s="43">
        <v>79</v>
      </c>
      <c r="AH914" s="43">
        <v>20</v>
      </c>
      <c r="AI914" s="43">
        <v>24</v>
      </c>
      <c r="AJ914" s="67">
        <v>28163.220000000005</v>
      </c>
      <c r="AK914" s="67">
        <v>24339</v>
      </c>
      <c r="AL914" s="68">
        <v>0.86421225981972216</v>
      </c>
      <c r="AM914" s="67">
        <v>9134.3899999999976</v>
      </c>
      <c r="AN914" s="67">
        <v>7710.47</v>
      </c>
      <c r="AO914" s="68">
        <v>0.84411438530651772</v>
      </c>
      <c r="AP914" s="67">
        <v>888.66000000000008</v>
      </c>
      <c r="AQ914" s="67">
        <v>1439.97</v>
      </c>
      <c r="AR914" s="68">
        <v>1.6203834987509282</v>
      </c>
      <c r="AS914" s="67">
        <v>20899.62</v>
      </c>
      <c r="AT914" s="67">
        <v>19049.07</v>
      </c>
      <c r="AU914" s="68">
        <v>0.91145532789591388</v>
      </c>
      <c r="AV914" s="43">
        <v>1494.41</v>
      </c>
      <c r="AW914" s="43">
        <v>949.81000000000006</v>
      </c>
      <c r="AX914" s="69">
        <v>0.63557524374167729</v>
      </c>
      <c r="AY914" s="43">
        <v>27091.884383976496</v>
      </c>
      <c r="AZ914" s="43">
        <v>32169.64</v>
      </c>
      <c r="BA914" s="43">
        <v>25343.309082386397</v>
      </c>
      <c r="BB914" s="43">
        <v>28830.069999999996</v>
      </c>
      <c r="BC914" s="43">
        <v>46531.667041488254</v>
      </c>
      <c r="BD914" s="43">
        <v>43623.555088936046</v>
      </c>
      <c r="BE914" s="43">
        <v>102055.45999999996</v>
      </c>
      <c r="BF914" s="43">
        <v>170796.86</v>
      </c>
      <c r="BG914" s="43">
        <v>2574.4599999999996</v>
      </c>
      <c r="BH914" s="43">
        <v>39</v>
      </c>
      <c r="BI914" s="44">
        <v>43173</v>
      </c>
      <c r="BJ914" s="44">
        <v>43541</v>
      </c>
      <c r="BK914" s="44">
        <v>43172</v>
      </c>
      <c r="BL914" s="43">
        <f t="shared" si="525"/>
        <v>482840.07000000007</v>
      </c>
      <c r="BM914" s="43">
        <f t="shared" si="526"/>
        <v>454911.38000000006</v>
      </c>
      <c r="BO914" s="16" t="str">
        <f>IFERROR(VLOOKUP($C914,'PORTE LOJA'!A:B,2,0),"PORTE 1")</f>
        <v>PORTE 1</v>
      </c>
      <c r="BP914" s="16">
        <f>VLOOKUP(BO914,'PAINEL E TARGET'!$S$1:$W$8,3,0)</f>
        <v>1650</v>
      </c>
      <c r="BQ914" s="16">
        <f t="shared" si="504"/>
        <v>1</v>
      </c>
      <c r="BR914" s="16">
        <f t="shared" si="505"/>
        <v>1</v>
      </c>
      <c r="BS914" s="16">
        <f t="shared" si="506"/>
        <v>1</v>
      </c>
      <c r="BT914" s="16">
        <f t="shared" si="507"/>
        <v>1</v>
      </c>
      <c r="BU914" s="16">
        <f t="shared" si="508"/>
        <v>1</v>
      </c>
      <c r="BV914" s="16">
        <f t="shared" si="509"/>
        <v>1</v>
      </c>
      <c r="BW914" s="17" t="str">
        <f t="shared" si="527"/>
        <v>111111</v>
      </c>
      <c r="BY914" s="17">
        <f t="shared" si="510"/>
        <v>0.85899999999999999</v>
      </c>
      <c r="BZ914" s="17">
        <f t="shared" si="511"/>
        <v>0.88800000000000001</v>
      </c>
      <c r="CA914" s="17" t="str">
        <f t="shared" si="528"/>
        <v>Sem Retira</v>
      </c>
      <c r="CB914" s="17">
        <f t="shared" si="529"/>
        <v>0.88800000000000001</v>
      </c>
      <c r="CC914" s="33" t="str">
        <f>IF(CB914&gt;='PAINEL E TARGET'!$T$11,'PAINEL E TARGET'!$S$11,
IF(CB914&gt;='PAINEL E TARGET'!$T$12,'PAINEL E TARGET'!$S$12,
IF(CB914&gt;='PAINEL E TARGET'!$T$13,'PAINEL E TARGET'!$S$13,
IF(CB914&gt;='PAINEL E TARGET'!$T$14,'PAINEL E TARGET'!$S$14,
IF(CB914&gt;='PAINEL E TARGET'!$T$15,'PAINEL E TARGET'!$S$15,
IF(CB914&gt;='PAINEL E TARGET'!$T$16,'PAINEL E TARGET'!$S$16,
IF(CB914&gt;='PAINEL E TARGET'!$T$17,'PAINEL E TARGET'!$S$17,
IF(CB914&gt;='PAINEL E TARGET'!$T$18,'PAINEL E TARGET'!$S$18,'PAINEL E TARGET'!$S$19))))))))</f>
        <v>Não elegível</v>
      </c>
      <c r="CD914" s="17">
        <f>IFERROR(VLOOKUP($BW914,'PAINEL E TARGET'!$G$1:$Q$99,4,0),0)</f>
        <v>0.25</v>
      </c>
      <c r="CE914" s="17">
        <f>VLOOKUP(CC914,'PAINEL E TARGET'!$S$10:$U$19,3,0)</f>
        <v>0</v>
      </c>
      <c r="CF914" s="16">
        <f t="shared" si="530"/>
        <v>0</v>
      </c>
      <c r="CG914" s="17">
        <f t="shared" si="512"/>
        <v>0.86399999999999999</v>
      </c>
      <c r="CH914" s="17">
        <f t="shared" si="513"/>
        <v>0.84399999999999997</v>
      </c>
      <c r="CI914" s="17">
        <f t="shared" si="514"/>
        <v>1.62</v>
      </c>
      <c r="CJ914" s="17">
        <f t="shared" si="515"/>
        <v>0.91100000000000003</v>
      </c>
      <c r="CK914" s="17">
        <f t="shared" si="516"/>
        <v>0.63600000000000001</v>
      </c>
      <c r="CL914" s="17">
        <f t="shared" si="517"/>
        <v>0.88900000000000001</v>
      </c>
      <c r="CM914" s="16">
        <f t="shared" si="518"/>
        <v>4</v>
      </c>
      <c r="CN914" s="17" t="str">
        <f t="shared" si="531"/>
        <v>não ok</v>
      </c>
      <c r="CO914" s="17">
        <f t="shared" si="532"/>
        <v>0</v>
      </c>
      <c r="CP914" s="33" t="str">
        <f>IF(CO914&gt;='PAINEL E TARGET'!$T$11,'PAINEL E TARGET'!$S$11,
IF(CO914&gt;='PAINEL E TARGET'!$T$12,'PAINEL E TARGET'!$S$12,
IF(CO914&gt;='PAINEL E TARGET'!$T$13,'PAINEL E TARGET'!$S$13,
IF(CO914&gt;='PAINEL E TARGET'!$T$14,'PAINEL E TARGET'!$S$14,
IF(CO914&gt;='PAINEL E TARGET'!$T$15,'PAINEL E TARGET'!$S$15,
IF(CO914&gt;='PAINEL E TARGET'!$T$16,'PAINEL E TARGET'!$S$16,
IF(CO914&gt;='PAINEL E TARGET'!$T$17,'PAINEL E TARGET'!$S$17,
IF(CO914&gt;='PAINEL E TARGET'!$T$18,'PAINEL E TARGET'!$S$18,'PAINEL E TARGET'!$S$19))))))))</f>
        <v>Não elegível</v>
      </c>
      <c r="CQ914" s="17">
        <f>IFERROR(VLOOKUP($BW914,'PAINEL E TARGET'!$G$1:$Q$99,5,0),0)</f>
        <v>0.25</v>
      </c>
      <c r="CR914" s="17">
        <f>VLOOKUP(CP914,'PAINEL E TARGET'!$S$10:$U$19,3,0)</f>
        <v>0</v>
      </c>
      <c r="CS914" s="16">
        <f t="shared" si="533"/>
        <v>0</v>
      </c>
      <c r="CT914" s="17">
        <f t="shared" si="519"/>
        <v>1.075</v>
      </c>
      <c r="CU914" s="33" t="str">
        <f>IF(CT914&gt;='PAINEL E TARGET'!$T$11,'PAINEL E TARGET'!$S$11,
IF(CT914&gt;='PAINEL E TARGET'!$T$12,'PAINEL E TARGET'!$S$12,
IF(CT914&gt;='PAINEL E TARGET'!$T$13,'PAINEL E TARGET'!$S$13,
IF(CT914&gt;='PAINEL E TARGET'!$T$14,'PAINEL E TARGET'!$S$14,
IF(CT914&gt;='PAINEL E TARGET'!$T$15,'PAINEL E TARGET'!$S$15,
IF(CT914&gt;='PAINEL E TARGET'!$T$16,'PAINEL E TARGET'!$S$16,
IF(CT914&gt;='PAINEL E TARGET'!$T$17,'PAINEL E TARGET'!$S$17,
IF(CT914&gt;='PAINEL E TARGET'!$T$18,'PAINEL E TARGET'!$S$18,'PAINEL E TARGET'!$S$19))))))))</f>
        <v>3. Fx de 105% a 109,9%</v>
      </c>
      <c r="CV914" s="17">
        <f>IFERROR(VLOOKUP($BW914,'PAINEL E TARGET'!$G$1:$Q$99,6,0),0)</f>
        <v>0.2</v>
      </c>
      <c r="CW914" s="17">
        <f>VLOOKUP(CU914,'PAINEL E TARGET'!$S$10:$U$19,3,0)</f>
        <v>1.1000000000000001</v>
      </c>
      <c r="CX914" s="16">
        <f t="shared" si="534"/>
        <v>363.00000000000006</v>
      </c>
      <c r="CY914" s="17">
        <f t="shared" si="520"/>
        <v>1.1870000000000001</v>
      </c>
      <c r="CZ914" s="33" t="str">
        <f>IF(CY914&gt;='PAINEL E TARGET'!$T$11,'PAINEL E TARGET'!$S$11,
IF(CY914&gt;='PAINEL E TARGET'!$T$12,'PAINEL E TARGET'!$S$12,
IF(CY914&gt;='PAINEL E TARGET'!$T$13,'PAINEL E TARGET'!$S$13,
IF(CY914&gt;='PAINEL E TARGET'!$T$14,'PAINEL E TARGET'!$S$14,
IF(CY914&gt;='PAINEL E TARGET'!$T$15,'PAINEL E TARGET'!$S$15,
IF(CY914&gt;='PAINEL E TARGET'!$T$16,'PAINEL E TARGET'!$S$16,
IF(CY914&gt;='PAINEL E TARGET'!$T$17,'PAINEL E TARGET'!$S$17,
IF(CY914&gt;='PAINEL E TARGET'!$T$18,'PAINEL E TARGET'!$S$18,'PAINEL E TARGET'!$S$19))))))))</f>
        <v>5. Fx de 115% a 119,9%</v>
      </c>
      <c r="DA914" s="17">
        <f>IFERROR(VLOOKUP($BW914,'PAINEL E TARGET'!$G$1:$Q$99,7,0),0)</f>
        <v>0.15</v>
      </c>
      <c r="DB914" s="17">
        <f>VLOOKUP(CZ914,'PAINEL E TARGET'!$S$10:$U$19,3,0)</f>
        <v>1.3</v>
      </c>
      <c r="DC914" s="16">
        <f t="shared" si="535"/>
        <v>321.75</v>
      </c>
      <c r="DD914" s="17">
        <f t="shared" si="521"/>
        <v>1.1379999999999999</v>
      </c>
      <c r="DE914" s="33" t="str">
        <f>IF(DD914&gt;='PAINEL E TARGET'!$T$11,'PAINEL E TARGET'!$S$11,
IF(DD914&gt;='PAINEL E TARGET'!$T$12,'PAINEL E TARGET'!$S$12,
IF(DD914&gt;='PAINEL E TARGET'!$T$13,'PAINEL E TARGET'!$S$13,
IF(DD914&gt;='PAINEL E TARGET'!$T$14,'PAINEL E TARGET'!$S$14,
IF(DD914&gt;='PAINEL E TARGET'!$T$15,'PAINEL E TARGET'!$S$15,
IF(DD914&gt;='PAINEL E TARGET'!$T$16,'PAINEL E TARGET'!$S$16,
IF(DD914&gt;='PAINEL E TARGET'!$T$17,'PAINEL E TARGET'!$S$17,
IF(DD914&gt;='PAINEL E TARGET'!$T$18,'PAINEL E TARGET'!$S$18,'PAINEL E TARGET'!$S$19))))))))</f>
        <v>4. Fx de 110% a 114,9%</v>
      </c>
      <c r="DF914" s="17">
        <f>IFERROR(VLOOKUP($BW914,'PAINEL E TARGET'!$G$1:$Q$99,8,0),0)</f>
        <v>0.1</v>
      </c>
      <c r="DG914" s="17">
        <f>VLOOKUP(DE914,'PAINEL E TARGET'!$S$10:$U$19,3,0)</f>
        <v>1.2</v>
      </c>
      <c r="DH914" s="16">
        <f t="shared" si="536"/>
        <v>198</v>
      </c>
      <c r="DI914" s="17">
        <f t="shared" si="522"/>
        <v>1.2</v>
      </c>
      <c r="DJ914" s="33" t="str">
        <f>IF(DI914&gt;='PAINEL E TARGET'!$T$11,'PAINEL E TARGET'!$S$11,
IF(DI914&gt;='PAINEL E TARGET'!$T$12,'PAINEL E TARGET'!$S$12,
IF(DI914&gt;='PAINEL E TARGET'!$T$13,'PAINEL E TARGET'!$S$13,
IF(DI914&gt;='PAINEL E TARGET'!$T$14,'PAINEL E TARGET'!$S$14,
IF(DI914&gt;='PAINEL E TARGET'!$T$15,'PAINEL E TARGET'!$S$15,
IF(DI914&gt;='PAINEL E TARGET'!$T$16,'PAINEL E TARGET'!$S$16,
IF(DI914&gt;='PAINEL E TARGET'!$T$17,'PAINEL E TARGET'!$S$17,
IF(DI914&gt;='PAINEL E TARGET'!$T$18,'PAINEL E TARGET'!$S$18,'PAINEL E TARGET'!$S$19))))))))</f>
        <v>6. Fx de 120% a 124,9%</v>
      </c>
      <c r="DK914" s="17">
        <f>IFERROR(VLOOKUP($BW914,'PAINEL E TARGET'!$G$1:$Q$99,9,0),0)</f>
        <v>0.05</v>
      </c>
      <c r="DL914" s="17">
        <f>VLOOKUP(DJ914,'PAINEL E TARGET'!$S$10:$U$19,3,0)</f>
        <v>1.4</v>
      </c>
      <c r="DM914" s="16">
        <f t="shared" si="537"/>
        <v>115.49999999999999</v>
      </c>
      <c r="DN914" s="17">
        <f t="shared" si="523"/>
        <v>0.63600000000000001</v>
      </c>
      <c r="DO914" s="33" t="str">
        <f>IF(DN914&gt;='PAINEL E TARGET'!$T$11,'PAINEL E TARGET'!$S$11,
IF(DN914&gt;='PAINEL E TARGET'!$T$12,'PAINEL E TARGET'!$S$12,
IF(DN914&gt;='PAINEL E TARGET'!$T$13,'PAINEL E TARGET'!$S$13,
IF(DN914&gt;='PAINEL E TARGET'!$T$14,'PAINEL E TARGET'!$S$14,
IF(DN914&gt;='PAINEL E TARGET'!$T$15,'PAINEL E TARGET'!$S$15,
IF(DN914&gt;='PAINEL E TARGET'!$T$16,'PAINEL E TARGET'!$S$16,
IF(DN914&gt;='PAINEL E TARGET'!$T$17,'PAINEL E TARGET'!$S$17,
IF(DN914&gt;='PAINEL E TARGET'!$T$18,'PAINEL E TARGET'!$S$18,'PAINEL E TARGET'!$S$19))))))))</f>
        <v>Não elegível</v>
      </c>
      <c r="DP914" s="17">
        <f>IFERROR(VLOOKUP($BW914,'PAINEL E TARGET'!$G$1:$Q$99,10,0),0)</f>
        <v>0</v>
      </c>
      <c r="DQ914" s="17">
        <f>VLOOKUP(DO914,'PAINEL E TARGET'!$S$10:$U$19,3,0)</f>
        <v>0</v>
      </c>
      <c r="DR914" s="16">
        <f t="shared" si="538"/>
        <v>0</v>
      </c>
      <c r="DS914" s="17">
        <f t="shared" si="524"/>
        <v>0.98799999999999999</v>
      </c>
      <c r="DT914" s="16">
        <f>IF(DS914&gt;=1,VLOOKUP(BO914,'PAINEL E TARGET'!$S$1:$W$8,5,0),0)</f>
        <v>0</v>
      </c>
      <c r="DU914" s="16">
        <f t="shared" si="539"/>
        <v>998.25</v>
      </c>
    </row>
    <row r="915" spans="2:125" s="32" customFormat="1" x14ac:dyDescent="0.2">
      <c r="B915" s="44">
        <v>43541</v>
      </c>
      <c r="C915" s="65">
        <v>1909</v>
      </c>
      <c r="D915" s="66" t="s">
        <v>905</v>
      </c>
      <c r="E915" s="65">
        <v>513</v>
      </c>
      <c r="F915" s="65" t="s">
        <v>944</v>
      </c>
      <c r="G915" s="67">
        <v>2095896.2883499311</v>
      </c>
      <c r="H915" s="67">
        <v>1175135.484807834</v>
      </c>
      <c r="I915" s="67">
        <v>821712.69000000006</v>
      </c>
      <c r="J915" s="68">
        <v>0.69924932114050831</v>
      </c>
      <c r="K915" s="67">
        <v>151469.66966229313</v>
      </c>
      <c r="L915" s="67">
        <v>895194.5823452177</v>
      </c>
      <c r="M915" s="67">
        <v>125657.46</v>
      </c>
      <c r="N915" s="67">
        <v>643175.41999999993</v>
      </c>
      <c r="O915" s="67">
        <v>1879307.0843698785</v>
      </c>
      <c r="P915" s="67" t="s">
        <v>1082</v>
      </c>
      <c r="Q915" s="67" t="s">
        <v>1082</v>
      </c>
      <c r="R915" s="67">
        <v>0</v>
      </c>
      <c r="S915" s="67">
        <v>4899</v>
      </c>
      <c r="T915" s="68">
        <v>0.10888455374434841</v>
      </c>
      <c r="U915" s="68">
        <v>0.10776366640302898</v>
      </c>
      <c r="V915" s="68">
        <v>0.98970572682006686</v>
      </c>
      <c r="W915" s="67">
        <v>113965.57</v>
      </c>
      <c r="X915" s="67">
        <v>82852.25</v>
      </c>
      <c r="Y915" s="68">
        <v>0.72699368765496453</v>
      </c>
      <c r="Z915" s="68">
        <v>0.17176090580641137</v>
      </c>
      <c r="AA915" s="68">
        <v>0.17414292947512866</v>
      </c>
      <c r="AB915" s="68">
        <v>1.0138682528339833</v>
      </c>
      <c r="AC915" s="67">
        <v>179776.00000000003</v>
      </c>
      <c r="AD915" s="67">
        <v>133886.81000000003</v>
      </c>
      <c r="AE915" s="68">
        <v>0.7447424016553934</v>
      </c>
      <c r="AF915" s="43">
        <v>80</v>
      </c>
      <c r="AG915" s="43">
        <v>75</v>
      </c>
      <c r="AH915" s="43">
        <v>32</v>
      </c>
      <c r="AI915" s="43">
        <v>33</v>
      </c>
      <c r="AJ915" s="67">
        <v>54172.770000000004</v>
      </c>
      <c r="AK915" s="67">
        <v>41153.5</v>
      </c>
      <c r="AL915" s="68">
        <v>0.7596713256493991</v>
      </c>
      <c r="AM915" s="67">
        <v>15690.980000000001</v>
      </c>
      <c r="AN915" s="67">
        <v>12099.899999999998</v>
      </c>
      <c r="AO915" s="68">
        <v>0.77113730308750617</v>
      </c>
      <c r="AP915" s="67">
        <v>6503.35</v>
      </c>
      <c r="AQ915" s="67">
        <v>4357.8600000000006</v>
      </c>
      <c r="AR915" s="68">
        <v>0.67009464352987314</v>
      </c>
      <c r="AS915" s="67">
        <v>37598.47</v>
      </c>
      <c r="AT915" s="67">
        <v>25240.99</v>
      </c>
      <c r="AU915" s="68">
        <v>0.67133024295935451</v>
      </c>
      <c r="AV915" s="43">
        <v>1122.5</v>
      </c>
      <c r="AW915" s="43">
        <v>219.96</v>
      </c>
      <c r="AX915" s="69">
        <v>0.19595545657015592</v>
      </c>
      <c r="AY915" s="43">
        <v>151469.66966229313</v>
      </c>
      <c r="AZ915" s="43">
        <v>125657.45999999999</v>
      </c>
      <c r="BA915" s="43">
        <v>32768.459177142577</v>
      </c>
      <c r="BB915" s="43">
        <v>29502.269999999997</v>
      </c>
      <c r="BC915" s="43">
        <v>271942.54022983753</v>
      </c>
      <c r="BD915" s="43">
        <v>59066.101942268841</v>
      </c>
      <c r="BE915" s="43">
        <v>205177.56000000006</v>
      </c>
      <c r="BF915" s="43">
        <v>323659.17000000004</v>
      </c>
      <c r="BG915" s="43">
        <v>2025.4199999999998</v>
      </c>
      <c r="BH915" s="43">
        <v>76</v>
      </c>
      <c r="BI915" s="44">
        <v>43173</v>
      </c>
      <c r="BJ915" s="44">
        <v>43541</v>
      </c>
      <c r="BK915" s="44">
        <v>43172</v>
      </c>
      <c r="BL915" s="43">
        <f t="shared" si="525"/>
        <v>826611.69000000006</v>
      </c>
      <c r="BM915" s="43">
        <f t="shared" si="526"/>
        <v>773731.87999999989</v>
      </c>
      <c r="BO915" s="16" t="str">
        <f>IFERROR(VLOOKUP($C915,'PORTE LOJA'!A:B,2,0),"PORTE 1")</f>
        <v>PORTE 3</v>
      </c>
      <c r="BP915" s="16">
        <f>VLOOKUP(BO915,'PAINEL E TARGET'!$S$1:$W$8,3,0)</f>
        <v>2400</v>
      </c>
      <c r="BQ915" s="16">
        <f t="shared" si="504"/>
        <v>1</v>
      </c>
      <c r="BR915" s="16">
        <f t="shared" si="505"/>
        <v>1</v>
      </c>
      <c r="BS915" s="16">
        <f t="shared" si="506"/>
        <v>1</v>
      </c>
      <c r="BT915" s="16">
        <f t="shared" si="507"/>
        <v>1</v>
      </c>
      <c r="BU915" s="16">
        <f t="shared" si="508"/>
        <v>1</v>
      </c>
      <c r="BV915" s="16">
        <f t="shared" si="509"/>
        <v>1</v>
      </c>
      <c r="BW915" s="17" t="str">
        <f t="shared" si="527"/>
        <v>111111</v>
      </c>
      <c r="BY915" s="17">
        <f t="shared" si="510"/>
        <v>0.70299999999999996</v>
      </c>
      <c r="BZ915" s="17">
        <f t="shared" si="511"/>
        <v>0.73899999999999999</v>
      </c>
      <c r="CA915" s="17" t="str">
        <f t="shared" si="528"/>
        <v>Sem Retira</v>
      </c>
      <c r="CB915" s="17">
        <f t="shared" si="529"/>
        <v>0.73899999999999999</v>
      </c>
      <c r="CC915" s="33" t="str">
        <f>IF(CB915&gt;='PAINEL E TARGET'!$T$11,'PAINEL E TARGET'!$S$11,
IF(CB915&gt;='PAINEL E TARGET'!$T$12,'PAINEL E TARGET'!$S$12,
IF(CB915&gt;='PAINEL E TARGET'!$T$13,'PAINEL E TARGET'!$S$13,
IF(CB915&gt;='PAINEL E TARGET'!$T$14,'PAINEL E TARGET'!$S$14,
IF(CB915&gt;='PAINEL E TARGET'!$T$15,'PAINEL E TARGET'!$S$15,
IF(CB915&gt;='PAINEL E TARGET'!$T$16,'PAINEL E TARGET'!$S$16,
IF(CB915&gt;='PAINEL E TARGET'!$T$17,'PAINEL E TARGET'!$S$17,
IF(CB915&gt;='PAINEL E TARGET'!$T$18,'PAINEL E TARGET'!$S$18,'PAINEL E TARGET'!$S$19))))))))</f>
        <v>Não elegível</v>
      </c>
      <c r="CD915" s="17">
        <f>IFERROR(VLOOKUP($BW915,'PAINEL E TARGET'!$G$1:$Q$99,4,0),0)</f>
        <v>0.25</v>
      </c>
      <c r="CE915" s="17">
        <f>VLOOKUP(CC915,'PAINEL E TARGET'!$S$10:$U$19,3,0)</f>
        <v>0</v>
      </c>
      <c r="CF915" s="16">
        <f t="shared" si="530"/>
        <v>0</v>
      </c>
      <c r="CG915" s="17">
        <f t="shared" si="512"/>
        <v>0.76</v>
      </c>
      <c r="CH915" s="17">
        <f t="shared" si="513"/>
        <v>0.77100000000000002</v>
      </c>
      <c r="CI915" s="17">
        <f t="shared" si="514"/>
        <v>0.67</v>
      </c>
      <c r="CJ915" s="17">
        <f t="shared" si="515"/>
        <v>0.67100000000000004</v>
      </c>
      <c r="CK915" s="17">
        <f t="shared" si="516"/>
        <v>0.19600000000000001</v>
      </c>
      <c r="CL915" s="17">
        <f t="shared" si="517"/>
        <v>0.72699999999999998</v>
      </c>
      <c r="CM915" s="16">
        <f t="shared" si="518"/>
        <v>2</v>
      </c>
      <c r="CN915" s="17" t="str">
        <f t="shared" si="531"/>
        <v>não ok</v>
      </c>
      <c r="CO915" s="17">
        <f t="shared" si="532"/>
        <v>0</v>
      </c>
      <c r="CP915" s="33" t="str">
        <f>IF(CO915&gt;='PAINEL E TARGET'!$T$11,'PAINEL E TARGET'!$S$11,
IF(CO915&gt;='PAINEL E TARGET'!$T$12,'PAINEL E TARGET'!$S$12,
IF(CO915&gt;='PAINEL E TARGET'!$T$13,'PAINEL E TARGET'!$S$13,
IF(CO915&gt;='PAINEL E TARGET'!$T$14,'PAINEL E TARGET'!$S$14,
IF(CO915&gt;='PAINEL E TARGET'!$T$15,'PAINEL E TARGET'!$S$15,
IF(CO915&gt;='PAINEL E TARGET'!$T$16,'PAINEL E TARGET'!$S$16,
IF(CO915&gt;='PAINEL E TARGET'!$T$17,'PAINEL E TARGET'!$S$17,
IF(CO915&gt;='PAINEL E TARGET'!$T$18,'PAINEL E TARGET'!$S$18,'PAINEL E TARGET'!$S$19))))))))</f>
        <v>Não elegível</v>
      </c>
      <c r="CQ915" s="17">
        <f>IFERROR(VLOOKUP($BW915,'PAINEL E TARGET'!$G$1:$Q$99,5,0),0)</f>
        <v>0.25</v>
      </c>
      <c r="CR915" s="17">
        <f>VLOOKUP(CP915,'PAINEL E TARGET'!$S$10:$U$19,3,0)</f>
        <v>0</v>
      </c>
      <c r="CS915" s="16">
        <f t="shared" si="533"/>
        <v>0</v>
      </c>
      <c r="CT915" s="17">
        <f t="shared" si="519"/>
        <v>0.745</v>
      </c>
      <c r="CU915" s="33" t="str">
        <f>IF(CT915&gt;='PAINEL E TARGET'!$T$11,'PAINEL E TARGET'!$S$11,
IF(CT915&gt;='PAINEL E TARGET'!$T$12,'PAINEL E TARGET'!$S$12,
IF(CT915&gt;='PAINEL E TARGET'!$T$13,'PAINEL E TARGET'!$S$13,
IF(CT915&gt;='PAINEL E TARGET'!$T$14,'PAINEL E TARGET'!$S$14,
IF(CT915&gt;='PAINEL E TARGET'!$T$15,'PAINEL E TARGET'!$S$15,
IF(CT915&gt;='PAINEL E TARGET'!$T$16,'PAINEL E TARGET'!$S$16,
IF(CT915&gt;='PAINEL E TARGET'!$T$17,'PAINEL E TARGET'!$S$17,
IF(CT915&gt;='PAINEL E TARGET'!$T$18,'PAINEL E TARGET'!$S$18,'PAINEL E TARGET'!$S$19))))))))</f>
        <v>Não elegível</v>
      </c>
      <c r="CV915" s="17">
        <f>IFERROR(VLOOKUP($BW915,'PAINEL E TARGET'!$G$1:$Q$99,6,0),0)</f>
        <v>0.2</v>
      </c>
      <c r="CW915" s="17">
        <f>VLOOKUP(CU915,'PAINEL E TARGET'!$S$10:$U$19,3,0)</f>
        <v>0</v>
      </c>
      <c r="CX915" s="16">
        <f t="shared" si="534"/>
        <v>0</v>
      </c>
      <c r="CY915" s="17">
        <f t="shared" si="520"/>
        <v>0.83</v>
      </c>
      <c r="CZ915" s="33" t="str">
        <f>IF(CY915&gt;='PAINEL E TARGET'!$T$11,'PAINEL E TARGET'!$S$11,
IF(CY915&gt;='PAINEL E TARGET'!$T$12,'PAINEL E TARGET'!$S$12,
IF(CY915&gt;='PAINEL E TARGET'!$T$13,'PAINEL E TARGET'!$S$13,
IF(CY915&gt;='PAINEL E TARGET'!$T$14,'PAINEL E TARGET'!$S$14,
IF(CY915&gt;='PAINEL E TARGET'!$T$15,'PAINEL E TARGET'!$S$15,
IF(CY915&gt;='PAINEL E TARGET'!$T$16,'PAINEL E TARGET'!$S$16,
IF(CY915&gt;='PAINEL E TARGET'!$T$17,'PAINEL E TARGET'!$S$17,
IF(CY915&gt;='PAINEL E TARGET'!$T$18,'PAINEL E TARGET'!$S$18,'PAINEL E TARGET'!$S$19))))))))</f>
        <v>Não elegível</v>
      </c>
      <c r="DA915" s="17">
        <f>IFERROR(VLOOKUP($BW915,'PAINEL E TARGET'!$G$1:$Q$99,7,0),0)</f>
        <v>0.15</v>
      </c>
      <c r="DB915" s="17">
        <f>VLOOKUP(CZ915,'PAINEL E TARGET'!$S$10:$U$19,3,0)</f>
        <v>0</v>
      </c>
      <c r="DC915" s="16">
        <f t="shared" si="535"/>
        <v>0</v>
      </c>
      <c r="DD915" s="17">
        <f t="shared" si="521"/>
        <v>0.9</v>
      </c>
      <c r="DE915" s="33" t="str">
        <f>IF(DD915&gt;='PAINEL E TARGET'!$T$11,'PAINEL E TARGET'!$S$11,
IF(DD915&gt;='PAINEL E TARGET'!$T$12,'PAINEL E TARGET'!$S$12,
IF(DD915&gt;='PAINEL E TARGET'!$T$13,'PAINEL E TARGET'!$S$13,
IF(DD915&gt;='PAINEL E TARGET'!$T$14,'PAINEL E TARGET'!$S$14,
IF(DD915&gt;='PAINEL E TARGET'!$T$15,'PAINEL E TARGET'!$S$15,
IF(DD915&gt;='PAINEL E TARGET'!$T$16,'PAINEL E TARGET'!$S$16,
IF(DD915&gt;='PAINEL E TARGET'!$T$17,'PAINEL E TARGET'!$S$17,
IF(DD915&gt;='PAINEL E TARGET'!$T$18,'PAINEL E TARGET'!$S$18,'PAINEL E TARGET'!$S$19))))))))</f>
        <v>1. Fx de 90% a 99,9%</v>
      </c>
      <c r="DF915" s="17">
        <f>IFERROR(VLOOKUP($BW915,'PAINEL E TARGET'!$G$1:$Q$99,8,0),0)</f>
        <v>0.1</v>
      </c>
      <c r="DG915" s="17">
        <f>VLOOKUP(DE915,'PAINEL E TARGET'!$S$10:$U$19,3,0)</f>
        <v>0.5</v>
      </c>
      <c r="DH915" s="16">
        <f t="shared" si="536"/>
        <v>120</v>
      </c>
      <c r="DI915" s="17">
        <f t="shared" si="522"/>
        <v>1.0309999999999999</v>
      </c>
      <c r="DJ915" s="33" t="str">
        <f>IF(DI915&gt;='PAINEL E TARGET'!$T$11,'PAINEL E TARGET'!$S$11,
IF(DI915&gt;='PAINEL E TARGET'!$T$12,'PAINEL E TARGET'!$S$12,
IF(DI915&gt;='PAINEL E TARGET'!$T$13,'PAINEL E TARGET'!$S$13,
IF(DI915&gt;='PAINEL E TARGET'!$T$14,'PAINEL E TARGET'!$S$14,
IF(DI915&gt;='PAINEL E TARGET'!$T$15,'PAINEL E TARGET'!$S$15,
IF(DI915&gt;='PAINEL E TARGET'!$T$16,'PAINEL E TARGET'!$S$16,
IF(DI915&gt;='PAINEL E TARGET'!$T$17,'PAINEL E TARGET'!$S$17,
IF(DI915&gt;='PAINEL E TARGET'!$T$18,'PAINEL E TARGET'!$S$18,'PAINEL E TARGET'!$S$19))))))))</f>
        <v>2. Fx de 100% a 104,9%</v>
      </c>
      <c r="DK915" s="17">
        <f>IFERROR(VLOOKUP($BW915,'PAINEL E TARGET'!$G$1:$Q$99,9,0),0)</f>
        <v>0.05</v>
      </c>
      <c r="DL915" s="17">
        <f>VLOOKUP(DJ915,'PAINEL E TARGET'!$S$10:$U$19,3,0)</f>
        <v>1</v>
      </c>
      <c r="DM915" s="16">
        <f t="shared" si="537"/>
        <v>120</v>
      </c>
      <c r="DN915" s="17">
        <f t="shared" si="523"/>
        <v>0.19600000000000001</v>
      </c>
      <c r="DO915" s="33" t="str">
        <f>IF(DN915&gt;='PAINEL E TARGET'!$T$11,'PAINEL E TARGET'!$S$11,
IF(DN915&gt;='PAINEL E TARGET'!$T$12,'PAINEL E TARGET'!$S$12,
IF(DN915&gt;='PAINEL E TARGET'!$T$13,'PAINEL E TARGET'!$S$13,
IF(DN915&gt;='PAINEL E TARGET'!$T$14,'PAINEL E TARGET'!$S$14,
IF(DN915&gt;='PAINEL E TARGET'!$T$15,'PAINEL E TARGET'!$S$15,
IF(DN915&gt;='PAINEL E TARGET'!$T$16,'PAINEL E TARGET'!$S$16,
IF(DN915&gt;='PAINEL E TARGET'!$T$17,'PAINEL E TARGET'!$S$17,
IF(DN915&gt;='PAINEL E TARGET'!$T$18,'PAINEL E TARGET'!$S$18,'PAINEL E TARGET'!$S$19))))))))</f>
        <v>Não elegível</v>
      </c>
      <c r="DP915" s="17">
        <f>IFERROR(VLOOKUP($BW915,'PAINEL E TARGET'!$G$1:$Q$99,10,0),0)</f>
        <v>0</v>
      </c>
      <c r="DQ915" s="17">
        <f>VLOOKUP(DO915,'PAINEL E TARGET'!$S$10:$U$19,3,0)</f>
        <v>0</v>
      </c>
      <c r="DR915" s="16">
        <f t="shared" si="538"/>
        <v>0</v>
      </c>
      <c r="DS915" s="17">
        <f t="shared" si="524"/>
        <v>0.93799999999999994</v>
      </c>
      <c r="DT915" s="16">
        <f>IF(DS915&gt;=1,VLOOKUP(BO915,'PAINEL E TARGET'!$S$1:$W$8,5,0),0)</f>
        <v>0</v>
      </c>
      <c r="DU915" s="16">
        <f t="shared" si="539"/>
        <v>240</v>
      </c>
    </row>
    <row r="916" spans="2:125" s="32" customFormat="1" x14ac:dyDescent="0.2">
      <c r="B916" s="44">
        <v>43541</v>
      </c>
      <c r="C916" s="65">
        <v>1911</v>
      </c>
      <c r="D916" s="66" t="s">
        <v>906</v>
      </c>
      <c r="E916" s="65">
        <v>311</v>
      </c>
      <c r="F916" s="65" t="s">
        <v>943</v>
      </c>
      <c r="G916" s="67">
        <v>1252589.4059992223</v>
      </c>
      <c r="H916" s="67">
        <v>728529.45599514421</v>
      </c>
      <c r="I916" s="67">
        <v>572585.78</v>
      </c>
      <c r="J916" s="68">
        <v>0.78594732894892916</v>
      </c>
      <c r="K916" s="67">
        <v>68860.377571124729</v>
      </c>
      <c r="L916" s="67">
        <v>552205.70502548723</v>
      </c>
      <c r="M916" s="67">
        <v>60655.5</v>
      </c>
      <c r="N916" s="67">
        <v>483824.04</v>
      </c>
      <c r="O916" s="67">
        <v>1075472.3366154952</v>
      </c>
      <c r="P916" s="67" t="s">
        <v>1082</v>
      </c>
      <c r="Q916" s="67" t="s">
        <v>1082</v>
      </c>
      <c r="R916" s="67">
        <v>0</v>
      </c>
      <c r="S916" s="67">
        <v>0</v>
      </c>
      <c r="T916" s="68">
        <v>9.6697793814328692E-2</v>
      </c>
      <c r="U916" s="68">
        <v>0.1027425199484998</v>
      </c>
      <c r="V916" s="68">
        <v>1.0625115206431461</v>
      </c>
      <c r="W916" s="67">
        <v>60055.72</v>
      </c>
      <c r="X916" s="67">
        <v>55941.2</v>
      </c>
      <c r="Y916" s="68">
        <v>0.93148829120689913</v>
      </c>
      <c r="Z916" s="68">
        <v>0.16056379956071365</v>
      </c>
      <c r="AA916" s="68">
        <v>0.17396629816429829</v>
      </c>
      <c r="AB916" s="68">
        <v>1.0834714838603254</v>
      </c>
      <c r="AC916" s="67">
        <v>99720.73000000001</v>
      </c>
      <c r="AD916" s="67">
        <v>94721.089999999982</v>
      </c>
      <c r="AE916" s="68">
        <v>0.94986358403112348</v>
      </c>
      <c r="AF916" s="43">
        <v>80</v>
      </c>
      <c r="AG916" s="43">
        <v>71</v>
      </c>
      <c r="AH916" s="43">
        <v>25</v>
      </c>
      <c r="AI916" s="43">
        <v>20</v>
      </c>
      <c r="AJ916" s="67">
        <v>24292.169999999995</v>
      </c>
      <c r="AK916" s="67">
        <v>20608.18</v>
      </c>
      <c r="AL916" s="68">
        <v>0.84834660715777988</v>
      </c>
      <c r="AM916" s="67">
        <v>7270.22</v>
      </c>
      <c r="AN916" s="67">
        <v>7245.55</v>
      </c>
      <c r="AO916" s="68">
        <v>0.99660670516160443</v>
      </c>
      <c r="AP916" s="67">
        <v>2550.3500000000004</v>
      </c>
      <c r="AQ916" s="67">
        <v>2595.9299999999998</v>
      </c>
      <c r="AR916" s="68">
        <v>1.0178720567765207</v>
      </c>
      <c r="AS916" s="67">
        <v>25942.979999999996</v>
      </c>
      <c r="AT916" s="67">
        <v>25491.539999999997</v>
      </c>
      <c r="AU916" s="68">
        <v>0.98259876082084641</v>
      </c>
      <c r="AV916" s="43">
        <v>4306.7</v>
      </c>
      <c r="AW916" s="43">
        <v>4554.26</v>
      </c>
      <c r="AX916" s="69">
        <v>1.0574825272250217</v>
      </c>
      <c r="AY916" s="43">
        <v>68860.377571124729</v>
      </c>
      <c r="AZ916" s="43">
        <v>60655.5</v>
      </c>
      <c r="BA916" s="43">
        <v>27225.842142652338</v>
      </c>
      <c r="BB916" s="43">
        <v>29598.359999999997</v>
      </c>
      <c r="BC916" s="43">
        <v>119337.87611787763</v>
      </c>
      <c r="BD916" s="43">
        <v>47290.023518173504</v>
      </c>
      <c r="BE916" s="43">
        <v>104449.01000000001</v>
      </c>
      <c r="BF916" s="43">
        <v>173434.51000000004</v>
      </c>
      <c r="BG916" s="43">
        <v>7476.51</v>
      </c>
      <c r="BH916" s="43">
        <v>38</v>
      </c>
      <c r="BI916" s="44">
        <v>43173</v>
      </c>
      <c r="BJ916" s="44">
        <v>43541</v>
      </c>
      <c r="BK916" s="44">
        <v>43172</v>
      </c>
      <c r="BL916" s="43">
        <f t="shared" si="525"/>
        <v>572585.78</v>
      </c>
      <c r="BM916" s="43">
        <f t="shared" si="526"/>
        <v>544479.54</v>
      </c>
      <c r="BO916" s="16" t="str">
        <f>IFERROR(VLOOKUP($C916,'PORTE LOJA'!A:B,2,0),"PORTE 1")</f>
        <v>PORTE 2</v>
      </c>
      <c r="BP916" s="16">
        <f>VLOOKUP(BO916,'PAINEL E TARGET'!$S$1:$W$8,3,0)</f>
        <v>1875</v>
      </c>
      <c r="BQ916" s="16">
        <f t="shared" si="504"/>
        <v>1</v>
      </c>
      <c r="BR916" s="16">
        <f t="shared" si="505"/>
        <v>1</v>
      </c>
      <c r="BS916" s="16">
        <f t="shared" si="506"/>
        <v>1</v>
      </c>
      <c r="BT916" s="16">
        <f t="shared" si="507"/>
        <v>1</v>
      </c>
      <c r="BU916" s="16">
        <f t="shared" si="508"/>
        <v>1</v>
      </c>
      <c r="BV916" s="16">
        <f t="shared" si="509"/>
        <v>1</v>
      </c>
      <c r="BW916" s="17" t="str">
        <f t="shared" si="527"/>
        <v>111111</v>
      </c>
      <c r="BY916" s="17">
        <f t="shared" si="510"/>
        <v>0.78600000000000003</v>
      </c>
      <c r="BZ916" s="17">
        <f t="shared" si="511"/>
        <v>0.877</v>
      </c>
      <c r="CA916" s="17" t="str">
        <f t="shared" si="528"/>
        <v>Sem Retira</v>
      </c>
      <c r="CB916" s="17">
        <f t="shared" si="529"/>
        <v>0.877</v>
      </c>
      <c r="CC916" s="33" t="str">
        <f>IF(CB916&gt;='PAINEL E TARGET'!$T$11,'PAINEL E TARGET'!$S$11,
IF(CB916&gt;='PAINEL E TARGET'!$T$12,'PAINEL E TARGET'!$S$12,
IF(CB916&gt;='PAINEL E TARGET'!$T$13,'PAINEL E TARGET'!$S$13,
IF(CB916&gt;='PAINEL E TARGET'!$T$14,'PAINEL E TARGET'!$S$14,
IF(CB916&gt;='PAINEL E TARGET'!$T$15,'PAINEL E TARGET'!$S$15,
IF(CB916&gt;='PAINEL E TARGET'!$T$16,'PAINEL E TARGET'!$S$16,
IF(CB916&gt;='PAINEL E TARGET'!$T$17,'PAINEL E TARGET'!$S$17,
IF(CB916&gt;='PAINEL E TARGET'!$T$18,'PAINEL E TARGET'!$S$18,'PAINEL E TARGET'!$S$19))))))))</f>
        <v>Não elegível</v>
      </c>
      <c r="CD916" s="17">
        <f>IFERROR(VLOOKUP($BW916,'PAINEL E TARGET'!$G$1:$Q$99,4,0),0)</f>
        <v>0.25</v>
      </c>
      <c r="CE916" s="17">
        <f>VLOOKUP(CC916,'PAINEL E TARGET'!$S$10:$U$19,3,0)</f>
        <v>0</v>
      </c>
      <c r="CF916" s="16">
        <f t="shared" si="530"/>
        <v>0</v>
      </c>
      <c r="CG916" s="17">
        <f t="shared" si="512"/>
        <v>0.84799999999999998</v>
      </c>
      <c r="CH916" s="17">
        <f t="shared" si="513"/>
        <v>0.997</v>
      </c>
      <c r="CI916" s="17">
        <f t="shared" si="514"/>
        <v>1.018</v>
      </c>
      <c r="CJ916" s="17">
        <f t="shared" si="515"/>
        <v>0.98299999999999998</v>
      </c>
      <c r="CK916" s="17">
        <f t="shared" si="516"/>
        <v>1.0569999999999999</v>
      </c>
      <c r="CL916" s="17">
        <f t="shared" si="517"/>
        <v>0.93100000000000005</v>
      </c>
      <c r="CM916" s="16">
        <f t="shared" si="518"/>
        <v>5</v>
      </c>
      <c r="CN916" s="17" t="str">
        <f t="shared" si="531"/>
        <v>ok</v>
      </c>
      <c r="CO916" s="17">
        <f t="shared" si="532"/>
        <v>0.93100000000000005</v>
      </c>
      <c r="CP916" s="33" t="str">
        <f>IF(CO916&gt;='PAINEL E TARGET'!$T$11,'PAINEL E TARGET'!$S$11,
IF(CO916&gt;='PAINEL E TARGET'!$T$12,'PAINEL E TARGET'!$S$12,
IF(CO916&gt;='PAINEL E TARGET'!$T$13,'PAINEL E TARGET'!$S$13,
IF(CO916&gt;='PAINEL E TARGET'!$T$14,'PAINEL E TARGET'!$S$14,
IF(CO916&gt;='PAINEL E TARGET'!$T$15,'PAINEL E TARGET'!$S$15,
IF(CO916&gt;='PAINEL E TARGET'!$T$16,'PAINEL E TARGET'!$S$16,
IF(CO916&gt;='PAINEL E TARGET'!$T$17,'PAINEL E TARGET'!$S$17,
IF(CO916&gt;='PAINEL E TARGET'!$T$18,'PAINEL E TARGET'!$S$18,'PAINEL E TARGET'!$S$19))))))))</f>
        <v>1. Fx de 90% a 99,9%</v>
      </c>
      <c r="CQ916" s="17">
        <f>IFERROR(VLOOKUP($BW916,'PAINEL E TARGET'!$G$1:$Q$99,5,0),0)</f>
        <v>0.25</v>
      </c>
      <c r="CR916" s="17">
        <f>VLOOKUP(CP916,'PAINEL E TARGET'!$S$10:$U$19,3,0)</f>
        <v>0.5</v>
      </c>
      <c r="CS916" s="16">
        <f t="shared" si="533"/>
        <v>234.375</v>
      </c>
      <c r="CT916" s="17">
        <f t="shared" si="519"/>
        <v>0.95</v>
      </c>
      <c r="CU916" s="33" t="str">
        <f>IF(CT916&gt;='PAINEL E TARGET'!$T$11,'PAINEL E TARGET'!$S$11,
IF(CT916&gt;='PAINEL E TARGET'!$T$12,'PAINEL E TARGET'!$S$12,
IF(CT916&gt;='PAINEL E TARGET'!$T$13,'PAINEL E TARGET'!$S$13,
IF(CT916&gt;='PAINEL E TARGET'!$T$14,'PAINEL E TARGET'!$S$14,
IF(CT916&gt;='PAINEL E TARGET'!$T$15,'PAINEL E TARGET'!$S$15,
IF(CT916&gt;='PAINEL E TARGET'!$T$16,'PAINEL E TARGET'!$S$16,
IF(CT916&gt;='PAINEL E TARGET'!$T$17,'PAINEL E TARGET'!$S$17,
IF(CT916&gt;='PAINEL E TARGET'!$T$18,'PAINEL E TARGET'!$S$18,'PAINEL E TARGET'!$S$19))))))))</f>
        <v>1. Fx de 90% a 99,9%</v>
      </c>
      <c r="CV916" s="17">
        <f>IFERROR(VLOOKUP($BW916,'PAINEL E TARGET'!$G$1:$Q$99,6,0),0)</f>
        <v>0.2</v>
      </c>
      <c r="CW916" s="17">
        <f>VLOOKUP(CU916,'PAINEL E TARGET'!$S$10:$U$19,3,0)</f>
        <v>0.5</v>
      </c>
      <c r="CX916" s="16">
        <f t="shared" si="534"/>
        <v>187.5</v>
      </c>
      <c r="CY916" s="17">
        <f t="shared" si="520"/>
        <v>0.88100000000000001</v>
      </c>
      <c r="CZ916" s="33" t="str">
        <f>IF(CY916&gt;='PAINEL E TARGET'!$T$11,'PAINEL E TARGET'!$S$11,
IF(CY916&gt;='PAINEL E TARGET'!$T$12,'PAINEL E TARGET'!$S$12,
IF(CY916&gt;='PAINEL E TARGET'!$T$13,'PAINEL E TARGET'!$S$13,
IF(CY916&gt;='PAINEL E TARGET'!$T$14,'PAINEL E TARGET'!$S$14,
IF(CY916&gt;='PAINEL E TARGET'!$T$15,'PAINEL E TARGET'!$S$15,
IF(CY916&gt;='PAINEL E TARGET'!$T$16,'PAINEL E TARGET'!$S$16,
IF(CY916&gt;='PAINEL E TARGET'!$T$17,'PAINEL E TARGET'!$S$17,
IF(CY916&gt;='PAINEL E TARGET'!$T$18,'PAINEL E TARGET'!$S$18,'PAINEL E TARGET'!$S$19))))))))</f>
        <v>Não elegível</v>
      </c>
      <c r="DA916" s="17">
        <f>IFERROR(VLOOKUP($BW916,'PAINEL E TARGET'!$G$1:$Q$99,7,0),0)</f>
        <v>0.15</v>
      </c>
      <c r="DB916" s="17">
        <f>VLOOKUP(CZ916,'PAINEL E TARGET'!$S$10:$U$19,3,0)</f>
        <v>0</v>
      </c>
      <c r="DC916" s="16">
        <f t="shared" si="535"/>
        <v>0</v>
      </c>
      <c r="DD916" s="17">
        <f t="shared" si="521"/>
        <v>1.087</v>
      </c>
      <c r="DE916" s="33" t="str">
        <f>IF(DD916&gt;='PAINEL E TARGET'!$T$11,'PAINEL E TARGET'!$S$11,
IF(DD916&gt;='PAINEL E TARGET'!$T$12,'PAINEL E TARGET'!$S$12,
IF(DD916&gt;='PAINEL E TARGET'!$T$13,'PAINEL E TARGET'!$S$13,
IF(DD916&gt;='PAINEL E TARGET'!$T$14,'PAINEL E TARGET'!$S$14,
IF(DD916&gt;='PAINEL E TARGET'!$T$15,'PAINEL E TARGET'!$S$15,
IF(DD916&gt;='PAINEL E TARGET'!$T$16,'PAINEL E TARGET'!$S$16,
IF(DD916&gt;='PAINEL E TARGET'!$T$17,'PAINEL E TARGET'!$S$17,
IF(DD916&gt;='PAINEL E TARGET'!$T$18,'PAINEL E TARGET'!$S$18,'PAINEL E TARGET'!$S$19))))))))</f>
        <v>3. Fx de 105% a 109,9%</v>
      </c>
      <c r="DF916" s="17">
        <f>IFERROR(VLOOKUP($BW916,'PAINEL E TARGET'!$G$1:$Q$99,8,0),0)</f>
        <v>0.1</v>
      </c>
      <c r="DG916" s="17">
        <f>VLOOKUP(DE916,'PAINEL E TARGET'!$S$10:$U$19,3,0)</f>
        <v>1.1000000000000001</v>
      </c>
      <c r="DH916" s="16">
        <f t="shared" si="536"/>
        <v>206.25000000000003</v>
      </c>
      <c r="DI916" s="17">
        <f t="shared" si="522"/>
        <v>0.8</v>
      </c>
      <c r="DJ916" s="33" t="str">
        <f>IF(DI916&gt;='PAINEL E TARGET'!$T$11,'PAINEL E TARGET'!$S$11,
IF(DI916&gt;='PAINEL E TARGET'!$T$12,'PAINEL E TARGET'!$S$12,
IF(DI916&gt;='PAINEL E TARGET'!$T$13,'PAINEL E TARGET'!$S$13,
IF(DI916&gt;='PAINEL E TARGET'!$T$14,'PAINEL E TARGET'!$S$14,
IF(DI916&gt;='PAINEL E TARGET'!$T$15,'PAINEL E TARGET'!$S$15,
IF(DI916&gt;='PAINEL E TARGET'!$T$16,'PAINEL E TARGET'!$S$16,
IF(DI916&gt;='PAINEL E TARGET'!$T$17,'PAINEL E TARGET'!$S$17,
IF(DI916&gt;='PAINEL E TARGET'!$T$18,'PAINEL E TARGET'!$S$18,'PAINEL E TARGET'!$S$19))))))))</f>
        <v>Não elegível</v>
      </c>
      <c r="DK916" s="17">
        <f>IFERROR(VLOOKUP($BW916,'PAINEL E TARGET'!$G$1:$Q$99,9,0),0)</f>
        <v>0.05</v>
      </c>
      <c r="DL916" s="17">
        <f>VLOOKUP(DJ916,'PAINEL E TARGET'!$S$10:$U$19,3,0)</f>
        <v>0</v>
      </c>
      <c r="DM916" s="16">
        <f t="shared" si="537"/>
        <v>0</v>
      </c>
      <c r="DN916" s="17">
        <f t="shared" si="523"/>
        <v>1.0569999999999999</v>
      </c>
      <c r="DO916" s="33" t="str">
        <f>IF(DN916&gt;='PAINEL E TARGET'!$T$11,'PAINEL E TARGET'!$S$11,
IF(DN916&gt;='PAINEL E TARGET'!$T$12,'PAINEL E TARGET'!$S$12,
IF(DN916&gt;='PAINEL E TARGET'!$T$13,'PAINEL E TARGET'!$S$13,
IF(DN916&gt;='PAINEL E TARGET'!$T$14,'PAINEL E TARGET'!$S$14,
IF(DN916&gt;='PAINEL E TARGET'!$T$15,'PAINEL E TARGET'!$S$15,
IF(DN916&gt;='PAINEL E TARGET'!$T$16,'PAINEL E TARGET'!$S$16,
IF(DN916&gt;='PAINEL E TARGET'!$T$17,'PAINEL E TARGET'!$S$17,
IF(DN916&gt;='PAINEL E TARGET'!$T$18,'PAINEL E TARGET'!$S$18,'PAINEL E TARGET'!$S$19))))))))</f>
        <v>3. Fx de 105% a 109,9%</v>
      </c>
      <c r="DP916" s="17">
        <f>IFERROR(VLOOKUP($BW916,'PAINEL E TARGET'!$G$1:$Q$99,10,0),0)</f>
        <v>0</v>
      </c>
      <c r="DQ916" s="17">
        <f>VLOOKUP(DO916,'PAINEL E TARGET'!$S$10:$U$19,3,0)</f>
        <v>1.1000000000000001</v>
      </c>
      <c r="DR916" s="16">
        <f t="shared" si="538"/>
        <v>0</v>
      </c>
      <c r="DS916" s="17">
        <f t="shared" si="524"/>
        <v>0.88800000000000001</v>
      </c>
      <c r="DT916" s="16">
        <f>IF(DS916&gt;=1,VLOOKUP(BO916,'PAINEL E TARGET'!$S$1:$W$8,5,0),0)</f>
        <v>0</v>
      </c>
      <c r="DU916" s="16">
        <f t="shared" si="539"/>
        <v>628.125</v>
      </c>
    </row>
    <row r="917" spans="2:125" s="32" customFormat="1" x14ac:dyDescent="0.2">
      <c r="B917" s="44">
        <v>43541</v>
      </c>
      <c r="C917" s="65">
        <v>1915</v>
      </c>
      <c r="D917" s="66" t="s">
        <v>907</v>
      </c>
      <c r="E917" s="65">
        <v>310</v>
      </c>
      <c r="F917" s="65" t="s">
        <v>943</v>
      </c>
      <c r="G917" s="67">
        <v>1331169.867303181</v>
      </c>
      <c r="H917" s="67">
        <v>803293.60863965529</v>
      </c>
      <c r="I917" s="67">
        <v>730026.15</v>
      </c>
      <c r="J917" s="68">
        <v>0.90879118437935702</v>
      </c>
      <c r="K917" s="67">
        <v>92820.874001696924</v>
      </c>
      <c r="L917" s="67">
        <v>607230.23114393931</v>
      </c>
      <c r="M917" s="67">
        <v>88937.11</v>
      </c>
      <c r="N917" s="67">
        <v>612267.31999999995</v>
      </c>
      <c r="O917" s="67">
        <v>1163476.11679291</v>
      </c>
      <c r="P917" s="67" t="s">
        <v>1082</v>
      </c>
      <c r="Q917" s="67" t="s">
        <v>1082</v>
      </c>
      <c r="R917" s="67">
        <v>0</v>
      </c>
      <c r="S917" s="67">
        <v>0</v>
      </c>
      <c r="T917" s="68">
        <v>0.11668333840142527</v>
      </c>
      <c r="U917" s="68">
        <v>9.9990626128816679E-2</v>
      </c>
      <c r="V917" s="68">
        <v>0.85694005244192872</v>
      </c>
      <c r="W917" s="67">
        <v>81684.3</v>
      </c>
      <c r="X917" s="67">
        <v>70113.87</v>
      </c>
      <c r="Y917" s="68">
        <v>0.85835184974346346</v>
      </c>
      <c r="Z917" s="68">
        <v>0.19072904680612279</v>
      </c>
      <c r="AA917" s="68">
        <v>0.17584401170996594</v>
      </c>
      <c r="AB917" s="68">
        <v>0.92195716727254673</v>
      </c>
      <c r="AC917" s="67">
        <v>133520.08000000002</v>
      </c>
      <c r="AD917" s="67">
        <v>123302.59999999999</v>
      </c>
      <c r="AE917" s="68">
        <v>0.92347607940318777</v>
      </c>
      <c r="AF917" s="43">
        <v>80</v>
      </c>
      <c r="AG917" s="43">
        <v>65</v>
      </c>
      <c r="AH917" s="43">
        <v>32</v>
      </c>
      <c r="AI917" s="43">
        <v>23</v>
      </c>
      <c r="AJ917" s="67">
        <v>36977.519999999997</v>
      </c>
      <c r="AK917" s="67">
        <v>29913.8</v>
      </c>
      <c r="AL917" s="68">
        <v>0.80897258658774307</v>
      </c>
      <c r="AM917" s="67">
        <v>11666.819999999998</v>
      </c>
      <c r="AN917" s="67">
        <v>10520.999999999998</v>
      </c>
      <c r="AO917" s="68">
        <v>0.90178814792719864</v>
      </c>
      <c r="AP917" s="67">
        <v>8999.86</v>
      </c>
      <c r="AQ917" s="67">
        <v>8213.6999999999989</v>
      </c>
      <c r="AR917" s="68">
        <v>0.91264753007268984</v>
      </c>
      <c r="AS917" s="67">
        <v>24040.100000000006</v>
      </c>
      <c r="AT917" s="67">
        <v>21465.370000000003</v>
      </c>
      <c r="AU917" s="68">
        <v>0.89289853203605629</v>
      </c>
      <c r="AV917" s="43">
        <v>843.40000000000009</v>
      </c>
      <c r="AW917" s="43">
        <v>474.90000000000003</v>
      </c>
      <c r="AX917" s="69">
        <v>0.56307801754801989</v>
      </c>
      <c r="AY917" s="43">
        <v>92820.874001696924</v>
      </c>
      <c r="AZ917" s="43">
        <v>88937.11</v>
      </c>
      <c r="BA917" s="43">
        <v>39704.430280690896</v>
      </c>
      <c r="BB917" s="43">
        <v>39316.589999999997</v>
      </c>
      <c r="BC917" s="43">
        <v>154013.86071884003</v>
      </c>
      <c r="BD917" s="43">
        <v>66234.861107901583</v>
      </c>
      <c r="BE917" s="43">
        <v>136448.09999999998</v>
      </c>
      <c r="BF917" s="43">
        <v>223036.38</v>
      </c>
      <c r="BG917" s="43">
        <v>1408.9</v>
      </c>
      <c r="BH917" s="43">
        <v>46</v>
      </c>
      <c r="BI917" s="44">
        <v>43173</v>
      </c>
      <c r="BJ917" s="44">
        <v>43541</v>
      </c>
      <c r="BK917" s="44">
        <v>43172</v>
      </c>
      <c r="BL917" s="43">
        <f t="shared" si="525"/>
        <v>730026.15</v>
      </c>
      <c r="BM917" s="43">
        <f t="shared" si="526"/>
        <v>701204.42999999993</v>
      </c>
      <c r="BO917" s="16" t="str">
        <f>IFERROR(VLOOKUP($C917,'PORTE LOJA'!A:B,2,0),"PORTE 1")</f>
        <v>PORTE 2</v>
      </c>
      <c r="BP917" s="16">
        <f>VLOOKUP(BO917,'PAINEL E TARGET'!$S$1:$W$8,3,0)</f>
        <v>1875</v>
      </c>
      <c r="BQ917" s="16">
        <f t="shared" si="504"/>
        <v>1</v>
      </c>
      <c r="BR917" s="16">
        <f t="shared" si="505"/>
        <v>1</v>
      </c>
      <c r="BS917" s="16">
        <f t="shared" si="506"/>
        <v>1</v>
      </c>
      <c r="BT917" s="16">
        <f t="shared" si="507"/>
        <v>1</v>
      </c>
      <c r="BU917" s="16">
        <f t="shared" si="508"/>
        <v>1</v>
      </c>
      <c r="BV917" s="16">
        <f t="shared" si="509"/>
        <v>1</v>
      </c>
      <c r="BW917" s="17" t="str">
        <f t="shared" si="527"/>
        <v>111111</v>
      </c>
      <c r="BY917" s="17">
        <f t="shared" si="510"/>
        <v>0.90900000000000003</v>
      </c>
      <c r="BZ917" s="17">
        <f t="shared" si="511"/>
        <v>1.002</v>
      </c>
      <c r="CA917" s="17" t="str">
        <f t="shared" si="528"/>
        <v>Sem Retira</v>
      </c>
      <c r="CB917" s="17">
        <f t="shared" si="529"/>
        <v>1.002</v>
      </c>
      <c r="CC917" s="33" t="str">
        <f>IF(CB917&gt;='PAINEL E TARGET'!$T$11,'PAINEL E TARGET'!$S$11,
IF(CB917&gt;='PAINEL E TARGET'!$T$12,'PAINEL E TARGET'!$S$12,
IF(CB917&gt;='PAINEL E TARGET'!$T$13,'PAINEL E TARGET'!$S$13,
IF(CB917&gt;='PAINEL E TARGET'!$T$14,'PAINEL E TARGET'!$S$14,
IF(CB917&gt;='PAINEL E TARGET'!$T$15,'PAINEL E TARGET'!$S$15,
IF(CB917&gt;='PAINEL E TARGET'!$T$16,'PAINEL E TARGET'!$S$16,
IF(CB917&gt;='PAINEL E TARGET'!$T$17,'PAINEL E TARGET'!$S$17,
IF(CB917&gt;='PAINEL E TARGET'!$T$18,'PAINEL E TARGET'!$S$18,'PAINEL E TARGET'!$S$19))))))))</f>
        <v>2. Fx de 100% a 104,9%</v>
      </c>
      <c r="CD917" s="17">
        <f>IFERROR(VLOOKUP($BW917,'PAINEL E TARGET'!$G$1:$Q$99,4,0),0)</f>
        <v>0.25</v>
      </c>
      <c r="CE917" s="17">
        <f>VLOOKUP(CC917,'PAINEL E TARGET'!$S$10:$U$19,3,0)</f>
        <v>1</v>
      </c>
      <c r="CF917" s="16">
        <f t="shared" si="530"/>
        <v>468.75</v>
      </c>
      <c r="CG917" s="17">
        <f t="shared" si="512"/>
        <v>0.80900000000000005</v>
      </c>
      <c r="CH917" s="17">
        <f t="shared" si="513"/>
        <v>0.90200000000000002</v>
      </c>
      <c r="CI917" s="17">
        <f t="shared" si="514"/>
        <v>0.91300000000000003</v>
      </c>
      <c r="CJ917" s="17">
        <f t="shared" si="515"/>
        <v>0.89300000000000002</v>
      </c>
      <c r="CK917" s="17">
        <f t="shared" si="516"/>
        <v>0.56299999999999994</v>
      </c>
      <c r="CL917" s="17">
        <f t="shared" si="517"/>
        <v>0.85799999999999998</v>
      </c>
      <c r="CM917" s="16">
        <f t="shared" si="518"/>
        <v>4</v>
      </c>
      <c r="CN917" s="17" t="str">
        <f t="shared" si="531"/>
        <v>não ok</v>
      </c>
      <c r="CO917" s="17">
        <f t="shared" si="532"/>
        <v>0</v>
      </c>
      <c r="CP917" s="33" t="str">
        <f>IF(CO917&gt;='PAINEL E TARGET'!$T$11,'PAINEL E TARGET'!$S$11,
IF(CO917&gt;='PAINEL E TARGET'!$T$12,'PAINEL E TARGET'!$S$12,
IF(CO917&gt;='PAINEL E TARGET'!$T$13,'PAINEL E TARGET'!$S$13,
IF(CO917&gt;='PAINEL E TARGET'!$T$14,'PAINEL E TARGET'!$S$14,
IF(CO917&gt;='PAINEL E TARGET'!$T$15,'PAINEL E TARGET'!$S$15,
IF(CO917&gt;='PAINEL E TARGET'!$T$16,'PAINEL E TARGET'!$S$16,
IF(CO917&gt;='PAINEL E TARGET'!$T$17,'PAINEL E TARGET'!$S$17,
IF(CO917&gt;='PAINEL E TARGET'!$T$18,'PAINEL E TARGET'!$S$18,'PAINEL E TARGET'!$S$19))))))))</f>
        <v>Não elegível</v>
      </c>
      <c r="CQ917" s="17">
        <f>IFERROR(VLOOKUP($BW917,'PAINEL E TARGET'!$G$1:$Q$99,5,0),0)</f>
        <v>0.25</v>
      </c>
      <c r="CR917" s="17">
        <f>VLOOKUP(CP917,'PAINEL E TARGET'!$S$10:$U$19,3,0)</f>
        <v>0</v>
      </c>
      <c r="CS917" s="16">
        <f t="shared" si="533"/>
        <v>0</v>
      </c>
      <c r="CT917" s="17">
        <f t="shared" si="519"/>
        <v>0.92300000000000004</v>
      </c>
      <c r="CU917" s="33" t="str">
        <f>IF(CT917&gt;='PAINEL E TARGET'!$T$11,'PAINEL E TARGET'!$S$11,
IF(CT917&gt;='PAINEL E TARGET'!$T$12,'PAINEL E TARGET'!$S$12,
IF(CT917&gt;='PAINEL E TARGET'!$T$13,'PAINEL E TARGET'!$S$13,
IF(CT917&gt;='PAINEL E TARGET'!$T$14,'PAINEL E TARGET'!$S$14,
IF(CT917&gt;='PAINEL E TARGET'!$T$15,'PAINEL E TARGET'!$S$15,
IF(CT917&gt;='PAINEL E TARGET'!$T$16,'PAINEL E TARGET'!$S$16,
IF(CT917&gt;='PAINEL E TARGET'!$T$17,'PAINEL E TARGET'!$S$17,
IF(CT917&gt;='PAINEL E TARGET'!$T$18,'PAINEL E TARGET'!$S$18,'PAINEL E TARGET'!$S$19))))))))</f>
        <v>1. Fx de 90% a 99,9%</v>
      </c>
      <c r="CV917" s="17">
        <f>IFERROR(VLOOKUP($BW917,'PAINEL E TARGET'!$G$1:$Q$99,6,0),0)</f>
        <v>0.2</v>
      </c>
      <c r="CW917" s="17">
        <f>VLOOKUP(CU917,'PAINEL E TARGET'!$S$10:$U$19,3,0)</f>
        <v>0.5</v>
      </c>
      <c r="CX917" s="16">
        <f t="shared" si="534"/>
        <v>187.5</v>
      </c>
      <c r="CY917" s="17">
        <f t="shared" si="520"/>
        <v>0.95799999999999996</v>
      </c>
      <c r="CZ917" s="33" t="str">
        <f>IF(CY917&gt;='PAINEL E TARGET'!$T$11,'PAINEL E TARGET'!$S$11,
IF(CY917&gt;='PAINEL E TARGET'!$T$12,'PAINEL E TARGET'!$S$12,
IF(CY917&gt;='PAINEL E TARGET'!$T$13,'PAINEL E TARGET'!$S$13,
IF(CY917&gt;='PAINEL E TARGET'!$T$14,'PAINEL E TARGET'!$S$14,
IF(CY917&gt;='PAINEL E TARGET'!$T$15,'PAINEL E TARGET'!$S$15,
IF(CY917&gt;='PAINEL E TARGET'!$T$16,'PAINEL E TARGET'!$S$16,
IF(CY917&gt;='PAINEL E TARGET'!$T$17,'PAINEL E TARGET'!$S$17,
IF(CY917&gt;='PAINEL E TARGET'!$T$18,'PAINEL E TARGET'!$S$18,'PAINEL E TARGET'!$S$19))))))))</f>
        <v>1. Fx de 90% a 99,9%</v>
      </c>
      <c r="DA917" s="17">
        <f>IFERROR(VLOOKUP($BW917,'PAINEL E TARGET'!$G$1:$Q$99,7,0),0)</f>
        <v>0.15</v>
      </c>
      <c r="DB917" s="17">
        <f>VLOOKUP(CZ917,'PAINEL E TARGET'!$S$10:$U$19,3,0)</f>
        <v>0.5</v>
      </c>
      <c r="DC917" s="16">
        <f t="shared" si="535"/>
        <v>140.625</v>
      </c>
      <c r="DD917" s="17">
        <f t="shared" si="521"/>
        <v>0.99</v>
      </c>
      <c r="DE917" s="33" t="str">
        <f>IF(DD917&gt;='PAINEL E TARGET'!$T$11,'PAINEL E TARGET'!$S$11,
IF(DD917&gt;='PAINEL E TARGET'!$T$12,'PAINEL E TARGET'!$S$12,
IF(DD917&gt;='PAINEL E TARGET'!$T$13,'PAINEL E TARGET'!$S$13,
IF(DD917&gt;='PAINEL E TARGET'!$T$14,'PAINEL E TARGET'!$S$14,
IF(DD917&gt;='PAINEL E TARGET'!$T$15,'PAINEL E TARGET'!$S$15,
IF(DD917&gt;='PAINEL E TARGET'!$T$16,'PAINEL E TARGET'!$S$16,
IF(DD917&gt;='PAINEL E TARGET'!$T$17,'PAINEL E TARGET'!$S$17,
IF(DD917&gt;='PAINEL E TARGET'!$T$18,'PAINEL E TARGET'!$S$18,'PAINEL E TARGET'!$S$19))))))))</f>
        <v>1. Fx de 90% a 99,9%</v>
      </c>
      <c r="DF917" s="17">
        <f>IFERROR(VLOOKUP($BW917,'PAINEL E TARGET'!$G$1:$Q$99,8,0),0)</f>
        <v>0.1</v>
      </c>
      <c r="DG917" s="17">
        <f>VLOOKUP(DE917,'PAINEL E TARGET'!$S$10:$U$19,3,0)</f>
        <v>0.5</v>
      </c>
      <c r="DH917" s="16">
        <f t="shared" si="536"/>
        <v>93.75</v>
      </c>
      <c r="DI917" s="17">
        <f t="shared" si="522"/>
        <v>0.71899999999999997</v>
      </c>
      <c r="DJ917" s="33" t="str">
        <f>IF(DI917&gt;='PAINEL E TARGET'!$T$11,'PAINEL E TARGET'!$S$11,
IF(DI917&gt;='PAINEL E TARGET'!$T$12,'PAINEL E TARGET'!$S$12,
IF(DI917&gt;='PAINEL E TARGET'!$T$13,'PAINEL E TARGET'!$S$13,
IF(DI917&gt;='PAINEL E TARGET'!$T$14,'PAINEL E TARGET'!$S$14,
IF(DI917&gt;='PAINEL E TARGET'!$T$15,'PAINEL E TARGET'!$S$15,
IF(DI917&gt;='PAINEL E TARGET'!$T$16,'PAINEL E TARGET'!$S$16,
IF(DI917&gt;='PAINEL E TARGET'!$T$17,'PAINEL E TARGET'!$S$17,
IF(DI917&gt;='PAINEL E TARGET'!$T$18,'PAINEL E TARGET'!$S$18,'PAINEL E TARGET'!$S$19))))))))</f>
        <v>Não elegível</v>
      </c>
      <c r="DK917" s="17">
        <f>IFERROR(VLOOKUP($BW917,'PAINEL E TARGET'!$G$1:$Q$99,9,0),0)</f>
        <v>0.05</v>
      </c>
      <c r="DL917" s="17">
        <f>VLOOKUP(DJ917,'PAINEL E TARGET'!$S$10:$U$19,3,0)</f>
        <v>0</v>
      </c>
      <c r="DM917" s="16">
        <f t="shared" si="537"/>
        <v>0</v>
      </c>
      <c r="DN917" s="17">
        <f t="shared" si="523"/>
        <v>0.56299999999999994</v>
      </c>
      <c r="DO917" s="33" t="str">
        <f>IF(DN917&gt;='PAINEL E TARGET'!$T$11,'PAINEL E TARGET'!$S$11,
IF(DN917&gt;='PAINEL E TARGET'!$T$12,'PAINEL E TARGET'!$S$12,
IF(DN917&gt;='PAINEL E TARGET'!$T$13,'PAINEL E TARGET'!$S$13,
IF(DN917&gt;='PAINEL E TARGET'!$T$14,'PAINEL E TARGET'!$S$14,
IF(DN917&gt;='PAINEL E TARGET'!$T$15,'PAINEL E TARGET'!$S$15,
IF(DN917&gt;='PAINEL E TARGET'!$T$16,'PAINEL E TARGET'!$S$16,
IF(DN917&gt;='PAINEL E TARGET'!$T$17,'PAINEL E TARGET'!$S$17,
IF(DN917&gt;='PAINEL E TARGET'!$T$18,'PAINEL E TARGET'!$S$18,'PAINEL E TARGET'!$S$19))))))))</f>
        <v>Não elegível</v>
      </c>
      <c r="DP917" s="17">
        <f>IFERROR(VLOOKUP($BW917,'PAINEL E TARGET'!$G$1:$Q$99,10,0),0)</f>
        <v>0</v>
      </c>
      <c r="DQ917" s="17">
        <f>VLOOKUP(DO917,'PAINEL E TARGET'!$S$10:$U$19,3,0)</f>
        <v>0</v>
      </c>
      <c r="DR917" s="16">
        <f t="shared" si="538"/>
        <v>0</v>
      </c>
      <c r="DS917" s="17">
        <f t="shared" si="524"/>
        <v>0.81299999999999994</v>
      </c>
      <c r="DT917" s="16">
        <f>IF(DS917&gt;=1,VLOOKUP(BO917,'PAINEL E TARGET'!$S$1:$W$8,5,0),0)</f>
        <v>0</v>
      </c>
      <c r="DU917" s="16">
        <f t="shared" si="539"/>
        <v>890.625</v>
      </c>
    </row>
    <row r="918" spans="2:125" s="32" customFormat="1" x14ac:dyDescent="0.2">
      <c r="B918" s="44">
        <v>43541</v>
      </c>
      <c r="C918" s="65">
        <v>1918</v>
      </c>
      <c r="D918" s="66" t="s">
        <v>908</v>
      </c>
      <c r="E918" s="65">
        <v>116</v>
      </c>
      <c r="F918" s="65" t="s">
        <v>1018</v>
      </c>
      <c r="G918" s="67">
        <v>2347585.2026613816</v>
      </c>
      <c r="H918" s="67">
        <v>1422981.5383725024</v>
      </c>
      <c r="I918" s="67">
        <v>1168750.9100000001</v>
      </c>
      <c r="J918" s="68">
        <v>0.82133947523783624</v>
      </c>
      <c r="K918" s="67">
        <v>123497.08645005056</v>
      </c>
      <c r="L918" s="67">
        <v>1097232.9665649221</v>
      </c>
      <c r="M918" s="67">
        <v>105209.32</v>
      </c>
      <c r="N918" s="67">
        <v>973422.63000000012</v>
      </c>
      <c r="O918" s="67">
        <v>2031024.6634733954</v>
      </c>
      <c r="P918" s="67" t="s">
        <v>1082</v>
      </c>
      <c r="Q918" s="67" t="s">
        <v>1082</v>
      </c>
      <c r="R918" s="67">
        <v>0</v>
      </c>
      <c r="S918" s="67">
        <v>578</v>
      </c>
      <c r="T918" s="68">
        <v>7.4923395040621829E-2</v>
      </c>
      <c r="U918" s="68">
        <v>7.6262482304552515E-2</v>
      </c>
      <c r="V918" s="68">
        <v>1.0178727520716948</v>
      </c>
      <c r="W918" s="67">
        <v>91461.239999999991</v>
      </c>
      <c r="X918" s="67">
        <v>82259.149999999994</v>
      </c>
      <c r="Y918" s="68">
        <v>0.8993880905179068</v>
      </c>
      <c r="Z918" s="68">
        <v>0.11002605339999168</v>
      </c>
      <c r="AA918" s="68">
        <v>0.11194109353055968</v>
      </c>
      <c r="AB918" s="68">
        <v>1.0174053332950699</v>
      </c>
      <c r="AC918" s="67">
        <v>134312.11000000002</v>
      </c>
      <c r="AD918" s="67">
        <v>120743.24</v>
      </c>
      <c r="AE918" s="68">
        <v>0.8989750812491889</v>
      </c>
      <c r="AF918" s="43">
        <v>80</v>
      </c>
      <c r="AG918" s="43">
        <v>73</v>
      </c>
      <c r="AH918" s="43">
        <v>36</v>
      </c>
      <c r="AI918" s="43">
        <v>24</v>
      </c>
      <c r="AJ918" s="67">
        <v>50377.710000000006</v>
      </c>
      <c r="AK918" s="67">
        <v>49021.5</v>
      </c>
      <c r="AL918" s="68">
        <v>0.97307916536896966</v>
      </c>
      <c r="AM918" s="67">
        <v>5831.8200000000006</v>
      </c>
      <c r="AN918" s="67">
        <v>6395.0999999999995</v>
      </c>
      <c r="AO918" s="68">
        <v>1.096587343230758</v>
      </c>
      <c r="AP918" s="67">
        <v>2201.1299999999997</v>
      </c>
      <c r="AQ918" s="67">
        <v>3751.8999999999996</v>
      </c>
      <c r="AR918" s="68">
        <v>1.7045335804791177</v>
      </c>
      <c r="AS918" s="67">
        <v>33050.579999999994</v>
      </c>
      <c r="AT918" s="67">
        <v>23090.65</v>
      </c>
      <c r="AU918" s="68">
        <v>0.69864583314422934</v>
      </c>
      <c r="AV918" s="43">
        <v>1511.3799999999999</v>
      </c>
      <c r="AW918" s="43">
        <v>299.94</v>
      </c>
      <c r="AX918" s="69">
        <v>0.19845439267424475</v>
      </c>
      <c r="AY918" s="43">
        <v>123497.08645005056</v>
      </c>
      <c r="AZ918" s="43">
        <v>105209.31999999999</v>
      </c>
      <c r="BA918" s="43">
        <v>43123.477945617349</v>
      </c>
      <c r="BB918" s="43">
        <v>60133.26999999999</v>
      </c>
      <c r="BC918" s="43">
        <v>205279.91347599949</v>
      </c>
      <c r="BD918" s="43">
        <v>72120.866471965695</v>
      </c>
      <c r="BE918" s="43">
        <v>153129.54999999996</v>
      </c>
      <c r="BF918" s="43">
        <v>224872.97</v>
      </c>
      <c r="BG918" s="43">
        <v>2532.4399999999996</v>
      </c>
      <c r="BH918" s="43">
        <v>59</v>
      </c>
      <c r="BI918" s="44">
        <v>43173</v>
      </c>
      <c r="BJ918" s="44">
        <v>43541</v>
      </c>
      <c r="BK918" s="44">
        <v>43172</v>
      </c>
      <c r="BL918" s="43">
        <f t="shared" si="525"/>
        <v>1169328.9100000001</v>
      </c>
      <c r="BM918" s="43">
        <f t="shared" si="526"/>
        <v>1079209.9500000002</v>
      </c>
      <c r="BO918" s="16" t="str">
        <f>IFERROR(VLOOKUP($C918,'PORTE LOJA'!A:B,2,0),"PORTE 1")</f>
        <v>PORTE 3</v>
      </c>
      <c r="BP918" s="16">
        <f>VLOOKUP(BO918,'PAINEL E TARGET'!$S$1:$W$8,3,0)</f>
        <v>2400</v>
      </c>
      <c r="BQ918" s="16">
        <f t="shared" si="504"/>
        <v>1</v>
      </c>
      <c r="BR918" s="16">
        <f t="shared" si="505"/>
        <v>1</v>
      </c>
      <c r="BS918" s="16">
        <f t="shared" si="506"/>
        <v>1</v>
      </c>
      <c r="BT918" s="16">
        <f t="shared" si="507"/>
        <v>1</v>
      </c>
      <c r="BU918" s="16">
        <f t="shared" si="508"/>
        <v>1</v>
      </c>
      <c r="BV918" s="16">
        <f t="shared" si="509"/>
        <v>1</v>
      </c>
      <c r="BW918" s="17" t="str">
        <f t="shared" si="527"/>
        <v>111111</v>
      </c>
      <c r="BY918" s="17">
        <f t="shared" si="510"/>
        <v>0.82199999999999995</v>
      </c>
      <c r="BZ918" s="17">
        <f t="shared" si="511"/>
        <v>0.88400000000000001</v>
      </c>
      <c r="CA918" s="17" t="str">
        <f t="shared" si="528"/>
        <v>Sem Retira</v>
      </c>
      <c r="CB918" s="17">
        <f t="shared" si="529"/>
        <v>0.88400000000000001</v>
      </c>
      <c r="CC918" s="33" t="str">
        <f>IF(CB918&gt;='PAINEL E TARGET'!$T$11,'PAINEL E TARGET'!$S$11,
IF(CB918&gt;='PAINEL E TARGET'!$T$12,'PAINEL E TARGET'!$S$12,
IF(CB918&gt;='PAINEL E TARGET'!$T$13,'PAINEL E TARGET'!$S$13,
IF(CB918&gt;='PAINEL E TARGET'!$T$14,'PAINEL E TARGET'!$S$14,
IF(CB918&gt;='PAINEL E TARGET'!$T$15,'PAINEL E TARGET'!$S$15,
IF(CB918&gt;='PAINEL E TARGET'!$T$16,'PAINEL E TARGET'!$S$16,
IF(CB918&gt;='PAINEL E TARGET'!$T$17,'PAINEL E TARGET'!$S$17,
IF(CB918&gt;='PAINEL E TARGET'!$T$18,'PAINEL E TARGET'!$S$18,'PAINEL E TARGET'!$S$19))))))))</f>
        <v>Não elegível</v>
      </c>
      <c r="CD918" s="17">
        <f>IFERROR(VLOOKUP($BW918,'PAINEL E TARGET'!$G$1:$Q$99,4,0),0)</f>
        <v>0.25</v>
      </c>
      <c r="CE918" s="17">
        <f>VLOOKUP(CC918,'PAINEL E TARGET'!$S$10:$U$19,3,0)</f>
        <v>0</v>
      </c>
      <c r="CF918" s="16">
        <f t="shared" si="530"/>
        <v>0</v>
      </c>
      <c r="CG918" s="17">
        <f t="shared" si="512"/>
        <v>0.97299999999999998</v>
      </c>
      <c r="CH918" s="17">
        <f t="shared" si="513"/>
        <v>1.097</v>
      </c>
      <c r="CI918" s="17">
        <f t="shared" si="514"/>
        <v>1.7050000000000001</v>
      </c>
      <c r="CJ918" s="17">
        <f t="shared" si="515"/>
        <v>0.69899999999999995</v>
      </c>
      <c r="CK918" s="17">
        <f t="shared" si="516"/>
        <v>0.19800000000000001</v>
      </c>
      <c r="CL918" s="17">
        <f t="shared" si="517"/>
        <v>0.89900000000000002</v>
      </c>
      <c r="CM918" s="16">
        <f t="shared" si="518"/>
        <v>3</v>
      </c>
      <c r="CN918" s="17" t="str">
        <f t="shared" si="531"/>
        <v>não ok</v>
      </c>
      <c r="CO918" s="17">
        <f t="shared" si="532"/>
        <v>0</v>
      </c>
      <c r="CP918" s="33" t="str">
        <f>IF(CO918&gt;='PAINEL E TARGET'!$T$11,'PAINEL E TARGET'!$S$11,
IF(CO918&gt;='PAINEL E TARGET'!$T$12,'PAINEL E TARGET'!$S$12,
IF(CO918&gt;='PAINEL E TARGET'!$T$13,'PAINEL E TARGET'!$S$13,
IF(CO918&gt;='PAINEL E TARGET'!$T$14,'PAINEL E TARGET'!$S$14,
IF(CO918&gt;='PAINEL E TARGET'!$T$15,'PAINEL E TARGET'!$S$15,
IF(CO918&gt;='PAINEL E TARGET'!$T$16,'PAINEL E TARGET'!$S$16,
IF(CO918&gt;='PAINEL E TARGET'!$T$17,'PAINEL E TARGET'!$S$17,
IF(CO918&gt;='PAINEL E TARGET'!$T$18,'PAINEL E TARGET'!$S$18,'PAINEL E TARGET'!$S$19))))))))</f>
        <v>Não elegível</v>
      </c>
      <c r="CQ918" s="17">
        <f>IFERROR(VLOOKUP($BW918,'PAINEL E TARGET'!$G$1:$Q$99,5,0),0)</f>
        <v>0.25</v>
      </c>
      <c r="CR918" s="17">
        <f>VLOOKUP(CP918,'PAINEL E TARGET'!$S$10:$U$19,3,0)</f>
        <v>0</v>
      </c>
      <c r="CS918" s="16">
        <f t="shared" si="533"/>
        <v>0</v>
      </c>
      <c r="CT918" s="17">
        <f t="shared" si="519"/>
        <v>0.89900000000000002</v>
      </c>
      <c r="CU918" s="33" t="str">
        <f>IF(CT918&gt;='PAINEL E TARGET'!$T$11,'PAINEL E TARGET'!$S$11,
IF(CT918&gt;='PAINEL E TARGET'!$T$12,'PAINEL E TARGET'!$S$12,
IF(CT918&gt;='PAINEL E TARGET'!$T$13,'PAINEL E TARGET'!$S$13,
IF(CT918&gt;='PAINEL E TARGET'!$T$14,'PAINEL E TARGET'!$S$14,
IF(CT918&gt;='PAINEL E TARGET'!$T$15,'PAINEL E TARGET'!$S$15,
IF(CT918&gt;='PAINEL E TARGET'!$T$16,'PAINEL E TARGET'!$S$16,
IF(CT918&gt;='PAINEL E TARGET'!$T$17,'PAINEL E TARGET'!$S$17,
IF(CT918&gt;='PAINEL E TARGET'!$T$18,'PAINEL E TARGET'!$S$18,'PAINEL E TARGET'!$S$19))))))))</f>
        <v>Não elegível</v>
      </c>
      <c r="CV918" s="17">
        <f>IFERROR(VLOOKUP($BW918,'PAINEL E TARGET'!$G$1:$Q$99,6,0),0)</f>
        <v>0.2</v>
      </c>
      <c r="CW918" s="17">
        <f>VLOOKUP(CU918,'PAINEL E TARGET'!$S$10:$U$19,3,0)</f>
        <v>0</v>
      </c>
      <c r="CX918" s="16">
        <f t="shared" si="534"/>
        <v>0</v>
      </c>
      <c r="CY918" s="17">
        <f t="shared" si="520"/>
        <v>0.85199999999999998</v>
      </c>
      <c r="CZ918" s="33" t="str">
        <f>IF(CY918&gt;='PAINEL E TARGET'!$T$11,'PAINEL E TARGET'!$S$11,
IF(CY918&gt;='PAINEL E TARGET'!$T$12,'PAINEL E TARGET'!$S$12,
IF(CY918&gt;='PAINEL E TARGET'!$T$13,'PAINEL E TARGET'!$S$13,
IF(CY918&gt;='PAINEL E TARGET'!$T$14,'PAINEL E TARGET'!$S$14,
IF(CY918&gt;='PAINEL E TARGET'!$T$15,'PAINEL E TARGET'!$S$15,
IF(CY918&gt;='PAINEL E TARGET'!$T$16,'PAINEL E TARGET'!$S$16,
IF(CY918&gt;='PAINEL E TARGET'!$T$17,'PAINEL E TARGET'!$S$17,
IF(CY918&gt;='PAINEL E TARGET'!$T$18,'PAINEL E TARGET'!$S$18,'PAINEL E TARGET'!$S$19))))))))</f>
        <v>Não elegível</v>
      </c>
      <c r="DA918" s="17">
        <f>IFERROR(VLOOKUP($BW918,'PAINEL E TARGET'!$G$1:$Q$99,7,0),0)</f>
        <v>0.15</v>
      </c>
      <c r="DB918" s="17">
        <f>VLOOKUP(CZ918,'PAINEL E TARGET'!$S$10:$U$19,3,0)</f>
        <v>0</v>
      </c>
      <c r="DC918" s="16">
        <f t="shared" si="535"/>
        <v>0</v>
      </c>
      <c r="DD918" s="17">
        <f t="shared" si="521"/>
        <v>1.3939999999999999</v>
      </c>
      <c r="DE918" s="33" t="str">
        <f>IF(DD918&gt;='PAINEL E TARGET'!$T$11,'PAINEL E TARGET'!$S$11,
IF(DD918&gt;='PAINEL E TARGET'!$T$12,'PAINEL E TARGET'!$S$12,
IF(DD918&gt;='PAINEL E TARGET'!$T$13,'PAINEL E TARGET'!$S$13,
IF(DD918&gt;='PAINEL E TARGET'!$T$14,'PAINEL E TARGET'!$S$14,
IF(DD918&gt;='PAINEL E TARGET'!$T$15,'PAINEL E TARGET'!$S$15,
IF(DD918&gt;='PAINEL E TARGET'!$T$16,'PAINEL E TARGET'!$S$16,
IF(DD918&gt;='PAINEL E TARGET'!$T$17,'PAINEL E TARGET'!$S$17,
IF(DD918&gt;='PAINEL E TARGET'!$T$18,'PAINEL E TARGET'!$S$18,'PAINEL E TARGET'!$S$19))))))))</f>
        <v>8. Fx de 130% ou mais</v>
      </c>
      <c r="DF918" s="17">
        <f>IFERROR(VLOOKUP($BW918,'PAINEL E TARGET'!$G$1:$Q$99,8,0),0)</f>
        <v>0.1</v>
      </c>
      <c r="DG918" s="17">
        <f>VLOOKUP(DE918,'PAINEL E TARGET'!$S$10:$U$19,3,0)</f>
        <v>1.6</v>
      </c>
      <c r="DH918" s="16">
        <f t="shared" si="536"/>
        <v>384.00000000000006</v>
      </c>
      <c r="DI918" s="17">
        <f t="shared" si="522"/>
        <v>0.66700000000000004</v>
      </c>
      <c r="DJ918" s="33" t="str">
        <f>IF(DI918&gt;='PAINEL E TARGET'!$T$11,'PAINEL E TARGET'!$S$11,
IF(DI918&gt;='PAINEL E TARGET'!$T$12,'PAINEL E TARGET'!$S$12,
IF(DI918&gt;='PAINEL E TARGET'!$T$13,'PAINEL E TARGET'!$S$13,
IF(DI918&gt;='PAINEL E TARGET'!$T$14,'PAINEL E TARGET'!$S$14,
IF(DI918&gt;='PAINEL E TARGET'!$T$15,'PAINEL E TARGET'!$S$15,
IF(DI918&gt;='PAINEL E TARGET'!$T$16,'PAINEL E TARGET'!$S$16,
IF(DI918&gt;='PAINEL E TARGET'!$T$17,'PAINEL E TARGET'!$S$17,
IF(DI918&gt;='PAINEL E TARGET'!$T$18,'PAINEL E TARGET'!$S$18,'PAINEL E TARGET'!$S$19))))))))</f>
        <v>Não elegível</v>
      </c>
      <c r="DK918" s="17">
        <f>IFERROR(VLOOKUP($BW918,'PAINEL E TARGET'!$G$1:$Q$99,9,0),0)</f>
        <v>0.05</v>
      </c>
      <c r="DL918" s="17">
        <f>VLOOKUP(DJ918,'PAINEL E TARGET'!$S$10:$U$19,3,0)</f>
        <v>0</v>
      </c>
      <c r="DM918" s="16">
        <f t="shared" si="537"/>
        <v>0</v>
      </c>
      <c r="DN918" s="17">
        <f t="shared" si="523"/>
        <v>0.19800000000000001</v>
      </c>
      <c r="DO918" s="33" t="str">
        <f>IF(DN918&gt;='PAINEL E TARGET'!$T$11,'PAINEL E TARGET'!$S$11,
IF(DN918&gt;='PAINEL E TARGET'!$T$12,'PAINEL E TARGET'!$S$12,
IF(DN918&gt;='PAINEL E TARGET'!$T$13,'PAINEL E TARGET'!$S$13,
IF(DN918&gt;='PAINEL E TARGET'!$T$14,'PAINEL E TARGET'!$S$14,
IF(DN918&gt;='PAINEL E TARGET'!$T$15,'PAINEL E TARGET'!$S$15,
IF(DN918&gt;='PAINEL E TARGET'!$T$16,'PAINEL E TARGET'!$S$16,
IF(DN918&gt;='PAINEL E TARGET'!$T$17,'PAINEL E TARGET'!$S$17,
IF(DN918&gt;='PAINEL E TARGET'!$T$18,'PAINEL E TARGET'!$S$18,'PAINEL E TARGET'!$S$19))))))))</f>
        <v>Não elegível</v>
      </c>
      <c r="DP918" s="17">
        <f>IFERROR(VLOOKUP($BW918,'PAINEL E TARGET'!$G$1:$Q$99,10,0),0)</f>
        <v>0</v>
      </c>
      <c r="DQ918" s="17">
        <f>VLOOKUP(DO918,'PAINEL E TARGET'!$S$10:$U$19,3,0)</f>
        <v>0</v>
      </c>
      <c r="DR918" s="16">
        <f t="shared" si="538"/>
        <v>0</v>
      </c>
      <c r="DS918" s="17">
        <f t="shared" si="524"/>
        <v>0.91300000000000003</v>
      </c>
      <c r="DT918" s="16">
        <f>IF(DS918&gt;=1,VLOOKUP(BO918,'PAINEL E TARGET'!$S$1:$W$8,5,0),0)</f>
        <v>0</v>
      </c>
      <c r="DU918" s="16">
        <f t="shared" si="539"/>
        <v>384.00000000000006</v>
      </c>
    </row>
    <row r="919" spans="2:125" s="32" customFormat="1" x14ac:dyDescent="0.2">
      <c r="B919" s="44">
        <v>43541</v>
      </c>
      <c r="C919" s="65">
        <v>1919</v>
      </c>
      <c r="D919" s="66" t="s">
        <v>909</v>
      </c>
      <c r="E919" s="65">
        <v>117</v>
      </c>
      <c r="F919" s="65" t="s">
        <v>1018</v>
      </c>
      <c r="G919" s="67">
        <v>1077441.2965334423</v>
      </c>
      <c r="H919" s="67">
        <v>633012.10509116063</v>
      </c>
      <c r="I919" s="67">
        <v>576137.61</v>
      </c>
      <c r="J919" s="68">
        <v>0.9101525948181195</v>
      </c>
      <c r="K919" s="67">
        <v>55941.509759623135</v>
      </c>
      <c r="L919" s="67">
        <v>524881.57245714741</v>
      </c>
      <c r="M919" s="67">
        <v>71947.199999999997</v>
      </c>
      <c r="N919" s="67">
        <v>488559.6100000001</v>
      </c>
      <c r="O919" s="67">
        <v>987308.74886396748</v>
      </c>
      <c r="P919" s="67" t="s">
        <v>1082</v>
      </c>
      <c r="Q919" s="67" t="s">
        <v>1082</v>
      </c>
      <c r="R919" s="67">
        <v>0</v>
      </c>
      <c r="S919" s="67">
        <v>0</v>
      </c>
      <c r="T919" s="68">
        <v>0.11257706864961782</v>
      </c>
      <c r="U919" s="68">
        <v>9.9731402014544654E-2</v>
      </c>
      <c r="V919" s="68">
        <v>0.88589446510591152</v>
      </c>
      <c r="W919" s="67">
        <v>65387.360000000001</v>
      </c>
      <c r="X919" s="67">
        <v>55900.130000000005</v>
      </c>
      <c r="Y919" s="68">
        <v>0.85490727871564176</v>
      </c>
      <c r="Z919" s="68">
        <v>0.14763831298287894</v>
      </c>
      <c r="AA919" s="68">
        <v>0.17969806646952244</v>
      </c>
      <c r="AB919" s="68">
        <v>1.2171506354882378</v>
      </c>
      <c r="AC919" s="67">
        <v>85751.74</v>
      </c>
      <c r="AD919" s="67">
        <v>100721.98999999999</v>
      </c>
      <c r="AE919" s="68">
        <v>1.1745766324974862</v>
      </c>
      <c r="AF919" s="43">
        <v>80</v>
      </c>
      <c r="AG919" s="43">
        <v>70</v>
      </c>
      <c r="AH919" s="43">
        <v>30</v>
      </c>
      <c r="AI919" s="43">
        <v>22</v>
      </c>
      <c r="AJ919" s="67">
        <v>34030.770000000004</v>
      </c>
      <c r="AK919" s="67">
        <v>28638</v>
      </c>
      <c r="AL919" s="68">
        <v>0.84153253070676914</v>
      </c>
      <c r="AM919" s="67">
        <v>8473.5</v>
      </c>
      <c r="AN919" s="67">
        <v>6058.25</v>
      </c>
      <c r="AO919" s="68">
        <v>0.71496430046615922</v>
      </c>
      <c r="AP919" s="67">
        <v>2782.46</v>
      </c>
      <c r="AQ919" s="67">
        <v>3051.9299999999994</v>
      </c>
      <c r="AR919" s="68">
        <v>1.096845956455798</v>
      </c>
      <c r="AS919" s="67">
        <v>20100.63</v>
      </c>
      <c r="AT919" s="67">
        <v>18151.95</v>
      </c>
      <c r="AU919" s="68">
        <v>0.90305378488136934</v>
      </c>
      <c r="AV919" s="43">
        <v>588.54999999999995</v>
      </c>
      <c r="AW919" s="43">
        <v>549.89</v>
      </c>
      <c r="AX919" s="69">
        <v>0.93431314246877928</v>
      </c>
      <c r="AY919" s="43">
        <v>55941.509759623135</v>
      </c>
      <c r="AZ919" s="43">
        <v>71947.199999999997</v>
      </c>
      <c r="BA919" s="43">
        <v>43374.534741280768</v>
      </c>
      <c r="BB919" s="43">
        <v>39975.990000000005</v>
      </c>
      <c r="BC919" s="43">
        <v>95016.610223211785</v>
      </c>
      <c r="BD919" s="43">
        <v>73818.088296081623</v>
      </c>
      <c r="BE919" s="43">
        <v>111830.8</v>
      </c>
      <c r="BF919" s="43">
        <v>146659.81999999998</v>
      </c>
      <c r="BG919" s="43">
        <v>1002.1999999999999</v>
      </c>
      <c r="BH919" s="43">
        <v>55</v>
      </c>
      <c r="BI919" s="44">
        <v>43173</v>
      </c>
      <c r="BJ919" s="44">
        <v>43541</v>
      </c>
      <c r="BK919" s="44">
        <v>43172</v>
      </c>
      <c r="BL919" s="43">
        <f t="shared" si="525"/>
        <v>576137.61</v>
      </c>
      <c r="BM919" s="43">
        <f t="shared" si="526"/>
        <v>560506.81000000006</v>
      </c>
      <c r="BO919" s="16" t="str">
        <f>IFERROR(VLOOKUP($C919,'PORTE LOJA'!A:B,2,0),"PORTE 1")</f>
        <v>PORTE 2</v>
      </c>
      <c r="BP919" s="16">
        <f>VLOOKUP(BO919,'PAINEL E TARGET'!$S$1:$W$8,3,0)</f>
        <v>1875</v>
      </c>
      <c r="BQ919" s="16">
        <f t="shared" si="504"/>
        <v>1</v>
      </c>
      <c r="BR919" s="16">
        <f t="shared" si="505"/>
        <v>1</v>
      </c>
      <c r="BS919" s="16">
        <f t="shared" si="506"/>
        <v>1</v>
      </c>
      <c r="BT919" s="16">
        <f t="shared" si="507"/>
        <v>1</v>
      </c>
      <c r="BU919" s="16">
        <f t="shared" si="508"/>
        <v>1</v>
      </c>
      <c r="BV919" s="16">
        <f t="shared" si="509"/>
        <v>1</v>
      </c>
      <c r="BW919" s="17" t="str">
        <f t="shared" si="527"/>
        <v>111111</v>
      </c>
      <c r="BY919" s="17">
        <f t="shared" si="510"/>
        <v>0.91</v>
      </c>
      <c r="BZ919" s="17">
        <f t="shared" si="511"/>
        <v>0.96499999999999997</v>
      </c>
      <c r="CA919" s="17" t="str">
        <f t="shared" si="528"/>
        <v>Sem Retira</v>
      </c>
      <c r="CB919" s="17">
        <f t="shared" si="529"/>
        <v>0.96499999999999997</v>
      </c>
      <c r="CC919" s="33" t="str">
        <f>IF(CB919&gt;='PAINEL E TARGET'!$T$11,'PAINEL E TARGET'!$S$11,
IF(CB919&gt;='PAINEL E TARGET'!$T$12,'PAINEL E TARGET'!$S$12,
IF(CB919&gt;='PAINEL E TARGET'!$T$13,'PAINEL E TARGET'!$S$13,
IF(CB919&gt;='PAINEL E TARGET'!$T$14,'PAINEL E TARGET'!$S$14,
IF(CB919&gt;='PAINEL E TARGET'!$T$15,'PAINEL E TARGET'!$S$15,
IF(CB919&gt;='PAINEL E TARGET'!$T$16,'PAINEL E TARGET'!$S$16,
IF(CB919&gt;='PAINEL E TARGET'!$T$17,'PAINEL E TARGET'!$S$17,
IF(CB919&gt;='PAINEL E TARGET'!$T$18,'PAINEL E TARGET'!$S$18,'PAINEL E TARGET'!$S$19))))))))</f>
        <v>1. Fx de 90% a 99,9%</v>
      </c>
      <c r="CD919" s="17">
        <f>IFERROR(VLOOKUP($BW919,'PAINEL E TARGET'!$G$1:$Q$99,4,0),0)</f>
        <v>0.25</v>
      </c>
      <c r="CE919" s="17">
        <f>VLOOKUP(CC919,'PAINEL E TARGET'!$S$10:$U$19,3,0)</f>
        <v>0.5</v>
      </c>
      <c r="CF919" s="16">
        <f t="shared" si="530"/>
        <v>234.375</v>
      </c>
      <c r="CG919" s="17">
        <f t="shared" si="512"/>
        <v>0.84199999999999997</v>
      </c>
      <c r="CH919" s="17">
        <f t="shared" si="513"/>
        <v>0.71499999999999997</v>
      </c>
      <c r="CI919" s="17">
        <f t="shared" si="514"/>
        <v>1.097</v>
      </c>
      <c r="CJ919" s="17">
        <f t="shared" si="515"/>
        <v>0.90300000000000002</v>
      </c>
      <c r="CK919" s="17">
        <f t="shared" si="516"/>
        <v>0.93400000000000005</v>
      </c>
      <c r="CL919" s="17">
        <f t="shared" si="517"/>
        <v>0.85499999999999998</v>
      </c>
      <c r="CM919" s="16">
        <f t="shared" si="518"/>
        <v>5</v>
      </c>
      <c r="CN919" s="17" t="str">
        <f t="shared" si="531"/>
        <v>ok</v>
      </c>
      <c r="CO919" s="17">
        <f t="shared" si="532"/>
        <v>0.85499999999999998</v>
      </c>
      <c r="CP919" s="33" t="str">
        <f>IF(CO919&gt;='PAINEL E TARGET'!$T$11,'PAINEL E TARGET'!$S$11,
IF(CO919&gt;='PAINEL E TARGET'!$T$12,'PAINEL E TARGET'!$S$12,
IF(CO919&gt;='PAINEL E TARGET'!$T$13,'PAINEL E TARGET'!$S$13,
IF(CO919&gt;='PAINEL E TARGET'!$T$14,'PAINEL E TARGET'!$S$14,
IF(CO919&gt;='PAINEL E TARGET'!$T$15,'PAINEL E TARGET'!$S$15,
IF(CO919&gt;='PAINEL E TARGET'!$T$16,'PAINEL E TARGET'!$S$16,
IF(CO919&gt;='PAINEL E TARGET'!$T$17,'PAINEL E TARGET'!$S$17,
IF(CO919&gt;='PAINEL E TARGET'!$T$18,'PAINEL E TARGET'!$S$18,'PAINEL E TARGET'!$S$19))))))))</f>
        <v>Não elegível</v>
      </c>
      <c r="CQ919" s="17">
        <f>IFERROR(VLOOKUP($BW919,'PAINEL E TARGET'!$G$1:$Q$99,5,0),0)</f>
        <v>0.25</v>
      </c>
      <c r="CR919" s="17">
        <f>VLOOKUP(CP919,'PAINEL E TARGET'!$S$10:$U$19,3,0)</f>
        <v>0</v>
      </c>
      <c r="CS919" s="16">
        <f t="shared" si="533"/>
        <v>0</v>
      </c>
      <c r="CT919" s="17">
        <f t="shared" si="519"/>
        <v>1.175</v>
      </c>
      <c r="CU919" s="33" t="str">
        <f>IF(CT919&gt;='PAINEL E TARGET'!$T$11,'PAINEL E TARGET'!$S$11,
IF(CT919&gt;='PAINEL E TARGET'!$T$12,'PAINEL E TARGET'!$S$12,
IF(CT919&gt;='PAINEL E TARGET'!$T$13,'PAINEL E TARGET'!$S$13,
IF(CT919&gt;='PAINEL E TARGET'!$T$14,'PAINEL E TARGET'!$S$14,
IF(CT919&gt;='PAINEL E TARGET'!$T$15,'PAINEL E TARGET'!$S$15,
IF(CT919&gt;='PAINEL E TARGET'!$T$16,'PAINEL E TARGET'!$S$16,
IF(CT919&gt;='PAINEL E TARGET'!$T$17,'PAINEL E TARGET'!$S$17,
IF(CT919&gt;='PAINEL E TARGET'!$T$18,'PAINEL E TARGET'!$S$18,'PAINEL E TARGET'!$S$19))))))))</f>
        <v>5. Fx de 115% a 119,9%</v>
      </c>
      <c r="CV919" s="17">
        <f>IFERROR(VLOOKUP($BW919,'PAINEL E TARGET'!$G$1:$Q$99,6,0),0)</f>
        <v>0.2</v>
      </c>
      <c r="CW919" s="17">
        <f>VLOOKUP(CU919,'PAINEL E TARGET'!$S$10:$U$19,3,0)</f>
        <v>1.3</v>
      </c>
      <c r="CX919" s="16">
        <f t="shared" si="534"/>
        <v>487.5</v>
      </c>
      <c r="CY919" s="17">
        <f t="shared" si="520"/>
        <v>1.286</v>
      </c>
      <c r="CZ919" s="33" t="str">
        <f>IF(CY919&gt;='PAINEL E TARGET'!$T$11,'PAINEL E TARGET'!$S$11,
IF(CY919&gt;='PAINEL E TARGET'!$T$12,'PAINEL E TARGET'!$S$12,
IF(CY919&gt;='PAINEL E TARGET'!$T$13,'PAINEL E TARGET'!$S$13,
IF(CY919&gt;='PAINEL E TARGET'!$T$14,'PAINEL E TARGET'!$S$14,
IF(CY919&gt;='PAINEL E TARGET'!$T$15,'PAINEL E TARGET'!$S$15,
IF(CY919&gt;='PAINEL E TARGET'!$T$16,'PAINEL E TARGET'!$S$16,
IF(CY919&gt;='PAINEL E TARGET'!$T$17,'PAINEL E TARGET'!$S$17,
IF(CY919&gt;='PAINEL E TARGET'!$T$18,'PAINEL E TARGET'!$S$18,'PAINEL E TARGET'!$S$19))))))))</f>
        <v>7. Fx de 125% a 129,9%</v>
      </c>
      <c r="DA919" s="17">
        <f>IFERROR(VLOOKUP($BW919,'PAINEL E TARGET'!$G$1:$Q$99,7,0),0)</f>
        <v>0.15</v>
      </c>
      <c r="DB919" s="17">
        <f>VLOOKUP(CZ919,'PAINEL E TARGET'!$S$10:$U$19,3,0)</f>
        <v>1.5</v>
      </c>
      <c r="DC919" s="16">
        <f t="shared" si="535"/>
        <v>421.87499999999994</v>
      </c>
      <c r="DD919" s="17">
        <f t="shared" si="521"/>
        <v>0.92200000000000004</v>
      </c>
      <c r="DE919" s="33" t="str">
        <f>IF(DD919&gt;='PAINEL E TARGET'!$T$11,'PAINEL E TARGET'!$S$11,
IF(DD919&gt;='PAINEL E TARGET'!$T$12,'PAINEL E TARGET'!$S$12,
IF(DD919&gt;='PAINEL E TARGET'!$T$13,'PAINEL E TARGET'!$S$13,
IF(DD919&gt;='PAINEL E TARGET'!$T$14,'PAINEL E TARGET'!$S$14,
IF(DD919&gt;='PAINEL E TARGET'!$T$15,'PAINEL E TARGET'!$S$15,
IF(DD919&gt;='PAINEL E TARGET'!$T$16,'PAINEL E TARGET'!$S$16,
IF(DD919&gt;='PAINEL E TARGET'!$T$17,'PAINEL E TARGET'!$S$17,
IF(DD919&gt;='PAINEL E TARGET'!$T$18,'PAINEL E TARGET'!$S$18,'PAINEL E TARGET'!$S$19))))))))</f>
        <v>1. Fx de 90% a 99,9%</v>
      </c>
      <c r="DF919" s="17">
        <f>IFERROR(VLOOKUP($BW919,'PAINEL E TARGET'!$G$1:$Q$99,8,0),0)</f>
        <v>0.1</v>
      </c>
      <c r="DG919" s="17">
        <f>VLOOKUP(DE919,'PAINEL E TARGET'!$S$10:$U$19,3,0)</f>
        <v>0.5</v>
      </c>
      <c r="DH919" s="16">
        <f t="shared" si="536"/>
        <v>93.75</v>
      </c>
      <c r="DI919" s="17">
        <f t="shared" si="522"/>
        <v>0.73299999999999998</v>
      </c>
      <c r="DJ919" s="33" t="str">
        <f>IF(DI919&gt;='PAINEL E TARGET'!$T$11,'PAINEL E TARGET'!$S$11,
IF(DI919&gt;='PAINEL E TARGET'!$T$12,'PAINEL E TARGET'!$S$12,
IF(DI919&gt;='PAINEL E TARGET'!$T$13,'PAINEL E TARGET'!$S$13,
IF(DI919&gt;='PAINEL E TARGET'!$T$14,'PAINEL E TARGET'!$S$14,
IF(DI919&gt;='PAINEL E TARGET'!$T$15,'PAINEL E TARGET'!$S$15,
IF(DI919&gt;='PAINEL E TARGET'!$T$16,'PAINEL E TARGET'!$S$16,
IF(DI919&gt;='PAINEL E TARGET'!$T$17,'PAINEL E TARGET'!$S$17,
IF(DI919&gt;='PAINEL E TARGET'!$T$18,'PAINEL E TARGET'!$S$18,'PAINEL E TARGET'!$S$19))))))))</f>
        <v>Não elegível</v>
      </c>
      <c r="DK919" s="17">
        <f>IFERROR(VLOOKUP($BW919,'PAINEL E TARGET'!$G$1:$Q$99,9,0),0)</f>
        <v>0.05</v>
      </c>
      <c r="DL919" s="17">
        <f>VLOOKUP(DJ919,'PAINEL E TARGET'!$S$10:$U$19,3,0)</f>
        <v>0</v>
      </c>
      <c r="DM919" s="16">
        <f t="shared" si="537"/>
        <v>0</v>
      </c>
      <c r="DN919" s="17">
        <f t="shared" si="523"/>
        <v>0.93400000000000005</v>
      </c>
      <c r="DO919" s="33" t="str">
        <f>IF(DN919&gt;='PAINEL E TARGET'!$T$11,'PAINEL E TARGET'!$S$11,
IF(DN919&gt;='PAINEL E TARGET'!$T$12,'PAINEL E TARGET'!$S$12,
IF(DN919&gt;='PAINEL E TARGET'!$T$13,'PAINEL E TARGET'!$S$13,
IF(DN919&gt;='PAINEL E TARGET'!$T$14,'PAINEL E TARGET'!$S$14,
IF(DN919&gt;='PAINEL E TARGET'!$T$15,'PAINEL E TARGET'!$S$15,
IF(DN919&gt;='PAINEL E TARGET'!$T$16,'PAINEL E TARGET'!$S$16,
IF(DN919&gt;='PAINEL E TARGET'!$T$17,'PAINEL E TARGET'!$S$17,
IF(DN919&gt;='PAINEL E TARGET'!$T$18,'PAINEL E TARGET'!$S$18,'PAINEL E TARGET'!$S$19))))))))</f>
        <v>1. Fx de 90% a 99,9%</v>
      </c>
      <c r="DP919" s="17">
        <f>IFERROR(VLOOKUP($BW919,'PAINEL E TARGET'!$G$1:$Q$99,10,0),0)</f>
        <v>0</v>
      </c>
      <c r="DQ919" s="17">
        <f>VLOOKUP(DO919,'PAINEL E TARGET'!$S$10:$U$19,3,0)</f>
        <v>0.5</v>
      </c>
      <c r="DR919" s="16">
        <f t="shared" si="538"/>
        <v>0</v>
      </c>
      <c r="DS919" s="17">
        <f t="shared" si="524"/>
        <v>0.875</v>
      </c>
      <c r="DT919" s="16">
        <f>IF(DS919&gt;=1,VLOOKUP(BO919,'PAINEL E TARGET'!$S$1:$W$8,5,0),0)</f>
        <v>0</v>
      </c>
      <c r="DU919" s="16">
        <f t="shared" si="539"/>
        <v>1237.5</v>
      </c>
    </row>
    <row r="920" spans="2:125" s="32" customFormat="1" x14ac:dyDescent="0.2">
      <c r="B920" s="44">
        <v>43541</v>
      </c>
      <c r="C920" s="65">
        <v>1920</v>
      </c>
      <c r="D920" s="66" t="s">
        <v>910</v>
      </c>
      <c r="E920" s="65">
        <v>313</v>
      </c>
      <c r="F920" s="65" t="s">
        <v>943</v>
      </c>
      <c r="G920" s="67">
        <v>1010312.1888689122</v>
      </c>
      <c r="H920" s="67">
        <v>580477.48523097986</v>
      </c>
      <c r="I920" s="67">
        <v>636002.68999999994</v>
      </c>
      <c r="J920" s="68">
        <v>1.0956543641773218</v>
      </c>
      <c r="K920" s="67">
        <v>50960.21648553315</v>
      </c>
      <c r="L920" s="67">
        <v>450806.39847510034</v>
      </c>
      <c r="M920" s="67">
        <v>66841.33</v>
      </c>
      <c r="N920" s="67">
        <v>525509.97</v>
      </c>
      <c r="O920" s="67">
        <v>881903.68185406621</v>
      </c>
      <c r="P920" s="67" t="s">
        <v>1082</v>
      </c>
      <c r="Q920" s="67" t="s">
        <v>1082</v>
      </c>
      <c r="R920" s="67">
        <v>0</v>
      </c>
      <c r="S920" s="67">
        <v>0</v>
      </c>
      <c r="T920" s="68">
        <v>0.11480450927274125</v>
      </c>
      <c r="U920" s="68">
        <v>0.1132315570169256</v>
      </c>
      <c r="V920" s="68">
        <v>0.98629886346991147</v>
      </c>
      <c r="W920" s="67">
        <v>57605.07</v>
      </c>
      <c r="X920" s="67">
        <v>67072.86</v>
      </c>
      <c r="Y920" s="68">
        <v>1.1643568873364794</v>
      </c>
      <c r="Z920" s="68">
        <v>0.13717337492730575</v>
      </c>
      <c r="AA920" s="68">
        <v>0.14930442458723395</v>
      </c>
      <c r="AB920" s="68">
        <v>1.088435891195044</v>
      </c>
      <c r="AC920" s="67">
        <v>68829.02</v>
      </c>
      <c r="AD920" s="67">
        <v>88440.67</v>
      </c>
      <c r="AE920" s="68">
        <v>1.2849328669796547</v>
      </c>
      <c r="AF920" s="43">
        <v>80</v>
      </c>
      <c r="AG920" s="43">
        <v>73</v>
      </c>
      <c r="AH920" s="43">
        <v>18</v>
      </c>
      <c r="AI920" s="43">
        <v>22</v>
      </c>
      <c r="AJ920" s="67">
        <v>25333.34</v>
      </c>
      <c r="AK920" s="67">
        <v>27485.9</v>
      </c>
      <c r="AL920" s="68">
        <v>1.0849694513238286</v>
      </c>
      <c r="AM920" s="67">
        <v>8094.9299999999985</v>
      </c>
      <c r="AN920" s="67">
        <v>7803.9000000000015</v>
      </c>
      <c r="AO920" s="68">
        <v>0.96404786699823264</v>
      </c>
      <c r="AP920" s="67">
        <v>8194.07</v>
      </c>
      <c r="AQ920" s="67">
        <v>9919.489999999998</v>
      </c>
      <c r="AR920" s="68">
        <v>1.2105693507621973</v>
      </c>
      <c r="AS920" s="67">
        <v>15982.730000000001</v>
      </c>
      <c r="AT920" s="67">
        <v>21863.570000000007</v>
      </c>
      <c r="AU920" s="68">
        <v>1.3679496556595778</v>
      </c>
      <c r="AV920" s="43">
        <v>909.94</v>
      </c>
      <c r="AW920" s="43">
        <v>1774.66</v>
      </c>
      <c r="AX920" s="69">
        <v>1.9503044156757587</v>
      </c>
      <c r="AY920" s="43">
        <v>50960.21648553315</v>
      </c>
      <c r="AZ920" s="43">
        <v>66841.33</v>
      </c>
      <c r="BA920" s="43">
        <v>21674.369387008413</v>
      </c>
      <c r="BB920" s="43">
        <v>27523.07</v>
      </c>
      <c r="BC920" s="43">
        <v>89251.289620740718</v>
      </c>
      <c r="BD920" s="43">
        <v>38197.607310585772</v>
      </c>
      <c r="BE920" s="43">
        <v>102057.59</v>
      </c>
      <c r="BF920" s="43">
        <v>121942.87000000001</v>
      </c>
      <c r="BG920" s="43">
        <v>1611.47</v>
      </c>
      <c r="BH920" s="43">
        <v>31</v>
      </c>
      <c r="BI920" s="44">
        <v>43173</v>
      </c>
      <c r="BJ920" s="44">
        <v>43541</v>
      </c>
      <c r="BK920" s="44">
        <v>43172</v>
      </c>
      <c r="BL920" s="43">
        <f t="shared" si="525"/>
        <v>636002.68999999994</v>
      </c>
      <c r="BM920" s="43">
        <f t="shared" si="526"/>
        <v>592351.29999999993</v>
      </c>
      <c r="BO920" s="16" t="str">
        <f>IFERROR(VLOOKUP($C920,'PORTE LOJA'!A:B,2,0),"PORTE 1")</f>
        <v>PORTE 2</v>
      </c>
      <c r="BP920" s="16">
        <f>VLOOKUP(BO920,'PAINEL E TARGET'!$S$1:$W$8,3,0)</f>
        <v>1875</v>
      </c>
      <c r="BQ920" s="16">
        <f t="shared" si="504"/>
        <v>1</v>
      </c>
      <c r="BR920" s="16">
        <f t="shared" si="505"/>
        <v>1</v>
      </c>
      <c r="BS920" s="16">
        <f t="shared" si="506"/>
        <v>1</v>
      </c>
      <c r="BT920" s="16">
        <f t="shared" si="507"/>
        <v>1</v>
      </c>
      <c r="BU920" s="16">
        <f t="shared" si="508"/>
        <v>1</v>
      </c>
      <c r="BV920" s="16">
        <f t="shared" si="509"/>
        <v>1</v>
      </c>
      <c r="BW920" s="17" t="str">
        <f t="shared" si="527"/>
        <v>111111</v>
      </c>
      <c r="BY920" s="17">
        <f t="shared" si="510"/>
        <v>1.0960000000000001</v>
      </c>
      <c r="BZ920" s="17">
        <f t="shared" si="511"/>
        <v>1.181</v>
      </c>
      <c r="CA920" s="17" t="str">
        <f t="shared" si="528"/>
        <v>Sem Retira</v>
      </c>
      <c r="CB920" s="17">
        <f t="shared" si="529"/>
        <v>1.181</v>
      </c>
      <c r="CC920" s="33" t="str">
        <f>IF(CB920&gt;='PAINEL E TARGET'!$T$11,'PAINEL E TARGET'!$S$11,
IF(CB920&gt;='PAINEL E TARGET'!$T$12,'PAINEL E TARGET'!$S$12,
IF(CB920&gt;='PAINEL E TARGET'!$T$13,'PAINEL E TARGET'!$S$13,
IF(CB920&gt;='PAINEL E TARGET'!$T$14,'PAINEL E TARGET'!$S$14,
IF(CB920&gt;='PAINEL E TARGET'!$T$15,'PAINEL E TARGET'!$S$15,
IF(CB920&gt;='PAINEL E TARGET'!$T$16,'PAINEL E TARGET'!$S$16,
IF(CB920&gt;='PAINEL E TARGET'!$T$17,'PAINEL E TARGET'!$S$17,
IF(CB920&gt;='PAINEL E TARGET'!$T$18,'PAINEL E TARGET'!$S$18,'PAINEL E TARGET'!$S$19))))))))</f>
        <v>5. Fx de 115% a 119,9%</v>
      </c>
      <c r="CD920" s="17">
        <f>IFERROR(VLOOKUP($BW920,'PAINEL E TARGET'!$G$1:$Q$99,4,0),0)</f>
        <v>0.25</v>
      </c>
      <c r="CE920" s="17">
        <f>VLOOKUP(CC920,'PAINEL E TARGET'!$S$10:$U$19,3,0)</f>
        <v>1.3</v>
      </c>
      <c r="CF920" s="16">
        <f t="shared" si="530"/>
        <v>609.375</v>
      </c>
      <c r="CG920" s="17">
        <f t="shared" si="512"/>
        <v>1.085</v>
      </c>
      <c r="CH920" s="17">
        <f t="shared" si="513"/>
        <v>0.96399999999999997</v>
      </c>
      <c r="CI920" s="17">
        <f t="shared" si="514"/>
        <v>1.2110000000000001</v>
      </c>
      <c r="CJ920" s="17">
        <f t="shared" si="515"/>
        <v>1.3680000000000001</v>
      </c>
      <c r="CK920" s="17">
        <f t="shared" si="516"/>
        <v>1.95</v>
      </c>
      <c r="CL920" s="17">
        <f t="shared" si="517"/>
        <v>1.1639999999999999</v>
      </c>
      <c r="CM920" s="16">
        <f t="shared" si="518"/>
        <v>5</v>
      </c>
      <c r="CN920" s="17" t="str">
        <f t="shared" si="531"/>
        <v>ok</v>
      </c>
      <c r="CO920" s="17">
        <f t="shared" si="532"/>
        <v>1.1639999999999999</v>
      </c>
      <c r="CP920" s="33" t="str">
        <f>IF(CO920&gt;='PAINEL E TARGET'!$T$11,'PAINEL E TARGET'!$S$11,
IF(CO920&gt;='PAINEL E TARGET'!$T$12,'PAINEL E TARGET'!$S$12,
IF(CO920&gt;='PAINEL E TARGET'!$T$13,'PAINEL E TARGET'!$S$13,
IF(CO920&gt;='PAINEL E TARGET'!$T$14,'PAINEL E TARGET'!$S$14,
IF(CO920&gt;='PAINEL E TARGET'!$T$15,'PAINEL E TARGET'!$S$15,
IF(CO920&gt;='PAINEL E TARGET'!$T$16,'PAINEL E TARGET'!$S$16,
IF(CO920&gt;='PAINEL E TARGET'!$T$17,'PAINEL E TARGET'!$S$17,
IF(CO920&gt;='PAINEL E TARGET'!$T$18,'PAINEL E TARGET'!$S$18,'PAINEL E TARGET'!$S$19))))))))</f>
        <v>5. Fx de 115% a 119,9%</v>
      </c>
      <c r="CQ920" s="17">
        <f>IFERROR(VLOOKUP($BW920,'PAINEL E TARGET'!$G$1:$Q$99,5,0),0)</f>
        <v>0.25</v>
      </c>
      <c r="CR920" s="17">
        <f>VLOOKUP(CP920,'PAINEL E TARGET'!$S$10:$U$19,3,0)</f>
        <v>1.3</v>
      </c>
      <c r="CS920" s="16">
        <f t="shared" si="533"/>
        <v>609.375</v>
      </c>
      <c r="CT920" s="17">
        <f t="shared" si="519"/>
        <v>1.2849999999999999</v>
      </c>
      <c r="CU920" s="33" t="str">
        <f>IF(CT920&gt;='PAINEL E TARGET'!$T$11,'PAINEL E TARGET'!$S$11,
IF(CT920&gt;='PAINEL E TARGET'!$T$12,'PAINEL E TARGET'!$S$12,
IF(CT920&gt;='PAINEL E TARGET'!$T$13,'PAINEL E TARGET'!$S$13,
IF(CT920&gt;='PAINEL E TARGET'!$T$14,'PAINEL E TARGET'!$S$14,
IF(CT920&gt;='PAINEL E TARGET'!$T$15,'PAINEL E TARGET'!$S$15,
IF(CT920&gt;='PAINEL E TARGET'!$T$16,'PAINEL E TARGET'!$S$16,
IF(CT920&gt;='PAINEL E TARGET'!$T$17,'PAINEL E TARGET'!$S$17,
IF(CT920&gt;='PAINEL E TARGET'!$T$18,'PAINEL E TARGET'!$S$18,'PAINEL E TARGET'!$S$19))))))))</f>
        <v>7. Fx de 125% a 129,9%</v>
      </c>
      <c r="CV920" s="17">
        <f>IFERROR(VLOOKUP($BW920,'PAINEL E TARGET'!$G$1:$Q$99,6,0),0)</f>
        <v>0.2</v>
      </c>
      <c r="CW920" s="17">
        <f>VLOOKUP(CU920,'PAINEL E TARGET'!$S$10:$U$19,3,0)</f>
        <v>1.5</v>
      </c>
      <c r="CX920" s="16">
        <f t="shared" si="534"/>
        <v>562.50000000000011</v>
      </c>
      <c r="CY920" s="17">
        <f t="shared" si="520"/>
        <v>1.3120000000000001</v>
      </c>
      <c r="CZ920" s="33" t="str">
        <f>IF(CY920&gt;='PAINEL E TARGET'!$T$11,'PAINEL E TARGET'!$S$11,
IF(CY920&gt;='PAINEL E TARGET'!$T$12,'PAINEL E TARGET'!$S$12,
IF(CY920&gt;='PAINEL E TARGET'!$T$13,'PAINEL E TARGET'!$S$13,
IF(CY920&gt;='PAINEL E TARGET'!$T$14,'PAINEL E TARGET'!$S$14,
IF(CY920&gt;='PAINEL E TARGET'!$T$15,'PAINEL E TARGET'!$S$15,
IF(CY920&gt;='PAINEL E TARGET'!$T$16,'PAINEL E TARGET'!$S$16,
IF(CY920&gt;='PAINEL E TARGET'!$T$17,'PAINEL E TARGET'!$S$17,
IF(CY920&gt;='PAINEL E TARGET'!$T$18,'PAINEL E TARGET'!$S$18,'PAINEL E TARGET'!$S$19))))))))</f>
        <v>8. Fx de 130% ou mais</v>
      </c>
      <c r="DA920" s="17">
        <f>IFERROR(VLOOKUP($BW920,'PAINEL E TARGET'!$G$1:$Q$99,7,0),0)</f>
        <v>0.15</v>
      </c>
      <c r="DB920" s="17">
        <f>VLOOKUP(CZ920,'PAINEL E TARGET'!$S$10:$U$19,3,0)</f>
        <v>1.6</v>
      </c>
      <c r="DC920" s="16">
        <f t="shared" si="535"/>
        <v>450</v>
      </c>
      <c r="DD920" s="17">
        <f t="shared" si="521"/>
        <v>1.27</v>
      </c>
      <c r="DE920" s="33" t="str">
        <f>IF(DD920&gt;='PAINEL E TARGET'!$T$11,'PAINEL E TARGET'!$S$11,
IF(DD920&gt;='PAINEL E TARGET'!$T$12,'PAINEL E TARGET'!$S$12,
IF(DD920&gt;='PAINEL E TARGET'!$T$13,'PAINEL E TARGET'!$S$13,
IF(DD920&gt;='PAINEL E TARGET'!$T$14,'PAINEL E TARGET'!$S$14,
IF(DD920&gt;='PAINEL E TARGET'!$T$15,'PAINEL E TARGET'!$S$15,
IF(DD920&gt;='PAINEL E TARGET'!$T$16,'PAINEL E TARGET'!$S$16,
IF(DD920&gt;='PAINEL E TARGET'!$T$17,'PAINEL E TARGET'!$S$17,
IF(DD920&gt;='PAINEL E TARGET'!$T$18,'PAINEL E TARGET'!$S$18,'PAINEL E TARGET'!$S$19))))))))</f>
        <v>7. Fx de 125% a 129,9%</v>
      </c>
      <c r="DF920" s="17">
        <f>IFERROR(VLOOKUP($BW920,'PAINEL E TARGET'!$G$1:$Q$99,8,0),0)</f>
        <v>0.1</v>
      </c>
      <c r="DG920" s="17">
        <f>VLOOKUP(DE920,'PAINEL E TARGET'!$S$10:$U$19,3,0)</f>
        <v>1.5</v>
      </c>
      <c r="DH920" s="16">
        <f t="shared" si="536"/>
        <v>281.25000000000006</v>
      </c>
      <c r="DI920" s="17">
        <f t="shared" si="522"/>
        <v>1.222</v>
      </c>
      <c r="DJ920" s="33" t="str">
        <f>IF(DI920&gt;='PAINEL E TARGET'!$T$11,'PAINEL E TARGET'!$S$11,
IF(DI920&gt;='PAINEL E TARGET'!$T$12,'PAINEL E TARGET'!$S$12,
IF(DI920&gt;='PAINEL E TARGET'!$T$13,'PAINEL E TARGET'!$S$13,
IF(DI920&gt;='PAINEL E TARGET'!$T$14,'PAINEL E TARGET'!$S$14,
IF(DI920&gt;='PAINEL E TARGET'!$T$15,'PAINEL E TARGET'!$S$15,
IF(DI920&gt;='PAINEL E TARGET'!$T$16,'PAINEL E TARGET'!$S$16,
IF(DI920&gt;='PAINEL E TARGET'!$T$17,'PAINEL E TARGET'!$S$17,
IF(DI920&gt;='PAINEL E TARGET'!$T$18,'PAINEL E TARGET'!$S$18,'PAINEL E TARGET'!$S$19))))))))</f>
        <v>6. Fx de 120% a 124,9%</v>
      </c>
      <c r="DK920" s="17">
        <f>IFERROR(VLOOKUP($BW920,'PAINEL E TARGET'!$G$1:$Q$99,9,0),0)</f>
        <v>0.05</v>
      </c>
      <c r="DL920" s="17">
        <f>VLOOKUP(DJ920,'PAINEL E TARGET'!$S$10:$U$19,3,0)</f>
        <v>1.4</v>
      </c>
      <c r="DM920" s="16">
        <f t="shared" si="537"/>
        <v>131.25</v>
      </c>
      <c r="DN920" s="17">
        <f t="shared" si="523"/>
        <v>1.95</v>
      </c>
      <c r="DO920" s="33" t="str">
        <f>IF(DN920&gt;='PAINEL E TARGET'!$T$11,'PAINEL E TARGET'!$S$11,
IF(DN920&gt;='PAINEL E TARGET'!$T$12,'PAINEL E TARGET'!$S$12,
IF(DN920&gt;='PAINEL E TARGET'!$T$13,'PAINEL E TARGET'!$S$13,
IF(DN920&gt;='PAINEL E TARGET'!$T$14,'PAINEL E TARGET'!$S$14,
IF(DN920&gt;='PAINEL E TARGET'!$T$15,'PAINEL E TARGET'!$S$15,
IF(DN920&gt;='PAINEL E TARGET'!$T$16,'PAINEL E TARGET'!$S$16,
IF(DN920&gt;='PAINEL E TARGET'!$T$17,'PAINEL E TARGET'!$S$17,
IF(DN920&gt;='PAINEL E TARGET'!$T$18,'PAINEL E TARGET'!$S$18,'PAINEL E TARGET'!$S$19))))))))</f>
        <v>8. Fx de 130% ou mais</v>
      </c>
      <c r="DP920" s="17">
        <f>IFERROR(VLOOKUP($BW920,'PAINEL E TARGET'!$G$1:$Q$99,10,0),0)</f>
        <v>0</v>
      </c>
      <c r="DQ920" s="17">
        <f>VLOOKUP(DO920,'PAINEL E TARGET'!$S$10:$U$19,3,0)</f>
        <v>1.6</v>
      </c>
      <c r="DR920" s="16">
        <f t="shared" si="538"/>
        <v>0</v>
      </c>
      <c r="DS920" s="17">
        <f t="shared" si="524"/>
        <v>0.91300000000000003</v>
      </c>
      <c r="DT920" s="16">
        <f>IF(DS920&gt;=1,VLOOKUP(BO920,'PAINEL E TARGET'!$S$1:$W$8,5,0),0)</f>
        <v>0</v>
      </c>
      <c r="DU920" s="16">
        <f t="shared" si="539"/>
        <v>2643.75</v>
      </c>
    </row>
    <row r="921" spans="2:125" s="32" customFormat="1" x14ac:dyDescent="0.2">
      <c r="B921" s="44">
        <v>43541</v>
      </c>
      <c r="C921" s="65">
        <v>1921</v>
      </c>
      <c r="D921" s="66" t="s">
        <v>911</v>
      </c>
      <c r="E921" s="65">
        <v>117</v>
      </c>
      <c r="F921" s="65" t="s">
        <v>1018</v>
      </c>
      <c r="G921" s="67">
        <v>3085478.456168599</v>
      </c>
      <c r="H921" s="67">
        <v>1859235.5352041631</v>
      </c>
      <c r="I921" s="67">
        <v>1509694.0899999999</v>
      </c>
      <c r="J921" s="68">
        <v>0.81199722219929493</v>
      </c>
      <c r="K921" s="67">
        <v>298341.5069850391</v>
      </c>
      <c r="L921" s="67">
        <v>1390370.6933535289</v>
      </c>
      <c r="M921" s="67">
        <v>293775.31</v>
      </c>
      <c r="N921" s="67">
        <v>1164532.1199999999</v>
      </c>
      <c r="O921" s="67">
        <v>2806429.6325234212</v>
      </c>
      <c r="P921" s="67" t="s">
        <v>1082</v>
      </c>
      <c r="Q921" s="67" t="s">
        <v>1082</v>
      </c>
      <c r="R921" s="67">
        <v>0</v>
      </c>
      <c r="S921" s="67">
        <v>0</v>
      </c>
      <c r="T921" s="68">
        <v>0.10190101070241545</v>
      </c>
      <c r="U921" s="68">
        <v>0.10194698109712023</v>
      </c>
      <c r="V921" s="68">
        <v>1.0004511279563166</v>
      </c>
      <c r="W921" s="67">
        <v>172081.48</v>
      </c>
      <c r="X921" s="67">
        <v>148670.03999999998</v>
      </c>
      <c r="Y921" s="68">
        <v>0.86395142580131212</v>
      </c>
      <c r="Z921" s="68">
        <v>0.15944848384823404</v>
      </c>
      <c r="AA921" s="68">
        <v>0.17105685321784309</v>
      </c>
      <c r="AB921" s="68">
        <v>1.0728032596450281</v>
      </c>
      <c r="AC921" s="67">
        <v>269262.60000000003</v>
      </c>
      <c r="AD921" s="67">
        <v>249453.47999999998</v>
      </c>
      <c r="AE921" s="68">
        <v>0.92643196641494197</v>
      </c>
      <c r="AF921" s="43">
        <v>80</v>
      </c>
      <c r="AG921" s="43">
        <v>66</v>
      </c>
      <c r="AH921" s="43">
        <v>46</v>
      </c>
      <c r="AI921" s="43">
        <v>39</v>
      </c>
      <c r="AJ921" s="67">
        <v>83550.55</v>
      </c>
      <c r="AK921" s="67">
        <v>76684</v>
      </c>
      <c r="AL921" s="68">
        <v>0.91781562180021548</v>
      </c>
      <c r="AM921" s="67">
        <v>21189.789999999997</v>
      </c>
      <c r="AN921" s="67">
        <v>14659.649999999996</v>
      </c>
      <c r="AO921" s="68">
        <v>0.69182611059382837</v>
      </c>
      <c r="AP921" s="67">
        <v>10163.630000000001</v>
      </c>
      <c r="AQ921" s="67">
        <v>5885.7999999999993</v>
      </c>
      <c r="AR921" s="68">
        <v>0.57910411929596006</v>
      </c>
      <c r="AS921" s="67">
        <v>57177.509999999995</v>
      </c>
      <c r="AT921" s="67">
        <v>51440.59</v>
      </c>
      <c r="AU921" s="68">
        <v>0.89966474580652434</v>
      </c>
      <c r="AV921" s="43">
        <v>6230.4999999999991</v>
      </c>
      <c r="AW921" s="43">
        <v>9323.36</v>
      </c>
      <c r="AX921" s="69">
        <v>1.4964063879303431</v>
      </c>
      <c r="AY921" s="43">
        <v>298341.5069850391</v>
      </c>
      <c r="AZ921" s="43">
        <v>293775.31</v>
      </c>
      <c r="BA921" s="43">
        <v>86597.202340123709</v>
      </c>
      <c r="BB921" s="43">
        <v>68602.530000000013</v>
      </c>
      <c r="BC921" s="43">
        <v>495930.29783017706</v>
      </c>
      <c r="BD921" s="43">
        <v>144138.12912645287</v>
      </c>
      <c r="BE921" s="43">
        <v>287318.07</v>
      </c>
      <c r="BF921" s="43">
        <v>449578.15</v>
      </c>
      <c r="BG921" s="43">
        <v>10361.949999999997</v>
      </c>
      <c r="BH921" s="43">
        <v>82</v>
      </c>
      <c r="BI921" s="44">
        <v>43173</v>
      </c>
      <c r="BJ921" s="44">
        <v>43541</v>
      </c>
      <c r="BK921" s="44">
        <v>43172</v>
      </c>
      <c r="BL921" s="43">
        <f t="shared" si="525"/>
        <v>1509694.0899999999</v>
      </c>
      <c r="BM921" s="43">
        <f t="shared" si="526"/>
        <v>1458307.43</v>
      </c>
      <c r="BO921" s="16" t="str">
        <f>IFERROR(VLOOKUP($C921,'PORTE LOJA'!A:B,2,0),"PORTE 1")</f>
        <v>PORTE 4</v>
      </c>
      <c r="BP921" s="16">
        <f>VLOOKUP(BO921,'PAINEL E TARGET'!$S$1:$W$8,3,0)</f>
        <v>3000</v>
      </c>
      <c r="BQ921" s="16">
        <f t="shared" si="504"/>
        <v>1</v>
      </c>
      <c r="BR921" s="16">
        <f t="shared" si="505"/>
        <v>1</v>
      </c>
      <c r="BS921" s="16">
        <f t="shared" si="506"/>
        <v>1</v>
      </c>
      <c r="BT921" s="16">
        <f t="shared" si="507"/>
        <v>1</v>
      </c>
      <c r="BU921" s="16">
        <f t="shared" si="508"/>
        <v>1</v>
      </c>
      <c r="BV921" s="16">
        <f t="shared" si="509"/>
        <v>1</v>
      </c>
      <c r="BW921" s="17" t="str">
        <f t="shared" si="527"/>
        <v>111111</v>
      </c>
      <c r="BY921" s="17">
        <f t="shared" si="510"/>
        <v>0.81200000000000006</v>
      </c>
      <c r="BZ921" s="17">
        <f t="shared" si="511"/>
        <v>0.86399999999999999</v>
      </c>
      <c r="CA921" s="17" t="str">
        <f t="shared" si="528"/>
        <v>Sem Retira</v>
      </c>
      <c r="CB921" s="17">
        <f t="shared" si="529"/>
        <v>0.86399999999999999</v>
      </c>
      <c r="CC921" s="33" t="str">
        <f>IF(CB921&gt;='PAINEL E TARGET'!$T$11,'PAINEL E TARGET'!$S$11,
IF(CB921&gt;='PAINEL E TARGET'!$T$12,'PAINEL E TARGET'!$S$12,
IF(CB921&gt;='PAINEL E TARGET'!$T$13,'PAINEL E TARGET'!$S$13,
IF(CB921&gt;='PAINEL E TARGET'!$T$14,'PAINEL E TARGET'!$S$14,
IF(CB921&gt;='PAINEL E TARGET'!$T$15,'PAINEL E TARGET'!$S$15,
IF(CB921&gt;='PAINEL E TARGET'!$T$16,'PAINEL E TARGET'!$S$16,
IF(CB921&gt;='PAINEL E TARGET'!$T$17,'PAINEL E TARGET'!$S$17,
IF(CB921&gt;='PAINEL E TARGET'!$T$18,'PAINEL E TARGET'!$S$18,'PAINEL E TARGET'!$S$19))))))))</f>
        <v>Não elegível</v>
      </c>
      <c r="CD921" s="17">
        <f>IFERROR(VLOOKUP($BW921,'PAINEL E TARGET'!$G$1:$Q$99,4,0),0)</f>
        <v>0.25</v>
      </c>
      <c r="CE921" s="17">
        <f>VLOOKUP(CC921,'PAINEL E TARGET'!$S$10:$U$19,3,0)</f>
        <v>0</v>
      </c>
      <c r="CF921" s="16">
        <f t="shared" si="530"/>
        <v>0</v>
      </c>
      <c r="CG921" s="17">
        <f t="shared" si="512"/>
        <v>0.91800000000000004</v>
      </c>
      <c r="CH921" s="17">
        <f t="shared" si="513"/>
        <v>0.69199999999999995</v>
      </c>
      <c r="CI921" s="17">
        <f t="shared" si="514"/>
        <v>0.57899999999999996</v>
      </c>
      <c r="CJ921" s="17">
        <f t="shared" si="515"/>
        <v>0.9</v>
      </c>
      <c r="CK921" s="17">
        <f t="shared" si="516"/>
        <v>1.496</v>
      </c>
      <c r="CL921" s="17">
        <f t="shared" si="517"/>
        <v>0.86399999999999999</v>
      </c>
      <c r="CM921" s="16">
        <f t="shared" si="518"/>
        <v>3</v>
      </c>
      <c r="CN921" s="17" t="str">
        <f t="shared" si="531"/>
        <v>não ok</v>
      </c>
      <c r="CO921" s="17">
        <f t="shared" si="532"/>
        <v>0</v>
      </c>
      <c r="CP921" s="33" t="str">
        <f>IF(CO921&gt;='PAINEL E TARGET'!$T$11,'PAINEL E TARGET'!$S$11,
IF(CO921&gt;='PAINEL E TARGET'!$T$12,'PAINEL E TARGET'!$S$12,
IF(CO921&gt;='PAINEL E TARGET'!$T$13,'PAINEL E TARGET'!$S$13,
IF(CO921&gt;='PAINEL E TARGET'!$T$14,'PAINEL E TARGET'!$S$14,
IF(CO921&gt;='PAINEL E TARGET'!$T$15,'PAINEL E TARGET'!$S$15,
IF(CO921&gt;='PAINEL E TARGET'!$T$16,'PAINEL E TARGET'!$S$16,
IF(CO921&gt;='PAINEL E TARGET'!$T$17,'PAINEL E TARGET'!$S$17,
IF(CO921&gt;='PAINEL E TARGET'!$T$18,'PAINEL E TARGET'!$S$18,'PAINEL E TARGET'!$S$19))))))))</f>
        <v>Não elegível</v>
      </c>
      <c r="CQ921" s="17">
        <f>IFERROR(VLOOKUP($BW921,'PAINEL E TARGET'!$G$1:$Q$99,5,0),0)</f>
        <v>0.25</v>
      </c>
      <c r="CR921" s="17">
        <f>VLOOKUP(CP921,'PAINEL E TARGET'!$S$10:$U$19,3,0)</f>
        <v>0</v>
      </c>
      <c r="CS921" s="16">
        <f t="shared" si="533"/>
        <v>0</v>
      </c>
      <c r="CT921" s="17">
        <f t="shared" si="519"/>
        <v>0.92600000000000005</v>
      </c>
      <c r="CU921" s="33" t="str">
        <f>IF(CT921&gt;='PAINEL E TARGET'!$T$11,'PAINEL E TARGET'!$S$11,
IF(CT921&gt;='PAINEL E TARGET'!$T$12,'PAINEL E TARGET'!$S$12,
IF(CT921&gt;='PAINEL E TARGET'!$T$13,'PAINEL E TARGET'!$S$13,
IF(CT921&gt;='PAINEL E TARGET'!$T$14,'PAINEL E TARGET'!$S$14,
IF(CT921&gt;='PAINEL E TARGET'!$T$15,'PAINEL E TARGET'!$S$15,
IF(CT921&gt;='PAINEL E TARGET'!$T$16,'PAINEL E TARGET'!$S$16,
IF(CT921&gt;='PAINEL E TARGET'!$T$17,'PAINEL E TARGET'!$S$17,
IF(CT921&gt;='PAINEL E TARGET'!$T$18,'PAINEL E TARGET'!$S$18,'PAINEL E TARGET'!$S$19))))))))</f>
        <v>1. Fx de 90% a 99,9%</v>
      </c>
      <c r="CV921" s="17">
        <f>IFERROR(VLOOKUP($BW921,'PAINEL E TARGET'!$G$1:$Q$99,6,0),0)</f>
        <v>0.2</v>
      </c>
      <c r="CW921" s="17">
        <f>VLOOKUP(CU921,'PAINEL E TARGET'!$S$10:$U$19,3,0)</f>
        <v>0.5</v>
      </c>
      <c r="CX921" s="16">
        <f t="shared" si="534"/>
        <v>300</v>
      </c>
      <c r="CY921" s="17">
        <f t="shared" si="520"/>
        <v>0.98499999999999999</v>
      </c>
      <c r="CZ921" s="33" t="str">
        <f>IF(CY921&gt;='PAINEL E TARGET'!$T$11,'PAINEL E TARGET'!$S$11,
IF(CY921&gt;='PAINEL E TARGET'!$T$12,'PAINEL E TARGET'!$S$12,
IF(CY921&gt;='PAINEL E TARGET'!$T$13,'PAINEL E TARGET'!$S$13,
IF(CY921&gt;='PAINEL E TARGET'!$T$14,'PAINEL E TARGET'!$S$14,
IF(CY921&gt;='PAINEL E TARGET'!$T$15,'PAINEL E TARGET'!$S$15,
IF(CY921&gt;='PAINEL E TARGET'!$T$16,'PAINEL E TARGET'!$S$16,
IF(CY921&gt;='PAINEL E TARGET'!$T$17,'PAINEL E TARGET'!$S$17,
IF(CY921&gt;='PAINEL E TARGET'!$T$18,'PAINEL E TARGET'!$S$18,'PAINEL E TARGET'!$S$19))))))))</f>
        <v>1. Fx de 90% a 99,9%</v>
      </c>
      <c r="DA921" s="17">
        <f>IFERROR(VLOOKUP($BW921,'PAINEL E TARGET'!$G$1:$Q$99,7,0),0)</f>
        <v>0.15</v>
      </c>
      <c r="DB921" s="17">
        <f>VLOOKUP(CZ921,'PAINEL E TARGET'!$S$10:$U$19,3,0)</f>
        <v>0.5</v>
      </c>
      <c r="DC921" s="16">
        <f t="shared" si="535"/>
        <v>225</v>
      </c>
      <c r="DD921" s="17">
        <f t="shared" si="521"/>
        <v>0.79200000000000004</v>
      </c>
      <c r="DE921" s="33" t="str">
        <f>IF(DD921&gt;='PAINEL E TARGET'!$T$11,'PAINEL E TARGET'!$S$11,
IF(DD921&gt;='PAINEL E TARGET'!$T$12,'PAINEL E TARGET'!$S$12,
IF(DD921&gt;='PAINEL E TARGET'!$T$13,'PAINEL E TARGET'!$S$13,
IF(DD921&gt;='PAINEL E TARGET'!$T$14,'PAINEL E TARGET'!$S$14,
IF(DD921&gt;='PAINEL E TARGET'!$T$15,'PAINEL E TARGET'!$S$15,
IF(DD921&gt;='PAINEL E TARGET'!$T$16,'PAINEL E TARGET'!$S$16,
IF(DD921&gt;='PAINEL E TARGET'!$T$17,'PAINEL E TARGET'!$S$17,
IF(DD921&gt;='PAINEL E TARGET'!$T$18,'PAINEL E TARGET'!$S$18,'PAINEL E TARGET'!$S$19))))))))</f>
        <v>Não elegível</v>
      </c>
      <c r="DF921" s="17">
        <f>IFERROR(VLOOKUP($BW921,'PAINEL E TARGET'!$G$1:$Q$99,8,0),0)</f>
        <v>0.1</v>
      </c>
      <c r="DG921" s="17">
        <f>VLOOKUP(DE921,'PAINEL E TARGET'!$S$10:$U$19,3,0)</f>
        <v>0</v>
      </c>
      <c r="DH921" s="16">
        <f t="shared" si="536"/>
        <v>0</v>
      </c>
      <c r="DI921" s="17">
        <f t="shared" si="522"/>
        <v>0.84799999999999998</v>
      </c>
      <c r="DJ921" s="33" t="str">
        <f>IF(DI921&gt;='PAINEL E TARGET'!$T$11,'PAINEL E TARGET'!$S$11,
IF(DI921&gt;='PAINEL E TARGET'!$T$12,'PAINEL E TARGET'!$S$12,
IF(DI921&gt;='PAINEL E TARGET'!$T$13,'PAINEL E TARGET'!$S$13,
IF(DI921&gt;='PAINEL E TARGET'!$T$14,'PAINEL E TARGET'!$S$14,
IF(DI921&gt;='PAINEL E TARGET'!$T$15,'PAINEL E TARGET'!$S$15,
IF(DI921&gt;='PAINEL E TARGET'!$T$16,'PAINEL E TARGET'!$S$16,
IF(DI921&gt;='PAINEL E TARGET'!$T$17,'PAINEL E TARGET'!$S$17,
IF(DI921&gt;='PAINEL E TARGET'!$T$18,'PAINEL E TARGET'!$S$18,'PAINEL E TARGET'!$S$19))))))))</f>
        <v>Não elegível</v>
      </c>
      <c r="DK921" s="17">
        <f>IFERROR(VLOOKUP($BW921,'PAINEL E TARGET'!$G$1:$Q$99,9,0),0)</f>
        <v>0.05</v>
      </c>
      <c r="DL921" s="17">
        <f>VLOOKUP(DJ921,'PAINEL E TARGET'!$S$10:$U$19,3,0)</f>
        <v>0</v>
      </c>
      <c r="DM921" s="16">
        <f t="shared" si="537"/>
        <v>0</v>
      </c>
      <c r="DN921" s="17">
        <f t="shared" si="523"/>
        <v>1.496</v>
      </c>
      <c r="DO921" s="33" t="str">
        <f>IF(DN921&gt;='PAINEL E TARGET'!$T$11,'PAINEL E TARGET'!$S$11,
IF(DN921&gt;='PAINEL E TARGET'!$T$12,'PAINEL E TARGET'!$S$12,
IF(DN921&gt;='PAINEL E TARGET'!$T$13,'PAINEL E TARGET'!$S$13,
IF(DN921&gt;='PAINEL E TARGET'!$T$14,'PAINEL E TARGET'!$S$14,
IF(DN921&gt;='PAINEL E TARGET'!$T$15,'PAINEL E TARGET'!$S$15,
IF(DN921&gt;='PAINEL E TARGET'!$T$16,'PAINEL E TARGET'!$S$16,
IF(DN921&gt;='PAINEL E TARGET'!$T$17,'PAINEL E TARGET'!$S$17,
IF(DN921&gt;='PAINEL E TARGET'!$T$18,'PAINEL E TARGET'!$S$18,'PAINEL E TARGET'!$S$19))))))))</f>
        <v>8. Fx de 130% ou mais</v>
      </c>
      <c r="DP921" s="17">
        <f>IFERROR(VLOOKUP($BW921,'PAINEL E TARGET'!$G$1:$Q$99,10,0),0)</f>
        <v>0</v>
      </c>
      <c r="DQ921" s="17">
        <f>VLOOKUP(DO921,'PAINEL E TARGET'!$S$10:$U$19,3,0)</f>
        <v>1.6</v>
      </c>
      <c r="DR921" s="16">
        <f t="shared" si="538"/>
        <v>0</v>
      </c>
      <c r="DS921" s="17">
        <f t="shared" si="524"/>
        <v>0.82499999999999996</v>
      </c>
      <c r="DT921" s="16">
        <f>IF(DS921&gt;=1,VLOOKUP(BO921,'PAINEL E TARGET'!$S$1:$W$8,5,0),0)</f>
        <v>0</v>
      </c>
      <c r="DU921" s="16">
        <f t="shared" si="539"/>
        <v>525</v>
      </c>
    </row>
    <row r="922" spans="2:125" s="32" customFormat="1" x14ac:dyDescent="0.2">
      <c r="B922" s="44">
        <v>43541</v>
      </c>
      <c r="C922" s="65">
        <v>1923</v>
      </c>
      <c r="D922" s="66" t="s">
        <v>912</v>
      </c>
      <c r="E922" s="65">
        <v>313</v>
      </c>
      <c r="F922" s="65" t="s">
        <v>943</v>
      </c>
      <c r="G922" s="67">
        <v>1098756.1177123045</v>
      </c>
      <c r="H922" s="67">
        <v>706193.42306646355</v>
      </c>
      <c r="I922" s="67">
        <v>562092.73</v>
      </c>
      <c r="J922" s="68">
        <v>0.79594727399082343</v>
      </c>
      <c r="K922" s="67">
        <v>45689.3458829581</v>
      </c>
      <c r="L922" s="67">
        <v>487546.88876354933</v>
      </c>
      <c r="M922" s="67">
        <v>52781.97</v>
      </c>
      <c r="N922" s="67">
        <v>442837.68999999994</v>
      </c>
      <c r="O922" s="67">
        <v>837710.35857572942</v>
      </c>
      <c r="P922" s="67" t="s">
        <v>1082</v>
      </c>
      <c r="Q922" s="67" t="s">
        <v>1082</v>
      </c>
      <c r="R922" s="67">
        <v>0</v>
      </c>
      <c r="S922" s="67">
        <v>0</v>
      </c>
      <c r="T922" s="68">
        <v>0.12401762240302239</v>
      </c>
      <c r="U922" s="68">
        <v>0.11268977909391244</v>
      </c>
      <c r="V922" s="68">
        <v>0.90865940590041594</v>
      </c>
      <c r="W922" s="67">
        <v>66130.69</v>
      </c>
      <c r="X922" s="67">
        <v>55851.27</v>
      </c>
      <c r="Y922" s="68">
        <v>0.84455900883538326</v>
      </c>
      <c r="Z922" s="68">
        <v>0.18359901979448359</v>
      </c>
      <c r="AA922" s="68">
        <v>0.19261842841343299</v>
      </c>
      <c r="AB922" s="68">
        <v>1.0491255815474696</v>
      </c>
      <c r="AC922" s="67">
        <v>97901.650000000009</v>
      </c>
      <c r="AD922" s="67">
        <v>95465.48000000001</v>
      </c>
      <c r="AE922" s="68">
        <v>0.97511614972781357</v>
      </c>
      <c r="AF922" s="43">
        <v>80</v>
      </c>
      <c r="AG922" s="43">
        <v>63</v>
      </c>
      <c r="AH922" s="43">
        <v>21</v>
      </c>
      <c r="AI922" s="43">
        <v>17</v>
      </c>
      <c r="AJ922" s="67">
        <v>23045.530000000002</v>
      </c>
      <c r="AK922" s="67">
        <v>20783</v>
      </c>
      <c r="AL922" s="68">
        <v>0.90182347726435441</v>
      </c>
      <c r="AM922" s="67">
        <v>8217.130000000001</v>
      </c>
      <c r="AN922" s="67">
        <v>5667.5999999999995</v>
      </c>
      <c r="AO922" s="68">
        <v>0.68972986918790369</v>
      </c>
      <c r="AP922" s="67">
        <v>6027.2799999999988</v>
      </c>
      <c r="AQ922" s="67">
        <v>7403.71</v>
      </c>
      <c r="AR922" s="68">
        <v>1.228366692770205</v>
      </c>
      <c r="AS922" s="67">
        <v>28840.75</v>
      </c>
      <c r="AT922" s="67">
        <v>21996.959999999999</v>
      </c>
      <c r="AU922" s="68">
        <v>0.76270415991262364</v>
      </c>
      <c r="AV922" s="43">
        <v>1005.77</v>
      </c>
      <c r="AW922" s="43">
        <v>244.95</v>
      </c>
      <c r="AX922" s="69">
        <v>0.2435447468109011</v>
      </c>
      <c r="AY922" s="43">
        <v>45689.3458829581</v>
      </c>
      <c r="AZ922" s="43">
        <v>52781.97</v>
      </c>
      <c r="BA922" s="43">
        <v>22920.786978467091</v>
      </c>
      <c r="BB922" s="43">
        <v>19246.280000000002</v>
      </c>
      <c r="BC922" s="43">
        <v>71351.025813897053</v>
      </c>
      <c r="BD922" s="43">
        <v>36029.532572277392</v>
      </c>
      <c r="BE922" s="43">
        <v>104613.73000000001</v>
      </c>
      <c r="BF922" s="43">
        <v>154873.16999999998</v>
      </c>
      <c r="BG922" s="43">
        <v>1591.66</v>
      </c>
      <c r="BH922" s="43">
        <v>34</v>
      </c>
      <c r="BI922" s="44">
        <v>43173</v>
      </c>
      <c r="BJ922" s="44">
        <v>43541</v>
      </c>
      <c r="BK922" s="44">
        <v>43172</v>
      </c>
      <c r="BL922" s="43">
        <f t="shared" si="525"/>
        <v>562092.73</v>
      </c>
      <c r="BM922" s="43">
        <f t="shared" si="526"/>
        <v>495619.65999999992</v>
      </c>
      <c r="BO922" s="16" t="str">
        <f>IFERROR(VLOOKUP($C922,'PORTE LOJA'!A:B,2,0),"PORTE 1")</f>
        <v>PORTE 2</v>
      </c>
      <c r="BP922" s="16">
        <f>VLOOKUP(BO922,'PAINEL E TARGET'!$S$1:$W$8,3,0)</f>
        <v>1875</v>
      </c>
      <c r="BQ922" s="16">
        <f t="shared" si="504"/>
        <v>1</v>
      </c>
      <c r="BR922" s="16">
        <f t="shared" si="505"/>
        <v>1</v>
      </c>
      <c r="BS922" s="16">
        <f t="shared" si="506"/>
        <v>1</v>
      </c>
      <c r="BT922" s="16">
        <f t="shared" si="507"/>
        <v>1</v>
      </c>
      <c r="BU922" s="16">
        <f t="shared" si="508"/>
        <v>1</v>
      </c>
      <c r="BV922" s="16">
        <f t="shared" si="509"/>
        <v>1</v>
      </c>
      <c r="BW922" s="17" t="str">
        <f t="shared" si="527"/>
        <v>111111</v>
      </c>
      <c r="BY922" s="17">
        <f t="shared" si="510"/>
        <v>0.79600000000000004</v>
      </c>
      <c r="BZ922" s="17">
        <f t="shared" si="511"/>
        <v>0.92900000000000005</v>
      </c>
      <c r="CA922" s="17" t="str">
        <f t="shared" si="528"/>
        <v>Sem Retira</v>
      </c>
      <c r="CB922" s="17">
        <f t="shared" si="529"/>
        <v>0.92900000000000005</v>
      </c>
      <c r="CC922" s="33" t="str">
        <f>IF(CB922&gt;='PAINEL E TARGET'!$T$11,'PAINEL E TARGET'!$S$11,
IF(CB922&gt;='PAINEL E TARGET'!$T$12,'PAINEL E TARGET'!$S$12,
IF(CB922&gt;='PAINEL E TARGET'!$T$13,'PAINEL E TARGET'!$S$13,
IF(CB922&gt;='PAINEL E TARGET'!$T$14,'PAINEL E TARGET'!$S$14,
IF(CB922&gt;='PAINEL E TARGET'!$T$15,'PAINEL E TARGET'!$S$15,
IF(CB922&gt;='PAINEL E TARGET'!$T$16,'PAINEL E TARGET'!$S$16,
IF(CB922&gt;='PAINEL E TARGET'!$T$17,'PAINEL E TARGET'!$S$17,
IF(CB922&gt;='PAINEL E TARGET'!$T$18,'PAINEL E TARGET'!$S$18,'PAINEL E TARGET'!$S$19))))))))</f>
        <v>1. Fx de 90% a 99,9%</v>
      </c>
      <c r="CD922" s="17">
        <f>IFERROR(VLOOKUP($BW922,'PAINEL E TARGET'!$G$1:$Q$99,4,0),0)</f>
        <v>0.25</v>
      </c>
      <c r="CE922" s="17">
        <f>VLOOKUP(CC922,'PAINEL E TARGET'!$S$10:$U$19,3,0)</f>
        <v>0.5</v>
      </c>
      <c r="CF922" s="16">
        <f t="shared" si="530"/>
        <v>234.375</v>
      </c>
      <c r="CG922" s="17">
        <f t="shared" si="512"/>
        <v>0.90200000000000002</v>
      </c>
      <c r="CH922" s="17">
        <f t="shared" si="513"/>
        <v>0.69</v>
      </c>
      <c r="CI922" s="17">
        <f t="shared" si="514"/>
        <v>1.228</v>
      </c>
      <c r="CJ922" s="17">
        <f t="shared" si="515"/>
        <v>0.76300000000000001</v>
      </c>
      <c r="CK922" s="17">
        <f t="shared" si="516"/>
        <v>0.24399999999999999</v>
      </c>
      <c r="CL922" s="17">
        <f t="shared" si="517"/>
        <v>0.84499999999999997</v>
      </c>
      <c r="CM922" s="16">
        <f t="shared" si="518"/>
        <v>3</v>
      </c>
      <c r="CN922" s="17" t="str">
        <f t="shared" si="531"/>
        <v>não ok</v>
      </c>
      <c r="CO922" s="17">
        <f t="shared" si="532"/>
        <v>0</v>
      </c>
      <c r="CP922" s="33" t="str">
        <f>IF(CO922&gt;='PAINEL E TARGET'!$T$11,'PAINEL E TARGET'!$S$11,
IF(CO922&gt;='PAINEL E TARGET'!$T$12,'PAINEL E TARGET'!$S$12,
IF(CO922&gt;='PAINEL E TARGET'!$T$13,'PAINEL E TARGET'!$S$13,
IF(CO922&gt;='PAINEL E TARGET'!$T$14,'PAINEL E TARGET'!$S$14,
IF(CO922&gt;='PAINEL E TARGET'!$T$15,'PAINEL E TARGET'!$S$15,
IF(CO922&gt;='PAINEL E TARGET'!$T$16,'PAINEL E TARGET'!$S$16,
IF(CO922&gt;='PAINEL E TARGET'!$T$17,'PAINEL E TARGET'!$S$17,
IF(CO922&gt;='PAINEL E TARGET'!$T$18,'PAINEL E TARGET'!$S$18,'PAINEL E TARGET'!$S$19))))))))</f>
        <v>Não elegível</v>
      </c>
      <c r="CQ922" s="17">
        <f>IFERROR(VLOOKUP($BW922,'PAINEL E TARGET'!$G$1:$Q$99,5,0),0)</f>
        <v>0.25</v>
      </c>
      <c r="CR922" s="17">
        <f>VLOOKUP(CP922,'PAINEL E TARGET'!$S$10:$U$19,3,0)</f>
        <v>0</v>
      </c>
      <c r="CS922" s="16">
        <f t="shared" si="533"/>
        <v>0</v>
      </c>
      <c r="CT922" s="17">
        <f t="shared" si="519"/>
        <v>0.97499999999999998</v>
      </c>
      <c r="CU922" s="33" t="str">
        <f>IF(CT922&gt;='PAINEL E TARGET'!$T$11,'PAINEL E TARGET'!$S$11,
IF(CT922&gt;='PAINEL E TARGET'!$T$12,'PAINEL E TARGET'!$S$12,
IF(CT922&gt;='PAINEL E TARGET'!$T$13,'PAINEL E TARGET'!$S$13,
IF(CT922&gt;='PAINEL E TARGET'!$T$14,'PAINEL E TARGET'!$S$14,
IF(CT922&gt;='PAINEL E TARGET'!$T$15,'PAINEL E TARGET'!$S$15,
IF(CT922&gt;='PAINEL E TARGET'!$T$16,'PAINEL E TARGET'!$S$16,
IF(CT922&gt;='PAINEL E TARGET'!$T$17,'PAINEL E TARGET'!$S$17,
IF(CT922&gt;='PAINEL E TARGET'!$T$18,'PAINEL E TARGET'!$S$18,'PAINEL E TARGET'!$S$19))))))))</f>
        <v>1. Fx de 90% a 99,9%</v>
      </c>
      <c r="CV922" s="17">
        <f>IFERROR(VLOOKUP($BW922,'PAINEL E TARGET'!$G$1:$Q$99,6,0),0)</f>
        <v>0.2</v>
      </c>
      <c r="CW922" s="17">
        <f>VLOOKUP(CU922,'PAINEL E TARGET'!$S$10:$U$19,3,0)</f>
        <v>0.5</v>
      </c>
      <c r="CX922" s="16">
        <f t="shared" si="534"/>
        <v>187.5</v>
      </c>
      <c r="CY922" s="17">
        <f t="shared" si="520"/>
        <v>1.155</v>
      </c>
      <c r="CZ922" s="33" t="str">
        <f>IF(CY922&gt;='PAINEL E TARGET'!$T$11,'PAINEL E TARGET'!$S$11,
IF(CY922&gt;='PAINEL E TARGET'!$T$12,'PAINEL E TARGET'!$S$12,
IF(CY922&gt;='PAINEL E TARGET'!$T$13,'PAINEL E TARGET'!$S$13,
IF(CY922&gt;='PAINEL E TARGET'!$T$14,'PAINEL E TARGET'!$S$14,
IF(CY922&gt;='PAINEL E TARGET'!$T$15,'PAINEL E TARGET'!$S$15,
IF(CY922&gt;='PAINEL E TARGET'!$T$16,'PAINEL E TARGET'!$S$16,
IF(CY922&gt;='PAINEL E TARGET'!$T$17,'PAINEL E TARGET'!$S$17,
IF(CY922&gt;='PAINEL E TARGET'!$T$18,'PAINEL E TARGET'!$S$18,'PAINEL E TARGET'!$S$19))))))))</f>
        <v>5. Fx de 115% a 119,9%</v>
      </c>
      <c r="DA922" s="17">
        <f>IFERROR(VLOOKUP($BW922,'PAINEL E TARGET'!$G$1:$Q$99,7,0),0)</f>
        <v>0.15</v>
      </c>
      <c r="DB922" s="17">
        <f>VLOOKUP(CZ922,'PAINEL E TARGET'!$S$10:$U$19,3,0)</f>
        <v>1.3</v>
      </c>
      <c r="DC922" s="16">
        <f t="shared" si="535"/>
        <v>365.625</v>
      </c>
      <c r="DD922" s="17">
        <f t="shared" si="521"/>
        <v>0.84</v>
      </c>
      <c r="DE922" s="33" t="str">
        <f>IF(DD922&gt;='PAINEL E TARGET'!$T$11,'PAINEL E TARGET'!$S$11,
IF(DD922&gt;='PAINEL E TARGET'!$T$12,'PAINEL E TARGET'!$S$12,
IF(DD922&gt;='PAINEL E TARGET'!$T$13,'PAINEL E TARGET'!$S$13,
IF(DD922&gt;='PAINEL E TARGET'!$T$14,'PAINEL E TARGET'!$S$14,
IF(DD922&gt;='PAINEL E TARGET'!$T$15,'PAINEL E TARGET'!$S$15,
IF(DD922&gt;='PAINEL E TARGET'!$T$16,'PAINEL E TARGET'!$S$16,
IF(DD922&gt;='PAINEL E TARGET'!$T$17,'PAINEL E TARGET'!$S$17,
IF(DD922&gt;='PAINEL E TARGET'!$T$18,'PAINEL E TARGET'!$S$18,'PAINEL E TARGET'!$S$19))))))))</f>
        <v>Não elegível</v>
      </c>
      <c r="DF922" s="17">
        <f>IFERROR(VLOOKUP($BW922,'PAINEL E TARGET'!$G$1:$Q$99,8,0),0)</f>
        <v>0.1</v>
      </c>
      <c r="DG922" s="17">
        <f>VLOOKUP(DE922,'PAINEL E TARGET'!$S$10:$U$19,3,0)</f>
        <v>0</v>
      </c>
      <c r="DH922" s="16">
        <f t="shared" si="536"/>
        <v>0</v>
      </c>
      <c r="DI922" s="17">
        <f t="shared" si="522"/>
        <v>0.81</v>
      </c>
      <c r="DJ922" s="33" t="str">
        <f>IF(DI922&gt;='PAINEL E TARGET'!$T$11,'PAINEL E TARGET'!$S$11,
IF(DI922&gt;='PAINEL E TARGET'!$T$12,'PAINEL E TARGET'!$S$12,
IF(DI922&gt;='PAINEL E TARGET'!$T$13,'PAINEL E TARGET'!$S$13,
IF(DI922&gt;='PAINEL E TARGET'!$T$14,'PAINEL E TARGET'!$S$14,
IF(DI922&gt;='PAINEL E TARGET'!$T$15,'PAINEL E TARGET'!$S$15,
IF(DI922&gt;='PAINEL E TARGET'!$T$16,'PAINEL E TARGET'!$S$16,
IF(DI922&gt;='PAINEL E TARGET'!$T$17,'PAINEL E TARGET'!$S$17,
IF(DI922&gt;='PAINEL E TARGET'!$T$18,'PAINEL E TARGET'!$S$18,'PAINEL E TARGET'!$S$19))))))))</f>
        <v>Não elegível</v>
      </c>
      <c r="DK922" s="17">
        <f>IFERROR(VLOOKUP($BW922,'PAINEL E TARGET'!$G$1:$Q$99,9,0),0)</f>
        <v>0.05</v>
      </c>
      <c r="DL922" s="17">
        <f>VLOOKUP(DJ922,'PAINEL E TARGET'!$S$10:$U$19,3,0)</f>
        <v>0</v>
      </c>
      <c r="DM922" s="16">
        <f t="shared" si="537"/>
        <v>0</v>
      </c>
      <c r="DN922" s="17">
        <f t="shared" si="523"/>
        <v>0.24399999999999999</v>
      </c>
      <c r="DO922" s="33" t="str">
        <f>IF(DN922&gt;='PAINEL E TARGET'!$T$11,'PAINEL E TARGET'!$S$11,
IF(DN922&gt;='PAINEL E TARGET'!$T$12,'PAINEL E TARGET'!$S$12,
IF(DN922&gt;='PAINEL E TARGET'!$T$13,'PAINEL E TARGET'!$S$13,
IF(DN922&gt;='PAINEL E TARGET'!$T$14,'PAINEL E TARGET'!$S$14,
IF(DN922&gt;='PAINEL E TARGET'!$T$15,'PAINEL E TARGET'!$S$15,
IF(DN922&gt;='PAINEL E TARGET'!$T$16,'PAINEL E TARGET'!$S$16,
IF(DN922&gt;='PAINEL E TARGET'!$T$17,'PAINEL E TARGET'!$S$17,
IF(DN922&gt;='PAINEL E TARGET'!$T$18,'PAINEL E TARGET'!$S$18,'PAINEL E TARGET'!$S$19))))))))</f>
        <v>Não elegível</v>
      </c>
      <c r="DP922" s="17">
        <f>IFERROR(VLOOKUP($BW922,'PAINEL E TARGET'!$G$1:$Q$99,10,0),0)</f>
        <v>0</v>
      </c>
      <c r="DQ922" s="17">
        <f>VLOOKUP(DO922,'PAINEL E TARGET'!$S$10:$U$19,3,0)</f>
        <v>0</v>
      </c>
      <c r="DR922" s="16">
        <f t="shared" si="538"/>
        <v>0</v>
      </c>
      <c r="DS922" s="17">
        <f t="shared" si="524"/>
        <v>0.78800000000000003</v>
      </c>
      <c r="DT922" s="16">
        <f>IF(DS922&gt;=1,VLOOKUP(BO922,'PAINEL E TARGET'!$S$1:$W$8,5,0),0)</f>
        <v>0</v>
      </c>
      <c r="DU922" s="16">
        <f t="shared" si="539"/>
        <v>787.5</v>
      </c>
    </row>
    <row r="923" spans="2:125" s="32" customFormat="1" x14ac:dyDescent="0.2">
      <c r="B923" s="44">
        <v>43541</v>
      </c>
      <c r="C923" s="65">
        <v>1924</v>
      </c>
      <c r="D923" s="66" t="s">
        <v>913</v>
      </c>
      <c r="E923" s="65">
        <v>118</v>
      </c>
      <c r="F923" s="65" t="s">
        <v>1018</v>
      </c>
      <c r="G923" s="67">
        <v>950097.60651234025</v>
      </c>
      <c r="H923" s="67">
        <v>533636.39504294959</v>
      </c>
      <c r="I923" s="67">
        <v>461270.84999999992</v>
      </c>
      <c r="J923" s="68">
        <v>0.86439166122257205</v>
      </c>
      <c r="K923" s="67">
        <v>0</v>
      </c>
      <c r="L923" s="67">
        <v>437399.49059134373</v>
      </c>
      <c r="M923" s="67">
        <v>8060</v>
      </c>
      <c r="N923" s="67">
        <v>412586.79</v>
      </c>
      <c r="O923" s="67">
        <v>785276.91255842044</v>
      </c>
      <c r="P923" s="67" t="s">
        <v>1082</v>
      </c>
      <c r="Q923" s="67" t="s">
        <v>1082</v>
      </c>
      <c r="R923" s="67">
        <v>0</v>
      </c>
      <c r="S923" s="67">
        <v>0</v>
      </c>
      <c r="T923" s="68">
        <v>0.10651907695871018</v>
      </c>
      <c r="U923" s="68">
        <v>9.6539664548492096E-2</v>
      </c>
      <c r="V923" s="68">
        <v>0.90631337883178997</v>
      </c>
      <c r="W923" s="67">
        <v>46591.390000000007</v>
      </c>
      <c r="X923" s="67">
        <v>40609.1</v>
      </c>
      <c r="Y923" s="68">
        <v>0.87160095459697584</v>
      </c>
      <c r="Z923" s="68">
        <v>8.8387117112854435E-2</v>
      </c>
      <c r="AA923" s="68">
        <v>0.1030410810932374</v>
      </c>
      <c r="AB923" s="68">
        <v>1.1657929849852722</v>
      </c>
      <c r="AC923" s="67">
        <v>38660.479999999996</v>
      </c>
      <c r="AD923" s="67">
        <v>43343.9</v>
      </c>
      <c r="AE923" s="68">
        <v>1.1211423138046916</v>
      </c>
      <c r="AF923" s="43">
        <v>80</v>
      </c>
      <c r="AG923" s="43">
        <v>69</v>
      </c>
      <c r="AH923" s="43">
        <v>14</v>
      </c>
      <c r="AI923" s="43">
        <v>17</v>
      </c>
      <c r="AJ923" s="67">
        <v>15673.46</v>
      </c>
      <c r="AK923" s="67">
        <v>14470.5</v>
      </c>
      <c r="AL923" s="68">
        <v>0.92324859986244268</v>
      </c>
      <c r="AM923" s="67">
        <v>7753.4</v>
      </c>
      <c r="AN923" s="67">
        <v>6160.7000000000007</v>
      </c>
      <c r="AO923" s="68">
        <v>0.79458044212861467</v>
      </c>
      <c r="AP923" s="67">
        <v>4686.2599999999984</v>
      </c>
      <c r="AQ923" s="67">
        <v>3659.87</v>
      </c>
      <c r="AR923" s="68">
        <v>0.78097886160819097</v>
      </c>
      <c r="AS923" s="67">
        <v>18478.27</v>
      </c>
      <c r="AT923" s="67">
        <v>16318.029999999997</v>
      </c>
      <c r="AU923" s="68">
        <v>0.88309295188348247</v>
      </c>
      <c r="AV923" s="43">
        <v>643.70000000000005</v>
      </c>
      <c r="AW923" s="43">
        <v>549.9</v>
      </c>
      <c r="AX923" s="69">
        <v>0.85427994407332597</v>
      </c>
      <c r="AY923" s="43">
        <v>0</v>
      </c>
      <c r="AZ923" s="43">
        <v>8060</v>
      </c>
      <c r="BA923" s="43">
        <v>22416.355774211395</v>
      </c>
      <c r="BB923" s="43">
        <v>23662.98</v>
      </c>
      <c r="BC923" s="43">
        <v>0</v>
      </c>
      <c r="BD923" s="43">
        <v>40270.024474572019</v>
      </c>
      <c r="BE923" s="43">
        <v>84290.650000000009</v>
      </c>
      <c r="BF923" s="43">
        <v>69942.530000000013</v>
      </c>
      <c r="BG923" s="43">
        <v>1157.3400000000004</v>
      </c>
      <c r="BH923" s="43">
        <v>30</v>
      </c>
      <c r="BI923" s="44">
        <v>43173</v>
      </c>
      <c r="BJ923" s="44">
        <v>43541</v>
      </c>
      <c r="BK923" s="44">
        <v>43172</v>
      </c>
      <c r="BL923" s="43">
        <f t="shared" si="525"/>
        <v>461270.84999999992</v>
      </c>
      <c r="BM923" s="43">
        <f t="shared" si="526"/>
        <v>420646.79</v>
      </c>
      <c r="BO923" s="16" t="str">
        <f>IFERROR(VLOOKUP($C923,'PORTE LOJA'!A:B,2,0),"PORTE 1")</f>
        <v>PORTE 1</v>
      </c>
      <c r="BP923" s="16">
        <f>VLOOKUP(BO923,'PAINEL E TARGET'!$S$1:$W$8,3,0)</f>
        <v>1650</v>
      </c>
      <c r="BQ923" s="16">
        <f t="shared" si="504"/>
        <v>1</v>
      </c>
      <c r="BR923" s="16">
        <f t="shared" si="505"/>
        <v>1</v>
      </c>
      <c r="BS923" s="16">
        <f t="shared" si="506"/>
        <v>1</v>
      </c>
      <c r="BT923" s="16">
        <f t="shared" si="507"/>
        <v>0</v>
      </c>
      <c r="BU923" s="16">
        <f t="shared" si="508"/>
        <v>1</v>
      </c>
      <c r="BV923" s="16">
        <f t="shared" si="509"/>
        <v>1</v>
      </c>
      <c r="BW923" s="17" t="str">
        <f t="shared" si="527"/>
        <v>111011</v>
      </c>
      <c r="BY923" s="17">
        <f t="shared" si="510"/>
        <v>0.86399999999999999</v>
      </c>
      <c r="BZ923" s="17">
        <f t="shared" si="511"/>
        <v>0.96199999999999997</v>
      </c>
      <c r="CA923" s="17" t="str">
        <f t="shared" si="528"/>
        <v>Sem Retira</v>
      </c>
      <c r="CB923" s="17">
        <f t="shared" si="529"/>
        <v>0.96199999999999997</v>
      </c>
      <c r="CC923" s="33" t="str">
        <f>IF(CB923&gt;='PAINEL E TARGET'!$T$11,'PAINEL E TARGET'!$S$11,
IF(CB923&gt;='PAINEL E TARGET'!$T$12,'PAINEL E TARGET'!$S$12,
IF(CB923&gt;='PAINEL E TARGET'!$T$13,'PAINEL E TARGET'!$S$13,
IF(CB923&gt;='PAINEL E TARGET'!$T$14,'PAINEL E TARGET'!$S$14,
IF(CB923&gt;='PAINEL E TARGET'!$T$15,'PAINEL E TARGET'!$S$15,
IF(CB923&gt;='PAINEL E TARGET'!$T$16,'PAINEL E TARGET'!$S$16,
IF(CB923&gt;='PAINEL E TARGET'!$T$17,'PAINEL E TARGET'!$S$17,
IF(CB923&gt;='PAINEL E TARGET'!$T$18,'PAINEL E TARGET'!$S$18,'PAINEL E TARGET'!$S$19))))))))</f>
        <v>1. Fx de 90% a 99,9%</v>
      </c>
      <c r="CD923" s="17">
        <f>IFERROR(VLOOKUP($BW923,'PAINEL E TARGET'!$G$1:$Q$99,4,0),0)</f>
        <v>0.35</v>
      </c>
      <c r="CE923" s="17">
        <f>VLOOKUP(CC923,'PAINEL E TARGET'!$S$10:$U$19,3,0)</f>
        <v>0.5</v>
      </c>
      <c r="CF923" s="16">
        <f t="shared" si="530"/>
        <v>288.75</v>
      </c>
      <c r="CG923" s="17">
        <f t="shared" si="512"/>
        <v>0.92300000000000004</v>
      </c>
      <c r="CH923" s="17">
        <f t="shared" si="513"/>
        <v>0.79500000000000004</v>
      </c>
      <c r="CI923" s="17">
        <f t="shared" si="514"/>
        <v>0.78100000000000003</v>
      </c>
      <c r="CJ923" s="17">
        <f t="shared" si="515"/>
        <v>0.88300000000000001</v>
      </c>
      <c r="CK923" s="17">
        <f t="shared" si="516"/>
        <v>0.85399999999999998</v>
      </c>
      <c r="CL923" s="17">
        <f t="shared" si="517"/>
        <v>0.872</v>
      </c>
      <c r="CM923" s="16">
        <f t="shared" si="518"/>
        <v>5</v>
      </c>
      <c r="CN923" s="17" t="str">
        <f t="shared" si="531"/>
        <v>ok</v>
      </c>
      <c r="CO923" s="17">
        <f t="shared" si="532"/>
        <v>0.872</v>
      </c>
      <c r="CP923" s="33" t="str">
        <f>IF(CO923&gt;='PAINEL E TARGET'!$T$11,'PAINEL E TARGET'!$S$11,
IF(CO923&gt;='PAINEL E TARGET'!$T$12,'PAINEL E TARGET'!$S$12,
IF(CO923&gt;='PAINEL E TARGET'!$T$13,'PAINEL E TARGET'!$S$13,
IF(CO923&gt;='PAINEL E TARGET'!$T$14,'PAINEL E TARGET'!$S$14,
IF(CO923&gt;='PAINEL E TARGET'!$T$15,'PAINEL E TARGET'!$S$15,
IF(CO923&gt;='PAINEL E TARGET'!$T$16,'PAINEL E TARGET'!$S$16,
IF(CO923&gt;='PAINEL E TARGET'!$T$17,'PAINEL E TARGET'!$S$17,
IF(CO923&gt;='PAINEL E TARGET'!$T$18,'PAINEL E TARGET'!$S$18,'PAINEL E TARGET'!$S$19))))))))</f>
        <v>Não elegível</v>
      </c>
      <c r="CQ923" s="17">
        <f>IFERROR(VLOOKUP($BW923,'PAINEL E TARGET'!$G$1:$Q$99,5,0),0)</f>
        <v>0.25</v>
      </c>
      <c r="CR923" s="17">
        <f>VLOOKUP(CP923,'PAINEL E TARGET'!$S$10:$U$19,3,0)</f>
        <v>0</v>
      </c>
      <c r="CS923" s="16">
        <f t="shared" si="533"/>
        <v>0</v>
      </c>
      <c r="CT923" s="17">
        <f t="shared" si="519"/>
        <v>1.121</v>
      </c>
      <c r="CU923" s="33" t="str">
        <f>IF(CT923&gt;='PAINEL E TARGET'!$T$11,'PAINEL E TARGET'!$S$11,
IF(CT923&gt;='PAINEL E TARGET'!$T$12,'PAINEL E TARGET'!$S$12,
IF(CT923&gt;='PAINEL E TARGET'!$T$13,'PAINEL E TARGET'!$S$13,
IF(CT923&gt;='PAINEL E TARGET'!$T$14,'PAINEL E TARGET'!$S$14,
IF(CT923&gt;='PAINEL E TARGET'!$T$15,'PAINEL E TARGET'!$S$15,
IF(CT923&gt;='PAINEL E TARGET'!$T$16,'PAINEL E TARGET'!$S$16,
IF(CT923&gt;='PAINEL E TARGET'!$T$17,'PAINEL E TARGET'!$S$17,
IF(CT923&gt;='PAINEL E TARGET'!$T$18,'PAINEL E TARGET'!$S$18,'PAINEL E TARGET'!$S$19))))))))</f>
        <v>4. Fx de 110% a 114,9%</v>
      </c>
      <c r="CV923" s="17">
        <f>IFERROR(VLOOKUP($BW923,'PAINEL E TARGET'!$G$1:$Q$99,6,0),0)</f>
        <v>0.2</v>
      </c>
      <c r="CW923" s="17">
        <f>VLOOKUP(CU923,'PAINEL E TARGET'!$S$10:$U$19,3,0)</f>
        <v>1.2</v>
      </c>
      <c r="CX923" s="16">
        <f t="shared" si="534"/>
        <v>396</v>
      </c>
      <c r="CY923" s="17">
        <f t="shared" si="520"/>
        <v>0</v>
      </c>
      <c r="CZ923" s="33" t="str">
        <f>IF(CY923&gt;='PAINEL E TARGET'!$T$11,'PAINEL E TARGET'!$S$11,
IF(CY923&gt;='PAINEL E TARGET'!$T$12,'PAINEL E TARGET'!$S$12,
IF(CY923&gt;='PAINEL E TARGET'!$T$13,'PAINEL E TARGET'!$S$13,
IF(CY923&gt;='PAINEL E TARGET'!$T$14,'PAINEL E TARGET'!$S$14,
IF(CY923&gt;='PAINEL E TARGET'!$T$15,'PAINEL E TARGET'!$S$15,
IF(CY923&gt;='PAINEL E TARGET'!$T$16,'PAINEL E TARGET'!$S$16,
IF(CY923&gt;='PAINEL E TARGET'!$T$17,'PAINEL E TARGET'!$S$17,
IF(CY923&gt;='PAINEL E TARGET'!$T$18,'PAINEL E TARGET'!$S$18,'PAINEL E TARGET'!$S$19))))))))</f>
        <v>Não elegível</v>
      </c>
      <c r="DA923" s="17">
        <f>IFERROR(VLOOKUP($BW923,'PAINEL E TARGET'!$G$1:$Q$99,7,0),0)</f>
        <v>0</v>
      </c>
      <c r="DB923" s="17">
        <f>VLOOKUP(CZ923,'PAINEL E TARGET'!$S$10:$U$19,3,0)</f>
        <v>0</v>
      </c>
      <c r="DC923" s="16">
        <f t="shared" si="535"/>
        <v>0</v>
      </c>
      <c r="DD923" s="17">
        <f t="shared" si="521"/>
        <v>1.056</v>
      </c>
      <c r="DE923" s="33" t="str">
        <f>IF(DD923&gt;='PAINEL E TARGET'!$T$11,'PAINEL E TARGET'!$S$11,
IF(DD923&gt;='PAINEL E TARGET'!$T$12,'PAINEL E TARGET'!$S$12,
IF(DD923&gt;='PAINEL E TARGET'!$T$13,'PAINEL E TARGET'!$S$13,
IF(DD923&gt;='PAINEL E TARGET'!$T$14,'PAINEL E TARGET'!$S$14,
IF(DD923&gt;='PAINEL E TARGET'!$T$15,'PAINEL E TARGET'!$S$15,
IF(DD923&gt;='PAINEL E TARGET'!$T$16,'PAINEL E TARGET'!$S$16,
IF(DD923&gt;='PAINEL E TARGET'!$T$17,'PAINEL E TARGET'!$S$17,
IF(DD923&gt;='PAINEL E TARGET'!$T$18,'PAINEL E TARGET'!$S$18,'PAINEL E TARGET'!$S$19))))))))</f>
        <v>3. Fx de 105% a 109,9%</v>
      </c>
      <c r="DF923" s="17">
        <f>IFERROR(VLOOKUP($BW923,'PAINEL E TARGET'!$G$1:$Q$99,8,0),0)</f>
        <v>0.15</v>
      </c>
      <c r="DG923" s="17">
        <f>VLOOKUP(DE923,'PAINEL E TARGET'!$S$10:$U$19,3,0)</f>
        <v>1.1000000000000001</v>
      </c>
      <c r="DH923" s="16">
        <f t="shared" si="536"/>
        <v>272.25</v>
      </c>
      <c r="DI923" s="17">
        <f t="shared" si="522"/>
        <v>1.214</v>
      </c>
      <c r="DJ923" s="33" t="str">
        <f>IF(DI923&gt;='PAINEL E TARGET'!$T$11,'PAINEL E TARGET'!$S$11,
IF(DI923&gt;='PAINEL E TARGET'!$T$12,'PAINEL E TARGET'!$S$12,
IF(DI923&gt;='PAINEL E TARGET'!$T$13,'PAINEL E TARGET'!$S$13,
IF(DI923&gt;='PAINEL E TARGET'!$T$14,'PAINEL E TARGET'!$S$14,
IF(DI923&gt;='PAINEL E TARGET'!$T$15,'PAINEL E TARGET'!$S$15,
IF(DI923&gt;='PAINEL E TARGET'!$T$16,'PAINEL E TARGET'!$S$16,
IF(DI923&gt;='PAINEL E TARGET'!$T$17,'PAINEL E TARGET'!$S$17,
IF(DI923&gt;='PAINEL E TARGET'!$T$18,'PAINEL E TARGET'!$S$18,'PAINEL E TARGET'!$S$19))))))))</f>
        <v>6. Fx de 120% a 124,9%</v>
      </c>
      <c r="DK923" s="17">
        <f>IFERROR(VLOOKUP($BW923,'PAINEL E TARGET'!$G$1:$Q$99,9,0),0)</f>
        <v>0.05</v>
      </c>
      <c r="DL923" s="17">
        <f>VLOOKUP(DJ923,'PAINEL E TARGET'!$S$10:$U$19,3,0)</f>
        <v>1.4</v>
      </c>
      <c r="DM923" s="16">
        <f t="shared" si="537"/>
        <v>115.49999999999999</v>
      </c>
      <c r="DN923" s="17">
        <f t="shared" si="523"/>
        <v>0.85399999999999998</v>
      </c>
      <c r="DO923" s="33" t="str">
        <f>IF(DN923&gt;='PAINEL E TARGET'!$T$11,'PAINEL E TARGET'!$S$11,
IF(DN923&gt;='PAINEL E TARGET'!$T$12,'PAINEL E TARGET'!$S$12,
IF(DN923&gt;='PAINEL E TARGET'!$T$13,'PAINEL E TARGET'!$S$13,
IF(DN923&gt;='PAINEL E TARGET'!$T$14,'PAINEL E TARGET'!$S$14,
IF(DN923&gt;='PAINEL E TARGET'!$T$15,'PAINEL E TARGET'!$S$15,
IF(DN923&gt;='PAINEL E TARGET'!$T$16,'PAINEL E TARGET'!$S$16,
IF(DN923&gt;='PAINEL E TARGET'!$T$17,'PAINEL E TARGET'!$S$17,
IF(DN923&gt;='PAINEL E TARGET'!$T$18,'PAINEL E TARGET'!$S$18,'PAINEL E TARGET'!$S$19))))))))</f>
        <v>Não elegível</v>
      </c>
      <c r="DP923" s="17">
        <f>IFERROR(VLOOKUP($BW923,'PAINEL E TARGET'!$G$1:$Q$99,10,0),0)</f>
        <v>0</v>
      </c>
      <c r="DQ923" s="17">
        <f>VLOOKUP(DO923,'PAINEL E TARGET'!$S$10:$U$19,3,0)</f>
        <v>0</v>
      </c>
      <c r="DR923" s="16">
        <f t="shared" si="538"/>
        <v>0</v>
      </c>
      <c r="DS923" s="17">
        <f t="shared" si="524"/>
        <v>0.86299999999999999</v>
      </c>
      <c r="DT923" s="16">
        <f>IF(DS923&gt;=1,VLOOKUP(BO923,'PAINEL E TARGET'!$S$1:$W$8,5,0),0)</f>
        <v>0</v>
      </c>
      <c r="DU923" s="16">
        <f t="shared" si="539"/>
        <v>1072.5</v>
      </c>
    </row>
    <row r="924" spans="2:125" s="32" customFormat="1" x14ac:dyDescent="0.2">
      <c r="B924" s="44">
        <v>43541</v>
      </c>
      <c r="C924" s="65">
        <v>1925</v>
      </c>
      <c r="D924" s="66" t="s">
        <v>914</v>
      </c>
      <c r="E924" s="65">
        <v>114</v>
      </c>
      <c r="F924" s="65" t="s">
        <v>1018</v>
      </c>
      <c r="G924" s="67">
        <v>775475.45642194594</v>
      </c>
      <c r="H924" s="67">
        <v>465014.22790982976</v>
      </c>
      <c r="I924" s="67">
        <v>421590.41999999993</v>
      </c>
      <c r="J924" s="68">
        <v>0.90661832412093402</v>
      </c>
      <c r="K924" s="67">
        <v>38273.233661713042</v>
      </c>
      <c r="L924" s="67">
        <v>383044.17354985973</v>
      </c>
      <c r="M924" s="67">
        <v>52567.9</v>
      </c>
      <c r="N924" s="67">
        <v>349720.62</v>
      </c>
      <c r="O924" s="67">
        <v>703679.36869309982</v>
      </c>
      <c r="P924" s="67" t="s">
        <v>1082</v>
      </c>
      <c r="Q924" s="67" t="s">
        <v>1082</v>
      </c>
      <c r="R924" s="67">
        <v>0</v>
      </c>
      <c r="S924" s="67">
        <v>0</v>
      </c>
      <c r="T924" s="68">
        <v>0.10844572101208204</v>
      </c>
      <c r="U924" s="68">
        <v>0.10441893793041869</v>
      </c>
      <c r="V924" s="68">
        <v>0.96286821606161188</v>
      </c>
      <c r="W924" s="67">
        <v>45690.07</v>
      </c>
      <c r="X924" s="67">
        <v>42006.539999999994</v>
      </c>
      <c r="Y924" s="68">
        <v>0.91938007536429678</v>
      </c>
      <c r="Z924" s="68">
        <v>0.19913010610043333</v>
      </c>
      <c r="AA924" s="68">
        <v>0.1838932913124143</v>
      </c>
      <c r="AB924" s="68">
        <v>0.9234831182165183</v>
      </c>
      <c r="AC924" s="67">
        <v>83896.98</v>
      </c>
      <c r="AD924" s="67">
        <v>73978.16</v>
      </c>
      <c r="AE924" s="68">
        <v>0.88177381355085738</v>
      </c>
      <c r="AF924" s="43">
        <v>80</v>
      </c>
      <c r="AG924" s="43">
        <v>64</v>
      </c>
      <c r="AH924" s="43">
        <v>14</v>
      </c>
      <c r="AI924" s="43">
        <v>19</v>
      </c>
      <c r="AJ924" s="67">
        <v>19858.18</v>
      </c>
      <c r="AK924" s="67">
        <v>15544.6</v>
      </c>
      <c r="AL924" s="68">
        <v>0.78278069792901461</v>
      </c>
      <c r="AM924" s="67">
        <v>4240.5200000000004</v>
      </c>
      <c r="AN924" s="67">
        <v>6898.1</v>
      </c>
      <c r="AO924" s="68">
        <v>1.6267108750813579</v>
      </c>
      <c r="AP924" s="67">
        <v>5046.8599999999997</v>
      </c>
      <c r="AQ924" s="67">
        <v>6469.7300000000005</v>
      </c>
      <c r="AR924" s="68">
        <v>1.2819317357723419</v>
      </c>
      <c r="AS924" s="67">
        <v>16544.510000000002</v>
      </c>
      <c r="AT924" s="67">
        <v>13094.11</v>
      </c>
      <c r="AU924" s="68">
        <v>0.7914474348288344</v>
      </c>
      <c r="AV924" s="43">
        <v>1019.74</v>
      </c>
      <c r="AW924" s="43">
        <v>1859.64</v>
      </c>
      <c r="AX924" s="69">
        <v>1.8236413203365565</v>
      </c>
      <c r="AY924" s="43">
        <v>38273.233661713042</v>
      </c>
      <c r="AZ924" s="43">
        <v>52567.9</v>
      </c>
      <c r="BA924" s="43">
        <v>21514.220125159205</v>
      </c>
      <c r="BB924" s="43">
        <v>20600.28</v>
      </c>
      <c r="BC924" s="43">
        <v>63893.300503058068</v>
      </c>
      <c r="BD924" s="43">
        <v>36044.146629152077</v>
      </c>
      <c r="BE924" s="43">
        <v>76644.939999999988</v>
      </c>
      <c r="BF924" s="43">
        <v>140737.13</v>
      </c>
      <c r="BG924" s="43">
        <v>1709.6799999999998</v>
      </c>
      <c r="BH924" s="43">
        <v>30</v>
      </c>
      <c r="BI924" s="44">
        <v>43173</v>
      </c>
      <c r="BJ924" s="44">
        <v>43541</v>
      </c>
      <c r="BK924" s="44">
        <v>43172</v>
      </c>
      <c r="BL924" s="43">
        <f t="shared" si="525"/>
        <v>421590.41999999993</v>
      </c>
      <c r="BM924" s="43">
        <f t="shared" si="526"/>
        <v>402288.52</v>
      </c>
      <c r="BO924" s="16" t="str">
        <f>IFERROR(VLOOKUP($C924,'PORTE LOJA'!A:B,2,0),"PORTE 1")</f>
        <v>PORTE 1</v>
      </c>
      <c r="BP924" s="16">
        <f>VLOOKUP(BO924,'PAINEL E TARGET'!$S$1:$W$8,3,0)</f>
        <v>1650</v>
      </c>
      <c r="BQ924" s="16">
        <f t="shared" si="504"/>
        <v>1</v>
      </c>
      <c r="BR924" s="16">
        <f t="shared" si="505"/>
        <v>1</v>
      </c>
      <c r="BS924" s="16">
        <f t="shared" si="506"/>
        <v>1</v>
      </c>
      <c r="BT924" s="16">
        <f t="shared" si="507"/>
        <v>1</v>
      </c>
      <c r="BU924" s="16">
        <f t="shared" si="508"/>
        <v>1</v>
      </c>
      <c r="BV924" s="16">
        <f t="shared" si="509"/>
        <v>1</v>
      </c>
      <c r="BW924" s="17" t="str">
        <f t="shared" si="527"/>
        <v>111111</v>
      </c>
      <c r="BY924" s="17">
        <f t="shared" si="510"/>
        <v>0.90700000000000003</v>
      </c>
      <c r="BZ924" s="17">
        <f t="shared" si="511"/>
        <v>0.95499999999999996</v>
      </c>
      <c r="CA924" s="17" t="str">
        <f t="shared" si="528"/>
        <v>Sem Retira</v>
      </c>
      <c r="CB924" s="17">
        <f t="shared" si="529"/>
        <v>0.95499999999999996</v>
      </c>
      <c r="CC924" s="33" t="str">
        <f>IF(CB924&gt;='PAINEL E TARGET'!$T$11,'PAINEL E TARGET'!$S$11,
IF(CB924&gt;='PAINEL E TARGET'!$T$12,'PAINEL E TARGET'!$S$12,
IF(CB924&gt;='PAINEL E TARGET'!$T$13,'PAINEL E TARGET'!$S$13,
IF(CB924&gt;='PAINEL E TARGET'!$T$14,'PAINEL E TARGET'!$S$14,
IF(CB924&gt;='PAINEL E TARGET'!$T$15,'PAINEL E TARGET'!$S$15,
IF(CB924&gt;='PAINEL E TARGET'!$T$16,'PAINEL E TARGET'!$S$16,
IF(CB924&gt;='PAINEL E TARGET'!$T$17,'PAINEL E TARGET'!$S$17,
IF(CB924&gt;='PAINEL E TARGET'!$T$18,'PAINEL E TARGET'!$S$18,'PAINEL E TARGET'!$S$19))))))))</f>
        <v>1. Fx de 90% a 99,9%</v>
      </c>
      <c r="CD924" s="17">
        <f>IFERROR(VLOOKUP($BW924,'PAINEL E TARGET'!$G$1:$Q$99,4,0),0)</f>
        <v>0.25</v>
      </c>
      <c r="CE924" s="17">
        <f>VLOOKUP(CC924,'PAINEL E TARGET'!$S$10:$U$19,3,0)</f>
        <v>0.5</v>
      </c>
      <c r="CF924" s="16">
        <f t="shared" si="530"/>
        <v>206.25</v>
      </c>
      <c r="CG924" s="17">
        <f t="shared" si="512"/>
        <v>0.78300000000000003</v>
      </c>
      <c r="CH924" s="17">
        <f t="shared" si="513"/>
        <v>1.627</v>
      </c>
      <c r="CI924" s="17">
        <f t="shared" si="514"/>
        <v>1.282</v>
      </c>
      <c r="CJ924" s="17">
        <f t="shared" si="515"/>
        <v>0.79100000000000004</v>
      </c>
      <c r="CK924" s="17">
        <f t="shared" si="516"/>
        <v>1.8240000000000001</v>
      </c>
      <c r="CL924" s="17">
        <f t="shared" si="517"/>
        <v>0.91900000000000004</v>
      </c>
      <c r="CM924" s="16">
        <f t="shared" si="518"/>
        <v>5</v>
      </c>
      <c r="CN924" s="17" t="str">
        <f t="shared" si="531"/>
        <v>ok</v>
      </c>
      <c r="CO924" s="17">
        <f t="shared" si="532"/>
        <v>0.91900000000000004</v>
      </c>
      <c r="CP924" s="33" t="str">
        <f>IF(CO924&gt;='PAINEL E TARGET'!$T$11,'PAINEL E TARGET'!$S$11,
IF(CO924&gt;='PAINEL E TARGET'!$T$12,'PAINEL E TARGET'!$S$12,
IF(CO924&gt;='PAINEL E TARGET'!$T$13,'PAINEL E TARGET'!$S$13,
IF(CO924&gt;='PAINEL E TARGET'!$T$14,'PAINEL E TARGET'!$S$14,
IF(CO924&gt;='PAINEL E TARGET'!$T$15,'PAINEL E TARGET'!$S$15,
IF(CO924&gt;='PAINEL E TARGET'!$T$16,'PAINEL E TARGET'!$S$16,
IF(CO924&gt;='PAINEL E TARGET'!$T$17,'PAINEL E TARGET'!$S$17,
IF(CO924&gt;='PAINEL E TARGET'!$T$18,'PAINEL E TARGET'!$S$18,'PAINEL E TARGET'!$S$19))))))))</f>
        <v>1. Fx de 90% a 99,9%</v>
      </c>
      <c r="CQ924" s="17">
        <f>IFERROR(VLOOKUP($BW924,'PAINEL E TARGET'!$G$1:$Q$99,5,0),0)</f>
        <v>0.25</v>
      </c>
      <c r="CR924" s="17">
        <f>VLOOKUP(CP924,'PAINEL E TARGET'!$S$10:$U$19,3,0)</f>
        <v>0.5</v>
      </c>
      <c r="CS924" s="16">
        <f t="shared" si="533"/>
        <v>206.25</v>
      </c>
      <c r="CT924" s="17">
        <f t="shared" si="519"/>
        <v>0.88200000000000001</v>
      </c>
      <c r="CU924" s="33" t="str">
        <f>IF(CT924&gt;='PAINEL E TARGET'!$T$11,'PAINEL E TARGET'!$S$11,
IF(CT924&gt;='PAINEL E TARGET'!$T$12,'PAINEL E TARGET'!$S$12,
IF(CT924&gt;='PAINEL E TARGET'!$T$13,'PAINEL E TARGET'!$S$13,
IF(CT924&gt;='PAINEL E TARGET'!$T$14,'PAINEL E TARGET'!$S$14,
IF(CT924&gt;='PAINEL E TARGET'!$T$15,'PAINEL E TARGET'!$S$15,
IF(CT924&gt;='PAINEL E TARGET'!$T$16,'PAINEL E TARGET'!$S$16,
IF(CT924&gt;='PAINEL E TARGET'!$T$17,'PAINEL E TARGET'!$S$17,
IF(CT924&gt;='PAINEL E TARGET'!$T$18,'PAINEL E TARGET'!$S$18,'PAINEL E TARGET'!$S$19))))))))</f>
        <v>Não elegível</v>
      </c>
      <c r="CV924" s="17">
        <f>IFERROR(VLOOKUP($BW924,'PAINEL E TARGET'!$G$1:$Q$99,6,0),0)</f>
        <v>0.2</v>
      </c>
      <c r="CW924" s="17">
        <f>VLOOKUP(CU924,'PAINEL E TARGET'!$S$10:$U$19,3,0)</f>
        <v>0</v>
      </c>
      <c r="CX924" s="16">
        <f t="shared" si="534"/>
        <v>0</v>
      </c>
      <c r="CY924" s="17">
        <f t="shared" si="520"/>
        <v>1.373</v>
      </c>
      <c r="CZ924" s="33" t="str">
        <f>IF(CY924&gt;='PAINEL E TARGET'!$T$11,'PAINEL E TARGET'!$S$11,
IF(CY924&gt;='PAINEL E TARGET'!$T$12,'PAINEL E TARGET'!$S$12,
IF(CY924&gt;='PAINEL E TARGET'!$T$13,'PAINEL E TARGET'!$S$13,
IF(CY924&gt;='PAINEL E TARGET'!$T$14,'PAINEL E TARGET'!$S$14,
IF(CY924&gt;='PAINEL E TARGET'!$T$15,'PAINEL E TARGET'!$S$15,
IF(CY924&gt;='PAINEL E TARGET'!$T$16,'PAINEL E TARGET'!$S$16,
IF(CY924&gt;='PAINEL E TARGET'!$T$17,'PAINEL E TARGET'!$S$17,
IF(CY924&gt;='PAINEL E TARGET'!$T$18,'PAINEL E TARGET'!$S$18,'PAINEL E TARGET'!$S$19))))))))</f>
        <v>8. Fx de 130% ou mais</v>
      </c>
      <c r="DA924" s="17">
        <f>IFERROR(VLOOKUP($BW924,'PAINEL E TARGET'!$G$1:$Q$99,7,0),0)</f>
        <v>0.15</v>
      </c>
      <c r="DB924" s="17">
        <f>VLOOKUP(CZ924,'PAINEL E TARGET'!$S$10:$U$19,3,0)</f>
        <v>1.6</v>
      </c>
      <c r="DC924" s="16">
        <f t="shared" si="535"/>
        <v>396</v>
      </c>
      <c r="DD924" s="17">
        <f t="shared" si="521"/>
        <v>0.95799999999999996</v>
      </c>
      <c r="DE924" s="33" t="str">
        <f>IF(DD924&gt;='PAINEL E TARGET'!$T$11,'PAINEL E TARGET'!$S$11,
IF(DD924&gt;='PAINEL E TARGET'!$T$12,'PAINEL E TARGET'!$S$12,
IF(DD924&gt;='PAINEL E TARGET'!$T$13,'PAINEL E TARGET'!$S$13,
IF(DD924&gt;='PAINEL E TARGET'!$T$14,'PAINEL E TARGET'!$S$14,
IF(DD924&gt;='PAINEL E TARGET'!$T$15,'PAINEL E TARGET'!$S$15,
IF(DD924&gt;='PAINEL E TARGET'!$T$16,'PAINEL E TARGET'!$S$16,
IF(DD924&gt;='PAINEL E TARGET'!$T$17,'PAINEL E TARGET'!$S$17,
IF(DD924&gt;='PAINEL E TARGET'!$T$18,'PAINEL E TARGET'!$S$18,'PAINEL E TARGET'!$S$19))))))))</f>
        <v>1. Fx de 90% a 99,9%</v>
      </c>
      <c r="DF924" s="17">
        <f>IFERROR(VLOOKUP($BW924,'PAINEL E TARGET'!$G$1:$Q$99,8,0),0)</f>
        <v>0.1</v>
      </c>
      <c r="DG924" s="17">
        <f>VLOOKUP(DE924,'PAINEL E TARGET'!$S$10:$U$19,3,0)</f>
        <v>0.5</v>
      </c>
      <c r="DH924" s="16">
        <f t="shared" si="536"/>
        <v>82.5</v>
      </c>
      <c r="DI924" s="17">
        <f t="shared" si="522"/>
        <v>1.357</v>
      </c>
      <c r="DJ924" s="33" t="str">
        <f>IF(DI924&gt;='PAINEL E TARGET'!$T$11,'PAINEL E TARGET'!$S$11,
IF(DI924&gt;='PAINEL E TARGET'!$T$12,'PAINEL E TARGET'!$S$12,
IF(DI924&gt;='PAINEL E TARGET'!$T$13,'PAINEL E TARGET'!$S$13,
IF(DI924&gt;='PAINEL E TARGET'!$T$14,'PAINEL E TARGET'!$S$14,
IF(DI924&gt;='PAINEL E TARGET'!$T$15,'PAINEL E TARGET'!$S$15,
IF(DI924&gt;='PAINEL E TARGET'!$T$16,'PAINEL E TARGET'!$S$16,
IF(DI924&gt;='PAINEL E TARGET'!$T$17,'PAINEL E TARGET'!$S$17,
IF(DI924&gt;='PAINEL E TARGET'!$T$18,'PAINEL E TARGET'!$S$18,'PAINEL E TARGET'!$S$19))))))))</f>
        <v>8. Fx de 130% ou mais</v>
      </c>
      <c r="DK924" s="17">
        <f>IFERROR(VLOOKUP($BW924,'PAINEL E TARGET'!$G$1:$Q$99,9,0),0)</f>
        <v>0.05</v>
      </c>
      <c r="DL924" s="17">
        <f>VLOOKUP(DJ924,'PAINEL E TARGET'!$S$10:$U$19,3,0)</f>
        <v>1.6</v>
      </c>
      <c r="DM924" s="16">
        <f t="shared" si="537"/>
        <v>132.00000000000003</v>
      </c>
      <c r="DN924" s="17">
        <f t="shared" si="523"/>
        <v>1.8240000000000001</v>
      </c>
      <c r="DO924" s="33" t="str">
        <f>IF(DN924&gt;='PAINEL E TARGET'!$T$11,'PAINEL E TARGET'!$S$11,
IF(DN924&gt;='PAINEL E TARGET'!$T$12,'PAINEL E TARGET'!$S$12,
IF(DN924&gt;='PAINEL E TARGET'!$T$13,'PAINEL E TARGET'!$S$13,
IF(DN924&gt;='PAINEL E TARGET'!$T$14,'PAINEL E TARGET'!$S$14,
IF(DN924&gt;='PAINEL E TARGET'!$T$15,'PAINEL E TARGET'!$S$15,
IF(DN924&gt;='PAINEL E TARGET'!$T$16,'PAINEL E TARGET'!$S$16,
IF(DN924&gt;='PAINEL E TARGET'!$T$17,'PAINEL E TARGET'!$S$17,
IF(DN924&gt;='PAINEL E TARGET'!$T$18,'PAINEL E TARGET'!$S$18,'PAINEL E TARGET'!$S$19))))))))</f>
        <v>8. Fx de 130% ou mais</v>
      </c>
      <c r="DP924" s="17">
        <f>IFERROR(VLOOKUP($BW924,'PAINEL E TARGET'!$G$1:$Q$99,10,0),0)</f>
        <v>0</v>
      </c>
      <c r="DQ924" s="17">
        <f>VLOOKUP(DO924,'PAINEL E TARGET'!$S$10:$U$19,3,0)</f>
        <v>1.6</v>
      </c>
      <c r="DR924" s="16">
        <f t="shared" si="538"/>
        <v>0</v>
      </c>
      <c r="DS924" s="17">
        <f t="shared" si="524"/>
        <v>0.8</v>
      </c>
      <c r="DT924" s="16">
        <f>IF(DS924&gt;=1,VLOOKUP(BO924,'PAINEL E TARGET'!$S$1:$W$8,5,0),0)</f>
        <v>0</v>
      </c>
      <c r="DU924" s="16">
        <f t="shared" si="539"/>
        <v>1023</v>
      </c>
    </row>
    <row r="925" spans="2:125" s="32" customFormat="1" x14ac:dyDescent="0.2">
      <c r="B925" s="44">
        <v>43541</v>
      </c>
      <c r="C925" s="65">
        <v>1926</v>
      </c>
      <c r="D925" s="66" t="s">
        <v>915</v>
      </c>
      <c r="E925" s="65">
        <v>514</v>
      </c>
      <c r="F925" s="65" t="s">
        <v>944</v>
      </c>
      <c r="G925" s="67">
        <v>756384.21494672867</v>
      </c>
      <c r="H925" s="67">
        <v>452622.6918175068</v>
      </c>
      <c r="I925" s="67">
        <v>406443.44999999995</v>
      </c>
      <c r="J925" s="68">
        <v>0.8979740904458986</v>
      </c>
      <c r="K925" s="67">
        <v>23515.34450365771</v>
      </c>
      <c r="L925" s="67">
        <v>385950.97624134558</v>
      </c>
      <c r="M925" s="67">
        <v>16179.15</v>
      </c>
      <c r="N925" s="67">
        <v>365412.49</v>
      </c>
      <c r="O925" s="67">
        <v>685891.21428727917</v>
      </c>
      <c r="P925" s="67" t="s">
        <v>1082</v>
      </c>
      <c r="Q925" s="67" t="s">
        <v>1082</v>
      </c>
      <c r="R925" s="67">
        <v>0</v>
      </c>
      <c r="S925" s="67">
        <v>0</v>
      </c>
      <c r="T925" s="68">
        <v>0.11182389779137593</v>
      </c>
      <c r="U925" s="68">
        <v>0.11408711679322954</v>
      </c>
      <c r="V925" s="68">
        <v>1.0202391353418567</v>
      </c>
      <c r="W925" s="67">
        <v>45788.12</v>
      </c>
      <c r="X925" s="67">
        <v>43534.69</v>
      </c>
      <c r="Y925" s="68">
        <v>0.95078570598661838</v>
      </c>
      <c r="Z925" s="68">
        <v>0.16520902104211826</v>
      </c>
      <c r="AA925" s="68">
        <v>0.18835632772248367</v>
      </c>
      <c r="AB925" s="68">
        <v>1.1401092176102432</v>
      </c>
      <c r="AC925" s="67">
        <v>67647.53</v>
      </c>
      <c r="AD925" s="67">
        <v>71875.200000000012</v>
      </c>
      <c r="AE925" s="68">
        <v>1.0624955560092144</v>
      </c>
      <c r="AF925" s="43">
        <v>80</v>
      </c>
      <c r="AG925" s="43">
        <v>66</v>
      </c>
      <c r="AH925" s="43">
        <v>13</v>
      </c>
      <c r="AI925" s="43">
        <v>11</v>
      </c>
      <c r="AJ925" s="67">
        <v>22064.189999999995</v>
      </c>
      <c r="AK925" s="67">
        <v>18679</v>
      </c>
      <c r="AL925" s="68">
        <v>0.8465753784752581</v>
      </c>
      <c r="AM925" s="67">
        <v>5158.74</v>
      </c>
      <c r="AN925" s="67">
        <v>4803.5900000000011</v>
      </c>
      <c r="AO925" s="68">
        <v>0.93115566979533781</v>
      </c>
      <c r="AP925" s="67">
        <v>1175.3500000000001</v>
      </c>
      <c r="AQ925" s="67">
        <v>1327.91</v>
      </c>
      <c r="AR925" s="68">
        <v>1.1297996341515293</v>
      </c>
      <c r="AS925" s="67">
        <v>17389.84</v>
      </c>
      <c r="AT925" s="67">
        <v>18724.189999999999</v>
      </c>
      <c r="AU925" s="68">
        <v>1.0767315857995243</v>
      </c>
      <c r="AV925" s="43">
        <v>2944.2600000000007</v>
      </c>
      <c r="AW925" s="43">
        <v>2104.61</v>
      </c>
      <c r="AX925" s="69">
        <v>0.71481798482470971</v>
      </c>
      <c r="AY925" s="43">
        <v>23515.34450365771</v>
      </c>
      <c r="AZ925" s="43">
        <v>16179.150000000001</v>
      </c>
      <c r="BA925" s="43">
        <v>15895.468077459762</v>
      </c>
      <c r="BB925" s="43">
        <v>17266.91</v>
      </c>
      <c r="BC925" s="43">
        <v>39379.361470184078</v>
      </c>
      <c r="BD925" s="43">
        <v>26683.579958355189</v>
      </c>
      <c r="BE925" s="43">
        <v>77149.86</v>
      </c>
      <c r="BF925" s="43">
        <v>113981.75999999999</v>
      </c>
      <c r="BG925" s="43">
        <v>4946.97</v>
      </c>
      <c r="BH925" s="43">
        <v>30</v>
      </c>
      <c r="BI925" s="44">
        <v>43173</v>
      </c>
      <c r="BJ925" s="44">
        <v>43541</v>
      </c>
      <c r="BK925" s="44">
        <v>43172</v>
      </c>
      <c r="BL925" s="43">
        <f t="shared" si="525"/>
        <v>406443.44999999995</v>
      </c>
      <c r="BM925" s="43">
        <f t="shared" si="526"/>
        <v>381591.64</v>
      </c>
      <c r="BO925" s="16" t="str">
        <f>IFERROR(VLOOKUP($C925,'PORTE LOJA'!A:B,2,0),"PORTE 1")</f>
        <v>PORTE 1</v>
      </c>
      <c r="BP925" s="16">
        <f>VLOOKUP(BO925,'PAINEL E TARGET'!$S$1:$W$8,3,0)</f>
        <v>1650</v>
      </c>
      <c r="BQ925" s="16">
        <f t="shared" si="504"/>
        <v>1</v>
      </c>
      <c r="BR925" s="16">
        <f t="shared" si="505"/>
        <v>1</v>
      </c>
      <c r="BS925" s="16">
        <f t="shared" si="506"/>
        <v>1</v>
      </c>
      <c r="BT925" s="16">
        <f t="shared" si="507"/>
        <v>1</v>
      </c>
      <c r="BU925" s="16">
        <f t="shared" si="508"/>
        <v>1</v>
      </c>
      <c r="BV925" s="16">
        <f t="shared" si="509"/>
        <v>1</v>
      </c>
      <c r="BW925" s="17" t="str">
        <f t="shared" si="527"/>
        <v>111111</v>
      </c>
      <c r="BY925" s="17">
        <f t="shared" si="510"/>
        <v>0.89800000000000002</v>
      </c>
      <c r="BZ925" s="17">
        <f t="shared" si="511"/>
        <v>0.93200000000000005</v>
      </c>
      <c r="CA925" s="17" t="str">
        <f t="shared" si="528"/>
        <v>Sem Retira</v>
      </c>
      <c r="CB925" s="17">
        <f t="shared" si="529"/>
        <v>0.93200000000000005</v>
      </c>
      <c r="CC925" s="33" t="str">
        <f>IF(CB925&gt;='PAINEL E TARGET'!$T$11,'PAINEL E TARGET'!$S$11,
IF(CB925&gt;='PAINEL E TARGET'!$T$12,'PAINEL E TARGET'!$S$12,
IF(CB925&gt;='PAINEL E TARGET'!$T$13,'PAINEL E TARGET'!$S$13,
IF(CB925&gt;='PAINEL E TARGET'!$T$14,'PAINEL E TARGET'!$S$14,
IF(CB925&gt;='PAINEL E TARGET'!$T$15,'PAINEL E TARGET'!$S$15,
IF(CB925&gt;='PAINEL E TARGET'!$T$16,'PAINEL E TARGET'!$S$16,
IF(CB925&gt;='PAINEL E TARGET'!$T$17,'PAINEL E TARGET'!$S$17,
IF(CB925&gt;='PAINEL E TARGET'!$T$18,'PAINEL E TARGET'!$S$18,'PAINEL E TARGET'!$S$19))))))))</f>
        <v>1. Fx de 90% a 99,9%</v>
      </c>
      <c r="CD925" s="17">
        <f>IFERROR(VLOOKUP($BW925,'PAINEL E TARGET'!$G$1:$Q$99,4,0),0)</f>
        <v>0.25</v>
      </c>
      <c r="CE925" s="17">
        <f>VLOOKUP(CC925,'PAINEL E TARGET'!$S$10:$U$19,3,0)</f>
        <v>0.5</v>
      </c>
      <c r="CF925" s="16">
        <f t="shared" si="530"/>
        <v>206.25</v>
      </c>
      <c r="CG925" s="17">
        <f t="shared" si="512"/>
        <v>0.84699999999999998</v>
      </c>
      <c r="CH925" s="17">
        <f t="shared" si="513"/>
        <v>0.93100000000000005</v>
      </c>
      <c r="CI925" s="17">
        <f t="shared" si="514"/>
        <v>1.1299999999999999</v>
      </c>
      <c r="CJ925" s="17">
        <f t="shared" si="515"/>
        <v>1.077</v>
      </c>
      <c r="CK925" s="17">
        <f t="shared" si="516"/>
        <v>0.71499999999999997</v>
      </c>
      <c r="CL925" s="17">
        <f t="shared" si="517"/>
        <v>0.95099999999999996</v>
      </c>
      <c r="CM925" s="16">
        <f t="shared" si="518"/>
        <v>5</v>
      </c>
      <c r="CN925" s="17" t="str">
        <f t="shared" si="531"/>
        <v>ok</v>
      </c>
      <c r="CO925" s="17">
        <f t="shared" si="532"/>
        <v>0.95099999999999996</v>
      </c>
      <c r="CP925" s="33" t="str">
        <f>IF(CO925&gt;='PAINEL E TARGET'!$T$11,'PAINEL E TARGET'!$S$11,
IF(CO925&gt;='PAINEL E TARGET'!$T$12,'PAINEL E TARGET'!$S$12,
IF(CO925&gt;='PAINEL E TARGET'!$T$13,'PAINEL E TARGET'!$S$13,
IF(CO925&gt;='PAINEL E TARGET'!$T$14,'PAINEL E TARGET'!$S$14,
IF(CO925&gt;='PAINEL E TARGET'!$T$15,'PAINEL E TARGET'!$S$15,
IF(CO925&gt;='PAINEL E TARGET'!$T$16,'PAINEL E TARGET'!$S$16,
IF(CO925&gt;='PAINEL E TARGET'!$T$17,'PAINEL E TARGET'!$S$17,
IF(CO925&gt;='PAINEL E TARGET'!$T$18,'PAINEL E TARGET'!$S$18,'PAINEL E TARGET'!$S$19))))))))</f>
        <v>1. Fx de 90% a 99,9%</v>
      </c>
      <c r="CQ925" s="17">
        <f>IFERROR(VLOOKUP($BW925,'PAINEL E TARGET'!$G$1:$Q$99,5,0),0)</f>
        <v>0.25</v>
      </c>
      <c r="CR925" s="17">
        <f>VLOOKUP(CP925,'PAINEL E TARGET'!$S$10:$U$19,3,0)</f>
        <v>0.5</v>
      </c>
      <c r="CS925" s="16">
        <f t="shared" si="533"/>
        <v>206.25</v>
      </c>
      <c r="CT925" s="17">
        <f t="shared" si="519"/>
        <v>1.0620000000000001</v>
      </c>
      <c r="CU925" s="33" t="str">
        <f>IF(CT925&gt;='PAINEL E TARGET'!$T$11,'PAINEL E TARGET'!$S$11,
IF(CT925&gt;='PAINEL E TARGET'!$T$12,'PAINEL E TARGET'!$S$12,
IF(CT925&gt;='PAINEL E TARGET'!$T$13,'PAINEL E TARGET'!$S$13,
IF(CT925&gt;='PAINEL E TARGET'!$T$14,'PAINEL E TARGET'!$S$14,
IF(CT925&gt;='PAINEL E TARGET'!$T$15,'PAINEL E TARGET'!$S$15,
IF(CT925&gt;='PAINEL E TARGET'!$T$16,'PAINEL E TARGET'!$S$16,
IF(CT925&gt;='PAINEL E TARGET'!$T$17,'PAINEL E TARGET'!$S$17,
IF(CT925&gt;='PAINEL E TARGET'!$T$18,'PAINEL E TARGET'!$S$18,'PAINEL E TARGET'!$S$19))))))))</f>
        <v>3. Fx de 105% a 109,9%</v>
      </c>
      <c r="CV925" s="17">
        <f>IFERROR(VLOOKUP($BW925,'PAINEL E TARGET'!$G$1:$Q$99,6,0),0)</f>
        <v>0.2</v>
      </c>
      <c r="CW925" s="17">
        <f>VLOOKUP(CU925,'PAINEL E TARGET'!$S$10:$U$19,3,0)</f>
        <v>1.1000000000000001</v>
      </c>
      <c r="CX925" s="16">
        <f t="shared" si="534"/>
        <v>363.00000000000006</v>
      </c>
      <c r="CY925" s="17">
        <f t="shared" si="520"/>
        <v>0.68799999999999994</v>
      </c>
      <c r="CZ925" s="33" t="str">
        <f>IF(CY925&gt;='PAINEL E TARGET'!$T$11,'PAINEL E TARGET'!$S$11,
IF(CY925&gt;='PAINEL E TARGET'!$T$12,'PAINEL E TARGET'!$S$12,
IF(CY925&gt;='PAINEL E TARGET'!$T$13,'PAINEL E TARGET'!$S$13,
IF(CY925&gt;='PAINEL E TARGET'!$T$14,'PAINEL E TARGET'!$S$14,
IF(CY925&gt;='PAINEL E TARGET'!$T$15,'PAINEL E TARGET'!$S$15,
IF(CY925&gt;='PAINEL E TARGET'!$T$16,'PAINEL E TARGET'!$S$16,
IF(CY925&gt;='PAINEL E TARGET'!$T$17,'PAINEL E TARGET'!$S$17,
IF(CY925&gt;='PAINEL E TARGET'!$T$18,'PAINEL E TARGET'!$S$18,'PAINEL E TARGET'!$S$19))))))))</f>
        <v>Não elegível</v>
      </c>
      <c r="DA925" s="17">
        <f>IFERROR(VLOOKUP($BW925,'PAINEL E TARGET'!$G$1:$Q$99,7,0),0)</f>
        <v>0.15</v>
      </c>
      <c r="DB925" s="17">
        <f>VLOOKUP(CZ925,'PAINEL E TARGET'!$S$10:$U$19,3,0)</f>
        <v>0</v>
      </c>
      <c r="DC925" s="16">
        <f t="shared" si="535"/>
        <v>0</v>
      </c>
      <c r="DD925" s="17">
        <f t="shared" si="521"/>
        <v>1.0860000000000001</v>
      </c>
      <c r="DE925" s="33" t="str">
        <f>IF(DD925&gt;='PAINEL E TARGET'!$T$11,'PAINEL E TARGET'!$S$11,
IF(DD925&gt;='PAINEL E TARGET'!$T$12,'PAINEL E TARGET'!$S$12,
IF(DD925&gt;='PAINEL E TARGET'!$T$13,'PAINEL E TARGET'!$S$13,
IF(DD925&gt;='PAINEL E TARGET'!$T$14,'PAINEL E TARGET'!$S$14,
IF(DD925&gt;='PAINEL E TARGET'!$T$15,'PAINEL E TARGET'!$S$15,
IF(DD925&gt;='PAINEL E TARGET'!$T$16,'PAINEL E TARGET'!$S$16,
IF(DD925&gt;='PAINEL E TARGET'!$T$17,'PAINEL E TARGET'!$S$17,
IF(DD925&gt;='PAINEL E TARGET'!$T$18,'PAINEL E TARGET'!$S$18,'PAINEL E TARGET'!$S$19))))))))</f>
        <v>3. Fx de 105% a 109,9%</v>
      </c>
      <c r="DF925" s="17">
        <f>IFERROR(VLOOKUP($BW925,'PAINEL E TARGET'!$G$1:$Q$99,8,0),0)</f>
        <v>0.1</v>
      </c>
      <c r="DG925" s="17">
        <f>VLOOKUP(DE925,'PAINEL E TARGET'!$S$10:$U$19,3,0)</f>
        <v>1.1000000000000001</v>
      </c>
      <c r="DH925" s="16">
        <f t="shared" si="536"/>
        <v>181.50000000000003</v>
      </c>
      <c r="DI925" s="17">
        <f t="shared" si="522"/>
        <v>0.84599999999999997</v>
      </c>
      <c r="DJ925" s="33" t="str">
        <f>IF(DI925&gt;='PAINEL E TARGET'!$T$11,'PAINEL E TARGET'!$S$11,
IF(DI925&gt;='PAINEL E TARGET'!$T$12,'PAINEL E TARGET'!$S$12,
IF(DI925&gt;='PAINEL E TARGET'!$T$13,'PAINEL E TARGET'!$S$13,
IF(DI925&gt;='PAINEL E TARGET'!$T$14,'PAINEL E TARGET'!$S$14,
IF(DI925&gt;='PAINEL E TARGET'!$T$15,'PAINEL E TARGET'!$S$15,
IF(DI925&gt;='PAINEL E TARGET'!$T$16,'PAINEL E TARGET'!$S$16,
IF(DI925&gt;='PAINEL E TARGET'!$T$17,'PAINEL E TARGET'!$S$17,
IF(DI925&gt;='PAINEL E TARGET'!$T$18,'PAINEL E TARGET'!$S$18,'PAINEL E TARGET'!$S$19))))))))</f>
        <v>Não elegível</v>
      </c>
      <c r="DK925" s="17">
        <f>IFERROR(VLOOKUP($BW925,'PAINEL E TARGET'!$G$1:$Q$99,9,0),0)</f>
        <v>0.05</v>
      </c>
      <c r="DL925" s="17">
        <f>VLOOKUP(DJ925,'PAINEL E TARGET'!$S$10:$U$19,3,0)</f>
        <v>0</v>
      </c>
      <c r="DM925" s="16">
        <f t="shared" si="537"/>
        <v>0</v>
      </c>
      <c r="DN925" s="17">
        <f t="shared" si="523"/>
        <v>0.71499999999999997</v>
      </c>
      <c r="DO925" s="33" t="str">
        <f>IF(DN925&gt;='PAINEL E TARGET'!$T$11,'PAINEL E TARGET'!$S$11,
IF(DN925&gt;='PAINEL E TARGET'!$T$12,'PAINEL E TARGET'!$S$12,
IF(DN925&gt;='PAINEL E TARGET'!$T$13,'PAINEL E TARGET'!$S$13,
IF(DN925&gt;='PAINEL E TARGET'!$T$14,'PAINEL E TARGET'!$S$14,
IF(DN925&gt;='PAINEL E TARGET'!$T$15,'PAINEL E TARGET'!$S$15,
IF(DN925&gt;='PAINEL E TARGET'!$T$16,'PAINEL E TARGET'!$S$16,
IF(DN925&gt;='PAINEL E TARGET'!$T$17,'PAINEL E TARGET'!$S$17,
IF(DN925&gt;='PAINEL E TARGET'!$T$18,'PAINEL E TARGET'!$S$18,'PAINEL E TARGET'!$S$19))))))))</f>
        <v>Não elegível</v>
      </c>
      <c r="DP925" s="17">
        <f>IFERROR(VLOOKUP($BW925,'PAINEL E TARGET'!$G$1:$Q$99,10,0),0)</f>
        <v>0</v>
      </c>
      <c r="DQ925" s="17">
        <f>VLOOKUP(DO925,'PAINEL E TARGET'!$S$10:$U$19,3,0)</f>
        <v>0</v>
      </c>
      <c r="DR925" s="16">
        <f t="shared" si="538"/>
        <v>0</v>
      </c>
      <c r="DS925" s="17">
        <f t="shared" si="524"/>
        <v>0.82499999999999996</v>
      </c>
      <c r="DT925" s="16">
        <f>IF(DS925&gt;=1,VLOOKUP(BO925,'PAINEL E TARGET'!$S$1:$W$8,5,0),0)</f>
        <v>0</v>
      </c>
      <c r="DU925" s="16">
        <f t="shared" si="539"/>
        <v>957</v>
      </c>
    </row>
    <row r="926" spans="2:125" s="32" customFormat="1" x14ac:dyDescent="0.2">
      <c r="B926" s="44">
        <v>43541</v>
      </c>
      <c r="C926" s="65">
        <v>1932</v>
      </c>
      <c r="D926" s="66" t="s">
        <v>916</v>
      </c>
      <c r="E926" s="65">
        <v>118</v>
      </c>
      <c r="F926" s="65" t="s">
        <v>1018</v>
      </c>
      <c r="G926" s="67">
        <v>1115371.2890371294</v>
      </c>
      <c r="H926" s="67">
        <v>612922.68292468996</v>
      </c>
      <c r="I926" s="67">
        <v>545153.75</v>
      </c>
      <c r="J926" s="68">
        <v>0.88943314579040178</v>
      </c>
      <c r="K926" s="67">
        <v>71766.830693804164</v>
      </c>
      <c r="L926" s="67">
        <v>466575.30067760171</v>
      </c>
      <c r="M926" s="67">
        <v>85219.36</v>
      </c>
      <c r="N926" s="67">
        <v>429176.6</v>
      </c>
      <c r="O926" s="67">
        <v>983177.17220248771</v>
      </c>
      <c r="P926" s="67" t="s">
        <v>1082</v>
      </c>
      <c r="Q926" s="67" t="s">
        <v>1082</v>
      </c>
      <c r="R926" s="67">
        <v>0</v>
      </c>
      <c r="S926" s="67">
        <v>49.9</v>
      </c>
      <c r="T926" s="68">
        <v>0.10299364803336851</v>
      </c>
      <c r="U926" s="68">
        <v>8.3549003767447935E-2</v>
      </c>
      <c r="V926" s="68">
        <v>0.81120540307863664</v>
      </c>
      <c r="W926" s="67">
        <v>55445.82</v>
      </c>
      <c r="X926" s="67">
        <v>42977.27</v>
      </c>
      <c r="Y926" s="68">
        <v>0.77512191180507384</v>
      </c>
      <c r="Z926" s="68">
        <v>0.16504686299334173</v>
      </c>
      <c r="AA926" s="68">
        <v>0.17688239619922366</v>
      </c>
      <c r="AB926" s="68">
        <v>1.0717101372981528</v>
      </c>
      <c r="AC926" s="67">
        <v>88851.68</v>
      </c>
      <c r="AD926" s="67">
        <v>90987.59</v>
      </c>
      <c r="AE926" s="68">
        <v>1.0240390502464332</v>
      </c>
      <c r="AF926" s="43">
        <v>80</v>
      </c>
      <c r="AG926" s="43">
        <v>66</v>
      </c>
      <c r="AH926" s="43">
        <v>23</v>
      </c>
      <c r="AI926" s="43">
        <v>19</v>
      </c>
      <c r="AJ926" s="67">
        <v>24882.239999999998</v>
      </c>
      <c r="AK926" s="67">
        <v>15981.5</v>
      </c>
      <c r="AL926" s="68">
        <v>0.64228542124824783</v>
      </c>
      <c r="AM926" s="67">
        <v>6945.03</v>
      </c>
      <c r="AN926" s="67">
        <v>5546.5800000000008</v>
      </c>
      <c r="AO926" s="68">
        <v>0.79864017866013548</v>
      </c>
      <c r="AP926" s="67">
        <v>5725.91</v>
      </c>
      <c r="AQ926" s="67">
        <v>4185.92</v>
      </c>
      <c r="AR926" s="68">
        <v>0.73104886384871581</v>
      </c>
      <c r="AS926" s="67">
        <v>17892.640000000003</v>
      </c>
      <c r="AT926" s="67">
        <v>17263.27</v>
      </c>
      <c r="AU926" s="68">
        <v>0.96482520187071319</v>
      </c>
      <c r="AV926" s="43">
        <v>690.75</v>
      </c>
      <c r="AW926" s="43">
        <v>334.95</v>
      </c>
      <c r="AX926" s="69">
        <v>0.48490770901194352</v>
      </c>
      <c r="AY926" s="43">
        <v>71766.830693804164</v>
      </c>
      <c r="AZ926" s="43">
        <v>85219.36</v>
      </c>
      <c r="BA926" s="43">
        <v>29848.480193434923</v>
      </c>
      <c r="BB926" s="43">
        <v>31958.48</v>
      </c>
      <c r="BC926" s="43">
        <v>130913.57110878734</v>
      </c>
      <c r="BD926" s="43">
        <v>54541.402061994624</v>
      </c>
      <c r="BE926" s="43">
        <v>101742.38</v>
      </c>
      <c r="BF926" s="43">
        <v>163041.90000000002</v>
      </c>
      <c r="BG926" s="43">
        <v>1262.9699999999998</v>
      </c>
      <c r="BH926" s="43">
        <v>49</v>
      </c>
      <c r="BI926" s="44">
        <v>43173</v>
      </c>
      <c r="BJ926" s="44">
        <v>43541</v>
      </c>
      <c r="BK926" s="44">
        <v>43172</v>
      </c>
      <c r="BL926" s="43">
        <f t="shared" si="525"/>
        <v>545203.65</v>
      </c>
      <c r="BM926" s="43">
        <f t="shared" si="526"/>
        <v>514445.86</v>
      </c>
      <c r="BO926" s="16" t="str">
        <f>IFERROR(VLOOKUP($C926,'PORTE LOJA'!A:B,2,0),"PORTE 1")</f>
        <v>PORTE 2</v>
      </c>
      <c r="BP926" s="16">
        <f>VLOOKUP(BO926,'PAINEL E TARGET'!$S$1:$W$8,3,0)</f>
        <v>1875</v>
      </c>
      <c r="BQ926" s="16">
        <f t="shared" si="504"/>
        <v>1</v>
      </c>
      <c r="BR926" s="16">
        <f t="shared" si="505"/>
        <v>1</v>
      </c>
      <c r="BS926" s="16">
        <f t="shared" si="506"/>
        <v>1</v>
      </c>
      <c r="BT926" s="16">
        <f t="shared" si="507"/>
        <v>1</v>
      </c>
      <c r="BU926" s="16">
        <f t="shared" si="508"/>
        <v>1</v>
      </c>
      <c r="BV926" s="16">
        <f t="shared" si="509"/>
        <v>1</v>
      </c>
      <c r="BW926" s="17" t="str">
        <f t="shared" si="527"/>
        <v>111111</v>
      </c>
      <c r="BY926" s="17">
        <f t="shared" si="510"/>
        <v>0.89</v>
      </c>
      <c r="BZ926" s="17">
        <f t="shared" si="511"/>
        <v>0.95599999999999996</v>
      </c>
      <c r="CA926" s="17" t="str">
        <f t="shared" si="528"/>
        <v>Sem Retira</v>
      </c>
      <c r="CB926" s="17">
        <f t="shared" si="529"/>
        <v>0.95599999999999996</v>
      </c>
      <c r="CC926" s="33" t="str">
        <f>IF(CB926&gt;='PAINEL E TARGET'!$T$11,'PAINEL E TARGET'!$S$11,
IF(CB926&gt;='PAINEL E TARGET'!$T$12,'PAINEL E TARGET'!$S$12,
IF(CB926&gt;='PAINEL E TARGET'!$T$13,'PAINEL E TARGET'!$S$13,
IF(CB926&gt;='PAINEL E TARGET'!$T$14,'PAINEL E TARGET'!$S$14,
IF(CB926&gt;='PAINEL E TARGET'!$T$15,'PAINEL E TARGET'!$S$15,
IF(CB926&gt;='PAINEL E TARGET'!$T$16,'PAINEL E TARGET'!$S$16,
IF(CB926&gt;='PAINEL E TARGET'!$T$17,'PAINEL E TARGET'!$S$17,
IF(CB926&gt;='PAINEL E TARGET'!$T$18,'PAINEL E TARGET'!$S$18,'PAINEL E TARGET'!$S$19))))))))</f>
        <v>1. Fx de 90% a 99,9%</v>
      </c>
      <c r="CD926" s="17">
        <f>IFERROR(VLOOKUP($BW926,'PAINEL E TARGET'!$G$1:$Q$99,4,0),0)</f>
        <v>0.25</v>
      </c>
      <c r="CE926" s="17">
        <f>VLOOKUP(CC926,'PAINEL E TARGET'!$S$10:$U$19,3,0)</f>
        <v>0.5</v>
      </c>
      <c r="CF926" s="16">
        <f t="shared" si="530"/>
        <v>234.375</v>
      </c>
      <c r="CG926" s="17">
        <f t="shared" si="512"/>
        <v>0.64200000000000002</v>
      </c>
      <c r="CH926" s="17">
        <f t="shared" si="513"/>
        <v>0.79900000000000004</v>
      </c>
      <c r="CI926" s="17">
        <f t="shared" si="514"/>
        <v>0.73099999999999998</v>
      </c>
      <c r="CJ926" s="17">
        <f t="shared" si="515"/>
        <v>0.96499999999999997</v>
      </c>
      <c r="CK926" s="17">
        <f t="shared" si="516"/>
        <v>0.48499999999999999</v>
      </c>
      <c r="CL926" s="17">
        <f t="shared" si="517"/>
        <v>0.77500000000000002</v>
      </c>
      <c r="CM926" s="16">
        <f t="shared" si="518"/>
        <v>3</v>
      </c>
      <c r="CN926" s="17" t="str">
        <f t="shared" si="531"/>
        <v>não ok</v>
      </c>
      <c r="CO926" s="17">
        <f t="shared" si="532"/>
        <v>0</v>
      </c>
      <c r="CP926" s="33" t="str">
        <f>IF(CO926&gt;='PAINEL E TARGET'!$T$11,'PAINEL E TARGET'!$S$11,
IF(CO926&gt;='PAINEL E TARGET'!$T$12,'PAINEL E TARGET'!$S$12,
IF(CO926&gt;='PAINEL E TARGET'!$T$13,'PAINEL E TARGET'!$S$13,
IF(CO926&gt;='PAINEL E TARGET'!$T$14,'PAINEL E TARGET'!$S$14,
IF(CO926&gt;='PAINEL E TARGET'!$T$15,'PAINEL E TARGET'!$S$15,
IF(CO926&gt;='PAINEL E TARGET'!$T$16,'PAINEL E TARGET'!$S$16,
IF(CO926&gt;='PAINEL E TARGET'!$T$17,'PAINEL E TARGET'!$S$17,
IF(CO926&gt;='PAINEL E TARGET'!$T$18,'PAINEL E TARGET'!$S$18,'PAINEL E TARGET'!$S$19))))))))</f>
        <v>Não elegível</v>
      </c>
      <c r="CQ926" s="17">
        <f>IFERROR(VLOOKUP($BW926,'PAINEL E TARGET'!$G$1:$Q$99,5,0),0)</f>
        <v>0.25</v>
      </c>
      <c r="CR926" s="17">
        <f>VLOOKUP(CP926,'PAINEL E TARGET'!$S$10:$U$19,3,0)</f>
        <v>0</v>
      </c>
      <c r="CS926" s="16">
        <f t="shared" si="533"/>
        <v>0</v>
      </c>
      <c r="CT926" s="17">
        <f t="shared" si="519"/>
        <v>1.024</v>
      </c>
      <c r="CU926" s="33" t="str">
        <f>IF(CT926&gt;='PAINEL E TARGET'!$T$11,'PAINEL E TARGET'!$S$11,
IF(CT926&gt;='PAINEL E TARGET'!$T$12,'PAINEL E TARGET'!$S$12,
IF(CT926&gt;='PAINEL E TARGET'!$T$13,'PAINEL E TARGET'!$S$13,
IF(CT926&gt;='PAINEL E TARGET'!$T$14,'PAINEL E TARGET'!$S$14,
IF(CT926&gt;='PAINEL E TARGET'!$T$15,'PAINEL E TARGET'!$S$15,
IF(CT926&gt;='PAINEL E TARGET'!$T$16,'PAINEL E TARGET'!$S$16,
IF(CT926&gt;='PAINEL E TARGET'!$T$17,'PAINEL E TARGET'!$S$17,
IF(CT926&gt;='PAINEL E TARGET'!$T$18,'PAINEL E TARGET'!$S$18,'PAINEL E TARGET'!$S$19))))))))</f>
        <v>2. Fx de 100% a 104,9%</v>
      </c>
      <c r="CV926" s="17">
        <f>IFERROR(VLOOKUP($BW926,'PAINEL E TARGET'!$G$1:$Q$99,6,0),0)</f>
        <v>0.2</v>
      </c>
      <c r="CW926" s="17">
        <f>VLOOKUP(CU926,'PAINEL E TARGET'!$S$10:$U$19,3,0)</f>
        <v>1</v>
      </c>
      <c r="CX926" s="16">
        <f t="shared" si="534"/>
        <v>375</v>
      </c>
      <c r="CY926" s="17">
        <f t="shared" si="520"/>
        <v>1.1870000000000001</v>
      </c>
      <c r="CZ926" s="33" t="str">
        <f>IF(CY926&gt;='PAINEL E TARGET'!$T$11,'PAINEL E TARGET'!$S$11,
IF(CY926&gt;='PAINEL E TARGET'!$T$12,'PAINEL E TARGET'!$S$12,
IF(CY926&gt;='PAINEL E TARGET'!$T$13,'PAINEL E TARGET'!$S$13,
IF(CY926&gt;='PAINEL E TARGET'!$T$14,'PAINEL E TARGET'!$S$14,
IF(CY926&gt;='PAINEL E TARGET'!$T$15,'PAINEL E TARGET'!$S$15,
IF(CY926&gt;='PAINEL E TARGET'!$T$16,'PAINEL E TARGET'!$S$16,
IF(CY926&gt;='PAINEL E TARGET'!$T$17,'PAINEL E TARGET'!$S$17,
IF(CY926&gt;='PAINEL E TARGET'!$T$18,'PAINEL E TARGET'!$S$18,'PAINEL E TARGET'!$S$19))))))))</f>
        <v>5. Fx de 115% a 119,9%</v>
      </c>
      <c r="DA926" s="17">
        <f>IFERROR(VLOOKUP($BW926,'PAINEL E TARGET'!$G$1:$Q$99,7,0),0)</f>
        <v>0.15</v>
      </c>
      <c r="DB926" s="17">
        <f>VLOOKUP(CZ926,'PAINEL E TARGET'!$S$10:$U$19,3,0)</f>
        <v>1.3</v>
      </c>
      <c r="DC926" s="16">
        <f t="shared" si="535"/>
        <v>365.625</v>
      </c>
      <c r="DD926" s="17">
        <f t="shared" si="521"/>
        <v>1.071</v>
      </c>
      <c r="DE926" s="33" t="str">
        <f>IF(DD926&gt;='PAINEL E TARGET'!$T$11,'PAINEL E TARGET'!$S$11,
IF(DD926&gt;='PAINEL E TARGET'!$T$12,'PAINEL E TARGET'!$S$12,
IF(DD926&gt;='PAINEL E TARGET'!$T$13,'PAINEL E TARGET'!$S$13,
IF(DD926&gt;='PAINEL E TARGET'!$T$14,'PAINEL E TARGET'!$S$14,
IF(DD926&gt;='PAINEL E TARGET'!$T$15,'PAINEL E TARGET'!$S$15,
IF(DD926&gt;='PAINEL E TARGET'!$T$16,'PAINEL E TARGET'!$S$16,
IF(DD926&gt;='PAINEL E TARGET'!$T$17,'PAINEL E TARGET'!$S$17,
IF(DD926&gt;='PAINEL E TARGET'!$T$18,'PAINEL E TARGET'!$S$18,'PAINEL E TARGET'!$S$19))))))))</f>
        <v>3. Fx de 105% a 109,9%</v>
      </c>
      <c r="DF926" s="17">
        <f>IFERROR(VLOOKUP($BW926,'PAINEL E TARGET'!$G$1:$Q$99,8,0),0)</f>
        <v>0.1</v>
      </c>
      <c r="DG926" s="17">
        <f>VLOOKUP(DE926,'PAINEL E TARGET'!$S$10:$U$19,3,0)</f>
        <v>1.1000000000000001</v>
      </c>
      <c r="DH926" s="16">
        <f t="shared" si="536"/>
        <v>206.25000000000003</v>
      </c>
      <c r="DI926" s="17">
        <f t="shared" si="522"/>
        <v>0.82599999999999996</v>
      </c>
      <c r="DJ926" s="33" t="str">
        <f>IF(DI926&gt;='PAINEL E TARGET'!$T$11,'PAINEL E TARGET'!$S$11,
IF(DI926&gt;='PAINEL E TARGET'!$T$12,'PAINEL E TARGET'!$S$12,
IF(DI926&gt;='PAINEL E TARGET'!$T$13,'PAINEL E TARGET'!$S$13,
IF(DI926&gt;='PAINEL E TARGET'!$T$14,'PAINEL E TARGET'!$S$14,
IF(DI926&gt;='PAINEL E TARGET'!$T$15,'PAINEL E TARGET'!$S$15,
IF(DI926&gt;='PAINEL E TARGET'!$T$16,'PAINEL E TARGET'!$S$16,
IF(DI926&gt;='PAINEL E TARGET'!$T$17,'PAINEL E TARGET'!$S$17,
IF(DI926&gt;='PAINEL E TARGET'!$T$18,'PAINEL E TARGET'!$S$18,'PAINEL E TARGET'!$S$19))))))))</f>
        <v>Não elegível</v>
      </c>
      <c r="DK926" s="17">
        <f>IFERROR(VLOOKUP($BW926,'PAINEL E TARGET'!$G$1:$Q$99,9,0),0)</f>
        <v>0.05</v>
      </c>
      <c r="DL926" s="17">
        <f>VLOOKUP(DJ926,'PAINEL E TARGET'!$S$10:$U$19,3,0)</f>
        <v>0</v>
      </c>
      <c r="DM926" s="16">
        <f t="shared" si="537"/>
        <v>0</v>
      </c>
      <c r="DN926" s="17">
        <f t="shared" si="523"/>
        <v>0.48499999999999999</v>
      </c>
      <c r="DO926" s="33" t="str">
        <f>IF(DN926&gt;='PAINEL E TARGET'!$T$11,'PAINEL E TARGET'!$S$11,
IF(DN926&gt;='PAINEL E TARGET'!$T$12,'PAINEL E TARGET'!$S$12,
IF(DN926&gt;='PAINEL E TARGET'!$T$13,'PAINEL E TARGET'!$S$13,
IF(DN926&gt;='PAINEL E TARGET'!$T$14,'PAINEL E TARGET'!$S$14,
IF(DN926&gt;='PAINEL E TARGET'!$T$15,'PAINEL E TARGET'!$S$15,
IF(DN926&gt;='PAINEL E TARGET'!$T$16,'PAINEL E TARGET'!$S$16,
IF(DN926&gt;='PAINEL E TARGET'!$T$17,'PAINEL E TARGET'!$S$17,
IF(DN926&gt;='PAINEL E TARGET'!$T$18,'PAINEL E TARGET'!$S$18,'PAINEL E TARGET'!$S$19))))))))</f>
        <v>Não elegível</v>
      </c>
      <c r="DP926" s="17">
        <f>IFERROR(VLOOKUP($BW926,'PAINEL E TARGET'!$G$1:$Q$99,10,0),0)</f>
        <v>0</v>
      </c>
      <c r="DQ926" s="17">
        <f>VLOOKUP(DO926,'PAINEL E TARGET'!$S$10:$U$19,3,0)</f>
        <v>0</v>
      </c>
      <c r="DR926" s="16">
        <f t="shared" si="538"/>
        <v>0</v>
      </c>
      <c r="DS926" s="17">
        <f t="shared" si="524"/>
        <v>0.82499999999999996</v>
      </c>
      <c r="DT926" s="16">
        <f>IF(DS926&gt;=1,VLOOKUP(BO926,'PAINEL E TARGET'!$S$1:$W$8,5,0),0)</f>
        <v>0</v>
      </c>
      <c r="DU926" s="16">
        <f t="shared" si="539"/>
        <v>1181.25</v>
      </c>
    </row>
    <row r="927" spans="2:125" s="32" customFormat="1" x14ac:dyDescent="0.2">
      <c r="B927" s="44">
        <v>43541</v>
      </c>
      <c r="C927" s="65">
        <v>1937</v>
      </c>
      <c r="D927" s="66" t="s">
        <v>917</v>
      </c>
      <c r="E927" s="65">
        <v>414</v>
      </c>
      <c r="F927" s="65" t="s">
        <v>1020</v>
      </c>
      <c r="G927" s="67">
        <v>804036.98158327106</v>
      </c>
      <c r="H927" s="67">
        <v>426455.59883160371</v>
      </c>
      <c r="I927" s="67">
        <v>363740.07000000007</v>
      </c>
      <c r="J927" s="68">
        <v>0.85293772903103948</v>
      </c>
      <c r="K927" s="67">
        <v>10937.783700256838</v>
      </c>
      <c r="L927" s="67">
        <v>376824.98640975892</v>
      </c>
      <c r="M927" s="67">
        <v>14974.05</v>
      </c>
      <c r="N927" s="67">
        <v>335637.72</v>
      </c>
      <c r="O927" s="67">
        <v>731981.90587100713</v>
      </c>
      <c r="P927" s="67" t="s">
        <v>1082</v>
      </c>
      <c r="Q927" s="67" t="s">
        <v>1082</v>
      </c>
      <c r="R927" s="67">
        <v>0</v>
      </c>
      <c r="S927" s="67">
        <v>89.9</v>
      </c>
      <c r="T927" s="68">
        <v>0.10545143358759966</v>
      </c>
      <c r="U927" s="68">
        <v>0.10195114100134174</v>
      </c>
      <c r="V927" s="68">
        <v>0.96680659079565578</v>
      </c>
      <c r="W927" s="67">
        <v>40890.14</v>
      </c>
      <c r="X927" s="67">
        <v>35745.270000000004</v>
      </c>
      <c r="Y927" s="68">
        <v>0.8741782248727934</v>
      </c>
      <c r="Z927" s="68">
        <v>0.14662072891595399</v>
      </c>
      <c r="AA927" s="68">
        <v>0.10140886029011519</v>
      </c>
      <c r="AB927" s="68">
        <v>0.6916406775487034</v>
      </c>
      <c r="AC927" s="67">
        <v>56854.060000000005</v>
      </c>
      <c r="AD927" s="67">
        <v>35555.14</v>
      </c>
      <c r="AE927" s="68">
        <v>0.62537556684606155</v>
      </c>
      <c r="AF927" s="43">
        <v>80</v>
      </c>
      <c r="AG927" s="43">
        <v>86</v>
      </c>
      <c r="AH927" s="43">
        <v>15</v>
      </c>
      <c r="AI927" s="43">
        <v>15</v>
      </c>
      <c r="AJ927" s="67">
        <v>17825.149999999998</v>
      </c>
      <c r="AK927" s="67">
        <v>19343</v>
      </c>
      <c r="AL927" s="68">
        <v>1.0851521586073611</v>
      </c>
      <c r="AM927" s="67">
        <v>6937.9900000000007</v>
      </c>
      <c r="AN927" s="67">
        <v>2215.7799999999997</v>
      </c>
      <c r="AO927" s="68">
        <v>0.31936915446692765</v>
      </c>
      <c r="AP927" s="67">
        <v>1900.5500000000002</v>
      </c>
      <c r="AQ927" s="67">
        <v>627.97</v>
      </c>
      <c r="AR927" s="68">
        <v>0.33041487990318591</v>
      </c>
      <c r="AS927" s="67">
        <v>14226.449999999999</v>
      </c>
      <c r="AT927" s="67">
        <v>13558.520000000002</v>
      </c>
      <c r="AU927" s="68">
        <v>0.95305012845790782</v>
      </c>
      <c r="AV927" s="43">
        <v>330.14</v>
      </c>
      <c r="AW927" s="43">
        <v>249.95</v>
      </c>
      <c r="AX927" s="69">
        <v>0.75710304719210031</v>
      </c>
      <c r="AY927" s="43">
        <v>10937.783700256838</v>
      </c>
      <c r="AZ927" s="43">
        <v>14974.05</v>
      </c>
      <c r="BA927" s="43">
        <v>20407.130312006953</v>
      </c>
      <c r="BB927" s="43">
        <v>22834.69</v>
      </c>
      <c r="BC927" s="43">
        <v>20639.051702601861</v>
      </c>
      <c r="BD927" s="43">
        <v>38536.048983972018</v>
      </c>
      <c r="BE927" s="43">
        <v>77728.55</v>
      </c>
      <c r="BF927" s="43">
        <v>108074.67</v>
      </c>
      <c r="BG927" s="43">
        <v>624.13999999999987</v>
      </c>
      <c r="BH927" s="43">
        <v>30</v>
      </c>
      <c r="BI927" s="44">
        <v>43173</v>
      </c>
      <c r="BJ927" s="44">
        <v>43541</v>
      </c>
      <c r="BK927" s="44">
        <v>43172</v>
      </c>
      <c r="BL927" s="43">
        <f t="shared" si="525"/>
        <v>363829.97000000009</v>
      </c>
      <c r="BM927" s="43">
        <f t="shared" si="526"/>
        <v>350701.67</v>
      </c>
      <c r="BO927" s="16" t="str">
        <f>IFERROR(VLOOKUP($C927,'PORTE LOJA'!A:B,2,0),"PORTE 1")</f>
        <v>PORTE 1</v>
      </c>
      <c r="BP927" s="16">
        <f>VLOOKUP(BO927,'PAINEL E TARGET'!$S$1:$W$8,3,0)</f>
        <v>1650</v>
      </c>
      <c r="BQ927" s="16">
        <f t="shared" si="504"/>
        <v>1</v>
      </c>
      <c r="BR927" s="16">
        <f t="shared" si="505"/>
        <v>1</v>
      </c>
      <c r="BS927" s="16">
        <f t="shared" si="506"/>
        <v>1</v>
      </c>
      <c r="BT927" s="16">
        <f t="shared" si="507"/>
        <v>1</v>
      </c>
      <c r="BU927" s="16">
        <f t="shared" si="508"/>
        <v>1</v>
      </c>
      <c r="BV927" s="16">
        <f t="shared" si="509"/>
        <v>1</v>
      </c>
      <c r="BW927" s="17" t="str">
        <f t="shared" si="527"/>
        <v>111111</v>
      </c>
      <c r="BY927" s="17">
        <f t="shared" si="510"/>
        <v>0.85299999999999998</v>
      </c>
      <c r="BZ927" s="17">
        <f t="shared" si="511"/>
        <v>0.90400000000000003</v>
      </c>
      <c r="CA927" s="17" t="str">
        <f t="shared" si="528"/>
        <v>Sem Retira</v>
      </c>
      <c r="CB927" s="17">
        <f t="shared" si="529"/>
        <v>0.90400000000000003</v>
      </c>
      <c r="CC927" s="33" t="str">
        <f>IF(CB927&gt;='PAINEL E TARGET'!$T$11,'PAINEL E TARGET'!$S$11,
IF(CB927&gt;='PAINEL E TARGET'!$T$12,'PAINEL E TARGET'!$S$12,
IF(CB927&gt;='PAINEL E TARGET'!$T$13,'PAINEL E TARGET'!$S$13,
IF(CB927&gt;='PAINEL E TARGET'!$T$14,'PAINEL E TARGET'!$S$14,
IF(CB927&gt;='PAINEL E TARGET'!$T$15,'PAINEL E TARGET'!$S$15,
IF(CB927&gt;='PAINEL E TARGET'!$T$16,'PAINEL E TARGET'!$S$16,
IF(CB927&gt;='PAINEL E TARGET'!$T$17,'PAINEL E TARGET'!$S$17,
IF(CB927&gt;='PAINEL E TARGET'!$T$18,'PAINEL E TARGET'!$S$18,'PAINEL E TARGET'!$S$19))))))))</f>
        <v>1. Fx de 90% a 99,9%</v>
      </c>
      <c r="CD927" s="17">
        <f>IFERROR(VLOOKUP($BW927,'PAINEL E TARGET'!$G$1:$Q$99,4,0),0)</f>
        <v>0.25</v>
      </c>
      <c r="CE927" s="17">
        <f>VLOOKUP(CC927,'PAINEL E TARGET'!$S$10:$U$19,3,0)</f>
        <v>0.5</v>
      </c>
      <c r="CF927" s="16">
        <f t="shared" si="530"/>
        <v>206.25</v>
      </c>
      <c r="CG927" s="17">
        <f t="shared" si="512"/>
        <v>1.085</v>
      </c>
      <c r="CH927" s="17">
        <f t="shared" si="513"/>
        <v>0.31900000000000001</v>
      </c>
      <c r="CI927" s="17">
        <f t="shared" si="514"/>
        <v>0.33</v>
      </c>
      <c r="CJ927" s="17">
        <f t="shared" si="515"/>
        <v>0.95299999999999996</v>
      </c>
      <c r="CK927" s="17">
        <f t="shared" si="516"/>
        <v>0.75700000000000001</v>
      </c>
      <c r="CL927" s="17">
        <f t="shared" si="517"/>
        <v>0.874</v>
      </c>
      <c r="CM927" s="16">
        <f t="shared" si="518"/>
        <v>3</v>
      </c>
      <c r="CN927" s="17" t="str">
        <f t="shared" si="531"/>
        <v>não ok</v>
      </c>
      <c r="CO927" s="17">
        <f t="shared" si="532"/>
        <v>0</v>
      </c>
      <c r="CP927" s="33" t="str">
        <f>IF(CO927&gt;='PAINEL E TARGET'!$T$11,'PAINEL E TARGET'!$S$11,
IF(CO927&gt;='PAINEL E TARGET'!$T$12,'PAINEL E TARGET'!$S$12,
IF(CO927&gt;='PAINEL E TARGET'!$T$13,'PAINEL E TARGET'!$S$13,
IF(CO927&gt;='PAINEL E TARGET'!$T$14,'PAINEL E TARGET'!$S$14,
IF(CO927&gt;='PAINEL E TARGET'!$T$15,'PAINEL E TARGET'!$S$15,
IF(CO927&gt;='PAINEL E TARGET'!$T$16,'PAINEL E TARGET'!$S$16,
IF(CO927&gt;='PAINEL E TARGET'!$T$17,'PAINEL E TARGET'!$S$17,
IF(CO927&gt;='PAINEL E TARGET'!$T$18,'PAINEL E TARGET'!$S$18,'PAINEL E TARGET'!$S$19))))))))</f>
        <v>Não elegível</v>
      </c>
      <c r="CQ927" s="17">
        <f>IFERROR(VLOOKUP($BW927,'PAINEL E TARGET'!$G$1:$Q$99,5,0),0)</f>
        <v>0.25</v>
      </c>
      <c r="CR927" s="17">
        <f>VLOOKUP(CP927,'PAINEL E TARGET'!$S$10:$U$19,3,0)</f>
        <v>0</v>
      </c>
      <c r="CS927" s="16">
        <f t="shared" si="533"/>
        <v>0</v>
      </c>
      <c r="CT927" s="17">
        <f t="shared" si="519"/>
        <v>0.625</v>
      </c>
      <c r="CU927" s="33" t="str">
        <f>IF(CT927&gt;='PAINEL E TARGET'!$T$11,'PAINEL E TARGET'!$S$11,
IF(CT927&gt;='PAINEL E TARGET'!$T$12,'PAINEL E TARGET'!$S$12,
IF(CT927&gt;='PAINEL E TARGET'!$T$13,'PAINEL E TARGET'!$S$13,
IF(CT927&gt;='PAINEL E TARGET'!$T$14,'PAINEL E TARGET'!$S$14,
IF(CT927&gt;='PAINEL E TARGET'!$T$15,'PAINEL E TARGET'!$S$15,
IF(CT927&gt;='PAINEL E TARGET'!$T$16,'PAINEL E TARGET'!$S$16,
IF(CT927&gt;='PAINEL E TARGET'!$T$17,'PAINEL E TARGET'!$S$17,
IF(CT927&gt;='PAINEL E TARGET'!$T$18,'PAINEL E TARGET'!$S$18,'PAINEL E TARGET'!$S$19))))))))</f>
        <v>Não elegível</v>
      </c>
      <c r="CV927" s="17">
        <f>IFERROR(VLOOKUP($BW927,'PAINEL E TARGET'!$G$1:$Q$99,6,0),0)</f>
        <v>0.2</v>
      </c>
      <c r="CW927" s="17">
        <f>VLOOKUP(CU927,'PAINEL E TARGET'!$S$10:$U$19,3,0)</f>
        <v>0</v>
      </c>
      <c r="CX927" s="16">
        <f t="shared" si="534"/>
        <v>0</v>
      </c>
      <c r="CY927" s="17">
        <f t="shared" si="520"/>
        <v>1.369</v>
      </c>
      <c r="CZ927" s="33" t="str">
        <f>IF(CY927&gt;='PAINEL E TARGET'!$T$11,'PAINEL E TARGET'!$S$11,
IF(CY927&gt;='PAINEL E TARGET'!$T$12,'PAINEL E TARGET'!$S$12,
IF(CY927&gt;='PAINEL E TARGET'!$T$13,'PAINEL E TARGET'!$S$13,
IF(CY927&gt;='PAINEL E TARGET'!$T$14,'PAINEL E TARGET'!$S$14,
IF(CY927&gt;='PAINEL E TARGET'!$T$15,'PAINEL E TARGET'!$S$15,
IF(CY927&gt;='PAINEL E TARGET'!$T$16,'PAINEL E TARGET'!$S$16,
IF(CY927&gt;='PAINEL E TARGET'!$T$17,'PAINEL E TARGET'!$S$17,
IF(CY927&gt;='PAINEL E TARGET'!$T$18,'PAINEL E TARGET'!$S$18,'PAINEL E TARGET'!$S$19))))))))</f>
        <v>8. Fx de 130% ou mais</v>
      </c>
      <c r="DA927" s="17">
        <f>IFERROR(VLOOKUP($BW927,'PAINEL E TARGET'!$G$1:$Q$99,7,0),0)</f>
        <v>0.15</v>
      </c>
      <c r="DB927" s="17">
        <f>VLOOKUP(CZ927,'PAINEL E TARGET'!$S$10:$U$19,3,0)</f>
        <v>1.6</v>
      </c>
      <c r="DC927" s="16">
        <f t="shared" si="535"/>
        <v>396</v>
      </c>
      <c r="DD927" s="17">
        <f t="shared" si="521"/>
        <v>1.119</v>
      </c>
      <c r="DE927" s="33" t="str">
        <f>IF(DD927&gt;='PAINEL E TARGET'!$T$11,'PAINEL E TARGET'!$S$11,
IF(DD927&gt;='PAINEL E TARGET'!$T$12,'PAINEL E TARGET'!$S$12,
IF(DD927&gt;='PAINEL E TARGET'!$T$13,'PAINEL E TARGET'!$S$13,
IF(DD927&gt;='PAINEL E TARGET'!$T$14,'PAINEL E TARGET'!$S$14,
IF(DD927&gt;='PAINEL E TARGET'!$T$15,'PAINEL E TARGET'!$S$15,
IF(DD927&gt;='PAINEL E TARGET'!$T$16,'PAINEL E TARGET'!$S$16,
IF(DD927&gt;='PAINEL E TARGET'!$T$17,'PAINEL E TARGET'!$S$17,
IF(DD927&gt;='PAINEL E TARGET'!$T$18,'PAINEL E TARGET'!$S$18,'PAINEL E TARGET'!$S$19))))))))</f>
        <v>4. Fx de 110% a 114,9%</v>
      </c>
      <c r="DF927" s="17">
        <f>IFERROR(VLOOKUP($BW927,'PAINEL E TARGET'!$G$1:$Q$99,8,0),0)</f>
        <v>0.1</v>
      </c>
      <c r="DG927" s="17">
        <f>VLOOKUP(DE927,'PAINEL E TARGET'!$S$10:$U$19,3,0)</f>
        <v>1.2</v>
      </c>
      <c r="DH927" s="16">
        <f t="shared" si="536"/>
        <v>198</v>
      </c>
      <c r="DI927" s="17">
        <f t="shared" si="522"/>
        <v>1</v>
      </c>
      <c r="DJ927" s="33" t="str">
        <f>IF(DI927&gt;='PAINEL E TARGET'!$T$11,'PAINEL E TARGET'!$S$11,
IF(DI927&gt;='PAINEL E TARGET'!$T$12,'PAINEL E TARGET'!$S$12,
IF(DI927&gt;='PAINEL E TARGET'!$T$13,'PAINEL E TARGET'!$S$13,
IF(DI927&gt;='PAINEL E TARGET'!$T$14,'PAINEL E TARGET'!$S$14,
IF(DI927&gt;='PAINEL E TARGET'!$T$15,'PAINEL E TARGET'!$S$15,
IF(DI927&gt;='PAINEL E TARGET'!$T$16,'PAINEL E TARGET'!$S$16,
IF(DI927&gt;='PAINEL E TARGET'!$T$17,'PAINEL E TARGET'!$S$17,
IF(DI927&gt;='PAINEL E TARGET'!$T$18,'PAINEL E TARGET'!$S$18,'PAINEL E TARGET'!$S$19))))))))</f>
        <v>2. Fx de 100% a 104,9%</v>
      </c>
      <c r="DK927" s="17">
        <f>IFERROR(VLOOKUP($BW927,'PAINEL E TARGET'!$G$1:$Q$99,9,0),0)</f>
        <v>0.05</v>
      </c>
      <c r="DL927" s="17">
        <f>VLOOKUP(DJ927,'PAINEL E TARGET'!$S$10:$U$19,3,0)</f>
        <v>1</v>
      </c>
      <c r="DM927" s="16">
        <f t="shared" si="537"/>
        <v>82.5</v>
      </c>
      <c r="DN927" s="17">
        <f t="shared" si="523"/>
        <v>0.75700000000000001</v>
      </c>
      <c r="DO927" s="33" t="str">
        <f>IF(DN927&gt;='PAINEL E TARGET'!$T$11,'PAINEL E TARGET'!$S$11,
IF(DN927&gt;='PAINEL E TARGET'!$T$12,'PAINEL E TARGET'!$S$12,
IF(DN927&gt;='PAINEL E TARGET'!$T$13,'PAINEL E TARGET'!$S$13,
IF(DN927&gt;='PAINEL E TARGET'!$T$14,'PAINEL E TARGET'!$S$14,
IF(DN927&gt;='PAINEL E TARGET'!$T$15,'PAINEL E TARGET'!$S$15,
IF(DN927&gt;='PAINEL E TARGET'!$T$16,'PAINEL E TARGET'!$S$16,
IF(DN927&gt;='PAINEL E TARGET'!$T$17,'PAINEL E TARGET'!$S$17,
IF(DN927&gt;='PAINEL E TARGET'!$T$18,'PAINEL E TARGET'!$S$18,'PAINEL E TARGET'!$S$19))))))))</f>
        <v>Não elegível</v>
      </c>
      <c r="DP927" s="17">
        <f>IFERROR(VLOOKUP($BW927,'PAINEL E TARGET'!$G$1:$Q$99,10,0),0)</f>
        <v>0</v>
      </c>
      <c r="DQ927" s="17">
        <f>VLOOKUP(DO927,'PAINEL E TARGET'!$S$10:$U$19,3,0)</f>
        <v>0</v>
      </c>
      <c r="DR927" s="16">
        <f t="shared" si="538"/>
        <v>0</v>
      </c>
      <c r="DS927" s="17">
        <f t="shared" si="524"/>
        <v>1.075</v>
      </c>
      <c r="DT927" s="16">
        <f>IF(DS927&gt;=1,VLOOKUP(BO927,'PAINEL E TARGET'!$S$1:$W$8,5,0),0)</f>
        <v>165</v>
      </c>
      <c r="DU927" s="16">
        <f t="shared" si="539"/>
        <v>1047.75</v>
      </c>
    </row>
    <row r="928" spans="2:125" s="32" customFormat="1" x14ac:dyDescent="0.2">
      <c r="B928" s="44">
        <v>43541</v>
      </c>
      <c r="C928" s="65">
        <v>1938</v>
      </c>
      <c r="D928" s="66" t="s">
        <v>918</v>
      </c>
      <c r="E928" s="65">
        <v>414</v>
      </c>
      <c r="F928" s="65" t="s">
        <v>1020</v>
      </c>
      <c r="G928" s="67">
        <v>1076512.2940031139</v>
      </c>
      <c r="H928" s="67">
        <v>592031.02519656764</v>
      </c>
      <c r="I928" s="67">
        <v>438242.67</v>
      </c>
      <c r="J928" s="68">
        <v>0.74023598654224843</v>
      </c>
      <c r="K928" s="67">
        <v>22005.332365551476</v>
      </c>
      <c r="L928" s="67">
        <v>531949.67808912089</v>
      </c>
      <c r="M928" s="67">
        <v>23157.4</v>
      </c>
      <c r="N928" s="67">
        <v>395695.18000000005</v>
      </c>
      <c r="O928" s="67">
        <v>1007949.061293898</v>
      </c>
      <c r="P928" s="67" t="s">
        <v>1082</v>
      </c>
      <c r="Q928" s="67" t="s">
        <v>1082</v>
      </c>
      <c r="R928" s="67">
        <v>0</v>
      </c>
      <c r="S928" s="67">
        <v>0</v>
      </c>
      <c r="T928" s="68">
        <v>0.10196930966223661</v>
      </c>
      <c r="U928" s="68">
        <v>8.3775227073926581E-2</v>
      </c>
      <c r="V928" s="68">
        <v>0.82157295515115136</v>
      </c>
      <c r="W928" s="67">
        <v>56486.41</v>
      </c>
      <c r="X928" s="67">
        <v>35089.47</v>
      </c>
      <c r="Y928" s="68">
        <v>0.62120198468976873</v>
      </c>
      <c r="Z928" s="68">
        <v>0.16961507383583496</v>
      </c>
      <c r="AA928" s="68">
        <v>0.23580437298488169</v>
      </c>
      <c r="AB928" s="68">
        <v>1.3902324106707005</v>
      </c>
      <c r="AC928" s="67">
        <v>93959.119999999981</v>
      </c>
      <c r="AD928" s="67">
        <v>98767.27</v>
      </c>
      <c r="AE928" s="68">
        <v>1.0511727866331659</v>
      </c>
      <c r="AF928" s="43">
        <v>80</v>
      </c>
      <c r="AG928" s="43">
        <v>69</v>
      </c>
      <c r="AH928" s="43">
        <v>32</v>
      </c>
      <c r="AI928" s="43">
        <v>16</v>
      </c>
      <c r="AJ928" s="67">
        <v>25785.62</v>
      </c>
      <c r="AK928" s="67">
        <v>17052.5</v>
      </c>
      <c r="AL928" s="68">
        <v>0.66131820759012194</v>
      </c>
      <c r="AM928" s="67">
        <v>4551.8799999999992</v>
      </c>
      <c r="AN928" s="67">
        <v>4018.7400000000002</v>
      </c>
      <c r="AO928" s="68">
        <v>0.88287476822763367</v>
      </c>
      <c r="AP928" s="67">
        <v>3504.38</v>
      </c>
      <c r="AQ928" s="67">
        <v>1602.4</v>
      </c>
      <c r="AR928" s="68">
        <v>0.45725634777050433</v>
      </c>
      <c r="AS928" s="67">
        <v>22644.53</v>
      </c>
      <c r="AT928" s="67">
        <v>12415.83</v>
      </c>
      <c r="AU928" s="68">
        <v>0.54829267818762417</v>
      </c>
      <c r="AV928" s="43">
        <v>1432.66</v>
      </c>
      <c r="AW928" s="43">
        <v>984.81000000000006</v>
      </c>
      <c r="AX928" s="69">
        <v>0.68739966216687842</v>
      </c>
      <c r="AY928" s="43">
        <v>22005.332365551476</v>
      </c>
      <c r="AZ928" s="43">
        <v>23157.4</v>
      </c>
      <c r="BA928" s="43">
        <v>41903.963893839093</v>
      </c>
      <c r="BB928" s="43">
        <v>34826.07</v>
      </c>
      <c r="BC928" s="43">
        <v>40013.133748207096</v>
      </c>
      <c r="BD928" s="43">
        <v>76287.05941029411</v>
      </c>
      <c r="BE928" s="43">
        <v>103260.05999999998</v>
      </c>
      <c r="BF928" s="43">
        <v>171762.23999999996</v>
      </c>
      <c r="BG928" s="43">
        <v>2610.9300000000003</v>
      </c>
      <c r="BH928" s="43">
        <v>66</v>
      </c>
      <c r="BI928" s="44">
        <v>43173</v>
      </c>
      <c r="BJ928" s="44">
        <v>43541</v>
      </c>
      <c r="BK928" s="44">
        <v>43172</v>
      </c>
      <c r="BL928" s="43">
        <f t="shared" si="525"/>
        <v>438242.67</v>
      </c>
      <c r="BM928" s="43">
        <f t="shared" si="526"/>
        <v>418852.58000000007</v>
      </c>
      <c r="BO928" s="16" t="str">
        <f>IFERROR(VLOOKUP($C928,'PORTE LOJA'!A:B,2,0),"PORTE 1")</f>
        <v>PORTE 2</v>
      </c>
      <c r="BP928" s="16">
        <f>VLOOKUP(BO928,'PAINEL E TARGET'!$S$1:$W$8,3,0)</f>
        <v>1875</v>
      </c>
      <c r="BQ928" s="16">
        <f t="shared" si="504"/>
        <v>1</v>
      </c>
      <c r="BR928" s="16">
        <f t="shared" si="505"/>
        <v>1</v>
      </c>
      <c r="BS928" s="16">
        <f t="shared" si="506"/>
        <v>1</v>
      </c>
      <c r="BT928" s="16">
        <f t="shared" si="507"/>
        <v>1</v>
      </c>
      <c r="BU928" s="16">
        <f t="shared" si="508"/>
        <v>1</v>
      </c>
      <c r="BV928" s="16">
        <f t="shared" si="509"/>
        <v>1</v>
      </c>
      <c r="BW928" s="17" t="str">
        <f t="shared" si="527"/>
        <v>111111</v>
      </c>
      <c r="BY928" s="17">
        <f t="shared" si="510"/>
        <v>0.74</v>
      </c>
      <c r="BZ928" s="17">
        <f t="shared" si="511"/>
        <v>0.75600000000000001</v>
      </c>
      <c r="CA928" s="17" t="str">
        <f t="shared" si="528"/>
        <v>Sem Retira</v>
      </c>
      <c r="CB928" s="17">
        <f t="shared" si="529"/>
        <v>0.75600000000000001</v>
      </c>
      <c r="CC928" s="33" t="str">
        <f>IF(CB928&gt;='PAINEL E TARGET'!$T$11,'PAINEL E TARGET'!$S$11,
IF(CB928&gt;='PAINEL E TARGET'!$T$12,'PAINEL E TARGET'!$S$12,
IF(CB928&gt;='PAINEL E TARGET'!$T$13,'PAINEL E TARGET'!$S$13,
IF(CB928&gt;='PAINEL E TARGET'!$T$14,'PAINEL E TARGET'!$S$14,
IF(CB928&gt;='PAINEL E TARGET'!$T$15,'PAINEL E TARGET'!$S$15,
IF(CB928&gt;='PAINEL E TARGET'!$T$16,'PAINEL E TARGET'!$S$16,
IF(CB928&gt;='PAINEL E TARGET'!$T$17,'PAINEL E TARGET'!$S$17,
IF(CB928&gt;='PAINEL E TARGET'!$T$18,'PAINEL E TARGET'!$S$18,'PAINEL E TARGET'!$S$19))))))))</f>
        <v>Não elegível</v>
      </c>
      <c r="CD928" s="17">
        <f>IFERROR(VLOOKUP($BW928,'PAINEL E TARGET'!$G$1:$Q$99,4,0),0)</f>
        <v>0.25</v>
      </c>
      <c r="CE928" s="17">
        <f>VLOOKUP(CC928,'PAINEL E TARGET'!$S$10:$U$19,3,0)</f>
        <v>0</v>
      </c>
      <c r="CF928" s="16">
        <f t="shared" si="530"/>
        <v>0</v>
      </c>
      <c r="CG928" s="17">
        <f t="shared" si="512"/>
        <v>0.66100000000000003</v>
      </c>
      <c r="CH928" s="17">
        <f t="shared" si="513"/>
        <v>0.88300000000000001</v>
      </c>
      <c r="CI928" s="17">
        <f t="shared" si="514"/>
        <v>0.45700000000000002</v>
      </c>
      <c r="CJ928" s="17">
        <f t="shared" si="515"/>
        <v>0.54800000000000004</v>
      </c>
      <c r="CK928" s="17">
        <f t="shared" si="516"/>
        <v>0.68700000000000006</v>
      </c>
      <c r="CL928" s="17">
        <f t="shared" si="517"/>
        <v>0.621</v>
      </c>
      <c r="CM928" s="16">
        <f t="shared" si="518"/>
        <v>1</v>
      </c>
      <c r="CN928" s="17" t="str">
        <f t="shared" si="531"/>
        <v>não ok</v>
      </c>
      <c r="CO928" s="17">
        <f t="shared" si="532"/>
        <v>0</v>
      </c>
      <c r="CP928" s="33" t="str">
        <f>IF(CO928&gt;='PAINEL E TARGET'!$T$11,'PAINEL E TARGET'!$S$11,
IF(CO928&gt;='PAINEL E TARGET'!$T$12,'PAINEL E TARGET'!$S$12,
IF(CO928&gt;='PAINEL E TARGET'!$T$13,'PAINEL E TARGET'!$S$13,
IF(CO928&gt;='PAINEL E TARGET'!$T$14,'PAINEL E TARGET'!$S$14,
IF(CO928&gt;='PAINEL E TARGET'!$T$15,'PAINEL E TARGET'!$S$15,
IF(CO928&gt;='PAINEL E TARGET'!$T$16,'PAINEL E TARGET'!$S$16,
IF(CO928&gt;='PAINEL E TARGET'!$T$17,'PAINEL E TARGET'!$S$17,
IF(CO928&gt;='PAINEL E TARGET'!$T$18,'PAINEL E TARGET'!$S$18,'PAINEL E TARGET'!$S$19))))))))</f>
        <v>Não elegível</v>
      </c>
      <c r="CQ928" s="17">
        <f>IFERROR(VLOOKUP($BW928,'PAINEL E TARGET'!$G$1:$Q$99,5,0),0)</f>
        <v>0.25</v>
      </c>
      <c r="CR928" s="17">
        <f>VLOOKUP(CP928,'PAINEL E TARGET'!$S$10:$U$19,3,0)</f>
        <v>0</v>
      </c>
      <c r="CS928" s="16">
        <f t="shared" si="533"/>
        <v>0</v>
      </c>
      <c r="CT928" s="17">
        <f t="shared" si="519"/>
        <v>1.0509999999999999</v>
      </c>
      <c r="CU928" s="33" t="str">
        <f>IF(CT928&gt;='PAINEL E TARGET'!$T$11,'PAINEL E TARGET'!$S$11,
IF(CT928&gt;='PAINEL E TARGET'!$T$12,'PAINEL E TARGET'!$S$12,
IF(CT928&gt;='PAINEL E TARGET'!$T$13,'PAINEL E TARGET'!$S$13,
IF(CT928&gt;='PAINEL E TARGET'!$T$14,'PAINEL E TARGET'!$S$14,
IF(CT928&gt;='PAINEL E TARGET'!$T$15,'PAINEL E TARGET'!$S$15,
IF(CT928&gt;='PAINEL E TARGET'!$T$16,'PAINEL E TARGET'!$S$16,
IF(CT928&gt;='PAINEL E TARGET'!$T$17,'PAINEL E TARGET'!$S$17,
IF(CT928&gt;='PAINEL E TARGET'!$T$18,'PAINEL E TARGET'!$S$18,'PAINEL E TARGET'!$S$19))))))))</f>
        <v>3. Fx de 105% a 109,9%</v>
      </c>
      <c r="CV928" s="17">
        <f>IFERROR(VLOOKUP($BW928,'PAINEL E TARGET'!$G$1:$Q$99,6,0),0)</f>
        <v>0.2</v>
      </c>
      <c r="CW928" s="17">
        <f>VLOOKUP(CU928,'PAINEL E TARGET'!$S$10:$U$19,3,0)</f>
        <v>1.1000000000000001</v>
      </c>
      <c r="CX928" s="16">
        <f t="shared" si="534"/>
        <v>412.50000000000006</v>
      </c>
      <c r="CY928" s="17">
        <f t="shared" si="520"/>
        <v>1.052</v>
      </c>
      <c r="CZ928" s="33" t="str">
        <f>IF(CY928&gt;='PAINEL E TARGET'!$T$11,'PAINEL E TARGET'!$S$11,
IF(CY928&gt;='PAINEL E TARGET'!$T$12,'PAINEL E TARGET'!$S$12,
IF(CY928&gt;='PAINEL E TARGET'!$T$13,'PAINEL E TARGET'!$S$13,
IF(CY928&gt;='PAINEL E TARGET'!$T$14,'PAINEL E TARGET'!$S$14,
IF(CY928&gt;='PAINEL E TARGET'!$T$15,'PAINEL E TARGET'!$S$15,
IF(CY928&gt;='PAINEL E TARGET'!$T$16,'PAINEL E TARGET'!$S$16,
IF(CY928&gt;='PAINEL E TARGET'!$T$17,'PAINEL E TARGET'!$S$17,
IF(CY928&gt;='PAINEL E TARGET'!$T$18,'PAINEL E TARGET'!$S$18,'PAINEL E TARGET'!$S$19))))))))</f>
        <v>3. Fx de 105% a 109,9%</v>
      </c>
      <c r="DA928" s="17">
        <f>IFERROR(VLOOKUP($BW928,'PAINEL E TARGET'!$G$1:$Q$99,7,0),0)</f>
        <v>0.15</v>
      </c>
      <c r="DB928" s="17">
        <f>VLOOKUP(CZ928,'PAINEL E TARGET'!$S$10:$U$19,3,0)</f>
        <v>1.1000000000000001</v>
      </c>
      <c r="DC928" s="16">
        <f t="shared" si="535"/>
        <v>309.375</v>
      </c>
      <c r="DD928" s="17">
        <f t="shared" si="521"/>
        <v>0.83099999999999996</v>
      </c>
      <c r="DE928" s="33" t="str">
        <f>IF(DD928&gt;='PAINEL E TARGET'!$T$11,'PAINEL E TARGET'!$S$11,
IF(DD928&gt;='PAINEL E TARGET'!$T$12,'PAINEL E TARGET'!$S$12,
IF(DD928&gt;='PAINEL E TARGET'!$T$13,'PAINEL E TARGET'!$S$13,
IF(DD928&gt;='PAINEL E TARGET'!$T$14,'PAINEL E TARGET'!$S$14,
IF(DD928&gt;='PAINEL E TARGET'!$T$15,'PAINEL E TARGET'!$S$15,
IF(DD928&gt;='PAINEL E TARGET'!$T$16,'PAINEL E TARGET'!$S$16,
IF(DD928&gt;='PAINEL E TARGET'!$T$17,'PAINEL E TARGET'!$S$17,
IF(DD928&gt;='PAINEL E TARGET'!$T$18,'PAINEL E TARGET'!$S$18,'PAINEL E TARGET'!$S$19))))))))</f>
        <v>Não elegível</v>
      </c>
      <c r="DF928" s="17">
        <f>IFERROR(VLOOKUP($BW928,'PAINEL E TARGET'!$G$1:$Q$99,8,0),0)</f>
        <v>0.1</v>
      </c>
      <c r="DG928" s="17">
        <f>VLOOKUP(DE928,'PAINEL E TARGET'!$S$10:$U$19,3,0)</f>
        <v>0</v>
      </c>
      <c r="DH928" s="16">
        <f t="shared" si="536"/>
        <v>0</v>
      </c>
      <c r="DI928" s="17">
        <f t="shared" si="522"/>
        <v>0.5</v>
      </c>
      <c r="DJ928" s="33" t="str">
        <f>IF(DI928&gt;='PAINEL E TARGET'!$T$11,'PAINEL E TARGET'!$S$11,
IF(DI928&gt;='PAINEL E TARGET'!$T$12,'PAINEL E TARGET'!$S$12,
IF(DI928&gt;='PAINEL E TARGET'!$T$13,'PAINEL E TARGET'!$S$13,
IF(DI928&gt;='PAINEL E TARGET'!$T$14,'PAINEL E TARGET'!$S$14,
IF(DI928&gt;='PAINEL E TARGET'!$T$15,'PAINEL E TARGET'!$S$15,
IF(DI928&gt;='PAINEL E TARGET'!$T$16,'PAINEL E TARGET'!$S$16,
IF(DI928&gt;='PAINEL E TARGET'!$T$17,'PAINEL E TARGET'!$S$17,
IF(DI928&gt;='PAINEL E TARGET'!$T$18,'PAINEL E TARGET'!$S$18,'PAINEL E TARGET'!$S$19))))))))</f>
        <v>Não elegível</v>
      </c>
      <c r="DK928" s="17">
        <f>IFERROR(VLOOKUP($BW928,'PAINEL E TARGET'!$G$1:$Q$99,9,0),0)</f>
        <v>0.05</v>
      </c>
      <c r="DL928" s="17">
        <f>VLOOKUP(DJ928,'PAINEL E TARGET'!$S$10:$U$19,3,0)</f>
        <v>0</v>
      </c>
      <c r="DM928" s="16">
        <f t="shared" si="537"/>
        <v>0</v>
      </c>
      <c r="DN928" s="17">
        <f t="shared" si="523"/>
        <v>0.68700000000000006</v>
      </c>
      <c r="DO928" s="33" t="str">
        <f>IF(DN928&gt;='PAINEL E TARGET'!$T$11,'PAINEL E TARGET'!$S$11,
IF(DN928&gt;='PAINEL E TARGET'!$T$12,'PAINEL E TARGET'!$S$12,
IF(DN928&gt;='PAINEL E TARGET'!$T$13,'PAINEL E TARGET'!$S$13,
IF(DN928&gt;='PAINEL E TARGET'!$T$14,'PAINEL E TARGET'!$S$14,
IF(DN928&gt;='PAINEL E TARGET'!$T$15,'PAINEL E TARGET'!$S$15,
IF(DN928&gt;='PAINEL E TARGET'!$T$16,'PAINEL E TARGET'!$S$16,
IF(DN928&gt;='PAINEL E TARGET'!$T$17,'PAINEL E TARGET'!$S$17,
IF(DN928&gt;='PAINEL E TARGET'!$T$18,'PAINEL E TARGET'!$S$18,'PAINEL E TARGET'!$S$19))))))))</f>
        <v>Não elegível</v>
      </c>
      <c r="DP928" s="17">
        <f>IFERROR(VLOOKUP($BW928,'PAINEL E TARGET'!$G$1:$Q$99,10,0),0)</f>
        <v>0</v>
      </c>
      <c r="DQ928" s="17">
        <f>VLOOKUP(DO928,'PAINEL E TARGET'!$S$10:$U$19,3,0)</f>
        <v>0</v>
      </c>
      <c r="DR928" s="16">
        <f t="shared" si="538"/>
        <v>0</v>
      </c>
      <c r="DS928" s="17">
        <f t="shared" si="524"/>
        <v>0.86299999999999999</v>
      </c>
      <c r="DT928" s="16">
        <f>IF(DS928&gt;=1,VLOOKUP(BO928,'PAINEL E TARGET'!$S$1:$W$8,5,0),0)</f>
        <v>0</v>
      </c>
      <c r="DU928" s="16">
        <f t="shared" si="539"/>
        <v>721.875</v>
      </c>
    </row>
    <row r="929" spans="2:125" s="32" customFormat="1" x14ac:dyDescent="0.2">
      <c r="B929" s="44">
        <v>43541</v>
      </c>
      <c r="C929" s="65">
        <v>1939</v>
      </c>
      <c r="D929" s="66" t="s">
        <v>919</v>
      </c>
      <c r="E929" s="65">
        <v>414</v>
      </c>
      <c r="F929" s="65" t="s">
        <v>1020</v>
      </c>
      <c r="G929" s="67">
        <v>981826.75807032455</v>
      </c>
      <c r="H929" s="67">
        <v>533061.37525746482</v>
      </c>
      <c r="I929" s="67">
        <v>470148.97999999992</v>
      </c>
      <c r="J929" s="68">
        <v>0.88197907749913662</v>
      </c>
      <c r="K929" s="67">
        <v>22673.194280766977</v>
      </c>
      <c r="L929" s="67">
        <v>441016.07079547737</v>
      </c>
      <c r="M929" s="67">
        <v>33840.5</v>
      </c>
      <c r="N929" s="67">
        <v>418032.67</v>
      </c>
      <c r="O929" s="67">
        <v>855119.64602298278</v>
      </c>
      <c r="P929" s="67" t="s">
        <v>1082</v>
      </c>
      <c r="Q929" s="67" t="s">
        <v>1082</v>
      </c>
      <c r="R929" s="67">
        <v>0</v>
      </c>
      <c r="S929" s="67">
        <v>2379</v>
      </c>
      <c r="T929" s="68">
        <v>0.10236353000795771</v>
      </c>
      <c r="U929" s="68">
        <v>9.2544131354379819E-2</v>
      </c>
      <c r="V929" s="68">
        <v>0.90407327050156894</v>
      </c>
      <c r="W929" s="67">
        <v>47464.87</v>
      </c>
      <c r="X929" s="67">
        <v>41818.21</v>
      </c>
      <c r="Y929" s="68">
        <v>0.88103496333182829</v>
      </c>
      <c r="Z929" s="68">
        <v>0.16437896181932746</v>
      </c>
      <c r="AA929" s="68">
        <v>0.18010617890856409</v>
      </c>
      <c r="AB929" s="68">
        <v>1.095676581207045</v>
      </c>
      <c r="AC929" s="67">
        <v>76220.759999999995</v>
      </c>
      <c r="AD929" s="67">
        <v>81385.149999999994</v>
      </c>
      <c r="AE929" s="68">
        <v>1.0677556875580878</v>
      </c>
      <c r="AF929" s="43">
        <v>80</v>
      </c>
      <c r="AG929" s="43">
        <v>81</v>
      </c>
      <c r="AH929" s="43">
        <v>25</v>
      </c>
      <c r="AI929" s="43">
        <v>34</v>
      </c>
      <c r="AJ929" s="67">
        <v>21888.49</v>
      </c>
      <c r="AK929" s="67">
        <v>19772</v>
      </c>
      <c r="AL929" s="68">
        <v>0.90330580135952721</v>
      </c>
      <c r="AM929" s="67">
        <v>6437.74</v>
      </c>
      <c r="AN929" s="67">
        <v>5416.0899999999992</v>
      </c>
      <c r="AO929" s="68">
        <v>0.84130300384917678</v>
      </c>
      <c r="AP929" s="67">
        <v>3771.03</v>
      </c>
      <c r="AQ929" s="67">
        <v>3445.87</v>
      </c>
      <c r="AR929" s="68">
        <v>0.91377422083621707</v>
      </c>
      <c r="AS929" s="67">
        <v>15367.61</v>
      </c>
      <c r="AT929" s="67">
        <v>13184.25</v>
      </c>
      <c r="AU929" s="68">
        <v>0.85792455690897929</v>
      </c>
      <c r="AV929" s="43">
        <v>1381.99</v>
      </c>
      <c r="AW929" s="43">
        <v>1789.66</v>
      </c>
      <c r="AX929" s="69">
        <v>1.2949876627182542</v>
      </c>
      <c r="AY929" s="43">
        <v>22673.194280766977</v>
      </c>
      <c r="AZ929" s="43">
        <v>33840.5</v>
      </c>
      <c r="BA929" s="43">
        <v>35981.956426189361</v>
      </c>
      <c r="BB929" s="43">
        <v>32506.439999999995</v>
      </c>
      <c r="BC929" s="43">
        <v>41822.133450173198</v>
      </c>
      <c r="BD929" s="43">
        <v>66363.802937252141</v>
      </c>
      <c r="BE929" s="43">
        <v>88078.65</v>
      </c>
      <c r="BF929" s="43">
        <v>141439.99</v>
      </c>
      <c r="BG929" s="43">
        <v>2551.84</v>
      </c>
      <c r="BH929" s="43">
        <v>67</v>
      </c>
      <c r="BI929" s="44">
        <v>43173</v>
      </c>
      <c r="BJ929" s="44">
        <v>43541</v>
      </c>
      <c r="BK929" s="44">
        <v>43172</v>
      </c>
      <c r="BL929" s="43">
        <f t="shared" si="525"/>
        <v>472527.97999999992</v>
      </c>
      <c r="BM929" s="43">
        <f t="shared" si="526"/>
        <v>454252.17</v>
      </c>
      <c r="BO929" s="16" t="str">
        <f>IFERROR(VLOOKUP($C929,'PORTE LOJA'!A:B,2,0),"PORTE 1")</f>
        <v>PORTE 1</v>
      </c>
      <c r="BP929" s="16">
        <f>VLOOKUP(BO929,'PAINEL E TARGET'!$S$1:$W$8,3,0)</f>
        <v>1650</v>
      </c>
      <c r="BQ929" s="16">
        <f t="shared" si="504"/>
        <v>1</v>
      </c>
      <c r="BR929" s="16">
        <f t="shared" si="505"/>
        <v>1</v>
      </c>
      <c r="BS929" s="16">
        <f t="shared" si="506"/>
        <v>1</v>
      </c>
      <c r="BT929" s="16">
        <f t="shared" si="507"/>
        <v>1</v>
      </c>
      <c r="BU929" s="16">
        <f t="shared" si="508"/>
        <v>1</v>
      </c>
      <c r="BV929" s="16">
        <f t="shared" si="509"/>
        <v>1</v>
      </c>
      <c r="BW929" s="17" t="str">
        <f t="shared" si="527"/>
        <v>111111</v>
      </c>
      <c r="BY929" s="17">
        <f t="shared" si="510"/>
        <v>0.88600000000000001</v>
      </c>
      <c r="BZ929" s="17">
        <f t="shared" si="511"/>
        <v>0.98</v>
      </c>
      <c r="CA929" s="17" t="str">
        <f t="shared" si="528"/>
        <v>Sem Retira</v>
      </c>
      <c r="CB929" s="17">
        <f t="shared" si="529"/>
        <v>0.98</v>
      </c>
      <c r="CC929" s="33" t="str">
        <f>IF(CB929&gt;='PAINEL E TARGET'!$T$11,'PAINEL E TARGET'!$S$11,
IF(CB929&gt;='PAINEL E TARGET'!$T$12,'PAINEL E TARGET'!$S$12,
IF(CB929&gt;='PAINEL E TARGET'!$T$13,'PAINEL E TARGET'!$S$13,
IF(CB929&gt;='PAINEL E TARGET'!$T$14,'PAINEL E TARGET'!$S$14,
IF(CB929&gt;='PAINEL E TARGET'!$T$15,'PAINEL E TARGET'!$S$15,
IF(CB929&gt;='PAINEL E TARGET'!$T$16,'PAINEL E TARGET'!$S$16,
IF(CB929&gt;='PAINEL E TARGET'!$T$17,'PAINEL E TARGET'!$S$17,
IF(CB929&gt;='PAINEL E TARGET'!$T$18,'PAINEL E TARGET'!$S$18,'PAINEL E TARGET'!$S$19))))))))</f>
        <v>1. Fx de 90% a 99,9%</v>
      </c>
      <c r="CD929" s="17">
        <f>IFERROR(VLOOKUP($BW929,'PAINEL E TARGET'!$G$1:$Q$99,4,0),0)</f>
        <v>0.25</v>
      </c>
      <c r="CE929" s="17">
        <f>VLOOKUP(CC929,'PAINEL E TARGET'!$S$10:$U$19,3,0)</f>
        <v>0.5</v>
      </c>
      <c r="CF929" s="16">
        <f t="shared" si="530"/>
        <v>206.25</v>
      </c>
      <c r="CG929" s="17">
        <f t="shared" si="512"/>
        <v>0.90300000000000002</v>
      </c>
      <c r="CH929" s="17">
        <f t="shared" si="513"/>
        <v>0.84099999999999997</v>
      </c>
      <c r="CI929" s="17">
        <f t="shared" si="514"/>
        <v>0.91400000000000003</v>
      </c>
      <c r="CJ929" s="17">
        <f t="shared" si="515"/>
        <v>0.85799999999999998</v>
      </c>
      <c r="CK929" s="17">
        <f t="shared" si="516"/>
        <v>1.2949999999999999</v>
      </c>
      <c r="CL929" s="17">
        <f t="shared" si="517"/>
        <v>0.88100000000000001</v>
      </c>
      <c r="CM929" s="16">
        <f t="shared" si="518"/>
        <v>5</v>
      </c>
      <c r="CN929" s="17" t="str">
        <f t="shared" si="531"/>
        <v>ok</v>
      </c>
      <c r="CO929" s="17">
        <f t="shared" si="532"/>
        <v>0.88100000000000001</v>
      </c>
      <c r="CP929" s="33" t="str">
        <f>IF(CO929&gt;='PAINEL E TARGET'!$T$11,'PAINEL E TARGET'!$S$11,
IF(CO929&gt;='PAINEL E TARGET'!$T$12,'PAINEL E TARGET'!$S$12,
IF(CO929&gt;='PAINEL E TARGET'!$T$13,'PAINEL E TARGET'!$S$13,
IF(CO929&gt;='PAINEL E TARGET'!$T$14,'PAINEL E TARGET'!$S$14,
IF(CO929&gt;='PAINEL E TARGET'!$T$15,'PAINEL E TARGET'!$S$15,
IF(CO929&gt;='PAINEL E TARGET'!$T$16,'PAINEL E TARGET'!$S$16,
IF(CO929&gt;='PAINEL E TARGET'!$T$17,'PAINEL E TARGET'!$S$17,
IF(CO929&gt;='PAINEL E TARGET'!$T$18,'PAINEL E TARGET'!$S$18,'PAINEL E TARGET'!$S$19))))))))</f>
        <v>Não elegível</v>
      </c>
      <c r="CQ929" s="17">
        <f>IFERROR(VLOOKUP($BW929,'PAINEL E TARGET'!$G$1:$Q$99,5,0),0)</f>
        <v>0.25</v>
      </c>
      <c r="CR929" s="17">
        <f>VLOOKUP(CP929,'PAINEL E TARGET'!$S$10:$U$19,3,0)</f>
        <v>0</v>
      </c>
      <c r="CS929" s="16">
        <f t="shared" si="533"/>
        <v>0</v>
      </c>
      <c r="CT929" s="17">
        <f t="shared" si="519"/>
        <v>1.0680000000000001</v>
      </c>
      <c r="CU929" s="33" t="str">
        <f>IF(CT929&gt;='PAINEL E TARGET'!$T$11,'PAINEL E TARGET'!$S$11,
IF(CT929&gt;='PAINEL E TARGET'!$T$12,'PAINEL E TARGET'!$S$12,
IF(CT929&gt;='PAINEL E TARGET'!$T$13,'PAINEL E TARGET'!$S$13,
IF(CT929&gt;='PAINEL E TARGET'!$T$14,'PAINEL E TARGET'!$S$14,
IF(CT929&gt;='PAINEL E TARGET'!$T$15,'PAINEL E TARGET'!$S$15,
IF(CT929&gt;='PAINEL E TARGET'!$T$16,'PAINEL E TARGET'!$S$16,
IF(CT929&gt;='PAINEL E TARGET'!$T$17,'PAINEL E TARGET'!$S$17,
IF(CT929&gt;='PAINEL E TARGET'!$T$18,'PAINEL E TARGET'!$S$18,'PAINEL E TARGET'!$S$19))))))))</f>
        <v>3. Fx de 105% a 109,9%</v>
      </c>
      <c r="CV929" s="17">
        <f>IFERROR(VLOOKUP($BW929,'PAINEL E TARGET'!$G$1:$Q$99,6,0),0)</f>
        <v>0.2</v>
      </c>
      <c r="CW929" s="17">
        <f>VLOOKUP(CU929,'PAINEL E TARGET'!$S$10:$U$19,3,0)</f>
        <v>1.1000000000000001</v>
      </c>
      <c r="CX929" s="16">
        <f t="shared" si="534"/>
        <v>363.00000000000006</v>
      </c>
      <c r="CY929" s="17">
        <f t="shared" si="520"/>
        <v>1.4930000000000001</v>
      </c>
      <c r="CZ929" s="33" t="str">
        <f>IF(CY929&gt;='PAINEL E TARGET'!$T$11,'PAINEL E TARGET'!$S$11,
IF(CY929&gt;='PAINEL E TARGET'!$T$12,'PAINEL E TARGET'!$S$12,
IF(CY929&gt;='PAINEL E TARGET'!$T$13,'PAINEL E TARGET'!$S$13,
IF(CY929&gt;='PAINEL E TARGET'!$T$14,'PAINEL E TARGET'!$S$14,
IF(CY929&gt;='PAINEL E TARGET'!$T$15,'PAINEL E TARGET'!$S$15,
IF(CY929&gt;='PAINEL E TARGET'!$T$16,'PAINEL E TARGET'!$S$16,
IF(CY929&gt;='PAINEL E TARGET'!$T$17,'PAINEL E TARGET'!$S$17,
IF(CY929&gt;='PAINEL E TARGET'!$T$18,'PAINEL E TARGET'!$S$18,'PAINEL E TARGET'!$S$19))))))))</f>
        <v>8. Fx de 130% ou mais</v>
      </c>
      <c r="DA929" s="17">
        <f>IFERROR(VLOOKUP($BW929,'PAINEL E TARGET'!$G$1:$Q$99,7,0),0)</f>
        <v>0.15</v>
      </c>
      <c r="DB929" s="17">
        <f>VLOOKUP(CZ929,'PAINEL E TARGET'!$S$10:$U$19,3,0)</f>
        <v>1.6</v>
      </c>
      <c r="DC929" s="16">
        <f t="shared" si="535"/>
        <v>396</v>
      </c>
      <c r="DD929" s="17">
        <f t="shared" si="521"/>
        <v>0.90300000000000002</v>
      </c>
      <c r="DE929" s="33" t="str">
        <f>IF(DD929&gt;='PAINEL E TARGET'!$T$11,'PAINEL E TARGET'!$S$11,
IF(DD929&gt;='PAINEL E TARGET'!$T$12,'PAINEL E TARGET'!$S$12,
IF(DD929&gt;='PAINEL E TARGET'!$T$13,'PAINEL E TARGET'!$S$13,
IF(DD929&gt;='PAINEL E TARGET'!$T$14,'PAINEL E TARGET'!$S$14,
IF(DD929&gt;='PAINEL E TARGET'!$T$15,'PAINEL E TARGET'!$S$15,
IF(DD929&gt;='PAINEL E TARGET'!$T$16,'PAINEL E TARGET'!$S$16,
IF(DD929&gt;='PAINEL E TARGET'!$T$17,'PAINEL E TARGET'!$S$17,
IF(DD929&gt;='PAINEL E TARGET'!$T$18,'PAINEL E TARGET'!$S$18,'PAINEL E TARGET'!$S$19))))))))</f>
        <v>1. Fx de 90% a 99,9%</v>
      </c>
      <c r="DF929" s="17">
        <f>IFERROR(VLOOKUP($BW929,'PAINEL E TARGET'!$G$1:$Q$99,8,0),0)</f>
        <v>0.1</v>
      </c>
      <c r="DG929" s="17">
        <f>VLOOKUP(DE929,'PAINEL E TARGET'!$S$10:$U$19,3,0)</f>
        <v>0.5</v>
      </c>
      <c r="DH929" s="16">
        <f t="shared" si="536"/>
        <v>82.5</v>
      </c>
      <c r="DI929" s="17">
        <f t="shared" si="522"/>
        <v>1.36</v>
      </c>
      <c r="DJ929" s="33" t="str">
        <f>IF(DI929&gt;='PAINEL E TARGET'!$T$11,'PAINEL E TARGET'!$S$11,
IF(DI929&gt;='PAINEL E TARGET'!$T$12,'PAINEL E TARGET'!$S$12,
IF(DI929&gt;='PAINEL E TARGET'!$T$13,'PAINEL E TARGET'!$S$13,
IF(DI929&gt;='PAINEL E TARGET'!$T$14,'PAINEL E TARGET'!$S$14,
IF(DI929&gt;='PAINEL E TARGET'!$T$15,'PAINEL E TARGET'!$S$15,
IF(DI929&gt;='PAINEL E TARGET'!$T$16,'PAINEL E TARGET'!$S$16,
IF(DI929&gt;='PAINEL E TARGET'!$T$17,'PAINEL E TARGET'!$S$17,
IF(DI929&gt;='PAINEL E TARGET'!$T$18,'PAINEL E TARGET'!$S$18,'PAINEL E TARGET'!$S$19))))))))</f>
        <v>8. Fx de 130% ou mais</v>
      </c>
      <c r="DK929" s="17">
        <f>IFERROR(VLOOKUP($BW929,'PAINEL E TARGET'!$G$1:$Q$99,9,0),0)</f>
        <v>0.05</v>
      </c>
      <c r="DL929" s="17">
        <f>VLOOKUP(DJ929,'PAINEL E TARGET'!$S$10:$U$19,3,0)</f>
        <v>1.6</v>
      </c>
      <c r="DM929" s="16">
        <f t="shared" si="537"/>
        <v>132.00000000000003</v>
      </c>
      <c r="DN929" s="17">
        <f t="shared" si="523"/>
        <v>1.2949999999999999</v>
      </c>
      <c r="DO929" s="33" t="str">
        <f>IF(DN929&gt;='PAINEL E TARGET'!$T$11,'PAINEL E TARGET'!$S$11,
IF(DN929&gt;='PAINEL E TARGET'!$T$12,'PAINEL E TARGET'!$S$12,
IF(DN929&gt;='PAINEL E TARGET'!$T$13,'PAINEL E TARGET'!$S$13,
IF(DN929&gt;='PAINEL E TARGET'!$T$14,'PAINEL E TARGET'!$S$14,
IF(DN929&gt;='PAINEL E TARGET'!$T$15,'PAINEL E TARGET'!$S$15,
IF(DN929&gt;='PAINEL E TARGET'!$T$16,'PAINEL E TARGET'!$S$16,
IF(DN929&gt;='PAINEL E TARGET'!$T$17,'PAINEL E TARGET'!$S$17,
IF(DN929&gt;='PAINEL E TARGET'!$T$18,'PAINEL E TARGET'!$S$18,'PAINEL E TARGET'!$S$19))))))))</f>
        <v>7. Fx de 125% a 129,9%</v>
      </c>
      <c r="DP929" s="17">
        <f>IFERROR(VLOOKUP($BW929,'PAINEL E TARGET'!$G$1:$Q$99,10,0),0)</f>
        <v>0</v>
      </c>
      <c r="DQ929" s="17">
        <f>VLOOKUP(DO929,'PAINEL E TARGET'!$S$10:$U$19,3,0)</f>
        <v>1.5</v>
      </c>
      <c r="DR929" s="16">
        <f t="shared" si="538"/>
        <v>0</v>
      </c>
      <c r="DS929" s="17">
        <f t="shared" si="524"/>
        <v>1.0129999999999999</v>
      </c>
      <c r="DT929" s="16">
        <f>IF(DS929&gt;=1,VLOOKUP(BO929,'PAINEL E TARGET'!$S$1:$W$8,5,0),0)</f>
        <v>165</v>
      </c>
      <c r="DU929" s="16">
        <f t="shared" si="539"/>
        <v>1344.75</v>
      </c>
    </row>
    <row r="930" spans="2:125" s="32" customFormat="1" x14ac:dyDescent="0.2">
      <c r="B930" s="44">
        <v>43541</v>
      </c>
      <c r="C930" s="65">
        <v>1942</v>
      </c>
      <c r="D930" s="66" t="s">
        <v>920</v>
      </c>
      <c r="E930" s="65">
        <v>613</v>
      </c>
      <c r="F930" s="65" t="s">
        <v>1019</v>
      </c>
      <c r="G930" s="67">
        <v>1274247.102204009</v>
      </c>
      <c r="H930" s="67">
        <v>823568.97989178926</v>
      </c>
      <c r="I930" s="67">
        <v>1103193.69</v>
      </c>
      <c r="J930" s="68">
        <v>1.3395279775410571</v>
      </c>
      <c r="K930" s="67">
        <v>94157.406242654994</v>
      </c>
      <c r="L930" s="67">
        <v>616985.73752885754</v>
      </c>
      <c r="M930" s="67">
        <v>86090.67</v>
      </c>
      <c r="N930" s="67">
        <v>979285.59000000008</v>
      </c>
      <c r="O930" s="67">
        <v>1110674.2944514984</v>
      </c>
      <c r="P930" s="67">
        <v>5558.3848785099117</v>
      </c>
      <c r="Q930" s="67">
        <v>23500</v>
      </c>
      <c r="R930" s="67">
        <v>0</v>
      </c>
      <c r="S930" s="67">
        <v>1699</v>
      </c>
      <c r="T930" s="68">
        <v>6.1277230630425943E-2</v>
      </c>
      <c r="U930" s="68">
        <v>3.6119452419426469E-2</v>
      </c>
      <c r="V930" s="68">
        <v>0.58944328991088746</v>
      </c>
      <c r="W930" s="67">
        <v>43236.28</v>
      </c>
      <c r="X930" s="67">
        <v>37632</v>
      </c>
      <c r="Y930" s="68">
        <v>0.87038015296413107</v>
      </c>
      <c r="Z930" s="68">
        <v>0</v>
      </c>
      <c r="AA930" s="68">
        <v>0</v>
      </c>
      <c r="AB930" s="68">
        <v>0</v>
      </c>
      <c r="AC930" s="67">
        <v>0</v>
      </c>
      <c r="AD930" s="67">
        <v>0</v>
      </c>
      <c r="AE930" s="68" t="s">
        <v>1082</v>
      </c>
      <c r="AF930" s="43">
        <v>80</v>
      </c>
      <c r="AG930" s="43">
        <v>79</v>
      </c>
      <c r="AH930" s="43">
        <v>14</v>
      </c>
      <c r="AI930" s="43">
        <v>2</v>
      </c>
      <c r="AJ930" s="67">
        <v>23124.15</v>
      </c>
      <c r="AK930" s="67">
        <v>16491.260000000002</v>
      </c>
      <c r="AL930" s="68">
        <v>0.71316178108168304</v>
      </c>
      <c r="AM930" s="67">
        <v>14599.830000000002</v>
      </c>
      <c r="AN930" s="67">
        <v>17201</v>
      </c>
      <c r="AO930" s="68">
        <v>1.1781644032841476</v>
      </c>
      <c r="AP930" s="67">
        <v>0</v>
      </c>
      <c r="AQ930" s="67">
        <v>0</v>
      </c>
      <c r="AR930" s="68">
        <v>0</v>
      </c>
      <c r="AS930" s="67">
        <v>5512.3</v>
      </c>
      <c r="AT930" s="67">
        <v>3939.7400000000002</v>
      </c>
      <c r="AU930" s="68">
        <v>0.71471799430364824</v>
      </c>
      <c r="AV930" s="43">
        <v>316.79000000000008</v>
      </c>
      <c r="AW930" s="43">
        <v>284.95999999999998</v>
      </c>
      <c r="AX930" s="69">
        <v>0.89952334353988417</v>
      </c>
      <c r="AY930" s="43">
        <v>94157.406242654994</v>
      </c>
      <c r="AZ930" s="43">
        <v>86090.67</v>
      </c>
      <c r="BA930" s="43">
        <v>20475.374160217219</v>
      </c>
      <c r="BB930" s="43">
        <v>29558.28000000001</v>
      </c>
      <c r="BC930" s="43">
        <v>147784.53708557872</v>
      </c>
      <c r="BD930" s="43">
        <v>32246.73772704049</v>
      </c>
      <c r="BE930" s="43">
        <v>67824.570000000007</v>
      </c>
      <c r="BF930" s="43">
        <v>0</v>
      </c>
      <c r="BG930" s="43">
        <v>499.84999999999997</v>
      </c>
      <c r="BH930" s="43">
        <v>30</v>
      </c>
      <c r="BI930" s="44">
        <v>43173</v>
      </c>
      <c r="BJ930" s="44">
        <v>43541</v>
      </c>
      <c r="BK930" s="44">
        <v>43172</v>
      </c>
      <c r="BL930" s="43">
        <f t="shared" si="525"/>
        <v>1104892.69</v>
      </c>
      <c r="BM930" s="43">
        <f t="shared" si="526"/>
        <v>1067075.26</v>
      </c>
      <c r="BO930" s="16" t="str">
        <f>IFERROR(VLOOKUP($C930,'PORTE LOJA'!A:B,2,0),"PORTE 1")</f>
        <v>PORTE 2</v>
      </c>
      <c r="BP930" s="16">
        <f>VLOOKUP(BO930,'PAINEL E TARGET'!$S$1:$W$8,3,0)</f>
        <v>1875</v>
      </c>
      <c r="BQ930" s="16">
        <f t="shared" si="504"/>
        <v>1</v>
      </c>
      <c r="BR930" s="16">
        <f t="shared" si="505"/>
        <v>1</v>
      </c>
      <c r="BS930" s="16">
        <f t="shared" si="506"/>
        <v>0</v>
      </c>
      <c r="BT930" s="16">
        <f t="shared" si="507"/>
        <v>1</v>
      </c>
      <c r="BU930" s="16">
        <f t="shared" si="508"/>
        <v>1</v>
      </c>
      <c r="BV930" s="16">
        <f t="shared" si="509"/>
        <v>1</v>
      </c>
      <c r="BW930" s="17" t="str">
        <f t="shared" si="527"/>
        <v>110111</v>
      </c>
      <c r="BY930" s="17">
        <f t="shared" si="510"/>
        <v>1.3420000000000001</v>
      </c>
      <c r="BZ930" s="17">
        <f t="shared" si="511"/>
        <v>1.5009999999999999</v>
      </c>
      <c r="CA930" s="17" t="str">
        <f t="shared" si="528"/>
        <v>Sem Retira</v>
      </c>
      <c r="CB930" s="17">
        <f t="shared" si="529"/>
        <v>1.5009999999999999</v>
      </c>
      <c r="CC930" s="33" t="str">
        <f>IF(CB930&gt;='PAINEL E TARGET'!$T$11,'PAINEL E TARGET'!$S$11,
IF(CB930&gt;='PAINEL E TARGET'!$T$12,'PAINEL E TARGET'!$S$12,
IF(CB930&gt;='PAINEL E TARGET'!$T$13,'PAINEL E TARGET'!$S$13,
IF(CB930&gt;='PAINEL E TARGET'!$T$14,'PAINEL E TARGET'!$S$14,
IF(CB930&gt;='PAINEL E TARGET'!$T$15,'PAINEL E TARGET'!$S$15,
IF(CB930&gt;='PAINEL E TARGET'!$T$16,'PAINEL E TARGET'!$S$16,
IF(CB930&gt;='PAINEL E TARGET'!$T$17,'PAINEL E TARGET'!$S$17,
IF(CB930&gt;='PAINEL E TARGET'!$T$18,'PAINEL E TARGET'!$S$18,'PAINEL E TARGET'!$S$19))))))))</f>
        <v>8. Fx de 130% ou mais</v>
      </c>
      <c r="CD930" s="17">
        <f>IFERROR(VLOOKUP($BW930,'PAINEL E TARGET'!$G$1:$Q$99,4,0),0)</f>
        <v>0.3</v>
      </c>
      <c r="CE930" s="17">
        <f>VLOOKUP(CC930,'PAINEL E TARGET'!$S$10:$U$19,3,0)</f>
        <v>1.6</v>
      </c>
      <c r="CF930" s="16">
        <f t="shared" si="530"/>
        <v>900</v>
      </c>
      <c r="CG930" s="17">
        <f t="shared" si="512"/>
        <v>0.71299999999999997</v>
      </c>
      <c r="CH930" s="17">
        <f t="shared" si="513"/>
        <v>1.1779999999999999</v>
      </c>
      <c r="CI930" s="17" t="str">
        <f t="shared" si="514"/>
        <v>sem meta</v>
      </c>
      <c r="CJ930" s="17">
        <f t="shared" si="515"/>
        <v>0.71499999999999997</v>
      </c>
      <c r="CK930" s="17">
        <f t="shared" si="516"/>
        <v>0.9</v>
      </c>
      <c r="CL930" s="17">
        <f t="shared" si="517"/>
        <v>0.87</v>
      </c>
      <c r="CM930" s="16">
        <f t="shared" si="518"/>
        <v>5</v>
      </c>
      <c r="CN930" s="17" t="str">
        <f t="shared" si="531"/>
        <v>ok</v>
      </c>
      <c r="CO930" s="17">
        <f t="shared" si="532"/>
        <v>0.87</v>
      </c>
      <c r="CP930" s="33" t="str">
        <f>IF(CO930&gt;='PAINEL E TARGET'!$T$11,'PAINEL E TARGET'!$S$11,
IF(CO930&gt;='PAINEL E TARGET'!$T$12,'PAINEL E TARGET'!$S$12,
IF(CO930&gt;='PAINEL E TARGET'!$T$13,'PAINEL E TARGET'!$S$13,
IF(CO930&gt;='PAINEL E TARGET'!$T$14,'PAINEL E TARGET'!$S$14,
IF(CO930&gt;='PAINEL E TARGET'!$T$15,'PAINEL E TARGET'!$S$15,
IF(CO930&gt;='PAINEL E TARGET'!$T$16,'PAINEL E TARGET'!$S$16,
IF(CO930&gt;='PAINEL E TARGET'!$T$17,'PAINEL E TARGET'!$S$17,
IF(CO930&gt;='PAINEL E TARGET'!$T$18,'PAINEL E TARGET'!$S$18,'PAINEL E TARGET'!$S$19))))))))</f>
        <v>Não elegível</v>
      </c>
      <c r="CQ930" s="17">
        <f>IFERROR(VLOOKUP($BW930,'PAINEL E TARGET'!$G$1:$Q$99,5,0),0)</f>
        <v>0.3</v>
      </c>
      <c r="CR930" s="17">
        <f>VLOOKUP(CP930,'PAINEL E TARGET'!$S$10:$U$19,3,0)</f>
        <v>0</v>
      </c>
      <c r="CS930" s="16">
        <f t="shared" si="533"/>
        <v>0</v>
      </c>
      <c r="CT930" s="17">
        <f t="shared" si="519"/>
        <v>0</v>
      </c>
      <c r="CU930" s="33" t="str">
        <f>IF(CT930&gt;='PAINEL E TARGET'!$T$11,'PAINEL E TARGET'!$S$11,
IF(CT930&gt;='PAINEL E TARGET'!$T$12,'PAINEL E TARGET'!$S$12,
IF(CT930&gt;='PAINEL E TARGET'!$T$13,'PAINEL E TARGET'!$S$13,
IF(CT930&gt;='PAINEL E TARGET'!$T$14,'PAINEL E TARGET'!$S$14,
IF(CT930&gt;='PAINEL E TARGET'!$T$15,'PAINEL E TARGET'!$S$15,
IF(CT930&gt;='PAINEL E TARGET'!$T$16,'PAINEL E TARGET'!$S$16,
IF(CT930&gt;='PAINEL E TARGET'!$T$17,'PAINEL E TARGET'!$S$17,
IF(CT930&gt;='PAINEL E TARGET'!$T$18,'PAINEL E TARGET'!$S$18,'PAINEL E TARGET'!$S$19))))))))</f>
        <v>Não elegível</v>
      </c>
      <c r="CV930" s="17">
        <f>IFERROR(VLOOKUP($BW930,'PAINEL E TARGET'!$G$1:$Q$99,6,0),0)</f>
        <v>0</v>
      </c>
      <c r="CW930" s="17">
        <f>VLOOKUP(CU930,'PAINEL E TARGET'!$S$10:$U$19,3,0)</f>
        <v>0</v>
      </c>
      <c r="CX930" s="16">
        <f t="shared" si="534"/>
        <v>0</v>
      </c>
      <c r="CY930" s="17">
        <f t="shared" si="520"/>
        <v>0.91400000000000003</v>
      </c>
      <c r="CZ930" s="33" t="str">
        <f>IF(CY930&gt;='PAINEL E TARGET'!$T$11,'PAINEL E TARGET'!$S$11,
IF(CY930&gt;='PAINEL E TARGET'!$T$12,'PAINEL E TARGET'!$S$12,
IF(CY930&gt;='PAINEL E TARGET'!$T$13,'PAINEL E TARGET'!$S$13,
IF(CY930&gt;='PAINEL E TARGET'!$T$14,'PAINEL E TARGET'!$S$14,
IF(CY930&gt;='PAINEL E TARGET'!$T$15,'PAINEL E TARGET'!$S$15,
IF(CY930&gt;='PAINEL E TARGET'!$T$16,'PAINEL E TARGET'!$S$16,
IF(CY930&gt;='PAINEL E TARGET'!$T$17,'PAINEL E TARGET'!$S$17,
IF(CY930&gt;='PAINEL E TARGET'!$T$18,'PAINEL E TARGET'!$S$18,'PAINEL E TARGET'!$S$19))))))))</f>
        <v>1. Fx de 90% a 99,9%</v>
      </c>
      <c r="DA930" s="17">
        <f>IFERROR(VLOOKUP($BW930,'PAINEL E TARGET'!$G$1:$Q$99,7,0),0)</f>
        <v>0.15</v>
      </c>
      <c r="DB930" s="17">
        <f>VLOOKUP(CZ930,'PAINEL E TARGET'!$S$10:$U$19,3,0)</f>
        <v>0.5</v>
      </c>
      <c r="DC930" s="16">
        <f t="shared" si="535"/>
        <v>140.625</v>
      </c>
      <c r="DD930" s="17">
        <f t="shared" si="521"/>
        <v>1.444</v>
      </c>
      <c r="DE930" s="33" t="str">
        <f>IF(DD930&gt;='PAINEL E TARGET'!$T$11,'PAINEL E TARGET'!$S$11,
IF(DD930&gt;='PAINEL E TARGET'!$T$12,'PAINEL E TARGET'!$S$12,
IF(DD930&gt;='PAINEL E TARGET'!$T$13,'PAINEL E TARGET'!$S$13,
IF(DD930&gt;='PAINEL E TARGET'!$T$14,'PAINEL E TARGET'!$S$14,
IF(DD930&gt;='PAINEL E TARGET'!$T$15,'PAINEL E TARGET'!$S$15,
IF(DD930&gt;='PAINEL E TARGET'!$T$16,'PAINEL E TARGET'!$S$16,
IF(DD930&gt;='PAINEL E TARGET'!$T$17,'PAINEL E TARGET'!$S$17,
IF(DD930&gt;='PAINEL E TARGET'!$T$18,'PAINEL E TARGET'!$S$18,'PAINEL E TARGET'!$S$19))))))))</f>
        <v>8. Fx de 130% ou mais</v>
      </c>
      <c r="DF930" s="17">
        <f>IFERROR(VLOOKUP($BW930,'PAINEL E TARGET'!$G$1:$Q$99,8,0),0)</f>
        <v>0.1</v>
      </c>
      <c r="DG930" s="17">
        <f>VLOOKUP(DE930,'PAINEL E TARGET'!$S$10:$U$19,3,0)</f>
        <v>1.6</v>
      </c>
      <c r="DH930" s="16">
        <f t="shared" si="536"/>
        <v>300.00000000000006</v>
      </c>
      <c r="DI930" s="17">
        <f t="shared" si="522"/>
        <v>0.14299999999999999</v>
      </c>
      <c r="DJ930" s="33" t="str">
        <f>IF(DI930&gt;='PAINEL E TARGET'!$T$11,'PAINEL E TARGET'!$S$11,
IF(DI930&gt;='PAINEL E TARGET'!$T$12,'PAINEL E TARGET'!$S$12,
IF(DI930&gt;='PAINEL E TARGET'!$T$13,'PAINEL E TARGET'!$S$13,
IF(DI930&gt;='PAINEL E TARGET'!$T$14,'PAINEL E TARGET'!$S$14,
IF(DI930&gt;='PAINEL E TARGET'!$T$15,'PAINEL E TARGET'!$S$15,
IF(DI930&gt;='PAINEL E TARGET'!$T$16,'PAINEL E TARGET'!$S$16,
IF(DI930&gt;='PAINEL E TARGET'!$T$17,'PAINEL E TARGET'!$S$17,
IF(DI930&gt;='PAINEL E TARGET'!$T$18,'PAINEL E TARGET'!$S$18,'PAINEL E TARGET'!$S$19))))))))</f>
        <v>Não elegível</v>
      </c>
      <c r="DK930" s="17">
        <f>IFERROR(VLOOKUP($BW930,'PAINEL E TARGET'!$G$1:$Q$99,9,0),0)</f>
        <v>0.15</v>
      </c>
      <c r="DL930" s="17">
        <f>VLOOKUP(DJ930,'PAINEL E TARGET'!$S$10:$U$19,3,0)</f>
        <v>0</v>
      </c>
      <c r="DM930" s="16">
        <f t="shared" si="537"/>
        <v>0</v>
      </c>
      <c r="DN930" s="17">
        <f t="shared" si="523"/>
        <v>0.9</v>
      </c>
      <c r="DO930" s="33" t="str">
        <f>IF(DN930&gt;='PAINEL E TARGET'!$T$11,'PAINEL E TARGET'!$S$11,
IF(DN930&gt;='PAINEL E TARGET'!$T$12,'PAINEL E TARGET'!$S$12,
IF(DN930&gt;='PAINEL E TARGET'!$T$13,'PAINEL E TARGET'!$S$13,
IF(DN930&gt;='PAINEL E TARGET'!$T$14,'PAINEL E TARGET'!$S$14,
IF(DN930&gt;='PAINEL E TARGET'!$T$15,'PAINEL E TARGET'!$S$15,
IF(DN930&gt;='PAINEL E TARGET'!$T$16,'PAINEL E TARGET'!$S$16,
IF(DN930&gt;='PAINEL E TARGET'!$T$17,'PAINEL E TARGET'!$S$17,
IF(DN930&gt;='PAINEL E TARGET'!$T$18,'PAINEL E TARGET'!$S$18,'PAINEL E TARGET'!$S$19))))))))</f>
        <v>1. Fx de 90% a 99,9%</v>
      </c>
      <c r="DP930" s="17">
        <f>IFERROR(VLOOKUP($BW930,'PAINEL E TARGET'!$G$1:$Q$99,10,0),0)</f>
        <v>0</v>
      </c>
      <c r="DQ930" s="17">
        <f>VLOOKUP(DO930,'PAINEL E TARGET'!$S$10:$U$19,3,0)</f>
        <v>0.5</v>
      </c>
      <c r="DR930" s="16">
        <f t="shared" si="538"/>
        <v>0</v>
      </c>
      <c r="DS930" s="17">
        <f t="shared" si="524"/>
        <v>0.98799999999999999</v>
      </c>
      <c r="DT930" s="16">
        <f>IF(DS930&gt;=1,VLOOKUP(BO930,'PAINEL E TARGET'!$S$1:$W$8,5,0),0)</f>
        <v>0</v>
      </c>
      <c r="DU930" s="16">
        <f t="shared" si="539"/>
        <v>1340.625</v>
      </c>
    </row>
    <row r="931" spans="2:125" s="32" customFormat="1" x14ac:dyDescent="0.2">
      <c r="B931" s="44">
        <v>43541</v>
      </c>
      <c r="C931" s="65">
        <v>1944</v>
      </c>
      <c r="D931" s="66" t="s">
        <v>921</v>
      </c>
      <c r="E931" s="65">
        <v>215</v>
      </c>
      <c r="F931" s="65" t="s">
        <v>1017</v>
      </c>
      <c r="G931" s="67">
        <v>2447538.1142823673</v>
      </c>
      <c r="H931" s="67">
        <v>1298948.3737550336</v>
      </c>
      <c r="I931" s="67">
        <v>1191730.94</v>
      </c>
      <c r="J931" s="68">
        <v>0.91745827938866675</v>
      </c>
      <c r="K931" s="67">
        <v>187333.3936084997</v>
      </c>
      <c r="L931" s="67">
        <v>1022523.9330332128</v>
      </c>
      <c r="M931" s="67">
        <v>181018.18</v>
      </c>
      <c r="N931" s="67">
        <v>975939.10000000009</v>
      </c>
      <c r="O931" s="67">
        <v>2282689.8499799496</v>
      </c>
      <c r="P931" s="67" t="s">
        <v>1082</v>
      </c>
      <c r="Q931" s="67" t="s">
        <v>1082</v>
      </c>
      <c r="R931" s="67">
        <v>0</v>
      </c>
      <c r="S931" s="67">
        <v>0</v>
      </c>
      <c r="T931" s="68">
        <v>0.10631299837397325</v>
      </c>
      <c r="U931" s="68">
        <v>0.1094847771734493</v>
      </c>
      <c r="V931" s="68">
        <v>1.0298343462040156</v>
      </c>
      <c r="W931" s="67">
        <v>128623.55999999998</v>
      </c>
      <c r="X931" s="67">
        <v>126669.20999999999</v>
      </c>
      <c r="Y931" s="68">
        <v>0.98480566079806853</v>
      </c>
      <c r="Z931" s="68">
        <v>0.15183134073328575</v>
      </c>
      <c r="AA931" s="68">
        <v>0.19819105161773992</v>
      </c>
      <c r="AB931" s="68">
        <v>1.3053368998821651</v>
      </c>
      <c r="AC931" s="67">
        <v>183694.26</v>
      </c>
      <c r="AD931" s="67">
        <v>229298.58</v>
      </c>
      <c r="AE931" s="68">
        <v>1.2482620850537189</v>
      </c>
      <c r="AF931" s="43">
        <v>80</v>
      </c>
      <c r="AG931" s="43">
        <v>77</v>
      </c>
      <c r="AH931" s="43">
        <v>33</v>
      </c>
      <c r="AI931" s="43">
        <v>25</v>
      </c>
      <c r="AJ931" s="67">
        <v>74472.75</v>
      </c>
      <c r="AK931" s="67">
        <v>69431.5</v>
      </c>
      <c r="AL931" s="68">
        <v>0.93230745474015664</v>
      </c>
      <c r="AM931" s="67">
        <v>17301.87</v>
      </c>
      <c r="AN931" s="67">
        <v>12443.72</v>
      </c>
      <c r="AO931" s="68">
        <v>0.71921243195099716</v>
      </c>
      <c r="AP931" s="67">
        <v>14535.140000000001</v>
      </c>
      <c r="AQ931" s="67">
        <v>11207.54</v>
      </c>
      <c r="AR931" s="68">
        <v>0.77106515657915919</v>
      </c>
      <c r="AS931" s="67">
        <v>22313.8</v>
      </c>
      <c r="AT931" s="67">
        <v>33586.449999999997</v>
      </c>
      <c r="AU931" s="68">
        <v>1.5051873728365406</v>
      </c>
      <c r="AV931" s="43">
        <v>4771.8099999999995</v>
      </c>
      <c r="AW931" s="43">
        <v>3884.24</v>
      </c>
      <c r="AX931" s="69">
        <v>0.81399720441509615</v>
      </c>
      <c r="AY931" s="43">
        <v>187333.3936084997</v>
      </c>
      <c r="AZ931" s="43">
        <v>181018.18</v>
      </c>
      <c r="BA931" s="43">
        <v>32232.820562460704</v>
      </c>
      <c r="BB931" s="43">
        <v>31334.32</v>
      </c>
      <c r="BC931" s="43">
        <v>353479.85386846826</v>
      </c>
      <c r="BD931" s="43">
        <v>60942.190013722313</v>
      </c>
      <c r="BE931" s="43">
        <v>244033.30999999997</v>
      </c>
      <c r="BF931" s="43">
        <v>348517.13</v>
      </c>
      <c r="BG931" s="43">
        <v>9031.6699999999983</v>
      </c>
      <c r="BH931" s="43">
        <v>81</v>
      </c>
      <c r="BI931" s="44">
        <v>43173</v>
      </c>
      <c r="BJ931" s="44">
        <v>43541</v>
      </c>
      <c r="BK931" s="44">
        <v>43172</v>
      </c>
      <c r="BL931" s="43">
        <f t="shared" si="525"/>
        <v>1191730.94</v>
      </c>
      <c r="BM931" s="43">
        <f t="shared" si="526"/>
        <v>1156957.28</v>
      </c>
      <c r="BO931" s="16" t="str">
        <f>IFERROR(VLOOKUP($C931,'PORTE LOJA'!A:B,2,0),"PORTE 1")</f>
        <v>PORTE 4</v>
      </c>
      <c r="BP931" s="16">
        <f>VLOOKUP(BO931,'PAINEL E TARGET'!$S$1:$W$8,3,0)</f>
        <v>3000</v>
      </c>
      <c r="BQ931" s="16">
        <f t="shared" si="504"/>
        <v>1</v>
      </c>
      <c r="BR931" s="16">
        <f t="shared" si="505"/>
        <v>1</v>
      </c>
      <c r="BS931" s="16">
        <f t="shared" si="506"/>
        <v>1</v>
      </c>
      <c r="BT931" s="16">
        <f t="shared" si="507"/>
        <v>1</v>
      </c>
      <c r="BU931" s="16">
        <f t="shared" si="508"/>
        <v>1</v>
      </c>
      <c r="BV931" s="16">
        <f t="shared" si="509"/>
        <v>1</v>
      </c>
      <c r="BW931" s="17" t="str">
        <f t="shared" si="527"/>
        <v>111111</v>
      </c>
      <c r="BY931" s="17">
        <f t="shared" si="510"/>
        <v>0.91700000000000004</v>
      </c>
      <c r="BZ931" s="17">
        <f t="shared" si="511"/>
        <v>0.95599999999999996</v>
      </c>
      <c r="CA931" s="17" t="str">
        <f t="shared" si="528"/>
        <v>Sem Retira</v>
      </c>
      <c r="CB931" s="17">
        <f t="shared" si="529"/>
        <v>0.95599999999999996</v>
      </c>
      <c r="CC931" s="33" t="str">
        <f>IF(CB931&gt;='PAINEL E TARGET'!$T$11,'PAINEL E TARGET'!$S$11,
IF(CB931&gt;='PAINEL E TARGET'!$T$12,'PAINEL E TARGET'!$S$12,
IF(CB931&gt;='PAINEL E TARGET'!$T$13,'PAINEL E TARGET'!$S$13,
IF(CB931&gt;='PAINEL E TARGET'!$T$14,'PAINEL E TARGET'!$S$14,
IF(CB931&gt;='PAINEL E TARGET'!$T$15,'PAINEL E TARGET'!$S$15,
IF(CB931&gt;='PAINEL E TARGET'!$T$16,'PAINEL E TARGET'!$S$16,
IF(CB931&gt;='PAINEL E TARGET'!$T$17,'PAINEL E TARGET'!$S$17,
IF(CB931&gt;='PAINEL E TARGET'!$T$18,'PAINEL E TARGET'!$S$18,'PAINEL E TARGET'!$S$19))))))))</f>
        <v>1. Fx de 90% a 99,9%</v>
      </c>
      <c r="CD931" s="17">
        <f>IFERROR(VLOOKUP($BW931,'PAINEL E TARGET'!$G$1:$Q$99,4,0),0)</f>
        <v>0.25</v>
      </c>
      <c r="CE931" s="17">
        <f>VLOOKUP(CC931,'PAINEL E TARGET'!$S$10:$U$19,3,0)</f>
        <v>0.5</v>
      </c>
      <c r="CF931" s="16">
        <f t="shared" si="530"/>
        <v>375</v>
      </c>
      <c r="CG931" s="17">
        <f t="shared" si="512"/>
        <v>0.93200000000000005</v>
      </c>
      <c r="CH931" s="17">
        <f t="shared" si="513"/>
        <v>0.71899999999999997</v>
      </c>
      <c r="CI931" s="17">
        <f t="shared" si="514"/>
        <v>0.77100000000000002</v>
      </c>
      <c r="CJ931" s="17">
        <f t="shared" si="515"/>
        <v>1.5049999999999999</v>
      </c>
      <c r="CK931" s="17">
        <f t="shared" si="516"/>
        <v>0.81399999999999995</v>
      </c>
      <c r="CL931" s="17">
        <f t="shared" si="517"/>
        <v>0.98499999999999999</v>
      </c>
      <c r="CM931" s="16">
        <f t="shared" si="518"/>
        <v>5</v>
      </c>
      <c r="CN931" s="17" t="str">
        <f t="shared" si="531"/>
        <v>ok</v>
      </c>
      <c r="CO931" s="17">
        <f t="shared" si="532"/>
        <v>0.98499999999999999</v>
      </c>
      <c r="CP931" s="33" t="str">
        <f>IF(CO931&gt;='PAINEL E TARGET'!$T$11,'PAINEL E TARGET'!$S$11,
IF(CO931&gt;='PAINEL E TARGET'!$T$12,'PAINEL E TARGET'!$S$12,
IF(CO931&gt;='PAINEL E TARGET'!$T$13,'PAINEL E TARGET'!$S$13,
IF(CO931&gt;='PAINEL E TARGET'!$T$14,'PAINEL E TARGET'!$S$14,
IF(CO931&gt;='PAINEL E TARGET'!$T$15,'PAINEL E TARGET'!$S$15,
IF(CO931&gt;='PAINEL E TARGET'!$T$16,'PAINEL E TARGET'!$S$16,
IF(CO931&gt;='PAINEL E TARGET'!$T$17,'PAINEL E TARGET'!$S$17,
IF(CO931&gt;='PAINEL E TARGET'!$T$18,'PAINEL E TARGET'!$S$18,'PAINEL E TARGET'!$S$19))))))))</f>
        <v>1. Fx de 90% a 99,9%</v>
      </c>
      <c r="CQ931" s="17">
        <f>IFERROR(VLOOKUP($BW931,'PAINEL E TARGET'!$G$1:$Q$99,5,0),0)</f>
        <v>0.25</v>
      </c>
      <c r="CR931" s="17">
        <f>VLOOKUP(CP931,'PAINEL E TARGET'!$S$10:$U$19,3,0)</f>
        <v>0.5</v>
      </c>
      <c r="CS931" s="16">
        <f t="shared" si="533"/>
        <v>375</v>
      </c>
      <c r="CT931" s="17">
        <f t="shared" si="519"/>
        <v>1.248</v>
      </c>
      <c r="CU931" s="33" t="str">
        <f>IF(CT931&gt;='PAINEL E TARGET'!$T$11,'PAINEL E TARGET'!$S$11,
IF(CT931&gt;='PAINEL E TARGET'!$T$12,'PAINEL E TARGET'!$S$12,
IF(CT931&gt;='PAINEL E TARGET'!$T$13,'PAINEL E TARGET'!$S$13,
IF(CT931&gt;='PAINEL E TARGET'!$T$14,'PAINEL E TARGET'!$S$14,
IF(CT931&gt;='PAINEL E TARGET'!$T$15,'PAINEL E TARGET'!$S$15,
IF(CT931&gt;='PAINEL E TARGET'!$T$16,'PAINEL E TARGET'!$S$16,
IF(CT931&gt;='PAINEL E TARGET'!$T$17,'PAINEL E TARGET'!$S$17,
IF(CT931&gt;='PAINEL E TARGET'!$T$18,'PAINEL E TARGET'!$S$18,'PAINEL E TARGET'!$S$19))))))))</f>
        <v>6. Fx de 120% a 124,9%</v>
      </c>
      <c r="CV931" s="17">
        <f>IFERROR(VLOOKUP($BW931,'PAINEL E TARGET'!$G$1:$Q$99,6,0),0)</f>
        <v>0.2</v>
      </c>
      <c r="CW931" s="17">
        <f>VLOOKUP(CU931,'PAINEL E TARGET'!$S$10:$U$19,3,0)</f>
        <v>1.4</v>
      </c>
      <c r="CX931" s="16">
        <f t="shared" si="534"/>
        <v>839.99999999999989</v>
      </c>
      <c r="CY931" s="17">
        <f t="shared" si="520"/>
        <v>0.96599999999999997</v>
      </c>
      <c r="CZ931" s="33" t="str">
        <f>IF(CY931&gt;='PAINEL E TARGET'!$T$11,'PAINEL E TARGET'!$S$11,
IF(CY931&gt;='PAINEL E TARGET'!$T$12,'PAINEL E TARGET'!$S$12,
IF(CY931&gt;='PAINEL E TARGET'!$T$13,'PAINEL E TARGET'!$S$13,
IF(CY931&gt;='PAINEL E TARGET'!$T$14,'PAINEL E TARGET'!$S$14,
IF(CY931&gt;='PAINEL E TARGET'!$T$15,'PAINEL E TARGET'!$S$15,
IF(CY931&gt;='PAINEL E TARGET'!$T$16,'PAINEL E TARGET'!$S$16,
IF(CY931&gt;='PAINEL E TARGET'!$T$17,'PAINEL E TARGET'!$S$17,
IF(CY931&gt;='PAINEL E TARGET'!$T$18,'PAINEL E TARGET'!$S$18,'PAINEL E TARGET'!$S$19))))))))</f>
        <v>1. Fx de 90% a 99,9%</v>
      </c>
      <c r="DA931" s="17">
        <f>IFERROR(VLOOKUP($BW931,'PAINEL E TARGET'!$G$1:$Q$99,7,0),0)</f>
        <v>0.15</v>
      </c>
      <c r="DB931" s="17">
        <f>VLOOKUP(CZ931,'PAINEL E TARGET'!$S$10:$U$19,3,0)</f>
        <v>0.5</v>
      </c>
      <c r="DC931" s="16">
        <f t="shared" si="535"/>
        <v>225</v>
      </c>
      <c r="DD931" s="17">
        <f t="shared" si="521"/>
        <v>0.97199999999999998</v>
      </c>
      <c r="DE931" s="33" t="str">
        <f>IF(DD931&gt;='PAINEL E TARGET'!$T$11,'PAINEL E TARGET'!$S$11,
IF(DD931&gt;='PAINEL E TARGET'!$T$12,'PAINEL E TARGET'!$S$12,
IF(DD931&gt;='PAINEL E TARGET'!$T$13,'PAINEL E TARGET'!$S$13,
IF(DD931&gt;='PAINEL E TARGET'!$T$14,'PAINEL E TARGET'!$S$14,
IF(DD931&gt;='PAINEL E TARGET'!$T$15,'PAINEL E TARGET'!$S$15,
IF(DD931&gt;='PAINEL E TARGET'!$T$16,'PAINEL E TARGET'!$S$16,
IF(DD931&gt;='PAINEL E TARGET'!$T$17,'PAINEL E TARGET'!$S$17,
IF(DD931&gt;='PAINEL E TARGET'!$T$18,'PAINEL E TARGET'!$S$18,'PAINEL E TARGET'!$S$19))))))))</f>
        <v>1. Fx de 90% a 99,9%</v>
      </c>
      <c r="DF931" s="17">
        <f>IFERROR(VLOOKUP($BW931,'PAINEL E TARGET'!$G$1:$Q$99,8,0),0)</f>
        <v>0.1</v>
      </c>
      <c r="DG931" s="17">
        <f>VLOOKUP(DE931,'PAINEL E TARGET'!$S$10:$U$19,3,0)</f>
        <v>0.5</v>
      </c>
      <c r="DH931" s="16">
        <f t="shared" si="536"/>
        <v>150</v>
      </c>
      <c r="DI931" s="17">
        <f t="shared" si="522"/>
        <v>0.75800000000000001</v>
      </c>
      <c r="DJ931" s="33" t="str">
        <f>IF(DI931&gt;='PAINEL E TARGET'!$T$11,'PAINEL E TARGET'!$S$11,
IF(DI931&gt;='PAINEL E TARGET'!$T$12,'PAINEL E TARGET'!$S$12,
IF(DI931&gt;='PAINEL E TARGET'!$T$13,'PAINEL E TARGET'!$S$13,
IF(DI931&gt;='PAINEL E TARGET'!$T$14,'PAINEL E TARGET'!$S$14,
IF(DI931&gt;='PAINEL E TARGET'!$T$15,'PAINEL E TARGET'!$S$15,
IF(DI931&gt;='PAINEL E TARGET'!$T$16,'PAINEL E TARGET'!$S$16,
IF(DI931&gt;='PAINEL E TARGET'!$T$17,'PAINEL E TARGET'!$S$17,
IF(DI931&gt;='PAINEL E TARGET'!$T$18,'PAINEL E TARGET'!$S$18,'PAINEL E TARGET'!$S$19))))))))</f>
        <v>Não elegível</v>
      </c>
      <c r="DK931" s="17">
        <f>IFERROR(VLOOKUP($BW931,'PAINEL E TARGET'!$G$1:$Q$99,9,0),0)</f>
        <v>0.05</v>
      </c>
      <c r="DL931" s="17">
        <f>VLOOKUP(DJ931,'PAINEL E TARGET'!$S$10:$U$19,3,0)</f>
        <v>0</v>
      </c>
      <c r="DM931" s="16">
        <f t="shared" si="537"/>
        <v>0</v>
      </c>
      <c r="DN931" s="17">
        <f t="shared" si="523"/>
        <v>0.81399999999999995</v>
      </c>
      <c r="DO931" s="33" t="str">
        <f>IF(DN931&gt;='PAINEL E TARGET'!$T$11,'PAINEL E TARGET'!$S$11,
IF(DN931&gt;='PAINEL E TARGET'!$T$12,'PAINEL E TARGET'!$S$12,
IF(DN931&gt;='PAINEL E TARGET'!$T$13,'PAINEL E TARGET'!$S$13,
IF(DN931&gt;='PAINEL E TARGET'!$T$14,'PAINEL E TARGET'!$S$14,
IF(DN931&gt;='PAINEL E TARGET'!$T$15,'PAINEL E TARGET'!$S$15,
IF(DN931&gt;='PAINEL E TARGET'!$T$16,'PAINEL E TARGET'!$S$16,
IF(DN931&gt;='PAINEL E TARGET'!$T$17,'PAINEL E TARGET'!$S$17,
IF(DN931&gt;='PAINEL E TARGET'!$T$18,'PAINEL E TARGET'!$S$18,'PAINEL E TARGET'!$S$19))))))))</f>
        <v>Não elegível</v>
      </c>
      <c r="DP931" s="17">
        <f>IFERROR(VLOOKUP($BW931,'PAINEL E TARGET'!$G$1:$Q$99,10,0),0)</f>
        <v>0</v>
      </c>
      <c r="DQ931" s="17">
        <f>VLOOKUP(DO931,'PAINEL E TARGET'!$S$10:$U$19,3,0)</f>
        <v>0</v>
      </c>
      <c r="DR931" s="16">
        <f t="shared" si="538"/>
        <v>0</v>
      </c>
      <c r="DS931" s="17">
        <f t="shared" si="524"/>
        <v>0.96299999999999997</v>
      </c>
      <c r="DT931" s="16">
        <f>IF(DS931&gt;=1,VLOOKUP(BO931,'PAINEL E TARGET'!$S$1:$W$8,5,0),0)</f>
        <v>0</v>
      </c>
      <c r="DU931" s="16">
        <f t="shared" si="539"/>
        <v>1965</v>
      </c>
    </row>
    <row r="932" spans="2:125" s="32" customFormat="1" x14ac:dyDescent="0.2">
      <c r="B932" s="44">
        <v>43541</v>
      </c>
      <c r="C932" s="65">
        <v>1947</v>
      </c>
      <c r="D932" s="66" t="s">
        <v>922</v>
      </c>
      <c r="E932" s="65">
        <v>512</v>
      </c>
      <c r="F932" s="65" t="s">
        <v>944</v>
      </c>
      <c r="G932" s="67">
        <v>823807.39126884495</v>
      </c>
      <c r="H932" s="67">
        <v>408802.94383183436</v>
      </c>
      <c r="I932" s="67">
        <v>306199.96999999997</v>
      </c>
      <c r="J932" s="68">
        <v>0.74901605925313186</v>
      </c>
      <c r="K932" s="67">
        <v>38796.04765625103</v>
      </c>
      <c r="L932" s="67">
        <v>340852.31272653281</v>
      </c>
      <c r="M932" s="67">
        <v>41237.94</v>
      </c>
      <c r="N932" s="67">
        <v>252461.63</v>
      </c>
      <c r="O932" s="67">
        <v>766836.58152077673</v>
      </c>
      <c r="P932" s="67" t="s">
        <v>1082</v>
      </c>
      <c r="Q932" s="67" t="s">
        <v>1082</v>
      </c>
      <c r="R932" s="67">
        <v>0</v>
      </c>
      <c r="S932" s="67">
        <v>0</v>
      </c>
      <c r="T932" s="68">
        <v>0.11215286155080377</v>
      </c>
      <c r="U932" s="68">
        <v>0.11215341581875657</v>
      </c>
      <c r="V932" s="68">
        <v>1.0000049420758876</v>
      </c>
      <c r="W932" s="67">
        <v>42578.649999999994</v>
      </c>
      <c r="X932" s="67">
        <v>32939.410000000003</v>
      </c>
      <c r="Y932" s="68">
        <v>0.7736133015020441</v>
      </c>
      <c r="Z932" s="68">
        <v>0.16544162060036727</v>
      </c>
      <c r="AA932" s="68">
        <v>0.13993490014302712</v>
      </c>
      <c r="AB932" s="68">
        <v>0.84582645911724386</v>
      </c>
      <c r="AC932" s="67">
        <v>62809.64</v>
      </c>
      <c r="AD932" s="67">
        <v>41098.820000000007</v>
      </c>
      <c r="AE932" s="68">
        <v>0.65433936574067308</v>
      </c>
      <c r="AF932" s="43">
        <v>80</v>
      </c>
      <c r="AG932" s="43">
        <v>83</v>
      </c>
      <c r="AH932" s="43">
        <v>12</v>
      </c>
      <c r="AI932" s="43">
        <v>15</v>
      </c>
      <c r="AJ932" s="67">
        <v>22345.83</v>
      </c>
      <c r="AK932" s="67">
        <v>15424</v>
      </c>
      <c r="AL932" s="68">
        <v>0.6902406399762282</v>
      </c>
      <c r="AM932" s="67">
        <v>4813.95</v>
      </c>
      <c r="AN932" s="67">
        <v>5410.49</v>
      </c>
      <c r="AO932" s="68">
        <v>1.1239190269944641</v>
      </c>
      <c r="AP932" s="67">
        <v>2011.2599999999995</v>
      </c>
      <c r="AQ932" s="67">
        <v>2117.94</v>
      </c>
      <c r="AR932" s="68">
        <v>1.0530413770472244</v>
      </c>
      <c r="AS932" s="67">
        <v>13407.61</v>
      </c>
      <c r="AT932" s="67">
        <v>9986.9800000000014</v>
      </c>
      <c r="AU932" s="68">
        <v>0.74487399320236802</v>
      </c>
      <c r="AV932" s="43">
        <v>293.54000000000002</v>
      </c>
      <c r="AW932" s="43">
        <v>284.94</v>
      </c>
      <c r="AX932" s="69">
        <v>0.97070245963071466</v>
      </c>
      <c r="AY932" s="43">
        <v>38796.04765625103</v>
      </c>
      <c r="AZ932" s="43">
        <v>41237.94</v>
      </c>
      <c r="BA932" s="43">
        <v>10936.028356964118</v>
      </c>
      <c r="BB932" s="43">
        <v>9321</v>
      </c>
      <c r="BC932" s="43">
        <v>78300.675122405155</v>
      </c>
      <c r="BD932" s="43">
        <v>22138.436299385339</v>
      </c>
      <c r="BE932" s="43">
        <v>86615.64</v>
      </c>
      <c r="BF932" s="43">
        <v>127770.56</v>
      </c>
      <c r="BG932" s="43">
        <v>594.34999999999991</v>
      </c>
      <c r="BH932" s="43">
        <v>31</v>
      </c>
      <c r="BI932" s="44">
        <v>43173</v>
      </c>
      <c r="BJ932" s="44">
        <v>43541</v>
      </c>
      <c r="BK932" s="44">
        <v>43172</v>
      </c>
      <c r="BL932" s="43">
        <f t="shared" si="525"/>
        <v>306199.96999999997</v>
      </c>
      <c r="BM932" s="43">
        <f t="shared" si="526"/>
        <v>293699.57</v>
      </c>
      <c r="BO932" s="16" t="str">
        <f>IFERROR(VLOOKUP($C932,'PORTE LOJA'!A:B,2,0),"PORTE 1")</f>
        <v>PORTE 2</v>
      </c>
      <c r="BP932" s="16">
        <f>VLOOKUP(BO932,'PAINEL E TARGET'!$S$1:$W$8,3,0)</f>
        <v>1875</v>
      </c>
      <c r="BQ932" s="16">
        <f t="shared" si="504"/>
        <v>1</v>
      </c>
      <c r="BR932" s="16">
        <f t="shared" si="505"/>
        <v>1</v>
      </c>
      <c r="BS932" s="16">
        <f t="shared" si="506"/>
        <v>1</v>
      </c>
      <c r="BT932" s="16">
        <f t="shared" si="507"/>
        <v>1</v>
      </c>
      <c r="BU932" s="16">
        <f t="shared" si="508"/>
        <v>1</v>
      </c>
      <c r="BV932" s="16">
        <f t="shared" si="509"/>
        <v>1</v>
      </c>
      <c r="BW932" s="17" t="str">
        <f t="shared" si="527"/>
        <v>111111</v>
      </c>
      <c r="BY932" s="17">
        <f t="shared" si="510"/>
        <v>0.749</v>
      </c>
      <c r="BZ932" s="17">
        <f t="shared" si="511"/>
        <v>0.77400000000000002</v>
      </c>
      <c r="CA932" s="17" t="str">
        <f t="shared" si="528"/>
        <v>Sem Retira</v>
      </c>
      <c r="CB932" s="17">
        <f t="shared" si="529"/>
        <v>0.77400000000000002</v>
      </c>
      <c r="CC932" s="33" t="str">
        <f>IF(CB932&gt;='PAINEL E TARGET'!$T$11,'PAINEL E TARGET'!$S$11,
IF(CB932&gt;='PAINEL E TARGET'!$T$12,'PAINEL E TARGET'!$S$12,
IF(CB932&gt;='PAINEL E TARGET'!$T$13,'PAINEL E TARGET'!$S$13,
IF(CB932&gt;='PAINEL E TARGET'!$T$14,'PAINEL E TARGET'!$S$14,
IF(CB932&gt;='PAINEL E TARGET'!$T$15,'PAINEL E TARGET'!$S$15,
IF(CB932&gt;='PAINEL E TARGET'!$T$16,'PAINEL E TARGET'!$S$16,
IF(CB932&gt;='PAINEL E TARGET'!$T$17,'PAINEL E TARGET'!$S$17,
IF(CB932&gt;='PAINEL E TARGET'!$T$18,'PAINEL E TARGET'!$S$18,'PAINEL E TARGET'!$S$19))))))))</f>
        <v>Não elegível</v>
      </c>
      <c r="CD932" s="17">
        <f>IFERROR(VLOOKUP($BW932,'PAINEL E TARGET'!$G$1:$Q$99,4,0),0)</f>
        <v>0.25</v>
      </c>
      <c r="CE932" s="17">
        <f>VLOOKUP(CC932,'PAINEL E TARGET'!$S$10:$U$19,3,0)</f>
        <v>0</v>
      </c>
      <c r="CF932" s="16">
        <f t="shared" si="530"/>
        <v>0</v>
      </c>
      <c r="CG932" s="17">
        <f t="shared" si="512"/>
        <v>0.69</v>
      </c>
      <c r="CH932" s="17">
        <f t="shared" si="513"/>
        <v>1.1240000000000001</v>
      </c>
      <c r="CI932" s="17">
        <f t="shared" si="514"/>
        <v>1.0529999999999999</v>
      </c>
      <c r="CJ932" s="17">
        <f t="shared" si="515"/>
        <v>0.745</v>
      </c>
      <c r="CK932" s="17">
        <f t="shared" si="516"/>
        <v>0.97099999999999997</v>
      </c>
      <c r="CL932" s="17">
        <f t="shared" si="517"/>
        <v>0.77400000000000002</v>
      </c>
      <c r="CM932" s="16">
        <f t="shared" si="518"/>
        <v>4</v>
      </c>
      <c r="CN932" s="17" t="str">
        <f t="shared" si="531"/>
        <v>não ok</v>
      </c>
      <c r="CO932" s="17">
        <f t="shared" si="532"/>
        <v>0</v>
      </c>
      <c r="CP932" s="33" t="str">
        <f>IF(CO932&gt;='PAINEL E TARGET'!$T$11,'PAINEL E TARGET'!$S$11,
IF(CO932&gt;='PAINEL E TARGET'!$T$12,'PAINEL E TARGET'!$S$12,
IF(CO932&gt;='PAINEL E TARGET'!$T$13,'PAINEL E TARGET'!$S$13,
IF(CO932&gt;='PAINEL E TARGET'!$T$14,'PAINEL E TARGET'!$S$14,
IF(CO932&gt;='PAINEL E TARGET'!$T$15,'PAINEL E TARGET'!$S$15,
IF(CO932&gt;='PAINEL E TARGET'!$T$16,'PAINEL E TARGET'!$S$16,
IF(CO932&gt;='PAINEL E TARGET'!$T$17,'PAINEL E TARGET'!$S$17,
IF(CO932&gt;='PAINEL E TARGET'!$T$18,'PAINEL E TARGET'!$S$18,'PAINEL E TARGET'!$S$19))))))))</f>
        <v>Não elegível</v>
      </c>
      <c r="CQ932" s="17">
        <f>IFERROR(VLOOKUP($BW932,'PAINEL E TARGET'!$G$1:$Q$99,5,0),0)</f>
        <v>0.25</v>
      </c>
      <c r="CR932" s="17">
        <f>VLOOKUP(CP932,'PAINEL E TARGET'!$S$10:$U$19,3,0)</f>
        <v>0</v>
      </c>
      <c r="CS932" s="16">
        <f t="shared" si="533"/>
        <v>0</v>
      </c>
      <c r="CT932" s="17">
        <f t="shared" si="519"/>
        <v>0.65400000000000003</v>
      </c>
      <c r="CU932" s="33" t="str">
        <f>IF(CT932&gt;='PAINEL E TARGET'!$T$11,'PAINEL E TARGET'!$S$11,
IF(CT932&gt;='PAINEL E TARGET'!$T$12,'PAINEL E TARGET'!$S$12,
IF(CT932&gt;='PAINEL E TARGET'!$T$13,'PAINEL E TARGET'!$S$13,
IF(CT932&gt;='PAINEL E TARGET'!$T$14,'PAINEL E TARGET'!$S$14,
IF(CT932&gt;='PAINEL E TARGET'!$T$15,'PAINEL E TARGET'!$S$15,
IF(CT932&gt;='PAINEL E TARGET'!$T$16,'PAINEL E TARGET'!$S$16,
IF(CT932&gt;='PAINEL E TARGET'!$T$17,'PAINEL E TARGET'!$S$17,
IF(CT932&gt;='PAINEL E TARGET'!$T$18,'PAINEL E TARGET'!$S$18,'PAINEL E TARGET'!$S$19))))))))</f>
        <v>Não elegível</v>
      </c>
      <c r="CV932" s="17">
        <f>IFERROR(VLOOKUP($BW932,'PAINEL E TARGET'!$G$1:$Q$99,6,0),0)</f>
        <v>0.2</v>
      </c>
      <c r="CW932" s="17">
        <f>VLOOKUP(CU932,'PAINEL E TARGET'!$S$10:$U$19,3,0)</f>
        <v>0</v>
      </c>
      <c r="CX932" s="16">
        <f t="shared" si="534"/>
        <v>0</v>
      </c>
      <c r="CY932" s="17">
        <f t="shared" si="520"/>
        <v>1.0629999999999999</v>
      </c>
      <c r="CZ932" s="33" t="str">
        <f>IF(CY932&gt;='PAINEL E TARGET'!$T$11,'PAINEL E TARGET'!$S$11,
IF(CY932&gt;='PAINEL E TARGET'!$T$12,'PAINEL E TARGET'!$S$12,
IF(CY932&gt;='PAINEL E TARGET'!$T$13,'PAINEL E TARGET'!$S$13,
IF(CY932&gt;='PAINEL E TARGET'!$T$14,'PAINEL E TARGET'!$S$14,
IF(CY932&gt;='PAINEL E TARGET'!$T$15,'PAINEL E TARGET'!$S$15,
IF(CY932&gt;='PAINEL E TARGET'!$T$16,'PAINEL E TARGET'!$S$16,
IF(CY932&gt;='PAINEL E TARGET'!$T$17,'PAINEL E TARGET'!$S$17,
IF(CY932&gt;='PAINEL E TARGET'!$T$18,'PAINEL E TARGET'!$S$18,'PAINEL E TARGET'!$S$19))))))))</f>
        <v>3. Fx de 105% a 109,9%</v>
      </c>
      <c r="DA932" s="17">
        <f>IFERROR(VLOOKUP($BW932,'PAINEL E TARGET'!$G$1:$Q$99,7,0),0)</f>
        <v>0.15</v>
      </c>
      <c r="DB932" s="17">
        <f>VLOOKUP(CZ932,'PAINEL E TARGET'!$S$10:$U$19,3,0)</f>
        <v>1.1000000000000001</v>
      </c>
      <c r="DC932" s="16">
        <f t="shared" si="535"/>
        <v>309.375</v>
      </c>
      <c r="DD932" s="17">
        <f t="shared" si="521"/>
        <v>0.85199999999999998</v>
      </c>
      <c r="DE932" s="33" t="str">
        <f>IF(DD932&gt;='PAINEL E TARGET'!$T$11,'PAINEL E TARGET'!$S$11,
IF(DD932&gt;='PAINEL E TARGET'!$T$12,'PAINEL E TARGET'!$S$12,
IF(DD932&gt;='PAINEL E TARGET'!$T$13,'PAINEL E TARGET'!$S$13,
IF(DD932&gt;='PAINEL E TARGET'!$T$14,'PAINEL E TARGET'!$S$14,
IF(DD932&gt;='PAINEL E TARGET'!$T$15,'PAINEL E TARGET'!$S$15,
IF(DD932&gt;='PAINEL E TARGET'!$T$16,'PAINEL E TARGET'!$S$16,
IF(DD932&gt;='PAINEL E TARGET'!$T$17,'PAINEL E TARGET'!$S$17,
IF(DD932&gt;='PAINEL E TARGET'!$T$18,'PAINEL E TARGET'!$S$18,'PAINEL E TARGET'!$S$19))))))))</f>
        <v>Não elegível</v>
      </c>
      <c r="DF932" s="17">
        <f>IFERROR(VLOOKUP($BW932,'PAINEL E TARGET'!$G$1:$Q$99,8,0),0)</f>
        <v>0.1</v>
      </c>
      <c r="DG932" s="17">
        <f>VLOOKUP(DE932,'PAINEL E TARGET'!$S$10:$U$19,3,0)</f>
        <v>0</v>
      </c>
      <c r="DH932" s="16">
        <f t="shared" si="536"/>
        <v>0</v>
      </c>
      <c r="DI932" s="17">
        <f t="shared" si="522"/>
        <v>1.25</v>
      </c>
      <c r="DJ932" s="33" t="str">
        <f>IF(DI932&gt;='PAINEL E TARGET'!$T$11,'PAINEL E TARGET'!$S$11,
IF(DI932&gt;='PAINEL E TARGET'!$T$12,'PAINEL E TARGET'!$S$12,
IF(DI932&gt;='PAINEL E TARGET'!$T$13,'PAINEL E TARGET'!$S$13,
IF(DI932&gt;='PAINEL E TARGET'!$T$14,'PAINEL E TARGET'!$S$14,
IF(DI932&gt;='PAINEL E TARGET'!$T$15,'PAINEL E TARGET'!$S$15,
IF(DI932&gt;='PAINEL E TARGET'!$T$16,'PAINEL E TARGET'!$S$16,
IF(DI932&gt;='PAINEL E TARGET'!$T$17,'PAINEL E TARGET'!$S$17,
IF(DI932&gt;='PAINEL E TARGET'!$T$18,'PAINEL E TARGET'!$S$18,'PAINEL E TARGET'!$S$19))))))))</f>
        <v>7. Fx de 125% a 129,9%</v>
      </c>
      <c r="DK932" s="17">
        <f>IFERROR(VLOOKUP($BW932,'PAINEL E TARGET'!$G$1:$Q$99,9,0),0)</f>
        <v>0.05</v>
      </c>
      <c r="DL932" s="17">
        <f>VLOOKUP(DJ932,'PAINEL E TARGET'!$S$10:$U$19,3,0)</f>
        <v>1.5</v>
      </c>
      <c r="DM932" s="16">
        <f t="shared" si="537"/>
        <v>140.62500000000003</v>
      </c>
      <c r="DN932" s="17">
        <f t="shared" si="523"/>
        <v>0.97099999999999997</v>
      </c>
      <c r="DO932" s="33" t="str">
        <f>IF(DN932&gt;='PAINEL E TARGET'!$T$11,'PAINEL E TARGET'!$S$11,
IF(DN932&gt;='PAINEL E TARGET'!$T$12,'PAINEL E TARGET'!$S$12,
IF(DN932&gt;='PAINEL E TARGET'!$T$13,'PAINEL E TARGET'!$S$13,
IF(DN932&gt;='PAINEL E TARGET'!$T$14,'PAINEL E TARGET'!$S$14,
IF(DN932&gt;='PAINEL E TARGET'!$T$15,'PAINEL E TARGET'!$S$15,
IF(DN932&gt;='PAINEL E TARGET'!$T$16,'PAINEL E TARGET'!$S$16,
IF(DN932&gt;='PAINEL E TARGET'!$T$17,'PAINEL E TARGET'!$S$17,
IF(DN932&gt;='PAINEL E TARGET'!$T$18,'PAINEL E TARGET'!$S$18,'PAINEL E TARGET'!$S$19))))))))</f>
        <v>1. Fx de 90% a 99,9%</v>
      </c>
      <c r="DP932" s="17">
        <f>IFERROR(VLOOKUP($BW932,'PAINEL E TARGET'!$G$1:$Q$99,10,0),0)</f>
        <v>0</v>
      </c>
      <c r="DQ932" s="17">
        <f>VLOOKUP(DO932,'PAINEL E TARGET'!$S$10:$U$19,3,0)</f>
        <v>0.5</v>
      </c>
      <c r="DR932" s="16">
        <f t="shared" si="538"/>
        <v>0</v>
      </c>
      <c r="DS932" s="17">
        <f t="shared" si="524"/>
        <v>1.038</v>
      </c>
      <c r="DT932" s="16">
        <f>IF(DS932&gt;=1,VLOOKUP(BO932,'PAINEL E TARGET'!$S$1:$W$8,5,0),0)</f>
        <v>190</v>
      </c>
      <c r="DU932" s="16">
        <f t="shared" si="539"/>
        <v>640</v>
      </c>
    </row>
    <row r="933" spans="2:125" s="32" customFormat="1" x14ac:dyDescent="0.2">
      <c r="B933" s="44">
        <v>43541</v>
      </c>
      <c r="C933" s="65">
        <v>1949</v>
      </c>
      <c r="D933" s="66" t="s">
        <v>923</v>
      </c>
      <c r="E933" s="65">
        <v>210</v>
      </c>
      <c r="F933" s="65" t="s">
        <v>1017</v>
      </c>
      <c r="G933" s="67">
        <v>1019934.0639754162</v>
      </c>
      <c r="H933" s="67">
        <v>556945.57372871495</v>
      </c>
      <c r="I933" s="67">
        <v>468050.38000000006</v>
      </c>
      <c r="J933" s="68">
        <v>0.84038800571918137</v>
      </c>
      <c r="K933" s="67">
        <v>15905.259459642772</v>
      </c>
      <c r="L933" s="67">
        <v>491688.74299111968</v>
      </c>
      <c r="M933" s="67">
        <v>12908.37</v>
      </c>
      <c r="N933" s="67">
        <v>440112.3</v>
      </c>
      <c r="O933" s="67">
        <v>932005.80838970677</v>
      </c>
      <c r="P933" s="67" t="s">
        <v>1082</v>
      </c>
      <c r="Q933" s="67" t="s">
        <v>1082</v>
      </c>
      <c r="R933" s="67">
        <v>0</v>
      </c>
      <c r="S933" s="67">
        <v>0</v>
      </c>
      <c r="T933" s="68">
        <v>0.10446841322784109</v>
      </c>
      <c r="U933" s="68">
        <v>8.6073776721931908E-2</v>
      </c>
      <c r="V933" s="68">
        <v>0.82392154779080184</v>
      </c>
      <c r="W933" s="67">
        <v>53027.539999999994</v>
      </c>
      <c r="X933" s="67">
        <v>38993.199999999997</v>
      </c>
      <c r="Y933" s="68">
        <v>0.73533865610209337</v>
      </c>
      <c r="Z933" s="68">
        <v>0.10791378490590706</v>
      </c>
      <c r="AA933" s="68">
        <v>0.11565366322026764</v>
      </c>
      <c r="AB933" s="68">
        <v>1.0717227953880888</v>
      </c>
      <c r="AC933" s="67">
        <v>54776.39</v>
      </c>
      <c r="AD933" s="67">
        <v>52393.5</v>
      </c>
      <c r="AE933" s="68">
        <v>0.95649786340428788</v>
      </c>
      <c r="AF933" s="43">
        <v>80</v>
      </c>
      <c r="AG933" s="43">
        <v>79</v>
      </c>
      <c r="AH933" s="43">
        <v>20</v>
      </c>
      <c r="AI933" s="43">
        <v>17</v>
      </c>
      <c r="AJ933" s="67">
        <v>26530.68</v>
      </c>
      <c r="AK933" s="67">
        <v>25487</v>
      </c>
      <c r="AL933" s="68">
        <v>0.96066139277244311</v>
      </c>
      <c r="AM933" s="67">
        <v>5778.86</v>
      </c>
      <c r="AN933" s="67">
        <v>2610.37</v>
      </c>
      <c r="AO933" s="68">
        <v>0.45171019889736036</v>
      </c>
      <c r="AP933" s="67">
        <v>8129.11</v>
      </c>
      <c r="AQ933" s="67">
        <v>2739.87</v>
      </c>
      <c r="AR933" s="68">
        <v>0.33704427667973491</v>
      </c>
      <c r="AS933" s="67">
        <v>12588.89</v>
      </c>
      <c r="AT933" s="67">
        <v>8155.9599999999991</v>
      </c>
      <c r="AU933" s="68">
        <v>0.64786966920832567</v>
      </c>
      <c r="AV933" s="43">
        <v>271.82</v>
      </c>
      <c r="AW933" s="43">
        <v>79.98</v>
      </c>
      <c r="AX933" s="69">
        <v>0.29423883452284605</v>
      </c>
      <c r="AY933" s="43">
        <v>15905.259459642772</v>
      </c>
      <c r="AZ933" s="43">
        <v>12908.37</v>
      </c>
      <c r="BA933" s="43">
        <v>29622.947840818812</v>
      </c>
      <c r="BB933" s="43">
        <v>35461.370000000003</v>
      </c>
      <c r="BC933" s="43">
        <v>29213.750792823022</v>
      </c>
      <c r="BD933" s="43">
        <v>54396.027608387434</v>
      </c>
      <c r="BE933" s="43">
        <v>98048.73000000001</v>
      </c>
      <c r="BF933" s="43">
        <v>101282.4</v>
      </c>
      <c r="BG933" s="43">
        <v>499.88</v>
      </c>
      <c r="BH933" s="43">
        <v>33</v>
      </c>
      <c r="BI933" s="44">
        <v>43173</v>
      </c>
      <c r="BJ933" s="44">
        <v>43541</v>
      </c>
      <c r="BK933" s="44">
        <v>43172</v>
      </c>
      <c r="BL933" s="43">
        <f t="shared" si="525"/>
        <v>468050.38000000006</v>
      </c>
      <c r="BM933" s="43">
        <f t="shared" si="526"/>
        <v>453020.67</v>
      </c>
      <c r="BO933" s="16" t="str">
        <f>IFERROR(VLOOKUP($C933,'PORTE LOJA'!A:B,2,0),"PORTE 1")</f>
        <v>PORTE 2</v>
      </c>
      <c r="BP933" s="16">
        <f>VLOOKUP(BO933,'PAINEL E TARGET'!$S$1:$W$8,3,0)</f>
        <v>1875</v>
      </c>
      <c r="BQ933" s="16">
        <f t="shared" si="504"/>
        <v>1</v>
      </c>
      <c r="BR933" s="16">
        <f t="shared" si="505"/>
        <v>1</v>
      </c>
      <c r="BS933" s="16">
        <f t="shared" si="506"/>
        <v>1</v>
      </c>
      <c r="BT933" s="16">
        <f t="shared" si="507"/>
        <v>1</v>
      </c>
      <c r="BU933" s="16">
        <f t="shared" si="508"/>
        <v>1</v>
      </c>
      <c r="BV933" s="16">
        <f t="shared" si="509"/>
        <v>1</v>
      </c>
      <c r="BW933" s="17" t="str">
        <f t="shared" si="527"/>
        <v>111111</v>
      </c>
      <c r="BY933" s="17">
        <f t="shared" si="510"/>
        <v>0.84</v>
      </c>
      <c r="BZ933" s="17">
        <f t="shared" si="511"/>
        <v>0.89200000000000002</v>
      </c>
      <c r="CA933" s="17" t="str">
        <f t="shared" si="528"/>
        <v>Sem Retira</v>
      </c>
      <c r="CB933" s="17">
        <f t="shared" si="529"/>
        <v>0.89200000000000002</v>
      </c>
      <c r="CC933" s="33" t="str">
        <f>IF(CB933&gt;='PAINEL E TARGET'!$T$11,'PAINEL E TARGET'!$S$11,
IF(CB933&gt;='PAINEL E TARGET'!$T$12,'PAINEL E TARGET'!$S$12,
IF(CB933&gt;='PAINEL E TARGET'!$T$13,'PAINEL E TARGET'!$S$13,
IF(CB933&gt;='PAINEL E TARGET'!$T$14,'PAINEL E TARGET'!$S$14,
IF(CB933&gt;='PAINEL E TARGET'!$T$15,'PAINEL E TARGET'!$S$15,
IF(CB933&gt;='PAINEL E TARGET'!$T$16,'PAINEL E TARGET'!$S$16,
IF(CB933&gt;='PAINEL E TARGET'!$T$17,'PAINEL E TARGET'!$S$17,
IF(CB933&gt;='PAINEL E TARGET'!$T$18,'PAINEL E TARGET'!$S$18,'PAINEL E TARGET'!$S$19))))))))</f>
        <v>Não elegível</v>
      </c>
      <c r="CD933" s="17">
        <f>IFERROR(VLOOKUP($BW933,'PAINEL E TARGET'!$G$1:$Q$99,4,0),0)</f>
        <v>0.25</v>
      </c>
      <c r="CE933" s="17">
        <f>VLOOKUP(CC933,'PAINEL E TARGET'!$S$10:$U$19,3,0)</f>
        <v>0</v>
      </c>
      <c r="CF933" s="16">
        <f t="shared" si="530"/>
        <v>0</v>
      </c>
      <c r="CG933" s="17">
        <f t="shared" si="512"/>
        <v>0.96099999999999997</v>
      </c>
      <c r="CH933" s="17">
        <f t="shared" si="513"/>
        <v>0.45200000000000001</v>
      </c>
      <c r="CI933" s="17">
        <f t="shared" si="514"/>
        <v>0.33700000000000002</v>
      </c>
      <c r="CJ933" s="17">
        <f t="shared" si="515"/>
        <v>0.64800000000000002</v>
      </c>
      <c r="CK933" s="17">
        <f t="shared" si="516"/>
        <v>0.29399999999999998</v>
      </c>
      <c r="CL933" s="17">
        <f t="shared" si="517"/>
        <v>0.73499999999999999</v>
      </c>
      <c r="CM933" s="16">
        <f t="shared" si="518"/>
        <v>1</v>
      </c>
      <c r="CN933" s="17" t="str">
        <f t="shared" si="531"/>
        <v>não ok</v>
      </c>
      <c r="CO933" s="17">
        <f t="shared" si="532"/>
        <v>0</v>
      </c>
      <c r="CP933" s="33" t="str">
        <f>IF(CO933&gt;='PAINEL E TARGET'!$T$11,'PAINEL E TARGET'!$S$11,
IF(CO933&gt;='PAINEL E TARGET'!$T$12,'PAINEL E TARGET'!$S$12,
IF(CO933&gt;='PAINEL E TARGET'!$T$13,'PAINEL E TARGET'!$S$13,
IF(CO933&gt;='PAINEL E TARGET'!$T$14,'PAINEL E TARGET'!$S$14,
IF(CO933&gt;='PAINEL E TARGET'!$T$15,'PAINEL E TARGET'!$S$15,
IF(CO933&gt;='PAINEL E TARGET'!$T$16,'PAINEL E TARGET'!$S$16,
IF(CO933&gt;='PAINEL E TARGET'!$T$17,'PAINEL E TARGET'!$S$17,
IF(CO933&gt;='PAINEL E TARGET'!$T$18,'PAINEL E TARGET'!$S$18,'PAINEL E TARGET'!$S$19))))))))</f>
        <v>Não elegível</v>
      </c>
      <c r="CQ933" s="17">
        <f>IFERROR(VLOOKUP($BW933,'PAINEL E TARGET'!$G$1:$Q$99,5,0),0)</f>
        <v>0.25</v>
      </c>
      <c r="CR933" s="17">
        <f>VLOOKUP(CP933,'PAINEL E TARGET'!$S$10:$U$19,3,0)</f>
        <v>0</v>
      </c>
      <c r="CS933" s="16">
        <f t="shared" si="533"/>
        <v>0</v>
      </c>
      <c r="CT933" s="17">
        <f t="shared" si="519"/>
        <v>0.95599999999999996</v>
      </c>
      <c r="CU933" s="33" t="str">
        <f>IF(CT933&gt;='PAINEL E TARGET'!$T$11,'PAINEL E TARGET'!$S$11,
IF(CT933&gt;='PAINEL E TARGET'!$T$12,'PAINEL E TARGET'!$S$12,
IF(CT933&gt;='PAINEL E TARGET'!$T$13,'PAINEL E TARGET'!$S$13,
IF(CT933&gt;='PAINEL E TARGET'!$T$14,'PAINEL E TARGET'!$S$14,
IF(CT933&gt;='PAINEL E TARGET'!$T$15,'PAINEL E TARGET'!$S$15,
IF(CT933&gt;='PAINEL E TARGET'!$T$16,'PAINEL E TARGET'!$S$16,
IF(CT933&gt;='PAINEL E TARGET'!$T$17,'PAINEL E TARGET'!$S$17,
IF(CT933&gt;='PAINEL E TARGET'!$T$18,'PAINEL E TARGET'!$S$18,'PAINEL E TARGET'!$S$19))))))))</f>
        <v>1. Fx de 90% a 99,9%</v>
      </c>
      <c r="CV933" s="17">
        <f>IFERROR(VLOOKUP($BW933,'PAINEL E TARGET'!$G$1:$Q$99,6,0),0)</f>
        <v>0.2</v>
      </c>
      <c r="CW933" s="17">
        <f>VLOOKUP(CU933,'PAINEL E TARGET'!$S$10:$U$19,3,0)</f>
        <v>0.5</v>
      </c>
      <c r="CX933" s="16">
        <f t="shared" si="534"/>
        <v>187.5</v>
      </c>
      <c r="CY933" s="17">
        <f t="shared" si="520"/>
        <v>0.81200000000000006</v>
      </c>
      <c r="CZ933" s="33" t="str">
        <f>IF(CY933&gt;='PAINEL E TARGET'!$T$11,'PAINEL E TARGET'!$S$11,
IF(CY933&gt;='PAINEL E TARGET'!$T$12,'PAINEL E TARGET'!$S$12,
IF(CY933&gt;='PAINEL E TARGET'!$T$13,'PAINEL E TARGET'!$S$13,
IF(CY933&gt;='PAINEL E TARGET'!$T$14,'PAINEL E TARGET'!$S$14,
IF(CY933&gt;='PAINEL E TARGET'!$T$15,'PAINEL E TARGET'!$S$15,
IF(CY933&gt;='PAINEL E TARGET'!$T$16,'PAINEL E TARGET'!$S$16,
IF(CY933&gt;='PAINEL E TARGET'!$T$17,'PAINEL E TARGET'!$S$17,
IF(CY933&gt;='PAINEL E TARGET'!$T$18,'PAINEL E TARGET'!$S$18,'PAINEL E TARGET'!$S$19))))))))</f>
        <v>Não elegível</v>
      </c>
      <c r="DA933" s="17">
        <f>IFERROR(VLOOKUP($BW933,'PAINEL E TARGET'!$G$1:$Q$99,7,0),0)</f>
        <v>0.15</v>
      </c>
      <c r="DB933" s="17">
        <f>VLOOKUP(CZ933,'PAINEL E TARGET'!$S$10:$U$19,3,0)</f>
        <v>0</v>
      </c>
      <c r="DC933" s="16">
        <f t="shared" si="535"/>
        <v>0</v>
      </c>
      <c r="DD933" s="17">
        <f t="shared" si="521"/>
        <v>1.1970000000000001</v>
      </c>
      <c r="DE933" s="33" t="str">
        <f>IF(DD933&gt;='PAINEL E TARGET'!$T$11,'PAINEL E TARGET'!$S$11,
IF(DD933&gt;='PAINEL E TARGET'!$T$12,'PAINEL E TARGET'!$S$12,
IF(DD933&gt;='PAINEL E TARGET'!$T$13,'PAINEL E TARGET'!$S$13,
IF(DD933&gt;='PAINEL E TARGET'!$T$14,'PAINEL E TARGET'!$S$14,
IF(DD933&gt;='PAINEL E TARGET'!$T$15,'PAINEL E TARGET'!$S$15,
IF(DD933&gt;='PAINEL E TARGET'!$T$16,'PAINEL E TARGET'!$S$16,
IF(DD933&gt;='PAINEL E TARGET'!$T$17,'PAINEL E TARGET'!$S$17,
IF(DD933&gt;='PAINEL E TARGET'!$T$18,'PAINEL E TARGET'!$S$18,'PAINEL E TARGET'!$S$19))))))))</f>
        <v>5. Fx de 115% a 119,9%</v>
      </c>
      <c r="DF933" s="17">
        <f>IFERROR(VLOOKUP($BW933,'PAINEL E TARGET'!$G$1:$Q$99,8,0),0)</f>
        <v>0.1</v>
      </c>
      <c r="DG933" s="17">
        <f>VLOOKUP(DE933,'PAINEL E TARGET'!$S$10:$U$19,3,0)</f>
        <v>1.3</v>
      </c>
      <c r="DH933" s="16">
        <f t="shared" si="536"/>
        <v>243.75</v>
      </c>
      <c r="DI933" s="17">
        <f t="shared" si="522"/>
        <v>0.85</v>
      </c>
      <c r="DJ933" s="33" t="str">
        <f>IF(DI933&gt;='PAINEL E TARGET'!$T$11,'PAINEL E TARGET'!$S$11,
IF(DI933&gt;='PAINEL E TARGET'!$T$12,'PAINEL E TARGET'!$S$12,
IF(DI933&gt;='PAINEL E TARGET'!$T$13,'PAINEL E TARGET'!$S$13,
IF(DI933&gt;='PAINEL E TARGET'!$T$14,'PAINEL E TARGET'!$S$14,
IF(DI933&gt;='PAINEL E TARGET'!$T$15,'PAINEL E TARGET'!$S$15,
IF(DI933&gt;='PAINEL E TARGET'!$T$16,'PAINEL E TARGET'!$S$16,
IF(DI933&gt;='PAINEL E TARGET'!$T$17,'PAINEL E TARGET'!$S$17,
IF(DI933&gt;='PAINEL E TARGET'!$T$18,'PAINEL E TARGET'!$S$18,'PAINEL E TARGET'!$S$19))))))))</f>
        <v>Não elegível</v>
      </c>
      <c r="DK933" s="17">
        <f>IFERROR(VLOOKUP($BW933,'PAINEL E TARGET'!$G$1:$Q$99,9,0),0)</f>
        <v>0.05</v>
      </c>
      <c r="DL933" s="17">
        <f>VLOOKUP(DJ933,'PAINEL E TARGET'!$S$10:$U$19,3,0)</f>
        <v>0</v>
      </c>
      <c r="DM933" s="16">
        <f t="shared" si="537"/>
        <v>0</v>
      </c>
      <c r="DN933" s="17">
        <f t="shared" si="523"/>
        <v>0.29399999999999998</v>
      </c>
      <c r="DO933" s="33" t="str">
        <f>IF(DN933&gt;='PAINEL E TARGET'!$T$11,'PAINEL E TARGET'!$S$11,
IF(DN933&gt;='PAINEL E TARGET'!$T$12,'PAINEL E TARGET'!$S$12,
IF(DN933&gt;='PAINEL E TARGET'!$T$13,'PAINEL E TARGET'!$S$13,
IF(DN933&gt;='PAINEL E TARGET'!$T$14,'PAINEL E TARGET'!$S$14,
IF(DN933&gt;='PAINEL E TARGET'!$T$15,'PAINEL E TARGET'!$S$15,
IF(DN933&gt;='PAINEL E TARGET'!$T$16,'PAINEL E TARGET'!$S$16,
IF(DN933&gt;='PAINEL E TARGET'!$T$17,'PAINEL E TARGET'!$S$17,
IF(DN933&gt;='PAINEL E TARGET'!$T$18,'PAINEL E TARGET'!$S$18,'PAINEL E TARGET'!$S$19))))))))</f>
        <v>Não elegível</v>
      </c>
      <c r="DP933" s="17">
        <f>IFERROR(VLOOKUP($BW933,'PAINEL E TARGET'!$G$1:$Q$99,10,0),0)</f>
        <v>0</v>
      </c>
      <c r="DQ933" s="17">
        <f>VLOOKUP(DO933,'PAINEL E TARGET'!$S$10:$U$19,3,0)</f>
        <v>0</v>
      </c>
      <c r="DR933" s="16">
        <f t="shared" si="538"/>
        <v>0</v>
      </c>
      <c r="DS933" s="17">
        <f t="shared" si="524"/>
        <v>0.98799999999999999</v>
      </c>
      <c r="DT933" s="16">
        <f>IF(DS933&gt;=1,VLOOKUP(BO933,'PAINEL E TARGET'!$S$1:$W$8,5,0),0)</f>
        <v>0</v>
      </c>
      <c r="DU933" s="16">
        <f t="shared" si="539"/>
        <v>431.25</v>
      </c>
    </row>
    <row r="934" spans="2:125" s="32" customFormat="1" x14ac:dyDescent="0.2">
      <c r="B934" s="44">
        <v>43541</v>
      </c>
      <c r="C934" s="65">
        <v>1950</v>
      </c>
      <c r="D934" s="66" t="s">
        <v>924</v>
      </c>
      <c r="E934" s="65">
        <v>120</v>
      </c>
      <c r="F934" s="65" t="s">
        <v>1018</v>
      </c>
      <c r="G934" s="67">
        <v>639032.95739887981</v>
      </c>
      <c r="H934" s="67">
        <v>347074.94107933843</v>
      </c>
      <c r="I934" s="67">
        <v>227265.13</v>
      </c>
      <c r="J934" s="68">
        <v>0.65480132127444224</v>
      </c>
      <c r="K934" s="67">
        <v>29792.175694270005</v>
      </c>
      <c r="L934" s="67">
        <v>288163.66798986873</v>
      </c>
      <c r="M934" s="67">
        <v>15571.05</v>
      </c>
      <c r="N934" s="67">
        <v>200488.47999999998</v>
      </c>
      <c r="O934" s="67">
        <v>586397.25100301055</v>
      </c>
      <c r="P934" s="67" t="s">
        <v>1082</v>
      </c>
      <c r="Q934" s="67" t="s">
        <v>1082</v>
      </c>
      <c r="R934" s="67">
        <v>0</v>
      </c>
      <c r="S934" s="67">
        <v>899.9</v>
      </c>
      <c r="T934" s="68">
        <v>0.10023718900936771</v>
      </c>
      <c r="U934" s="68">
        <v>9.6357147495414797E-2</v>
      </c>
      <c r="V934" s="68">
        <v>0.96129139741149072</v>
      </c>
      <c r="W934" s="67">
        <v>31870.999999999993</v>
      </c>
      <c r="X934" s="67">
        <v>20818.88</v>
      </c>
      <c r="Y934" s="68">
        <v>0.65322330645414339</v>
      </c>
      <c r="Z934" s="68">
        <v>0.13607008916300734</v>
      </c>
      <c r="AA934" s="68">
        <v>0.18802091256979037</v>
      </c>
      <c r="AB934" s="68">
        <v>1.3817945863513599</v>
      </c>
      <c r="AC934" s="67">
        <v>43264.279999999992</v>
      </c>
      <c r="AD934" s="67">
        <v>40623.710000000006</v>
      </c>
      <c r="AE934" s="68">
        <v>0.93896651001703979</v>
      </c>
      <c r="AF934" s="43">
        <v>80</v>
      </c>
      <c r="AG934" s="43">
        <v>78</v>
      </c>
      <c r="AH934" s="43">
        <v>13</v>
      </c>
      <c r="AI934" s="43">
        <v>6</v>
      </c>
      <c r="AJ934" s="67">
        <v>14510.42</v>
      </c>
      <c r="AK934" s="67">
        <v>9558.5</v>
      </c>
      <c r="AL934" s="68">
        <v>0.65873351701742611</v>
      </c>
      <c r="AM934" s="67">
        <v>4278.96</v>
      </c>
      <c r="AN934" s="67">
        <v>2496.4</v>
      </c>
      <c r="AO934" s="68">
        <v>0.58341279189335726</v>
      </c>
      <c r="AP934" s="67">
        <v>2345.5500000000002</v>
      </c>
      <c r="AQ934" s="67">
        <v>427.98</v>
      </c>
      <c r="AR934" s="68">
        <v>0.18246466713563983</v>
      </c>
      <c r="AS934" s="67">
        <v>10736.07</v>
      </c>
      <c r="AT934" s="67">
        <v>8336</v>
      </c>
      <c r="AU934" s="68">
        <v>0.77644799260809594</v>
      </c>
      <c r="AV934" s="43">
        <v>417.18</v>
      </c>
      <c r="AW934" s="43">
        <v>744.86</v>
      </c>
      <c r="AX934" s="69">
        <v>1.7854643079725778</v>
      </c>
      <c r="AY934" s="43">
        <v>29792.175694270005</v>
      </c>
      <c r="AZ934" s="43">
        <v>15571.050000000001</v>
      </c>
      <c r="BA934" s="43">
        <v>15022.659085103422</v>
      </c>
      <c r="BB934" s="43">
        <v>14313.050000000001</v>
      </c>
      <c r="BC934" s="43">
        <v>54938.143304786085</v>
      </c>
      <c r="BD934" s="43">
        <v>27727.091434814665</v>
      </c>
      <c r="BE934" s="43">
        <v>59138.789999999986</v>
      </c>
      <c r="BF934" s="43">
        <v>80279.87999999999</v>
      </c>
      <c r="BG934" s="43">
        <v>770.46999999999991</v>
      </c>
      <c r="BH934" s="43">
        <v>30</v>
      </c>
      <c r="BI934" s="44">
        <v>43173</v>
      </c>
      <c r="BJ934" s="44">
        <v>43541</v>
      </c>
      <c r="BK934" s="44">
        <v>43172</v>
      </c>
      <c r="BL934" s="43">
        <f t="shared" si="525"/>
        <v>228165.03</v>
      </c>
      <c r="BM934" s="43">
        <f t="shared" si="526"/>
        <v>216959.42999999996</v>
      </c>
      <c r="BO934" s="16" t="str">
        <f>IFERROR(VLOOKUP($C934,'PORTE LOJA'!A:B,2,0),"PORTE 1")</f>
        <v>PORTE 1</v>
      </c>
      <c r="BP934" s="16">
        <f>VLOOKUP(BO934,'PAINEL E TARGET'!$S$1:$W$8,3,0)</f>
        <v>1650</v>
      </c>
      <c r="BQ934" s="16">
        <f t="shared" si="504"/>
        <v>1</v>
      </c>
      <c r="BR934" s="16">
        <f t="shared" si="505"/>
        <v>1</v>
      </c>
      <c r="BS934" s="16">
        <f t="shared" si="506"/>
        <v>1</v>
      </c>
      <c r="BT934" s="16">
        <f t="shared" si="507"/>
        <v>1</v>
      </c>
      <c r="BU934" s="16">
        <f t="shared" si="508"/>
        <v>1</v>
      </c>
      <c r="BV934" s="16">
        <f t="shared" si="509"/>
        <v>1</v>
      </c>
      <c r="BW934" s="17" t="str">
        <f t="shared" si="527"/>
        <v>111111</v>
      </c>
      <c r="BY934" s="17">
        <f t="shared" si="510"/>
        <v>0.65700000000000003</v>
      </c>
      <c r="BZ934" s="17">
        <f t="shared" si="511"/>
        <v>0.68200000000000005</v>
      </c>
      <c r="CA934" s="17" t="str">
        <f t="shared" si="528"/>
        <v>Sem Retira</v>
      </c>
      <c r="CB934" s="17">
        <f t="shared" si="529"/>
        <v>0.68200000000000005</v>
      </c>
      <c r="CC934" s="33" t="str">
        <f>IF(CB934&gt;='PAINEL E TARGET'!$T$11,'PAINEL E TARGET'!$S$11,
IF(CB934&gt;='PAINEL E TARGET'!$T$12,'PAINEL E TARGET'!$S$12,
IF(CB934&gt;='PAINEL E TARGET'!$T$13,'PAINEL E TARGET'!$S$13,
IF(CB934&gt;='PAINEL E TARGET'!$T$14,'PAINEL E TARGET'!$S$14,
IF(CB934&gt;='PAINEL E TARGET'!$T$15,'PAINEL E TARGET'!$S$15,
IF(CB934&gt;='PAINEL E TARGET'!$T$16,'PAINEL E TARGET'!$S$16,
IF(CB934&gt;='PAINEL E TARGET'!$T$17,'PAINEL E TARGET'!$S$17,
IF(CB934&gt;='PAINEL E TARGET'!$T$18,'PAINEL E TARGET'!$S$18,'PAINEL E TARGET'!$S$19))))))))</f>
        <v>Não elegível</v>
      </c>
      <c r="CD934" s="17">
        <f>IFERROR(VLOOKUP($BW934,'PAINEL E TARGET'!$G$1:$Q$99,4,0),0)</f>
        <v>0.25</v>
      </c>
      <c r="CE934" s="17">
        <f>VLOOKUP(CC934,'PAINEL E TARGET'!$S$10:$U$19,3,0)</f>
        <v>0</v>
      </c>
      <c r="CF934" s="16">
        <f t="shared" si="530"/>
        <v>0</v>
      </c>
      <c r="CG934" s="17">
        <f t="shared" si="512"/>
        <v>0.65900000000000003</v>
      </c>
      <c r="CH934" s="17">
        <f t="shared" si="513"/>
        <v>0.58299999999999996</v>
      </c>
      <c r="CI934" s="17">
        <f t="shared" si="514"/>
        <v>0.182</v>
      </c>
      <c r="CJ934" s="17">
        <f t="shared" si="515"/>
        <v>0.77600000000000002</v>
      </c>
      <c r="CK934" s="17">
        <f t="shared" si="516"/>
        <v>1.7849999999999999</v>
      </c>
      <c r="CL934" s="17">
        <f t="shared" si="517"/>
        <v>0.65300000000000002</v>
      </c>
      <c r="CM934" s="16">
        <f t="shared" si="518"/>
        <v>2</v>
      </c>
      <c r="CN934" s="17" t="str">
        <f t="shared" si="531"/>
        <v>não ok</v>
      </c>
      <c r="CO934" s="17">
        <f t="shared" si="532"/>
        <v>0</v>
      </c>
      <c r="CP934" s="33" t="str">
        <f>IF(CO934&gt;='PAINEL E TARGET'!$T$11,'PAINEL E TARGET'!$S$11,
IF(CO934&gt;='PAINEL E TARGET'!$T$12,'PAINEL E TARGET'!$S$12,
IF(CO934&gt;='PAINEL E TARGET'!$T$13,'PAINEL E TARGET'!$S$13,
IF(CO934&gt;='PAINEL E TARGET'!$T$14,'PAINEL E TARGET'!$S$14,
IF(CO934&gt;='PAINEL E TARGET'!$T$15,'PAINEL E TARGET'!$S$15,
IF(CO934&gt;='PAINEL E TARGET'!$T$16,'PAINEL E TARGET'!$S$16,
IF(CO934&gt;='PAINEL E TARGET'!$T$17,'PAINEL E TARGET'!$S$17,
IF(CO934&gt;='PAINEL E TARGET'!$T$18,'PAINEL E TARGET'!$S$18,'PAINEL E TARGET'!$S$19))))))))</f>
        <v>Não elegível</v>
      </c>
      <c r="CQ934" s="17">
        <f>IFERROR(VLOOKUP($BW934,'PAINEL E TARGET'!$G$1:$Q$99,5,0),0)</f>
        <v>0.25</v>
      </c>
      <c r="CR934" s="17">
        <f>VLOOKUP(CP934,'PAINEL E TARGET'!$S$10:$U$19,3,0)</f>
        <v>0</v>
      </c>
      <c r="CS934" s="16">
        <f t="shared" si="533"/>
        <v>0</v>
      </c>
      <c r="CT934" s="17">
        <f t="shared" si="519"/>
        <v>0.93899999999999995</v>
      </c>
      <c r="CU934" s="33" t="str">
        <f>IF(CT934&gt;='PAINEL E TARGET'!$T$11,'PAINEL E TARGET'!$S$11,
IF(CT934&gt;='PAINEL E TARGET'!$T$12,'PAINEL E TARGET'!$S$12,
IF(CT934&gt;='PAINEL E TARGET'!$T$13,'PAINEL E TARGET'!$S$13,
IF(CT934&gt;='PAINEL E TARGET'!$T$14,'PAINEL E TARGET'!$S$14,
IF(CT934&gt;='PAINEL E TARGET'!$T$15,'PAINEL E TARGET'!$S$15,
IF(CT934&gt;='PAINEL E TARGET'!$T$16,'PAINEL E TARGET'!$S$16,
IF(CT934&gt;='PAINEL E TARGET'!$T$17,'PAINEL E TARGET'!$S$17,
IF(CT934&gt;='PAINEL E TARGET'!$T$18,'PAINEL E TARGET'!$S$18,'PAINEL E TARGET'!$S$19))))))))</f>
        <v>1. Fx de 90% a 99,9%</v>
      </c>
      <c r="CV934" s="17">
        <f>IFERROR(VLOOKUP($BW934,'PAINEL E TARGET'!$G$1:$Q$99,6,0),0)</f>
        <v>0.2</v>
      </c>
      <c r="CW934" s="17">
        <f>VLOOKUP(CU934,'PAINEL E TARGET'!$S$10:$U$19,3,0)</f>
        <v>0.5</v>
      </c>
      <c r="CX934" s="16">
        <f t="shared" si="534"/>
        <v>165</v>
      </c>
      <c r="CY934" s="17">
        <f t="shared" si="520"/>
        <v>0.52300000000000002</v>
      </c>
      <c r="CZ934" s="33" t="str">
        <f>IF(CY934&gt;='PAINEL E TARGET'!$T$11,'PAINEL E TARGET'!$S$11,
IF(CY934&gt;='PAINEL E TARGET'!$T$12,'PAINEL E TARGET'!$S$12,
IF(CY934&gt;='PAINEL E TARGET'!$T$13,'PAINEL E TARGET'!$S$13,
IF(CY934&gt;='PAINEL E TARGET'!$T$14,'PAINEL E TARGET'!$S$14,
IF(CY934&gt;='PAINEL E TARGET'!$T$15,'PAINEL E TARGET'!$S$15,
IF(CY934&gt;='PAINEL E TARGET'!$T$16,'PAINEL E TARGET'!$S$16,
IF(CY934&gt;='PAINEL E TARGET'!$T$17,'PAINEL E TARGET'!$S$17,
IF(CY934&gt;='PAINEL E TARGET'!$T$18,'PAINEL E TARGET'!$S$18,'PAINEL E TARGET'!$S$19))))))))</f>
        <v>Não elegível</v>
      </c>
      <c r="DA934" s="17">
        <f>IFERROR(VLOOKUP($BW934,'PAINEL E TARGET'!$G$1:$Q$99,7,0),0)</f>
        <v>0.15</v>
      </c>
      <c r="DB934" s="17">
        <f>VLOOKUP(CZ934,'PAINEL E TARGET'!$S$10:$U$19,3,0)</f>
        <v>0</v>
      </c>
      <c r="DC934" s="16">
        <f t="shared" si="535"/>
        <v>0</v>
      </c>
      <c r="DD934" s="17">
        <f t="shared" si="521"/>
        <v>0.95299999999999996</v>
      </c>
      <c r="DE934" s="33" t="str">
        <f>IF(DD934&gt;='PAINEL E TARGET'!$T$11,'PAINEL E TARGET'!$S$11,
IF(DD934&gt;='PAINEL E TARGET'!$T$12,'PAINEL E TARGET'!$S$12,
IF(DD934&gt;='PAINEL E TARGET'!$T$13,'PAINEL E TARGET'!$S$13,
IF(DD934&gt;='PAINEL E TARGET'!$T$14,'PAINEL E TARGET'!$S$14,
IF(DD934&gt;='PAINEL E TARGET'!$T$15,'PAINEL E TARGET'!$S$15,
IF(DD934&gt;='PAINEL E TARGET'!$T$16,'PAINEL E TARGET'!$S$16,
IF(DD934&gt;='PAINEL E TARGET'!$T$17,'PAINEL E TARGET'!$S$17,
IF(DD934&gt;='PAINEL E TARGET'!$T$18,'PAINEL E TARGET'!$S$18,'PAINEL E TARGET'!$S$19))))))))</f>
        <v>1. Fx de 90% a 99,9%</v>
      </c>
      <c r="DF934" s="17">
        <f>IFERROR(VLOOKUP($BW934,'PAINEL E TARGET'!$G$1:$Q$99,8,0),0)</f>
        <v>0.1</v>
      </c>
      <c r="DG934" s="17">
        <f>VLOOKUP(DE934,'PAINEL E TARGET'!$S$10:$U$19,3,0)</f>
        <v>0.5</v>
      </c>
      <c r="DH934" s="16">
        <f t="shared" si="536"/>
        <v>82.5</v>
      </c>
      <c r="DI934" s="17">
        <f t="shared" si="522"/>
        <v>0.46200000000000002</v>
      </c>
      <c r="DJ934" s="33" t="str">
        <f>IF(DI934&gt;='PAINEL E TARGET'!$T$11,'PAINEL E TARGET'!$S$11,
IF(DI934&gt;='PAINEL E TARGET'!$T$12,'PAINEL E TARGET'!$S$12,
IF(DI934&gt;='PAINEL E TARGET'!$T$13,'PAINEL E TARGET'!$S$13,
IF(DI934&gt;='PAINEL E TARGET'!$T$14,'PAINEL E TARGET'!$S$14,
IF(DI934&gt;='PAINEL E TARGET'!$T$15,'PAINEL E TARGET'!$S$15,
IF(DI934&gt;='PAINEL E TARGET'!$T$16,'PAINEL E TARGET'!$S$16,
IF(DI934&gt;='PAINEL E TARGET'!$T$17,'PAINEL E TARGET'!$S$17,
IF(DI934&gt;='PAINEL E TARGET'!$T$18,'PAINEL E TARGET'!$S$18,'PAINEL E TARGET'!$S$19))))))))</f>
        <v>Não elegível</v>
      </c>
      <c r="DK934" s="17">
        <f>IFERROR(VLOOKUP($BW934,'PAINEL E TARGET'!$G$1:$Q$99,9,0),0)</f>
        <v>0.05</v>
      </c>
      <c r="DL934" s="17">
        <f>VLOOKUP(DJ934,'PAINEL E TARGET'!$S$10:$U$19,3,0)</f>
        <v>0</v>
      </c>
      <c r="DM934" s="16">
        <f t="shared" si="537"/>
        <v>0</v>
      </c>
      <c r="DN934" s="17">
        <f t="shared" si="523"/>
        <v>1.7849999999999999</v>
      </c>
      <c r="DO934" s="33" t="str">
        <f>IF(DN934&gt;='PAINEL E TARGET'!$T$11,'PAINEL E TARGET'!$S$11,
IF(DN934&gt;='PAINEL E TARGET'!$T$12,'PAINEL E TARGET'!$S$12,
IF(DN934&gt;='PAINEL E TARGET'!$T$13,'PAINEL E TARGET'!$S$13,
IF(DN934&gt;='PAINEL E TARGET'!$T$14,'PAINEL E TARGET'!$S$14,
IF(DN934&gt;='PAINEL E TARGET'!$T$15,'PAINEL E TARGET'!$S$15,
IF(DN934&gt;='PAINEL E TARGET'!$T$16,'PAINEL E TARGET'!$S$16,
IF(DN934&gt;='PAINEL E TARGET'!$T$17,'PAINEL E TARGET'!$S$17,
IF(DN934&gt;='PAINEL E TARGET'!$T$18,'PAINEL E TARGET'!$S$18,'PAINEL E TARGET'!$S$19))))))))</f>
        <v>8. Fx de 130% ou mais</v>
      </c>
      <c r="DP934" s="17">
        <f>IFERROR(VLOOKUP($BW934,'PAINEL E TARGET'!$G$1:$Q$99,10,0),0)</f>
        <v>0</v>
      </c>
      <c r="DQ934" s="17">
        <f>VLOOKUP(DO934,'PAINEL E TARGET'!$S$10:$U$19,3,0)</f>
        <v>1.6</v>
      </c>
      <c r="DR934" s="16">
        <f t="shared" si="538"/>
        <v>0</v>
      </c>
      <c r="DS934" s="17">
        <f t="shared" si="524"/>
        <v>0.97499999999999998</v>
      </c>
      <c r="DT934" s="16">
        <f>IF(DS934&gt;=1,VLOOKUP(BO934,'PAINEL E TARGET'!$S$1:$W$8,5,0),0)</f>
        <v>0</v>
      </c>
      <c r="DU934" s="16">
        <f t="shared" si="539"/>
        <v>247.5</v>
      </c>
    </row>
    <row r="935" spans="2:125" s="32" customFormat="1" x14ac:dyDescent="0.2">
      <c r="B935" s="44">
        <v>43541</v>
      </c>
      <c r="C935" s="65">
        <v>1951</v>
      </c>
      <c r="D935" s="66" t="s">
        <v>925</v>
      </c>
      <c r="E935" s="65">
        <v>112</v>
      </c>
      <c r="F935" s="65" t="s">
        <v>1018</v>
      </c>
      <c r="G935" s="67">
        <v>583433.87810631283</v>
      </c>
      <c r="H935" s="67">
        <v>321195.28657327668</v>
      </c>
      <c r="I935" s="67">
        <v>283494.26999999996</v>
      </c>
      <c r="J935" s="68">
        <v>0.88262275895921127</v>
      </c>
      <c r="K935" s="67">
        <v>35339.670345219623</v>
      </c>
      <c r="L935" s="67">
        <v>256775.79394744511</v>
      </c>
      <c r="M935" s="67">
        <v>33901.019999999997</v>
      </c>
      <c r="N935" s="67">
        <v>239722.02000000002</v>
      </c>
      <c r="O935" s="67">
        <v>530462.21299416258</v>
      </c>
      <c r="P935" s="67" t="s">
        <v>1082</v>
      </c>
      <c r="Q935" s="67" t="s">
        <v>1082</v>
      </c>
      <c r="R935" s="67">
        <v>0</v>
      </c>
      <c r="S935" s="67">
        <v>0</v>
      </c>
      <c r="T935" s="68">
        <v>0.11726657499268919</v>
      </c>
      <c r="U935" s="68">
        <v>0.11878137162718461</v>
      </c>
      <c r="V935" s="68">
        <v>1.0129175481981105</v>
      </c>
      <c r="W935" s="67">
        <v>34255.379999999997</v>
      </c>
      <c r="X935" s="67">
        <v>32501.319999999996</v>
      </c>
      <c r="Y935" s="68">
        <v>0.94879461270025323</v>
      </c>
      <c r="Z935" s="68">
        <v>0.19260873482422075</v>
      </c>
      <c r="AA935" s="68">
        <v>0.19514321600987988</v>
      </c>
      <c r="AB935" s="68">
        <v>1.01315870325389</v>
      </c>
      <c r="AC935" s="67">
        <v>56263.99</v>
      </c>
      <c r="AD935" s="67">
        <v>53395.68</v>
      </c>
      <c r="AE935" s="68">
        <v>0.94902050138996541</v>
      </c>
      <c r="AF935" s="43">
        <v>80</v>
      </c>
      <c r="AG935" s="43">
        <v>74</v>
      </c>
      <c r="AH935" s="43">
        <v>13</v>
      </c>
      <c r="AI935" s="43">
        <v>16</v>
      </c>
      <c r="AJ935" s="67">
        <v>17687.91</v>
      </c>
      <c r="AK935" s="67">
        <v>13333.5</v>
      </c>
      <c r="AL935" s="68">
        <v>0.75381998212338264</v>
      </c>
      <c r="AM935" s="67">
        <v>4344.2999999999993</v>
      </c>
      <c r="AN935" s="67">
        <v>3255.8800000000006</v>
      </c>
      <c r="AO935" s="68">
        <v>0.74946021223212056</v>
      </c>
      <c r="AP935" s="67">
        <v>3135.5399999999995</v>
      </c>
      <c r="AQ935" s="67">
        <v>3779.9</v>
      </c>
      <c r="AR935" s="68">
        <v>1.2055020825758882</v>
      </c>
      <c r="AS935" s="67">
        <v>9087.6299999999992</v>
      </c>
      <c r="AT935" s="67">
        <v>12132.04</v>
      </c>
      <c r="AU935" s="68">
        <v>1.3350059366413467</v>
      </c>
      <c r="AV935" s="43">
        <v>1106.1500000000001</v>
      </c>
      <c r="AW935" s="43">
        <v>1179.77</v>
      </c>
      <c r="AX935" s="69">
        <v>1.0665551688288206</v>
      </c>
      <c r="AY935" s="43">
        <v>35339.670345219623</v>
      </c>
      <c r="AZ935" s="43">
        <v>33901.020000000004</v>
      </c>
      <c r="BA935" s="43">
        <v>14465.666566984943</v>
      </c>
      <c r="BB935" s="43">
        <v>14575.97</v>
      </c>
      <c r="BC935" s="43">
        <v>64169.870890403705</v>
      </c>
      <c r="BD935" s="43">
        <v>26298.187019401412</v>
      </c>
      <c r="BE935" s="43">
        <v>62711.680000000008</v>
      </c>
      <c r="BF935" s="43">
        <v>103003.2</v>
      </c>
      <c r="BG935" s="43">
        <v>2013.0200000000002</v>
      </c>
      <c r="BH935" s="43">
        <v>30</v>
      </c>
      <c r="BI935" s="44">
        <v>43173</v>
      </c>
      <c r="BJ935" s="44">
        <v>43541</v>
      </c>
      <c r="BK935" s="44">
        <v>43172</v>
      </c>
      <c r="BL935" s="43">
        <f t="shared" si="525"/>
        <v>283494.26999999996</v>
      </c>
      <c r="BM935" s="43">
        <f t="shared" si="526"/>
        <v>273623.04000000004</v>
      </c>
      <c r="BO935" s="16" t="str">
        <f>IFERROR(VLOOKUP($C935,'PORTE LOJA'!A:B,2,0),"PORTE 1")</f>
        <v>PORTE 1</v>
      </c>
      <c r="BP935" s="16">
        <f>VLOOKUP(BO935,'PAINEL E TARGET'!$S$1:$W$8,3,0)</f>
        <v>1650</v>
      </c>
      <c r="BQ935" s="16">
        <f t="shared" si="504"/>
        <v>1</v>
      </c>
      <c r="BR935" s="16">
        <f t="shared" si="505"/>
        <v>1</v>
      </c>
      <c r="BS935" s="16">
        <f t="shared" si="506"/>
        <v>1</v>
      </c>
      <c r="BT935" s="16">
        <f t="shared" si="507"/>
        <v>1</v>
      </c>
      <c r="BU935" s="16">
        <f t="shared" si="508"/>
        <v>1</v>
      </c>
      <c r="BV935" s="16">
        <f t="shared" si="509"/>
        <v>1</v>
      </c>
      <c r="BW935" s="17" t="str">
        <f t="shared" si="527"/>
        <v>111111</v>
      </c>
      <c r="BY935" s="17">
        <f t="shared" si="510"/>
        <v>0.88300000000000001</v>
      </c>
      <c r="BZ935" s="17">
        <f t="shared" si="511"/>
        <v>0.93700000000000006</v>
      </c>
      <c r="CA935" s="17" t="str">
        <f t="shared" si="528"/>
        <v>Sem Retira</v>
      </c>
      <c r="CB935" s="17">
        <f t="shared" si="529"/>
        <v>0.93700000000000006</v>
      </c>
      <c r="CC935" s="33" t="str">
        <f>IF(CB935&gt;='PAINEL E TARGET'!$T$11,'PAINEL E TARGET'!$S$11,
IF(CB935&gt;='PAINEL E TARGET'!$T$12,'PAINEL E TARGET'!$S$12,
IF(CB935&gt;='PAINEL E TARGET'!$T$13,'PAINEL E TARGET'!$S$13,
IF(CB935&gt;='PAINEL E TARGET'!$T$14,'PAINEL E TARGET'!$S$14,
IF(CB935&gt;='PAINEL E TARGET'!$T$15,'PAINEL E TARGET'!$S$15,
IF(CB935&gt;='PAINEL E TARGET'!$T$16,'PAINEL E TARGET'!$S$16,
IF(CB935&gt;='PAINEL E TARGET'!$T$17,'PAINEL E TARGET'!$S$17,
IF(CB935&gt;='PAINEL E TARGET'!$T$18,'PAINEL E TARGET'!$S$18,'PAINEL E TARGET'!$S$19))))))))</f>
        <v>1. Fx de 90% a 99,9%</v>
      </c>
      <c r="CD935" s="17">
        <f>IFERROR(VLOOKUP($BW935,'PAINEL E TARGET'!$G$1:$Q$99,4,0),0)</f>
        <v>0.25</v>
      </c>
      <c r="CE935" s="17">
        <f>VLOOKUP(CC935,'PAINEL E TARGET'!$S$10:$U$19,3,0)</f>
        <v>0.5</v>
      </c>
      <c r="CF935" s="16">
        <f t="shared" si="530"/>
        <v>206.25</v>
      </c>
      <c r="CG935" s="17">
        <f t="shared" si="512"/>
        <v>0.754</v>
      </c>
      <c r="CH935" s="17">
        <f t="shared" si="513"/>
        <v>0.749</v>
      </c>
      <c r="CI935" s="17">
        <f t="shared" si="514"/>
        <v>1.206</v>
      </c>
      <c r="CJ935" s="17">
        <f t="shared" si="515"/>
        <v>1.335</v>
      </c>
      <c r="CK935" s="17">
        <f t="shared" si="516"/>
        <v>1.0669999999999999</v>
      </c>
      <c r="CL935" s="17">
        <f t="shared" si="517"/>
        <v>0.94899999999999995</v>
      </c>
      <c r="CM935" s="16">
        <f t="shared" si="518"/>
        <v>5</v>
      </c>
      <c r="CN935" s="17" t="str">
        <f t="shared" si="531"/>
        <v>ok</v>
      </c>
      <c r="CO935" s="17">
        <f t="shared" si="532"/>
        <v>0.94899999999999995</v>
      </c>
      <c r="CP935" s="33" t="str">
        <f>IF(CO935&gt;='PAINEL E TARGET'!$T$11,'PAINEL E TARGET'!$S$11,
IF(CO935&gt;='PAINEL E TARGET'!$T$12,'PAINEL E TARGET'!$S$12,
IF(CO935&gt;='PAINEL E TARGET'!$T$13,'PAINEL E TARGET'!$S$13,
IF(CO935&gt;='PAINEL E TARGET'!$T$14,'PAINEL E TARGET'!$S$14,
IF(CO935&gt;='PAINEL E TARGET'!$T$15,'PAINEL E TARGET'!$S$15,
IF(CO935&gt;='PAINEL E TARGET'!$T$16,'PAINEL E TARGET'!$S$16,
IF(CO935&gt;='PAINEL E TARGET'!$T$17,'PAINEL E TARGET'!$S$17,
IF(CO935&gt;='PAINEL E TARGET'!$T$18,'PAINEL E TARGET'!$S$18,'PAINEL E TARGET'!$S$19))))))))</f>
        <v>1. Fx de 90% a 99,9%</v>
      </c>
      <c r="CQ935" s="17">
        <f>IFERROR(VLOOKUP($BW935,'PAINEL E TARGET'!$G$1:$Q$99,5,0),0)</f>
        <v>0.25</v>
      </c>
      <c r="CR935" s="17">
        <f>VLOOKUP(CP935,'PAINEL E TARGET'!$S$10:$U$19,3,0)</f>
        <v>0.5</v>
      </c>
      <c r="CS935" s="16">
        <f t="shared" si="533"/>
        <v>206.25</v>
      </c>
      <c r="CT935" s="17">
        <f t="shared" si="519"/>
        <v>0.94899999999999995</v>
      </c>
      <c r="CU935" s="33" t="str">
        <f>IF(CT935&gt;='PAINEL E TARGET'!$T$11,'PAINEL E TARGET'!$S$11,
IF(CT935&gt;='PAINEL E TARGET'!$T$12,'PAINEL E TARGET'!$S$12,
IF(CT935&gt;='PAINEL E TARGET'!$T$13,'PAINEL E TARGET'!$S$13,
IF(CT935&gt;='PAINEL E TARGET'!$T$14,'PAINEL E TARGET'!$S$14,
IF(CT935&gt;='PAINEL E TARGET'!$T$15,'PAINEL E TARGET'!$S$15,
IF(CT935&gt;='PAINEL E TARGET'!$T$16,'PAINEL E TARGET'!$S$16,
IF(CT935&gt;='PAINEL E TARGET'!$T$17,'PAINEL E TARGET'!$S$17,
IF(CT935&gt;='PAINEL E TARGET'!$T$18,'PAINEL E TARGET'!$S$18,'PAINEL E TARGET'!$S$19))))))))</f>
        <v>1. Fx de 90% a 99,9%</v>
      </c>
      <c r="CV935" s="17">
        <f>IFERROR(VLOOKUP($BW935,'PAINEL E TARGET'!$G$1:$Q$99,6,0),0)</f>
        <v>0.2</v>
      </c>
      <c r="CW935" s="17">
        <f>VLOOKUP(CU935,'PAINEL E TARGET'!$S$10:$U$19,3,0)</f>
        <v>0.5</v>
      </c>
      <c r="CX935" s="16">
        <f t="shared" si="534"/>
        <v>165</v>
      </c>
      <c r="CY935" s="17">
        <f t="shared" si="520"/>
        <v>0.95899999999999996</v>
      </c>
      <c r="CZ935" s="33" t="str">
        <f>IF(CY935&gt;='PAINEL E TARGET'!$T$11,'PAINEL E TARGET'!$S$11,
IF(CY935&gt;='PAINEL E TARGET'!$T$12,'PAINEL E TARGET'!$S$12,
IF(CY935&gt;='PAINEL E TARGET'!$T$13,'PAINEL E TARGET'!$S$13,
IF(CY935&gt;='PAINEL E TARGET'!$T$14,'PAINEL E TARGET'!$S$14,
IF(CY935&gt;='PAINEL E TARGET'!$T$15,'PAINEL E TARGET'!$S$15,
IF(CY935&gt;='PAINEL E TARGET'!$T$16,'PAINEL E TARGET'!$S$16,
IF(CY935&gt;='PAINEL E TARGET'!$T$17,'PAINEL E TARGET'!$S$17,
IF(CY935&gt;='PAINEL E TARGET'!$T$18,'PAINEL E TARGET'!$S$18,'PAINEL E TARGET'!$S$19))))))))</f>
        <v>1. Fx de 90% a 99,9%</v>
      </c>
      <c r="DA935" s="17">
        <f>IFERROR(VLOOKUP($BW935,'PAINEL E TARGET'!$G$1:$Q$99,7,0),0)</f>
        <v>0.15</v>
      </c>
      <c r="DB935" s="17">
        <f>VLOOKUP(CZ935,'PAINEL E TARGET'!$S$10:$U$19,3,0)</f>
        <v>0.5</v>
      </c>
      <c r="DC935" s="16">
        <f t="shared" si="535"/>
        <v>123.75</v>
      </c>
      <c r="DD935" s="17">
        <f t="shared" si="521"/>
        <v>1.008</v>
      </c>
      <c r="DE935" s="33" t="str">
        <f>IF(DD935&gt;='PAINEL E TARGET'!$T$11,'PAINEL E TARGET'!$S$11,
IF(DD935&gt;='PAINEL E TARGET'!$T$12,'PAINEL E TARGET'!$S$12,
IF(DD935&gt;='PAINEL E TARGET'!$T$13,'PAINEL E TARGET'!$S$13,
IF(DD935&gt;='PAINEL E TARGET'!$T$14,'PAINEL E TARGET'!$S$14,
IF(DD935&gt;='PAINEL E TARGET'!$T$15,'PAINEL E TARGET'!$S$15,
IF(DD935&gt;='PAINEL E TARGET'!$T$16,'PAINEL E TARGET'!$S$16,
IF(DD935&gt;='PAINEL E TARGET'!$T$17,'PAINEL E TARGET'!$S$17,
IF(DD935&gt;='PAINEL E TARGET'!$T$18,'PAINEL E TARGET'!$S$18,'PAINEL E TARGET'!$S$19))))))))</f>
        <v>2. Fx de 100% a 104,9%</v>
      </c>
      <c r="DF935" s="17">
        <f>IFERROR(VLOOKUP($BW935,'PAINEL E TARGET'!$G$1:$Q$99,8,0),0)</f>
        <v>0.1</v>
      </c>
      <c r="DG935" s="17">
        <f>VLOOKUP(DE935,'PAINEL E TARGET'!$S$10:$U$19,3,0)</f>
        <v>1</v>
      </c>
      <c r="DH935" s="16">
        <f t="shared" si="536"/>
        <v>165</v>
      </c>
      <c r="DI935" s="17">
        <f t="shared" si="522"/>
        <v>1.2310000000000001</v>
      </c>
      <c r="DJ935" s="33" t="str">
        <f>IF(DI935&gt;='PAINEL E TARGET'!$T$11,'PAINEL E TARGET'!$S$11,
IF(DI935&gt;='PAINEL E TARGET'!$T$12,'PAINEL E TARGET'!$S$12,
IF(DI935&gt;='PAINEL E TARGET'!$T$13,'PAINEL E TARGET'!$S$13,
IF(DI935&gt;='PAINEL E TARGET'!$T$14,'PAINEL E TARGET'!$S$14,
IF(DI935&gt;='PAINEL E TARGET'!$T$15,'PAINEL E TARGET'!$S$15,
IF(DI935&gt;='PAINEL E TARGET'!$T$16,'PAINEL E TARGET'!$S$16,
IF(DI935&gt;='PAINEL E TARGET'!$T$17,'PAINEL E TARGET'!$S$17,
IF(DI935&gt;='PAINEL E TARGET'!$T$18,'PAINEL E TARGET'!$S$18,'PAINEL E TARGET'!$S$19))))))))</f>
        <v>6. Fx de 120% a 124,9%</v>
      </c>
      <c r="DK935" s="17">
        <f>IFERROR(VLOOKUP($BW935,'PAINEL E TARGET'!$G$1:$Q$99,9,0),0)</f>
        <v>0.05</v>
      </c>
      <c r="DL935" s="17">
        <f>VLOOKUP(DJ935,'PAINEL E TARGET'!$S$10:$U$19,3,0)</f>
        <v>1.4</v>
      </c>
      <c r="DM935" s="16">
        <f t="shared" si="537"/>
        <v>115.49999999999999</v>
      </c>
      <c r="DN935" s="17">
        <f t="shared" si="523"/>
        <v>1.0669999999999999</v>
      </c>
      <c r="DO935" s="33" t="str">
        <f>IF(DN935&gt;='PAINEL E TARGET'!$T$11,'PAINEL E TARGET'!$S$11,
IF(DN935&gt;='PAINEL E TARGET'!$T$12,'PAINEL E TARGET'!$S$12,
IF(DN935&gt;='PAINEL E TARGET'!$T$13,'PAINEL E TARGET'!$S$13,
IF(DN935&gt;='PAINEL E TARGET'!$T$14,'PAINEL E TARGET'!$S$14,
IF(DN935&gt;='PAINEL E TARGET'!$T$15,'PAINEL E TARGET'!$S$15,
IF(DN935&gt;='PAINEL E TARGET'!$T$16,'PAINEL E TARGET'!$S$16,
IF(DN935&gt;='PAINEL E TARGET'!$T$17,'PAINEL E TARGET'!$S$17,
IF(DN935&gt;='PAINEL E TARGET'!$T$18,'PAINEL E TARGET'!$S$18,'PAINEL E TARGET'!$S$19))))))))</f>
        <v>3. Fx de 105% a 109,9%</v>
      </c>
      <c r="DP935" s="17">
        <f>IFERROR(VLOOKUP($BW935,'PAINEL E TARGET'!$G$1:$Q$99,10,0),0)</f>
        <v>0</v>
      </c>
      <c r="DQ935" s="17">
        <f>VLOOKUP(DO935,'PAINEL E TARGET'!$S$10:$U$19,3,0)</f>
        <v>1.1000000000000001</v>
      </c>
      <c r="DR935" s="16">
        <f t="shared" si="538"/>
        <v>0</v>
      </c>
      <c r="DS935" s="17">
        <f t="shared" si="524"/>
        <v>0.92500000000000004</v>
      </c>
      <c r="DT935" s="16">
        <f>IF(DS935&gt;=1,VLOOKUP(BO935,'PAINEL E TARGET'!$S$1:$W$8,5,0),0)</f>
        <v>0</v>
      </c>
      <c r="DU935" s="16">
        <f t="shared" si="539"/>
        <v>981.75</v>
      </c>
    </row>
    <row r="936" spans="2:125" s="32" customFormat="1" x14ac:dyDescent="0.2">
      <c r="B936" s="44">
        <v>43541</v>
      </c>
      <c r="C936" s="65">
        <v>1952</v>
      </c>
      <c r="D936" s="66" t="s">
        <v>926</v>
      </c>
      <c r="E936" s="65">
        <v>116</v>
      </c>
      <c r="F936" s="65" t="s">
        <v>1018</v>
      </c>
      <c r="G936" s="67">
        <v>960248.93053433043</v>
      </c>
      <c r="H936" s="67">
        <v>549710.81464418606</v>
      </c>
      <c r="I936" s="67">
        <v>408847.57999999996</v>
      </c>
      <c r="J936" s="68">
        <v>0.74375029398800652</v>
      </c>
      <c r="K936" s="67">
        <v>40177.648069548683</v>
      </c>
      <c r="L936" s="67">
        <v>451488.52713711967</v>
      </c>
      <c r="M936" s="67">
        <v>33996</v>
      </c>
      <c r="N936" s="67">
        <v>337590.60000000003</v>
      </c>
      <c r="O936" s="67">
        <v>858992.01801564859</v>
      </c>
      <c r="P936" s="67" t="s">
        <v>1082</v>
      </c>
      <c r="Q936" s="67" t="s">
        <v>1082</v>
      </c>
      <c r="R936" s="67">
        <v>0</v>
      </c>
      <c r="S936" s="67">
        <v>2199</v>
      </c>
      <c r="T936" s="68">
        <v>0.10205916642304631</v>
      </c>
      <c r="U936" s="68">
        <v>9.2917075050607312E-2</v>
      </c>
      <c r="V936" s="68">
        <v>0.91042361315647002</v>
      </c>
      <c r="W936" s="67">
        <v>50179.040000000001</v>
      </c>
      <c r="X936" s="67">
        <v>34526.74</v>
      </c>
      <c r="Y936" s="68">
        <v>0.68807095552246511</v>
      </c>
      <c r="Z936" s="68">
        <v>0.16398514696706459</v>
      </c>
      <c r="AA936" s="68">
        <v>0.16965313065648766</v>
      </c>
      <c r="AB936" s="68">
        <v>1.0345640065228678</v>
      </c>
      <c r="AC936" s="67">
        <v>80625.950000000012</v>
      </c>
      <c r="AD936" s="67">
        <v>63040.830000000009</v>
      </c>
      <c r="AE936" s="68">
        <v>0.78189255444431971</v>
      </c>
      <c r="AF936" s="43">
        <v>80</v>
      </c>
      <c r="AG936" s="43">
        <v>76</v>
      </c>
      <c r="AH936" s="43">
        <v>18</v>
      </c>
      <c r="AI936" s="43">
        <v>15</v>
      </c>
      <c r="AJ936" s="67">
        <v>21472.559999999998</v>
      </c>
      <c r="AK936" s="67">
        <v>13974.5</v>
      </c>
      <c r="AL936" s="68">
        <v>0.65080735599295103</v>
      </c>
      <c r="AM936" s="67">
        <v>6267.41</v>
      </c>
      <c r="AN936" s="67">
        <v>3644.3000000000006</v>
      </c>
      <c r="AO936" s="68">
        <v>0.58146826200934687</v>
      </c>
      <c r="AP936" s="67">
        <v>3912.41</v>
      </c>
      <c r="AQ936" s="67">
        <v>4511.7</v>
      </c>
      <c r="AR936" s="68">
        <v>1.1531766864924688</v>
      </c>
      <c r="AS936" s="67">
        <v>18526.66</v>
      </c>
      <c r="AT936" s="67">
        <v>12396.240000000002</v>
      </c>
      <c r="AU936" s="68">
        <v>0.66910279564692188</v>
      </c>
      <c r="AV936" s="43">
        <v>1575.87</v>
      </c>
      <c r="AW936" s="43">
        <v>1469.72</v>
      </c>
      <c r="AX936" s="69">
        <v>0.93264038277269068</v>
      </c>
      <c r="AY936" s="43">
        <v>40177.648069548683</v>
      </c>
      <c r="AZ936" s="43">
        <v>33996</v>
      </c>
      <c r="BA936" s="43">
        <v>29478.506437246611</v>
      </c>
      <c r="BB936" s="43">
        <v>27040.45</v>
      </c>
      <c r="BC936" s="43">
        <v>70184.322318474267</v>
      </c>
      <c r="BD936" s="43">
        <v>51548.987968334091</v>
      </c>
      <c r="BE936" s="43">
        <v>88241.11</v>
      </c>
      <c r="BF936" s="43">
        <v>141782.87999999998</v>
      </c>
      <c r="BG936" s="43">
        <v>2758.4800000000005</v>
      </c>
      <c r="BH936" s="43">
        <v>30</v>
      </c>
      <c r="BI936" s="44">
        <v>43173</v>
      </c>
      <c r="BJ936" s="44">
        <v>43541</v>
      </c>
      <c r="BK936" s="44">
        <v>43172</v>
      </c>
      <c r="BL936" s="43">
        <f t="shared" si="525"/>
        <v>411046.57999999996</v>
      </c>
      <c r="BM936" s="43">
        <f t="shared" si="526"/>
        <v>373785.60000000003</v>
      </c>
      <c r="BO936" s="16" t="str">
        <f>IFERROR(VLOOKUP($C936,'PORTE LOJA'!A:B,2,0),"PORTE 1")</f>
        <v>PORTE 1</v>
      </c>
      <c r="BP936" s="16">
        <f>VLOOKUP(BO936,'PAINEL E TARGET'!$S$1:$W$8,3,0)</f>
        <v>1650</v>
      </c>
      <c r="BQ936" s="16">
        <f t="shared" si="504"/>
        <v>1</v>
      </c>
      <c r="BR936" s="16">
        <f t="shared" si="505"/>
        <v>1</v>
      </c>
      <c r="BS936" s="16">
        <f t="shared" si="506"/>
        <v>1</v>
      </c>
      <c r="BT936" s="16">
        <f t="shared" si="507"/>
        <v>1</v>
      </c>
      <c r="BU936" s="16">
        <f t="shared" si="508"/>
        <v>1</v>
      </c>
      <c r="BV936" s="16">
        <f t="shared" si="509"/>
        <v>1</v>
      </c>
      <c r="BW936" s="17" t="str">
        <f t="shared" si="527"/>
        <v>111111</v>
      </c>
      <c r="BY936" s="17">
        <f t="shared" si="510"/>
        <v>0.748</v>
      </c>
      <c r="BZ936" s="17">
        <f t="shared" si="511"/>
        <v>0.76</v>
      </c>
      <c r="CA936" s="17" t="str">
        <f t="shared" si="528"/>
        <v>Sem Retira</v>
      </c>
      <c r="CB936" s="17">
        <f t="shared" si="529"/>
        <v>0.76</v>
      </c>
      <c r="CC936" s="33" t="str">
        <f>IF(CB936&gt;='PAINEL E TARGET'!$T$11,'PAINEL E TARGET'!$S$11,
IF(CB936&gt;='PAINEL E TARGET'!$T$12,'PAINEL E TARGET'!$S$12,
IF(CB936&gt;='PAINEL E TARGET'!$T$13,'PAINEL E TARGET'!$S$13,
IF(CB936&gt;='PAINEL E TARGET'!$T$14,'PAINEL E TARGET'!$S$14,
IF(CB936&gt;='PAINEL E TARGET'!$T$15,'PAINEL E TARGET'!$S$15,
IF(CB936&gt;='PAINEL E TARGET'!$T$16,'PAINEL E TARGET'!$S$16,
IF(CB936&gt;='PAINEL E TARGET'!$T$17,'PAINEL E TARGET'!$S$17,
IF(CB936&gt;='PAINEL E TARGET'!$T$18,'PAINEL E TARGET'!$S$18,'PAINEL E TARGET'!$S$19))))))))</f>
        <v>Não elegível</v>
      </c>
      <c r="CD936" s="17">
        <f>IFERROR(VLOOKUP($BW936,'PAINEL E TARGET'!$G$1:$Q$99,4,0),0)</f>
        <v>0.25</v>
      </c>
      <c r="CE936" s="17">
        <f>VLOOKUP(CC936,'PAINEL E TARGET'!$S$10:$U$19,3,0)</f>
        <v>0</v>
      </c>
      <c r="CF936" s="16">
        <f t="shared" si="530"/>
        <v>0</v>
      </c>
      <c r="CG936" s="17">
        <f t="shared" si="512"/>
        <v>0.65100000000000002</v>
      </c>
      <c r="CH936" s="17">
        <f t="shared" si="513"/>
        <v>0.58099999999999996</v>
      </c>
      <c r="CI936" s="17">
        <f t="shared" si="514"/>
        <v>1.153</v>
      </c>
      <c r="CJ936" s="17">
        <f t="shared" si="515"/>
        <v>0.66900000000000004</v>
      </c>
      <c r="CK936" s="17">
        <f t="shared" si="516"/>
        <v>0.93300000000000005</v>
      </c>
      <c r="CL936" s="17">
        <f t="shared" si="517"/>
        <v>0.68799999999999994</v>
      </c>
      <c r="CM936" s="16">
        <f t="shared" si="518"/>
        <v>2</v>
      </c>
      <c r="CN936" s="17" t="str">
        <f t="shared" si="531"/>
        <v>não ok</v>
      </c>
      <c r="CO936" s="17">
        <f t="shared" si="532"/>
        <v>0</v>
      </c>
      <c r="CP936" s="33" t="str">
        <f>IF(CO936&gt;='PAINEL E TARGET'!$T$11,'PAINEL E TARGET'!$S$11,
IF(CO936&gt;='PAINEL E TARGET'!$T$12,'PAINEL E TARGET'!$S$12,
IF(CO936&gt;='PAINEL E TARGET'!$T$13,'PAINEL E TARGET'!$S$13,
IF(CO936&gt;='PAINEL E TARGET'!$T$14,'PAINEL E TARGET'!$S$14,
IF(CO936&gt;='PAINEL E TARGET'!$T$15,'PAINEL E TARGET'!$S$15,
IF(CO936&gt;='PAINEL E TARGET'!$T$16,'PAINEL E TARGET'!$S$16,
IF(CO936&gt;='PAINEL E TARGET'!$T$17,'PAINEL E TARGET'!$S$17,
IF(CO936&gt;='PAINEL E TARGET'!$T$18,'PAINEL E TARGET'!$S$18,'PAINEL E TARGET'!$S$19))))))))</f>
        <v>Não elegível</v>
      </c>
      <c r="CQ936" s="17">
        <f>IFERROR(VLOOKUP($BW936,'PAINEL E TARGET'!$G$1:$Q$99,5,0),0)</f>
        <v>0.25</v>
      </c>
      <c r="CR936" s="17">
        <f>VLOOKUP(CP936,'PAINEL E TARGET'!$S$10:$U$19,3,0)</f>
        <v>0</v>
      </c>
      <c r="CS936" s="16">
        <f t="shared" si="533"/>
        <v>0</v>
      </c>
      <c r="CT936" s="17">
        <f t="shared" si="519"/>
        <v>0.78200000000000003</v>
      </c>
      <c r="CU936" s="33" t="str">
        <f>IF(CT936&gt;='PAINEL E TARGET'!$T$11,'PAINEL E TARGET'!$S$11,
IF(CT936&gt;='PAINEL E TARGET'!$T$12,'PAINEL E TARGET'!$S$12,
IF(CT936&gt;='PAINEL E TARGET'!$T$13,'PAINEL E TARGET'!$S$13,
IF(CT936&gt;='PAINEL E TARGET'!$T$14,'PAINEL E TARGET'!$S$14,
IF(CT936&gt;='PAINEL E TARGET'!$T$15,'PAINEL E TARGET'!$S$15,
IF(CT936&gt;='PAINEL E TARGET'!$T$16,'PAINEL E TARGET'!$S$16,
IF(CT936&gt;='PAINEL E TARGET'!$T$17,'PAINEL E TARGET'!$S$17,
IF(CT936&gt;='PAINEL E TARGET'!$T$18,'PAINEL E TARGET'!$S$18,'PAINEL E TARGET'!$S$19))))))))</f>
        <v>Não elegível</v>
      </c>
      <c r="CV936" s="17">
        <f>IFERROR(VLOOKUP($BW936,'PAINEL E TARGET'!$G$1:$Q$99,6,0),0)</f>
        <v>0.2</v>
      </c>
      <c r="CW936" s="17">
        <f>VLOOKUP(CU936,'PAINEL E TARGET'!$S$10:$U$19,3,0)</f>
        <v>0</v>
      </c>
      <c r="CX936" s="16">
        <f t="shared" si="534"/>
        <v>0</v>
      </c>
      <c r="CY936" s="17">
        <f t="shared" si="520"/>
        <v>0.84599999999999997</v>
      </c>
      <c r="CZ936" s="33" t="str">
        <f>IF(CY936&gt;='PAINEL E TARGET'!$T$11,'PAINEL E TARGET'!$S$11,
IF(CY936&gt;='PAINEL E TARGET'!$T$12,'PAINEL E TARGET'!$S$12,
IF(CY936&gt;='PAINEL E TARGET'!$T$13,'PAINEL E TARGET'!$S$13,
IF(CY936&gt;='PAINEL E TARGET'!$T$14,'PAINEL E TARGET'!$S$14,
IF(CY936&gt;='PAINEL E TARGET'!$T$15,'PAINEL E TARGET'!$S$15,
IF(CY936&gt;='PAINEL E TARGET'!$T$16,'PAINEL E TARGET'!$S$16,
IF(CY936&gt;='PAINEL E TARGET'!$T$17,'PAINEL E TARGET'!$S$17,
IF(CY936&gt;='PAINEL E TARGET'!$T$18,'PAINEL E TARGET'!$S$18,'PAINEL E TARGET'!$S$19))))))))</f>
        <v>Não elegível</v>
      </c>
      <c r="DA936" s="17">
        <f>IFERROR(VLOOKUP($BW936,'PAINEL E TARGET'!$G$1:$Q$99,7,0),0)</f>
        <v>0.15</v>
      </c>
      <c r="DB936" s="17">
        <f>VLOOKUP(CZ936,'PAINEL E TARGET'!$S$10:$U$19,3,0)</f>
        <v>0</v>
      </c>
      <c r="DC936" s="16">
        <f t="shared" si="535"/>
        <v>0</v>
      </c>
      <c r="DD936" s="17">
        <f t="shared" si="521"/>
        <v>0.91700000000000004</v>
      </c>
      <c r="DE936" s="33" t="str">
        <f>IF(DD936&gt;='PAINEL E TARGET'!$T$11,'PAINEL E TARGET'!$S$11,
IF(DD936&gt;='PAINEL E TARGET'!$T$12,'PAINEL E TARGET'!$S$12,
IF(DD936&gt;='PAINEL E TARGET'!$T$13,'PAINEL E TARGET'!$S$13,
IF(DD936&gt;='PAINEL E TARGET'!$T$14,'PAINEL E TARGET'!$S$14,
IF(DD936&gt;='PAINEL E TARGET'!$T$15,'PAINEL E TARGET'!$S$15,
IF(DD936&gt;='PAINEL E TARGET'!$T$16,'PAINEL E TARGET'!$S$16,
IF(DD936&gt;='PAINEL E TARGET'!$T$17,'PAINEL E TARGET'!$S$17,
IF(DD936&gt;='PAINEL E TARGET'!$T$18,'PAINEL E TARGET'!$S$18,'PAINEL E TARGET'!$S$19))))))))</f>
        <v>1. Fx de 90% a 99,9%</v>
      </c>
      <c r="DF936" s="17">
        <f>IFERROR(VLOOKUP($BW936,'PAINEL E TARGET'!$G$1:$Q$99,8,0),0)</f>
        <v>0.1</v>
      </c>
      <c r="DG936" s="17">
        <f>VLOOKUP(DE936,'PAINEL E TARGET'!$S$10:$U$19,3,0)</f>
        <v>0.5</v>
      </c>
      <c r="DH936" s="16">
        <f t="shared" si="536"/>
        <v>82.5</v>
      </c>
      <c r="DI936" s="17">
        <f t="shared" si="522"/>
        <v>0.83299999999999996</v>
      </c>
      <c r="DJ936" s="33" t="str">
        <f>IF(DI936&gt;='PAINEL E TARGET'!$T$11,'PAINEL E TARGET'!$S$11,
IF(DI936&gt;='PAINEL E TARGET'!$T$12,'PAINEL E TARGET'!$S$12,
IF(DI936&gt;='PAINEL E TARGET'!$T$13,'PAINEL E TARGET'!$S$13,
IF(DI936&gt;='PAINEL E TARGET'!$T$14,'PAINEL E TARGET'!$S$14,
IF(DI936&gt;='PAINEL E TARGET'!$T$15,'PAINEL E TARGET'!$S$15,
IF(DI936&gt;='PAINEL E TARGET'!$T$16,'PAINEL E TARGET'!$S$16,
IF(DI936&gt;='PAINEL E TARGET'!$T$17,'PAINEL E TARGET'!$S$17,
IF(DI936&gt;='PAINEL E TARGET'!$T$18,'PAINEL E TARGET'!$S$18,'PAINEL E TARGET'!$S$19))))))))</f>
        <v>Não elegível</v>
      </c>
      <c r="DK936" s="17">
        <f>IFERROR(VLOOKUP($BW936,'PAINEL E TARGET'!$G$1:$Q$99,9,0),0)</f>
        <v>0.05</v>
      </c>
      <c r="DL936" s="17">
        <f>VLOOKUP(DJ936,'PAINEL E TARGET'!$S$10:$U$19,3,0)</f>
        <v>0</v>
      </c>
      <c r="DM936" s="16">
        <f t="shared" si="537"/>
        <v>0</v>
      </c>
      <c r="DN936" s="17">
        <f t="shared" si="523"/>
        <v>0.93300000000000005</v>
      </c>
      <c r="DO936" s="33" t="str">
        <f>IF(DN936&gt;='PAINEL E TARGET'!$T$11,'PAINEL E TARGET'!$S$11,
IF(DN936&gt;='PAINEL E TARGET'!$T$12,'PAINEL E TARGET'!$S$12,
IF(DN936&gt;='PAINEL E TARGET'!$T$13,'PAINEL E TARGET'!$S$13,
IF(DN936&gt;='PAINEL E TARGET'!$T$14,'PAINEL E TARGET'!$S$14,
IF(DN936&gt;='PAINEL E TARGET'!$T$15,'PAINEL E TARGET'!$S$15,
IF(DN936&gt;='PAINEL E TARGET'!$T$16,'PAINEL E TARGET'!$S$16,
IF(DN936&gt;='PAINEL E TARGET'!$T$17,'PAINEL E TARGET'!$S$17,
IF(DN936&gt;='PAINEL E TARGET'!$T$18,'PAINEL E TARGET'!$S$18,'PAINEL E TARGET'!$S$19))))))))</f>
        <v>1. Fx de 90% a 99,9%</v>
      </c>
      <c r="DP936" s="17">
        <f>IFERROR(VLOOKUP($BW936,'PAINEL E TARGET'!$G$1:$Q$99,10,0),0)</f>
        <v>0</v>
      </c>
      <c r="DQ936" s="17">
        <f>VLOOKUP(DO936,'PAINEL E TARGET'!$S$10:$U$19,3,0)</f>
        <v>0.5</v>
      </c>
      <c r="DR936" s="16">
        <f t="shared" si="538"/>
        <v>0</v>
      </c>
      <c r="DS936" s="17">
        <f t="shared" si="524"/>
        <v>0.95</v>
      </c>
      <c r="DT936" s="16">
        <f>IF(DS936&gt;=1,VLOOKUP(BO936,'PAINEL E TARGET'!$S$1:$W$8,5,0),0)</f>
        <v>0</v>
      </c>
      <c r="DU936" s="16">
        <f t="shared" si="539"/>
        <v>82.5</v>
      </c>
    </row>
    <row r="937" spans="2:125" s="32" customFormat="1" x14ac:dyDescent="0.2">
      <c r="B937" s="44">
        <v>43541</v>
      </c>
      <c r="C937" s="65">
        <v>1953</v>
      </c>
      <c r="D937" s="66" t="s">
        <v>927</v>
      </c>
      <c r="E937" s="65">
        <v>114</v>
      </c>
      <c r="F937" s="65" t="s">
        <v>1018</v>
      </c>
      <c r="G937" s="67">
        <v>968704.550519226</v>
      </c>
      <c r="H937" s="67">
        <v>569317.30308820738</v>
      </c>
      <c r="I937" s="67">
        <v>483550.65000000008</v>
      </c>
      <c r="J937" s="68">
        <v>0.84935175406934893</v>
      </c>
      <c r="K937" s="67">
        <v>35447.364866637123</v>
      </c>
      <c r="L937" s="67">
        <v>462484.54660799779</v>
      </c>
      <c r="M937" s="67">
        <v>37015.9</v>
      </c>
      <c r="N937" s="67">
        <v>423701.79000000004</v>
      </c>
      <c r="O937" s="67">
        <v>850635.05656705936</v>
      </c>
      <c r="P937" s="67" t="s">
        <v>1082</v>
      </c>
      <c r="Q937" s="67" t="s">
        <v>1082</v>
      </c>
      <c r="R937" s="67">
        <v>0</v>
      </c>
      <c r="S937" s="67">
        <v>399</v>
      </c>
      <c r="T937" s="68">
        <v>0.10015981874369301</v>
      </c>
      <c r="U937" s="68">
        <v>8.7844488888629391E-2</v>
      </c>
      <c r="V937" s="68">
        <v>0.8770432094473104</v>
      </c>
      <c r="W937" s="67">
        <v>49872.770000000004</v>
      </c>
      <c r="X937" s="67">
        <v>40471.51</v>
      </c>
      <c r="Y937" s="68">
        <v>0.81149513050909339</v>
      </c>
      <c r="Z937" s="68">
        <v>0.20545453633817046</v>
      </c>
      <c r="AA937" s="68">
        <v>0.22262294725431531</v>
      </c>
      <c r="AB937" s="68">
        <v>1.0835630656890742</v>
      </c>
      <c r="AC937" s="67">
        <v>102302.37000000001</v>
      </c>
      <c r="AD937" s="67">
        <v>102566.32999999999</v>
      </c>
      <c r="AE937" s="68">
        <v>1.0025801943786832</v>
      </c>
      <c r="AF937" s="43">
        <v>80</v>
      </c>
      <c r="AG937" s="43">
        <v>83</v>
      </c>
      <c r="AH937" s="43">
        <v>24</v>
      </c>
      <c r="AI937" s="43">
        <v>18</v>
      </c>
      <c r="AJ937" s="67">
        <v>25922.59</v>
      </c>
      <c r="AK937" s="67">
        <v>26119</v>
      </c>
      <c r="AL937" s="68">
        <v>1.0075767892020049</v>
      </c>
      <c r="AM937" s="67">
        <v>8187.46</v>
      </c>
      <c r="AN937" s="67">
        <v>5091.7</v>
      </c>
      <c r="AO937" s="68">
        <v>0.6218900611422834</v>
      </c>
      <c r="AP937" s="67">
        <v>3109.61</v>
      </c>
      <c r="AQ937" s="67">
        <v>2123.9700000000003</v>
      </c>
      <c r="AR937" s="68">
        <v>0.68303420686195382</v>
      </c>
      <c r="AS937" s="67">
        <v>12653.109999999999</v>
      </c>
      <c r="AT937" s="67">
        <v>7136.8399999999992</v>
      </c>
      <c r="AU937" s="68">
        <v>0.56403840636807867</v>
      </c>
      <c r="AV937" s="43">
        <v>770.76</v>
      </c>
      <c r="AW937" s="43">
        <v>299.94</v>
      </c>
      <c r="AX937" s="69">
        <v>0.38914837303440758</v>
      </c>
      <c r="AY937" s="43">
        <v>35447.364866637123</v>
      </c>
      <c r="AZ937" s="43">
        <v>37015.899999999994</v>
      </c>
      <c r="BA937" s="43">
        <v>28014.779948522933</v>
      </c>
      <c r="BB937" s="43">
        <v>28644.97</v>
      </c>
      <c r="BC937" s="43">
        <v>60533.86993453106</v>
      </c>
      <c r="BD937" s="43">
        <v>47987.827546469576</v>
      </c>
      <c r="BE937" s="43">
        <v>85675.37999999999</v>
      </c>
      <c r="BF937" s="43">
        <v>175743.24</v>
      </c>
      <c r="BG937" s="43">
        <v>1321.5</v>
      </c>
      <c r="BH937" s="43">
        <v>37</v>
      </c>
      <c r="BI937" s="44">
        <v>43173</v>
      </c>
      <c r="BJ937" s="44">
        <v>43541</v>
      </c>
      <c r="BK937" s="44">
        <v>43172</v>
      </c>
      <c r="BL937" s="43">
        <f t="shared" si="525"/>
        <v>483949.65000000008</v>
      </c>
      <c r="BM937" s="43">
        <f t="shared" si="526"/>
        <v>461116.69000000006</v>
      </c>
      <c r="BO937" s="16" t="str">
        <f>IFERROR(VLOOKUP($C937,'PORTE LOJA'!A:B,2,0),"PORTE 1")</f>
        <v>PORTE 1</v>
      </c>
      <c r="BP937" s="16">
        <f>VLOOKUP(BO937,'PAINEL E TARGET'!$S$1:$W$8,3,0)</f>
        <v>1650</v>
      </c>
      <c r="BQ937" s="16">
        <f t="shared" si="504"/>
        <v>1</v>
      </c>
      <c r="BR937" s="16">
        <f t="shared" si="505"/>
        <v>1</v>
      </c>
      <c r="BS937" s="16">
        <f t="shared" si="506"/>
        <v>1</v>
      </c>
      <c r="BT937" s="16">
        <f t="shared" si="507"/>
        <v>1</v>
      </c>
      <c r="BU937" s="16">
        <f t="shared" si="508"/>
        <v>1</v>
      </c>
      <c r="BV937" s="16">
        <f t="shared" si="509"/>
        <v>1</v>
      </c>
      <c r="BW937" s="17" t="str">
        <f t="shared" si="527"/>
        <v>111111</v>
      </c>
      <c r="BY937" s="17">
        <f t="shared" si="510"/>
        <v>0.85</v>
      </c>
      <c r="BZ937" s="17">
        <f t="shared" si="511"/>
        <v>0.92600000000000005</v>
      </c>
      <c r="CA937" s="17" t="str">
        <f t="shared" si="528"/>
        <v>Sem Retira</v>
      </c>
      <c r="CB937" s="17">
        <f t="shared" si="529"/>
        <v>0.92600000000000005</v>
      </c>
      <c r="CC937" s="33" t="str">
        <f>IF(CB937&gt;='PAINEL E TARGET'!$T$11,'PAINEL E TARGET'!$S$11,
IF(CB937&gt;='PAINEL E TARGET'!$T$12,'PAINEL E TARGET'!$S$12,
IF(CB937&gt;='PAINEL E TARGET'!$T$13,'PAINEL E TARGET'!$S$13,
IF(CB937&gt;='PAINEL E TARGET'!$T$14,'PAINEL E TARGET'!$S$14,
IF(CB937&gt;='PAINEL E TARGET'!$T$15,'PAINEL E TARGET'!$S$15,
IF(CB937&gt;='PAINEL E TARGET'!$T$16,'PAINEL E TARGET'!$S$16,
IF(CB937&gt;='PAINEL E TARGET'!$T$17,'PAINEL E TARGET'!$S$17,
IF(CB937&gt;='PAINEL E TARGET'!$T$18,'PAINEL E TARGET'!$S$18,'PAINEL E TARGET'!$S$19))))))))</f>
        <v>1. Fx de 90% a 99,9%</v>
      </c>
      <c r="CD937" s="17">
        <f>IFERROR(VLOOKUP($BW937,'PAINEL E TARGET'!$G$1:$Q$99,4,0),0)</f>
        <v>0.25</v>
      </c>
      <c r="CE937" s="17">
        <f>VLOOKUP(CC937,'PAINEL E TARGET'!$S$10:$U$19,3,0)</f>
        <v>0.5</v>
      </c>
      <c r="CF937" s="16">
        <f t="shared" si="530"/>
        <v>206.25</v>
      </c>
      <c r="CG937" s="17">
        <f t="shared" si="512"/>
        <v>1.008</v>
      </c>
      <c r="CH937" s="17">
        <f t="shared" si="513"/>
        <v>0.622</v>
      </c>
      <c r="CI937" s="17">
        <f t="shared" si="514"/>
        <v>0.68300000000000005</v>
      </c>
      <c r="CJ937" s="17">
        <f t="shared" si="515"/>
        <v>0.56399999999999995</v>
      </c>
      <c r="CK937" s="17">
        <f t="shared" si="516"/>
        <v>0.38900000000000001</v>
      </c>
      <c r="CL937" s="17">
        <f t="shared" si="517"/>
        <v>0.81100000000000005</v>
      </c>
      <c r="CM937" s="16">
        <f t="shared" si="518"/>
        <v>1</v>
      </c>
      <c r="CN937" s="17" t="str">
        <f t="shared" si="531"/>
        <v>não ok</v>
      </c>
      <c r="CO937" s="17">
        <f t="shared" si="532"/>
        <v>0</v>
      </c>
      <c r="CP937" s="33" t="str">
        <f>IF(CO937&gt;='PAINEL E TARGET'!$T$11,'PAINEL E TARGET'!$S$11,
IF(CO937&gt;='PAINEL E TARGET'!$T$12,'PAINEL E TARGET'!$S$12,
IF(CO937&gt;='PAINEL E TARGET'!$T$13,'PAINEL E TARGET'!$S$13,
IF(CO937&gt;='PAINEL E TARGET'!$T$14,'PAINEL E TARGET'!$S$14,
IF(CO937&gt;='PAINEL E TARGET'!$T$15,'PAINEL E TARGET'!$S$15,
IF(CO937&gt;='PAINEL E TARGET'!$T$16,'PAINEL E TARGET'!$S$16,
IF(CO937&gt;='PAINEL E TARGET'!$T$17,'PAINEL E TARGET'!$S$17,
IF(CO937&gt;='PAINEL E TARGET'!$T$18,'PAINEL E TARGET'!$S$18,'PAINEL E TARGET'!$S$19))))))))</f>
        <v>Não elegível</v>
      </c>
      <c r="CQ937" s="17">
        <f>IFERROR(VLOOKUP($BW937,'PAINEL E TARGET'!$G$1:$Q$99,5,0),0)</f>
        <v>0.25</v>
      </c>
      <c r="CR937" s="17">
        <f>VLOOKUP(CP937,'PAINEL E TARGET'!$S$10:$U$19,3,0)</f>
        <v>0</v>
      </c>
      <c r="CS937" s="16">
        <f t="shared" si="533"/>
        <v>0</v>
      </c>
      <c r="CT937" s="17">
        <f t="shared" si="519"/>
        <v>1.0029999999999999</v>
      </c>
      <c r="CU937" s="33" t="str">
        <f>IF(CT937&gt;='PAINEL E TARGET'!$T$11,'PAINEL E TARGET'!$S$11,
IF(CT937&gt;='PAINEL E TARGET'!$T$12,'PAINEL E TARGET'!$S$12,
IF(CT937&gt;='PAINEL E TARGET'!$T$13,'PAINEL E TARGET'!$S$13,
IF(CT937&gt;='PAINEL E TARGET'!$T$14,'PAINEL E TARGET'!$S$14,
IF(CT937&gt;='PAINEL E TARGET'!$T$15,'PAINEL E TARGET'!$S$15,
IF(CT937&gt;='PAINEL E TARGET'!$T$16,'PAINEL E TARGET'!$S$16,
IF(CT937&gt;='PAINEL E TARGET'!$T$17,'PAINEL E TARGET'!$S$17,
IF(CT937&gt;='PAINEL E TARGET'!$T$18,'PAINEL E TARGET'!$S$18,'PAINEL E TARGET'!$S$19))))))))</f>
        <v>2. Fx de 100% a 104,9%</v>
      </c>
      <c r="CV937" s="17">
        <f>IFERROR(VLOOKUP($BW937,'PAINEL E TARGET'!$G$1:$Q$99,6,0),0)</f>
        <v>0.2</v>
      </c>
      <c r="CW937" s="17">
        <f>VLOOKUP(CU937,'PAINEL E TARGET'!$S$10:$U$19,3,0)</f>
        <v>1</v>
      </c>
      <c r="CX937" s="16">
        <f t="shared" si="534"/>
        <v>330</v>
      </c>
      <c r="CY937" s="17">
        <f t="shared" si="520"/>
        <v>1.044</v>
      </c>
      <c r="CZ937" s="33" t="str">
        <f>IF(CY937&gt;='PAINEL E TARGET'!$T$11,'PAINEL E TARGET'!$S$11,
IF(CY937&gt;='PAINEL E TARGET'!$T$12,'PAINEL E TARGET'!$S$12,
IF(CY937&gt;='PAINEL E TARGET'!$T$13,'PAINEL E TARGET'!$S$13,
IF(CY937&gt;='PAINEL E TARGET'!$T$14,'PAINEL E TARGET'!$S$14,
IF(CY937&gt;='PAINEL E TARGET'!$T$15,'PAINEL E TARGET'!$S$15,
IF(CY937&gt;='PAINEL E TARGET'!$T$16,'PAINEL E TARGET'!$S$16,
IF(CY937&gt;='PAINEL E TARGET'!$T$17,'PAINEL E TARGET'!$S$17,
IF(CY937&gt;='PAINEL E TARGET'!$T$18,'PAINEL E TARGET'!$S$18,'PAINEL E TARGET'!$S$19))))))))</f>
        <v>2. Fx de 100% a 104,9%</v>
      </c>
      <c r="DA937" s="17">
        <f>IFERROR(VLOOKUP($BW937,'PAINEL E TARGET'!$G$1:$Q$99,7,0),0)</f>
        <v>0.15</v>
      </c>
      <c r="DB937" s="17">
        <f>VLOOKUP(CZ937,'PAINEL E TARGET'!$S$10:$U$19,3,0)</f>
        <v>1</v>
      </c>
      <c r="DC937" s="16">
        <f t="shared" si="535"/>
        <v>247.5</v>
      </c>
      <c r="DD937" s="17">
        <f t="shared" si="521"/>
        <v>1.022</v>
      </c>
      <c r="DE937" s="33" t="str">
        <f>IF(DD937&gt;='PAINEL E TARGET'!$T$11,'PAINEL E TARGET'!$S$11,
IF(DD937&gt;='PAINEL E TARGET'!$T$12,'PAINEL E TARGET'!$S$12,
IF(DD937&gt;='PAINEL E TARGET'!$T$13,'PAINEL E TARGET'!$S$13,
IF(DD937&gt;='PAINEL E TARGET'!$T$14,'PAINEL E TARGET'!$S$14,
IF(DD937&gt;='PAINEL E TARGET'!$T$15,'PAINEL E TARGET'!$S$15,
IF(DD937&gt;='PAINEL E TARGET'!$T$16,'PAINEL E TARGET'!$S$16,
IF(DD937&gt;='PAINEL E TARGET'!$T$17,'PAINEL E TARGET'!$S$17,
IF(DD937&gt;='PAINEL E TARGET'!$T$18,'PAINEL E TARGET'!$S$18,'PAINEL E TARGET'!$S$19))))))))</f>
        <v>2. Fx de 100% a 104,9%</v>
      </c>
      <c r="DF937" s="17">
        <f>IFERROR(VLOOKUP($BW937,'PAINEL E TARGET'!$G$1:$Q$99,8,0),0)</f>
        <v>0.1</v>
      </c>
      <c r="DG937" s="17">
        <f>VLOOKUP(DE937,'PAINEL E TARGET'!$S$10:$U$19,3,0)</f>
        <v>1</v>
      </c>
      <c r="DH937" s="16">
        <f t="shared" si="536"/>
        <v>165</v>
      </c>
      <c r="DI937" s="17">
        <f t="shared" si="522"/>
        <v>0.75</v>
      </c>
      <c r="DJ937" s="33" t="str">
        <f>IF(DI937&gt;='PAINEL E TARGET'!$T$11,'PAINEL E TARGET'!$S$11,
IF(DI937&gt;='PAINEL E TARGET'!$T$12,'PAINEL E TARGET'!$S$12,
IF(DI937&gt;='PAINEL E TARGET'!$T$13,'PAINEL E TARGET'!$S$13,
IF(DI937&gt;='PAINEL E TARGET'!$T$14,'PAINEL E TARGET'!$S$14,
IF(DI937&gt;='PAINEL E TARGET'!$T$15,'PAINEL E TARGET'!$S$15,
IF(DI937&gt;='PAINEL E TARGET'!$T$16,'PAINEL E TARGET'!$S$16,
IF(DI937&gt;='PAINEL E TARGET'!$T$17,'PAINEL E TARGET'!$S$17,
IF(DI937&gt;='PAINEL E TARGET'!$T$18,'PAINEL E TARGET'!$S$18,'PAINEL E TARGET'!$S$19))))))))</f>
        <v>Não elegível</v>
      </c>
      <c r="DK937" s="17">
        <f>IFERROR(VLOOKUP($BW937,'PAINEL E TARGET'!$G$1:$Q$99,9,0),0)</f>
        <v>0.05</v>
      </c>
      <c r="DL937" s="17">
        <f>VLOOKUP(DJ937,'PAINEL E TARGET'!$S$10:$U$19,3,0)</f>
        <v>0</v>
      </c>
      <c r="DM937" s="16">
        <f t="shared" si="537"/>
        <v>0</v>
      </c>
      <c r="DN937" s="17">
        <f t="shared" si="523"/>
        <v>0.38900000000000001</v>
      </c>
      <c r="DO937" s="33" t="str">
        <f>IF(DN937&gt;='PAINEL E TARGET'!$T$11,'PAINEL E TARGET'!$S$11,
IF(DN937&gt;='PAINEL E TARGET'!$T$12,'PAINEL E TARGET'!$S$12,
IF(DN937&gt;='PAINEL E TARGET'!$T$13,'PAINEL E TARGET'!$S$13,
IF(DN937&gt;='PAINEL E TARGET'!$T$14,'PAINEL E TARGET'!$S$14,
IF(DN937&gt;='PAINEL E TARGET'!$T$15,'PAINEL E TARGET'!$S$15,
IF(DN937&gt;='PAINEL E TARGET'!$T$16,'PAINEL E TARGET'!$S$16,
IF(DN937&gt;='PAINEL E TARGET'!$T$17,'PAINEL E TARGET'!$S$17,
IF(DN937&gt;='PAINEL E TARGET'!$T$18,'PAINEL E TARGET'!$S$18,'PAINEL E TARGET'!$S$19))))))))</f>
        <v>Não elegível</v>
      </c>
      <c r="DP937" s="17">
        <f>IFERROR(VLOOKUP($BW937,'PAINEL E TARGET'!$G$1:$Q$99,10,0),0)</f>
        <v>0</v>
      </c>
      <c r="DQ937" s="17">
        <f>VLOOKUP(DO937,'PAINEL E TARGET'!$S$10:$U$19,3,0)</f>
        <v>0</v>
      </c>
      <c r="DR937" s="16">
        <f t="shared" si="538"/>
        <v>0</v>
      </c>
      <c r="DS937" s="17">
        <f t="shared" si="524"/>
        <v>1.038</v>
      </c>
      <c r="DT937" s="16">
        <f>IF(DS937&gt;=1,VLOOKUP(BO937,'PAINEL E TARGET'!$S$1:$W$8,5,0),0)</f>
        <v>165</v>
      </c>
      <c r="DU937" s="16">
        <f t="shared" si="539"/>
        <v>1113.75</v>
      </c>
    </row>
    <row r="938" spans="2:125" s="32" customFormat="1" x14ac:dyDescent="0.2">
      <c r="B938" s="44">
        <v>43541</v>
      </c>
      <c r="C938" s="65">
        <v>1955</v>
      </c>
      <c r="D938" s="66" t="s">
        <v>928</v>
      </c>
      <c r="E938" s="65">
        <v>514</v>
      </c>
      <c r="F938" s="65" t="s">
        <v>944</v>
      </c>
      <c r="G938" s="67">
        <v>1092297.9257671116</v>
      </c>
      <c r="H938" s="67">
        <v>627409.87823625724</v>
      </c>
      <c r="I938" s="67">
        <v>502793.89</v>
      </c>
      <c r="J938" s="68">
        <v>0.80138025785221723</v>
      </c>
      <c r="K938" s="67">
        <v>53928.318117834584</v>
      </c>
      <c r="L938" s="67">
        <v>523606.58795245329</v>
      </c>
      <c r="M938" s="67">
        <v>60623.8</v>
      </c>
      <c r="N938" s="67">
        <v>423617.47000000003</v>
      </c>
      <c r="O938" s="67">
        <v>1005318.5907923627</v>
      </c>
      <c r="P938" s="67" t="s">
        <v>1082</v>
      </c>
      <c r="Q938" s="67" t="s">
        <v>1082</v>
      </c>
      <c r="R938" s="67">
        <v>0</v>
      </c>
      <c r="S938" s="67">
        <v>0</v>
      </c>
      <c r="T938" s="68">
        <v>0.10710795027248379</v>
      </c>
      <c r="U938" s="68">
        <v>9.9681507939213862E-2</v>
      </c>
      <c r="V938" s="68">
        <v>0.93066394871363911</v>
      </c>
      <c r="W938" s="67">
        <v>61858.579999999994</v>
      </c>
      <c r="X938" s="67">
        <v>48269.9</v>
      </c>
      <c r="Y938" s="68">
        <v>0.78032667416549173</v>
      </c>
      <c r="Z938" s="68">
        <v>0.16778547752091494</v>
      </c>
      <c r="AA938" s="68">
        <v>0.15743092281250629</v>
      </c>
      <c r="AB938" s="68">
        <v>0.93828694317648598</v>
      </c>
      <c r="AC938" s="67">
        <v>96901.970000000016</v>
      </c>
      <c r="AD938" s="67">
        <v>76234.55</v>
      </c>
      <c r="AE938" s="68">
        <v>0.78671826795678135</v>
      </c>
      <c r="AF938" s="43">
        <v>80</v>
      </c>
      <c r="AG938" s="43">
        <v>68</v>
      </c>
      <c r="AH938" s="43">
        <v>20</v>
      </c>
      <c r="AI938" s="43">
        <v>16</v>
      </c>
      <c r="AJ938" s="67">
        <v>26335.699999999993</v>
      </c>
      <c r="AK938" s="67">
        <v>26059.9</v>
      </c>
      <c r="AL938" s="68">
        <v>0.98952752347573858</v>
      </c>
      <c r="AM938" s="67">
        <v>9358.19</v>
      </c>
      <c r="AN938" s="67">
        <v>5710.2100000000009</v>
      </c>
      <c r="AO938" s="68">
        <v>0.61018316576175524</v>
      </c>
      <c r="AP938" s="67">
        <v>3617.36</v>
      </c>
      <c r="AQ938" s="67">
        <v>2770.91</v>
      </c>
      <c r="AR938" s="68">
        <v>0.76600338368312793</v>
      </c>
      <c r="AS938" s="67">
        <v>22547.329999999998</v>
      </c>
      <c r="AT938" s="67">
        <v>13728.880000000001</v>
      </c>
      <c r="AU938" s="68">
        <v>0.60889160712155288</v>
      </c>
      <c r="AV938" s="43">
        <v>1526.68</v>
      </c>
      <c r="AW938" s="43">
        <v>1159.78</v>
      </c>
      <c r="AX938" s="69">
        <v>0.75967458799486465</v>
      </c>
      <c r="AY938" s="43">
        <v>53928.318117834584</v>
      </c>
      <c r="AZ938" s="43">
        <v>60623.799999999996</v>
      </c>
      <c r="BA938" s="43">
        <v>27758.531390480515</v>
      </c>
      <c r="BB938" s="43">
        <v>29308.549999999996</v>
      </c>
      <c r="BC938" s="43">
        <v>93823.905277487356</v>
      </c>
      <c r="BD938" s="43">
        <v>48371.544585631083</v>
      </c>
      <c r="BE938" s="43">
        <v>108442.15</v>
      </c>
      <c r="BF938" s="43">
        <v>169875.75000000003</v>
      </c>
      <c r="BG938" s="43">
        <v>2661.8599999999997</v>
      </c>
      <c r="BH938" s="43">
        <v>33</v>
      </c>
      <c r="BI938" s="44">
        <v>43173</v>
      </c>
      <c r="BJ938" s="44">
        <v>43541</v>
      </c>
      <c r="BK938" s="44">
        <v>43172</v>
      </c>
      <c r="BL938" s="43">
        <f t="shared" si="525"/>
        <v>502793.89</v>
      </c>
      <c r="BM938" s="43">
        <f t="shared" si="526"/>
        <v>484241.27</v>
      </c>
      <c r="BO938" s="16" t="str">
        <f>IFERROR(VLOOKUP($C938,'PORTE LOJA'!A:B,2,0),"PORTE 1")</f>
        <v>PORTE 2</v>
      </c>
      <c r="BP938" s="16">
        <f>VLOOKUP(BO938,'PAINEL E TARGET'!$S$1:$W$8,3,0)</f>
        <v>1875</v>
      </c>
      <c r="BQ938" s="16">
        <f t="shared" si="504"/>
        <v>1</v>
      </c>
      <c r="BR938" s="16">
        <f t="shared" si="505"/>
        <v>1</v>
      </c>
      <c r="BS938" s="16">
        <f t="shared" si="506"/>
        <v>1</v>
      </c>
      <c r="BT938" s="16">
        <f t="shared" si="507"/>
        <v>1</v>
      </c>
      <c r="BU938" s="16">
        <f t="shared" si="508"/>
        <v>1</v>
      </c>
      <c r="BV938" s="16">
        <f t="shared" si="509"/>
        <v>1</v>
      </c>
      <c r="BW938" s="17" t="str">
        <f t="shared" si="527"/>
        <v>111111</v>
      </c>
      <c r="BY938" s="17">
        <f t="shared" si="510"/>
        <v>0.80100000000000005</v>
      </c>
      <c r="BZ938" s="17">
        <f t="shared" si="511"/>
        <v>0.83799999999999997</v>
      </c>
      <c r="CA938" s="17" t="str">
        <f t="shared" si="528"/>
        <v>Sem Retira</v>
      </c>
      <c r="CB938" s="17">
        <f t="shared" si="529"/>
        <v>0.83799999999999997</v>
      </c>
      <c r="CC938" s="33" t="str">
        <f>IF(CB938&gt;='PAINEL E TARGET'!$T$11,'PAINEL E TARGET'!$S$11,
IF(CB938&gt;='PAINEL E TARGET'!$T$12,'PAINEL E TARGET'!$S$12,
IF(CB938&gt;='PAINEL E TARGET'!$T$13,'PAINEL E TARGET'!$S$13,
IF(CB938&gt;='PAINEL E TARGET'!$T$14,'PAINEL E TARGET'!$S$14,
IF(CB938&gt;='PAINEL E TARGET'!$T$15,'PAINEL E TARGET'!$S$15,
IF(CB938&gt;='PAINEL E TARGET'!$T$16,'PAINEL E TARGET'!$S$16,
IF(CB938&gt;='PAINEL E TARGET'!$T$17,'PAINEL E TARGET'!$S$17,
IF(CB938&gt;='PAINEL E TARGET'!$T$18,'PAINEL E TARGET'!$S$18,'PAINEL E TARGET'!$S$19))))))))</f>
        <v>Não elegível</v>
      </c>
      <c r="CD938" s="17">
        <f>IFERROR(VLOOKUP($BW938,'PAINEL E TARGET'!$G$1:$Q$99,4,0),0)</f>
        <v>0.25</v>
      </c>
      <c r="CE938" s="17">
        <f>VLOOKUP(CC938,'PAINEL E TARGET'!$S$10:$U$19,3,0)</f>
        <v>0</v>
      </c>
      <c r="CF938" s="16">
        <f t="shared" si="530"/>
        <v>0</v>
      </c>
      <c r="CG938" s="17">
        <f t="shared" si="512"/>
        <v>0.99</v>
      </c>
      <c r="CH938" s="17">
        <f t="shared" si="513"/>
        <v>0.61</v>
      </c>
      <c r="CI938" s="17">
        <f t="shared" si="514"/>
        <v>0.76600000000000001</v>
      </c>
      <c r="CJ938" s="17">
        <f t="shared" si="515"/>
        <v>0.60899999999999999</v>
      </c>
      <c r="CK938" s="17">
        <f t="shared" si="516"/>
        <v>0.76</v>
      </c>
      <c r="CL938" s="17">
        <f t="shared" si="517"/>
        <v>0.78</v>
      </c>
      <c r="CM938" s="16">
        <f t="shared" si="518"/>
        <v>3</v>
      </c>
      <c r="CN938" s="17" t="str">
        <f t="shared" si="531"/>
        <v>não ok</v>
      </c>
      <c r="CO938" s="17">
        <f t="shared" si="532"/>
        <v>0</v>
      </c>
      <c r="CP938" s="33" t="str">
        <f>IF(CO938&gt;='PAINEL E TARGET'!$T$11,'PAINEL E TARGET'!$S$11,
IF(CO938&gt;='PAINEL E TARGET'!$T$12,'PAINEL E TARGET'!$S$12,
IF(CO938&gt;='PAINEL E TARGET'!$T$13,'PAINEL E TARGET'!$S$13,
IF(CO938&gt;='PAINEL E TARGET'!$T$14,'PAINEL E TARGET'!$S$14,
IF(CO938&gt;='PAINEL E TARGET'!$T$15,'PAINEL E TARGET'!$S$15,
IF(CO938&gt;='PAINEL E TARGET'!$T$16,'PAINEL E TARGET'!$S$16,
IF(CO938&gt;='PAINEL E TARGET'!$T$17,'PAINEL E TARGET'!$S$17,
IF(CO938&gt;='PAINEL E TARGET'!$T$18,'PAINEL E TARGET'!$S$18,'PAINEL E TARGET'!$S$19))))))))</f>
        <v>Não elegível</v>
      </c>
      <c r="CQ938" s="17">
        <f>IFERROR(VLOOKUP($BW938,'PAINEL E TARGET'!$G$1:$Q$99,5,0),0)</f>
        <v>0.25</v>
      </c>
      <c r="CR938" s="17">
        <f>VLOOKUP(CP938,'PAINEL E TARGET'!$S$10:$U$19,3,0)</f>
        <v>0</v>
      </c>
      <c r="CS938" s="16">
        <f t="shared" si="533"/>
        <v>0</v>
      </c>
      <c r="CT938" s="17">
        <f t="shared" si="519"/>
        <v>0.78700000000000003</v>
      </c>
      <c r="CU938" s="33" t="str">
        <f>IF(CT938&gt;='PAINEL E TARGET'!$T$11,'PAINEL E TARGET'!$S$11,
IF(CT938&gt;='PAINEL E TARGET'!$T$12,'PAINEL E TARGET'!$S$12,
IF(CT938&gt;='PAINEL E TARGET'!$T$13,'PAINEL E TARGET'!$S$13,
IF(CT938&gt;='PAINEL E TARGET'!$T$14,'PAINEL E TARGET'!$S$14,
IF(CT938&gt;='PAINEL E TARGET'!$T$15,'PAINEL E TARGET'!$S$15,
IF(CT938&gt;='PAINEL E TARGET'!$T$16,'PAINEL E TARGET'!$S$16,
IF(CT938&gt;='PAINEL E TARGET'!$T$17,'PAINEL E TARGET'!$S$17,
IF(CT938&gt;='PAINEL E TARGET'!$T$18,'PAINEL E TARGET'!$S$18,'PAINEL E TARGET'!$S$19))))))))</f>
        <v>Não elegível</v>
      </c>
      <c r="CV938" s="17">
        <f>IFERROR(VLOOKUP($BW938,'PAINEL E TARGET'!$G$1:$Q$99,6,0),0)</f>
        <v>0.2</v>
      </c>
      <c r="CW938" s="17">
        <f>VLOOKUP(CU938,'PAINEL E TARGET'!$S$10:$U$19,3,0)</f>
        <v>0</v>
      </c>
      <c r="CX938" s="16">
        <f t="shared" si="534"/>
        <v>0</v>
      </c>
      <c r="CY938" s="17">
        <f t="shared" si="520"/>
        <v>1.1240000000000001</v>
      </c>
      <c r="CZ938" s="33" t="str">
        <f>IF(CY938&gt;='PAINEL E TARGET'!$T$11,'PAINEL E TARGET'!$S$11,
IF(CY938&gt;='PAINEL E TARGET'!$T$12,'PAINEL E TARGET'!$S$12,
IF(CY938&gt;='PAINEL E TARGET'!$T$13,'PAINEL E TARGET'!$S$13,
IF(CY938&gt;='PAINEL E TARGET'!$T$14,'PAINEL E TARGET'!$S$14,
IF(CY938&gt;='PAINEL E TARGET'!$T$15,'PAINEL E TARGET'!$S$15,
IF(CY938&gt;='PAINEL E TARGET'!$T$16,'PAINEL E TARGET'!$S$16,
IF(CY938&gt;='PAINEL E TARGET'!$T$17,'PAINEL E TARGET'!$S$17,
IF(CY938&gt;='PAINEL E TARGET'!$T$18,'PAINEL E TARGET'!$S$18,'PAINEL E TARGET'!$S$19))))))))</f>
        <v>4. Fx de 110% a 114,9%</v>
      </c>
      <c r="DA938" s="17">
        <f>IFERROR(VLOOKUP($BW938,'PAINEL E TARGET'!$G$1:$Q$99,7,0),0)</f>
        <v>0.15</v>
      </c>
      <c r="DB938" s="17">
        <f>VLOOKUP(CZ938,'PAINEL E TARGET'!$S$10:$U$19,3,0)</f>
        <v>1.2</v>
      </c>
      <c r="DC938" s="16">
        <f t="shared" si="535"/>
        <v>337.5</v>
      </c>
      <c r="DD938" s="17">
        <f t="shared" si="521"/>
        <v>1.056</v>
      </c>
      <c r="DE938" s="33" t="str">
        <f>IF(DD938&gt;='PAINEL E TARGET'!$T$11,'PAINEL E TARGET'!$S$11,
IF(DD938&gt;='PAINEL E TARGET'!$T$12,'PAINEL E TARGET'!$S$12,
IF(DD938&gt;='PAINEL E TARGET'!$T$13,'PAINEL E TARGET'!$S$13,
IF(DD938&gt;='PAINEL E TARGET'!$T$14,'PAINEL E TARGET'!$S$14,
IF(DD938&gt;='PAINEL E TARGET'!$T$15,'PAINEL E TARGET'!$S$15,
IF(DD938&gt;='PAINEL E TARGET'!$T$16,'PAINEL E TARGET'!$S$16,
IF(DD938&gt;='PAINEL E TARGET'!$T$17,'PAINEL E TARGET'!$S$17,
IF(DD938&gt;='PAINEL E TARGET'!$T$18,'PAINEL E TARGET'!$S$18,'PAINEL E TARGET'!$S$19))))))))</f>
        <v>3. Fx de 105% a 109,9%</v>
      </c>
      <c r="DF938" s="17">
        <f>IFERROR(VLOOKUP($BW938,'PAINEL E TARGET'!$G$1:$Q$99,8,0),0)</f>
        <v>0.1</v>
      </c>
      <c r="DG938" s="17">
        <f>VLOOKUP(DE938,'PAINEL E TARGET'!$S$10:$U$19,3,0)</f>
        <v>1.1000000000000001</v>
      </c>
      <c r="DH938" s="16">
        <f t="shared" si="536"/>
        <v>206.25000000000003</v>
      </c>
      <c r="DI938" s="17">
        <f t="shared" si="522"/>
        <v>0.8</v>
      </c>
      <c r="DJ938" s="33" t="str">
        <f>IF(DI938&gt;='PAINEL E TARGET'!$T$11,'PAINEL E TARGET'!$S$11,
IF(DI938&gt;='PAINEL E TARGET'!$T$12,'PAINEL E TARGET'!$S$12,
IF(DI938&gt;='PAINEL E TARGET'!$T$13,'PAINEL E TARGET'!$S$13,
IF(DI938&gt;='PAINEL E TARGET'!$T$14,'PAINEL E TARGET'!$S$14,
IF(DI938&gt;='PAINEL E TARGET'!$T$15,'PAINEL E TARGET'!$S$15,
IF(DI938&gt;='PAINEL E TARGET'!$T$16,'PAINEL E TARGET'!$S$16,
IF(DI938&gt;='PAINEL E TARGET'!$T$17,'PAINEL E TARGET'!$S$17,
IF(DI938&gt;='PAINEL E TARGET'!$T$18,'PAINEL E TARGET'!$S$18,'PAINEL E TARGET'!$S$19))))))))</f>
        <v>Não elegível</v>
      </c>
      <c r="DK938" s="17">
        <f>IFERROR(VLOOKUP($BW938,'PAINEL E TARGET'!$G$1:$Q$99,9,0),0)</f>
        <v>0.05</v>
      </c>
      <c r="DL938" s="17">
        <f>VLOOKUP(DJ938,'PAINEL E TARGET'!$S$10:$U$19,3,0)</f>
        <v>0</v>
      </c>
      <c r="DM938" s="16">
        <f t="shared" si="537"/>
        <v>0</v>
      </c>
      <c r="DN938" s="17">
        <f t="shared" si="523"/>
        <v>0.76</v>
      </c>
      <c r="DO938" s="33" t="str">
        <f>IF(DN938&gt;='PAINEL E TARGET'!$T$11,'PAINEL E TARGET'!$S$11,
IF(DN938&gt;='PAINEL E TARGET'!$T$12,'PAINEL E TARGET'!$S$12,
IF(DN938&gt;='PAINEL E TARGET'!$T$13,'PAINEL E TARGET'!$S$13,
IF(DN938&gt;='PAINEL E TARGET'!$T$14,'PAINEL E TARGET'!$S$14,
IF(DN938&gt;='PAINEL E TARGET'!$T$15,'PAINEL E TARGET'!$S$15,
IF(DN938&gt;='PAINEL E TARGET'!$T$16,'PAINEL E TARGET'!$S$16,
IF(DN938&gt;='PAINEL E TARGET'!$T$17,'PAINEL E TARGET'!$S$17,
IF(DN938&gt;='PAINEL E TARGET'!$T$18,'PAINEL E TARGET'!$S$18,'PAINEL E TARGET'!$S$19))))))))</f>
        <v>Não elegível</v>
      </c>
      <c r="DP938" s="17">
        <f>IFERROR(VLOOKUP($BW938,'PAINEL E TARGET'!$G$1:$Q$99,10,0),0)</f>
        <v>0</v>
      </c>
      <c r="DQ938" s="17">
        <f>VLOOKUP(DO938,'PAINEL E TARGET'!$S$10:$U$19,3,0)</f>
        <v>0</v>
      </c>
      <c r="DR938" s="16">
        <f t="shared" si="538"/>
        <v>0</v>
      </c>
      <c r="DS938" s="17">
        <f t="shared" si="524"/>
        <v>0.85</v>
      </c>
      <c r="DT938" s="16">
        <f>IF(DS938&gt;=1,VLOOKUP(BO938,'PAINEL E TARGET'!$S$1:$W$8,5,0),0)</f>
        <v>0</v>
      </c>
      <c r="DU938" s="16">
        <f t="shared" si="539"/>
        <v>543.75</v>
      </c>
    </row>
    <row r="939" spans="2:125" s="32" customFormat="1" x14ac:dyDescent="0.2">
      <c r="B939" s="44">
        <v>43541</v>
      </c>
      <c r="C939" s="65">
        <v>1958</v>
      </c>
      <c r="D939" s="66" t="s">
        <v>929</v>
      </c>
      <c r="E939" s="65">
        <v>112</v>
      </c>
      <c r="F939" s="65" t="s">
        <v>1018</v>
      </c>
      <c r="G939" s="67">
        <v>686482.69153179694</v>
      </c>
      <c r="H939" s="67">
        <v>370650.44753976533</v>
      </c>
      <c r="I939" s="67">
        <v>329157.57</v>
      </c>
      <c r="J939" s="68">
        <v>0.88805388523019724</v>
      </c>
      <c r="K939" s="67">
        <v>28207.990959205275</v>
      </c>
      <c r="L939" s="67">
        <v>309858.00554364332</v>
      </c>
      <c r="M939" s="67">
        <v>35267.800000000003</v>
      </c>
      <c r="N939" s="67">
        <v>282880.65000000002</v>
      </c>
      <c r="O939" s="67">
        <v>628282.76893179747</v>
      </c>
      <c r="P939" s="67" t="s">
        <v>1082</v>
      </c>
      <c r="Q939" s="67" t="s">
        <v>1082</v>
      </c>
      <c r="R939" s="67">
        <v>0</v>
      </c>
      <c r="S939" s="67">
        <v>0</v>
      </c>
      <c r="T939" s="68">
        <v>0.11736871028277361</v>
      </c>
      <c r="U939" s="68">
        <v>8.8901391787387304E-2</v>
      </c>
      <c r="V939" s="68">
        <v>0.75745393787832649</v>
      </c>
      <c r="W939" s="67">
        <v>39678.370000000003</v>
      </c>
      <c r="X939" s="67">
        <v>28283.84</v>
      </c>
      <c r="Y939" s="68">
        <v>0.71282766908015627</v>
      </c>
      <c r="Z939" s="68">
        <v>0.19284145898846899</v>
      </c>
      <c r="AA939" s="68">
        <v>0.19839901781699706</v>
      </c>
      <c r="AB939" s="68">
        <v>1.0288193153986684</v>
      </c>
      <c r="AC939" s="67">
        <v>65193.14</v>
      </c>
      <c r="AD939" s="67">
        <v>63120.340000000004</v>
      </c>
      <c r="AE939" s="68">
        <v>0.96820524368054683</v>
      </c>
      <c r="AF939" s="43">
        <v>80</v>
      </c>
      <c r="AG939" s="43">
        <v>65</v>
      </c>
      <c r="AH939" s="43">
        <v>13</v>
      </c>
      <c r="AI939" s="43">
        <v>10</v>
      </c>
      <c r="AJ939" s="67">
        <v>18134.249999999996</v>
      </c>
      <c r="AK939" s="67">
        <v>14592</v>
      </c>
      <c r="AL939" s="68">
        <v>0.80466520534348007</v>
      </c>
      <c r="AM939" s="67">
        <v>6334.3200000000015</v>
      </c>
      <c r="AN939" s="67">
        <v>3367.65</v>
      </c>
      <c r="AO939" s="68">
        <v>0.53165138483688845</v>
      </c>
      <c r="AP939" s="67">
        <v>4014.2499999999995</v>
      </c>
      <c r="AQ939" s="67">
        <v>2945.8799999999992</v>
      </c>
      <c r="AR939" s="68">
        <v>0.73385563928504693</v>
      </c>
      <c r="AS939" s="67">
        <v>11195.550000000001</v>
      </c>
      <c r="AT939" s="67">
        <v>7378.3099999999995</v>
      </c>
      <c r="AU939" s="68">
        <v>0.65903952909861496</v>
      </c>
      <c r="AV939" s="43">
        <v>761.46</v>
      </c>
      <c r="AW939" s="43">
        <v>819.84</v>
      </c>
      <c r="AX939" s="69">
        <v>1.0766685052399338</v>
      </c>
      <c r="AY939" s="43">
        <v>28207.990959205275</v>
      </c>
      <c r="AZ939" s="43">
        <v>35267.800000000003</v>
      </c>
      <c r="BA939" s="43">
        <v>22812.756166266114</v>
      </c>
      <c r="BB939" s="43">
        <v>26445.93</v>
      </c>
      <c r="BC939" s="43">
        <v>52430.885720397258</v>
      </c>
      <c r="BD939" s="43">
        <v>42474.653740956193</v>
      </c>
      <c r="BE939" s="43">
        <v>74251.14999999998</v>
      </c>
      <c r="BF939" s="43">
        <v>121997.65</v>
      </c>
      <c r="BG939" s="43">
        <v>1419.58</v>
      </c>
      <c r="BH939" s="43">
        <v>37</v>
      </c>
      <c r="BI939" s="44">
        <v>43173</v>
      </c>
      <c r="BJ939" s="44">
        <v>43541</v>
      </c>
      <c r="BK939" s="44">
        <v>43172</v>
      </c>
      <c r="BL939" s="43">
        <f t="shared" si="525"/>
        <v>329157.57</v>
      </c>
      <c r="BM939" s="43">
        <f t="shared" si="526"/>
        <v>318148.45</v>
      </c>
      <c r="BO939" s="16" t="str">
        <f>IFERROR(VLOOKUP($C939,'PORTE LOJA'!A:B,2,0),"PORTE 1")</f>
        <v>PORTE 1</v>
      </c>
      <c r="BP939" s="16">
        <f>VLOOKUP(BO939,'PAINEL E TARGET'!$S$1:$W$8,3,0)</f>
        <v>1650</v>
      </c>
      <c r="BQ939" s="16">
        <f t="shared" si="504"/>
        <v>1</v>
      </c>
      <c r="BR939" s="16">
        <f t="shared" si="505"/>
        <v>1</v>
      </c>
      <c r="BS939" s="16">
        <f t="shared" si="506"/>
        <v>1</v>
      </c>
      <c r="BT939" s="16">
        <f t="shared" si="507"/>
        <v>1</v>
      </c>
      <c r="BU939" s="16">
        <f t="shared" si="508"/>
        <v>1</v>
      </c>
      <c r="BV939" s="16">
        <f t="shared" si="509"/>
        <v>1</v>
      </c>
      <c r="BW939" s="17" t="str">
        <f t="shared" si="527"/>
        <v>111111</v>
      </c>
      <c r="BY939" s="17">
        <f t="shared" si="510"/>
        <v>0.88800000000000001</v>
      </c>
      <c r="BZ939" s="17">
        <f t="shared" si="511"/>
        <v>0.94099999999999995</v>
      </c>
      <c r="CA939" s="17" t="str">
        <f t="shared" si="528"/>
        <v>Sem Retira</v>
      </c>
      <c r="CB939" s="17">
        <f t="shared" si="529"/>
        <v>0.94099999999999995</v>
      </c>
      <c r="CC939" s="33" t="str">
        <f>IF(CB939&gt;='PAINEL E TARGET'!$T$11,'PAINEL E TARGET'!$S$11,
IF(CB939&gt;='PAINEL E TARGET'!$T$12,'PAINEL E TARGET'!$S$12,
IF(CB939&gt;='PAINEL E TARGET'!$T$13,'PAINEL E TARGET'!$S$13,
IF(CB939&gt;='PAINEL E TARGET'!$T$14,'PAINEL E TARGET'!$S$14,
IF(CB939&gt;='PAINEL E TARGET'!$T$15,'PAINEL E TARGET'!$S$15,
IF(CB939&gt;='PAINEL E TARGET'!$T$16,'PAINEL E TARGET'!$S$16,
IF(CB939&gt;='PAINEL E TARGET'!$T$17,'PAINEL E TARGET'!$S$17,
IF(CB939&gt;='PAINEL E TARGET'!$T$18,'PAINEL E TARGET'!$S$18,'PAINEL E TARGET'!$S$19))))))))</f>
        <v>1. Fx de 90% a 99,9%</v>
      </c>
      <c r="CD939" s="17">
        <f>IFERROR(VLOOKUP($BW939,'PAINEL E TARGET'!$G$1:$Q$99,4,0),0)</f>
        <v>0.25</v>
      </c>
      <c r="CE939" s="17">
        <f>VLOOKUP(CC939,'PAINEL E TARGET'!$S$10:$U$19,3,0)</f>
        <v>0.5</v>
      </c>
      <c r="CF939" s="16">
        <f t="shared" si="530"/>
        <v>206.25</v>
      </c>
      <c r="CG939" s="17">
        <f t="shared" si="512"/>
        <v>0.80500000000000005</v>
      </c>
      <c r="CH939" s="17">
        <f t="shared" si="513"/>
        <v>0.53200000000000003</v>
      </c>
      <c r="CI939" s="17">
        <f t="shared" si="514"/>
        <v>0.73399999999999999</v>
      </c>
      <c r="CJ939" s="17">
        <f t="shared" si="515"/>
        <v>0.65900000000000003</v>
      </c>
      <c r="CK939" s="17">
        <f t="shared" si="516"/>
        <v>1.077</v>
      </c>
      <c r="CL939" s="17">
        <f t="shared" si="517"/>
        <v>0.71299999999999997</v>
      </c>
      <c r="CM939" s="16">
        <f t="shared" si="518"/>
        <v>3</v>
      </c>
      <c r="CN939" s="17" t="str">
        <f t="shared" si="531"/>
        <v>não ok</v>
      </c>
      <c r="CO939" s="17">
        <f t="shared" si="532"/>
        <v>0</v>
      </c>
      <c r="CP939" s="33" t="str">
        <f>IF(CO939&gt;='PAINEL E TARGET'!$T$11,'PAINEL E TARGET'!$S$11,
IF(CO939&gt;='PAINEL E TARGET'!$T$12,'PAINEL E TARGET'!$S$12,
IF(CO939&gt;='PAINEL E TARGET'!$T$13,'PAINEL E TARGET'!$S$13,
IF(CO939&gt;='PAINEL E TARGET'!$T$14,'PAINEL E TARGET'!$S$14,
IF(CO939&gt;='PAINEL E TARGET'!$T$15,'PAINEL E TARGET'!$S$15,
IF(CO939&gt;='PAINEL E TARGET'!$T$16,'PAINEL E TARGET'!$S$16,
IF(CO939&gt;='PAINEL E TARGET'!$T$17,'PAINEL E TARGET'!$S$17,
IF(CO939&gt;='PAINEL E TARGET'!$T$18,'PAINEL E TARGET'!$S$18,'PAINEL E TARGET'!$S$19))))))))</f>
        <v>Não elegível</v>
      </c>
      <c r="CQ939" s="17">
        <f>IFERROR(VLOOKUP($BW939,'PAINEL E TARGET'!$G$1:$Q$99,5,0),0)</f>
        <v>0.25</v>
      </c>
      <c r="CR939" s="17">
        <f>VLOOKUP(CP939,'PAINEL E TARGET'!$S$10:$U$19,3,0)</f>
        <v>0</v>
      </c>
      <c r="CS939" s="16">
        <f t="shared" si="533"/>
        <v>0</v>
      </c>
      <c r="CT939" s="17">
        <f t="shared" si="519"/>
        <v>0.96799999999999997</v>
      </c>
      <c r="CU939" s="33" t="str">
        <f>IF(CT939&gt;='PAINEL E TARGET'!$T$11,'PAINEL E TARGET'!$S$11,
IF(CT939&gt;='PAINEL E TARGET'!$T$12,'PAINEL E TARGET'!$S$12,
IF(CT939&gt;='PAINEL E TARGET'!$T$13,'PAINEL E TARGET'!$S$13,
IF(CT939&gt;='PAINEL E TARGET'!$T$14,'PAINEL E TARGET'!$S$14,
IF(CT939&gt;='PAINEL E TARGET'!$T$15,'PAINEL E TARGET'!$S$15,
IF(CT939&gt;='PAINEL E TARGET'!$T$16,'PAINEL E TARGET'!$S$16,
IF(CT939&gt;='PAINEL E TARGET'!$T$17,'PAINEL E TARGET'!$S$17,
IF(CT939&gt;='PAINEL E TARGET'!$T$18,'PAINEL E TARGET'!$S$18,'PAINEL E TARGET'!$S$19))))))))</f>
        <v>1. Fx de 90% a 99,9%</v>
      </c>
      <c r="CV939" s="17">
        <f>IFERROR(VLOOKUP($BW939,'PAINEL E TARGET'!$G$1:$Q$99,6,0),0)</f>
        <v>0.2</v>
      </c>
      <c r="CW939" s="17">
        <f>VLOOKUP(CU939,'PAINEL E TARGET'!$S$10:$U$19,3,0)</f>
        <v>0.5</v>
      </c>
      <c r="CX939" s="16">
        <f t="shared" si="534"/>
        <v>165</v>
      </c>
      <c r="CY939" s="17">
        <f t="shared" si="520"/>
        <v>1.25</v>
      </c>
      <c r="CZ939" s="33" t="str">
        <f>IF(CY939&gt;='PAINEL E TARGET'!$T$11,'PAINEL E TARGET'!$S$11,
IF(CY939&gt;='PAINEL E TARGET'!$T$12,'PAINEL E TARGET'!$S$12,
IF(CY939&gt;='PAINEL E TARGET'!$T$13,'PAINEL E TARGET'!$S$13,
IF(CY939&gt;='PAINEL E TARGET'!$T$14,'PAINEL E TARGET'!$S$14,
IF(CY939&gt;='PAINEL E TARGET'!$T$15,'PAINEL E TARGET'!$S$15,
IF(CY939&gt;='PAINEL E TARGET'!$T$16,'PAINEL E TARGET'!$S$16,
IF(CY939&gt;='PAINEL E TARGET'!$T$17,'PAINEL E TARGET'!$S$17,
IF(CY939&gt;='PAINEL E TARGET'!$T$18,'PAINEL E TARGET'!$S$18,'PAINEL E TARGET'!$S$19))))))))</f>
        <v>7. Fx de 125% a 129,9%</v>
      </c>
      <c r="DA939" s="17">
        <f>IFERROR(VLOOKUP($BW939,'PAINEL E TARGET'!$G$1:$Q$99,7,0),0)</f>
        <v>0.15</v>
      </c>
      <c r="DB939" s="17">
        <f>VLOOKUP(CZ939,'PAINEL E TARGET'!$S$10:$U$19,3,0)</f>
        <v>1.5</v>
      </c>
      <c r="DC939" s="16">
        <f t="shared" si="535"/>
        <v>371.24999999999994</v>
      </c>
      <c r="DD939" s="17">
        <f t="shared" si="521"/>
        <v>1.159</v>
      </c>
      <c r="DE939" s="33" t="str">
        <f>IF(DD939&gt;='PAINEL E TARGET'!$T$11,'PAINEL E TARGET'!$S$11,
IF(DD939&gt;='PAINEL E TARGET'!$T$12,'PAINEL E TARGET'!$S$12,
IF(DD939&gt;='PAINEL E TARGET'!$T$13,'PAINEL E TARGET'!$S$13,
IF(DD939&gt;='PAINEL E TARGET'!$T$14,'PAINEL E TARGET'!$S$14,
IF(DD939&gt;='PAINEL E TARGET'!$T$15,'PAINEL E TARGET'!$S$15,
IF(DD939&gt;='PAINEL E TARGET'!$T$16,'PAINEL E TARGET'!$S$16,
IF(DD939&gt;='PAINEL E TARGET'!$T$17,'PAINEL E TARGET'!$S$17,
IF(DD939&gt;='PAINEL E TARGET'!$T$18,'PAINEL E TARGET'!$S$18,'PAINEL E TARGET'!$S$19))))))))</f>
        <v>5. Fx de 115% a 119,9%</v>
      </c>
      <c r="DF939" s="17">
        <f>IFERROR(VLOOKUP($BW939,'PAINEL E TARGET'!$G$1:$Q$99,8,0),0)</f>
        <v>0.1</v>
      </c>
      <c r="DG939" s="17">
        <f>VLOOKUP(DE939,'PAINEL E TARGET'!$S$10:$U$19,3,0)</f>
        <v>1.3</v>
      </c>
      <c r="DH939" s="16">
        <f t="shared" si="536"/>
        <v>214.5</v>
      </c>
      <c r="DI939" s="17">
        <f t="shared" si="522"/>
        <v>0.76900000000000002</v>
      </c>
      <c r="DJ939" s="33" t="str">
        <f>IF(DI939&gt;='PAINEL E TARGET'!$T$11,'PAINEL E TARGET'!$S$11,
IF(DI939&gt;='PAINEL E TARGET'!$T$12,'PAINEL E TARGET'!$S$12,
IF(DI939&gt;='PAINEL E TARGET'!$T$13,'PAINEL E TARGET'!$S$13,
IF(DI939&gt;='PAINEL E TARGET'!$T$14,'PAINEL E TARGET'!$S$14,
IF(DI939&gt;='PAINEL E TARGET'!$T$15,'PAINEL E TARGET'!$S$15,
IF(DI939&gt;='PAINEL E TARGET'!$T$16,'PAINEL E TARGET'!$S$16,
IF(DI939&gt;='PAINEL E TARGET'!$T$17,'PAINEL E TARGET'!$S$17,
IF(DI939&gt;='PAINEL E TARGET'!$T$18,'PAINEL E TARGET'!$S$18,'PAINEL E TARGET'!$S$19))))))))</f>
        <v>Não elegível</v>
      </c>
      <c r="DK939" s="17">
        <f>IFERROR(VLOOKUP($BW939,'PAINEL E TARGET'!$G$1:$Q$99,9,0),0)</f>
        <v>0.05</v>
      </c>
      <c r="DL939" s="17">
        <f>VLOOKUP(DJ939,'PAINEL E TARGET'!$S$10:$U$19,3,0)</f>
        <v>0</v>
      </c>
      <c r="DM939" s="16">
        <f t="shared" si="537"/>
        <v>0</v>
      </c>
      <c r="DN939" s="17">
        <f t="shared" si="523"/>
        <v>1.077</v>
      </c>
      <c r="DO939" s="33" t="str">
        <f>IF(DN939&gt;='PAINEL E TARGET'!$T$11,'PAINEL E TARGET'!$S$11,
IF(DN939&gt;='PAINEL E TARGET'!$T$12,'PAINEL E TARGET'!$S$12,
IF(DN939&gt;='PAINEL E TARGET'!$T$13,'PAINEL E TARGET'!$S$13,
IF(DN939&gt;='PAINEL E TARGET'!$T$14,'PAINEL E TARGET'!$S$14,
IF(DN939&gt;='PAINEL E TARGET'!$T$15,'PAINEL E TARGET'!$S$15,
IF(DN939&gt;='PAINEL E TARGET'!$T$16,'PAINEL E TARGET'!$S$16,
IF(DN939&gt;='PAINEL E TARGET'!$T$17,'PAINEL E TARGET'!$S$17,
IF(DN939&gt;='PAINEL E TARGET'!$T$18,'PAINEL E TARGET'!$S$18,'PAINEL E TARGET'!$S$19))))))))</f>
        <v>3. Fx de 105% a 109,9%</v>
      </c>
      <c r="DP939" s="17">
        <f>IFERROR(VLOOKUP($BW939,'PAINEL E TARGET'!$G$1:$Q$99,10,0),0)</f>
        <v>0</v>
      </c>
      <c r="DQ939" s="17">
        <f>VLOOKUP(DO939,'PAINEL E TARGET'!$S$10:$U$19,3,0)</f>
        <v>1.1000000000000001</v>
      </c>
      <c r="DR939" s="16">
        <f t="shared" si="538"/>
        <v>0</v>
      </c>
      <c r="DS939" s="17">
        <f t="shared" si="524"/>
        <v>0.81299999999999994</v>
      </c>
      <c r="DT939" s="16">
        <f>IF(DS939&gt;=1,VLOOKUP(BO939,'PAINEL E TARGET'!$S$1:$W$8,5,0),0)</f>
        <v>0</v>
      </c>
      <c r="DU939" s="16">
        <f t="shared" si="539"/>
        <v>957</v>
      </c>
    </row>
    <row r="940" spans="2:125" s="32" customFormat="1" x14ac:dyDescent="0.2">
      <c r="B940" s="44">
        <v>43541</v>
      </c>
      <c r="C940" s="65">
        <v>1959</v>
      </c>
      <c r="D940" s="66" t="s">
        <v>930</v>
      </c>
      <c r="E940" s="65">
        <v>412</v>
      </c>
      <c r="F940" s="65" t="s">
        <v>1020</v>
      </c>
      <c r="G940" s="67">
        <v>1290337.4338772853</v>
      </c>
      <c r="H940" s="67">
        <v>695284.59106880811</v>
      </c>
      <c r="I940" s="67">
        <v>516047.26</v>
      </c>
      <c r="J940" s="68">
        <v>0.74221012032888545</v>
      </c>
      <c r="K940" s="67">
        <v>25884.496500487105</v>
      </c>
      <c r="L940" s="67">
        <v>618908.44737548172</v>
      </c>
      <c r="M940" s="67">
        <v>25834.01</v>
      </c>
      <c r="N940" s="67">
        <v>467498.34</v>
      </c>
      <c r="O940" s="67">
        <v>1198368.3592266541</v>
      </c>
      <c r="P940" s="67" t="s">
        <v>1082</v>
      </c>
      <c r="Q940" s="67" t="s">
        <v>1082</v>
      </c>
      <c r="R940" s="67">
        <v>0</v>
      </c>
      <c r="S940" s="67">
        <v>0</v>
      </c>
      <c r="T940" s="68">
        <v>0.10491847133645617</v>
      </c>
      <c r="U940" s="68">
        <v>0.10072035616557481</v>
      </c>
      <c r="V940" s="68">
        <v>0.9599868820293932</v>
      </c>
      <c r="W940" s="67">
        <v>67650.69</v>
      </c>
      <c r="X940" s="67">
        <v>49688.610000000008</v>
      </c>
      <c r="Y940" s="68">
        <v>0.73448785223033208</v>
      </c>
      <c r="Z940" s="68">
        <v>0.15622689571394724</v>
      </c>
      <c r="AA940" s="68">
        <v>0.17419362423729154</v>
      </c>
      <c r="AB940" s="68">
        <v>1.1150040679054491</v>
      </c>
      <c r="AC940" s="67">
        <v>100733.99999999999</v>
      </c>
      <c r="AD940" s="67">
        <v>85935.349999999991</v>
      </c>
      <c r="AE940" s="68">
        <v>0.85309180614291102</v>
      </c>
      <c r="AF940" s="43">
        <v>80</v>
      </c>
      <c r="AG940" s="43">
        <v>84</v>
      </c>
      <c r="AH940" s="43">
        <v>38</v>
      </c>
      <c r="AI940" s="43">
        <v>18</v>
      </c>
      <c r="AJ940" s="67">
        <v>32433.629999999994</v>
      </c>
      <c r="AK940" s="67">
        <v>34901.54</v>
      </c>
      <c r="AL940" s="68">
        <v>1.0760910820034639</v>
      </c>
      <c r="AM940" s="67">
        <v>10155.559999999998</v>
      </c>
      <c r="AN940" s="67">
        <v>5339.76</v>
      </c>
      <c r="AO940" s="68">
        <v>0.52579670643470189</v>
      </c>
      <c r="AP940" s="67">
        <v>4227.4000000000005</v>
      </c>
      <c r="AQ940" s="67">
        <v>1261.97</v>
      </c>
      <c r="AR940" s="68">
        <v>0.29852154988882051</v>
      </c>
      <c r="AS940" s="67">
        <v>20834.099999999999</v>
      </c>
      <c r="AT940" s="67">
        <v>8185.3399999999992</v>
      </c>
      <c r="AU940" s="68">
        <v>0.39288186194748032</v>
      </c>
      <c r="AV940" s="43">
        <v>1387.41</v>
      </c>
      <c r="AW940" s="43">
        <v>0</v>
      </c>
      <c r="AX940" s="69">
        <v>0</v>
      </c>
      <c r="AY940" s="43">
        <v>25884.496500487105</v>
      </c>
      <c r="AZ940" s="43">
        <v>25834.01</v>
      </c>
      <c r="BA940" s="43">
        <v>35391.387190687623</v>
      </c>
      <c r="BB940" s="43">
        <v>26894.66</v>
      </c>
      <c r="BC940" s="43">
        <v>48075.288171041408</v>
      </c>
      <c r="BD940" s="43">
        <v>65806.882255844219</v>
      </c>
      <c r="BE940" s="43">
        <v>126361.06000000001</v>
      </c>
      <c r="BF940" s="43">
        <v>188155.71999999997</v>
      </c>
      <c r="BG940" s="43">
        <v>2582.1699999999996</v>
      </c>
      <c r="BH940" s="43">
        <v>67</v>
      </c>
      <c r="BI940" s="44">
        <v>43173</v>
      </c>
      <c r="BJ940" s="44">
        <v>43541</v>
      </c>
      <c r="BK940" s="44">
        <v>43172</v>
      </c>
      <c r="BL940" s="43">
        <f t="shared" si="525"/>
        <v>516047.26</v>
      </c>
      <c r="BM940" s="43">
        <f t="shared" si="526"/>
        <v>493332.35000000003</v>
      </c>
      <c r="BO940" s="16" t="str">
        <f>IFERROR(VLOOKUP($C940,'PORTE LOJA'!A:B,2,0),"PORTE 1")</f>
        <v>PORTE 2</v>
      </c>
      <c r="BP940" s="16">
        <f>VLOOKUP(BO940,'PAINEL E TARGET'!$S$1:$W$8,3,0)</f>
        <v>1875</v>
      </c>
      <c r="BQ940" s="16">
        <f t="shared" si="504"/>
        <v>1</v>
      </c>
      <c r="BR940" s="16">
        <f t="shared" si="505"/>
        <v>1</v>
      </c>
      <c r="BS940" s="16">
        <f t="shared" si="506"/>
        <v>1</v>
      </c>
      <c r="BT940" s="16">
        <f t="shared" si="507"/>
        <v>1</v>
      </c>
      <c r="BU940" s="16">
        <f t="shared" si="508"/>
        <v>1</v>
      </c>
      <c r="BV940" s="16">
        <f t="shared" si="509"/>
        <v>1</v>
      </c>
      <c r="BW940" s="17" t="str">
        <f t="shared" si="527"/>
        <v>111111</v>
      </c>
      <c r="BY940" s="17">
        <f t="shared" si="510"/>
        <v>0.74199999999999999</v>
      </c>
      <c r="BZ940" s="17">
        <f t="shared" si="511"/>
        <v>0.76500000000000001</v>
      </c>
      <c r="CA940" s="17" t="str">
        <f t="shared" si="528"/>
        <v>Sem Retira</v>
      </c>
      <c r="CB940" s="17">
        <f t="shared" si="529"/>
        <v>0.76500000000000001</v>
      </c>
      <c r="CC940" s="33" t="str">
        <f>IF(CB940&gt;='PAINEL E TARGET'!$T$11,'PAINEL E TARGET'!$S$11,
IF(CB940&gt;='PAINEL E TARGET'!$T$12,'PAINEL E TARGET'!$S$12,
IF(CB940&gt;='PAINEL E TARGET'!$T$13,'PAINEL E TARGET'!$S$13,
IF(CB940&gt;='PAINEL E TARGET'!$T$14,'PAINEL E TARGET'!$S$14,
IF(CB940&gt;='PAINEL E TARGET'!$T$15,'PAINEL E TARGET'!$S$15,
IF(CB940&gt;='PAINEL E TARGET'!$T$16,'PAINEL E TARGET'!$S$16,
IF(CB940&gt;='PAINEL E TARGET'!$T$17,'PAINEL E TARGET'!$S$17,
IF(CB940&gt;='PAINEL E TARGET'!$T$18,'PAINEL E TARGET'!$S$18,'PAINEL E TARGET'!$S$19))))))))</f>
        <v>Não elegível</v>
      </c>
      <c r="CD940" s="17">
        <f>IFERROR(VLOOKUP($BW940,'PAINEL E TARGET'!$G$1:$Q$99,4,0),0)</f>
        <v>0.25</v>
      </c>
      <c r="CE940" s="17">
        <f>VLOOKUP(CC940,'PAINEL E TARGET'!$S$10:$U$19,3,0)</f>
        <v>0</v>
      </c>
      <c r="CF940" s="16">
        <f t="shared" si="530"/>
        <v>0</v>
      </c>
      <c r="CG940" s="17">
        <f t="shared" si="512"/>
        <v>1.0760000000000001</v>
      </c>
      <c r="CH940" s="17">
        <f t="shared" si="513"/>
        <v>0.52600000000000002</v>
      </c>
      <c r="CI940" s="17">
        <f t="shared" si="514"/>
        <v>0.29899999999999999</v>
      </c>
      <c r="CJ940" s="17">
        <f t="shared" si="515"/>
        <v>0.39300000000000002</v>
      </c>
      <c r="CK940" s="17">
        <f t="shared" si="516"/>
        <v>0</v>
      </c>
      <c r="CL940" s="17">
        <f t="shared" si="517"/>
        <v>0.73399999999999999</v>
      </c>
      <c r="CM940" s="16">
        <f t="shared" si="518"/>
        <v>1</v>
      </c>
      <c r="CN940" s="17" t="str">
        <f t="shared" si="531"/>
        <v>não ok</v>
      </c>
      <c r="CO940" s="17">
        <f t="shared" si="532"/>
        <v>0</v>
      </c>
      <c r="CP940" s="33" t="str">
        <f>IF(CO940&gt;='PAINEL E TARGET'!$T$11,'PAINEL E TARGET'!$S$11,
IF(CO940&gt;='PAINEL E TARGET'!$T$12,'PAINEL E TARGET'!$S$12,
IF(CO940&gt;='PAINEL E TARGET'!$T$13,'PAINEL E TARGET'!$S$13,
IF(CO940&gt;='PAINEL E TARGET'!$T$14,'PAINEL E TARGET'!$S$14,
IF(CO940&gt;='PAINEL E TARGET'!$T$15,'PAINEL E TARGET'!$S$15,
IF(CO940&gt;='PAINEL E TARGET'!$T$16,'PAINEL E TARGET'!$S$16,
IF(CO940&gt;='PAINEL E TARGET'!$T$17,'PAINEL E TARGET'!$S$17,
IF(CO940&gt;='PAINEL E TARGET'!$T$18,'PAINEL E TARGET'!$S$18,'PAINEL E TARGET'!$S$19))))))))</f>
        <v>Não elegível</v>
      </c>
      <c r="CQ940" s="17">
        <f>IFERROR(VLOOKUP($BW940,'PAINEL E TARGET'!$G$1:$Q$99,5,0),0)</f>
        <v>0.25</v>
      </c>
      <c r="CR940" s="17">
        <f>VLOOKUP(CP940,'PAINEL E TARGET'!$S$10:$U$19,3,0)</f>
        <v>0</v>
      </c>
      <c r="CS940" s="16">
        <f t="shared" si="533"/>
        <v>0</v>
      </c>
      <c r="CT940" s="17">
        <f t="shared" si="519"/>
        <v>0.85299999999999998</v>
      </c>
      <c r="CU940" s="33" t="str">
        <f>IF(CT940&gt;='PAINEL E TARGET'!$T$11,'PAINEL E TARGET'!$S$11,
IF(CT940&gt;='PAINEL E TARGET'!$T$12,'PAINEL E TARGET'!$S$12,
IF(CT940&gt;='PAINEL E TARGET'!$T$13,'PAINEL E TARGET'!$S$13,
IF(CT940&gt;='PAINEL E TARGET'!$T$14,'PAINEL E TARGET'!$S$14,
IF(CT940&gt;='PAINEL E TARGET'!$T$15,'PAINEL E TARGET'!$S$15,
IF(CT940&gt;='PAINEL E TARGET'!$T$16,'PAINEL E TARGET'!$S$16,
IF(CT940&gt;='PAINEL E TARGET'!$T$17,'PAINEL E TARGET'!$S$17,
IF(CT940&gt;='PAINEL E TARGET'!$T$18,'PAINEL E TARGET'!$S$18,'PAINEL E TARGET'!$S$19))))))))</f>
        <v>Não elegível</v>
      </c>
      <c r="CV940" s="17">
        <f>IFERROR(VLOOKUP($BW940,'PAINEL E TARGET'!$G$1:$Q$99,6,0),0)</f>
        <v>0.2</v>
      </c>
      <c r="CW940" s="17">
        <f>VLOOKUP(CU940,'PAINEL E TARGET'!$S$10:$U$19,3,0)</f>
        <v>0</v>
      </c>
      <c r="CX940" s="16">
        <f t="shared" si="534"/>
        <v>0</v>
      </c>
      <c r="CY940" s="17">
        <f t="shared" si="520"/>
        <v>0.998</v>
      </c>
      <c r="CZ940" s="33" t="str">
        <f>IF(CY940&gt;='PAINEL E TARGET'!$T$11,'PAINEL E TARGET'!$S$11,
IF(CY940&gt;='PAINEL E TARGET'!$T$12,'PAINEL E TARGET'!$S$12,
IF(CY940&gt;='PAINEL E TARGET'!$T$13,'PAINEL E TARGET'!$S$13,
IF(CY940&gt;='PAINEL E TARGET'!$T$14,'PAINEL E TARGET'!$S$14,
IF(CY940&gt;='PAINEL E TARGET'!$T$15,'PAINEL E TARGET'!$S$15,
IF(CY940&gt;='PAINEL E TARGET'!$T$16,'PAINEL E TARGET'!$S$16,
IF(CY940&gt;='PAINEL E TARGET'!$T$17,'PAINEL E TARGET'!$S$17,
IF(CY940&gt;='PAINEL E TARGET'!$T$18,'PAINEL E TARGET'!$S$18,'PAINEL E TARGET'!$S$19))))))))</f>
        <v>1. Fx de 90% a 99,9%</v>
      </c>
      <c r="DA940" s="17">
        <f>IFERROR(VLOOKUP($BW940,'PAINEL E TARGET'!$G$1:$Q$99,7,0),0)</f>
        <v>0.15</v>
      </c>
      <c r="DB940" s="17">
        <f>VLOOKUP(CZ940,'PAINEL E TARGET'!$S$10:$U$19,3,0)</f>
        <v>0.5</v>
      </c>
      <c r="DC940" s="16">
        <f t="shared" si="535"/>
        <v>140.625</v>
      </c>
      <c r="DD940" s="17">
        <f t="shared" si="521"/>
        <v>0.76</v>
      </c>
      <c r="DE940" s="33" t="str">
        <f>IF(DD940&gt;='PAINEL E TARGET'!$T$11,'PAINEL E TARGET'!$S$11,
IF(DD940&gt;='PAINEL E TARGET'!$T$12,'PAINEL E TARGET'!$S$12,
IF(DD940&gt;='PAINEL E TARGET'!$T$13,'PAINEL E TARGET'!$S$13,
IF(DD940&gt;='PAINEL E TARGET'!$T$14,'PAINEL E TARGET'!$S$14,
IF(DD940&gt;='PAINEL E TARGET'!$T$15,'PAINEL E TARGET'!$S$15,
IF(DD940&gt;='PAINEL E TARGET'!$T$16,'PAINEL E TARGET'!$S$16,
IF(DD940&gt;='PAINEL E TARGET'!$T$17,'PAINEL E TARGET'!$S$17,
IF(DD940&gt;='PAINEL E TARGET'!$T$18,'PAINEL E TARGET'!$S$18,'PAINEL E TARGET'!$S$19))))))))</f>
        <v>Não elegível</v>
      </c>
      <c r="DF940" s="17">
        <f>IFERROR(VLOOKUP($BW940,'PAINEL E TARGET'!$G$1:$Q$99,8,0),0)</f>
        <v>0.1</v>
      </c>
      <c r="DG940" s="17">
        <f>VLOOKUP(DE940,'PAINEL E TARGET'!$S$10:$U$19,3,0)</f>
        <v>0</v>
      </c>
      <c r="DH940" s="16">
        <f t="shared" si="536"/>
        <v>0</v>
      </c>
      <c r="DI940" s="17">
        <f t="shared" si="522"/>
        <v>0.47399999999999998</v>
      </c>
      <c r="DJ940" s="33" t="str">
        <f>IF(DI940&gt;='PAINEL E TARGET'!$T$11,'PAINEL E TARGET'!$S$11,
IF(DI940&gt;='PAINEL E TARGET'!$T$12,'PAINEL E TARGET'!$S$12,
IF(DI940&gt;='PAINEL E TARGET'!$T$13,'PAINEL E TARGET'!$S$13,
IF(DI940&gt;='PAINEL E TARGET'!$T$14,'PAINEL E TARGET'!$S$14,
IF(DI940&gt;='PAINEL E TARGET'!$T$15,'PAINEL E TARGET'!$S$15,
IF(DI940&gt;='PAINEL E TARGET'!$T$16,'PAINEL E TARGET'!$S$16,
IF(DI940&gt;='PAINEL E TARGET'!$T$17,'PAINEL E TARGET'!$S$17,
IF(DI940&gt;='PAINEL E TARGET'!$T$18,'PAINEL E TARGET'!$S$18,'PAINEL E TARGET'!$S$19))))))))</f>
        <v>Não elegível</v>
      </c>
      <c r="DK940" s="17">
        <f>IFERROR(VLOOKUP($BW940,'PAINEL E TARGET'!$G$1:$Q$99,9,0),0)</f>
        <v>0.05</v>
      </c>
      <c r="DL940" s="17">
        <f>VLOOKUP(DJ940,'PAINEL E TARGET'!$S$10:$U$19,3,0)</f>
        <v>0</v>
      </c>
      <c r="DM940" s="16">
        <f t="shared" si="537"/>
        <v>0</v>
      </c>
      <c r="DN940" s="17">
        <f t="shared" si="523"/>
        <v>0</v>
      </c>
      <c r="DO940" s="33" t="str">
        <f>IF(DN940&gt;='PAINEL E TARGET'!$T$11,'PAINEL E TARGET'!$S$11,
IF(DN940&gt;='PAINEL E TARGET'!$T$12,'PAINEL E TARGET'!$S$12,
IF(DN940&gt;='PAINEL E TARGET'!$T$13,'PAINEL E TARGET'!$S$13,
IF(DN940&gt;='PAINEL E TARGET'!$T$14,'PAINEL E TARGET'!$S$14,
IF(DN940&gt;='PAINEL E TARGET'!$T$15,'PAINEL E TARGET'!$S$15,
IF(DN940&gt;='PAINEL E TARGET'!$T$16,'PAINEL E TARGET'!$S$16,
IF(DN940&gt;='PAINEL E TARGET'!$T$17,'PAINEL E TARGET'!$S$17,
IF(DN940&gt;='PAINEL E TARGET'!$T$18,'PAINEL E TARGET'!$S$18,'PAINEL E TARGET'!$S$19))))))))</f>
        <v>Não elegível</v>
      </c>
      <c r="DP940" s="17">
        <f>IFERROR(VLOOKUP($BW940,'PAINEL E TARGET'!$G$1:$Q$99,10,0),0)</f>
        <v>0</v>
      </c>
      <c r="DQ940" s="17">
        <f>VLOOKUP(DO940,'PAINEL E TARGET'!$S$10:$U$19,3,0)</f>
        <v>0</v>
      </c>
      <c r="DR940" s="16">
        <f t="shared" si="538"/>
        <v>0</v>
      </c>
      <c r="DS940" s="17">
        <f t="shared" si="524"/>
        <v>1.05</v>
      </c>
      <c r="DT940" s="16">
        <f>IF(DS940&gt;=1,VLOOKUP(BO940,'PAINEL E TARGET'!$S$1:$W$8,5,0),0)</f>
        <v>190</v>
      </c>
      <c r="DU940" s="16">
        <f t="shared" si="539"/>
        <v>330.625</v>
      </c>
    </row>
    <row r="941" spans="2:125" s="32" customFormat="1" x14ac:dyDescent="0.2">
      <c r="B941" s="44">
        <v>43541</v>
      </c>
      <c r="C941" s="65">
        <v>1963</v>
      </c>
      <c r="D941" s="66" t="s">
        <v>931</v>
      </c>
      <c r="E941" s="65">
        <v>113</v>
      </c>
      <c r="F941" s="65" t="s">
        <v>1018</v>
      </c>
      <c r="G941" s="67">
        <v>1375708.351791441</v>
      </c>
      <c r="H941" s="67">
        <v>768770.41429287579</v>
      </c>
      <c r="I941" s="67">
        <v>586847.26</v>
      </c>
      <c r="J941" s="68">
        <v>0.76335827847874338</v>
      </c>
      <c r="K941" s="67">
        <v>72739.128133483304</v>
      </c>
      <c r="L941" s="67">
        <v>675185.85325566423</v>
      </c>
      <c r="M941" s="67">
        <v>96096.4</v>
      </c>
      <c r="N941" s="67">
        <v>480296.36000000004</v>
      </c>
      <c r="O941" s="67">
        <v>1338250.272670829</v>
      </c>
      <c r="P941" s="67" t="s">
        <v>1082</v>
      </c>
      <c r="Q941" s="67" t="s">
        <v>1082</v>
      </c>
      <c r="R941" s="67">
        <v>0</v>
      </c>
      <c r="S941" s="67">
        <v>0</v>
      </c>
      <c r="T941" s="68">
        <v>0.11057131672002736</v>
      </c>
      <c r="U941" s="68">
        <v>9.8156489682486636E-2</v>
      </c>
      <c r="V941" s="68">
        <v>0.8877210889242122</v>
      </c>
      <c r="W941" s="67">
        <v>82699.049999999988</v>
      </c>
      <c r="X941" s="67">
        <v>56576.689999999995</v>
      </c>
      <c r="Y941" s="68">
        <v>0.68412744765508193</v>
      </c>
      <c r="Z941" s="68">
        <v>0.18414564752763646</v>
      </c>
      <c r="AA941" s="68">
        <v>0.25515461020016972</v>
      </c>
      <c r="AB941" s="68">
        <v>1.3856130385154841</v>
      </c>
      <c r="AC941" s="67">
        <v>137727.13</v>
      </c>
      <c r="AD941" s="67">
        <v>147069.26999999999</v>
      </c>
      <c r="AE941" s="68">
        <v>1.0678307897652408</v>
      </c>
      <c r="AF941" s="43">
        <v>80</v>
      </c>
      <c r="AG941" s="43">
        <v>67</v>
      </c>
      <c r="AH941" s="43">
        <v>24</v>
      </c>
      <c r="AI941" s="43">
        <v>31</v>
      </c>
      <c r="AJ941" s="67">
        <v>44748.619999999995</v>
      </c>
      <c r="AK941" s="67">
        <v>35422</v>
      </c>
      <c r="AL941" s="68">
        <v>0.79157748328328348</v>
      </c>
      <c r="AM941" s="67">
        <v>10099.469999999998</v>
      </c>
      <c r="AN941" s="67">
        <v>6141.93</v>
      </c>
      <c r="AO941" s="68">
        <v>0.60814379368422322</v>
      </c>
      <c r="AP941" s="67">
        <v>5637.18</v>
      </c>
      <c r="AQ941" s="67">
        <v>1583.93</v>
      </c>
      <c r="AR941" s="68">
        <v>0.28097914205329616</v>
      </c>
      <c r="AS941" s="67">
        <v>22213.78</v>
      </c>
      <c r="AT941" s="67">
        <v>13428.83</v>
      </c>
      <c r="AU941" s="68">
        <v>0.60452700981102725</v>
      </c>
      <c r="AV941" s="43">
        <v>1168.6400000000001</v>
      </c>
      <c r="AW941" s="43">
        <v>614.89</v>
      </c>
      <c r="AX941" s="69">
        <v>0.52615861171960565</v>
      </c>
      <c r="AY941" s="43">
        <v>72739.128133483304</v>
      </c>
      <c r="AZ941" s="43">
        <v>96096.400000000009</v>
      </c>
      <c r="BA941" s="43">
        <v>25311.344677876281</v>
      </c>
      <c r="BB941" s="43">
        <v>21466.039999999997</v>
      </c>
      <c r="BC941" s="43">
        <v>130166.87485026757</v>
      </c>
      <c r="BD941" s="43">
        <v>45359.965764640736</v>
      </c>
      <c r="BE941" s="43">
        <v>149211.15</v>
      </c>
      <c r="BF941" s="43">
        <v>248496.72000000003</v>
      </c>
      <c r="BG941" s="43">
        <v>2095.79</v>
      </c>
      <c r="BH941" s="43">
        <v>52</v>
      </c>
      <c r="BI941" s="44">
        <v>43173</v>
      </c>
      <c r="BJ941" s="44">
        <v>43541</v>
      </c>
      <c r="BK941" s="44">
        <v>43172</v>
      </c>
      <c r="BL941" s="43">
        <f t="shared" si="525"/>
        <v>586847.26</v>
      </c>
      <c r="BM941" s="43">
        <f t="shared" si="526"/>
        <v>576392.76</v>
      </c>
      <c r="BO941" s="16" t="str">
        <f>IFERROR(VLOOKUP($C941,'PORTE LOJA'!A:B,2,0),"PORTE 1")</f>
        <v>PORTE 2</v>
      </c>
      <c r="BP941" s="16">
        <f>VLOOKUP(BO941,'PAINEL E TARGET'!$S$1:$W$8,3,0)</f>
        <v>1875</v>
      </c>
      <c r="BQ941" s="16">
        <f t="shared" si="504"/>
        <v>1</v>
      </c>
      <c r="BR941" s="16">
        <f t="shared" si="505"/>
        <v>1</v>
      </c>
      <c r="BS941" s="16">
        <f t="shared" si="506"/>
        <v>1</v>
      </c>
      <c r="BT941" s="16">
        <f t="shared" si="507"/>
        <v>1</v>
      </c>
      <c r="BU941" s="16">
        <f t="shared" si="508"/>
        <v>1</v>
      </c>
      <c r="BV941" s="16">
        <f t="shared" si="509"/>
        <v>1</v>
      </c>
      <c r="BW941" s="17" t="str">
        <f t="shared" si="527"/>
        <v>111111</v>
      </c>
      <c r="BY941" s="17">
        <f t="shared" si="510"/>
        <v>0.76300000000000001</v>
      </c>
      <c r="BZ941" s="17">
        <f t="shared" si="511"/>
        <v>0.77100000000000002</v>
      </c>
      <c r="CA941" s="17" t="str">
        <f t="shared" si="528"/>
        <v>Sem Retira</v>
      </c>
      <c r="CB941" s="17">
        <f t="shared" si="529"/>
        <v>0.77100000000000002</v>
      </c>
      <c r="CC941" s="33" t="str">
        <f>IF(CB941&gt;='PAINEL E TARGET'!$T$11,'PAINEL E TARGET'!$S$11,
IF(CB941&gt;='PAINEL E TARGET'!$T$12,'PAINEL E TARGET'!$S$12,
IF(CB941&gt;='PAINEL E TARGET'!$T$13,'PAINEL E TARGET'!$S$13,
IF(CB941&gt;='PAINEL E TARGET'!$T$14,'PAINEL E TARGET'!$S$14,
IF(CB941&gt;='PAINEL E TARGET'!$T$15,'PAINEL E TARGET'!$S$15,
IF(CB941&gt;='PAINEL E TARGET'!$T$16,'PAINEL E TARGET'!$S$16,
IF(CB941&gt;='PAINEL E TARGET'!$T$17,'PAINEL E TARGET'!$S$17,
IF(CB941&gt;='PAINEL E TARGET'!$T$18,'PAINEL E TARGET'!$S$18,'PAINEL E TARGET'!$S$19))))))))</f>
        <v>Não elegível</v>
      </c>
      <c r="CD941" s="17">
        <f>IFERROR(VLOOKUP($BW941,'PAINEL E TARGET'!$G$1:$Q$99,4,0),0)</f>
        <v>0.25</v>
      </c>
      <c r="CE941" s="17">
        <f>VLOOKUP(CC941,'PAINEL E TARGET'!$S$10:$U$19,3,0)</f>
        <v>0</v>
      </c>
      <c r="CF941" s="16">
        <f t="shared" si="530"/>
        <v>0</v>
      </c>
      <c r="CG941" s="17">
        <f t="shared" si="512"/>
        <v>0.79200000000000004</v>
      </c>
      <c r="CH941" s="17">
        <f t="shared" si="513"/>
        <v>0.60799999999999998</v>
      </c>
      <c r="CI941" s="17">
        <f t="shared" si="514"/>
        <v>0.28100000000000003</v>
      </c>
      <c r="CJ941" s="17">
        <f t="shared" si="515"/>
        <v>0.60499999999999998</v>
      </c>
      <c r="CK941" s="17">
        <f t="shared" si="516"/>
        <v>0.52600000000000002</v>
      </c>
      <c r="CL941" s="17">
        <f t="shared" si="517"/>
        <v>0.68400000000000005</v>
      </c>
      <c r="CM941" s="16">
        <f t="shared" si="518"/>
        <v>1</v>
      </c>
      <c r="CN941" s="17" t="str">
        <f t="shared" si="531"/>
        <v>não ok</v>
      </c>
      <c r="CO941" s="17">
        <f t="shared" si="532"/>
        <v>0</v>
      </c>
      <c r="CP941" s="33" t="str">
        <f>IF(CO941&gt;='PAINEL E TARGET'!$T$11,'PAINEL E TARGET'!$S$11,
IF(CO941&gt;='PAINEL E TARGET'!$T$12,'PAINEL E TARGET'!$S$12,
IF(CO941&gt;='PAINEL E TARGET'!$T$13,'PAINEL E TARGET'!$S$13,
IF(CO941&gt;='PAINEL E TARGET'!$T$14,'PAINEL E TARGET'!$S$14,
IF(CO941&gt;='PAINEL E TARGET'!$T$15,'PAINEL E TARGET'!$S$15,
IF(CO941&gt;='PAINEL E TARGET'!$T$16,'PAINEL E TARGET'!$S$16,
IF(CO941&gt;='PAINEL E TARGET'!$T$17,'PAINEL E TARGET'!$S$17,
IF(CO941&gt;='PAINEL E TARGET'!$T$18,'PAINEL E TARGET'!$S$18,'PAINEL E TARGET'!$S$19))))))))</f>
        <v>Não elegível</v>
      </c>
      <c r="CQ941" s="17">
        <f>IFERROR(VLOOKUP($BW941,'PAINEL E TARGET'!$G$1:$Q$99,5,0),0)</f>
        <v>0.25</v>
      </c>
      <c r="CR941" s="17">
        <f>VLOOKUP(CP941,'PAINEL E TARGET'!$S$10:$U$19,3,0)</f>
        <v>0</v>
      </c>
      <c r="CS941" s="16">
        <f t="shared" si="533"/>
        <v>0</v>
      </c>
      <c r="CT941" s="17">
        <f t="shared" si="519"/>
        <v>1.0680000000000001</v>
      </c>
      <c r="CU941" s="33" t="str">
        <f>IF(CT941&gt;='PAINEL E TARGET'!$T$11,'PAINEL E TARGET'!$S$11,
IF(CT941&gt;='PAINEL E TARGET'!$T$12,'PAINEL E TARGET'!$S$12,
IF(CT941&gt;='PAINEL E TARGET'!$T$13,'PAINEL E TARGET'!$S$13,
IF(CT941&gt;='PAINEL E TARGET'!$T$14,'PAINEL E TARGET'!$S$14,
IF(CT941&gt;='PAINEL E TARGET'!$T$15,'PAINEL E TARGET'!$S$15,
IF(CT941&gt;='PAINEL E TARGET'!$T$16,'PAINEL E TARGET'!$S$16,
IF(CT941&gt;='PAINEL E TARGET'!$T$17,'PAINEL E TARGET'!$S$17,
IF(CT941&gt;='PAINEL E TARGET'!$T$18,'PAINEL E TARGET'!$S$18,'PAINEL E TARGET'!$S$19))))))))</f>
        <v>3. Fx de 105% a 109,9%</v>
      </c>
      <c r="CV941" s="17">
        <f>IFERROR(VLOOKUP($BW941,'PAINEL E TARGET'!$G$1:$Q$99,6,0),0)</f>
        <v>0.2</v>
      </c>
      <c r="CW941" s="17">
        <f>VLOOKUP(CU941,'PAINEL E TARGET'!$S$10:$U$19,3,0)</f>
        <v>1.1000000000000001</v>
      </c>
      <c r="CX941" s="16">
        <f t="shared" si="534"/>
        <v>412.50000000000006</v>
      </c>
      <c r="CY941" s="17">
        <f t="shared" si="520"/>
        <v>1.321</v>
      </c>
      <c r="CZ941" s="33" t="str">
        <f>IF(CY941&gt;='PAINEL E TARGET'!$T$11,'PAINEL E TARGET'!$S$11,
IF(CY941&gt;='PAINEL E TARGET'!$T$12,'PAINEL E TARGET'!$S$12,
IF(CY941&gt;='PAINEL E TARGET'!$T$13,'PAINEL E TARGET'!$S$13,
IF(CY941&gt;='PAINEL E TARGET'!$T$14,'PAINEL E TARGET'!$S$14,
IF(CY941&gt;='PAINEL E TARGET'!$T$15,'PAINEL E TARGET'!$S$15,
IF(CY941&gt;='PAINEL E TARGET'!$T$16,'PAINEL E TARGET'!$S$16,
IF(CY941&gt;='PAINEL E TARGET'!$T$17,'PAINEL E TARGET'!$S$17,
IF(CY941&gt;='PAINEL E TARGET'!$T$18,'PAINEL E TARGET'!$S$18,'PAINEL E TARGET'!$S$19))))))))</f>
        <v>8. Fx de 130% ou mais</v>
      </c>
      <c r="DA941" s="17">
        <f>IFERROR(VLOOKUP($BW941,'PAINEL E TARGET'!$G$1:$Q$99,7,0),0)</f>
        <v>0.15</v>
      </c>
      <c r="DB941" s="17">
        <f>VLOOKUP(CZ941,'PAINEL E TARGET'!$S$10:$U$19,3,0)</f>
        <v>1.6</v>
      </c>
      <c r="DC941" s="16">
        <f t="shared" si="535"/>
        <v>450</v>
      </c>
      <c r="DD941" s="17">
        <f t="shared" si="521"/>
        <v>0.84799999999999998</v>
      </c>
      <c r="DE941" s="33" t="str">
        <f>IF(DD941&gt;='PAINEL E TARGET'!$T$11,'PAINEL E TARGET'!$S$11,
IF(DD941&gt;='PAINEL E TARGET'!$T$12,'PAINEL E TARGET'!$S$12,
IF(DD941&gt;='PAINEL E TARGET'!$T$13,'PAINEL E TARGET'!$S$13,
IF(DD941&gt;='PAINEL E TARGET'!$T$14,'PAINEL E TARGET'!$S$14,
IF(DD941&gt;='PAINEL E TARGET'!$T$15,'PAINEL E TARGET'!$S$15,
IF(DD941&gt;='PAINEL E TARGET'!$T$16,'PAINEL E TARGET'!$S$16,
IF(DD941&gt;='PAINEL E TARGET'!$T$17,'PAINEL E TARGET'!$S$17,
IF(DD941&gt;='PAINEL E TARGET'!$T$18,'PAINEL E TARGET'!$S$18,'PAINEL E TARGET'!$S$19))))))))</f>
        <v>Não elegível</v>
      </c>
      <c r="DF941" s="17">
        <f>IFERROR(VLOOKUP($BW941,'PAINEL E TARGET'!$G$1:$Q$99,8,0),0)</f>
        <v>0.1</v>
      </c>
      <c r="DG941" s="17">
        <f>VLOOKUP(DE941,'PAINEL E TARGET'!$S$10:$U$19,3,0)</f>
        <v>0</v>
      </c>
      <c r="DH941" s="16">
        <f t="shared" si="536"/>
        <v>0</v>
      </c>
      <c r="DI941" s="17">
        <f t="shared" si="522"/>
        <v>1.292</v>
      </c>
      <c r="DJ941" s="33" t="str">
        <f>IF(DI941&gt;='PAINEL E TARGET'!$T$11,'PAINEL E TARGET'!$S$11,
IF(DI941&gt;='PAINEL E TARGET'!$T$12,'PAINEL E TARGET'!$S$12,
IF(DI941&gt;='PAINEL E TARGET'!$T$13,'PAINEL E TARGET'!$S$13,
IF(DI941&gt;='PAINEL E TARGET'!$T$14,'PAINEL E TARGET'!$S$14,
IF(DI941&gt;='PAINEL E TARGET'!$T$15,'PAINEL E TARGET'!$S$15,
IF(DI941&gt;='PAINEL E TARGET'!$T$16,'PAINEL E TARGET'!$S$16,
IF(DI941&gt;='PAINEL E TARGET'!$T$17,'PAINEL E TARGET'!$S$17,
IF(DI941&gt;='PAINEL E TARGET'!$T$18,'PAINEL E TARGET'!$S$18,'PAINEL E TARGET'!$S$19))))))))</f>
        <v>7. Fx de 125% a 129,9%</v>
      </c>
      <c r="DK941" s="17">
        <f>IFERROR(VLOOKUP($BW941,'PAINEL E TARGET'!$G$1:$Q$99,9,0),0)</f>
        <v>0.05</v>
      </c>
      <c r="DL941" s="17">
        <f>VLOOKUP(DJ941,'PAINEL E TARGET'!$S$10:$U$19,3,0)</f>
        <v>1.5</v>
      </c>
      <c r="DM941" s="16">
        <f t="shared" si="537"/>
        <v>140.62500000000003</v>
      </c>
      <c r="DN941" s="17">
        <f t="shared" si="523"/>
        <v>0.52600000000000002</v>
      </c>
      <c r="DO941" s="33" t="str">
        <f>IF(DN941&gt;='PAINEL E TARGET'!$T$11,'PAINEL E TARGET'!$S$11,
IF(DN941&gt;='PAINEL E TARGET'!$T$12,'PAINEL E TARGET'!$S$12,
IF(DN941&gt;='PAINEL E TARGET'!$T$13,'PAINEL E TARGET'!$S$13,
IF(DN941&gt;='PAINEL E TARGET'!$T$14,'PAINEL E TARGET'!$S$14,
IF(DN941&gt;='PAINEL E TARGET'!$T$15,'PAINEL E TARGET'!$S$15,
IF(DN941&gt;='PAINEL E TARGET'!$T$16,'PAINEL E TARGET'!$S$16,
IF(DN941&gt;='PAINEL E TARGET'!$T$17,'PAINEL E TARGET'!$S$17,
IF(DN941&gt;='PAINEL E TARGET'!$T$18,'PAINEL E TARGET'!$S$18,'PAINEL E TARGET'!$S$19))))))))</f>
        <v>Não elegível</v>
      </c>
      <c r="DP941" s="17">
        <f>IFERROR(VLOOKUP($BW941,'PAINEL E TARGET'!$G$1:$Q$99,10,0),0)</f>
        <v>0</v>
      </c>
      <c r="DQ941" s="17">
        <f>VLOOKUP(DO941,'PAINEL E TARGET'!$S$10:$U$19,3,0)</f>
        <v>0</v>
      </c>
      <c r="DR941" s="16">
        <f t="shared" si="538"/>
        <v>0</v>
      </c>
      <c r="DS941" s="17">
        <f t="shared" si="524"/>
        <v>0.83799999999999997</v>
      </c>
      <c r="DT941" s="16">
        <f>IF(DS941&gt;=1,VLOOKUP(BO941,'PAINEL E TARGET'!$S$1:$W$8,5,0),0)</f>
        <v>0</v>
      </c>
      <c r="DU941" s="16">
        <f t="shared" si="539"/>
        <v>1003.125</v>
      </c>
    </row>
    <row r="942" spans="2:125" s="32" customFormat="1" x14ac:dyDescent="0.2">
      <c r="B942" s="44">
        <v>43541</v>
      </c>
      <c r="C942" s="65">
        <v>1964</v>
      </c>
      <c r="D942" s="66" t="s">
        <v>932</v>
      </c>
      <c r="E942" s="65">
        <v>312</v>
      </c>
      <c r="F942" s="65" t="s">
        <v>943</v>
      </c>
      <c r="G942" s="67">
        <v>990400.71684336569</v>
      </c>
      <c r="H942" s="67">
        <v>597342.96433567861</v>
      </c>
      <c r="I942" s="67">
        <v>628867.34</v>
      </c>
      <c r="J942" s="68">
        <v>1.0527743315757983</v>
      </c>
      <c r="K942" s="67">
        <v>30013.438703059193</v>
      </c>
      <c r="L942" s="67">
        <v>500108.44217980542</v>
      </c>
      <c r="M942" s="67">
        <v>30493.53</v>
      </c>
      <c r="N942" s="67">
        <v>557975.30000000005</v>
      </c>
      <c r="O942" s="67">
        <v>881913.93472224916</v>
      </c>
      <c r="P942" s="67" t="s">
        <v>1082</v>
      </c>
      <c r="Q942" s="67" t="s">
        <v>1082</v>
      </c>
      <c r="R942" s="67">
        <v>0</v>
      </c>
      <c r="S942" s="67">
        <v>0</v>
      </c>
      <c r="T942" s="68">
        <v>0.1074416696498993</v>
      </c>
      <c r="U942" s="68">
        <v>8.5827298618348216E-2</v>
      </c>
      <c r="V942" s="68">
        <v>0.79882692532625454</v>
      </c>
      <c r="W942" s="67">
        <v>56957.180000000008</v>
      </c>
      <c r="X942" s="67">
        <v>50506.689999999995</v>
      </c>
      <c r="Y942" s="68">
        <v>0.88674843101431622</v>
      </c>
      <c r="Z942" s="68">
        <v>0.20215592652301712</v>
      </c>
      <c r="AA942" s="68">
        <v>0.2028712208937217</v>
      </c>
      <c r="AB942" s="68">
        <v>1.0035383299565206</v>
      </c>
      <c r="AC942" s="67">
        <v>107167.28</v>
      </c>
      <c r="AD942" s="67">
        <v>119383.38999999998</v>
      </c>
      <c r="AE942" s="68">
        <v>1.113991042788433</v>
      </c>
      <c r="AF942" s="43">
        <v>80</v>
      </c>
      <c r="AG942" s="43">
        <v>74</v>
      </c>
      <c r="AH942" s="43">
        <v>23</v>
      </c>
      <c r="AI942" s="43">
        <v>11</v>
      </c>
      <c r="AJ942" s="67">
        <v>26494.530000000002</v>
      </c>
      <c r="AK942" s="67">
        <v>20953</v>
      </c>
      <c r="AL942" s="68">
        <v>0.79084248710960325</v>
      </c>
      <c r="AM942" s="67">
        <v>6846.14</v>
      </c>
      <c r="AN942" s="67">
        <v>8024</v>
      </c>
      <c r="AO942" s="68">
        <v>1.172047314252995</v>
      </c>
      <c r="AP942" s="67">
        <v>4204.5</v>
      </c>
      <c r="AQ942" s="67">
        <v>3579.89</v>
      </c>
      <c r="AR942" s="68">
        <v>0.8514425020811035</v>
      </c>
      <c r="AS942" s="67">
        <v>19412.010000000002</v>
      </c>
      <c r="AT942" s="67">
        <v>17949.8</v>
      </c>
      <c r="AU942" s="68">
        <v>0.92467498213734678</v>
      </c>
      <c r="AV942" s="43">
        <v>786.84</v>
      </c>
      <c r="AW942" s="43">
        <v>1139.5999999999999</v>
      </c>
      <c r="AX942" s="69">
        <v>1.4483249453510241</v>
      </c>
      <c r="AY942" s="43">
        <v>30013.438703059193</v>
      </c>
      <c r="AZ942" s="43">
        <v>30493.530000000002</v>
      </c>
      <c r="BA942" s="43">
        <v>31269.251683846724</v>
      </c>
      <c r="BB942" s="43">
        <v>35496.049999999996</v>
      </c>
      <c r="BC942" s="43">
        <v>49702.152130499584</v>
      </c>
      <c r="BD942" s="43">
        <v>52097.763159102666</v>
      </c>
      <c r="BE942" s="43">
        <v>95564.84</v>
      </c>
      <c r="BF942" s="43">
        <v>179809.35000000003</v>
      </c>
      <c r="BG942" s="43">
        <v>1316.4699999999998</v>
      </c>
      <c r="BH942" s="43">
        <v>40</v>
      </c>
      <c r="BI942" s="44">
        <v>43173</v>
      </c>
      <c r="BJ942" s="44">
        <v>43541</v>
      </c>
      <c r="BK942" s="44">
        <v>43172</v>
      </c>
      <c r="BL942" s="43">
        <f t="shared" si="525"/>
        <v>628867.34</v>
      </c>
      <c r="BM942" s="43">
        <f t="shared" si="526"/>
        <v>588468.83000000007</v>
      </c>
      <c r="BO942" s="16" t="str">
        <f>IFERROR(VLOOKUP($C942,'PORTE LOJA'!A:B,2,0),"PORTE 1")</f>
        <v>PORTE 2</v>
      </c>
      <c r="BP942" s="16">
        <f>VLOOKUP(BO942,'PAINEL E TARGET'!$S$1:$W$8,3,0)</f>
        <v>1875</v>
      </c>
      <c r="BQ942" s="16">
        <f t="shared" si="504"/>
        <v>1</v>
      </c>
      <c r="BR942" s="16">
        <f t="shared" si="505"/>
        <v>1</v>
      </c>
      <c r="BS942" s="16">
        <f t="shared" si="506"/>
        <v>1</v>
      </c>
      <c r="BT942" s="16">
        <f t="shared" si="507"/>
        <v>1</v>
      </c>
      <c r="BU942" s="16">
        <f t="shared" si="508"/>
        <v>1</v>
      </c>
      <c r="BV942" s="16">
        <f t="shared" si="509"/>
        <v>1</v>
      </c>
      <c r="BW942" s="17" t="str">
        <f t="shared" si="527"/>
        <v>111111</v>
      </c>
      <c r="BY942" s="17">
        <f t="shared" si="510"/>
        <v>1.0529999999999999</v>
      </c>
      <c r="BZ942" s="17">
        <f t="shared" si="511"/>
        <v>1.1100000000000001</v>
      </c>
      <c r="CA942" s="17" t="str">
        <f t="shared" si="528"/>
        <v>Sem Retira</v>
      </c>
      <c r="CB942" s="17">
        <f t="shared" si="529"/>
        <v>1.1100000000000001</v>
      </c>
      <c r="CC942" s="33" t="str">
        <f>IF(CB942&gt;='PAINEL E TARGET'!$T$11,'PAINEL E TARGET'!$S$11,
IF(CB942&gt;='PAINEL E TARGET'!$T$12,'PAINEL E TARGET'!$S$12,
IF(CB942&gt;='PAINEL E TARGET'!$T$13,'PAINEL E TARGET'!$S$13,
IF(CB942&gt;='PAINEL E TARGET'!$T$14,'PAINEL E TARGET'!$S$14,
IF(CB942&gt;='PAINEL E TARGET'!$T$15,'PAINEL E TARGET'!$S$15,
IF(CB942&gt;='PAINEL E TARGET'!$T$16,'PAINEL E TARGET'!$S$16,
IF(CB942&gt;='PAINEL E TARGET'!$T$17,'PAINEL E TARGET'!$S$17,
IF(CB942&gt;='PAINEL E TARGET'!$T$18,'PAINEL E TARGET'!$S$18,'PAINEL E TARGET'!$S$19))))))))</f>
        <v>4. Fx de 110% a 114,9%</v>
      </c>
      <c r="CD942" s="17">
        <f>IFERROR(VLOOKUP($BW942,'PAINEL E TARGET'!$G$1:$Q$99,4,0),0)</f>
        <v>0.25</v>
      </c>
      <c r="CE942" s="17">
        <f>VLOOKUP(CC942,'PAINEL E TARGET'!$S$10:$U$19,3,0)</f>
        <v>1.2</v>
      </c>
      <c r="CF942" s="16">
        <f t="shared" si="530"/>
        <v>562.5</v>
      </c>
      <c r="CG942" s="17">
        <f t="shared" si="512"/>
        <v>0.79100000000000004</v>
      </c>
      <c r="CH942" s="17">
        <f t="shared" si="513"/>
        <v>1.1719999999999999</v>
      </c>
      <c r="CI942" s="17">
        <f t="shared" si="514"/>
        <v>0.85099999999999998</v>
      </c>
      <c r="CJ942" s="17">
        <f t="shared" si="515"/>
        <v>0.92500000000000004</v>
      </c>
      <c r="CK942" s="17">
        <f t="shared" si="516"/>
        <v>1.448</v>
      </c>
      <c r="CL942" s="17">
        <f t="shared" si="517"/>
        <v>0.88700000000000001</v>
      </c>
      <c r="CM942" s="16">
        <f t="shared" si="518"/>
        <v>5</v>
      </c>
      <c r="CN942" s="17" t="str">
        <f t="shared" si="531"/>
        <v>ok</v>
      </c>
      <c r="CO942" s="17">
        <f t="shared" si="532"/>
        <v>0.88700000000000001</v>
      </c>
      <c r="CP942" s="33" t="str">
        <f>IF(CO942&gt;='PAINEL E TARGET'!$T$11,'PAINEL E TARGET'!$S$11,
IF(CO942&gt;='PAINEL E TARGET'!$T$12,'PAINEL E TARGET'!$S$12,
IF(CO942&gt;='PAINEL E TARGET'!$T$13,'PAINEL E TARGET'!$S$13,
IF(CO942&gt;='PAINEL E TARGET'!$T$14,'PAINEL E TARGET'!$S$14,
IF(CO942&gt;='PAINEL E TARGET'!$T$15,'PAINEL E TARGET'!$S$15,
IF(CO942&gt;='PAINEL E TARGET'!$T$16,'PAINEL E TARGET'!$S$16,
IF(CO942&gt;='PAINEL E TARGET'!$T$17,'PAINEL E TARGET'!$S$17,
IF(CO942&gt;='PAINEL E TARGET'!$T$18,'PAINEL E TARGET'!$S$18,'PAINEL E TARGET'!$S$19))))))))</f>
        <v>Não elegível</v>
      </c>
      <c r="CQ942" s="17">
        <f>IFERROR(VLOOKUP($BW942,'PAINEL E TARGET'!$G$1:$Q$99,5,0),0)</f>
        <v>0.25</v>
      </c>
      <c r="CR942" s="17">
        <f>VLOOKUP(CP942,'PAINEL E TARGET'!$S$10:$U$19,3,0)</f>
        <v>0</v>
      </c>
      <c r="CS942" s="16">
        <f t="shared" si="533"/>
        <v>0</v>
      </c>
      <c r="CT942" s="17">
        <f t="shared" si="519"/>
        <v>1.1140000000000001</v>
      </c>
      <c r="CU942" s="33" t="str">
        <f>IF(CT942&gt;='PAINEL E TARGET'!$T$11,'PAINEL E TARGET'!$S$11,
IF(CT942&gt;='PAINEL E TARGET'!$T$12,'PAINEL E TARGET'!$S$12,
IF(CT942&gt;='PAINEL E TARGET'!$T$13,'PAINEL E TARGET'!$S$13,
IF(CT942&gt;='PAINEL E TARGET'!$T$14,'PAINEL E TARGET'!$S$14,
IF(CT942&gt;='PAINEL E TARGET'!$T$15,'PAINEL E TARGET'!$S$15,
IF(CT942&gt;='PAINEL E TARGET'!$T$16,'PAINEL E TARGET'!$S$16,
IF(CT942&gt;='PAINEL E TARGET'!$T$17,'PAINEL E TARGET'!$S$17,
IF(CT942&gt;='PAINEL E TARGET'!$T$18,'PAINEL E TARGET'!$S$18,'PAINEL E TARGET'!$S$19))))))))</f>
        <v>4. Fx de 110% a 114,9%</v>
      </c>
      <c r="CV942" s="17">
        <f>IFERROR(VLOOKUP($BW942,'PAINEL E TARGET'!$G$1:$Q$99,6,0),0)</f>
        <v>0.2</v>
      </c>
      <c r="CW942" s="17">
        <f>VLOOKUP(CU942,'PAINEL E TARGET'!$S$10:$U$19,3,0)</f>
        <v>1.2</v>
      </c>
      <c r="CX942" s="16">
        <f t="shared" si="534"/>
        <v>450</v>
      </c>
      <c r="CY942" s="17">
        <f t="shared" si="520"/>
        <v>1.016</v>
      </c>
      <c r="CZ942" s="33" t="str">
        <f>IF(CY942&gt;='PAINEL E TARGET'!$T$11,'PAINEL E TARGET'!$S$11,
IF(CY942&gt;='PAINEL E TARGET'!$T$12,'PAINEL E TARGET'!$S$12,
IF(CY942&gt;='PAINEL E TARGET'!$T$13,'PAINEL E TARGET'!$S$13,
IF(CY942&gt;='PAINEL E TARGET'!$T$14,'PAINEL E TARGET'!$S$14,
IF(CY942&gt;='PAINEL E TARGET'!$T$15,'PAINEL E TARGET'!$S$15,
IF(CY942&gt;='PAINEL E TARGET'!$T$16,'PAINEL E TARGET'!$S$16,
IF(CY942&gt;='PAINEL E TARGET'!$T$17,'PAINEL E TARGET'!$S$17,
IF(CY942&gt;='PAINEL E TARGET'!$T$18,'PAINEL E TARGET'!$S$18,'PAINEL E TARGET'!$S$19))))))))</f>
        <v>2. Fx de 100% a 104,9%</v>
      </c>
      <c r="DA942" s="17">
        <f>IFERROR(VLOOKUP($BW942,'PAINEL E TARGET'!$G$1:$Q$99,7,0),0)</f>
        <v>0.15</v>
      </c>
      <c r="DB942" s="17">
        <f>VLOOKUP(CZ942,'PAINEL E TARGET'!$S$10:$U$19,3,0)</f>
        <v>1</v>
      </c>
      <c r="DC942" s="16">
        <f t="shared" si="535"/>
        <v>281.25</v>
      </c>
      <c r="DD942" s="17">
        <f t="shared" si="521"/>
        <v>1.135</v>
      </c>
      <c r="DE942" s="33" t="str">
        <f>IF(DD942&gt;='PAINEL E TARGET'!$T$11,'PAINEL E TARGET'!$S$11,
IF(DD942&gt;='PAINEL E TARGET'!$T$12,'PAINEL E TARGET'!$S$12,
IF(DD942&gt;='PAINEL E TARGET'!$T$13,'PAINEL E TARGET'!$S$13,
IF(DD942&gt;='PAINEL E TARGET'!$T$14,'PAINEL E TARGET'!$S$14,
IF(DD942&gt;='PAINEL E TARGET'!$T$15,'PAINEL E TARGET'!$S$15,
IF(DD942&gt;='PAINEL E TARGET'!$T$16,'PAINEL E TARGET'!$S$16,
IF(DD942&gt;='PAINEL E TARGET'!$T$17,'PAINEL E TARGET'!$S$17,
IF(DD942&gt;='PAINEL E TARGET'!$T$18,'PAINEL E TARGET'!$S$18,'PAINEL E TARGET'!$S$19))))))))</f>
        <v>4. Fx de 110% a 114,9%</v>
      </c>
      <c r="DF942" s="17">
        <f>IFERROR(VLOOKUP($BW942,'PAINEL E TARGET'!$G$1:$Q$99,8,0),0)</f>
        <v>0.1</v>
      </c>
      <c r="DG942" s="17">
        <f>VLOOKUP(DE942,'PAINEL E TARGET'!$S$10:$U$19,3,0)</f>
        <v>1.2</v>
      </c>
      <c r="DH942" s="16">
        <f t="shared" si="536"/>
        <v>225</v>
      </c>
      <c r="DI942" s="17">
        <f t="shared" si="522"/>
        <v>0.47799999999999998</v>
      </c>
      <c r="DJ942" s="33" t="str">
        <f>IF(DI942&gt;='PAINEL E TARGET'!$T$11,'PAINEL E TARGET'!$S$11,
IF(DI942&gt;='PAINEL E TARGET'!$T$12,'PAINEL E TARGET'!$S$12,
IF(DI942&gt;='PAINEL E TARGET'!$T$13,'PAINEL E TARGET'!$S$13,
IF(DI942&gt;='PAINEL E TARGET'!$T$14,'PAINEL E TARGET'!$S$14,
IF(DI942&gt;='PAINEL E TARGET'!$T$15,'PAINEL E TARGET'!$S$15,
IF(DI942&gt;='PAINEL E TARGET'!$T$16,'PAINEL E TARGET'!$S$16,
IF(DI942&gt;='PAINEL E TARGET'!$T$17,'PAINEL E TARGET'!$S$17,
IF(DI942&gt;='PAINEL E TARGET'!$T$18,'PAINEL E TARGET'!$S$18,'PAINEL E TARGET'!$S$19))))))))</f>
        <v>Não elegível</v>
      </c>
      <c r="DK942" s="17">
        <f>IFERROR(VLOOKUP($BW942,'PAINEL E TARGET'!$G$1:$Q$99,9,0),0)</f>
        <v>0.05</v>
      </c>
      <c r="DL942" s="17">
        <f>VLOOKUP(DJ942,'PAINEL E TARGET'!$S$10:$U$19,3,0)</f>
        <v>0</v>
      </c>
      <c r="DM942" s="16">
        <f t="shared" si="537"/>
        <v>0</v>
      </c>
      <c r="DN942" s="17">
        <f t="shared" si="523"/>
        <v>1.448</v>
      </c>
      <c r="DO942" s="33" t="str">
        <f>IF(DN942&gt;='PAINEL E TARGET'!$T$11,'PAINEL E TARGET'!$S$11,
IF(DN942&gt;='PAINEL E TARGET'!$T$12,'PAINEL E TARGET'!$S$12,
IF(DN942&gt;='PAINEL E TARGET'!$T$13,'PAINEL E TARGET'!$S$13,
IF(DN942&gt;='PAINEL E TARGET'!$T$14,'PAINEL E TARGET'!$S$14,
IF(DN942&gt;='PAINEL E TARGET'!$T$15,'PAINEL E TARGET'!$S$15,
IF(DN942&gt;='PAINEL E TARGET'!$T$16,'PAINEL E TARGET'!$S$16,
IF(DN942&gt;='PAINEL E TARGET'!$T$17,'PAINEL E TARGET'!$S$17,
IF(DN942&gt;='PAINEL E TARGET'!$T$18,'PAINEL E TARGET'!$S$18,'PAINEL E TARGET'!$S$19))))))))</f>
        <v>8. Fx de 130% ou mais</v>
      </c>
      <c r="DP942" s="17">
        <f>IFERROR(VLOOKUP($BW942,'PAINEL E TARGET'!$G$1:$Q$99,10,0),0)</f>
        <v>0</v>
      </c>
      <c r="DQ942" s="17">
        <f>VLOOKUP(DO942,'PAINEL E TARGET'!$S$10:$U$19,3,0)</f>
        <v>1.6</v>
      </c>
      <c r="DR942" s="16">
        <f t="shared" si="538"/>
        <v>0</v>
      </c>
      <c r="DS942" s="17">
        <f t="shared" si="524"/>
        <v>0.92500000000000004</v>
      </c>
      <c r="DT942" s="16">
        <f>IF(DS942&gt;=1,VLOOKUP(BO942,'PAINEL E TARGET'!$S$1:$W$8,5,0),0)</f>
        <v>0</v>
      </c>
      <c r="DU942" s="16">
        <f t="shared" si="539"/>
        <v>1518.75</v>
      </c>
    </row>
    <row r="943" spans="2:125" s="32" customFormat="1" x14ac:dyDescent="0.2">
      <c r="B943" s="44">
        <v>43541</v>
      </c>
      <c r="C943" s="65">
        <v>1965</v>
      </c>
      <c r="D943" s="66" t="s">
        <v>933</v>
      </c>
      <c r="E943" s="65">
        <v>412</v>
      </c>
      <c r="F943" s="65" t="s">
        <v>1020</v>
      </c>
      <c r="G943" s="67">
        <v>1006570.1712790397</v>
      </c>
      <c r="H943" s="67">
        <v>594168.74055085296</v>
      </c>
      <c r="I943" s="67">
        <v>485754.13</v>
      </c>
      <c r="J943" s="68">
        <v>0.81753565418076024</v>
      </c>
      <c r="K943" s="67">
        <v>40968.330621354151</v>
      </c>
      <c r="L943" s="67">
        <v>454591.75091967126</v>
      </c>
      <c r="M943" s="67">
        <v>40655.79</v>
      </c>
      <c r="N943" s="67">
        <v>400582.75</v>
      </c>
      <c r="O943" s="67">
        <v>842420.20337204181</v>
      </c>
      <c r="P943" s="67" t="s">
        <v>1082</v>
      </c>
      <c r="Q943" s="67" t="s">
        <v>1082</v>
      </c>
      <c r="R943" s="67">
        <v>0</v>
      </c>
      <c r="S943" s="67">
        <v>0</v>
      </c>
      <c r="T943" s="68">
        <v>7.2205876407011871E-2</v>
      </c>
      <c r="U943" s="68">
        <v>6.9231735740944114E-2</v>
      </c>
      <c r="V943" s="68">
        <v>0.95881026844265349</v>
      </c>
      <c r="W943" s="67">
        <v>35782.350000000006</v>
      </c>
      <c r="X943" s="67">
        <v>30547.71</v>
      </c>
      <c r="Y943" s="68">
        <v>0.85370888161342096</v>
      </c>
      <c r="Z943" s="68">
        <v>8.8058141939722362E-2</v>
      </c>
      <c r="AA943" s="68">
        <v>6.9628527915988475E-2</v>
      </c>
      <c r="AB943" s="68">
        <v>0.79071084606407727</v>
      </c>
      <c r="AC943" s="67">
        <v>43638.100000000006</v>
      </c>
      <c r="AD943" s="67">
        <v>30722.789999999997</v>
      </c>
      <c r="AE943" s="68">
        <v>0.70403592273724092</v>
      </c>
      <c r="AF943" s="43">
        <v>80</v>
      </c>
      <c r="AG943" s="43">
        <v>75</v>
      </c>
      <c r="AH943" s="43">
        <v>15</v>
      </c>
      <c r="AI943" s="43">
        <v>14</v>
      </c>
      <c r="AJ943" s="67">
        <v>12477.06</v>
      </c>
      <c r="AK943" s="67">
        <v>15160</v>
      </c>
      <c r="AL943" s="68">
        <v>1.2150298227306753</v>
      </c>
      <c r="AM943" s="67">
        <v>7111.0900000000011</v>
      </c>
      <c r="AN943" s="67">
        <v>5818.9999999999991</v>
      </c>
      <c r="AO943" s="68">
        <v>0.81829930432605946</v>
      </c>
      <c r="AP943" s="67">
        <v>2169.96</v>
      </c>
      <c r="AQ943" s="67">
        <v>1855.89</v>
      </c>
      <c r="AR943" s="68">
        <v>0.85526461317259306</v>
      </c>
      <c r="AS943" s="67">
        <v>14024.239999999998</v>
      </c>
      <c r="AT943" s="67">
        <v>7712.82</v>
      </c>
      <c r="AU943" s="68">
        <v>0.54996349178279902</v>
      </c>
      <c r="AV943" s="43">
        <v>293.64</v>
      </c>
      <c r="AW943" s="43">
        <v>49.99</v>
      </c>
      <c r="AX943" s="69">
        <v>0.17024247377741453</v>
      </c>
      <c r="AY943" s="43">
        <v>40968.330621354151</v>
      </c>
      <c r="AZ943" s="43">
        <v>40655.79</v>
      </c>
      <c r="BA943" s="43">
        <v>29037.315064890772</v>
      </c>
      <c r="BB943" s="43">
        <v>20513.72</v>
      </c>
      <c r="BC943" s="43">
        <v>69763.026410703576</v>
      </c>
      <c r="BD943" s="43">
        <v>49493.614707253306</v>
      </c>
      <c r="BE943" s="43">
        <v>61324.12000000001</v>
      </c>
      <c r="BF943" s="43">
        <v>74787.5</v>
      </c>
      <c r="BG943" s="43">
        <v>499.83000000000004</v>
      </c>
      <c r="BH943" s="43">
        <v>32</v>
      </c>
      <c r="BI943" s="44">
        <v>43173</v>
      </c>
      <c r="BJ943" s="44">
        <v>43541</v>
      </c>
      <c r="BK943" s="44">
        <v>43172</v>
      </c>
      <c r="BL943" s="43">
        <f t="shared" si="525"/>
        <v>485754.13</v>
      </c>
      <c r="BM943" s="43">
        <f t="shared" si="526"/>
        <v>441238.54</v>
      </c>
      <c r="BO943" s="16" t="str">
        <f>IFERROR(VLOOKUP($C943,'PORTE LOJA'!A:B,2,0),"PORTE 1")</f>
        <v>PORTE 1</v>
      </c>
      <c r="BP943" s="16">
        <f>VLOOKUP(BO943,'PAINEL E TARGET'!$S$1:$W$8,3,0)</f>
        <v>1650</v>
      </c>
      <c r="BQ943" s="16">
        <f t="shared" si="504"/>
        <v>1</v>
      </c>
      <c r="BR943" s="16">
        <f t="shared" si="505"/>
        <v>1</v>
      </c>
      <c r="BS943" s="16">
        <f t="shared" si="506"/>
        <v>1</v>
      </c>
      <c r="BT943" s="16">
        <f t="shared" si="507"/>
        <v>1</v>
      </c>
      <c r="BU943" s="16">
        <f t="shared" si="508"/>
        <v>1</v>
      </c>
      <c r="BV943" s="16">
        <f t="shared" si="509"/>
        <v>1</v>
      </c>
      <c r="BW943" s="17" t="str">
        <f t="shared" si="527"/>
        <v>111111</v>
      </c>
      <c r="BY943" s="17">
        <f t="shared" si="510"/>
        <v>0.81799999999999995</v>
      </c>
      <c r="BZ943" s="17">
        <f t="shared" si="511"/>
        <v>0.89</v>
      </c>
      <c r="CA943" s="17" t="str">
        <f t="shared" si="528"/>
        <v>Sem Retira</v>
      </c>
      <c r="CB943" s="17">
        <f t="shared" si="529"/>
        <v>0.89</v>
      </c>
      <c r="CC943" s="33" t="str">
        <f>IF(CB943&gt;='PAINEL E TARGET'!$T$11,'PAINEL E TARGET'!$S$11,
IF(CB943&gt;='PAINEL E TARGET'!$T$12,'PAINEL E TARGET'!$S$12,
IF(CB943&gt;='PAINEL E TARGET'!$T$13,'PAINEL E TARGET'!$S$13,
IF(CB943&gt;='PAINEL E TARGET'!$T$14,'PAINEL E TARGET'!$S$14,
IF(CB943&gt;='PAINEL E TARGET'!$T$15,'PAINEL E TARGET'!$S$15,
IF(CB943&gt;='PAINEL E TARGET'!$T$16,'PAINEL E TARGET'!$S$16,
IF(CB943&gt;='PAINEL E TARGET'!$T$17,'PAINEL E TARGET'!$S$17,
IF(CB943&gt;='PAINEL E TARGET'!$T$18,'PAINEL E TARGET'!$S$18,'PAINEL E TARGET'!$S$19))))))))</f>
        <v>Não elegível</v>
      </c>
      <c r="CD943" s="17">
        <f>IFERROR(VLOOKUP($BW943,'PAINEL E TARGET'!$G$1:$Q$99,4,0),0)</f>
        <v>0.25</v>
      </c>
      <c r="CE943" s="17">
        <f>VLOOKUP(CC943,'PAINEL E TARGET'!$S$10:$U$19,3,0)</f>
        <v>0</v>
      </c>
      <c r="CF943" s="16">
        <f t="shared" si="530"/>
        <v>0</v>
      </c>
      <c r="CG943" s="17">
        <f t="shared" si="512"/>
        <v>1.2150000000000001</v>
      </c>
      <c r="CH943" s="17">
        <f t="shared" si="513"/>
        <v>0.81799999999999995</v>
      </c>
      <c r="CI943" s="17">
        <f t="shared" si="514"/>
        <v>0.85499999999999998</v>
      </c>
      <c r="CJ943" s="17">
        <f t="shared" si="515"/>
        <v>0.55000000000000004</v>
      </c>
      <c r="CK943" s="17">
        <f t="shared" si="516"/>
        <v>0.17</v>
      </c>
      <c r="CL943" s="17">
        <f t="shared" si="517"/>
        <v>0.85399999999999998</v>
      </c>
      <c r="CM943" s="16">
        <f t="shared" si="518"/>
        <v>3</v>
      </c>
      <c r="CN943" s="17" t="str">
        <f t="shared" si="531"/>
        <v>não ok</v>
      </c>
      <c r="CO943" s="17">
        <f t="shared" si="532"/>
        <v>0</v>
      </c>
      <c r="CP943" s="33" t="str">
        <f>IF(CO943&gt;='PAINEL E TARGET'!$T$11,'PAINEL E TARGET'!$S$11,
IF(CO943&gt;='PAINEL E TARGET'!$T$12,'PAINEL E TARGET'!$S$12,
IF(CO943&gt;='PAINEL E TARGET'!$T$13,'PAINEL E TARGET'!$S$13,
IF(CO943&gt;='PAINEL E TARGET'!$T$14,'PAINEL E TARGET'!$S$14,
IF(CO943&gt;='PAINEL E TARGET'!$T$15,'PAINEL E TARGET'!$S$15,
IF(CO943&gt;='PAINEL E TARGET'!$T$16,'PAINEL E TARGET'!$S$16,
IF(CO943&gt;='PAINEL E TARGET'!$T$17,'PAINEL E TARGET'!$S$17,
IF(CO943&gt;='PAINEL E TARGET'!$T$18,'PAINEL E TARGET'!$S$18,'PAINEL E TARGET'!$S$19))))))))</f>
        <v>Não elegível</v>
      </c>
      <c r="CQ943" s="17">
        <f>IFERROR(VLOOKUP($BW943,'PAINEL E TARGET'!$G$1:$Q$99,5,0),0)</f>
        <v>0.25</v>
      </c>
      <c r="CR943" s="17">
        <f>VLOOKUP(CP943,'PAINEL E TARGET'!$S$10:$U$19,3,0)</f>
        <v>0</v>
      </c>
      <c r="CS943" s="16">
        <f t="shared" si="533"/>
        <v>0</v>
      </c>
      <c r="CT943" s="17">
        <f t="shared" si="519"/>
        <v>0.70399999999999996</v>
      </c>
      <c r="CU943" s="33" t="str">
        <f>IF(CT943&gt;='PAINEL E TARGET'!$T$11,'PAINEL E TARGET'!$S$11,
IF(CT943&gt;='PAINEL E TARGET'!$T$12,'PAINEL E TARGET'!$S$12,
IF(CT943&gt;='PAINEL E TARGET'!$T$13,'PAINEL E TARGET'!$S$13,
IF(CT943&gt;='PAINEL E TARGET'!$T$14,'PAINEL E TARGET'!$S$14,
IF(CT943&gt;='PAINEL E TARGET'!$T$15,'PAINEL E TARGET'!$S$15,
IF(CT943&gt;='PAINEL E TARGET'!$T$16,'PAINEL E TARGET'!$S$16,
IF(CT943&gt;='PAINEL E TARGET'!$T$17,'PAINEL E TARGET'!$S$17,
IF(CT943&gt;='PAINEL E TARGET'!$T$18,'PAINEL E TARGET'!$S$18,'PAINEL E TARGET'!$S$19))))))))</f>
        <v>Não elegível</v>
      </c>
      <c r="CV943" s="17">
        <f>IFERROR(VLOOKUP($BW943,'PAINEL E TARGET'!$G$1:$Q$99,6,0),0)</f>
        <v>0.2</v>
      </c>
      <c r="CW943" s="17">
        <f>VLOOKUP(CU943,'PAINEL E TARGET'!$S$10:$U$19,3,0)</f>
        <v>0</v>
      </c>
      <c r="CX943" s="16">
        <f t="shared" si="534"/>
        <v>0</v>
      </c>
      <c r="CY943" s="17">
        <f t="shared" si="520"/>
        <v>0.99199999999999999</v>
      </c>
      <c r="CZ943" s="33" t="str">
        <f>IF(CY943&gt;='PAINEL E TARGET'!$T$11,'PAINEL E TARGET'!$S$11,
IF(CY943&gt;='PAINEL E TARGET'!$T$12,'PAINEL E TARGET'!$S$12,
IF(CY943&gt;='PAINEL E TARGET'!$T$13,'PAINEL E TARGET'!$S$13,
IF(CY943&gt;='PAINEL E TARGET'!$T$14,'PAINEL E TARGET'!$S$14,
IF(CY943&gt;='PAINEL E TARGET'!$T$15,'PAINEL E TARGET'!$S$15,
IF(CY943&gt;='PAINEL E TARGET'!$T$16,'PAINEL E TARGET'!$S$16,
IF(CY943&gt;='PAINEL E TARGET'!$T$17,'PAINEL E TARGET'!$S$17,
IF(CY943&gt;='PAINEL E TARGET'!$T$18,'PAINEL E TARGET'!$S$18,'PAINEL E TARGET'!$S$19))))))))</f>
        <v>1. Fx de 90% a 99,9%</v>
      </c>
      <c r="DA943" s="17">
        <f>IFERROR(VLOOKUP($BW943,'PAINEL E TARGET'!$G$1:$Q$99,7,0),0)</f>
        <v>0.15</v>
      </c>
      <c r="DB943" s="17">
        <f>VLOOKUP(CZ943,'PAINEL E TARGET'!$S$10:$U$19,3,0)</f>
        <v>0.5</v>
      </c>
      <c r="DC943" s="16">
        <f t="shared" si="535"/>
        <v>123.75</v>
      </c>
      <c r="DD943" s="17">
        <f t="shared" si="521"/>
        <v>0.70599999999999996</v>
      </c>
      <c r="DE943" s="33" t="str">
        <f>IF(DD943&gt;='PAINEL E TARGET'!$T$11,'PAINEL E TARGET'!$S$11,
IF(DD943&gt;='PAINEL E TARGET'!$T$12,'PAINEL E TARGET'!$S$12,
IF(DD943&gt;='PAINEL E TARGET'!$T$13,'PAINEL E TARGET'!$S$13,
IF(DD943&gt;='PAINEL E TARGET'!$T$14,'PAINEL E TARGET'!$S$14,
IF(DD943&gt;='PAINEL E TARGET'!$T$15,'PAINEL E TARGET'!$S$15,
IF(DD943&gt;='PAINEL E TARGET'!$T$16,'PAINEL E TARGET'!$S$16,
IF(DD943&gt;='PAINEL E TARGET'!$T$17,'PAINEL E TARGET'!$S$17,
IF(DD943&gt;='PAINEL E TARGET'!$T$18,'PAINEL E TARGET'!$S$18,'PAINEL E TARGET'!$S$19))))))))</f>
        <v>Não elegível</v>
      </c>
      <c r="DF943" s="17">
        <f>IFERROR(VLOOKUP($BW943,'PAINEL E TARGET'!$G$1:$Q$99,8,0),0)</f>
        <v>0.1</v>
      </c>
      <c r="DG943" s="17">
        <f>VLOOKUP(DE943,'PAINEL E TARGET'!$S$10:$U$19,3,0)</f>
        <v>0</v>
      </c>
      <c r="DH943" s="16">
        <f t="shared" si="536"/>
        <v>0</v>
      </c>
      <c r="DI943" s="17">
        <f t="shared" si="522"/>
        <v>0.93300000000000005</v>
      </c>
      <c r="DJ943" s="33" t="str">
        <f>IF(DI943&gt;='PAINEL E TARGET'!$T$11,'PAINEL E TARGET'!$S$11,
IF(DI943&gt;='PAINEL E TARGET'!$T$12,'PAINEL E TARGET'!$S$12,
IF(DI943&gt;='PAINEL E TARGET'!$T$13,'PAINEL E TARGET'!$S$13,
IF(DI943&gt;='PAINEL E TARGET'!$T$14,'PAINEL E TARGET'!$S$14,
IF(DI943&gt;='PAINEL E TARGET'!$T$15,'PAINEL E TARGET'!$S$15,
IF(DI943&gt;='PAINEL E TARGET'!$T$16,'PAINEL E TARGET'!$S$16,
IF(DI943&gt;='PAINEL E TARGET'!$T$17,'PAINEL E TARGET'!$S$17,
IF(DI943&gt;='PAINEL E TARGET'!$T$18,'PAINEL E TARGET'!$S$18,'PAINEL E TARGET'!$S$19))))))))</f>
        <v>1. Fx de 90% a 99,9%</v>
      </c>
      <c r="DK943" s="17">
        <f>IFERROR(VLOOKUP($BW943,'PAINEL E TARGET'!$G$1:$Q$99,9,0),0)</f>
        <v>0.05</v>
      </c>
      <c r="DL943" s="17">
        <f>VLOOKUP(DJ943,'PAINEL E TARGET'!$S$10:$U$19,3,0)</f>
        <v>0.5</v>
      </c>
      <c r="DM943" s="16">
        <f t="shared" si="537"/>
        <v>41.25</v>
      </c>
      <c r="DN943" s="17">
        <f t="shared" si="523"/>
        <v>0.17</v>
      </c>
      <c r="DO943" s="33" t="str">
        <f>IF(DN943&gt;='PAINEL E TARGET'!$T$11,'PAINEL E TARGET'!$S$11,
IF(DN943&gt;='PAINEL E TARGET'!$T$12,'PAINEL E TARGET'!$S$12,
IF(DN943&gt;='PAINEL E TARGET'!$T$13,'PAINEL E TARGET'!$S$13,
IF(DN943&gt;='PAINEL E TARGET'!$T$14,'PAINEL E TARGET'!$S$14,
IF(DN943&gt;='PAINEL E TARGET'!$T$15,'PAINEL E TARGET'!$S$15,
IF(DN943&gt;='PAINEL E TARGET'!$T$16,'PAINEL E TARGET'!$S$16,
IF(DN943&gt;='PAINEL E TARGET'!$T$17,'PAINEL E TARGET'!$S$17,
IF(DN943&gt;='PAINEL E TARGET'!$T$18,'PAINEL E TARGET'!$S$18,'PAINEL E TARGET'!$S$19))))))))</f>
        <v>Não elegível</v>
      </c>
      <c r="DP943" s="17">
        <f>IFERROR(VLOOKUP($BW943,'PAINEL E TARGET'!$G$1:$Q$99,10,0),0)</f>
        <v>0</v>
      </c>
      <c r="DQ943" s="17">
        <f>VLOOKUP(DO943,'PAINEL E TARGET'!$S$10:$U$19,3,0)</f>
        <v>0</v>
      </c>
      <c r="DR943" s="16">
        <f t="shared" si="538"/>
        <v>0</v>
      </c>
      <c r="DS943" s="17">
        <f t="shared" si="524"/>
        <v>0.93799999999999994</v>
      </c>
      <c r="DT943" s="16">
        <f>IF(DS943&gt;=1,VLOOKUP(BO943,'PAINEL E TARGET'!$S$1:$W$8,5,0),0)</f>
        <v>0</v>
      </c>
      <c r="DU943" s="16">
        <f t="shared" si="539"/>
        <v>165</v>
      </c>
    </row>
    <row r="944" spans="2:125" s="32" customFormat="1" x14ac:dyDescent="0.2">
      <c r="B944" s="44">
        <v>43541</v>
      </c>
      <c r="C944" s="65">
        <v>1966</v>
      </c>
      <c r="D944" s="66" t="s">
        <v>934</v>
      </c>
      <c r="E944" s="65">
        <v>514</v>
      </c>
      <c r="F944" s="65" t="s">
        <v>944</v>
      </c>
      <c r="G944" s="67">
        <v>862119.87503952265</v>
      </c>
      <c r="H944" s="67">
        <v>487641.08069526847</v>
      </c>
      <c r="I944" s="67">
        <v>324072.81000000006</v>
      </c>
      <c r="J944" s="68">
        <v>0.66457241366527986</v>
      </c>
      <c r="K944" s="67">
        <v>42693.431215327495</v>
      </c>
      <c r="L944" s="67">
        <v>372651.72791750549</v>
      </c>
      <c r="M944" s="67">
        <v>48623</v>
      </c>
      <c r="N944" s="67">
        <v>262382.89999999997</v>
      </c>
      <c r="O944" s="67">
        <v>736364.27095579437</v>
      </c>
      <c r="P944" s="67" t="s">
        <v>1082</v>
      </c>
      <c r="Q944" s="67" t="s">
        <v>1082</v>
      </c>
      <c r="R944" s="67">
        <v>0</v>
      </c>
      <c r="S944" s="67">
        <v>0</v>
      </c>
      <c r="T944" s="68">
        <v>0.11125513078442227</v>
      </c>
      <c r="U944" s="68">
        <v>7.680343041723646E-2</v>
      </c>
      <c r="V944" s="68">
        <v>0.69033607596990332</v>
      </c>
      <c r="W944" s="67">
        <v>46209.279999999999</v>
      </c>
      <c r="X944" s="67">
        <v>23886.32</v>
      </c>
      <c r="Y944" s="68">
        <v>0.51691608265699007</v>
      </c>
      <c r="Z944" s="68">
        <v>0.15588899635951411</v>
      </c>
      <c r="AA944" s="68">
        <v>8.5856763489052801E-2</v>
      </c>
      <c r="AB944" s="68">
        <v>0.55075576528216486</v>
      </c>
      <c r="AC944" s="67">
        <v>64747.739999999991</v>
      </c>
      <c r="AD944" s="67">
        <v>26701.960000000003</v>
      </c>
      <c r="AE944" s="68">
        <v>0.41239987681423329</v>
      </c>
      <c r="AF944" s="43">
        <v>80</v>
      </c>
      <c r="AG944" s="43">
        <v>63</v>
      </c>
      <c r="AH944" s="43">
        <v>10</v>
      </c>
      <c r="AI944" s="43">
        <v>6</v>
      </c>
      <c r="AJ944" s="67">
        <v>21415.23</v>
      </c>
      <c r="AK944" s="67">
        <v>13210</v>
      </c>
      <c r="AL944" s="68">
        <v>0.61685071792364599</v>
      </c>
      <c r="AM944" s="67">
        <v>6087.2199999999993</v>
      </c>
      <c r="AN944" s="67">
        <v>2066.2000000000003</v>
      </c>
      <c r="AO944" s="68">
        <v>0.33943245028108077</v>
      </c>
      <c r="AP944" s="67">
        <v>954.4</v>
      </c>
      <c r="AQ944" s="67">
        <v>1055.95</v>
      </c>
      <c r="AR944" s="68">
        <v>1.106401927912825</v>
      </c>
      <c r="AS944" s="67">
        <v>17752.43</v>
      </c>
      <c r="AT944" s="67">
        <v>7554.17</v>
      </c>
      <c r="AU944" s="68">
        <v>0.42552878676327693</v>
      </c>
      <c r="AV944" s="43">
        <v>384.09</v>
      </c>
      <c r="AW944" s="43">
        <v>179.96</v>
      </c>
      <c r="AX944" s="69">
        <v>0.46853602020359819</v>
      </c>
      <c r="AY944" s="43">
        <v>42693.431215327495</v>
      </c>
      <c r="AZ944" s="43">
        <v>48623</v>
      </c>
      <c r="BA944" s="43">
        <v>16576.451976693563</v>
      </c>
      <c r="BB944" s="43">
        <v>20403.039999999997</v>
      </c>
      <c r="BC944" s="43">
        <v>75670.776193555328</v>
      </c>
      <c r="BD944" s="43">
        <v>29442.473260687962</v>
      </c>
      <c r="BE944" s="43">
        <v>82422.039999999994</v>
      </c>
      <c r="BF944" s="43">
        <v>115488.73000000001</v>
      </c>
      <c r="BG944" s="43">
        <v>682.41</v>
      </c>
      <c r="BH944" s="43">
        <v>30</v>
      </c>
      <c r="BI944" s="44">
        <v>43173</v>
      </c>
      <c r="BJ944" s="44">
        <v>43541</v>
      </c>
      <c r="BK944" s="44">
        <v>43172</v>
      </c>
      <c r="BL944" s="43">
        <f t="shared" si="525"/>
        <v>324072.81000000006</v>
      </c>
      <c r="BM944" s="43">
        <f t="shared" si="526"/>
        <v>311005.89999999997</v>
      </c>
      <c r="BO944" s="16" t="str">
        <f>IFERROR(VLOOKUP($C944,'PORTE LOJA'!A:B,2,0),"PORTE 1")</f>
        <v>PORTE 1</v>
      </c>
      <c r="BP944" s="16">
        <f>VLOOKUP(BO944,'PAINEL E TARGET'!$S$1:$W$8,3,0)</f>
        <v>1650</v>
      </c>
      <c r="BQ944" s="16">
        <f t="shared" si="504"/>
        <v>1</v>
      </c>
      <c r="BR944" s="16">
        <f t="shared" si="505"/>
        <v>1</v>
      </c>
      <c r="BS944" s="16">
        <f t="shared" si="506"/>
        <v>1</v>
      </c>
      <c r="BT944" s="16">
        <f t="shared" si="507"/>
        <v>1</v>
      </c>
      <c r="BU944" s="16">
        <f t="shared" si="508"/>
        <v>1</v>
      </c>
      <c r="BV944" s="16">
        <f t="shared" si="509"/>
        <v>1</v>
      </c>
      <c r="BW944" s="17" t="str">
        <f t="shared" si="527"/>
        <v>111111</v>
      </c>
      <c r="BY944" s="17">
        <f t="shared" si="510"/>
        <v>0.66500000000000004</v>
      </c>
      <c r="BZ944" s="17">
        <f t="shared" si="511"/>
        <v>0.749</v>
      </c>
      <c r="CA944" s="17" t="str">
        <f t="shared" si="528"/>
        <v>Sem Retira</v>
      </c>
      <c r="CB944" s="17">
        <f t="shared" si="529"/>
        <v>0.749</v>
      </c>
      <c r="CC944" s="33" t="str">
        <f>IF(CB944&gt;='PAINEL E TARGET'!$T$11,'PAINEL E TARGET'!$S$11,
IF(CB944&gt;='PAINEL E TARGET'!$T$12,'PAINEL E TARGET'!$S$12,
IF(CB944&gt;='PAINEL E TARGET'!$T$13,'PAINEL E TARGET'!$S$13,
IF(CB944&gt;='PAINEL E TARGET'!$T$14,'PAINEL E TARGET'!$S$14,
IF(CB944&gt;='PAINEL E TARGET'!$T$15,'PAINEL E TARGET'!$S$15,
IF(CB944&gt;='PAINEL E TARGET'!$T$16,'PAINEL E TARGET'!$S$16,
IF(CB944&gt;='PAINEL E TARGET'!$T$17,'PAINEL E TARGET'!$S$17,
IF(CB944&gt;='PAINEL E TARGET'!$T$18,'PAINEL E TARGET'!$S$18,'PAINEL E TARGET'!$S$19))))))))</f>
        <v>Não elegível</v>
      </c>
      <c r="CD944" s="17">
        <f>IFERROR(VLOOKUP($BW944,'PAINEL E TARGET'!$G$1:$Q$99,4,0),0)</f>
        <v>0.25</v>
      </c>
      <c r="CE944" s="17">
        <f>VLOOKUP(CC944,'PAINEL E TARGET'!$S$10:$U$19,3,0)</f>
        <v>0</v>
      </c>
      <c r="CF944" s="16">
        <f t="shared" si="530"/>
        <v>0</v>
      </c>
      <c r="CG944" s="17">
        <f t="shared" si="512"/>
        <v>0.61699999999999999</v>
      </c>
      <c r="CH944" s="17">
        <f t="shared" si="513"/>
        <v>0.33900000000000002</v>
      </c>
      <c r="CI944" s="17">
        <f t="shared" si="514"/>
        <v>1.1060000000000001</v>
      </c>
      <c r="CJ944" s="17">
        <f t="shared" si="515"/>
        <v>0.42599999999999999</v>
      </c>
      <c r="CK944" s="17">
        <f t="shared" si="516"/>
        <v>0.46899999999999997</v>
      </c>
      <c r="CL944" s="17">
        <f t="shared" si="517"/>
        <v>0.51700000000000002</v>
      </c>
      <c r="CM944" s="16">
        <f t="shared" si="518"/>
        <v>1</v>
      </c>
      <c r="CN944" s="17" t="str">
        <f t="shared" si="531"/>
        <v>não ok</v>
      </c>
      <c r="CO944" s="17">
        <f t="shared" si="532"/>
        <v>0</v>
      </c>
      <c r="CP944" s="33" t="str">
        <f>IF(CO944&gt;='PAINEL E TARGET'!$T$11,'PAINEL E TARGET'!$S$11,
IF(CO944&gt;='PAINEL E TARGET'!$T$12,'PAINEL E TARGET'!$S$12,
IF(CO944&gt;='PAINEL E TARGET'!$T$13,'PAINEL E TARGET'!$S$13,
IF(CO944&gt;='PAINEL E TARGET'!$T$14,'PAINEL E TARGET'!$S$14,
IF(CO944&gt;='PAINEL E TARGET'!$T$15,'PAINEL E TARGET'!$S$15,
IF(CO944&gt;='PAINEL E TARGET'!$T$16,'PAINEL E TARGET'!$S$16,
IF(CO944&gt;='PAINEL E TARGET'!$T$17,'PAINEL E TARGET'!$S$17,
IF(CO944&gt;='PAINEL E TARGET'!$T$18,'PAINEL E TARGET'!$S$18,'PAINEL E TARGET'!$S$19))))))))</f>
        <v>Não elegível</v>
      </c>
      <c r="CQ944" s="17">
        <f>IFERROR(VLOOKUP($BW944,'PAINEL E TARGET'!$G$1:$Q$99,5,0),0)</f>
        <v>0.25</v>
      </c>
      <c r="CR944" s="17">
        <f>VLOOKUP(CP944,'PAINEL E TARGET'!$S$10:$U$19,3,0)</f>
        <v>0</v>
      </c>
      <c r="CS944" s="16">
        <f t="shared" si="533"/>
        <v>0</v>
      </c>
      <c r="CT944" s="17">
        <f t="shared" si="519"/>
        <v>0.41199999999999998</v>
      </c>
      <c r="CU944" s="33" t="str">
        <f>IF(CT944&gt;='PAINEL E TARGET'!$T$11,'PAINEL E TARGET'!$S$11,
IF(CT944&gt;='PAINEL E TARGET'!$T$12,'PAINEL E TARGET'!$S$12,
IF(CT944&gt;='PAINEL E TARGET'!$T$13,'PAINEL E TARGET'!$S$13,
IF(CT944&gt;='PAINEL E TARGET'!$T$14,'PAINEL E TARGET'!$S$14,
IF(CT944&gt;='PAINEL E TARGET'!$T$15,'PAINEL E TARGET'!$S$15,
IF(CT944&gt;='PAINEL E TARGET'!$T$16,'PAINEL E TARGET'!$S$16,
IF(CT944&gt;='PAINEL E TARGET'!$T$17,'PAINEL E TARGET'!$S$17,
IF(CT944&gt;='PAINEL E TARGET'!$T$18,'PAINEL E TARGET'!$S$18,'PAINEL E TARGET'!$S$19))))))))</f>
        <v>Não elegível</v>
      </c>
      <c r="CV944" s="17">
        <f>IFERROR(VLOOKUP($BW944,'PAINEL E TARGET'!$G$1:$Q$99,6,0),0)</f>
        <v>0.2</v>
      </c>
      <c r="CW944" s="17">
        <f>VLOOKUP(CU944,'PAINEL E TARGET'!$S$10:$U$19,3,0)</f>
        <v>0</v>
      </c>
      <c r="CX944" s="16">
        <f t="shared" si="534"/>
        <v>0</v>
      </c>
      <c r="CY944" s="17">
        <f t="shared" si="520"/>
        <v>1.139</v>
      </c>
      <c r="CZ944" s="33" t="str">
        <f>IF(CY944&gt;='PAINEL E TARGET'!$T$11,'PAINEL E TARGET'!$S$11,
IF(CY944&gt;='PAINEL E TARGET'!$T$12,'PAINEL E TARGET'!$S$12,
IF(CY944&gt;='PAINEL E TARGET'!$T$13,'PAINEL E TARGET'!$S$13,
IF(CY944&gt;='PAINEL E TARGET'!$T$14,'PAINEL E TARGET'!$S$14,
IF(CY944&gt;='PAINEL E TARGET'!$T$15,'PAINEL E TARGET'!$S$15,
IF(CY944&gt;='PAINEL E TARGET'!$T$16,'PAINEL E TARGET'!$S$16,
IF(CY944&gt;='PAINEL E TARGET'!$T$17,'PAINEL E TARGET'!$S$17,
IF(CY944&gt;='PAINEL E TARGET'!$T$18,'PAINEL E TARGET'!$S$18,'PAINEL E TARGET'!$S$19))))))))</f>
        <v>4. Fx de 110% a 114,9%</v>
      </c>
      <c r="DA944" s="17">
        <f>IFERROR(VLOOKUP($BW944,'PAINEL E TARGET'!$G$1:$Q$99,7,0),0)</f>
        <v>0.15</v>
      </c>
      <c r="DB944" s="17">
        <f>VLOOKUP(CZ944,'PAINEL E TARGET'!$S$10:$U$19,3,0)</f>
        <v>1.2</v>
      </c>
      <c r="DC944" s="16">
        <f t="shared" si="535"/>
        <v>297</v>
      </c>
      <c r="DD944" s="17">
        <f t="shared" si="521"/>
        <v>1.2310000000000001</v>
      </c>
      <c r="DE944" s="33" t="str">
        <f>IF(DD944&gt;='PAINEL E TARGET'!$T$11,'PAINEL E TARGET'!$S$11,
IF(DD944&gt;='PAINEL E TARGET'!$T$12,'PAINEL E TARGET'!$S$12,
IF(DD944&gt;='PAINEL E TARGET'!$T$13,'PAINEL E TARGET'!$S$13,
IF(DD944&gt;='PAINEL E TARGET'!$T$14,'PAINEL E TARGET'!$S$14,
IF(DD944&gt;='PAINEL E TARGET'!$T$15,'PAINEL E TARGET'!$S$15,
IF(DD944&gt;='PAINEL E TARGET'!$T$16,'PAINEL E TARGET'!$S$16,
IF(DD944&gt;='PAINEL E TARGET'!$T$17,'PAINEL E TARGET'!$S$17,
IF(DD944&gt;='PAINEL E TARGET'!$T$18,'PAINEL E TARGET'!$S$18,'PAINEL E TARGET'!$S$19))))))))</f>
        <v>6. Fx de 120% a 124,9%</v>
      </c>
      <c r="DF944" s="17">
        <f>IFERROR(VLOOKUP($BW944,'PAINEL E TARGET'!$G$1:$Q$99,8,0),0)</f>
        <v>0.1</v>
      </c>
      <c r="DG944" s="17">
        <f>VLOOKUP(DE944,'PAINEL E TARGET'!$S$10:$U$19,3,0)</f>
        <v>1.4</v>
      </c>
      <c r="DH944" s="16">
        <f t="shared" si="536"/>
        <v>230.99999999999997</v>
      </c>
      <c r="DI944" s="17">
        <f t="shared" si="522"/>
        <v>0.6</v>
      </c>
      <c r="DJ944" s="33" t="str">
        <f>IF(DI944&gt;='PAINEL E TARGET'!$T$11,'PAINEL E TARGET'!$S$11,
IF(DI944&gt;='PAINEL E TARGET'!$T$12,'PAINEL E TARGET'!$S$12,
IF(DI944&gt;='PAINEL E TARGET'!$T$13,'PAINEL E TARGET'!$S$13,
IF(DI944&gt;='PAINEL E TARGET'!$T$14,'PAINEL E TARGET'!$S$14,
IF(DI944&gt;='PAINEL E TARGET'!$T$15,'PAINEL E TARGET'!$S$15,
IF(DI944&gt;='PAINEL E TARGET'!$T$16,'PAINEL E TARGET'!$S$16,
IF(DI944&gt;='PAINEL E TARGET'!$T$17,'PAINEL E TARGET'!$S$17,
IF(DI944&gt;='PAINEL E TARGET'!$T$18,'PAINEL E TARGET'!$S$18,'PAINEL E TARGET'!$S$19))))))))</f>
        <v>Não elegível</v>
      </c>
      <c r="DK944" s="17">
        <f>IFERROR(VLOOKUP($BW944,'PAINEL E TARGET'!$G$1:$Q$99,9,0),0)</f>
        <v>0.05</v>
      </c>
      <c r="DL944" s="17">
        <f>VLOOKUP(DJ944,'PAINEL E TARGET'!$S$10:$U$19,3,0)</f>
        <v>0</v>
      </c>
      <c r="DM944" s="16">
        <f t="shared" si="537"/>
        <v>0</v>
      </c>
      <c r="DN944" s="17">
        <f t="shared" si="523"/>
        <v>0.46899999999999997</v>
      </c>
      <c r="DO944" s="33" t="str">
        <f>IF(DN944&gt;='PAINEL E TARGET'!$T$11,'PAINEL E TARGET'!$S$11,
IF(DN944&gt;='PAINEL E TARGET'!$T$12,'PAINEL E TARGET'!$S$12,
IF(DN944&gt;='PAINEL E TARGET'!$T$13,'PAINEL E TARGET'!$S$13,
IF(DN944&gt;='PAINEL E TARGET'!$T$14,'PAINEL E TARGET'!$S$14,
IF(DN944&gt;='PAINEL E TARGET'!$T$15,'PAINEL E TARGET'!$S$15,
IF(DN944&gt;='PAINEL E TARGET'!$T$16,'PAINEL E TARGET'!$S$16,
IF(DN944&gt;='PAINEL E TARGET'!$T$17,'PAINEL E TARGET'!$S$17,
IF(DN944&gt;='PAINEL E TARGET'!$T$18,'PAINEL E TARGET'!$S$18,'PAINEL E TARGET'!$S$19))))))))</f>
        <v>Não elegível</v>
      </c>
      <c r="DP944" s="17">
        <f>IFERROR(VLOOKUP($BW944,'PAINEL E TARGET'!$G$1:$Q$99,10,0),0)</f>
        <v>0</v>
      </c>
      <c r="DQ944" s="17">
        <f>VLOOKUP(DO944,'PAINEL E TARGET'!$S$10:$U$19,3,0)</f>
        <v>0</v>
      </c>
      <c r="DR944" s="16">
        <f t="shared" si="538"/>
        <v>0</v>
      </c>
      <c r="DS944" s="17">
        <f t="shared" si="524"/>
        <v>0.78800000000000003</v>
      </c>
      <c r="DT944" s="16">
        <f>IF(DS944&gt;=1,VLOOKUP(BO944,'PAINEL E TARGET'!$S$1:$W$8,5,0),0)</f>
        <v>0</v>
      </c>
      <c r="DU944" s="16">
        <f t="shared" si="539"/>
        <v>528</v>
      </c>
    </row>
    <row r="945" spans="2:125" s="32" customFormat="1" x14ac:dyDescent="0.2">
      <c r="B945" s="44">
        <v>43541</v>
      </c>
      <c r="C945" s="65">
        <v>1967</v>
      </c>
      <c r="D945" s="66" t="s">
        <v>935</v>
      </c>
      <c r="E945" s="65">
        <v>116</v>
      </c>
      <c r="F945" s="65" t="s">
        <v>1018</v>
      </c>
      <c r="G945" s="67">
        <v>1115225.9885192707</v>
      </c>
      <c r="H945" s="67">
        <v>657959.59791648516</v>
      </c>
      <c r="I945" s="67">
        <v>622508.72999999986</v>
      </c>
      <c r="J945" s="68">
        <v>0.94611999273398384</v>
      </c>
      <c r="K945" s="67">
        <v>27208.17464766539</v>
      </c>
      <c r="L945" s="67">
        <v>576480.26966145833</v>
      </c>
      <c r="M945" s="67">
        <v>35883.050000000003</v>
      </c>
      <c r="N945" s="67">
        <v>566771.93999999994</v>
      </c>
      <c r="O945" s="67">
        <v>1024854.3574305044</v>
      </c>
      <c r="P945" s="67" t="s">
        <v>1082</v>
      </c>
      <c r="Q945" s="67" t="s">
        <v>1082</v>
      </c>
      <c r="R945" s="67">
        <v>0</v>
      </c>
      <c r="S945" s="67">
        <v>0</v>
      </c>
      <c r="T945" s="68">
        <v>0.11743357135340247</v>
      </c>
      <c r="U945" s="68">
        <v>0.11299345584112727</v>
      </c>
      <c r="V945" s="68">
        <v>0.96219040721402227</v>
      </c>
      <c r="W945" s="67">
        <v>70893.290000000008</v>
      </c>
      <c r="X945" s="67">
        <v>68096.069999999992</v>
      </c>
      <c r="Y945" s="68">
        <v>0.96054323335819203</v>
      </c>
      <c r="Z945" s="68">
        <v>0.18812594653848602</v>
      </c>
      <c r="AA945" s="68">
        <v>0.19735462573702411</v>
      </c>
      <c r="AB945" s="68">
        <v>1.049055855230741</v>
      </c>
      <c r="AC945" s="67">
        <v>113569.45999999999</v>
      </c>
      <c r="AD945" s="67">
        <v>118936.75</v>
      </c>
      <c r="AE945" s="68">
        <v>1.0472599764056287</v>
      </c>
      <c r="AF945" s="43">
        <v>80</v>
      </c>
      <c r="AG945" s="43">
        <v>72</v>
      </c>
      <c r="AH945" s="43">
        <v>20</v>
      </c>
      <c r="AI945" s="43">
        <v>19</v>
      </c>
      <c r="AJ945" s="67">
        <v>35858.11</v>
      </c>
      <c r="AK945" s="67">
        <v>32615.239999999998</v>
      </c>
      <c r="AL945" s="68">
        <v>0.90956383367667726</v>
      </c>
      <c r="AM945" s="67">
        <v>5277.12</v>
      </c>
      <c r="AN945" s="67">
        <v>6619.2999999999993</v>
      </c>
      <c r="AO945" s="68">
        <v>1.2543394882056877</v>
      </c>
      <c r="AP945" s="67">
        <v>2870.79</v>
      </c>
      <c r="AQ945" s="67">
        <v>4807.8200000000006</v>
      </c>
      <c r="AR945" s="68">
        <v>1.6747376157782354</v>
      </c>
      <c r="AS945" s="67">
        <v>26887.269999999997</v>
      </c>
      <c r="AT945" s="67">
        <v>24053.710000000003</v>
      </c>
      <c r="AU945" s="68">
        <v>0.89461332444684816</v>
      </c>
      <c r="AV945" s="43">
        <v>816.19999999999993</v>
      </c>
      <c r="AW945" s="43">
        <v>674.87</v>
      </c>
      <c r="AX945" s="69">
        <v>0.82684391080617503</v>
      </c>
      <c r="AY945" s="43">
        <v>27208.17464766539</v>
      </c>
      <c r="AZ945" s="43">
        <v>35883.050000000003</v>
      </c>
      <c r="BA945" s="43">
        <v>24499.719197872542</v>
      </c>
      <c r="BB945" s="43">
        <v>34249.61</v>
      </c>
      <c r="BC945" s="43">
        <v>46167.277817481081</v>
      </c>
      <c r="BD945" s="43">
        <v>41676.061292899685</v>
      </c>
      <c r="BE945" s="43">
        <v>121117.39000000001</v>
      </c>
      <c r="BF945" s="43">
        <v>194027.58</v>
      </c>
      <c r="BG945" s="43">
        <v>1390.07</v>
      </c>
      <c r="BH945" s="43">
        <v>52</v>
      </c>
      <c r="BI945" s="44">
        <v>43173</v>
      </c>
      <c r="BJ945" s="44">
        <v>43541</v>
      </c>
      <c r="BK945" s="44">
        <v>43172</v>
      </c>
      <c r="BL945" s="43">
        <f t="shared" si="525"/>
        <v>622508.72999999986</v>
      </c>
      <c r="BM945" s="43">
        <f t="shared" si="526"/>
        <v>602654.99</v>
      </c>
      <c r="BO945" s="16" t="str">
        <f>IFERROR(VLOOKUP($C945,'PORTE LOJA'!A:B,2,0),"PORTE 1")</f>
        <v>PORTE 2</v>
      </c>
      <c r="BP945" s="16">
        <f>VLOOKUP(BO945,'PAINEL E TARGET'!$S$1:$W$8,3,0)</f>
        <v>1875</v>
      </c>
      <c r="BQ945" s="16">
        <f t="shared" si="504"/>
        <v>1</v>
      </c>
      <c r="BR945" s="16">
        <f t="shared" si="505"/>
        <v>1</v>
      </c>
      <c r="BS945" s="16">
        <f t="shared" si="506"/>
        <v>1</v>
      </c>
      <c r="BT945" s="16">
        <f t="shared" si="507"/>
        <v>1</v>
      </c>
      <c r="BU945" s="16">
        <f t="shared" si="508"/>
        <v>1</v>
      </c>
      <c r="BV945" s="16">
        <f t="shared" si="509"/>
        <v>1</v>
      </c>
      <c r="BW945" s="17" t="str">
        <f t="shared" si="527"/>
        <v>111111</v>
      </c>
      <c r="BY945" s="17">
        <f t="shared" si="510"/>
        <v>0.94599999999999995</v>
      </c>
      <c r="BZ945" s="17">
        <f t="shared" si="511"/>
        <v>0.998</v>
      </c>
      <c r="CA945" s="17" t="str">
        <f t="shared" si="528"/>
        <v>Sem Retira</v>
      </c>
      <c r="CB945" s="17">
        <f t="shared" si="529"/>
        <v>0.998</v>
      </c>
      <c r="CC945" s="33" t="str">
        <f>IF(CB945&gt;='PAINEL E TARGET'!$T$11,'PAINEL E TARGET'!$S$11,
IF(CB945&gt;='PAINEL E TARGET'!$T$12,'PAINEL E TARGET'!$S$12,
IF(CB945&gt;='PAINEL E TARGET'!$T$13,'PAINEL E TARGET'!$S$13,
IF(CB945&gt;='PAINEL E TARGET'!$T$14,'PAINEL E TARGET'!$S$14,
IF(CB945&gt;='PAINEL E TARGET'!$T$15,'PAINEL E TARGET'!$S$15,
IF(CB945&gt;='PAINEL E TARGET'!$T$16,'PAINEL E TARGET'!$S$16,
IF(CB945&gt;='PAINEL E TARGET'!$T$17,'PAINEL E TARGET'!$S$17,
IF(CB945&gt;='PAINEL E TARGET'!$T$18,'PAINEL E TARGET'!$S$18,'PAINEL E TARGET'!$S$19))))))))</f>
        <v>1. Fx de 90% a 99,9%</v>
      </c>
      <c r="CD945" s="17">
        <f>IFERROR(VLOOKUP($BW945,'PAINEL E TARGET'!$G$1:$Q$99,4,0),0)</f>
        <v>0.25</v>
      </c>
      <c r="CE945" s="17">
        <f>VLOOKUP(CC945,'PAINEL E TARGET'!$S$10:$U$19,3,0)</f>
        <v>0.5</v>
      </c>
      <c r="CF945" s="16">
        <f t="shared" si="530"/>
        <v>234.375</v>
      </c>
      <c r="CG945" s="17">
        <f t="shared" si="512"/>
        <v>0.91</v>
      </c>
      <c r="CH945" s="17">
        <f t="shared" si="513"/>
        <v>1.254</v>
      </c>
      <c r="CI945" s="17">
        <f t="shared" si="514"/>
        <v>1.675</v>
      </c>
      <c r="CJ945" s="17">
        <f t="shared" si="515"/>
        <v>0.89500000000000002</v>
      </c>
      <c r="CK945" s="17">
        <f t="shared" si="516"/>
        <v>0.82699999999999996</v>
      </c>
      <c r="CL945" s="17">
        <f t="shared" si="517"/>
        <v>0.96099999999999997</v>
      </c>
      <c r="CM945" s="16">
        <f t="shared" si="518"/>
        <v>5</v>
      </c>
      <c r="CN945" s="17" t="str">
        <f t="shared" si="531"/>
        <v>ok</v>
      </c>
      <c r="CO945" s="17">
        <f t="shared" si="532"/>
        <v>0.96099999999999997</v>
      </c>
      <c r="CP945" s="33" t="str">
        <f>IF(CO945&gt;='PAINEL E TARGET'!$T$11,'PAINEL E TARGET'!$S$11,
IF(CO945&gt;='PAINEL E TARGET'!$T$12,'PAINEL E TARGET'!$S$12,
IF(CO945&gt;='PAINEL E TARGET'!$T$13,'PAINEL E TARGET'!$S$13,
IF(CO945&gt;='PAINEL E TARGET'!$T$14,'PAINEL E TARGET'!$S$14,
IF(CO945&gt;='PAINEL E TARGET'!$T$15,'PAINEL E TARGET'!$S$15,
IF(CO945&gt;='PAINEL E TARGET'!$T$16,'PAINEL E TARGET'!$S$16,
IF(CO945&gt;='PAINEL E TARGET'!$T$17,'PAINEL E TARGET'!$S$17,
IF(CO945&gt;='PAINEL E TARGET'!$T$18,'PAINEL E TARGET'!$S$18,'PAINEL E TARGET'!$S$19))))))))</f>
        <v>1. Fx de 90% a 99,9%</v>
      </c>
      <c r="CQ945" s="17">
        <f>IFERROR(VLOOKUP($BW945,'PAINEL E TARGET'!$G$1:$Q$99,5,0),0)</f>
        <v>0.25</v>
      </c>
      <c r="CR945" s="17">
        <f>VLOOKUP(CP945,'PAINEL E TARGET'!$S$10:$U$19,3,0)</f>
        <v>0.5</v>
      </c>
      <c r="CS945" s="16">
        <f t="shared" si="533"/>
        <v>234.375</v>
      </c>
      <c r="CT945" s="17">
        <f t="shared" si="519"/>
        <v>1.0469999999999999</v>
      </c>
      <c r="CU945" s="33" t="str">
        <f>IF(CT945&gt;='PAINEL E TARGET'!$T$11,'PAINEL E TARGET'!$S$11,
IF(CT945&gt;='PAINEL E TARGET'!$T$12,'PAINEL E TARGET'!$S$12,
IF(CT945&gt;='PAINEL E TARGET'!$T$13,'PAINEL E TARGET'!$S$13,
IF(CT945&gt;='PAINEL E TARGET'!$T$14,'PAINEL E TARGET'!$S$14,
IF(CT945&gt;='PAINEL E TARGET'!$T$15,'PAINEL E TARGET'!$S$15,
IF(CT945&gt;='PAINEL E TARGET'!$T$16,'PAINEL E TARGET'!$S$16,
IF(CT945&gt;='PAINEL E TARGET'!$T$17,'PAINEL E TARGET'!$S$17,
IF(CT945&gt;='PAINEL E TARGET'!$T$18,'PAINEL E TARGET'!$S$18,'PAINEL E TARGET'!$S$19))))))))</f>
        <v>2. Fx de 100% a 104,9%</v>
      </c>
      <c r="CV945" s="17">
        <f>IFERROR(VLOOKUP($BW945,'PAINEL E TARGET'!$G$1:$Q$99,6,0),0)</f>
        <v>0.2</v>
      </c>
      <c r="CW945" s="17">
        <f>VLOOKUP(CU945,'PAINEL E TARGET'!$S$10:$U$19,3,0)</f>
        <v>1</v>
      </c>
      <c r="CX945" s="16">
        <f t="shared" si="534"/>
        <v>375</v>
      </c>
      <c r="CY945" s="17">
        <f t="shared" si="520"/>
        <v>1.319</v>
      </c>
      <c r="CZ945" s="33" t="str">
        <f>IF(CY945&gt;='PAINEL E TARGET'!$T$11,'PAINEL E TARGET'!$S$11,
IF(CY945&gt;='PAINEL E TARGET'!$T$12,'PAINEL E TARGET'!$S$12,
IF(CY945&gt;='PAINEL E TARGET'!$T$13,'PAINEL E TARGET'!$S$13,
IF(CY945&gt;='PAINEL E TARGET'!$T$14,'PAINEL E TARGET'!$S$14,
IF(CY945&gt;='PAINEL E TARGET'!$T$15,'PAINEL E TARGET'!$S$15,
IF(CY945&gt;='PAINEL E TARGET'!$T$16,'PAINEL E TARGET'!$S$16,
IF(CY945&gt;='PAINEL E TARGET'!$T$17,'PAINEL E TARGET'!$S$17,
IF(CY945&gt;='PAINEL E TARGET'!$T$18,'PAINEL E TARGET'!$S$18,'PAINEL E TARGET'!$S$19))))))))</f>
        <v>8. Fx de 130% ou mais</v>
      </c>
      <c r="DA945" s="17">
        <f>IFERROR(VLOOKUP($BW945,'PAINEL E TARGET'!$G$1:$Q$99,7,0),0)</f>
        <v>0.15</v>
      </c>
      <c r="DB945" s="17">
        <f>VLOOKUP(CZ945,'PAINEL E TARGET'!$S$10:$U$19,3,0)</f>
        <v>1.6</v>
      </c>
      <c r="DC945" s="16">
        <f t="shared" si="535"/>
        <v>450</v>
      </c>
      <c r="DD945" s="17">
        <f t="shared" si="521"/>
        <v>1.3979999999999999</v>
      </c>
      <c r="DE945" s="33" t="str">
        <f>IF(DD945&gt;='PAINEL E TARGET'!$T$11,'PAINEL E TARGET'!$S$11,
IF(DD945&gt;='PAINEL E TARGET'!$T$12,'PAINEL E TARGET'!$S$12,
IF(DD945&gt;='PAINEL E TARGET'!$T$13,'PAINEL E TARGET'!$S$13,
IF(DD945&gt;='PAINEL E TARGET'!$T$14,'PAINEL E TARGET'!$S$14,
IF(DD945&gt;='PAINEL E TARGET'!$T$15,'PAINEL E TARGET'!$S$15,
IF(DD945&gt;='PAINEL E TARGET'!$T$16,'PAINEL E TARGET'!$S$16,
IF(DD945&gt;='PAINEL E TARGET'!$T$17,'PAINEL E TARGET'!$S$17,
IF(DD945&gt;='PAINEL E TARGET'!$T$18,'PAINEL E TARGET'!$S$18,'PAINEL E TARGET'!$S$19))))))))</f>
        <v>8. Fx de 130% ou mais</v>
      </c>
      <c r="DF945" s="17">
        <f>IFERROR(VLOOKUP($BW945,'PAINEL E TARGET'!$G$1:$Q$99,8,0),0)</f>
        <v>0.1</v>
      </c>
      <c r="DG945" s="17">
        <f>VLOOKUP(DE945,'PAINEL E TARGET'!$S$10:$U$19,3,0)</f>
        <v>1.6</v>
      </c>
      <c r="DH945" s="16">
        <f t="shared" si="536"/>
        <v>300.00000000000006</v>
      </c>
      <c r="DI945" s="17">
        <f t="shared" si="522"/>
        <v>0.95</v>
      </c>
      <c r="DJ945" s="33" t="str">
        <f>IF(DI945&gt;='PAINEL E TARGET'!$T$11,'PAINEL E TARGET'!$S$11,
IF(DI945&gt;='PAINEL E TARGET'!$T$12,'PAINEL E TARGET'!$S$12,
IF(DI945&gt;='PAINEL E TARGET'!$T$13,'PAINEL E TARGET'!$S$13,
IF(DI945&gt;='PAINEL E TARGET'!$T$14,'PAINEL E TARGET'!$S$14,
IF(DI945&gt;='PAINEL E TARGET'!$T$15,'PAINEL E TARGET'!$S$15,
IF(DI945&gt;='PAINEL E TARGET'!$T$16,'PAINEL E TARGET'!$S$16,
IF(DI945&gt;='PAINEL E TARGET'!$T$17,'PAINEL E TARGET'!$S$17,
IF(DI945&gt;='PAINEL E TARGET'!$T$18,'PAINEL E TARGET'!$S$18,'PAINEL E TARGET'!$S$19))))))))</f>
        <v>1. Fx de 90% a 99,9%</v>
      </c>
      <c r="DK945" s="17">
        <f>IFERROR(VLOOKUP($BW945,'PAINEL E TARGET'!$G$1:$Q$99,9,0),0)</f>
        <v>0.05</v>
      </c>
      <c r="DL945" s="17">
        <f>VLOOKUP(DJ945,'PAINEL E TARGET'!$S$10:$U$19,3,0)</f>
        <v>0.5</v>
      </c>
      <c r="DM945" s="16">
        <f t="shared" si="537"/>
        <v>46.875</v>
      </c>
      <c r="DN945" s="17">
        <f t="shared" si="523"/>
        <v>0.82699999999999996</v>
      </c>
      <c r="DO945" s="33" t="str">
        <f>IF(DN945&gt;='PAINEL E TARGET'!$T$11,'PAINEL E TARGET'!$S$11,
IF(DN945&gt;='PAINEL E TARGET'!$T$12,'PAINEL E TARGET'!$S$12,
IF(DN945&gt;='PAINEL E TARGET'!$T$13,'PAINEL E TARGET'!$S$13,
IF(DN945&gt;='PAINEL E TARGET'!$T$14,'PAINEL E TARGET'!$S$14,
IF(DN945&gt;='PAINEL E TARGET'!$T$15,'PAINEL E TARGET'!$S$15,
IF(DN945&gt;='PAINEL E TARGET'!$T$16,'PAINEL E TARGET'!$S$16,
IF(DN945&gt;='PAINEL E TARGET'!$T$17,'PAINEL E TARGET'!$S$17,
IF(DN945&gt;='PAINEL E TARGET'!$T$18,'PAINEL E TARGET'!$S$18,'PAINEL E TARGET'!$S$19))))))))</f>
        <v>Não elegível</v>
      </c>
      <c r="DP945" s="17">
        <f>IFERROR(VLOOKUP($BW945,'PAINEL E TARGET'!$G$1:$Q$99,10,0),0)</f>
        <v>0</v>
      </c>
      <c r="DQ945" s="17">
        <f>VLOOKUP(DO945,'PAINEL E TARGET'!$S$10:$U$19,3,0)</f>
        <v>0</v>
      </c>
      <c r="DR945" s="16">
        <f t="shared" si="538"/>
        <v>0</v>
      </c>
      <c r="DS945" s="17">
        <f t="shared" si="524"/>
        <v>0.9</v>
      </c>
      <c r="DT945" s="16">
        <f>IF(DS945&gt;=1,VLOOKUP(BO945,'PAINEL E TARGET'!$S$1:$W$8,5,0),0)</f>
        <v>0</v>
      </c>
      <c r="DU945" s="16">
        <f t="shared" si="539"/>
        <v>1640.625</v>
      </c>
    </row>
    <row r="946" spans="2:125" s="32" customFormat="1" x14ac:dyDescent="0.2">
      <c r="B946" s="44">
        <v>43541</v>
      </c>
      <c r="C946" s="65">
        <v>1970</v>
      </c>
      <c r="D946" s="66" t="s">
        <v>936</v>
      </c>
      <c r="E946" s="65">
        <v>116</v>
      </c>
      <c r="F946" s="65" t="s">
        <v>1018</v>
      </c>
      <c r="G946" s="67">
        <v>542385.26868477231</v>
      </c>
      <c r="H946" s="67">
        <v>320198.97026447969</v>
      </c>
      <c r="I946" s="67">
        <v>297155.44</v>
      </c>
      <c r="J946" s="68">
        <v>0.92803371526945866</v>
      </c>
      <c r="K946" s="67">
        <v>13164.345828418318</v>
      </c>
      <c r="L946" s="67">
        <v>245223.40490657475</v>
      </c>
      <c r="M946" s="67">
        <v>19591.599999999999</v>
      </c>
      <c r="N946" s="67">
        <v>248810.25</v>
      </c>
      <c r="O946" s="67">
        <v>441880.52966767392</v>
      </c>
      <c r="P946" s="67" t="s">
        <v>1082</v>
      </c>
      <c r="Q946" s="67" t="s">
        <v>1082</v>
      </c>
      <c r="R946" s="67">
        <v>0</v>
      </c>
      <c r="S946" s="67">
        <v>0</v>
      </c>
      <c r="T946" s="68">
        <v>0.11774327503319913</v>
      </c>
      <c r="U946" s="68">
        <v>0.10228625473334109</v>
      </c>
      <c r="V946" s="68">
        <v>0.86872269099445598</v>
      </c>
      <c r="W946" s="67">
        <v>30423.42</v>
      </c>
      <c r="X946" s="67">
        <v>27453.820000000003</v>
      </c>
      <c r="Y946" s="68">
        <v>0.90239098694361142</v>
      </c>
      <c r="Z946" s="68">
        <v>0.18854365139764445</v>
      </c>
      <c r="AA946" s="68">
        <v>0.17296844265417696</v>
      </c>
      <c r="AB946" s="68">
        <v>0.91739202763916516</v>
      </c>
      <c r="AC946" s="67">
        <v>48717.369999999995</v>
      </c>
      <c r="AD946" s="67">
        <v>46425.05</v>
      </c>
      <c r="AE946" s="68">
        <v>0.95294655684409912</v>
      </c>
      <c r="AF946" s="43">
        <v>80</v>
      </c>
      <c r="AG946" s="43">
        <v>89</v>
      </c>
      <c r="AH946" s="43">
        <v>10</v>
      </c>
      <c r="AI946" s="43">
        <v>7</v>
      </c>
      <c r="AJ946" s="67">
        <v>15617.869999999997</v>
      </c>
      <c r="AK946" s="67">
        <v>16090</v>
      </c>
      <c r="AL946" s="68">
        <v>1.0302301146058972</v>
      </c>
      <c r="AM946" s="67">
        <v>4200.03</v>
      </c>
      <c r="AN946" s="67">
        <v>2516.6</v>
      </c>
      <c r="AO946" s="68">
        <v>0.5991861962890741</v>
      </c>
      <c r="AP946" s="67">
        <v>1986.77</v>
      </c>
      <c r="AQ946" s="67">
        <v>1433.95</v>
      </c>
      <c r="AR946" s="68">
        <v>0.72174937209641787</v>
      </c>
      <c r="AS946" s="67">
        <v>8618.75</v>
      </c>
      <c r="AT946" s="67">
        <v>7413.27</v>
      </c>
      <c r="AU946" s="68">
        <v>0.86013284989122563</v>
      </c>
      <c r="AV946" s="43">
        <v>401.33</v>
      </c>
      <c r="AW946" s="43">
        <v>179.96999999999997</v>
      </c>
      <c r="AX946" s="69">
        <v>0.44843395709266681</v>
      </c>
      <c r="AY946" s="43">
        <v>13164.345828418318</v>
      </c>
      <c r="AZ946" s="43">
        <v>19591.599999999999</v>
      </c>
      <c r="BA946" s="43">
        <v>14648.074155397757</v>
      </c>
      <c r="BB946" s="43">
        <v>14357.68</v>
      </c>
      <c r="BC946" s="43">
        <v>22514.548919133758</v>
      </c>
      <c r="BD946" s="43">
        <v>25112.067523419308</v>
      </c>
      <c r="BE946" s="43">
        <v>52243.06</v>
      </c>
      <c r="BF946" s="43">
        <v>83657.64</v>
      </c>
      <c r="BG946" s="43">
        <v>688.56</v>
      </c>
      <c r="BH946" s="43">
        <v>30</v>
      </c>
      <c r="BI946" s="44">
        <v>43173</v>
      </c>
      <c r="BJ946" s="44">
        <v>43541</v>
      </c>
      <c r="BK946" s="44">
        <v>43172</v>
      </c>
      <c r="BL946" s="43">
        <f t="shared" si="525"/>
        <v>297155.44</v>
      </c>
      <c r="BM946" s="43">
        <f t="shared" si="526"/>
        <v>268401.84999999998</v>
      </c>
      <c r="BO946" s="16" t="str">
        <f>IFERROR(VLOOKUP($C946,'PORTE LOJA'!A:B,2,0),"PORTE 1")</f>
        <v>PORTE 1</v>
      </c>
      <c r="BP946" s="16">
        <f>VLOOKUP(BO946,'PAINEL E TARGET'!$S$1:$W$8,3,0)</f>
        <v>1650</v>
      </c>
      <c r="BQ946" s="16">
        <f t="shared" si="504"/>
        <v>1</v>
      </c>
      <c r="BR946" s="16">
        <f t="shared" si="505"/>
        <v>1</v>
      </c>
      <c r="BS946" s="16">
        <f t="shared" si="506"/>
        <v>1</v>
      </c>
      <c r="BT946" s="16">
        <f t="shared" si="507"/>
        <v>1</v>
      </c>
      <c r="BU946" s="16">
        <f t="shared" si="508"/>
        <v>1</v>
      </c>
      <c r="BV946" s="16">
        <f t="shared" si="509"/>
        <v>1</v>
      </c>
      <c r="BW946" s="17" t="str">
        <f t="shared" si="527"/>
        <v>111111</v>
      </c>
      <c r="BY946" s="17">
        <f t="shared" si="510"/>
        <v>0.92800000000000005</v>
      </c>
      <c r="BZ946" s="17">
        <f t="shared" si="511"/>
        <v>1.0389999999999999</v>
      </c>
      <c r="CA946" s="17" t="str">
        <f t="shared" si="528"/>
        <v>Sem Retira</v>
      </c>
      <c r="CB946" s="17">
        <f t="shared" si="529"/>
        <v>1.0389999999999999</v>
      </c>
      <c r="CC946" s="33" t="str">
        <f>IF(CB946&gt;='PAINEL E TARGET'!$T$11,'PAINEL E TARGET'!$S$11,
IF(CB946&gt;='PAINEL E TARGET'!$T$12,'PAINEL E TARGET'!$S$12,
IF(CB946&gt;='PAINEL E TARGET'!$T$13,'PAINEL E TARGET'!$S$13,
IF(CB946&gt;='PAINEL E TARGET'!$T$14,'PAINEL E TARGET'!$S$14,
IF(CB946&gt;='PAINEL E TARGET'!$T$15,'PAINEL E TARGET'!$S$15,
IF(CB946&gt;='PAINEL E TARGET'!$T$16,'PAINEL E TARGET'!$S$16,
IF(CB946&gt;='PAINEL E TARGET'!$T$17,'PAINEL E TARGET'!$S$17,
IF(CB946&gt;='PAINEL E TARGET'!$T$18,'PAINEL E TARGET'!$S$18,'PAINEL E TARGET'!$S$19))))))))</f>
        <v>2. Fx de 100% a 104,9%</v>
      </c>
      <c r="CD946" s="17">
        <f>IFERROR(VLOOKUP($BW946,'PAINEL E TARGET'!$G$1:$Q$99,4,0),0)</f>
        <v>0.25</v>
      </c>
      <c r="CE946" s="17">
        <f>VLOOKUP(CC946,'PAINEL E TARGET'!$S$10:$U$19,3,0)</f>
        <v>1</v>
      </c>
      <c r="CF946" s="16">
        <f t="shared" si="530"/>
        <v>412.5</v>
      </c>
      <c r="CG946" s="17">
        <f t="shared" si="512"/>
        <v>1.03</v>
      </c>
      <c r="CH946" s="17">
        <f t="shared" si="513"/>
        <v>0.59899999999999998</v>
      </c>
      <c r="CI946" s="17">
        <f t="shared" si="514"/>
        <v>0.72199999999999998</v>
      </c>
      <c r="CJ946" s="17">
        <f t="shared" si="515"/>
        <v>0.86</v>
      </c>
      <c r="CK946" s="17">
        <f t="shared" si="516"/>
        <v>0.44800000000000001</v>
      </c>
      <c r="CL946" s="17">
        <f t="shared" si="517"/>
        <v>0.90200000000000002</v>
      </c>
      <c r="CM946" s="16">
        <f t="shared" si="518"/>
        <v>3</v>
      </c>
      <c r="CN946" s="17" t="str">
        <f t="shared" si="531"/>
        <v>não ok</v>
      </c>
      <c r="CO946" s="17">
        <f t="shared" si="532"/>
        <v>0</v>
      </c>
      <c r="CP946" s="33" t="str">
        <f>IF(CO946&gt;='PAINEL E TARGET'!$T$11,'PAINEL E TARGET'!$S$11,
IF(CO946&gt;='PAINEL E TARGET'!$T$12,'PAINEL E TARGET'!$S$12,
IF(CO946&gt;='PAINEL E TARGET'!$T$13,'PAINEL E TARGET'!$S$13,
IF(CO946&gt;='PAINEL E TARGET'!$T$14,'PAINEL E TARGET'!$S$14,
IF(CO946&gt;='PAINEL E TARGET'!$T$15,'PAINEL E TARGET'!$S$15,
IF(CO946&gt;='PAINEL E TARGET'!$T$16,'PAINEL E TARGET'!$S$16,
IF(CO946&gt;='PAINEL E TARGET'!$T$17,'PAINEL E TARGET'!$S$17,
IF(CO946&gt;='PAINEL E TARGET'!$T$18,'PAINEL E TARGET'!$S$18,'PAINEL E TARGET'!$S$19))))))))</f>
        <v>Não elegível</v>
      </c>
      <c r="CQ946" s="17">
        <f>IFERROR(VLOOKUP($BW946,'PAINEL E TARGET'!$G$1:$Q$99,5,0),0)</f>
        <v>0.25</v>
      </c>
      <c r="CR946" s="17">
        <f>VLOOKUP(CP946,'PAINEL E TARGET'!$S$10:$U$19,3,0)</f>
        <v>0</v>
      </c>
      <c r="CS946" s="16">
        <f t="shared" si="533"/>
        <v>0</v>
      </c>
      <c r="CT946" s="17">
        <f t="shared" si="519"/>
        <v>0.95299999999999996</v>
      </c>
      <c r="CU946" s="33" t="str">
        <f>IF(CT946&gt;='PAINEL E TARGET'!$T$11,'PAINEL E TARGET'!$S$11,
IF(CT946&gt;='PAINEL E TARGET'!$T$12,'PAINEL E TARGET'!$S$12,
IF(CT946&gt;='PAINEL E TARGET'!$T$13,'PAINEL E TARGET'!$S$13,
IF(CT946&gt;='PAINEL E TARGET'!$T$14,'PAINEL E TARGET'!$S$14,
IF(CT946&gt;='PAINEL E TARGET'!$T$15,'PAINEL E TARGET'!$S$15,
IF(CT946&gt;='PAINEL E TARGET'!$T$16,'PAINEL E TARGET'!$S$16,
IF(CT946&gt;='PAINEL E TARGET'!$T$17,'PAINEL E TARGET'!$S$17,
IF(CT946&gt;='PAINEL E TARGET'!$T$18,'PAINEL E TARGET'!$S$18,'PAINEL E TARGET'!$S$19))))))))</f>
        <v>1. Fx de 90% a 99,9%</v>
      </c>
      <c r="CV946" s="17">
        <f>IFERROR(VLOOKUP($BW946,'PAINEL E TARGET'!$G$1:$Q$99,6,0),0)</f>
        <v>0.2</v>
      </c>
      <c r="CW946" s="17">
        <f>VLOOKUP(CU946,'PAINEL E TARGET'!$S$10:$U$19,3,0)</f>
        <v>0.5</v>
      </c>
      <c r="CX946" s="16">
        <f t="shared" si="534"/>
        <v>165</v>
      </c>
      <c r="CY946" s="17">
        <f t="shared" si="520"/>
        <v>1.488</v>
      </c>
      <c r="CZ946" s="33" t="str">
        <f>IF(CY946&gt;='PAINEL E TARGET'!$T$11,'PAINEL E TARGET'!$S$11,
IF(CY946&gt;='PAINEL E TARGET'!$T$12,'PAINEL E TARGET'!$S$12,
IF(CY946&gt;='PAINEL E TARGET'!$T$13,'PAINEL E TARGET'!$S$13,
IF(CY946&gt;='PAINEL E TARGET'!$T$14,'PAINEL E TARGET'!$S$14,
IF(CY946&gt;='PAINEL E TARGET'!$T$15,'PAINEL E TARGET'!$S$15,
IF(CY946&gt;='PAINEL E TARGET'!$T$16,'PAINEL E TARGET'!$S$16,
IF(CY946&gt;='PAINEL E TARGET'!$T$17,'PAINEL E TARGET'!$S$17,
IF(CY946&gt;='PAINEL E TARGET'!$T$18,'PAINEL E TARGET'!$S$18,'PAINEL E TARGET'!$S$19))))))))</f>
        <v>8. Fx de 130% ou mais</v>
      </c>
      <c r="DA946" s="17">
        <f>IFERROR(VLOOKUP($BW946,'PAINEL E TARGET'!$G$1:$Q$99,7,0),0)</f>
        <v>0.15</v>
      </c>
      <c r="DB946" s="17">
        <f>VLOOKUP(CZ946,'PAINEL E TARGET'!$S$10:$U$19,3,0)</f>
        <v>1.6</v>
      </c>
      <c r="DC946" s="16">
        <f t="shared" si="535"/>
        <v>396</v>
      </c>
      <c r="DD946" s="17">
        <f t="shared" si="521"/>
        <v>0.98</v>
      </c>
      <c r="DE946" s="33" t="str">
        <f>IF(DD946&gt;='PAINEL E TARGET'!$T$11,'PAINEL E TARGET'!$S$11,
IF(DD946&gt;='PAINEL E TARGET'!$T$12,'PAINEL E TARGET'!$S$12,
IF(DD946&gt;='PAINEL E TARGET'!$T$13,'PAINEL E TARGET'!$S$13,
IF(DD946&gt;='PAINEL E TARGET'!$T$14,'PAINEL E TARGET'!$S$14,
IF(DD946&gt;='PAINEL E TARGET'!$T$15,'PAINEL E TARGET'!$S$15,
IF(DD946&gt;='PAINEL E TARGET'!$T$16,'PAINEL E TARGET'!$S$16,
IF(DD946&gt;='PAINEL E TARGET'!$T$17,'PAINEL E TARGET'!$S$17,
IF(DD946&gt;='PAINEL E TARGET'!$T$18,'PAINEL E TARGET'!$S$18,'PAINEL E TARGET'!$S$19))))))))</f>
        <v>1. Fx de 90% a 99,9%</v>
      </c>
      <c r="DF946" s="17">
        <f>IFERROR(VLOOKUP($BW946,'PAINEL E TARGET'!$G$1:$Q$99,8,0),0)</f>
        <v>0.1</v>
      </c>
      <c r="DG946" s="17">
        <f>VLOOKUP(DE946,'PAINEL E TARGET'!$S$10:$U$19,3,0)</f>
        <v>0.5</v>
      </c>
      <c r="DH946" s="16">
        <f t="shared" si="536"/>
        <v>82.5</v>
      </c>
      <c r="DI946" s="17">
        <f t="shared" si="522"/>
        <v>0.7</v>
      </c>
      <c r="DJ946" s="33" t="str">
        <f>IF(DI946&gt;='PAINEL E TARGET'!$T$11,'PAINEL E TARGET'!$S$11,
IF(DI946&gt;='PAINEL E TARGET'!$T$12,'PAINEL E TARGET'!$S$12,
IF(DI946&gt;='PAINEL E TARGET'!$T$13,'PAINEL E TARGET'!$S$13,
IF(DI946&gt;='PAINEL E TARGET'!$T$14,'PAINEL E TARGET'!$S$14,
IF(DI946&gt;='PAINEL E TARGET'!$T$15,'PAINEL E TARGET'!$S$15,
IF(DI946&gt;='PAINEL E TARGET'!$T$16,'PAINEL E TARGET'!$S$16,
IF(DI946&gt;='PAINEL E TARGET'!$T$17,'PAINEL E TARGET'!$S$17,
IF(DI946&gt;='PAINEL E TARGET'!$T$18,'PAINEL E TARGET'!$S$18,'PAINEL E TARGET'!$S$19))))))))</f>
        <v>Não elegível</v>
      </c>
      <c r="DK946" s="17">
        <f>IFERROR(VLOOKUP($BW946,'PAINEL E TARGET'!$G$1:$Q$99,9,0),0)</f>
        <v>0.05</v>
      </c>
      <c r="DL946" s="17">
        <f>VLOOKUP(DJ946,'PAINEL E TARGET'!$S$10:$U$19,3,0)</f>
        <v>0</v>
      </c>
      <c r="DM946" s="16">
        <f t="shared" si="537"/>
        <v>0</v>
      </c>
      <c r="DN946" s="17">
        <f t="shared" si="523"/>
        <v>0.44800000000000001</v>
      </c>
      <c r="DO946" s="33" t="str">
        <f>IF(DN946&gt;='PAINEL E TARGET'!$T$11,'PAINEL E TARGET'!$S$11,
IF(DN946&gt;='PAINEL E TARGET'!$T$12,'PAINEL E TARGET'!$S$12,
IF(DN946&gt;='PAINEL E TARGET'!$T$13,'PAINEL E TARGET'!$S$13,
IF(DN946&gt;='PAINEL E TARGET'!$T$14,'PAINEL E TARGET'!$S$14,
IF(DN946&gt;='PAINEL E TARGET'!$T$15,'PAINEL E TARGET'!$S$15,
IF(DN946&gt;='PAINEL E TARGET'!$T$16,'PAINEL E TARGET'!$S$16,
IF(DN946&gt;='PAINEL E TARGET'!$T$17,'PAINEL E TARGET'!$S$17,
IF(DN946&gt;='PAINEL E TARGET'!$T$18,'PAINEL E TARGET'!$S$18,'PAINEL E TARGET'!$S$19))))))))</f>
        <v>Não elegível</v>
      </c>
      <c r="DP946" s="17">
        <f>IFERROR(VLOOKUP($BW946,'PAINEL E TARGET'!$G$1:$Q$99,10,0),0)</f>
        <v>0</v>
      </c>
      <c r="DQ946" s="17">
        <f>VLOOKUP(DO946,'PAINEL E TARGET'!$S$10:$U$19,3,0)</f>
        <v>0</v>
      </c>
      <c r="DR946" s="16">
        <f t="shared" si="538"/>
        <v>0</v>
      </c>
      <c r="DS946" s="17">
        <f t="shared" si="524"/>
        <v>1.113</v>
      </c>
      <c r="DT946" s="16">
        <f>IF(DS946&gt;=1,VLOOKUP(BO946,'PAINEL E TARGET'!$S$1:$W$8,5,0),0)</f>
        <v>165</v>
      </c>
      <c r="DU946" s="16">
        <f t="shared" si="539"/>
        <v>1221</v>
      </c>
    </row>
    <row r="947" spans="2:125" s="32" customFormat="1" x14ac:dyDescent="0.2">
      <c r="B947" s="44">
        <v>43541</v>
      </c>
      <c r="C947" s="65">
        <v>1972</v>
      </c>
      <c r="D947" s="66" t="s">
        <v>937</v>
      </c>
      <c r="E947" s="65">
        <v>313</v>
      </c>
      <c r="F947" s="65" t="s">
        <v>943</v>
      </c>
      <c r="G947" s="67">
        <v>1291361.7284548273</v>
      </c>
      <c r="H947" s="67">
        <v>751568.23549204774</v>
      </c>
      <c r="I947" s="67">
        <v>549631.64</v>
      </c>
      <c r="J947" s="68">
        <v>0.73131302527728448</v>
      </c>
      <c r="K947" s="67">
        <v>80266.763887643741</v>
      </c>
      <c r="L947" s="67">
        <v>544291.49954807269</v>
      </c>
      <c r="M947" s="67">
        <v>70812.03</v>
      </c>
      <c r="N947" s="67">
        <v>436633.33</v>
      </c>
      <c r="O947" s="67">
        <v>1080746.9865018094</v>
      </c>
      <c r="P947" s="67">
        <v>2712.3640556179485</v>
      </c>
      <c r="Q947" s="67">
        <v>0</v>
      </c>
      <c r="R947" s="67">
        <v>0</v>
      </c>
      <c r="S947" s="67">
        <v>5775.7999999999993</v>
      </c>
      <c r="T947" s="68">
        <v>8.9720781395548371E-2</v>
      </c>
      <c r="U947" s="68">
        <v>7.0505679665688534E-2</v>
      </c>
      <c r="V947" s="68">
        <v>0.78583443622557192</v>
      </c>
      <c r="W947" s="67">
        <v>55792.499999999993</v>
      </c>
      <c r="X947" s="67">
        <v>35777.78</v>
      </c>
      <c r="Y947" s="68">
        <v>0.64126504458484568</v>
      </c>
      <c r="Z947" s="68">
        <v>0.11955232101045646</v>
      </c>
      <c r="AA947" s="68">
        <v>9.6405453387139073E-2</v>
      </c>
      <c r="AB947" s="68">
        <v>0.8063871330336374</v>
      </c>
      <c r="AC947" s="67">
        <v>74667.390000000014</v>
      </c>
      <c r="AD947" s="67">
        <v>48920.500000000007</v>
      </c>
      <c r="AE947" s="68">
        <v>0.65517892081134743</v>
      </c>
      <c r="AF947" s="43">
        <v>80</v>
      </c>
      <c r="AG947" s="43">
        <v>57</v>
      </c>
      <c r="AH947" s="43">
        <v>20</v>
      </c>
      <c r="AI947" s="43">
        <v>11</v>
      </c>
      <c r="AJ947" s="67">
        <v>25217.94</v>
      </c>
      <c r="AK947" s="67">
        <v>15780.05</v>
      </c>
      <c r="AL947" s="68">
        <v>0.62574698805691509</v>
      </c>
      <c r="AM947" s="67">
        <v>8838.07</v>
      </c>
      <c r="AN947" s="67">
        <v>4746.7000000000007</v>
      </c>
      <c r="AO947" s="68">
        <v>0.53707427074010516</v>
      </c>
      <c r="AP947" s="67">
        <v>4582.5600000000004</v>
      </c>
      <c r="AQ947" s="67">
        <v>2083.56</v>
      </c>
      <c r="AR947" s="68">
        <v>0.45467162459411326</v>
      </c>
      <c r="AS947" s="67">
        <v>17153.930000000004</v>
      </c>
      <c r="AT947" s="67">
        <v>13167.470000000001</v>
      </c>
      <c r="AU947" s="68">
        <v>0.76760660676591297</v>
      </c>
      <c r="AV947" s="43">
        <v>339.03000000000003</v>
      </c>
      <c r="AW947" s="43">
        <v>149.97</v>
      </c>
      <c r="AX947" s="69">
        <v>0.44235023449252275</v>
      </c>
      <c r="AY947" s="43">
        <v>80266.763887643741</v>
      </c>
      <c r="AZ947" s="43">
        <v>70812.03</v>
      </c>
      <c r="BA947" s="43">
        <v>27722.177439337189</v>
      </c>
      <c r="BB947" s="43">
        <v>31283.86</v>
      </c>
      <c r="BC947" s="43">
        <v>139101.21783457344</v>
      </c>
      <c r="BD947" s="43">
        <v>48179.463248399188</v>
      </c>
      <c r="BE947" s="43">
        <v>97063.6</v>
      </c>
      <c r="BF947" s="43">
        <v>129918.84000000003</v>
      </c>
      <c r="BG947" s="43">
        <v>589.42000000000007</v>
      </c>
      <c r="BH947" s="43">
        <v>30</v>
      </c>
      <c r="BI947" s="44">
        <v>43173</v>
      </c>
      <c r="BJ947" s="44">
        <v>43541</v>
      </c>
      <c r="BK947" s="44">
        <v>43172</v>
      </c>
      <c r="BL947" s="43">
        <f t="shared" si="525"/>
        <v>555407.44000000006</v>
      </c>
      <c r="BM947" s="43">
        <f t="shared" si="526"/>
        <v>513221.16</v>
      </c>
      <c r="BO947" s="16" t="str">
        <f>IFERROR(VLOOKUP($C947,'PORTE LOJA'!A:B,2,0),"PORTE 1")</f>
        <v>PORTE 2</v>
      </c>
      <c r="BP947" s="16">
        <f>VLOOKUP(BO947,'PAINEL E TARGET'!$S$1:$W$8,3,0)</f>
        <v>1875</v>
      </c>
      <c r="BQ947" s="16">
        <f t="shared" si="504"/>
        <v>1</v>
      </c>
      <c r="BR947" s="16">
        <f t="shared" si="505"/>
        <v>1</v>
      </c>
      <c r="BS947" s="16">
        <f t="shared" si="506"/>
        <v>1</v>
      </c>
      <c r="BT947" s="16">
        <f t="shared" si="507"/>
        <v>1</v>
      </c>
      <c r="BU947" s="16">
        <f t="shared" si="508"/>
        <v>1</v>
      </c>
      <c r="BV947" s="16">
        <f t="shared" si="509"/>
        <v>1</v>
      </c>
      <c r="BW947" s="17" t="str">
        <f t="shared" si="527"/>
        <v>111111</v>
      </c>
      <c r="BY947" s="17">
        <f t="shared" si="510"/>
        <v>0.73899999999999999</v>
      </c>
      <c r="BZ947" s="17">
        <f t="shared" si="511"/>
        <v>0.82199999999999995</v>
      </c>
      <c r="CA947" s="17" t="str">
        <f t="shared" si="528"/>
        <v>Sem Retira</v>
      </c>
      <c r="CB947" s="17">
        <f t="shared" si="529"/>
        <v>0.82199999999999995</v>
      </c>
      <c r="CC947" s="33" t="str">
        <f>IF(CB947&gt;='PAINEL E TARGET'!$T$11,'PAINEL E TARGET'!$S$11,
IF(CB947&gt;='PAINEL E TARGET'!$T$12,'PAINEL E TARGET'!$S$12,
IF(CB947&gt;='PAINEL E TARGET'!$T$13,'PAINEL E TARGET'!$S$13,
IF(CB947&gt;='PAINEL E TARGET'!$T$14,'PAINEL E TARGET'!$S$14,
IF(CB947&gt;='PAINEL E TARGET'!$T$15,'PAINEL E TARGET'!$S$15,
IF(CB947&gt;='PAINEL E TARGET'!$T$16,'PAINEL E TARGET'!$S$16,
IF(CB947&gt;='PAINEL E TARGET'!$T$17,'PAINEL E TARGET'!$S$17,
IF(CB947&gt;='PAINEL E TARGET'!$T$18,'PAINEL E TARGET'!$S$18,'PAINEL E TARGET'!$S$19))))))))</f>
        <v>Não elegível</v>
      </c>
      <c r="CD947" s="17">
        <f>IFERROR(VLOOKUP($BW947,'PAINEL E TARGET'!$G$1:$Q$99,4,0),0)</f>
        <v>0.25</v>
      </c>
      <c r="CE947" s="17">
        <f>VLOOKUP(CC947,'PAINEL E TARGET'!$S$10:$U$19,3,0)</f>
        <v>0</v>
      </c>
      <c r="CF947" s="16">
        <f t="shared" si="530"/>
        <v>0</v>
      </c>
      <c r="CG947" s="17">
        <f t="shared" si="512"/>
        <v>0.626</v>
      </c>
      <c r="CH947" s="17">
        <f t="shared" si="513"/>
        <v>0.53700000000000003</v>
      </c>
      <c r="CI947" s="17">
        <f t="shared" si="514"/>
        <v>0.45500000000000002</v>
      </c>
      <c r="CJ947" s="17">
        <f t="shared" si="515"/>
        <v>0.76800000000000002</v>
      </c>
      <c r="CK947" s="17">
        <f t="shared" si="516"/>
        <v>0.442</v>
      </c>
      <c r="CL947" s="17">
        <f t="shared" si="517"/>
        <v>0.64100000000000001</v>
      </c>
      <c r="CM947" s="16">
        <f t="shared" si="518"/>
        <v>1</v>
      </c>
      <c r="CN947" s="17" t="str">
        <f t="shared" si="531"/>
        <v>não ok</v>
      </c>
      <c r="CO947" s="17">
        <f t="shared" si="532"/>
        <v>0</v>
      </c>
      <c r="CP947" s="33" t="str">
        <f>IF(CO947&gt;='PAINEL E TARGET'!$T$11,'PAINEL E TARGET'!$S$11,
IF(CO947&gt;='PAINEL E TARGET'!$T$12,'PAINEL E TARGET'!$S$12,
IF(CO947&gt;='PAINEL E TARGET'!$T$13,'PAINEL E TARGET'!$S$13,
IF(CO947&gt;='PAINEL E TARGET'!$T$14,'PAINEL E TARGET'!$S$14,
IF(CO947&gt;='PAINEL E TARGET'!$T$15,'PAINEL E TARGET'!$S$15,
IF(CO947&gt;='PAINEL E TARGET'!$T$16,'PAINEL E TARGET'!$S$16,
IF(CO947&gt;='PAINEL E TARGET'!$T$17,'PAINEL E TARGET'!$S$17,
IF(CO947&gt;='PAINEL E TARGET'!$T$18,'PAINEL E TARGET'!$S$18,'PAINEL E TARGET'!$S$19))))))))</f>
        <v>Não elegível</v>
      </c>
      <c r="CQ947" s="17">
        <f>IFERROR(VLOOKUP($BW947,'PAINEL E TARGET'!$G$1:$Q$99,5,0),0)</f>
        <v>0.25</v>
      </c>
      <c r="CR947" s="17">
        <f>VLOOKUP(CP947,'PAINEL E TARGET'!$S$10:$U$19,3,0)</f>
        <v>0</v>
      </c>
      <c r="CS947" s="16">
        <f t="shared" si="533"/>
        <v>0</v>
      </c>
      <c r="CT947" s="17">
        <f t="shared" si="519"/>
        <v>0.65500000000000003</v>
      </c>
      <c r="CU947" s="33" t="str">
        <f>IF(CT947&gt;='PAINEL E TARGET'!$T$11,'PAINEL E TARGET'!$S$11,
IF(CT947&gt;='PAINEL E TARGET'!$T$12,'PAINEL E TARGET'!$S$12,
IF(CT947&gt;='PAINEL E TARGET'!$T$13,'PAINEL E TARGET'!$S$13,
IF(CT947&gt;='PAINEL E TARGET'!$T$14,'PAINEL E TARGET'!$S$14,
IF(CT947&gt;='PAINEL E TARGET'!$T$15,'PAINEL E TARGET'!$S$15,
IF(CT947&gt;='PAINEL E TARGET'!$T$16,'PAINEL E TARGET'!$S$16,
IF(CT947&gt;='PAINEL E TARGET'!$T$17,'PAINEL E TARGET'!$S$17,
IF(CT947&gt;='PAINEL E TARGET'!$T$18,'PAINEL E TARGET'!$S$18,'PAINEL E TARGET'!$S$19))))))))</f>
        <v>Não elegível</v>
      </c>
      <c r="CV947" s="17">
        <f>IFERROR(VLOOKUP($BW947,'PAINEL E TARGET'!$G$1:$Q$99,6,0),0)</f>
        <v>0.2</v>
      </c>
      <c r="CW947" s="17">
        <f>VLOOKUP(CU947,'PAINEL E TARGET'!$S$10:$U$19,3,0)</f>
        <v>0</v>
      </c>
      <c r="CX947" s="16">
        <f t="shared" si="534"/>
        <v>0</v>
      </c>
      <c r="CY947" s="17">
        <f t="shared" si="520"/>
        <v>0.88200000000000001</v>
      </c>
      <c r="CZ947" s="33" t="str">
        <f>IF(CY947&gt;='PAINEL E TARGET'!$T$11,'PAINEL E TARGET'!$S$11,
IF(CY947&gt;='PAINEL E TARGET'!$T$12,'PAINEL E TARGET'!$S$12,
IF(CY947&gt;='PAINEL E TARGET'!$T$13,'PAINEL E TARGET'!$S$13,
IF(CY947&gt;='PAINEL E TARGET'!$T$14,'PAINEL E TARGET'!$S$14,
IF(CY947&gt;='PAINEL E TARGET'!$T$15,'PAINEL E TARGET'!$S$15,
IF(CY947&gt;='PAINEL E TARGET'!$T$16,'PAINEL E TARGET'!$S$16,
IF(CY947&gt;='PAINEL E TARGET'!$T$17,'PAINEL E TARGET'!$S$17,
IF(CY947&gt;='PAINEL E TARGET'!$T$18,'PAINEL E TARGET'!$S$18,'PAINEL E TARGET'!$S$19))))))))</f>
        <v>Não elegível</v>
      </c>
      <c r="DA947" s="17">
        <f>IFERROR(VLOOKUP($BW947,'PAINEL E TARGET'!$G$1:$Q$99,7,0),0)</f>
        <v>0.15</v>
      </c>
      <c r="DB947" s="17">
        <f>VLOOKUP(CZ947,'PAINEL E TARGET'!$S$10:$U$19,3,0)</f>
        <v>0</v>
      </c>
      <c r="DC947" s="16">
        <f t="shared" si="535"/>
        <v>0</v>
      </c>
      <c r="DD947" s="17">
        <f t="shared" si="521"/>
        <v>1.1279999999999999</v>
      </c>
      <c r="DE947" s="33" t="str">
        <f>IF(DD947&gt;='PAINEL E TARGET'!$T$11,'PAINEL E TARGET'!$S$11,
IF(DD947&gt;='PAINEL E TARGET'!$T$12,'PAINEL E TARGET'!$S$12,
IF(DD947&gt;='PAINEL E TARGET'!$T$13,'PAINEL E TARGET'!$S$13,
IF(DD947&gt;='PAINEL E TARGET'!$T$14,'PAINEL E TARGET'!$S$14,
IF(DD947&gt;='PAINEL E TARGET'!$T$15,'PAINEL E TARGET'!$S$15,
IF(DD947&gt;='PAINEL E TARGET'!$T$16,'PAINEL E TARGET'!$S$16,
IF(DD947&gt;='PAINEL E TARGET'!$T$17,'PAINEL E TARGET'!$S$17,
IF(DD947&gt;='PAINEL E TARGET'!$T$18,'PAINEL E TARGET'!$S$18,'PAINEL E TARGET'!$S$19))))))))</f>
        <v>4. Fx de 110% a 114,9%</v>
      </c>
      <c r="DF947" s="17">
        <f>IFERROR(VLOOKUP($BW947,'PAINEL E TARGET'!$G$1:$Q$99,8,0),0)</f>
        <v>0.1</v>
      </c>
      <c r="DG947" s="17">
        <f>VLOOKUP(DE947,'PAINEL E TARGET'!$S$10:$U$19,3,0)</f>
        <v>1.2</v>
      </c>
      <c r="DH947" s="16">
        <f t="shared" si="536"/>
        <v>225</v>
      </c>
      <c r="DI947" s="17">
        <f t="shared" si="522"/>
        <v>0.55000000000000004</v>
      </c>
      <c r="DJ947" s="33" t="str">
        <f>IF(DI947&gt;='PAINEL E TARGET'!$T$11,'PAINEL E TARGET'!$S$11,
IF(DI947&gt;='PAINEL E TARGET'!$T$12,'PAINEL E TARGET'!$S$12,
IF(DI947&gt;='PAINEL E TARGET'!$T$13,'PAINEL E TARGET'!$S$13,
IF(DI947&gt;='PAINEL E TARGET'!$T$14,'PAINEL E TARGET'!$S$14,
IF(DI947&gt;='PAINEL E TARGET'!$T$15,'PAINEL E TARGET'!$S$15,
IF(DI947&gt;='PAINEL E TARGET'!$T$16,'PAINEL E TARGET'!$S$16,
IF(DI947&gt;='PAINEL E TARGET'!$T$17,'PAINEL E TARGET'!$S$17,
IF(DI947&gt;='PAINEL E TARGET'!$T$18,'PAINEL E TARGET'!$S$18,'PAINEL E TARGET'!$S$19))))))))</f>
        <v>Não elegível</v>
      </c>
      <c r="DK947" s="17">
        <f>IFERROR(VLOOKUP($BW947,'PAINEL E TARGET'!$G$1:$Q$99,9,0),0)</f>
        <v>0.05</v>
      </c>
      <c r="DL947" s="17">
        <f>VLOOKUP(DJ947,'PAINEL E TARGET'!$S$10:$U$19,3,0)</f>
        <v>0</v>
      </c>
      <c r="DM947" s="16">
        <f t="shared" si="537"/>
        <v>0</v>
      </c>
      <c r="DN947" s="17">
        <f t="shared" si="523"/>
        <v>0.442</v>
      </c>
      <c r="DO947" s="33" t="str">
        <f>IF(DN947&gt;='PAINEL E TARGET'!$T$11,'PAINEL E TARGET'!$S$11,
IF(DN947&gt;='PAINEL E TARGET'!$T$12,'PAINEL E TARGET'!$S$12,
IF(DN947&gt;='PAINEL E TARGET'!$T$13,'PAINEL E TARGET'!$S$13,
IF(DN947&gt;='PAINEL E TARGET'!$T$14,'PAINEL E TARGET'!$S$14,
IF(DN947&gt;='PAINEL E TARGET'!$T$15,'PAINEL E TARGET'!$S$15,
IF(DN947&gt;='PAINEL E TARGET'!$T$16,'PAINEL E TARGET'!$S$16,
IF(DN947&gt;='PAINEL E TARGET'!$T$17,'PAINEL E TARGET'!$S$17,
IF(DN947&gt;='PAINEL E TARGET'!$T$18,'PAINEL E TARGET'!$S$18,'PAINEL E TARGET'!$S$19))))))))</f>
        <v>Não elegível</v>
      </c>
      <c r="DP947" s="17">
        <f>IFERROR(VLOOKUP($BW947,'PAINEL E TARGET'!$G$1:$Q$99,10,0),0)</f>
        <v>0</v>
      </c>
      <c r="DQ947" s="17">
        <f>VLOOKUP(DO947,'PAINEL E TARGET'!$S$10:$U$19,3,0)</f>
        <v>0</v>
      </c>
      <c r="DR947" s="16">
        <f t="shared" si="538"/>
        <v>0</v>
      </c>
      <c r="DS947" s="17">
        <f t="shared" si="524"/>
        <v>0.71299999999999997</v>
      </c>
      <c r="DT947" s="16">
        <f>IF(DS947&gt;=1,VLOOKUP(BO947,'PAINEL E TARGET'!$S$1:$W$8,5,0),0)</f>
        <v>0</v>
      </c>
      <c r="DU947" s="16">
        <f t="shared" si="539"/>
        <v>225</v>
      </c>
    </row>
    <row r="948" spans="2:125" s="32" customFormat="1" x14ac:dyDescent="0.2">
      <c r="B948" s="44">
        <v>43541</v>
      </c>
      <c r="C948" s="65">
        <v>1975</v>
      </c>
      <c r="D948" s="66" t="s">
        <v>938</v>
      </c>
      <c r="E948" s="65">
        <v>211</v>
      </c>
      <c r="F948" s="65" t="s">
        <v>1017</v>
      </c>
      <c r="G948" s="67">
        <v>946830.44432841323</v>
      </c>
      <c r="H948" s="67">
        <v>539121.3990303704</v>
      </c>
      <c r="I948" s="67">
        <v>408303.71</v>
      </c>
      <c r="J948" s="68">
        <v>0.75735021969884553</v>
      </c>
      <c r="K948" s="67">
        <v>28050.626123172744</v>
      </c>
      <c r="L948" s="67">
        <v>386415.92629217322</v>
      </c>
      <c r="M948" s="67">
        <v>19983.52</v>
      </c>
      <c r="N948" s="67">
        <v>350729.83</v>
      </c>
      <c r="O948" s="67">
        <v>729209.87344427232</v>
      </c>
      <c r="P948" s="67" t="s">
        <v>1082</v>
      </c>
      <c r="Q948" s="67" t="s">
        <v>1082</v>
      </c>
      <c r="R948" s="67">
        <v>0</v>
      </c>
      <c r="S948" s="67">
        <v>0</v>
      </c>
      <c r="T948" s="68">
        <v>0.10770649583145267</v>
      </c>
      <c r="U948" s="68">
        <v>0.10524309415886965</v>
      </c>
      <c r="V948" s="68">
        <v>0.97712856913999002</v>
      </c>
      <c r="W948" s="67">
        <v>44640.740000000005</v>
      </c>
      <c r="X948" s="67">
        <v>39015.020000000004</v>
      </c>
      <c r="Y948" s="68">
        <v>0.87397789552771754</v>
      </c>
      <c r="Z948" s="68">
        <v>0.14265450289158446</v>
      </c>
      <c r="AA948" s="68">
        <v>0.11243452656884353</v>
      </c>
      <c r="AB948" s="68">
        <v>0.78815967452700941</v>
      </c>
      <c r="AC948" s="67">
        <v>59125.52</v>
      </c>
      <c r="AD948" s="67">
        <v>41680.979999999996</v>
      </c>
      <c r="AE948" s="68">
        <v>0.70495752088100028</v>
      </c>
      <c r="AF948" s="43">
        <v>80</v>
      </c>
      <c r="AG948" s="43">
        <v>68</v>
      </c>
      <c r="AH948" s="43">
        <v>16</v>
      </c>
      <c r="AI948" s="43">
        <v>14</v>
      </c>
      <c r="AJ948" s="67">
        <v>18748.82</v>
      </c>
      <c r="AK948" s="67">
        <v>17244.5</v>
      </c>
      <c r="AL948" s="68">
        <v>0.91976455051571249</v>
      </c>
      <c r="AM948" s="67">
        <v>6493.96</v>
      </c>
      <c r="AN948" s="67">
        <v>3763.7300000000005</v>
      </c>
      <c r="AO948" s="68">
        <v>0.57957394255585193</v>
      </c>
      <c r="AP948" s="67">
        <v>4541.3600000000006</v>
      </c>
      <c r="AQ948" s="67">
        <v>5351.7599999999993</v>
      </c>
      <c r="AR948" s="68">
        <v>1.1784487466309648</v>
      </c>
      <c r="AS948" s="67">
        <v>14856.6</v>
      </c>
      <c r="AT948" s="67">
        <v>12655.03</v>
      </c>
      <c r="AU948" s="68">
        <v>0.85181198928422386</v>
      </c>
      <c r="AV948" s="43">
        <v>1002.1500000000001</v>
      </c>
      <c r="AW948" s="43">
        <v>1289.74</v>
      </c>
      <c r="AX948" s="69">
        <v>1.2869730080327295</v>
      </c>
      <c r="AY948" s="43">
        <v>28050.626123172744</v>
      </c>
      <c r="AZ948" s="43">
        <v>19983.52</v>
      </c>
      <c r="BA948" s="43">
        <v>16076.077394687794</v>
      </c>
      <c r="BB948" s="43">
        <v>16376.18</v>
      </c>
      <c r="BC948" s="43">
        <v>49328.579731451006</v>
      </c>
      <c r="BD948" s="43">
        <v>28322.820885945872</v>
      </c>
      <c r="BE948" s="43">
        <v>79024.650000000023</v>
      </c>
      <c r="BF948" s="43">
        <v>104666.22</v>
      </c>
      <c r="BG948" s="43">
        <v>1766.6900000000003</v>
      </c>
      <c r="BH948" s="43">
        <v>30</v>
      </c>
      <c r="BI948" s="44">
        <v>43173</v>
      </c>
      <c r="BJ948" s="44">
        <v>43541</v>
      </c>
      <c r="BK948" s="44">
        <v>43172</v>
      </c>
      <c r="BL948" s="43">
        <f t="shared" si="525"/>
        <v>408303.71</v>
      </c>
      <c r="BM948" s="43">
        <f t="shared" si="526"/>
        <v>370713.35000000003</v>
      </c>
      <c r="BO948" s="16" t="str">
        <f>IFERROR(VLOOKUP($C948,'PORTE LOJA'!A:B,2,0),"PORTE 1")</f>
        <v>PORTE 1</v>
      </c>
      <c r="BP948" s="16">
        <f>VLOOKUP(BO948,'PAINEL E TARGET'!$S$1:$W$8,3,0)</f>
        <v>1650</v>
      </c>
      <c r="BQ948" s="16">
        <f t="shared" si="504"/>
        <v>1</v>
      </c>
      <c r="BR948" s="16">
        <f t="shared" si="505"/>
        <v>1</v>
      </c>
      <c r="BS948" s="16">
        <f t="shared" si="506"/>
        <v>1</v>
      </c>
      <c r="BT948" s="16">
        <f t="shared" si="507"/>
        <v>1</v>
      </c>
      <c r="BU948" s="16">
        <f t="shared" si="508"/>
        <v>1</v>
      </c>
      <c r="BV948" s="16">
        <f t="shared" si="509"/>
        <v>1</v>
      </c>
      <c r="BW948" s="17" t="str">
        <f t="shared" si="527"/>
        <v>111111</v>
      </c>
      <c r="BY948" s="17">
        <f t="shared" si="510"/>
        <v>0.75700000000000001</v>
      </c>
      <c r="BZ948" s="17">
        <f t="shared" si="511"/>
        <v>0.89400000000000002</v>
      </c>
      <c r="CA948" s="17" t="str">
        <f t="shared" si="528"/>
        <v>Sem Retira</v>
      </c>
      <c r="CB948" s="17">
        <f t="shared" si="529"/>
        <v>0.89400000000000002</v>
      </c>
      <c r="CC948" s="33" t="str">
        <f>IF(CB948&gt;='PAINEL E TARGET'!$T$11,'PAINEL E TARGET'!$S$11,
IF(CB948&gt;='PAINEL E TARGET'!$T$12,'PAINEL E TARGET'!$S$12,
IF(CB948&gt;='PAINEL E TARGET'!$T$13,'PAINEL E TARGET'!$S$13,
IF(CB948&gt;='PAINEL E TARGET'!$T$14,'PAINEL E TARGET'!$S$14,
IF(CB948&gt;='PAINEL E TARGET'!$T$15,'PAINEL E TARGET'!$S$15,
IF(CB948&gt;='PAINEL E TARGET'!$T$16,'PAINEL E TARGET'!$S$16,
IF(CB948&gt;='PAINEL E TARGET'!$T$17,'PAINEL E TARGET'!$S$17,
IF(CB948&gt;='PAINEL E TARGET'!$T$18,'PAINEL E TARGET'!$S$18,'PAINEL E TARGET'!$S$19))))))))</f>
        <v>Não elegível</v>
      </c>
      <c r="CD948" s="17">
        <f>IFERROR(VLOOKUP($BW948,'PAINEL E TARGET'!$G$1:$Q$99,4,0),0)</f>
        <v>0.25</v>
      </c>
      <c r="CE948" s="17">
        <f>VLOOKUP(CC948,'PAINEL E TARGET'!$S$10:$U$19,3,0)</f>
        <v>0</v>
      </c>
      <c r="CF948" s="16">
        <f t="shared" si="530"/>
        <v>0</v>
      </c>
      <c r="CG948" s="17">
        <f t="shared" si="512"/>
        <v>0.92</v>
      </c>
      <c r="CH948" s="17">
        <f t="shared" si="513"/>
        <v>0.57999999999999996</v>
      </c>
      <c r="CI948" s="17">
        <f t="shared" si="514"/>
        <v>1.1779999999999999</v>
      </c>
      <c r="CJ948" s="17">
        <f t="shared" si="515"/>
        <v>0.85199999999999998</v>
      </c>
      <c r="CK948" s="17">
        <f t="shared" si="516"/>
        <v>1.2869999999999999</v>
      </c>
      <c r="CL948" s="17">
        <f t="shared" si="517"/>
        <v>0.874</v>
      </c>
      <c r="CM948" s="16">
        <f t="shared" si="518"/>
        <v>4</v>
      </c>
      <c r="CN948" s="17" t="str">
        <f t="shared" si="531"/>
        <v>não ok</v>
      </c>
      <c r="CO948" s="17">
        <f t="shared" si="532"/>
        <v>0</v>
      </c>
      <c r="CP948" s="33" t="str">
        <f>IF(CO948&gt;='PAINEL E TARGET'!$T$11,'PAINEL E TARGET'!$S$11,
IF(CO948&gt;='PAINEL E TARGET'!$T$12,'PAINEL E TARGET'!$S$12,
IF(CO948&gt;='PAINEL E TARGET'!$T$13,'PAINEL E TARGET'!$S$13,
IF(CO948&gt;='PAINEL E TARGET'!$T$14,'PAINEL E TARGET'!$S$14,
IF(CO948&gt;='PAINEL E TARGET'!$T$15,'PAINEL E TARGET'!$S$15,
IF(CO948&gt;='PAINEL E TARGET'!$T$16,'PAINEL E TARGET'!$S$16,
IF(CO948&gt;='PAINEL E TARGET'!$T$17,'PAINEL E TARGET'!$S$17,
IF(CO948&gt;='PAINEL E TARGET'!$T$18,'PAINEL E TARGET'!$S$18,'PAINEL E TARGET'!$S$19))))))))</f>
        <v>Não elegível</v>
      </c>
      <c r="CQ948" s="17">
        <f>IFERROR(VLOOKUP($BW948,'PAINEL E TARGET'!$G$1:$Q$99,5,0),0)</f>
        <v>0.25</v>
      </c>
      <c r="CR948" s="17">
        <f>VLOOKUP(CP948,'PAINEL E TARGET'!$S$10:$U$19,3,0)</f>
        <v>0</v>
      </c>
      <c r="CS948" s="16">
        <f t="shared" si="533"/>
        <v>0</v>
      </c>
      <c r="CT948" s="17">
        <f t="shared" si="519"/>
        <v>0.70499999999999996</v>
      </c>
      <c r="CU948" s="33" t="str">
        <f>IF(CT948&gt;='PAINEL E TARGET'!$T$11,'PAINEL E TARGET'!$S$11,
IF(CT948&gt;='PAINEL E TARGET'!$T$12,'PAINEL E TARGET'!$S$12,
IF(CT948&gt;='PAINEL E TARGET'!$T$13,'PAINEL E TARGET'!$S$13,
IF(CT948&gt;='PAINEL E TARGET'!$T$14,'PAINEL E TARGET'!$S$14,
IF(CT948&gt;='PAINEL E TARGET'!$T$15,'PAINEL E TARGET'!$S$15,
IF(CT948&gt;='PAINEL E TARGET'!$T$16,'PAINEL E TARGET'!$S$16,
IF(CT948&gt;='PAINEL E TARGET'!$T$17,'PAINEL E TARGET'!$S$17,
IF(CT948&gt;='PAINEL E TARGET'!$T$18,'PAINEL E TARGET'!$S$18,'PAINEL E TARGET'!$S$19))))))))</f>
        <v>Não elegível</v>
      </c>
      <c r="CV948" s="17">
        <f>IFERROR(VLOOKUP($BW948,'PAINEL E TARGET'!$G$1:$Q$99,6,0),0)</f>
        <v>0.2</v>
      </c>
      <c r="CW948" s="17">
        <f>VLOOKUP(CU948,'PAINEL E TARGET'!$S$10:$U$19,3,0)</f>
        <v>0</v>
      </c>
      <c r="CX948" s="16">
        <f t="shared" si="534"/>
        <v>0</v>
      </c>
      <c r="CY948" s="17">
        <f t="shared" si="520"/>
        <v>0.71199999999999997</v>
      </c>
      <c r="CZ948" s="33" t="str">
        <f>IF(CY948&gt;='PAINEL E TARGET'!$T$11,'PAINEL E TARGET'!$S$11,
IF(CY948&gt;='PAINEL E TARGET'!$T$12,'PAINEL E TARGET'!$S$12,
IF(CY948&gt;='PAINEL E TARGET'!$T$13,'PAINEL E TARGET'!$S$13,
IF(CY948&gt;='PAINEL E TARGET'!$T$14,'PAINEL E TARGET'!$S$14,
IF(CY948&gt;='PAINEL E TARGET'!$T$15,'PAINEL E TARGET'!$S$15,
IF(CY948&gt;='PAINEL E TARGET'!$T$16,'PAINEL E TARGET'!$S$16,
IF(CY948&gt;='PAINEL E TARGET'!$T$17,'PAINEL E TARGET'!$S$17,
IF(CY948&gt;='PAINEL E TARGET'!$T$18,'PAINEL E TARGET'!$S$18,'PAINEL E TARGET'!$S$19))))))))</f>
        <v>Não elegível</v>
      </c>
      <c r="DA948" s="17">
        <f>IFERROR(VLOOKUP($BW948,'PAINEL E TARGET'!$G$1:$Q$99,7,0),0)</f>
        <v>0.15</v>
      </c>
      <c r="DB948" s="17">
        <f>VLOOKUP(CZ948,'PAINEL E TARGET'!$S$10:$U$19,3,0)</f>
        <v>0</v>
      </c>
      <c r="DC948" s="16">
        <f t="shared" si="535"/>
        <v>0</v>
      </c>
      <c r="DD948" s="17">
        <f t="shared" si="521"/>
        <v>1.0189999999999999</v>
      </c>
      <c r="DE948" s="33" t="str">
        <f>IF(DD948&gt;='PAINEL E TARGET'!$T$11,'PAINEL E TARGET'!$S$11,
IF(DD948&gt;='PAINEL E TARGET'!$T$12,'PAINEL E TARGET'!$S$12,
IF(DD948&gt;='PAINEL E TARGET'!$T$13,'PAINEL E TARGET'!$S$13,
IF(DD948&gt;='PAINEL E TARGET'!$T$14,'PAINEL E TARGET'!$S$14,
IF(DD948&gt;='PAINEL E TARGET'!$T$15,'PAINEL E TARGET'!$S$15,
IF(DD948&gt;='PAINEL E TARGET'!$T$16,'PAINEL E TARGET'!$S$16,
IF(DD948&gt;='PAINEL E TARGET'!$T$17,'PAINEL E TARGET'!$S$17,
IF(DD948&gt;='PAINEL E TARGET'!$T$18,'PAINEL E TARGET'!$S$18,'PAINEL E TARGET'!$S$19))))))))</f>
        <v>2. Fx de 100% a 104,9%</v>
      </c>
      <c r="DF948" s="17">
        <f>IFERROR(VLOOKUP($BW948,'PAINEL E TARGET'!$G$1:$Q$99,8,0),0)</f>
        <v>0.1</v>
      </c>
      <c r="DG948" s="17">
        <f>VLOOKUP(DE948,'PAINEL E TARGET'!$S$10:$U$19,3,0)</f>
        <v>1</v>
      </c>
      <c r="DH948" s="16">
        <f t="shared" si="536"/>
        <v>165</v>
      </c>
      <c r="DI948" s="17">
        <f t="shared" si="522"/>
        <v>0.875</v>
      </c>
      <c r="DJ948" s="33" t="str">
        <f>IF(DI948&gt;='PAINEL E TARGET'!$T$11,'PAINEL E TARGET'!$S$11,
IF(DI948&gt;='PAINEL E TARGET'!$T$12,'PAINEL E TARGET'!$S$12,
IF(DI948&gt;='PAINEL E TARGET'!$T$13,'PAINEL E TARGET'!$S$13,
IF(DI948&gt;='PAINEL E TARGET'!$T$14,'PAINEL E TARGET'!$S$14,
IF(DI948&gt;='PAINEL E TARGET'!$T$15,'PAINEL E TARGET'!$S$15,
IF(DI948&gt;='PAINEL E TARGET'!$T$16,'PAINEL E TARGET'!$S$16,
IF(DI948&gt;='PAINEL E TARGET'!$T$17,'PAINEL E TARGET'!$S$17,
IF(DI948&gt;='PAINEL E TARGET'!$T$18,'PAINEL E TARGET'!$S$18,'PAINEL E TARGET'!$S$19))))))))</f>
        <v>Não elegível</v>
      </c>
      <c r="DK948" s="17">
        <f>IFERROR(VLOOKUP($BW948,'PAINEL E TARGET'!$G$1:$Q$99,9,0),0)</f>
        <v>0.05</v>
      </c>
      <c r="DL948" s="17">
        <f>VLOOKUP(DJ948,'PAINEL E TARGET'!$S$10:$U$19,3,0)</f>
        <v>0</v>
      </c>
      <c r="DM948" s="16">
        <f t="shared" si="537"/>
        <v>0</v>
      </c>
      <c r="DN948" s="17">
        <f t="shared" si="523"/>
        <v>1.2869999999999999</v>
      </c>
      <c r="DO948" s="33" t="str">
        <f>IF(DN948&gt;='PAINEL E TARGET'!$T$11,'PAINEL E TARGET'!$S$11,
IF(DN948&gt;='PAINEL E TARGET'!$T$12,'PAINEL E TARGET'!$S$12,
IF(DN948&gt;='PAINEL E TARGET'!$T$13,'PAINEL E TARGET'!$S$13,
IF(DN948&gt;='PAINEL E TARGET'!$T$14,'PAINEL E TARGET'!$S$14,
IF(DN948&gt;='PAINEL E TARGET'!$T$15,'PAINEL E TARGET'!$S$15,
IF(DN948&gt;='PAINEL E TARGET'!$T$16,'PAINEL E TARGET'!$S$16,
IF(DN948&gt;='PAINEL E TARGET'!$T$17,'PAINEL E TARGET'!$S$17,
IF(DN948&gt;='PAINEL E TARGET'!$T$18,'PAINEL E TARGET'!$S$18,'PAINEL E TARGET'!$S$19))))))))</f>
        <v>7. Fx de 125% a 129,9%</v>
      </c>
      <c r="DP948" s="17">
        <f>IFERROR(VLOOKUP($BW948,'PAINEL E TARGET'!$G$1:$Q$99,10,0),0)</f>
        <v>0</v>
      </c>
      <c r="DQ948" s="17">
        <f>VLOOKUP(DO948,'PAINEL E TARGET'!$S$10:$U$19,3,0)</f>
        <v>1.5</v>
      </c>
      <c r="DR948" s="16">
        <f t="shared" si="538"/>
        <v>0</v>
      </c>
      <c r="DS948" s="17">
        <f t="shared" si="524"/>
        <v>0.85</v>
      </c>
      <c r="DT948" s="16">
        <f>IF(DS948&gt;=1,VLOOKUP(BO948,'PAINEL E TARGET'!$S$1:$W$8,5,0),0)</f>
        <v>0</v>
      </c>
      <c r="DU948" s="16">
        <f t="shared" si="539"/>
        <v>165</v>
      </c>
    </row>
    <row r="949" spans="2:125" s="32" customFormat="1" x14ac:dyDescent="0.2">
      <c r="B949" s="44">
        <v>43541</v>
      </c>
      <c r="C949" s="65">
        <v>1980</v>
      </c>
      <c r="D949" s="66" t="s">
        <v>939</v>
      </c>
      <c r="E949" s="65">
        <v>511</v>
      </c>
      <c r="F949" s="65" t="s">
        <v>944</v>
      </c>
      <c r="G949" s="67">
        <v>1377948.6188594527</v>
      </c>
      <c r="H949" s="67">
        <v>860244.93563357892</v>
      </c>
      <c r="I949" s="67">
        <v>698396.19000000006</v>
      </c>
      <c r="J949" s="68">
        <v>0.81185736883835802</v>
      </c>
      <c r="K949" s="67">
        <v>99168.98615115443</v>
      </c>
      <c r="L949" s="67">
        <v>642168.49439976213</v>
      </c>
      <c r="M949" s="67">
        <v>76079.850000000006</v>
      </c>
      <c r="N949" s="67">
        <v>588795.36</v>
      </c>
      <c r="O949" s="67">
        <v>1196799.5394440209</v>
      </c>
      <c r="P949" s="67" t="s">
        <v>1082</v>
      </c>
      <c r="Q949" s="67" t="s">
        <v>1082</v>
      </c>
      <c r="R949" s="67">
        <v>0</v>
      </c>
      <c r="S949" s="67">
        <v>0</v>
      </c>
      <c r="T949" s="68">
        <v>0.10691134885167385</v>
      </c>
      <c r="U949" s="68">
        <v>8.8177388956944242E-2</v>
      </c>
      <c r="V949" s="68">
        <v>0.82477108280879852</v>
      </c>
      <c r="W949" s="67">
        <v>79257.39</v>
      </c>
      <c r="X949" s="67">
        <v>58626.959999999992</v>
      </c>
      <c r="Y949" s="68">
        <v>0.73970338917292122</v>
      </c>
      <c r="Z949" s="68">
        <v>0.14927641310912967</v>
      </c>
      <c r="AA949" s="68">
        <v>0.11937441614043631</v>
      </c>
      <c r="AB949" s="68">
        <v>0.79968706143258361</v>
      </c>
      <c r="AC949" s="67">
        <v>110664.19999999998</v>
      </c>
      <c r="AD949" s="67">
        <v>79369.09</v>
      </c>
      <c r="AE949" s="68">
        <v>0.71720655821846635</v>
      </c>
      <c r="AF949" s="43">
        <v>80</v>
      </c>
      <c r="AG949" s="43">
        <v>76</v>
      </c>
      <c r="AH949" s="43">
        <v>25</v>
      </c>
      <c r="AI949" s="43">
        <v>8</v>
      </c>
      <c r="AJ949" s="67">
        <v>43198.039999999994</v>
      </c>
      <c r="AK949" s="67">
        <v>37137.5</v>
      </c>
      <c r="AL949" s="68">
        <v>0.85970335691156374</v>
      </c>
      <c r="AM949" s="67">
        <v>5788.5800000000008</v>
      </c>
      <c r="AN949" s="67">
        <v>4204.3999999999996</v>
      </c>
      <c r="AO949" s="68">
        <v>0.72632666387956957</v>
      </c>
      <c r="AP949" s="67">
        <v>3451.9699999999993</v>
      </c>
      <c r="AQ949" s="67">
        <v>1924.8600000000001</v>
      </c>
      <c r="AR949" s="68">
        <v>0.55761203023201256</v>
      </c>
      <c r="AS949" s="67">
        <v>26818.800000000003</v>
      </c>
      <c r="AT949" s="67">
        <v>15360.199999999999</v>
      </c>
      <c r="AU949" s="68">
        <v>0.57274001819619058</v>
      </c>
      <c r="AV949" s="43">
        <v>1681.1599999999999</v>
      </c>
      <c r="AW949" s="43">
        <v>319.94</v>
      </c>
      <c r="AX949" s="69">
        <v>0.19030907230721647</v>
      </c>
      <c r="AY949" s="43">
        <v>99168.98615115443</v>
      </c>
      <c r="AZ949" s="43">
        <v>76079.849999999991</v>
      </c>
      <c r="BA949" s="43">
        <v>20972.053779765465</v>
      </c>
      <c r="BB949" s="43">
        <v>19105.749999999996</v>
      </c>
      <c r="BC949" s="43">
        <v>160257.7873378222</v>
      </c>
      <c r="BD949" s="43">
        <v>34067.783158826904</v>
      </c>
      <c r="BE949" s="43">
        <v>128514.13</v>
      </c>
      <c r="BF949" s="43">
        <v>179439.86</v>
      </c>
      <c r="BG949" s="43">
        <v>2736.8099999999995</v>
      </c>
      <c r="BH949" s="43">
        <v>59</v>
      </c>
      <c r="BI949" s="44">
        <v>43173</v>
      </c>
      <c r="BJ949" s="44">
        <v>43541</v>
      </c>
      <c r="BK949" s="44">
        <v>43172</v>
      </c>
      <c r="BL949" s="43">
        <f t="shared" si="525"/>
        <v>698396.19000000006</v>
      </c>
      <c r="BM949" s="43">
        <f t="shared" si="526"/>
        <v>664875.21</v>
      </c>
      <c r="BO949" s="16" t="str">
        <f>IFERROR(VLOOKUP($C949,'PORTE LOJA'!A:B,2,0),"PORTE 1")</f>
        <v>PORTE 2</v>
      </c>
      <c r="BP949" s="16">
        <f>VLOOKUP(BO949,'PAINEL E TARGET'!$S$1:$W$8,3,0)</f>
        <v>1875</v>
      </c>
      <c r="BQ949" s="16">
        <f t="shared" si="504"/>
        <v>1</v>
      </c>
      <c r="BR949" s="16">
        <f t="shared" si="505"/>
        <v>1</v>
      </c>
      <c r="BS949" s="16">
        <f t="shared" si="506"/>
        <v>1</v>
      </c>
      <c r="BT949" s="16">
        <f t="shared" si="507"/>
        <v>1</v>
      </c>
      <c r="BU949" s="16">
        <f t="shared" si="508"/>
        <v>1</v>
      </c>
      <c r="BV949" s="16">
        <f t="shared" si="509"/>
        <v>1</v>
      </c>
      <c r="BW949" s="17" t="str">
        <f t="shared" si="527"/>
        <v>111111</v>
      </c>
      <c r="BY949" s="17">
        <f t="shared" si="510"/>
        <v>0.81200000000000006</v>
      </c>
      <c r="BZ949" s="17">
        <f t="shared" si="511"/>
        <v>0.89700000000000002</v>
      </c>
      <c r="CA949" s="17" t="str">
        <f t="shared" si="528"/>
        <v>Sem Retira</v>
      </c>
      <c r="CB949" s="17">
        <f t="shared" si="529"/>
        <v>0.89700000000000002</v>
      </c>
      <c r="CC949" s="33" t="str">
        <f>IF(CB949&gt;='PAINEL E TARGET'!$T$11,'PAINEL E TARGET'!$S$11,
IF(CB949&gt;='PAINEL E TARGET'!$T$12,'PAINEL E TARGET'!$S$12,
IF(CB949&gt;='PAINEL E TARGET'!$T$13,'PAINEL E TARGET'!$S$13,
IF(CB949&gt;='PAINEL E TARGET'!$T$14,'PAINEL E TARGET'!$S$14,
IF(CB949&gt;='PAINEL E TARGET'!$T$15,'PAINEL E TARGET'!$S$15,
IF(CB949&gt;='PAINEL E TARGET'!$T$16,'PAINEL E TARGET'!$S$16,
IF(CB949&gt;='PAINEL E TARGET'!$T$17,'PAINEL E TARGET'!$S$17,
IF(CB949&gt;='PAINEL E TARGET'!$T$18,'PAINEL E TARGET'!$S$18,'PAINEL E TARGET'!$S$19))))))))</f>
        <v>Não elegível</v>
      </c>
      <c r="CD949" s="17">
        <f>IFERROR(VLOOKUP($BW949,'PAINEL E TARGET'!$G$1:$Q$99,4,0),0)</f>
        <v>0.25</v>
      </c>
      <c r="CE949" s="17">
        <f>VLOOKUP(CC949,'PAINEL E TARGET'!$S$10:$U$19,3,0)</f>
        <v>0</v>
      </c>
      <c r="CF949" s="16">
        <f t="shared" si="530"/>
        <v>0</v>
      </c>
      <c r="CG949" s="17">
        <f t="shared" si="512"/>
        <v>0.86</v>
      </c>
      <c r="CH949" s="17">
        <f t="shared" si="513"/>
        <v>0.72599999999999998</v>
      </c>
      <c r="CI949" s="17">
        <f t="shared" si="514"/>
        <v>0.55800000000000005</v>
      </c>
      <c r="CJ949" s="17">
        <f t="shared" si="515"/>
        <v>0.57299999999999995</v>
      </c>
      <c r="CK949" s="17">
        <f t="shared" si="516"/>
        <v>0.19</v>
      </c>
      <c r="CL949" s="17">
        <f t="shared" si="517"/>
        <v>0.74</v>
      </c>
      <c r="CM949" s="16">
        <f t="shared" si="518"/>
        <v>2</v>
      </c>
      <c r="CN949" s="17" t="str">
        <f t="shared" si="531"/>
        <v>não ok</v>
      </c>
      <c r="CO949" s="17">
        <f t="shared" si="532"/>
        <v>0</v>
      </c>
      <c r="CP949" s="33" t="str">
        <f>IF(CO949&gt;='PAINEL E TARGET'!$T$11,'PAINEL E TARGET'!$S$11,
IF(CO949&gt;='PAINEL E TARGET'!$T$12,'PAINEL E TARGET'!$S$12,
IF(CO949&gt;='PAINEL E TARGET'!$T$13,'PAINEL E TARGET'!$S$13,
IF(CO949&gt;='PAINEL E TARGET'!$T$14,'PAINEL E TARGET'!$S$14,
IF(CO949&gt;='PAINEL E TARGET'!$T$15,'PAINEL E TARGET'!$S$15,
IF(CO949&gt;='PAINEL E TARGET'!$T$16,'PAINEL E TARGET'!$S$16,
IF(CO949&gt;='PAINEL E TARGET'!$T$17,'PAINEL E TARGET'!$S$17,
IF(CO949&gt;='PAINEL E TARGET'!$T$18,'PAINEL E TARGET'!$S$18,'PAINEL E TARGET'!$S$19))))))))</f>
        <v>Não elegível</v>
      </c>
      <c r="CQ949" s="17">
        <f>IFERROR(VLOOKUP($BW949,'PAINEL E TARGET'!$G$1:$Q$99,5,0),0)</f>
        <v>0.25</v>
      </c>
      <c r="CR949" s="17">
        <f>VLOOKUP(CP949,'PAINEL E TARGET'!$S$10:$U$19,3,0)</f>
        <v>0</v>
      </c>
      <c r="CS949" s="16">
        <f t="shared" si="533"/>
        <v>0</v>
      </c>
      <c r="CT949" s="17">
        <f t="shared" si="519"/>
        <v>0.71699999999999997</v>
      </c>
      <c r="CU949" s="33" t="str">
        <f>IF(CT949&gt;='PAINEL E TARGET'!$T$11,'PAINEL E TARGET'!$S$11,
IF(CT949&gt;='PAINEL E TARGET'!$T$12,'PAINEL E TARGET'!$S$12,
IF(CT949&gt;='PAINEL E TARGET'!$T$13,'PAINEL E TARGET'!$S$13,
IF(CT949&gt;='PAINEL E TARGET'!$T$14,'PAINEL E TARGET'!$S$14,
IF(CT949&gt;='PAINEL E TARGET'!$T$15,'PAINEL E TARGET'!$S$15,
IF(CT949&gt;='PAINEL E TARGET'!$T$16,'PAINEL E TARGET'!$S$16,
IF(CT949&gt;='PAINEL E TARGET'!$T$17,'PAINEL E TARGET'!$S$17,
IF(CT949&gt;='PAINEL E TARGET'!$T$18,'PAINEL E TARGET'!$S$18,'PAINEL E TARGET'!$S$19))))))))</f>
        <v>Não elegível</v>
      </c>
      <c r="CV949" s="17">
        <f>IFERROR(VLOOKUP($BW949,'PAINEL E TARGET'!$G$1:$Q$99,6,0),0)</f>
        <v>0.2</v>
      </c>
      <c r="CW949" s="17">
        <f>VLOOKUP(CU949,'PAINEL E TARGET'!$S$10:$U$19,3,0)</f>
        <v>0</v>
      </c>
      <c r="CX949" s="16">
        <f t="shared" si="534"/>
        <v>0</v>
      </c>
      <c r="CY949" s="17">
        <f t="shared" si="520"/>
        <v>0.76700000000000002</v>
      </c>
      <c r="CZ949" s="33" t="str">
        <f>IF(CY949&gt;='PAINEL E TARGET'!$T$11,'PAINEL E TARGET'!$S$11,
IF(CY949&gt;='PAINEL E TARGET'!$T$12,'PAINEL E TARGET'!$S$12,
IF(CY949&gt;='PAINEL E TARGET'!$T$13,'PAINEL E TARGET'!$S$13,
IF(CY949&gt;='PAINEL E TARGET'!$T$14,'PAINEL E TARGET'!$S$14,
IF(CY949&gt;='PAINEL E TARGET'!$T$15,'PAINEL E TARGET'!$S$15,
IF(CY949&gt;='PAINEL E TARGET'!$T$16,'PAINEL E TARGET'!$S$16,
IF(CY949&gt;='PAINEL E TARGET'!$T$17,'PAINEL E TARGET'!$S$17,
IF(CY949&gt;='PAINEL E TARGET'!$T$18,'PAINEL E TARGET'!$S$18,'PAINEL E TARGET'!$S$19))))))))</f>
        <v>Não elegível</v>
      </c>
      <c r="DA949" s="17">
        <f>IFERROR(VLOOKUP($BW949,'PAINEL E TARGET'!$G$1:$Q$99,7,0),0)</f>
        <v>0.15</v>
      </c>
      <c r="DB949" s="17">
        <f>VLOOKUP(CZ949,'PAINEL E TARGET'!$S$10:$U$19,3,0)</f>
        <v>0</v>
      </c>
      <c r="DC949" s="16">
        <f t="shared" si="535"/>
        <v>0</v>
      </c>
      <c r="DD949" s="17">
        <f t="shared" si="521"/>
        <v>0.91100000000000003</v>
      </c>
      <c r="DE949" s="33" t="str">
        <f>IF(DD949&gt;='PAINEL E TARGET'!$T$11,'PAINEL E TARGET'!$S$11,
IF(DD949&gt;='PAINEL E TARGET'!$T$12,'PAINEL E TARGET'!$S$12,
IF(DD949&gt;='PAINEL E TARGET'!$T$13,'PAINEL E TARGET'!$S$13,
IF(DD949&gt;='PAINEL E TARGET'!$T$14,'PAINEL E TARGET'!$S$14,
IF(DD949&gt;='PAINEL E TARGET'!$T$15,'PAINEL E TARGET'!$S$15,
IF(DD949&gt;='PAINEL E TARGET'!$T$16,'PAINEL E TARGET'!$S$16,
IF(DD949&gt;='PAINEL E TARGET'!$T$17,'PAINEL E TARGET'!$S$17,
IF(DD949&gt;='PAINEL E TARGET'!$T$18,'PAINEL E TARGET'!$S$18,'PAINEL E TARGET'!$S$19))))))))</f>
        <v>1. Fx de 90% a 99,9%</v>
      </c>
      <c r="DF949" s="17">
        <f>IFERROR(VLOOKUP($BW949,'PAINEL E TARGET'!$G$1:$Q$99,8,0),0)</f>
        <v>0.1</v>
      </c>
      <c r="DG949" s="17">
        <f>VLOOKUP(DE949,'PAINEL E TARGET'!$S$10:$U$19,3,0)</f>
        <v>0.5</v>
      </c>
      <c r="DH949" s="16">
        <f t="shared" si="536"/>
        <v>93.75</v>
      </c>
      <c r="DI949" s="17">
        <f t="shared" si="522"/>
        <v>0.32</v>
      </c>
      <c r="DJ949" s="33" t="str">
        <f>IF(DI949&gt;='PAINEL E TARGET'!$T$11,'PAINEL E TARGET'!$S$11,
IF(DI949&gt;='PAINEL E TARGET'!$T$12,'PAINEL E TARGET'!$S$12,
IF(DI949&gt;='PAINEL E TARGET'!$T$13,'PAINEL E TARGET'!$S$13,
IF(DI949&gt;='PAINEL E TARGET'!$T$14,'PAINEL E TARGET'!$S$14,
IF(DI949&gt;='PAINEL E TARGET'!$T$15,'PAINEL E TARGET'!$S$15,
IF(DI949&gt;='PAINEL E TARGET'!$T$16,'PAINEL E TARGET'!$S$16,
IF(DI949&gt;='PAINEL E TARGET'!$T$17,'PAINEL E TARGET'!$S$17,
IF(DI949&gt;='PAINEL E TARGET'!$T$18,'PAINEL E TARGET'!$S$18,'PAINEL E TARGET'!$S$19))))))))</f>
        <v>Não elegível</v>
      </c>
      <c r="DK949" s="17">
        <f>IFERROR(VLOOKUP($BW949,'PAINEL E TARGET'!$G$1:$Q$99,9,0),0)</f>
        <v>0.05</v>
      </c>
      <c r="DL949" s="17">
        <f>VLOOKUP(DJ949,'PAINEL E TARGET'!$S$10:$U$19,3,0)</f>
        <v>0</v>
      </c>
      <c r="DM949" s="16">
        <f t="shared" si="537"/>
        <v>0</v>
      </c>
      <c r="DN949" s="17">
        <f t="shared" si="523"/>
        <v>0.19</v>
      </c>
      <c r="DO949" s="33" t="str">
        <f>IF(DN949&gt;='PAINEL E TARGET'!$T$11,'PAINEL E TARGET'!$S$11,
IF(DN949&gt;='PAINEL E TARGET'!$T$12,'PAINEL E TARGET'!$S$12,
IF(DN949&gt;='PAINEL E TARGET'!$T$13,'PAINEL E TARGET'!$S$13,
IF(DN949&gt;='PAINEL E TARGET'!$T$14,'PAINEL E TARGET'!$S$14,
IF(DN949&gt;='PAINEL E TARGET'!$T$15,'PAINEL E TARGET'!$S$15,
IF(DN949&gt;='PAINEL E TARGET'!$T$16,'PAINEL E TARGET'!$S$16,
IF(DN949&gt;='PAINEL E TARGET'!$T$17,'PAINEL E TARGET'!$S$17,
IF(DN949&gt;='PAINEL E TARGET'!$T$18,'PAINEL E TARGET'!$S$18,'PAINEL E TARGET'!$S$19))))))))</f>
        <v>Não elegível</v>
      </c>
      <c r="DP949" s="17">
        <f>IFERROR(VLOOKUP($BW949,'PAINEL E TARGET'!$G$1:$Q$99,10,0),0)</f>
        <v>0</v>
      </c>
      <c r="DQ949" s="17">
        <f>VLOOKUP(DO949,'PAINEL E TARGET'!$S$10:$U$19,3,0)</f>
        <v>0</v>
      </c>
      <c r="DR949" s="16">
        <f t="shared" si="538"/>
        <v>0</v>
      </c>
      <c r="DS949" s="17">
        <f t="shared" si="524"/>
        <v>0.95</v>
      </c>
      <c r="DT949" s="16">
        <f>IF(DS949&gt;=1,VLOOKUP(BO949,'PAINEL E TARGET'!$S$1:$W$8,5,0),0)</f>
        <v>0</v>
      </c>
      <c r="DU949" s="16">
        <f t="shared" si="539"/>
        <v>93.75</v>
      </c>
    </row>
    <row r="950" spans="2:125" s="32" customFormat="1" x14ac:dyDescent="0.2">
      <c r="B950" s="44">
        <v>43541</v>
      </c>
      <c r="C950" s="65">
        <v>1981</v>
      </c>
      <c r="D950" s="66" t="s">
        <v>940</v>
      </c>
      <c r="E950" s="65">
        <v>511</v>
      </c>
      <c r="F950" s="65" t="s">
        <v>944</v>
      </c>
      <c r="G950" s="67">
        <v>1350618.0779272707</v>
      </c>
      <c r="H950" s="67">
        <v>813065.75513504248</v>
      </c>
      <c r="I950" s="67">
        <v>682532.95</v>
      </c>
      <c r="J950" s="68">
        <v>0.83945602885050508</v>
      </c>
      <c r="K950" s="67">
        <v>113828.14873285915</v>
      </c>
      <c r="L950" s="67">
        <v>556740.54753472121</v>
      </c>
      <c r="M950" s="67">
        <v>93411.520000000004</v>
      </c>
      <c r="N950" s="67">
        <v>533256.98</v>
      </c>
      <c r="O950" s="67">
        <v>1117312.5661008039</v>
      </c>
      <c r="P950" s="67" t="s">
        <v>1082</v>
      </c>
      <c r="Q950" s="67" t="s">
        <v>1082</v>
      </c>
      <c r="R950" s="67">
        <v>0</v>
      </c>
      <c r="S950" s="67">
        <v>0</v>
      </c>
      <c r="T950" s="68">
        <v>0.10573435711306688</v>
      </c>
      <c r="U950" s="68">
        <v>9.1840757912676291E-2</v>
      </c>
      <c r="V950" s="68">
        <v>0.86859901001210527</v>
      </c>
      <c r="W950" s="67">
        <v>70902.149999999994</v>
      </c>
      <c r="X950" s="67">
        <v>57553.709999999992</v>
      </c>
      <c r="Y950" s="68">
        <v>0.81173434091913987</v>
      </c>
      <c r="Z950" s="68">
        <v>0.13092932981912703</v>
      </c>
      <c r="AA950" s="68">
        <v>0.10665080501094276</v>
      </c>
      <c r="AB950" s="68">
        <v>0.81456771495184499</v>
      </c>
      <c r="AC950" s="67">
        <v>87797.110000000015</v>
      </c>
      <c r="AD950" s="67">
        <v>66834.7</v>
      </c>
      <c r="AE950" s="68">
        <v>0.76124031873030884</v>
      </c>
      <c r="AF950" s="43">
        <v>80</v>
      </c>
      <c r="AG950" s="43">
        <v>70</v>
      </c>
      <c r="AH950" s="43">
        <v>17</v>
      </c>
      <c r="AI950" s="43">
        <v>18</v>
      </c>
      <c r="AJ950" s="67">
        <v>41641.310000000005</v>
      </c>
      <c r="AK950" s="67">
        <v>42133</v>
      </c>
      <c r="AL950" s="68">
        <v>1.0118077457217363</v>
      </c>
      <c r="AM950" s="67">
        <v>8050.81</v>
      </c>
      <c r="AN950" s="67">
        <v>3540.2000000000003</v>
      </c>
      <c r="AO950" s="68">
        <v>0.43973215117485076</v>
      </c>
      <c r="AP950" s="67">
        <v>3624.0300000000007</v>
      </c>
      <c r="AQ950" s="67">
        <v>1561.95</v>
      </c>
      <c r="AR950" s="68">
        <v>0.43099808776417409</v>
      </c>
      <c r="AS950" s="67">
        <v>17586</v>
      </c>
      <c r="AT950" s="67">
        <v>10318.56</v>
      </c>
      <c r="AU950" s="68">
        <v>0.5867485499829409</v>
      </c>
      <c r="AV950" s="43">
        <v>514.37</v>
      </c>
      <c r="AW950" s="43">
        <v>349.93</v>
      </c>
      <c r="AX950" s="69">
        <v>0.68030794953049367</v>
      </c>
      <c r="AY950" s="43">
        <v>113828.14873285915</v>
      </c>
      <c r="AZ950" s="43">
        <v>93411.520000000004</v>
      </c>
      <c r="BA950" s="43">
        <v>19985.091374808842</v>
      </c>
      <c r="BB950" s="43">
        <v>25354.769999999997</v>
      </c>
      <c r="BC950" s="43">
        <v>189849.33094797705</v>
      </c>
      <c r="BD950" s="43">
        <v>33423.546209194763</v>
      </c>
      <c r="BE950" s="43">
        <v>118745.49</v>
      </c>
      <c r="BF950" s="43">
        <v>147040.98000000004</v>
      </c>
      <c r="BG950" s="43">
        <v>861.59</v>
      </c>
      <c r="BH950" s="43">
        <v>30</v>
      </c>
      <c r="BI950" s="44">
        <v>43173</v>
      </c>
      <c r="BJ950" s="44">
        <v>43541</v>
      </c>
      <c r="BK950" s="44">
        <v>43172</v>
      </c>
      <c r="BL950" s="43">
        <f t="shared" si="525"/>
        <v>682532.95</v>
      </c>
      <c r="BM950" s="43">
        <f t="shared" si="526"/>
        <v>626668.5</v>
      </c>
      <c r="BO950" s="16" t="str">
        <f>IFERROR(VLOOKUP($C950,'PORTE LOJA'!A:B,2,0),"PORTE 1")</f>
        <v>PORTE 2</v>
      </c>
      <c r="BP950" s="16">
        <f>VLOOKUP(BO950,'PAINEL E TARGET'!$S$1:$W$8,3,0)</f>
        <v>1875</v>
      </c>
      <c r="BQ950" s="16">
        <f t="shared" si="504"/>
        <v>1</v>
      </c>
      <c r="BR950" s="16">
        <f t="shared" si="505"/>
        <v>1</v>
      </c>
      <c r="BS950" s="16">
        <f t="shared" si="506"/>
        <v>1</v>
      </c>
      <c r="BT950" s="16">
        <f t="shared" si="507"/>
        <v>1</v>
      </c>
      <c r="BU950" s="16">
        <f t="shared" si="508"/>
        <v>1</v>
      </c>
      <c r="BV950" s="16">
        <f t="shared" si="509"/>
        <v>1</v>
      </c>
      <c r="BW950" s="17" t="str">
        <f t="shared" si="527"/>
        <v>111111</v>
      </c>
      <c r="BY950" s="17">
        <f t="shared" si="510"/>
        <v>0.83899999999999997</v>
      </c>
      <c r="BZ950" s="17">
        <f t="shared" si="511"/>
        <v>0.93500000000000005</v>
      </c>
      <c r="CA950" s="17" t="str">
        <f t="shared" si="528"/>
        <v>Sem Retira</v>
      </c>
      <c r="CB950" s="17">
        <f t="shared" si="529"/>
        <v>0.93500000000000005</v>
      </c>
      <c r="CC950" s="33" t="str">
        <f>IF(CB950&gt;='PAINEL E TARGET'!$T$11,'PAINEL E TARGET'!$S$11,
IF(CB950&gt;='PAINEL E TARGET'!$T$12,'PAINEL E TARGET'!$S$12,
IF(CB950&gt;='PAINEL E TARGET'!$T$13,'PAINEL E TARGET'!$S$13,
IF(CB950&gt;='PAINEL E TARGET'!$T$14,'PAINEL E TARGET'!$S$14,
IF(CB950&gt;='PAINEL E TARGET'!$T$15,'PAINEL E TARGET'!$S$15,
IF(CB950&gt;='PAINEL E TARGET'!$T$16,'PAINEL E TARGET'!$S$16,
IF(CB950&gt;='PAINEL E TARGET'!$T$17,'PAINEL E TARGET'!$S$17,
IF(CB950&gt;='PAINEL E TARGET'!$T$18,'PAINEL E TARGET'!$S$18,'PAINEL E TARGET'!$S$19))))))))</f>
        <v>1. Fx de 90% a 99,9%</v>
      </c>
      <c r="CD950" s="17">
        <f>IFERROR(VLOOKUP($BW950,'PAINEL E TARGET'!$G$1:$Q$99,4,0),0)</f>
        <v>0.25</v>
      </c>
      <c r="CE950" s="17">
        <f>VLOOKUP(CC950,'PAINEL E TARGET'!$S$10:$U$19,3,0)</f>
        <v>0.5</v>
      </c>
      <c r="CF950" s="16">
        <f t="shared" si="530"/>
        <v>234.375</v>
      </c>
      <c r="CG950" s="17">
        <f t="shared" si="512"/>
        <v>1.012</v>
      </c>
      <c r="CH950" s="17">
        <f t="shared" si="513"/>
        <v>0.44</v>
      </c>
      <c r="CI950" s="17">
        <f t="shared" si="514"/>
        <v>0.43099999999999999</v>
      </c>
      <c r="CJ950" s="17">
        <f t="shared" si="515"/>
        <v>0.58699999999999997</v>
      </c>
      <c r="CK950" s="17">
        <f t="shared" si="516"/>
        <v>0.68</v>
      </c>
      <c r="CL950" s="17">
        <f t="shared" si="517"/>
        <v>0.81200000000000006</v>
      </c>
      <c r="CM950" s="16">
        <f t="shared" si="518"/>
        <v>1</v>
      </c>
      <c r="CN950" s="17" t="str">
        <f t="shared" si="531"/>
        <v>não ok</v>
      </c>
      <c r="CO950" s="17">
        <f t="shared" si="532"/>
        <v>0</v>
      </c>
      <c r="CP950" s="33" t="str">
        <f>IF(CO950&gt;='PAINEL E TARGET'!$T$11,'PAINEL E TARGET'!$S$11,
IF(CO950&gt;='PAINEL E TARGET'!$T$12,'PAINEL E TARGET'!$S$12,
IF(CO950&gt;='PAINEL E TARGET'!$T$13,'PAINEL E TARGET'!$S$13,
IF(CO950&gt;='PAINEL E TARGET'!$T$14,'PAINEL E TARGET'!$S$14,
IF(CO950&gt;='PAINEL E TARGET'!$T$15,'PAINEL E TARGET'!$S$15,
IF(CO950&gt;='PAINEL E TARGET'!$T$16,'PAINEL E TARGET'!$S$16,
IF(CO950&gt;='PAINEL E TARGET'!$T$17,'PAINEL E TARGET'!$S$17,
IF(CO950&gt;='PAINEL E TARGET'!$T$18,'PAINEL E TARGET'!$S$18,'PAINEL E TARGET'!$S$19))))))))</f>
        <v>Não elegível</v>
      </c>
      <c r="CQ950" s="17">
        <f>IFERROR(VLOOKUP($BW950,'PAINEL E TARGET'!$G$1:$Q$99,5,0),0)</f>
        <v>0.25</v>
      </c>
      <c r="CR950" s="17">
        <f>VLOOKUP(CP950,'PAINEL E TARGET'!$S$10:$U$19,3,0)</f>
        <v>0</v>
      </c>
      <c r="CS950" s="16">
        <f t="shared" si="533"/>
        <v>0</v>
      </c>
      <c r="CT950" s="17">
        <f t="shared" si="519"/>
        <v>0.76100000000000001</v>
      </c>
      <c r="CU950" s="33" t="str">
        <f>IF(CT950&gt;='PAINEL E TARGET'!$T$11,'PAINEL E TARGET'!$S$11,
IF(CT950&gt;='PAINEL E TARGET'!$T$12,'PAINEL E TARGET'!$S$12,
IF(CT950&gt;='PAINEL E TARGET'!$T$13,'PAINEL E TARGET'!$S$13,
IF(CT950&gt;='PAINEL E TARGET'!$T$14,'PAINEL E TARGET'!$S$14,
IF(CT950&gt;='PAINEL E TARGET'!$T$15,'PAINEL E TARGET'!$S$15,
IF(CT950&gt;='PAINEL E TARGET'!$T$16,'PAINEL E TARGET'!$S$16,
IF(CT950&gt;='PAINEL E TARGET'!$T$17,'PAINEL E TARGET'!$S$17,
IF(CT950&gt;='PAINEL E TARGET'!$T$18,'PAINEL E TARGET'!$S$18,'PAINEL E TARGET'!$S$19))))))))</f>
        <v>Não elegível</v>
      </c>
      <c r="CV950" s="17">
        <f>IFERROR(VLOOKUP($BW950,'PAINEL E TARGET'!$G$1:$Q$99,6,0),0)</f>
        <v>0.2</v>
      </c>
      <c r="CW950" s="17">
        <f>VLOOKUP(CU950,'PAINEL E TARGET'!$S$10:$U$19,3,0)</f>
        <v>0</v>
      </c>
      <c r="CX950" s="16">
        <f t="shared" si="534"/>
        <v>0</v>
      </c>
      <c r="CY950" s="17">
        <f t="shared" si="520"/>
        <v>0.82099999999999995</v>
      </c>
      <c r="CZ950" s="33" t="str">
        <f>IF(CY950&gt;='PAINEL E TARGET'!$T$11,'PAINEL E TARGET'!$S$11,
IF(CY950&gt;='PAINEL E TARGET'!$T$12,'PAINEL E TARGET'!$S$12,
IF(CY950&gt;='PAINEL E TARGET'!$T$13,'PAINEL E TARGET'!$S$13,
IF(CY950&gt;='PAINEL E TARGET'!$T$14,'PAINEL E TARGET'!$S$14,
IF(CY950&gt;='PAINEL E TARGET'!$T$15,'PAINEL E TARGET'!$S$15,
IF(CY950&gt;='PAINEL E TARGET'!$T$16,'PAINEL E TARGET'!$S$16,
IF(CY950&gt;='PAINEL E TARGET'!$T$17,'PAINEL E TARGET'!$S$17,
IF(CY950&gt;='PAINEL E TARGET'!$T$18,'PAINEL E TARGET'!$S$18,'PAINEL E TARGET'!$S$19))))))))</f>
        <v>Não elegível</v>
      </c>
      <c r="DA950" s="17">
        <f>IFERROR(VLOOKUP($BW950,'PAINEL E TARGET'!$G$1:$Q$99,7,0),0)</f>
        <v>0.15</v>
      </c>
      <c r="DB950" s="17">
        <f>VLOOKUP(CZ950,'PAINEL E TARGET'!$S$10:$U$19,3,0)</f>
        <v>0</v>
      </c>
      <c r="DC950" s="16">
        <f t="shared" si="535"/>
        <v>0</v>
      </c>
      <c r="DD950" s="17">
        <f t="shared" si="521"/>
        <v>1.2689999999999999</v>
      </c>
      <c r="DE950" s="33" t="str">
        <f>IF(DD950&gt;='PAINEL E TARGET'!$T$11,'PAINEL E TARGET'!$S$11,
IF(DD950&gt;='PAINEL E TARGET'!$T$12,'PAINEL E TARGET'!$S$12,
IF(DD950&gt;='PAINEL E TARGET'!$T$13,'PAINEL E TARGET'!$S$13,
IF(DD950&gt;='PAINEL E TARGET'!$T$14,'PAINEL E TARGET'!$S$14,
IF(DD950&gt;='PAINEL E TARGET'!$T$15,'PAINEL E TARGET'!$S$15,
IF(DD950&gt;='PAINEL E TARGET'!$T$16,'PAINEL E TARGET'!$S$16,
IF(DD950&gt;='PAINEL E TARGET'!$T$17,'PAINEL E TARGET'!$S$17,
IF(DD950&gt;='PAINEL E TARGET'!$T$18,'PAINEL E TARGET'!$S$18,'PAINEL E TARGET'!$S$19))))))))</f>
        <v>7. Fx de 125% a 129,9%</v>
      </c>
      <c r="DF950" s="17">
        <f>IFERROR(VLOOKUP($BW950,'PAINEL E TARGET'!$G$1:$Q$99,8,0),0)</f>
        <v>0.1</v>
      </c>
      <c r="DG950" s="17">
        <f>VLOOKUP(DE950,'PAINEL E TARGET'!$S$10:$U$19,3,0)</f>
        <v>1.5</v>
      </c>
      <c r="DH950" s="16">
        <f t="shared" si="536"/>
        <v>281.25000000000006</v>
      </c>
      <c r="DI950" s="17">
        <f t="shared" si="522"/>
        <v>1.0589999999999999</v>
      </c>
      <c r="DJ950" s="33" t="str">
        <f>IF(DI950&gt;='PAINEL E TARGET'!$T$11,'PAINEL E TARGET'!$S$11,
IF(DI950&gt;='PAINEL E TARGET'!$T$12,'PAINEL E TARGET'!$S$12,
IF(DI950&gt;='PAINEL E TARGET'!$T$13,'PAINEL E TARGET'!$S$13,
IF(DI950&gt;='PAINEL E TARGET'!$T$14,'PAINEL E TARGET'!$S$14,
IF(DI950&gt;='PAINEL E TARGET'!$T$15,'PAINEL E TARGET'!$S$15,
IF(DI950&gt;='PAINEL E TARGET'!$T$16,'PAINEL E TARGET'!$S$16,
IF(DI950&gt;='PAINEL E TARGET'!$T$17,'PAINEL E TARGET'!$S$17,
IF(DI950&gt;='PAINEL E TARGET'!$T$18,'PAINEL E TARGET'!$S$18,'PAINEL E TARGET'!$S$19))))))))</f>
        <v>3. Fx de 105% a 109,9%</v>
      </c>
      <c r="DK950" s="17">
        <f>IFERROR(VLOOKUP($BW950,'PAINEL E TARGET'!$G$1:$Q$99,9,0),0)</f>
        <v>0.05</v>
      </c>
      <c r="DL950" s="17">
        <f>VLOOKUP(DJ950,'PAINEL E TARGET'!$S$10:$U$19,3,0)</f>
        <v>1.1000000000000001</v>
      </c>
      <c r="DM950" s="16">
        <f t="shared" si="537"/>
        <v>103.12500000000001</v>
      </c>
      <c r="DN950" s="17">
        <f t="shared" si="523"/>
        <v>0.68</v>
      </c>
      <c r="DO950" s="33" t="str">
        <f>IF(DN950&gt;='PAINEL E TARGET'!$T$11,'PAINEL E TARGET'!$S$11,
IF(DN950&gt;='PAINEL E TARGET'!$T$12,'PAINEL E TARGET'!$S$12,
IF(DN950&gt;='PAINEL E TARGET'!$T$13,'PAINEL E TARGET'!$S$13,
IF(DN950&gt;='PAINEL E TARGET'!$T$14,'PAINEL E TARGET'!$S$14,
IF(DN950&gt;='PAINEL E TARGET'!$T$15,'PAINEL E TARGET'!$S$15,
IF(DN950&gt;='PAINEL E TARGET'!$T$16,'PAINEL E TARGET'!$S$16,
IF(DN950&gt;='PAINEL E TARGET'!$T$17,'PAINEL E TARGET'!$S$17,
IF(DN950&gt;='PAINEL E TARGET'!$T$18,'PAINEL E TARGET'!$S$18,'PAINEL E TARGET'!$S$19))))))))</f>
        <v>Não elegível</v>
      </c>
      <c r="DP950" s="17">
        <f>IFERROR(VLOOKUP($BW950,'PAINEL E TARGET'!$G$1:$Q$99,10,0),0)</f>
        <v>0</v>
      </c>
      <c r="DQ950" s="17">
        <f>VLOOKUP(DO950,'PAINEL E TARGET'!$S$10:$U$19,3,0)</f>
        <v>0</v>
      </c>
      <c r="DR950" s="16">
        <f t="shared" si="538"/>
        <v>0</v>
      </c>
      <c r="DS950" s="17">
        <f t="shared" si="524"/>
        <v>0.875</v>
      </c>
      <c r="DT950" s="16">
        <f>IF(DS950&gt;=1,VLOOKUP(BO950,'PAINEL E TARGET'!$S$1:$W$8,5,0),0)</f>
        <v>0</v>
      </c>
      <c r="DU950" s="16">
        <f t="shared" si="539"/>
        <v>618.75</v>
      </c>
    </row>
    <row r="951" spans="2:125" s="32" customFormat="1" x14ac:dyDescent="0.2">
      <c r="B951" s="44">
        <v>43541</v>
      </c>
      <c r="C951" s="65">
        <v>1985</v>
      </c>
      <c r="D951" s="66" t="s">
        <v>941</v>
      </c>
      <c r="E951" s="65">
        <v>312</v>
      </c>
      <c r="F951" s="65" t="s">
        <v>943</v>
      </c>
      <c r="G951" s="67">
        <v>769972.33162821108</v>
      </c>
      <c r="H951" s="67">
        <v>465735.56713841361</v>
      </c>
      <c r="I951" s="67">
        <v>326469.32</v>
      </c>
      <c r="J951" s="68">
        <v>0.70097571032829331</v>
      </c>
      <c r="K951" s="67">
        <v>21735.591316672555</v>
      </c>
      <c r="L951" s="67">
        <v>388689.87993859174</v>
      </c>
      <c r="M951" s="67">
        <v>18329.310000000001</v>
      </c>
      <c r="N951" s="67">
        <v>296436.09000000003</v>
      </c>
      <c r="O951" s="67">
        <v>681609.30452329107</v>
      </c>
      <c r="P951" s="67" t="s">
        <v>1082</v>
      </c>
      <c r="Q951" s="67" t="s">
        <v>1082</v>
      </c>
      <c r="R951" s="67">
        <v>0</v>
      </c>
      <c r="S951" s="67">
        <v>0</v>
      </c>
      <c r="T951" s="68">
        <v>0.10787451827633637</v>
      </c>
      <c r="U951" s="68">
        <v>0.10305548195576768</v>
      </c>
      <c r="V951" s="68">
        <v>0.95532738966004904</v>
      </c>
      <c r="W951" s="67">
        <v>44274.45</v>
      </c>
      <c r="X951" s="67">
        <v>32438.3</v>
      </c>
      <c r="Y951" s="68">
        <v>0.73266409859411019</v>
      </c>
      <c r="Z951" s="68">
        <v>0.15456798966686033</v>
      </c>
      <c r="AA951" s="68">
        <v>0.13193222635016427</v>
      </c>
      <c r="AB951" s="68">
        <v>0.85355465018673782</v>
      </c>
      <c r="AC951" s="67">
        <v>63438.64</v>
      </c>
      <c r="AD951" s="67">
        <v>41527.700000000004</v>
      </c>
      <c r="AE951" s="68">
        <v>0.65461207869525584</v>
      </c>
      <c r="AF951" s="43">
        <v>80</v>
      </c>
      <c r="AG951" s="43">
        <v>67</v>
      </c>
      <c r="AH951" s="43">
        <v>20</v>
      </c>
      <c r="AI951" s="43">
        <v>15</v>
      </c>
      <c r="AJ951" s="67">
        <v>14442.460000000001</v>
      </c>
      <c r="AK951" s="67">
        <v>9121</v>
      </c>
      <c r="AL951" s="68">
        <v>0.63154061011766693</v>
      </c>
      <c r="AM951" s="67">
        <v>4815.7900000000009</v>
      </c>
      <c r="AN951" s="67">
        <v>4187.1000000000004</v>
      </c>
      <c r="AO951" s="68">
        <v>0.86945236399427706</v>
      </c>
      <c r="AP951" s="67">
        <v>6140.6900000000005</v>
      </c>
      <c r="AQ951" s="67">
        <v>5902.5299999999988</v>
      </c>
      <c r="AR951" s="68">
        <v>0.96121608483737142</v>
      </c>
      <c r="AS951" s="67">
        <v>18875.510000000002</v>
      </c>
      <c r="AT951" s="67">
        <v>13227.670000000002</v>
      </c>
      <c r="AU951" s="68">
        <v>0.70078477349751078</v>
      </c>
      <c r="AV951" s="43">
        <v>1287.48</v>
      </c>
      <c r="AW951" s="43">
        <v>1419.81</v>
      </c>
      <c r="AX951" s="69">
        <v>1.1027821791406467</v>
      </c>
      <c r="AY951" s="43">
        <v>21735.591316672555</v>
      </c>
      <c r="AZ951" s="43">
        <v>18329.310000000001</v>
      </c>
      <c r="BA951" s="43">
        <v>23889.773496015187</v>
      </c>
      <c r="BB951" s="43">
        <v>26153.82</v>
      </c>
      <c r="BC951" s="43">
        <v>35995.730041719486</v>
      </c>
      <c r="BD951" s="43">
        <v>39730.403919270168</v>
      </c>
      <c r="BE951" s="43">
        <v>73895.889999999985</v>
      </c>
      <c r="BF951" s="43">
        <v>105881.90000000002</v>
      </c>
      <c r="BG951" s="43">
        <v>2146.6399999999994</v>
      </c>
      <c r="BH951" s="43">
        <v>36</v>
      </c>
      <c r="BI951" s="44">
        <v>43173</v>
      </c>
      <c r="BJ951" s="44">
        <v>43541</v>
      </c>
      <c r="BK951" s="44">
        <v>43172</v>
      </c>
      <c r="BL951" s="43">
        <f t="shared" si="525"/>
        <v>326469.32</v>
      </c>
      <c r="BM951" s="43">
        <f t="shared" si="526"/>
        <v>314765.40000000002</v>
      </c>
      <c r="BO951" s="16" t="str">
        <f>IFERROR(VLOOKUP($C951,'PORTE LOJA'!A:B,2,0),"PORTE 1")</f>
        <v>PORTE 1</v>
      </c>
      <c r="BP951" s="16">
        <f>VLOOKUP(BO951,'PAINEL E TARGET'!$S$1:$W$8,3,0)</f>
        <v>1650</v>
      </c>
      <c r="BQ951" s="16">
        <f t="shared" si="504"/>
        <v>1</v>
      </c>
      <c r="BR951" s="16">
        <f t="shared" si="505"/>
        <v>1</v>
      </c>
      <c r="BS951" s="16">
        <f t="shared" si="506"/>
        <v>1</v>
      </c>
      <c r="BT951" s="16">
        <f t="shared" si="507"/>
        <v>1</v>
      </c>
      <c r="BU951" s="16">
        <f t="shared" si="508"/>
        <v>1</v>
      </c>
      <c r="BV951" s="16">
        <f t="shared" si="509"/>
        <v>1</v>
      </c>
      <c r="BW951" s="17" t="str">
        <f t="shared" si="527"/>
        <v>111111</v>
      </c>
      <c r="BY951" s="17">
        <f t="shared" si="510"/>
        <v>0.70099999999999996</v>
      </c>
      <c r="BZ951" s="17">
        <f t="shared" si="511"/>
        <v>0.76700000000000002</v>
      </c>
      <c r="CA951" s="17" t="str">
        <f t="shared" si="528"/>
        <v>Sem Retira</v>
      </c>
      <c r="CB951" s="17">
        <f t="shared" si="529"/>
        <v>0.76700000000000002</v>
      </c>
      <c r="CC951" s="33" t="str">
        <f>IF(CB951&gt;='PAINEL E TARGET'!$T$11,'PAINEL E TARGET'!$S$11,
IF(CB951&gt;='PAINEL E TARGET'!$T$12,'PAINEL E TARGET'!$S$12,
IF(CB951&gt;='PAINEL E TARGET'!$T$13,'PAINEL E TARGET'!$S$13,
IF(CB951&gt;='PAINEL E TARGET'!$T$14,'PAINEL E TARGET'!$S$14,
IF(CB951&gt;='PAINEL E TARGET'!$T$15,'PAINEL E TARGET'!$S$15,
IF(CB951&gt;='PAINEL E TARGET'!$T$16,'PAINEL E TARGET'!$S$16,
IF(CB951&gt;='PAINEL E TARGET'!$T$17,'PAINEL E TARGET'!$S$17,
IF(CB951&gt;='PAINEL E TARGET'!$T$18,'PAINEL E TARGET'!$S$18,'PAINEL E TARGET'!$S$19))))))))</f>
        <v>Não elegível</v>
      </c>
      <c r="CD951" s="17">
        <f>IFERROR(VLOOKUP($BW951,'PAINEL E TARGET'!$G$1:$Q$99,4,0),0)</f>
        <v>0.25</v>
      </c>
      <c r="CE951" s="17">
        <f>VLOOKUP(CC951,'PAINEL E TARGET'!$S$10:$U$19,3,0)</f>
        <v>0</v>
      </c>
      <c r="CF951" s="16">
        <f t="shared" si="530"/>
        <v>0</v>
      </c>
      <c r="CG951" s="17">
        <f t="shared" si="512"/>
        <v>0.63200000000000001</v>
      </c>
      <c r="CH951" s="17">
        <f t="shared" si="513"/>
        <v>0.86899999999999999</v>
      </c>
      <c r="CI951" s="17">
        <f t="shared" si="514"/>
        <v>0.96099999999999997</v>
      </c>
      <c r="CJ951" s="17">
        <f t="shared" si="515"/>
        <v>0.70099999999999996</v>
      </c>
      <c r="CK951" s="17">
        <f t="shared" si="516"/>
        <v>1.103</v>
      </c>
      <c r="CL951" s="17">
        <f t="shared" si="517"/>
        <v>0.73299999999999998</v>
      </c>
      <c r="CM951" s="16">
        <f t="shared" si="518"/>
        <v>4</v>
      </c>
      <c r="CN951" s="17" t="str">
        <f t="shared" si="531"/>
        <v>não ok</v>
      </c>
      <c r="CO951" s="17">
        <f t="shared" si="532"/>
        <v>0</v>
      </c>
      <c r="CP951" s="33" t="str">
        <f>IF(CO951&gt;='PAINEL E TARGET'!$T$11,'PAINEL E TARGET'!$S$11,
IF(CO951&gt;='PAINEL E TARGET'!$T$12,'PAINEL E TARGET'!$S$12,
IF(CO951&gt;='PAINEL E TARGET'!$T$13,'PAINEL E TARGET'!$S$13,
IF(CO951&gt;='PAINEL E TARGET'!$T$14,'PAINEL E TARGET'!$S$14,
IF(CO951&gt;='PAINEL E TARGET'!$T$15,'PAINEL E TARGET'!$S$15,
IF(CO951&gt;='PAINEL E TARGET'!$T$16,'PAINEL E TARGET'!$S$16,
IF(CO951&gt;='PAINEL E TARGET'!$T$17,'PAINEL E TARGET'!$S$17,
IF(CO951&gt;='PAINEL E TARGET'!$T$18,'PAINEL E TARGET'!$S$18,'PAINEL E TARGET'!$S$19))))))))</f>
        <v>Não elegível</v>
      </c>
      <c r="CQ951" s="17">
        <f>IFERROR(VLOOKUP($BW951,'PAINEL E TARGET'!$G$1:$Q$99,5,0),0)</f>
        <v>0.25</v>
      </c>
      <c r="CR951" s="17">
        <f>VLOOKUP(CP951,'PAINEL E TARGET'!$S$10:$U$19,3,0)</f>
        <v>0</v>
      </c>
      <c r="CS951" s="16">
        <f t="shared" si="533"/>
        <v>0</v>
      </c>
      <c r="CT951" s="17">
        <f t="shared" si="519"/>
        <v>0.65500000000000003</v>
      </c>
      <c r="CU951" s="33" t="str">
        <f>IF(CT951&gt;='PAINEL E TARGET'!$T$11,'PAINEL E TARGET'!$S$11,
IF(CT951&gt;='PAINEL E TARGET'!$T$12,'PAINEL E TARGET'!$S$12,
IF(CT951&gt;='PAINEL E TARGET'!$T$13,'PAINEL E TARGET'!$S$13,
IF(CT951&gt;='PAINEL E TARGET'!$T$14,'PAINEL E TARGET'!$S$14,
IF(CT951&gt;='PAINEL E TARGET'!$T$15,'PAINEL E TARGET'!$S$15,
IF(CT951&gt;='PAINEL E TARGET'!$T$16,'PAINEL E TARGET'!$S$16,
IF(CT951&gt;='PAINEL E TARGET'!$T$17,'PAINEL E TARGET'!$S$17,
IF(CT951&gt;='PAINEL E TARGET'!$T$18,'PAINEL E TARGET'!$S$18,'PAINEL E TARGET'!$S$19))))))))</f>
        <v>Não elegível</v>
      </c>
      <c r="CV951" s="17">
        <f>IFERROR(VLOOKUP($BW951,'PAINEL E TARGET'!$G$1:$Q$99,6,0),0)</f>
        <v>0.2</v>
      </c>
      <c r="CW951" s="17">
        <f>VLOOKUP(CU951,'PAINEL E TARGET'!$S$10:$U$19,3,0)</f>
        <v>0</v>
      </c>
      <c r="CX951" s="16">
        <f t="shared" si="534"/>
        <v>0</v>
      </c>
      <c r="CY951" s="17">
        <f t="shared" si="520"/>
        <v>0.84299999999999997</v>
      </c>
      <c r="CZ951" s="33" t="str">
        <f>IF(CY951&gt;='PAINEL E TARGET'!$T$11,'PAINEL E TARGET'!$S$11,
IF(CY951&gt;='PAINEL E TARGET'!$T$12,'PAINEL E TARGET'!$S$12,
IF(CY951&gt;='PAINEL E TARGET'!$T$13,'PAINEL E TARGET'!$S$13,
IF(CY951&gt;='PAINEL E TARGET'!$T$14,'PAINEL E TARGET'!$S$14,
IF(CY951&gt;='PAINEL E TARGET'!$T$15,'PAINEL E TARGET'!$S$15,
IF(CY951&gt;='PAINEL E TARGET'!$T$16,'PAINEL E TARGET'!$S$16,
IF(CY951&gt;='PAINEL E TARGET'!$T$17,'PAINEL E TARGET'!$S$17,
IF(CY951&gt;='PAINEL E TARGET'!$T$18,'PAINEL E TARGET'!$S$18,'PAINEL E TARGET'!$S$19))))))))</f>
        <v>Não elegível</v>
      </c>
      <c r="DA951" s="17">
        <f>IFERROR(VLOOKUP($BW951,'PAINEL E TARGET'!$G$1:$Q$99,7,0),0)</f>
        <v>0.15</v>
      </c>
      <c r="DB951" s="17">
        <f>VLOOKUP(CZ951,'PAINEL E TARGET'!$S$10:$U$19,3,0)</f>
        <v>0</v>
      </c>
      <c r="DC951" s="16">
        <f t="shared" si="535"/>
        <v>0</v>
      </c>
      <c r="DD951" s="17">
        <f t="shared" si="521"/>
        <v>1.095</v>
      </c>
      <c r="DE951" s="33" t="str">
        <f>IF(DD951&gt;='PAINEL E TARGET'!$T$11,'PAINEL E TARGET'!$S$11,
IF(DD951&gt;='PAINEL E TARGET'!$T$12,'PAINEL E TARGET'!$S$12,
IF(DD951&gt;='PAINEL E TARGET'!$T$13,'PAINEL E TARGET'!$S$13,
IF(DD951&gt;='PAINEL E TARGET'!$T$14,'PAINEL E TARGET'!$S$14,
IF(DD951&gt;='PAINEL E TARGET'!$T$15,'PAINEL E TARGET'!$S$15,
IF(DD951&gt;='PAINEL E TARGET'!$T$16,'PAINEL E TARGET'!$S$16,
IF(DD951&gt;='PAINEL E TARGET'!$T$17,'PAINEL E TARGET'!$S$17,
IF(DD951&gt;='PAINEL E TARGET'!$T$18,'PAINEL E TARGET'!$S$18,'PAINEL E TARGET'!$S$19))))))))</f>
        <v>3. Fx de 105% a 109,9%</v>
      </c>
      <c r="DF951" s="17">
        <f>IFERROR(VLOOKUP($BW951,'PAINEL E TARGET'!$G$1:$Q$99,8,0),0)</f>
        <v>0.1</v>
      </c>
      <c r="DG951" s="17">
        <f>VLOOKUP(DE951,'PAINEL E TARGET'!$S$10:$U$19,3,0)</f>
        <v>1.1000000000000001</v>
      </c>
      <c r="DH951" s="16">
        <f t="shared" si="536"/>
        <v>181.50000000000003</v>
      </c>
      <c r="DI951" s="17">
        <f t="shared" si="522"/>
        <v>0.75</v>
      </c>
      <c r="DJ951" s="33" t="str">
        <f>IF(DI951&gt;='PAINEL E TARGET'!$T$11,'PAINEL E TARGET'!$S$11,
IF(DI951&gt;='PAINEL E TARGET'!$T$12,'PAINEL E TARGET'!$S$12,
IF(DI951&gt;='PAINEL E TARGET'!$T$13,'PAINEL E TARGET'!$S$13,
IF(DI951&gt;='PAINEL E TARGET'!$T$14,'PAINEL E TARGET'!$S$14,
IF(DI951&gt;='PAINEL E TARGET'!$T$15,'PAINEL E TARGET'!$S$15,
IF(DI951&gt;='PAINEL E TARGET'!$T$16,'PAINEL E TARGET'!$S$16,
IF(DI951&gt;='PAINEL E TARGET'!$T$17,'PAINEL E TARGET'!$S$17,
IF(DI951&gt;='PAINEL E TARGET'!$T$18,'PAINEL E TARGET'!$S$18,'PAINEL E TARGET'!$S$19))))))))</f>
        <v>Não elegível</v>
      </c>
      <c r="DK951" s="17">
        <f>IFERROR(VLOOKUP($BW951,'PAINEL E TARGET'!$G$1:$Q$99,9,0),0)</f>
        <v>0.05</v>
      </c>
      <c r="DL951" s="17">
        <f>VLOOKUP(DJ951,'PAINEL E TARGET'!$S$10:$U$19,3,0)</f>
        <v>0</v>
      </c>
      <c r="DM951" s="16">
        <f t="shared" si="537"/>
        <v>0</v>
      </c>
      <c r="DN951" s="17">
        <f t="shared" si="523"/>
        <v>1.103</v>
      </c>
      <c r="DO951" s="33" t="str">
        <f>IF(DN951&gt;='PAINEL E TARGET'!$T$11,'PAINEL E TARGET'!$S$11,
IF(DN951&gt;='PAINEL E TARGET'!$T$12,'PAINEL E TARGET'!$S$12,
IF(DN951&gt;='PAINEL E TARGET'!$T$13,'PAINEL E TARGET'!$S$13,
IF(DN951&gt;='PAINEL E TARGET'!$T$14,'PAINEL E TARGET'!$S$14,
IF(DN951&gt;='PAINEL E TARGET'!$T$15,'PAINEL E TARGET'!$S$15,
IF(DN951&gt;='PAINEL E TARGET'!$T$16,'PAINEL E TARGET'!$S$16,
IF(DN951&gt;='PAINEL E TARGET'!$T$17,'PAINEL E TARGET'!$S$17,
IF(DN951&gt;='PAINEL E TARGET'!$T$18,'PAINEL E TARGET'!$S$18,'PAINEL E TARGET'!$S$19))))))))</f>
        <v>4. Fx de 110% a 114,9%</v>
      </c>
      <c r="DP951" s="17">
        <f>IFERROR(VLOOKUP($BW951,'PAINEL E TARGET'!$G$1:$Q$99,10,0),0)</f>
        <v>0</v>
      </c>
      <c r="DQ951" s="17">
        <f>VLOOKUP(DO951,'PAINEL E TARGET'!$S$10:$U$19,3,0)</f>
        <v>1.2</v>
      </c>
      <c r="DR951" s="16">
        <f t="shared" si="538"/>
        <v>0</v>
      </c>
      <c r="DS951" s="17">
        <f t="shared" si="524"/>
        <v>0.83799999999999997</v>
      </c>
      <c r="DT951" s="16">
        <f>IF(DS951&gt;=1,VLOOKUP(BO951,'PAINEL E TARGET'!$S$1:$W$8,5,0),0)</f>
        <v>0</v>
      </c>
      <c r="DU951" s="16">
        <f t="shared" si="539"/>
        <v>181.50000000000003</v>
      </c>
    </row>
    <row r="952" spans="2:125" s="32" customFormat="1" x14ac:dyDescent="0.2">
      <c r="B952" s="44">
        <v>43541</v>
      </c>
      <c r="C952" s="65">
        <v>1998</v>
      </c>
      <c r="D952" s="66" t="s">
        <v>942</v>
      </c>
      <c r="E952" s="65">
        <v>318</v>
      </c>
      <c r="F952" s="65" t="s">
        <v>943</v>
      </c>
      <c r="G952" s="67">
        <v>3478830.6359192585</v>
      </c>
      <c r="H952" s="67">
        <v>2179678.5061614322</v>
      </c>
      <c r="I952" s="67">
        <v>1752726.3400000003</v>
      </c>
      <c r="J952" s="68">
        <v>0.80412149546158307</v>
      </c>
      <c r="K952" s="67">
        <v>59156.072879406485</v>
      </c>
      <c r="L952" s="67">
        <v>1953996.0818338515</v>
      </c>
      <c r="M952" s="67">
        <v>50688.85</v>
      </c>
      <c r="N952" s="67">
        <v>1634839.37</v>
      </c>
      <c r="O952" s="67">
        <v>3229814.5021711159</v>
      </c>
      <c r="P952" s="67" t="s">
        <v>1082</v>
      </c>
      <c r="Q952" s="67" t="s">
        <v>1082</v>
      </c>
      <c r="R952" s="67">
        <v>0</v>
      </c>
      <c r="S952" s="67">
        <v>199</v>
      </c>
      <c r="T952" s="68">
        <v>8.4206645584692735E-2</v>
      </c>
      <c r="U952" s="68">
        <v>7.0594184415375738E-2</v>
      </c>
      <c r="V952" s="68">
        <v>0.83834457393714901</v>
      </c>
      <c r="W952" s="67">
        <v>169520.79</v>
      </c>
      <c r="X952" s="67">
        <v>118988.49</v>
      </c>
      <c r="Y952" s="68">
        <v>0.70191089836237786</v>
      </c>
      <c r="Z952" s="68">
        <v>7.727889798879059E-2</v>
      </c>
      <c r="AA952" s="68">
        <v>0.10076531972867235</v>
      </c>
      <c r="AB952" s="68">
        <v>1.3039176586509877</v>
      </c>
      <c r="AC952" s="67">
        <v>155574.18</v>
      </c>
      <c r="AD952" s="67">
        <v>169842.78999999998</v>
      </c>
      <c r="AE952" s="68">
        <v>1.091715797570008</v>
      </c>
      <c r="AF952" s="43">
        <v>80</v>
      </c>
      <c r="AG952" s="43">
        <v>70</v>
      </c>
      <c r="AH952" s="43">
        <v>44</v>
      </c>
      <c r="AI952" s="43">
        <v>22</v>
      </c>
      <c r="AJ952" s="67">
        <v>53142.31</v>
      </c>
      <c r="AK952" s="67">
        <v>48205</v>
      </c>
      <c r="AL952" s="68">
        <v>0.90709267248638614</v>
      </c>
      <c r="AM952" s="67">
        <v>7483.0000000000009</v>
      </c>
      <c r="AN952" s="67">
        <v>4210.5</v>
      </c>
      <c r="AO952" s="68">
        <v>0.56267539756782037</v>
      </c>
      <c r="AP952" s="67">
        <v>7686.78</v>
      </c>
      <c r="AQ952" s="67">
        <v>5497.8399999999992</v>
      </c>
      <c r="AR952" s="68">
        <v>0.71523316655348523</v>
      </c>
      <c r="AS952" s="67">
        <v>101208.7</v>
      </c>
      <c r="AT952" s="67">
        <v>61075.150000000009</v>
      </c>
      <c r="AU952" s="68">
        <v>0.60345750908765761</v>
      </c>
      <c r="AV952" s="43">
        <v>2763.7099999999996</v>
      </c>
      <c r="AW952" s="43">
        <v>1369.64</v>
      </c>
      <c r="AX952" s="69">
        <v>0.49558021644818029</v>
      </c>
      <c r="AY952" s="43">
        <v>59156.072879406485</v>
      </c>
      <c r="AZ952" s="43">
        <v>50688.85</v>
      </c>
      <c r="BA952" s="43">
        <v>64485.431930658429</v>
      </c>
      <c r="BB952" s="43">
        <v>64378.04</v>
      </c>
      <c r="BC952" s="43">
        <v>94754.43833815548</v>
      </c>
      <c r="BD952" s="43">
        <v>104090.49326181556</v>
      </c>
      <c r="BE952" s="43">
        <v>273350.34000000003</v>
      </c>
      <c r="BF952" s="43">
        <v>250861.74</v>
      </c>
      <c r="BG952" s="43">
        <v>4460.51</v>
      </c>
      <c r="BH952" s="43">
        <v>85</v>
      </c>
      <c r="BI952" s="44">
        <v>43173</v>
      </c>
      <c r="BJ952" s="44">
        <v>43541</v>
      </c>
      <c r="BK952" s="44">
        <v>43172</v>
      </c>
      <c r="BL952" s="43">
        <f t="shared" si="525"/>
        <v>1752925.3400000003</v>
      </c>
      <c r="BM952" s="43">
        <f t="shared" si="526"/>
        <v>1685727.2200000002</v>
      </c>
      <c r="BO952" s="16" t="str">
        <f>IFERROR(VLOOKUP($C952,'PORTE LOJA'!A:B,2,0),"PORTE 1")</f>
        <v>PORTE 4</v>
      </c>
      <c r="BP952" s="16">
        <f>VLOOKUP(BO952,'PAINEL E TARGET'!$S$1:$W$8,3,0)</f>
        <v>3000</v>
      </c>
      <c r="BQ952" s="16">
        <f t="shared" si="504"/>
        <v>1</v>
      </c>
      <c r="BR952" s="16">
        <f t="shared" si="505"/>
        <v>1</v>
      </c>
      <c r="BS952" s="16">
        <f t="shared" si="506"/>
        <v>1</v>
      </c>
      <c r="BT952" s="16">
        <f t="shared" si="507"/>
        <v>1</v>
      </c>
      <c r="BU952" s="16">
        <f t="shared" si="508"/>
        <v>1</v>
      </c>
      <c r="BV952" s="16">
        <f t="shared" si="509"/>
        <v>1</v>
      </c>
      <c r="BW952" s="17" t="str">
        <f t="shared" si="527"/>
        <v>111111</v>
      </c>
      <c r="BY952" s="17">
        <f t="shared" si="510"/>
        <v>0.80400000000000005</v>
      </c>
      <c r="BZ952" s="17">
        <f t="shared" si="511"/>
        <v>0.83699999999999997</v>
      </c>
      <c r="CA952" s="17" t="str">
        <f t="shared" si="528"/>
        <v>Sem Retira</v>
      </c>
      <c r="CB952" s="17">
        <f t="shared" si="529"/>
        <v>0.83699999999999997</v>
      </c>
      <c r="CC952" s="33" t="str">
        <f>IF(CB952&gt;='PAINEL E TARGET'!$T$11,'PAINEL E TARGET'!$S$11,
IF(CB952&gt;='PAINEL E TARGET'!$T$12,'PAINEL E TARGET'!$S$12,
IF(CB952&gt;='PAINEL E TARGET'!$T$13,'PAINEL E TARGET'!$S$13,
IF(CB952&gt;='PAINEL E TARGET'!$T$14,'PAINEL E TARGET'!$S$14,
IF(CB952&gt;='PAINEL E TARGET'!$T$15,'PAINEL E TARGET'!$S$15,
IF(CB952&gt;='PAINEL E TARGET'!$T$16,'PAINEL E TARGET'!$S$16,
IF(CB952&gt;='PAINEL E TARGET'!$T$17,'PAINEL E TARGET'!$S$17,
IF(CB952&gt;='PAINEL E TARGET'!$T$18,'PAINEL E TARGET'!$S$18,'PAINEL E TARGET'!$S$19))))))))</f>
        <v>Não elegível</v>
      </c>
      <c r="CD952" s="17">
        <f>IFERROR(VLOOKUP($BW952,'PAINEL E TARGET'!$G$1:$Q$99,4,0),0)</f>
        <v>0.25</v>
      </c>
      <c r="CE952" s="17">
        <f>VLOOKUP(CC952,'PAINEL E TARGET'!$S$10:$U$19,3,0)</f>
        <v>0</v>
      </c>
      <c r="CF952" s="16">
        <f t="shared" si="530"/>
        <v>0</v>
      </c>
      <c r="CG952" s="17">
        <f t="shared" si="512"/>
        <v>0.90700000000000003</v>
      </c>
      <c r="CH952" s="17">
        <f t="shared" si="513"/>
        <v>0.56299999999999994</v>
      </c>
      <c r="CI952" s="17">
        <f t="shared" si="514"/>
        <v>0.71499999999999997</v>
      </c>
      <c r="CJ952" s="17">
        <f t="shared" si="515"/>
        <v>0.60299999999999998</v>
      </c>
      <c r="CK952" s="17">
        <f t="shared" si="516"/>
        <v>0.496</v>
      </c>
      <c r="CL952" s="17">
        <f t="shared" si="517"/>
        <v>0.70199999999999996</v>
      </c>
      <c r="CM952" s="16">
        <f t="shared" si="518"/>
        <v>2</v>
      </c>
      <c r="CN952" s="17" t="str">
        <f t="shared" si="531"/>
        <v>não ok</v>
      </c>
      <c r="CO952" s="17">
        <f t="shared" si="532"/>
        <v>0</v>
      </c>
      <c r="CP952" s="33" t="str">
        <f>IF(CO952&gt;='PAINEL E TARGET'!$T$11,'PAINEL E TARGET'!$S$11,
IF(CO952&gt;='PAINEL E TARGET'!$T$12,'PAINEL E TARGET'!$S$12,
IF(CO952&gt;='PAINEL E TARGET'!$T$13,'PAINEL E TARGET'!$S$13,
IF(CO952&gt;='PAINEL E TARGET'!$T$14,'PAINEL E TARGET'!$S$14,
IF(CO952&gt;='PAINEL E TARGET'!$T$15,'PAINEL E TARGET'!$S$15,
IF(CO952&gt;='PAINEL E TARGET'!$T$16,'PAINEL E TARGET'!$S$16,
IF(CO952&gt;='PAINEL E TARGET'!$T$17,'PAINEL E TARGET'!$S$17,
IF(CO952&gt;='PAINEL E TARGET'!$T$18,'PAINEL E TARGET'!$S$18,'PAINEL E TARGET'!$S$19))))))))</f>
        <v>Não elegível</v>
      </c>
      <c r="CQ952" s="17">
        <f>IFERROR(VLOOKUP($BW952,'PAINEL E TARGET'!$G$1:$Q$99,5,0),0)</f>
        <v>0.25</v>
      </c>
      <c r="CR952" s="17">
        <f>VLOOKUP(CP952,'PAINEL E TARGET'!$S$10:$U$19,3,0)</f>
        <v>0</v>
      </c>
      <c r="CS952" s="16">
        <f t="shared" si="533"/>
        <v>0</v>
      </c>
      <c r="CT952" s="17">
        <f t="shared" si="519"/>
        <v>1.0920000000000001</v>
      </c>
      <c r="CU952" s="33" t="str">
        <f>IF(CT952&gt;='PAINEL E TARGET'!$T$11,'PAINEL E TARGET'!$S$11,
IF(CT952&gt;='PAINEL E TARGET'!$T$12,'PAINEL E TARGET'!$S$12,
IF(CT952&gt;='PAINEL E TARGET'!$T$13,'PAINEL E TARGET'!$S$13,
IF(CT952&gt;='PAINEL E TARGET'!$T$14,'PAINEL E TARGET'!$S$14,
IF(CT952&gt;='PAINEL E TARGET'!$T$15,'PAINEL E TARGET'!$S$15,
IF(CT952&gt;='PAINEL E TARGET'!$T$16,'PAINEL E TARGET'!$S$16,
IF(CT952&gt;='PAINEL E TARGET'!$T$17,'PAINEL E TARGET'!$S$17,
IF(CT952&gt;='PAINEL E TARGET'!$T$18,'PAINEL E TARGET'!$S$18,'PAINEL E TARGET'!$S$19))))))))</f>
        <v>3. Fx de 105% a 109,9%</v>
      </c>
      <c r="CV952" s="17">
        <f>IFERROR(VLOOKUP($BW952,'PAINEL E TARGET'!$G$1:$Q$99,6,0),0)</f>
        <v>0.2</v>
      </c>
      <c r="CW952" s="17">
        <f>VLOOKUP(CU952,'PAINEL E TARGET'!$S$10:$U$19,3,0)</f>
        <v>1.1000000000000001</v>
      </c>
      <c r="CX952" s="16">
        <f t="shared" si="534"/>
        <v>660.00000000000011</v>
      </c>
      <c r="CY952" s="17">
        <f t="shared" si="520"/>
        <v>0.85699999999999998</v>
      </c>
      <c r="CZ952" s="33" t="str">
        <f>IF(CY952&gt;='PAINEL E TARGET'!$T$11,'PAINEL E TARGET'!$S$11,
IF(CY952&gt;='PAINEL E TARGET'!$T$12,'PAINEL E TARGET'!$S$12,
IF(CY952&gt;='PAINEL E TARGET'!$T$13,'PAINEL E TARGET'!$S$13,
IF(CY952&gt;='PAINEL E TARGET'!$T$14,'PAINEL E TARGET'!$S$14,
IF(CY952&gt;='PAINEL E TARGET'!$T$15,'PAINEL E TARGET'!$S$15,
IF(CY952&gt;='PAINEL E TARGET'!$T$16,'PAINEL E TARGET'!$S$16,
IF(CY952&gt;='PAINEL E TARGET'!$T$17,'PAINEL E TARGET'!$S$17,
IF(CY952&gt;='PAINEL E TARGET'!$T$18,'PAINEL E TARGET'!$S$18,'PAINEL E TARGET'!$S$19))))))))</f>
        <v>Não elegível</v>
      </c>
      <c r="DA952" s="17">
        <f>IFERROR(VLOOKUP($BW952,'PAINEL E TARGET'!$G$1:$Q$99,7,0),0)</f>
        <v>0.15</v>
      </c>
      <c r="DB952" s="17">
        <f>VLOOKUP(CZ952,'PAINEL E TARGET'!$S$10:$U$19,3,0)</f>
        <v>0</v>
      </c>
      <c r="DC952" s="16">
        <f t="shared" si="535"/>
        <v>0</v>
      </c>
      <c r="DD952" s="17">
        <f t="shared" si="521"/>
        <v>0.998</v>
      </c>
      <c r="DE952" s="33" t="str">
        <f>IF(DD952&gt;='PAINEL E TARGET'!$T$11,'PAINEL E TARGET'!$S$11,
IF(DD952&gt;='PAINEL E TARGET'!$T$12,'PAINEL E TARGET'!$S$12,
IF(DD952&gt;='PAINEL E TARGET'!$T$13,'PAINEL E TARGET'!$S$13,
IF(DD952&gt;='PAINEL E TARGET'!$T$14,'PAINEL E TARGET'!$S$14,
IF(DD952&gt;='PAINEL E TARGET'!$T$15,'PAINEL E TARGET'!$S$15,
IF(DD952&gt;='PAINEL E TARGET'!$T$16,'PAINEL E TARGET'!$S$16,
IF(DD952&gt;='PAINEL E TARGET'!$T$17,'PAINEL E TARGET'!$S$17,
IF(DD952&gt;='PAINEL E TARGET'!$T$18,'PAINEL E TARGET'!$S$18,'PAINEL E TARGET'!$S$19))))))))</f>
        <v>1. Fx de 90% a 99,9%</v>
      </c>
      <c r="DF952" s="17">
        <f>IFERROR(VLOOKUP($BW952,'PAINEL E TARGET'!$G$1:$Q$99,8,0),0)</f>
        <v>0.1</v>
      </c>
      <c r="DG952" s="17">
        <f>VLOOKUP(DE952,'PAINEL E TARGET'!$S$10:$U$19,3,0)</f>
        <v>0.5</v>
      </c>
      <c r="DH952" s="16">
        <f t="shared" si="536"/>
        <v>150</v>
      </c>
      <c r="DI952" s="17">
        <f t="shared" si="522"/>
        <v>0.5</v>
      </c>
      <c r="DJ952" s="33" t="str">
        <f>IF(DI952&gt;='PAINEL E TARGET'!$T$11,'PAINEL E TARGET'!$S$11,
IF(DI952&gt;='PAINEL E TARGET'!$T$12,'PAINEL E TARGET'!$S$12,
IF(DI952&gt;='PAINEL E TARGET'!$T$13,'PAINEL E TARGET'!$S$13,
IF(DI952&gt;='PAINEL E TARGET'!$T$14,'PAINEL E TARGET'!$S$14,
IF(DI952&gt;='PAINEL E TARGET'!$T$15,'PAINEL E TARGET'!$S$15,
IF(DI952&gt;='PAINEL E TARGET'!$T$16,'PAINEL E TARGET'!$S$16,
IF(DI952&gt;='PAINEL E TARGET'!$T$17,'PAINEL E TARGET'!$S$17,
IF(DI952&gt;='PAINEL E TARGET'!$T$18,'PAINEL E TARGET'!$S$18,'PAINEL E TARGET'!$S$19))))))))</f>
        <v>Não elegível</v>
      </c>
      <c r="DK952" s="17">
        <f>IFERROR(VLOOKUP($BW952,'PAINEL E TARGET'!$G$1:$Q$99,9,0),0)</f>
        <v>0.05</v>
      </c>
      <c r="DL952" s="17">
        <f>VLOOKUP(DJ952,'PAINEL E TARGET'!$S$10:$U$19,3,0)</f>
        <v>0</v>
      </c>
      <c r="DM952" s="16">
        <f t="shared" si="537"/>
        <v>0</v>
      </c>
      <c r="DN952" s="17">
        <f t="shared" si="523"/>
        <v>0.496</v>
      </c>
      <c r="DO952" s="33" t="str">
        <f>IF(DN952&gt;='PAINEL E TARGET'!$T$11,'PAINEL E TARGET'!$S$11,
IF(DN952&gt;='PAINEL E TARGET'!$T$12,'PAINEL E TARGET'!$S$12,
IF(DN952&gt;='PAINEL E TARGET'!$T$13,'PAINEL E TARGET'!$S$13,
IF(DN952&gt;='PAINEL E TARGET'!$T$14,'PAINEL E TARGET'!$S$14,
IF(DN952&gt;='PAINEL E TARGET'!$T$15,'PAINEL E TARGET'!$S$15,
IF(DN952&gt;='PAINEL E TARGET'!$T$16,'PAINEL E TARGET'!$S$16,
IF(DN952&gt;='PAINEL E TARGET'!$T$17,'PAINEL E TARGET'!$S$17,
IF(DN952&gt;='PAINEL E TARGET'!$T$18,'PAINEL E TARGET'!$S$18,'PAINEL E TARGET'!$S$19))))))))</f>
        <v>Não elegível</v>
      </c>
      <c r="DP952" s="17">
        <f>IFERROR(VLOOKUP($BW952,'PAINEL E TARGET'!$G$1:$Q$99,10,0),0)</f>
        <v>0</v>
      </c>
      <c r="DQ952" s="17">
        <f>VLOOKUP(DO952,'PAINEL E TARGET'!$S$10:$U$19,3,0)</f>
        <v>0</v>
      </c>
      <c r="DR952" s="16">
        <f t="shared" si="538"/>
        <v>0</v>
      </c>
      <c r="DS952" s="17">
        <f t="shared" si="524"/>
        <v>0.875</v>
      </c>
      <c r="DT952" s="16">
        <f>IF(DS952&gt;=1,VLOOKUP(BO952,'PAINEL E TARGET'!$S$1:$W$8,5,0),0)</f>
        <v>0</v>
      </c>
      <c r="DU952" s="16">
        <f t="shared" si="539"/>
        <v>810.00000000000011</v>
      </c>
    </row>
    <row r="953" spans="2:125" s="32" customFormat="1" x14ac:dyDescent="0.2">
      <c r="B953" s="44">
        <v>43541</v>
      </c>
      <c r="C953" s="65">
        <v>2024</v>
      </c>
      <c r="D953" s="66" t="s">
        <v>983</v>
      </c>
      <c r="E953" s="65">
        <v>515</v>
      </c>
      <c r="F953" s="65" t="s">
        <v>944</v>
      </c>
      <c r="G953" s="67">
        <v>721094.64877800492</v>
      </c>
      <c r="H953" s="67">
        <v>414953.43732791964</v>
      </c>
      <c r="I953" s="67">
        <v>421588.83999999997</v>
      </c>
      <c r="J953" s="68">
        <v>1.015990716247126</v>
      </c>
      <c r="K953" s="67">
        <v>15985.338847658595</v>
      </c>
      <c r="L953" s="67">
        <v>372049.87946112186</v>
      </c>
      <c r="M953" s="67">
        <v>10529</v>
      </c>
      <c r="N953" s="67">
        <v>407013.25000000012</v>
      </c>
      <c r="O953" s="67">
        <v>677665.9946764363</v>
      </c>
      <c r="P953" s="67" t="s">
        <v>1082</v>
      </c>
      <c r="Q953" s="67" t="s">
        <v>1082</v>
      </c>
      <c r="R953" s="67">
        <v>0</v>
      </c>
      <c r="S953" s="67">
        <v>0</v>
      </c>
      <c r="T953" s="68">
        <v>7.5340996436916663E-2</v>
      </c>
      <c r="U953" s="68">
        <v>9.4366833536007416E-2</v>
      </c>
      <c r="V953" s="68">
        <v>1.252529671744137</v>
      </c>
      <c r="W953" s="67">
        <v>29234.959999999999</v>
      </c>
      <c r="X953" s="67">
        <v>39402.139999999992</v>
      </c>
      <c r="Y953" s="68">
        <v>1.3477747190350182</v>
      </c>
      <c r="Z953" s="68">
        <v>0.11160919925968492</v>
      </c>
      <c r="AA953" s="68">
        <v>0.15447440348850924</v>
      </c>
      <c r="AB953" s="68">
        <v>1.3840651533489492</v>
      </c>
      <c r="AC953" s="67">
        <v>43308.3</v>
      </c>
      <c r="AD953" s="67">
        <v>64499.59</v>
      </c>
      <c r="AE953" s="68">
        <v>1.4893124412641454</v>
      </c>
      <c r="AF953" s="43">
        <v>80</v>
      </c>
      <c r="AG953" s="43">
        <v>81</v>
      </c>
      <c r="AH953" s="43">
        <v>11</v>
      </c>
      <c r="AI953" s="43">
        <v>16</v>
      </c>
      <c r="AJ953" s="67">
        <v>13151.58</v>
      </c>
      <c r="AK953" s="67">
        <v>19129.95</v>
      </c>
      <c r="AL953" s="68">
        <v>1.454574279288116</v>
      </c>
      <c r="AM953" s="67">
        <v>3157.08</v>
      </c>
      <c r="AN953" s="67">
        <v>4599.3700000000008</v>
      </c>
      <c r="AO953" s="68">
        <v>1.4568430321689665</v>
      </c>
      <c r="AP953" s="67">
        <v>1328.47</v>
      </c>
      <c r="AQ953" s="67">
        <v>2067.94</v>
      </c>
      <c r="AR953" s="68">
        <v>1.5566328182044005</v>
      </c>
      <c r="AS953" s="67">
        <v>11597.829999999998</v>
      </c>
      <c r="AT953" s="67">
        <v>13604.880000000001</v>
      </c>
      <c r="AU953" s="68">
        <v>1.1730539247428184</v>
      </c>
      <c r="AV953" s="43">
        <v>285.08</v>
      </c>
      <c r="AW953" s="43">
        <v>139.97</v>
      </c>
      <c r="AX953" s="69">
        <v>0.49098498667040835</v>
      </c>
      <c r="AY953" s="43">
        <v>15985.338847658595</v>
      </c>
      <c r="AZ953" s="43">
        <v>10529</v>
      </c>
      <c r="BA953" s="43">
        <v>22273.41506247357</v>
      </c>
      <c r="BB953" s="43">
        <v>29079.870000000003</v>
      </c>
      <c r="BC953" s="43">
        <v>28021.521498898332</v>
      </c>
      <c r="BD953" s="43">
        <v>39176.513534989725</v>
      </c>
      <c r="BE953" s="43">
        <v>51325.279999999992</v>
      </c>
      <c r="BF953" s="43">
        <v>76032.63</v>
      </c>
      <c r="BG953" s="43">
        <v>499.83999999999992</v>
      </c>
      <c r="BH953" s="43">
        <v>31</v>
      </c>
      <c r="BI953" s="44">
        <v>43173</v>
      </c>
      <c r="BJ953" s="44">
        <v>43541</v>
      </c>
      <c r="BK953" s="44">
        <v>43172</v>
      </c>
      <c r="BL953" s="43">
        <f t="shared" si="525"/>
        <v>421588.83999999997</v>
      </c>
      <c r="BM953" s="43">
        <f t="shared" si="526"/>
        <v>417542.25000000012</v>
      </c>
      <c r="BO953" s="16" t="str">
        <f>IFERROR(VLOOKUP($C953,'PORTE LOJA'!A:B,2,0),"PORTE 1")</f>
        <v>PORTE 1</v>
      </c>
      <c r="BP953" s="16">
        <f>VLOOKUP(BO953,'PAINEL E TARGET'!$S$1:$W$8,3,0)</f>
        <v>1650</v>
      </c>
      <c r="BQ953" s="16">
        <f t="shared" si="504"/>
        <v>1</v>
      </c>
      <c r="BR953" s="16">
        <f t="shared" si="505"/>
        <v>1</v>
      </c>
      <c r="BS953" s="16">
        <f t="shared" si="506"/>
        <v>1</v>
      </c>
      <c r="BT953" s="16">
        <f t="shared" si="507"/>
        <v>1</v>
      </c>
      <c r="BU953" s="16">
        <f t="shared" si="508"/>
        <v>1</v>
      </c>
      <c r="BV953" s="16">
        <f t="shared" si="509"/>
        <v>1</v>
      </c>
      <c r="BW953" s="17" t="str">
        <f t="shared" si="527"/>
        <v>111111</v>
      </c>
      <c r="BY953" s="17">
        <f t="shared" si="510"/>
        <v>1.016</v>
      </c>
      <c r="BZ953" s="17">
        <f t="shared" si="511"/>
        <v>1.0760000000000001</v>
      </c>
      <c r="CA953" s="17" t="str">
        <f t="shared" si="528"/>
        <v>Sem Retira</v>
      </c>
      <c r="CB953" s="17">
        <f t="shared" si="529"/>
        <v>1.0760000000000001</v>
      </c>
      <c r="CC953" s="33" t="str">
        <f>IF(CB953&gt;='PAINEL E TARGET'!$T$11,'PAINEL E TARGET'!$S$11,
IF(CB953&gt;='PAINEL E TARGET'!$T$12,'PAINEL E TARGET'!$S$12,
IF(CB953&gt;='PAINEL E TARGET'!$T$13,'PAINEL E TARGET'!$S$13,
IF(CB953&gt;='PAINEL E TARGET'!$T$14,'PAINEL E TARGET'!$S$14,
IF(CB953&gt;='PAINEL E TARGET'!$T$15,'PAINEL E TARGET'!$S$15,
IF(CB953&gt;='PAINEL E TARGET'!$T$16,'PAINEL E TARGET'!$S$16,
IF(CB953&gt;='PAINEL E TARGET'!$T$17,'PAINEL E TARGET'!$S$17,
IF(CB953&gt;='PAINEL E TARGET'!$T$18,'PAINEL E TARGET'!$S$18,'PAINEL E TARGET'!$S$19))))))))</f>
        <v>3. Fx de 105% a 109,9%</v>
      </c>
      <c r="CD953" s="17">
        <f>IFERROR(VLOOKUP($BW953,'PAINEL E TARGET'!$G$1:$Q$99,4,0),0)</f>
        <v>0.25</v>
      </c>
      <c r="CE953" s="17">
        <f>VLOOKUP(CC953,'PAINEL E TARGET'!$S$10:$U$19,3,0)</f>
        <v>1.1000000000000001</v>
      </c>
      <c r="CF953" s="16">
        <f t="shared" si="530"/>
        <v>453.75000000000006</v>
      </c>
      <c r="CG953" s="17">
        <f t="shared" si="512"/>
        <v>1.4550000000000001</v>
      </c>
      <c r="CH953" s="17">
        <f t="shared" si="513"/>
        <v>1.4570000000000001</v>
      </c>
      <c r="CI953" s="17">
        <f t="shared" si="514"/>
        <v>1.5569999999999999</v>
      </c>
      <c r="CJ953" s="17">
        <f t="shared" si="515"/>
        <v>1.173</v>
      </c>
      <c r="CK953" s="17">
        <f t="shared" si="516"/>
        <v>0.49099999999999999</v>
      </c>
      <c r="CL953" s="17">
        <f t="shared" si="517"/>
        <v>1.3480000000000001</v>
      </c>
      <c r="CM953" s="16">
        <f t="shared" si="518"/>
        <v>4</v>
      </c>
      <c r="CN953" s="17" t="str">
        <f t="shared" si="531"/>
        <v>não ok</v>
      </c>
      <c r="CO953" s="17">
        <f t="shared" si="532"/>
        <v>0</v>
      </c>
      <c r="CP953" s="33" t="str">
        <f>IF(CO953&gt;='PAINEL E TARGET'!$T$11,'PAINEL E TARGET'!$S$11,
IF(CO953&gt;='PAINEL E TARGET'!$T$12,'PAINEL E TARGET'!$S$12,
IF(CO953&gt;='PAINEL E TARGET'!$T$13,'PAINEL E TARGET'!$S$13,
IF(CO953&gt;='PAINEL E TARGET'!$T$14,'PAINEL E TARGET'!$S$14,
IF(CO953&gt;='PAINEL E TARGET'!$T$15,'PAINEL E TARGET'!$S$15,
IF(CO953&gt;='PAINEL E TARGET'!$T$16,'PAINEL E TARGET'!$S$16,
IF(CO953&gt;='PAINEL E TARGET'!$T$17,'PAINEL E TARGET'!$S$17,
IF(CO953&gt;='PAINEL E TARGET'!$T$18,'PAINEL E TARGET'!$S$18,'PAINEL E TARGET'!$S$19))))))))</f>
        <v>Não elegível</v>
      </c>
      <c r="CQ953" s="17">
        <f>IFERROR(VLOOKUP($BW953,'PAINEL E TARGET'!$G$1:$Q$99,5,0),0)</f>
        <v>0.25</v>
      </c>
      <c r="CR953" s="17">
        <f>VLOOKUP(CP953,'PAINEL E TARGET'!$S$10:$U$19,3,0)</f>
        <v>0</v>
      </c>
      <c r="CS953" s="16">
        <f t="shared" si="533"/>
        <v>0</v>
      </c>
      <c r="CT953" s="17">
        <f t="shared" si="519"/>
        <v>1.4890000000000001</v>
      </c>
      <c r="CU953" s="33" t="str">
        <f>IF(CT953&gt;='PAINEL E TARGET'!$T$11,'PAINEL E TARGET'!$S$11,
IF(CT953&gt;='PAINEL E TARGET'!$T$12,'PAINEL E TARGET'!$S$12,
IF(CT953&gt;='PAINEL E TARGET'!$T$13,'PAINEL E TARGET'!$S$13,
IF(CT953&gt;='PAINEL E TARGET'!$T$14,'PAINEL E TARGET'!$S$14,
IF(CT953&gt;='PAINEL E TARGET'!$T$15,'PAINEL E TARGET'!$S$15,
IF(CT953&gt;='PAINEL E TARGET'!$T$16,'PAINEL E TARGET'!$S$16,
IF(CT953&gt;='PAINEL E TARGET'!$T$17,'PAINEL E TARGET'!$S$17,
IF(CT953&gt;='PAINEL E TARGET'!$T$18,'PAINEL E TARGET'!$S$18,'PAINEL E TARGET'!$S$19))))))))</f>
        <v>8. Fx de 130% ou mais</v>
      </c>
      <c r="CV953" s="17">
        <f>IFERROR(VLOOKUP($BW953,'PAINEL E TARGET'!$G$1:$Q$99,6,0),0)</f>
        <v>0.2</v>
      </c>
      <c r="CW953" s="17">
        <f>VLOOKUP(CU953,'PAINEL E TARGET'!$S$10:$U$19,3,0)</f>
        <v>1.6</v>
      </c>
      <c r="CX953" s="16">
        <f t="shared" si="534"/>
        <v>528.00000000000011</v>
      </c>
      <c r="CY953" s="17">
        <f t="shared" si="520"/>
        <v>0.65900000000000003</v>
      </c>
      <c r="CZ953" s="33" t="str">
        <f>IF(CY953&gt;='PAINEL E TARGET'!$T$11,'PAINEL E TARGET'!$S$11,
IF(CY953&gt;='PAINEL E TARGET'!$T$12,'PAINEL E TARGET'!$S$12,
IF(CY953&gt;='PAINEL E TARGET'!$T$13,'PAINEL E TARGET'!$S$13,
IF(CY953&gt;='PAINEL E TARGET'!$T$14,'PAINEL E TARGET'!$S$14,
IF(CY953&gt;='PAINEL E TARGET'!$T$15,'PAINEL E TARGET'!$S$15,
IF(CY953&gt;='PAINEL E TARGET'!$T$16,'PAINEL E TARGET'!$S$16,
IF(CY953&gt;='PAINEL E TARGET'!$T$17,'PAINEL E TARGET'!$S$17,
IF(CY953&gt;='PAINEL E TARGET'!$T$18,'PAINEL E TARGET'!$S$18,'PAINEL E TARGET'!$S$19))))))))</f>
        <v>Não elegível</v>
      </c>
      <c r="DA953" s="17">
        <f>IFERROR(VLOOKUP($BW953,'PAINEL E TARGET'!$G$1:$Q$99,7,0),0)</f>
        <v>0.15</v>
      </c>
      <c r="DB953" s="17">
        <f>VLOOKUP(CZ953,'PAINEL E TARGET'!$S$10:$U$19,3,0)</f>
        <v>0</v>
      </c>
      <c r="DC953" s="16">
        <f t="shared" si="535"/>
        <v>0</v>
      </c>
      <c r="DD953" s="17">
        <f t="shared" si="521"/>
        <v>1.306</v>
      </c>
      <c r="DE953" s="33" t="str">
        <f>IF(DD953&gt;='PAINEL E TARGET'!$T$11,'PAINEL E TARGET'!$S$11,
IF(DD953&gt;='PAINEL E TARGET'!$T$12,'PAINEL E TARGET'!$S$12,
IF(DD953&gt;='PAINEL E TARGET'!$T$13,'PAINEL E TARGET'!$S$13,
IF(DD953&gt;='PAINEL E TARGET'!$T$14,'PAINEL E TARGET'!$S$14,
IF(DD953&gt;='PAINEL E TARGET'!$T$15,'PAINEL E TARGET'!$S$15,
IF(DD953&gt;='PAINEL E TARGET'!$T$16,'PAINEL E TARGET'!$S$16,
IF(DD953&gt;='PAINEL E TARGET'!$T$17,'PAINEL E TARGET'!$S$17,
IF(DD953&gt;='PAINEL E TARGET'!$T$18,'PAINEL E TARGET'!$S$18,'PAINEL E TARGET'!$S$19))))))))</f>
        <v>8. Fx de 130% ou mais</v>
      </c>
      <c r="DF953" s="17">
        <f>IFERROR(VLOOKUP($BW953,'PAINEL E TARGET'!$G$1:$Q$99,8,0),0)</f>
        <v>0.1</v>
      </c>
      <c r="DG953" s="17">
        <f>VLOOKUP(DE953,'PAINEL E TARGET'!$S$10:$U$19,3,0)</f>
        <v>1.6</v>
      </c>
      <c r="DH953" s="16">
        <f t="shared" si="536"/>
        <v>264.00000000000006</v>
      </c>
      <c r="DI953" s="17">
        <f t="shared" si="522"/>
        <v>1.4550000000000001</v>
      </c>
      <c r="DJ953" s="33" t="str">
        <f>IF(DI953&gt;='PAINEL E TARGET'!$T$11,'PAINEL E TARGET'!$S$11,
IF(DI953&gt;='PAINEL E TARGET'!$T$12,'PAINEL E TARGET'!$S$12,
IF(DI953&gt;='PAINEL E TARGET'!$T$13,'PAINEL E TARGET'!$S$13,
IF(DI953&gt;='PAINEL E TARGET'!$T$14,'PAINEL E TARGET'!$S$14,
IF(DI953&gt;='PAINEL E TARGET'!$T$15,'PAINEL E TARGET'!$S$15,
IF(DI953&gt;='PAINEL E TARGET'!$T$16,'PAINEL E TARGET'!$S$16,
IF(DI953&gt;='PAINEL E TARGET'!$T$17,'PAINEL E TARGET'!$S$17,
IF(DI953&gt;='PAINEL E TARGET'!$T$18,'PAINEL E TARGET'!$S$18,'PAINEL E TARGET'!$S$19))))))))</f>
        <v>8. Fx de 130% ou mais</v>
      </c>
      <c r="DK953" s="17">
        <f>IFERROR(VLOOKUP($BW953,'PAINEL E TARGET'!$G$1:$Q$99,9,0),0)</f>
        <v>0.05</v>
      </c>
      <c r="DL953" s="17">
        <f>VLOOKUP(DJ953,'PAINEL E TARGET'!$S$10:$U$19,3,0)</f>
        <v>1.6</v>
      </c>
      <c r="DM953" s="16">
        <f t="shared" si="537"/>
        <v>132.00000000000003</v>
      </c>
      <c r="DN953" s="17">
        <f t="shared" si="523"/>
        <v>0.49099999999999999</v>
      </c>
      <c r="DO953" s="33" t="str">
        <f>IF(DN953&gt;='PAINEL E TARGET'!$T$11,'PAINEL E TARGET'!$S$11,
IF(DN953&gt;='PAINEL E TARGET'!$T$12,'PAINEL E TARGET'!$S$12,
IF(DN953&gt;='PAINEL E TARGET'!$T$13,'PAINEL E TARGET'!$S$13,
IF(DN953&gt;='PAINEL E TARGET'!$T$14,'PAINEL E TARGET'!$S$14,
IF(DN953&gt;='PAINEL E TARGET'!$T$15,'PAINEL E TARGET'!$S$15,
IF(DN953&gt;='PAINEL E TARGET'!$T$16,'PAINEL E TARGET'!$S$16,
IF(DN953&gt;='PAINEL E TARGET'!$T$17,'PAINEL E TARGET'!$S$17,
IF(DN953&gt;='PAINEL E TARGET'!$T$18,'PAINEL E TARGET'!$S$18,'PAINEL E TARGET'!$S$19))))))))</f>
        <v>Não elegível</v>
      </c>
      <c r="DP953" s="17">
        <f>IFERROR(VLOOKUP($BW953,'PAINEL E TARGET'!$G$1:$Q$99,10,0),0)</f>
        <v>0</v>
      </c>
      <c r="DQ953" s="17">
        <f>VLOOKUP(DO953,'PAINEL E TARGET'!$S$10:$U$19,3,0)</f>
        <v>0</v>
      </c>
      <c r="DR953" s="16">
        <f t="shared" si="538"/>
        <v>0</v>
      </c>
      <c r="DS953" s="17">
        <f t="shared" si="524"/>
        <v>1.0129999999999999</v>
      </c>
      <c r="DT953" s="16">
        <f>IF(DS953&gt;=1,VLOOKUP(BO953,'PAINEL E TARGET'!$S$1:$W$8,5,0),0)</f>
        <v>165</v>
      </c>
      <c r="DU953" s="16">
        <f t="shared" si="539"/>
        <v>1542.7500000000002</v>
      </c>
    </row>
    <row r="954" spans="2:125" s="32" customFormat="1" x14ac:dyDescent="0.2">
      <c r="B954" s="44">
        <v>43541</v>
      </c>
      <c r="C954" s="65">
        <v>2025</v>
      </c>
      <c r="D954" s="66" t="s">
        <v>961</v>
      </c>
      <c r="E954" s="65">
        <v>415</v>
      </c>
      <c r="F954" s="65" t="s">
        <v>1020</v>
      </c>
      <c r="G954" s="67">
        <v>1370540.8785370623</v>
      </c>
      <c r="H954" s="67">
        <v>770112.13283076952</v>
      </c>
      <c r="I954" s="67">
        <v>816237.94999999984</v>
      </c>
      <c r="J954" s="68">
        <v>1.0598949363382726</v>
      </c>
      <c r="K954" s="67">
        <v>28727.02590317827</v>
      </c>
      <c r="L954" s="67">
        <v>612300.20925664029</v>
      </c>
      <c r="M954" s="67">
        <v>36081.449999999997</v>
      </c>
      <c r="N954" s="67">
        <v>734149.78</v>
      </c>
      <c r="O954" s="67">
        <v>1151851.7430416283</v>
      </c>
      <c r="P954" s="67" t="s">
        <v>1082</v>
      </c>
      <c r="Q954" s="67" t="s">
        <v>1082</v>
      </c>
      <c r="R954" s="67">
        <v>0</v>
      </c>
      <c r="S954" s="67">
        <v>1949</v>
      </c>
      <c r="T954" s="68">
        <v>9.919525491634805E-2</v>
      </c>
      <c r="U954" s="68">
        <v>9.2036426515710076E-2</v>
      </c>
      <c r="V954" s="68">
        <v>0.92783093902349401</v>
      </c>
      <c r="W954" s="67">
        <v>63586.86</v>
      </c>
      <c r="X954" s="67">
        <v>70889.329999999987</v>
      </c>
      <c r="Y954" s="68">
        <v>1.1148424375727939</v>
      </c>
      <c r="Z954" s="68">
        <v>6.7557269995249233E-2</v>
      </c>
      <c r="AA954" s="68">
        <v>0.10156469505917075</v>
      </c>
      <c r="AB954" s="68">
        <v>1.5033866091142076</v>
      </c>
      <c r="AC954" s="67">
        <v>43306.049999999996</v>
      </c>
      <c r="AD954" s="67">
        <v>78228.3</v>
      </c>
      <c r="AE954" s="68">
        <v>1.8064058024225256</v>
      </c>
      <c r="AF954" s="43">
        <v>80</v>
      </c>
      <c r="AG954" s="43">
        <v>70</v>
      </c>
      <c r="AH954" s="43">
        <v>31</v>
      </c>
      <c r="AI954" s="43">
        <v>34</v>
      </c>
      <c r="AJ954" s="67">
        <v>30185.379999999997</v>
      </c>
      <c r="AK954" s="67">
        <v>38910</v>
      </c>
      <c r="AL954" s="68">
        <v>1.2890346253716205</v>
      </c>
      <c r="AM954" s="67">
        <v>2723.48</v>
      </c>
      <c r="AN954" s="67">
        <v>8863.9699999999993</v>
      </c>
      <c r="AO954" s="68">
        <v>3.2546484644645819</v>
      </c>
      <c r="AP954" s="67">
        <v>4693.76</v>
      </c>
      <c r="AQ954" s="67">
        <v>4419.9299999999994</v>
      </c>
      <c r="AR954" s="68">
        <v>0.94166084333242417</v>
      </c>
      <c r="AS954" s="67">
        <v>25984.239999999998</v>
      </c>
      <c r="AT954" s="67">
        <v>18695.43</v>
      </c>
      <c r="AU954" s="68">
        <v>0.71949112231106249</v>
      </c>
      <c r="AV954" s="43">
        <v>921.62000000000012</v>
      </c>
      <c r="AW954" s="43">
        <v>969.82</v>
      </c>
      <c r="AX954" s="69">
        <v>1.0522992122566783</v>
      </c>
      <c r="AY954" s="43">
        <v>28727.02590317827</v>
      </c>
      <c r="AZ954" s="43">
        <v>36081.449999999997</v>
      </c>
      <c r="BA954" s="43">
        <v>27502.329584473209</v>
      </c>
      <c r="BB954" s="43">
        <v>33876.090000000004</v>
      </c>
      <c r="BC954" s="43">
        <v>51826.264744038723</v>
      </c>
      <c r="BD954" s="43">
        <v>49760.063077975698</v>
      </c>
      <c r="BE954" s="43">
        <v>114882.64999999998</v>
      </c>
      <c r="BF954" s="43">
        <v>78241.209999999992</v>
      </c>
      <c r="BG954" s="43">
        <v>1663.72</v>
      </c>
      <c r="BH954" s="43">
        <v>66</v>
      </c>
      <c r="BI954" s="44">
        <v>43173</v>
      </c>
      <c r="BJ954" s="44">
        <v>43541</v>
      </c>
      <c r="BK954" s="44">
        <v>43172</v>
      </c>
      <c r="BL954" s="43">
        <f t="shared" si="525"/>
        <v>818186.94999999984</v>
      </c>
      <c r="BM954" s="43">
        <f t="shared" si="526"/>
        <v>772180.23</v>
      </c>
      <c r="BO954" s="16" t="str">
        <f>IFERROR(VLOOKUP($C954,'PORTE LOJA'!A:B,2,0),"PORTE 1")</f>
        <v>PORTE 2</v>
      </c>
      <c r="BP954" s="16">
        <f>VLOOKUP(BO954,'PAINEL E TARGET'!$S$1:$W$8,3,0)</f>
        <v>1875</v>
      </c>
      <c r="BQ954" s="16">
        <f t="shared" si="504"/>
        <v>1</v>
      </c>
      <c r="BR954" s="16">
        <f t="shared" si="505"/>
        <v>1</v>
      </c>
      <c r="BS954" s="16">
        <f t="shared" si="506"/>
        <v>1</v>
      </c>
      <c r="BT954" s="16">
        <f t="shared" si="507"/>
        <v>1</v>
      </c>
      <c r="BU954" s="16">
        <f t="shared" si="508"/>
        <v>1</v>
      </c>
      <c r="BV954" s="16">
        <f t="shared" si="509"/>
        <v>1</v>
      </c>
      <c r="BW954" s="17" t="str">
        <f t="shared" si="527"/>
        <v>111111</v>
      </c>
      <c r="BY954" s="17">
        <f t="shared" si="510"/>
        <v>1.0620000000000001</v>
      </c>
      <c r="BZ954" s="17">
        <f t="shared" si="511"/>
        <v>1.2050000000000001</v>
      </c>
      <c r="CA954" s="17" t="str">
        <f t="shared" si="528"/>
        <v>Sem Retira</v>
      </c>
      <c r="CB954" s="17">
        <f t="shared" si="529"/>
        <v>1.2050000000000001</v>
      </c>
      <c r="CC954" s="33" t="str">
        <f>IF(CB954&gt;='PAINEL E TARGET'!$T$11,'PAINEL E TARGET'!$S$11,
IF(CB954&gt;='PAINEL E TARGET'!$T$12,'PAINEL E TARGET'!$S$12,
IF(CB954&gt;='PAINEL E TARGET'!$T$13,'PAINEL E TARGET'!$S$13,
IF(CB954&gt;='PAINEL E TARGET'!$T$14,'PAINEL E TARGET'!$S$14,
IF(CB954&gt;='PAINEL E TARGET'!$T$15,'PAINEL E TARGET'!$S$15,
IF(CB954&gt;='PAINEL E TARGET'!$T$16,'PAINEL E TARGET'!$S$16,
IF(CB954&gt;='PAINEL E TARGET'!$T$17,'PAINEL E TARGET'!$S$17,
IF(CB954&gt;='PAINEL E TARGET'!$T$18,'PAINEL E TARGET'!$S$18,'PAINEL E TARGET'!$S$19))))))))</f>
        <v>6. Fx de 120% a 124,9%</v>
      </c>
      <c r="CD954" s="17">
        <f>IFERROR(VLOOKUP($BW954,'PAINEL E TARGET'!$G$1:$Q$99,4,0),0)</f>
        <v>0.25</v>
      </c>
      <c r="CE954" s="17">
        <f>VLOOKUP(CC954,'PAINEL E TARGET'!$S$10:$U$19,3,0)</f>
        <v>1.4</v>
      </c>
      <c r="CF954" s="16">
        <f t="shared" si="530"/>
        <v>656.25</v>
      </c>
      <c r="CG954" s="17">
        <f t="shared" si="512"/>
        <v>1.2889999999999999</v>
      </c>
      <c r="CH954" s="17">
        <f t="shared" si="513"/>
        <v>3.2549999999999999</v>
      </c>
      <c r="CI954" s="17">
        <f t="shared" si="514"/>
        <v>0.94199999999999995</v>
      </c>
      <c r="CJ954" s="17">
        <f t="shared" si="515"/>
        <v>0.71899999999999997</v>
      </c>
      <c r="CK954" s="17">
        <f t="shared" si="516"/>
        <v>1.052</v>
      </c>
      <c r="CL954" s="17">
        <f t="shared" si="517"/>
        <v>1.115</v>
      </c>
      <c r="CM954" s="16">
        <f t="shared" si="518"/>
        <v>5</v>
      </c>
      <c r="CN954" s="17" t="str">
        <f t="shared" si="531"/>
        <v>ok</v>
      </c>
      <c r="CO954" s="17">
        <f t="shared" si="532"/>
        <v>1.115</v>
      </c>
      <c r="CP954" s="33" t="str">
        <f>IF(CO954&gt;='PAINEL E TARGET'!$T$11,'PAINEL E TARGET'!$S$11,
IF(CO954&gt;='PAINEL E TARGET'!$T$12,'PAINEL E TARGET'!$S$12,
IF(CO954&gt;='PAINEL E TARGET'!$T$13,'PAINEL E TARGET'!$S$13,
IF(CO954&gt;='PAINEL E TARGET'!$T$14,'PAINEL E TARGET'!$S$14,
IF(CO954&gt;='PAINEL E TARGET'!$T$15,'PAINEL E TARGET'!$S$15,
IF(CO954&gt;='PAINEL E TARGET'!$T$16,'PAINEL E TARGET'!$S$16,
IF(CO954&gt;='PAINEL E TARGET'!$T$17,'PAINEL E TARGET'!$S$17,
IF(CO954&gt;='PAINEL E TARGET'!$T$18,'PAINEL E TARGET'!$S$18,'PAINEL E TARGET'!$S$19))))))))</f>
        <v>4. Fx de 110% a 114,9%</v>
      </c>
      <c r="CQ954" s="17">
        <f>IFERROR(VLOOKUP($BW954,'PAINEL E TARGET'!$G$1:$Q$99,5,0),0)</f>
        <v>0.25</v>
      </c>
      <c r="CR954" s="17">
        <f>VLOOKUP(CP954,'PAINEL E TARGET'!$S$10:$U$19,3,0)</f>
        <v>1.2</v>
      </c>
      <c r="CS954" s="16">
        <f t="shared" si="533"/>
        <v>562.5</v>
      </c>
      <c r="CT954" s="17">
        <f t="shared" si="519"/>
        <v>1.806</v>
      </c>
      <c r="CU954" s="33" t="str">
        <f>IF(CT954&gt;='PAINEL E TARGET'!$T$11,'PAINEL E TARGET'!$S$11,
IF(CT954&gt;='PAINEL E TARGET'!$T$12,'PAINEL E TARGET'!$S$12,
IF(CT954&gt;='PAINEL E TARGET'!$T$13,'PAINEL E TARGET'!$S$13,
IF(CT954&gt;='PAINEL E TARGET'!$T$14,'PAINEL E TARGET'!$S$14,
IF(CT954&gt;='PAINEL E TARGET'!$T$15,'PAINEL E TARGET'!$S$15,
IF(CT954&gt;='PAINEL E TARGET'!$T$16,'PAINEL E TARGET'!$S$16,
IF(CT954&gt;='PAINEL E TARGET'!$T$17,'PAINEL E TARGET'!$S$17,
IF(CT954&gt;='PAINEL E TARGET'!$T$18,'PAINEL E TARGET'!$S$18,'PAINEL E TARGET'!$S$19))))))))</f>
        <v>8. Fx de 130% ou mais</v>
      </c>
      <c r="CV954" s="17">
        <f>IFERROR(VLOOKUP($BW954,'PAINEL E TARGET'!$G$1:$Q$99,6,0),0)</f>
        <v>0.2</v>
      </c>
      <c r="CW954" s="17">
        <f>VLOOKUP(CU954,'PAINEL E TARGET'!$S$10:$U$19,3,0)</f>
        <v>1.6</v>
      </c>
      <c r="CX954" s="16">
        <f t="shared" si="534"/>
        <v>600.00000000000011</v>
      </c>
      <c r="CY954" s="17">
        <f t="shared" si="520"/>
        <v>1.256</v>
      </c>
      <c r="CZ954" s="33" t="str">
        <f>IF(CY954&gt;='PAINEL E TARGET'!$T$11,'PAINEL E TARGET'!$S$11,
IF(CY954&gt;='PAINEL E TARGET'!$T$12,'PAINEL E TARGET'!$S$12,
IF(CY954&gt;='PAINEL E TARGET'!$T$13,'PAINEL E TARGET'!$S$13,
IF(CY954&gt;='PAINEL E TARGET'!$T$14,'PAINEL E TARGET'!$S$14,
IF(CY954&gt;='PAINEL E TARGET'!$T$15,'PAINEL E TARGET'!$S$15,
IF(CY954&gt;='PAINEL E TARGET'!$T$16,'PAINEL E TARGET'!$S$16,
IF(CY954&gt;='PAINEL E TARGET'!$T$17,'PAINEL E TARGET'!$S$17,
IF(CY954&gt;='PAINEL E TARGET'!$T$18,'PAINEL E TARGET'!$S$18,'PAINEL E TARGET'!$S$19))))))))</f>
        <v>7. Fx de 125% a 129,9%</v>
      </c>
      <c r="DA954" s="17">
        <f>IFERROR(VLOOKUP($BW954,'PAINEL E TARGET'!$G$1:$Q$99,7,0),0)</f>
        <v>0.15</v>
      </c>
      <c r="DB954" s="17">
        <f>VLOOKUP(CZ954,'PAINEL E TARGET'!$S$10:$U$19,3,0)</f>
        <v>1.5</v>
      </c>
      <c r="DC954" s="16">
        <f t="shared" si="535"/>
        <v>421.87499999999994</v>
      </c>
      <c r="DD954" s="17">
        <f t="shared" si="521"/>
        <v>1.232</v>
      </c>
      <c r="DE954" s="33" t="str">
        <f>IF(DD954&gt;='PAINEL E TARGET'!$T$11,'PAINEL E TARGET'!$S$11,
IF(DD954&gt;='PAINEL E TARGET'!$T$12,'PAINEL E TARGET'!$S$12,
IF(DD954&gt;='PAINEL E TARGET'!$T$13,'PAINEL E TARGET'!$S$13,
IF(DD954&gt;='PAINEL E TARGET'!$T$14,'PAINEL E TARGET'!$S$14,
IF(DD954&gt;='PAINEL E TARGET'!$T$15,'PAINEL E TARGET'!$S$15,
IF(DD954&gt;='PAINEL E TARGET'!$T$16,'PAINEL E TARGET'!$S$16,
IF(DD954&gt;='PAINEL E TARGET'!$T$17,'PAINEL E TARGET'!$S$17,
IF(DD954&gt;='PAINEL E TARGET'!$T$18,'PAINEL E TARGET'!$S$18,'PAINEL E TARGET'!$S$19))))))))</f>
        <v>6. Fx de 120% a 124,9%</v>
      </c>
      <c r="DF954" s="17">
        <f>IFERROR(VLOOKUP($BW954,'PAINEL E TARGET'!$G$1:$Q$99,8,0),0)</f>
        <v>0.1</v>
      </c>
      <c r="DG954" s="17">
        <f>VLOOKUP(DE954,'PAINEL E TARGET'!$S$10:$U$19,3,0)</f>
        <v>1.4</v>
      </c>
      <c r="DH954" s="16">
        <f t="shared" si="536"/>
        <v>262.5</v>
      </c>
      <c r="DI954" s="17">
        <f t="shared" si="522"/>
        <v>1.097</v>
      </c>
      <c r="DJ954" s="33" t="str">
        <f>IF(DI954&gt;='PAINEL E TARGET'!$T$11,'PAINEL E TARGET'!$S$11,
IF(DI954&gt;='PAINEL E TARGET'!$T$12,'PAINEL E TARGET'!$S$12,
IF(DI954&gt;='PAINEL E TARGET'!$T$13,'PAINEL E TARGET'!$S$13,
IF(DI954&gt;='PAINEL E TARGET'!$T$14,'PAINEL E TARGET'!$S$14,
IF(DI954&gt;='PAINEL E TARGET'!$T$15,'PAINEL E TARGET'!$S$15,
IF(DI954&gt;='PAINEL E TARGET'!$T$16,'PAINEL E TARGET'!$S$16,
IF(DI954&gt;='PAINEL E TARGET'!$T$17,'PAINEL E TARGET'!$S$17,
IF(DI954&gt;='PAINEL E TARGET'!$T$18,'PAINEL E TARGET'!$S$18,'PAINEL E TARGET'!$S$19))))))))</f>
        <v>3. Fx de 105% a 109,9%</v>
      </c>
      <c r="DK954" s="17">
        <f>IFERROR(VLOOKUP($BW954,'PAINEL E TARGET'!$G$1:$Q$99,9,0),0)</f>
        <v>0.05</v>
      </c>
      <c r="DL954" s="17">
        <f>VLOOKUP(DJ954,'PAINEL E TARGET'!$S$10:$U$19,3,0)</f>
        <v>1.1000000000000001</v>
      </c>
      <c r="DM954" s="16">
        <f t="shared" si="537"/>
        <v>103.12500000000001</v>
      </c>
      <c r="DN954" s="17">
        <f t="shared" si="523"/>
        <v>1.052</v>
      </c>
      <c r="DO954" s="33" t="str">
        <f>IF(DN954&gt;='PAINEL E TARGET'!$T$11,'PAINEL E TARGET'!$S$11,
IF(DN954&gt;='PAINEL E TARGET'!$T$12,'PAINEL E TARGET'!$S$12,
IF(DN954&gt;='PAINEL E TARGET'!$T$13,'PAINEL E TARGET'!$S$13,
IF(DN954&gt;='PAINEL E TARGET'!$T$14,'PAINEL E TARGET'!$S$14,
IF(DN954&gt;='PAINEL E TARGET'!$T$15,'PAINEL E TARGET'!$S$15,
IF(DN954&gt;='PAINEL E TARGET'!$T$16,'PAINEL E TARGET'!$S$16,
IF(DN954&gt;='PAINEL E TARGET'!$T$17,'PAINEL E TARGET'!$S$17,
IF(DN954&gt;='PAINEL E TARGET'!$T$18,'PAINEL E TARGET'!$S$18,'PAINEL E TARGET'!$S$19))))))))</f>
        <v>3. Fx de 105% a 109,9%</v>
      </c>
      <c r="DP954" s="17">
        <f>IFERROR(VLOOKUP($BW954,'PAINEL E TARGET'!$G$1:$Q$99,10,0),0)</f>
        <v>0</v>
      </c>
      <c r="DQ954" s="17">
        <f>VLOOKUP(DO954,'PAINEL E TARGET'!$S$10:$U$19,3,0)</f>
        <v>1.1000000000000001</v>
      </c>
      <c r="DR954" s="16">
        <f t="shared" si="538"/>
        <v>0</v>
      </c>
      <c r="DS954" s="17">
        <f t="shared" si="524"/>
        <v>0.875</v>
      </c>
      <c r="DT954" s="16">
        <f>IF(DS954&gt;=1,VLOOKUP(BO954,'PAINEL E TARGET'!$S$1:$W$8,5,0),0)</f>
        <v>0</v>
      </c>
      <c r="DU954" s="16">
        <f t="shared" si="539"/>
        <v>2606.25</v>
      </c>
    </row>
    <row r="955" spans="2:125" s="32" customFormat="1" x14ac:dyDescent="0.2">
      <c r="B955" s="44">
        <v>43541</v>
      </c>
      <c r="C955" s="65">
        <v>2026</v>
      </c>
      <c r="D955" s="66" t="s">
        <v>962</v>
      </c>
      <c r="E955" s="65">
        <v>118</v>
      </c>
      <c r="F955" s="65" t="s">
        <v>1018</v>
      </c>
      <c r="G955" s="67">
        <v>790873.47185717907</v>
      </c>
      <c r="H955" s="67">
        <v>474521.09787803283</v>
      </c>
      <c r="I955" s="67">
        <v>561664.53</v>
      </c>
      <c r="J955" s="68">
        <v>1.1836450107522214</v>
      </c>
      <c r="K955" s="67">
        <v>0</v>
      </c>
      <c r="L955" s="67">
        <v>392201.52688634646</v>
      </c>
      <c r="M955" s="67">
        <v>32569.1</v>
      </c>
      <c r="N955" s="67">
        <v>502553.82</v>
      </c>
      <c r="O955" s="67">
        <v>655340.45464674907</v>
      </c>
      <c r="P955" s="67" t="s">
        <v>1082</v>
      </c>
      <c r="Q955" s="67" t="s">
        <v>1082</v>
      </c>
      <c r="R955" s="67">
        <v>0</v>
      </c>
      <c r="S955" s="67">
        <v>0</v>
      </c>
      <c r="T955" s="68">
        <v>0.10818178179172475</v>
      </c>
      <c r="U955" s="68">
        <v>0.11979223390394114</v>
      </c>
      <c r="V955" s="68">
        <v>1.1073235430210351</v>
      </c>
      <c r="W955" s="67">
        <v>42429.060000000005</v>
      </c>
      <c r="X955" s="67">
        <v>64103.569999999985</v>
      </c>
      <c r="Y955" s="68">
        <v>1.5108411546237408</v>
      </c>
      <c r="Z955" s="68">
        <v>0.18297922134504138</v>
      </c>
      <c r="AA955" s="68">
        <v>0.2386592785074502</v>
      </c>
      <c r="AB955" s="68">
        <v>1.3042971587326504</v>
      </c>
      <c r="AC955" s="67">
        <v>71764.73</v>
      </c>
      <c r="AD955" s="67">
        <v>127712.05</v>
      </c>
      <c r="AE955" s="68">
        <v>1.7795935412841379</v>
      </c>
      <c r="AF955" s="43">
        <v>80</v>
      </c>
      <c r="AG955" s="43">
        <v>72</v>
      </c>
      <c r="AH955" s="43">
        <v>21</v>
      </c>
      <c r="AI955" s="43">
        <v>23</v>
      </c>
      <c r="AJ955" s="67">
        <v>13651.239999999998</v>
      </c>
      <c r="AK955" s="67">
        <v>22696.400000000001</v>
      </c>
      <c r="AL955" s="68">
        <v>1.6625888930236377</v>
      </c>
      <c r="AM955" s="67">
        <v>1400.19</v>
      </c>
      <c r="AN955" s="67">
        <v>4043.91</v>
      </c>
      <c r="AO955" s="68">
        <v>2.8881151843678357</v>
      </c>
      <c r="AP955" s="67">
        <v>2917.33</v>
      </c>
      <c r="AQ955" s="67">
        <v>7277.9299999999985</v>
      </c>
      <c r="AR955" s="68">
        <v>2.4947229144457426</v>
      </c>
      <c r="AS955" s="67">
        <v>24460.299999999996</v>
      </c>
      <c r="AT955" s="67">
        <v>30085.33</v>
      </c>
      <c r="AU955" s="68">
        <v>1.2299656995212653</v>
      </c>
      <c r="AV955" s="43">
        <v>426.33</v>
      </c>
      <c r="AW955" s="43">
        <v>444.92</v>
      </c>
      <c r="AX955" s="69">
        <v>1.0436047193488613</v>
      </c>
      <c r="AY955" s="43">
        <v>0</v>
      </c>
      <c r="AZ955" s="43">
        <v>32569.1</v>
      </c>
      <c r="BA955" s="43">
        <v>25047.448143721438</v>
      </c>
      <c r="BB955" s="43">
        <v>37465.94</v>
      </c>
      <c r="BC955" s="43">
        <v>0</v>
      </c>
      <c r="BD955" s="43">
        <v>41890.489128538778</v>
      </c>
      <c r="BE955" s="43">
        <v>71397.279999999999</v>
      </c>
      <c r="BF955" s="43">
        <v>120761.8</v>
      </c>
      <c r="BG955" s="43">
        <v>714.32</v>
      </c>
      <c r="BH955" s="43">
        <v>63</v>
      </c>
      <c r="BI955" s="44">
        <v>43173</v>
      </c>
      <c r="BJ955" s="44">
        <v>43541</v>
      </c>
      <c r="BK955" s="44">
        <v>43172</v>
      </c>
      <c r="BL955" s="43">
        <f t="shared" si="525"/>
        <v>561664.53</v>
      </c>
      <c r="BM955" s="43">
        <f t="shared" si="526"/>
        <v>535122.92000000004</v>
      </c>
      <c r="BO955" s="16" t="str">
        <f>IFERROR(VLOOKUP($C955,'PORTE LOJA'!A:B,2,0),"PORTE 1")</f>
        <v>PORTE 1</v>
      </c>
      <c r="BP955" s="16">
        <f>VLOOKUP(BO955,'PAINEL E TARGET'!$S$1:$W$8,3,0)</f>
        <v>1650</v>
      </c>
      <c r="BQ955" s="16">
        <f t="shared" si="504"/>
        <v>1</v>
      </c>
      <c r="BR955" s="16">
        <f t="shared" si="505"/>
        <v>1</v>
      </c>
      <c r="BS955" s="16">
        <f t="shared" si="506"/>
        <v>1</v>
      </c>
      <c r="BT955" s="16">
        <f t="shared" si="507"/>
        <v>0</v>
      </c>
      <c r="BU955" s="16">
        <f t="shared" si="508"/>
        <v>1</v>
      </c>
      <c r="BV955" s="16">
        <f t="shared" si="509"/>
        <v>1</v>
      </c>
      <c r="BW955" s="17" t="str">
        <f t="shared" si="527"/>
        <v>111011</v>
      </c>
      <c r="BY955" s="17">
        <f t="shared" si="510"/>
        <v>1.1839999999999999</v>
      </c>
      <c r="BZ955" s="17">
        <f t="shared" si="511"/>
        <v>1.3640000000000001</v>
      </c>
      <c r="CA955" s="17" t="str">
        <f t="shared" si="528"/>
        <v>Sem Retira</v>
      </c>
      <c r="CB955" s="17">
        <f t="shared" si="529"/>
        <v>1.3640000000000001</v>
      </c>
      <c r="CC955" s="33" t="str">
        <f>IF(CB955&gt;='PAINEL E TARGET'!$T$11,'PAINEL E TARGET'!$S$11,
IF(CB955&gt;='PAINEL E TARGET'!$T$12,'PAINEL E TARGET'!$S$12,
IF(CB955&gt;='PAINEL E TARGET'!$T$13,'PAINEL E TARGET'!$S$13,
IF(CB955&gt;='PAINEL E TARGET'!$T$14,'PAINEL E TARGET'!$S$14,
IF(CB955&gt;='PAINEL E TARGET'!$T$15,'PAINEL E TARGET'!$S$15,
IF(CB955&gt;='PAINEL E TARGET'!$T$16,'PAINEL E TARGET'!$S$16,
IF(CB955&gt;='PAINEL E TARGET'!$T$17,'PAINEL E TARGET'!$S$17,
IF(CB955&gt;='PAINEL E TARGET'!$T$18,'PAINEL E TARGET'!$S$18,'PAINEL E TARGET'!$S$19))))))))</f>
        <v>8. Fx de 130% ou mais</v>
      </c>
      <c r="CD955" s="17">
        <f>IFERROR(VLOOKUP($BW955,'PAINEL E TARGET'!$G$1:$Q$99,4,0),0)</f>
        <v>0.35</v>
      </c>
      <c r="CE955" s="17">
        <f>VLOOKUP(CC955,'PAINEL E TARGET'!$S$10:$U$19,3,0)</f>
        <v>1.6</v>
      </c>
      <c r="CF955" s="16">
        <f t="shared" si="530"/>
        <v>923.99999999999989</v>
      </c>
      <c r="CG955" s="17">
        <f t="shared" si="512"/>
        <v>1.663</v>
      </c>
      <c r="CH955" s="17">
        <f t="shared" si="513"/>
        <v>2.8879999999999999</v>
      </c>
      <c r="CI955" s="17">
        <f t="shared" si="514"/>
        <v>2.4950000000000001</v>
      </c>
      <c r="CJ955" s="17">
        <f t="shared" si="515"/>
        <v>1.23</v>
      </c>
      <c r="CK955" s="17">
        <f t="shared" si="516"/>
        <v>1.044</v>
      </c>
      <c r="CL955" s="17">
        <f t="shared" si="517"/>
        <v>1.5109999999999999</v>
      </c>
      <c r="CM955" s="16">
        <f t="shared" si="518"/>
        <v>5</v>
      </c>
      <c r="CN955" s="17" t="str">
        <f t="shared" si="531"/>
        <v>ok</v>
      </c>
      <c r="CO955" s="17">
        <f t="shared" si="532"/>
        <v>1.5109999999999999</v>
      </c>
      <c r="CP955" s="33" t="str">
        <f>IF(CO955&gt;='PAINEL E TARGET'!$T$11,'PAINEL E TARGET'!$S$11,
IF(CO955&gt;='PAINEL E TARGET'!$T$12,'PAINEL E TARGET'!$S$12,
IF(CO955&gt;='PAINEL E TARGET'!$T$13,'PAINEL E TARGET'!$S$13,
IF(CO955&gt;='PAINEL E TARGET'!$T$14,'PAINEL E TARGET'!$S$14,
IF(CO955&gt;='PAINEL E TARGET'!$T$15,'PAINEL E TARGET'!$S$15,
IF(CO955&gt;='PAINEL E TARGET'!$T$16,'PAINEL E TARGET'!$S$16,
IF(CO955&gt;='PAINEL E TARGET'!$T$17,'PAINEL E TARGET'!$S$17,
IF(CO955&gt;='PAINEL E TARGET'!$T$18,'PAINEL E TARGET'!$S$18,'PAINEL E TARGET'!$S$19))))))))</f>
        <v>8. Fx de 130% ou mais</v>
      </c>
      <c r="CQ955" s="17">
        <f>IFERROR(VLOOKUP($BW955,'PAINEL E TARGET'!$G$1:$Q$99,5,0),0)</f>
        <v>0.25</v>
      </c>
      <c r="CR955" s="17">
        <f>VLOOKUP(CP955,'PAINEL E TARGET'!$S$10:$U$19,3,0)</f>
        <v>1.6</v>
      </c>
      <c r="CS955" s="16">
        <f t="shared" si="533"/>
        <v>660</v>
      </c>
      <c r="CT955" s="17">
        <f t="shared" si="519"/>
        <v>1.78</v>
      </c>
      <c r="CU955" s="33" t="str">
        <f>IF(CT955&gt;='PAINEL E TARGET'!$T$11,'PAINEL E TARGET'!$S$11,
IF(CT955&gt;='PAINEL E TARGET'!$T$12,'PAINEL E TARGET'!$S$12,
IF(CT955&gt;='PAINEL E TARGET'!$T$13,'PAINEL E TARGET'!$S$13,
IF(CT955&gt;='PAINEL E TARGET'!$T$14,'PAINEL E TARGET'!$S$14,
IF(CT955&gt;='PAINEL E TARGET'!$T$15,'PAINEL E TARGET'!$S$15,
IF(CT955&gt;='PAINEL E TARGET'!$T$16,'PAINEL E TARGET'!$S$16,
IF(CT955&gt;='PAINEL E TARGET'!$T$17,'PAINEL E TARGET'!$S$17,
IF(CT955&gt;='PAINEL E TARGET'!$T$18,'PAINEL E TARGET'!$S$18,'PAINEL E TARGET'!$S$19))))))))</f>
        <v>8. Fx de 130% ou mais</v>
      </c>
      <c r="CV955" s="17">
        <f>IFERROR(VLOOKUP($BW955,'PAINEL E TARGET'!$G$1:$Q$99,6,0),0)</f>
        <v>0.2</v>
      </c>
      <c r="CW955" s="17">
        <f>VLOOKUP(CU955,'PAINEL E TARGET'!$S$10:$U$19,3,0)</f>
        <v>1.6</v>
      </c>
      <c r="CX955" s="16">
        <f t="shared" si="534"/>
        <v>528.00000000000011</v>
      </c>
      <c r="CY955" s="17">
        <f t="shared" si="520"/>
        <v>0</v>
      </c>
      <c r="CZ955" s="33" t="str">
        <f>IF(CY955&gt;='PAINEL E TARGET'!$T$11,'PAINEL E TARGET'!$S$11,
IF(CY955&gt;='PAINEL E TARGET'!$T$12,'PAINEL E TARGET'!$S$12,
IF(CY955&gt;='PAINEL E TARGET'!$T$13,'PAINEL E TARGET'!$S$13,
IF(CY955&gt;='PAINEL E TARGET'!$T$14,'PAINEL E TARGET'!$S$14,
IF(CY955&gt;='PAINEL E TARGET'!$T$15,'PAINEL E TARGET'!$S$15,
IF(CY955&gt;='PAINEL E TARGET'!$T$16,'PAINEL E TARGET'!$S$16,
IF(CY955&gt;='PAINEL E TARGET'!$T$17,'PAINEL E TARGET'!$S$17,
IF(CY955&gt;='PAINEL E TARGET'!$T$18,'PAINEL E TARGET'!$S$18,'PAINEL E TARGET'!$S$19))))))))</f>
        <v>Não elegível</v>
      </c>
      <c r="DA955" s="17">
        <f>IFERROR(VLOOKUP($BW955,'PAINEL E TARGET'!$G$1:$Q$99,7,0),0)</f>
        <v>0</v>
      </c>
      <c r="DB955" s="17">
        <f>VLOOKUP(CZ955,'PAINEL E TARGET'!$S$10:$U$19,3,0)</f>
        <v>0</v>
      </c>
      <c r="DC955" s="16">
        <f t="shared" si="535"/>
        <v>0</v>
      </c>
      <c r="DD955" s="17">
        <f t="shared" si="521"/>
        <v>1.496</v>
      </c>
      <c r="DE955" s="33" t="str">
        <f>IF(DD955&gt;='PAINEL E TARGET'!$T$11,'PAINEL E TARGET'!$S$11,
IF(DD955&gt;='PAINEL E TARGET'!$T$12,'PAINEL E TARGET'!$S$12,
IF(DD955&gt;='PAINEL E TARGET'!$T$13,'PAINEL E TARGET'!$S$13,
IF(DD955&gt;='PAINEL E TARGET'!$T$14,'PAINEL E TARGET'!$S$14,
IF(DD955&gt;='PAINEL E TARGET'!$T$15,'PAINEL E TARGET'!$S$15,
IF(DD955&gt;='PAINEL E TARGET'!$T$16,'PAINEL E TARGET'!$S$16,
IF(DD955&gt;='PAINEL E TARGET'!$T$17,'PAINEL E TARGET'!$S$17,
IF(DD955&gt;='PAINEL E TARGET'!$T$18,'PAINEL E TARGET'!$S$18,'PAINEL E TARGET'!$S$19))))))))</f>
        <v>8. Fx de 130% ou mais</v>
      </c>
      <c r="DF955" s="17">
        <f>IFERROR(VLOOKUP($BW955,'PAINEL E TARGET'!$G$1:$Q$99,8,0),0)</f>
        <v>0.15</v>
      </c>
      <c r="DG955" s="17">
        <f>VLOOKUP(DE955,'PAINEL E TARGET'!$S$10:$U$19,3,0)</f>
        <v>1.6</v>
      </c>
      <c r="DH955" s="16">
        <f t="shared" si="536"/>
        <v>396</v>
      </c>
      <c r="DI955" s="17">
        <f t="shared" si="522"/>
        <v>1.095</v>
      </c>
      <c r="DJ955" s="33" t="str">
        <f>IF(DI955&gt;='PAINEL E TARGET'!$T$11,'PAINEL E TARGET'!$S$11,
IF(DI955&gt;='PAINEL E TARGET'!$T$12,'PAINEL E TARGET'!$S$12,
IF(DI955&gt;='PAINEL E TARGET'!$T$13,'PAINEL E TARGET'!$S$13,
IF(DI955&gt;='PAINEL E TARGET'!$T$14,'PAINEL E TARGET'!$S$14,
IF(DI955&gt;='PAINEL E TARGET'!$T$15,'PAINEL E TARGET'!$S$15,
IF(DI955&gt;='PAINEL E TARGET'!$T$16,'PAINEL E TARGET'!$S$16,
IF(DI955&gt;='PAINEL E TARGET'!$T$17,'PAINEL E TARGET'!$S$17,
IF(DI955&gt;='PAINEL E TARGET'!$T$18,'PAINEL E TARGET'!$S$18,'PAINEL E TARGET'!$S$19))))))))</f>
        <v>3. Fx de 105% a 109,9%</v>
      </c>
      <c r="DK955" s="17">
        <f>IFERROR(VLOOKUP($BW955,'PAINEL E TARGET'!$G$1:$Q$99,9,0),0)</f>
        <v>0.05</v>
      </c>
      <c r="DL955" s="17">
        <f>VLOOKUP(DJ955,'PAINEL E TARGET'!$S$10:$U$19,3,0)</f>
        <v>1.1000000000000001</v>
      </c>
      <c r="DM955" s="16">
        <f t="shared" si="537"/>
        <v>90.750000000000014</v>
      </c>
      <c r="DN955" s="17">
        <f t="shared" si="523"/>
        <v>1.044</v>
      </c>
      <c r="DO955" s="33" t="str">
        <f>IF(DN955&gt;='PAINEL E TARGET'!$T$11,'PAINEL E TARGET'!$S$11,
IF(DN955&gt;='PAINEL E TARGET'!$T$12,'PAINEL E TARGET'!$S$12,
IF(DN955&gt;='PAINEL E TARGET'!$T$13,'PAINEL E TARGET'!$S$13,
IF(DN955&gt;='PAINEL E TARGET'!$T$14,'PAINEL E TARGET'!$S$14,
IF(DN955&gt;='PAINEL E TARGET'!$T$15,'PAINEL E TARGET'!$S$15,
IF(DN955&gt;='PAINEL E TARGET'!$T$16,'PAINEL E TARGET'!$S$16,
IF(DN955&gt;='PAINEL E TARGET'!$T$17,'PAINEL E TARGET'!$S$17,
IF(DN955&gt;='PAINEL E TARGET'!$T$18,'PAINEL E TARGET'!$S$18,'PAINEL E TARGET'!$S$19))))))))</f>
        <v>2. Fx de 100% a 104,9%</v>
      </c>
      <c r="DP955" s="17">
        <f>IFERROR(VLOOKUP($BW955,'PAINEL E TARGET'!$G$1:$Q$99,10,0),0)</f>
        <v>0</v>
      </c>
      <c r="DQ955" s="17">
        <f>VLOOKUP(DO955,'PAINEL E TARGET'!$S$10:$U$19,3,0)</f>
        <v>1</v>
      </c>
      <c r="DR955" s="16">
        <f t="shared" si="538"/>
        <v>0</v>
      </c>
      <c r="DS955" s="17">
        <f t="shared" si="524"/>
        <v>0.9</v>
      </c>
      <c r="DT955" s="16">
        <f>IF(DS955&gt;=1,VLOOKUP(BO955,'PAINEL E TARGET'!$S$1:$W$8,5,0),0)</f>
        <v>0</v>
      </c>
      <c r="DU955" s="16">
        <f t="shared" si="539"/>
        <v>2598.75</v>
      </c>
    </row>
    <row r="956" spans="2:125" s="32" customFormat="1" x14ac:dyDescent="0.2">
      <c r="B956" s="44">
        <v>43541</v>
      </c>
      <c r="C956" s="65">
        <v>2027</v>
      </c>
      <c r="D956" s="66" t="s">
        <v>963</v>
      </c>
      <c r="E956" s="65">
        <v>511</v>
      </c>
      <c r="F956" s="65" t="s">
        <v>944</v>
      </c>
      <c r="G956" s="67">
        <v>498120.62028933287</v>
      </c>
      <c r="H956" s="67">
        <v>319095.46695986157</v>
      </c>
      <c r="I956" s="67">
        <v>309983.88</v>
      </c>
      <c r="J956" s="68">
        <v>0.97144557694074762</v>
      </c>
      <c r="K956" s="67">
        <v>7616.1024275217578</v>
      </c>
      <c r="L956" s="67">
        <v>224561.697851673</v>
      </c>
      <c r="M956" s="67">
        <v>14565</v>
      </c>
      <c r="N956" s="67">
        <v>259909.22000000003</v>
      </c>
      <c r="O956" s="67">
        <v>364897.07405654277</v>
      </c>
      <c r="P956" s="67" t="s">
        <v>1082</v>
      </c>
      <c r="Q956" s="67" t="s">
        <v>1082</v>
      </c>
      <c r="R956" s="67">
        <v>0</v>
      </c>
      <c r="S956" s="67">
        <v>339.9</v>
      </c>
      <c r="T956" s="68">
        <v>5.6976119095333712E-2</v>
      </c>
      <c r="U956" s="68">
        <v>5.9075019868896975E-2</v>
      </c>
      <c r="V956" s="68">
        <v>1.0368382544632662</v>
      </c>
      <c r="W956" s="67">
        <v>13228.590000000002</v>
      </c>
      <c r="X956" s="67">
        <v>16214.569999999998</v>
      </c>
      <c r="Y956" s="68">
        <v>1.2257217133496461</v>
      </c>
      <c r="Z956" s="68">
        <v>6.7478199815660431E-2</v>
      </c>
      <c r="AA956" s="68">
        <v>9.496079449647403E-2</v>
      </c>
      <c r="AB956" s="68">
        <v>1.407281088646283</v>
      </c>
      <c r="AC956" s="67">
        <v>15666.94</v>
      </c>
      <c r="AD956" s="67">
        <v>26064.29</v>
      </c>
      <c r="AE956" s="68">
        <v>1.6636490597398088</v>
      </c>
      <c r="AF956" s="43">
        <v>80</v>
      </c>
      <c r="AG956" s="43">
        <v>79</v>
      </c>
      <c r="AH956" s="43">
        <v>12</v>
      </c>
      <c r="AI956" s="43">
        <v>4</v>
      </c>
      <c r="AJ956" s="67">
        <v>7491.56</v>
      </c>
      <c r="AK956" s="67">
        <v>7750.5</v>
      </c>
      <c r="AL956" s="68">
        <v>1.0345642296130579</v>
      </c>
      <c r="AM956" s="67">
        <v>1167.3499999999999</v>
      </c>
      <c r="AN956" s="67">
        <v>2758.3</v>
      </c>
      <c r="AO956" s="68">
        <v>2.3628731742836342</v>
      </c>
      <c r="AP956" s="67">
        <v>521</v>
      </c>
      <c r="AQ956" s="67">
        <v>1199.9000000000001</v>
      </c>
      <c r="AR956" s="68">
        <v>2.3030710172744722</v>
      </c>
      <c r="AS956" s="67">
        <v>4048.6800000000007</v>
      </c>
      <c r="AT956" s="67">
        <v>4505.8700000000008</v>
      </c>
      <c r="AU956" s="68">
        <v>1.1129232243595444</v>
      </c>
      <c r="AV956" s="43">
        <v>316.26</v>
      </c>
      <c r="AW956" s="43">
        <v>49.99</v>
      </c>
      <c r="AX956" s="69">
        <v>0.15806614810598876</v>
      </c>
      <c r="AY956" s="43">
        <v>7616.1024275217578</v>
      </c>
      <c r="AZ956" s="43">
        <v>14565</v>
      </c>
      <c r="BA956" s="43">
        <v>10330.898547637993</v>
      </c>
      <c r="BB956" s="43">
        <v>13544.23</v>
      </c>
      <c r="BC956" s="43">
        <v>11999.241119877917</v>
      </c>
      <c r="BD956" s="43">
        <v>16323.182370147952</v>
      </c>
      <c r="BE956" s="43">
        <v>20939.05</v>
      </c>
      <c r="BF956" s="43">
        <v>24798.83</v>
      </c>
      <c r="BG956" s="43">
        <v>499.85</v>
      </c>
      <c r="BH956" s="43">
        <v>30</v>
      </c>
      <c r="BI956" s="44">
        <v>43173</v>
      </c>
      <c r="BJ956" s="44">
        <v>43541</v>
      </c>
      <c r="BK956" s="44">
        <v>43172</v>
      </c>
      <c r="BL956" s="43">
        <f t="shared" si="525"/>
        <v>310323.78000000003</v>
      </c>
      <c r="BM956" s="43">
        <f t="shared" si="526"/>
        <v>274814.12000000005</v>
      </c>
      <c r="BO956" s="16" t="str">
        <f>IFERROR(VLOOKUP($C956,'PORTE LOJA'!A:B,2,0),"PORTE 1")</f>
        <v>PORTE 1</v>
      </c>
      <c r="BP956" s="16">
        <f>VLOOKUP(BO956,'PAINEL E TARGET'!$S$1:$W$8,3,0)</f>
        <v>1650</v>
      </c>
      <c r="BQ956" s="16">
        <f t="shared" si="504"/>
        <v>1</v>
      </c>
      <c r="BR956" s="16">
        <f t="shared" si="505"/>
        <v>1</v>
      </c>
      <c r="BS956" s="16">
        <f t="shared" si="506"/>
        <v>1</v>
      </c>
      <c r="BT956" s="16">
        <f t="shared" si="507"/>
        <v>1</v>
      </c>
      <c r="BU956" s="16">
        <f t="shared" si="508"/>
        <v>1</v>
      </c>
      <c r="BV956" s="16">
        <f t="shared" si="509"/>
        <v>1</v>
      </c>
      <c r="BW956" s="17" t="str">
        <f t="shared" si="527"/>
        <v>111111</v>
      </c>
      <c r="BY956" s="17">
        <f t="shared" si="510"/>
        <v>0.97299999999999998</v>
      </c>
      <c r="BZ956" s="17">
        <f t="shared" si="511"/>
        <v>1.1839999999999999</v>
      </c>
      <c r="CA956" s="17" t="str">
        <f t="shared" si="528"/>
        <v>Sem Retira</v>
      </c>
      <c r="CB956" s="17">
        <f t="shared" si="529"/>
        <v>1.1839999999999999</v>
      </c>
      <c r="CC956" s="33" t="str">
        <f>IF(CB956&gt;='PAINEL E TARGET'!$T$11,'PAINEL E TARGET'!$S$11,
IF(CB956&gt;='PAINEL E TARGET'!$T$12,'PAINEL E TARGET'!$S$12,
IF(CB956&gt;='PAINEL E TARGET'!$T$13,'PAINEL E TARGET'!$S$13,
IF(CB956&gt;='PAINEL E TARGET'!$T$14,'PAINEL E TARGET'!$S$14,
IF(CB956&gt;='PAINEL E TARGET'!$T$15,'PAINEL E TARGET'!$S$15,
IF(CB956&gt;='PAINEL E TARGET'!$T$16,'PAINEL E TARGET'!$S$16,
IF(CB956&gt;='PAINEL E TARGET'!$T$17,'PAINEL E TARGET'!$S$17,
IF(CB956&gt;='PAINEL E TARGET'!$T$18,'PAINEL E TARGET'!$S$18,'PAINEL E TARGET'!$S$19))))))))</f>
        <v>5. Fx de 115% a 119,9%</v>
      </c>
      <c r="CD956" s="17">
        <f>IFERROR(VLOOKUP($BW956,'PAINEL E TARGET'!$G$1:$Q$99,4,0),0)</f>
        <v>0.25</v>
      </c>
      <c r="CE956" s="17">
        <f>VLOOKUP(CC956,'PAINEL E TARGET'!$S$10:$U$19,3,0)</f>
        <v>1.3</v>
      </c>
      <c r="CF956" s="16">
        <f t="shared" si="530"/>
        <v>536.25</v>
      </c>
      <c r="CG956" s="17">
        <f t="shared" si="512"/>
        <v>1.0349999999999999</v>
      </c>
      <c r="CH956" s="17">
        <f t="shared" si="513"/>
        <v>2.363</v>
      </c>
      <c r="CI956" s="17">
        <f t="shared" si="514"/>
        <v>2.3029999999999999</v>
      </c>
      <c r="CJ956" s="17">
        <f t="shared" si="515"/>
        <v>1.113</v>
      </c>
      <c r="CK956" s="17">
        <f t="shared" si="516"/>
        <v>0.158</v>
      </c>
      <c r="CL956" s="17">
        <f t="shared" si="517"/>
        <v>1.226</v>
      </c>
      <c r="CM956" s="16">
        <f t="shared" si="518"/>
        <v>4</v>
      </c>
      <c r="CN956" s="17" t="str">
        <f t="shared" si="531"/>
        <v>não ok</v>
      </c>
      <c r="CO956" s="17">
        <f t="shared" si="532"/>
        <v>0</v>
      </c>
      <c r="CP956" s="33" t="str">
        <f>IF(CO956&gt;='PAINEL E TARGET'!$T$11,'PAINEL E TARGET'!$S$11,
IF(CO956&gt;='PAINEL E TARGET'!$T$12,'PAINEL E TARGET'!$S$12,
IF(CO956&gt;='PAINEL E TARGET'!$T$13,'PAINEL E TARGET'!$S$13,
IF(CO956&gt;='PAINEL E TARGET'!$T$14,'PAINEL E TARGET'!$S$14,
IF(CO956&gt;='PAINEL E TARGET'!$T$15,'PAINEL E TARGET'!$S$15,
IF(CO956&gt;='PAINEL E TARGET'!$T$16,'PAINEL E TARGET'!$S$16,
IF(CO956&gt;='PAINEL E TARGET'!$T$17,'PAINEL E TARGET'!$S$17,
IF(CO956&gt;='PAINEL E TARGET'!$T$18,'PAINEL E TARGET'!$S$18,'PAINEL E TARGET'!$S$19))))))))</f>
        <v>Não elegível</v>
      </c>
      <c r="CQ956" s="17">
        <f>IFERROR(VLOOKUP($BW956,'PAINEL E TARGET'!$G$1:$Q$99,5,0),0)</f>
        <v>0.25</v>
      </c>
      <c r="CR956" s="17">
        <f>VLOOKUP(CP956,'PAINEL E TARGET'!$S$10:$U$19,3,0)</f>
        <v>0</v>
      </c>
      <c r="CS956" s="16">
        <f t="shared" si="533"/>
        <v>0</v>
      </c>
      <c r="CT956" s="17">
        <f t="shared" si="519"/>
        <v>1.6639999999999999</v>
      </c>
      <c r="CU956" s="33" t="str">
        <f>IF(CT956&gt;='PAINEL E TARGET'!$T$11,'PAINEL E TARGET'!$S$11,
IF(CT956&gt;='PAINEL E TARGET'!$T$12,'PAINEL E TARGET'!$S$12,
IF(CT956&gt;='PAINEL E TARGET'!$T$13,'PAINEL E TARGET'!$S$13,
IF(CT956&gt;='PAINEL E TARGET'!$T$14,'PAINEL E TARGET'!$S$14,
IF(CT956&gt;='PAINEL E TARGET'!$T$15,'PAINEL E TARGET'!$S$15,
IF(CT956&gt;='PAINEL E TARGET'!$T$16,'PAINEL E TARGET'!$S$16,
IF(CT956&gt;='PAINEL E TARGET'!$T$17,'PAINEL E TARGET'!$S$17,
IF(CT956&gt;='PAINEL E TARGET'!$T$18,'PAINEL E TARGET'!$S$18,'PAINEL E TARGET'!$S$19))))))))</f>
        <v>8. Fx de 130% ou mais</v>
      </c>
      <c r="CV956" s="17">
        <f>IFERROR(VLOOKUP($BW956,'PAINEL E TARGET'!$G$1:$Q$99,6,0),0)</f>
        <v>0.2</v>
      </c>
      <c r="CW956" s="17">
        <f>VLOOKUP(CU956,'PAINEL E TARGET'!$S$10:$U$19,3,0)</f>
        <v>1.6</v>
      </c>
      <c r="CX956" s="16">
        <f t="shared" si="534"/>
        <v>528.00000000000011</v>
      </c>
      <c r="CY956" s="17">
        <f t="shared" si="520"/>
        <v>1.9119999999999999</v>
      </c>
      <c r="CZ956" s="33" t="str">
        <f>IF(CY956&gt;='PAINEL E TARGET'!$T$11,'PAINEL E TARGET'!$S$11,
IF(CY956&gt;='PAINEL E TARGET'!$T$12,'PAINEL E TARGET'!$S$12,
IF(CY956&gt;='PAINEL E TARGET'!$T$13,'PAINEL E TARGET'!$S$13,
IF(CY956&gt;='PAINEL E TARGET'!$T$14,'PAINEL E TARGET'!$S$14,
IF(CY956&gt;='PAINEL E TARGET'!$T$15,'PAINEL E TARGET'!$S$15,
IF(CY956&gt;='PAINEL E TARGET'!$T$16,'PAINEL E TARGET'!$S$16,
IF(CY956&gt;='PAINEL E TARGET'!$T$17,'PAINEL E TARGET'!$S$17,
IF(CY956&gt;='PAINEL E TARGET'!$T$18,'PAINEL E TARGET'!$S$18,'PAINEL E TARGET'!$S$19))))))))</f>
        <v>8. Fx de 130% ou mais</v>
      </c>
      <c r="DA956" s="17">
        <f>IFERROR(VLOOKUP($BW956,'PAINEL E TARGET'!$G$1:$Q$99,7,0),0)</f>
        <v>0.15</v>
      </c>
      <c r="DB956" s="17">
        <f>VLOOKUP(CZ956,'PAINEL E TARGET'!$S$10:$U$19,3,0)</f>
        <v>1.6</v>
      </c>
      <c r="DC956" s="16">
        <f t="shared" si="535"/>
        <v>396</v>
      </c>
      <c r="DD956" s="17">
        <f t="shared" si="521"/>
        <v>1.3109999999999999</v>
      </c>
      <c r="DE956" s="33" t="str">
        <f>IF(DD956&gt;='PAINEL E TARGET'!$T$11,'PAINEL E TARGET'!$S$11,
IF(DD956&gt;='PAINEL E TARGET'!$T$12,'PAINEL E TARGET'!$S$12,
IF(DD956&gt;='PAINEL E TARGET'!$T$13,'PAINEL E TARGET'!$S$13,
IF(DD956&gt;='PAINEL E TARGET'!$T$14,'PAINEL E TARGET'!$S$14,
IF(DD956&gt;='PAINEL E TARGET'!$T$15,'PAINEL E TARGET'!$S$15,
IF(DD956&gt;='PAINEL E TARGET'!$T$16,'PAINEL E TARGET'!$S$16,
IF(DD956&gt;='PAINEL E TARGET'!$T$17,'PAINEL E TARGET'!$S$17,
IF(DD956&gt;='PAINEL E TARGET'!$T$18,'PAINEL E TARGET'!$S$18,'PAINEL E TARGET'!$S$19))))))))</f>
        <v>8. Fx de 130% ou mais</v>
      </c>
      <c r="DF956" s="17">
        <f>IFERROR(VLOOKUP($BW956,'PAINEL E TARGET'!$G$1:$Q$99,8,0),0)</f>
        <v>0.1</v>
      </c>
      <c r="DG956" s="17">
        <f>VLOOKUP(DE956,'PAINEL E TARGET'!$S$10:$U$19,3,0)</f>
        <v>1.6</v>
      </c>
      <c r="DH956" s="16">
        <f t="shared" si="536"/>
        <v>264.00000000000006</v>
      </c>
      <c r="DI956" s="17">
        <f t="shared" si="522"/>
        <v>0.33300000000000002</v>
      </c>
      <c r="DJ956" s="33" t="str">
        <f>IF(DI956&gt;='PAINEL E TARGET'!$T$11,'PAINEL E TARGET'!$S$11,
IF(DI956&gt;='PAINEL E TARGET'!$T$12,'PAINEL E TARGET'!$S$12,
IF(DI956&gt;='PAINEL E TARGET'!$T$13,'PAINEL E TARGET'!$S$13,
IF(DI956&gt;='PAINEL E TARGET'!$T$14,'PAINEL E TARGET'!$S$14,
IF(DI956&gt;='PAINEL E TARGET'!$T$15,'PAINEL E TARGET'!$S$15,
IF(DI956&gt;='PAINEL E TARGET'!$T$16,'PAINEL E TARGET'!$S$16,
IF(DI956&gt;='PAINEL E TARGET'!$T$17,'PAINEL E TARGET'!$S$17,
IF(DI956&gt;='PAINEL E TARGET'!$T$18,'PAINEL E TARGET'!$S$18,'PAINEL E TARGET'!$S$19))))))))</f>
        <v>Não elegível</v>
      </c>
      <c r="DK956" s="17">
        <f>IFERROR(VLOOKUP($BW956,'PAINEL E TARGET'!$G$1:$Q$99,9,0),0)</f>
        <v>0.05</v>
      </c>
      <c r="DL956" s="17">
        <f>VLOOKUP(DJ956,'PAINEL E TARGET'!$S$10:$U$19,3,0)</f>
        <v>0</v>
      </c>
      <c r="DM956" s="16">
        <f t="shared" si="537"/>
        <v>0</v>
      </c>
      <c r="DN956" s="17">
        <f t="shared" si="523"/>
        <v>0.158</v>
      </c>
      <c r="DO956" s="33" t="str">
        <f>IF(DN956&gt;='PAINEL E TARGET'!$T$11,'PAINEL E TARGET'!$S$11,
IF(DN956&gt;='PAINEL E TARGET'!$T$12,'PAINEL E TARGET'!$S$12,
IF(DN956&gt;='PAINEL E TARGET'!$T$13,'PAINEL E TARGET'!$S$13,
IF(DN956&gt;='PAINEL E TARGET'!$T$14,'PAINEL E TARGET'!$S$14,
IF(DN956&gt;='PAINEL E TARGET'!$T$15,'PAINEL E TARGET'!$S$15,
IF(DN956&gt;='PAINEL E TARGET'!$T$16,'PAINEL E TARGET'!$S$16,
IF(DN956&gt;='PAINEL E TARGET'!$T$17,'PAINEL E TARGET'!$S$17,
IF(DN956&gt;='PAINEL E TARGET'!$T$18,'PAINEL E TARGET'!$S$18,'PAINEL E TARGET'!$S$19))))))))</f>
        <v>Não elegível</v>
      </c>
      <c r="DP956" s="17">
        <f>IFERROR(VLOOKUP($BW956,'PAINEL E TARGET'!$G$1:$Q$99,10,0),0)</f>
        <v>0</v>
      </c>
      <c r="DQ956" s="17">
        <f>VLOOKUP(DO956,'PAINEL E TARGET'!$S$10:$U$19,3,0)</f>
        <v>0</v>
      </c>
      <c r="DR956" s="16">
        <f t="shared" si="538"/>
        <v>0</v>
      </c>
      <c r="DS956" s="17">
        <f t="shared" si="524"/>
        <v>0.98799999999999999</v>
      </c>
      <c r="DT956" s="16">
        <f>IF(DS956&gt;=1,VLOOKUP(BO956,'PAINEL E TARGET'!$S$1:$W$8,5,0),0)</f>
        <v>0</v>
      </c>
      <c r="DU956" s="16">
        <f t="shared" si="539"/>
        <v>1724.25</v>
      </c>
    </row>
    <row r="957" spans="2:125" s="32" customFormat="1" x14ac:dyDescent="0.2">
      <c r="B957" s="44">
        <v>43541</v>
      </c>
      <c r="C957" s="65">
        <v>2028</v>
      </c>
      <c r="D957" s="66" t="s">
        <v>964</v>
      </c>
      <c r="E957" s="65">
        <v>115</v>
      </c>
      <c r="F957" s="65" t="s">
        <v>1018</v>
      </c>
      <c r="G957" s="67">
        <v>423050.93186242809</v>
      </c>
      <c r="H957" s="67">
        <v>254926.82936957083</v>
      </c>
      <c r="I957" s="67">
        <v>169089.62999999998</v>
      </c>
      <c r="J957" s="68">
        <v>0.66328691420261809</v>
      </c>
      <c r="K957" s="67">
        <v>0</v>
      </c>
      <c r="L957" s="67">
        <v>228861.062286967</v>
      </c>
      <c r="M957" s="67">
        <v>9793.6</v>
      </c>
      <c r="N957" s="67">
        <v>154830.43000000002</v>
      </c>
      <c r="O957" s="67">
        <v>382281.93187727034</v>
      </c>
      <c r="P957" s="67" t="s">
        <v>1082</v>
      </c>
      <c r="Q957" s="67" t="s">
        <v>1082</v>
      </c>
      <c r="R957" s="67">
        <v>0</v>
      </c>
      <c r="S957" s="67">
        <v>0</v>
      </c>
      <c r="T957" s="68">
        <v>8.9168029703592458E-2</v>
      </c>
      <c r="U957" s="68">
        <v>0.11425427988854361</v>
      </c>
      <c r="V957" s="68">
        <v>1.2813368229436213</v>
      </c>
      <c r="W957" s="67">
        <v>20407.089999999997</v>
      </c>
      <c r="X957" s="67">
        <v>18809</v>
      </c>
      <c r="Y957" s="68">
        <v>0.92168947164931414</v>
      </c>
      <c r="Z957" s="68">
        <v>0.11120598561273631</v>
      </c>
      <c r="AA957" s="68">
        <v>0.15043119768116478</v>
      </c>
      <c r="AB957" s="68">
        <v>1.352725726518232</v>
      </c>
      <c r="AC957" s="67">
        <v>25450.720000000001</v>
      </c>
      <c r="AD957" s="67">
        <v>24764.59</v>
      </c>
      <c r="AE957" s="68">
        <v>0.97304084128071811</v>
      </c>
      <c r="AF957" s="43">
        <v>80</v>
      </c>
      <c r="AG957" s="43">
        <v>84</v>
      </c>
      <c r="AH957" s="43">
        <v>10</v>
      </c>
      <c r="AI957" s="43">
        <v>17</v>
      </c>
      <c r="AJ957" s="67">
        <v>9372.2700000000023</v>
      </c>
      <c r="AK957" s="67">
        <v>8741</v>
      </c>
      <c r="AL957" s="68">
        <v>0.93264491953390138</v>
      </c>
      <c r="AM957" s="67">
        <v>2641.4699999999993</v>
      </c>
      <c r="AN957" s="67">
        <v>2442</v>
      </c>
      <c r="AO957" s="68">
        <v>0.92448522981521675</v>
      </c>
      <c r="AP957" s="67">
        <v>0</v>
      </c>
      <c r="AQ957" s="67">
        <v>0</v>
      </c>
      <c r="AR957" s="68">
        <v>0</v>
      </c>
      <c r="AS957" s="67">
        <v>8393.35</v>
      </c>
      <c r="AT957" s="67">
        <v>7626</v>
      </c>
      <c r="AU957" s="68">
        <v>0.90857643253289799</v>
      </c>
      <c r="AV957" s="43">
        <v>298.14999999999998</v>
      </c>
      <c r="AW957" s="43">
        <v>324.94</v>
      </c>
      <c r="AX957" s="69">
        <v>1.0898541002850914</v>
      </c>
      <c r="AY957" s="43">
        <v>0</v>
      </c>
      <c r="AZ957" s="43">
        <v>9793.6</v>
      </c>
      <c r="BA957" s="43">
        <v>11825.395459852534</v>
      </c>
      <c r="BB957" s="43">
        <v>11662.000000000002</v>
      </c>
      <c r="BC957" s="43">
        <v>0</v>
      </c>
      <c r="BD957" s="43">
        <v>19807.711380387824</v>
      </c>
      <c r="BE957" s="43">
        <v>34223.619999999995</v>
      </c>
      <c r="BF957" s="43">
        <v>42682.12</v>
      </c>
      <c r="BG957" s="43">
        <v>499.85999999999996</v>
      </c>
      <c r="BH957" s="43">
        <v>30</v>
      </c>
      <c r="BI957" s="44">
        <v>43173</v>
      </c>
      <c r="BJ957" s="44">
        <v>43541</v>
      </c>
      <c r="BK957" s="44">
        <v>43172</v>
      </c>
      <c r="BL957" s="43">
        <f t="shared" si="525"/>
        <v>169089.62999999998</v>
      </c>
      <c r="BM957" s="43">
        <f t="shared" si="526"/>
        <v>164624.03000000003</v>
      </c>
      <c r="BO957" s="16" t="str">
        <f>IFERROR(VLOOKUP($C957,'PORTE LOJA'!A:B,2,0),"PORTE 1")</f>
        <v>PORTE 1</v>
      </c>
      <c r="BP957" s="16">
        <f>VLOOKUP(BO957,'PAINEL E TARGET'!$S$1:$W$8,3,0)</f>
        <v>1650</v>
      </c>
      <c r="BQ957" s="16">
        <f t="shared" si="504"/>
        <v>1</v>
      </c>
      <c r="BR957" s="16">
        <f t="shared" si="505"/>
        <v>1</v>
      </c>
      <c r="BS957" s="16">
        <f t="shared" si="506"/>
        <v>1</v>
      </c>
      <c r="BT957" s="16">
        <f t="shared" si="507"/>
        <v>0</v>
      </c>
      <c r="BU957" s="16">
        <f t="shared" si="508"/>
        <v>1</v>
      </c>
      <c r="BV957" s="16">
        <f t="shared" si="509"/>
        <v>1</v>
      </c>
      <c r="BW957" s="17" t="str">
        <f t="shared" si="527"/>
        <v>111011</v>
      </c>
      <c r="BY957" s="17">
        <f t="shared" si="510"/>
        <v>0.66300000000000003</v>
      </c>
      <c r="BZ957" s="17">
        <f t="shared" si="511"/>
        <v>0.71899999999999997</v>
      </c>
      <c r="CA957" s="17" t="str">
        <f t="shared" si="528"/>
        <v>Sem Retira</v>
      </c>
      <c r="CB957" s="17">
        <f t="shared" si="529"/>
        <v>0.71899999999999997</v>
      </c>
      <c r="CC957" s="33" t="str">
        <f>IF(CB957&gt;='PAINEL E TARGET'!$T$11,'PAINEL E TARGET'!$S$11,
IF(CB957&gt;='PAINEL E TARGET'!$T$12,'PAINEL E TARGET'!$S$12,
IF(CB957&gt;='PAINEL E TARGET'!$T$13,'PAINEL E TARGET'!$S$13,
IF(CB957&gt;='PAINEL E TARGET'!$T$14,'PAINEL E TARGET'!$S$14,
IF(CB957&gt;='PAINEL E TARGET'!$T$15,'PAINEL E TARGET'!$S$15,
IF(CB957&gt;='PAINEL E TARGET'!$T$16,'PAINEL E TARGET'!$S$16,
IF(CB957&gt;='PAINEL E TARGET'!$T$17,'PAINEL E TARGET'!$S$17,
IF(CB957&gt;='PAINEL E TARGET'!$T$18,'PAINEL E TARGET'!$S$18,'PAINEL E TARGET'!$S$19))))))))</f>
        <v>Não elegível</v>
      </c>
      <c r="CD957" s="17">
        <f>IFERROR(VLOOKUP($BW957,'PAINEL E TARGET'!$G$1:$Q$99,4,0),0)</f>
        <v>0.35</v>
      </c>
      <c r="CE957" s="17">
        <f>VLOOKUP(CC957,'PAINEL E TARGET'!$S$10:$U$19,3,0)</f>
        <v>0</v>
      </c>
      <c r="CF957" s="16">
        <f t="shared" si="530"/>
        <v>0</v>
      </c>
      <c r="CG957" s="17">
        <f t="shared" si="512"/>
        <v>0.93300000000000005</v>
      </c>
      <c r="CH957" s="17">
        <f t="shared" si="513"/>
        <v>0.92400000000000004</v>
      </c>
      <c r="CI957" s="17" t="str">
        <f t="shared" si="514"/>
        <v>sem meta</v>
      </c>
      <c r="CJ957" s="17">
        <f t="shared" si="515"/>
        <v>0.90900000000000003</v>
      </c>
      <c r="CK957" s="17">
        <f t="shared" si="516"/>
        <v>1.0900000000000001</v>
      </c>
      <c r="CL957" s="17">
        <f t="shared" si="517"/>
        <v>0.92200000000000004</v>
      </c>
      <c r="CM957" s="16">
        <f t="shared" si="518"/>
        <v>5</v>
      </c>
      <c r="CN957" s="17" t="str">
        <f t="shared" si="531"/>
        <v>ok</v>
      </c>
      <c r="CO957" s="17">
        <f t="shared" si="532"/>
        <v>0.92200000000000004</v>
      </c>
      <c r="CP957" s="33" t="str">
        <f>IF(CO957&gt;='PAINEL E TARGET'!$T$11,'PAINEL E TARGET'!$S$11,
IF(CO957&gt;='PAINEL E TARGET'!$T$12,'PAINEL E TARGET'!$S$12,
IF(CO957&gt;='PAINEL E TARGET'!$T$13,'PAINEL E TARGET'!$S$13,
IF(CO957&gt;='PAINEL E TARGET'!$T$14,'PAINEL E TARGET'!$S$14,
IF(CO957&gt;='PAINEL E TARGET'!$T$15,'PAINEL E TARGET'!$S$15,
IF(CO957&gt;='PAINEL E TARGET'!$T$16,'PAINEL E TARGET'!$S$16,
IF(CO957&gt;='PAINEL E TARGET'!$T$17,'PAINEL E TARGET'!$S$17,
IF(CO957&gt;='PAINEL E TARGET'!$T$18,'PAINEL E TARGET'!$S$18,'PAINEL E TARGET'!$S$19))))))))</f>
        <v>1. Fx de 90% a 99,9%</v>
      </c>
      <c r="CQ957" s="17">
        <f>IFERROR(VLOOKUP($BW957,'PAINEL E TARGET'!$G$1:$Q$99,5,0),0)</f>
        <v>0.25</v>
      </c>
      <c r="CR957" s="17">
        <f>VLOOKUP(CP957,'PAINEL E TARGET'!$S$10:$U$19,3,0)</f>
        <v>0.5</v>
      </c>
      <c r="CS957" s="16">
        <f t="shared" si="533"/>
        <v>206.25</v>
      </c>
      <c r="CT957" s="17">
        <f t="shared" si="519"/>
        <v>0.97299999999999998</v>
      </c>
      <c r="CU957" s="33" t="str">
        <f>IF(CT957&gt;='PAINEL E TARGET'!$T$11,'PAINEL E TARGET'!$S$11,
IF(CT957&gt;='PAINEL E TARGET'!$T$12,'PAINEL E TARGET'!$S$12,
IF(CT957&gt;='PAINEL E TARGET'!$T$13,'PAINEL E TARGET'!$S$13,
IF(CT957&gt;='PAINEL E TARGET'!$T$14,'PAINEL E TARGET'!$S$14,
IF(CT957&gt;='PAINEL E TARGET'!$T$15,'PAINEL E TARGET'!$S$15,
IF(CT957&gt;='PAINEL E TARGET'!$T$16,'PAINEL E TARGET'!$S$16,
IF(CT957&gt;='PAINEL E TARGET'!$T$17,'PAINEL E TARGET'!$S$17,
IF(CT957&gt;='PAINEL E TARGET'!$T$18,'PAINEL E TARGET'!$S$18,'PAINEL E TARGET'!$S$19))))))))</f>
        <v>1. Fx de 90% a 99,9%</v>
      </c>
      <c r="CV957" s="17">
        <f>IFERROR(VLOOKUP($BW957,'PAINEL E TARGET'!$G$1:$Q$99,6,0),0)</f>
        <v>0.2</v>
      </c>
      <c r="CW957" s="17">
        <f>VLOOKUP(CU957,'PAINEL E TARGET'!$S$10:$U$19,3,0)</f>
        <v>0.5</v>
      </c>
      <c r="CX957" s="16">
        <f t="shared" si="534"/>
        <v>165</v>
      </c>
      <c r="CY957" s="17">
        <f t="shared" si="520"/>
        <v>0</v>
      </c>
      <c r="CZ957" s="33" t="str">
        <f>IF(CY957&gt;='PAINEL E TARGET'!$T$11,'PAINEL E TARGET'!$S$11,
IF(CY957&gt;='PAINEL E TARGET'!$T$12,'PAINEL E TARGET'!$S$12,
IF(CY957&gt;='PAINEL E TARGET'!$T$13,'PAINEL E TARGET'!$S$13,
IF(CY957&gt;='PAINEL E TARGET'!$T$14,'PAINEL E TARGET'!$S$14,
IF(CY957&gt;='PAINEL E TARGET'!$T$15,'PAINEL E TARGET'!$S$15,
IF(CY957&gt;='PAINEL E TARGET'!$T$16,'PAINEL E TARGET'!$S$16,
IF(CY957&gt;='PAINEL E TARGET'!$T$17,'PAINEL E TARGET'!$S$17,
IF(CY957&gt;='PAINEL E TARGET'!$T$18,'PAINEL E TARGET'!$S$18,'PAINEL E TARGET'!$S$19))))))))</f>
        <v>Não elegível</v>
      </c>
      <c r="DA957" s="17">
        <f>IFERROR(VLOOKUP($BW957,'PAINEL E TARGET'!$G$1:$Q$99,7,0),0)</f>
        <v>0</v>
      </c>
      <c r="DB957" s="17">
        <f>VLOOKUP(CZ957,'PAINEL E TARGET'!$S$10:$U$19,3,0)</f>
        <v>0</v>
      </c>
      <c r="DC957" s="16">
        <f t="shared" si="535"/>
        <v>0</v>
      </c>
      <c r="DD957" s="17">
        <f t="shared" si="521"/>
        <v>0.98599999999999999</v>
      </c>
      <c r="DE957" s="33" t="str">
        <f>IF(DD957&gt;='PAINEL E TARGET'!$T$11,'PAINEL E TARGET'!$S$11,
IF(DD957&gt;='PAINEL E TARGET'!$T$12,'PAINEL E TARGET'!$S$12,
IF(DD957&gt;='PAINEL E TARGET'!$T$13,'PAINEL E TARGET'!$S$13,
IF(DD957&gt;='PAINEL E TARGET'!$T$14,'PAINEL E TARGET'!$S$14,
IF(DD957&gt;='PAINEL E TARGET'!$T$15,'PAINEL E TARGET'!$S$15,
IF(DD957&gt;='PAINEL E TARGET'!$T$16,'PAINEL E TARGET'!$S$16,
IF(DD957&gt;='PAINEL E TARGET'!$T$17,'PAINEL E TARGET'!$S$17,
IF(DD957&gt;='PAINEL E TARGET'!$T$18,'PAINEL E TARGET'!$S$18,'PAINEL E TARGET'!$S$19))))))))</f>
        <v>1. Fx de 90% a 99,9%</v>
      </c>
      <c r="DF957" s="17">
        <f>IFERROR(VLOOKUP($BW957,'PAINEL E TARGET'!$G$1:$Q$99,8,0),0)</f>
        <v>0.15</v>
      </c>
      <c r="DG957" s="17">
        <f>VLOOKUP(DE957,'PAINEL E TARGET'!$S$10:$U$19,3,0)</f>
        <v>0.5</v>
      </c>
      <c r="DH957" s="16">
        <f t="shared" si="536"/>
        <v>123.75</v>
      </c>
      <c r="DI957" s="17">
        <f t="shared" si="522"/>
        <v>1.7</v>
      </c>
      <c r="DJ957" s="33" t="str">
        <f>IF(DI957&gt;='PAINEL E TARGET'!$T$11,'PAINEL E TARGET'!$S$11,
IF(DI957&gt;='PAINEL E TARGET'!$T$12,'PAINEL E TARGET'!$S$12,
IF(DI957&gt;='PAINEL E TARGET'!$T$13,'PAINEL E TARGET'!$S$13,
IF(DI957&gt;='PAINEL E TARGET'!$T$14,'PAINEL E TARGET'!$S$14,
IF(DI957&gt;='PAINEL E TARGET'!$T$15,'PAINEL E TARGET'!$S$15,
IF(DI957&gt;='PAINEL E TARGET'!$T$16,'PAINEL E TARGET'!$S$16,
IF(DI957&gt;='PAINEL E TARGET'!$T$17,'PAINEL E TARGET'!$S$17,
IF(DI957&gt;='PAINEL E TARGET'!$T$18,'PAINEL E TARGET'!$S$18,'PAINEL E TARGET'!$S$19))))))))</f>
        <v>8. Fx de 130% ou mais</v>
      </c>
      <c r="DK957" s="17">
        <f>IFERROR(VLOOKUP($BW957,'PAINEL E TARGET'!$G$1:$Q$99,9,0),0)</f>
        <v>0.05</v>
      </c>
      <c r="DL957" s="17">
        <f>VLOOKUP(DJ957,'PAINEL E TARGET'!$S$10:$U$19,3,0)</f>
        <v>1.6</v>
      </c>
      <c r="DM957" s="16">
        <f t="shared" si="537"/>
        <v>132.00000000000003</v>
      </c>
      <c r="DN957" s="17">
        <f t="shared" si="523"/>
        <v>1.0900000000000001</v>
      </c>
      <c r="DO957" s="33" t="str">
        <f>IF(DN957&gt;='PAINEL E TARGET'!$T$11,'PAINEL E TARGET'!$S$11,
IF(DN957&gt;='PAINEL E TARGET'!$T$12,'PAINEL E TARGET'!$S$12,
IF(DN957&gt;='PAINEL E TARGET'!$T$13,'PAINEL E TARGET'!$S$13,
IF(DN957&gt;='PAINEL E TARGET'!$T$14,'PAINEL E TARGET'!$S$14,
IF(DN957&gt;='PAINEL E TARGET'!$T$15,'PAINEL E TARGET'!$S$15,
IF(DN957&gt;='PAINEL E TARGET'!$T$16,'PAINEL E TARGET'!$S$16,
IF(DN957&gt;='PAINEL E TARGET'!$T$17,'PAINEL E TARGET'!$S$17,
IF(DN957&gt;='PAINEL E TARGET'!$T$18,'PAINEL E TARGET'!$S$18,'PAINEL E TARGET'!$S$19))))))))</f>
        <v>3. Fx de 105% a 109,9%</v>
      </c>
      <c r="DP957" s="17">
        <f>IFERROR(VLOOKUP($BW957,'PAINEL E TARGET'!$G$1:$Q$99,10,0),0)</f>
        <v>0</v>
      </c>
      <c r="DQ957" s="17">
        <f>VLOOKUP(DO957,'PAINEL E TARGET'!$S$10:$U$19,3,0)</f>
        <v>1.1000000000000001</v>
      </c>
      <c r="DR957" s="16">
        <f t="shared" si="538"/>
        <v>0</v>
      </c>
      <c r="DS957" s="17">
        <f t="shared" si="524"/>
        <v>1.05</v>
      </c>
      <c r="DT957" s="16">
        <f>IF(DS957&gt;=1,VLOOKUP(BO957,'PAINEL E TARGET'!$S$1:$W$8,5,0),0)</f>
        <v>165</v>
      </c>
      <c r="DU957" s="16">
        <f t="shared" si="539"/>
        <v>792</v>
      </c>
    </row>
    <row r="958" spans="2:125" s="32" customFormat="1" x14ac:dyDescent="0.2">
      <c r="B958" s="44">
        <v>43541</v>
      </c>
      <c r="C958" s="65">
        <v>2032</v>
      </c>
      <c r="D958" s="66" t="s">
        <v>965</v>
      </c>
      <c r="E958" s="65">
        <v>314</v>
      </c>
      <c r="F958" s="65" t="s">
        <v>943</v>
      </c>
      <c r="G958" s="67">
        <v>1229804.76887235</v>
      </c>
      <c r="H958" s="67">
        <v>751476.98721037316</v>
      </c>
      <c r="I958" s="67">
        <v>779360.55999999994</v>
      </c>
      <c r="J958" s="68">
        <v>1.0371050255219869</v>
      </c>
      <c r="K958" s="67">
        <v>34796.782445123659</v>
      </c>
      <c r="L958" s="67">
        <v>547479.43834710144</v>
      </c>
      <c r="M958" s="67">
        <v>33790.15</v>
      </c>
      <c r="N958" s="67">
        <v>704046.28999999992</v>
      </c>
      <c r="O958" s="67">
        <v>964223.99428002385</v>
      </c>
      <c r="P958" s="67" t="s">
        <v>1082</v>
      </c>
      <c r="Q958" s="67" t="s">
        <v>1082</v>
      </c>
      <c r="R958" s="67">
        <v>0</v>
      </c>
      <c r="S958" s="67">
        <v>0</v>
      </c>
      <c r="T958" s="68">
        <v>9.1867309860636917E-2</v>
      </c>
      <c r="U958" s="68">
        <v>9.3877391038046334E-2</v>
      </c>
      <c r="V958" s="68">
        <v>1.0218802660103874</v>
      </c>
      <c r="W958" s="67">
        <v>53492.15</v>
      </c>
      <c r="X958" s="67">
        <v>69266.16</v>
      </c>
      <c r="Y958" s="68">
        <v>1.2948845765219756</v>
      </c>
      <c r="Z958" s="68">
        <v>0.12027211055384913</v>
      </c>
      <c r="AA958" s="68">
        <v>0.14113824467655731</v>
      </c>
      <c r="AB958" s="68">
        <v>1.1734910448201192</v>
      </c>
      <c r="AC958" s="67">
        <v>70031.59</v>
      </c>
      <c r="AD958" s="67">
        <v>104136.93999999999</v>
      </c>
      <c r="AE958" s="68">
        <v>1.4869995097926521</v>
      </c>
      <c r="AF958" s="43">
        <v>80</v>
      </c>
      <c r="AG958" s="43">
        <v>69</v>
      </c>
      <c r="AH958" s="43">
        <v>20</v>
      </c>
      <c r="AI958" s="43">
        <v>25</v>
      </c>
      <c r="AJ958" s="67">
        <v>14460.199999999997</v>
      </c>
      <c r="AK958" s="67">
        <v>24232.5</v>
      </c>
      <c r="AL958" s="68">
        <v>1.675806697002808</v>
      </c>
      <c r="AM958" s="67">
        <v>5466.0600000000013</v>
      </c>
      <c r="AN958" s="67">
        <v>5647.25</v>
      </c>
      <c r="AO958" s="68">
        <v>1.033148190835812</v>
      </c>
      <c r="AP958" s="67">
        <v>3995.25</v>
      </c>
      <c r="AQ958" s="67">
        <v>4157.88</v>
      </c>
      <c r="AR958" s="68">
        <v>1.0407058381828422</v>
      </c>
      <c r="AS958" s="67">
        <v>29570.639999999999</v>
      </c>
      <c r="AT958" s="67">
        <v>35228.530000000006</v>
      </c>
      <c r="AU958" s="68">
        <v>1.191334715785658</v>
      </c>
      <c r="AV958" s="43">
        <v>575.00000000000011</v>
      </c>
      <c r="AW958" s="43">
        <v>369.93</v>
      </c>
      <c r="AX958" s="69">
        <v>0.64335652173913027</v>
      </c>
      <c r="AY958" s="43">
        <v>34796.782445123659</v>
      </c>
      <c r="AZ958" s="43">
        <v>33790.149999999994</v>
      </c>
      <c r="BA958" s="43">
        <v>28409.347380817027</v>
      </c>
      <c r="BB958" s="43">
        <v>41556.720000000001</v>
      </c>
      <c r="BC958" s="43">
        <v>57396.768493840165</v>
      </c>
      <c r="BD958" s="43">
        <v>47151.35622660724</v>
      </c>
      <c r="BE958" s="43">
        <v>89167.450000000012</v>
      </c>
      <c r="BF958" s="43">
        <v>116737.58</v>
      </c>
      <c r="BG958" s="43">
        <v>957.08999999999992</v>
      </c>
      <c r="BH958" s="43">
        <v>38</v>
      </c>
      <c r="BI958" s="44">
        <v>43173</v>
      </c>
      <c r="BJ958" s="44">
        <v>43541</v>
      </c>
      <c r="BK958" s="44">
        <v>43172</v>
      </c>
      <c r="BL958" s="43">
        <f t="shared" si="525"/>
        <v>779360.55999999994</v>
      </c>
      <c r="BM958" s="43">
        <f t="shared" si="526"/>
        <v>737836.44</v>
      </c>
      <c r="BO958" s="16" t="str">
        <f>IFERROR(VLOOKUP($C958,'PORTE LOJA'!A:B,2,0),"PORTE 1")</f>
        <v>PORTE 2</v>
      </c>
      <c r="BP958" s="16">
        <f>VLOOKUP(BO958,'PAINEL E TARGET'!$S$1:$W$8,3,0)</f>
        <v>1875</v>
      </c>
      <c r="BQ958" s="16">
        <f t="shared" si="504"/>
        <v>1</v>
      </c>
      <c r="BR958" s="16">
        <f t="shared" si="505"/>
        <v>1</v>
      </c>
      <c r="BS958" s="16">
        <f t="shared" si="506"/>
        <v>1</v>
      </c>
      <c r="BT958" s="16">
        <f t="shared" si="507"/>
        <v>1</v>
      </c>
      <c r="BU958" s="16">
        <f t="shared" si="508"/>
        <v>1</v>
      </c>
      <c r="BV958" s="16">
        <f t="shared" si="509"/>
        <v>1</v>
      </c>
      <c r="BW958" s="17" t="str">
        <f t="shared" si="527"/>
        <v>111111</v>
      </c>
      <c r="BY958" s="17">
        <f t="shared" si="510"/>
        <v>1.0369999999999999</v>
      </c>
      <c r="BZ958" s="17">
        <f t="shared" si="511"/>
        <v>1.2669999999999999</v>
      </c>
      <c r="CA958" s="17" t="str">
        <f t="shared" si="528"/>
        <v>Sem Retira</v>
      </c>
      <c r="CB958" s="17">
        <f t="shared" si="529"/>
        <v>1.2669999999999999</v>
      </c>
      <c r="CC958" s="33" t="str">
        <f>IF(CB958&gt;='PAINEL E TARGET'!$T$11,'PAINEL E TARGET'!$S$11,
IF(CB958&gt;='PAINEL E TARGET'!$T$12,'PAINEL E TARGET'!$S$12,
IF(CB958&gt;='PAINEL E TARGET'!$T$13,'PAINEL E TARGET'!$S$13,
IF(CB958&gt;='PAINEL E TARGET'!$T$14,'PAINEL E TARGET'!$S$14,
IF(CB958&gt;='PAINEL E TARGET'!$T$15,'PAINEL E TARGET'!$S$15,
IF(CB958&gt;='PAINEL E TARGET'!$T$16,'PAINEL E TARGET'!$S$16,
IF(CB958&gt;='PAINEL E TARGET'!$T$17,'PAINEL E TARGET'!$S$17,
IF(CB958&gt;='PAINEL E TARGET'!$T$18,'PAINEL E TARGET'!$S$18,'PAINEL E TARGET'!$S$19))))))))</f>
        <v>7. Fx de 125% a 129,9%</v>
      </c>
      <c r="CD958" s="17">
        <f>IFERROR(VLOOKUP($BW958,'PAINEL E TARGET'!$G$1:$Q$99,4,0),0)</f>
        <v>0.25</v>
      </c>
      <c r="CE958" s="17">
        <f>VLOOKUP(CC958,'PAINEL E TARGET'!$S$10:$U$19,3,0)</f>
        <v>1.5</v>
      </c>
      <c r="CF958" s="16">
        <f t="shared" si="530"/>
        <v>703.125</v>
      </c>
      <c r="CG958" s="17">
        <f t="shared" si="512"/>
        <v>1.6759999999999999</v>
      </c>
      <c r="CH958" s="17">
        <f t="shared" si="513"/>
        <v>1.0329999999999999</v>
      </c>
      <c r="CI958" s="17">
        <f t="shared" si="514"/>
        <v>1.0409999999999999</v>
      </c>
      <c r="CJ958" s="17">
        <f t="shared" si="515"/>
        <v>1.1910000000000001</v>
      </c>
      <c r="CK958" s="17">
        <f t="shared" si="516"/>
        <v>0.64300000000000002</v>
      </c>
      <c r="CL958" s="17">
        <f t="shared" si="517"/>
        <v>1.2949999999999999</v>
      </c>
      <c r="CM958" s="16">
        <f t="shared" si="518"/>
        <v>4</v>
      </c>
      <c r="CN958" s="17" t="str">
        <f t="shared" si="531"/>
        <v>não ok</v>
      </c>
      <c r="CO958" s="17">
        <f t="shared" si="532"/>
        <v>0</v>
      </c>
      <c r="CP958" s="33" t="str">
        <f>IF(CO958&gt;='PAINEL E TARGET'!$T$11,'PAINEL E TARGET'!$S$11,
IF(CO958&gt;='PAINEL E TARGET'!$T$12,'PAINEL E TARGET'!$S$12,
IF(CO958&gt;='PAINEL E TARGET'!$T$13,'PAINEL E TARGET'!$S$13,
IF(CO958&gt;='PAINEL E TARGET'!$T$14,'PAINEL E TARGET'!$S$14,
IF(CO958&gt;='PAINEL E TARGET'!$T$15,'PAINEL E TARGET'!$S$15,
IF(CO958&gt;='PAINEL E TARGET'!$T$16,'PAINEL E TARGET'!$S$16,
IF(CO958&gt;='PAINEL E TARGET'!$T$17,'PAINEL E TARGET'!$S$17,
IF(CO958&gt;='PAINEL E TARGET'!$T$18,'PAINEL E TARGET'!$S$18,'PAINEL E TARGET'!$S$19))))))))</f>
        <v>Não elegível</v>
      </c>
      <c r="CQ958" s="17">
        <f>IFERROR(VLOOKUP($BW958,'PAINEL E TARGET'!$G$1:$Q$99,5,0),0)</f>
        <v>0.25</v>
      </c>
      <c r="CR958" s="17">
        <f>VLOOKUP(CP958,'PAINEL E TARGET'!$S$10:$U$19,3,0)</f>
        <v>0</v>
      </c>
      <c r="CS958" s="16">
        <f t="shared" si="533"/>
        <v>0</v>
      </c>
      <c r="CT958" s="17">
        <f t="shared" si="519"/>
        <v>1.4870000000000001</v>
      </c>
      <c r="CU958" s="33" t="str">
        <f>IF(CT958&gt;='PAINEL E TARGET'!$T$11,'PAINEL E TARGET'!$S$11,
IF(CT958&gt;='PAINEL E TARGET'!$T$12,'PAINEL E TARGET'!$S$12,
IF(CT958&gt;='PAINEL E TARGET'!$T$13,'PAINEL E TARGET'!$S$13,
IF(CT958&gt;='PAINEL E TARGET'!$T$14,'PAINEL E TARGET'!$S$14,
IF(CT958&gt;='PAINEL E TARGET'!$T$15,'PAINEL E TARGET'!$S$15,
IF(CT958&gt;='PAINEL E TARGET'!$T$16,'PAINEL E TARGET'!$S$16,
IF(CT958&gt;='PAINEL E TARGET'!$T$17,'PAINEL E TARGET'!$S$17,
IF(CT958&gt;='PAINEL E TARGET'!$T$18,'PAINEL E TARGET'!$S$18,'PAINEL E TARGET'!$S$19))))))))</f>
        <v>8. Fx de 130% ou mais</v>
      </c>
      <c r="CV958" s="17">
        <f>IFERROR(VLOOKUP($BW958,'PAINEL E TARGET'!$G$1:$Q$99,6,0),0)</f>
        <v>0.2</v>
      </c>
      <c r="CW958" s="17">
        <f>VLOOKUP(CU958,'PAINEL E TARGET'!$S$10:$U$19,3,0)</f>
        <v>1.6</v>
      </c>
      <c r="CX958" s="16">
        <f t="shared" si="534"/>
        <v>600.00000000000011</v>
      </c>
      <c r="CY958" s="17">
        <f t="shared" si="520"/>
        <v>0.97099999999999997</v>
      </c>
      <c r="CZ958" s="33" t="str">
        <f>IF(CY958&gt;='PAINEL E TARGET'!$T$11,'PAINEL E TARGET'!$S$11,
IF(CY958&gt;='PAINEL E TARGET'!$T$12,'PAINEL E TARGET'!$S$12,
IF(CY958&gt;='PAINEL E TARGET'!$T$13,'PAINEL E TARGET'!$S$13,
IF(CY958&gt;='PAINEL E TARGET'!$T$14,'PAINEL E TARGET'!$S$14,
IF(CY958&gt;='PAINEL E TARGET'!$T$15,'PAINEL E TARGET'!$S$15,
IF(CY958&gt;='PAINEL E TARGET'!$T$16,'PAINEL E TARGET'!$S$16,
IF(CY958&gt;='PAINEL E TARGET'!$T$17,'PAINEL E TARGET'!$S$17,
IF(CY958&gt;='PAINEL E TARGET'!$T$18,'PAINEL E TARGET'!$S$18,'PAINEL E TARGET'!$S$19))))))))</f>
        <v>1. Fx de 90% a 99,9%</v>
      </c>
      <c r="DA958" s="17">
        <f>IFERROR(VLOOKUP($BW958,'PAINEL E TARGET'!$G$1:$Q$99,7,0),0)</f>
        <v>0.15</v>
      </c>
      <c r="DB958" s="17">
        <f>VLOOKUP(CZ958,'PAINEL E TARGET'!$S$10:$U$19,3,0)</f>
        <v>0.5</v>
      </c>
      <c r="DC958" s="16">
        <f t="shared" si="535"/>
        <v>140.625</v>
      </c>
      <c r="DD958" s="17">
        <f t="shared" si="521"/>
        <v>1.4630000000000001</v>
      </c>
      <c r="DE958" s="33" t="str">
        <f>IF(DD958&gt;='PAINEL E TARGET'!$T$11,'PAINEL E TARGET'!$S$11,
IF(DD958&gt;='PAINEL E TARGET'!$T$12,'PAINEL E TARGET'!$S$12,
IF(DD958&gt;='PAINEL E TARGET'!$T$13,'PAINEL E TARGET'!$S$13,
IF(DD958&gt;='PAINEL E TARGET'!$T$14,'PAINEL E TARGET'!$S$14,
IF(DD958&gt;='PAINEL E TARGET'!$T$15,'PAINEL E TARGET'!$S$15,
IF(DD958&gt;='PAINEL E TARGET'!$T$16,'PAINEL E TARGET'!$S$16,
IF(DD958&gt;='PAINEL E TARGET'!$T$17,'PAINEL E TARGET'!$S$17,
IF(DD958&gt;='PAINEL E TARGET'!$T$18,'PAINEL E TARGET'!$S$18,'PAINEL E TARGET'!$S$19))))))))</f>
        <v>8. Fx de 130% ou mais</v>
      </c>
      <c r="DF958" s="17">
        <f>IFERROR(VLOOKUP($BW958,'PAINEL E TARGET'!$G$1:$Q$99,8,0),0)</f>
        <v>0.1</v>
      </c>
      <c r="DG958" s="17">
        <f>VLOOKUP(DE958,'PAINEL E TARGET'!$S$10:$U$19,3,0)</f>
        <v>1.6</v>
      </c>
      <c r="DH958" s="16">
        <f t="shared" si="536"/>
        <v>300.00000000000006</v>
      </c>
      <c r="DI958" s="17">
        <f t="shared" si="522"/>
        <v>1.25</v>
      </c>
      <c r="DJ958" s="33" t="str">
        <f>IF(DI958&gt;='PAINEL E TARGET'!$T$11,'PAINEL E TARGET'!$S$11,
IF(DI958&gt;='PAINEL E TARGET'!$T$12,'PAINEL E TARGET'!$S$12,
IF(DI958&gt;='PAINEL E TARGET'!$T$13,'PAINEL E TARGET'!$S$13,
IF(DI958&gt;='PAINEL E TARGET'!$T$14,'PAINEL E TARGET'!$S$14,
IF(DI958&gt;='PAINEL E TARGET'!$T$15,'PAINEL E TARGET'!$S$15,
IF(DI958&gt;='PAINEL E TARGET'!$T$16,'PAINEL E TARGET'!$S$16,
IF(DI958&gt;='PAINEL E TARGET'!$T$17,'PAINEL E TARGET'!$S$17,
IF(DI958&gt;='PAINEL E TARGET'!$T$18,'PAINEL E TARGET'!$S$18,'PAINEL E TARGET'!$S$19))))))))</f>
        <v>7. Fx de 125% a 129,9%</v>
      </c>
      <c r="DK958" s="17">
        <f>IFERROR(VLOOKUP($BW958,'PAINEL E TARGET'!$G$1:$Q$99,9,0),0)</f>
        <v>0.05</v>
      </c>
      <c r="DL958" s="17">
        <f>VLOOKUP(DJ958,'PAINEL E TARGET'!$S$10:$U$19,3,0)</f>
        <v>1.5</v>
      </c>
      <c r="DM958" s="16">
        <f t="shared" si="537"/>
        <v>140.62500000000003</v>
      </c>
      <c r="DN958" s="17">
        <f t="shared" si="523"/>
        <v>0.64300000000000002</v>
      </c>
      <c r="DO958" s="33" t="str">
        <f>IF(DN958&gt;='PAINEL E TARGET'!$T$11,'PAINEL E TARGET'!$S$11,
IF(DN958&gt;='PAINEL E TARGET'!$T$12,'PAINEL E TARGET'!$S$12,
IF(DN958&gt;='PAINEL E TARGET'!$T$13,'PAINEL E TARGET'!$S$13,
IF(DN958&gt;='PAINEL E TARGET'!$T$14,'PAINEL E TARGET'!$S$14,
IF(DN958&gt;='PAINEL E TARGET'!$T$15,'PAINEL E TARGET'!$S$15,
IF(DN958&gt;='PAINEL E TARGET'!$T$16,'PAINEL E TARGET'!$S$16,
IF(DN958&gt;='PAINEL E TARGET'!$T$17,'PAINEL E TARGET'!$S$17,
IF(DN958&gt;='PAINEL E TARGET'!$T$18,'PAINEL E TARGET'!$S$18,'PAINEL E TARGET'!$S$19))))))))</f>
        <v>Não elegível</v>
      </c>
      <c r="DP958" s="17">
        <f>IFERROR(VLOOKUP($BW958,'PAINEL E TARGET'!$G$1:$Q$99,10,0),0)</f>
        <v>0</v>
      </c>
      <c r="DQ958" s="17">
        <f>VLOOKUP(DO958,'PAINEL E TARGET'!$S$10:$U$19,3,0)</f>
        <v>0</v>
      </c>
      <c r="DR958" s="16">
        <f t="shared" si="538"/>
        <v>0</v>
      </c>
      <c r="DS958" s="17">
        <f t="shared" si="524"/>
        <v>0.86299999999999999</v>
      </c>
      <c r="DT958" s="16">
        <f>IF(DS958&gt;=1,VLOOKUP(BO958,'PAINEL E TARGET'!$S$1:$W$8,5,0),0)</f>
        <v>0</v>
      </c>
      <c r="DU958" s="16">
        <f t="shared" si="539"/>
        <v>1884.375</v>
      </c>
    </row>
    <row r="959" spans="2:125" s="32" customFormat="1" x14ac:dyDescent="0.2">
      <c r="B959" s="44">
        <v>43541</v>
      </c>
      <c r="C959" s="65">
        <v>2034</v>
      </c>
      <c r="D959" s="66" t="s">
        <v>1032</v>
      </c>
      <c r="E959" s="65">
        <v>417</v>
      </c>
      <c r="F959" s="65" t="s">
        <v>1020</v>
      </c>
      <c r="G959" s="67">
        <v>2780342.0061108735</v>
      </c>
      <c r="H959" s="67">
        <v>1495695.9188840315</v>
      </c>
      <c r="I959" s="67">
        <v>1016355.65</v>
      </c>
      <c r="J959" s="68">
        <v>0.67952024015571511</v>
      </c>
      <c r="K959" s="67">
        <v>480796.4345632277</v>
      </c>
      <c r="L959" s="67">
        <v>987223.88742769114</v>
      </c>
      <c r="M959" s="67">
        <v>292989.84999999998</v>
      </c>
      <c r="N959" s="67">
        <v>707483.09999999986</v>
      </c>
      <c r="O959" s="67">
        <v>2732136.9064655779</v>
      </c>
      <c r="P959" s="67" t="s">
        <v>1082</v>
      </c>
      <c r="Q959" s="67" t="s">
        <v>1082</v>
      </c>
      <c r="R959" s="67">
        <v>0</v>
      </c>
      <c r="S959" s="67">
        <v>899.9</v>
      </c>
      <c r="T959" s="68">
        <v>0.10784975359556324</v>
      </c>
      <c r="U959" s="68">
        <v>9.6594175784562683E-2</v>
      </c>
      <c r="V959" s="68">
        <v>0.89563649952127844</v>
      </c>
      <c r="W959" s="67">
        <v>158325.63</v>
      </c>
      <c r="X959" s="67">
        <v>96639.86</v>
      </c>
      <c r="Y959" s="68">
        <v>0.61038670744591383</v>
      </c>
      <c r="Z959" s="68">
        <v>8.3118529200275487E-2</v>
      </c>
      <c r="AA959" s="68">
        <v>7.813139775543157E-2</v>
      </c>
      <c r="AB959" s="68">
        <v>0.93999976307536259</v>
      </c>
      <c r="AC959" s="67">
        <v>122019.69000000002</v>
      </c>
      <c r="AD959" s="67">
        <v>78168.350000000006</v>
      </c>
      <c r="AE959" s="68">
        <v>0.64062078833342384</v>
      </c>
      <c r="AF959" s="43">
        <v>80</v>
      </c>
      <c r="AG959" s="43">
        <v>75</v>
      </c>
      <c r="AH959" s="43">
        <v>14</v>
      </c>
      <c r="AI959" s="43">
        <v>23</v>
      </c>
      <c r="AJ959" s="67">
        <v>111375.15</v>
      </c>
      <c r="AK959" s="67">
        <v>62308</v>
      </c>
      <c r="AL959" s="68">
        <v>0.55944256865198394</v>
      </c>
      <c r="AM959" s="67">
        <v>17437.669999999998</v>
      </c>
      <c r="AN959" s="67">
        <v>8318.5</v>
      </c>
      <c r="AO959" s="68">
        <v>0.47704194425057939</v>
      </c>
      <c r="AP959" s="67">
        <v>9176.33</v>
      </c>
      <c r="AQ959" s="67">
        <v>10275.5</v>
      </c>
      <c r="AR959" s="68">
        <v>1.1197831812936108</v>
      </c>
      <c r="AS959" s="67">
        <v>20336.479999999996</v>
      </c>
      <c r="AT959" s="67">
        <v>15737.86</v>
      </c>
      <c r="AU959" s="68">
        <v>0.77387335468084961</v>
      </c>
      <c r="AV959" s="43">
        <v>352.43999999999994</v>
      </c>
      <c r="AW959" s="43">
        <v>369.93</v>
      </c>
      <c r="AX959" s="69">
        <v>1.0496254681647943</v>
      </c>
      <c r="AY959" s="43">
        <v>480796.4345632277</v>
      </c>
      <c r="AZ959" s="43">
        <v>292989.84999999998</v>
      </c>
      <c r="BA959" s="43">
        <v>28191.225663879541</v>
      </c>
      <c r="BB959" s="43">
        <v>22341.089999999997</v>
      </c>
      <c r="BC959" s="43">
        <v>895487.19085391006</v>
      </c>
      <c r="BD959" s="43">
        <v>52474.445265079805</v>
      </c>
      <c r="BE959" s="43">
        <v>297002.1700000001</v>
      </c>
      <c r="BF959" s="43">
        <v>228896.19000000006</v>
      </c>
      <c r="BG959" s="43">
        <v>657.20999999999981</v>
      </c>
      <c r="BH959" s="43">
        <v>42</v>
      </c>
      <c r="BI959" s="44">
        <v>43173</v>
      </c>
      <c r="BJ959" s="44">
        <v>43541</v>
      </c>
      <c r="BK959" s="44">
        <v>43172</v>
      </c>
      <c r="BL959" s="43">
        <f t="shared" si="525"/>
        <v>1017255.55</v>
      </c>
      <c r="BM959" s="43">
        <f t="shared" si="526"/>
        <v>1001372.8499999999</v>
      </c>
      <c r="BO959" s="16" t="str">
        <f>IFERROR(VLOOKUP($C959,'PORTE LOJA'!A:B,2,0),"PORTE 1")</f>
        <v>PORTE 4</v>
      </c>
      <c r="BP959" s="16">
        <f>VLOOKUP(BO959,'PAINEL E TARGET'!$S$1:$W$8,3,0)</f>
        <v>3000</v>
      </c>
      <c r="BQ959" s="16">
        <f t="shared" si="504"/>
        <v>1</v>
      </c>
      <c r="BR959" s="16">
        <f t="shared" si="505"/>
        <v>1</v>
      </c>
      <c r="BS959" s="16">
        <f t="shared" si="506"/>
        <v>1</v>
      </c>
      <c r="BT959" s="16">
        <f t="shared" si="507"/>
        <v>1</v>
      </c>
      <c r="BU959" s="16">
        <f t="shared" si="508"/>
        <v>1</v>
      </c>
      <c r="BV959" s="16">
        <f t="shared" si="509"/>
        <v>1</v>
      </c>
      <c r="BW959" s="17" t="str">
        <f t="shared" si="527"/>
        <v>111111</v>
      </c>
      <c r="BY959" s="17">
        <f t="shared" si="510"/>
        <v>0.68</v>
      </c>
      <c r="BZ959" s="17">
        <f t="shared" si="511"/>
        <v>0.68200000000000005</v>
      </c>
      <c r="CA959" s="17" t="str">
        <f t="shared" si="528"/>
        <v>Sem Retira</v>
      </c>
      <c r="CB959" s="17">
        <f t="shared" si="529"/>
        <v>0.68200000000000005</v>
      </c>
      <c r="CC959" s="33" t="str">
        <f>IF(CB959&gt;='PAINEL E TARGET'!$T$11,'PAINEL E TARGET'!$S$11,
IF(CB959&gt;='PAINEL E TARGET'!$T$12,'PAINEL E TARGET'!$S$12,
IF(CB959&gt;='PAINEL E TARGET'!$T$13,'PAINEL E TARGET'!$S$13,
IF(CB959&gt;='PAINEL E TARGET'!$T$14,'PAINEL E TARGET'!$S$14,
IF(CB959&gt;='PAINEL E TARGET'!$T$15,'PAINEL E TARGET'!$S$15,
IF(CB959&gt;='PAINEL E TARGET'!$T$16,'PAINEL E TARGET'!$S$16,
IF(CB959&gt;='PAINEL E TARGET'!$T$17,'PAINEL E TARGET'!$S$17,
IF(CB959&gt;='PAINEL E TARGET'!$T$18,'PAINEL E TARGET'!$S$18,'PAINEL E TARGET'!$S$19))))))))</f>
        <v>Não elegível</v>
      </c>
      <c r="CD959" s="17">
        <f>IFERROR(VLOOKUP($BW959,'PAINEL E TARGET'!$G$1:$Q$99,4,0),0)</f>
        <v>0.25</v>
      </c>
      <c r="CE959" s="17">
        <f>VLOOKUP(CC959,'PAINEL E TARGET'!$S$10:$U$19,3,0)</f>
        <v>0</v>
      </c>
      <c r="CF959" s="16">
        <f t="shared" si="530"/>
        <v>0</v>
      </c>
      <c r="CG959" s="17">
        <f t="shared" si="512"/>
        <v>0.55900000000000005</v>
      </c>
      <c r="CH959" s="17">
        <f t="shared" si="513"/>
        <v>0.47699999999999998</v>
      </c>
      <c r="CI959" s="17">
        <f t="shared" si="514"/>
        <v>1.1200000000000001</v>
      </c>
      <c r="CJ959" s="17">
        <f t="shared" si="515"/>
        <v>0.77400000000000002</v>
      </c>
      <c r="CK959" s="17">
        <f t="shared" si="516"/>
        <v>1.05</v>
      </c>
      <c r="CL959" s="17">
        <f t="shared" si="517"/>
        <v>0.61</v>
      </c>
      <c r="CM959" s="16">
        <f t="shared" si="518"/>
        <v>3</v>
      </c>
      <c r="CN959" s="17" t="str">
        <f t="shared" si="531"/>
        <v>não ok</v>
      </c>
      <c r="CO959" s="17">
        <f t="shared" si="532"/>
        <v>0</v>
      </c>
      <c r="CP959" s="33" t="str">
        <f>IF(CO959&gt;='PAINEL E TARGET'!$T$11,'PAINEL E TARGET'!$S$11,
IF(CO959&gt;='PAINEL E TARGET'!$T$12,'PAINEL E TARGET'!$S$12,
IF(CO959&gt;='PAINEL E TARGET'!$T$13,'PAINEL E TARGET'!$S$13,
IF(CO959&gt;='PAINEL E TARGET'!$T$14,'PAINEL E TARGET'!$S$14,
IF(CO959&gt;='PAINEL E TARGET'!$T$15,'PAINEL E TARGET'!$S$15,
IF(CO959&gt;='PAINEL E TARGET'!$T$16,'PAINEL E TARGET'!$S$16,
IF(CO959&gt;='PAINEL E TARGET'!$T$17,'PAINEL E TARGET'!$S$17,
IF(CO959&gt;='PAINEL E TARGET'!$T$18,'PAINEL E TARGET'!$S$18,'PAINEL E TARGET'!$S$19))))))))</f>
        <v>Não elegível</v>
      </c>
      <c r="CQ959" s="17">
        <f>IFERROR(VLOOKUP($BW959,'PAINEL E TARGET'!$G$1:$Q$99,5,0),0)</f>
        <v>0.25</v>
      </c>
      <c r="CR959" s="17">
        <f>VLOOKUP(CP959,'PAINEL E TARGET'!$S$10:$U$19,3,0)</f>
        <v>0</v>
      </c>
      <c r="CS959" s="16">
        <f t="shared" si="533"/>
        <v>0</v>
      </c>
      <c r="CT959" s="17">
        <f t="shared" si="519"/>
        <v>0.64100000000000001</v>
      </c>
      <c r="CU959" s="33" t="str">
        <f>IF(CT959&gt;='PAINEL E TARGET'!$T$11,'PAINEL E TARGET'!$S$11,
IF(CT959&gt;='PAINEL E TARGET'!$T$12,'PAINEL E TARGET'!$S$12,
IF(CT959&gt;='PAINEL E TARGET'!$T$13,'PAINEL E TARGET'!$S$13,
IF(CT959&gt;='PAINEL E TARGET'!$T$14,'PAINEL E TARGET'!$S$14,
IF(CT959&gt;='PAINEL E TARGET'!$T$15,'PAINEL E TARGET'!$S$15,
IF(CT959&gt;='PAINEL E TARGET'!$T$16,'PAINEL E TARGET'!$S$16,
IF(CT959&gt;='PAINEL E TARGET'!$T$17,'PAINEL E TARGET'!$S$17,
IF(CT959&gt;='PAINEL E TARGET'!$T$18,'PAINEL E TARGET'!$S$18,'PAINEL E TARGET'!$S$19))))))))</f>
        <v>Não elegível</v>
      </c>
      <c r="CV959" s="17">
        <f>IFERROR(VLOOKUP($BW959,'PAINEL E TARGET'!$G$1:$Q$99,6,0),0)</f>
        <v>0.2</v>
      </c>
      <c r="CW959" s="17">
        <f>VLOOKUP(CU959,'PAINEL E TARGET'!$S$10:$U$19,3,0)</f>
        <v>0</v>
      </c>
      <c r="CX959" s="16">
        <f t="shared" si="534"/>
        <v>0</v>
      </c>
      <c r="CY959" s="17">
        <f t="shared" si="520"/>
        <v>0.60899999999999999</v>
      </c>
      <c r="CZ959" s="33" t="str">
        <f>IF(CY959&gt;='PAINEL E TARGET'!$T$11,'PAINEL E TARGET'!$S$11,
IF(CY959&gt;='PAINEL E TARGET'!$T$12,'PAINEL E TARGET'!$S$12,
IF(CY959&gt;='PAINEL E TARGET'!$T$13,'PAINEL E TARGET'!$S$13,
IF(CY959&gt;='PAINEL E TARGET'!$T$14,'PAINEL E TARGET'!$S$14,
IF(CY959&gt;='PAINEL E TARGET'!$T$15,'PAINEL E TARGET'!$S$15,
IF(CY959&gt;='PAINEL E TARGET'!$T$16,'PAINEL E TARGET'!$S$16,
IF(CY959&gt;='PAINEL E TARGET'!$T$17,'PAINEL E TARGET'!$S$17,
IF(CY959&gt;='PAINEL E TARGET'!$T$18,'PAINEL E TARGET'!$S$18,'PAINEL E TARGET'!$S$19))))))))</f>
        <v>Não elegível</v>
      </c>
      <c r="DA959" s="17">
        <f>IFERROR(VLOOKUP($BW959,'PAINEL E TARGET'!$G$1:$Q$99,7,0),0)</f>
        <v>0.15</v>
      </c>
      <c r="DB959" s="17">
        <f>VLOOKUP(CZ959,'PAINEL E TARGET'!$S$10:$U$19,3,0)</f>
        <v>0</v>
      </c>
      <c r="DC959" s="16">
        <f t="shared" si="535"/>
        <v>0</v>
      </c>
      <c r="DD959" s="17">
        <f t="shared" si="521"/>
        <v>0.79200000000000004</v>
      </c>
      <c r="DE959" s="33" t="str">
        <f>IF(DD959&gt;='PAINEL E TARGET'!$T$11,'PAINEL E TARGET'!$S$11,
IF(DD959&gt;='PAINEL E TARGET'!$T$12,'PAINEL E TARGET'!$S$12,
IF(DD959&gt;='PAINEL E TARGET'!$T$13,'PAINEL E TARGET'!$S$13,
IF(DD959&gt;='PAINEL E TARGET'!$T$14,'PAINEL E TARGET'!$S$14,
IF(DD959&gt;='PAINEL E TARGET'!$T$15,'PAINEL E TARGET'!$S$15,
IF(DD959&gt;='PAINEL E TARGET'!$T$16,'PAINEL E TARGET'!$S$16,
IF(DD959&gt;='PAINEL E TARGET'!$T$17,'PAINEL E TARGET'!$S$17,
IF(DD959&gt;='PAINEL E TARGET'!$T$18,'PAINEL E TARGET'!$S$18,'PAINEL E TARGET'!$S$19))))))))</f>
        <v>Não elegível</v>
      </c>
      <c r="DF959" s="17">
        <f>IFERROR(VLOOKUP($BW959,'PAINEL E TARGET'!$G$1:$Q$99,8,0),0)</f>
        <v>0.1</v>
      </c>
      <c r="DG959" s="17">
        <f>VLOOKUP(DE959,'PAINEL E TARGET'!$S$10:$U$19,3,0)</f>
        <v>0</v>
      </c>
      <c r="DH959" s="16">
        <f t="shared" si="536"/>
        <v>0</v>
      </c>
      <c r="DI959" s="17">
        <f t="shared" si="522"/>
        <v>1.643</v>
      </c>
      <c r="DJ959" s="33" t="str">
        <f>IF(DI959&gt;='PAINEL E TARGET'!$T$11,'PAINEL E TARGET'!$S$11,
IF(DI959&gt;='PAINEL E TARGET'!$T$12,'PAINEL E TARGET'!$S$12,
IF(DI959&gt;='PAINEL E TARGET'!$T$13,'PAINEL E TARGET'!$S$13,
IF(DI959&gt;='PAINEL E TARGET'!$T$14,'PAINEL E TARGET'!$S$14,
IF(DI959&gt;='PAINEL E TARGET'!$T$15,'PAINEL E TARGET'!$S$15,
IF(DI959&gt;='PAINEL E TARGET'!$T$16,'PAINEL E TARGET'!$S$16,
IF(DI959&gt;='PAINEL E TARGET'!$T$17,'PAINEL E TARGET'!$S$17,
IF(DI959&gt;='PAINEL E TARGET'!$T$18,'PAINEL E TARGET'!$S$18,'PAINEL E TARGET'!$S$19))))))))</f>
        <v>8. Fx de 130% ou mais</v>
      </c>
      <c r="DK959" s="17">
        <f>IFERROR(VLOOKUP($BW959,'PAINEL E TARGET'!$G$1:$Q$99,9,0),0)</f>
        <v>0.05</v>
      </c>
      <c r="DL959" s="17">
        <f>VLOOKUP(DJ959,'PAINEL E TARGET'!$S$10:$U$19,3,0)</f>
        <v>1.6</v>
      </c>
      <c r="DM959" s="16">
        <f t="shared" si="537"/>
        <v>240.00000000000006</v>
      </c>
      <c r="DN959" s="17">
        <f t="shared" si="523"/>
        <v>1.05</v>
      </c>
      <c r="DO959" s="33" t="str">
        <f>IF(DN959&gt;='PAINEL E TARGET'!$T$11,'PAINEL E TARGET'!$S$11,
IF(DN959&gt;='PAINEL E TARGET'!$T$12,'PAINEL E TARGET'!$S$12,
IF(DN959&gt;='PAINEL E TARGET'!$T$13,'PAINEL E TARGET'!$S$13,
IF(DN959&gt;='PAINEL E TARGET'!$T$14,'PAINEL E TARGET'!$S$14,
IF(DN959&gt;='PAINEL E TARGET'!$T$15,'PAINEL E TARGET'!$S$15,
IF(DN959&gt;='PAINEL E TARGET'!$T$16,'PAINEL E TARGET'!$S$16,
IF(DN959&gt;='PAINEL E TARGET'!$T$17,'PAINEL E TARGET'!$S$17,
IF(DN959&gt;='PAINEL E TARGET'!$T$18,'PAINEL E TARGET'!$S$18,'PAINEL E TARGET'!$S$19))))))))</f>
        <v>3. Fx de 105% a 109,9%</v>
      </c>
      <c r="DP959" s="17">
        <f>IFERROR(VLOOKUP($BW959,'PAINEL E TARGET'!$G$1:$Q$99,10,0),0)</f>
        <v>0</v>
      </c>
      <c r="DQ959" s="17">
        <f>VLOOKUP(DO959,'PAINEL E TARGET'!$S$10:$U$19,3,0)</f>
        <v>1.1000000000000001</v>
      </c>
      <c r="DR959" s="16">
        <f t="shared" si="538"/>
        <v>0</v>
      </c>
      <c r="DS959" s="17">
        <f t="shared" si="524"/>
        <v>0.93799999999999994</v>
      </c>
      <c r="DT959" s="16">
        <f>IF(DS959&gt;=1,VLOOKUP(BO959,'PAINEL E TARGET'!$S$1:$W$8,5,0),0)</f>
        <v>0</v>
      </c>
      <c r="DU959" s="16">
        <f t="shared" si="539"/>
        <v>240.00000000000006</v>
      </c>
    </row>
    <row r="960" spans="2:125" s="32" customFormat="1" x14ac:dyDescent="0.2">
      <c r="B960" s="44">
        <v>43541</v>
      </c>
      <c r="C960" s="65">
        <v>2035</v>
      </c>
      <c r="D960" s="66" t="s">
        <v>985</v>
      </c>
      <c r="E960" s="65">
        <v>417</v>
      </c>
      <c r="F960" s="65" t="s">
        <v>1020</v>
      </c>
      <c r="G960" s="67">
        <v>1321216.4223256896</v>
      </c>
      <c r="H960" s="67">
        <v>697444.69987722987</v>
      </c>
      <c r="I960" s="67">
        <v>758585.15000000014</v>
      </c>
      <c r="J960" s="68">
        <v>1.0876635095707698</v>
      </c>
      <c r="K960" s="67">
        <v>75363.452174978316</v>
      </c>
      <c r="L960" s="67">
        <v>591259.98428507301</v>
      </c>
      <c r="M960" s="67">
        <v>83400.84</v>
      </c>
      <c r="N960" s="67">
        <v>667821.86</v>
      </c>
      <c r="O960" s="67">
        <v>1265311.0482973347</v>
      </c>
      <c r="P960" s="67" t="s">
        <v>1082</v>
      </c>
      <c r="Q960" s="67" t="s">
        <v>1082</v>
      </c>
      <c r="R960" s="67">
        <v>0</v>
      </c>
      <c r="S960" s="67">
        <v>339</v>
      </c>
      <c r="T960" s="68">
        <v>9.1287264550961769E-2</v>
      </c>
      <c r="U960" s="68">
        <v>9.3049810662004753E-2</v>
      </c>
      <c r="V960" s="68">
        <v>1.0193076889718722</v>
      </c>
      <c r="W960" s="67">
        <v>60854.229999999996</v>
      </c>
      <c r="X960" s="67">
        <v>69901.13</v>
      </c>
      <c r="Y960" s="68">
        <v>1.1486650969045209</v>
      </c>
      <c r="Z960" s="68">
        <v>4.8249248737487913E-2</v>
      </c>
      <c r="AA960" s="68">
        <v>5.9342189739474048E-2</v>
      </c>
      <c r="AB960" s="68">
        <v>1.2299090927268121</v>
      </c>
      <c r="AC960" s="67">
        <v>32164.080000000002</v>
      </c>
      <c r="AD960" s="67">
        <v>44579.199999999997</v>
      </c>
      <c r="AE960" s="68">
        <v>1.3859933192555172</v>
      </c>
      <c r="AF960" s="43">
        <v>80</v>
      </c>
      <c r="AG960" s="43">
        <v>74</v>
      </c>
      <c r="AH960" s="43">
        <v>17</v>
      </c>
      <c r="AI960" s="43">
        <v>19</v>
      </c>
      <c r="AJ960" s="67">
        <v>34743.480000000003</v>
      </c>
      <c r="AK960" s="67">
        <v>35747</v>
      </c>
      <c r="AL960" s="68">
        <v>1.0288836927101142</v>
      </c>
      <c r="AM960" s="67">
        <v>7675.98</v>
      </c>
      <c r="AN960" s="67">
        <v>5161.5999999999995</v>
      </c>
      <c r="AO960" s="68">
        <v>0.6724353111915351</v>
      </c>
      <c r="AP960" s="67">
        <v>2419.8000000000002</v>
      </c>
      <c r="AQ960" s="67">
        <v>4007.8599999999997</v>
      </c>
      <c r="AR960" s="68">
        <v>1.6562773782957267</v>
      </c>
      <c r="AS960" s="67">
        <v>16014.969999999998</v>
      </c>
      <c r="AT960" s="67">
        <v>24984.67</v>
      </c>
      <c r="AU960" s="68">
        <v>1.5600822230700402</v>
      </c>
      <c r="AV960" s="43">
        <v>286.89</v>
      </c>
      <c r="AW960" s="43">
        <v>179.96</v>
      </c>
      <c r="AX960" s="69">
        <v>0.62727874795217686</v>
      </c>
      <c r="AY960" s="43">
        <v>75363.452174978316</v>
      </c>
      <c r="AZ960" s="43">
        <v>83400.84</v>
      </c>
      <c r="BA960" s="43">
        <v>23773.951735614228</v>
      </c>
      <c r="BB960" s="43">
        <v>33654.53</v>
      </c>
      <c r="BC960" s="43">
        <v>143261.72821659027</v>
      </c>
      <c r="BD960" s="43">
        <v>45190.799891412331</v>
      </c>
      <c r="BE960" s="43">
        <v>116210.98</v>
      </c>
      <c r="BF960" s="43">
        <v>61422.54</v>
      </c>
      <c r="BG960" s="43">
        <v>544.35</v>
      </c>
      <c r="BH960" s="43">
        <v>30</v>
      </c>
      <c r="BI960" s="44">
        <v>43173</v>
      </c>
      <c r="BJ960" s="44">
        <v>43541</v>
      </c>
      <c r="BK960" s="44">
        <v>43172</v>
      </c>
      <c r="BL960" s="43">
        <f t="shared" si="525"/>
        <v>758924.15000000014</v>
      </c>
      <c r="BM960" s="43">
        <f t="shared" si="526"/>
        <v>751561.7</v>
      </c>
      <c r="BO960" s="16" t="str">
        <f>IFERROR(VLOOKUP($C960,'PORTE LOJA'!A:B,2,0),"PORTE 1")</f>
        <v>PORTE 2</v>
      </c>
      <c r="BP960" s="16">
        <f>VLOOKUP(BO960,'PAINEL E TARGET'!$S$1:$W$8,3,0)</f>
        <v>1875</v>
      </c>
      <c r="BQ960" s="16">
        <f t="shared" si="504"/>
        <v>1</v>
      </c>
      <c r="BR960" s="16">
        <f t="shared" si="505"/>
        <v>1</v>
      </c>
      <c r="BS960" s="16">
        <f t="shared" si="506"/>
        <v>1</v>
      </c>
      <c r="BT960" s="16">
        <f t="shared" si="507"/>
        <v>1</v>
      </c>
      <c r="BU960" s="16">
        <f t="shared" si="508"/>
        <v>1</v>
      </c>
      <c r="BV960" s="16">
        <f t="shared" si="509"/>
        <v>1</v>
      </c>
      <c r="BW960" s="17" t="str">
        <f t="shared" si="527"/>
        <v>111111</v>
      </c>
      <c r="BY960" s="17">
        <f t="shared" si="510"/>
        <v>1.0880000000000001</v>
      </c>
      <c r="BZ960" s="17">
        <f t="shared" si="511"/>
        <v>1.127</v>
      </c>
      <c r="CA960" s="17" t="str">
        <f t="shared" si="528"/>
        <v>Sem Retira</v>
      </c>
      <c r="CB960" s="17">
        <f t="shared" si="529"/>
        <v>1.127</v>
      </c>
      <c r="CC960" s="33" t="str">
        <f>IF(CB960&gt;='PAINEL E TARGET'!$T$11,'PAINEL E TARGET'!$S$11,
IF(CB960&gt;='PAINEL E TARGET'!$T$12,'PAINEL E TARGET'!$S$12,
IF(CB960&gt;='PAINEL E TARGET'!$T$13,'PAINEL E TARGET'!$S$13,
IF(CB960&gt;='PAINEL E TARGET'!$T$14,'PAINEL E TARGET'!$S$14,
IF(CB960&gt;='PAINEL E TARGET'!$T$15,'PAINEL E TARGET'!$S$15,
IF(CB960&gt;='PAINEL E TARGET'!$T$16,'PAINEL E TARGET'!$S$16,
IF(CB960&gt;='PAINEL E TARGET'!$T$17,'PAINEL E TARGET'!$S$17,
IF(CB960&gt;='PAINEL E TARGET'!$T$18,'PAINEL E TARGET'!$S$18,'PAINEL E TARGET'!$S$19))))))))</f>
        <v>4. Fx de 110% a 114,9%</v>
      </c>
      <c r="CD960" s="17">
        <f>IFERROR(VLOOKUP($BW960,'PAINEL E TARGET'!$G$1:$Q$99,4,0),0)</f>
        <v>0.25</v>
      </c>
      <c r="CE960" s="17">
        <f>VLOOKUP(CC960,'PAINEL E TARGET'!$S$10:$U$19,3,0)</f>
        <v>1.2</v>
      </c>
      <c r="CF960" s="16">
        <f t="shared" si="530"/>
        <v>562.5</v>
      </c>
      <c r="CG960" s="17">
        <f t="shared" si="512"/>
        <v>1.0289999999999999</v>
      </c>
      <c r="CH960" s="17">
        <f t="shared" si="513"/>
        <v>0.67200000000000004</v>
      </c>
      <c r="CI960" s="17">
        <f t="shared" si="514"/>
        <v>1.6559999999999999</v>
      </c>
      <c r="CJ960" s="17">
        <f t="shared" si="515"/>
        <v>1.56</v>
      </c>
      <c r="CK960" s="17">
        <f t="shared" si="516"/>
        <v>0.627</v>
      </c>
      <c r="CL960" s="17">
        <f t="shared" si="517"/>
        <v>1.149</v>
      </c>
      <c r="CM960" s="16">
        <f t="shared" si="518"/>
        <v>3</v>
      </c>
      <c r="CN960" s="17" t="str">
        <f t="shared" si="531"/>
        <v>não ok</v>
      </c>
      <c r="CO960" s="17">
        <f t="shared" si="532"/>
        <v>0</v>
      </c>
      <c r="CP960" s="33" t="str">
        <f>IF(CO960&gt;='PAINEL E TARGET'!$T$11,'PAINEL E TARGET'!$S$11,
IF(CO960&gt;='PAINEL E TARGET'!$T$12,'PAINEL E TARGET'!$S$12,
IF(CO960&gt;='PAINEL E TARGET'!$T$13,'PAINEL E TARGET'!$S$13,
IF(CO960&gt;='PAINEL E TARGET'!$T$14,'PAINEL E TARGET'!$S$14,
IF(CO960&gt;='PAINEL E TARGET'!$T$15,'PAINEL E TARGET'!$S$15,
IF(CO960&gt;='PAINEL E TARGET'!$T$16,'PAINEL E TARGET'!$S$16,
IF(CO960&gt;='PAINEL E TARGET'!$T$17,'PAINEL E TARGET'!$S$17,
IF(CO960&gt;='PAINEL E TARGET'!$T$18,'PAINEL E TARGET'!$S$18,'PAINEL E TARGET'!$S$19))))))))</f>
        <v>Não elegível</v>
      </c>
      <c r="CQ960" s="17">
        <f>IFERROR(VLOOKUP($BW960,'PAINEL E TARGET'!$G$1:$Q$99,5,0),0)</f>
        <v>0.25</v>
      </c>
      <c r="CR960" s="17">
        <f>VLOOKUP(CP960,'PAINEL E TARGET'!$S$10:$U$19,3,0)</f>
        <v>0</v>
      </c>
      <c r="CS960" s="16">
        <f t="shared" si="533"/>
        <v>0</v>
      </c>
      <c r="CT960" s="17">
        <f t="shared" si="519"/>
        <v>1.3859999999999999</v>
      </c>
      <c r="CU960" s="33" t="str">
        <f>IF(CT960&gt;='PAINEL E TARGET'!$T$11,'PAINEL E TARGET'!$S$11,
IF(CT960&gt;='PAINEL E TARGET'!$T$12,'PAINEL E TARGET'!$S$12,
IF(CT960&gt;='PAINEL E TARGET'!$T$13,'PAINEL E TARGET'!$S$13,
IF(CT960&gt;='PAINEL E TARGET'!$T$14,'PAINEL E TARGET'!$S$14,
IF(CT960&gt;='PAINEL E TARGET'!$T$15,'PAINEL E TARGET'!$S$15,
IF(CT960&gt;='PAINEL E TARGET'!$T$16,'PAINEL E TARGET'!$S$16,
IF(CT960&gt;='PAINEL E TARGET'!$T$17,'PAINEL E TARGET'!$S$17,
IF(CT960&gt;='PAINEL E TARGET'!$T$18,'PAINEL E TARGET'!$S$18,'PAINEL E TARGET'!$S$19))))))))</f>
        <v>8. Fx de 130% ou mais</v>
      </c>
      <c r="CV960" s="17">
        <f>IFERROR(VLOOKUP($BW960,'PAINEL E TARGET'!$G$1:$Q$99,6,0),0)</f>
        <v>0.2</v>
      </c>
      <c r="CW960" s="17">
        <f>VLOOKUP(CU960,'PAINEL E TARGET'!$S$10:$U$19,3,0)</f>
        <v>1.6</v>
      </c>
      <c r="CX960" s="16">
        <f t="shared" si="534"/>
        <v>600.00000000000011</v>
      </c>
      <c r="CY960" s="17">
        <f t="shared" si="520"/>
        <v>1.107</v>
      </c>
      <c r="CZ960" s="33" t="str">
        <f>IF(CY960&gt;='PAINEL E TARGET'!$T$11,'PAINEL E TARGET'!$S$11,
IF(CY960&gt;='PAINEL E TARGET'!$T$12,'PAINEL E TARGET'!$S$12,
IF(CY960&gt;='PAINEL E TARGET'!$T$13,'PAINEL E TARGET'!$S$13,
IF(CY960&gt;='PAINEL E TARGET'!$T$14,'PAINEL E TARGET'!$S$14,
IF(CY960&gt;='PAINEL E TARGET'!$T$15,'PAINEL E TARGET'!$S$15,
IF(CY960&gt;='PAINEL E TARGET'!$T$16,'PAINEL E TARGET'!$S$16,
IF(CY960&gt;='PAINEL E TARGET'!$T$17,'PAINEL E TARGET'!$S$17,
IF(CY960&gt;='PAINEL E TARGET'!$T$18,'PAINEL E TARGET'!$S$18,'PAINEL E TARGET'!$S$19))))))))</f>
        <v>4. Fx de 110% a 114,9%</v>
      </c>
      <c r="DA960" s="17">
        <f>IFERROR(VLOOKUP($BW960,'PAINEL E TARGET'!$G$1:$Q$99,7,0),0)</f>
        <v>0.15</v>
      </c>
      <c r="DB960" s="17">
        <f>VLOOKUP(CZ960,'PAINEL E TARGET'!$S$10:$U$19,3,0)</f>
        <v>1.2</v>
      </c>
      <c r="DC960" s="16">
        <f t="shared" si="535"/>
        <v>337.5</v>
      </c>
      <c r="DD960" s="17">
        <f t="shared" si="521"/>
        <v>1.4159999999999999</v>
      </c>
      <c r="DE960" s="33" t="str">
        <f>IF(DD960&gt;='PAINEL E TARGET'!$T$11,'PAINEL E TARGET'!$S$11,
IF(DD960&gt;='PAINEL E TARGET'!$T$12,'PAINEL E TARGET'!$S$12,
IF(DD960&gt;='PAINEL E TARGET'!$T$13,'PAINEL E TARGET'!$S$13,
IF(DD960&gt;='PAINEL E TARGET'!$T$14,'PAINEL E TARGET'!$S$14,
IF(DD960&gt;='PAINEL E TARGET'!$T$15,'PAINEL E TARGET'!$S$15,
IF(DD960&gt;='PAINEL E TARGET'!$T$16,'PAINEL E TARGET'!$S$16,
IF(DD960&gt;='PAINEL E TARGET'!$T$17,'PAINEL E TARGET'!$S$17,
IF(DD960&gt;='PAINEL E TARGET'!$T$18,'PAINEL E TARGET'!$S$18,'PAINEL E TARGET'!$S$19))))))))</f>
        <v>8. Fx de 130% ou mais</v>
      </c>
      <c r="DF960" s="17">
        <f>IFERROR(VLOOKUP($BW960,'PAINEL E TARGET'!$G$1:$Q$99,8,0),0)</f>
        <v>0.1</v>
      </c>
      <c r="DG960" s="17">
        <f>VLOOKUP(DE960,'PAINEL E TARGET'!$S$10:$U$19,3,0)</f>
        <v>1.6</v>
      </c>
      <c r="DH960" s="16">
        <f t="shared" si="536"/>
        <v>300.00000000000006</v>
      </c>
      <c r="DI960" s="17">
        <f t="shared" si="522"/>
        <v>1.1180000000000001</v>
      </c>
      <c r="DJ960" s="33" t="str">
        <f>IF(DI960&gt;='PAINEL E TARGET'!$T$11,'PAINEL E TARGET'!$S$11,
IF(DI960&gt;='PAINEL E TARGET'!$T$12,'PAINEL E TARGET'!$S$12,
IF(DI960&gt;='PAINEL E TARGET'!$T$13,'PAINEL E TARGET'!$S$13,
IF(DI960&gt;='PAINEL E TARGET'!$T$14,'PAINEL E TARGET'!$S$14,
IF(DI960&gt;='PAINEL E TARGET'!$T$15,'PAINEL E TARGET'!$S$15,
IF(DI960&gt;='PAINEL E TARGET'!$T$16,'PAINEL E TARGET'!$S$16,
IF(DI960&gt;='PAINEL E TARGET'!$T$17,'PAINEL E TARGET'!$S$17,
IF(DI960&gt;='PAINEL E TARGET'!$T$18,'PAINEL E TARGET'!$S$18,'PAINEL E TARGET'!$S$19))))))))</f>
        <v>4. Fx de 110% a 114,9%</v>
      </c>
      <c r="DK960" s="17">
        <f>IFERROR(VLOOKUP($BW960,'PAINEL E TARGET'!$G$1:$Q$99,9,0),0)</f>
        <v>0.05</v>
      </c>
      <c r="DL960" s="17">
        <f>VLOOKUP(DJ960,'PAINEL E TARGET'!$S$10:$U$19,3,0)</f>
        <v>1.2</v>
      </c>
      <c r="DM960" s="16">
        <f t="shared" si="537"/>
        <v>112.5</v>
      </c>
      <c r="DN960" s="17">
        <f t="shared" si="523"/>
        <v>0.627</v>
      </c>
      <c r="DO960" s="33" t="str">
        <f>IF(DN960&gt;='PAINEL E TARGET'!$T$11,'PAINEL E TARGET'!$S$11,
IF(DN960&gt;='PAINEL E TARGET'!$T$12,'PAINEL E TARGET'!$S$12,
IF(DN960&gt;='PAINEL E TARGET'!$T$13,'PAINEL E TARGET'!$S$13,
IF(DN960&gt;='PAINEL E TARGET'!$T$14,'PAINEL E TARGET'!$S$14,
IF(DN960&gt;='PAINEL E TARGET'!$T$15,'PAINEL E TARGET'!$S$15,
IF(DN960&gt;='PAINEL E TARGET'!$T$16,'PAINEL E TARGET'!$S$16,
IF(DN960&gt;='PAINEL E TARGET'!$T$17,'PAINEL E TARGET'!$S$17,
IF(DN960&gt;='PAINEL E TARGET'!$T$18,'PAINEL E TARGET'!$S$18,'PAINEL E TARGET'!$S$19))))))))</f>
        <v>Não elegível</v>
      </c>
      <c r="DP960" s="17">
        <f>IFERROR(VLOOKUP($BW960,'PAINEL E TARGET'!$G$1:$Q$99,10,0),0)</f>
        <v>0</v>
      </c>
      <c r="DQ960" s="17">
        <f>VLOOKUP(DO960,'PAINEL E TARGET'!$S$10:$U$19,3,0)</f>
        <v>0</v>
      </c>
      <c r="DR960" s="16">
        <f t="shared" si="538"/>
        <v>0</v>
      </c>
      <c r="DS960" s="17">
        <f t="shared" si="524"/>
        <v>0.92500000000000004</v>
      </c>
      <c r="DT960" s="16">
        <f>IF(DS960&gt;=1,VLOOKUP(BO960,'PAINEL E TARGET'!$S$1:$W$8,5,0),0)</f>
        <v>0</v>
      </c>
      <c r="DU960" s="16">
        <f t="shared" si="539"/>
        <v>1912.5</v>
      </c>
    </row>
    <row r="961" spans="2:125" s="32" customFormat="1" x14ac:dyDescent="0.2">
      <c r="B961" s="44">
        <v>43541</v>
      </c>
      <c r="C961" s="65">
        <v>2038</v>
      </c>
      <c r="D961" s="66" t="s">
        <v>986</v>
      </c>
      <c r="E961" s="65">
        <v>417</v>
      </c>
      <c r="F961" s="65" t="s">
        <v>1020</v>
      </c>
      <c r="G961" s="67">
        <v>1699472.4286841166</v>
      </c>
      <c r="H961" s="67">
        <v>925749.59432174289</v>
      </c>
      <c r="I961" s="67">
        <v>661181.78</v>
      </c>
      <c r="J961" s="68">
        <v>0.7142123356634249</v>
      </c>
      <c r="K961" s="67">
        <v>96024.696951609934</v>
      </c>
      <c r="L961" s="67">
        <v>829724.8973701332</v>
      </c>
      <c r="M961" s="67">
        <v>96815.3</v>
      </c>
      <c r="N961" s="67">
        <v>558902.48</v>
      </c>
      <c r="O961" s="67">
        <v>1699472.4286841166</v>
      </c>
      <c r="P961" s="67" t="s">
        <v>1082</v>
      </c>
      <c r="Q961" s="67" t="s">
        <v>1082</v>
      </c>
      <c r="R961" s="67">
        <v>0</v>
      </c>
      <c r="S961" s="67">
        <v>499.9</v>
      </c>
      <c r="T961" s="68">
        <v>0.10965457681283025</v>
      </c>
      <c r="U961" s="68">
        <v>0.11382471587090409</v>
      </c>
      <c r="V961" s="68">
        <v>1.0380297765882756</v>
      </c>
      <c r="W961" s="67">
        <v>101512.68</v>
      </c>
      <c r="X961" s="67">
        <v>74636.89</v>
      </c>
      <c r="Y961" s="68">
        <v>0.73524696619180974</v>
      </c>
      <c r="Z961" s="68">
        <v>8.9303663222851146E-2</v>
      </c>
      <c r="AA961" s="68">
        <v>0.12384259276910259</v>
      </c>
      <c r="AB961" s="68">
        <v>1.3867582616410921</v>
      </c>
      <c r="AC961" s="67">
        <v>82672.83</v>
      </c>
      <c r="AD961" s="67">
        <v>81205.790000000008</v>
      </c>
      <c r="AE961" s="68">
        <v>0.98225487140091861</v>
      </c>
      <c r="AF961" s="43">
        <v>80</v>
      </c>
      <c r="AG961" s="43">
        <v>83</v>
      </c>
      <c r="AH961" s="43">
        <v>72</v>
      </c>
      <c r="AI961" s="43">
        <v>33</v>
      </c>
      <c r="AJ961" s="67">
        <v>51736.130000000005</v>
      </c>
      <c r="AK961" s="67">
        <v>35069</v>
      </c>
      <c r="AL961" s="68">
        <v>0.67784351090814088</v>
      </c>
      <c r="AM961" s="67">
        <v>7527.3199999999988</v>
      </c>
      <c r="AN961" s="67">
        <v>7639.6300000000019</v>
      </c>
      <c r="AO961" s="68">
        <v>1.0149203169255463</v>
      </c>
      <c r="AP961" s="67">
        <v>9945.8499999999985</v>
      </c>
      <c r="AQ961" s="67">
        <v>12456.909999999998</v>
      </c>
      <c r="AR961" s="68">
        <v>1.2524731420642781</v>
      </c>
      <c r="AS961" s="67">
        <v>32303.38</v>
      </c>
      <c r="AT961" s="67">
        <v>19471.350000000002</v>
      </c>
      <c r="AU961" s="68">
        <v>0.60276509764612873</v>
      </c>
      <c r="AV961" s="43">
        <v>489.89</v>
      </c>
      <c r="AW961" s="43">
        <v>764.84</v>
      </c>
      <c r="AX961" s="69">
        <v>1.5612484435281391</v>
      </c>
      <c r="AY961" s="43">
        <v>96024.696951609934</v>
      </c>
      <c r="AZ961" s="43">
        <v>96815.299999999988</v>
      </c>
      <c r="BA961" s="43">
        <v>31233.647794077471</v>
      </c>
      <c r="BB961" s="43">
        <v>23438.720000000001</v>
      </c>
      <c r="BC961" s="43">
        <v>176265.36236570962</v>
      </c>
      <c r="BD961" s="43">
        <v>57457.710068453765</v>
      </c>
      <c r="BE961" s="43">
        <v>187673.84999999998</v>
      </c>
      <c r="BF961" s="43">
        <v>152843.34</v>
      </c>
      <c r="BG961" s="43">
        <v>901.6</v>
      </c>
      <c r="BH961" s="43">
        <v>132</v>
      </c>
      <c r="BI961" s="44">
        <v>43173</v>
      </c>
      <c r="BJ961" s="44">
        <v>43541</v>
      </c>
      <c r="BK961" s="44">
        <v>43172</v>
      </c>
      <c r="BL961" s="43">
        <f t="shared" si="525"/>
        <v>661681.68000000005</v>
      </c>
      <c r="BM961" s="43">
        <f t="shared" si="526"/>
        <v>656217.68000000005</v>
      </c>
      <c r="BO961" s="16" t="str">
        <f>IFERROR(VLOOKUP($C961,'PORTE LOJA'!A:B,2,0),"PORTE 1")</f>
        <v>PORTE 3</v>
      </c>
      <c r="BP961" s="16">
        <f>VLOOKUP(BO961,'PAINEL E TARGET'!$S$1:$W$8,3,0)</f>
        <v>2400</v>
      </c>
      <c r="BQ961" s="16">
        <f t="shared" si="504"/>
        <v>1</v>
      </c>
      <c r="BR961" s="16">
        <f t="shared" si="505"/>
        <v>1</v>
      </c>
      <c r="BS961" s="16">
        <f t="shared" si="506"/>
        <v>1</v>
      </c>
      <c r="BT961" s="16">
        <f t="shared" si="507"/>
        <v>1</v>
      </c>
      <c r="BU961" s="16">
        <f t="shared" si="508"/>
        <v>1</v>
      </c>
      <c r="BV961" s="16">
        <f t="shared" si="509"/>
        <v>1</v>
      </c>
      <c r="BW961" s="17" t="str">
        <f t="shared" si="527"/>
        <v>111111</v>
      </c>
      <c r="BY961" s="17">
        <f t="shared" si="510"/>
        <v>0.71499999999999997</v>
      </c>
      <c r="BZ961" s="17">
        <f t="shared" si="511"/>
        <v>0.70899999999999996</v>
      </c>
      <c r="CA961" s="17" t="str">
        <f t="shared" si="528"/>
        <v>Com Retira</v>
      </c>
      <c r="CB961" s="17">
        <f t="shared" si="529"/>
        <v>0.71499999999999997</v>
      </c>
      <c r="CC961" s="33" t="str">
        <f>IF(CB961&gt;='PAINEL E TARGET'!$T$11,'PAINEL E TARGET'!$S$11,
IF(CB961&gt;='PAINEL E TARGET'!$T$12,'PAINEL E TARGET'!$S$12,
IF(CB961&gt;='PAINEL E TARGET'!$T$13,'PAINEL E TARGET'!$S$13,
IF(CB961&gt;='PAINEL E TARGET'!$T$14,'PAINEL E TARGET'!$S$14,
IF(CB961&gt;='PAINEL E TARGET'!$T$15,'PAINEL E TARGET'!$S$15,
IF(CB961&gt;='PAINEL E TARGET'!$T$16,'PAINEL E TARGET'!$S$16,
IF(CB961&gt;='PAINEL E TARGET'!$T$17,'PAINEL E TARGET'!$S$17,
IF(CB961&gt;='PAINEL E TARGET'!$T$18,'PAINEL E TARGET'!$S$18,'PAINEL E TARGET'!$S$19))))))))</f>
        <v>Não elegível</v>
      </c>
      <c r="CD961" s="17">
        <f>IFERROR(VLOOKUP($BW961,'PAINEL E TARGET'!$G$1:$Q$99,4,0),0)</f>
        <v>0.25</v>
      </c>
      <c r="CE961" s="17">
        <f>VLOOKUP(CC961,'PAINEL E TARGET'!$S$10:$U$19,3,0)</f>
        <v>0</v>
      </c>
      <c r="CF961" s="16">
        <f t="shared" si="530"/>
        <v>0</v>
      </c>
      <c r="CG961" s="17">
        <f t="shared" si="512"/>
        <v>0.67800000000000005</v>
      </c>
      <c r="CH961" s="17">
        <f t="shared" si="513"/>
        <v>1.0149999999999999</v>
      </c>
      <c r="CI961" s="17">
        <f t="shared" si="514"/>
        <v>1.252</v>
      </c>
      <c r="CJ961" s="17">
        <f t="shared" si="515"/>
        <v>0.60299999999999998</v>
      </c>
      <c r="CK961" s="17">
        <f t="shared" si="516"/>
        <v>1.5609999999999999</v>
      </c>
      <c r="CL961" s="17">
        <f t="shared" si="517"/>
        <v>0.73499999999999999</v>
      </c>
      <c r="CM961" s="16">
        <f t="shared" si="518"/>
        <v>3</v>
      </c>
      <c r="CN961" s="17" t="str">
        <f t="shared" si="531"/>
        <v>não ok</v>
      </c>
      <c r="CO961" s="17">
        <f t="shared" si="532"/>
        <v>0</v>
      </c>
      <c r="CP961" s="33" t="str">
        <f>IF(CO961&gt;='PAINEL E TARGET'!$T$11,'PAINEL E TARGET'!$S$11,
IF(CO961&gt;='PAINEL E TARGET'!$T$12,'PAINEL E TARGET'!$S$12,
IF(CO961&gt;='PAINEL E TARGET'!$T$13,'PAINEL E TARGET'!$S$13,
IF(CO961&gt;='PAINEL E TARGET'!$T$14,'PAINEL E TARGET'!$S$14,
IF(CO961&gt;='PAINEL E TARGET'!$T$15,'PAINEL E TARGET'!$S$15,
IF(CO961&gt;='PAINEL E TARGET'!$T$16,'PAINEL E TARGET'!$S$16,
IF(CO961&gt;='PAINEL E TARGET'!$T$17,'PAINEL E TARGET'!$S$17,
IF(CO961&gt;='PAINEL E TARGET'!$T$18,'PAINEL E TARGET'!$S$18,'PAINEL E TARGET'!$S$19))))))))</f>
        <v>Não elegível</v>
      </c>
      <c r="CQ961" s="17">
        <f>IFERROR(VLOOKUP($BW961,'PAINEL E TARGET'!$G$1:$Q$99,5,0),0)</f>
        <v>0.25</v>
      </c>
      <c r="CR961" s="17">
        <f>VLOOKUP(CP961,'PAINEL E TARGET'!$S$10:$U$19,3,0)</f>
        <v>0</v>
      </c>
      <c r="CS961" s="16">
        <f t="shared" si="533"/>
        <v>0</v>
      </c>
      <c r="CT961" s="17">
        <f t="shared" si="519"/>
        <v>0.98199999999999998</v>
      </c>
      <c r="CU961" s="33" t="str">
        <f>IF(CT961&gt;='PAINEL E TARGET'!$T$11,'PAINEL E TARGET'!$S$11,
IF(CT961&gt;='PAINEL E TARGET'!$T$12,'PAINEL E TARGET'!$S$12,
IF(CT961&gt;='PAINEL E TARGET'!$T$13,'PAINEL E TARGET'!$S$13,
IF(CT961&gt;='PAINEL E TARGET'!$T$14,'PAINEL E TARGET'!$S$14,
IF(CT961&gt;='PAINEL E TARGET'!$T$15,'PAINEL E TARGET'!$S$15,
IF(CT961&gt;='PAINEL E TARGET'!$T$16,'PAINEL E TARGET'!$S$16,
IF(CT961&gt;='PAINEL E TARGET'!$T$17,'PAINEL E TARGET'!$S$17,
IF(CT961&gt;='PAINEL E TARGET'!$T$18,'PAINEL E TARGET'!$S$18,'PAINEL E TARGET'!$S$19))))))))</f>
        <v>1. Fx de 90% a 99,9%</v>
      </c>
      <c r="CV961" s="17">
        <f>IFERROR(VLOOKUP($BW961,'PAINEL E TARGET'!$G$1:$Q$99,6,0),0)</f>
        <v>0.2</v>
      </c>
      <c r="CW961" s="17">
        <f>VLOOKUP(CU961,'PAINEL E TARGET'!$S$10:$U$19,3,0)</f>
        <v>0.5</v>
      </c>
      <c r="CX961" s="16">
        <f t="shared" si="534"/>
        <v>240</v>
      </c>
      <c r="CY961" s="17">
        <f t="shared" si="520"/>
        <v>1.008</v>
      </c>
      <c r="CZ961" s="33" t="str">
        <f>IF(CY961&gt;='PAINEL E TARGET'!$T$11,'PAINEL E TARGET'!$S$11,
IF(CY961&gt;='PAINEL E TARGET'!$T$12,'PAINEL E TARGET'!$S$12,
IF(CY961&gt;='PAINEL E TARGET'!$T$13,'PAINEL E TARGET'!$S$13,
IF(CY961&gt;='PAINEL E TARGET'!$T$14,'PAINEL E TARGET'!$S$14,
IF(CY961&gt;='PAINEL E TARGET'!$T$15,'PAINEL E TARGET'!$S$15,
IF(CY961&gt;='PAINEL E TARGET'!$T$16,'PAINEL E TARGET'!$S$16,
IF(CY961&gt;='PAINEL E TARGET'!$T$17,'PAINEL E TARGET'!$S$17,
IF(CY961&gt;='PAINEL E TARGET'!$T$18,'PAINEL E TARGET'!$S$18,'PAINEL E TARGET'!$S$19))))))))</f>
        <v>2. Fx de 100% a 104,9%</v>
      </c>
      <c r="DA961" s="17">
        <f>IFERROR(VLOOKUP($BW961,'PAINEL E TARGET'!$G$1:$Q$99,7,0),0)</f>
        <v>0.15</v>
      </c>
      <c r="DB961" s="17">
        <f>VLOOKUP(CZ961,'PAINEL E TARGET'!$S$10:$U$19,3,0)</f>
        <v>1</v>
      </c>
      <c r="DC961" s="16">
        <f t="shared" si="535"/>
        <v>360</v>
      </c>
      <c r="DD961" s="17">
        <f t="shared" si="521"/>
        <v>0.75</v>
      </c>
      <c r="DE961" s="33" t="str">
        <f>IF(DD961&gt;='PAINEL E TARGET'!$T$11,'PAINEL E TARGET'!$S$11,
IF(DD961&gt;='PAINEL E TARGET'!$T$12,'PAINEL E TARGET'!$S$12,
IF(DD961&gt;='PAINEL E TARGET'!$T$13,'PAINEL E TARGET'!$S$13,
IF(DD961&gt;='PAINEL E TARGET'!$T$14,'PAINEL E TARGET'!$S$14,
IF(DD961&gt;='PAINEL E TARGET'!$T$15,'PAINEL E TARGET'!$S$15,
IF(DD961&gt;='PAINEL E TARGET'!$T$16,'PAINEL E TARGET'!$S$16,
IF(DD961&gt;='PAINEL E TARGET'!$T$17,'PAINEL E TARGET'!$S$17,
IF(DD961&gt;='PAINEL E TARGET'!$T$18,'PAINEL E TARGET'!$S$18,'PAINEL E TARGET'!$S$19))))))))</f>
        <v>Não elegível</v>
      </c>
      <c r="DF961" s="17">
        <f>IFERROR(VLOOKUP($BW961,'PAINEL E TARGET'!$G$1:$Q$99,8,0),0)</f>
        <v>0.1</v>
      </c>
      <c r="DG961" s="17">
        <f>VLOOKUP(DE961,'PAINEL E TARGET'!$S$10:$U$19,3,0)</f>
        <v>0</v>
      </c>
      <c r="DH961" s="16">
        <f t="shared" si="536"/>
        <v>0</v>
      </c>
      <c r="DI961" s="17">
        <f t="shared" si="522"/>
        <v>0.45800000000000002</v>
      </c>
      <c r="DJ961" s="33" t="str">
        <f>IF(DI961&gt;='PAINEL E TARGET'!$T$11,'PAINEL E TARGET'!$S$11,
IF(DI961&gt;='PAINEL E TARGET'!$T$12,'PAINEL E TARGET'!$S$12,
IF(DI961&gt;='PAINEL E TARGET'!$T$13,'PAINEL E TARGET'!$S$13,
IF(DI961&gt;='PAINEL E TARGET'!$T$14,'PAINEL E TARGET'!$S$14,
IF(DI961&gt;='PAINEL E TARGET'!$T$15,'PAINEL E TARGET'!$S$15,
IF(DI961&gt;='PAINEL E TARGET'!$T$16,'PAINEL E TARGET'!$S$16,
IF(DI961&gt;='PAINEL E TARGET'!$T$17,'PAINEL E TARGET'!$S$17,
IF(DI961&gt;='PAINEL E TARGET'!$T$18,'PAINEL E TARGET'!$S$18,'PAINEL E TARGET'!$S$19))))))))</f>
        <v>Não elegível</v>
      </c>
      <c r="DK961" s="17">
        <f>IFERROR(VLOOKUP($BW961,'PAINEL E TARGET'!$G$1:$Q$99,9,0),0)</f>
        <v>0.05</v>
      </c>
      <c r="DL961" s="17">
        <f>VLOOKUP(DJ961,'PAINEL E TARGET'!$S$10:$U$19,3,0)</f>
        <v>0</v>
      </c>
      <c r="DM961" s="16">
        <f t="shared" si="537"/>
        <v>0</v>
      </c>
      <c r="DN961" s="17">
        <f t="shared" si="523"/>
        <v>1.5609999999999999</v>
      </c>
      <c r="DO961" s="33" t="str">
        <f>IF(DN961&gt;='PAINEL E TARGET'!$T$11,'PAINEL E TARGET'!$S$11,
IF(DN961&gt;='PAINEL E TARGET'!$T$12,'PAINEL E TARGET'!$S$12,
IF(DN961&gt;='PAINEL E TARGET'!$T$13,'PAINEL E TARGET'!$S$13,
IF(DN961&gt;='PAINEL E TARGET'!$T$14,'PAINEL E TARGET'!$S$14,
IF(DN961&gt;='PAINEL E TARGET'!$T$15,'PAINEL E TARGET'!$S$15,
IF(DN961&gt;='PAINEL E TARGET'!$T$16,'PAINEL E TARGET'!$S$16,
IF(DN961&gt;='PAINEL E TARGET'!$T$17,'PAINEL E TARGET'!$S$17,
IF(DN961&gt;='PAINEL E TARGET'!$T$18,'PAINEL E TARGET'!$S$18,'PAINEL E TARGET'!$S$19))))))))</f>
        <v>8. Fx de 130% ou mais</v>
      </c>
      <c r="DP961" s="17">
        <f>IFERROR(VLOOKUP($BW961,'PAINEL E TARGET'!$G$1:$Q$99,10,0),0)</f>
        <v>0</v>
      </c>
      <c r="DQ961" s="17">
        <f>VLOOKUP(DO961,'PAINEL E TARGET'!$S$10:$U$19,3,0)</f>
        <v>1.6</v>
      </c>
      <c r="DR961" s="16">
        <f t="shared" si="538"/>
        <v>0</v>
      </c>
      <c r="DS961" s="17">
        <f t="shared" si="524"/>
        <v>1.038</v>
      </c>
      <c r="DT961" s="16">
        <f>IF(DS961&gt;=1,VLOOKUP(BO961,'PAINEL E TARGET'!$S$1:$W$8,5,0),0)</f>
        <v>240</v>
      </c>
      <c r="DU961" s="16">
        <f t="shared" si="539"/>
        <v>840</v>
      </c>
    </row>
    <row r="962" spans="2:125" s="32" customFormat="1" x14ac:dyDescent="0.2">
      <c r="B962" s="44">
        <v>43541</v>
      </c>
      <c r="C962" s="65">
        <v>2042</v>
      </c>
      <c r="D962" s="66" t="s">
        <v>1033</v>
      </c>
      <c r="E962" s="65">
        <v>510</v>
      </c>
      <c r="F962" s="65" t="s">
        <v>944</v>
      </c>
      <c r="G962" s="67">
        <v>469153.38092984055</v>
      </c>
      <c r="H962" s="67">
        <v>277333.55816564918</v>
      </c>
      <c r="I962" s="67">
        <v>270719.88</v>
      </c>
      <c r="J962" s="68">
        <v>0.97615262210100484</v>
      </c>
      <c r="K962" s="67">
        <v>7709.8242463978249</v>
      </c>
      <c r="L962" s="67">
        <v>269623.73391925154</v>
      </c>
      <c r="M962" s="67">
        <v>9467</v>
      </c>
      <c r="N962" s="67">
        <v>261252.88</v>
      </c>
      <c r="O962" s="67">
        <v>469153.38092984055</v>
      </c>
      <c r="P962" s="67" t="s">
        <v>1082</v>
      </c>
      <c r="Q962" s="67" t="s">
        <v>1082</v>
      </c>
      <c r="R962" s="67">
        <v>0</v>
      </c>
      <c r="S962" s="67">
        <v>0</v>
      </c>
      <c r="T962" s="68">
        <v>6.841270896134212E-2</v>
      </c>
      <c r="U962" s="68">
        <v>8.1595780849193639E-2</v>
      </c>
      <c r="V962" s="68">
        <v>1.1926991649358727</v>
      </c>
      <c r="W962" s="67">
        <v>18973.140000000003</v>
      </c>
      <c r="X962" s="67">
        <v>22089.600000000002</v>
      </c>
      <c r="Y962" s="68">
        <v>1.1642564172298311</v>
      </c>
      <c r="Z962" s="68">
        <v>0.10031021915993195</v>
      </c>
      <c r="AA962" s="68">
        <v>9.2956933934811137E-2</v>
      </c>
      <c r="AB962" s="68">
        <v>0.92669455528357558</v>
      </c>
      <c r="AC962" s="67">
        <v>27819.390000000003</v>
      </c>
      <c r="AD962" s="67">
        <v>25165.29</v>
      </c>
      <c r="AE962" s="68">
        <v>0.904595320026787</v>
      </c>
      <c r="AF962" s="43">
        <v>80</v>
      </c>
      <c r="AG962" s="43">
        <v>59</v>
      </c>
      <c r="AH962" s="43">
        <v>9</v>
      </c>
      <c r="AI962" s="43">
        <v>22</v>
      </c>
      <c r="AJ962" s="67">
        <v>8254.18</v>
      </c>
      <c r="AK962" s="67">
        <v>9251.5</v>
      </c>
      <c r="AL962" s="68">
        <v>1.1208260541931481</v>
      </c>
      <c r="AM962" s="67">
        <v>1909.1899999999996</v>
      </c>
      <c r="AN962" s="67">
        <v>1147.2</v>
      </c>
      <c r="AO962" s="68">
        <v>0.60088309702020248</v>
      </c>
      <c r="AP962" s="67">
        <v>329.91999999999996</v>
      </c>
      <c r="AQ962" s="67">
        <v>1983.88</v>
      </c>
      <c r="AR962" s="68">
        <v>6.0132153249272564</v>
      </c>
      <c r="AS962" s="67">
        <v>8479.85</v>
      </c>
      <c r="AT962" s="67">
        <v>9707.02</v>
      </c>
      <c r="AU962" s="68">
        <v>1.1447160032311892</v>
      </c>
      <c r="AV962" s="43">
        <v>293.95</v>
      </c>
      <c r="AW962" s="43">
        <v>599.88</v>
      </c>
      <c r="AX962" s="69">
        <v>2.0407552304813743</v>
      </c>
      <c r="AY962" s="43">
        <v>7709.8242463978249</v>
      </c>
      <c r="AZ962" s="43">
        <v>9467</v>
      </c>
      <c r="BA962" s="43">
        <v>15067.568172150082</v>
      </c>
      <c r="BB962" s="43">
        <v>23809.299999999996</v>
      </c>
      <c r="BC962" s="43">
        <v>13464</v>
      </c>
      <c r="BD962" s="43">
        <v>25589.122259105861</v>
      </c>
      <c r="BE962" s="43">
        <v>32307.580000000005</v>
      </c>
      <c r="BF962" s="43">
        <v>47371.05999999999</v>
      </c>
      <c r="BG962" s="43">
        <v>499.80999999999995</v>
      </c>
      <c r="BH962" s="43">
        <v>30</v>
      </c>
      <c r="BI962" s="44">
        <v>43173</v>
      </c>
      <c r="BJ962" s="44">
        <v>43541</v>
      </c>
      <c r="BK962" s="44">
        <v>43172</v>
      </c>
      <c r="BL962" s="43">
        <f t="shared" si="525"/>
        <v>270719.88</v>
      </c>
      <c r="BM962" s="43">
        <f t="shared" si="526"/>
        <v>270719.88</v>
      </c>
      <c r="BO962" s="16" t="str">
        <f>IFERROR(VLOOKUP($C962,'PORTE LOJA'!A:B,2,0),"PORTE 1")</f>
        <v>PORTE 1</v>
      </c>
      <c r="BP962" s="16">
        <f>VLOOKUP(BO962,'PAINEL E TARGET'!$S$1:$W$8,3,0)</f>
        <v>1650</v>
      </c>
      <c r="BQ962" s="16">
        <f t="shared" si="504"/>
        <v>1</v>
      </c>
      <c r="BR962" s="16">
        <f t="shared" si="505"/>
        <v>1</v>
      </c>
      <c r="BS962" s="16">
        <f t="shared" si="506"/>
        <v>1</v>
      </c>
      <c r="BT962" s="16">
        <f t="shared" si="507"/>
        <v>1</v>
      </c>
      <c r="BU962" s="16">
        <f t="shared" si="508"/>
        <v>1</v>
      </c>
      <c r="BV962" s="16">
        <f t="shared" si="509"/>
        <v>1</v>
      </c>
      <c r="BW962" s="17" t="str">
        <f t="shared" si="527"/>
        <v>111111</v>
      </c>
      <c r="BY962" s="17">
        <f t="shared" si="510"/>
        <v>0.97599999999999998</v>
      </c>
      <c r="BZ962" s="17">
        <f t="shared" si="511"/>
        <v>0.97599999999999998</v>
      </c>
      <c r="CA962" s="17" t="str">
        <f t="shared" si="528"/>
        <v>Com Retira</v>
      </c>
      <c r="CB962" s="17">
        <f t="shared" si="529"/>
        <v>0.97599999999999998</v>
      </c>
      <c r="CC962" s="33" t="str">
        <f>IF(CB962&gt;='PAINEL E TARGET'!$T$11,'PAINEL E TARGET'!$S$11,
IF(CB962&gt;='PAINEL E TARGET'!$T$12,'PAINEL E TARGET'!$S$12,
IF(CB962&gt;='PAINEL E TARGET'!$T$13,'PAINEL E TARGET'!$S$13,
IF(CB962&gt;='PAINEL E TARGET'!$T$14,'PAINEL E TARGET'!$S$14,
IF(CB962&gt;='PAINEL E TARGET'!$T$15,'PAINEL E TARGET'!$S$15,
IF(CB962&gt;='PAINEL E TARGET'!$T$16,'PAINEL E TARGET'!$S$16,
IF(CB962&gt;='PAINEL E TARGET'!$T$17,'PAINEL E TARGET'!$S$17,
IF(CB962&gt;='PAINEL E TARGET'!$T$18,'PAINEL E TARGET'!$S$18,'PAINEL E TARGET'!$S$19))))))))</f>
        <v>1. Fx de 90% a 99,9%</v>
      </c>
      <c r="CD962" s="17">
        <f>IFERROR(VLOOKUP($BW962,'PAINEL E TARGET'!$G$1:$Q$99,4,0),0)</f>
        <v>0.25</v>
      </c>
      <c r="CE962" s="17">
        <f>VLOOKUP(CC962,'PAINEL E TARGET'!$S$10:$U$19,3,0)</f>
        <v>0.5</v>
      </c>
      <c r="CF962" s="16">
        <f t="shared" si="530"/>
        <v>206.25</v>
      </c>
      <c r="CG962" s="17">
        <f t="shared" si="512"/>
        <v>1.121</v>
      </c>
      <c r="CH962" s="17">
        <f t="shared" si="513"/>
        <v>0.60099999999999998</v>
      </c>
      <c r="CI962" s="17">
        <f t="shared" si="514"/>
        <v>6.0129999999999999</v>
      </c>
      <c r="CJ962" s="17">
        <f t="shared" si="515"/>
        <v>1.145</v>
      </c>
      <c r="CK962" s="17">
        <f t="shared" si="516"/>
        <v>2.0409999999999999</v>
      </c>
      <c r="CL962" s="17">
        <f t="shared" si="517"/>
        <v>1.1639999999999999</v>
      </c>
      <c r="CM962" s="16">
        <f t="shared" si="518"/>
        <v>4</v>
      </c>
      <c r="CN962" s="17" t="str">
        <f t="shared" si="531"/>
        <v>não ok</v>
      </c>
      <c r="CO962" s="17">
        <f t="shared" si="532"/>
        <v>0</v>
      </c>
      <c r="CP962" s="33" t="str">
        <f>IF(CO962&gt;='PAINEL E TARGET'!$T$11,'PAINEL E TARGET'!$S$11,
IF(CO962&gt;='PAINEL E TARGET'!$T$12,'PAINEL E TARGET'!$S$12,
IF(CO962&gt;='PAINEL E TARGET'!$T$13,'PAINEL E TARGET'!$S$13,
IF(CO962&gt;='PAINEL E TARGET'!$T$14,'PAINEL E TARGET'!$S$14,
IF(CO962&gt;='PAINEL E TARGET'!$T$15,'PAINEL E TARGET'!$S$15,
IF(CO962&gt;='PAINEL E TARGET'!$T$16,'PAINEL E TARGET'!$S$16,
IF(CO962&gt;='PAINEL E TARGET'!$T$17,'PAINEL E TARGET'!$S$17,
IF(CO962&gt;='PAINEL E TARGET'!$T$18,'PAINEL E TARGET'!$S$18,'PAINEL E TARGET'!$S$19))))))))</f>
        <v>Não elegível</v>
      </c>
      <c r="CQ962" s="17">
        <f>IFERROR(VLOOKUP($BW962,'PAINEL E TARGET'!$G$1:$Q$99,5,0),0)</f>
        <v>0.25</v>
      </c>
      <c r="CR962" s="17">
        <f>VLOOKUP(CP962,'PAINEL E TARGET'!$S$10:$U$19,3,0)</f>
        <v>0</v>
      </c>
      <c r="CS962" s="16">
        <f t="shared" si="533"/>
        <v>0</v>
      </c>
      <c r="CT962" s="17">
        <f t="shared" si="519"/>
        <v>0.90500000000000003</v>
      </c>
      <c r="CU962" s="33" t="str">
        <f>IF(CT962&gt;='PAINEL E TARGET'!$T$11,'PAINEL E TARGET'!$S$11,
IF(CT962&gt;='PAINEL E TARGET'!$T$12,'PAINEL E TARGET'!$S$12,
IF(CT962&gt;='PAINEL E TARGET'!$T$13,'PAINEL E TARGET'!$S$13,
IF(CT962&gt;='PAINEL E TARGET'!$T$14,'PAINEL E TARGET'!$S$14,
IF(CT962&gt;='PAINEL E TARGET'!$T$15,'PAINEL E TARGET'!$S$15,
IF(CT962&gt;='PAINEL E TARGET'!$T$16,'PAINEL E TARGET'!$S$16,
IF(CT962&gt;='PAINEL E TARGET'!$T$17,'PAINEL E TARGET'!$S$17,
IF(CT962&gt;='PAINEL E TARGET'!$T$18,'PAINEL E TARGET'!$S$18,'PAINEL E TARGET'!$S$19))))))))</f>
        <v>1. Fx de 90% a 99,9%</v>
      </c>
      <c r="CV962" s="17">
        <f>IFERROR(VLOOKUP($BW962,'PAINEL E TARGET'!$G$1:$Q$99,6,0),0)</f>
        <v>0.2</v>
      </c>
      <c r="CW962" s="17">
        <f>VLOOKUP(CU962,'PAINEL E TARGET'!$S$10:$U$19,3,0)</f>
        <v>0.5</v>
      </c>
      <c r="CX962" s="16">
        <f t="shared" si="534"/>
        <v>165</v>
      </c>
      <c r="CY962" s="17">
        <f t="shared" si="520"/>
        <v>1.228</v>
      </c>
      <c r="CZ962" s="33" t="str">
        <f>IF(CY962&gt;='PAINEL E TARGET'!$T$11,'PAINEL E TARGET'!$S$11,
IF(CY962&gt;='PAINEL E TARGET'!$T$12,'PAINEL E TARGET'!$S$12,
IF(CY962&gt;='PAINEL E TARGET'!$T$13,'PAINEL E TARGET'!$S$13,
IF(CY962&gt;='PAINEL E TARGET'!$T$14,'PAINEL E TARGET'!$S$14,
IF(CY962&gt;='PAINEL E TARGET'!$T$15,'PAINEL E TARGET'!$S$15,
IF(CY962&gt;='PAINEL E TARGET'!$T$16,'PAINEL E TARGET'!$S$16,
IF(CY962&gt;='PAINEL E TARGET'!$T$17,'PAINEL E TARGET'!$S$17,
IF(CY962&gt;='PAINEL E TARGET'!$T$18,'PAINEL E TARGET'!$S$18,'PAINEL E TARGET'!$S$19))))))))</f>
        <v>6. Fx de 120% a 124,9%</v>
      </c>
      <c r="DA962" s="17">
        <f>IFERROR(VLOOKUP($BW962,'PAINEL E TARGET'!$G$1:$Q$99,7,0),0)</f>
        <v>0.15</v>
      </c>
      <c r="DB962" s="17">
        <f>VLOOKUP(CZ962,'PAINEL E TARGET'!$S$10:$U$19,3,0)</f>
        <v>1.4</v>
      </c>
      <c r="DC962" s="16">
        <f t="shared" si="535"/>
        <v>346.5</v>
      </c>
      <c r="DD962" s="17">
        <f t="shared" si="521"/>
        <v>1.58</v>
      </c>
      <c r="DE962" s="33" t="str">
        <f>IF(DD962&gt;='PAINEL E TARGET'!$T$11,'PAINEL E TARGET'!$S$11,
IF(DD962&gt;='PAINEL E TARGET'!$T$12,'PAINEL E TARGET'!$S$12,
IF(DD962&gt;='PAINEL E TARGET'!$T$13,'PAINEL E TARGET'!$S$13,
IF(DD962&gt;='PAINEL E TARGET'!$T$14,'PAINEL E TARGET'!$S$14,
IF(DD962&gt;='PAINEL E TARGET'!$T$15,'PAINEL E TARGET'!$S$15,
IF(DD962&gt;='PAINEL E TARGET'!$T$16,'PAINEL E TARGET'!$S$16,
IF(DD962&gt;='PAINEL E TARGET'!$T$17,'PAINEL E TARGET'!$S$17,
IF(DD962&gt;='PAINEL E TARGET'!$T$18,'PAINEL E TARGET'!$S$18,'PAINEL E TARGET'!$S$19))))))))</f>
        <v>8. Fx de 130% ou mais</v>
      </c>
      <c r="DF962" s="17">
        <f>IFERROR(VLOOKUP($BW962,'PAINEL E TARGET'!$G$1:$Q$99,8,0),0)</f>
        <v>0.1</v>
      </c>
      <c r="DG962" s="17">
        <f>VLOOKUP(DE962,'PAINEL E TARGET'!$S$10:$U$19,3,0)</f>
        <v>1.6</v>
      </c>
      <c r="DH962" s="16">
        <f t="shared" si="536"/>
        <v>264.00000000000006</v>
      </c>
      <c r="DI962" s="17">
        <f t="shared" si="522"/>
        <v>2.444</v>
      </c>
      <c r="DJ962" s="33" t="str">
        <f>IF(DI962&gt;='PAINEL E TARGET'!$T$11,'PAINEL E TARGET'!$S$11,
IF(DI962&gt;='PAINEL E TARGET'!$T$12,'PAINEL E TARGET'!$S$12,
IF(DI962&gt;='PAINEL E TARGET'!$T$13,'PAINEL E TARGET'!$S$13,
IF(DI962&gt;='PAINEL E TARGET'!$T$14,'PAINEL E TARGET'!$S$14,
IF(DI962&gt;='PAINEL E TARGET'!$T$15,'PAINEL E TARGET'!$S$15,
IF(DI962&gt;='PAINEL E TARGET'!$T$16,'PAINEL E TARGET'!$S$16,
IF(DI962&gt;='PAINEL E TARGET'!$T$17,'PAINEL E TARGET'!$S$17,
IF(DI962&gt;='PAINEL E TARGET'!$T$18,'PAINEL E TARGET'!$S$18,'PAINEL E TARGET'!$S$19))))))))</f>
        <v>8. Fx de 130% ou mais</v>
      </c>
      <c r="DK962" s="17">
        <f>IFERROR(VLOOKUP($BW962,'PAINEL E TARGET'!$G$1:$Q$99,9,0),0)</f>
        <v>0.05</v>
      </c>
      <c r="DL962" s="17">
        <f>VLOOKUP(DJ962,'PAINEL E TARGET'!$S$10:$U$19,3,0)</f>
        <v>1.6</v>
      </c>
      <c r="DM962" s="16">
        <f t="shared" si="537"/>
        <v>132.00000000000003</v>
      </c>
      <c r="DN962" s="17">
        <f t="shared" si="523"/>
        <v>2.0409999999999999</v>
      </c>
      <c r="DO962" s="33" t="str">
        <f>IF(DN962&gt;='PAINEL E TARGET'!$T$11,'PAINEL E TARGET'!$S$11,
IF(DN962&gt;='PAINEL E TARGET'!$T$12,'PAINEL E TARGET'!$S$12,
IF(DN962&gt;='PAINEL E TARGET'!$T$13,'PAINEL E TARGET'!$S$13,
IF(DN962&gt;='PAINEL E TARGET'!$T$14,'PAINEL E TARGET'!$S$14,
IF(DN962&gt;='PAINEL E TARGET'!$T$15,'PAINEL E TARGET'!$S$15,
IF(DN962&gt;='PAINEL E TARGET'!$T$16,'PAINEL E TARGET'!$S$16,
IF(DN962&gt;='PAINEL E TARGET'!$T$17,'PAINEL E TARGET'!$S$17,
IF(DN962&gt;='PAINEL E TARGET'!$T$18,'PAINEL E TARGET'!$S$18,'PAINEL E TARGET'!$S$19))))))))</f>
        <v>8. Fx de 130% ou mais</v>
      </c>
      <c r="DP962" s="17">
        <f>IFERROR(VLOOKUP($BW962,'PAINEL E TARGET'!$G$1:$Q$99,10,0),0)</f>
        <v>0</v>
      </c>
      <c r="DQ962" s="17">
        <f>VLOOKUP(DO962,'PAINEL E TARGET'!$S$10:$U$19,3,0)</f>
        <v>1.6</v>
      </c>
      <c r="DR962" s="16">
        <f t="shared" si="538"/>
        <v>0</v>
      </c>
      <c r="DS962" s="17">
        <f t="shared" si="524"/>
        <v>0.73799999999999999</v>
      </c>
      <c r="DT962" s="16">
        <f>IF(DS962&gt;=1,VLOOKUP(BO962,'PAINEL E TARGET'!$S$1:$W$8,5,0),0)</f>
        <v>0</v>
      </c>
      <c r="DU962" s="16">
        <f t="shared" si="539"/>
        <v>1113.75</v>
      </c>
    </row>
    <row r="963" spans="2:125" s="32" customFormat="1" x14ac:dyDescent="0.2">
      <c r="B963" s="44">
        <v>43541</v>
      </c>
      <c r="C963" s="65">
        <v>2043</v>
      </c>
      <c r="D963" s="66" t="s">
        <v>1002</v>
      </c>
      <c r="E963" s="65">
        <v>417</v>
      </c>
      <c r="F963" s="65" t="s">
        <v>1020</v>
      </c>
      <c r="G963" s="67">
        <v>1708058.7183313617</v>
      </c>
      <c r="H963" s="67">
        <v>759650.40008161648</v>
      </c>
      <c r="I963" s="67">
        <v>1082133.33</v>
      </c>
      <c r="J963" s="68">
        <v>1.4245149214477293</v>
      </c>
      <c r="K963" s="67">
        <v>187981.72898809784</v>
      </c>
      <c r="L963" s="67">
        <v>557496.129620163</v>
      </c>
      <c r="M963" s="67">
        <v>266681.32</v>
      </c>
      <c r="N963" s="67">
        <v>811840.91999999993</v>
      </c>
      <c r="O963" s="67">
        <v>1677657.3968694336</v>
      </c>
      <c r="P963" s="67" t="s">
        <v>1082</v>
      </c>
      <c r="Q963" s="67" t="s">
        <v>1082</v>
      </c>
      <c r="R963" s="67">
        <v>0</v>
      </c>
      <c r="S963" s="67">
        <v>0</v>
      </c>
      <c r="T963" s="68">
        <v>0.10655613588349677</v>
      </c>
      <c r="U963" s="68">
        <v>0.13172118731645255</v>
      </c>
      <c r="V963" s="68">
        <v>1.2361670796740416</v>
      </c>
      <c r="W963" s="67">
        <v>79435.240000000005</v>
      </c>
      <c r="X963" s="67">
        <v>142064.23000000001</v>
      </c>
      <c r="Y963" s="68">
        <v>1.7884282844742458</v>
      </c>
      <c r="Z963" s="68">
        <v>8.559312562162924E-2</v>
      </c>
      <c r="AA963" s="68">
        <v>0.16858464596891384</v>
      </c>
      <c r="AB963" s="68">
        <v>1.9696049740507757</v>
      </c>
      <c r="AC963" s="67">
        <v>63807.78</v>
      </c>
      <c r="AD963" s="67">
        <v>181822.28999999998</v>
      </c>
      <c r="AE963" s="68">
        <v>2.8495316715297099</v>
      </c>
      <c r="AF963" s="43">
        <v>80</v>
      </c>
      <c r="AG963" s="43">
        <v>76</v>
      </c>
      <c r="AH963" s="43">
        <v>45</v>
      </c>
      <c r="AI963" s="43">
        <v>167</v>
      </c>
      <c r="AJ963" s="67">
        <v>48195.899999999994</v>
      </c>
      <c r="AK963" s="67">
        <v>68703.5</v>
      </c>
      <c r="AL963" s="68">
        <v>1.4255050740830653</v>
      </c>
      <c r="AM963" s="67">
        <v>7734.98</v>
      </c>
      <c r="AN963" s="67">
        <v>12961.570000000002</v>
      </c>
      <c r="AO963" s="68">
        <v>1.675708275910216</v>
      </c>
      <c r="AP963" s="67">
        <v>4238.47</v>
      </c>
      <c r="AQ963" s="67">
        <v>20419.599999999999</v>
      </c>
      <c r="AR963" s="68">
        <v>4.81768185217779</v>
      </c>
      <c r="AS963" s="67">
        <v>19265.89</v>
      </c>
      <c r="AT963" s="67">
        <v>39979.56</v>
      </c>
      <c r="AU963" s="68">
        <v>2.0751473199525172</v>
      </c>
      <c r="AV963" s="43">
        <v>221.71999999999997</v>
      </c>
      <c r="AW963" s="43">
        <v>354.93</v>
      </c>
      <c r="AX963" s="69">
        <v>1.6008028143604549</v>
      </c>
      <c r="AY963" s="43">
        <v>187981.72898809784</v>
      </c>
      <c r="AZ963" s="43">
        <v>266681.31999999995</v>
      </c>
      <c r="BA963" s="43">
        <v>22452.181101141392</v>
      </c>
      <c r="BB963" s="43">
        <v>36234.33</v>
      </c>
      <c r="BC963" s="43">
        <v>423532.44145824574</v>
      </c>
      <c r="BD963" s="43">
        <v>50549.839133432688</v>
      </c>
      <c r="BE963" s="43">
        <v>180959.48999999996</v>
      </c>
      <c r="BF963" s="43">
        <v>145359.00999999998</v>
      </c>
      <c r="BG963" s="43">
        <v>499.89</v>
      </c>
      <c r="BH963" s="43">
        <v>30</v>
      </c>
      <c r="BI963" s="44">
        <v>43173</v>
      </c>
      <c r="BJ963" s="44">
        <v>43541</v>
      </c>
      <c r="BK963" s="44">
        <v>43172</v>
      </c>
      <c r="BL963" s="43">
        <f t="shared" si="525"/>
        <v>1082133.33</v>
      </c>
      <c r="BM963" s="43">
        <f t="shared" si="526"/>
        <v>1078522.24</v>
      </c>
      <c r="BO963" s="16" t="str">
        <f>IFERROR(VLOOKUP($C963,'PORTE LOJA'!A:B,2,0),"PORTE 1")</f>
        <v>PORTE 3</v>
      </c>
      <c r="BP963" s="16">
        <f>VLOOKUP(BO963,'PAINEL E TARGET'!$S$1:$W$8,3,0)</f>
        <v>2400</v>
      </c>
      <c r="BQ963" s="16">
        <f t="shared" ref="BQ963:BQ1026" si="540">IF(MID(D963,1,3)="MOB","MOB",IF(G963&gt;0,1,0))</f>
        <v>1</v>
      </c>
      <c r="BR963" s="16">
        <f t="shared" ref="BR963:BR1026" si="541">IFERROR(IF(BE963&gt;0,1,0),0)</f>
        <v>1</v>
      </c>
      <c r="BS963" s="16">
        <f t="shared" ref="BS963:BS1026" si="542">IFERROR(IF(BF963&gt;0,1,0),0)</f>
        <v>1</v>
      </c>
      <c r="BT963" s="16">
        <f t="shared" ref="BT963:BT1026" si="543">IFERROR(IF(BC963&gt;0,1,0),0)</f>
        <v>1</v>
      </c>
      <c r="BU963" s="16">
        <f t="shared" ref="BU963:BU1026" si="544">IFERROR(IF(BD963&gt;0,1,0),0)</f>
        <v>1</v>
      </c>
      <c r="BV963" s="16">
        <f t="shared" ref="BV963:BV1026" si="545">IFERROR(IF(BH963&gt;0,1,0),0)</f>
        <v>1</v>
      </c>
      <c r="BW963" s="17" t="str">
        <f t="shared" si="527"/>
        <v>111111</v>
      </c>
      <c r="BY963" s="17">
        <f t="shared" ref="BY963:BY1026" si="546">IFERROR(ROUND(((I963+S963)/H963),3),0)</f>
        <v>1.425</v>
      </c>
      <c r="BZ963" s="17">
        <f t="shared" ref="BZ963:BZ1026" si="547">IFERROR(ROUND((M963+N963+S963)/(K963+L963),3),0)</f>
        <v>1.4470000000000001</v>
      </c>
      <c r="CA963" s="17" t="str">
        <f t="shared" si="528"/>
        <v>Sem Retira</v>
      </c>
      <c r="CB963" s="17">
        <f t="shared" si="529"/>
        <v>1.4470000000000001</v>
      </c>
      <c r="CC963" s="33" t="str">
        <f>IF(CB963&gt;='PAINEL E TARGET'!$T$11,'PAINEL E TARGET'!$S$11,
IF(CB963&gt;='PAINEL E TARGET'!$T$12,'PAINEL E TARGET'!$S$12,
IF(CB963&gt;='PAINEL E TARGET'!$T$13,'PAINEL E TARGET'!$S$13,
IF(CB963&gt;='PAINEL E TARGET'!$T$14,'PAINEL E TARGET'!$S$14,
IF(CB963&gt;='PAINEL E TARGET'!$T$15,'PAINEL E TARGET'!$S$15,
IF(CB963&gt;='PAINEL E TARGET'!$T$16,'PAINEL E TARGET'!$S$16,
IF(CB963&gt;='PAINEL E TARGET'!$T$17,'PAINEL E TARGET'!$S$17,
IF(CB963&gt;='PAINEL E TARGET'!$T$18,'PAINEL E TARGET'!$S$18,'PAINEL E TARGET'!$S$19))))))))</f>
        <v>8. Fx de 130% ou mais</v>
      </c>
      <c r="CD963" s="17">
        <f>IFERROR(VLOOKUP($BW963,'PAINEL E TARGET'!$G$1:$Q$99,4,0),0)</f>
        <v>0.25</v>
      </c>
      <c r="CE963" s="17">
        <f>VLOOKUP(CC963,'PAINEL E TARGET'!$S$10:$U$19,3,0)</f>
        <v>1.6</v>
      </c>
      <c r="CF963" s="16">
        <f t="shared" si="530"/>
        <v>960</v>
      </c>
      <c r="CG963" s="17">
        <f t="shared" ref="CG963:CG1026" si="548">IF(AJ963&gt;0,ROUND(AL963,3),"sem meta")</f>
        <v>1.4259999999999999</v>
      </c>
      <c r="CH963" s="17">
        <f t="shared" ref="CH963:CH1026" si="549">IF(AM963&gt;0,ROUND(AO963,3),"sem meta")</f>
        <v>1.6759999999999999</v>
      </c>
      <c r="CI963" s="17">
        <f t="shared" ref="CI963:CI1026" si="550">IF(AP963&gt;0,ROUND(AR963,3),"sem meta")</f>
        <v>4.8179999999999996</v>
      </c>
      <c r="CJ963" s="17">
        <f t="shared" ref="CJ963:CJ1026" si="551">IF(AS963&gt;0,ROUND(AU963,3),"sem meta")</f>
        <v>2.0750000000000002</v>
      </c>
      <c r="CK963" s="17">
        <f t="shared" ref="CK963:CK1026" si="552">IF(AV963&gt;0,ROUND(AX963,3),"sem meta")</f>
        <v>1.601</v>
      </c>
      <c r="CL963" s="17">
        <f t="shared" ref="CL963:CL1026" si="553">ROUND(Y963,3)</f>
        <v>1.788</v>
      </c>
      <c r="CM963" s="16">
        <f t="shared" ref="CM963:CM1026" si="554">IF(OR(CG963&gt;=0.7,CG963="sem meta"),1,0)+
IF(OR(CH963&gt;=0.7,CH963="sem meta"),1,0)+
IF(OR(CI963&gt;=0.7,CI963="sem meta"),1,0)+
IF(OR(CJ963&gt;=0.7,CJ963="sem meta"),1,0)+IF(OR(CK963&gt;=0.7,CK963="sem meta"),1,0)</f>
        <v>5</v>
      </c>
      <c r="CN963" s="17" t="str">
        <f t="shared" si="531"/>
        <v>ok</v>
      </c>
      <c r="CO963" s="17">
        <f t="shared" si="532"/>
        <v>1.788</v>
      </c>
      <c r="CP963" s="33" t="str">
        <f>IF(CO963&gt;='PAINEL E TARGET'!$T$11,'PAINEL E TARGET'!$S$11,
IF(CO963&gt;='PAINEL E TARGET'!$T$12,'PAINEL E TARGET'!$S$12,
IF(CO963&gt;='PAINEL E TARGET'!$T$13,'PAINEL E TARGET'!$S$13,
IF(CO963&gt;='PAINEL E TARGET'!$T$14,'PAINEL E TARGET'!$S$14,
IF(CO963&gt;='PAINEL E TARGET'!$T$15,'PAINEL E TARGET'!$S$15,
IF(CO963&gt;='PAINEL E TARGET'!$T$16,'PAINEL E TARGET'!$S$16,
IF(CO963&gt;='PAINEL E TARGET'!$T$17,'PAINEL E TARGET'!$S$17,
IF(CO963&gt;='PAINEL E TARGET'!$T$18,'PAINEL E TARGET'!$S$18,'PAINEL E TARGET'!$S$19))))))))</f>
        <v>8. Fx de 130% ou mais</v>
      </c>
      <c r="CQ963" s="17">
        <f>IFERROR(VLOOKUP($BW963,'PAINEL E TARGET'!$G$1:$Q$99,5,0),0)</f>
        <v>0.25</v>
      </c>
      <c r="CR963" s="17">
        <f>VLOOKUP(CP963,'PAINEL E TARGET'!$S$10:$U$19,3,0)</f>
        <v>1.6</v>
      </c>
      <c r="CS963" s="16">
        <f t="shared" si="533"/>
        <v>960</v>
      </c>
      <c r="CT963" s="17">
        <f t="shared" ref="CT963:CT1026" si="555">IFERROR(ROUND(AE963,3),0)</f>
        <v>2.85</v>
      </c>
      <c r="CU963" s="33" t="str">
        <f>IF(CT963&gt;='PAINEL E TARGET'!$T$11,'PAINEL E TARGET'!$S$11,
IF(CT963&gt;='PAINEL E TARGET'!$T$12,'PAINEL E TARGET'!$S$12,
IF(CT963&gt;='PAINEL E TARGET'!$T$13,'PAINEL E TARGET'!$S$13,
IF(CT963&gt;='PAINEL E TARGET'!$T$14,'PAINEL E TARGET'!$S$14,
IF(CT963&gt;='PAINEL E TARGET'!$T$15,'PAINEL E TARGET'!$S$15,
IF(CT963&gt;='PAINEL E TARGET'!$T$16,'PAINEL E TARGET'!$S$16,
IF(CT963&gt;='PAINEL E TARGET'!$T$17,'PAINEL E TARGET'!$S$17,
IF(CT963&gt;='PAINEL E TARGET'!$T$18,'PAINEL E TARGET'!$S$18,'PAINEL E TARGET'!$S$19))))))))</f>
        <v>8. Fx de 130% ou mais</v>
      </c>
      <c r="CV963" s="17">
        <f>IFERROR(VLOOKUP($BW963,'PAINEL E TARGET'!$G$1:$Q$99,6,0),0)</f>
        <v>0.2</v>
      </c>
      <c r="CW963" s="17">
        <f>VLOOKUP(CU963,'PAINEL E TARGET'!$S$10:$U$19,3,0)</f>
        <v>1.6</v>
      </c>
      <c r="CX963" s="16">
        <f t="shared" si="534"/>
        <v>768.00000000000011</v>
      </c>
      <c r="CY963" s="17">
        <f t="shared" ref="CY963:CY1026" si="556">IFERROR(ROUND((M963/K963),3),0)</f>
        <v>1.419</v>
      </c>
      <c r="CZ963" s="33" t="str">
        <f>IF(CY963&gt;='PAINEL E TARGET'!$T$11,'PAINEL E TARGET'!$S$11,
IF(CY963&gt;='PAINEL E TARGET'!$T$12,'PAINEL E TARGET'!$S$12,
IF(CY963&gt;='PAINEL E TARGET'!$T$13,'PAINEL E TARGET'!$S$13,
IF(CY963&gt;='PAINEL E TARGET'!$T$14,'PAINEL E TARGET'!$S$14,
IF(CY963&gt;='PAINEL E TARGET'!$T$15,'PAINEL E TARGET'!$S$15,
IF(CY963&gt;='PAINEL E TARGET'!$T$16,'PAINEL E TARGET'!$S$16,
IF(CY963&gt;='PAINEL E TARGET'!$T$17,'PAINEL E TARGET'!$S$17,
IF(CY963&gt;='PAINEL E TARGET'!$T$18,'PAINEL E TARGET'!$S$18,'PAINEL E TARGET'!$S$19))))))))</f>
        <v>8. Fx de 130% ou mais</v>
      </c>
      <c r="DA963" s="17">
        <f>IFERROR(VLOOKUP($BW963,'PAINEL E TARGET'!$G$1:$Q$99,7,0),0)</f>
        <v>0.15</v>
      </c>
      <c r="DB963" s="17">
        <f>VLOOKUP(CZ963,'PAINEL E TARGET'!$S$10:$U$19,3,0)</f>
        <v>1.6</v>
      </c>
      <c r="DC963" s="16">
        <f t="shared" si="535"/>
        <v>576</v>
      </c>
      <c r="DD963" s="17">
        <f t="shared" ref="DD963:DD1026" si="557">IFERROR(ROUND(BB963/BA963,3),0)</f>
        <v>1.6140000000000001</v>
      </c>
      <c r="DE963" s="33" t="str">
        <f>IF(DD963&gt;='PAINEL E TARGET'!$T$11,'PAINEL E TARGET'!$S$11,
IF(DD963&gt;='PAINEL E TARGET'!$T$12,'PAINEL E TARGET'!$S$12,
IF(DD963&gt;='PAINEL E TARGET'!$T$13,'PAINEL E TARGET'!$S$13,
IF(DD963&gt;='PAINEL E TARGET'!$T$14,'PAINEL E TARGET'!$S$14,
IF(DD963&gt;='PAINEL E TARGET'!$T$15,'PAINEL E TARGET'!$S$15,
IF(DD963&gt;='PAINEL E TARGET'!$T$16,'PAINEL E TARGET'!$S$16,
IF(DD963&gt;='PAINEL E TARGET'!$T$17,'PAINEL E TARGET'!$S$17,
IF(DD963&gt;='PAINEL E TARGET'!$T$18,'PAINEL E TARGET'!$S$18,'PAINEL E TARGET'!$S$19))))))))</f>
        <v>8. Fx de 130% ou mais</v>
      </c>
      <c r="DF963" s="17">
        <f>IFERROR(VLOOKUP($BW963,'PAINEL E TARGET'!$G$1:$Q$99,8,0),0)</f>
        <v>0.1</v>
      </c>
      <c r="DG963" s="17">
        <f>VLOOKUP(DE963,'PAINEL E TARGET'!$S$10:$U$19,3,0)</f>
        <v>1.6</v>
      </c>
      <c r="DH963" s="16">
        <f t="shared" si="536"/>
        <v>384.00000000000006</v>
      </c>
      <c r="DI963" s="17">
        <f t="shared" ref="DI963:DI1026" si="558">IFERROR(ROUND((AI963/AH963),3),0)</f>
        <v>3.7109999999999999</v>
      </c>
      <c r="DJ963" s="33" t="str">
        <f>IF(DI963&gt;='PAINEL E TARGET'!$T$11,'PAINEL E TARGET'!$S$11,
IF(DI963&gt;='PAINEL E TARGET'!$T$12,'PAINEL E TARGET'!$S$12,
IF(DI963&gt;='PAINEL E TARGET'!$T$13,'PAINEL E TARGET'!$S$13,
IF(DI963&gt;='PAINEL E TARGET'!$T$14,'PAINEL E TARGET'!$S$14,
IF(DI963&gt;='PAINEL E TARGET'!$T$15,'PAINEL E TARGET'!$S$15,
IF(DI963&gt;='PAINEL E TARGET'!$T$16,'PAINEL E TARGET'!$S$16,
IF(DI963&gt;='PAINEL E TARGET'!$T$17,'PAINEL E TARGET'!$S$17,
IF(DI963&gt;='PAINEL E TARGET'!$T$18,'PAINEL E TARGET'!$S$18,'PAINEL E TARGET'!$S$19))))))))</f>
        <v>8. Fx de 130% ou mais</v>
      </c>
      <c r="DK963" s="17">
        <f>IFERROR(VLOOKUP($BW963,'PAINEL E TARGET'!$G$1:$Q$99,9,0),0)</f>
        <v>0.05</v>
      </c>
      <c r="DL963" s="17">
        <f>VLOOKUP(DJ963,'PAINEL E TARGET'!$S$10:$U$19,3,0)</f>
        <v>1.6</v>
      </c>
      <c r="DM963" s="16">
        <f t="shared" si="537"/>
        <v>192.00000000000003</v>
      </c>
      <c r="DN963" s="17">
        <f t="shared" ref="DN963:DN1026" si="559">IFERROR(ROUND((AX963),3),0)</f>
        <v>1.601</v>
      </c>
      <c r="DO963" s="33" t="str">
        <f>IF(DN963&gt;='PAINEL E TARGET'!$T$11,'PAINEL E TARGET'!$S$11,
IF(DN963&gt;='PAINEL E TARGET'!$T$12,'PAINEL E TARGET'!$S$12,
IF(DN963&gt;='PAINEL E TARGET'!$T$13,'PAINEL E TARGET'!$S$13,
IF(DN963&gt;='PAINEL E TARGET'!$T$14,'PAINEL E TARGET'!$S$14,
IF(DN963&gt;='PAINEL E TARGET'!$T$15,'PAINEL E TARGET'!$S$15,
IF(DN963&gt;='PAINEL E TARGET'!$T$16,'PAINEL E TARGET'!$S$16,
IF(DN963&gt;='PAINEL E TARGET'!$T$17,'PAINEL E TARGET'!$S$17,
IF(DN963&gt;='PAINEL E TARGET'!$T$18,'PAINEL E TARGET'!$S$18,'PAINEL E TARGET'!$S$19))))))))</f>
        <v>8. Fx de 130% ou mais</v>
      </c>
      <c r="DP963" s="17">
        <f>IFERROR(VLOOKUP($BW963,'PAINEL E TARGET'!$G$1:$Q$99,10,0),0)</f>
        <v>0</v>
      </c>
      <c r="DQ963" s="17">
        <f>VLOOKUP(DO963,'PAINEL E TARGET'!$S$10:$U$19,3,0)</f>
        <v>1.6</v>
      </c>
      <c r="DR963" s="16">
        <f t="shared" si="538"/>
        <v>0</v>
      </c>
      <c r="DS963" s="17">
        <f t="shared" ref="DS963:DS1026" si="560">IFERROR(ROUND(AG963/AF963,3),0)</f>
        <v>0.95</v>
      </c>
      <c r="DT963" s="16">
        <f>IF(DS963&gt;=1,VLOOKUP(BO963,'PAINEL E TARGET'!$S$1:$W$8,5,0),0)</f>
        <v>0</v>
      </c>
      <c r="DU963" s="16">
        <f t="shared" si="539"/>
        <v>3840</v>
      </c>
    </row>
    <row r="964" spans="2:125" s="32" customFormat="1" x14ac:dyDescent="0.2">
      <c r="B964" s="44">
        <v>43541</v>
      </c>
      <c r="C964" s="65">
        <v>2044</v>
      </c>
      <c r="D964" s="66" t="s">
        <v>987</v>
      </c>
      <c r="E964" s="65">
        <v>417</v>
      </c>
      <c r="F964" s="65" t="s">
        <v>1020</v>
      </c>
      <c r="G964" s="67">
        <v>1607047.5645086388</v>
      </c>
      <c r="H964" s="67">
        <v>792074.35367413179</v>
      </c>
      <c r="I964" s="67">
        <v>753151.5</v>
      </c>
      <c r="J964" s="68">
        <v>0.95085959608011106</v>
      </c>
      <c r="K964" s="67">
        <v>154022.62396081025</v>
      </c>
      <c r="L964" s="67">
        <v>626744.73795864545</v>
      </c>
      <c r="M964" s="67">
        <v>125704.95</v>
      </c>
      <c r="N964" s="67">
        <v>624718.15</v>
      </c>
      <c r="O964" s="67">
        <v>1584639.4057500355</v>
      </c>
      <c r="P964" s="67" t="s">
        <v>1082</v>
      </c>
      <c r="Q964" s="67" t="s">
        <v>1082</v>
      </c>
      <c r="R964" s="67">
        <v>0</v>
      </c>
      <c r="S964" s="67">
        <v>0</v>
      </c>
      <c r="T964" s="68">
        <v>0.10928403793702918</v>
      </c>
      <c r="U964" s="68">
        <v>9.3315997335369882E-2</v>
      </c>
      <c r="V964" s="68">
        <v>0.85388496890222632</v>
      </c>
      <c r="W964" s="67">
        <v>85325.41</v>
      </c>
      <c r="X964" s="67">
        <v>70026.48</v>
      </c>
      <c r="Y964" s="68">
        <v>0.82069901568594861</v>
      </c>
      <c r="Z964" s="68">
        <v>8.6459633550824352E-2</v>
      </c>
      <c r="AA964" s="68">
        <v>6.7549186585540891E-2</v>
      </c>
      <c r="AB964" s="68">
        <v>0.78128004724693678</v>
      </c>
      <c r="AC964" s="67">
        <v>67504.86</v>
      </c>
      <c r="AD964" s="67">
        <v>50690.47</v>
      </c>
      <c r="AE964" s="68">
        <v>0.75091585998400712</v>
      </c>
      <c r="AF964" s="43">
        <v>80</v>
      </c>
      <c r="AG964" s="43">
        <v>79</v>
      </c>
      <c r="AH964" s="43">
        <v>35</v>
      </c>
      <c r="AI964" s="43">
        <v>30</v>
      </c>
      <c r="AJ964" s="67">
        <v>50811.869999999995</v>
      </c>
      <c r="AK964" s="67">
        <v>42421.5</v>
      </c>
      <c r="AL964" s="68">
        <v>0.83487381983776632</v>
      </c>
      <c r="AM964" s="67">
        <v>14587.35</v>
      </c>
      <c r="AN964" s="67">
        <v>9920.5299999999988</v>
      </c>
      <c r="AO964" s="68">
        <v>0.68007760148347707</v>
      </c>
      <c r="AP964" s="67">
        <v>7603.5199999999995</v>
      </c>
      <c r="AQ964" s="67">
        <v>2567.8999999999996</v>
      </c>
      <c r="AR964" s="68">
        <v>0.33772515887378474</v>
      </c>
      <c r="AS964" s="67">
        <v>12322.670000000002</v>
      </c>
      <c r="AT964" s="67">
        <v>15116.55</v>
      </c>
      <c r="AU964" s="68">
        <v>1.226726837609057</v>
      </c>
      <c r="AV964" s="43">
        <v>245.65</v>
      </c>
      <c r="AW964" s="43">
        <v>39.99</v>
      </c>
      <c r="AX964" s="69">
        <v>0.16279259108487687</v>
      </c>
      <c r="AY964" s="43">
        <v>154022.62396081025</v>
      </c>
      <c r="AZ964" s="43">
        <v>125704.95</v>
      </c>
      <c r="BA964" s="43">
        <v>25377.016206343756</v>
      </c>
      <c r="BB964" s="43">
        <v>24888.85</v>
      </c>
      <c r="BC964" s="43">
        <v>312449.40325228352</v>
      </c>
      <c r="BD964" s="43">
        <v>51611.159567182985</v>
      </c>
      <c r="BE964" s="43">
        <v>174599.69999999998</v>
      </c>
      <c r="BF964" s="43">
        <v>138133.92000000001</v>
      </c>
      <c r="BG964" s="43">
        <v>499.88999999999993</v>
      </c>
      <c r="BH964" s="43">
        <v>89</v>
      </c>
      <c r="BI964" s="44">
        <v>43173</v>
      </c>
      <c r="BJ964" s="44">
        <v>43541</v>
      </c>
      <c r="BK964" s="44">
        <v>43172</v>
      </c>
      <c r="BL964" s="43">
        <f t="shared" ref="BL964:BL1027" si="561">IFERROR(I964+S964,0)</f>
        <v>753151.5</v>
      </c>
      <c r="BM964" s="43">
        <f t="shared" ref="BM964:BM1027" si="562">IFERROR(M964+N964+S964,0)</f>
        <v>750423.1</v>
      </c>
      <c r="BO964" s="16" t="str">
        <f>IFERROR(VLOOKUP($C964,'PORTE LOJA'!A:B,2,0),"PORTE 1")</f>
        <v>PORTE 3</v>
      </c>
      <c r="BP964" s="16">
        <f>VLOOKUP(BO964,'PAINEL E TARGET'!$S$1:$W$8,3,0)</f>
        <v>2400</v>
      </c>
      <c r="BQ964" s="16">
        <f t="shared" si="540"/>
        <v>1</v>
      </c>
      <c r="BR964" s="16">
        <f t="shared" si="541"/>
        <v>1</v>
      </c>
      <c r="BS964" s="16">
        <f t="shared" si="542"/>
        <v>1</v>
      </c>
      <c r="BT964" s="16">
        <f t="shared" si="543"/>
        <v>1</v>
      </c>
      <c r="BU964" s="16">
        <f t="shared" si="544"/>
        <v>1</v>
      </c>
      <c r="BV964" s="16">
        <f t="shared" si="545"/>
        <v>1</v>
      </c>
      <c r="BW964" s="17" t="str">
        <f t="shared" ref="BW964:BW1027" si="563">CONCATENATE(BQ964,BR964,BS964,BT964,BU964,BV964)</f>
        <v>111111</v>
      </c>
      <c r="BY964" s="17">
        <f t="shared" si="546"/>
        <v>0.95099999999999996</v>
      </c>
      <c r="BZ964" s="17">
        <f t="shared" si="547"/>
        <v>0.96099999999999997</v>
      </c>
      <c r="CA964" s="17" t="str">
        <f t="shared" ref="CA964:CA1027" si="564">IF(BZ964&gt;BY964,"Sem Retira","Com Retira")</f>
        <v>Sem Retira</v>
      </c>
      <c r="CB964" s="17">
        <f t="shared" ref="CB964:CB1027" si="565">MAX(BY964:BZ964)</f>
        <v>0.96099999999999997</v>
      </c>
      <c r="CC964" s="33" t="str">
        <f>IF(CB964&gt;='PAINEL E TARGET'!$T$11,'PAINEL E TARGET'!$S$11,
IF(CB964&gt;='PAINEL E TARGET'!$T$12,'PAINEL E TARGET'!$S$12,
IF(CB964&gt;='PAINEL E TARGET'!$T$13,'PAINEL E TARGET'!$S$13,
IF(CB964&gt;='PAINEL E TARGET'!$T$14,'PAINEL E TARGET'!$S$14,
IF(CB964&gt;='PAINEL E TARGET'!$T$15,'PAINEL E TARGET'!$S$15,
IF(CB964&gt;='PAINEL E TARGET'!$T$16,'PAINEL E TARGET'!$S$16,
IF(CB964&gt;='PAINEL E TARGET'!$T$17,'PAINEL E TARGET'!$S$17,
IF(CB964&gt;='PAINEL E TARGET'!$T$18,'PAINEL E TARGET'!$S$18,'PAINEL E TARGET'!$S$19))))))))</f>
        <v>1. Fx de 90% a 99,9%</v>
      </c>
      <c r="CD964" s="17">
        <f>IFERROR(VLOOKUP($BW964,'PAINEL E TARGET'!$G$1:$Q$99,4,0),0)</f>
        <v>0.25</v>
      </c>
      <c r="CE964" s="17">
        <f>VLOOKUP(CC964,'PAINEL E TARGET'!$S$10:$U$19,3,0)</f>
        <v>0.5</v>
      </c>
      <c r="CF964" s="16">
        <f t="shared" ref="CF964:CF1027" si="566">CE964*CD964*$BP964</f>
        <v>300</v>
      </c>
      <c r="CG964" s="17">
        <f t="shared" si="548"/>
        <v>0.83499999999999996</v>
      </c>
      <c r="CH964" s="17">
        <f t="shared" si="549"/>
        <v>0.68</v>
      </c>
      <c r="CI964" s="17">
        <f t="shared" si="550"/>
        <v>0.33800000000000002</v>
      </c>
      <c r="CJ964" s="17">
        <f t="shared" si="551"/>
        <v>1.2270000000000001</v>
      </c>
      <c r="CK964" s="17">
        <f t="shared" si="552"/>
        <v>0.16300000000000001</v>
      </c>
      <c r="CL964" s="17">
        <f t="shared" si="553"/>
        <v>0.82099999999999995</v>
      </c>
      <c r="CM964" s="16">
        <f t="shared" si="554"/>
        <v>2</v>
      </c>
      <c r="CN964" s="17" t="str">
        <f t="shared" ref="CN964:CN1027" si="567">IF(CM964=5,"ok","não ok")</f>
        <v>não ok</v>
      </c>
      <c r="CO964" s="17">
        <f t="shared" ref="CO964:CO1027" si="568">IF(CN964="ok",CL964,0)</f>
        <v>0</v>
      </c>
      <c r="CP964" s="33" t="str">
        <f>IF(CO964&gt;='PAINEL E TARGET'!$T$11,'PAINEL E TARGET'!$S$11,
IF(CO964&gt;='PAINEL E TARGET'!$T$12,'PAINEL E TARGET'!$S$12,
IF(CO964&gt;='PAINEL E TARGET'!$T$13,'PAINEL E TARGET'!$S$13,
IF(CO964&gt;='PAINEL E TARGET'!$T$14,'PAINEL E TARGET'!$S$14,
IF(CO964&gt;='PAINEL E TARGET'!$T$15,'PAINEL E TARGET'!$S$15,
IF(CO964&gt;='PAINEL E TARGET'!$T$16,'PAINEL E TARGET'!$S$16,
IF(CO964&gt;='PAINEL E TARGET'!$T$17,'PAINEL E TARGET'!$S$17,
IF(CO964&gt;='PAINEL E TARGET'!$T$18,'PAINEL E TARGET'!$S$18,'PAINEL E TARGET'!$S$19))))))))</f>
        <v>Não elegível</v>
      </c>
      <c r="CQ964" s="17">
        <f>IFERROR(VLOOKUP($BW964,'PAINEL E TARGET'!$G$1:$Q$99,5,0),0)</f>
        <v>0.25</v>
      </c>
      <c r="CR964" s="17">
        <f>VLOOKUP(CP964,'PAINEL E TARGET'!$S$10:$U$19,3,0)</f>
        <v>0</v>
      </c>
      <c r="CS964" s="16">
        <f t="shared" ref="CS964:CS1027" si="569">CR964*CQ964*$BP964</f>
        <v>0</v>
      </c>
      <c r="CT964" s="17">
        <f t="shared" si="555"/>
        <v>0.751</v>
      </c>
      <c r="CU964" s="33" t="str">
        <f>IF(CT964&gt;='PAINEL E TARGET'!$T$11,'PAINEL E TARGET'!$S$11,
IF(CT964&gt;='PAINEL E TARGET'!$T$12,'PAINEL E TARGET'!$S$12,
IF(CT964&gt;='PAINEL E TARGET'!$T$13,'PAINEL E TARGET'!$S$13,
IF(CT964&gt;='PAINEL E TARGET'!$T$14,'PAINEL E TARGET'!$S$14,
IF(CT964&gt;='PAINEL E TARGET'!$T$15,'PAINEL E TARGET'!$S$15,
IF(CT964&gt;='PAINEL E TARGET'!$T$16,'PAINEL E TARGET'!$S$16,
IF(CT964&gt;='PAINEL E TARGET'!$T$17,'PAINEL E TARGET'!$S$17,
IF(CT964&gt;='PAINEL E TARGET'!$T$18,'PAINEL E TARGET'!$S$18,'PAINEL E TARGET'!$S$19))))))))</f>
        <v>Não elegível</v>
      </c>
      <c r="CV964" s="17">
        <f>IFERROR(VLOOKUP($BW964,'PAINEL E TARGET'!$G$1:$Q$99,6,0),0)</f>
        <v>0.2</v>
      </c>
      <c r="CW964" s="17">
        <f>VLOOKUP(CU964,'PAINEL E TARGET'!$S$10:$U$19,3,0)</f>
        <v>0</v>
      </c>
      <c r="CX964" s="16">
        <f t="shared" ref="CX964:CX1027" si="570">CW964*CV964*$BP964</f>
        <v>0</v>
      </c>
      <c r="CY964" s="17">
        <f t="shared" si="556"/>
        <v>0.81599999999999995</v>
      </c>
      <c r="CZ964" s="33" t="str">
        <f>IF(CY964&gt;='PAINEL E TARGET'!$T$11,'PAINEL E TARGET'!$S$11,
IF(CY964&gt;='PAINEL E TARGET'!$T$12,'PAINEL E TARGET'!$S$12,
IF(CY964&gt;='PAINEL E TARGET'!$T$13,'PAINEL E TARGET'!$S$13,
IF(CY964&gt;='PAINEL E TARGET'!$T$14,'PAINEL E TARGET'!$S$14,
IF(CY964&gt;='PAINEL E TARGET'!$T$15,'PAINEL E TARGET'!$S$15,
IF(CY964&gt;='PAINEL E TARGET'!$T$16,'PAINEL E TARGET'!$S$16,
IF(CY964&gt;='PAINEL E TARGET'!$T$17,'PAINEL E TARGET'!$S$17,
IF(CY964&gt;='PAINEL E TARGET'!$T$18,'PAINEL E TARGET'!$S$18,'PAINEL E TARGET'!$S$19))))))))</f>
        <v>Não elegível</v>
      </c>
      <c r="DA964" s="17">
        <f>IFERROR(VLOOKUP($BW964,'PAINEL E TARGET'!$G$1:$Q$99,7,0),0)</f>
        <v>0.15</v>
      </c>
      <c r="DB964" s="17">
        <f>VLOOKUP(CZ964,'PAINEL E TARGET'!$S$10:$U$19,3,0)</f>
        <v>0</v>
      </c>
      <c r="DC964" s="16">
        <f t="shared" ref="DC964:DC1027" si="571">DB964*DA964*$BP964</f>
        <v>0</v>
      </c>
      <c r="DD964" s="17">
        <f t="shared" si="557"/>
        <v>0.98099999999999998</v>
      </c>
      <c r="DE964" s="33" t="str">
        <f>IF(DD964&gt;='PAINEL E TARGET'!$T$11,'PAINEL E TARGET'!$S$11,
IF(DD964&gt;='PAINEL E TARGET'!$T$12,'PAINEL E TARGET'!$S$12,
IF(DD964&gt;='PAINEL E TARGET'!$T$13,'PAINEL E TARGET'!$S$13,
IF(DD964&gt;='PAINEL E TARGET'!$T$14,'PAINEL E TARGET'!$S$14,
IF(DD964&gt;='PAINEL E TARGET'!$T$15,'PAINEL E TARGET'!$S$15,
IF(DD964&gt;='PAINEL E TARGET'!$T$16,'PAINEL E TARGET'!$S$16,
IF(DD964&gt;='PAINEL E TARGET'!$T$17,'PAINEL E TARGET'!$S$17,
IF(DD964&gt;='PAINEL E TARGET'!$T$18,'PAINEL E TARGET'!$S$18,'PAINEL E TARGET'!$S$19))))))))</f>
        <v>1. Fx de 90% a 99,9%</v>
      </c>
      <c r="DF964" s="17">
        <f>IFERROR(VLOOKUP($BW964,'PAINEL E TARGET'!$G$1:$Q$99,8,0),0)</f>
        <v>0.1</v>
      </c>
      <c r="DG964" s="17">
        <f>VLOOKUP(DE964,'PAINEL E TARGET'!$S$10:$U$19,3,0)</f>
        <v>0.5</v>
      </c>
      <c r="DH964" s="16">
        <f t="shared" ref="DH964:DH1027" si="572">DG964*DF964*$BP964</f>
        <v>120</v>
      </c>
      <c r="DI964" s="17">
        <f t="shared" si="558"/>
        <v>0.85699999999999998</v>
      </c>
      <c r="DJ964" s="33" t="str">
        <f>IF(DI964&gt;='PAINEL E TARGET'!$T$11,'PAINEL E TARGET'!$S$11,
IF(DI964&gt;='PAINEL E TARGET'!$T$12,'PAINEL E TARGET'!$S$12,
IF(DI964&gt;='PAINEL E TARGET'!$T$13,'PAINEL E TARGET'!$S$13,
IF(DI964&gt;='PAINEL E TARGET'!$T$14,'PAINEL E TARGET'!$S$14,
IF(DI964&gt;='PAINEL E TARGET'!$T$15,'PAINEL E TARGET'!$S$15,
IF(DI964&gt;='PAINEL E TARGET'!$T$16,'PAINEL E TARGET'!$S$16,
IF(DI964&gt;='PAINEL E TARGET'!$T$17,'PAINEL E TARGET'!$S$17,
IF(DI964&gt;='PAINEL E TARGET'!$T$18,'PAINEL E TARGET'!$S$18,'PAINEL E TARGET'!$S$19))))))))</f>
        <v>Não elegível</v>
      </c>
      <c r="DK964" s="17">
        <f>IFERROR(VLOOKUP($BW964,'PAINEL E TARGET'!$G$1:$Q$99,9,0),0)</f>
        <v>0.05</v>
      </c>
      <c r="DL964" s="17">
        <f>VLOOKUP(DJ964,'PAINEL E TARGET'!$S$10:$U$19,3,0)</f>
        <v>0</v>
      </c>
      <c r="DM964" s="16">
        <f t="shared" ref="DM964:DM1027" si="573">DL964*DK964*$BP964</f>
        <v>0</v>
      </c>
      <c r="DN964" s="17">
        <f t="shared" si="559"/>
        <v>0.16300000000000001</v>
      </c>
      <c r="DO964" s="33" t="str">
        <f>IF(DN964&gt;='PAINEL E TARGET'!$T$11,'PAINEL E TARGET'!$S$11,
IF(DN964&gt;='PAINEL E TARGET'!$T$12,'PAINEL E TARGET'!$S$12,
IF(DN964&gt;='PAINEL E TARGET'!$T$13,'PAINEL E TARGET'!$S$13,
IF(DN964&gt;='PAINEL E TARGET'!$T$14,'PAINEL E TARGET'!$S$14,
IF(DN964&gt;='PAINEL E TARGET'!$T$15,'PAINEL E TARGET'!$S$15,
IF(DN964&gt;='PAINEL E TARGET'!$T$16,'PAINEL E TARGET'!$S$16,
IF(DN964&gt;='PAINEL E TARGET'!$T$17,'PAINEL E TARGET'!$S$17,
IF(DN964&gt;='PAINEL E TARGET'!$T$18,'PAINEL E TARGET'!$S$18,'PAINEL E TARGET'!$S$19))))))))</f>
        <v>Não elegível</v>
      </c>
      <c r="DP964" s="17">
        <f>IFERROR(VLOOKUP($BW964,'PAINEL E TARGET'!$G$1:$Q$99,10,0),0)</f>
        <v>0</v>
      </c>
      <c r="DQ964" s="17">
        <f>VLOOKUP(DO964,'PAINEL E TARGET'!$S$10:$U$19,3,0)</f>
        <v>0</v>
      </c>
      <c r="DR964" s="16">
        <f t="shared" ref="DR964:DR1027" si="574">DQ964*DP964*$BP964</f>
        <v>0</v>
      </c>
      <c r="DS964" s="17">
        <f t="shared" si="560"/>
        <v>0.98799999999999999</v>
      </c>
      <c r="DT964" s="16">
        <f>IF(DS964&gt;=1,VLOOKUP(BO964,'PAINEL E TARGET'!$S$1:$W$8,5,0),0)</f>
        <v>0</v>
      </c>
      <c r="DU964" s="16">
        <f t="shared" ref="DU964:DU1027" si="575">SUM(CF964,CS964,CX964,DC964,DH964,DM964,DT964,DR964)</f>
        <v>420</v>
      </c>
    </row>
    <row r="965" spans="2:125" s="32" customFormat="1" x14ac:dyDescent="0.2">
      <c r="B965" s="44">
        <v>43541</v>
      </c>
      <c r="C965" s="65">
        <v>2045</v>
      </c>
      <c r="D965" s="66" t="s">
        <v>1034</v>
      </c>
      <c r="E965" s="65">
        <v>510</v>
      </c>
      <c r="F965" s="65" t="s">
        <v>944</v>
      </c>
      <c r="G965" s="67">
        <v>513884.83419150737</v>
      </c>
      <c r="H965" s="67">
        <v>283517.14666183817</v>
      </c>
      <c r="I965" s="67">
        <v>288284.24</v>
      </c>
      <c r="J965" s="68">
        <v>1.0168141270970383</v>
      </c>
      <c r="K965" s="67">
        <v>13239.914530188353</v>
      </c>
      <c r="L965" s="67">
        <v>252835.21854364846</v>
      </c>
      <c r="M965" s="67">
        <v>5716.6</v>
      </c>
      <c r="N965" s="67">
        <v>275751.24</v>
      </c>
      <c r="O965" s="67">
        <v>481623.86805332801</v>
      </c>
      <c r="P965" s="67" t="s">
        <v>1082</v>
      </c>
      <c r="Q965" s="67" t="s">
        <v>1082</v>
      </c>
      <c r="R965" s="67">
        <v>0</v>
      </c>
      <c r="S965" s="67">
        <v>649.9</v>
      </c>
      <c r="T965" s="68">
        <v>7.606325238361801E-2</v>
      </c>
      <c r="U965" s="68">
        <v>8.4441476511135358E-2</v>
      </c>
      <c r="V965" s="68">
        <v>1.110148118374725</v>
      </c>
      <c r="W965" s="67">
        <v>20238.540000000005</v>
      </c>
      <c r="X965" s="67">
        <v>23767.56</v>
      </c>
      <c r="Y965" s="68">
        <v>1.1743712738171823</v>
      </c>
      <c r="Z965" s="68">
        <v>0.1154861773252326</v>
      </c>
      <c r="AA965" s="68">
        <v>0.1020919121701435</v>
      </c>
      <c r="AB965" s="68">
        <v>0.88401845601514617</v>
      </c>
      <c r="AC965" s="67">
        <v>30727.999999999993</v>
      </c>
      <c r="AD965" s="67">
        <v>28735.59</v>
      </c>
      <c r="AE965" s="68">
        <v>0.93515978911741759</v>
      </c>
      <c r="AF965" s="43">
        <v>80</v>
      </c>
      <c r="AG965" s="43">
        <v>88</v>
      </c>
      <c r="AH965" s="43">
        <v>12</v>
      </c>
      <c r="AI965" s="43">
        <v>25</v>
      </c>
      <c r="AJ965" s="67">
        <v>10504.279999999999</v>
      </c>
      <c r="AK965" s="67">
        <v>12231</v>
      </c>
      <c r="AL965" s="68">
        <v>1.1643825183639431</v>
      </c>
      <c r="AM965" s="67">
        <v>2912.3399999999997</v>
      </c>
      <c r="AN965" s="67">
        <v>297</v>
      </c>
      <c r="AO965" s="68">
        <v>0.10197985125363111</v>
      </c>
      <c r="AP965" s="67">
        <v>1684.93</v>
      </c>
      <c r="AQ965" s="67">
        <v>655.98</v>
      </c>
      <c r="AR965" s="68">
        <v>0.38932181158861201</v>
      </c>
      <c r="AS965" s="67">
        <v>5136.99</v>
      </c>
      <c r="AT965" s="67">
        <v>10583.58</v>
      </c>
      <c r="AU965" s="68">
        <v>2.0602687566064954</v>
      </c>
      <c r="AV965" s="43">
        <v>275.51000000000005</v>
      </c>
      <c r="AW965" s="43">
        <v>54.99</v>
      </c>
      <c r="AX965" s="69">
        <v>0.19959348118035641</v>
      </c>
      <c r="AY965" s="43">
        <v>13239.914530188353</v>
      </c>
      <c r="AZ965" s="43">
        <v>5716.6</v>
      </c>
      <c r="BA965" s="43">
        <v>14064.005864855168</v>
      </c>
      <c r="BB965" s="43">
        <v>14385.859999999999</v>
      </c>
      <c r="BC965" s="43">
        <v>23941.565534162866</v>
      </c>
      <c r="BD965" s="43">
        <v>25508.452473519465</v>
      </c>
      <c r="BE965" s="43">
        <v>36957.160000000003</v>
      </c>
      <c r="BF965" s="43">
        <v>56111.889999999985</v>
      </c>
      <c r="BG965" s="43">
        <v>499.88000000000005</v>
      </c>
      <c r="BH965" s="43">
        <v>30</v>
      </c>
      <c r="BI965" s="44">
        <v>43173</v>
      </c>
      <c r="BJ965" s="44">
        <v>43541</v>
      </c>
      <c r="BK965" s="44">
        <v>43172</v>
      </c>
      <c r="BL965" s="43">
        <f t="shared" si="561"/>
        <v>288934.14</v>
      </c>
      <c r="BM965" s="43">
        <f t="shared" si="562"/>
        <v>282117.74</v>
      </c>
      <c r="BO965" s="16" t="str">
        <f>IFERROR(VLOOKUP($C965,'PORTE LOJA'!A:B,2,0),"PORTE 1")</f>
        <v>PORTE 1</v>
      </c>
      <c r="BP965" s="16">
        <f>VLOOKUP(BO965,'PAINEL E TARGET'!$S$1:$W$8,3,0)</f>
        <v>1650</v>
      </c>
      <c r="BQ965" s="16">
        <f t="shared" si="540"/>
        <v>1</v>
      </c>
      <c r="BR965" s="16">
        <f t="shared" si="541"/>
        <v>1</v>
      </c>
      <c r="BS965" s="16">
        <f t="shared" si="542"/>
        <v>1</v>
      </c>
      <c r="BT965" s="16">
        <f t="shared" si="543"/>
        <v>1</v>
      </c>
      <c r="BU965" s="16">
        <f t="shared" si="544"/>
        <v>1</v>
      </c>
      <c r="BV965" s="16">
        <f t="shared" si="545"/>
        <v>1</v>
      </c>
      <c r="BW965" s="17" t="str">
        <f t="shared" si="563"/>
        <v>111111</v>
      </c>
      <c r="BY965" s="17">
        <f t="shared" si="546"/>
        <v>1.0189999999999999</v>
      </c>
      <c r="BZ965" s="17">
        <f t="shared" si="547"/>
        <v>1.06</v>
      </c>
      <c r="CA965" s="17" t="str">
        <f t="shared" si="564"/>
        <v>Sem Retira</v>
      </c>
      <c r="CB965" s="17">
        <f t="shared" si="565"/>
        <v>1.06</v>
      </c>
      <c r="CC965" s="33" t="str">
        <f>IF(CB965&gt;='PAINEL E TARGET'!$T$11,'PAINEL E TARGET'!$S$11,
IF(CB965&gt;='PAINEL E TARGET'!$T$12,'PAINEL E TARGET'!$S$12,
IF(CB965&gt;='PAINEL E TARGET'!$T$13,'PAINEL E TARGET'!$S$13,
IF(CB965&gt;='PAINEL E TARGET'!$T$14,'PAINEL E TARGET'!$S$14,
IF(CB965&gt;='PAINEL E TARGET'!$T$15,'PAINEL E TARGET'!$S$15,
IF(CB965&gt;='PAINEL E TARGET'!$T$16,'PAINEL E TARGET'!$S$16,
IF(CB965&gt;='PAINEL E TARGET'!$T$17,'PAINEL E TARGET'!$S$17,
IF(CB965&gt;='PAINEL E TARGET'!$T$18,'PAINEL E TARGET'!$S$18,'PAINEL E TARGET'!$S$19))))))))</f>
        <v>3. Fx de 105% a 109,9%</v>
      </c>
      <c r="CD965" s="17">
        <f>IFERROR(VLOOKUP($BW965,'PAINEL E TARGET'!$G$1:$Q$99,4,0),0)</f>
        <v>0.25</v>
      </c>
      <c r="CE965" s="17">
        <f>VLOOKUP(CC965,'PAINEL E TARGET'!$S$10:$U$19,3,0)</f>
        <v>1.1000000000000001</v>
      </c>
      <c r="CF965" s="16">
        <f t="shared" si="566"/>
        <v>453.75000000000006</v>
      </c>
      <c r="CG965" s="17">
        <f t="shared" si="548"/>
        <v>1.1639999999999999</v>
      </c>
      <c r="CH965" s="17">
        <f t="shared" si="549"/>
        <v>0.10199999999999999</v>
      </c>
      <c r="CI965" s="17">
        <f t="shared" si="550"/>
        <v>0.38900000000000001</v>
      </c>
      <c r="CJ965" s="17">
        <f t="shared" si="551"/>
        <v>2.06</v>
      </c>
      <c r="CK965" s="17">
        <f t="shared" si="552"/>
        <v>0.2</v>
      </c>
      <c r="CL965" s="17">
        <f t="shared" si="553"/>
        <v>1.1739999999999999</v>
      </c>
      <c r="CM965" s="16">
        <f t="shared" si="554"/>
        <v>2</v>
      </c>
      <c r="CN965" s="17" t="str">
        <f t="shared" si="567"/>
        <v>não ok</v>
      </c>
      <c r="CO965" s="17">
        <f t="shared" si="568"/>
        <v>0</v>
      </c>
      <c r="CP965" s="33" t="str">
        <f>IF(CO965&gt;='PAINEL E TARGET'!$T$11,'PAINEL E TARGET'!$S$11,
IF(CO965&gt;='PAINEL E TARGET'!$T$12,'PAINEL E TARGET'!$S$12,
IF(CO965&gt;='PAINEL E TARGET'!$T$13,'PAINEL E TARGET'!$S$13,
IF(CO965&gt;='PAINEL E TARGET'!$T$14,'PAINEL E TARGET'!$S$14,
IF(CO965&gt;='PAINEL E TARGET'!$T$15,'PAINEL E TARGET'!$S$15,
IF(CO965&gt;='PAINEL E TARGET'!$T$16,'PAINEL E TARGET'!$S$16,
IF(CO965&gt;='PAINEL E TARGET'!$T$17,'PAINEL E TARGET'!$S$17,
IF(CO965&gt;='PAINEL E TARGET'!$T$18,'PAINEL E TARGET'!$S$18,'PAINEL E TARGET'!$S$19))))))))</f>
        <v>Não elegível</v>
      </c>
      <c r="CQ965" s="17">
        <f>IFERROR(VLOOKUP($BW965,'PAINEL E TARGET'!$G$1:$Q$99,5,0),0)</f>
        <v>0.25</v>
      </c>
      <c r="CR965" s="17">
        <f>VLOOKUP(CP965,'PAINEL E TARGET'!$S$10:$U$19,3,0)</f>
        <v>0</v>
      </c>
      <c r="CS965" s="16">
        <f t="shared" si="569"/>
        <v>0</v>
      </c>
      <c r="CT965" s="17">
        <f t="shared" si="555"/>
        <v>0.93500000000000005</v>
      </c>
      <c r="CU965" s="33" t="str">
        <f>IF(CT965&gt;='PAINEL E TARGET'!$T$11,'PAINEL E TARGET'!$S$11,
IF(CT965&gt;='PAINEL E TARGET'!$T$12,'PAINEL E TARGET'!$S$12,
IF(CT965&gt;='PAINEL E TARGET'!$T$13,'PAINEL E TARGET'!$S$13,
IF(CT965&gt;='PAINEL E TARGET'!$T$14,'PAINEL E TARGET'!$S$14,
IF(CT965&gt;='PAINEL E TARGET'!$T$15,'PAINEL E TARGET'!$S$15,
IF(CT965&gt;='PAINEL E TARGET'!$T$16,'PAINEL E TARGET'!$S$16,
IF(CT965&gt;='PAINEL E TARGET'!$T$17,'PAINEL E TARGET'!$S$17,
IF(CT965&gt;='PAINEL E TARGET'!$T$18,'PAINEL E TARGET'!$S$18,'PAINEL E TARGET'!$S$19))))))))</f>
        <v>1. Fx de 90% a 99,9%</v>
      </c>
      <c r="CV965" s="17">
        <f>IFERROR(VLOOKUP($BW965,'PAINEL E TARGET'!$G$1:$Q$99,6,0),0)</f>
        <v>0.2</v>
      </c>
      <c r="CW965" s="17">
        <f>VLOOKUP(CU965,'PAINEL E TARGET'!$S$10:$U$19,3,0)</f>
        <v>0.5</v>
      </c>
      <c r="CX965" s="16">
        <f t="shared" si="570"/>
        <v>165</v>
      </c>
      <c r="CY965" s="17">
        <f t="shared" si="556"/>
        <v>0.432</v>
      </c>
      <c r="CZ965" s="33" t="str">
        <f>IF(CY965&gt;='PAINEL E TARGET'!$T$11,'PAINEL E TARGET'!$S$11,
IF(CY965&gt;='PAINEL E TARGET'!$T$12,'PAINEL E TARGET'!$S$12,
IF(CY965&gt;='PAINEL E TARGET'!$T$13,'PAINEL E TARGET'!$S$13,
IF(CY965&gt;='PAINEL E TARGET'!$T$14,'PAINEL E TARGET'!$S$14,
IF(CY965&gt;='PAINEL E TARGET'!$T$15,'PAINEL E TARGET'!$S$15,
IF(CY965&gt;='PAINEL E TARGET'!$T$16,'PAINEL E TARGET'!$S$16,
IF(CY965&gt;='PAINEL E TARGET'!$T$17,'PAINEL E TARGET'!$S$17,
IF(CY965&gt;='PAINEL E TARGET'!$T$18,'PAINEL E TARGET'!$S$18,'PAINEL E TARGET'!$S$19))))))))</f>
        <v>Não elegível</v>
      </c>
      <c r="DA965" s="17">
        <f>IFERROR(VLOOKUP($BW965,'PAINEL E TARGET'!$G$1:$Q$99,7,0),0)</f>
        <v>0.15</v>
      </c>
      <c r="DB965" s="17">
        <f>VLOOKUP(CZ965,'PAINEL E TARGET'!$S$10:$U$19,3,0)</f>
        <v>0</v>
      </c>
      <c r="DC965" s="16">
        <f t="shared" si="571"/>
        <v>0</v>
      </c>
      <c r="DD965" s="17">
        <f t="shared" si="557"/>
        <v>1.0229999999999999</v>
      </c>
      <c r="DE965" s="33" t="str">
        <f>IF(DD965&gt;='PAINEL E TARGET'!$T$11,'PAINEL E TARGET'!$S$11,
IF(DD965&gt;='PAINEL E TARGET'!$T$12,'PAINEL E TARGET'!$S$12,
IF(DD965&gt;='PAINEL E TARGET'!$T$13,'PAINEL E TARGET'!$S$13,
IF(DD965&gt;='PAINEL E TARGET'!$T$14,'PAINEL E TARGET'!$S$14,
IF(DD965&gt;='PAINEL E TARGET'!$T$15,'PAINEL E TARGET'!$S$15,
IF(DD965&gt;='PAINEL E TARGET'!$T$16,'PAINEL E TARGET'!$S$16,
IF(DD965&gt;='PAINEL E TARGET'!$T$17,'PAINEL E TARGET'!$S$17,
IF(DD965&gt;='PAINEL E TARGET'!$T$18,'PAINEL E TARGET'!$S$18,'PAINEL E TARGET'!$S$19))))))))</f>
        <v>2. Fx de 100% a 104,9%</v>
      </c>
      <c r="DF965" s="17">
        <f>IFERROR(VLOOKUP($BW965,'PAINEL E TARGET'!$G$1:$Q$99,8,0),0)</f>
        <v>0.1</v>
      </c>
      <c r="DG965" s="17">
        <f>VLOOKUP(DE965,'PAINEL E TARGET'!$S$10:$U$19,3,0)</f>
        <v>1</v>
      </c>
      <c r="DH965" s="16">
        <f t="shared" si="572"/>
        <v>165</v>
      </c>
      <c r="DI965" s="17">
        <f t="shared" si="558"/>
        <v>2.0830000000000002</v>
      </c>
      <c r="DJ965" s="33" t="str">
        <f>IF(DI965&gt;='PAINEL E TARGET'!$T$11,'PAINEL E TARGET'!$S$11,
IF(DI965&gt;='PAINEL E TARGET'!$T$12,'PAINEL E TARGET'!$S$12,
IF(DI965&gt;='PAINEL E TARGET'!$T$13,'PAINEL E TARGET'!$S$13,
IF(DI965&gt;='PAINEL E TARGET'!$T$14,'PAINEL E TARGET'!$S$14,
IF(DI965&gt;='PAINEL E TARGET'!$T$15,'PAINEL E TARGET'!$S$15,
IF(DI965&gt;='PAINEL E TARGET'!$T$16,'PAINEL E TARGET'!$S$16,
IF(DI965&gt;='PAINEL E TARGET'!$T$17,'PAINEL E TARGET'!$S$17,
IF(DI965&gt;='PAINEL E TARGET'!$T$18,'PAINEL E TARGET'!$S$18,'PAINEL E TARGET'!$S$19))))))))</f>
        <v>8. Fx de 130% ou mais</v>
      </c>
      <c r="DK965" s="17">
        <f>IFERROR(VLOOKUP($BW965,'PAINEL E TARGET'!$G$1:$Q$99,9,0),0)</f>
        <v>0.05</v>
      </c>
      <c r="DL965" s="17">
        <f>VLOOKUP(DJ965,'PAINEL E TARGET'!$S$10:$U$19,3,0)</f>
        <v>1.6</v>
      </c>
      <c r="DM965" s="16">
        <f t="shared" si="573"/>
        <v>132.00000000000003</v>
      </c>
      <c r="DN965" s="17">
        <f t="shared" si="559"/>
        <v>0.2</v>
      </c>
      <c r="DO965" s="33" t="str">
        <f>IF(DN965&gt;='PAINEL E TARGET'!$T$11,'PAINEL E TARGET'!$S$11,
IF(DN965&gt;='PAINEL E TARGET'!$T$12,'PAINEL E TARGET'!$S$12,
IF(DN965&gt;='PAINEL E TARGET'!$T$13,'PAINEL E TARGET'!$S$13,
IF(DN965&gt;='PAINEL E TARGET'!$T$14,'PAINEL E TARGET'!$S$14,
IF(DN965&gt;='PAINEL E TARGET'!$T$15,'PAINEL E TARGET'!$S$15,
IF(DN965&gt;='PAINEL E TARGET'!$T$16,'PAINEL E TARGET'!$S$16,
IF(DN965&gt;='PAINEL E TARGET'!$T$17,'PAINEL E TARGET'!$S$17,
IF(DN965&gt;='PAINEL E TARGET'!$T$18,'PAINEL E TARGET'!$S$18,'PAINEL E TARGET'!$S$19))))))))</f>
        <v>Não elegível</v>
      </c>
      <c r="DP965" s="17">
        <f>IFERROR(VLOOKUP($BW965,'PAINEL E TARGET'!$G$1:$Q$99,10,0),0)</f>
        <v>0</v>
      </c>
      <c r="DQ965" s="17">
        <f>VLOOKUP(DO965,'PAINEL E TARGET'!$S$10:$U$19,3,0)</f>
        <v>0</v>
      </c>
      <c r="DR965" s="16">
        <f t="shared" si="574"/>
        <v>0</v>
      </c>
      <c r="DS965" s="17">
        <f t="shared" si="560"/>
        <v>1.1000000000000001</v>
      </c>
      <c r="DT965" s="16">
        <f>IF(DS965&gt;=1,VLOOKUP(BO965,'PAINEL E TARGET'!$S$1:$W$8,5,0),0)</f>
        <v>165</v>
      </c>
      <c r="DU965" s="16">
        <f t="shared" si="575"/>
        <v>1080.75</v>
      </c>
    </row>
    <row r="966" spans="2:125" s="32" customFormat="1" x14ac:dyDescent="0.2">
      <c r="B966" s="44">
        <v>43541</v>
      </c>
      <c r="C966" s="65">
        <v>2046</v>
      </c>
      <c r="D966" s="66" t="s">
        <v>988</v>
      </c>
      <c r="E966" s="65">
        <v>111</v>
      </c>
      <c r="F966" s="65" t="s">
        <v>1018</v>
      </c>
      <c r="G966" s="67">
        <v>581579.12911972881</v>
      </c>
      <c r="H966" s="67">
        <v>325193.46782236197</v>
      </c>
      <c r="I966" s="67">
        <v>276593.88999999996</v>
      </c>
      <c r="J966" s="68">
        <v>0.85055180183105739</v>
      </c>
      <c r="K966" s="67">
        <v>21882.393198425143</v>
      </c>
      <c r="L966" s="67">
        <v>303311.07462393661</v>
      </c>
      <c r="M966" s="67">
        <v>28059.73</v>
      </c>
      <c r="N966" s="67">
        <v>248534.16000000003</v>
      </c>
      <c r="O966" s="67">
        <v>581579.12911972881</v>
      </c>
      <c r="P966" s="67" t="s">
        <v>1082</v>
      </c>
      <c r="Q966" s="67" t="s">
        <v>1082</v>
      </c>
      <c r="R966" s="67">
        <v>0</v>
      </c>
      <c r="S966" s="67">
        <v>1603.8000000000002</v>
      </c>
      <c r="T966" s="68">
        <v>9.7748242647247158E-2</v>
      </c>
      <c r="U966" s="68">
        <v>0.10939240197966776</v>
      </c>
      <c r="V966" s="68">
        <v>1.1191239762175769</v>
      </c>
      <c r="W966" s="67">
        <v>31787.09</v>
      </c>
      <c r="X966" s="67">
        <v>30257.270000000004</v>
      </c>
      <c r="Y966" s="68">
        <v>0.95187291444419742</v>
      </c>
      <c r="Z966" s="68">
        <v>0.18328578491791397</v>
      </c>
      <c r="AA966" s="68">
        <v>0.14637669689666682</v>
      </c>
      <c r="AB966" s="68">
        <v>0.79862547421352292</v>
      </c>
      <c r="AC966" s="67">
        <v>59603.340000000011</v>
      </c>
      <c r="AD966" s="67">
        <v>40486.9</v>
      </c>
      <c r="AE966" s="68">
        <v>0.67927233608049475</v>
      </c>
      <c r="AF966" s="43">
        <v>80</v>
      </c>
      <c r="AG966" s="43">
        <v>78</v>
      </c>
      <c r="AH966" s="43">
        <v>15</v>
      </c>
      <c r="AI966" s="43">
        <v>23</v>
      </c>
      <c r="AJ966" s="67">
        <v>15543.99</v>
      </c>
      <c r="AK966" s="67">
        <v>13504</v>
      </c>
      <c r="AL966" s="68">
        <v>0.86876020892962491</v>
      </c>
      <c r="AM966" s="67">
        <v>3029.6</v>
      </c>
      <c r="AN966" s="67">
        <v>4770.2999999999993</v>
      </c>
      <c r="AO966" s="68">
        <v>1.5745642989173487</v>
      </c>
      <c r="AP966" s="67">
        <v>1609.5900000000001</v>
      </c>
      <c r="AQ966" s="67">
        <v>2839.8399999999992</v>
      </c>
      <c r="AR966" s="68">
        <v>1.7643250765722942</v>
      </c>
      <c r="AS966" s="67">
        <v>11603.91</v>
      </c>
      <c r="AT966" s="67">
        <v>9143.130000000001</v>
      </c>
      <c r="AU966" s="68">
        <v>0.78793527354141846</v>
      </c>
      <c r="AV966" s="43">
        <v>278.94</v>
      </c>
      <c r="AW966" s="43">
        <v>399.92</v>
      </c>
      <c r="AX966" s="69">
        <v>1.4337133433713345</v>
      </c>
      <c r="AY966" s="43">
        <v>21882.393198425143</v>
      </c>
      <c r="AZ966" s="43">
        <v>28059.73</v>
      </c>
      <c r="BA966" s="43">
        <v>20412.397579053042</v>
      </c>
      <c r="BB966" s="43">
        <v>18864.36</v>
      </c>
      <c r="BC966" s="43">
        <v>39135.214271026751</v>
      </c>
      <c r="BD966" s="43">
        <v>36555.244835983649</v>
      </c>
      <c r="BE966" s="43">
        <v>57214.880000000012</v>
      </c>
      <c r="BF966" s="43">
        <v>107282.50000000003</v>
      </c>
      <c r="BG966" s="43">
        <v>499.88999999999987</v>
      </c>
      <c r="BH966" s="43">
        <v>43</v>
      </c>
      <c r="BI966" s="44">
        <v>43173</v>
      </c>
      <c r="BJ966" s="44">
        <v>43541</v>
      </c>
      <c r="BK966" s="44">
        <v>43172</v>
      </c>
      <c r="BL966" s="43">
        <f t="shared" si="561"/>
        <v>278197.68999999994</v>
      </c>
      <c r="BM966" s="43">
        <f t="shared" si="562"/>
        <v>278197.69</v>
      </c>
      <c r="BO966" s="16" t="str">
        <f>IFERROR(VLOOKUP($C966,'PORTE LOJA'!A:B,2,0),"PORTE 1")</f>
        <v>PORTE 1</v>
      </c>
      <c r="BP966" s="16">
        <f>VLOOKUP(BO966,'PAINEL E TARGET'!$S$1:$W$8,3,0)</f>
        <v>1650</v>
      </c>
      <c r="BQ966" s="16">
        <f t="shared" si="540"/>
        <v>1</v>
      </c>
      <c r="BR966" s="16">
        <f t="shared" si="541"/>
        <v>1</v>
      </c>
      <c r="BS966" s="16">
        <f t="shared" si="542"/>
        <v>1</v>
      </c>
      <c r="BT966" s="16">
        <f t="shared" si="543"/>
        <v>1</v>
      </c>
      <c r="BU966" s="16">
        <f t="shared" si="544"/>
        <v>1</v>
      </c>
      <c r="BV966" s="16">
        <f t="shared" si="545"/>
        <v>1</v>
      </c>
      <c r="BW966" s="17" t="str">
        <f t="shared" si="563"/>
        <v>111111</v>
      </c>
      <c r="BY966" s="17">
        <f t="shared" si="546"/>
        <v>0.85499999999999998</v>
      </c>
      <c r="BZ966" s="17">
        <f t="shared" si="547"/>
        <v>0.85499999999999998</v>
      </c>
      <c r="CA966" s="17" t="str">
        <f t="shared" si="564"/>
        <v>Com Retira</v>
      </c>
      <c r="CB966" s="17">
        <f t="shared" si="565"/>
        <v>0.85499999999999998</v>
      </c>
      <c r="CC966" s="33" t="str">
        <f>IF(CB966&gt;='PAINEL E TARGET'!$T$11,'PAINEL E TARGET'!$S$11,
IF(CB966&gt;='PAINEL E TARGET'!$T$12,'PAINEL E TARGET'!$S$12,
IF(CB966&gt;='PAINEL E TARGET'!$T$13,'PAINEL E TARGET'!$S$13,
IF(CB966&gt;='PAINEL E TARGET'!$T$14,'PAINEL E TARGET'!$S$14,
IF(CB966&gt;='PAINEL E TARGET'!$T$15,'PAINEL E TARGET'!$S$15,
IF(CB966&gt;='PAINEL E TARGET'!$T$16,'PAINEL E TARGET'!$S$16,
IF(CB966&gt;='PAINEL E TARGET'!$T$17,'PAINEL E TARGET'!$S$17,
IF(CB966&gt;='PAINEL E TARGET'!$T$18,'PAINEL E TARGET'!$S$18,'PAINEL E TARGET'!$S$19))))))))</f>
        <v>Não elegível</v>
      </c>
      <c r="CD966" s="17">
        <f>IFERROR(VLOOKUP($BW966,'PAINEL E TARGET'!$G$1:$Q$99,4,0),0)</f>
        <v>0.25</v>
      </c>
      <c r="CE966" s="17">
        <f>VLOOKUP(CC966,'PAINEL E TARGET'!$S$10:$U$19,3,0)</f>
        <v>0</v>
      </c>
      <c r="CF966" s="16">
        <f t="shared" si="566"/>
        <v>0</v>
      </c>
      <c r="CG966" s="17">
        <f t="shared" si="548"/>
        <v>0.86899999999999999</v>
      </c>
      <c r="CH966" s="17">
        <f t="shared" si="549"/>
        <v>1.575</v>
      </c>
      <c r="CI966" s="17">
        <f t="shared" si="550"/>
        <v>1.764</v>
      </c>
      <c r="CJ966" s="17">
        <f t="shared" si="551"/>
        <v>0.78800000000000003</v>
      </c>
      <c r="CK966" s="17">
        <f t="shared" si="552"/>
        <v>1.4339999999999999</v>
      </c>
      <c r="CL966" s="17">
        <f t="shared" si="553"/>
        <v>0.95199999999999996</v>
      </c>
      <c r="CM966" s="16">
        <f t="shared" si="554"/>
        <v>5</v>
      </c>
      <c r="CN966" s="17" t="str">
        <f t="shared" si="567"/>
        <v>ok</v>
      </c>
      <c r="CO966" s="17">
        <f t="shared" si="568"/>
        <v>0.95199999999999996</v>
      </c>
      <c r="CP966" s="33" t="str">
        <f>IF(CO966&gt;='PAINEL E TARGET'!$T$11,'PAINEL E TARGET'!$S$11,
IF(CO966&gt;='PAINEL E TARGET'!$T$12,'PAINEL E TARGET'!$S$12,
IF(CO966&gt;='PAINEL E TARGET'!$T$13,'PAINEL E TARGET'!$S$13,
IF(CO966&gt;='PAINEL E TARGET'!$T$14,'PAINEL E TARGET'!$S$14,
IF(CO966&gt;='PAINEL E TARGET'!$T$15,'PAINEL E TARGET'!$S$15,
IF(CO966&gt;='PAINEL E TARGET'!$T$16,'PAINEL E TARGET'!$S$16,
IF(CO966&gt;='PAINEL E TARGET'!$T$17,'PAINEL E TARGET'!$S$17,
IF(CO966&gt;='PAINEL E TARGET'!$T$18,'PAINEL E TARGET'!$S$18,'PAINEL E TARGET'!$S$19))))))))</f>
        <v>1. Fx de 90% a 99,9%</v>
      </c>
      <c r="CQ966" s="17">
        <f>IFERROR(VLOOKUP($BW966,'PAINEL E TARGET'!$G$1:$Q$99,5,0),0)</f>
        <v>0.25</v>
      </c>
      <c r="CR966" s="17">
        <f>VLOOKUP(CP966,'PAINEL E TARGET'!$S$10:$U$19,3,0)</f>
        <v>0.5</v>
      </c>
      <c r="CS966" s="16">
        <f t="shared" si="569"/>
        <v>206.25</v>
      </c>
      <c r="CT966" s="17">
        <f t="shared" si="555"/>
        <v>0.67900000000000005</v>
      </c>
      <c r="CU966" s="33" t="str">
        <f>IF(CT966&gt;='PAINEL E TARGET'!$T$11,'PAINEL E TARGET'!$S$11,
IF(CT966&gt;='PAINEL E TARGET'!$T$12,'PAINEL E TARGET'!$S$12,
IF(CT966&gt;='PAINEL E TARGET'!$T$13,'PAINEL E TARGET'!$S$13,
IF(CT966&gt;='PAINEL E TARGET'!$T$14,'PAINEL E TARGET'!$S$14,
IF(CT966&gt;='PAINEL E TARGET'!$T$15,'PAINEL E TARGET'!$S$15,
IF(CT966&gt;='PAINEL E TARGET'!$T$16,'PAINEL E TARGET'!$S$16,
IF(CT966&gt;='PAINEL E TARGET'!$T$17,'PAINEL E TARGET'!$S$17,
IF(CT966&gt;='PAINEL E TARGET'!$T$18,'PAINEL E TARGET'!$S$18,'PAINEL E TARGET'!$S$19))))))))</f>
        <v>Não elegível</v>
      </c>
      <c r="CV966" s="17">
        <f>IFERROR(VLOOKUP($BW966,'PAINEL E TARGET'!$G$1:$Q$99,6,0),0)</f>
        <v>0.2</v>
      </c>
      <c r="CW966" s="17">
        <f>VLOOKUP(CU966,'PAINEL E TARGET'!$S$10:$U$19,3,0)</f>
        <v>0</v>
      </c>
      <c r="CX966" s="16">
        <f t="shared" si="570"/>
        <v>0</v>
      </c>
      <c r="CY966" s="17">
        <f t="shared" si="556"/>
        <v>1.282</v>
      </c>
      <c r="CZ966" s="33" t="str">
        <f>IF(CY966&gt;='PAINEL E TARGET'!$T$11,'PAINEL E TARGET'!$S$11,
IF(CY966&gt;='PAINEL E TARGET'!$T$12,'PAINEL E TARGET'!$S$12,
IF(CY966&gt;='PAINEL E TARGET'!$T$13,'PAINEL E TARGET'!$S$13,
IF(CY966&gt;='PAINEL E TARGET'!$T$14,'PAINEL E TARGET'!$S$14,
IF(CY966&gt;='PAINEL E TARGET'!$T$15,'PAINEL E TARGET'!$S$15,
IF(CY966&gt;='PAINEL E TARGET'!$T$16,'PAINEL E TARGET'!$S$16,
IF(CY966&gt;='PAINEL E TARGET'!$T$17,'PAINEL E TARGET'!$S$17,
IF(CY966&gt;='PAINEL E TARGET'!$T$18,'PAINEL E TARGET'!$S$18,'PAINEL E TARGET'!$S$19))))))))</f>
        <v>7. Fx de 125% a 129,9%</v>
      </c>
      <c r="DA966" s="17">
        <f>IFERROR(VLOOKUP($BW966,'PAINEL E TARGET'!$G$1:$Q$99,7,0),0)</f>
        <v>0.15</v>
      </c>
      <c r="DB966" s="17">
        <f>VLOOKUP(CZ966,'PAINEL E TARGET'!$S$10:$U$19,3,0)</f>
        <v>1.5</v>
      </c>
      <c r="DC966" s="16">
        <f t="shared" si="571"/>
        <v>371.24999999999994</v>
      </c>
      <c r="DD966" s="17">
        <f t="shared" si="557"/>
        <v>0.92400000000000004</v>
      </c>
      <c r="DE966" s="33" t="str">
        <f>IF(DD966&gt;='PAINEL E TARGET'!$T$11,'PAINEL E TARGET'!$S$11,
IF(DD966&gt;='PAINEL E TARGET'!$T$12,'PAINEL E TARGET'!$S$12,
IF(DD966&gt;='PAINEL E TARGET'!$T$13,'PAINEL E TARGET'!$S$13,
IF(DD966&gt;='PAINEL E TARGET'!$T$14,'PAINEL E TARGET'!$S$14,
IF(DD966&gt;='PAINEL E TARGET'!$T$15,'PAINEL E TARGET'!$S$15,
IF(DD966&gt;='PAINEL E TARGET'!$T$16,'PAINEL E TARGET'!$S$16,
IF(DD966&gt;='PAINEL E TARGET'!$T$17,'PAINEL E TARGET'!$S$17,
IF(DD966&gt;='PAINEL E TARGET'!$T$18,'PAINEL E TARGET'!$S$18,'PAINEL E TARGET'!$S$19))))))))</f>
        <v>1. Fx de 90% a 99,9%</v>
      </c>
      <c r="DF966" s="17">
        <f>IFERROR(VLOOKUP($BW966,'PAINEL E TARGET'!$G$1:$Q$99,8,0),0)</f>
        <v>0.1</v>
      </c>
      <c r="DG966" s="17">
        <f>VLOOKUP(DE966,'PAINEL E TARGET'!$S$10:$U$19,3,0)</f>
        <v>0.5</v>
      </c>
      <c r="DH966" s="16">
        <f t="shared" si="572"/>
        <v>82.5</v>
      </c>
      <c r="DI966" s="17">
        <f t="shared" si="558"/>
        <v>1.5329999999999999</v>
      </c>
      <c r="DJ966" s="33" t="str">
        <f>IF(DI966&gt;='PAINEL E TARGET'!$T$11,'PAINEL E TARGET'!$S$11,
IF(DI966&gt;='PAINEL E TARGET'!$T$12,'PAINEL E TARGET'!$S$12,
IF(DI966&gt;='PAINEL E TARGET'!$T$13,'PAINEL E TARGET'!$S$13,
IF(DI966&gt;='PAINEL E TARGET'!$T$14,'PAINEL E TARGET'!$S$14,
IF(DI966&gt;='PAINEL E TARGET'!$T$15,'PAINEL E TARGET'!$S$15,
IF(DI966&gt;='PAINEL E TARGET'!$T$16,'PAINEL E TARGET'!$S$16,
IF(DI966&gt;='PAINEL E TARGET'!$T$17,'PAINEL E TARGET'!$S$17,
IF(DI966&gt;='PAINEL E TARGET'!$T$18,'PAINEL E TARGET'!$S$18,'PAINEL E TARGET'!$S$19))))))))</f>
        <v>8. Fx de 130% ou mais</v>
      </c>
      <c r="DK966" s="17">
        <f>IFERROR(VLOOKUP($BW966,'PAINEL E TARGET'!$G$1:$Q$99,9,0),0)</f>
        <v>0.05</v>
      </c>
      <c r="DL966" s="17">
        <f>VLOOKUP(DJ966,'PAINEL E TARGET'!$S$10:$U$19,3,0)</f>
        <v>1.6</v>
      </c>
      <c r="DM966" s="16">
        <f t="shared" si="573"/>
        <v>132.00000000000003</v>
      </c>
      <c r="DN966" s="17">
        <f t="shared" si="559"/>
        <v>1.4339999999999999</v>
      </c>
      <c r="DO966" s="33" t="str">
        <f>IF(DN966&gt;='PAINEL E TARGET'!$T$11,'PAINEL E TARGET'!$S$11,
IF(DN966&gt;='PAINEL E TARGET'!$T$12,'PAINEL E TARGET'!$S$12,
IF(DN966&gt;='PAINEL E TARGET'!$T$13,'PAINEL E TARGET'!$S$13,
IF(DN966&gt;='PAINEL E TARGET'!$T$14,'PAINEL E TARGET'!$S$14,
IF(DN966&gt;='PAINEL E TARGET'!$T$15,'PAINEL E TARGET'!$S$15,
IF(DN966&gt;='PAINEL E TARGET'!$T$16,'PAINEL E TARGET'!$S$16,
IF(DN966&gt;='PAINEL E TARGET'!$T$17,'PAINEL E TARGET'!$S$17,
IF(DN966&gt;='PAINEL E TARGET'!$T$18,'PAINEL E TARGET'!$S$18,'PAINEL E TARGET'!$S$19))))))))</f>
        <v>8. Fx de 130% ou mais</v>
      </c>
      <c r="DP966" s="17">
        <f>IFERROR(VLOOKUP($BW966,'PAINEL E TARGET'!$G$1:$Q$99,10,0),0)</f>
        <v>0</v>
      </c>
      <c r="DQ966" s="17">
        <f>VLOOKUP(DO966,'PAINEL E TARGET'!$S$10:$U$19,3,0)</f>
        <v>1.6</v>
      </c>
      <c r="DR966" s="16">
        <f t="shared" si="574"/>
        <v>0</v>
      </c>
      <c r="DS966" s="17">
        <f t="shared" si="560"/>
        <v>0.97499999999999998</v>
      </c>
      <c r="DT966" s="16">
        <f>IF(DS966&gt;=1,VLOOKUP(BO966,'PAINEL E TARGET'!$S$1:$W$8,5,0),0)</f>
        <v>0</v>
      </c>
      <c r="DU966" s="16">
        <f t="shared" si="575"/>
        <v>792</v>
      </c>
    </row>
    <row r="967" spans="2:125" s="32" customFormat="1" x14ac:dyDescent="0.2">
      <c r="B967" s="44">
        <v>43541</v>
      </c>
      <c r="C967" s="65">
        <v>2047</v>
      </c>
      <c r="D967" s="66" t="s">
        <v>989</v>
      </c>
      <c r="E967" s="65">
        <v>312</v>
      </c>
      <c r="F967" s="65" t="s">
        <v>943</v>
      </c>
      <c r="G967" s="67">
        <v>1016242.7375210092</v>
      </c>
      <c r="H967" s="67">
        <v>597628.14792349865</v>
      </c>
      <c r="I967" s="67">
        <v>792321.7300000001</v>
      </c>
      <c r="J967" s="68">
        <v>1.3257771287262456</v>
      </c>
      <c r="K967" s="67">
        <v>34237.154141933679</v>
      </c>
      <c r="L967" s="67">
        <v>480952.26981904492</v>
      </c>
      <c r="M967" s="67">
        <v>45034.42</v>
      </c>
      <c r="N967" s="67">
        <v>708560.96000000008</v>
      </c>
      <c r="O967" s="67">
        <v>883871.99475668836</v>
      </c>
      <c r="P967" s="67" t="s">
        <v>1082</v>
      </c>
      <c r="Q967" s="67" t="s">
        <v>1082</v>
      </c>
      <c r="R967" s="67">
        <v>0</v>
      </c>
      <c r="S967" s="67">
        <v>0</v>
      </c>
      <c r="T967" s="68">
        <v>0.10761047766422925</v>
      </c>
      <c r="U967" s="68">
        <v>0.10587498559240106</v>
      </c>
      <c r="V967" s="68">
        <v>0.98387246196189793</v>
      </c>
      <c r="W967" s="67">
        <v>55439.780000000006</v>
      </c>
      <c r="X967" s="67">
        <v>79786.899999999994</v>
      </c>
      <c r="Y967" s="68">
        <v>1.4391633588733574</v>
      </c>
      <c r="Z967" s="68">
        <v>0.12309396709355454</v>
      </c>
      <c r="AA967" s="68">
        <v>0.14384662230811449</v>
      </c>
      <c r="AB967" s="68">
        <v>1.168591976557124</v>
      </c>
      <c r="AC967" s="67">
        <v>63416.71</v>
      </c>
      <c r="AD967" s="67">
        <v>108402.15</v>
      </c>
      <c r="AE967" s="68">
        <v>1.709362563904687</v>
      </c>
      <c r="AF967" s="43">
        <v>80</v>
      </c>
      <c r="AG967" s="43">
        <v>71</v>
      </c>
      <c r="AH967" s="43">
        <v>14</v>
      </c>
      <c r="AI967" s="43">
        <v>25</v>
      </c>
      <c r="AJ967" s="67">
        <v>25083.749999999996</v>
      </c>
      <c r="AK967" s="67">
        <v>21711.440000000002</v>
      </c>
      <c r="AL967" s="68">
        <v>0.86555798076443935</v>
      </c>
      <c r="AM967" s="67">
        <v>8735.1400000000012</v>
      </c>
      <c r="AN967" s="67">
        <v>5971.1</v>
      </c>
      <c r="AO967" s="68">
        <v>0.68357232969362824</v>
      </c>
      <c r="AP967" s="67">
        <v>4558.1899999999987</v>
      </c>
      <c r="AQ967" s="67">
        <v>9565.619999999999</v>
      </c>
      <c r="AR967" s="68">
        <v>2.0985566639389761</v>
      </c>
      <c r="AS967" s="67">
        <v>17062.7</v>
      </c>
      <c r="AT967" s="67">
        <v>42538.740000000005</v>
      </c>
      <c r="AU967" s="68">
        <v>2.4930837440733296</v>
      </c>
      <c r="AV967" s="43">
        <v>406.94</v>
      </c>
      <c r="AW967" s="43">
        <v>539.80000000000007</v>
      </c>
      <c r="AX967" s="69">
        <v>1.3264854769744927</v>
      </c>
      <c r="AY967" s="43">
        <v>34237.154141933679</v>
      </c>
      <c r="AZ967" s="43">
        <v>45034.419999999991</v>
      </c>
      <c r="BA967" s="43">
        <v>30929.798808294221</v>
      </c>
      <c r="BB967" s="43">
        <v>51569.740000000005</v>
      </c>
      <c r="BC967" s="43">
        <v>58759.308916511385</v>
      </c>
      <c r="BD967" s="43">
        <v>53307.529502821977</v>
      </c>
      <c r="BE967" s="43">
        <v>95649.590000000011</v>
      </c>
      <c r="BF967" s="43">
        <v>109412.21</v>
      </c>
      <c r="BG967" s="43">
        <v>700.4</v>
      </c>
      <c r="BH967" s="43">
        <v>39</v>
      </c>
      <c r="BI967" s="44">
        <v>43173</v>
      </c>
      <c r="BJ967" s="44">
        <v>43541</v>
      </c>
      <c r="BK967" s="44">
        <v>43172</v>
      </c>
      <c r="BL967" s="43">
        <f t="shared" si="561"/>
        <v>792321.7300000001</v>
      </c>
      <c r="BM967" s="43">
        <f t="shared" si="562"/>
        <v>753595.38000000012</v>
      </c>
      <c r="BO967" s="16" t="str">
        <f>IFERROR(VLOOKUP($C967,'PORTE LOJA'!A:B,2,0),"PORTE 1")</f>
        <v>PORTE 2</v>
      </c>
      <c r="BP967" s="16">
        <f>VLOOKUP(BO967,'PAINEL E TARGET'!$S$1:$W$8,3,0)</f>
        <v>1875</v>
      </c>
      <c r="BQ967" s="16">
        <f t="shared" si="540"/>
        <v>1</v>
      </c>
      <c r="BR967" s="16">
        <f t="shared" si="541"/>
        <v>1</v>
      </c>
      <c r="BS967" s="16">
        <f t="shared" si="542"/>
        <v>1</v>
      </c>
      <c r="BT967" s="16">
        <f t="shared" si="543"/>
        <v>1</v>
      </c>
      <c r="BU967" s="16">
        <f t="shared" si="544"/>
        <v>1</v>
      </c>
      <c r="BV967" s="16">
        <f t="shared" si="545"/>
        <v>1</v>
      </c>
      <c r="BW967" s="17" t="str">
        <f t="shared" si="563"/>
        <v>111111</v>
      </c>
      <c r="BY967" s="17">
        <f t="shared" si="546"/>
        <v>1.3260000000000001</v>
      </c>
      <c r="BZ967" s="17">
        <f t="shared" si="547"/>
        <v>1.4630000000000001</v>
      </c>
      <c r="CA967" s="17" t="str">
        <f t="shared" si="564"/>
        <v>Sem Retira</v>
      </c>
      <c r="CB967" s="17">
        <f t="shared" si="565"/>
        <v>1.4630000000000001</v>
      </c>
      <c r="CC967" s="33" t="str">
        <f>IF(CB967&gt;='PAINEL E TARGET'!$T$11,'PAINEL E TARGET'!$S$11,
IF(CB967&gt;='PAINEL E TARGET'!$T$12,'PAINEL E TARGET'!$S$12,
IF(CB967&gt;='PAINEL E TARGET'!$T$13,'PAINEL E TARGET'!$S$13,
IF(CB967&gt;='PAINEL E TARGET'!$T$14,'PAINEL E TARGET'!$S$14,
IF(CB967&gt;='PAINEL E TARGET'!$T$15,'PAINEL E TARGET'!$S$15,
IF(CB967&gt;='PAINEL E TARGET'!$T$16,'PAINEL E TARGET'!$S$16,
IF(CB967&gt;='PAINEL E TARGET'!$T$17,'PAINEL E TARGET'!$S$17,
IF(CB967&gt;='PAINEL E TARGET'!$T$18,'PAINEL E TARGET'!$S$18,'PAINEL E TARGET'!$S$19))))))))</f>
        <v>8. Fx de 130% ou mais</v>
      </c>
      <c r="CD967" s="17">
        <f>IFERROR(VLOOKUP($BW967,'PAINEL E TARGET'!$G$1:$Q$99,4,0),0)</f>
        <v>0.25</v>
      </c>
      <c r="CE967" s="17">
        <f>VLOOKUP(CC967,'PAINEL E TARGET'!$S$10:$U$19,3,0)</f>
        <v>1.6</v>
      </c>
      <c r="CF967" s="16">
        <f t="shared" si="566"/>
        <v>750</v>
      </c>
      <c r="CG967" s="17">
        <f t="shared" si="548"/>
        <v>0.86599999999999999</v>
      </c>
      <c r="CH967" s="17">
        <f t="shared" si="549"/>
        <v>0.68400000000000005</v>
      </c>
      <c r="CI967" s="17">
        <f t="shared" si="550"/>
        <v>2.0990000000000002</v>
      </c>
      <c r="CJ967" s="17">
        <f t="shared" si="551"/>
        <v>2.4929999999999999</v>
      </c>
      <c r="CK967" s="17">
        <f t="shared" si="552"/>
        <v>1.3260000000000001</v>
      </c>
      <c r="CL967" s="17">
        <f t="shared" si="553"/>
        <v>1.4390000000000001</v>
      </c>
      <c r="CM967" s="16">
        <f t="shared" si="554"/>
        <v>4</v>
      </c>
      <c r="CN967" s="17" t="str">
        <f t="shared" si="567"/>
        <v>não ok</v>
      </c>
      <c r="CO967" s="17">
        <f t="shared" si="568"/>
        <v>0</v>
      </c>
      <c r="CP967" s="33" t="str">
        <f>IF(CO967&gt;='PAINEL E TARGET'!$T$11,'PAINEL E TARGET'!$S$11,
IF(CO967&gt;='PAINEL E TARGET'!$T$12,'PAINEL E TARGET'!$S$12,
IF(CO967&gt;='PAINEL E TARGET'!$T$13,'PAINEL E TARGET'!$S$13,
IF(CO967&gt;='PAINEL E TARGET'!$T$14,'PAINEL E TARGET'!$S$14,
IF(CO967&gt;='PAINEL E TARGET'!$T$15,'PAINEL E TARGET'!$S$15,
IF(CO967&gt;='PAINEL E TARGET'!$T$16,'PAINEL E TARGET'!$S$16,
IF(CO967&gt;='PAINEL E TARGET'!$T$17,'PAINEL E TARGET'!$S$17,
IF(CO967&gt;='PAINEL E TARGET'!$T$18,'PAINEL E TARGET'!$S$18,'PAINEL E TARGET'!$S$19))))))))</f>
        <v>Não elegível</v>
      </c>
      <c r="CQ967" s="17">
        <f>IFERROR(VLOOKUP($BW967,'PAINEL E TARGET'!$G$1:$Q$99,5,0),0)</f>
        <v>0.25</v>
      </c>
      <c r="CR967" s="17">
        <f>VLOOKUP(CP967,'PAINEL E TARGET'!$S$10:$U$19,3,0)</f>
        <v>0</v>
      </c>
      <c r="CS967" s="16">
        <f t="shared" si="569"/>
        <v>0</v>
      </c>
      <c r="CT967" s="17">
        <f t="shared" si="555"/>
        <v>1.7090000000000001</v>
      </c>
      <c r="CU967" s="33" t="str">
        <f>IF(CT967&gt;='PAINEL E TARGET'!$T$11,'PAINEL E TARGET'!$S$11,
IF(CT967&gt;='PAINEL E TARGET'!$T$12,'PAINEL E TARGET'!$S$12,
IF(CT967&gt;='PAINEL E TARGET'!$T$13,'PAINEL E TARGET'!$S$13,
IF(CT967&gt;='PAINEL E TARGET'!$T$14,'PAINEL E TARGET'!$S$14,
IF(CT967&gt;='PAINEL E TARGET'!$T$15,'PAINEL E TARGET'!$S$15,
IF(CT967&gt;='PAINEL E TARGET'!$T$16,'PAINEL E TARGET'!$S$16,
IF(CT967&gt;='PAINEL E TARGET'!$T$17,'PAINEL E TARGET'!$S$17,
IF(CT967&gt;='PAINEL E TARGET'!$T$18,'PAINEL E TARGET'!$S$18,'PAINEL E TARGET'!$S$19))))))))</f>
        <v>8. Fx de 130% ou mais</v>
      </c>
      <c r="CV967" s="17">
        <f>IFERROR(VLOOKUP($BW967,'PAINEL E TARGET'!$G$1:$Q$99,6,0),0)</f>
        <v>0.2</v>
      </c>
      <c r="CW967" s="17">
        <f>VLOOKUP(CU967,'PAINEL E TARGET'!$S$10:$U$19,3,0)</f>
        <v>1.6</v>
      </c>
      <c r="CX967" s="16">
        <f t="shared" si="570"/>
        <v>600.00000000000011</v>
      </c>
      <c r="CY967" s="17">
        <f t="shared" si="556"/>
        <v>1.3149999999999999</v>
      </c>
      <c r="CZ967" s="33" t="str">
        <f>IF(CY967&gt;='PAINEL E TARGET'!$T$11,'PAINEL E TARGET'!$S$11,
IF(CY967&gt;='PAINEL E TARGET'!$T$12,'PAINEL E TARGET'!$S$12,
IF(CY967&gt;='PAINEL E TARGET'!$T$13,'PAINEL E TARGET'!$S$13,
IF(CY967&gt;='PAINEL E TARGET'!$T$14,'PAINEL E TARGET'!$S$14,
IF(CY967&gt;='PAINEL E TARGET'!$T$15,'PAINEL E TARGET'!$S$15,
IF(CY967&gt;='PAINEL E TARGET'!$T$16,'PAINEL E TARGET'!$S$16,
IF(CY967&gt;='PAINEL E TARGET'!$T$17,'PAINEL E TARGET'!$S$17,
IF(CY967&gt;='PAINEL E TARGET'!$T$18,'PAINEL E TARGET'!$S$18,'PAINEL E TARGET'!$S$19))))))))</f>
        <v>8. Fx de 130% ou mais</v>
      </c>
      <c r="DA967" s="17">
        <f>IFERROR(VLOOKUP($BW967,'PAINEL E TARGET'!$G$1:$Q$99,7,0),0)</f>
        <v>0.15</v>
      </c>
      <c r="DB967" s="17">
        <f>VLOOKUP(CZ967,'PAINEL E TARGET'!$S$10:$U$19,3,0)</f>
        <v>1.6</v>
      </c>
      <c r="DC967" s="16">
        <f t="shared" si="571"/>
        <v>450</v>
      </c>
      <c r="DD967" s="17">
        <f t="shared" si="557"/>
        <v>1.667</v>
      </c>
      <c r="DE967" s="33" t="str">
        <f>IF(DD967&gt;='PAINEL E TARGET'!$T$11,'PAINEL E TARGET'!$S$11,
IF(DD967&gt;='PAINEL E TARGET'!$T$12,'PAINEL E TARGET'!$S$12,
IF(DD967&gt;='PAINEL E TARGET'!$T$13,'PAINEL E TARGET'!$S$13,
IF(DD967&gt;='PAINEL E TARGET'!$T$14,'PAINEL E TARGET'!$S$14,
IF(DD967&gt;='PAINEL E TARGET'!$T$15,'PAINEL E TARGET'!$S$15,
IF(DD967&gt;='PAINEL E TARGET'!$T$16,'PAINEL E TARGET'!$S$16,
IF(DD967&gt;='PAINEL E TARGET'!$T$17,'PAINEL E TARGET'!$S$17,
IF(DD967&gt;='PAINEL E TARGET'!$T$18,'PAINEL E TARGET'!$S$18,'PAINEL E TARGET'!$S$19))))))))</f>
        <v>8. Fx de 130% ou mais</v>
      </c>
      <c r="DF967" s="17">
        <f>IFERROR(VLOOKUP($BW967,'PAINEL E TARGET'!$G$1:$Q$99,8,0),0)</f>
        <v>0.1</v>
      </c>
      <c r="DG967" s="17">
        <f>VLOOKUP(DE967,'PAINEL E TARGET'!$S$10:$U$19,3,0)</f>
        <v>1.6</v>
      </c>
      <c r="DH967" s="16">
        <f t="shared" si="572"/>
        <v>300.00000000000006</v>
      </c>
      <c r="DI967" s="17">
        <f t="shared" si="558"/>
        <v>1.786</v>
      </c>
      <c r="DJ967" s="33" t="str">
        <f>IF(DI967&gt;='PAINEL E TARGET'!$T$11,'PAINEL E TARGET'!$S$11,
IF(DI967&gt;='PAINEL E TARGET'!$T$12,'PAINEL E TARGET'!$S$12,
IF(DI967&gt;='PAINEL E TARGET'!$T$13,'PAINEL E TARGET'!$S$13,
IF(DI967&gt;='PAINEL E TARGET'!$T$14,'PAINEL E TARGET'!$S$14,
IF(DI967&gt;='PAINEL E TARGET'!$T$15,'PAINEL E TARGET'!$S$15,
IF(DI967&gt;='PAINEL E TARGET'!$T$16,'PAINEL E TARGET'!$S$16,
IF(DI967&gt;='PAINEL E TARGET'!$T$17,'PAINEL E TARGET'!$S$17,
IF(DI967&gt;='PAINEL E TARGET'!$T$18,'PAINEL E TARGET'!$S$18,'PAINEL E TARGET'!$S$19))))))))</f>
        <v>8. Fx de 130% ou mais</v>
      </c>
      <c r="DK967" s="17">
        <f>IFERROR(VLOOKUP($BW967,'PAINEL E TARGET'!$G$1:$Q$99,9,0),0)</f>
        <v>0.05</v>
      </c>
      <c r="DL967" s="17">
        <f>VLOOKUP(DJ967,'PAINEL E TARGET'!$S$10:$U$19,3,0)</f>
        <v>1.6</v>
      </c>
      <c r="DM967" s="16">
        <f t="shared" si="573"/>
        <v>150.00000000000003</v>
      </c>
      <c r="DN967" s="17">
        <f t="shared" si="559"/>
        <v>1.3260000000000001</v>
      </c>
      <c r="DO967" s="33" t="str">
        <f>IF(DN967&gt;='PAINEL E TARGET'!$T$11,'PAINEL E TARGET'!$S$11,
IF(DN967&gt;='PAINEL E TARGET'!$T$12,'PAINEL E TARGET'!$S$12,
IF(DN967&gt;='PAINEL E TARGET'!$T$13,'PAINEL E TARGET'!$S$13,
IF(DN967&gt;='PAINEL E TARGET'!$T$14,'PAINEL E TARGET'!$S$14,
IF(DN967&gt;='PAINEL E TARGET'!$T$15,'PAINEL E TARGET'!$S$15,
IF(DN967&gt;='PAINEL E TARGET'!$T$16,'PAINEL E TARGET'!$S$16,
IF(DN967&gt;='PAINEL E TARGET'!$T$17,'PAINEL E TARGET'!$S$17,
IF(DN967&gt;='PAINEL E TARGET'!$T$18,'PAINEL E TARGET'!$S$18,'PAINEL E TARGET'!$S$19))))))))</f>
        <v>8. Fx de 130% ou mais</v>
      </c>
      <c r="DP967" s="17">
        <f>IFERROR(VLOOKUP($BW967,'PAINEL E TARGET'!$G$1:$Q$99,10,0),0)</f>
        <v>0</v>
      </c>
      <c r="DQ967" s="17">
        <f>VLOOKUP(DO967,'PAINEL E TARGET'!$S$10:$U$19,3,0)</f>
        <v>1.6</v>
      </c>
      <c r="DR967" s="16">
        <f t="shared" si="574"/>
        <v>0</v>
      </c>
      <c r="DS967" s="17">
        <f t="shared" si="560"/>
        <v>0.88800000000000001</v>
      </c>
      <c r="DT967" s="16">
        <f>IF(DS967&gt;=1,VLOOKUP(BO967,'PAINEL E TARGET'!$S$1:$W$8,5,0),0)</f>
        <v>0</v>
      </c>
      <c r="DU967" s="16">
        <f t="shared" si="575"/>
        <v>2250</v>
      </c>
    </row>
    <row r="968" spans="2:125" s="32" customFormat="1" x14ac:dyDescent="0.2">
      <c r="B968" s="44">
        <v>43541</v>
      </c>
      <c r="C968" s="65">
        <v>2048</v>
      </c>
      <c r="D968" s="66" t="s">
        <v>991</v>
      </c>
      <c r="E968" s="65">
        <v>216</v>
      </c>
      <c r="F968" s="65" t="s">
        <v>1017</v>
      </c>
      <c r="G968" s="67">
        <v>710052.18882339087</v>
      </c>
      <c r="H968" s="67">
        <v>416447.36248312262</v>
      </c>
      <c r="I968" s="67">
        <v>454866.7300000001</v>
      </c>
      <c r="J968" s="68">
        <v>1.0922550386387295</v>
      </c>
      <c r="K968" s="67">
        <v>28890.286645562766</v>
      </c>
      <c r="L968" s="67">
        <v>363202.27074134373</v>
      </c>
      <c r="M968" s="67">
        <v>30759.69</v>
      </c>
      <c r="N968" s="67">
        <v>409443.05</v>
      </c>
      <c r="O968" s="67">
        <v>670066.3744690516</v>
      </c>
      <c r="P968" s="67" t="s">
        <v>1082</v>
      </c>
      <c r="Q968" s="67" t="s">
        <v>1082</v>
      </c>
      <c r="R968" s="67">
        <v>0</v>
      </c>
      <c r="S968" s="67">
        <v>647.89</v>
      </c>
      <c r="T968" s="68">
        <v>9.9573784976168908E-2</v>
      </c>
      <c r="U968" s="68">
        <v>0.11437170972629566</v>
      </c>
      <c r="V968" s="68">
        <v>1.1486126569725994</v>
      </c>
      <c r="W968" s="67">
        <v>39042.140000000007</v>
      </c>
      <c r="X968" s="67">
        <v>50346.74</v>
      </c>
      <c r="Y968" s="68">
        <v>1.2895486774034413</v>
      </c>
      <c r="Z968" s="68">
        <v>0.108865927689311</v>
      </c>
      <c r="AA968" s="68">
        <v>0.15798293304580521</v>
      </c>
      <c r="AB968" s="68">
        <v>1.4511696763074271</v>
      </c>
      <c r="AC968" s="67">
        <v>42685.52</v>
      </c>
      <c r="AD968" s="67">
        <v>69544.52</v>
      </c>
      <c r="AE968" s="68">
        <v>1.6292297715946769</v>
      </c>
      <c r="AF968" s="43">
        <v>80</v>
      </c>
      <c r="AG968" s="43">
        <v>79</v>
      </c>
      <c r="AH968" s="43">
        <v>13</v>
      </c>
      <c r="AI968" s="43">
        <v>27</v>
      </c>
      <c r="AJ968" s="67">
        <v>15486.54</v>
      </c>
      <c r="AK968" s="67">
        <v>24013</v>
      </c>
      <c r="AL968" s="68">
        <v>1.5505723034325292</v>
      </c>
      <c r="AM968" s="67">
        <v>7426.52</v>
      </c>
      <c r="AN968" s="67">
        <v>7342.7</v>
      </c>
      <c r="AO968" s="68">
        <v>0.98871342162951148</v>
      </c>
      <c r="AP968" s="67">
        <v>2297.98</v>
      </c>
      <c r="AQ968" s="67">
        <v>3901.8799999999997</v>
      </c>
      <c r="AR968" s="68">
        <v>1.6979608177616863</v>
      </c>
      <c r="AS968" s="67">
        <v>13831.1</v>
      </c>
      <c r="AT968" s="67">
        <v>15089.16</v>
      </c>
      <c r="AU968" s="68">
        <v>1.0909587812972215</v>
      </c>
      <c r="AV968" s="43">
        <v>408.25999999999993</v>
      </c>
      <c r="AW968" s="43">
        <v>314.94</v>
      </c>
      <c r="AX968" s="69">
        <v>0.77142017341889979</v>
      </c>
      <c r="AY968" s="43">
        <v>28890.286645562766</v>
      </c>
      <c r="AZ968" s="43">
        <v>30759.690000000002</v>
      </c>
      <c r="BA968" s="43">
        <v>24995.062705824323</v>
      </c>
      <c r="BB968" s="43">
        <v>25369.43</v>
      </c>
      <c r="BC968" s="43">
        <v>49297.96142414958</v>
      </c>
      <c r="BD968" s="43">
        <v>42817.829791789976</v>
      </c>
      <c r="BE968" s="43">
        <v>67047.340000000011</v>
      </c>
      <c r="BF968" s="43">
        <v>73304.319999999992</v>
      </c>
      <c r="BG968" s="43">
        <v>699.87</v>
      </c>
      <c r="BH968" s="43">
        <v>35</v>
      </c>
      <c r="BI968" s="44">
        <v>43173</v>
      </c>
      <c r="BJ968" s="44">
        <v>43541</v>
      </c>
      <c r="BK968" s="44">
        <v>43172</v>
      </c>
      <c r="BL968" s="43">
        <f t="shared" si="561"/>
        <v>455514.62000000011</v>
      </c>
      <c r="BM968" s="43">
        <f t="shared" si="562"/>
        <v>440850.63</v>
      </c>
      <c r="BO968" s="16" t="str">
        <f>IFERROR(VLOOKUP($C968,'PORTE LOJA'!A:B,2,0),"PORTE 1")</f>
        <v>PORTE 1</v>
      </c>
      <c r="BP968" s="16">
        <f>VLOOKUP(BO968,'PAINEL E TARGET'!$S$1:$W$8,3,0)</f>
        <v>1650</v>
      </c>
      <c r="BQ968" s="16">
        <f t="shared" si="540"/>
        <v>1</v>
      </c>
      <c r="BR968" s="16">
        <f t="shared" si="541"/>
        <v>1</v>
      </c>
      <c r="BS968" s="16">
        <f t="shared" si="542"/>
        <v>1</v>
      </c>
      <c r="BT968" s="16">
        <f t="shared" si="543"/>
        <v>1</v>
      </c>
      <c r="BU968" s="16">
        <f t="shared" si="544"/>
        <v>1</v>
      </c>
      <c r="BV968" s="16">
        <f t="shared" si="545"/>
        <v>1</v>
      </c>
      <c r="BW968" s="17" t="str">
        <f t="shared" si="563"/>
        <v>111111</v>
      </c>
      <c r="BY968" s="17">
        <f t="shared" si="546"/>
        <v>1.0940000000000001</v>
      </c>
      <c r="BZ968" s="17">
        <f t="shared" si="547"/>
        <v>1.1240000000000001</v>
      </c>
      <c r="CA968" s="17" t="str">
        <f t="shared" si="564"/>
        <v>Sem Retira</v>
      </c>
      <c r="CB968" s="17">
        <f t="shared" si="565"/>
        <v>1.1240000000000001</v>
      </c>
      <c r="CC968" s="33" t="str">
        <f>IF(CB968&gt;='PAINEL E TARGET'!$T$11,'PAINEL E TARGET'!$S$11,
IF(CB968&gt;='PAINEL E TARGET'!$T$12,'PAINEL E TARGET'!$S$12,
IF(CB968&gt;='PAINEL E TARGET'!$T$13,'PAINEL E TARGET'!$S$13,
IF(CB968&gt;='PAINEL E TARGET'!$T$14,'PAINEL E TARGET'!$S$14,
IF(CB968&gt;='PAINEL E TARGET'!$T$15,'PAINEL E TARGET'!$S$15,
IF(CB968&gt;='PAINEL E TARGET'!$T$16,'PAINEL E TARGET'!$S$16,
IF(CB968&gt;='PAINEL E TARGET'!$T$17,'PAINEL E TARGET'!$S$17,
IF(CB968&gt;='PAINEL E TARGET'!$T$18,'PAINEL E TARGET'!$S$18,'PAINEL E TARGET'!$S$19))))))))</f>
        <v>4. Fx de 110% a 114,9%</v>
      </c>
      <c r="CD968" s="17">
        <f>IFERROR(VLOOKUP($BW968,'PAINEL E TARGET'!$G$1:$Q$99,4,0),0)</f>
        <v>0.25</v>
      </c>
      <c r="CE968" s="17">
        <f>VLOOKUP(CC968,'PAINEL E TARGET'!$S$10:$U$19,3,0)</f>
        <v>1.2</v>
      </c>
      <c r="CF968" s="16">
        <f t="shared" si="566"/>
        <v>495</v>
      </c>
      <c r="CG968" s="17">
        <f t="shared" si="548"/>
        <v>1.5509999999999999</v>
      </c>
      <c r="CH968" s="17">
        <f t="shared" si="549"/>
        <v>0.98899999999999999</v>
      </c>
      <c r="CI968" s="17">
        <f t="shared" si="550"/>
        <v>1.698</v>
      </c>
      <c r="CJ968" s="17">
        <f t="shared" si="551"/>
        <v>1.091</v>
      </c>
      <c r="CK968" s="17">
        <f t="shared" si="552"/>
        <v>0.77100000000000002</v>
      </c>
      <c r="CL968" s="17">
        <f t="shared" si="553"/>
        <v>1.29</v>
      </c>
      <c r="CM968" s="16">
        <f t="shared" si="554"/>
        <v>5</v>
      </c>
      <c r="CN968" s="17" t="str">
        <f t="shared" si="567"/>
        <v>ok</v>
      </c>
      <c r="CO968" s="17">
        <f t="shared" si="568"/>
        <v>1.29</v>
      </c>
      <c r="CP968" s="33" t="str">
        <f>IF(CO968&gt;='PAINEL E TARGET'!$T$11,'PAINEL E TARGET'!$S$11,
IF(CO968&gt;='PAINEL E TARGET'!$T$12,'PAINEL E TARGET'!$S$12,
IF(CO968&gt;='PAINEL E TARGET'!$T$13,'PAINEL E TARGET'!$S$13,
IF(CO968&gt;='PAINEL E TARGET'!$T$14,'PAINEL E TARGET'!$S$14,
IF(CO968&gt;='PAINEL E TARGET'!$T$15,'PAINEL E TARGET'!$S$15,
IF(CO968&gt;='PAINEL E TARGET'!$T$16,'PAINEL E TARGET'!$S$16,
IF(CO968&gt;='PAINEL E TARGET'!$T$17,'PAINEL E TARGET'!$S$17,
IF(CO968&gt;='PAINEL E TARGET'!$T$18,'PAINEL E TARGET'!$S$18,'PAINEL E TARGET'!$S$19))))))))</f>
        <v>7. Fx de 125% a 129,9%</v>
      </c>
      <c r="CQ968" s="17">
        <f>IFERROR(VLOOKUP($BW968,'PAINEL E TARGET'!$G$1:$Q$99,5,0),0)</f>
        <v>0.25</v>
      </c>
      <c r="CR968" s="17">
        <f>VLOOKUP(CP968,'PAINEL E TARGET'!$S$10:$U$19,3,0)</f>
        <v>1.5</v>
      </c>
      <c r="CS968" s="16">
        <f t="shared" si="569"/>
        <v>618.75</v>
      </c>
      <c r="CT968" s="17">
        <f t="shared" si="555"/>
        <v>1.629</v>
      </c>
      <c r="CU968" s="33" t="str">
        <f>IF(CT968&gt;='PAINEL E TARGET'!$T$11,'PAINEL E TARGET'!$S$11,
IF(CT968&gt;='PAINEL E TARGET'!$T$12,'PAINEL E TARGET'!$S$12,
IF(CT968&gt;='PAINEL E TARGET'!$T$13,'PAINEL E TARGET'!$S$13,
IF(CT968&gt;='PAINEL E TARGET'!$T$14,'PAINEL E TARGET'!$S$14,
IF(CT968&gt;='PAINEL E TARGET'!$T$15,'PAINEL E TARGET'!$S$15,
IF(CT968&gt;='PAINEL E TARGET'!$T$16,'PAINEL E TARGET'!$S$16,
IF(CT968&gt;='PAINEL E TARGET'!$T$17,'PAINEL E TARGET'!$S$17,
IF(CT968&gt;='PAINEL E TARGET'!$T$18,'PAINEL E TARGET'!$S$18,'PAINEL E TARGET'!$S$19))))))))</f>
        <v>8. Fx de 130% ou mais</v>
      </c>
      <c r="CV968" s="17">
        <f>IFERROR(VLOOKUP($BW968,'PAINEL E TARGET'!$G$1:$Q$99,6,0),0)</f>
        <v>0.2</v>
      </c>
      <c r="CW968" s="17">
        <f>VLOOKUP(CU968,'PAINEL E TARGET'!$S$10:$U$19,3,0)</f>
        <v>1.6</v>
      </c>
      <c r="CX968" s="16">
        <f t="shared" si="570"/>
        <v>528.00000000000011</v>
      </c>
      <c r="CY968" s="17">
        <f t="shared" si="556"/>
        <v>1.0649999999999999</v>
      </c>
      <c r="CZ968" s="33" t="str">
        <f>IF(CY968&gt;='PAINEL E TARGET'!$T$11,'PAINEL E TARGET'!$S$11,
IF(CY968&gt;='PAINEL E TARGET'!$T$12,'PAINEL E TARGET'!$S$12,
IF(CY968&gt;='PAINEL E TARGET'!$T$13,'PAINEL E TARGET'!$S$13,
IF(CY968&gt;='PAINEL E TARGET'!$T$14,'PAINEL E TARGET'!$S$14,
IF(CY968&gt;='PAINEL E TARGET'!$T$15,'PAINEL E TARGET'!$S$15,
IF(CY968&gt;='PAINEL E TARGET'!$T$16,'PAINEL E TARGET'!$S$16,
IF(CY968&gt;='PAINEL E TARGET'!$T$17,'PAINEL E TARGET'!$S$17,
IF(CY968&gt;='PAINEL E TARGET'!$T$18,'PAINEL E TARGET'!$S$18,'PAINEL E TARGET'!$S$19))))))))</f>
        <v>3. Fx de 105% a 109,9%</v>
      </c>
      <c r="DA968" s="17">
        <f>IFERROR(VLOOKUP($BW968,'PAINEL E TARGET'!$G$1:$Q$99,7,0),0)</f>
        <v>0.15</v>
      </c>
      <c r="DB968" s="17">
        <f>VLOOKUP(CZ968,'PAINEL E TARGET'!$S$10:$U$19,3,0)</f>
        <v>1.1000000000000001</v>
      </c>
      <c r="DC968" s="16">
        <f t="shared" si="571"/>
        <v>272.25</v>
      </c>
      <c r="DD968" s="17">
        <f t="shared" si="557"/>
        <v>1.0149999999999999</v>
      </c>
      <c r="DE968" s="33" t="str">
        <f>IF(DD968&gt;='PAINEL E TARGET'!$T$11,'PAINEL E TARGET'!$S$11,
IF(DD968&gt;='PAINEL E TARGET'!$T$12,'PAINEL E TARGET'!$S$12,
IF(DD968&gt;='PAINEL E TARGET'!$T$13,'PAINEL E TARGET'!$S$13,
IF(DD968&gt;='PAINEL E TARGET'!$T$14,'PAINEL E TARGET'!$S$14,
IF(DD968&gt;='PAINEL E TARGET'!$T$15,'PAINEL E TARGET'!$S$15,
IF(DD968&gt;='PAINEL E TARGET'!$T$16,'PAINEL E TARGET'!$S$16,
IF(DD968&gt;='PAINEL E TARGET'!$T$17,'PAINEL E TARGET'!$S$17,
IF(DD968&gt;='PAINEL E TARGET'!$T$18,'PAINEL E TARGET'!$S$18,'PAINEL E TARGET'!$S$19))))))))</f>
        <v>2. Fx de 100% a 104,9%</v>
      </c>
      <c r="DF968" s="17">
        <f>IFERROR(VLOOKUP($BW968,'PAINEL E TARGET'!$G$1:$Q$99,8,0),0)</f>
        <v>0.1</v>
      </c>
      <c r="DG968" s="17">
        <f>VLOOKUP(DE968,'PAINEL E TARGET'!$S$10:$U$19,3,0)</f>
        <v>1</v>
      </c>
      <c r="DH968" s="16">
        <f t="shared" si="572"/>
        <v>165</v>
      </c>
      <c r="DI968" s="17">
        <f t="shared" si="558"/>
        <v>2.077</v>
      </c>
      <c r="DJ968" s="33" t="str">
        <f>IF(DI968&gt;='PAINEL E TARGET'!$T$11,'PAINEL E TARGET'!$S$11,
IF(DI968&gt;='PAINEL E TARGET'!$T$12,'PAINEL E TARGET'!$S$12,
IF(DI968&gt;='PAINEL E TARGET'!$T$13,'PAINEL E TARGET'!$S$13,
IF(DI968&gt;='PAINEL E TARGET'!$T$14,'PAINEL E TARGET'!$S$14,
IF(DI968&gt;='PAINEL E TARGET'!$T$15,'PAINEL E TARGET'!$S$15,
IF(DI968&gt;='PAINEL E TARGET'!$T$16,'PAINEL E TARGET'!$S$16,
IF(DI968&gt;='PAINEL E TARGET'!$T$17,'PAINEL E TARGET'!$S$17,
IF(DI968&gt;='PAINEL E TARGET'!$T$18,'PAINEL E TARGET'!$S$18,'PAINEL E TARGET'!$S$19))))))))</f>
        <v>8. Fx de 130% ou mais</v>
      </c>
      <c r="DK968" s="17">
        <f>IFERROR(VLOOKUP($BW968,'PAINEL E TARGET'!$G$1:$Q$99,9,0),0)</f>
        <v>0.05</v>
      </c>
      <c r="DL968" s="17">
        <f>VLOOKUP(DJ968,'PAINEL E TARGET'!$S$10:$U$19,3,0)</f>
        <v>1.6</v>
      </c>
      <c r="DM968" s="16">
        <f t="shared" si="573"/>
        <v>132.00000000000003</v>
      </c>
      <c r="DN968" s="17">
        <f t="shared" si="559"/>
        <v>0.77100000000000002</v>
      </c>
      <c r="DO968" s="33" t="str">
        <f>IF(DN968&gt;='PAINEL E TARGET'!$T$11,'PAINEL E TARGET'!$S$11,
IF(DN968&gt;='PAINEL E TARGET'!$T$12,'PAINEL E TARGET'!$S$12,
IF(DN968&gt;='PAINEL E TARGET'!$T$13,'PAINEL E TARGET'!$S$13,
IF(DN968&gt;='PAINEL E TARGET'!$T$14,'PAINEL E TARGET'!$S$14,
IF(DN968&gt;='PAINEL E TARGET'!$T$15,'PAINEL E TARGET'!$S$15,
IF(DN968&gt;='PAINEL E TARGET'!$T$16,'PAINEL E TARGET'!$S$16,
IF(DN968&gt;='PAINEL E TARGET'!$T$17,'PAINEL E TARGET'!$S$17,
IF(DN968&gt;='PAINEL E TARGET'!$T$18,'PAINEL E TARGET'!$S$18,'PAINEL E TARGET'!$S$19))))))))</f>
        <v>Não elegível</v>
      </c>
      <c r="DP968" s="17">
        <f>IFERROR(VLOOKUP($BW968,'PAINEL E TARGET'!$G$1:$Q$99,10,0),0)</f>
        <v>0</v>
      </c>
      <c r="DQ968" s="17">
        <f>VLOOKUP(DO968,'PAINEL E TARGET'!$S$10:$U$19,3,0)</f>
        <v>0</v>
      </c>
      <c r="DR968" s="16">
        <f t="shared" si="574"/>
        <v>0</v>
      </c>
      <c r="DS968" s="17">
        <f t="shared" si="560"/>
        <v>0.98799999999999999</v>
      </c>
      <c r="DT968" s="16">
        <f>IF(DS968&gt;=1,VLOOKUP(BO968,'PAINEL E TARGET'!$S$1:$W$8,5,0),0)</f>
        <v>0</v>
      </c>
      <c r="DU968" s="16">
        <f t="shared" si="575"/>
        <v>2211</v>
      </c>
    </row>
    <row r="969" spans="2:125" s="32" customFormat="1" x14ac:dyDescent="0.2">
      <c r="B969" s="44">
        <v>43541</v>
      </c>
      <c r="C969" s="65">
        <v>2049</v>
      </c>
      <c r="D969" s="66" t="s">
        <v>1035</v>
      </c>
      <c r="E969" s="65">
        <v>419</v>
      </c>
      <c r="F969" s="65" t="s">
        <v>1020</v>
      </c>
      <c r="G969" s="67">
        <v>789655.04303019855</v>
      </c>
      <c r="H969" s="67">
        <v>419145.38432085316</v>
      </c>
      <c r="I969" s="67">
        <v>462684.73000000004</v>
      </c>
      <c r="J969" s="68">
        <v>1.1038764765349718</v>
      </c>
      <c r="K969" s="67">
        <v>39622.224904121998</v>
      </c>
      <c r="L969" s="67">
        <v>376635.12059008481</v>
      </c>
      <c r="M969" s="67">
        <v>51485.13</v>
      </c>
      <c r="N969" s="67">
        <v>411199.6</v>
      </c>
      <c r="O969" s="67">
        <v>784306.32321652712</v>
      </c>
      <c r="P969" s="67" t="s">
        <v>1082</v>
      </c>
      <c r="Q969" s="67" t="s">
        <v>1082</v>
      </c>
      <c r="R969" s="67">
        <v>0</v>
      </c>
      <c r="S969" s="67">
        <v>0</v>
      </c>
      <c r="T969" s="68">
        <v>0.1134973845180049</v>
      </c>
      <c r="U969" s="68">
        <v>0.13532521378001819</v>
      </c>
      <c r="V969" s="68">
        <v>1.1923201081215276</v>
      </c>
      <c r="W969" s="67">
        <v>47244.12000000001</v>
      </c>
      <c r="X969" s="67">
        <v>62612.909999999996</v>
      </c>
      <c r="Y969" s="68">
        <v>1.3253058793348249</v>
      </c>
      <c r="Z969" s="68">
        <v>0.10000719615067875</v>
      </c>
      <c r="AA969" s="68">
        <v>0.11680216894125725</v>
      </c>
      <c r="AB969" s="68">
        <v>1.1679376428599584</v>
      </c>
      <c r="AC969" s="67">
        <v>41628.730000000003</v>
      </c>
      <c r="AD969" s="67">
        <v>54042.58</v>
      </c>
      <c r="AE969" s="68">
        <v>1.2982039086947883</v>
      </c>
      <c r="AF969" s="43">
        <v>80</v>
      </c>
      <c r="AG969" s="43">
        <v>89</v>
      </c>
      <c r="AH969" s="43">
        <v>24</v>
      </c>
      <c r="AI969" s="43">
        <v>34</v>
      </c>
      <c r="AJ969" s="67">
        <v>25029.670000000002</v>
      </c>
      <c r="AK969" s="67">
        <v>31331.5</v>
      </c>
      <c r="AL969" s="68">
        <v>1.2517743941490238</v>
      </c>
      <c r="AM969" s="67">
        <v>8426.4699999999993</v>
      </c>
      <c r="AN969" s="67">
        <v>12932.539999999997</v>
      </c>
      <c r="AO969" s="68">
        <v>1.5347517999826734</v>
      </c>
      <c r="AP969" s="67">
        <v>4352.2299999999996</v>
      </c>
      <c r="AQ969" s="67">
        <v>6643.119999999999</v>
      </c>
      <c r="AR969" s="68">
        <v>1.5263715382688874</v>
      </c>
      <c r="AS969" s="67">
        <v>9435.75</v>
      </c>
      <c r="AT969" s="67">
        <v>11705.750000000002</v>
      </c>
      <c r="AU969" s="68">
        <v>1.2405744111490875</v>
      </c>
      <c r="AV969" s="43">
        <v>264.97000000000003</v>
      </c>
      <c r="AW969" s="43">
        <v>349.93</v>
      </c>
      <c r="AX969" s="69">
        <v>1.3206400724610332</v>
      </c>
      <c r="AY969" s="43">
        <v>39622.224904121998</v>
      </c>
      <c r="AZ969" s="43">
        <v>51485.13</v>
      </c>
      <c r="BA969" s="43">
        <v>16150.472294140709</v>
      </c>
      <c r="BB969" s="43">
        <v>20693.03</v>
      </c>
      <c r="BC969" s="43">
        <v>74584.473012389295</v>
      </c>
      <c r="BD969" s="43">
        <v>30442.790688360299</v>
      </c>
      <c r="BE969" s="43">
        <v>89472.3</v>
      </c>
      <c r="BF969" s="43">
        <v>78837.719999999987</v>
      </c>
      <c r="BG969" s="43">
        <v>499.89000000000004</v>
      </c>
      <c r="BH969" s="43">
        <v>56</v>
      </c>
      <c r="BI969" s="44">
        <v>43173</v>
      </c>
      <c r="BJ969" s="44">
        <v>43541</v>
      </c>
      <c r="BK969" s="44">
        <v>43172</v>
      </c>
      <c r="BL969" s="43">
        <f t="shared" si="561"/>
        <v>462684.73000000004</v>
      </c>
      <c r="BM969" s="43">
        <f t="shared" si="562"/>
        <v>462684.73</v>
      </c>
      <c r="BO969" s="16" t="str">
        <f>IFERROR(VLOOKUP($C969,'PORTE LOJA'!A:B,2,0),"PORTE 1")</f>
        <v>PORTE 1</v>
      </c>
      <c r="BP969" s="16">
        <f>VLOOKUP(BO969,'PAINEL E TARGET'!$S$1:$W$8,3,0)</f>
        <v>1650</v>
      </c>
      <c r="BQ969" s="16">
        <f t="shared" si="540"/>
        <v>1</v>
      </c>
      <c r="BR969" s="16">
        <f t="shared" si="541"/>
        <v>1</v>
      </c>
      <c r="BS969" s="16">
        <f t="shared" si="542"/>
        <v>1</v>
      </c>
      <c r="BT969" s="16">
        <f t="shared" si="543"/>
        <v>1</v>
      </c>
      <c r="BU969" s="16">
        <f t="shared" si="544"/>
        <v>1</v>
      </c>
      <c r="BV969" s="16">
        <f t="shared" si="545"/>
        <v>1</v>
      </c>
      <c r="BW969" s="17" t="str">
        <f t="shared" si="563"/>
        <v>111111</v>
      </c>
      <c r="BY969" s="17">
        <f t="shared" si="546"/>
        <v>1.1040000000000001</v>
      </c>
      <c r="BZ969" s="17">
        <f t="shared" si="547"/>
        <v>1.1120000000000001</v>
      </c>
      <c r="CA969" s="17" t="str">
        <f t="shared" si="564"/>
        <v>Sem Retira</v>
      </c>
      <c r="CB969" s="17">
        <f t="shared" si="565"/>
        <v>1.1120000000000001</v>
      </c>
      <c r="CC969" s="33" t="str">
        <f>IF(CB969&gt;='PAINEL E TARGET'!$T$11,'PAINEL E TARGET'!$S$11,
IF(CB969&gt;='PAINEL E TARGET'!$T$12,'PAINEL E TARGET'!$S$12,
IF(CB969&gt;='PAINEL E TARGET'!$T$13,'PAINEL E TARGET'!$S$13,
IF(CB969&gt;='PAINEL E TARGET'!$T$14,'PAINEL E TARGET'!$S$14,
IF(CB969&gt;='PAINEL E TARGET'!$T$15,'PAINEL E TARGET'!$S$15,
IF(CB969&gt;='PAINEL E TARGET'!$T$16,'PAINEL E TARGET'!$S$16,
IF(CB969&gt;='PAINEL E TARGET'!$T$17,'PAINEL E TARGET'!$S$17,
IF(CB969&gt;='PAINEL E TARGET'!$T$18,'PAINEL E TARGET'!$S$18,'PAINEL E TARGET'!$S$19))))))))</f>
        <v>4. Fx de 110% a 114,9%</v>
      </c>
      <c r="CD969" s="17">
        <f>IFERROR(VLOOKUP($BW969,'PAINEL E TARGET'!$G$1:$Q$99,4,0),0)</f>
        <v>0.25</v>
      </c>
      <c r="CE969" s="17">
        <f>VLOOKUP(CC969,'PAINEL E TARGET'!$S$10:$U$19,3,0)</f>
        <v>1.2</v>
      </c>
      <c r="CF969" s="16">
        <f t="shared" si="566"/>
        <v>495</v>
      </c>
      <c r="CG969" s="17">
        <f t="shared" si="548"/>
        <v>1.252</v>
      </c>
      <c r="CH969" s="17">
        <f t="shared" si="549"/>
        <v>1.5349999999999999</v>
      </c>
      <c r="CI969" s="17">
        <f t="shared" si="550"/>
        <v>1.526</v>
      </c>
      <c r="CJ969" s="17">
        <f t="shared" si="551"/>
        <v>1.2410000000000001</v>
      </c>
      <c r="CK969" s="17">
        <f t="shared" si="552"/>
        <v>1.321</v>
      </c>
      <c r="CL969" s="17">
        <f t="shared" si="553"/>
        <v>1.325</v>
      </c>
      <c r="CM969" s="16">
        <f t="shared" si="554"/>
        <v>5</v>
      </c>
      <c r="CN969" s="17" t="str">
        <f t="shared" si="567"/>
        <v>ok</v>
      </c>
      <c r="CO969" s="17">
        <f t="shared" si="568"/>
        <v>1.325</v>
      </c>
      <c r="CP969" s="33" t="str">
        <f>IF(CO969&gt;='PAINEL E TARGET'!$T$11,'PAINEL E TARGET'!$S$11,
IF(CO969&gt;='PAINEL E TARGET'!$T$12,'PAINEL E TARGET'!$S$12,
IF(CO969&gt;='PAINEL E TARGET'!$T$13,'PAINEL E TARGET'!$S$13,
IF(CO969&gt;='PAINEL E TARGET'!$T$14,'PAINEL E TARGET'!$S$14,
IF(CO969&gt;='PAINEL E TARGET'!$T$15,'PAINEL E TARGET'!$S$15,
IF(CO969&gt;='PAINEL E TARGET'!$T$16,'PAINEL E TARGET'!$S$16,
IF(CO969&gt;='PAINEL E TARGET'!$T$17,'PAINEL E TARGET'!$S$17,
IF(CO969&gt;='PAINEL E TARGET'!$T$18,'PAINEL E TARGET'!$S$18,'PAINEL E TARGET'!$S$19))))))))</f>
        <v>8. Fx de 130% ou mais</v>
      </c>
      <c r="CQ969" s="17">
        <f>IFERROR(VLOOKUP($BW969,'PAINEL E TARGET'!$G$1:$Q$99,5,0),0)</f>
        <v>0.25</v>
      </c>
      <c r="CR969" s="17">
        <f>VLOOKUP(CP969,'PAINEL E TARGET'!$S$10:$U$19,3,0)</f>
        <v>1.6</v>
      </c>
      <c r="CS969" s="16">
        <f t="shared" si="569"/>
        <v>660</v>
      </c>
      <c r="CT969" s="17">
        <f t="shared" si="555"/>
        <v>1.298</v>
      </c>
      <c r="CU969" s="33" t="str">
        <f>IF(CT969&gt;='PAINEL E TARGET'!$T$11,'PAINEL E TARGET'!$S$11,
IF(CT969&gt;='PAINEL E TARGET'!$T$12,'PAINEL E TARGET'!$S$12,
IF(CT969&gt;='PAINEL E TARGET'!$T$13,'PAINEL E TARGET'!$S$13,
IF(CT969&gt;='PAINEL E TARGET'!$T$14,'PAINEL E TARGET'!$S$14,
IF(CT969&gt;='PAINEL E TARGET'!$T$15,'PAINEL E TARGET'!$S$15,
IF(CT969&gt;='PAINEL E TARGET'!$T$16,'PAINEL E TARGET'!$S$16,
IF(CT969&gt;='PAINEL E TARGET'!$T$17,'PAINEL E TARGET'!$S$17,
IF(CT969&gt;='PAINEL E TARGET'!$T$18,'PAINEL E TARGET'!$S$18,'PAINEL E TARGET'!$S$19))))))))</f>
        <v>7. Fx de 125% a 129,9%</v>
      </c>
      <c r="CV969" s="17">
        <f>IFERROR(VLOOKUP($BW969,'PAINEL E TARGET'!$G$1:$Q$99,6,0),0)</f>
        <v>0.2</v>
      </c>
      <c r="CW969" s="17">
        <f>VLOOKUP(CU969,'PAINEL E TARGET'!$S$10:$U$19,3,0)</f>
        <v>1.5</v>
      </c>
      <c r="CX969" s="16">
        <f t="shared" si="570"/>
        <v>495.00000000000006</v>
      </c>
      <c r="CY969" s="17">
        <f t="shared" si="556"/>
        <v>1.2989999999999999</v>
      </c>
      <c r="CZ969" s="33" t="str">
        <f>IF(CY969&gt;='PAINEL E TARGET'!$T$11,'PAINEL E TARGET'!$S$11,
IF(CY969&gt;='PAINEL E TARGET'!$T$12,'PAINEL E TARGET'!$S$12,
IF(CY969&gt;='PAINEL E TARGET'!$T$13,'PAINEL E TARGET'!$S$13,
IF(CY969&gt;='PAINEL E TARGET'!$T$14,'PAINEL E TARGET'!$S$14,
IF(CY969&gt;='PAINEL E TARGET'!$T$15,'PAINEL E TARGET'!$S$15,
IF(CY969&gt;='PAINEL E TARGET'!$T$16,'PAINEL E TARGET'!$S$16,
IF(CY969&gt;='PAINEL E TARGET'!$T$17,'PAINEL E TARGET'!$S$17,
IF(CY969&gt;='PAINEL E TARGET'!$T$18,'PAINEL E TARGET'!$S$18,'PAINEL E TARGET'!$S$19))))))))</f>
        <v>7. Fx de 125% a 129,9%</v>
      </c>
      <c r="DA969" s="17">
        <f>IFERROR(VLOOKUP($BW969,'PAINEL E TARGET'!$G$1:$Q$99,7,0),0)</f>
        <v>0.15</v>
      </c>
      <c r="DB969" s="17">
        <f>VLOOKUP(CZ969,'PAINEL E TARGET'!$S$10:$U$19,3,0)</f>
        <v>1.5</v>
      </c>
      <c r="DC969" s="16">
        <f t="shared" si="571"/>
        <v>371.24999999999994</v>
      </c>
      <c r="DD969" s="17">
        <f t="shared" si="557"/>
        <v>1.2809999999999999</v>
      </c>
      <c r="DE969" s="33" t="str">
        <f>IF(DD969&gt;='PAINEL E TARGET'!$T$11,'PAINEL E TARGET'!$S$11,
IF(DD969&gt;='PAINEL E TARGET'!$T$12,'PAINEL E TARGET'!$S$12,
IF(DD969&gt;='PAINEL E TARGET'!$T$13,'PAINEL E TARGET'!$S$13,
IF(DD969&gt;='PAINEL E TARGET'!$T$14,'PAINEL E TARGET'!$S$14,
IF(DD969&gt;='PAINEL E TARGET'!$T$15,'PAINEL E TARGET'!$S$15,
IF(DD969&gt;='PAINEL E TARGET'!$T$16,'PAINEL E TARGET'!$S$16,
IF(DD969&gt;='PAINEL E TARGET'!$T$17,'PAINEL E TARGET'!$S$17,
IF(DD969&gt;='PAINEL E TARGET'!$T$18,'PAINEL E TARGET'!$S$18,'PAINEL E TARGET'!$S$19))))))))</f>
        <v>7. Fx de 125% a 129,9%</v>
      </c>
      <c r="DF969" s="17">
        <f>IFERROR(VLOOKUP($BW969,'PAINEL E TARGET'!$G$1:$Q$99,8,0),0)</f>
        <v>0.1</v>
      </c>
      <c r="DG969" s="17">
        <f>VLOOKUP(DE969,'PAINEL E TARGET'!$S$10:$U$19,3,0)</f>
        <v>1.5</v>
      </c>
      <c r="DH969" s="16">
        <f t="shared" si="572"/>
        <v>247.50000000000003</v>
      </c>
      <c r="DI969" s="17">
        <f t="shared" si="558"/>
        <v>1.417</v>
      </c>
      <c r="DJ969" s="33" t="str">
        <f>IF(DI969&gt;='PAINEL E TARGET'!$T$11,'PAINEL E TARGET'!$S$11,
IF(DI969&gt;='PAINEL E TARGET'!$T$12,'PAINEL E TARGET'!$S$12,
IF(DI969&gt;='PAINEL E TARGET'!$T$13,'PAINEL E TARGET'!$S$13,
IF(DI969&gt;='PAINEL E TARGET'!$T$14,'PAINEL E TARGET'!$S$14,
IF(DI969&gt;='PAINEL E TARGET'!$T$15,'PAINEL E TARGET'!$S$15,
IF(DI969&gt;='PAINEL E TARGET'!$T$16,'PAINEL E TARGET'!$S$16,
IF(DI969&gt;='PAINEL E TARGET'!$T$17,'PAINEL E TARGET'!$S$17,
IF(DI969&gt;='PAINEL E TARGET'!$T$18,'PAINEL E TARGET'!$S$18,'PAINEL E TARGET'!$S$19))))))))</f>
        <v>8. Fx de 130% ou mais</v>
      </c>
      <c r="DK969" s="17">
        <f>IFERROR(VLOOKUP($BW969,'PAINEL E TARGET'!$G$1:$Q$99,9,0),0)</f>
        <v>0.05</v>
      </c>
      <c r="DL969" s="17">
        <f>VLOOKUP(DJ969,'PAINEL E TARGET'!$S$10:$U$19,3,0)</f>
        <v>1.6</v>
      </c>
      <c r="DM969" s="16">
        <f t="shared" si="573"/>
        <v>132.00000000000003</v>
      </c>
      <c r="DN969" s="17">
        <f t="shared" si="559"/>
        <v>1.321</v>
      </c>
      <c r="DO969" s="33" t="str">
        <f>IF(DN969&gt;='PAINEL E TARGET'!$T$11,'PAINEL E TARGET'!$S$11,
IF(DN969&gt;='PAINEL E TARGET'!$T$12,'PAINEL E TARGET'!$S$12,
IF(DN969&gt;='PAINEL E TARGET'!$T$13,'PAINEL E TARGET'!$S$13,
IF(DN969&gt;='PAINEL E TARGET'!$T$14,'PAINEL E TARGET'!$S$14,
IF(DN969&gt;='PAINEL E TARGET'!$T$15,'PAINEL E TARGET'!$S$15,
IF(DN969&gt;='PAINEL E TARGET'!$T$16,'PAINEL E TARGET'!$S$16,
IF(DN969&gt;='PAINEL E TARGET'!$T$17,'PAINEL E TARGET'!$S$17,
IF(DN969&gt;='PAINEL E TARGET'!$T$18,'PAINEL E TARGET'!$S$18,'PAINEL E TARGET'!$S$19))))))))</f>
        <v>8. Fx de 130% ou mais</v>
      </c>
      <c r="DP969" s="17">
        <f>IFERROR(VLOOKUP($BW969,'PAINEL E TARGET'!$G$1:$Q$99,10,0),0)</f>
        <v>0</v>
      </c>
      <c r="DQ969" s="17">
        <f>VLOOKUP(DO969,'PAINEL E TARGET'!$S$10:$U$19,3,0)</f>
        <v>1.6</v>
      </c>
      <c r="DR969" s="16">
        <f t="shared" si="574"/>
        <v>0</v>
      </c>
      <c r="DS969" s="17">
        <f t="shared" si="560"/>
        <v>1.113</v>
      </c>
      <c r="DT969" s="16">
        <f>IF(DS969&gt;=1,VLOOKUP(BO969,'PAINEL E TARGET'!$S$1:$W$8,5,0),0)</f>
        <v>165</v>
      </c>
      <c r="DU969" s="16">
        <f t="shared" si="575"/>
        <v>2565.75</v>
      </c>
    </row>
    <row r="970" spans="2:125" s="32" customFormat="1" x14ac:dyDescent="0.2">
      <c r="B970" s="44">
        <v>43541</v>
      </c>
      <c r="C970" s="65">
        <v>2051</v>
      </c>
      <c r="D970" s="66" t="s">
        <v>1036</v>
      </c>
      <c r="E970" s="65">
        <v>111</v>
      </c>
      <c r="F970" s="65" t="s">
        <v>1018</v>
      </c>
      <c r="G970" s="67">
        <v>608629.7757529947</v>
      </c>
      <c r="H970" s="67">
        <v>350619.89354178886</v>
      </c>
      <c r="I970" s="67">
        <v>288543.86</v>
      </c>
      <c r="J970" s="68">
        <v>0.8229534755865463</v>
      </c>
      <c r="K970" s="67">
        <v>22170.851165016698</v>
      </c>
      <c r="L970" s="67">
        <v>321838.65703411389</v>
      </c>
      <c r="M970" s="67">
        <v>21004.400000000001</v>
      </c>
      <c r="N970" s="67">
        <v>264341.45999999996</v>
      </c>
      <c r="O970" s="67">
        <v>597440.37809572124</v>
      </c>
      <c r="P970" s="67" t="s">
        <v>1082</v>
      </c>
      <c r="Q970" s="67" t="s">
        <v>1082</v>
      </c>
      <c r="R970" s="67">
        <v>0</v>
      </c>
      <c r="S970" s="67">
        <v>0</v>
      </c>
      <c r="T970" s="68">
        <v>9.7802645560960785E-2</v>
      </c>
      <c r="U970" s="68">
        <v>9.2985578974231486E-2</v>
      </c>
      <c r="V970" s="68">
        <v>0.95074707274940939</v>
      </c>
      <c r="W970" s="67">
        <v>33645.040000000001</v>
      </c>
      <c r="X970" s="67">
        <v>26533.05</v>
      </c>
      <c r="Y970" s="68">
        <v>0.78861698485125886</v>
      </c>
      <c r="Z970" s="68">
        <v>0.1833879834608578</v>
      </c>
      <c r="AA970" s="68">
        <v>0.19755096499384994</v>
      </c>
      <c r="AB970" s="68">
        <v>1.0772296050466965</v>
      </c>
      <c r="AC970" s="67">
        <v>63087.209999999992</v>
      </c>
      <c r="AD970" s="67">
        <v>56370.350000000006</v>
      </c>
      <c r="AE970" s="68">
        <v>0.89353055872973319</v>
      </c>
      <c r="AF970" s="43">
        <v>80</v>
      </c>
      <c r="AG970" s="43">
        <v>75</v>
      </c>
      <c r="AH970" s="43">
        <v>14</v>
      </c>
      <c r="AI970" s="43">
        <v>15</v>
      </c>
      <c r="AJ970" s="67">
        <v>16452.57</v>
      </c>
      <c r="AK970" s="67">
        <v>14617</v>
      </c>
      <c r="AL970" s="68">
        <v>0.88843262785084642</v>
      </c>
      <c r="AM970" s="67">
        <v>3206.65</v>
      </c>
      <c r="AN970" s="67">
        <v>3495.5000000000005</v>
      </c>
      <c r="AO970" s="68">
        <v>1.0900784307610747</v>
      </c>
      <c r="AP970" s="67">
        <v>1703.6599999999999</v>
      </c>
      <c r="AQ970" s="67">
        <v>456</v>
      </c>
      <c r="AR970" s="68">
        <v>0.26765903994928569</v>
      </c>
      <c r="AS970" s="67">
        <v>12282.16</v>
      </c>
      <c r="AT970" s="67">
        <v>7964.5499999999993</v>
      </c>
      <c r="AU970" s="68">
        <v>0.64846492799312172</v>
      </c>
      <c r="AV970" s="43">
        <v>440.89000000000004</v>
      </c>
      <c r="AW970" s="43">
        <v>199.96</v>
      </c>
      <c r="AX970" s="69">
        <v>0.45353716346480977</v>
      </c>
      <c r="AY970" s="43">
        <v>22170.851165016698</v>
      </c>
      <c r="AZ970" s="43">
        <v>21004.400000000001</v>
      </c>
      <c r="BA970" s="43">
        <v>19193.805646898996</v>
      </c>
      <c r="BB970" s="43">
        <v>16377.83</v>
      </c>
      <c r="BC970" s="43">
        <v>38518.422936326846</v>
      </c>
      <c r="BD970" s="43">
        <v>33447.221007920874</v>
      </c>
      <c r="BE970" s="43">
        <v>58775.18</v>
      </c>
      <c r="BF970" s="43">
        <v>110208.34999999999</v>
      </c>
      <c r="BG970" s="43">
        <v>769.2</v>
      </c>
      <c r="BH970" s="43">
        <v>40</v>
      </c>
      <c r="BI970" s="44">
        <v>43173</v>
      </c>
      <c r="BJ970" s="44">
        <v>43541</v>
      </c>
      <c r="BK970" s="44">
        <v>43172</v>
      </c>
      <c r="BL970" s="43">
        <f t="shared" si="561"/>
        <v>288543.86</v>
      </c>
      <c r="BM970" s="43">
        <f t="shared" si="562"/>
        <v>285345.86</v>
      </c>
      <c r="BO970" s="16" t="str">
        <f>IFERROR(VLOOKUP($C970,'PORTE LOJA'!A:B,2,0),"PORTE 1")</f>
        <v>PORTE 1</v>
      </c>
      <c r="BP970" s="16">
        <f>VLOOKUP(BO970,'PAINEL E TARGET'!$S$1:$W$8,3,0)</f>
        <v>1650</v>
      </c>
      <c r="BQ970" s="16">
        <f t="shared" si="540"/>
        <v>1</v>
      </c>
      <c r="BR970" s="16">
        <f t="shared" si="541"/>
        <v>1</v>
      </c>
      <c r="BS970" s="16">
        <f t="shared" si="542"/>
        <v>1</v>
      </c>
      <c r="BT970" s="16">
        <f t="shared" si="543"/>
        <v>1</v>
      </c>
      <c r="BU970" s="16">
        <f t="shared" si="544"/>
        <v>1</v>
      </c>
      <c r="BV970" s="16">
        <f t="shared" si="545"/>
        <v>1</v>
      </c>
      <c r="BW970" s="17" t="str">
        <f t="shared" si="563"/>
        <v>111111</v>
      </c>
      <c r="BY970" s="17">
        <f t="shared" si="546"/>
        <v>0.82299999999999995</v>
      </c>
      <c r="BZ970" s="17">
        <f t="shared" si="547"/>
        <v>0.82899999999999996</v>
      </c>
      <c r="CA970" s="17" t="str">
        <f t="shared" si="564"/>
        <v>Sem Retira</v>
      </c>
      <c r="CB970" s="17">
        <f t="shared" si="565"/>
        <v>0.82899999999999996</v>
      </c>
      <c r="CC970" s="33" t="str">
        <f>IF(CB970&gt;='PAINEL E TARGET'!$T$11,'PAINEL E TARGET'!$S$11,
IF(CB970&gt;='PAINEL E TARGET'!$T$12,'PAINEL E TARGET'!$S$12,
IF(CB970&gt;='PAINEL E TARGET'!$T$13,'PAINEL E TARGET'!$S$13,
IF(CB970&gt;='PAINEL E TARGET'!$T$14,'PAINEL E TARGET'!$S$14,
IF(CB970&gt;='PAINEL E TARGET'!$T$15,'PAINEL E TARGET'!$S$15,
IF(CB970&gt;='PAINEL E TARGET'!$T$16,'PAINEL E TARGET'!$S$16,
IF(CB970&gt;='PAINEL E TARGET'!$T$17,'PAINEL E TARGET'!$S$17,
IF(CB970&gt;='PAINEL E TARGET'!$T$18,'PAINEL E TARGET'!$S$18,'PAINEL E TARGET'!$S$19))))))))</f>
        <v>Não elegível</v>
      </c>
      <c r="CD970" s="17">
        <f>IFERROR(VLOOKUP($BW970,'PAINEL E TARGET'!$G$1:$Q$99,4,0),0)</f>
        <v>0.25</v>
      </c>
      <c r="CE970" s="17">
        <f>VLOOKUP(CC970,'PAINEL E TARGET'!$S$10:$U$19,3,0)</f>
        <v>0</v>
      </c>
      <c r="CF970" s="16">
        <f t="shared" si="566"/>
        <v>0</v>
      </c>
      <c r="CG970" s="17">
        <f t="shared" si="548"/>
        <v>0.88800000000000001</v>
      </c>
      <c r="CH970" s="17">
        <f t="shared" si="549"/>
        <v>1.0900000000000001</v>
      </c>
      <c r="CI970" s="17">
        <f t="shared" si="550"/>
        <v>0.26800000000000002</v>
      </c>
      <c r="CJ970" s="17">
        <f t="shared" si="551"/>
        <v>0.64800000000000002</v>
      </c>
      <c r="CK970" s="17">
        <f t="shared" si="552"/>
        <v>0.45400000000000001</v>
      </c>
      <c r="CL970" s="17">
        <f t="shared" si="553"/>
        <v>0.78900000000000003</v>
      </c>
      <c r="CM970" s="16">
        <f t="shared" si="554"/>
        <v>2</v>
      </c>
      <c r="CN970" s="17" t="str">
        <f t="shared" si="567"/>
        <v>não ok</v>
      </c>
      <c r="CO970" s="17">
        <f t="shared" si="568"/>
        <v>0</v>
      </c>
      <c r="CP970" s="33" t="str">
        <f>IF(CO970&gt;='PAINEL E TARGET'!$T$11,'PAINEL E TARGET'!$S$11,
IF(CO970&gt;='PAINEL E TARGET'!$T$12,'PAINEL E TARGET'!$S$12,
IF(CO970&gt;='PAINEL E TARGET'!$T$13,'PAINEL E TARGET'!$S$13,
IF(CO970&gt;='PAINEL E TARGET'!$T$14,'PAINEL E TARGET'!$S$14,
IF(CO970&gt;='PAINEL E TARGET'!$T$15,'PAINEL E TARGET'!$S$15,
IF(CO970&gt;='PAINEL E TARGET'!$T$16,'PAINEL E TARGET'!$S$16,
IF(CO970&gt;='PAINEL E TARGET'!$T$17,'PAINEL E TARGET'!$S$17,
IF(CO970&gt;='PAINEL E TARGET'!$T$18,'PAINEL E TARGET'!$S$18,'PAINEL E TARGET'!$S$19))))))))</f>
        <v>Não elegível</v>
      </c>
      <c r="CQ970" s="17">
        <f>IFERROR(VLOOKUP($BW970,'PAINEL E TARGET'!$G$1:$Q$99,5,0),0)</f>
        <v>0.25</v>
      </c>
      <c r="CR970" s="17">
        <f>VLOOKUP(CP970,'PAINEL E TARGET'!$S$10:$U$19,3,0)</f>
        <v>0</v>
      </c>
      <c r="CS970" s="16">
        <f t="shared" si="569"/>
        <v>0</v>
      </c>
      <c r="CT970" s="17">
        <f t="shared" si="555"/>
        <v>0.89400000000000002</v>
      </c>
      <c r="CU970" s="33" t="str">
        <f>IF(CT970&gt;='PAINEL E TARGET'!$T$11,'PAINEL E TARGET'!$S$11,
IF(CT970&gt;='PAINEL E TARGET'!$T$12,'PAINEL E TARGET'!$S$12,
IF(CT970&gt;='PAINEL E TARGET'!$T$13,'PAINEL E TARGET'!$S$13,
IF(CT970&gt;='PAINEL E TARGET'!$T$14,'PAINEL E TARGET'!$S$14,
IF(CT970&gt;='PAINEL E TARGET'!$T$15,'PAINEL E TARGET'!$S$15,
IF(CT970&gt;='PAINEL E TARGET'!$T$16,'PAINEL E TARGET'!$S$16,
IF(CT970&gt;='PAINEL E TARGET'!$T$17,'PAINEL E TARGET'!$S$17,
IF(CT970&gt;='PAINEL E TARGET'!$T$18,'PAINEL E TARGET'!$S$18,'PAINEL E TARGET'!$S$19))))))))</f>
        <v>Não elegível</v>
      </c>
      <c r="CV970" s="17">
        <f>IFERROR(VLOOKUP($BW970,'PAINEL E TARGET'!$G$1:$Q$99,6,0),0)</f>
        <v>0.2</v>
      </c>
      <c r="CW970" s="17">
        <f>VLOOKUP(CU970,'PAINEL E TARGET'!$S$10:$U$19,3,0)</f>
        <v>0</v>
      </c>
      <c r="CX970" s="16">
        <f t="shared" si="570"/>
        <v>0</v>
      </c>
      <c r="CY970" s="17">
        <f t="shared" si="556"/>
        <v>0.94699999999999995</v>
      </c>
      <c r="CZ970" s="33" t="str">
        <f>IF(CY970&gt;='PAINEL E TARGET'!$T$11,'PAINEL E TARGET'!$S$11,
IF(CY970&gt;='PAINEL E TARGET'!$T$12,'PAINEL E TARGET'!$S$12,
IF(CY970&gt;='PAINEL E TARGET'!$T$13,'PAINEL E TARGET'!$S$13,
IF(CY970&gt;='PAINEL E TARGET'!$T$14,'PAINEL E TARGET'!$S$14,
IF(CY970&gt;='PAINEL E TARGET'!$T$15,'PAINEL E TARGET'!$S$15,
IF(CY970&gt;='PAINEL E TARGET'!$T$16,'PAINEL E TARGET'!$S$16,
IF(CY970&gt;='PAINEL E TARGET'!$T$17,'PAINEL E TARGET'!$S$17,
IF(CY970&gt;='PAINEL E TARGET'!$T$18,'PAINEL E TARGET'!$S$18,'PAINEL E TARGET'!$S$19))))))))</f>
        <v>1. Fx de 90% a 99,9%</v>
      </c>
      <c r="DA970" s="17">
        <f>IFERROR(VLOOKUP($BW970,'PAINEL E TARGET'!$G$1:$Q$99,7,0),0)</f>
        <v>0.15</v>
      </c>
      <c r="DB970" s="17">
        <f>VLOOKUP(CZ970,'PAINEL E TARGET'!$S$10:$U$19,3,0)</f>
        <v>0.5</v>
      </c>
      <c r="DC970" s="16">
        <f t="shared" si="571"/>
        <v>123.75</v>
      </c>
      <c r="DD970" s="17">
        <f t="shared" si="557"/>
        <v>0.85299999999999998</v>
      </c>
      <c r="DE970" s="33" t="str">
        <f>IF(DD970&gt;='PAINEL E TARGET'!$T$11,'PAINEL E TARGET'!$S$11,
IF(DD970&gt;='PAINEL E TARGET'!$T$12,'PAINEL E TARGET'!$S$12,
IF(DD970&gt;='PAINEL E TARGET'!$T$13,'PAINEL E TARGET'!$S$13,
IF(DD970&gt;='PAINEL E TARGET'!$T$14,'PAINEL E TARGET'!$S$14,
IF(DD970&gt;='PAINEL E TARGET'!$T$15,'PAINEL E TARGET'!$S$15,
IF(DD970&gt;='PAINEL E TARGET'!$T$16,'PAINEL E TARGET'!$S$16,
IF(DD970&gt;='PAINEL E TARGET'!$T$17,'PAINEL E TARGET'!$S$17,
IF(DD970&gt;='PAINEL E TARGET'!$T$18,'PAINEL E TARGET'!$S$18,'PAINEL E TARGET'!$S$19))))))))</f>
        <v>Não elegível</v>
      </c>
      <c r="DF970" s="17">
        <f>IFERROR(VLOOKUP($BW970,'PAINEL E TARGET'!$G$1:$Q$99,8,0),0)</f>
        <v>0.1</v>
      </c>
      <c r="DG970" s="17">
        <f>VLOOKUP(DE970,'PAINEL E TARGET'!$S$10:$U$19,3,0)</f>
        <v>0</v>
      </c>
      <c r="DH970" s="16">
        <f t="shared" si="572"/>
        <v>0</v>
      </c>
      <c r="DI970" s="17">
        <f t="shared" si="558"/>
        <v>1.071</v>
      </c>
      <c r="DJ970" s="33" t="str">
        <f>IF(DI970&gt;='PAINEL E TARGET'!$T$11,'PAINEL E TARGET'!$S$11,
IF(DI970&gt;='PAINEL E TARGET'!$T$12,'PAINEL E TARGET'!$S$12,
IF(DI970&gt;='PAINEL E TARGET'!$T$13,'PAINEL E TARGET'!$S$13,
IF(DI970&gt;='PAINEL E TARGET'!$T$14,'PAINEL E TARGET'!$S$14,
IF(DI970&gt;='PAINEL E TARGET'!$T$15,'PAINEL E TARGET'!$S$15,
IF(DI970&gt;='PAINEL E TARGET'!$T$16,'PAINEL E TARGET'!$S$16,
IF(DI970&gt;='PAINEL E TARGET'!$T$17,'PAINEL E TARGET'!$S$17,
IF(DI970&gt;='PAINEL E TARGET'!$T$18,'PAINEL E TARGET'!$S$18,'PAINEL E TARGET'!$S$19))))))))</f>
        <v>3. Fx de 105% a 109,9%</v>
      </c>
      <c r="DK970" s="17">
        <f>IFERROR(VLOOKUP($BW970,'PAINEL E TARGET'!$G$1:$Q$99,9,0),0)</f>
        <v>0.05</v>
      </c>
      <c r="DL970" s="17">
        <f>VLOOKUP(DJ970,'PAINEL E TARGET'!$S$10:$U$19,3,0)</f>
        <v>1.1000000000000001</v>
      </c>
      <c r="DM970" s="16">
        <f t="shared" si="573"/>
        <v>90.750000000000014</v>
      </c>
      <c r="DN970" s="17">
        <f t="shared" si="559"/>
        <v>0.45400000000000001</v>
      </c>
      <c r="DO970" s="33" t="str">
        <f>IF(DN970&gt;='PAINEL E TARGET'!$T$11,'PAINEL E TARGET'!$S$11,
IF(DN970&gt;='PAINEL E TARGET'!$T$12,'PAINEL E TARGET'!$S$12,
IF(DN970&gt;='PAINEL E TARGET'!$T$13,'PAINEL E TARGET'!$S$13,
IF(DN970&gt;='PAINEL E TARGET'!$T$14,'PAINEL E TARGET'!$S$14,
IF(DN970&gt;='PAINEL E TARGET'!$T$15,'PAINEL E TARGET'!$S$15,
IF(DN970&gt;='PAINEL E TARGET'!$T$16,'PAINEL E TARGET'!$S$16,
IF(DN970&gt;='PAINEL E TARGET'!$T$17,'PAINEL E TARGET'!$S$17,
IF(DN970&gt;='PAINEL E TARGET'!$T$18,'PAINEL E TARGET'!$S$18,'PAINEL E TARGET'!$S$19))))))))</f>
        <v>Não elegível</v>
      </c>
      <c r="DP970" s="17">
        <f>IFERROR(VLOOKUP($BW970,'PAINEL E TARGET'!$G$1:$Q$99,10,0),0)</f>
        <v>0</v>
      </c>
      <c r="DQ970" s="17">
        <f>VLOOKUP(DO970,'PAINEL E TARGET'!$S$10:$U$19,3,0)</f>
        <v>0</v>
      </c>
      <c r="DR970" s="16">
        <f t="shared" si="574"/>
        <v>0</v>
      </c>
      <c r="DS970" s="17">
        <f t="shared" si="560"/>
        <v>0.93799999999999994</v>
      </c>
      <c r="DT970" s="16">
        <f>IF(DS970&gt;=1,VLOOKUP(BO970,'PAINEL E TARGET'!$S$1:$W$8,5,0),0)</f>
        <v>0</v>
      </c>
      <c r="DU970" s="16">
        <f t="shared" si="575"/>
        <v>214.5</v>
      </c>
    </row>
    <row r="971" spans="2:125" s="32" customFormat="1" x14ac:dyDescent="0.2">
      <c r="B971" s="44">
        <v>43541</v>
      </c>
      <c r="C971" s="65">
        <v>2054</v>
      </c>
      <c r="D971" s="66" t="s">
        <v>1037</v>
      </c>
      <c r="E971" s="65">
        <v>415</v>
      </c>
      <c r="F971" s="65" t="s">
        <v>1020</v>
      </c>
      <c r="G971" s="67">
        <v>892851.75067866198</v>
      </c>
      <c r="H971" s="67">
        <v>462893.38108599221</v>
      </c>
      <c r="I971" s="67">
        <v>428685.31</v>
      </c>
      <c r="J971" s="68">
        <v>0.92609945943548211</v>
      </c>
      <c r="K971" s="67">
        <v>69184.739133835392</v>
      </c>
      <c r="L971" s="67">
        <v>381756.8018528765</v>
      </c>
      <c r="M971" s="67">
        <v>51979.95</v>
      </c>
      <c r="N971" s="67">
        <v>370988.76</v>
      </c>
      <c r="O971" s="67">
        <v>870223.99186795054</v>
      </c>
      <c r="P971" s="67" t="s">
        <v>1082</v>
      </c>
      <c r="Q971" s="67" t="s">
        <v>1082</v>
      </c>
      <c r="R971" s="67">
        <v>0</v>
      </c>
      <c r="S971" s="67">
        <v>3798</v>
      </c>
      <c r="T971" s="68">
        <v>0.11442301342896345</v>
      </c>
      <c r="U971" s="68">
        <v>0.11875757901807915</v>
      </c>
      <c r="V971" s="68">
        <v>1.0378819387745517</v>
      </c>
      <c r="W971" s="67">
        <v>51598.09</v>
      </c>
      <c r="X971" s="67">
        <v>50230.74</v>
      </c>
      <c r="Y971" s="68">
        <v>0.97349998808095417</v>
      </c>
      <c r="Z971" s="68">
        <v>7.9691349617885293E-2</v>
      </c>
      <c r="AA971" s="68">
        <v>0.13053116860582903</v>
      </c>
      <c r="AB971" s="68">
        <v>1.6379590662188215</v>
      </c>
      <c r="AC971" s="67">
        <v>35936.14</v>
      </c>
      <c r="AD971" s="67">
        <v>55210.6</v>
      </c>
      <c r="AE971" s="68">
        <v>1.5363530974667841</v>
      </c>
      <c r="AF971" s="43">
        <v>80</v>
      </c>
      <c r="AG971" s="43">
        <v>73</v>
      </c>
      <c r="AH971" s="43">
        <v>30</v>
      </c>
      <c r="AI971" s="43">
        <v>26</v>
      </c>
      <c r="AJ971" s="67">
        <v>27336.37</v>
      </c>
      <c r="AK971" s="67">
        <v>28348</v>
      </c>
      <c r="AL971" s="68">
        <v>1.0370067422997276</v>
      </c>
      <c r="AM971" s="67">
        <v>9203.07</v>
      </c>
      <c r="AN971" s="67">
        <v>7310.5</v>
      </c>
      <c r="AO971" s="68">
        <v>0.79435449257693358</v>
      </c>
      <c r="AP971" s="67">
        <v>4753.3099999999995</v>
      </c>
      <c r="AQ971" s="67">
        <v>3589.7</v>
      </c>
      <c r="AR971" s="68">
        <v>0.75520006058935774</v>
      </c>
      <c r="AS971" s="67">
        <v>10305.34</v>
      </c>
      <c r="AT971" s="67">
        <v>10982.539999999999</v>
      </c>
      <c r="AU971" s="68">
        <v>1.0657135038727494</v>
      </c>
      <c r="AV971" s="43">
        <v>716.96</v>
      </c>
      <c r="AW971" s="43">
        <v>584.89</v>
      </c>
      <c r="AX971" s="69">
        <v>0.81579167596518631</v>
      </c>
      <c r="AY971" s="43">
        <v>69184.739133835392</v>
      </c>
      <c r="AZ971" s="43">
        <v>51979.950000000004</v>
      </c>
      <c r="BA971" s="43">
        <v>15471.190952694167</v>
      </c>
      <c r="BB971" s="43">
        <v>15479.730000000001</v>
      </c>
      <c r="BC971" s="43">
        <v>133430.56222196965</v>
      </c>
      <c r="BD971" s="43">
        <v>29877.536059335787</v>
      </c>
      <c r="BE971" s="43">
        <v>100066.31000000001</v>
      </c>
      <c r="BF971" s="43">
        <v>69692.469999999987</v>
      </c>
      <c r="BG971" s="43">
        <v>1385.6799999999998</v>
      </c>
      <c r="BH971" s="43">
        <v>71</v>
      </c>
      <c r="BI971" s="44">
        <v>43173</v>
      </c>
      <c r="BJ971" s="44">
        <v>43541</v>
      </c>
      <c r="BK971" s="44">
        <v>43172</v>
      </c>
      <c r="BL971" s="43">
        <f t="shared" si="561"/>
        <v>432483.31</v>
      </c>
      <c r="BM971" s="43">
        <f t="shared" si="562"/>
        <v>426766.71</v>
      </c>
      <c r="BO971" s="16" t="str">
        <f>IFERROR(VLOOKUP($C971,'PORTE LOJA'!A:B,2,0),"PORTE 1")</f>
        <v>PORTE 2</v>
      </c>
      <c r="BP971" s="16">
        <f>VLOOKUP(BO971,'PAINEL E TARGET'!$S$1:$W$8,3,0)</f>
        <v>1875</v>
      </c>
      <c r="BQ971" s="16">
        <f t="shared" si="540"/>
        <v>1</v>
      </c>
      <c r="BR971" s="16">
        <f t="shared" si="541"/>
        <v>1</v>
      </c>
      <c r="BS971" s="16">
        <f t="shared" si="542"/>
        <v>1</v>
      </c>
      <c r="BT971" s="16">
        <f t="shared" si="543"/>
        <v>1</v>
      </c>
      <c r="BU971" s="16">
        <f t="shared" si="544"/>
        <v>1</v>
      </c>
      <c r="BV971" s="16">
        <f t="shared" si="545"/>
        <v>1</v>
      </c>
      <c r="BW971" s="17" t="str">
        <f t="shared" si="563"/>
        <v>111111</v>
      </c>
      <c r="BY971" s="17">
        <f t="shared" si="546"/>
        <v>0.93400000000000005</v>
      </c>
      <c r="BZ971" s="17">
        <f t="shared" si="547"/>
        <v>0.94599999999999995</v>
      </c>
      <c r="CA971" s="17" t="str">
        <f t="shared" si="564"/>
        <v>Sem Retira</v>
      </c>
      <c r="CB971" s="17">
        <f t="shared" si="565"/>
        <v>0.94599999999999995</v>
      </c>
      <c r="CC971" s="33" t="str">
        <f>IF(CB971&gt;='PAINEL E TARGET'!$T$11,'PAINEL E TARGET'!$S$11,
IF(CB971&gt;='PAINEL E TARGET'!$T$12,'PAINEL E TARGET'!$S$12,
IF(CB971&gt;='PAINEL E TARGET'!$T$13,'PAINEL E TARGET'!$S$13,
IF(CB971&gt;='PAINEL E TARGET'!$T$14,'PAINEL E TARGET'!$S$14,
IF(CB971&gt;='PAINEL E TARGET'!$T$15,'PAINEL E TARGET'!$S$15,
IF(CB971&gt;='PAINEL E TARGET'!$T$16,'PAINEL E TARGET'!$S$16,
IF(CB971&gt;='PAINEL E TARGET'!$T$17,'PAINEL E TARGET'!$S$17,
IF(CB971&gt;='PAINEL E TARGET'!$T$18,'PAINEL E TARGET'!$S$18,'PAINEL E TARGET'!$S$19))))))))</f>
        <v>1. Fx de 90% a 99,9%</v>
      </c>
      <c r="CD971" s="17">
        <f>IFERROR(VLOOKUP($BW971,'PAINEL E TARGET'!$G$1:$Q$99,4,0),0)</f>
        <v>0.25</v>
      </c>
      <c r="CE971" s="17">
        <f>VLOOKUP(CC971,'PAINEL E TARGET'!$S$10:$U$19,3,0)</f>
        <v>0.5</v>
      </c>
      <c r="CF971" s="16">
        <f t="shared" si="566"/>
        <v>234.375</v>
      </c>
      <c r="CG971" s="17">
        <f t="shared" si="548"/>
        <v>1.0369999999999999</v>
      </c>
      <c r="CH971" s="17">
        <f t="shared" si="549"/>
        <v>0.79400000000000004</v>
      </c>
      <c r="CI971" s="17">
        <f t="shared" si="550"/>
        <v>0.755</v>
      </c>
      <c r="CJ971" s="17">
        <f t="shared" si="551"/>
        <v>1.0660000000000001</v>
      </c>
      <c r="CK971" s="17">
        <f t="shared" si="552"/>
        <v>0.81599999999999995</v>
      </c>
      <c r="CL971" s="17">
        <f t="shared" si="553"/>
        <v>0.97299999999999998</v>
      </c>
      <c r="CM971" s="16">
        <f t="shared" si="554"/>
        <v>5</v>
      </c>
      <c r="CN971" s="17" t="str">
        <f t="shared" si="567"/>
        <v>ok</v>
      </c>
      <c r="CO971" s="17">
        <f t="shared" si="568"/>
        <v>0.97299999999999998</v>
      </c>
      <c r="CP971" s="33" t="str">
        <f>IF(CO971&gt;='PAINEL E TARGET'!$T$11,'PAINEL E TARGET'!$S$11,
IF(CO971&gt;='PAINEL E TARGET'!$T$12,'PAINEL E TARGET'!$S$12,
IF(CO971&gt;='PAINEL E TARGET'!$T$13,'PAINEL E TARGET'!$S$13,
IF(CO971&gt;='PAINEL E TARGET'!$T$14,'PAINEL E TARGET'!$S$14,
IF(CO971&gt;='PAINEL E TARGET'!$T$15,'PAINEL E TARGET'!$S$15,
IF(CO971&gt;='PAINEL E TARGET'!$T$16,'PAINEL E TARGET'!$S$16,
IF(CO971&gt;='PAINEL E TARGET'!$T$17,'PAINEL E TARGET'!$S$17,
IF(CO971&gt;='PAINEL E TARGET'!$T$18,'PAINEL E TARGET'!$S$18,'PAINEL E TARGET'!$S$19))))))))</f>
        <v>1. Fx de 90% a 99,9%</v>
      </c>
      <c r="CQ971" s="17">
        <f>IFERROR(VLOOKUP($BW971,'PAINEL E TARGET'!$G$1:$Q$99,5,0),0)</f>
        <v>0.25</v>
      </c>
      <c r="CR971" s="17">
        <f>VLOOKUP(CP971,'PAINEL E TARGET'!$S$10:$U$19,3,0)</f>
        <v>0.5</v>
      </c>
      <c r="CS971" s="16">
        <f t="shared" si="569"/>
        <v>234.375</v>
      </c>
      <c r="CT971" s="17">
        <f t="shared" si="555"/>
        <v>1.536</v>
      </c>
      <c r="CU971" s="33" t="str">
        <f>IF(CT971&gt;='PAINEL E TARGET'!$T$11,'PAINEL E TARGET'!$S$11,
IF(CT971&gt;='PAINEL E TARGET'!$T$12,'PAINEL E TARGET'!$S$12,
IF(CT971&gt;='PAINEL E TARGET'!$T$13,'PAINEL E TARGET'!$S$13,
IF(CT971&gt;='PAINEL E TARGET'!$T$14,'PAINEL E TARGET'!$S$14,
IF(CT971&gt;='PAINEL E TARGET'!$T$15,'PAINEL E TARGET'!$S$15,
IF(CT971&gt;='PAINEL E TARGET'!$T$16,'PAINEL E TARGET'!$S$16,
IF(CT971&gt;='PAINEL E TARGET'!$T$17,'PAINEL E TARGET'!$S$17,
IF(CT971&gt;='PAINEL E TARGET'!$T$18,'PAINEL E TARGET'!$S$18,'PAINEL E TARGET'!$S$19))))))))</f>
        <v>8. Fx de 130% ou mais</v>
      </c>
      <c r="CV971" s="17">
        <f>IFERROR(VLOOKUP($BW971,'PAINEL E TARGET'!$G$1:$Q$99,6,0),0)</f>
        <v>0.2</v>
      </c>
      <c r="CW971" s="17">
        <f>VLOOKUP(CU971,'PAINEL E TARGET'!$S$10:$U$19,3,0)</f>
        <v>1.6</v>
      </c>
      <c r="CX971" s="16">
        <f t="shared" si="570"/>
        <v>600.00000000000011</v>
      </c>
      <c r="CY971" s="17">
        <f t="shared" si="556"/>
        <v>0.751</v>
      </c>
      <c r="CZ971" s="33" t="str">
        <f>IF(CY971&gt;='PAINEL E TARGET'!$T$11,'PAINEL E TARGET'!$S$11,
IF(CY971&gt;='PAINEL E TARGET'!$T$12,'PAINEL E TARGET'!$S$12,
IF(CY971&gt;='PAINEL E TARGET'!$T$13,'PAINEL E TARGET'!$S$13,
IF(CY971&gt;='PAINEL E TARGET'!$T$14,'PAINEL E TARGET'!$S$14,
IF(CY971&gt;='PAINEL E TARGET'!$T$15,'PAINEL E TARGET'!$S$15,
IF(CY971&gt;='PAINEL E TARGET'!$T$16,'PAINEL E TARGET'!$S$16,
IF(CY971&gt;='PAINEL E TARGET'!$T$17,'PAINEL E TARGET'!$S$17,
IF(CY971&gt;='PAINEL E TARGET'!$T$18,'PAINEL E TARGET'!$S$18,'PAINEL E TARGET'!$S$19))))))))</f>
        <v>Não elegível</v>
      </c>
      <c r="DA971" s="17">
        <f>IFERROR(VLOOKUP($BW971,'PAINEL E TARGET'!$G$1:$Q$99,7,0),0)</f>
        <v>0.15</v>
      </c>
      <c r="DB971" s="17">
        <f>VLOOKUP(CZ971,'PAINEL E TARGET'!$S$10:$U$19,3,0)</f>
        <v>0</v>
      </c>
      <c r="DC971" s="16">
        <f t="shared" si="571"/>
        <v>0</v>
      </c>
      <c r="DD971" s="17">
        <f t="shared" si="557"/>
        <v>1.0009999999999999</v>
      </c>
      <c r="DE971" s="33" t="str">
        <f>IF(DD971&gt;='PAINEL E TARGET'!$T$11,'PAINEL E TARGET'!$S$11,
IF(DD971&gt;='PAINEL E TARGET'!$T$12,'PAINEL E TARGET'!$S$12,
IF(DD971&gt;='PAINEL E TARGET'!$T$13,'PAINEL E TARGET'!$S$13,
IF(DD971&gt;='PAINEL E TARGET'!$T$14,'PAINEL E TARGET'!$S$14,
IF(DD971&gt;='PAINEL E TARGET'!$T$15,'PAINEL E TARGET'!$S$15,
IF(DD971&gt;='PAINEL E TARGET'!$T$16,'PAINEL E TARGET'!$S$16,
IF(DD971&gt;='PAINEL E TARGET'!$T$17,'PAINEL E TARGET'!$S$17,
IF(DD971&gt;='PAINEL E TARGET'!$T$18,'PAINEL E TARGET'!$S$18,'PAINEL E TARGET'!$S$19))))))))</f>
        <v>2. Fx de 100% a 104,9%</v>
      </c>
      <c r="DF971" s="17">
        <f>IFERROR(VLOOKUP($BW971,'PAINEL E TARGET'!$G$1:$Q$99,8,0),0)</f>
        <v>0.1</v>
      </c>
      <c r="DG971" s="17">
        <f>VLOOKUP(DE971,'PAINEL E TARGET'!$S$10:$U$19,3,0)</f>
        <v>1</v>
      </c>
      <c r="DH971" s="16">
        <f t="shared" si="572"/>
        <v>187.5</v>
      </c>
      <c r="DI971" s="17">
        <f t="shared" si="558"/>
        <v>0.86699999999999999</v>
      </c>
      <c r="DJ971" s="33" t="str">
        <f>IF(DI971&gt;='PAINEL E TARGET'!$T$11,'PAINEL E TARGET'!$S$11,
IF(DI971&gt;='PAINEL E TARGET'!$T$12,'PAINEL E TARGET'!$S$12,
IF(DI971&gt;='PAINEL E TARGET'!$T$13,'PAINEL E TARGET'!$S$13,
IF(DI971&gt;='PAINEL E TARGET'!$T$14,'PAINEL E TARGET'!$S$14,
IF(DI971&gt;='PAINEL E TARGET'!$T$15,'PAINEL E TARGET'!$S$15,
IF(DI971&gt;='PAINEL E TARGET'!$T$16,'PAINEL E TARGET'!$S$16,
IF(DI971&gt;='PAINEL E TARGET'!$T$17,'PAINEL E TARGET'!$S$17,
IF(DI971&gt;='PAINEL E TARGET'!$T$18,'PAINEL E TARGET'!$S$18,'PAINEL E TARGET'!$S$19))))))))</f>
        <v>Não elegível</v>
      </c>
      <c r="DK971" s="17">
        <f>IFERROR(VLOOKUP($BW971,'PAINEL E TARGET'!$G$1:$Q$99,9,0),0)</f>
        <v>0.05</v>
      </c>
      <c r="DL971" s="17">
        <f>VLOOKUP(DJ971,'PAINEL E TARGET'!$S$10:$U$19,3,0)</f>
        <v>0</v>
      </c>
      <c r="DM971" s="16">
        <f t="shared" si="573"/>
        <v>0</v>
      </c>
      <c r="DN971" s="17">
        <f t="shared" si="559"/>
        <v>0.81599999999999995</v>
      </c>
      <c r="DO971" s="33" t="str">
        <f>IF(DN971&gt;='PAINEL E TARGET'!$T$11,'PAINEL E TARGET'!$S$11,
IF(DN971&gt;='PAINEL E TARGET'!$T$12,'PAINEL E TARGET'!$S$12,
IF(DN971&gt;='PAINEL E TARGET'!$T$13,'PAINEL E TARGET'!$S$13,
IF(DN971&gt;='PAINEL E TARGET'!$T$14,'PAINEL E TARGET'!$S$14,
IF(DN971&gt;='PAINEL E TARGET'!$T$15,'PAINEL E TARGET'!$S$15,
IF(DN971&gt;='PAINEL E TARGET'!$T$16,'PAINEL E TARGET'!$S$16,
IF(DN971&gt;='PAINEL E TARGET'!$T$17,'PAINEL E TARGET'!$S$17,
IF(DN971&gt;='PAINEL E TARGET'!$T$18,'PAINEL E TARGET'!$S$18,'PAINEL E TARGET'!$S$19))))))))</f>
        <v>Não elegível</v>
      </c>
      <c r="DP971" s="17">
        <f>IFERROR(VLOOKUP($BW971,'PAINEL E TARGET'!$G$1:$Q$99,10,0),0)</f>
        <v>0</v>
      </c>
      <c r="DQ971" s="17">
        <f>VLOOKUP(DO971,'PAINEL E TARGET'!$S$10:$U$19,3,0)</f>
        <v>0</v>
      </c>
      <c r="DR971" s="16">
        <f t="shared" si="574"/>
        <v>0</v>
      </c>
      <c r="DS971" s="17">
        <f t="shared" si="560"/>
        <v>0.91300000000000003</v>
      </c>
      <c r="DT971" s="16">
        <f>IF(DS971&gt;=1,VLOOKUP(BO971,'PAINEL E TARGET'!$S$1:$W$8,5,0),0)</f>
        <v>0</v>
      </c>
      <c r="DU971" s="16">
        <f t="shared" si="575"/>
        <v>1256.25</v>
      </c>
    </row>
    <row r="972" spans="2:125" s="32" customFormat="1" x14ac:dyDescent="0.2">
      <c r="B972" s="44">
        <v>43541</v>
      </c>
      <c r="C972" s="65">
        <v>2057</v>
      </c>
      <c r="D972" s="66" t="s">
        <v>1038</v>
      </c>
      <c r="E972" s="65">
        <v>111</v>
      </c>
      <c r="F972" s="65" t="s">
        <v>1018</v>
      </c>
      <c r="G972" s="67">
        <v>483457.28301244351</v>
      </c>
      <c r="H972" s="67">
        <v>254861.13943103637</v>
      </c>
      <c r="I972" s="67">
        <v>164636.92000000001</v>
      </c>
      <c r="J972" s="68">
        <v>0.64598675328668376</v>
      </c>
      <c r="K972" s="67">
        <v>15837.681898839239</v>
      </c>
      <c r="L972" s="67">
        <v>234941.20238070426</v>
      </c>
      <c r="M972" s="67">
        <v>15658.8</v>
      </c>
      <c r="N972" s="67">
        <v>148978.12</v>
      </c>
      <c r="O972" s="67">
        <v>475837.46927977807</v>
      </c>
      <c r="P972" s="67" t="s">
        <v>1082</v>
      </c>
      <c r="Q972" s="67" t="s">
        <v>1082</v>
      </c>
      <c r="R972" s="67">
        <v>0</v>
      </c>
      <c r="S972" s="67">
        <v>0</v>
      </c>
      <c r="T972" s="68">
        <v>9.7646538584578529E-2</v>
      </c>
      <c r="U972" s="68">
        <v>0.13118011439961341</v>
      </c>
      <c r="V972" s="68">
        <v>1.343417967509305</v>
      </c>
      <c r="W972" s="67">
        <v>24487.690000000002</v>
      </c>
      <c r="X972" s="67">
        <v>21597.090000000004</v>
      </c>
      <c r="Y972" s="68">
        <v>0.88195701595373033</v>
      </c>
      <c r="Z972" s="68">
        <v>0.13635765267175404</v>
      </c>
      <c r="AA972" s="68">
        <v>0.23080873961927856</v>
      </c>
      <c r="AB972" s="68">
        <v>1.6926716989980108</v>
      </c>
      <c r="AC972" s="67">
        <v>34195.619999999995</v>
      </c>
      <c r="AD972" s="67">
        <v>37999.64</v>
      </c>
      <c r="AE972" s="68">
        <v>1.1112429018687191</v>
      </c>
      <c r="AF972" s="43">
        <v>80</v>
      </c>
      <c r="AG972" s="43">
        <v>75</v>
      </c>
      <c r="AH972" s="43">
        <v>13</v>
      </c>
      <c r="AI972" s="43">
        <v>10</v>
      </c>
      <c r="AJ972" s="67">
        <v>11489.060000000001</v>
      </c>
      <c r="AK972" s="67">
        <v>12084.6</v>
      </c>
      <c r="AL972" s="68">
        <v>1.051835398196197</v>
      </c>
      <c r="AM972" s="67">
        <v>2738.82</v>
      </c>
      <c r="AN972" s="67">
        <v>2146.4000000000005</v>
      </c>
      <c r="AO972" s="68">
        <v>0.78369516799205508</v>
      </c>
      <c r="AP972" s="67">
        <v>1180.8200000000002</v>
      </c>
      <c r="AQ972" s="67">
        <v>1945.97</v>
      </c>
      <c r="AR972" s="68">
        <v>1.6479819108754932</v>
      </c>
      <c r="AS972" s="67">
        <v>9078.989999999998</v>
      </c>
      <c r="AT972" s="67">
        <v>5420.12</v>
      </c>
      <c r="AU972" s="68">
        <v>0.59699592135248536</v>
      </c>
      <c r="AV972" s="43">
        <v>262.94</v>
      </c>
      <c r="AW972" s="43">
        <v>264.95</v>
      </c>
      <c r="AX972" s="69">
        <v>1.0076443295048301</v>
      </c>
      <c r="AY972" s="43">
        <v>15837.681898839239</v>
      </c>
      <c r="AZ972" s="43">
        <v>15658.8</v>
      </c>
      <c r="BA972" s="43">
        <v>11730.269781043813</v>
      </c>
      <c r="BB972" s="43">
        <v>10577.439999999999</v>
      </c>
      <c r="BC972" s="43">
        <v>30023.671378063074</v>
      </c>
      <c r="BD972" s="43">
        <v>22289.274342293764</v>
      </c>
      <c r="BE972" s="43">
        <v>46812.040000000008</v>
      </c>
      <c r="BF972" s="43">
        <v>65370.37999999999</v>
      </c>
      <c r="BG972" s="43">
        <v>499.86999999999989</v>
      </c>
      <c r="BH972" s="43">
        <v>35</v>
      </c>
      <c r="BI972" s="44">
        <v>43173</v>
      </c>
      <c r="BJ972" s="44">
        <v>43541</v>
      </c>
      <c r="BK972" s="44">
        <v>43172</v>
      </c>
      <c r="BL972" s="43">
        <f t="shared" si="561"/>
        <v>164636.92000000001</v>
      </c>
      <c r="BM972" s="43">
        <f t="shared" si="562"/>
        <v>164636.91999999998</v>
      </c>
      <c r="BO972" s="16" t="str">
        <f>IFERROR(VLOOKUP($C972,'PORTE LOJA'!A:B,2,0),"PORTE 1")</f>
        <v>PORTE 1</v>
      </c>
      <c r="BP972" s="16">
        <f>VLOOKUP(BO972,'PAINEL E TARGET'!$S$1:$W$8,3,0)</f>
        <v>1650</v>
      </c>
      <c r="BQ972" s="16">
        <f t="shared" si="540"/>
        <v>1</v>
      </c>
      <c r="BR972" s="16">
        <f t="shared" si="541"/>
        <v>1</v>
      </c>
      <c r="BS972" s="16">
        <f t="shared" si="542"/>
        <v>1</v>
      </c>
      <c r="BT972" s="16">
        <f t="shared" si="543"/>
        <v>1</v>
      </c>
      <c r="BU972" s="16">
        <f t="shared" si="544"/>
        <v>1</v>
      </c>
      <c r="BV972" s="16">
        <f t="shared" si="545"/>
        <v>1</v>
      </c>
      <c r="BW972" s="17" t="str">
        <f t="shared" si="563"/>
        <v>111111</v>
      </c>
      <c r="BY972" s="17">
        <f t="shared" si="546"/>
        <v>0.64600000000000002</v>
      </c>
      <c r="BZ972" s="17">
        <f t="shared" si="547"/>
        <v>0.65700000000000003</v>
      </c>
      <c r="CA972" s="17" t="str">
        <f t="shared" si="564"/>
        <v>Sem Retira</v>
      </c>
      <c r="CB972" s="17">
        <f t="shared" si="565"/>
        <v>0.65700000000000003</v>
      </c>
      <c r="CC972" s="33" t="str">
        <f>IF(CB972&gt;='PAINEL E TARGET'!$T$11,'PAINEL E TARGET'!$S$11,
IF(CB972&gt;='PAINEL E TARGET'!$T$12,'PAINEL E TARGET'!$S$12,
IF(CB972&gt;='PAINEL E TARGET'!$T$13,'PAINEL E TARGET'!$S$13,
IF(CB972&gt;='PAINEL E TARGET'!$T$14,'PAINEL E TARGET'!$S$14,
IF(CB972&gt;='PAINEL E TARGET'!$T$15,'PAINEL E TARGET'!$S$15,
IF(CB972&gt;='PAINEL E TARGET'!$T$16,'PAINEL E TARGET'!$S$16,
IF(CB972&gt;='PAINEL E TARGET'!$T$17,'PAINEL E TARGET'!$S$17,
IF(CB972&gt;='PAINEL E TARGET'!$T$18,'PAINEL E TARGET'!$S$18,'PAINEL E TARGET'!$S$19))))))))</f>
        <v>Não elegível</v>
      </c>
      <c r="CD972" s="17">
        <f>IFERROR(VLOOKUP($BW972,'PAINEL E TARGET'!$G$1:$Q$99,4,0),0)</f>
        <v>0.25</v>
      </c>
      <c r="CE972" s="17">
        <f>VLOOKUP(CC972,'PAINEL E TARGET'!$S$10:$U$19,3,0)</f>
        <v>0</v>
      </c>
      <c r="CF972" s="16">
        <f t="shared" si="566"/>
        <v>0</v>
      </c>
      <c r="CG972" s="17">
        <f t="shared" si="548"/>
        <v>1.052</v>
      </c>
      <c r="CH972" s="17">
        <f t="shared" si="549"/>
        <v>0.78400000000000003</v>
      </c>
      <c r="CI972" s="17">
        <f t="shared" si="550"/>
        <v>1.6479999999999999</v>
      </c>
      <c r="CJ972" s="17">
        <f t="shared" si="551"/>
        <v>0.59699999999999998</v>
      </c>
      <c r="CK972" s="17">
        <f t="shared" si="552"/>
        <v>1.008</v>
      </c>
      <c r="CL972" s="17">
        <f t="shared" si="553"/>
        <v>0.88200000000000001</v>
      </c>
      <c r="CM972" s="16">
        <f t="shared" si="554"/>
        <v>4</v>
      </c>
      <c r="CN972" s="17" t="str">
        <f t="shared" si="567"/>
        <v>não ok</v>
      </c>
      <c r="CO972" s="17">
        <f t="shared" si="568"/>
        <v>0</v>
      </c>
      <c r="CP972" s="33" t="str">
        <f>IF(CO972&gt;='PAINEL E TARGET'!$T$11,'PAINEL E TARGET'!$S$11,
IF(CO972&gt;='PAINEL E TARGET'!$T$12,'PAINEL E TARGET'!$S$12,
IF(CO972&gt;='PAINEL E TARGET'!$T$13,'PAINEL E TARGET'!$S$13,
IF(CO972&gt;='PAINEL E TARGET'!$T$14,'PAINEL E TARGET'!$S$14,
IF(CO972&gt;='PAINEL E TARGET'!$T$15,'PAINEL E TARGET'!$S$15,
IF(CO972&gt;='PAINEL E TARGET'!$T$16,'PAINEL E TARGET'!$S$16,
IF(CO972&gt;='PAINEL E TARGET'!$T$17,'PAINEL E TARGET'!$S$17,
IF(CO972&gt;='PAINEL E TARGET'!$T$18,'PAINEL E TARGET'!$S$18,'PAINEL E TARGET'!$S$19))))))))</f>
        <v>Não elegível</v>
      </c>
      <c r="CQ972" s="17">
        <f>IFERROR(VLOOKUP($BW972,'PAINEL E TARGET'!$G$1:$Q$99,5,0),0)</f>
        <v>0.25</v>
      </c>
      <c r="CR972" s="17">
        <f>VLOOKUP(CP972,'PAINEL E TARGET'!$S$10:$U$19,3,0)</f>
        <v>0</v>
      </c>
      <c r="CS972" s="16">
        <f t="shared" si="569"/>
        <v>0</v>
      </c>
      <c r="CT972" s="17">
        <f t="shared" si="555"/>
        <v>1.111</v>
      </c>
      <c r="CU972" s="33" t="str">
        <f>IF(CT972&gt;='PAINEL E TARGET'!$T$11,'PAINEL E TARGET'!$S$11,
IF(CT972&gt;='PAINEL E TARGET'!$T$12,'PAINEL E TARGET'!$S$12,
IF(CT972&gt;='PAINEL E TARGET'!$T$13,'PAINEL E TARGET'!$S$13,
IF(CT972&gt;='PAINEL E TARGET'!$T$14,'PAINEL E TARGET'!$S$14,
IF(CT972&gt;='PAINEL E TARGET'!$T$15,'PAINEL E TARGET'!$S$15,
IF(CT972&gt;='PAINEL E TARGET'!$T$16,'PAINEL E TARGET'!$S$16,
IF(CT972&gt;='PAINEL E TARGET'!$T$17,'PAINEL E TARGET'!$S$17,
IF(CT972&gt;='PAINEL E TARGET'!$T$18,'PAINEL E TARGET'!$S$18,'PAINEL E TARGET'!$S$19))))))))</f>
        <v>4. Fx de 110% a 114,9%</v>
      </c>
      <c r="CV972" s="17">
        <f>IFERROR(VLOOKUP($BW972,'PAINEL E TARGET'!$G$1:$Q$99,6,0),0)</f>
        <v>0.2</v>
      </c>
      <c r="CW972" s="17">
        <f>VLOOKUP(CU972,'PAINEL E TARGET'!$S$10:$U$19,3,0)</f>
        <v>1.2</v>
      </c>
      <c r="CX972" s="16">
        <f t="shared" si="570"/>
        <v>396</v>
      </c>
      <c r="CY972" s="17">
        <f t="shared" si="556"/>
        <v>0.98899999999999999</v>
      </c>
      <c r="CZ972" s="33" t="str">
        <f>IF(CY972&gt;='PAINEL E TARGET'!$T$11,'PAINEL E TARGET'!$S$11,
IF(CY972&gt;='PAINEL E TARGET'!$T$12,'PAINEL E TARGET'!$S$12,
IF(CY972&gt;='PAINEL E TARGET'!$T$13,'PAINEL E TARGET'!$S$13,
IF(CY972&gt;='PAINEL E TARGET'!$T$14,'PAINEL E TARGET'!$S$14,
IF(CY972&gt;='PAINEL E TARGET'!$T$15,'PAINEL E TARGET'!$S$15,
IF(CY972&gt;='PAINEL E TARGET'!$T$16,'PAINEL E TARGET'!$S$16,
IF(CY972&gt;='PAINEL E TARGET'!$T$17,'PAINEL E TARGET'!$S$17,
IF(CY972&gt;='PAINEL E TARGET'!$T$18,'PAINEL E TARGET'!$S$18,'PAINEL E TARGET'!$S$19))))))))</f>
        <v>1. Fx de 90% a 99,9%</v>
      </c>
      <c r="DA972" s="17">
        <f>IFERROR(VLOOKUP($BW972,'PAINEL E TARGET'!$G$1:$Q$99,7,0),0)</f>
        <v>0.15</v>
      </c>
      <c r="DB972" s="17">
        <f>VLOOKUP(CZ972,'PAINEL E TARGET'!$S$10:$U$19,3,0)</f>
        <v>0.5</v>
      </c>
      <c r="DC972" s="16">
        <f t="shared" si="571"/>
        <v>123.75</v>
      </c>
      <c r="DD972" s="17">
        <f t="shared" si="557"/>
        <v>0.90200000000000002</v>
      </c>
      <c r="DE972" s="33" t="str">
        <f>IF(DD972&gt;='PAINEL E TARGET'!$T$11,'PAINEL E TARGET'!$S$11,
IF(DD972&gt;='PAINEL E TARGET'!$T$12,'PAINEL E TARGET'!$S$12,
IF(DD972&gt;='PAINEL E TARGET'!$T$13,'PAINEL E TARGET'!$S$13,
IF(DD972&gt;='PAINEL E TARGET'!$T$14,'PAINEL E TARGET'!$S$14,
IF(DD972&gt;='PAINEL E TARGET'!$T$15,'PAINEL E TARGET'!$S$15,
IF(DD972&gt;='PAINEL E TARGET'!$T$16,'PAINEL E TARGET'!$S$16,
IF(DD972&gt;='PAINEL E TARGET'!$T$17,'PAINEL E TARGET'!$S$17,
IF(DD972&gt;='PAINEL E TARGET'!$T$18,'PAINEL E TARGET'!$S$18,'PAINEL E TARGET'!$S$19))))))))</f>
        <v>1. Fx de 90% a 99,9%</v>
      </c>
      <c r="DF972" s="17">
        <f>IFERROR(VLOOKUP($BW972,'PAINEL E TARGET'!$G$1:$Q$99,8,0),0)</f>
        <v>0.1</v>
      </c>
      <c r="DG972" s="17">
        <f>VLOOKUP(DE972,'PAINEL E TARGET'!$S$10:$U$19,3,0)</f>
        <v>0.5</v>
      </c>
      <c r="DH972" s="16">
        <f t="shared" si="572"/>
        <v>82.5</v>
      </c>
      <c r="DI972" s="17">
        <f t="shared" si="558"/>
        <v>0.76900000000000002</v>
      </c>
      <c r="DJ972" s="33" t="str">
        <f>IF(DI972&gt;='PAINEL E TARGET'!$T$11,'PAINEL E TARGET'!$S$11,
IF(DI972&gt;='PAINEL E TARGET'!$T$12,'PAINEL E TARGET'!$S$12,
IF(DI972&gt;='PAINEL E TARGET'!$T$13,'PAINEL E TARGET'!$S$13,
IF(DI972&gt;='PAINEL E TARGET'!$T$14,'PAINEL E TARGET'!$S$14,
IF(DI972&gt;='PAINEL E TARGET'!$T$15,'PAINEL E TARGET'!$S$15,
IF(DI972&gt;='PAINEL E TARGET'!$T$16,'PAINEL E TARGET'!$S$16,
IF(DI972&gt;='PAINEL E TARGET'!$T$17,'PAINEL E TARGET'!$S$17,
IF(DI972&gt;='PAINEL E TARGET'!$T$18,'PAINEL E TARGET'!$S$18,'PAINEL E TARGET'!$S$19))))))))</f>
        <v>Não elegível</v>
      </c>
      <c r="DK972" s="17">
        <f>IFERROR(VLOOKUP($BW972,'PAINEL E TARGET'!$G$1:$Q$99,9,0),0)</f>
        <v>0.05</v>
      </c>
      <c r="DL972" s="17">
        <f>VLOOKUP(DJ972,'PAINEL E TARGET'!$S$10:$U$19,3,0)</f>
        <v>0</v>
      </c>
      <c r="DM972" s="16">
        <f t="shared" si="573"/>
        <v>0</v>
      </c>
      <c r="DN972" s="17">
        <f t="shared" si="559"/>
        <v>1.008</v>
      </c>
      <c r="DO972" s="33" t="str">
        <f>IF(DN972&gt;='PAINEL E TARGET'!$T$11,'PAINEL E TARGET'!$S$11,
IF(DN972&gt;='PAINEL E TARGET'!$T$12,'PAINEL E TARGET'!$S$12,
IF(DN972&gt;='PAINEL E TARGET'!$T$13,'PAINEL E TARGET'!$S$13,
IF(DN972&gt;='PAINEL E TARGET'!$T$14,'PAINEL E TARGET'!$S$14,
IF(DN972&gt;='PAINEL E TARGET'!$T$15,'PAINEL E TARGET'!$S$15,
IF(DN972&gt;='PAINEL E TARGET'!$T$16,'PAINEL E TARGET'!$S$16,
IF(DN972&gt;='PAINEL E TARGET'!$T$17,'PAINEL E TARGET'!$S$17,
IF(DN972&gt;='PAINEL E TARGET'!$T$18,'PAINEL E TARGET'!$S$18,'PAINEL E TARGET'!$S$19))))))))</f>
        <v>2. Fx de 100% a 104,9%</v>
      </c>
      <c r="DP972" s="17">
        <f>IFERROR(VLOOKUP($BW972,'PAINEL E TARGET'!$G$1:$Q$99,10,0),0)</f>
        <v>0</v>
      </c>
      <c r="DQ972" s="17">
        <f>VLOOKUP(DO972,'PAINEL E TARGET'!$S$10:$U$19,3,0)</f>
        <v>1</v>
      </c>
      <c r="DR972" s="16">
        <f t="shared" si="574"/>
        <v>0</v>
      </c>
      <c r="DS972" s="17">
        <f t="shared" si="560"/>
        <v>0.93799999999999994</v>
      </c>
      <c r="DT972" s="16">
        <f>IF(DS972&gt;=1,VLOOKUP(BO972,'PAINEL E TARGET'!$S$1:$W$8,5,0),0)</f>
        <v>0</v>
      </c>
      <c r="DU972" s="16">
        <f t="shared" si="575"/>
        <v>602.25</v>
      </c>
    </row>
    <row r="973" spans="2:125" s="32" customFormat="1" x14ac:dyDescent="0.2">
      <c r="B973" s="44">
        <v>43541</v>
      </c>
      <c r="C973" s="65">
        <v>2058</v>
      </c>
      <c r="D973" s="66" t="s">
        <v>1233</v>
      </c>
      <c r="E973" s="65">
        <v>111</v>
      </c>
      <c r="F973" s="65" t="s">
        <v>1018</v>
      </c>
      <c r="G973" s="67">
        <v>812251.99999999988</v>
      </c>
      <c r="H973" s="67">
        <v>467516.38048635249</v>
      </c>
      <c r="I973" s="67">
        <v>370717.88</v>
      </c>
      <c r="J973" s="68">
        <v>0.79295163864493046</v>
      </c>
      <c r="K973" s="67">
        <v>32152.336385333278</v>
      </c>
      <c r="L973" s="67">
        <v>435364.04410101945</v>
      </c>
      <c r="M973" s="67">
        <v>22964.41</v>
      </c>
      <c r="N973" s="67">
        <v>347753.47</v>
      </c>
      <c r="O973" s="67">
        <v>812251.99999999988</v>
      </c>
      <c r="P973" s="67" t="s">
        <v>1082</v>
      </c>
      <c r="Q973" s="67" t="s">
        <v>1082</v>
      </c>
      <c r="R973" s="67">
        <v>0</v>
      </c>
      <c r="S973" s="67">
        <v>0</v>
      </c>
      <c r="T973" s="68">
        <v>9.1438742650104668E-2</v>
      </c>
      <c r="U973" s="68">
        <v>4.2234137722194573E-2</v>
      </c>
      <c r="V973" s="68">
        <v>0.46188449773205875</v>
      </c>
      <c r="W973" s="67">
        <v>42749.11</v>
      </c>
      <c r="X973" s="67">
        <v>15656.95</v>
      </c>
      <c r="Y973" s="68">
        <v>0.36625206934132665</v>
      </c>
      <c r="Z973" s="68">
        <v>0</v>
      </c>
      <c r="AA973" s="68">
        <v>6.7139653474496561E-2</v>
      </c>
      <c r="AB973" s="68">
        <v>0</v>
      </c>
      <c r="AC973" s="67">
        <v>0</v>
      </c>
      <c r="AD973" s="67">
        <v>24889.87</v>
      </c>
      <c r="AE973" s="68" t="s">
        <v>1082</v>
      </c>
      <c r="AF973" s="43">
        <v>80</v>
      </c>
      <c r="AG973" s="43">
        <v>0</v>
      </c>
      <c r="AH973" s="43">
        <v>0</v>
      </c>
      <c r="AI973" s="43">
        <v>0</v>
      </c>
      <c r="AJ973" s="67">
        <v>26290.269999999997</v>
      </c>
      <c r="AK973" s="67">
        <v>9717.5</v>
      </c>
      <c r="AL973" s="68">
        <v>0.36962343863338037</v>
      </c>
      <c r="AM973" s="67">
        <v>4312.55</v>
      </c>
      <c r="AN973" s="67">
        <v>498.69999999999993</v>
      </c>
      <c r="AO973" s="68">
        <v>0.11563923896534531</v>
      </c>
      <c r="AP973" s="67">
        <v>2177.17</v>
      </c>
      <c r="AQ973" s="67">
        <v>1277.9000000000001</v>
      </c>
      <c r="AR973" s="68">
        <v>0.58695462458145209</v>
      </c>
      <c r="AS973" s="67">
        <v>9969.1200000000008</v>
      </c>
      <c r="AT973" s="67">
        <v>4162.8500000000004</v>
      </c>
      <c r="AU973" s="68">
        <v>0.41757446996324649</v>
      </c>
      <c r="AV973" s="43">
        <v>0</v>
      </c>
      <c r="AW973" s="43">
        <v>0</v>
      </c>
      <c r="AX973" s="69">
        <v>0</v>
      </c>
      <c r="AY973" s="43">
        <v>32152.336385333278</v>
      </c>
      <c r="AZ973" s="43">
        <v>22964.41</v>
      </c>
      <c r="BA973" s="43">
        <v>23481.103572664779</v>
      </c>
      <c r="BB973" s="43">
        <v>40131.350000000006</v>
      </c>
      <c r="BC973" s="43">
        <v>55860.715525072563</v>
      </c>
      <c r="BD973" s="43">
        <v>40795.518906231926</v>
      </c>
      <c r="BE973" s="43">
        <v>74608.149999999994</v>
      </c>
      <c r="BF973" s="43">
        <v>0</v>
      </c>
      <c r="BG973" s="43">
        <v>0</v>
      </c>
      <c r="BH973" s="43">
        <v>0</v>
      </c>
      <c r="BI973" s="44">
        <v>43173</v>
      </c>
      <c r="BJ973" s="44">
        <v>43541</v>
      </c>
      <c r="BK973" s="44">
        <v>43172</v>
      </c>
      <c r="BL973" s="43">
        <f t="shared" si="561"/>
        <v>370717.88</v>
      </c>
      <c r="BM973" s="43">
        <f t="shared" si="562"/>
        <v>370717.87999999995</v>
      </c>
      <c r="BO973" s="16" t="str">
        <f>IFERROR(VLOOKUP($C973,'PORTE LOJA'!A:B,2,0),"PORTE 1")</f>
        <v>PORTE 1</v>
      </c>
      <c r="BP973" s="16">
        <f>VLOOKUP(BO973,'PAINEL E TARGET'!$S$1:$W$8,3,0)</f>
        <v>1650</v>
      </c>
      <c r="BQ973" s="16">
        <f t="shared" si="540"/>
        <v>1</v>
      </c>
      <c r="BR973" s="16">
        <f t="shared" si="541"/>
        <v>1</v>
      </c>
      <c r="BS973" s="16">
        <f t="shared" si="542"/>
        <v>0</v>
      </c>
      <c r="BT973" s="16">
        <f t="shared" si="543"/>
        <v>1</v>
      </c>
      <c r="BU973" s="16">
        <f t="shared" si="544"/>
        <v>1</v>
      </c>
      <c r="BV973" s="16">
        <f t="shared" si="545"/>
        <v>0</v>
      </c>
      <c r="BW973" s="17" t="str">
        <f t="shared" si="563"/>
        <v>110110</v>
      </c>
      <c r="BY973" s="17">
        <f t="shared" si="546"/>
        <v>0.79300000000000004</v>
      </c>
      <c r="BZ973" s="17">
        <f t="shared" si="547"/>
        <v>0.79300000000000004</v>
      </c>
      <c r="CA973" s="17" t="str">
        <f t="shared" si="564"/>
        <v>Com Retira</v>
      </c>
      <c r="CB973" s="17">
        <f t="shared" si="565"/>
        <v>0.79300000000000004</v>
      </c>
      <c r="CC973" s="33" t="str">
        <f>IF(CB973&gt;='PAINEL E TARGET'!$T$11,'PAINEL E TARGET'!$S$11,
IF(CB973&gt;='PAINEL E TARGET'!$T$12,'PAINEL E TARGET'!$S$12,
IF(CB973&gt;='PAINEL E TARGET'!$T$13,'PAINEL E TARGET'!$S$13,
IF(CB973&gt;='PAINEL E TARGET'!$T$14,'PAINEL E TARGET'!$S$14,
IF(CB973&gt;='PAINEL E TARGET'!$T$15,'PAINEL E TARGET'!$S$15,
IF(CB973&gt;='PAINEL E TARGET'!$T$16,'PAINEL E TARGET'!$S$16,
IF(CB973&gt;='PAINEL E TARGET'!$T$17,'PAINEL E TARGET'!$S$17,
IF(CB973&gt;='PAINEL E TARGET'!$T$18,'PAINEL E TARGET'!$S$18,'PAINEL E TARGET'!$S$19))))))))</f>
        <v>Não elegível</v>
      </c>
      <c r="CD973" s="17">
        <f>IFERROR(VLOOKUP($BW973,'PAINEL E TARGET'!$G$1:$Q$99,4,0),0)</f>
        <v>0.35</v>
      </c>
      <c r="CE973" s="17">
        <f>VLOOKUP(CC973,'PAINEL E TARGET'!$S$10:$U$19,3,0)</f>
        <v>0</v>
      </c>
      <c r="CF973" s="16">
        <f t="shared" si="566"/>
        <v>0</v>
      </c>
      <c r="CG973" s="17">
        <f t="shared" si="548"/>
        <v>0.37</v>
      </c>
      <c r="CH973" s="17">
        <f t="shared" si="549"/>
        <v>0.11600000000000001</v>
      </c>
      <c r="CI973" s="17">
        <f t="shared" si="550"/>
        <v>0.58699999999999997</v>
      </c>
      <c r="CJ973" s="17">
        <f t="shared" si="551"/>
        <v>0.41799999999999998</v>
      </c>
      <c r="CK973" s="17" t="str">
        <f t="shared" si="552"/>
        <v>sem meta</v>
      </c>
      <c r="CL973" s="17">
        <f t="shared" si="553"/>
        <v>0.36599999999999999</v>
      </c>
      <c r="CM973" s="16">
        <f t="shared" si="554"/>
        <v>1</v>
      </c>
      <c r="CN973" s="17" t="str">
        <f t="shared" si="567"/>
        <v>não ok</v>
      </c>
      <c r="CO973" s="17">
        <f t="shared" si="568"/>
        <v>0</v>
      </c>
      <c r="CP973" s="33" t="str">
        <f>IF(CO973&gt;='PAINEL E TARGET'!$T$11,'PAINEL E TARGET'!$S$11,
IF(CO973&gt;='PAINEL E TARGET'!$T$12,'PAINEL E TARGET'!$S$12,
IF(CO973&gt;='PAINEL E TARGET'!$T$13,'PAINEL E TARGET'!$S$13,
IF(CO973&gt;='PAINEL E TARGET'!$T$14,'PAINEL E TARGET'!$S$14,
IF(CO973&gt;='PAINEL E TARGET'!$T$15,'PAINEL E TARGET'!$S$15,
IF(CO973&gt;='PAINEL E TARGET'!$T$16,'PAINEL E TARGET'!$S$16,
IF(CO973&gt;='PAINEL E TARGET'!$T$17,'PAINEL E TARGET'!$S$17,
IF(CO973&gt;='PAINEL E TARGET'!$T$18,'PAINEL E TARGET'!$S$18,'PAINEL E TARGET'!$S$19))))))))</f>
        <v>Não elegível</v>
      </c>
      <c r="CQ973" s="17">
        <f>IFERROR(VLOOKUP($BW973,'PAINEL E TARGET'!$G$1:$Q$99,5,0),0)</f>
        <v>0.4</v>
      </c>
      <c r="CR973" s="17">
        <f>VLOOKUP(CP973,'PAINEL E TARGET'!$S$10:$U$19,3,0)</f>
        <v>0</v>
      </c>
      <c r="CS973" s="16">
        <f t="shared" si="569"/>
        <v>0</v>
      </c>
      <c r="CT973" s="17">
        <f t="shared" si="555"/>
        <v>0</v>
      </c>
      <c r="CU973" s="33" t="str">
        <f>IF(CT973&gt;='PAINEL E TARGET'!$T$11,'PAINEL E TARGET'!$S$11,
IF(CT973&gt;='PAINEL E TARGET'!$T$12,'PAINEL E TARGET'!$S$12,
IF(CT973&gt;='PAINEL E TARGET'!$T$13,'PAINEL E TARGET'!$S$13,
IF(CT973&gt;='PAINEL E TARGET'!$T$14,'PAINEL E TARGET'!$S$14,
IF(CT973&gt;='PAINEL E TARGET'!$T$15,'PAINEL E TARGET'!$S$15,
IF(CT973&gt;='PAINEL E TARGET'!$T$16,'PAINEL E TARGET'!$S$16,
IF(CT973&gt;='PAINEL E TARGET'!$T$17,'PAINEL E TARGET'!$S$17,
IF(CT973&gt;='PAINEL E TARGET'!$T$18,'PAINEL E TARGET'!$S$18,'PAINEL E TARGET'!$S$19))))))))</f>
        <v>Não elegível</v>
      </c>
      <c r="CV973" s="17">
        <f>IFERROR(VLOOKUP($BW973,'PAINEL E TARGET'!$G$1:$Q$99,6,0),0)</f>
        <v>0</v>
      </c>
      <c r="CW973" s="17">
        <f>VLOOKUP(CU973,'PAINEL E TARGET'!$S$10:$U$19,3,0)</f>
        <v>0</v>
      </c>
      <c r="CX973" s="16">
        <f t="shared" si="570"/>
        <v>0</v>
      </c>
      <c r="CY973" s="17">
        <f t="shared" si="556"/>
        <v>0.71399999999999997</v>
      </c>
      <c r="CZ973" s="33" t="str">
        <f>IF(CY973&gt;='PAINEL E TARGET'!$T$11,'PAINEL E TARGET'!$S$11,
IF(CY973&gt;='PAINEL E TARGET'!$T$12,'PAINEL E TARGET'!$S$12,
IF(CY973&gt;='PAINEL E TARGET'!$T$13,'PAINEL E TARGET'!$S$13,
IF(CY973&gt;='PAINEL E TARGET'!$T$14,'PAINEL E TARGET'!$S$14,
IF(CY973&gt;='PAINEL E TARGET'!$T$15,'PAINEL E TARGET'!$S$15,
IF(CY973&gt;='PAINEL E TARGET'!$T$16,'PAINEL E TARGET'!$S$16,
IF(CY973&gt;='PAINEL E TARGET'!$T$17,'PAINEL E TARGET'!$S$17,
IF(CY973&gt;='PAINEL E TARGET'!$T$18,'PAINEL E TARGET'!$S$18,'PAINEL E TARGET'!$S$19))))))))</f>
        <v>Não elegível</v>
      </c>
      <c r="DA973" s="17">
        <f>IFERROR(VLOOKUP($BW973,'PAINEL E TARGET'!$G$1:$Q$99,7,0),0)</f>
        <v>0.15</v>
      </c>
      <c r="DB973" s="17">
        <f>VLOOKUP(CZ973,'PAINEL E TARGET'!$S$10:$U$19,3,0)</f>
        <v>0</v>
      </c>
      <c r="DC973" s="16">
        <f t="shared" si="571"/>
        <v>0</v>
      </c>
      <c r="DD973" s="17">
        <f t="shared" si="557"/>
        <v>1.7090000000000001</v>
      </c>
      <c r="DE973" s="33" t="str">
        <f>IF(DD973&gt;='PAINEL E TARGET'!$T$11,'PAINEL E TARGET'!$S$11,
IF(DD973&gt;='PAINEL E TARGET'!$T$12,'PAINEL E TARGET'!$S$12,
IF(DD973&gt;='PAINEL E TARGET'!$T$13,'PAINEL E TARGET'!$S$13,
IF(DD973&gt;='PAINEL E TARGET'!$T$14,'PAINEL E TARGET'!$S$14,
IF(DD973&gt;='PAINEL E TARGET'!$T$15,'PAINEL E TARGET'!$S$15,
IF(DD973&gt;='PAINEL E TARGET'!$T$16,'PAINEL E TARGET'!$S$16,
IF(DD973&gt;='PAINEL E TARGET'!$T$17,'PAINEL E TARGET'!$S$17,
IF(DD973&gt;='PAINEL E TARGET'!$T$18,'PAINEL E TARGET'!$S$18,'PAINEL E TARGET'!$S$19))))))))</f>
        <v>8. Fx de 130% ou mais</v>
      </c>
      <c r="DF973" s="17">
        <f>IFERROR(VLOOKUP($BW973,'PAINEL E TARGET'!$G$1:$Q$99,8,0),0)</f>
        <v>0.1</v>
      </c>
      <c r="DG973" s="17">
        <f>VLOOKUP(DE973,'PAINEL E TARGET'!$S$10:$U$19,3,0)</f>
        <v>1.6</v>
      </c>
      <c r="DH973" s="16">
        <f t="shared" si="572"/>
        <v>264.00000000000006</v>
      </c>
      <c r="DI973" s="17">
        <f t="shared" si="558"/>
        <v>0</v>
      </c>
      <c r="DJ973" s="33" t="str">
        <f>IF(DI973&gt;='PAINEL E TARGET'!$T$11,'PAINEL E TARGET'!$S$11,
IF(DI973&gt;='PAINEL E TARGET'!$T$12,'PAINEL E TARGET'!$S$12,
IF(DI973&gt;='PAINEL E TARGET'!$T$13,'PAINEL E TARGET'!$S$13,
IF(DI973&gt;='PAINEL E TARGET'!$T$14,'PAINEL E TARGET'!$S$14,
IF(DI973&gt;='PAINEL E TARGET'!$T$15,'PAINEL E TARGET'!$S$15,
IF(DI973&gt;='PAINEL E TARGET'!$T$16,'PAINEL E TARGET'!$S$16,
IF(DI973&gt;='PAINEL E TARGET'!$T$17,'PAINEL E TARGET'!$S$17,
IF(DI973&gt;='PAINEL E TARGET'!$T$18,'PAINEL E TARGET'!$S$18,'PAINEL E TARGET'!$S$19))))))))</f>
        <v>Não elegível</v>
      </c>
      <c r="DK973" s="17">
        <f>IFERROR(VLOOKUP($BW973,'PAINEL E TARGET'!$G$1:$Q$99,9,0),0)</f>
        <v>0</v>
      </c>
      <c r="DL973" s="17">
        <f>VLOOKUP(DJ973,'PAINEL E TARGET'!$S$10:$U$19,3,0)</f>
        <v>0</v>
      </c>
      <c r="DM973" s="16">
        <f t="shared" si="573"/>
        <v>0</v>
      </c>
      <c r="DN973" s="17">
        <f t="shared" si="559"/>
        <v>0</v>
      </c>
      <c r="DO973" s="33" t="str">
        <f>IF(DN973&gt;='PAINEL E TARGET'!$T$11,'PAINEL E TARGET'!$S$11,
IF(DN973&gt;='PAINEL E TARGET'!$T$12,'PAINEL E TARGET'!$S$12,
IF(DN973&gt;='PAINEL E TARGET'!$T$13,'PAINEL E TARGET'!$S$13,
IF(DN973&gt;='PAINEL E TARGET'!$T$14,'PAINEL E TARGET'!$S$14,
IF(DN973&gt;='PAINEL E TARGET'!$T$15,'PAINEL E TARGET'!$S$15,
IF(DN973&gt;='PAINEL E TARGET'!$T$16,'PAINEL E TARGET'!$S$16,
IF(DN973&gt;='PAINEL E TARGET'!$T$17,'PAINEL E TARGET'!$S$17,
IF(DN973&gt;='PAINEL E TARGET'!$T$18,'PAINEL E TARGET'!$S$18,'PAINEL E TARGET'!$S$19))))))))</f>
        <v>Não elegível</v>
      </c>
      <c r="DP973" s="17">
        <f>IFERROR(VLOOKUP($BW973,'PAINEL E TARGET'!$G$1:$Q$99,10,0),0)</f>
        <v>0</v>
      </c>
      <c r="DQ973" s="17">
        <f>VLOOKUP(DO973,'PAINEL E TARGET'!$S$10:$U$19,3,0)</f>
        <v>0</v>
      </c>
      <c r="DR973" s="16">
        <f t="shared" si="574"/>
        <v>0</v>
      </c>
      <c r="DS973" s="17">
        <f t="shared" si="560"/>
        <v>0</v>
      </c>
      <c r="DT973" s="16">
        <f>IF(DS973&gt;=1,VLOOKUP(BO973,'PAINEL E TARGET'!$S$1:$W$8,5,0),0)</f>
        <v>0</v>
      </c>
      <c r="DU973" s="16">
        <f t="shared" si="575"/>
        <v>264.00000000000006</v>
      </c>
    </row>
    <row r="974" spans="2:125" s="32" customFormat="1" x14ac:dyDescent="0.2">
      <c r="B974" s="44">
        <v>43541</v>
      </c>
      <c r="C974" s="65">
        <v>2059</v>
      </c>
      <c r="D974" s="66" t="s">
        <v>1039</v>
      </c>
      <c r="E974" s="65">
        <v>417</v>
      </c>
      <c r="F974" s="65" t="s">
        <v>1020</v>
      </c>
      <c r="G974" s="67">
        <v>737676.96474570595</v>
      </c>
      <c r="H974" s="67">
        <v>414382.81518652668</v>
      </c>
      <c r="I974" s="67">
        <v>475030.8</v>
      </c>
      <c r="J974" s="68">
        <v>1.1463573840198313</v>
      </c>
      <c r="K974" s="67">
        <v>24488.993965886017</v>
      </c>
      <c r="L974" s="67">
        <v>389893.82122064062</v>
      </c>
      <c r="M974" s="67">
        <v>34598.300000000003</v>
      </c>
      <c r="N974" s="67">
        <v>439448.6</v>
      </c>
      <c r="O974" s="67">
        <v>737676.96474570595</v>
      </c>
      <c r="P974" s="67" t="s">
        <v>1082</v>
      </c>
      <c r="Q974" s="67" t="s">
        <v>1082</v>
      </c>
      <c r="R974" s="67">
        <v>0</v>
      </c>
      <c r="S974" s="67">
        <v>0</v>
      </c>
      <c r="T974" s="68">
        <v>9.2897361061346551E-2</v>
      </c>
      <c r="U974" s="68">
        <v>8.4317648738974973E-2</v>
      </c>
      <c r="V974" s="68">
        <v>0.90764309960639467</v>
      </c>
      <c r="W974" s="67">
        <v>38495.070000000007</v>
      </c>
      <c r="X974" s="67">
        <v>39970.519999999997</v>
      </c>
      <c r="Y974" s="68">
        <v>1.0383282846348894</v>
      </c>
      <c r="Z974" s="68">
        <v>6.7551884330434325E-2</v>
      </c>
      <c r="AA974" s="68">
        <v>0.16312963970442587</v>
      </c>
      <c r="AB974" s="68">
        <v>2.4148791898456436</v>
      </c>
      <c r="AC974" s="67">
        <v>27992.339999999997</v>
      </c>
      <c r="AD974" s="67">
        <v>77331.100000000006</v>
      </c>
      <c r="AE974" s="68">
        <v>2.7625807631659236</v>
      </c>
      <c r="AF974" s="43">
        <v>80</v>
      </c>
      <c r="AG974" s="43">
        <v>0</v>
      </c>
      <c r="AH974" s="43">
        <v>20</v>
      </c>
      <c r="AI974" s="43">
        <v>29</v>
      </c>
      <c r="AJ974" s="67">
        <v>22828.700000000004</v>
      </c>
      <c r="AK974" s="67">
        <v>19753</v>
      </c>
      <c r="AL974" s="68">
        <v>0.8652704709422786</v>
      </c>
      <c r="AM974" s="67">
        <v>3693.09</v>
      </c>
      <c r="AN974" s="67">
        <v>4859.59</v>
      </c>
      <c r="AO974" s="68">
        <v>1.3158601604618354</v>
      </c>
      <c r="AP974" s="67">
        <v>3245.45</v>
      </c>
      <c r="AQ974" s="67">
        <v>5999.97</v>
      </c>
      <c r="AR974" s="68">
        <v>1.848732841362523</v>
      </c>
      <c r="AS974" s="67">
        <v>8727.83</v>
      </c>
      <c r="AT974" s="67">
        <v>9357.9600000000009</v>
      </c>
      <c r="AU974" s="68">
        <v>1.0721977857038922</v>
      </c>
      <c r="AV974" s="43">
        <v>281.18000000000006</v>
      </c>
      <c r="AW974" s="43">
        <v>644.87</v>
      </c>
      <c r="AX974" s="69">
        <v>2.2934419233231376</v>
      </c>
      <c r="AY974" s="43">
        <v>24488.993965886017</v>
      </c>
      <c r="AZ974" s="43">
        <v>34598.300000000003</v>
      </c>
      <c r="BA974" s="43">
        <v>32229.27302909609</v>
      </c>
      <c r="BB974" s="43">
        <v>39903.420000000006</v>
      </c>
      <c r="BC974" s="43">
        <v>45325</v>
      </c>
      <c r="BD974" s="43">
        <v>57278.008503129677</v>
      </c>
      <c r="BE974" s="43">
        <v>68942.62</v>
      </c>
      <c r="BF974" s="43">
        <v>50132.820000000007</v>
      </c>
      <c r="BG974" s="43">
        <v>499.88000000000005</v>
      </c>
      <c r="BH974" s="43">
        <v>30</v>
      </c>
      <c r="BI974" s="44">
        <v>43173</v>
      </c>
      <c r="BJ974" s="44">
        <v>43541</v>
      </c>
      <c r="BK974" s="44">
        <v>43172</v>
      </c>
      <c r="BL974" s="43">
        <f t="shared" si="561"/>
        <v>475030.8</v>
      </c>
      <c r="BM974" s="43">
        <f t="shared" si="562"/>
        <v>474046.89999999997</v>
      </c>
      <c r="BO974" s="16" t="str">
        <f>IFERROR(VLOOKUP($C974,'PORTE LOJA'!A:B,2,0),"PORTE 1")</f>
        <v>PORTE 1</v>
      </c>
      <c r="BP974" s="16">
        <f>VLOOKUP(BO974,'PAINEL E TARGET'!$S$1:$W$8,3,0)</f>
        <v>1650</v>
      </c>
      <c r="BQ974" s="16">
        <f t="shared" si="540"/>
        <v>1</v>
      </c>
      <c r="BR974" s="16">
        <f t="shared" si="541"/>
        <v>1</v>
      </c>
      <c r="BS974" s="16">
        <f t="shared" si="542"/>
        <v>1</v>
      </c>
      <c r="BT974" s="16">
        <f t="shared" si="543"/>
        <v>1</v>
      </c>
      <c r="BU974" s="16">
        <f t="shared" si="544"/>
        <v>1</v>
      </c>
      <c r="BV974" s="16">
        <f t="shared" si="545"/>
        <v>1</v>
      </c>
      <c r="BW974" s="17" t="str">
        <f t="shared" si="563"/>
        <v>111111</v>
      </c>
      <c r="BY974" s="17">
        <f t="shared" si="546"/>
        <v>1.1459999999999999</v>
      </c>
      <c r="BZ974" s="17">
        <f t="shared" si="547"/>
        <v>1.1439999999999999</v>
      </c>
      <c r="CA974" s="17" t="str">
        <f t="shared" si="564"/>
        <v>Com Retira</v>
      </c>
      <c r="CB974" s="17">
        <f t="shared" si="565"/>
        <v>1.1459999999999999</v>
      </c>
      <c r="CC974" s="33" t="str">
        <f>IF(CB974&gt;='PAINEL E TARGET'!$T$11,'PAINEL E TARGET'!$S$11,
IF(CB974&gt;='PAINEL E TARGET'!$T$12,'PAINEL E TARGET'!$S$12,
IF(CB974&gt;='PAINEL E TARGET'!$T$13,'PAINEL E TARGET'!$S$13,
IF(CB974&gt;='PAINEL E TARGET'!$T$14,'PAINEL E TARGET'!$S$14,
IF(CB974&gt;='PAINEL E TARGET'!$T$15,'PAINEL E TARGET'!$S$15,
IF(CB974&gt;='PAINEL E TARGET'!$T$16,'PAINEL E TARGET'!$S$16,
IF(CB974&gt;='PAINEL E TARGET'!$T$17,'PAINEL E TARGET'!$S$17,
IF(CB974&gt;='PAINEL E TARGET'!$T$18,'PAINEL E TARGET'!$S$18,'PAINEL E TARGET'!$S$19))))))))</f>
        <v>4. Fx de 110% a 114,9%</v>
      </c>
      <c r="CD974" s="17">
        <f>IFERROR(VLOOKUP($BW974,'PAINEL E TARGET'!$G$1:$Q$99,4,0),0)</f>
        <v>0.25</v>
      </c>
      <c r="CE974" s="17">
        <f>VLOOKUP(CC974,'PAINEL E TARGET'!$S$10:$U$19,3,0)</f>
        <v>1.2</v>
      </c>
      <c r="CF974" s="16">
        <f t="shared" si="566"/>
        <v>495</v>
      </c>
      <c r="CG974" s="17">
        <f t="shared" si="548"/>
        <v>0.86499999999999999</v>
      </c>
      <c r="CH974" s="17">
        <f t="shared" si="549"/>
        <v>1.3160000000000001</v>
      </c>
      <c r="CI974" s="17">
        <f t="shared" si="550"/>
        <v>1.849</v>
      </c>
      <c r="CJ974" s="17">
        <f t="shared" si="551"/>
        <v>1.0720000000000001</v>
      </c>
      <c r="CK974" s="17">
        <f t="shared" si="552"/>
        <v>2.2930000000000001</v>
      </c>
      <c r="CL974" s="17">
        <f t="shared" si="553"/>
        <v>1.038</v>
      </c>
      <c r="CM974" s="16">
        <f t="shared" si="554"/>
        <v>5</v>
      </c>
      <c r="CN974" s="17" t="str">
        <f t="shared" si="567"/>
        <v>ok</v>
      </c>
      <c r="CO974" s="17">
        <f t="shared" si="568"/>
        <v>1.038</v>
      </c>
      <c r="CP974" s="33" t="str">
        <f>IF(CO974&gt;='PAINEL E TARGET'!$T$11,'PAINEL E TARGET'!$S$11,
IF(CO974&gt;='PAINEL E TARGET'!$T$12,'PAINEL E TARGET'!$S$12,
IF(CO974&gt;='PAINEL E TARGET'!$T$13,'PAINEL E TARGET'!$S$13,
IF(CO974&gt;='PAINEL E TARGET'!$T$14,'PAINEL E TARGET'!$S$14,
IF(CO974&gt;='PAINEL E TARGET'!$T$15,'PAINEL E TARGET'!$S$15,
IF(CO974&gt;='PAINEL E TARGET'!$T$16,'PAINEL E TARGET'!$S$16,
IF(CO974&gt;='PAINEL E TARGET'!$T$17,'PAINEL E TARGET'!$S$17,
IF(CO974&gt;='PAINEL E TARGET'!$T$18,'PAINEL E TARGET'!$S$18,'PAINEL E TARGET'!$S$19))))))))</f>
        <v>2. Fx de 100% a 104,9%</v>
      </c>
      <c r="CQ974" s="17">
        <f>IFERROR(VLOOKUP($BW974,'PAINEL E TARGET'!$G$1:$Q$99,5,0),0)</f>
        <v>0.25</v>
      </c>
      <c r="CR974" s="17">
        <f>VLOOKUP(CP974,'PAINEL E TARGET'!$S$10:$U$19,3,0)</f>
        <v>1</v>
      </c>
      <c r="CS974" s="16">
        <f t="shared" si="569"/>
        <v>412.5</v>
      </c>
      <c r="CT974" s="17">
        <f t="shared" si="555"/>
        <v>2.7629999999999999</v>
      </c>
      <c r="CU974" s="33" t="str">
        <f>IF(CT974&gt;='PAINEL E TARGET'!$T$11,'PAINEL E TARGET'!$S$11,
IF(CT974&gt;='PAINEL E TARGET'!$T$12,'PAINEL E TARGET'!$S$12,
IF(CT974&gt;='PAINEL E TARGET'!$T$13,'PAINEL E TARGET'!$S$13,
IF(CT974&gt;='PAINEL E TARGET'!$T$14,'PAINEL E TARGET'!$S$14,
IF(CT974&gt;='PAINEL E TARGET'!$T$15,'PAINEL E TARGET'!$S$15,
IF(CT974&gt;='PAINEL E TARGET'!$T$16,'PAINEL E TARGET'!$S$16,
IF(CT974&gt;='PAINEL E TARGET'!$T$17,'PAINEL E TARGET'!$S$17,
IF(CT974&gt;='PAINEL E TARGET'!$T$18,'PAINEL E TARGET'!$S$18,'PAINEL E TARGET'!$S$19))))))))</f>
        <v>8. Fx de 130% ou mais</v>
      </c>
      <c r="CV974" s="17">
        <f>IFERROR(VLOOKUP($BW974,'PAINEL E TARGET'!$G$1:$Q$99,6,0),0)</f>
        <v>0.2</v>
      </c>
      <c r="CW974" s="17">
        <f>VLOOKUP(CU974,'PAINEL E TARGET'!$S$10:$U$19,3,0)</f>
        <v>1.6</v>
      </c>
      <c r="CX974" s="16">
        <f t="shared" si="570"/>
        <v>528.00000000000011</v>
      </c>
      <c r="CY974" s="17">
        <f t="shared" si="556"/>
        <v>1.413</v>
      </c>
      <c r="CZ974" s="33" t="str">
        <f>IF(CY974&gt;='PAINEL E TARGET'!$T$11,'PAINEL E TARGET'!$S$11,
IF(CY974&gt;='PAINEL E TARGET'!$T$12,'PAINEL E TARGET'!$S$12,
IF(CY974&gt;='PAINEL E TARGET'!$T$13,'PAINEL E TARGET'!$S$13,
IF(CY974&gt;='PAINEL E TARGET'!$T$14,'PAINEL E TARGET'!$S$14,
IF(CY974&gt;='PAINEL E TARGET'!$T$15,'PAINEL E TARGET'!$S$15,
IF(CY974&gt;='PAINEL E TARGET'!$T$16,'PAINEL E TARGET'!$S$16,
IF(CY974&gt;='PAINEL E TARGET'!$T$17,'PAINEL E TARGET'!$S$17,
IF(CY974&gt;='PAINEL E TARGET'!$T$18,'PAINEL E TARGET'!$S$18,'PAINEL E TARGET'!$S$19))))))))</f>
        <v>8. Fx de 130% ou mais</v>
      </c>
      <c r="DA974" s="17">
        <f>IFERROR(VLOOKUP($BW974,'PAINEL E TARGET'!$G$1:$Q$99,7,0),0)</f>
        <v>0.15</v>
      </c>
      <c r="DB974" s="17">
        <f>VLOOKUP(CZ974,'PAINEL E TARGET'!$S$10:$U$19,3,0)</f>
        <v>1.6</v>
      </c>
      <c r="DC974" s="16">
        <f t="shared" si="571"/>
        <v>396</v>
      </c>
      <c r="DD974" s="17">
        <f t="shared" si="557"/>
        <v>1.238</v>
      </c>
      <c r="DE974" s="33" t="str">
        <f>IF(DD974&gt;='PAINEL E TARGET'!$T$11,'PAINEL E TARGET'!$S$11,
IF(DD974&gt;='PAINEL E TARGET'!$T$12,'PAINEL E TARGET'!$S$12,
IF(DD974&gt;='PAINEL E TARGET'!$T$13,'PAINEL E TARGET'!$S$13,
IF(DD974&gt;='PAINEL E TARGET'!$T$14,'PAINEL E TARGET'!$S$14,
IF(DD974&gt;='PAINEL E TARGET'!$T$15,'PAINEL E TARGET'!$S$15,
IF(DD974&gt;='PAINEL E TARGET'!$T$16,'PAINEL E TARGET'!$S$16,
IF(DD974&gt;='PAINEL E TARGET'!$T$17,'PAINEL E TARGET'!$S$17,
IF(DD974&gt;='PAINEL E TARGET'!$T$18,'PAINEL E TARGET'!$S$18,'PAINEL E TARGET'!$S$19))))))))</f>
        <v>6. Fx de 120% a 124,9%</v>
      </c>
      <c r="DF974" s="17">
        <f>IFERROR(VLOOKUP($BW974,'PAINEL E TARGET'!$G$1:$Q$99,8,0),0)</f>
        <v>0.1</v>
      </c>
      <c r="DG974" s="17">
        <f>VLOOKUP(DE974,'PAINEL E TARGET'!$S$10:$U$19,3,0)</f>
        <v>1.4</v>
      </c>
      <c r="DH974" s="16">
        <f t="shared" si="572"/>
        <v>230.99999999999997</v>
      </c>
      <c r="DI974" s="17">
        <f t="shared" si="558"/>
        <v>1.45</v>
      </c>
      <c r="DJ974" s="33" t="str">
        <f>IF(DI974&gt;='PAINEL E TARGET'!$T$11,'PAINEL E TARGET'!$S$11,
IF(DI974&gt;='PAINEL E TARGET'!$T$12,'PAINEL E TARGET'!$S$12,
IF(DI974&gt;='PAINEL E TARGET'!$T$13,'PAINEL E TARGET'!$S$13,
IF(DI974&gt;='PAINEL E TARGET'!$T$14,'PAINEL E TARGET'!$S$14,
IF(DI974&gt;='PAINEL E TARGET'!$T$15,'PAINEL E TARGET'!$S$15,
IF(DI974&gt;='PAINEL E TARGET'!$T$16,'PAINEL E TARGET'!$S$16,
IF(DI974&gt;='PAINEL E TARGET'!$T$17,'PAINEL E TARGET'!$S$17,
IF(DI974&gt;='PAINEL E TARGET'!$T$18,'PAINEL E TARGET'!$S$18,'PAINEL E TARGET'!$S$19))))))))</f>
        <v>8. Fx de 130% ou mais</v>
      </c>
      <c r="DK974" s="17">
        <f>IFERROR(VLOOKUP($BW974,'PAINEL E TARGET'!$G$1:$Q$99,9,0),0)</f>
        <v>0.05</v>
      </c>
      <c r="DL974" s="17">
        <f>VLOOKUP(DJ974,'PAINEL E TARGET'!$S$10:$U$19,3,0)</f>
        <v>1.6</v>
      </c>
      <c r="DM974" s="16">
        <f t="shared" si="573"/>
        <v>132.00000000000003</v>
      </c>
      <c r="DN974" s="17">
        <f t="shared" si="559"/>
        <v>2.2930000000000001</v>
      </c>
      <c r="DO974" s="33" t="str">
        <f>IF(DN974&gt;='PAINEL E TARGET'!$T$11,'PAINEL E TARGET'!$S$11,
IF(DN974&gt;='PAINEL E TARGET'!$T$12,'PAINEL E TARGET'!$S$12,
IF(DN974&gt;='PAINEL E TARGET'!$T$13,'PAINEL E TARGET'!$S$13,
IF(DN974&gt;='PAINEL E TARGET'!$T$14,'PAINEL E TARGET'!$S$14,
IF(DN974&gt;='PAINEL E TARGET'!$T$15,'PAINEL E TARGET'!$S$15,
IF(DN974&gt;='PAINEL E TARGET'!$T$16,'PAINEL E TARGET'!$S$16,
IF(DN974&gt;='PAINEL E TARGET'!$T$17,'PAINEL E TARGET'!$S$17,
IF(DN974&gt;='PAINEL E TARGET'!$T$18,'PAINEL E TARGET'!$S$18,'PAINEL E TARGET'!$S$19))))))))</f>
        <v>8. Fx de 130% ou mais</v>
      </c>
      <c r="DP974" s="17">
        <f>IFERROR(VLOOKUP($BW974,'PAINEL E TARGET'!$G$1:$Q$99,10,0),0)</f>
        <v>0</v>
      </c>
      <c r="DQ974" s="17">
        <f>VLOOKUP(DO974,'PAINEL E TARGET'!$S$10:$U$19,3,0)</f>
        <v>1.6</v>
      </c>
      <c r="DR974" s="16">
        <f t="shared" si="574"/>
        <v>0</v>
      </c>
      <c r="DS974" s="17">
        <f t="shared" si="560"/>
        <v>0</v>
      </c>
      <c r="DT974" s="16">
        <f>IF(DS974&gt;=1,VLOOKUP(BO974,'PAINEL E TARGET'!$S$1:$W$8,5,0),0)</f>
        <v>0</v>
      </c>
      <c r="DU974" s="16">
        <f t="shared" si="575"/>
        <v>2194.5</v>
      </c>
    </row>
    <row r="975" spans="2:125" s="32" customFormat="1" x14ac:dyDescent="0.2">
      <c r="B975" s="44">
        <v>43541</v>
      </c>
      <c r="C975" s="65">
        <v>2060</v>
      </c>
      <c r="D975" s="66" t="s">
        <v>1040</v>
      </c>
      <c r="E975" s="65">
        <v>419</v>
      </c>
      <c r="F975" s="65" t="s">
        <v>1020</v>
      </c>
      <c r="G975" s="67">
        <v>761478.69914756354</v>
      </c>
      <c r="H975" s="67">
        <v>411824.04697407811</v>
      </c>
      <c r="I975" s="67">
        <v>443660.92</v>
      </c>
      <c r="J975" s="68">
        <v>1.0773069791816354</v>
      </c>
      <c r="K975" s="67">
        <v>42499.871307036192</v>
      </c>
      <c r="L975" s="67">
        <v>361699.26212930109</v>
      </c>
      <c r="M975" s="67">
        <v>47339.97</v>
      </c>
      <c r="N975" s="67">
        <v>390336.97</v>
      </c>
      <c r="O975" s="67">
        <v>747683.80126660643</v>
      </c>
      <c r="P975" s="67" t="s">
        <v>1082</v>
      </c>
      <c r="Q975" s="67" t="s">
        <v>1082</v>
      </c>
      <c r="R975" s="67">
        <v>0</v>
      </c>
      <c r="S975" s="67">
        <v>0</v>
      </c>
      <c r="T975" s="68">
        <v>7.1230038904907061E-2</v>
      </c>
      <c r="U975" s="68">
        <v>6.2356335245809393E-2</v>
      </c>
      <c r="V975" s="68">
        <v>0.87542188947918209</v>
      </c>
      <c r="W975" s="67">
        <v>28791.120000000003</v>
      </c>
      <c r="X975" s="67">
        <v>27291.930000000004</v>
      </c>
      <c r="Y975" s="68">
        <v>0.94792873636037789</v>
      </c>
      <c r="Z975" s="68">
        <v>5.0390706746054961E-2</v>
      </c>
      <c r="AA975" s="68">
        <v>2.2116997984860704E-3</v>
      </c>
      <c r="AB975" s="68">
        <v>4.3891025574060286E-2</v>
      </c>
      <c r="AC975" s="67">
        <v>20367.879999999997</v>
      </c>
      <c r="AD975" s="67">
        <v>968.01</v>
      </c>
      <c r="AE975" s="68">
        <v>4.7526301215443142E-2</v>
      </c>
      <c r="AF975" s="43">
        <v>80</v>
      </c>
      <c r="AG975" s="43">
        <v>60</v>
      </c>
      <c r="AH975" s="43">
        <v>23</v>
      </c>
      <c r="AI975" s="43">
        <v>10</v>
      </c>
      <c r="AJ975" s="67">
        <v>20644.330000000002</v>
      </c>
      <c r="AK975" s="67">
        <v>16809</v>
      </c>
      <c r="AL975" s="68">
        <v>0.81421872252574912</v>
      </c>
      <c r="AM975" s="67">
        <v>2859.4400000000005</v>
      </c>
      <c r="AN975" s="67">
        <v>2325.7000000000003</v>
      </c>
      <c r="AO975" s="68">
        <v>0.81334107377668352</v>
      </c>
      <c r="AP975" s="67">
        <v>0</v>
      </c>
      <c r="AQ975" s="67">
        <v>1149.8899999999999</v>
      </c>
      <c r="AR975" s="68">
        <v>0</v>
      </c>
      <c r="AS975" s="67">
        <v>5287.3499999999995</v>
      </c>
      <c r="AT975" s="67">
        <v>7007.3399999999992</v>
      </c>
      <c r="AU975" s="68">
        <v>1.3253028454707936</v>
      </c>
      <c r="AV975" s="43">
        <v>270.11</v>
      </c>
      <c r="AW975" s="43">
        <v>99.98</v>
      </c>
      <c r="AX975" s="69">
        <v>0.37014549627929361</v>
      </c>
      <c r="AY975" s="43">
        <v>42499.871307036192</v>
      </c>
      <c r="AZ975" s="43">
        <v>47339.97</v>
      </c>
      <c r="BA975" s="43">
        <v>18188.938349943517</v>
      </c>
      <c r="BB975" s="43">
        <v>30861.789999999994</v>
      </c>
      <c r="BC975" s="43">
        <v>78991.336690515891</v>
      </c>
      <c r="BD975" s="43">
        <v>33854.650414401098</v>
      </c>
      <c r="BE975" s="43">
        <v>53624.07</v>
      </c>
      <c r="BF975" s="43">
        <v>37935.619999999988</v>
      </c>
      <c r="BG975" s="43">
        <v>499.84000000000003</v>
      </c>
      <c r="BH975" s="43">
        <v>30</v>
      </c>
      <c r="BI975" s="44">
        <v>43173</v>
      </c>
      <c r="BJ975" s="44">
        <v>43541</v>
      </c>
      <c r="BK975" s="44">
        <v>43172</v>
      </c>
      <c r="BL975" s="43">
        <f t="shared" si="561"/>
        <v>443660.92</v>
      </c>
      <c r="BM975" s="43">
        <f t="shared" si="562"/>
        <v>437676.93999999994</v>
      </c>
      <c r="BO975" s="16" t="str">
        <f>IFERROR(VLOOKUP($C975,'PORTE LOJA'!A:B,2,0),"PORTE 1")</f>
        <v>PORTE 1</v>
      </c>
      <c r="BP975" s="16">
        <f>VLOOKUP(BO975,'PAINEL E TARGET'!$S$1:$W$8,3,0)</f>
        <v>1650</v>
      </c>
      <c r="BQ975" s="16">
        <f t="shared" si="540"/>
        <v>1</v>
      </c>
      <c r="BR975" s="16">
        <f t="shared" si="541"/>
        <v>1</v>
      </c>
      <c r="BS975" s="16">
        <f t="shared" si="542"/>
        <v>1</v>
      </c>
      <c r="BT975" s="16">
        <f t="shared" si="543"/>
        <v>1</v>
      </c>
      <c r="BU975" s="16">
        <f t="shared" si="544"/>
        <v>1</v>
      </c>
      <c r="BV975" s="16">
        <f t="shared" si="545"/>
        <v>1</v>
      </c>
      <c r="BW975" s="17" t="str">
        <f t="shared" si="563"/>
        <v>111111</v>
      </c>
      <c r="BY975" s="17">
        <f t="shared" si="546"/>
        <v>1.077</v>
      </c>
      <c r="BZ975" s="17">
        <f t="shared" si="547"/>
        <v>1.083</v>
      </c>
      <c r="CA975" s="17" t="str">
        <f t="shared" si="564"/>
        <v>Sem Retira</v>
      </c>
      <c r="CB975" s="17">
        <f t="shared" si="565"/>
        <v>1.083</v>
      </c>
      <c r="CC975" s="33" t="str">
        <f>IF(CB975&gt;='PAINEL E TARGET'!$T$11,'PAINEL E TARGET'!$S$11,
IF(CB975&gt;='PAINEL E TARGET'!$T$12,'PAINEL E TARGET'!$S$12,
IF(CB975&gt;='PAINEL E TARGET'!$T$13,'PAINEL E TARGET'!$S$13,
IF(CB975&gt;='PAINEL E TARGET'!$T$14,'PAINEL E TARGET'!$S$14,
IF(CB975&gt;='PAINEL E TARGET'!$T$15,'PAINEL E TARGET'!$S$15,
IF(CB975&gt;='PAINEL E TARGET'!$T$16,'PAINEL E TARGET'!$S$16,
IF(CB975&gt;='PAINEL E TARGET'!$T$17,'PAINEL E TARGET'!$S$17,
IF(CB975&gt;='PAINEL E TARGET'!$T$18,'PAINEL E TARGET'!$S$18,'PAINEL E TARGET'!$S$19))))))))</f>
        <v>3. Fx de 105% a 109,9%</v>
      </c>
      <c r="CD975" s="17">
        <f>IFERROR(VLOOKUP($BW975,'PAINEL E TARGET'!$G$1:$Q$99,4,0),0)</f>
        <v>0.25</v>
      </c>
      <c r="CE975" s="17">
        <f>VLOOKUP(CC975,'PAINEL E TARGET'!$S$10:$U$19,3,0)</f>
        <v>1.1000000000000001</v>
      </c>
      <c r="CF975" s="16">
        <f t="shared" si="566"/>
        <v>453.75000000000006</v>
      </c>
      <c r="CG975" s="17">
        <f t="shared" si="548"/>
        <v>0.81399999999999995</v>
      </c>
      <c r="CH975" s="17">
        <f t="shared" si="549"/>
        <v>0.81299999999999994</v>
      </c>
      <c r="CI975" s="17" t="str">
        <f t="shared" si="550"/>
        <v>sem meta</v>
      </c>
      <c r="CJ975" s="17">
        <f t="shared" si="551"/>
        <v>1.325</v>
      </c>
      <c r="CK975" s="17">
        <f t="shared" si="552"/>
        <v>0.37</v>
      </c>
      <c r="CL975" s="17">
        <f t="shared" si="553"/>
        <v>0.94799999999999995</v>
      </c>
      <c r="CM975" s="16">
        <f t="shared" si="554"/>
        <v>4</v>
      </c>
      <c r="CN975" s="17" t="str">
        <f t="shared" si="567"/>
        <v>não ok</v>
      </c>
      <c r="CO975" s="17">
        <f t="shared" si="568"/>
        <v>0</v>
      </c>
      <c r="CP975" s="33" t="str">
        <f>IF(CO975&gt;='PAINEL E TARGET'!$T$11,'PAINEL E TARGET'!$S$11,
IF(CO975&gt;='PAINEL E TARGET'!$T$12,'PAINEL E TARGET'!$S$12,
IF(CO975&gt;='PAINEL E TARGET'!$T$13,'PAINEL E TARGET'!$S$13,
IF(CO975&gt;='PAINEL E TARGET'!$T$14,'PAINEL E TARGET'!$S$14,
IF(CO975&gt;='PAINEL E TARGET'!$T$15,'PAINEL E TARGET'!$S$15,
IF(CO975&gt;='PAINEL E TARGET'!$T$16,'PAINEL E TARGET'!$S$16,
IF(CO975&gt;='PAINEL E TARGET'!$T$17,'PAINEL E TARGET'!$S$17,
IF(CO975&gt;='PAINEL E TARGET'!$T$18,'PAINEL E TARGET'!$S$18,'PAINEL E TARGET'!$S$19))))))))</f>
        <v>Não elegível</v>
      </c>
      <c r="CQ975" s="17">
        <f>IFERROR(VLOOKUP($BW975,'PAINEL E TARGET'!$G$1:$Q$99,5,0),0)</f>
        <v>0.25</v>
      </c>
      <c r="CR975" s="17">
        <f>VLOOKUP(CP975,'PAINEL E TARGET'!$S$10:$U$19,3,0)</f>
        <v>0</v>
      </c>
      <c r="CS975" s="16">
        <f t="shared" si="569"/>
        <v>0</v>
      </c>
      <c r="CT975" s="17">
        <f t="shared" si="555"/>
        <v>4.8000000000000001E-2</v>
      </c>
      <c r="CU975" s="33" t="str">
        <f>IF(CT975&gt;='PAINEL E TARGET'!$T$11,'PAINEL E TARGET'!$S$11,
IF(CT975&gt;='PAINEL E TARGET'!$T$12,'PAINEL E TARGET'!$S$12,
IF(CT975&gt;='PAINEL E TARGET'!$T$13,'PAINEL E TARGET'!$S$13,
IF(CT975&gt;='PAINEL E TARGET'!$T$14,'PAINEL E TARGET'!$S$14,
IF(CT975&gt;='PAINEL E TARGET'!$T$15,'PAINEL E TARGET'!$S$15,
IF(CT975&gt;='PAINEL E TARGET'!$T$16,'PAINEL E TARGET'!$S$16,
IF(CT975&gt;='PAINEL E TARGET'!$T$17,'PAINEL E TARGET'!$S$17,
IF(CT975&gt;='PAINEL E TARGET'!$T$18,'PAINEL E TARGET'!$S$18,'PAINEL E TARGET'!$S$19))))))))</f>
        <v>Não elegível</v>
      </c>
      <c r="CV975" s="17">
        <f>IFERROR(VLOOKUP($BW975,'PAINEL E TARGET'!$G$1:$Q$99,6,0),0)</f>
        <v>0.2</v>
      </c>
      <c r="CW975" s="17">
        <f>VLOOKUP(CU975,'PAINEL E TARGET'!$S$10:$U$19,3,0)</f>
        <v>0</v>
      </c>
      <c r="CX975" s="16">
        <f t="shared" si="570"/>
        <v>0</v>
      </c>
      <c r="CY975" s="17">
        <f t="shared" si="556"/>
        <v>1.1140000000000001</v>
      </c>
      <c r="CZ975" s="33" t="str">
        <f>IF(CY975&gt;='PAINEL E TARGET'!$T$11,'PAINEL E TARGET'!$S$11,
IF(CY975&gt;='PAINEL E TARGET'!$T$12,'PAINEL E TARGET'!$S$12,
IF(CY975&gt;='PAINEL E TARGET'!$T$13,'PAINEL E TARGET'!$S$13,
IF(CY975&gt;='PAINEL E TARGET'!$T$14,'PAINEL E TARGET'!$S$14,
IF(CY975&gt;='PAINEL E TARGET'!$T$15,'PAINEL E TARGET'!$S$15,
IF(CY975&gt;='PAINEL E TARGET'!$T$16,'PAINEL E TARGET'!$S$16,
IF(CY975&gt;='PAINEL E TARGET'!$T$17,'PAINEL E TARGET'!$S$17,
IF(CY975&gt;='PAINEL E TARGET'!$T$18,'PAINEL E TARGET'!$S$18,'PAINEL E TARGET'!$S$19))))))))</f>
        <v>4. Fx de 110% a 114,9%</v>
      </c>
      <c r="DA975" s="17">
        <f>IFERROR(VLOOKUP($BW975,'PAINEL E TARGET'!$G$1:$Q$99,7,0),0)</f>
        <v>0.15</v>
      </c>
      <c r="DB975" s="17">
        <f>VLOOKUP(CZ975,'PAINEL E TARGET'!$S$10:$U$19,3,0)</f>
        <v>1.2</v>
      </c>
      <c r="DC975" s="16">
        <f t="shared" si="571"/>
        <v>297</v>
      </c>
      <c r="DD975" s="17">
        <f t="shared" si="557"/>
        <v>1.6970000000000001</v>
      </c>
      <c r="DE975" s="33" t="str">
        <f>IF(DD975&gt;='PAINEL E TARGET'!$T$11,'PAINEL E TARGET'!$S$11,
IF(DD975&gt;='PAINEL E TARGET'!$T$12,'PAINEL E TARGET'!$S$12,
IF(DD975&gt;='PAINEL E TARGET'!$T$13,'PAINEL E TARGET'!$S$13,
IF(DD975&gt;='PAINEL E TARGET'!$T$14,'PAINEL E TARGET'!$S$14,
IF(DD975&gt;='PAINEL E TARGET'!$T$15,'PAINEL E TARGET'!$S$15,
IF(DD975&gt;='PAINEL E TARGET'!$T$16,'PAINEL E TARGET'!$S$16,
IF(DD975&gt;='PAINEL E TARGET'!$T$17,'PAINEL E TARGET'!$S$17,
IF(DD975&gt;='PAINEL E TARGET'!$T$18,'PAINEL E TARGET'!$S$18,'PAINEL E TARGET'!$S$19))))))))</f>
        <v>8. Fx de 130% ou mais</v>
      </c>
      <c r="DF975" s="17">
        <f>IFERROR(VLOOKUP($BW975,'PAINEL E TARGET'!$G$1:$Q$99,8,0),0)</f>
        <v>0.1</v>
      </c>
      <c r="DG975" s="17">
        <f>VLOOKUP(DE975,'PAINEL E TARGET'!$S$10:$U$19,3,0)</f>
        <v>1.6</v>
      </c>
      <c r="DH975" s="16">
        <f t="shared" si="572"/>
        <v>264.00000000000006</v>
      </c>
      <c r="DI975" s="17">
        <f t="shared" si="558"/>
        <v>0.435</v>
      </c>
      <c r="DJ975" s="33" t="str">
        <f>IF(DI975&gt;='PAINEL E TARGET'!$T$11,'PAINEL E TARGET'!$S$11,
IF(DI975&gt;='PAINEL E TARGET'!$T$12,'PAINEL E TARGET'!$S$12,
IF(DI975&gt;='PAINEL E TARGET'!$T$13,'PAINEL E TARGET'!$S$13,
IF(DI975&gt;='PAINEL E TARGET'!$T$14,'PAINEL E TARGET'!$S$14,
IF(DI975&gt;='PAINEL E TARGET'!$T$15,'PAINEL E TARGET'!$S$15,
IF(DI975&gt;='PAINEL E TARGET'!$T$16,'PAINEL E TARGET'!$S$16,
IF(DI975&gt;='PAINEL E TARGET'!$T$17,'PAINEL E TARGET'!$S$17,
IF(DI975&gt;='PAINEL E TARGET'!$T$18,'PAINEL E TARGET'!$S$18,'PAINEL E TARGET'!$S$19))))))))</f>
        <v>Não elegível</v>
      </c>
      <c r="DK975" s="17">
        <f>IFERROR(VLOOKUP($BW975,'PAINEL E TARGET'!$G$1:$Q$99,9,0),0)</f>
        <v>0.05</v>
      </c>
      <c r="DL975" s="17">
        <f>VLOOKUP(DJ975,'PAINEL E TARGET'!$S$10:$U$19,3,0)</f>
        <v>0</v>
      </c>
      <c r="DM975" s="16">
        <f t="shared" si="573"/>
        <v>0</v>
      </c>
      <c r="DN975" s="17">
        <f t="shared" si="559"/>
        <v>0.37</v>
      </c>
      <c r="DO975" s="33" t="str">
        <f>IF(DN975&gt;='PAINEL E TARGET'!$T$11,'PAINEL E TARGET'!$S$11,
IF(DN975&gt;='PAINEL E TARGET'!$T$12,'PAINEL E TARGET'!$S$12,
IF(DN975&gt;='PAINEL E TARGET'!$T$13,'PAINEL E TARGET'!$S$13,
IF(DN975&gt;='PAINEL E TARGET'!$T$14,'PAINEL E TARGET'!$S$14,
IF(DN975&gt;='PAINEL E TARGET'!$T$15,'PAINEL E TARGET'!$S$15,
IF(DN975&gt;='PAINEL E TARGET'!$T$16,'PAINEL E TARGET'!$S$16,
IF(DN975&gt;='PAINEL E TARGET'!$T$17,'PAINEL E TARGET'!$S$17,
IF(DN975&gt;='PAINEL E TARGET'!$T$18,'PAINEL E TARGET'!$S$18,'PAINEL E TARGET'!$S$19))))))))</f>
        <v>Não elegível</v>
      </c>
      <c r="DP975" s="17">
        <f>IFERROR(VLOOKUP($BW975,'PAINEL E TARGET'!$G$1:$Q$99,10,0),0)</f>
        <v>0</v>
      </c>
      <c r="DQ975" s="17">
        <f>VLOOKUP(DO975,'PAINEL E TARGET'!$S$10:$U$19,3,0)</f>
        <v>0</v>
      </c>
      <c r="DR975" s="16">
        <f t="shared" si="574"/>
        <v>0</v>
      </c>
      <c r="DS975" s="17">
        <f t="shared" si="560"/>
        <v>0.75</v>
      </c>
      <c r="DT975" s="16">
        <f>IF(DS975&gt;=1,VLOOKUP(BO975,'PAINEL E TARGET'!$S$1:$W$8,5,0),0)</f>
        <v>0</v>
      </c>
      <c r="DU975" s="16">
        <f t="shared" si="575"/>
        <v>1014.75</v>
      </c>
    </row>
    <row r="976" spans="2:125" s="32" customFormat="1" x14ac:dyDescent="0.2">
      <c r="B976" s="44">
        <v>43541</v>
      </c>
      <c r="C976" s="65">
        <v>2061</v>
      </c>
      <c r="D976" s="66" t="s">
        <v>1041</v>
      </c>
      <c r="E976" s="65">
        <v>316</v>
      </c>
      <c r="F976" s="65" t="s">
        <v>943</v>
      </c>
      <c r="G976" s="67">
        <v>912636.38621843641</v>
      </c>
      <c r="H976" s="67">
        <v>571890.26032850984</v>
      </c>
      <c r="I976" s="67">
        <v>437957.65999999992</v>
      </c>
      <c r="J976" s="68">
        <v>0.76580716683026695</v>
      </c>
      <c r="K976" s="67">
        <v>31049.116863240102</v>
      </c>
      <c r="L976" s="67">
        <v>491788.49687304843</v>
      </c>
      <c r="M976" s="67">
        <v>21054.04</v>
      </c>
      <c r="N976" s="67">
        <v>402919.6</v>
      </c>
      <c r="O976" s="67">
        <v>838648.59417733445</v>
      </c>
      <c r="P976" s="67" t="s">
        <v>1082</v>
      </c>
      <c r="Q976" s="67" t="s">
        <v>1082</v>
      </c>
      <c r="R976" s="67">
        <v>0</v>
      </c>
      <c r="S976" s="67">
        <v>0</v>
      </c>
      <c r="T976" s="68">
        <v>8.329090879441732E-2</v>
      </c>
      <c r="U976" s="68">
        <v>9.9968007444991167E-2</v>
      </c>
      <c r="V976" s="68">
        <v>1.2002271183249671</v>
      </c>
      <c r="W976" s="67">
        <v>43547.62</v>
      </c>
      <c r="X976" s="67">
        <v>42383.8</v>
      </c>
      <c r="Y976" s="68">
        <v>0.97327477368453197</v>
      </c>
      <c r="Z976" s="68">
        <v>0.11759224735313405</v>
      </c>
      <c r="AA976" s="68">
        <v>0.13322255128880184</v>
      </c>
      <c r="AB976" s="68">
        <v>1.1329195103205179</v>
      </c>
      <c r="AC976" s="67">
        <v>61481.65</v>
      </c>
      <c r="AD976" s="67">
        <v>56482.850000000006</v>
      </c>
      <c r="AE976" s="68">
        <v>0.91869443972307196</v>
      </c>
      <c r="AF976" s="43">
        <v>80</v>
      </c>
      <c r="AG976" s="43">
        <v>73</v>
      </c>
      <c r="AH976" s="43">
        <v>17</v>
      </c>
      <c r="AI976" s="43">
        <v>17</v>
      </c>
      <c r="AJ976" s="67">
        <v>12739.850000000002</v>
      </c>
      <c r="AK976" s="67">
        <v>15948</v>
      </c>
      <c r="AL976" s="68">
        <v>1.2518200763745253</v>
      </c>
      <c r="AM976" s="67">
        <v>4902.3600000000006</v>
      </c>
      <c r="AN976" s="67">
        <v>4790.9000000000005</v>
      </c>
      <c r="AO976" s="68">
        <v>0.97726401161889376</v>
      </c>
      <c r="AP976" s="67">
        <v>2052.29</v>
      </c>
      <c r="AQ976" s="67">
        <v>2951.92</v>
      </c>
      <c r="AR976" s="68">
        <v>1.438354228690877</v>
      </c>
      <c r="AS976" s="67">
        <v>23853.119999999999</v>
      </c>
      <c r="AT976" s="67">
        <v>18692.980000000003</v>
      </c>
      <c r="AU976" s="68">
        <v>0.78367022846487189</v>
      </c>
      <c r="AV976" s="43">
        <v>475.36999999999995</v>
      </c>
      <c r="AW976" s="43">
        <v>579.91</v>
      </c>
      <c r="AX976" s="69">
        <v>1.2199129099438333</v>
      </c>
      <c r="AY976" s="43">
        <v>31049.116863240102</v>
      </c>
      <c r="AZ976" s="43">
        <v>21054.04</v>
      </c>
      <c r="BA976" s="43">
        <v>35930.871117891023</v>
      </c>
      <c r="BB976" s="43">
        <v>30704.959999999999</v>
      </c>
      <c r="BC976" s="43">
        <v>49786.277091949894</v>
      </c>
      <c r="BD976" s="43">
        <v>57920.416941469644</v>
      </c>
      <c r="BE976" s="43">
        <v>70129.010000000024</v>
      </c>
      <c r="BF976" s="43">
        <v>99010.15</v>
      </c>
      <c r="BG976" s="43">
        <v>766.30999999999983</v>
      </c>
      <c r="BH976" s="43">
        <v>40</v>
      </c>
      <c r="BI976" s="44">
        <v>43173</v>
      </c>
      <c r="BJ976" s="44">
        <v>43541</v>
      </c>
      <c r="BK976" s="44">
        <v>43172</v>
      </c>
      <c r="BL976" s="43">
        <f t="shared" si="561"/>
        <v>437957.65999999992</v>
      </c>
      <c r="BM976" s="43">
        <f t="shared" si="562"/>
        <v>423973.63999999996</v>
      </c>
      <c r="BO976" s="16" t="str">
        <f>IFERROR(VLOOKUP($C976,'PORTE LOJA'!A:B,2,0),"PORTE 1")</f>
        <v>PORTE 2</v>
      </c>
      <c r="BP976" s="16">
        <f>VLOOKUP(BO976,'PAINEL E TARGET'!$S$1:$W$8,3,0)</f>
        <v>1875</v>
      </c>
      <c r="BQ976" s="16">
        <f t="shared" si="540"/>
        <v>1</v>
      </c>
      <c r="BR976" s="16">
        <f t="shared" si="541"/>
        <v>1</v>
      </c>
      <c r="BS976" s="16">
        <f t="shared" si="542"/>
        <v>1</v>
      </c>
      <c r="BT976" s="16">
        <f t="shared" si="543"/>
        <v>1</v>
      </c>
      <c r="BU976" s="16">
        <f t="shared" si="544"/>
        <v>1</v>
      </c>
      <c r="BV976" s="16">
        <f t="shared" si="545"/>
        <v>1</v>
      </c>
      <c r="BW976" s="17" t="str">
        <f t="shared" si="563"/>
        <v>111111</v>
      </c>
      <c r="BY976" s="17">
        <f t="shared" si="546"/>
        <v>0.76600000000000001</v>
      </c>
      <c r="BZ976" s="17">
        <f t="shared" si="547"/>
        <v>0.81100000000000005</v>
      </c>
      <c r="CA976" s="17" t="str">
        <f t="shared" si="564"/>
        <v>Sem Retira</v>
      </c>
      <c r="CB976" s="17">
        <f t="shared" si="565"/>
        <v>0.81100000000000005</v>
      </c>
      <c r="CC976" s="33" t="str">
        <f>IF(CB976&gt;='PAINEL E TARGET'!$T$11,'PAINEL E TARGET'!$S$11,
IF(CB976&gt;='PAINEL E TARGET'!$T$12,'PAINEL E TARGET'!$S$12,
IF(CB976&gt;='PAINEL E TARGET'!$T$13,'PAINEL E TARGET'!$S$13,
IF(CB976&gt;='PAINEL E TARGET'!$T$14,'PAINEL E TARGET'!$S$14,
IF(CB976&gt;='PAINEL E TARGET'!$T$15,'PAINEL E TARGET'!$S$15,
IF(CB976&gt;='PAINEL E TARGET'!$T$16,'PAINEL E TARGET'!$S$16,
IF(CB976&gt;='PAINEL E TARGET'!$T$17,'PAINEL E TARGET'!$S$17,
IF(CB976&gt;='PAINEL E TARGET'!$T$18,'PAINEL E TARGET'!$S$18,'PAINEL E TARGET'!$S$19))))))))</f>
        <v>Não elegível</v>
      </c>
      <c r="CD976" s="17">
        <f>IFERROR(VLOOKUP($BW976,'PAINEL E TARGET'!$G$1:$Q$99,4,0),0)</f>
        <v>0.25</v>
      </c>
      <c r="CE976" s="17">
        <f>VLOOKUP(CC976,'PAINEL E TARGET'!$S$10:$U$19,3,0)</f>
        <v>0</v>
      </c>
      <c r="CF976" s="16">
        <f t="shared" si="566"/>
        <v>0</v>
      </c>
      <c r="CG976" s="17">
        <f t="shared" si="548"/>
        <v>1.252</v>
      </c>
      <c r="CH976" s="17">
        <f t="shared" si="549"/>
        <v>0.97699999999999998</v>
      </c>
      <c r="CI976" s="17">
        <f t="shared" si="550"/>
        <v>1.4379999999999999</v>
      </c>
      <c r="CJ976" s="17">
        <f t="shared" si="551"/>
        <v>0.78400000000000003</v>
      </c>
      <c r="CK976" s="17">
        <f t="shared" si="552"/>
        <v>1.22</v>
      </c>
      <c r="CL976" s="17">
        <f t="shared" si="553"/>
        <v>0.97299999999999998</v>
      </c>
      <c r="CM976" s="16">
        <f t="shared" si="554"/>
        <v>5</v>
      </c>
      <c r="CN976" s="17" t="str">
        <f t="shared" si="567"/>
        <v>ok</v>
      </c>
      <c r="CO976" s="17">
        <f t="shared" si="568"/>
        <v>0.97299999999999998</v>
      </c>
      <c r="CP976" s="33" t="str">
        <f>IF(CO976&gt;='PAINEL E TARGET'!$T$11,'PAINEL E TARGET'!$S$11,
IF(CO976&gt;='PAINEL E TARGET'!$T$12,'PAINEL E TARGET'!$S$12,
IF(CO976&gt;='PAINEL E TARGET'!$T$13,'PAINEL E TARGET'!$S$13,
IF(CO976&gt;='PAINEL E TARGET'!$T$14,'PAINEL E TARGET'!$S$14,
IF(CO976&gt;='PAINEL E TARGET'!$T$15,'PAINEL E TARGET'!$S$15,
IF(CO976&gt;='PAINEL E TARGET'!$T$16,'PAINEL E TARGET'!$S$16,
IF(CO976&gt;='PAINEL E TARGET'!$T$17,'PAINEL E TARGET'!$S$17,
IF(CO976&gt;='PAINEL E TARGET'!$T$18,'PAINEL E TARGET'!$S$18,'PAINEL E TARGET'!$S$19))))))))</f>
        <v>1. Fx de 90% a 99,9%</v>
      </c>
      <c r="CQ976" s="17">
        <f>IFERROR(VLOOKUP($BW976,'PAINEL E TARGET'!$G$1:$Q$99,5,0),0)</f>
        <v>0.25</v>
      </c>
      <c r="CR976" s="17">
        <f>VLOOKUP(CP976,'PAINEL E TARGET'!$S$10:$U$19,3,0)</f>
        <v>0.5</v>
      </c>
      <c r="CS976" s="16">
        <f t="shared" si="569"/>
        <v>234.375</v>
      </c>
      <c r="CT976" s="17">
        <f t="shared" si="555"/>
        <v>0.91900000000000004</v>
      </c>
      <c r="CU976" s="33" t="str">
        <f>IF(CT976&gt;='PAINEL E TARGET'!$T$11,'PAINEL E TARGET'!$S$11,
IF(CT976&gt;='PAINEL E TARGET'!$T$12,'PAINEL E TARGET'!$S$12,
IF(CT976&gt;='PAINEL E TARGET'!$T$13,'PAINEL E TARGET'!$S$13,
IF(CT976&gt;='PAINEL E TARGET'!$T$14,'PAINEL E TARGET'!$S$14,
IF(CT976&gt;='PAINEL E TARGET'!$T$15,'PAINEL E TARGET'!$S$15,
IF(CT976&gt;='PAINEL E TARGET'!$T$16,'PAINEL E TARGET'!$S$16,
IF(CT976&gt;='PAINEL E TARGET'!$T$17,'PAINEL E TARGET'!$S$17,
IF(CT976&gt;='PAINEL E TARGET'!$T$18,'PAINEL E TARGET'!$S$18,'PAINEL E TARGET'!$S$19))))))))</f>
        <v>1. Fx de 90% a 99,9%</v>
      </c>
      <c r="CV976" s="17">
        <f>IFERROR(VLOOKUP($BW976,'PAINEL E TARGET'!$G$1:$Q$99,6,0),0)</f>
        <v>0.2</v>
      </c>
      <c r="CW976" s="17">
        <f>VLOOKUP(CU976,'PAINEL E TARGET'!$S$10:$U$19,3,0)</f>
        <v>0.5</v>
      </c>
      <c r="CX976" s="16">
        <f t="shared" si="570"/>
        <v>187.5</v>
      </c>
      <c r="CY976" s="17">
        <f t="shared" si="556"/>
        <v>0.67800000000000005</v>
      </c>
      <c r="CZ976" s="33" t="str">
        <f>IF(CY976&gt;='PAINEL E TARGET'!$T$11,'PAINEL E TARGET'!$S$11,
IF(CY976&gt;='PAINEL E TARGET'!$T$12,'PAINEL E TARGET'!$S$12,
IF(CY976&gt;='PAINEL E TARGET'!$T$13,'PAINEL E TARGET'!$S$13,
IF(CY976&gt;='PAINEL E TARGET'!$T$14,'PAINEL E TARGET'!$S$14,
IF(CY976&gt;='PAINEL E TARGET'!$T$15,'PAINEL E TARGET'!$S$15,
IF(CY976&gt;='PAINEL E TARGET'!$T$16,'PAINEL E TARGET'!$S$16,
IF(CY976&gt;='PAINEL E TARGET'!$T$17,'PAINEL E TARGET'!$S$17,
IF(CY976&gt;='PAINEL E TARGET'!$T$18,'PAINEL E TARGET'!$S$18,'PAINEL E TARGET'!$S$19))))))))</f>
        <v>Não elegível</v>
      </c>
      <c r="DA976" s="17">
        <f>IFERROR(VLOOKUP($BW976,'PAINEL E TARGET'!$G$1:$Q$99,7,0),0)</f>
        <v>0.15</v>
      </c>
      <c r="DB976" s="17">
        <f>VLOOKUP(CZ976,'PAINEL E TARGET'!$S$10:$U$19,3,0)</f>
        <v>0</v>
      </c>
      <c r="DC976" s="16">
        <f t="shared" si="571"/>
        <v>0</v>
      </c>
      <c r="DD976" s="17">
        <f t="shared" si="557"/>
        <v>0.85499999999999998</v>
      </c>
      <c r="DE976" s="33" t="str">
        <f>IF(DD976&gt;='PAINEL E TARGET'!$T$11,'PAINEL E TARGET'!$S$11,
IF(DD976&gt;='PAINEL E TARGET'!$T$12,'PAINEL E TARGET'!$S$12,
IF(DD976&gt;='PAINEL E TARGET'!$T$13,'PAINEL E TARGET'!$S$13,
IF(DD976&gt;='PAINEL E TARGET'!$T$14,'PAINEL E TARGET'!$S$14,
IF(DD976&gt;='PAINEL E TARGET'!$T$15,'PAINEL E TARGET'!$S$15,
IF(DD976&gt;='PAINEL E TARGET'!$T$16,'PAINEL E TARGET'!$S$16,
IF(DD976&gt;='PAINEL E TARGET'!$T$17,'PAINEL E TARGET'!$S$17,
IF(DD976&gt;='PAINEL E TARGET'!$T$18,'PAINEL E TARGET'!$S$18,'PAINEL E TARGET'!$S$19))))))))</f>
        <v>Não elegível</v>
      </c>
      <c r="DF976" s="17">
        <f>IFERROR(VLOOKUP($BW976,'PAINEL E TARGET'!$G$1:$Q$99,8,0),0)</f>
        <v>0.1</v>
      </c>
      <c r="DG976" s="17">
        <f>VLOOKUP(DE976,'PAINEL E TARGET'!$S$10:$U$19,3,0)</f>
        <v>0</v>
      </c>
      <c r="DH976" s="16">
        <f t="shared" si="572"/>
        <v>0</v>
      </c>
      <c r="DI976" s="17">
        <f t="shared" si="558"/>
        <v>1</v>
      </c>
      <c r="DJ976" s="33" t="str">
        <f>IF(DI976&gt;='PAINEL E TARGET'!$T$11,'PAINEL E TARGET'!$S$11,
IF(DI976&gt;='PAINEL E TARGET'!$T$12,'PAINEL E TARGET'!$S$12,
IF(DI976&gt;='PAINEL E TARGET'!$T$13,'PAINEL E TARGET'!$S$13,
IF(DI976&gt;='PAINEL E TARGET'!$T$14,'PAINEL E TARGET'!$S$14,
IF(DI976&gt;='PAINEL E TARGET'!$T$15,'PAINEL E TARGET'!$S$15,
IF(DI976&gt;='PAINEL E TARGET'!$T$16,'PAINEL E TARGET'!$S$16,
IF(DI976&gt;='PAINEL E TARGET'!$T$17,'PAINEL E TARGET'!$S$17,
IF(DI976&gt;='PAINEL E TARGET'!$T$18,'PAINEL E TARGET'!$S$18,'PAINEL E TARGET'!$S$19))))))))</f>
        <v>2. Fx de 100% a 104,9%</v>
      </c>
      <c r="DK976" s="17">
        <f>IFERROR(VLOOKUP($BW976,'PAINEL E TARGET'!$G$1:$Q$99,9,0),0)</f>
        <v>0.05</v>
      </c>
      <c r="DL976" s="17">
        <f>VLOOKUP(DJ976,'PAINEL E TARGET'!$S$10:$U$19,3,0)</f>
        <v>1</v>
      </c>
      <c r="DM976" s="16">
        <f t="shared" si="573"/>
        <v>93.75</v>
      </c>
      <c r="DN976" s="17">
        <f t="shared" si="559"/>
        <v>1.22</v>
      </c>
      <c r="DO976" s="33" t="str">
        <f>IF(DN976&gt;='PAINEL E TARGET'!$T$11,'PAINEL E TARGET'!$S$11,
IF(DN976&gt;='PAINEL E TARGET'!$T$12,'PAINEL E TARGET'!$S$12,
IF(DN976&gt;='PAINEL E TARGET'!$T$13,'PAINEL E TARGET'!$S$13,
IF(DN976&gt;='PAINEL E TARGET'!$T$14,'PAINEL E TARGET'!$S$14,
IF(DN976&gt;='PAINEL E TARGET'!$T$15,'PAINEL E TARGET'!$S$15,
IF(DN976&gt;='PAINEL E TARGET'!$T$16,'PAINEL E TARGET'!$S$16,
IF(DN976&gt;='PAINEL E TARGET'!$T$17,'PAINEL E TARGET'!$S$17,
IF(DN976&gt;='PAINEL E TARGET'!$T$18,'PAINEL E TARGET'!$S$18,'PAINEL E TARGET'!$S$19))))))))</f>
        <v>6. Fx de 120% a 124,9%</v>
      </c>
      <c r="DP976" s="17">
        <f>IFERROR(VLOOKUP($BW976,'PAINEL E TARGET'!$G$1:$Q$99,10,0),0)</f>
        <v>0</v>
      </c>
      <c r="DQ976" s="17">
        <f>VLOOKUP(DO976,'PAINEL E TARGET'!$S$10:$U$19,3,0)</f>
        <v>1.4</v>
      </c>
      <c r="DR976" s="16">
        <f t="shared" si="574"/>
        <v>0</v>
      </c>
      <c r="DS976" s="17">
        <f t="shared" si="560"/>
        <v>0.91300000000000003</v>
      </c>
      <c r="DT976" s="16">
        <f>IF(DS976&gt;=1,VLOOKUP(BO976,'PAINEL E TARGET'!$S$1:$W$8,5,0),0)</f>
        <v>0</v>
      </c>
      <c r="DU976" s="16">
        <f t="shared" si="575"/>
        <v>515.625</v>
      </c>
    </row>
    <row r="977" spans="2:125" s="32" customFormat="1" x14ac:dyDescent="0.2">
      <c r="B977" s="44">
        <v>43541</v>
      </c>
      <c r="C977" s="65">
        <v>2062</v>
      </c>
      <c r="D977" s="66" t="s">
        <v>1042</v>
      </c>
      <c r="E977" s="65">
        <v>416</v>
      </c>
      <c r="F977" s="65" t="s">
        <v>1020</v>
      </c>
      <c r="G977" s="67">
        <v>764998.33381036168</v>
      </c>
      <c r="H977" s="67">
        <v>428707.05553370347</v>
      </c>
      <c r="I977" s="67">
        <v>660851.28000000014</v>
      </c>
      <c r="J977" s="68">
        <v>1.541498492898133</v>
      </c>
      <c r="K977" s="67">
        <v>42421.923321851755</v>
      </c>
      <c r="L977" s="67">
        <v>386285.13221185171</v>
      </c>
      <c r="M977" s="67">
        <v>69043.91</v>
      </c>
      <c r="N977" s="67">
        <v>589320.47</v>
      </c>
      <c r="O977" s="67">
        <v>764998.33381036168</v>
      </c>
      <c r="P977" s="67" t="s">
        <v>1082</v>
      </c>
      <c r="Q977" s="67" t="s">
        <v>1082</v>
      </c>
      <c r="R977" s="67">
        <v>0</v>
      </c>
      <c r="S977" s="67">
        <v>999</v>
      </c>
      <c r="T977" s="68">
        <v>0.1007677374150512</v>
      </c>
      <c r="U977" s="68">
        <v>0.12316111330324399</v>
      </c>
      <c r="V977" s="68">
        <v>1.2222276341876859</v>
      </c>
      <c r="W977" s="67">
        <v>43199.840000000004</v>
      </c>
      <c r="X977" s="67">
        <v>81084.89</v>
      </c>
      <c r="Y977" s="68">
        <v>1.876971998044437</v>
      </c>
      <c r="Z977" s="68">
        <v>7.1603113603495902E-2</v>
      </c>
      <c r="AA977" s="68">
        <v>0.21639380004124764</v>
      </c>
      <c r="AB977" s="68">
        <v>3.0221283565898256</v>
      </c>
      <c r="AC977" s="67">
        <v>30696.76</v>
      </c>
      <c r="AD977" s="67">
        <v>142465.97</v>
      </c>
      <c r="AE977" s="68">
        <v>4.6410751492991444</v>
      </c>
      <c r="AF977" s="43">
        <v>80</v>
      </c>
      <c r="AG977" s="43">
        <v>0</v>
      </c>
      <c r="AH977" s="43">
        <v>31</v>
      </c>
      <c r="AI977" s="43">
        <v>112</v>
      </c>
      <c r="AJ977" s="67">
        <v>25618.740000000005</v>
      </c>
      <c r="AK977" s="67">
        <v>39301</v>
      </c>
      <c r="AL977" s="68">
        <v>1.5340723236193503</v>
      </c>
      <c r="AM977" s="67">
        <v>4144.4799999999996</v>
      </c>
      <c r="AN977" s="67">
        <v>17511.300000000003</v>
      </c>
      <c r="AO977" s="68">
        <v>4.2252104003397299</v>
      </c>
      <c r="AP977" s="67">
        <v>3642.1299999999997</v>
      </c>
      <c r="AQ977" s="67">
        <v>4489.6799999999994</v>
      </c>
      <c r="AR977" s="68">
        <v>1.2327072345028869</v>
      </c>
      <c r="AS977" s="67">
        <v>9794.49</v>
      </c>
      <c r="AT977" s="67">
        <v>19782.91</v>
      </c>
      <c r="AU977" s="68">
        <v>2.0197999079074052</v>
      </c>
      <c r="AV977" s="43">
        <v>280.91000000000003</v>
      </c>
      <c r="AW977" s="43">
        <v>449.90999999999997</v>
      </c>
      <c r="AX977" s="69">
        <v>1.6016161759994301</v>
      </c>
      <c r="AY977" s="43">
        <v>42421.923321851755</v>
      </c>
      <c r="AZ977" s="43">
        <v>69043.91</v>
      </c>
      <c r="BA977" s="43">
        <v>21728.734781975149</v>
      </c>
      <c r="BB977" s="43">
        <v>26881.430000000004</v>
      </c>
      <c r="BC977" s="43">
        <v>78573.999999999985</v>
      </c>
      <c r="BD977" s="43">
        <v>38654.010169418936</v>
      </c>
      <c r="BE977" s="43">
        <v>77555.210000000006</v>
      </c>
      <c r="BF977" s="43">
        <v>55108.899999999987</v>
      </c>
      <c r="BG977" s="43">
        <v>499.90999999999997</v>
      </c>
      <c r="BH977" s="43">
        <v>30</v>
      </c>
      <c r="BI977" s="44">
        <v>43173</v>
      </c>
      <c r="BJ977" s="44">
        <v>43541</v>
      </c>
      <c r="BK977" s="44">
        <v>43172</v>
      </c>
      <c r="BL977" s="43">
        <f t="shared" si="561"/>
        <v>661850.28000000014</v>
      </c>
      <c r="BM977" s="43">
        <f t="shared" si="562"/>
        <v>659363.38</v>
      </c>
      <c r="BO977" s="16" t="str">
        <f>IFERROR(VLOOKUP($C977,'PORTE LOJA'!A:B,2,0),"PORTE 1")</f>
        <v>PORTE 1</v>
      </c>
      <c r="BP977" s="16">
        <f>VLOOKUP(BO977,'PAINEL E TARGET'!$S$1:$W$8,3,0)</f>
        <v>1650</v>
      </c>
      <c r="BQ977" s="16">
        <f t="shared" si="540"/>
        <v>1</v>
      </c>
      <c r="BR977" s="16">
        <f t="shared" si="541"/>
        <v>1</v>
      </c>
      <c r="BS977" s="16">
        <f t="shared" si="542"/>
        <v>1</v>
      </c>
      <c r="BT977" s="16">
        <f t="shared" si="543"/>
        <v>1</v>
      </c>
      <c r="BU977" s="16">
        <f t="shared" si="544"/>
        <v>1</v>
      </c>
      <c r="BV977" s="16">
        <f t="shared" si="545"/>
        <v>1</v>
      </c>
      <c r="BW977" s="17" t="str">
        <f t="shared" si="563"/>
        <v>111111</v>
      </c>
      <c r="BY977" s="17">
        <f t="shared" si="546"/>
        <v>1.544</v>
      </c>
      <c r="BZ977" s="17">
        <f t="shared" si="547"/>
        <v>1.538</v>
      </c>
      <c r="CA977" s="17" t="str">
        <f t="shared" si="564"/>
        <v>Com Retira</v>
      </c>
      <c r="CB977" s="17">
        <f t="shared" si="565"/>
        <v>1.544</v>
      </c>
      <c r="CC977" s="33" t="str">
        <f>IF(CB977&gt;='PAINEL E TARGET'!$T$11,'PAINEL E TARGET'!$S$11,
IF(CB977&gt;='PAINEL E TARGET'!$T$12,'PAINEL E TARGET'!$S$12,
IF(CB977&gt;='PAINEL E TARGET'!$T$13,'PAINEL E TARGET'!$S$13,
IF(CB977&gt;='PAINEL E TARGET'!$T$14,'PAINEL E TARGET'!$S$14,
IF(CB977&gt;='PAINEL E TARGET'!$T$15,'PAINEL E TARGET'!$S$15,
IF(CB977&gt;='PAINEL E TARGET'!$T$16,'PAINEL E TARGET'!$S$16,
IF(CB977&gt;='PAINEL E TARGET'!$T$17,'PAINEL E TARGET'!$S$17,
IF(CB977&gt;='PAINEL E TARGET'!$T$18,'PAINEL E TARGET'!$S$18,'PAINEL E TARGET'!$S$19))))))))</f>
        <v>8. Fx de 130% ou mais</v>
      </c>
      <c r="CD977" s="17">
        <f>IFERROR(VLOOKUP($BW977,'PAINEL E TARGET'!$G$1:$Q$99,4,0),0)</f>
        <v>0.25</v>
      </c>
      <c r="CE977" s="17">
        <f>VLOOKUP(CC977,'PAINEL E TARGET'!$S$10:$U$19,3,0)</f>
        <v>1.6</v>
      </c>
      <c r="CF977" s="16">
        <f t="shared" si="566"/>
        <v>660</v>
      </c>
      <c r="CG977" s="17">
        <f t="shared" si="548"/>
        <v>1.534</v>
      </c>
      <c r="CH977" s="17">
        <f t="shared" si="549"/>
        <v>4.2249999999999996</v>
      </c>
      <c r="CI977" s="17">
        <f t="shared" si="550"/>
        <v>1.2330000000000001</v>
      </c>
      <c r="CJ977" s="17">
        <f t="shared" si="551"/>
        <v>2.02</v>
      </c>
      <c r="CK977" s="17">
        <f t="shared" si="552"/>
        <v>1.6020000000000001</v>
      </c>
      <c r="CL977" s="17">
        <f t="shared" si="553"/>
        <v>1.877</v>
      </c>
      <c r="CM977" s="16">
        <f t="shared" si="554"/>
        <v>5</v>
      </c>
      <c r="CN977" s="17" t="str">
        <f t="shared" si="567"/>
        <v>ok</v>
      </c>
      <c r="CO977" s="17">
        <f t="shared" si="568"/>
        <v>1.877</v>
      </c>
      <c r="CP977" s="33" t="str">
        <f>IF(CO977&gt;='PAINEL E TARGET'!$T$11,'PAINEL E TARGET'!$S$11,
IF(CO977&gt;='PAINEL E TARGET'!$T$12,'PAINEL E TARGET'!$S$12,
IF(CO977&gt;='PAINEL E TARGET'!$T$13,'PAINEL E TARGET'!$S$13,
IF(CO977&gt;='PAINEL E TARGET'!$T$14,'PAINEL E TARGET'!$S$14,
IF(CO977&gt;='PAINEL E TARGET'!$T$15,'PAINEL E TARGET'!$S$15,
IF(CO977&gt;='PAINEL E TARGET'!$T$16,'PAINEL E TARGET'!$S$16,
IF(CO977&gt;='PAINEL E TARGET'!$T$17,'PAINEL E TARGET'!$S$17,
IF(CO977&gt;='PAINEL E TARGET'!$T$18,'PAINEL E TARGET'!$S$18,'PAINEL E TARGET'!$S$19))))))))</f>
        <v>8. Fx de 130% ou mais</v>
      </c>
      <c r="CQ977" s="17">
        <f>IFERROR(VLOOKUP($BW977,'PAINEL E TARGET'!$G$1:$Q$99,5,0),0)</f>
        <v>0.25</v>
      </c>
      <c r="CR977" s="17">
        <f>VLOOKUP(CP977,'PAINEL E TARGET'!$S$10:$U$19,3,0)</f>
        <v>1.6</v>
      </c>
      <c r="CS977" s="16">
        <f t="shared" si="569"/>
        <v>660</v>
      </c>
      <c r="CT977" s="17">
        <f t="shared" si="555"/>
        <v>4.641</v>
      </c>
      <c r="CU977" s="33" t="str">
        <f>IF(CT977&gt;='PAINEL E TARGET'!$T$11,'PAINEL E TARGET'!$S$11,
IF(CT977&gt;='PAINEL E TARGET'!$T$12,'PAINEL E TARGET'!$S$12,
IF(CT977&gt;='PAINEL E TARGET'!$T$13,'PAINEL E TARGET'!$S$13,
IF(CT977&gt;='PAINEL E TARGET'!$T$14,'PAINEL E TARGET'!$S$14,
IF(CT977&gt;='PAINEL E TARGET'!$T$15,'PAINEL E TARGET'!$S$15,
IF(CT977&gt;='PAINEL E TARGET'!$T$16,'PAINEL E TARGET'!$S$16,
IF(CT977&gt;='PAINEL E TARGET'!$T$17,'PAINEL E TARGET'!$S$17,
IF(CT977&gt;='PAINEL E TARGET'!$T$18,'PAINEL E TARGET'!$S$18,'PAINEL E TARGET'!$S$19))))))))</f>
        <v>8. Fx de 130% ou mais</v>
      </c>
      <c r="CV977" s="17">
        <f>IFERROR(VLOOKUP($BW977,'PAINEL E TARGET'!$G$1:$Q$99,6,0),0)</f>
        <v>0.2</v>
      </c>
      <c r="CW977" s="17">
        <f>VLOOKUP(CU977,'PAINEL E TARGET'!$S$10:$U$19,3,0)</f>
        <v>1.6</v>
      </c>
      <c r="CX977" s="16">
        <f t="shared" si="570"/>
        <v>528.00000000000011</v>
      </c>
      <c r="CY977" s="17">
        <f t="shared" si="556"/>
        <v>1.6279999999999999</v>
      </c>
      <c r="CZ977" s="33" t="str">
        <f>IF(CY977&gt;='PAINEL E TARGET'!$T$11,'PAINEL E TARGET'!$S$11,
IF(CY977&gt;='PAINEL E TARGET'!$T$12,'PAINEL E TARGET'!$S$12,
IF(CY977&gt;='PAINEL E TARGET'!$T$13,'PAINEL E TARGET'!$S$13,
IF(CY977&gt;='PAINEL E TARGET'!$T$14,'PAINEL E TARGET'!$S$14,
IF(CY977&gt;='PAINEL E TARGET'!$T$15,'PAINEL E TARGET'!$S$15,
IF(CY977&gt;='PAINEL E TARGET'!$T$16,'PAINEL E TARGET'!$S$16,
IF(CY977&gt;='PAINEL E TARGET'!$T$17,'PAINEL E TARGET'!$S$17,
IF(CY977&gt;='PAINEL E TARGET'!$T$18,'PAINEL E TARGET'!$S$18,'PAINEL E TARGET'!$S$19))))))))</f>
        <v>8. Fx de 130% ou mais</v>
      </c>
      <c r="DA977" s="17">
        <f>IFERROR(VLOOKUP($BW977,'PAINEL E TARGET'!$G$1:$Q$99,7,0),0)</f>
        <v>0.15</v>
      </c>
      <c r="DB977" s="17">
        <f>VLOOKUP(CZ977,'PAINEL E TARGET'!$S$10:$U$19,3,0)</f>
        <v>1.6</v>
      </c>
      <c r="DC977" s="16">
        <f t="shared" si="571"/>
        <v>396</v>
      </c>
      <c r="DD977" s="17">
        <f t="shared" si="557"/>
        <v>1.2370000000000001</v>
      </c>
      <c r="DE977" s="33" t="str">
        <f>IF(DD977&gt;='PAINEL E TARGET'!$T$11,'PAINEL E TARGET'!$S$11,
IF(DD977&gt;='PAINEL E TARGET'!$T$12,'PAINEL E TARGET'!$S$12,
IF(DD977&gt;='PAINEL E TARGET'!$T$13,'PAINEL E TARGET'!$S$13,
IF(DD977&gt;='PAINEL E TARGET'!$T$14,'PAINEL E TARGET'!$S$14,
IF(DD977&gt;='PAINEL E TARGET'!$T$15,'PAINEL E TARGET'!$S$15,
IF(DD977&gt;='PAINEL E TARGET'!$T$16,'PAINEL E TARGET'!$S$16,
IF(DD977&gt;='PAINEL E TARGET'!$T$17,'PAINEL E TARGET'!$S$17,
IF(DD977&gt;='PAINEL E TARGET'!$T$18,'PAINEL E TARGET'!$S$18,'PAINEL E TARGET'!$S$19))))))))</f>
        <v>6. Fx de 120% a 124,9%</v>
      </c>
      <c r="DF977" s="17">
        <f>IFERROR(VLOOKUP($BW977,'PAINEL E TARGET'!$G$1:$Q$99,8,0),0)</f>
        <v>0.1</v>
      </c>
      <c r="DG977" s="17">
        <f>VLOOKUP(DE977,'PAINEL E TARGET'!$S$10:$U$19,3,0)</f>
        <v>1.4</v>
      </c>
      <c r="DH977" s="16">
        <f t="shared" si="572"/>
        <v>230.99999999999997</v>
      </c>
      <c r="DI977" s="17">
        <f t="shared" si="558"/>
        <v>3.613</v>
      </c>
      <c r="DJ977" s="33" t="str">
        <f>IF(DI977&gt;='PAINEL E TARGET'!$T$11,'PAINEL E TARGET'!$S$11,
IF(DI977&gt;='PAINEL E TARGET'!$T$12,'PAINEL E TARGET'!$S$12,
IF(DI977&gt;='PAINEL E TARGET'!$T$13,'PAINEL E TARGET'!$S$13,
IF(DI977&gt;='PAINEL E TARGET'!$T$14,'PAINEL E TARGET'!$S$14,
IF(DI977&gt;='PAINEL E TARGET'!$T$15,'PAINEL E TARGET'!$S$15,
IF(DI977&gt;='PAINEL E TARGET'!$T$16,'PAINEL E TARGET'!$S$16,
IF(DI977&gt;='PAINEL E TARGET'!$T$17,'PAINEL E TARGET'!$S$17,
IF(DI977&gt;='PAINEL E TARGET'!$T$18,'PAINEL E TARGET'!$S$18,'PAINEL E TARGET'!$S$19))))))))</f>
        <v>8. Fx de 130% ou mais</v>
      </c>
      <c r="DK977" s="17">
        <f>IFERROR(VLOOKUP($BW977,'PAINEL E TARGET'!$G$1:$Q$99,9,0),0)</f>
        <v>0.05</v>
      </c>
      <c r="DL977" s="17">
        <f>VLOOKUP(DJ977,'PAINEL E TARGET'!$S$10:$U$19,3,0)</f>
        <v>1.6</v>
      </c>
      <c r="DM977" s="16">
        <f t="shared" si="573"/>
        <v>132.00000000000003</v>
      </c>
      <c r="DN977" s="17">
        <f t="shared" si="559"/>
        <v>1.6020000000000001</v>
      </c>
      <c r="DO977" s="33" t="str">
        <f>IF(DN977&gt;='PAINEL E TARGET'!$T$11,'PAINEL E TARGET'!$S$11,
IF(DN977&gt;='PAINEL E TARGET'!$T$12,'PAINEL E TARGET'!$S$12,
IF(DN977&gt;='PAINEL E TARGET'!$T$13,'PAINEL E TARGET'!$S$13,
IF(DN977&gt;='PAINEL E TARGET'!$T$14,'PAINEL E TARGET'!$S$14,
IF(DN977&gt;='PAINEL E TARGET'!$T$15,'PAINEL E TARGET'!$S$15,
IF(DN977&gt;='PAINEL E TARGET'!$T$16,'PAINEL E TARGET'!$S$16,
IF(DN977&gt;='PAINEL E TARGET'!$T$17,'PAINEL E TARGET'!$S$17,
IF(DN977&gt;='PAINEL E TARGET'!$T$18,'PAINEL E TARGET'!$S$18,'PAINEL E TARGET'!$S$19))))))))</f>
        <v>8. Fx de 130% ou mais</v>
      </c>
      <c r="DP977" s="17">
        <f>IFERROR(VLOOKUP($BW977,'PAINEL E TARGET'!$G$1:$Q$99,10,0),0)</f>
        <v>0</v>
      </c>
      <c r="DQ977" s="17">
        <f>VLOOKUP(DO977,'PAINEL E TARGET'!$S$10:$U$19,3,0)</f>
        <v>1.6</v>
      </c>
      <c r="DR977" s="16">
        <f t="shared" si="574"/>
        <v>0</v>
      </c>
      <c r="DS977" s="17">
        <f t="shared" si="560"/>
        <v>0</v>
      </c>
      <c r="DT977" s="16">
        <f>IF(DS977&gt;=1,VLOOKUP(BO977,'PAINEL E TARGET'!$S$1:$W$8,5,0),0)</f>
        <v>0</v>
      </c>
      <c r="DU977" s="16">
        <f t="shared" si="575"/>
        <v>2607</v>
      </c>
    </row>
    <row r="978" spans="2:125" s="32" customFormat="1" x14ac:dyDescent="0.2">
      <c r="B978" s="44">
        <v>43541</v>
      </c>
      <c r="C978" s="65">
        <v>2063</v>
      </c>
      <c r="D978" s="66" t="s">
        <v>1003</v>
      </c>
      <c r="E978" s="65">
        <v>416</v>
      </c>
      <c r="F978" s="65" t="s">
        <v>1020</v>
      </c>
      <c r="G978" s="67">
        <v>655712.85755173874</v>
      </c>
      <c r="H978" s="67">
        <v>361388.8320723431</v>
      </c>
      <c r="I978" s="67">
        <v>696540.26</v>
      </c>
      <c r="J978" s="68">
        <v>1.927398409092415</v>
      </c>
      <c r="K978" s="67">
        <v>32749.614687762696</v>
      </c>
      <c r="L978" s="67">
        <v>328639.21738458058</v>
      </c>
      <c r="M978" s="67">
        <v>60686.400000000001</v>
      </c>
      <c r="N978" s="67">
        <v>635853.86</v>
      </c>
      <c r="O978" s="67">
        <v>655712.85755173874</v>
      </c>
      <c r="P978" s="67" t="s">
        <v>1082</v>
      </c>
      <c r="Q978" s="67" t="s">
        <v>1082</v>
      </c>
      <c r="R978" s="67">
        <v>0</v>
      </c>
      <c r="S978" s="67">
        <v>1132.9000000000001</v>
      </c>
      <c r="T978" s="68">
        <v>0.10110423111438541</v>
      </c>
      <c r="U978" s="68">
        <v>0.13639925135124278</v>
      </c>
      <c r="V978" s="68">
        <v>1.3490953825357315</v>
      </c>
      <c r="W978" s="67">
        <v>36537.939999999995</v>
      </c>
      <c r="X978" s="67">
        <v>95007.569999999992</v>
      </c>
      <c r="Y978" s="68">
        <v>2.6002442940132915</v>
      </c>
      <c r="Z978" s="68">
        <v>7.5734825127415972E-2</v>
      </c>
      <c r="AA978" s="68">
        <v>0.15684778938693361</v>
      </c>
      <c r="AB978" s="68">
        <v>2.0710127622669425</v>
      </c>
      <c r="AC978" s="67">
        <v>27369.72</v>
      </c>
      <c r="AD978" s="67">
        <v>109250.79999999999</v>
      </c>
      <c r="AE978" s="68">
        <v>3.9916667032033937</v>
      </c>
      <c r="AF978" s="43">
        <v>80</v>
      </c>
      <c r="AG978" s="43">
        <v>80</v>
      </c>
      <c r="AH978" s="43">
        <v>52</v>
      </c>
      <c r="AI978" s="43">
        <v>178</v>
      </c>
      <c r="AJ978" s="67">
        <v>19940.560000000001</v>
      </c>
      <c r="AK978" s="67">
        <v>49225</v>
      </c>
      <c r="AL978" s="68">
        <v>2.468586639492572</v>
      </c>
      <c r="AM978" s="67">
        <v>5002.37</v>
      </c>
      <c r="AN978" s="67">
        <v>6406.4899999999989</v>
      </c>
      <c r="AO978" s="68">
        <v>1.2806909524885202</v>
      </c>
      <c r="AP978" s="67">
        <v>2617.1</v>
      </c>
      <c r="AQ978" s="67">
        <v>5641.7999999999993</v>
      </c>
      <c r="AR978" s="68">
        <v>2.1557449084864926</v>
      </c>
      <c r="AS978" s="67">
        <v>8977.91</v>
      </c>
      <c r="AT978" s="67">
        <v>33734.28</v>
      </c>
      <c r="AU978" s="68">
        <v>3.7574758490561835</v>
      </c>
      <c r="AV978" s="43">
        <v>567.30999999999995</v>
      </c>
      <c r="AW978" s="43">
        <v>899.82</v>
      </c>
      <c r="AX978" s="69">
        <v>1.5861169378294058</v>
      </c>
      <c r="AY978" s="43">
        <v>32749.614687762696</v>
      </c>
      <c r="AZ978" s="43">
        <v>60686.400000000001</v>
      </c>
      <c r="BA978" s="43">
        <v>9154.610958272553</v>
      </c>
      <c r="BB978" s="43">
        <v>18512.469999999998</v>
      </c>
      <c r="BC978" s="43">
        <v>61525.000000000015</v>
      </c>
      <c r="BD978" s="43">
        <v>16564.366430500875</v>
      </c>
      <c r="BE978" s="43">
        <v>66520.710000000006</v>
      </c>
      <c r="BF978" s="43">
        <v>49829.140000000007</v>
      </c>
      <c r="BG978" s="43">
        <v>1027.1099999999997</v>
      </c>
      <c r="BH978" s="43">
        <v>30</v>
      </c>
      <c r="BI978" s="44">
        <v>43173</v>
      </c>
      <c r="BJ978" s="44">
        <v>43541</v>
      </c>
      <c r="BK978" s="44">
        <v>43172</v>
      </c>
      <c r="BL978" s="43">
        <f t="shared" si="561"/>
        <v>697673.16</v>
      </c>
      <c r="BM978" s="43">
        <f t="shared" si="562"/>
        <v>697673.16</v>
      </c>
      <c r="BO978" s="16" t="str">
        <f>IFERROR(VLOOKUP($C978,'PORTE LOJA'!A:B,2,0),"PORTE 1")</f>
        <v>PORTE 1</v>
      </c>
      <c r="BP978" s="16">
        <f>VLOOKUP(BO978,'PAINEL E TARGET'!$S$1:$W$8,3,0)</f>
        <v>1650</v>
      </c>
      <c r="BQ978" s="16">
        <f t="shared" si="540"/>
        <v>1</v>
      </c>
      <c r="BR978" s="16">
        <f t="shared" si="541"/>
        <v>1</v>
      </c>
      <c r="BS978" s="16">
        <f t="shared" si="542"/>
        <v>1</v>
      </c>
      <c r="BT978" s="16">
        <f t="shared" si="543"/>
        <v>1</v>
      </c>
      <c r="BU978" s="16">
        <f t="shared" si="544"/>
        <v>1</v>
      </c>
      <c r="BV978" s="16">
        <f t="shared" si="545"/>
        <v>1</v>
      </c>
      <c r="BW978" s="17" t="str">
        <f t="shared" si="563"/>
        <v>111111</v>
      </c>
      <c r="BY978" s="17">
        <f t="shared" si="546"/>
        <v>1.931</v>
      </c>
      <c r="BZ978" s="17">
        <f t="shared" si="547"/>
        <v>1.931</v>
      </c>
      <c r="CA978" s="17" t="str">
        <f t="shared" si="564"/>
        <v>Com Retira</v>
      </c>
      <c r="CB978" s="17">
        <f t="shared" si="565"/>
        <v>1.931</v>
      </c>
      <c r="CC978" s="33" t="str">
        <f>IF(CB978&gt;='PAINEL E TARGET'!$T$11,'PAINEL E TARGET'!$S$11,
IF(CB978&gt;='PAINEL E TARGET'!$T$12,'PAINEL E TARGET'!$S$12,
IF(CB978&gt;='PAINEL E TARGET'!$T$13,'PAINEL E TARGET'!$S$13,
IF(CB978&gt;='PAINEL E TARGET'!$T$14,'PAINEL E TARGET'!$S$14,
IF(CB978&gt;='PAINEL E TARGET'!$T$15,'PAINEL E TARGET'!$S$15,
IF(CB978&gt;='PAINEL E TARGET'!$T$16,'PAINEL E TARGET'!$S$16,
IF(CB978&gt;='PAINEL E TARGET'!$T$17,'PAINEL E TARGET'!$S$17,
IF(CB978&gt;='PAINEL E TARGET'!$T$18,'PAINEL E TARGET'!$S$18,'PAINEL E TARGET'!$S$19))))))))</f>
        <v>8. Fx de 130% ou mais</v>
      </c>
      <c r="CD978" s="17">
        <f>IFERROR(VLOOKUP($BW978,'PAINEL E TARGET'!$G$1:$Q$99,4,0),0)</f>
        <v>0.25</v>
      </c>
      <c r="CE978" s="17">
        <f>VLOOKUP(CC978,'PAINEL E TARGET'!$S$10:$U$19,3,0)</f>
        <v>1.6</v>
      </c>
      <c r="CF978" s="16">
        <f t="shared" si="566"/>
        <v>660</v>
      </c>
      <c r="CG978" s="17">
        <f t="shared" si="548"/>
        <v>2.4689999999999999</v>
      </c>
      <c r="CH978" s="17">
        <f t="shared" si="549"/>
        <v>1.2809999999999999</v>
      </c>
      <c r="CI978" s="17">
        <f t="shared" si="550"/>
        <v>2.1560000000000001</v>
      </c>
      <c r="CJ978" s="17">
        <f t="shared" si="551"/>
        <v>3.7570000000000001</v>
      </c>
      <c r="CK978" s="17">
        <f t="shared" si="552"/>
        <v>1.5860000000000001</v>
      </c>
      <c r="CL978" s="17">
        <f t="shared" si="553"/>
        <v>2.6</v>
      </c>
      <c r="CM978" s="16">
        <f t="shared" si="554"/>
        <v>5</v>
      </c>
      <c r="CN978" s="17" t="str">
        <f t="shared" si="567"/>
        <v>ok</v>
      </c>
      <c r="CO978" s="17">
        <f t="shared" si="568"/>
        <v>2.6</v>
      </c>
      <c r="CP978" s="33" t="str">
        <f>IF(CO978&gt;='PAINEL E TARGET'!$T$11,'PAINEL E TARGET'!$S$11,
IF(CO978&gt;='PAINEL E TARGET'!$T$12,'PAINEL E TARGET'!$S$12,
IF(CO978&gt;='PAINEL E TARGET'!$T$13,'PAINEL E TARGET'!$S$13,
IF(CO978&gt;='PAINEL E TARGET'!$T$14,'PAINEL E TARGET'!$S$14,
IF(CO978&gt;='PAINEL E TARGET'!$T$15,'PAINEL E TARGET'!$S$15,
IF(CO978&gt;='PAINEL E TARGET'!$T$16,'PAINEL E TARGET'!$S$16,
IF(CO978&gt;='PAINEL E TARGET'!$T$17,'PAINEL E TARGET'!$S$17,
IF(CO978&gt;='PAINEL E TARGET'!$T$18,'PAINEL E TARGET'!$S$18,'PAINEL E TARGET'!$S$19))))))))</f>
        <v>8. Fx de 130% ou mais</v>
      </c>
      <c r="CQ978" s="17">
        <f>IFERROR(VLOOKUP($BW978,'PAINEL E TARGET'!$G$1:$Q$99,5,0),0)</f>
        <v>0.25</v>
      </c>
      <c r="CR978" s="17">
        <f>VLOOKUP(CP978,'PAINEL E TARGET'!$S$10:$U$19,3,0)</f>
        <v>1.6</v>
      </c>
      <c r="CS978" s="16">
        <f t="shared" si="569"/>
        <v>660</v>
      </c>
      <c r="CT978" s="17">
        <f t="shared" si="555"/>
        <v>3.992</v>
      </c>
      <c r="CU978" s="33" t="str">
        <f>IF(CT978&gt;='PAINEL E TARGET'!$T$11,'PAINEL E TARGET'!$S$11,
IF(CT978&gt;='PAINEL E TARGET'!$T$12,'PAINEL E TARGET'!$S$12,
IF(CT978&gt;='PAINEL E TARGET'!$T$13,'PAINEL E TARGET'!$S$13,
IF(CT978&gt;='PAINEL E TARGET'!$T$14,'PAINEL E TARGET'!$S$14,
IF(CT978&gt;='PAINEL E TARGET'!$T$15,'PAINEL E TARGET'!$S$15,
IF(CT978&gt;='PAINEL E TARGET'!$T$16,'PAINEL E TARGET'!$S$16,
IF(CT978&gt;='PAINEL E TARGET'!$T$17,'PAINEL E TARGET'!$S$17,
IF(CT978&gt;='PAINEL E TARGET'!$T$18,'PAINEL E TARGET'!$S$18,'PAINEL E TARGET'!$S$19))))))))</f>
        <v>8. Fx de 130% ou mais</v>
      </c>
      <c r="CV978" s="17">
        <f>IFERROR(VLOOKUP($BW978,'PAINEL E TARGET'!$G$1:$Q$99,6,0),0)</f>
        <v>0.2</v>
      </c>
      <c r="CW978" s="17">
        <f>VLOOKUP(CU978,'PAINEL E TARGET'!$S$10:$U$19,3,0)</f>
        <v>1.6</v>
      </c>
      <c r="CX978" s="16">
        <f t="shared" si="570"/>
        <v>528.00000000000011</v>
      </c>
      <c r="CY978" s="17">
        <f t="shared" si="556"/>
        <v>1.853</v>
      </c>
      <c r="CZ978" s="33" t="str">
        <f>IF(CY978&gt;='PAINEL E TARGET'!$T$11,'PAINEL E TARGET'!$S$11,
IF(CY978&gt;='PAINEL E TARGET'!$T$12,'PAINEL E TARGET'!$S$12,
IF(CY978&gt;='PAINEL E TARGET'!$T$13,'PAINEL E TARGET'!$S$13,
IF(CY978&gt;='PAINEL E TARGET'!$T$14,'PAINEL E TARGET'!$S$14,
IF(CY978&gt;='PAINEL E TARGET'!$T$15,'PAINEL E TARGET'!$S$15,
IF(CY978&gt;='PAINEL E TARGET'!$T$16,'PAINEL E TARGET'!$S$16,
IF(CY978&gt;='PAINEL E TARGET'!$T$17,'PAINEL E TARGET'!$S$17,
IF(CY978&gt;='PAINEL E TARGET'!$T$18,'PAINEL E TARGET'!$S$18,'PAINEL E TARGET'!$S$19))))))))</f>
        <v>8. Fx de 130% ou mais</v>
      </c>
      <c r="DA978" s="17">
        <f>IFERROR(VLOOKUP($BW978,'PAINEL E TARGET'!$G$1:$Q$99,7,0),0)</f>
        <v>0.15</v>
      </c>
      <c r="DB978" s="17">
        <f>VLOOKUP(CZ978,'PAINEL E TARGET'!$S$10:$U$19,3,0)</f>
        <v>1.6</v>
      </c>
      <c r="DC978" s="16">
        <f t="shared" si="571"/>
        <v>396</v>
      </c>
      <c r="DD978" s="17">
        <f t="shared" si="557"/>
        <v>2.0219999999999998</v>
      </c>
      <c r="DE978" s="33" t="str">
        <f>IF(DD978&gt;='PAINEL E TARGET'!$T$11,'PAINEL E TARGET'!$S$11,
IF(DD978&gt;='PAINEL E TARGET'!$T$12,'PAINEL E TARGET'!$S$12,
IF(DD978&gt;='PAINEL E TARGET'!$T$13,'PAINEL E TARGET'!$S$13,
IF(DD978&gt;='PAINEL E TARGET'!$T$14,'PAINEL E TARGET'!$S$14,
IF(DD978&gt;='PAINEL E TARGET'!$T$15,'PAINEL E TARGET'!$S$15,
IF(DD978&gt;='PAINEL E TARGET'!$T$16,'PAINEL E TARGET'!$S$16,
IF(DD978&gt;='PAINEL E TARGET'!$T$17,'PAINEL E TARGET'!$S$17,
IF(DD978&gt;='PAINEL E TARGET'!$T$18,'PAINEL E TARGET'!$S$18,'PAINEL E TARGET'!$S$19))))))))</f>
        <v>8. Fx de 130% ou mais</v>
      </c>
      <c r="DF978" s="17">
        <f>IFERROR(VLOOKUP($BW978,'PAINEL E TARGET'!$G$1:$Q$99,8,0),0)</f>
        <v>0.1</v>
      </c>
      <c r="DG978" s="17">
        <f>VLOOKUP(DE978,'PAINEL E TARGET'!$S$10:$U$19,3,0)</f>
        <v>1.6</v>
      </c>
      <c r="DH978" s="16">
        <f t="shared" si="572"/>
        <v>264.00000000000006</v>
      </c>
      <c r="DI978" s="17">
        <f t="shared" si="558"/>
        <v>3.423</v>
      </c>
      <c r="DJ978" s="33" t="str">
        <f>IF(DI978&gt;='PAINEL E TARGET'!$T$11,'PAINEL E TARGET'!$S$11,
IF(DI978&gt;='PAINEL E TARGET'!$T$12,'PAINEL E TARGET'!$S$12,
IF(DI978&gt;='PAINEL E TARGET'!$T$13,'PAINEL E TARGET'!$S$13,
IF(DI978&gt;='PAINEL E TARGET'!$T$14,'PAINEL E TARGET'!$S$14,
IF(DI978&gt;='PAINEL E TARGET'!$T$15,'PAINEL E TARGET'!$S$15,
IF(DI978&gt;='PAINEL E TARGET'!$T$16,'PAINEL E TARGET'!$S$16,
IF(DI978&gt;='PAINEL E TARGET'!$T$17,'PAINEL E TARGET'!$S$17,
IF(DI978&gt;='PAINEL E TARGET'!$T$18,'PAINEL E TARGET'!$S$18,'PAINEL E TARGET'!$S$19))))))))</f>
        <v>8. Fx de 130% ou mais</v>
      </c>
      <c r="DK978" s="17">
        <f>IFERROR(VLOOKUP($BW978,'PAINEL E TARGET'!$G$1:$Q$99,9,0),0)</f>
        <v>0.05</v>
      </c>
      <c r="DL978" s="17">
        <f>VLOOKUP(DJ978,'PAINEL E TARGET'!$S$10:$U$19,3,0)</f>
        <v>1.6</v>
      </c>
      <c r="DM978" s="16">
        <f t="shared" si="573"/>
        <v>132.00000000000003</v>
      </c>
      <c r="DN978" s="17">
        <f t="shared" si="559"/>
        <v>1.5860000000000001</v>
      </c>
      <c r="DO978" s="33" t="str">
        <f>IF(DN978&gt;='PAINEL E TARGET'!$T$11,'PAINEL E TARGET'!$S$11,
IF(DN978&gt;='PAINEL E TARGET'!$T$12,'PAINEL E TARGET'!$S$12,
IF(DN978&gt;='PAINEL E TARGET'!$T$13,'PAINEL E TARGET'!$S$13,
IF(DN978&gt;='PAINEL E TARGET'!$T$14,'PAINEL E TARGET'!$S$14,
IF(DN978&gt;='PAINEL E TARGET'!$T$15,'PAINEL E TARGET'!$S$15,
IF(DN978&gt;='PAINEL E TARGET'!$T$16,'PAINEL E TARGET'!$S$16,
IF(DN978&gt;='PAINEL E TARGET'!$T$17,'PAINEL E TARGET'!$S$17,
IF(DN978&gt;='PAINEL E TARGET'!$T$18,'PAINEL E TARGET'!$S$18,'PAINEL E TARGET'!$S$19))))))))</f>
        <v>8. Fx de 130% ou mais</v>
      </c>
      <c r="DP978" s="17">
        <f>IFERROR(VLOOKUP($BW978,'PAINEL E TARGET'!$G$1:$Q$99,10,0),0)</f>
        <v>0</v>
      </c>
      <c r="DQ978" s="17">
        <f>VLOOKUP(DO978,'PAINEL E TARGET'!$S$10:$U$19,3,0)</f>
        <v>1.6</v>
      </c>
      <c r="DR978" s="16">
        <f t="shared" si="574"/>
        <v>0</v>
      </c>
      <c r="DS978" s="17">
        <f t="shared" si="560"/>
        <v>1</v>
      </c>
      <c r="DT978" s="16">
        <f>IF(DS978&gt;=1,VLOOKUP(BO978,'PAINEL E TARGET'!$S$1:$W$8,5,0),0)</f>
        <v>165</v>
      </c>
      <c r="DU978" s="16">
        <f t="shared" si="575"/>
        <v>2805</v>
      </c>
    </row>
    <row r="979" spans="2:125" s="32" customFormat="1" x14ac:dyDescent="0.2">
      <c r="B979" s="44">
        <v>43541</v>
      </c>
      <c r="C979" s="65">
        <v>2064</v>
      </c>
      <c r="D979" s="66" t="s">
        <v>1043</v>
      </c>
      <c r="E979" s="65">
        <v>510</v>
      </c>
      <c r="F979" s="65" t="s">
        <v>944</v>
      </c>
      <c r="G979" s="67">
        <v>398529.18457497295</v>
      </c>
      <c r="H979" s="67">
        <v>238377.24666871974</v>
      </c>
      <c r="I979" s="67">
        <v>164442.94999999998</v>
      </c>
      <c r="J979" s="68">
        <v>0.68984331473771676</v>
      </c>
      <c r="K979" s="67">
        <v>13100.496221691184</v>
      </c>
      <c r="L979" s="67">
        <v>225276.75044702852</v>
      </c>
      <c r="M979" s="67">
        <v>6635.95</v>
      </c>
      <c r="N979" s="67">
        <v>155808</v>
      </c>
      <c r="O979" s="67">
        <v>398529.18457497295</v>
      </c>
      <c r="P979" s="67" t="s">
        <v>1082</v>
      </c>
      <c r="Q979" s="67" t="s">
        <v>1082</v>
      </c>
      <c r="R979" s="67">
        <v>0</v>
      </c>
      <c r="S979" s="67">
        <v>0</v>
      </c>
      <c r="T979" s="68">
        <v>8.2179110102837599E-2</v>
      </c>
      <c r="U979" s="68">
        <v>3.7084483601882372E-2</v>
      </c>
      <c r="V979" s="68">
        <v>0.45126411755342022</v>
      </c>
      <c r="W979" s="67">
        <v>19589.629999999997</v>
      </c>
      <c r="X979" s="67">
        <v>6024.15</v>
      </c>
      <c r="Y979" s="68">
        <v>0.30751729358849555</v>
      </c>
      <c r="Z979" s="68">
        <v>9.8480372300904201E-2</v>
      </c>
      <c r="AA979" s="68">
        <v>0.18737847731479074</v>
      </c>
      <c r="AB979" s="68">
        <v>1.9026987097719401</v>
      </c>
      <c r="AC979" s="67">
        <v>23475.479999999996</v>
      </c>
      <c r="AD979" s="67">
        <v>30438.499999999996</v>
      </c>
      <c r="AE979" s="68">
        <v>1.2966082056682122</v>
      </c>
      <c r="AF979" s="43">
        <v>80</v>
      </c>
      <c r="AG979" s="43">
        <v>78</v>
      </c>
      <c r="AH979" s="43">
        <v>11</v>
      </c>
      <c r="AI979" s="43">
        <v>13</v>
      </c>
      <c r="AJ979" s="67">
        <v>10066.57</v>
      </c>
      <c r="AK979" s="67">
        <v>3155</v>
      </c>
      <c r="AL979" s="68">
        <v>0.31341360562733883</v>
      </c>
      <c r="AM979" s="67">
        <v>641.86</v>
      </c>
      <c r="AN979" s="67">
        <v>0</v>
      </c>
      <c r="AO979" s="68">
        <v>0</v>
      </c>
      <c r="AP979" s="67">
        <v>618.13999999999987</v>
      </c>
      <c r="AQ979" s="67">
        <v>649.94000000000005</v>
      </c>
      <c r="AR979" s="68">
        <v>1.0514446565502964</v>
      </c>
      <c r="AS979" s="67">
        <v>8263.06</v>
      </c>
      <c r="AT979" s="67">
        <v>2219.21</v>
      </c>
      <c r="AU979" s="68">
        <v>0.26856999707130291</v>
      </c>
      <c r="AV979" s="43">
        <v>298.49</v>
      </c>
      <c r="AW979" s="43">
        <v>0</v>
      </c>
      <c r="AX979" s="69">
        <v>0</v>
      </c>
      <c r="AY979" s="43">
        <v>13100.496221691184</v>
      </c>
      <c r="AZ979" s="43">
        <v>6635.95</v>
      </c>
      <c r="BA979" s="43">
        <v>12316.980262825504</v>
      </c>
      <c r="BB979" s="43">
        <v>12364.3</v>
      </c>
      <c r="BC979" s="43">
        <v>21851.705897711498</v>
      </c>
      <c r="BD979" s="43">
        <v>20633.433926161601</v>
      </c>
      <c r="BE979" s="43">
        <v>32933.279999999999</v>
      </c>
      <c r="BF979" s="43">
        <v>39466.139999999992</v>
      </c>
      <c r="BG979" s="43">
        <v>499.87999999999994</v>
      </c>
      <c r="BH979" s="43">
        <v>30</v>
      </c>
      <c r="BI979" s="44">
        <v>43173</v>
      </c>
      <c r="BJ979" s="44">
        <v>43541</v>
      </c>
      <c r="BK979" s="44">
        <v>43172</v>
      </c>
      <c r="BL979" s="43">
        <f t="shared" si="561"/>
        <v>164442.94999999998</v>
      </c>
      <c r="BM979" s="43">
        <f t="shared" si="562"/>
        <v>162443.95000000001</v>
      </c>
      <c r="BO979" s="16" t="str">
        <f>IFERROR(VLOOKUP($C979,'PORTE LOJA'!A:B,2,0),"PORTE 1")</f>
        <v>PORTE 1</v>
      </c>
      <c r="BP979" s="16">
        <f>VLOOKUP(BO979,'PAINEL E TARGET'!$S$1:$W$8,3,0)</f>
        <v>1650</v>
      </c>
      <c r="BQ979" s="16">
        <f t="shared" si="540"/>
        <v>1</v>
      </c>
      <c r="BR979" s="16">
        <f t="shared" si="541"/>
        <v>1</v>
      </c>
      <c r="BS979" s="16">
        <f t="shared" si="542"/>
        <v>1</v>
      </c>
      <c r="BT979" s="16">
        <f t="shared" si="543"/>
        <v>1</v>
      </c>
      <c r="BU979" s="16">
        <f t="shared" si="544"/>
        <v>1</v>
      </c>
      <c r="BV979" s="16">
        <f t="shared" si="545"/>
        <v>1</v>
      </c>
      <c r="BW979" s="17" t="str">
        <f t="shared" si="563"/>
        <v>111111</v>
      </c>
      <c r="BY979" s="17">
        <f t="shared" si="546"/>
        <v>0.69</v>
      </c>
      <c r="BZ979" s="17">
        <f t="shared" si="547"/>
        <v>0.68100000000000005</v>
      </c>
      <c r="CA979" s="17" t="str">
        <f t="shared" si="564"/>
        <v>Com Retira</v>
      </c>
      <c r="CB979" s="17">
        <f t="shared" si="565"/>
        <v>0.69</v>
      </c>
      <c r="CC979" s="33" t="str">
        <f>IF(CB979&gt;='PAINEL E TARGET'!$T$11,'PAINEL E TARGET'!$S$11,
IF(CB979&gt;='PAINEL E TARGET'!$T$12,'PAINEL E TARGET'!$S$12,
IF(CB979&gt;='PAINEL E TARGET'!$T$13,'PAINEL E TARGET'!$S$13,
IF(CB979&gt;='PAINEL E TARGET'!$T$14,'PAINEL E TARGET'!$S$14,
IF(CB979&gt;='PAINEL E TARGET'!$T$15,'PAINEL E TARGET'!$S$15,
IF(CB979&gt;='PAINEL E TARGET'!$T$16,'PAINEL E TARGET'!$S$16,
IF(CB979&gt;='PAINEL E TARGET'!$T$17,'PAINEL E TARGET'!$S$17,
IF(CB979&gt;='PAINEL E TARGET'!$T$18,'PAINEL E TARGET'!$S$18,'PAINEL E TARGET'!$S$19))))))))</f>
        <v>Não elegível</v>
      </c>
      <c r="CD979" s="17">
        <f>IFERROR(VLOOKUP($BW979,'PAINEL E TARGET'!$G$1:$Q$99,4,0),0)</f>
        <v>0.25</v>
      </c>
      <c r="CE979" s="17">
        <f>VLOOKUP(CC979,'PAINEL E TARGET'!$S$10:$U$19,3,0)</f>
        <v>0</v>
      </c>
      <c r="CF979" s="16">
        <f t="shared" si="566"/>
        <v>0</v>
      </c>
      <c r="CG979" s="17">
        <f t="shared" si="548"/>
        <v>0.313</v>
      </c>
      <c r="CH979" s="17">
        <f t="shared" si="549"/>
        <v>0</v>
      </c>
      <c r="CI979" s="17">
        <f t="shared" si="550"/>
        <v>1.0509999999999999</v>
      </c>
      <c r="CJ979" s="17">
        <f t="shared" si="551"/>
        <v>0.26900000000000002</v>
      </c>
      <c r="CK979" s="17">
        <f t="shared" si="552"/>
        <v>0</v>
      </c>
      <c r="CL979" s="17">
        <f t="shared" si="553"/>
        <v>0.308</v>
      </c>
      <c r="CM979" s="16">
        <f t="shared" si="554"/>
        <v>1</v>
      </c>
      <c r="CN979" s="17" t="str">
        <f t="shared" si="567"/>
        <v>não ok</v>
      </c>
      <c r="CO979" s="17">
        <f t="shared" si="568"/>
        <v>0</v>
      </c>
      <c r="CP979" s="33" t="str">
        <f>IF(CO979&gt;='PAINEL E TARGET'!$T$11,'PAINEL E TARGET'!$S$11,
IF(CO979&gt;='PAINEL E TARGET'!$T$12,'PAINEL E TARGET'!$S$12,
IF(CO979&gt;='PAINEL E TARGET'!$T$13,'PAINEL E TARGET'!$S$13,
IF(CO979&gt;='PAINEL E TARGET'!$T$14,'PAINEL E TARGET'!$S$14,
IF(CO979&gt;='PAINEL E TARGET'!$T$15,'PAINEL E TARGET'!$S$15,
IF(CO979&gt;='PAINEL E TARGET'!$T$16,'PAINEL E TARGET'!$S$16,
IF(CO979&gt;='PAINEL E TARGET'!$T$17,'PAINEL E TARGET'!$S$17,
IF(CO979&gt;='PAINEL E TARGET'!$T$18,'PAINEL E TARGET'!$S$18,'PAINEL E TARGET'!$S$19))))))))</f>
        <v>Não elegível</v>
      </c>
      <c r="CQ979" s="17">
        <f>IFERROR(VLOOKUP($BW979,'PAINEL E TARGET'!$G$1:$Q$99,5,0),0)</f>
        <v>0.25</v>
      </c>
      <c r="CR979" s="17">
        <f>VLOOKUP(CP979,'PAINEL E TARGET'!$S$10:$U$19,3,0)</f>
        <v>0</v>
      </c>
      <c r="CS979" s="16">
        <f t="shared" si="569"/>
        <v>0</v>
      </c>
      <c r="CT979" s="17">
        <f t="shared" si="555"/>
        <v>1.2969999999999999</v>
      </c>
      <c r="CU979" s="33" t="str">
        <f>IF(CT979&gt;='PAINEL E TARGET'!$T$11,'PAINEL E TARGET'!$S$11,
IF(CT979&gt;='PAINEL E TARGET'!$T$12,'PAINEL E TARGET'!$S$12,
IF(CT979&gt;='PAINEL E TARGET'!$T$13,'PAINEL E TARGET'!$S$13,
IF(CT979&gt;='PAINEL E TARGET'!$T$14,'PAINEL E TARGET'!$S$14,
IF(CT979&gt;='PAINEL E TARGET'!$T$15,'PAINEL E TARGET'!$S$15,
IF(CT979&gt;='PAINEL E TARGET'!$T$16,'PAINEL E TARGET'!$S$16,
IF(CT979&gt;='PAINEL E TARGET'!$T$17,'PAINEL E TARGET'!$S$17,
IF(CT979&gt;='PAINEL E TARGET'!$T$18,'PAINEL E TARGET'!$S$18,'PAINEL E TARGET'!$S$19))))))))</f>
        <v>7. Fx de 125% a 129,9%</v>
      </c>
      <c r="CV979" s="17">
        <f>IFERROR(VLOOKUP($BW979,'PAINEL E TARGET'!$G$1:$Q$99,6,0),0)</f>
        <v>0.2</v>
      </c>
      <c r="CW979" s="17">
        <f>VLOOKUP(CU979,'PAINEL E TARGET'!$S$10:$U$19,3,0)</f>
        <v>1.5</v>
      </c>
      <c r="CX979" s="16">
        <f t="shared" si="570"/>
        <v>495.00000000000006</v>
      </c>
      <c r="CY979" s="17">
        <f t="shared" si="556"/>
        <v>0.50700000000000001</v>
      </c>
      <c r="CZ979" s="33" t="str">
        <f>IF(CY979&gt;='PAINEL E TARGET'!$T$11,'PAINEL E TARGET'!$S$11,
IF(CY979&gt;='PAINEL E TARGET'!$T$12,'PAINEL E TARGET'!$S$12,
IF(CY979&gt;='PAINEL E TARGET'!$T$13,'PAINEL E TARGET'!$S$13,
IF(CY979&gt;='PAINEL E TARGET'!$T$14,'PAINEL E TARGET'!$S$14,
IF(CY979&gt;='PAINEL E TARGET'!$T$15,'PAINEL E TARGET'!$S$15,
IF(CY979&gt;='PAINEL E TARGET'!$T$16,'PAINEL E TARGET'!$S$16,
IF(CY979&gt;='PAINEL E TARGET'!$T$17,'PAINEL E TARGET'!$S$17,
IF(CY979&gt;='PAINEL E TARGET'!$T$18,'PAINEL E TARGET'!$S$18,'PAINEL E TARGET'!$S$19))))))))</f>
        <v>Não elegível</v>
      </c>
      <c r="DA979" s="17">
        <f>IFERROR(VLOOKUP($BW979,'PAINEL E TARGET'!$G$1:$Q$99,7,0),0)</f>
        <v>0.15</v>
      </c>
      <c r="DB979" s="17">
        <f>VLOOKUP(CZ979,'PAINEL E TARGET'!$S$10:$U$19,3,0)</f>
        <v>0</v>
      </c>
      <c r="DC979" s="16">
        <f t="shared" si="571"/>
        <v>0</v>
      </c>
      <c r="DD979" s="17">
        <f t="shared" si="557"/>
        <v>1.004</v>
      </c>
      <c r="DE979" s="33" t="str">
        <f>IF(DD979&gt;='PAINEL E TARGET'!$T$11,'PAINEL E TARGET'!$S$11,
IF(DD979&gt;='PAINEL E TARGET'!$T$12,'PAINEL E TARGET'!$S$12,
IF(DD979&gt;='PAINEL E TARGET'!$T$13,'PAINEL E TARGET'!$S$13,
IF(DD979&gt;='PAINEL E TARGET'!$T$14,'PAINEL E TARGET'!$S$14,
IF(DD979&gt;='PAINEL E TARGET'!$T$15,'PAINEL E TARGET'!$S$15,
IF(DD979&gt;='PAINEL E TARGET'!$T$16,'PAINEL E TARGET'!$S$16,
IF(DD979&gt;='PAINEL E TARGET'!$T$17,'PAINEL E TARGET'!$S$17,
IF(DD979&gt;='PAINEL E TARGET'!$T$18,'PAINEL E TARGET'!$S$18,'PAINEL E TARGET'!$S$19))))))))</f>
        <v>2. Fx de 100% a 104,9%</v>
      </c>
      <c r="DF979" s="17">
        <f>IFERROR(VLOOKUP($BW979,'PAINEL E TARGET'!$G$1:$Q$99,8,0),0)</f>
        <v>0.1</v>
      </c>
      <c r="DG979" s="17">
        <f>VLOOKUP(DE979,'PAINEL E TARGET'!$S$10:$U$19,3,0)</f>
        <v>1</v>
      </c>
      <c r="DH979" s="16">
        <f t="shared" si="572"/>
        <v>165</v>
      </c>
      <c r="DI979" s="17">
        <f t="shared" si="558"/>
        <v>1.1819999999999999</v>
      </c>
      <c r="DJ979" s="33" t="str">
        <f>IF(DI979&gt;='PAINEL E TARGET'!$T$11,'PAINEL E TARGET'!$S$11,
IF(DI979&gt;='PAINEL E TARGET'!$T$12,'PAINEL E TARGET'!$S$12,
IF(DI979&gt;='PAINEL E TARGET'!$T$13,'PAINEL E TARGET'!$S$13,
IF(DI979&gt;='PAINEL E TARGET'!$T$14,'PAINEL E TARGET'!$S$14,
IF(DI979&gt;='PAINEL E TARGET'!$T$15,'PAINEL E TARGET'!$S$15,
IF(DI979&gt;='PAINEL E TARGET'!$T$16,'PAINEL E TARGET'!$S$16,
IF(DI979&gt;='PAINEL E TARGET'!$T$17,'PAINEL E TARGET'!$S$17,
IF(DI979&gt;='PAINEL E TARGET'!$T$18,'PAINEL E TARGET'!$S$18,'PAINEL E TARGET'!$S$19))))))))</f>
        <v>5. Fx de 115% a 119,9%</v>
      </c>
      <c r="DK979" s="17">
        <f>IFERROR(VLOOKUP($BW979,'PAINEL E TARGET'!$G$1:$Q$99,9,0),0)</f>
        <v>0.05</v>
      </c>
      <c r="DL979" s="17">
        <f>VLOOKUP(DJ979,'PAINEL E TARGET'!$S$10:$U$19,3,0)</f>
        <v>1.3</v>
      </c>
      <c r="DM979" s="16">
        <f t="shared" si="573"/>
        <v>107.25</v>
      </c>
      <c r="DN979" s="17">
        <f t="shared" si="559"/>
        <v>0</v>
      </c>
      <c r="DO979" s="33" t="str">
        <f>IF(DN979&gt;='PAINEL E TARGET'!$T$11,'PAINEL E TARGET'!$S$11,
IF(DN979&gt;='PAINEL E TARGET'!$T$12,'PAINEL E TARGET'!$S$12,
IF(DN979&gt;='PAINEL E TARGET'!$T$13,'PAINEL E TARGET'!$S$13,
IF(DN979&gt;='PAINEL E TARGET'!$T$14,'PAINEL E TARGET'!$S$14,
IF(DN979&gt;='PAINEL E TARGET'!$T$15,'PAINEL E TARGET'!$S$15,
IF(DN979&gt;='PAINEL E TARGET'!$T$16,'PAINEL E TARGET'!$S$16,
IF(DN979&gt;='PAINEL E TARGET'!$T$17,'PAINEL E TARGET'!$S$17,
IF(DN979&gt;='PAINEL E TARGET'!$T$18,'PAINEL E TARGET'!$S$18,'PAINEL E TARGET'!$S$19))))))))</f>
        <v>Não elegível</v>
      </c>
      <c r="DP979" s="17">
        <f>IFERROR(VLOOKUP($BW979,'PAINEL E TARGET'!$G$1:$Q$99,10,0),0)</f>
        <v>0</v>
      </c>
      <c r="DQ979" s="17">
        <f>VLOOKUP(DO979,'PAINEL E TARGET'!$S$10:$U$19,3,0)</f>
        <v>0</v>
      </c>
      <c r="DR979" s="16">
        <f t="shared" si="574"/>
        <v>0</v>
      </c>
      <c r="DS979" s="17">
        <f t="shared" si="560"/>
        <v>0.97499999999999998</v>
      </c>
      <c r="DT979" s="16">
        <f>IF(DS979&gt;=1,VLOOKUP(BO979,'PAINEL E TARGET'!$S$1:$W$8,5,0),0)</f>
        <v>0</v>
      </c>
      <c r="DU979" s="16">
        <f t="shared" si="575"/>
        <v>767.25</v>
      </c>
    </row>
    <row r="980" spans="2:125" s="32" customFormat="1" x14ac:dyDescent="0.2">
      <c r="B980" s="44">
        <v>43541</v>
      </c>
      <c r="C980" s="65">
        <v>2065</v>
      </c>
      <c r="D980" s="66" t="s">
        <v>1044</v>
      </c>
      <c r="E980" s="65">
        <v>419</v>
      </c>
      <c r="F980" s="65" t="s">
        <v>1020</v>
      </c>
      <c r="G980" s="67">
        <v>775005.92504955071</v>
      </c>
      <c r="H980" s="67">
        <v>418623.66414322035</v>
      </c>
      <c r="I980" s="67">
        <v>458567.5799999999</v>
      </c>
      <c r="J980" s="68">
        <v>1.0954172429275615</v>
      </c>
      <c r="K980" s="67">
        <v>30758.35933799472</v>
      </c>
      <c r="L980" s="67">
        <v>382309.22653724911</v>
      </c>
      <c r="M980" s="67">
        <v>55468.39</v>
      </c>
      <c r="N980" s="67">
        <v>401785.39</v>
      </c>
      <c r="O980" s="67">
        <v>764998.3338103618</v>
      </c>
      <c r="P980" s="67" t="s">
        <v>1082</v>
      </c>
      <c r="Q980" s="67" t="s">
        <v>1082</v>
      </c>
      <c r="R980" s="67">
        <v>0</v>
      </c>
      <c r="S980" s="67">
        <v>379</v>
      </c>
      <c r="T980" s="68">
        <v>0.11245999828713288</v>
      </c>
      <c r="U980" s="68">
        <v>0.11715459192048673</v>
      </c>
      <c r="V980" s="68">
        <v>1.0417445643327117</v>
      </c>
      <c r="W980" s="67">
        <v>46453.58</v>
      </c>
      <c r="X980" s="67">
        <v>53569.380000000005</v>
      </c>
      <c r="Y980" s="68">
        <v>1.1531808743265859</v>
      </c>
      <c r="Z980" s="68">
        <v>9.5608736561400898E-2</v>
      </c>
      <c r="AA980" s="68">
        <v>0.10560505371874676</v>
      </c>
      <c r="AB980" s="68">
        <v>1.1045544321247893</v>
      </c>
      <c r="AC980" s="67">
        <v>39492.870000000003</v>
      </c>
      <c r="AD980" s="67">
        <v>48288.310000000005</v>
      </c>
      <c r="AE980" s="68">
        <v>1.2227095675751092</v>
      </c>
      <c r="AF980" s="43">
        <v>80</v>
      </c>
      <c r="AG980" s="43">
        <v>88</v>
      </c>
      <c r="AH980" s="43">
        <v>26</v>
      </c>
      <c r="AI980" s="43">
        <v>49</v>
      </c>
      <c r="AJ980" s="67">
        <v>24610.83</v>
      </c>
      <c r="AK980" s="67">
        <v>28400.5</v>
      </c>
      <c r="AL980" s="68">
        <v>1.1539838355715755</v>
      </c>
      <c r="AM980" s="67">
        <v>8285.48</v>
      </c>
      <c r="AN980" s="67">
        <v>9035.39</v>
      </c>
      <c r="AO980" s="68">
        <v>1.0905089385286066</v>
      </c>
      <c r="AP980" s="67">
        <v>4279.3899999999994</v>
      </c>
      <c r="AQ980" s="67">
        <v>5573.75</v>
      </c>
      <c r="AR980" s="68">
        <v>1.3024636688873883</v>
      </c>
      <c r="AS980" s="67">
        <v>9277.8799999999992</v>
      </c>
      <c r="AT980" s="67">
        <v>10559.74</v>
      </c>
      <c r="AU980" s="68">
        <v>1.1381630286229183</v>
      </c>
      <c r="AV980" s="43">
        <v>389.02999999999992</v>
      </c>
      <c r="AW980" s="43">
        <v>299.93</v>
      </c>
      <c r="AX980" s="69">
        <v>0.77096881988535604</v>
      </c>
      <c r="AY980" s="43">
        <v>30758.35933799472</v>
      </c>
      <c r="AZ980" s="43">
        <v>55468.39</v>
      </c>
      <c r="BA980" s="43">
        <v>27060.943062746781</v>
      </c>
      <c r="BB980" s="43">
        <v>36213.649999999994</v>
      </c>
      <c r="BC980" s="43">
        <v>56940.730914842461</v>
      </c>
      <c r="BD980" s="43">
        <v>50127.815701643573</v>
      </c>
      <c r="BE980" s="43">
        <v>86309.790000000008</v>
      </c>
      <c r="BF980" s="43">
        <v>73376.999999999985</v>
      </c>
      <c r="BG980" s="43">
        <v>721.25</v>
      </c>
      <c r="BH980" s="43">
        <v>30</v>
      </c>
      <c r="BI980" s="44">
        <v>43173</v>
      </c>
      <c r="BJ980" s="44">
        <v>43541</v>
      </c>
      <c r="BK980" s="44">
        <v>43172</v>
      </c>
      <c r="BL980" s="43">
        <f t="shared" si="561"/>
        <v>458946.5799999999</v>
      </c>
      <c r="BM980" s="43">
        <f t="shared" si="562"/>
        <v>457632.78</v>
      </c>
      <c r="BO980" s="16" t="str">
        <f>IFERROR(VLOOKUP($C980,'PORTE LOJA'!A:B,2,0),"PORTE 1")</f>
        <v>PORTE 1</v>
      </c>
      <c r="BP980" s="16">
        <f>VLOOKUP(BO980,'PAINEL E TARGET'!$S$1:$W$8,3,0)</f>
        <v>1650</v>
      </c>
      <c r="BQ980" s="16">
        <f t="shared" si="540"/>
        <v>1</v>
      </c>
      <c r="BR980" s="16">
        <f t="shared" si="541"/>
        <v>1</v>
      </c>
      <c r="BS980" s="16">
        <f t="shared" si="542"/>
        <v>1</v>
      </c>
      <c r="BT980" s="16">
        <f t="shared" si="543"/>
        <v>1</v>
      </c>
      <c r="BU980" s="16">
        <f t="shared" si="544"/>
        <v>1</v>
      </c>
      <c r="BV980" s="16">
        <f t="shared" si="545"/>
        <v>1</v>
      </c>
      <c r="BW980" s="17" t="str">
        <f t="shared" si="563"/>
        <v>111111</v>
      </c>
      <c r="BY980" s="17">
        <f t="shared" si="546"/>
        <v>1.0960000000000001</v>
      </c>
      <c r="BZ980" s="17">
        <f t="shared" si="547"/>
        <v>1.1080000000000001</v>
      </c>
      <c r="CA980" s="17" t="str">
        <f t="shared" si="564"/>
        <v>Sem Retira</v>
      </c>
      <c r="CB980" s="17">
        <f t="shared" si="565"/>
        <v>1.1080000000000001</v>
      </c>
      <c r="CC980" s="33" t="str">
        <f>IF(CB980&gt;='PAINEL E TARGET'!$T$11,'PAINEL E TARGET'!$S$11,
IF(CB980&gt;='PAINEL E TARGET'!$T$12,'PAINEL E TARGET'!$S$12,
IF(CB980&gt;='PAINEL E TARGET'!$T$13,'PAINEL E TARGET'!$S$13,
IF(CB980&gt;='PAINEL E TARGET'!$T$14,'PAINEL E TARGET'!$S$14,
IF(CB980&gt;='PAINEL E TARGET'!$T$15,'PAINEL E TARGET'!$S$15,
IF(CB980&gt;='PAINEL E TARGET'!$T$16,'PAINEL E TARGET'!$S$16,
IF(CB980&gt;='PAINEL E TARGET'!$T$17,'PAINEL E TARGET'!$S$17,
IF(CB980&gt;='PAINEL E TARGET'!$T$18,'PAINEL E TARGET'!$S$18,'PAINEL E TARGET'!$S$19))))))))</f>
        <v>4. Fx de 110% a 114,9%</v>
      </c>
      <c r="CD980" s="17">
        <f>IFERROR(VLOOKUP($BW980,'PAINEL E TARGET'!$G$1:$Q$99,4,0),0)</f>
        <v>0.25</v>
      </c>
      <c r="CE980" s="17">
        <f>VLOOKUP(CC980,'PAINEL E TARGET'!$S$10:$U$19,3,0)</f>
        <v>1.2</v>
      </c>
      <c r="CF980" s="16">
        <f t="shared" si="566"/>
        <v>495</v>
      </c>
      <c r="CG980" s="17">
        <f t="shared" si="548"/>
        <v>1.1539999999999999</v>
      </c>
      <c r="CH980" s="17">
        <f t="shared" si="549"/>
        <v>1.091</v>
      </c>
      <c r="CI980" s="17">
        <f t="shared" si="550"/>
        <v>1.302</v>
      </c>
      <c r="CJ980" s="17">
        <f t="shared" si="551"/>
        <v>1.1379999999999999</v>
      </c>
      <c r="CK980" s="17">
        <f t="shared" si="552"/>
        <v>0.77100000000000002</v>
      </c>
      <c r="CL980" s="17">
        <f t="shared" si="553"/>
        <v>1.153</v>
      </c>
      <c r="CM980" s="16">
        <f t="shared" si="554"/>
        <v>5</v>
      </c>
      <c r="CN980" s="17" t="str">
        <f t="shared" si="567"/>
        <v>ok</v>
      </c>
      <c r="CO980" s="17">
        <f t="shared" si="568"/>
        <v>1.153</v>
      </c>
      <c r="CP980" s="33" t="str">
        <f>IF(CO980&gt;='PAINEL E TARGET'!$T$11,'PAINEL E TARGET'!$S$11,
IF(CO980&gt;='PAINEL E TARGET'!$T$12,'PAINEL E TARGET'!$S$12,
IF(CO980&gt;='PAINEL E TARGET'!$T$13,'PAINEL E TARGET'!$S$13,
IF(CO980&gt;='PAINEL E TARGET'!$T$14,'PAINEL E TARGET'!$S$14,
IF(CO980&gt;='PAINEL E TARGET'!$T$15,'PAINEL E TARGET'!$S$15,
IF(CO980&gt;='PAINEL E TARGET'!$T$16,'PAINEL E TARGET'!$S$16,
IF(CO980&gt;='PAINEL E TARGET'!$T$17,'PAINEL E TARGET'!$S$17,
IF(CO980&gt;='PAINEL E TARGET'!$T$18,'PAINEL E TARGET'!$S$18,'PAINEL E TARGET'!$S$19))))))))</f>
        <v>5. Fx de 115% a 119,9%</v>
      </c>
      <c r="CQ980" s="17">
        <f>IFERROR(VLOOKUP($BW980,'PAINEL E TARGET'!$G$1:$Q$99,5,0),0)</f>
        <v>0.25</v>
      </c>
      <c r="CR980" s="17">
        <f>VLOOKUP(CP980,'PAINEL E TARGET'!$S$10:$U$19,3,0)</f>
        <v>1.3</v>
      </c>
      <c r="CS980" s="16">
        <f t="shared" si="569"/>
        <v>536.25</v>
      </c>
      <c r="CT980" s="17">
        <f t="shared" si="555"/>
        <v>1.2230000000000001</v>
      </c>
      <c r="CU980" s="33" t="str">
        <f>IF(CT980&gt;='PAINEL E TARGET'!$T$11,'PAINEL E TARGET'!$S$11,
IF(CT980&gt;='PAINEL E TARGET'!$T$12,'PAINEL E TARGET'!$S$12,
IF(CT980&gt;='PAINEL E TARGET'!$T$13,'PAINEL E TARGET'!$S$13,
IF(CT980&gt;='PAINEL E TARGET'!$T$14,'PAINEL E TARGET'!$S$14,
IF(CT980&gt;='PAINEL E TARGET'!$T$15,'PAINEL E TARGET'!$S$15,
IF(CT980&gt;='PAINEL E TARGET'!$T$16,'PAINEL E TARGET'!$S$16,
IF(CT980&gt;='PAINEL E TARGET'!$T$17,'PAINEL E TARGET'!$S$17,
IF(CT980&gt;='PAINEL E TARGET'!$T$18,'PAINEL E TARGET'!$S$18,'PAINEL E TARGET'!$S$19))))))))</f>
        <v>6. Fx de 120% a 124,9%</v>
      </c>
      <c r="CV980" s="17">
        <f>IFERROR(VLOOKUP($BW980,'PAINEL E TARGET'!$G$1:$Q$99,6,0),0)</f>
        <v>0.2</v>
      </c>
      <c r="CW980" s="17">
        <f>VLOOKUP(CU980,'PAINEL E TARGET'!$S$10:$U$19,3,0)</f>
        <v>1.4</v>
      </c>
      <c r="CX980" s="16">
        <f t="shared" si="570"/>
        <v>461.99999999999994</v>
      </c>
      <c r="CY980" s="17">
        <f t="shared" si="556"/>
        <v>1.8029999999999999</v>
      </c>
      <c r="CZ980" s="33" t="str">
        <f>IF(CY980&gt;='PAINEL E TARGET'!$T$11,'PAINEL E TARGET'!$S$11,
IF(CY980&gt;='PAINEL E TARGET'!$T$12,'PAINEL E TARGET'!$S$12,
IF(CY980&gt;='PAINEL E TARGET'!$T$13,'PAINEL E TARGET'!$S$13,
IF(CY980&gt;='PAINEL E TARGET'!$T$14,'PAINEL E TARGET'!$S$14,
IF(CY980&gt;='PAINEL E TARGET'!$T$15,'PAINEL E TARGET'!$S$15,
IF(CY980&gt;='PAINEL E TARGET'!$T$16,'PAINEL E TARGET'!$S$16,
IF(CY980&gt;='PAINEL E TARGET'!$T$17,'PAINEL E TARGET'!$S$17,
IF(CY980&gt;='PAINEL E TARGET'!$T$18,'PAINEL E TARGET'!$S$18,'PAINEL E TARGET'!$S$19))))))))</f>
        <v>8. Fx de 130% ou mais</v>
      </c>
      <c r="DA980" s="17">
        <f>IFERROR(VLOOKUP($BW980,'PAINEL E TARGET'!$G$1:$Q$99,7,0),0)</f>
        <v>0.15</v>
      </c>
      <c r="DB980" s="17">
        <f>VLOOKUP(CZ980,'PAINEL E TARGET'!$S$10:$U$19,3,0)</f>
        <v>1.6</v>
      </c>
      <c r="DC980" s="16">
        <f t="shared" si="571"/>
        <v>396</v>
      </c>
      <c r="DD980" s="17">
        <f t="shared" si="557"/>
        <v>1.3380000000000001</v>
      </c>
      <c r="DE980" s="33" t="str">
        <f>IF(DD980&gt;='PAINEL E TARGET'!$T$11,'PAINEL E TARGET'!$S$11,
IF(DD980&gt;='PAINEL E TARGET'!$T$12,'PAINEL E TARGET'!$S$12,
IF(DD980&gt;='PAINEL E TARGET'!$T$13,'PAINEL E TARGET'!$S$13,
IF(DD980&gt;='PAINEL E TARGET'!$T$14,'PAINEL E TARGET'!$S$14,
IF(DD980&gt;='PAINEL E TARGET'!$T$15,'PAINEL E TARGET'!$S$15,
IF(DD980&gt;='PAINEL E TARGET'!$T$16,'PAINEL E TARGET'!$S$16,
IF(DD980&gt;='PAINEL E TARGET'!$T$17,'PAINEL E TARGET'!$S$17,
IF(DD980&gt;='PAINEL E TARGET'!$T$18,'PAINEL E TARGET'!$S$18,'PAINEL E TARGET'!$S$19))))))))</f>
        <v>8. Fx de 130% ou mais</v>
      </c>
      <c r="DF980" s="17">
        <f>IFERROR(VLOOKUP($BW980,'PAINEL E TARGET'!$G$1:$Q$99,8,0),0)</f>
        <v>0.1</v>
      </c>
      <c r="DG980" s="17">
        <f>VLOOKUP(DE980,'PAINEL E TARGET'!$S$10:$U$19,3,0)</f>
        <v>1.6</v>
      </c>
      <c r="DH980" s="16">
        <f t="shared" si="572"/>
        <v>264.00000000000006</v>
      </c>
      <c r="DI980" s="17">
        <f t="shared" si="558"/>
        <v>1.885</v>
      </c>
      <c r="DJ980" s="33" t="str">
        <f>IF(DI980&gt;='PAINEL E TARGET'!$T$11,'PAINEL E TARGET'!$S$11,
IF(DI980&gt;='PAINEL E TARGET'!$T$12,'PAINEL E TARGET'!$S$12,
IF(DI980&gt;='PAINEL E TARGET'!$T$13,'PAINEL E TARGET'!$S$13,
IF(DI980&gt;='PAINEL E TARGET'!$T$14,'PAINEL E TARGET'!$S$14,
IF(DI980&gt;='PAINEL E TARGET'!$T$15,'PAINEL E TARGET'!$S$15,
IF(DI980&gt;='PAINEL E TARGET'!$T$16,'PAINEL E TARGET'!$S$16,
IF(DI980&gt;='PAINEL E TARGET'!$T$17,'PAINEL E TARGET'!$S$17,
IF(DI980&gt;='PAINEL E TARGET'!$T$18,'PAINEL E TARGET'!$S$18,'PAINEL E TARGET'!$S$19))))))))</f>
        <v>8. Fx de 130% ou mais</v>
      </c>
      <c r="DK980" s="17">
        <f>IFERROR(VLOOKUP($BW980,'PAINEL E TARGET'!$G$1:$Q$99,9,0),0)</f>
        <v>0.05</v>
      </c>
      <c r="DL980" s="17">
        <f>VLOOKUP(DJ980,'PAINEL E TARGET'!$S$10:$U$19,3,0)</f>
        <v>1.6</v>
      </c>
      <c r="DM980" s="16">
        <f t="shared" si="573"/>
        <v>132.00000000000003</v>
      </c>
      <c r="DN980" s="17">
        <f t="shared" si="559"/>
        <v>0.77100000000000002</v>
      </c>
      <c r="DO980" s="33" t="str">
        <f>IF(DN980&gt;='PAINEL E TARGET'!$T$11,'PAINEL E TARGET'!$S$11,
IF(DN980&gt;='PAINEL E TARGET'!$T$12,'PAINEL E TARGET'!$S$12,
IF(DN980&gt;='PAINEL E TARGET'!$T$13,'PAINEL E TARGET'!$S$13,
IF(DN980&gt;='PAINEL E TARGET'!$T$14,'PAINEL E TARGET'!$S$14,
IF(DN980&gt;='PAINEL E TARGET'!$T$15,'PAINEL E TARGET'!$S$15,
IF(DN980&gt;='PAINEL E TARGET'!$T$16,'PAINEL E TARGET'!$S$16,
IF(DN980&gt;='PAINEL E TARGET'!$T$17,'PAINEL E TARGET'!$S$17,
IF(DN980&gt;='PAINEL E TARGET'!$T$18,'PAINEL E TARGET'!$S$18,'PAINEL E TARGET'!$S$19))))))))</f>
        <v>Não elegível</v>
      </c>
      <c r="DP980" s="17">
        <f>IFERROR(VLOOKUP($BW980,'PAINEL E TARGET'!$G$1:$Q$99,10,0),0)</f>
        <v>0</v>
      </c>
      <c r="DQ980" s="17">
        <f>VLOOKUP(DO980,'PAINEL E TARGET'!$S$10:$U$19,3,0)</f>
        <v>0</v>
      </c>
      <c r="DR980" s="16">
        <f t="shared" si="574"/>
        <v>0</v>
      </c>
      <c r="DS980" s="17">
        <f t="shared" si="560"/>
        <v>1.1000000000000001</v>
      </c>
      <c r="DT980" s="16">
        <f>IF(DS980&gt;=1,VLOOKUP(BO980,'PAINEL E TARGET'!$S$1:$W$8,5,0),0)</f>
        <v>165</v>
      </c>
      <c r="DU980" s="16">
        <f t="shared" si="575"/>
        <v>2450.25</v>
      </c>
    </row>
    <row r="981" spans="2:125" s="32" customFormat="1" x14ac:dyDescent="0.2">
      <c r="B981" s="44">
        <v>43541</v>
      </c>
      <c r="C981" s="65">
        <v>2066</v>
      </c>
      <c r="D981" s="66" t="s">
        <v>998</v>
      </c>
      <c r="E981" s="65">
        <v>510</v>
      </c>
      <c r="F981" s="65" t="s">
        <v>944</v>
      </c>
      <c r="G981" s="67">
        <v>567103.25630444509</v>
      </c>
      <c r="H981" s="67">
        <v>348130.84360324161</v>
      </c>
      <c r="I981" s="67">
        <v>239371.54000000004</v>
      </c>
      <c r="J981" s="68">
        <v>0.68759072744731409</v>
      </c>
      <c r="K981" s="67">
        <v>39417.922608328474</v>
      </c>
      <c r="L981" s="67">
        <v>301780.65189013828</v>
      </c>
      <c r="M981" s="67">
        <v>43409.599999999999</v>
      </c>
      <c r="N981" s="67">
        <v>192764.03999999998</v>
      </c>
      <c r="O981" s="67">
        <v>555739.14615503559</v>
      </c>
      <c r="P981" s="67" t="s">
        <v>1082</v>
      </c>
      <c r="Q981" s="67" t="s">
        <v>1082</v>
      </c>
      <c r="R981" s="67">
        <v>0</v>
      </c>
      <c r="S981" s="67">
        <v>379.9</v>
      </c>
      <c r="T981" s="68">
        <v>8.2215378658113472E-2</v>
      </c>
      <c r="U981" s="68">
        <v>5.8409228057796789E-2</v>
      </c>
      <c r="V981" s="68">
        <v>0.71044163526494497</v>
      </c>
      <c r="W981" s="67">
        <v>28051.769999999993</v>
      </c>
      <c r="X981" s="67">
        <v>13794.720000000001</v>
      </c>
      <c r="Y981" s="68">
        <v>0.49175934352805561</v>
      </c>
      <c r="Z981" s="68">
        <v>0.11301240064287921</v>
      </c>
      <c r="AA981" s="68">
        <v>0.10675442017999974</v>
      </c>
      <c r="AB981" s="68">
        <v>0.94462571870626155</v>
      </c>
      <c r="AC981" s="67">
        <v>38559.670000000006</v>
      </c>
      <c r="AD981" s="67">
        <v>25212.579999999998</v>
      </c>
      <c r="AE981" s="68">
        <v>0.65385881155103232</v>
      </c>
      <c r="AF981" s="43">
        <v>80</v>
      </c>
      <c r="AG981" s="43">
        <v>90</v>
      </c>
      <c r="AH981" s="43">
        <v>11</v>
      </c>
      <c r="AI981" s="43">
        <v>3</v>
      </c>
      <c r="AJ981" s="67">
        <v>14414.96</v>
      </c>
      <c r="AK981" s="67">
        <v>6581.5</v>
      </c>
      <c r="AL981" s="68">
        <v>0.456574281163458</v>
      </c>
      <c r="AM981" s="67">
        <v>919.17999999999984</v>
      </c>
      <c r="AN981" s="67">
        <v>1077.79</v>
      </c>
      <c r="AO981" s="68">
        <v>1.1725559738027374</v>
      </c>
      <c r="AP981" s="67">
        <v>885.2</v>
      </c>
      <c r="AQ981" s="67">
        <v>2783.8500000000004</v>
      </c>
      <c r="AR981" s="68">
        <v>3.1448825124265705</v>
      </c>
      <c r="AS981" s="67">
        <v>11832.43</v>
      </c>
      <c r="AT981" s="67">
        <v>3351.5800000000004</v>
      </c>
      <c r="AU981" s="68">
        <v>0.28325373570771178</v>
      </c>
      <c r="AV981" s="43">
        <v>305.67</v>
      </c>
      <c r="AW981" s="43">
        <v>0</v>
      </c>
      <c r="AX981" s="69">
        <v>0</v>
      </c>
      <c r="AY981" s="43">
        <v>39417.922608328474</v>
      </c>
      <c r="AZ981" s="43">
        <v>43409.600000000006</v>
      </c>
      <c r="BA981" s="43">
        <v>18662.339185841953</v>
      </c>
      <c r="BB981" s="43">
        <v>18563.010000000002</v>
      </c>
      <c r="BC981" s="43">
        <v>64166.498397351352</v>
      </c>
      <c r="BD981" s="43">
        <v>30504.391980547294</v>
      </c>
      <c r="BE981" s="43">
        <v>45924.94999999999</v>
      </c>
      <c r="BF981" s="43">
        <v>63128.07</v>
      </c>
      <c r="BG981" s="43">
        <v>499.87</v>
      </c>
      <c r="BH981" s="43">
        <v>30</v>
      </c>
      <c r="BI981" s="44">
        <v>43173</v>
      </c>
      <c r="BJ981" s="44">
        <v>43541</v>
      </c>
      <c r="BK981" s="44">
        <v>43172</v>
      </c>
      <c r="BL981" s="43">
        <f t="shared" si="561"/>
        <v>239751.44000000003</v>
      </c>
      <c r="BM981" s="43">
        <f t="shared" si="562"/>
        <v>236553.53999999998</v>
      </c>
      <c r="BO981" s="16" t="str">
        <f>IFERROR(VLOOKUP($C981,'PORTE LOJA'!A:B,2,0),"PORTE 1")</f>
        <v>PORTE 1</v>
      </c>
      <c r="BP981" s="16">
        <f>VLOOKUP(BO981,'PAINEL E TARGET'!$S$1:$W$8,3,0)</f>
        <v>1650</v>
      </c>
      <c r="BQ981" s="16">
        <f t="shared" si="540"/>
        <v>1</v>
      </c>
      <c r="BR981" s="16">
        <f t="shared" si="541"/>
        <v>1</v>
      </c>
      <c r="BS981" s="16">
        <f t="shared" si="542"/>
        <v>1</v>
      </c>
      <c r="BT981" s="16">
        <f t="shared" si="543"/>
        <v>1</v>
      </c>
      <c r="BU981" s="16">
        <f t="shared" si="544"/>
        <v>1</v>
      </c>
      <c r="BV981" s="16">
        <f t="shared" si="545"/>
        <v>1</v>
      </c>
      <c r="BW981" s="17" t="str">
        <f t="shared" si="563"/>
        <v>111111</v>
      </c>
      <c r="BY981" s="17">
        <f t="shared" si="546"/>
        <v>0.68899999999999995</v>
      </c>
      <c r="BZ981" s="17">
        <f t="shared" si="547"/>
        <v>0.69299999999999995</v>
      </c>
      <c r="CA981" s="17" t="str">
        <f t="shared" si="564"/>
        <v>Sem Retira</v>
      </c>
      <c r="CB981" s="17">
        <f t="shared" si="565"/>
        <v>0.69299999999999995</v>
      </c>
      <c r="CC981" s="33" t="str">
        <f>IF(CB981&gt;='PAINEL E TARGET'!$T$11,'PAINEL E TARGET'!$S$11,
IF(CB981&gt;='PAINEL E TARGET'!$T$12,'PAINEL E TARGET'!$S$12,
IF(CB981&gt;='PAINEL E TARGET'!$T$13,'PAINEL E TARGET'!$S$13,
IF(CB981&gt;='PAINEL E TARGET'!$T$14,'PAINEL E TARGET'!$S$14,
IF(CB981&gt;='PAINEL E TARGET'!$T$15,'PAINEL E TARGET'!$S$15,
IF(CB981&gt;='PAINEL E TARGET'!$T$16,'PAINEL E TARGET'!$S$16,
IF(CB981&gt;='PAINEL E TARGET'!$T$17,'PAINEL E TARGET'!$S$17,
IF(CB981&gt;='PAINEL E TARGET'!$T$18,'PAINEL E TARGET'!$S$18,'PAINEL E TARGET'!$S$19))))))))</f>
        <v>Não elegível</v>
      </c>
      <c r="CD981" s="17">
        <f>IFERROR(VLOOKUP($BW981,'PAINEL E TARGET'!$G$1:$Q$99,4,0),0)</f>
        <v>0.25</v>
      </c>
      <c r="CE981" s="17">
        <f>VLOOKUP(CC981,'PAINEL E TARGET'!$S$10:$U$19,3,0)</f>
        <v>0</v>
      </c>
      <c r="CF981" s="16">
        <f t="shared" si="566"/>
        <v>0</v>
      </c>
      <c r="CG981" s="17">
        <f t="shared" si="548"/>
        <v>0.45700000000000002</v>
      </c>
      <c r="CH981" s="17">
        <f t="shared" si="549"/>
        <v>1.173</v>
      </c>
      <c r="CI981" s="17">
        <f t="shared" si="550"/>
        <v>3.145</v>
      </c>
      <c r="CJ981" s="17">
        <f t="shared" si="551"/>
        <v>0.28299999999999997</v>
      </c>
      <c r="CK981" s="17">
        <f t="shared" si="552"/>
        <v>0</v>
      </c>
      <c r="CL981" s="17">
        <f t="shared" si="553"/>
        <v>0.49199999999999999</v>
      </c>
      <c r="CM981" s="16">
        <f t="shared" si="554"/>
        <v>2</v>
      </c>
      <c r="CN981" s="17" t="str">
        <f t="shared" si="567"/>
        <v>não ok</v>
      </c>
      <c r="CO981" s="17">
        <f t="shared" si="568"/>
        <v>0</v>
      </c>
      <c r="CP981" s="33" t="str">
        <f>IF(CO981&gt;='PAINEL E TARGET'!$T$11,'PAINEL E TARGET'!$S$11,
IF(CO981&gt;='PAINEL E TARGET'!$T$12,'PAINEL E TARGET'!$S$12,
IF(CO981&gt;='PAINEL E TARGET'!$T$13,'PAINEL E TARGET'!$S$13,
IF(CO981&gt;='PAINEL E TARGET'!$T$14,'PAINEL E TARGET'!$S$14,
IF(CO981&gt;='PAINEL E TARGET'!$T$15,'PAINEL E TARGET'!$S$15,
IF(CO981&gt;='PAINEL E TARGET'!$T$16,'PAINEL E TARGET'!$S$16,
IF(CO981&gt;='PAINEL E TARGET'!$T$17,'PAINEL E TARGET'!$S$17,
IF(CO981&gt;='PAINEL E TARGET'!$T$18,'PAINEL E TARGET'!$S$18,'PAINEL E TARGET'!$S$19))))))))</f>
        <v>Não elegível</v>
      </c>
      <c r="CQ981" s="17">
        <f>IFERROR(VLOOKUP($BW981,'PAINEL E TARGET'!$G$1:$Q$99,5,0),0)</f>
        <v>0.25</v>
      </c>
      <c r="CR981" s="17">
        <f>VLOOKUP(CP981,'PAINEL E TARGET'!$S$10:$U$19,3,0)</f>
        <v>0</v>
      </c>
      <c r="CS981" s="16">
        <f t="shared" si="569"/>
        <v>0</v>
      </c>
      <c r="CT981" s="17">
        <f t="shared" si="555"/>
        <v>0.65400000000000003</v>
      </c>
      <c r="CU981" s="33" t="str">
        <f>IF(CT981&gt;='PAINEL E TARGET'!$T$11,'PAINEL E TARGET'!$S$11,
IF(CT981&gt;='PAINEL E TARGET'!$T$12,'PAINEL E TARGET'!$S$12,
IF(CT981&gt;='PAINEL E TARGET'!$T$13,'PAINEL E TARGET'!$S$13,
IF(CT981&gt;='PAINEL E TARGET'!$T$14,'PAINEL E TARGET'!$S$14,
IF(CT981&gt;='PAINEL E TARGET'!$T$15,'PAINEL E TARGET'!$S$15,
IF(CT981&gt;='PAINEL E TARGET'!$T$16,'PAINEL E TARGET'!$S$16,
IF(CT981&gt;='PAINEL E TARGET'!$T$17,'PAINEL E TARGET'!$S$17,
IF(CT981&gt;='PAINEL E TARGET'!$T$18,'PAINEL E TARGET'!$S$18,'PAINEL E TARGET'!$S$19))))))))</f>
        <v>Não elegível</v>
      </c>
      <c r="CV981" s="17">
        <f>IFERROR(VLOOKUP($BW981,'PAINEL E TARGET'!$G$1:$Q$99,6,0),0)</f>
        <v>0.2</v>
      </c>
      <c r="CW981" s="17">
        <f>VLOOKUP(CU981,'PAINEL E TARGET'!$S$10:$U$19,3,0)</f>
        <v>0</v>
      </c>
      <c r="CX981" s="16">
        <f t="shared" si="570"/>
        <v>0</v>
      </c>
      <c r="CY981" s="17">
        <f t="shared" si="556"/>
        <v>1.101</v>
      </c>
      <c r="CZ981" s="33" t="str">
        <f>IF(CY981&gt;='PAINEL E TARGET'!$T$11,'PAINEL E TARGET'!$S$11,
IF(CY981&gt;='PAINEL E TARGET'!$T$12,'PAINEL E TARGET'!$S$12,
IF(CY981&gt;='PAINEL E TARGET'!$T$13,'PAINEL E TARGET'!$S$13,
IF(CY981&gt;='PAINEL E TARGET'!$T$14,'PAINEL E TARGET'!$S$14,
IF(CY981&gt;='PAINEL E TARGET'!$T$15,'PAINEL E TARGET'!$S$15,
IF(CY981&gt;='PAINEL E TARGET'!$T$16,'PAINEL E TARGET'!$S$16,
IF(CY981&gt;='PAINEL E TARGET'!$T$17,'PAINEL E TARGET'!$S$17,
IF(CY981&gt;='PAINEL E TARGET'!$T$18,'PAINEL E TARGET'!$S$18,'PAINEL E TARGET'!$S$19))))))))</f>
        <v>4. Fx de 110% a 114,9%</v>
      </c>
      <c r="DA981" s="17">
        <f>IFERROR(VLOOKUP($BW981,'PAINEL E TARGET'!$G$1:$Q$99,7,0),0)</f>
        <v>0.15</v>
      </c>
      <c r="DB981" s="17">
        <f>VLOOKUP(CZ981,'PAINEL E TARGET'!$S$10:$U$19,3,0)</f>
        <v>1.2</v>
      </c>
      <c r="DC981" s="16">
        <f t="shared" si="571"/>
        <v>297</v>
      </c>
      <c r="DD981" s="17">
        <f t="shared" si="557"/>
        <v>0.995</v>
      </c>
      <c r="DE981" s="33" t="str">
        <f>IF(DD981&gt;='PAINEL E TARGET'!$T$11,'PAINEL E TARGET'!$S$11,
IF(DD981&gt;='PAINEL E TARGET'!$T$12,'PAINEL E TARGET'!$S$12,
IF(DD981&gt;='PAINEL E TARGET'!$T$13,'PAINEL E TARGET'!$S$13,
IF(DD981&gt;='PAINEL E TARGET'!$T$14,'PAINEL E TARGET'!$S$14,
IF(DD981&gt;='PAINEL E TARGET'!$T$15,'PAINEL E TARGET'!$S$15,
IF(DD981&gt;='PAINEL E TARGET'!$T$16,'PAINEL E TARGET'!$S$16,
IF(DD981&gt;='PAINEL E TARGET'!$T$17,'PAINEL E TARGET'!$S$17,
IF(DD981&gt;='PAINEL E TARGET'!$T$18,'PAINEL E TARGET'!$S$18,'PAINEL E TARGET'!$S$19))))))))</f>
        <v>1. Fx de 90% a 99,9%</v>
      </c>
      <c r="DF981" s="17">
        <f>IFERROR(VLOOKUP($BW981,'PAINEL E TARGET'!$G$1:$Q$99,8,0),0)</f>
        <v>0.1</v>
      </c>
      <c r="DG981" s="17">
        <f>VLOOKUP(DE981,'PAINEL E TARGET'!$S$10:$U$19,3,0)</f>
        <v>0.5</v>
      </c>
      <c r="DH981" s="16">
        <f t="shared" si="572"/>
        <v>82.5</v>
      </c>
      <c r="DI981" s="17">
        <f t="shared" si="558"/>
        <v>0.27300000000000002</v>
      </c>
      <c r="DJ981" s="33" t="str">
        <f>IF(DI981&gt;='PAINEL E TARGET'!$T$11,'PAINEL E TARGET'!$S$11,
IF(DI981&gt;='PAINEL E TARGET'!$T$12,'PAINEL E TARGET'!$S$12,
IF(DI981&gt;='PAINEL E TARGET'!$T$13,'PAINEL E TARGET'!$S$13,
IF(DI981&gt;='PAINEL E TARGET'!$T$14,'PAINEL E TARGET'!$S$14,
IF(DI981&gt;='PAINEL E TARGET'!$T$15,'PAINEL E TARGET'!$S$15,
IF(DI981&gt;='PAINEL E TARGET'!$T$16,'PAINEL E TARGET'!$S$16,
IF(DI981&gt;='PAINEL E TARGET'!$T$17,'PAINEL E TARGET'!$S$17,
IF(DI981&gt;='PAINEL E TARGET'!$T$18,'PAINEL E TARGET'!$S$18,'PAINEL E TARGET'!$S$19))))))))</f>
        <v>Não elegível</v>
      </c>
      <c r="DK981" s="17">
        <f>IFERROR(VLOOKUP($BW981,'PAINEL E TARGET'!$G$1:$Q$99,9,0),0)</f>
        <v>0.05</v>
      </c>
      <c r="DL981" s="17">
        <f>VLOOKUP(DJ981,'PAINEL E TARGET'!$S$10:$U$19,3,0)</f>
        <v>0</v>
      </c>
      <c r="DM981" s="16">
        <f t="shared" si="573"/>
        <v>0</v>
      </c>
      <c r="DN981" s="17">
        <f t="shared" si="559"/>
        <v>0</v>
      </c>
      <c r="DO981" s="33" t="str">
        <f>IF(DN981&gt;='PAINEL E TARGET'!$T$11,'PAINEL E TARGET'!$S$11,
IF(DN981&gt;='PAINEL E TARGET'!$T$12,'PAINEL E TARGET'!$S$12,
IF(DN981&gt;='PAINEL E TARGET'!$T$13,'PAINEL E TARGET'!$S$13,
IF(DN981&gt;='PAINEL E TARGET'!$T$14,'PAINEL E TARGET'!$S$14,
IF(DN981&gt;='PAINEL E TARGET'!$T$15,'PAINEL E TARGET'!$S$15,
IF(DN981&gt;='PAINEL E TARGET'!$T$16,'PAINEL E TARGET'!$S$16,
IF(DN981&gt;='PAINEL E TARGET'!$T$17,'PAINEL E TARGET'!$S$17,
IF(DN981&gt;='PAINEL E TARGET'!$T$18,'PAINEL E TARGET'!$S$18,'PAINEL E TARGET'!$S$19))))))))</f>
        <v>Não elegível</v>
      </c>
      <c r="DP981" s="17">
        <f>IFERROR(VLOOKUP($BW981,'PAINEL E TARGET'!$G$1:$Q$99,10,0),0)</f>
        <v>0</v>
      </c>
      <c r="DQ981" s="17">
        <f>VLOOKUP(DO981,'PAINEL E TARGET'!$S$10:$U$19,3,0)</f>
        <v>0</v>
      </c>
      <c r="DR981" s="16">
        <f t="shared" si="574"/>
        <v>0</v>
      </c>
      <c r="DS981" s="17">
        <f t="shared" si="560"/>
        <v>1.125</v>
      </c>
      <c r="DT981" s="16">
        <f>IF(DS981&gt;=1,VLOOKUP(BO981,'PAINEL E TARGET'!$S$1:$W$8,5,0),0)</f>
        <v>165</v>
      </c>
      <c r="DU981" s="16">
        <f t="shared" si="575"/>
        <v>544.5</v>
      </c>
    </row>
    <row r="982" spans="2:125" s="32" customFormat="1" x14ac:dyDescent="0.2">
      <c r="B982" s="44">
        <v>43541</v>
      </c>
      <c r="C982" s="65">
        <v>2067</v>
      </c>
      <c r="D982" s="66" t="s">
        <v>456</v>
      </c>
      <c r="E982" s="65">
        <v>512</v>
      </c>
      <c r="F982" s="65" t="s">
        <v>944</v>
      </c>
      <c r="G982" s="67">
        <v>93000.000000000015</v>
      </c>
      <c r="H982" s="67">
        <v>21364.792494500587</v>
      </c>
      <c r="I982" s="67">
        <v>73033.119999999995</v>
      </c>
      <c r="J982" s="68">
        <v>3.4183865824486297</v>
      </c>
      <c r="K982" s="67">
        <v>0</v>
      </c>
      <c r="L982" s="67">
        <v>21364.792494500587</v>
      </c>
      <c r="M982" s="67">
        <v>7308.7</v>
      </c>
      <c r="N982" s="67">
        <v>65724.42</v>
      </c>
      <c r="O982" s="67">
        <v>93000.000000000015</v>
      </c>
      <c r="P982" s="67" t="s">
        <v>1082</v>
      </c>
      <c r="Q982" s="67" t="s">
        <v>1082</v>
      </c>
      <c r="R982" s="67">
        <v>0</v>
      </c>
      <c r="S982" s="67">
        <v>0</v>
      </c>
      <c r="T982" s="68">
        <v>3.7855270544199376E-2</v>
      </c>
      <c r="U982" s="68">
        <v>5.2144561262068498E-2</v>
      </c>
      <c r="V982" s="68">
        <v>1.3774716310952027</v>
      </c>
      <c r="W982" s="67">
        <v>808.77</v>
      </c>
      <c r="X982" s="67">
        <v>3808.2799999999997</v>
      </c>
      <c r="Y982" s="68">
        <v>4.7087305414394693</v>
      </c>
      <c r="Z982" s="68">
        <v>6.2764007670337324E-2</v>
      </c>
      <c r="AA982" s="68">
        <v>0.14446117049360621</v>
      </c>
      <c r="AB982" s="68">
        <v>2.3016562494284365</v>
      </c>
      <c r="AC982" s="67">
        <v>1340.94</v>
      </c>
      <c r="AD982" s="67">
        <v>10550.45</v>
      </c>
      <c r="AE982" s="68">
        <v>7.8679508404552037</v>
      </c>
      <c r="AF982" s="43">
        <v>80</v>
      </c>
      <c r="AG982" s="43">
        <v>0</v>
      </c>
      <c r="AH982" s="43">
        <v>0</v>
      </c>
      <c r="AI982" s="43">
        <v>0</v>
      </c>
      <c r="AJ982" s="67">
        <v>0</v>
      </c>
      <c r="AK982" s="67">
        <v>2903</v>
      </c>
      <c r="AL982" s="68">
        <v>0</v>
      </c>
      <c r="AM982" s="67">
        <v>0</v>
      </c>
      <c r="AN982" s="67">
        <v>0</v>
      </c>
      <c r="AO982" s="68">
        <v>0</v>
      </c>
      <c r="AP982" s="67">
        <v>0</v>
      </c>
      <c r="AQ982" s="67">
        <v>0</v>
      </c>
      <c r="AR982" s="68">
        <v>0</v>
      </c>
      <c r="AS982" s="67">
        <v>0</v>
      </c>
      <c r="AT982" s="67">
        <v>905.28</v>
      </c>
      <c r="AU982" s="68">
        <v>0</v>
      </c>
      <c r="AV982" s="43">
        <v>0</v>
      </c>
      <c r="AW982" s="43">
        <v>0</v>
      </c>
      <c r="AX982" s="69">
        <v>0</v>
      </c>
      <c r="AY982" s="43">
        <v>0</v>
      </c>
      <c r="AZ982" s="43">
        <v>7308.7</v>
      </c>
      <c r="BA982" s="43">
        <v>1152.5369444272033</v>
      </c>
      <c r="BB982" s="43">
        <v>11856.029999999999</v>
      </c>
      <c r="BC982" s="43">
        <v>0</v>
      </c>
      <c r="BD982" s="43">
        <v>5016.9425169619653</v>
      </c>
      <c r="BE982" s="43">
        <v>3702.1999999999994</v>
      </c>
      <c r="BF982" s="43">
        <v>6137.9000000000005</v>
      </c>
      <c r="BG982" s="43">
        <v>0</v>
      </c>
      <c r="BH982" s="43">
        <v>0</v>
      </c>
      <c r="BI982" s="44">
        <v>43173</v>
      </c>
      <c r="BJ982" s="44">
        <v>43541</v>
      </c>
      <c r="BK982" s="44">
        <v>43172</v>
      </c>
      <c r="BL982" s="43">
        <f t="shared" si="561"/>
        <v>73033.119999999995</v>
      </c>
      <c r="BM982" s="43">
        <f t="shared" si="562"/>
        <v>73033.119999999995</v>
      </c>
      <c r="BO982" s="16" t="str">
        <f>IFERROR(VLOOKUP($C982,'PORTE LOJA'!A:B,2,0),"PORTE 1")</f>
        <v>PORTE 1</v>
      </c>
      <c r="BP982" s="16">
        <f>VLOOKUP(BO982,'PAINEL E TARGET'!$S$1:$W$8,3,0)</f>
        <v>1650</v>
      </c>
      <c r="BQ982" s="16">
        <f t="shared" si="540"/>
        <v>1</v>
      </c>
      <c r="BR982" s="16">
        <f t="shared" si="541"/>
        <v>1</v>
      </c>
      <c r="BS982" s="16">
        <f t="shared" si="542"/>
        <v>1</v>
      </c>
      <c r="BT982" s="16">
        <f t="shared" si="543"/>
        <v>0</v>
      </c>
      <c r="BU982" s="16">
        <f t="shared" si="544"/>
        <v>1</v>
      </c>
      <c r="BV982" s="16">
        <f t="shared" si="545"/>
        <v>0</v>
      </c>
      <c r="BW982" s="17" t="str">
        <f t="shared" si="563"/>
        <v>111010</v>
      </c>
      <c r="BY982" s="17">
        <f t="shared" si="546"/>
        <v>3.4180000000000001</v>
      </c>
      <c r="BZ982" s="17">
        <f t="shared" si="547"/>
        <v>3.4180000000000001</v>
      </c>
      <c r="CA982" s="17" t="str">
        <f t="shared" si="564"/>
        <v>Com Retira</v>
      </c>
      <c r="CB982" s="17">
        <f t="shared" si="565"/>
        <v>3.4180000000000001</v>
      </c>
      <c r="CC982" s="33" t="str">
        <f>IF(CB982&gt;='PAINEL E TARGET'!$T$11,'PAINEL E TARGET'!$S$11,
IF(CB982&gt;='PAINEL E TARGET'!$T$12,'PAINEL E TARGET'!$S$12,
IF(CB982&gt;='PAINEL E TARGET'!$T$13,'PAINEL E TARGET'!$S$13,
IF(CB982&gt;='PAINEL E TARGET'!$T$14,'PAINEL E TARGET'!$S$14,
IF(CB982&gt;='PAINEL E TARGET'!$T$15,'PAINEL E TARGET'!$S$15,
IF(CB982&gt;='PAINEL E TARGET'!$T$16,'PAINEL E TARGET'!$S$16,
IF(CB982&gt;='PAINEL E TARGET'!$T$17,'PAINEL E TARGET'!$S$17,
IF(CB982&gt;='PAINEL E TARGET'!$T$18,'PAINEL E TARGET'!$S$18,'PAINEL E TARGET'!$S$19))))))))</f>
        <v>8. Fx de 130% ou mais</v>
      </c>
      <c r="CD982" s="17">
        <f>IFERROR(VLOOKUP($BW982,'PAINEL E TARGET'!$G$1:$Q$99,4,0),0)</f>
        <v>0.35</v>
      </c>
      <c r="CE982" s="17">
        <f>VLOOKUP(CC982,'PAINEL E TARGET'!$S$10:$U$19,3,0)</f>
        <v>1.6</v>
      </c>
      <c r="CF982" s="16">
        <f t="shared" si="566"/>
        <v>923.99999999999989</v>
      </c>
      <c r="CG982" s="17" t="str">
        <f t="shared" si="548"/>
        <v>sem meta</v>
      </c>
      <c r="CH982" s="17" t="str">
        <f t="shared" si="549"/>
        <v>sem meta</v>
      </c>
      <c r="CI982" s="17" t="str">
        <f t="shared" si="550"/>
        <v>sem meta</v>
      </c>
      <c r="CJ982" s="17" t="str">
        <f t="shared" si="551"/>
        <v>sem meta</v>
      </c>
      <c r="CK982" s="17" t="str">
        <f t="shared" si="552"/>
        <v>sem meta</v>
      </c>
      <c r="CL982" s="17">
        <f t="shared" si="553"/>
        <v>4.7089999999999996</v>
      </c>
      <c r="CM982" s="16">
        <f t="shared" si="554"/>
        <v>5</v>
      </c>
      <c r="CN982" s="17" t="str">
        <f t="shared" si="567"/>
        <v>ok</v>
      </c>
      <c r="CO982" s="17">
        <f t="shared" si="568"/>
        <v>4.7089999999999996</v>
      </c>
      <c r="CP982" s="33" t="str">
        <f>IF(CO982&gt;='PAINEL E TARGET'!$T$11,'PAINEL E TARGET'!$S$11,
IF(CO982&gt;='PAINEL E TARGET'!$T$12,'PAINEL E TARGET'!$S$12,
IF(CO982&gt;='PAINEL E TARGET'!$T$13,'PAINEL E TARGET'!$S$13,
IF(CO982&gt;='PAINEL E TARGET'!$T$14,'PAINEL E TARGET'!$S$14,
IF(CO982&gt;='PAINEL E TARGET'!$T$15,'PAINEL E TARGET'!$S$15,
IF(CO982&gt;='PAINEL E TARGET'!$T$16,'PAINEL E TARGET'!$S$16,
IF(CO982&gt;='PAINEL E TARGET'!$T$17,'PAINEL E TARGET'!$S$17,
IF(CO982&gt;='PAINEL E TARGET'!$T$18,'PAINEL E TARGET'!$S$18,'PAINEL E TARGET'!$S$19))))))))</f>
        <v>8. Fx de 130% ou mais</v>
      </c>
      <c r="CQ982" s="17">
        <f>IFERROR(VLOOKUP($BW982,'PAINEL E TARGET'!$G$1:$Q$99,5,0),0)</f>
        <v>0.3</v>
      </c>
      <c r="CR982" s="17">
        <f>VLOOKUP(CP982,'PAINEL E TARGET'!$S$10:$U$19,3,0)</f>
        <v>1.6</v>
      </c>
      <c r="CS982" s="16">
        <f t="shared" si="569"/>
        <v>792</v>
      </c>
      <c r="CT982" s="17">
        <f t="shared" si="555"/>
        <v>7.8680000000000003</v>
      </c>
      <c r="CU982" s="33" t="str">
        <f>IF(CT982&gt;='PAINEL E TARGET'!$T$11,'PAINEL E TARGET'!$S$11,
IF(CT982&gt;='PAINEL E TARGET'!$T$12,'PAINEL E TARGET'!$S$12,
IF(CT982&gt;='PAINEL E TARGET'!$T$13,'PAINEL E TARGET'!$S$13,
IF(CT982&gt;='PAINEL E TARGET'!$T$14,'PAINEL E TARGET'!$S$14,
IF(CT982&gt;='PAINEL E TARGET'!$T$15,'PAINEL E TARGET'!$S$15,
IF(CT982&gt;='PAINEL E TARGET'!$T$16,'PAINEL E TARGET'!$S$16,
IF(CT982&gt;='PAINEL E TARGET'!$T$17,'PAINEL E TARGET'!$S$17,
IF(CT982&gt;='PAINEL E TARGET'!$T$18,'PAINEL E TARGET'!$S$18,'PAINEL E TARGET'!$S$19))))))))</f>
        <v>8. Fx de 130% ou mais</v>
      </c>
      <c r="CV982" s="17">
        <f>IFERROR(VLOOKUP($BW982,'PAINEL E TARGET'!$G$1:$Q$99,6,0),0)</f>
        <v>0.2</v>
      </c>
      <c r="CW982" s="17">
        <f>VLOOKUP(CU982,'PAINEL E TARGET'!$S$10:$U$19,3,0)</f>
        <v>1.6</v>
      </c>
      <c r="CX982" s="16">
        <f t="shared" si="570"/>
        <v>528.00000000000011</v>
      </c>
      <c r="CY982" s="17">
        <f t="shared" si="556"/>
        <v>0</v>
      </c>
      <c r="CZ982" s="33" t="str">
        <f>IF(CY982&gt;='PAINEL E TARGET'!$T$11,'PAINEL E TARGET'!$S$11,
IF(CY982&gt;='PAINEL E TARGET'!$T$12,'PAINEL E TARGET'!$S$12,
IF(CY982&gt;='PAINEL E TARGET'!$T$13,'PAINEL E TARGET'!$S$13,
IF(CY982&gt;='PAINEL E TARGET'!$T$14,'PAINEL E TARGET'!$S$14,
IF(CY982&gt;='PAINEL E TARGET'!$T$15,'PAINEL E TARGET'!$S$15,
IF(CY982&gt;='PAINEL E TARGET'!$T$16,'PAINEL E TARGET'!$S$16,
IF(CY982&gt;='PAINEL E TARGET'!$T$17,'PAINEL E TARGET'!$S$17,
IF(CY982&gt;='PAINEL E TARGET'!$T$18,'PAINEL E TARGET'!$S$18,'PAINEL E TARGET'!$S$19))))))))</f>
        <v>Não elegível</v>
      </c>
      <c r="DA982" s="17">
        <f>IFERROR(VLOOKUP($BW982,'PAINEL E TARGET'!$G$1:$Q$99,7,0),0)</f>
        <v>0</v>
      </c>
      <c r="DB982" s="17">
        <f>VLOOKUP(CZ982,'PAINEL E TARGET'!$S$10:$U$19,3,0)</f>
        <v>0</v>
      </c>
      <c r="DC982" s="16">
        <f t="shared" si="571"/>
        <v>0</v>
      </c>
      <c r="DD982" s="17">
        <f t="shared" si="557"/>
        <v>10.287000000000001</v>
      </c>
      <c r="DE982" s="33" t="str">
        <f>IF(DD982&gt;='PAINEL E TARGET'!$T$11,'PAINEL E TARGET'!$S$11,
IF(DD982&gt;='PAINEL E TARGET'!$T$12,'PAINEL E TARGET'!$S$12,
IF(DD982&gt;='PAINEL E TARGET'!$T$13,'PAINEL E TARGET'!$S$13,
IF(DD982&gt;='PAINEL E TARGET'!$T$14,'PAINEL E TARGET'!$S$14,
IF(DD982&gt;='PAINEL E TARGET'!$T$15,'PAINEL E TARGET'!$S$15,
IF(DD982&gt;='PAINEL E TARGET'!$T$16,'PAINEL E TARGET'!$S$16,
IF(DD982&gt;='PAINEL E TARGET'!$T$17,'PAINEL E TARGET'!$S$17,
IF(DD982&gt;='PAINEL E TARGET'!$T$18,'PAINEL E TARGET'!$S$18,'PAINEL E TARGET'!$S$19))))))))</f>
        <v>8. Fx de 130% ou mais</v>
      </c>
      <c r="DF982" s="17">
        <f>IFERROR(VLOOKUP($BW982,'PAINEL E TARGET'!$G$1:$Q$99,8,0),0)</f>
        <v>0.15</v>
      </c>
      <c r="DG982" s="17">
        <f>VLOOKUP(DE982,'PAINEL E TARGET'!$S$10:$U$19,3,0)</f>
        <v>1.6</v>
      </c>
      <c r="DH982" s="16">
        <f t="shared" si="572"/>
        <v>396</v>
      </c>
      <c r="DI982" s="17">
        <f t="shared" si="558"/>
        <v>0</v>
      </c>
      <c r="DJ982" s="33" t="str">
        <f>IF(DI982&gt;='PAINEL E TARGET'!$T$11,'PAINEL E TARGET'!$S$11,
IF(DI982&gt;='PAINEL E TARGET'!$T$12,'PAINEL E TARGET'!$S$12,
IF(DI982&gt;='PAINEL E TARGET'!$T$13,'PAINEL E TARGET'!$S$13,
IF(DI982&gt;='PAINEL E TARGET'!$T$14,'PAINEL E TARGET'!$S$14,
IF(DI982&gt;='PAINEL E TARGET'!$T$15,'PAINEL E TARGET'!$S$15,
IF(DI982&gt;='PAINEL E TARGET'!$T$16,'PAINEL E TARGET'!$S$16,
IF(DI982&gt;='PAINEL E TARGET'!$T$17,'PAINEL E TARGET'!$S$17,
IF(DI982&gt;='PAINEL E TARGET'!$T$18,'PAINEL E TARGET'!$S$18,'PAINEL E TARGET'!$S$19))))))))</f>
        <v>Não elegível</v>
      </c>
      <c r="DK982" s="17">
        <f>IFERROR(VLOOKUP($BW982,'PAINEL E TARGET'!$G$1:$Q$99,9,0),0)</f>
        <v>0</v>
      </c>
      <c r="DL982" s="17">
        <f>VLOOKUP(DJ982,'PAINEL E TARGET'!$S$10:$U$19,3,0)</f>
        <v>0</v>
      </c>
      <c r="DM982" s="16">
        <f t="shared" si="573"/>
        <v>0</v>
      </c>
      <c r="DN982" s="17">
        <f t="shared" si="559"/>
        <v>0</v>
      </c>
      <c r="DO982" s="33" t="str">
        <f>IF(DN982&gt;='PAINEL E TARGET'!$T$11,'PAINEL E TARGET'!$S$11,
IF(DN982&gt;='PAINEL E TARGET'!$T$12,'PAINEL E TARGET'!$S$12,
IF(DN982&gt;='PAINEL E TARGET'!$T$13,'PAINEL E TARGET'!$S$13,
IF(DN982&gt;='PAINEL E TARGET'!$T$14,'PAINEL E TARGET'!$S$14,
IF(DN982&gt;='PAINEL E TARGET'!$T$15,'PAINEL E TARGET'!$S$15,
IF(DN982&gt;='PAINEL E TARGET'!$T$16,'PAINEL E TARGET'!$S$16,
IF(DN982&gt;='PAINEL E TARGET'!$T$17,'PAINEL E TARGET'!$S$17,
IF(DN982&gt;='PAINEL E TARGET'!$T$18,'PAINEL E TARGET'!$S$18,'PAINEL E TARGET'!$S$19))))))))</f>
        <v>Não elegível</v>
      </c>
      <c r="DP982" s="17">
        <f>IFERROR(VLOOKUP($BW982,'PAINEL E TARGET'!$G$1:$Q$99,10,0),0)</f>
        <v>0</v>
      </c>
      <c r="DQ982" s="17">
        <f>VLOOKUP(DO982,'PAINEL E TARGET'!$S$10:$U$19,3,0)</f>
        <v>0</v>
      </c>
      <c r="DR982" s="16">
        <f t="shared" si="574"/>
        <v>0</v>
      </c>
      <c r="DS982" s="17">
        <f t="shared" si="560"/>
        <v>0</v>
      </c>
      <c r="DT982" s="16">
        <f>IF(DS982&gt;=1,VLOOKUP(BO982,'PAINEL E TARGET'!$S$1:$W$8,5,0),0)</f>
        <v>0</v>
      </c>
      <c r="DU982" s="16">
        <f t="shared" si="575"/>
        <v>2640</v>
      </c>
    </row>
    <row r="983" spans="2:125" s="32" customFormat="1" x14ac:dyDescent="0.2">
      <c r="B983" s="44">
        <v>43541</v>
      </c>
      <c r="C983" s="65">
        <v>2068</v>
      </c>
      <c r="D983" s="66" t="s">
        <v>1045</v>
      </c>
      <c r="E983" s="65">
        <v>417</v>
      </c>
      <c r="F983" s="65" t="s">
        <v>1020</v>
      </c>
      <c r="G983" s="67">
        <v>677569.95280346333</v>
      </c>
      <c r="H983" s="67">
        <v>338994.32143348939</v>
      </c>
      <c r="I983" s="67">
        <v>309673.01</v>
      </c>
      <c r="J983" s="68">
        <v>0.9135050070765206</v>
      </c>
      <c r="K983" s="67">
        <v>48447.211999999992</v>
      </c>
      <c r="L983" s="67">
        <v>290547.1094334895</v>
      </c>
      <c r="M983" s="67">
        <v>41779.4</v>
      </c>
      <c r="N983" s="67">
        <v>266398.11</v>
      </c>
      <c r="O983" s="67">
        <v>677569.95280346333</v>
      </c>
      <c r="P983" s="67" t="s">
        <v>1082</v>
      </c>
      <c r="Q983" s="67" t="s">
        <v>1082</v>
      </c>
      <c r="R983" s="67">
        <v>0</v>
      </c>
      <c r="S983" s="67">
        <v>0</v>
      </c>
      <c r="T983" s="68">
        <v>9.2698573436621537E-2</v>
      </c>
      <c r="U983" s="68">
        <v>8.0038903552695953E-2</v>
      </c>
      <c r="V983" s="68">
        <v>0.86343188018334438</v>
      </c>
      <c r="W983" s="67">
        <v>31424.29</v>
      </c>
      <c r="X983" s="67">
        <v>24666.189999999995</v>
      </c>
      <c r="Y983" s="68">
        <v>0.78494024845111832</v>
      </c>
      <c r="Z983" s="68">
        <v>6.7407264827836655E-2</v>
      </c>
      <c r="AA983" s="68">
        <v>4.4152767669516181E-2</v>
      </c>
      <c r="AB983" s="68">
        <v>0.65501497178806689</v>
      </c>
      <c r="AC983" s="67">
        <v>22850.68</v>
      </c>
      <c r="AD983" s="67">
        <v>13606.89</v>
      </c>
      <c r="AE983" s="68">
        <v>0.59546980658781268</v>
      </c>
      <c r="AF983" s="43">
        <v>80</v>
      </c>
      <c r="AG983" s="43">
        <v>0</v>
      </c>
      <c r="AH983" s="43">
        <v>14</v>
      </c>
      <c r="AI983" s="43">
        <v>27</v>
      </c>
      <c r="AJ983" s="67">
        <v>18689.12</v>
      </c>
      <c r="AK983" s="67">
        <v>13554.5</v>
      </c>
      <c r="AL983" s="68">
        <v>0.72526154254453934</v>
      </c>
      <c r="AM983" s="67">
        <v>3563.34</v>
      </c>
      <c r="AN983" s="67">
        <v>2831.5000000000005</v>
      </c>
      <c r="AO983" s="68">
        <v>0.79461965459372397</v>
      </c>
      <c r="AP983" s="67">
        <v>2261.9899999999998</v>
      </c>
      <c r="AQ983" s="67">
        <v>5475.88</v>
      </c>
      <c r="AR983" s="68">
        <v>2.4208241415744545</v>
      </c>
      <c r="AS983" s="67">
        <v>6909.84</v>
      </c>
      <c r="AT983" s="67">
        <v>2804.31</v>
      </c>
      <c r="AU983" s="68">
        <v>0.40584297176200895</v>
      </c>
      <c r="AV983" s="43">
        <v>251.64</v>
      </c>
      <c r="AW983" s="43">
        <v>399.90000000000003</v>
      </c>
      <c r="AX983" s="69">
        <v>1.5891750119217933</v>
      </c>
      <c r="AY983" s="43">
        <v>48447.211999999992</v>
      </c>
      <c r="AZ983" s="43">
        <v>41779.399999999994</v>
      </c>
      <c r="BA983" s="43">
        <v>17334.136639851105</v>
      </c>
      <c r="BB983" s="43">
        <v>16847.849999999999</v>
      </c>
      <c r="BC983" s="43">
        <v>101354</v>
      </c>
      <c r="BD983" s="43">
        <v>34400.199192749009</v>
      </c>
      <c r="BE983" s="43">
        <v>63325.069999999992</v>
      </c>
      <c r="BF983" s="43">
        <v>46047.920000000013</v>
      </c>
      <c r="BG983" s="43">
        <v>499.88999999999993</v>
      </c>
      <c r="BH983" s="43">
        <v>30</v>
      </c>
      <c r="BI983" s="44">
        <v>43173</v>
      </c>
      <c r="BJ983" s="44">
        <v>43541</v>
      </c>
      <c r="BK983" s="44">
        <v>43172</v>
      </c>
      <c r="BL983" s="43">
        <f t="shared" si="561"/>
        <v>309673.01</v>
      </c>
      <c r="BM983" s="43">
        <f t="shared" si="562"/>
        <v>308177.51</v>
      </c>
      <c r="BO983" s="16" t="str">
        <f>IFERROR(VLOOKUP($C983,'PORTE LOJA'!A:B,2,0),"PORTE 1")</f>
        <v>PORTE 1</v>
      </c>
      <c r="BP983" s="16">
        <f>VLOOKUP(BO983,'PAINEL E TARGET'!$S$1:$W$8,3,0)</f>
        <v>1650</v>
      </c>
      <c r="BQ983" s="16">
        <f t="shared" si="540"/>
        <v>1</v>
      </c>
      <c r="BR983" s="16">
        <f t="shared" si="541"/>
        <v>1</v>
      </c>
      <c r="BS983" s="16">
        <f t="shared" si="542"/>
        <v>1</v>
      </c>
      <c r="BT983" s="16">
        <f t="shared" si="543"/>
        <v>1</v>
      </c>
      <c r="BU983" s="16">
        <f t="shared" si="544"/>
        <v>1</v>
      </c>
      <c r="BV983" s="16">
        <f t="shared" si="545"/>
        <v>1</v>
      </c>
      <c r="BW983" s="17" t="str">
        <f t="shared" si="563"/>
        <v>111111</v>
      </c>
      <c r="BY983" s="17">
        <f t="shared" si="546"/>
        <v>0.91400000000000003</v>
      </c>
      <c r="BZ983" s="17">
        <f t="shared" si="547"/>
        <v>0.90900000000000003</v>
      </c>
      <c r="CA983" s="17" t="str">
        <f t="shared" si="564"/>
        <v>Com Retira</v>
      </c>
      <c r="CB983" s="17">
        <f t="shared" si="565"/>
        <v>0.91400000000000003</v>
      </c>
      <c r="CC983" s="33" t="str">
        <f>IF(CB983&gt;='PAINEL E TARGET'!$T$11,'PAINEL E TARGET'!$S$11,
IF(CB983&gt;='PAINEL E TARGET'!$T$12,'PAINEL E TARGET'!$S$12,
IF(CB983&gt;='PAINEL E TARGET'!$T$13,'PAINEL E TARGET'!$S$13,
IF(CB983&gt;='PAINEL E TARGET'!$T$14,'PAINEL E TARGET'!$S$14,
IF(CB983&gt;='PAINEL E TARGET'!$T$15,'PAINEL E TARGET'!$S$15,
IF(CB983&gt;='PAINEL E TARGET'!$T$16,'PAINEL E TARGET'!$S$16,
IF(CB983&gt;='PAINEL E TARGET'!$T$17,'PAINEL E TARGET'!$S$17,
IF(CB983&gt;='PAINEL E TARGET'!$T$18,'PAINEL E TARGET'!$S$18,'PAINEL E TARGET'!$S$19))))))))</f>
        <v>1. Fx de 90% a 99,9%</v>
      </c>
      <c r="CD983" s="17">
        <f>IFERROR(VLOOKUP($BW983,'PAINEL E TARGET'!$G$1:$Q$99,4,0),0)</f>
        <v>0.25</v>
      </c>
      <c r="CE983" s="17">
        <f>VLOOKUP(CC983,'PAINEL E TARGET'!$S$10:$U$19,3,0)</f>
        <v>0.5</v>
      </c>
      <c r="CF983" s="16">
        <f t="shared" si="566"/>
        <v>206.25</v>
      </c>
      <c r="CG983" s="17">
        <f t="shared" si="548"/>
        <v>0.72499999999999998</v>
      </c>
      <c r="CH983" s="17">
        <f t="shared" si="549"/>
        <v>0.79500000000000004</v>
      </c>
      <c r="CI983" s="17">
        <f t="shared" si="550"/>
        <v>2.4209999999999998</v>
      </c>
      <c r="CJ983" s="17">
        <f t="shared" si="551"/>
        <v>0.40600000000000003</v>
      </c>
      <c r="CK983" s="17">
        <f t="shared" si="552"/>
        <v>1.589</v>
      </c>
      <c r="CL983" s="17">
        <f t="shared" si="553"/>
        <v>0.78500000000000003</v>
      </c>
      <c r="CM983" s="16">
        <f t="shared" si="554"/>
        <v>4</v>
      </c>
      <c r="CN983" s="17" t="str">
        <f t="shared" si="567"/>
        <v>não ok</v>
      </c>
      <c r="CO983" s="17">
        <f t="shared" si="568"/>
        <v>0</v>
      </c>
      <c r="CP983" s="33" t="str">
        <f>IF(CO983&gt;='PAINEL E TARGET'!$T$11,'PAINEL E TARGET'!$S$11,
IF(CO983&gt;='PAINEL E TARGET'!$T$12,'PAINEL E TARGET'!$S$12,
IF(CO983&gt;='PAINEL E TARGET'!$T$13,'PAINEL E TARGET'!$S$13,
IF(CO983&gt;='PAINEL E TARGET'!$T$14,'PAINEL E TARGET'!$S$14,
IF(CO983&gt;='PAINEL E TARGET'!$T$15,'PAINEL E TARGET'!$S$15,
IF(CO983&gt;='PAINEL E TARGET'!$T$16,'PAINEL E TARGET'!$S$16,
IF(CO983&gt;='PAINEL E TARGET'!$T$17,'PAINEL E TARGET'!$S$17,
IF(CO983&gt;='PAINEL E TARGET'!$T$18,'PAINEL E TARGET'!$S$18,'PAINEL E TARGET'!$S$19))))))))</f>
        <v>Não elegível</v>
      </c>
      <c r="CQ983" s="17">
        <f>IFERROR(VLOOKUP($BW983,'PAINEL E TARGET'!$G$1:$Q$99,5,0),0)</f>
        <v>0.25</v>
      </c>
      <c r="CR983" s="17">
        <f>VLOOKUP(CP983,'PAINEL E TARGET'!$S$10:$U$19,3,0)</f>
        <v>0</v>
      </c>
      <c r="CS983" s="16">
        <f t="shared" si="569"/>
        <v>0</v>
      </c>
      <c r="CT983" s="17">
        <f t="shared" si="555"/>
        <v>0.59499999999999997</v>
      </c>
      <c r="CU983" s="33" t="str">
        <f>IF(CT983&gt;='PAINEL E TARGET'!$T$11,'PAINEL E TARGET'!$S$11,
IF(CT983&gt;='PAINEL E TARGET'!$T$12,'PAINEL E TARGET'!$S$12,
IF(CT983&gt;='PAINEL E TARGET'!$T$13,'PAINEL E TARGET'!$S$13,
IF(CT983&gt;='PAINEL E TARGET'!$T$14,'PAINEL E TARGET'!$S$14,
IF(CT983&gt;='PAINEL E TARGET'!$T$15,'PAINEL E TARGET'!$S$15,
IF(CT983&gt;='PAINEL E TARGET'!$T$16,'PAINEL E TARGET'!$S$16,
IF(CT983&gt;='PAINEL E TARGET'!$T$17,'PAINEL E TARGET'!$S$17,
IF(CT983&gt;='PAINEL E TARGET'!$T$18,'PAINEL E TARGET'!$S$18,'PAINEL E TARGET'!$S$19))))))))</f>
        <v>Não elegível</v>
      </c>
      <c r="CV983" s="17">
        <f>IFERROR(VLOOKUP($BW983,'PAINEL E TARGET'!$G$1:$Q$99,6,0),0)</f>
        <v>0.2</v>
      </c>
      <c r="CW983" s="17">
        <f>VLOOKUP(CU983,'PAINEL E TARGET'!$S$10:$U$19,3,0)</f>
        <v>0</v>
      </c>
      <c r="CX983" s="16">
        <f t="shared" si="570"/>
        <v>0</v>
      </c>
      <c r="CY983" s="17">
        <f t="shared" si="556"/>
        <v>0.86199999999999999</v>
      </c>
      <c r="CZ983" s="33" t="str">
        <f>IF(CY983&gt;='PAINEL E TARGET'!$T$11,'PAINEL E TARGET'!$S$11,
IF(CY983&gt;='PAINEL E TARGET'!$T$12,'PAINEL E TARGET'!$S$12,
IF(CY983&gt;='PAINEL E TARGET'!$T$13,'PAINEL E TARGET'!$S$13,
IF(CY983&gt;='PAINEL E TARGET'!$T$14,'PAINEL E TARGET'!$S$14,
IF(CY983&gt;='PAINEL E TARGET'!$T$15,'PAINEL E TARGET'!$S$15,
IF(CY983&gt;='PAINEL E TARGET'!$T$16,'PAINEL E TARGET'!$S$16,
IF(CY983&gt;='PAINEL E TARGET'!$T$17,'PAINEL E TARGET'!$S$17,
IF(CY983&gt;='PAINEL E TARGET'!$T$18,'PAINEL E TARGET'!$S$18,'PAINEL E TARGET'!$S$19))))))))</f>
        <v>Não elegível</v>
      </c>
      <c r="DA983" s="17">
        <f>IFERROR(VLOOKUP($BW983,'PAINEL E TARGET'!$G$1:$Q$99,7,0),0)</f>
        <v>0.15</v>
      </c>
      <c r="DB983" s="17">
        <f>VLOOKUP(CZ983,'PAINEL E TARGET'!$S$10:$U$19,3,0)</f>
        <v>0</v>
      </c>
      <c r="DC983" s="16">
        <f t="shared" si="571"/>
        <v>0</v>
      </c>
      <c r="DD983" s="17">
        <f t="shared" si="557"/>
        <v>0.97199999999999998</v>
      </c>
      <c r="DE983" s="33" t="str">
        <f>IF(DD983&gt;='PAINEL E TARGET'!$T$11,'PAINEL E TARGET'!$S$11,
IF(DD983&gt;='PAINEL E TARGET'!$T$12,'PAINEL E TARGET'!$S$12,
IF(DD983&gt;='PAINEL E TARGET'!$T$13,'PAINEL E TARGET'!$S$13,
IF(DD983&gt;='PAINEL E TARGET'!$T$14,'PAINEL E TARGET'!$S$14,
IF(DD983&gt;='PAINEL E TARGET'!$T$15,'PAINEL E TARGET'!$S$15,
IF(DD983&gt;='PAINEL E TARGET'!$T$16,'PAINEL E TARGET'!$S$16,
IF(DD983&gt;='PAINEL E TARGET'!$T$17,'PAINEL E TARGET'!$S$17,
IF(DD983&gt;='PAINEL E TARGET'!$T$18,'PAINEL E TARGET'!$S$18,'PAINEL E TARGET'!$S$19))))))))</f>
        <v>1. Fx de 90% a 99,9%</v>
      </c>
      <c r="DF983" s="17">
        <f>IFERROR(VLOOKUP($BW983,'PAINEL E TARGET'!$G$1:$Q$99,8,0),0)</f>
        <v>0.1</v>
      </c>
      <c r="DG983" s="17">
        <f>VLOOKUP(DE983,'PAINEL E TARGET'!$S$10:$U$19,3,0)</f>
        <v>0.5</v>
      </c>
      <c r="DH983" s="16">
        <f t="shared" si="572"/>
        <v>82.5</v>
      </c>
      <c r="DI983" s="17">
        <f t="shared" si="558"/>
        <v>1.929</v>
      </c>
      <c r="DJ983" s="33" t="str">
        <f>IF(DI983&gt;='PAINEL E TARGET'!$T$11,'PAINEL E TARGET'!$S$11,
IF(DI983&gt;='PAINEL E TARGET'!$T$12,'PAINEL E TARGET'!$S$12,
IF(DI983&gt;='PAINEL E TARGET'!$T$13,'PAINEL E TARGET'!$S$13,
IF(DI983&gt;='PAINEL E TARGET'!$T$14,'PAINEL E TARGET'!$S$14,
IF(DI983&gt;='PAINEL E TARGET'!$T$15,'PAINEL E TARGET'!$S$15,
IF(DI983&gt;='PAINEL E TARGET'!$T$16,'PAINEL E TARGET'!$S$16,
IF(DI983&gt;='PAINEL E TARGET'!$T$17,'PAINEL E TARGET'!$S$17,
IF(DI983&gt;='PAINEL E TARGET'!$T$18,'PAINEL E TARGET'!$S$18,'PAINEL E TARGET'!$S$19))))))))</f>
        <v>8. Fx de 130% ou mais</v>
      </c>
      <c r="DK983" s="17">
        <f>IFERROR(VLOOKUP($BW983,'PAINEL E TARGET'!$G$1:$Q$99,9,0),0)</f>
        <v>0.05</v>
      </c>
      <c r="DL983" s="17">
        <f>VLOOKUP(DJ983,'PAINEL E TARGET'!$S$10:$U$19,3,0)</f>
        <v>1.6</v>
      </c>
      <c r="DM983" s="16">
        <f t="shared" si="573"/>
        <v>132.00000000000003</v>
      </c>
      <c r="DN983" s="17">
        <f t="shared" si="559"/>
        <v>1.589</v>
      </c>
      <c r="DO983" s="33" t="str">
        <f>IF(DN983&gt;='PAINEL E TARGET'!$T$11,'PAINEL E TARGET'!$S$11,
IF(DN983&gt;='PAINEL E TARGET'!$T$12,'PAINEL E TARGET'!$S$12,
IF(DN983&gt;='PAINEL E TARGET'!$T$13,'PAINEL E TARGET'!$S$13,
IF(DN983&gt;='PAINEL E TARGET'!$T$14,'PAINEL E TARGET'!$S$14,
IF(DN983&gt;='PAINEL E TARGET'!$T$15,'PAINEL E TARGET'!$S$15,
IF(DN983&gt;='PAINEL E TARGET'!$T$16,'PAINEL E TARGET'!$S$16,
IF(DN983&gt;='PAINEL E TARGET'!$T$17,'PAINEL E TARGET'!$S$17,
IF(DN983&gt;='PAINEL E TARGET'!$T$18,'PAINEL E TARGET'!$S$18,'PAINEL E TARGET'!$S$19))))))))</f>
        <v>8. Fx de 130% ou mais</v>
      </c>
      <c r="DP983" s="17">
        <f>IFERROR(VLOOKUP($BW983,'PAINEL E TARGET'!$G$1:$Q$99,10,0),0)</f>
        <v>0</v>
      </c>
      <c r="DQ983" s="17">
        <f>VLOOKUP(DO983,'PAINEL E TARGET'!$S$10:$U$19,3,0)</f>
        <v>1.6</v>
      </c>
      <c r="DR983" s="16">
        <f t="shared" si="574"/>
        <v>0</v>
      </c>
      <c r="DS983" s="17">
        <f t="shared" si="560"/>
        <v>0</v>
      </c>
      <c r="DT983" s="16">
        <f>IF(DS983&gt;=1,VLOOKUP(BO983,'PAINEL E TARGET'!$S$1:$W$8,5,0),0)</f>
        <v>0</v>
      </c>
      <c r="DU983" s="16">
        <f t="shared" si="575"/>
        <v>420.75</v>
      </c>
    </row>
    <row r="984" spans="2:125" x14ac:dyDescent="0.2">
      <c r="B984" s="44">
        <v>43541</v>
      </c>
      <c r="C984" s="65">
        <v>2069</v>
      </c>
      <c r="D984" s="66" t="s">
        <v>1021</v>
      </c>
      <c r="E984" s="65">
        <v>419</v>
      </c>
      <c r="F984" s="65" t="s">
        <v>1020</v>
      </c>
      <c r="G984" s="67">
        <v>1142033.2269026118</v>
      </c>
      <c r="H984" s="67">
        <v>592983.15001694974</v>
      </c>
      <c r="I984" s="67">
        <v>530590.77999999991</v>
      </c>
      <c r="J984" s="68">
        <v>0.89478222102067084</v>
      </c>
      <c r="K984" s="67">
        <v>73584.890958767894</v>
      </c>
      <c r="L984" s="67">
        <v>519398.25905818195</v>
      </c>
      <c r="M984" s="67">
        <v>70738.16</v>
      </c>
      <c r="N984" s="67">
        <v>458383.81999999995</v>
      </c>
      <c r="O984" s="67">
        <v>1142033.2269026118</v>
      </c>
      <c r="P984" s="67" t="s">
        <v>1082</v>
      </c>
      <c r="Q984" s="67" t="s">
        <v>1082</v>
      </c>
      <c r="R984" s="67">
        <v>0</v>
      </c>
      <c r="S984" s="67">
        <v>0</v>
      </c>
      <c r="T984" s="68">
        <v>0.11239101819013744</v>
      </c>
      <c r="U984" s="68">
        <v>0.11838442243506873</v>
      </c>
      <c r="V984" s="68">
        <v>1.0533263630977339</v>
      </c>
      <c r="W984" s="67">
        <v>66645.98</v>
      </c>
      <c r="X984" s="67">
        <v>62639.799999999988</v>
      </c>
      <c r="Y984" s="68">
        <v>0.93988864744730283</v>
      </c>
      <c r="Z984" s="68">
        <v>7.9329539125446283E-2</v>
      </c>
      <c r="AA984" s="68">
        <v>7.1263983401332137E-2</v>
      </c>
      <c r="AB984" s="68">
        <v>0.89832846865075278</v>
      </c>
      <c r="AC984" s="67">
        <v>47041.079999999994</v>
      </c>
      <c r="AD984" s="67">
        <v>37707.339999999997</v>
      </c>
      <c r="AE984" s="68">
        <v>0.80158321195006577</v>
      </c>
      <c r="AF984" s="43">
        <v>80</v>
      </c>
      <c r="AG984" s="43">
        <v>0</v>
      </c>
      <c r="AH984" s="43">
        <v>15</v>
      </c>
      <c r="AI984" s="43">
        <v>39</v>
      </c>
      <c r="AJ984" s="67">
        <v>35308.579999999994</v>
      </c>
      <c r="AK984" s="67">
        <v>40249.5</v>
      </c>
      <c r="AL984" s="68">
        <v>1.1399353924740108</v>
      </c>
      <c r="AM984" s="67">
        <v>11887.039999999999</v>
      </c>
      <c r="AN984" s="67">
        <v>9240.7199999999993</v>
      </c>
      <c r="AO984" s="68">
        <v>0.77737771556249491</v>
      </c>
      <c r="AP984" s="67">
        <v>6139.59</v>
      </c>
      <c r="AQ984" s="67">
        <v>9013.4599999999991</v>
      </c>
      <c r="AR984" s="68">
        <v>1.4680882599652418</v>
      </c>
      <c r="AS984" s="67">
        <v>13310.770000000002</v>
      </c>
      <c r="AT984" s="67">
        <v>4136.12</v>
      </c>
      <c r="AU984" s="68">
        <v>0.31073484103474097</v>
      </c>
      <c r="AV984" s="43">
        <v>260.70000000000005</v>
      </c>
      <c r="AW984" s="43">
        <v>399.92</v>
      </c>
      <c r="AX984" s="69">
        <v>1.5340237821250478</v>
      </c>
      <c r="AY984" s="43">
        <v>73584.890958767894</v>
      </c>
      <c r="AZ984" s="43">
        <v>70738.16</v>
      </c>
      <c r="BA984" s="43">
        <v>30810.176788766283</v>
      </c>
      <c r="BB984" s="43">
        <v>28811.83</v>
      </c>
      <c r="BC984" s="43">
        <v>147187.00000000003</v>
      </c>
      <c r="BD984" s="43">
        <v>59012.723943890982</v>
      </c>
      <c r="BE984" s="43">
        <v>128848.96999999999</v>
      </c>
      <c r="BF984" s="43">
        <v>90946.15</v>
      </c>
      <c r="BG984" s="43">
        <v>499.86999999999989</v>
      </c>
      <c r="BH984" s="43">
        <v>30</v>
      </c>
      <c r="BI984" s="44">
        <v>43173</v>
      </c>
      <c r="BJ984" s="44">
        <v>43541</v>
      </c>
      <c r="BK984" s="44">
        <v>43172</v>
      </c>
      <c r="BL984" s="43">
        <f t="shared" si="561"/>
        <v>530590.77999999991</v>
      </c>
      <c r="BM984" s="43">
        <f t="shared" si="562"/>
        <v>529121.98</v>
      </c>
      <c r="BN984" s="32"/>
      <c r="BO984" s="16" t="str">
        <f>IFERROR(VLOOKUP($C984,'PORTE LOJA'!A:B,2,0),"PORTE 1")</f>
        <v>PORTE 2</v>
      </c>
      <c r="BP984" s="16">
        <f>VLOOKUP(BO984,'PAINEL E TARGET'!$S$1:$W$8,3,0)</f>
        <v>1875</v>
      </c>
      <c r="BQ984" s="16">
        <f t="shared" si="540"/>
        <v>1</v>
      </c>
      <c r="BR984" s="16">
        <f t="shared" si="541"/>
        <v>1</v>
      </c>
      <c r="BS984" s="16">
        <f t="shared" si="542"/>
        <v>1</v>
      </c>
      <c r="BT984" s="16">
        <f t="shared" si="543"/>
        <v>1</v>
      </c>
      <c r="BU984" s="16">
        <f t="shared" si="544"/>
        <v>1</v>
      </c>
      <c r="BV984" s="16">
        <f t="shared" si="545"/>
        <v>1</v>
      </c>
      <c r="BW984" s="17" t="str">
        <f t="shared" si="563"/>
        <v>111111</v>
      </c>
      <c r="BX984" s="32"/>
      <c r="BY984" s="17">
        <f t="shared" si="546"/>
        <v>0.89500000000000002</v>
      </c>
      <c r="BZ984" s="17">
        <f t="shared" si="547"/>
        <v>0.89200000000000002</v>
      </c>
      <c r="CA984" s="17" t="str">
        <f t="shared" si="564"/>
        <v>Com Retira</v>
      </c>
      <c r="CB984" s="17">
        <f t="shared" si="565"/>
        <v>0.89500000000000002</v>
      </c>
      <c r="CC984" s="33" t="str">
        <f>IF(CB984&gt;='PAINEL E TARGET'!$T$11,'PAINEL E TARGET'!$S$11,
IF(CB984&gt;='PAINEL E TARGET'!$T$12,'PAINEL E TARGET'!$S$12,
IF(CB984&gt;='PAINEL E TARGET'!$T$13,'PAINEL E TARGET'!$S$13,
IF(CB984&gt;='PAINEL E TARGET'!$T$14,'PAINEL E TARGET'!$S$14,
IF(CB984&gt;='PAINEL E TARGET'!$T$15,'PAINEL E TARGET'!$S$15,
IF(CB984&gt;='PAINEL E TARGET'!$T$16,'PAINEL E TARGET'!$S$16,
IF(CB984&gt;='PAINEL E TARGET'!$T$17,'PAINEL E TARGET'!$S$17,
IF(CB984&gt;='PAINEL E TARGET'!$T$18,'PAINEL E TARGET'!$S$18,'PAINEL E TARGET'!$S$19))))))))</f>
        <v>Não elegível</v>
      </c>
      <c r="CD984" s="17">
        <f>IFERROR(VLOOKUP($BW984,'PAINEL E TARGET'!$G$1:$Q$99,4,0),0)</f>
        <v>0.25</v>
      </c>
      <c r="CE984" s="17">
        <f>VLOOKUP(CC984,'PAINEL E TARGET'!$S$10:$U$19,3,0)</f>
        <v>0</v>
      </c>
      <c r="CF984" s="16">
        <f t="shared" si="566"/>
        <v>0</v>
      </c>
      <c r="CG984" s="17">
        <f t="shared" si="548"/>
        <v>1.1399999999999999</v>
      </c>
      <c r="CH984" s="17">
        <f t="shared" si="549"/>
        <v>0.77700000000000002</v>
      </c>
      <c r="CI984" s="17">
        <f t="shared" si="550"/>
        <v>1.468</v>
      </c>
      <c r="CJ984" s="17">
        <f t="shared" si="551"/>
        <v>0.311</v>
      </c>
      <c r="CK984" s="17">
        <f t="shared" si="552"/>
        <v>1.534</v>
      </c>
      <c r="CL984" s="17">
        <f t="shared" si="553"/>
        <v>0.94</v>
      </c>
      <c r="CM984" s="16">
        <f t="shared" si="554"/>
        <v>4</v>
      </c>
      <c r="CN984" s="17" t="str">
        <f t="shared" si="567"/>
        <v>não ok</v>
      </c>
      <c r="CO984" s="17">
        <f t="shared" si="568"/>
        <v>0</v>
      </c>
      <c r="CP984" s="33" t="str">
        <f>IF(CO984&gt;='PAINEL E TARGET'!$T$11,'PAINEL E TARGET'!$S$11,
IF(CO984&gt;='PAINEL E TARGET'!$T$12,'PAINEL E TARGET'!$S$12,
IF(CO984&gt;='PAINEL E TARGET'!$T$13,'PAINEL E TARGET'!$S$13,
IF(CO984&gt;='PAINEL E TARGET'!$T$14,'PAINEL E TARGET'!$S$14,
IF(CO984&gt;='PAINEL E TARGET'!$T$15,'PAINEL E TARGET'!$S$15,
IF(CO984&gt;='PAINEL E TARGET'!$T$16,'PAINEL E TARGET'!$S$16,
IF(CO984&gt;='PAINEL E TARGET'!$T$17,'PAINEL E TARGET'!$S$17,
IF(CO984&gt;='PAINEL E TARGET'!$T$18,'PAINEL E TARGET'!$S$18,'PAINEL E TARGET'!$S$19))))))))</f>
        <v>Não elegível</v>
      </c>
      <c r="CQ984" s="17">
        <f>IFERROR(VLOOKUP($BW984,'PAINEL E TARGET'!$G$1:$Q$99,5,0),0)</f>
        <v>0.25</v>
      </c>
      <c r="CR984" s="17">
        <f>VLOOKUP(CP984,'PAINEL E TARGET'!$S$10:$U$19,3,0)</f>
        <v>0</v>
      </c>
      <c r="CS984" s="16">
        <f t="shared" si="569"/>
        <v>0</v>
      </c>
      <c r="CT984" s="17">
        <f t="shared" si="555"/>
        <v>0.80200000000000005</v>
      </c>
      <c r="CU984" s="33" t="str">
        <f>IF(CT984&gt;='PAINEL E TARGET'!$T$11,'PAINEL E TARGET'!$S$11,
IF(CT984&gt;='PAINEL E TARGET'!$T$12,'PAINEL E TARGET'!$S$12,
IF(CT984&gt;='PAINEL E TARGET'!$T$13,'PAINEL E TARGET'!$S$13,
IF(CT984&gt;='PAINEL E TARGET'!$T$14,'PAINEL E TARGET'!$S$14,
IF(CT984&gt;='PAINEL E TARGET'!$T$15,'PAINEL E TARGET'!$S$15,
IF(CT984&gt;='PAINEL E TARGET'!$T$16,'PAINEL E TARGET'!$S$16,
IF(CT984&gt;='PAINEL E TARGET'!$T$17,'PAINEL E TARGET'!$S$17,
IF(CT984&gt;='PAINEL E TARGET'!$T$18,'PAINEL E TARGET'!$S$18,'PAINEL E TARGET'!$S$19))))))))</f>
        <v>Não elegível</v>
      </c>
      <c r="CV984" s="17">
        <f>IFERROR(VLOOKUP($BW984,'PAINEL E TARGET'!$G$1:$Q$99,6,0),0)</f>
        <v>0.2</v>
      </c>
      <c r="CW984" s="17">
        <f>VLOOKUP(CU984,'PAINEL E TARGET'!$S$10:$U$19,3,0)</f>
        <v>0</v>
      </c>
      <c r="CX984" s="16">
        <f t="shared" si="570"/>
        <v>0</v>
      </c>
      <c r="CY984" s="17">
        <f t="shared" si="556"/>
        <v>0.96099999999999997</v>
      </c>
      <c r="CZ984" s="33" t="str">
        <f>IF(CY984&gt;='PAINEL E TARGET'!$T$11,'PAINEL E TARGET'!$S$11,
IF(CY984&gt;='PAINEL E TARGET'!$T$12,'PAINEL E TARGET'!$S$12,
IF(CY984&gt;='PAINEL E TARGET'!$T$13,'PAINEL E TARGET'!$S$13,
IF(CY984&gt;='PAINEL E TARGET'!$T$14,'PAINEL E TARGET'!$S$14,
IF(CY984&gt;='PAINEL E TARGET'!$T$15,'PAINEL E TARGET'!$S$15,
IF(CY984&gt;='PAINEL E TARGET'!$T$16,'PAINEL E TARGET'!$S$16,
IF(CY984&gt;='PAINEL E TARGET'!$T$17,'PAINEL E TARGET'!$S$17,
IF(CY984&gt;='PAINEL E TARGET'!$T$18,'PAINEL E TARGET'!$S$18,'PAINEL E TARGET'!$S$19))))))))</f>
        <v>1. Fx de 90% a 99,9%</v>
      </c>
      <c r="DA984" s="17">
        <f>IFERROR(VLOOKUP($BW984,'PAINEL E TARGET'!$G$1:$Q$99,7,0),0)</f>
        <v>0.15</v>
      </c>
      <c r="DB984" s="17">
        <f>VLOOKUP(CZ984,'PAINEL E TARGET'!$S$10:$U$19,3,0)</f>
        <v>0.5</v>
      </c>
      <c r="DC984" s="16">
        <f t="shared" si="571"/>
        <v>140.625</v>
      </c>
      <c r="DD984" s="17">
        <f t="shared" si="557"/>
        <v>0.93500000000000005</v>
      </c>
      <c r="DE984" s="33" t="str">
        <f>IF(DD984&gt;='PAINEL E TARGET'!$T$11,'PAINEL E TARGET'!$S$11,
IF(DD984&gt;='PAINEL E TARGET'!$T$12,'PAINEL E TARGET'!$S$12,
IF(DD984&gt;='PAINEL E TARGET'!$T$13,'PAINEL E TARGET'!$S$13,
IF(DD984&gt;='PAINEL E TARGET'!$T$14,'PAINEL E TARGET'!$S$14,
IF(DD984&gt;='PAINEL E TARGET'!$T$15,'PAINEL E TARGET'!$S$15,
IF(DD984&gt;='PAINEL E TARGET'!$T$16,'PAINEL E TARGET'!$S$16,
IF(DD984&gt;='PAINEL E TARGET'!$T$17,'PAINEL E TARGET'!$S$17,
IF(DD984&gt;='PAINEL E TARGET'!$T$18,'PAINEL E TARGET'!$S$18,'PAINEL E TARGET'!$S$19))))))))</f>
        <v>1. Fx de 90% a 99,9%</v>
      </c>
      <c r="DF984" s="17">
        <f>IFERROR(VLOOKUP($BW984,'PAINEL E TARGET'!$G$1:$Q$99,8,0),0)</f>
        <v>0.1</v>
      </c>
      <c r="DG984" s="17">
        <f>VLOOKUP(DE984,'PAINEL E TARGET'!$S$10:$U$19,3,0)</f>
        <v>0.5</v>
      </c>
      <c r="DH984" s="16">
        <f t="shared" si="572"/>
        <v>93.75</v>
      </c>
      <c r="DI984" s="17">
        <f t="shared" si="558"/>
        <v>2.6</v>
      </c>
      <c r="DJ984" s="33" t="str">
        <f>IF(DI984&gt;='PAINEL E TARGET'!$T$11,'PAINEL E TARGET'!$S$11,
IF(DI984&gt;='PAINEL E TARGET'!$T$12,'PAINEL E TARGET'!$S$12,
IF(DI984&gt;='PAINEL E TARGET'!$T$13,'PAINEL E TARGET'!$S$13,
IF(DI984&gt;='PAINEL E TARGET'!$T$14,'PAINEL E TARGET'!$S$14,
IF(DI984&gt;='PAINEL E TARGET'!$T$15,'PAINEL E TARGET'!$S$15,
IF(DI984&gt;='PAINEL E TARGET'!$T$16,'PAINEL E TARGET'!$S$16,
IF(DI984&gt;='PAINEL E TARGET'!$T$17,'PAINEL E TARGET'!$S$17,
IF(DI984&gt;='PAINEL E TARGET'!$T$18,'PAINEL E TARGET'!$S$18,'PAINEL E TARGET'!$S$19))))))))</f>
        <v>8. Fx de 130% ou mais</v>
      </c>
      <c r="DK984" s="17">
        <f>IFERROR(VLOOKUP($BW984,'PAINEL E TARGET'!$G$1:$Q$99,9,0),0)</f>
        <v>0.05</v>
      </c>
      <c r="DL984" s="17">
        <f>VLOOKUP(DJ984,'PAINEL E TARGET'!$S$10:$U$19,3,0)</f>
        <v>1.6</v>
      </c>
      <c r="DM984" s="16">
        <f t="shared" si="573"/>
        <v>150.00000000000003</v>
      </c>
      <c r="DN984" s="17">
        <f t="shared" si="559"/>
        <v>1.534</v>
      </c>
      <c r="DO984" s="33" t="str">
        <f>IF(DN984&gt;='PAINEL E TARGET'!$T$11,'PAINEL E TARGET'!$S$11,
IF(DN984&gt;='PAINEL E TARGET'!$T$12,'PAINEL E TARGET'!$S$12,
IF(DN984&gt;='PAINEL E TARGET'!$T$13,'PAINEL E TARGET'!$S$13,
IF(DN984&gt;='PAINEL E TARGET'!$T$14,'PAINEL E TARGET'!$S$14,
IF(DN984&gt;='PAINEL E TARGET'!$T$15,'PAINEL E TARGET'!$S$15,
IF(DN984&gt;='PAINEL E TARGET'!$T$16,'PAINEL E TARGET'!$S$16,
IF(DN984&gt;='PAINEL E TARGET'!$T$17,'PAINEL E TARGET'!$S$17,
IF(DN984&gt;='PAINEL E TARGET'!$T$18,'PAINEL E TARGET'!$S$18,'PAINEL E TARGET'!$S$19))))))))</f>
        <v>8. Fx de 130% ou mais</v>
      </c>
      <c r="DP984" s="17">
        <f>IFERROR(VLOOKUP($BW984,'PAINEL E TARGET'!$G$1:$Q$99,10,0),0)</f>
        <v>0</v>
      </c>
      <c r="DQ984" s="17">
        <f>VLOOKUP(DO984,'PAINEL E TARGET'!$S$10:$U$19,3,0)</f>
        <v>1.6</v>
      </c>
      <c r="DR984" s="16">
        <f t="shared" si="574"/>
        <v>0</v>
      </c>
      <c r="DS984" s="17">
        <f t="shared" si="560"/>
        <v>0</v>
      </c>
      <c r="DT984" s="16">
        <f>IF(DS984&gt;=1,VLOOKUP(BO984,'PAINEL E TARGET'!$S$1:$W$8,5,0),0)</f>
        <v>0</v>
      </c>
      <c r="DU984" s="16">
        <f t="shared" si="575"/>
        <v>384.375</v>
      </c>
    </row>
    <row r="985" spans="2:125" x14ac:dyDescent="0.2">
      <c r="B985" s="44">
        <v>43541</v>
      </c>
      <c r="C985" s="65">
        <v>2070</v>
      </c>
      <c r="D985" s="66" t="s">
        <v>1004</v>
      </c>
      <c r="E985" s="65">
        <v>415</v>
      </c>
      <c r="F985" s="65" t="s">
        <v>1020</v>
      </c>
      <c r="G985" s="67">
        <v>1043156.1162522306</v>
      </c>
      <c r="H985" s="67">
        <v>557852.55175168521</v>
      </c>
      <c r="I985" s="67">
        <v>683127.79000000015</v>
      </c>
      <c r="J985" s="68">
        <v>1.2245669359312679</v>
      </c>
      <c r="K985" s="67">
        <v>66120.769028397641</v>
      </c>
      <c r="L985" s="67">
        <v>482551.20369448804</v>
      </c>
      <c r="M985" s="67">
        <v>93629.7</v>
      </c>
      <c r="N985" s="67">
        <v>585213.18999999994</v>
      </c>
      <c r="O985" s="67">
        <v>1026195.1892552694</v>
      </c>
      <c r="P985" s="67" t="s">
        <v>1082</v>
      </c>
      <c r="Q985" s="67" t="s">
        <v>1082</v>
      </c>
      <c r="R985" s="67">
        <v>0</v>
      </c>
      <c r="S985" s="67">
        <v>0</v>
      </c>
      <c r="T985" s="68">
        <v>0.11398861817129463</v>
      </c>
      <c r="U985" s="68">
        <v>0.15163037208800989</v>
      </c>
      <c r="V985" s="68">
        <v>1.3302237935734049</v>
      </c>
      <c r="W985" s="67">
        <v>62542.36</v>
      </c>
      <c r="X985" s="67">
        <v>102933.2</v>
      </c>
      <c r="Y985" s="68">
        <v>1.6458157319295275</v>
      </c>
      <c r="Z985" s="68">
        <v>7.1086773042987481E-2</v>
      </c>
      <c r="AA985" s="68">
        <v>0.12124403335799831</v>
      </c>
      <c r="AB985" s="68">
        <v>1.7055779601175567</v>
      </c>
      <c r="AC985" s="67">
        <v>39003.319999999992</v>
      </c>
      <c r="AD985" s="67">
        <v>82305.649999999994</v>
      </c>
      <c r="AE985" s="68">
        <v>2.1102216426704192</v>
      </c>
      <c r="AF985" s="43">
        <v>80</v>
      </c>
      <c r="AG985" s="43">
        <v>74</v>
      </c>
      <c r="AH985" s="43">
        <v>90</v>
      </c>
      <c r="AI985" s="43">
        <v>216</v>
      </c>
      <c r="AJ985" s="67">
        <v>37089.339999999997</v>
      </c>
      <c r="AK985" s="67">
        <v>34880</v>
      </c>
      <c r="AL985" s="68">
        <v>0.94043194082181036</v>
      </c>
      <c r="AM985" s="67">
        <v>6000.1900000000005</v>
      </c>
      <c r="AN985" s="67">
        <v>10412.02</v>
      </c>
      <c r="AO985" s="68">
        <v>1.7352817160789908</v>
      </c>
      <c r="AP985" s="67">
        <v>5272.92</v>
      </c>
      <c r="AQ985" s="67">
        <v>19022.28</v>
      </c>
      <c r="AR985" s="68">
        <v>3.607541931225962</v>
      </c>
      <c r="AS985" s="67">
        <v>14179.909999999998</v>
      </c>
      <c r="AT985" s="67">
        <v>38618.9</v>
      </c>
      <c r="AU985" s="68">
        <v>2.7234940137137689</v>
      </c>
      <c r="AV985" s="43">
        <v>1628.97</v>
      </c>
      <c r="AW985" s="43">
        <v>2199.5700000000002</v>
      </c>
      <c r="AX985" s="69">
        <v>1.3502826939722647</v>
      </c>
      <c r="AY985" s="43">
        <v>66120.769028397641</v>
      </c>
      <c r="AZ985" s="43">
        <v>93629.7</v>
      </c>
      <c r="BA985" s="43">
        <v>17518.039286206211</v>
      </c>
      <c r="BB985" s="43">
        <v>25037.79</v>
      </c>
      <c r="BC985" s="43">
        <v>123561.44667252833</v>
      </c>
      <c r="BD985" s="43">
        <v>32781.690075615399</v>
      </c>
      <c r="BE985" s="43">
        <v>117724.5</v>
      </c>
      <c r="BF985" s="43">
        <v>73416.580000000016</v>
      </c>
      <c r="BG985" s="43">
        <v>3050.8500000000004</v>
      </c>
      <c r="BH985" s="43">
        <v>30</v>
      </c>
      <c r="BI985" s="44">
        <v>43173</v>
      </c>
      <c r="BJ985" s="44">
        <v>43541</v>
      </c>
      <c r="BK985" s="44">
        <v>43172</v>
      </c>
      <c r="BL985" s="43">
        <f t="shared" si="561"/>
        <v>683127.79000000015</v>
      </c>
      <c r="BM985" s="43">
        <f t="shared" si="562"/>
        <v>678842.8899999999</v>
      </c>
      <c r="BN985" s="32"/>
      <c r="BO985" s="16" t="str">
        <f>IFERROR(VLOOKUP($C985,'PORTE LOJA'!A:B,2,0),"PORTE 1")</f>
        <v>PORTE 2</v>
      </c>
      <c r="BP985" s="16">
        <f>VLOOKUP(BO985,'PAINEL E TARGET'!$S$1:$W$8,3,0)</f>
        <v>1875</v>
      </c>
      <c r="BQ985" s="16">
        <f t="shared" si="540"/>
        <v>1</v>
      </c>
      <c r="BR985" s="16">
        <f t="shared" si="541"/>
        <v>1</v>
      </c>
      <c r="BS985" s="16">
        <f t="shared" si="542"/>
        <v>1</v>
      </c>
      <c r="BT985" s="16">
        <f t="shared" si="543"/>
        <v>1</v>
      </c>
      <c r="BU985" s="16">
        <f t="shared" si="544"/>
        <v>1</v>
      </c>
      <c r="BV985" s="16">
        <f t="shared" si="545"/>
        <v>1</v>
      </c>
      <c r="BW985" s="17" t="str">
        <f t="shared" si="563"/>
        <v>111111</v>
      </c>
      <c r="BX985" s="32"/>
      <c r="BY985" s="17">
        <f t="shared" si="546"/>
        <v>1.2250000000000001</v>
      </c>
      <c r="BZ985" s="17">
        <f t="shared" si="547"/>
        <v>1.2370000000000001</v>
      </c>
      <c r="CA985" s="17" t="str">
        <f t="shared" si="564"/>
        <v>Sem Retira</v>
      </c>
      <c r="CB985" s="17">
        <f t="shared" si="565"/>
        <v>1.2370000000000001</v>
      </c>
      <c r="CC985" s="33" t="str">
        <f>IF(CB985&gt;='PAINEL E TARGET'!$T$11,'PAINEL E TARGET'!$S$11,
IF(CB985&gt;='PAINEL E TARGET'!$T$12,'PAINEL E TARGET'!$S$12,
IF(CB985&gt;='PAINEL E TARGET'!$T$13,'PAINEL E TARGET'!$S$13,
IF(CB985&gt;='PAINEL E TARGET'!$T$14,'PAINEL E TARGET'!$S$14,
IF(CB985&gt;='PAINEL E TARGET'!$T$15,'PAINEL E TARGET'!$S$15,
IF(CB985&gt;='PAINEL E TARGET'!$T$16,'PAINEL E TARGET'!$S$16,
IF(CB985&gt;='PAINEL E TARGET'!$T$17,'PAINEL E TARGET'!$S$17,
IF(CB985&gt;='PAINEL E TARGET'!$T$18,'PAINEL E TARGET'!$S$18,'PAINEL E TARGET'!$S$19))))))))</f>
        <v>6. Fx de 120% a 124,9%</v>
      </c>
      <c r="CD985" s="17">
        <f>IFERROR(VLOOKUP($BW985,'PAINEL E TARGET'!$G$1:$Q$99,4,0),0)</f>
        <v>0.25</v>
      </c>
      <c r="CE985" s="17">
        <f>VLOOKUP(CC985,'PAINEL E TARGET'!$S$10:$U$19,3,0)</f>
        <v>1.4</v>
      </c>
      <c r="CF985" s="16">
        <f t="shared" si="566"/>
        <v>656.25</v>
      </c>
      <c r="CG985" s="17">
        <f t="shared" si="548"/>
        <v>0.94</v>
      </c>
      <c r="CH985" s="17">
        <f t="shared" si="549"/>
        <v>1.7350000000000001</v>
      </c>
      <c r="CI985" s="17">
        <f t="shared" si="550"/>
        <v>3.6080000000000001</v>
      </c>
      <c r="CJ985" s="17">
        <f t="shared" si="551"/>
        <v>2.7229999999999999</v>
      </c>
      <c r="CK985" s="17">
        <f t="shared" si="552"/>
        <v>1.35</v>
      </c>
      <c r="CL985" s="17">
        <f t="shared" si="553"/>
        <v>1.6459999999999999</v>
      </c>
      <c r="CM985" s="16">
        <f t="shared" si="554"/>
        <v>5</v>
      </c>
      <c r="CN985" s="17" t="str">
        <f t="shared" si="567"/>
        <v>ok</v>
      </c>
      <c r="CO985" s="17">
        <f t="shared" si="568"/>
        <v>1.6459999999999999</v>
      </c>
      <c r="CP985" s="33" t="str">
        <f>IF(CO985&gt;='PAINEL E TARGET'!$T$11,'PAINEL E TARGET'!$S$11,
IF(CO985&gt;='PAINEL E TARGET'!$T$12,'PAINEL E TARGET'!$S$12,
IF(CO985&gt;='PAINEL E TARGET'!$T$13,'PAINEL E TARGET'!$S$13,
IF(CO985&gt;='PAINEL E TARGET'!$T$14,'PAINEL E TARGET'!$S$14,
IF(CO985&gt;='PAINEL E TARGET'!$T$15,'PAINEL E TARGET'!$S$15,
IF(CO985&gt;='PAINEL E TARGET'!$T$16,'PAINEL E TARGET'!$S$16,
IF(CO985&gt;='PAINEL E TARGET'!$T$17,'PAINEL E TARGET'!$S$17,
IF(CO985&gt;='PAINEL E TARGET'!$T$18,'PAINEL E TARGET'!$S$18,'PAINEL E TARGET'!$S$19))))))))</f>
        <v>8. Fx de 130% ou mais</v>
      </c>
      <c r="CQ985" s="17">
        <f>IFERROR(VLOOKUP($BW985,'PAINEL E TARGET'!$G$1:$Q$99,5,0),0)</f>
        <v>0.25</v>
      </c>
      <c r="CR985" s="17">
        <f>VLOOKUP(CP985,'PAINEL E TARGET'!$S$10:$U$19,3,0)</f>
        <v>1.6</v>
      </c>
      <c r="CS985" s="16">
        <f t="shared" si="569"/>
        <v>750</v>
      </c>
      <c r="CT985" s="17">
        <f t="shared" si="555"/>
        <v>2.11</v>
      </c>
      <c r="CU985" s="33" t="str">
        <f>IF(CT985&gt;='PAINEL E TARGET'!$T$11,'PAINEL E TARGET'!$S$11,
IF(CT985&gt;='PAINEL E TARGET'!$T$12,'PAINEL E TARGET'!$S$12,
IF(CT985&gt;='PAINEL E TARGET'!$T$13,'PAINEL E TARGET'!$S$13,
IF(CT985&gt;='PAINEL E TARGET'!$T$14,'PAINEL E TARGET'!$S$14,
IF(CT985&gt;='PAINEL E TARGET'!$T$15,'PAINEL E TARGET'!$S$15,
IF(CT985&gt;='PAINEL E TARGET'!$T$16,'PAINEL E TARGET'!$S$16,
IF(CT985&gt;='PAINEL E TARGET'!$T$17,'PAINEL E TARGET'!$S$17,
IF(CT985&gt;='PAINEL E TARGET'!$T$18,'PAINEL E TARGET'!$S$18,'PAINEL E TARGET'!$S$19))))))))</f>
        <v>8. Fx de 130% ou mais</v>
      </c>
      <c r="CV985" s="17">
        <f>IFERROR(VLOOKUP($BW985,'PAINEL E TARGET'!$G$1:$Q$99,6,0),0)</f>
        <v>0.2</v>
      </c>
      <c r="CW985" s="17">
        <f>VLOOKUP(CU985,'PAINEL E TARGET'!$S$10:$U$19,3,0)</f>
        <v>1.6</v>
      </c>
      <c r="CX985" s="16">
        <f t="shared" si="570"/>
        <v>600.00000000000011</v>
      </c>
      <c r="CY985" s="17">
        <f t="shared" si="556"/>
        <v>1.4159999999999999</v>
      </c>
      <c r="CZ985" s="33" t="str">
        <f>IF(CY985&gt;='PAINEL E TARGET'!$T$11,'PAINEL E TARGET'!$S$11,
IF(CY985&gt;='PAINEL E TARGET'!$T$12,'PAINEL E TARGET'!$S$12,
IF(CY985&gt;='PAINEL E TARGET'!$T$13,'PAINEL E TARGET'!$S$13,
IF(CY985&gt;='PAINEL E TARGET'!$T$14,'PAINEL E TARGET'!$S$14,
IF(CY985&gt;='PAINEL E TARGET'!$T$15,'PAINEL E TARGET'!$S$15,
IF(CY985&gt;='PAINEL E TARGET'!$T$16,'PAINEL E TARGET'!$S$16,
IF(CY985&gt;='PAINEL E TARGET'!$T$17,'PAINEL E TARGET'!$S$17,
IF(CY985&gt;='PAINEL E TARGET'!$T$18,'PAINEL E TARGET'!$S$18,'PAINEL E TARGET'!$S$19))))))))</f>
        <v>8. Fx de 130% ou mais</v>
      </c>
      <c r="DA985" s="17">
        <f>IFERROR(VLOOKUP($BW985,'PAINEL E TARGET'!$G$1:$Q$99,7,0),0)</f>
        <v>0.15</v>
      </c>
      <c r="DB985" s="17">
        <f>VLOOKUP(CZ985,'PAINEL E TARGET'!$S$10:$U$19,3,0)</f>
        <v>1.6</v>
      </c>
      <c r="DC985" s="16">
        <f t="shared" si="571"/>
        <v>450</v>
      </c>
      <c r="DD985" s="17">
        <f t="shared" si="557"/>
        <v>1.429</v>
      </c>
      <c r="DE985" s="33" t="str">
        <f>IF(DD985&gt;='PAINEL E TARGET'!$T$11,'PAINEL E TARGET'!$S$11,
IF(DD985&gt;='PAINEL E TARGET'!$T$12,'PAINEL E TARGET'!$S$12,
IF(DD985&gt;='PAINEL E TARGET'!$T$13,'PAINEL E TARGET'!$S$13,
IF(DD985&gt;='PAINEL E TARGET'!$T$14,'PAINEL E TARGET'!$S$14,
IF(DD985&gt;='PAINEL E TARGET'!$T$15,'PAINEL E TARGET'!$S$15,
IF(DD985&gt;='PAINEL E TARGET'!$T$16,'PAINEL E TARGET'!$S$16,
IF(DD985&gt;='PAINEL E TARGET'!$T$17,'PAINEL E TARGET'!$S$17,
IF(DD985&gt;='PAINEL E TARGET'!$T$18,'PAINEL E TARGET'!$S$18,'PAINEL E TARGET'!$S$19))))))))</f>
        <v>8. Fx de 130% ou mais</v>
      </c>
      <c r="DF985" s="17">
        <f>IFERROR(VLOOKUP($BW985,'PAINEL E TARGET'!$G$1:$Q$99,8,0),0)</f>
        <v>0.1</v>
      </c>
      <c r="DG985" s="17">
        <f>VLOOKUP(DE985,'PAINEL E TARGET'!$S$10:$U$19,3,0)</f>
        <v>1.6</v>
      </c>
      <c r="DH985" s="16">
        <f t="shared" si="572"/>
        <v>300.00000000000006</v>
      </c>
      <c r="DI985" s="17">
        <f t="shared" si="558"/>
        <v>2.4</v>
      </c>
      <c r="DJ985" s="33" t="str">
        <f>IF(DI985&gt;='PAINEL E TARGET'!$T$11,'PAINEL E TARGET'!$S$11,
IF(DI985&gt;='PAINEL E TARGET'!$T$12,'PAINEL E TARGET'!$S$12,
IF(DI985&gt;='PAINEL E TARGET'!$T$13,'PAINEL E TARGET'!$S$13,
IF(DI985&gt;='PAINEL E TARGET'!$T$14,'PAINEL E TARGET'!$S$14,
IF(DI985&gt;='PAINEL E TARGET'!$T$15,'PAINEL E TARGET'!$S$15,
IF(DI985&gt;='PAINEL E TARGET'!$T$16,'PAINEL E TARGET'!$S$16,
IF(DI985&gt;='PAINEL E TARGET'!$T$17,'PAINEL E TARGET'!$S$17,
IF(DI985&gt;='PAINEL E TARGET'!$T$18,'PAINEL E TARGET'!$S$18,'PAINEL E TARGET'!$S$19))))))))</f>
        <v>8. Fx de 130% ou mais</v>
      </c>
      <c r="DK985" s="17">
        <f>IFERROR(VLOOKUP($BW985,'PAINEL E TARGET'!$G$1:$Q$99,9,0),0)</f>
        <v>0.05</v>
      </c>
      <c r="DL985" s="17">
        <f>VLOOKUP(DJ985,'PAINEL E TARGET'!$S$10:$U$19,3,0)</f>
        <v>1.6</v>
      </c>
      <c r="DM985" s="16">
        <f t="shared" si="573"/>
        <v>150.00000000000003</v>
      </c>
      <c r="DN985" s="17">
        <f t="shared" si="559"/>
        <v>1.35</v>
      </c>
      <c r="DO985" s="33" t="str">
        <f>IF(DN985&gt;='PAINEL E TARGET'!$T$11,'PAINEL E TARGET'!$S$11,
IF(DN985&gt;='PAINEL E TARGET'!$T$12,'PAINEL E TARGET'!$S$12,
IF(DN985&gt;='PAINEL E TARGET'!$T$13,'PAINEL E TARGET'!$S$13,
IF(DN985&gt;='PAINEL E TARGET'!$T$14,'PAINEL E TARGET'!$S$14,
IF(DN985&gt;='PAINEL E TARGET'!$T$15,'PAINEL E TARGET'!$S$15,
IF(DN985&gt;='PAINEL E TARGET'!$T$16,'PAINEL E TARGET'!$S$16,
IF(DN985&gt;='PAINEL E TARGET'!$T$17,'PAINEL E TARGET'!$S$17,
IF(DN985&gt;='PAINEL E TARGET'!$T$18,'PAINEL E TARGET'!$S$18,'PAINEL E TARGET'!$S$19))))))))</f>
        <v>8. Fx de 130% ou mais</v>
      </c>
      <c r="DP985" s="17">
        <f>IFERROR(VLOOKUP($BW985,'PAINEL E TARGET'!$G$1:$Q$99,10,0),0)</f>
        <v>0</v>
      </c>
      <c r="DQ985" s="17">
        <f>VLOOKUP(DO985,'PAINEL E TARGET'!$S$10:$U$19,3,0)</f>
        <v>1.6</v>
      </c>
      <c r="DR985" s="16">
        <f t="shared" si="574"/>
        <v>0</v>
      </c>
      <c r="DS985" s="17">
        <f t="shared" si="560"/>
        <v>0.92500000000000004</v>
      </c>
      <c r="DT985" s="16">
        <f>IF(DS985&gt;=1,VLOOKUP(BO985,'PAINEL E TARGET'!$S$1:$W$8,5,0),0)</f>
        <v>0</v>
      </c>
      <c r="DU985" s="16">
        <f t="shared" si="575"/>
        <v>2906.25</v>
      </c>
    </row>
    <row r="986" spans="2:125" x14ac:dyDescent="0.2">
      <c r="B986" s="44">
        <v>43541</v>
      </c>
      <c r="C986" s="65">
        <v>2071</v>
      </c>
      <c r="D986" s="66" t="s">
        <v>1005</v>
      </c>
      <c r="E986" s="65">
        <v>510</v>
      </c>
      <c r="F986" s="65" t="s">
        <v>944</v>
      </c>
      <c r="G986" s="67">
        <v>513714.35887913586</v>
      </c>
      <c r="H986" s="67">
        <v>319281.19804077776</v>
      </c>
      <c r="I986" s="67">
        <v>252750.47</v>
      </c>
      <c r="J986" s="68">
        <v>0.79162340767626216</v>
      </c>
      <c r="K986" s="67">
        <v>13206.457578182704</v>
      </c>
      <c r="L986" s="67">
        <v>306074.74046259501</v>
      </c>
      <c r="M986" s="67">
        <v>21362.25</v>
      </c>
      <c r="N986" s="67">
        <v>231388.22</v>
      </c>
      <c r="O986" s="67">
        <v>513714.35887913586</v>
      </c>
      <c r="P986" s="67" t="s">
        <v>1082</v>
      </c>
      <c r="Q986" s="67" t="s">
        <v>1082</v>
      </c>
      <c r="R986" s="67">
        <v>0</v>
      </c>
      <c r="S986" s="67">
        <v>0</v>
      </c>
      <c r="T986" s="68">
        <v>8.2327616412422963E-2</v>
      </c>
      <c r="U986" s="68">
        <v>5.9333381259389931E-2</v>
      </c>
      <c r="V986" s="68">
        <v>0.72069839799754876</v>
      </c>
      <c r="W986" s="67">
        <v>26285.660000000003</v>
      </c>
      <c r="X986" s="67">
        <v>14996.539999999997</v>
      </c>
      <c r="Y986" s="68">
        <v>0.57052172172964255</v>
      </c>
      <c r="Z986" s="68">
        <v>0.11703570466817009</v>
      </c>
      <c r="AA986" s="68">
        <v>5.5888837714129662E-2</v>
      </c>
      <c r="AB986" s="68">
        <v>0.47753664467258605</v>
      </c>
      <c r="AC986" s="67">
        <v>37367.299999999996</v>
      </c>
      <c r="AD986" s="67">
        <v>14125.929999999998</v>
      </c>
      <c r="AE986" s="68">
        <v>0.37802918594600093</v>
      </c>
      <c r="AF986" s="43">
        <v>80</v>
      </c>
      <c r="AG986" s="43">
        <v>82</v>
      </c>
      <c r="AH986" s="43">
        <v>12</v>
      </c>
      <c r="AI986" s="43">
        <v>16</v>
      </c>
      <c r="AJ986" s="67">
        <v>10864.290000000003</v>
      </c>
      <c r="AK986" s="67">
        <v>8675</v>
      </c>
      <c r="AL986" s="68">
        <v>0.7984875219641594</v>
      </c>
      <c r="AM986" s="67">
        <v>2406.31</v>
      </c>
      <c r="AN986" s="67">
        <v>833</v>
      </c>
      <c r="AO986" s="68">
        <v>0.34617318633093824</v>
      </c>
      <c r="AP986" s="67">
        <v>2915.06</v>
      </c>
      <c r="AQ986" s="67">
        <v>99.99</v>
      </c>
      <c r="AR986" s="68">
        <v>3.4301180764718393E-2</v>
      </c>
      <c r="AS986" s="67">
        <v>10100</v>
      </c>
      <c r="AT986" s="67">
        <v>5388.55</v>
      </c>
      <c r="AU986" s="68">
        <v>0.53351980198019799</v>
      </c>
      <c r="AV986" s="43">
        <v>309.32</v>
      </c>
      <c r="AW986" s="43">
        <v>0</v>
      </c>
      <c r="AX986" s="69">
        <v>0</v>
      </c>
      <c r="AY986" s="43">
        <v>13206.457578182704</v>
      </c>
      <c r="AZ986" s="43">
        <v>21362.25</v>
      </c>
      <c r="BA986" s="43">
        <v>13255.301637267459</v>
      </c>
      <c r="BB986" s="43">
        <v>14728.48</v>
      </c>
      <c r="BC986" s="43">
        <v>21945</v>
      </c>
      <c r="BD986" s="43">
        <v>21396.072835769552</v>
      </c>
      <c r="BE986" s="43">
        <v>42452.009999999995</v>
      </c>
      <c r="BF986" s="43">
        <v>60349.32</v>
      </c>
      <c r="BG986" s="43">
        <v>499.84999999999997</v>
      </c>
      <c r="BH986" s="43">
        <v>30</v>
      </c>
      <c r="BI986" s="44">
        <v>43173</v>
      </c>
      <c r="BJ986" s="44">
        <v>43541</v>
      </c>
      <c r="BK986" s="44">
        <v>43172</v>
      </c>
      <c r="BL986" s="43">
        <f t="shared" si="561"/>
        <v>252750.47</v>
      </c>
      <c r="BM986" s="43">
        <f t="shared" si="562"/>
        <v>252750.47</v>
      </c>
      <c r="BN986" s="32"/>
      <c r="BO986" s="16" t="str">
        <f>IFERROR(VLOOKUP($C986,'PORTE LOJA'!A:B,2,0),"PORTE 1")</f>
        <v>PORTE 1</v>
      </c>
      <c r="BP986" s="16">
        <f>VLOOKUP(BO986,'PAINEL E TARGET'!$S$1:$W$8,3,0)</f>
        <v>1650</v>
      </c>
      <c r="BQ986" s="16">
        <f t="shared" si="540"/>
        <v>1</v>
      </c>
      <c r="BR986" s="16">
        <f t="shared" si="541"/>
        <v>1</v>
      </c>
      <c r="BS986" s="16">
        <f t="shared" si="542"/>
        <v>1</v>
      </c>
      <c r="BT986" s="16">
        <f t="shared" si="543"/>
        <v>1</v>
      </c>
      <c r="BU986" s="16">
        <f t="shared" si="544"/>
        <v>1</v>
      </c>
      <c r="BV986" s="16">
        <f t="shared" si="545"/>
        <v>1</v>
      </c>
      <c r="BW986" s="17" t="str">
        <f t="shared" si="563"/>
        <v>111111</v>
      </c>
      <c r="BX986" s="32"/>
      <c r="BY986" s="17">
        <f t="shared" si="546"/>
        <v>0.79200000000000004</v>
      </c>
      <c r="BZ986" s="17">
        <f t="shared" si="547"/>
        <v>0.79200000000000004</v>
      </c>
      <c r="CA986" s="17" t="str">
        <f t="shared" si="564"/>
        <v>Com Retira</v>
      </c>
      <c r="CB986" s="17">
        <f t="shared" si="565"/>
        <v>0.79200000000000004</v>
      </c>
      <c r="CC986" s="33" t="str">
        <f>IF(CB986&gt;='PAINEL E TARGET'!$T$11,'PAINEL E TARGET'!$S$11,
IF(CB986&gt;='PAINEL E TARGET'!$T$12,'PAINEL E TARGET'!$S$12,
IF(CB986&gt;='PAINEL E TARGET'!$T$13,'PAINEL E TARGET'!$S$13,
IF(CB986&gt;='PAINEL E TARGET'!$T$14,'PAINEL E TARGET'!$S$14,
IF(CB986&gt;='PAINEL E TARGET'!$T$15,'PAINEL E TARGET'!$S$15,
IF(CB986&gt;='PAINEL E TARGET'!$T$16,'PAINEL E TARGET'!$S$16,
IF(CB986&gt;='PAINEL E TARGET'!$T$17,'PAINEL E TARGET'!$S$17,
IF(CB986&gt;='PAINEL E TARGET'!$T$18,'PAINEL E TARGET'!$S$18,'PAINEL E TARGET'!$S$19))))))))</f>
        <v>Não elegível</v>
      </c>
      <c r="CD986" s="17">
        <f>IFERROR(VLOOKUP($BW986,'PAINEL E TARGET'!$G$1:$Q$99,4,0),0)</f>
        <v>0.25</v>
      </c>
      <c r="CE986" s="17">
        <f>VLOOKUP(CC986,'PAINEL E TARGET'!$S$10:$U$19,3,0)</f>
        <v>0</v>
      </c>
      <c r="CF986" s="16">
        <f t="shared" si="566"/>
        <v>0</v>
      </c>
      <c r="CG986" s="17">
        <f t="shared" si="548"/>
        <v>0.79800000000000004</v>
      </c>
      <c r="CH986" s="17">
        <f t="shared" si="549"/>
        <v>0.34599999999999997</v>
      </c>
      <c r="CI986" s="17">
        <f t="shared" si="550"/>
        <v>3.4000000000000002E-2</v>
      </c>
      <c r="CJ986" s="17">
        <f t="shared" si="551"/>
        <v>0.53400000000000003</v>
      </c>
      <c r="CK986" s="17">
        <f t="shared" si="552"/>
        <v>0</v>
      </c>
      <c r="CL986" s="17">
        <f t="shared" si="553"/>
        <v>0.57099999999999995</v>
      </c>
      <c r="CM986" s="16">
        <f t="shared" si="554"/>
        <v>1</v>
      </c>
      <c r="CN986" s="17" t="str">
        <f t="shared" si="567"/>
        <v>não ok</v>
      </c>
      <c r="CO986" s="17">
        <f t="shared" si="568"/>
        <v>0</v>
      </c>
      <c r="CP986" s="33" t="str">
        <f>IF(CO986&gt;='PAINEL E TARGET'!$T$11,'PAINEL E TARGET'!$S$11,
IF(CO986&gt;='PAINEL E TARGET'!$T$12,'PAINEL E TARGET'!$S$12,
IF(CO986&gt;='PAINEL E TARGET'!$T$13,'PAINEL E TARGET'!$S$13,
IF(CO986&gt;='PAINEL E TARGET'!$T$14,'PAINEL E TARGET'!$S$14,
IF(CO986&gt;='PAINEL E TARGET'!$T$15,'PAINEL E TARGET'!$S$15,
IF(CO986&gt;='PAINEL E TARGET'!$T$16,'PAINEL E TARGET'!$S$16,
IF(CO986&gt;='PAINEL E TARGET'!$T$17,'PAINEL E TARGET'!$S$17,
IF(CO986&gt;='PAINEL E TARGET'!$T$18,'PAINEL E TARGET'!$S$18,'PAINEL E TARGET'!$S$19))))))))</f>
        <v>Não elegível</v>
      </c>
      <c r="CQ986" s="17">
        <f>IFERROR(VLOOKUP($BW986,'PAINEL E TARGET'!$G$1:$Q$99,5,0),0)</f>
        <v>0.25</v>
      </c>
      <c r="CR986" s="17">
        <f>VLOOKUP(CP986,'PAINEL E TARGET'!$S$10:$U$19,3,0)</f>
        <v>0</v>
      </c>
      <c r="CS986" s="16">
        <f t="shared" si="569"/>
        <v>0</v>
      </c>
      <c r="CT986" s="17">
        <f t="shared" si="555"/>
        <v>0.378</v>
      </c>
      <c r="CU986" s="33" t="str">
        <f>IF(CT986&gt;='PAINEL E TARGET'!$T$11,'PAINEL E TARGET'!$S$11,
IF(CT986&gt;='PAINEL E TARGET'!$T$12,'PAINEL E TARGET'!$S$12,
IF(CT986&gt;='PAINEL E TARGET'!$T$13,'PAINEL E TARGET'!$S$13,
IF(CT986&gt;='PAINEL E TARGET'!$T$14,'PAINEL E TARGET'!$S$14,
IF(CT986&gt;='PAINEL E TARGET'!$T$15,'PAINEL E TARGET'!$S$15,
IF(CT986&gt;='PAINEL E TARGET'!$T$16,'PAINEL E TARGET'!$S$16,
IF(CT986&gt;='PAINEL E TARGET'!$T$17,'PAINEL E TARGET'!$S$17,
IF(CT986&gt;='PAINEL E TARGET'!$T$18,'PAINEL E TARGET'!$S$18,'PAINEL E TARGET'!$S$19))))))))</f>
        <v>Não elegível</v>
      </c>
      <c r="CV986" s="17">
        <f>IFERROR(VLOOKUP($BW986,'PAINEL E TARGET'!$G$1:$Q$99,6,0),0)</f>
        <v>0.2</v>
      </c>
      <c r="CW986" s="17">
        <f>VLOOKUP(CU986,'PAINEL E TARGET'!$S$10:$U$19,3,0)</f>
        <v>0</v>
      </c>
      <c r="CX986" s="16">
        <f t="shared" si="570"/>
        <v>0</v>
      </c>
      <c r="CY986" s="17">
        <f t="shared" si="556"/>
        <v>1.6180000000000001</v>
      </c>
      <c r="CZ986" s="33" t="str">
        <f>IF(CY986&gt;='PAINEL E TARGET'!$T$11,'PAINEL E TARGET'!$S$11,
IF(CY986&gt;='PAINEL E TARGET'!$T$12,'PAINEL E TARGET'!$S$12,
IF(CY986&gt;='PAINEL E TARGET'!$T$13,'PAINEL E TARGET'!$S$13,
IF(CY986&gt;='PAINEL E TARGET'!$T$14,'PAINEL E TARGET'!$S$14,
IF(CY986&gt;='PAINEL E TARGET'!$T$15,'PAINEL E TARGET'!$S$15,
IF(CY986&gt;='PAINEL E TARGET'!$T$16,'PAINEL E TARGET'!$S$16,
IF(CY986&gt;='PAINEL E TARGET'!$T$17,'PAINEL E TARGET'!$S$17,
IF(CY986&gt;='PAINEL E TARGET'!$T$18,'PAINEL E TARGET'!$S$18,'PAINEL E TARGET'!$S$19))))))))</f>
        <v>8. Fx de 130% ou mais</v>
      </c>
      <c r="DA986" s="17">
        <f>IFERROR(VLOOKUP($BW986,'PAINEL E TARGET'!$G$1:$Q$99,7,0),0)</f>
        <v>0.15</v>
      </c>
      <c r="DB986" s="17">
        <f>VLOOKUP(CZ986,'PAINEL E TARGET'!$S$10:$U$19,3,0)</f>
        <v>1.6</v>
      </c>
      <c r="DC986" s="16">
        <f t="shared" si="571"/>
        <v>396</v>
      </c>
      <c r="DD986" s="17">
        <f t="shared" si="557"/>
        <v>1.111</v>
      </c>
      <c r="DE986" s="33" t="str">
        <f>IF(DD986&gt;='PAINEL E TARGET'!$T$11,'PAINEL E TARGET'!$S$11,
IF(DD986&gt;='PAINEL E TARGET'!$T$12,'PAINEL E TARGET'!$S$12,
IF(DD986&gt;='PAINEL E TARGET'!$T$13,'PAINEL E TARGET'!$S$13,
IF(DD986&gt;='PAINEL E TARGET'!$T$14,'PAINEL E TARGET'!$S$14,
IF(DD986&gt;='PAINEL E TARGET'!$T$15,'PAINEL E TARGET'!$S$15,
IF(DD986&gt;='PAINEL E TARGET'!$T$16,'PAINEL E TARGET'!$S$16,
IF(DD986&gt;='PAINEL E TARGET'!$T$17,'PAINEL E TARGET'!$S$17,
IF(DD986&gt;='PAINEL E TARGET'!$T$18,'PAINEL E TARGET'!$S$18,'PAINEL E TARGET'!$S$19))))))))</f>
        <v>4. Fx de 110% a 114,9%</v>
      </c>
      <c r="DF986" s="17">
        <f>IFERROR(VLOOKUP($BW986,'PAINEL E TARGET'!$G$1:$Q$99,8,0),0)</f>
        <v>0.1</v>
      </c>
      <c r="DG986" s="17">
        <f>VLOOKUP(DE986,'PAINEL E TARGET'!$S$10:$U$19,3,0)</f>
        <v>1.2</v>
      </c>
      <c r="DH986" s="16">
        <f t="shared" si="572"/>
        <v>198</v>
      </c>
      <c r="DI986" s="17">
        <f t="shared" si="558"/>
        <v>1.333</v>
      </c>
      <c r="DJ986" s="33" t="str">
        <f>IF(DI986&gt;='PAINEL E TARGET'!$T$11,'PAINEL E TARGET'!$S$11,
IF(DI986&gt;='PAINEL E TARGET'!$T$12,'PAINEL E TARGET'!$S$12,
IF(DI986&gt;='PAINEL E TARGET'!$T$13,'PAINEL E TARGET'!$S$13,
IF(DI986&gt;='PAINEL E TARGET'!$T$14,'PAINEL E TARGET'!$S$14,
IF(DI986&gt;='PAINEL E TARGET'!$T$15,'PAINEL E TARGET'!$S$15,
IF(DI986&gt;='PAINEL E TARGET'!$T$16,'PAINEL E TARGET'!$S$16,
IF(DI986&gt;='PAINEL E TARGET'!$T$17,'PAINEL E TARGET'!$S$17,
IF(DI986&gt;='PAINEL E TARGET'!$T$18,'PAINEL E TARGET'!$S$18,'PAINEL E TARGET'!$S$19))))))))</f>
        <v>8. Fx de 130% ou mais</v>
      </c>
      <c r="DK986" s="17">
        <f>IFERROR(VLOOKUP($BW986,'PAINEL E TARGET'!$G$1:$Q$99,9,0),0)</f>
        <v>0.05</v>
      </c>
      <c r="DL986" s="17">
        <f>VLOOKUP(DJ986,'PAINEL E TARGET'!$S$10:$U$19,3,0)</f>
        <v>1.6</v>
      </c>
      <c r="DM986" s="16">
        <f t="shared" si="573"/>
        <v>132.00000000000003</v>
      </c>
      <c r="DN986" s="17">
        <f t="shared" si="559"/>
        <v>0</v>
      </c>
      <c r="DO986" s="33" t="str">
        <f>IF(DN986&gt;='PAINEL E TARGET'!$T$11,'PAINEL E TARGET'!$S$11,
IF(DN986&gt;='PAINEL E TARGET'!$T$12,'PAINEL E TARGET'!$S$12,
IF(DN986&gt;='PAINEL E TARGET'!$T$13,'PAINEL E TARGET'!$S$13,
IF(DN986&gt;='PAINEL E TARGET'!$T$14,'PAINEL E TARGET'!$S$14,
IF(DN986&gt;='PAINEL E TARGET'!$T$15,'PAINEL E TARGET'!$S$15,
IF(DN986&gt;='PAINEL E TARGET'!$T$16,'PAINEL E TARGET'!$S$16,
IF(DN986&gt;='PAINEL E TARGET'!$T$17,'PAINEL E TARGET'!$S$17,
IF(DN986&gt;='PAINEL E TARGET'!$T$18,'PAINEL E TARGET'!$S$18,'PAINEL E TARGET'!$S$19))))))))</f>
        <v>Não elegível</v>
      </c>
      <c r="DP986" s="17">
        <f>IFERROR(VLOOKUP($BW986,'PAINEL E TARGET'!$G$1:$Q$99,10,0),0)</f>
        <v>0</v>
      </c>
      <c r="DQ986" s="17">
        <f>VLOOKUP(DO986,'PAINEL E TARGET'!$S$10:$U$19,3,0)</f>
        <v>0</v>
      </c>
      <c r="DR986" s="16">
        <f t="shared" si="574"/>
        <v>0</v>
      </c>
      <c r="DS986" s="17">
        <f t="shared" si="560"/>
        <v>1.0249999999999999</v>
      </c>
      <c r="DT986" s="16">
        <f>IF(DS986&gt;=1,VLOOKUP(BO986,'PAINEL E TARGET'!$S$1:$W$8,5,0),0)</f>
        <v>165</v>
      </c>
      <c r="DU986" s="16">
        <f t="shared" si="575"/>
        <v>891</v>
      </c>
    </row>
    <row r="987" spans="2:125" x14ac:dyDescent="0.2">
      <c r="B987" s="44">
        <v>43541</v>
      </c>
      <c r="C987" s="65">
        <v>2072</v>
      </c>
      <c r="D987" s="66" t="s">
        <v>1046</v>
      </c>
      <c r="E987" s="65">
        <v>111</v>
      </c>
      <c r="F987" s="65" t="s">
        <v>1018</v>
      </c>
      <c r="G987" s="67">
        <v>531120.67226532556</v>
      </c>
      <c r="H987" s="67">
        <v>331793.49162506923</v>
      </c>
      <c r="I987" s="67">
        <v>202745.40000000002</v>
      </c>
      <c r="J987" s="68">
        <v>0.61105900241438382</v>
      </c>
      <c r="K987" s="67">
        <v>21430.408099277676</v>
      </c>
      <c r="L987" s="67">
        <v>305418.3386694598</v>
      </c>
      <c r="M987" s="67">
        <v>19333.61</v>
      </c>
      <c r="N987" s="67">
        <v>176354.90000000002</v>
      </c>
      <c r="O987" s="67">
        <v>523421.2162077559</v>
      </c>
      <c r="P987" s="67" t="s">
        <v>1082</v>
      </c>
      <c r="Q987" s="67" t="s">
        <v>1082</v>
      </c>
      <c r="R987" s="67">
        <v>0</v>
      </c>
      <c r="S987" s="67">
        <v>2082.6</v>
      </c>
      <c r="T987" s="68">
        <v>9.793312752901033E-2</v>
      </c>
      <c r="U987" s="68">
        <v>9.2629250434785371E-2</v>
      </c>
      <c r="V987" s="68">
        <v>0.94584184914697211</v>
      </c>
      <c r="W987" s="67">
        <v>32009.32</v>
      </c>
      <c r="X987" s="67">
        <v>18126.480000000003</v>
      </c>
      <c r="Y987" s="68">
        <v>0.56628756874560293</v>
      </c>
      <c r="Z987" s="68">
        <v>0.13675781364285575</v>
      </c>
      <c r="AA987" s="68">
        <v>0.14863928393138667</v>
      </c>
      <c r="AB987" s="68">
        <v>1.0868796449141802</v>
      </c>
      <c r="AC987" s="67">
        <v>44699.119999999995</v>
      </c>
      <c r="AD987" s="67">
        <v>29087</v>
      </c>
      <c r="AE987" s="68">
        <v>0.6507286944351478</v>
      </c>
      <c r="AF987" s="43">
        <v>80</v>
      </c>
      <c r="AG987" s="43">
        <v>87</v>
      </c>
      <c r="AH987" s="43">
        <v>21</v>
      </c>
      <c r="AI987" s="43">
        <v>14</v>
      </c>
      <c r="AJ987" s="67">
        <v>15652.690000000004</v>
      </c>
      <c r="AK987" s="67">
        <v>11466.84</v>
      </c>
      <c r="AL987" s="68">
        <v>0.73257951189220494</v>
      </c>
      <c r="AM987" s="67">
        <v>3050.75</v>
      </c>
      <c r="AN987" s="67">
        <v>2812.6000000000004</v>
      </c>
      <c r="AO987" s="68">
        <v>0.92193722855035654</v>
      </c>
      <c r="AP987" s="67">
        <v>1620.83</v>
      </c>
      <c r="AQ987" s="67">
        <v>427.98</v>
      </c>
      <c r="AR987" s="68">
        <v>0.26404990035969228</v>
      </c>
      <c r="AS987" s="67">
        <v>11685.050000000001</v>
      </c>
      <c r="AT987" s="67">
        <v>3419.06</v>
      </c>
      <c r="AU987" s="68">
        <v>0.29260122977650926</v>
      </c>
      <c r="AV987" s="43">
        <v>311.07000000000005</v>
      </c>
      <c r="AW987" s="43">
        <v>94.98</v>
      </c>
      <c r="AX987" s="69">
        <v>0.30533320474491271</v>
      </c>
      <c r="AY987" s="43">
        <v>21430.408099277676</v>
      </c>
      <c r="AZ987" s="43">
        <v>19333.61</v>
      </c>
      <c r="BA987" s="43">
        <v>15770.540364459019</v>
      </c>
      <c r="BB987" s="43">
        <v>10641.2</v>
      </c>
      <c r="BC987" s="43">
        <v>34326.958411018364</v>
      </c>
      <c r="BD987" s="43">
        <v>25319.483807585311</v>
      </c>
      <c r="BE987" s="43">
        <v>51493.199999999983</v>
      </c>
      <c r="BF987" s="43">
        <v>71907.360000000001</v>
      </c>
      <c r="BG987" s="43">
        <v>499.87000000000006</v>
      </c>
      <c r="BH987" s="43">
        <v>50</v>
      </c>
      <c r="BI987" s="44">
        <v>43173</v>
      </c>
      <c r="BJ987" s="44">
        <v>43541</v>
      </c>
      <c r="BK987" s="44">
        <v>43172</v>
      </c>
      <c r="BL987" s="43">
        <f t="shared" si="561"/>
        <v>204828.00000000003</v>
      </c>
      <c r="BM987" s="43">
        <f t="shared" si="562"/>
        <v>197771.11000000002</v>
      </c>
      <c r="BN987" s="32"/>
      <c r="BO987" s="16" t="str">
        <f>IFERROR(VLOOKUP($C987,'PORTE LOJA'!A:B,2,0),"PORTE 1")</f>
        <v>PORTE 1</v>
      </c>
      <c r="BP987" s="16">
        <f>VLOOKUP(BO987,'PAINEL E TARGET'!$S$1:$W$8,3,0)</f>
        <v>1650</v>
      </c>
      <c r="BQ987" s="16">
        <f t="shared" si="540"/>
        <v>1</v>
      </c>
      <c r="BR987" s="16">
        <f t="shared" si="541"/>
        <v>1</v>
      </c>
      <c r="BS987" s="16">
        <f t="shared" si="542"/>
        <v>1</v>
      </c>
      <c r="BT987" s="16">
        <f t="shared" si="543"/>
        <v>1</v>
      </c>
      <c r="BU987" s="16">
        <f t="shared" si="544"/>
        <v>1</v>
      </c>
      <c r="BV987" s="16">
        <f t="shared" si="545"/>
        <v>1</v>
      </c>
      <c r="BW987" s="17" t="str">
        <f t="shared" si="563"/>
        <v>111111</v>
      </c>
      <c r="BX987" s="32"/>
      <c r="BY987" s="17">
        <f t="shared" si="546"/>
        <v>0.61699999999999999</v>
      </c>
      <c r="BZ987" s="17">
        <f t="shared" si="547"/>
        <v>0.60499999999999998</v>
      </c>
      <c r="CA987" s="17" t="str">
        <f t="shared" si="564"/>
        <v>Com Retira</v>
      </c>
      <c r="CB987" s="17">
        <f t="shared" si="565"/>
        <v>0.61699999999999999</v>
      </c>
      <c r="CC987" s="33" t="str">
        <f>IF(CB987&gt;='PAINEL E TARGET'!$T$11,'PAINEL E TARGET'!$S$11,
IF(CB987&gt;='PAINEL E TARGET'!$T$12,'PAINEL E TARGET'!$S$12,
IF(CB987&gt;='PAINEL E TARGET'!$T$13,'PAINEL E TARGET'!$S$13,
IF(CB987&gt;='PAINEL E TARGET'!$T$14,'PAINEL E TARGET'!$S$14,
IF(CB987&gt;='PAINEL E TARGET'!$T$15,'PAINEL E TARGET'!$S$15,
IF(CB987&gt;='PAINEL E TARGET'!$T$16,'PAINEL E TARGET'!$S$16,
IF(CB987&gt;='PAINEL E TARGET'!$T$17,'PAINEL E TARGET'!$S$17,
IF(CB987&gt;='PAINEL E TARGET'!$T$18,'PAINEL E TARGET'!$S$18,'PAINEL E TARGET'!$S$19))))))))</f>
        <v>Não elegível</v>
      </c>
      <c r="CD987" s="17">
        <f>IFERROR(VLOOKUP($BW987,'PAINEL E TARGET'!$G$1:$Q$99,4,0),0)</f>
        <v>0.25</v>
      </c>
      <c r="CE987" s="17">
        <f>VLOOKUP(CC987,'PAINEL E TARGET'!$S$10:$U$19,3,0)</f>
        <v>0</v>
      </c>
      <c r="CF987" s="16">
        <f t="shared" si="566"/>
        <v>0</v>
      </c>
      <c r="CG987" s="17">
        <f t="shared" si="548"/>
        <v>0.73299999999999998</v>
      </c>
      <c r="CH987" s="17">
        <f t="shared" si="549"/>
        <v>0.92200000000000004</v>
      </c>
      <c r="CI987" s="17">
        <f t="shared" si="550"/>
        <v>0.26400000000000001</v>
      </c>
      <c r="CJ987" s="17">
        <f t="shared" si="551"/>
        <v>0.29299999999999998</v>
      </c>
      <c r="CK987" s="17">
        <f t="shared" si="552"/>
        <v>0.30499999999999999</v>
      </c>
      <c r="CL987" s="17">
        <f t="shared" si="553"/>
        <v>0.56599999999999995</v>
      </c>
      <c r="CM987" s="16">
        <f t="shared" si="554"/>
        <v>2</v>
      </c>
      <c r="CN987" s="17" t="str">
        <f t="shared" si="567"/>
        <v>não ok</v>
      </c>
      <c r="CO987" s="17">
        <f t="shared" si="568"/>
        <v>0</v>
      </c>
      <c r="CP987" s="33" t="str">
        <f>IF(CO987&gt;='PAINEL E TARGET'!$T$11,'PAINEL E TARGET'!$S$11,
IF(CO987&gt;='PAINEL E TARGET'!$T$12,'PAINEL E TARGET'!$S$12,
IF(CO987&gt;='PAINEL E TARGET'!$T$13,'PAINEL E TARGET'!$S$13,
IF(CO987&gt;='PAINEL E TARGET'!$T$14,'PAINEL E TARGET'!$S$14,
IF(CO987&gt;='PAINEL E TARGET'!$T$15,'PAINEL E TARGET'!$S$15,
IF(CO987&gt;='PAINEL E TARGET'!$T$16,'PAINEL E TARGET'!$S$16,
IF(CO987&gt;='PAINEL E TARGET'!$T$17,'PAINEL E TARGET'!$S$17,
IF(CO987&gt;='PAINEL E TARGET'!$T$18,'PAINEL E TARGET'!$S$18,'PAINEL E TARGET'!$S$19))))))))</f>
        <v>Não elegível</v>
      </c>
      <c r="CQ987" s="17">
        <f>IFERROR(VLOOKUP($BW987,'PAINEL E TARGET'!$G$1:$Q$99,5,0),0)</f>
        <v>0.25</v>
      </c>
      <c r="CR987" s="17">
        <f>VLOOKUP(CP987,'PAINEL E TARGET'!$S$10:$U$19,3,0)</f>
        <v>0</v>
      </c>
      <c r="CS987" s="16">
        <f t="shared" si="569"/>
        <v>0</v>
      </c>
      <c r="CT987" s="17">
        <f t="shared" si="555"/>
        <v>0.65100000000000002</v>
      </c>
      <c r="CU987" s="33" t="str">
        <f>IF(CT987&gt;='PAINEL E TARGET'!$T$11,'PAINEL E TARGET'!$S$11,
IF(CT987&gt;='PAINEL E TARGET'!$T$12,'PAINEL E TARGET'!$S$12,
IF(CT987&gt;='PAINEL E TARGET'!$T$13,'PAINEL E TARGET'!$S$13,
IF(CT987&gt;='PAINEL E TARGET'!$T$14,'PAINEL E TARGET'!$S$14,
IF(CT987&gt;='PAINEL E TARGET'!$T$15,'PAINEL E TARGET'!$S$15,
IF(CT987&gt;='PAINEL E TARGET'!$T$16,'PAINEL E TARGET'!$S$16,
IF(CT987&gt;='PAINEL E TARGET'!$T$17,'PAINEL E TARGET'!$S$17,
IF(CT987&gt;='PAINEL E TARGET'!$T$18,'PAINEL E TARGET'!$S$18,'PAINEL E TARGET'!$S$19))))))))</f>
        <v>Não elegível</v>
      </c>
      <c r="CV987" s="17">
        <f>IFERROR(VLOOKUP($BW987,'PAINEL E TARGET'!$G$1:$Q$99,6,0),0)</f>
        <v>0.2</v>
      </c>
      <c r="CW987" s="17">
        <f>VLOOKUP(CU987,'PAINEL E TARGET'!$S$10:$U$19,3,0)</f>
        <v>0</v>
      </c>
      <c r="CX987" s="16">
        <f t="shared" si="570"/>
        <v>0</v>
      </c>
      <c r="CY987" s="17">
        <f t="shared" si="556"/>
        <v>0.90200000000000002</v>
      </c>
      <c r="CZ987" s="33" t="str">
        <f>IF(CY987&gt;='PAINEL E TARGET'!$T$11,'PAINEL E TARGET'!$S$11,
IF(CY987&gt;='PAINEL E TARGET'!$T$12,'PAINEL E TARGET'!$S$12,
IF(CY987&gt;='PAINEL E TARGET'!$T$13,'PAINEL E TARGET'!$S$13,
IF(CY987&gt;='PAINEL E TARGET'!$T$14,'PAINEL E TARGET'!$S$14,
IF(CY987&gt;='PAINEL E TARGET'!$T$15,'PAINEL E TARGET'!$S$15,
IF(CY987&gt;='PAINEL E TARGET'!$T$16,'PAINEL E TARGET'!$S$16,
IF(CY987&gt;='PAINEL E TARGET'!$T$17,'PAINEL E TARGET'!$S$17,
IF(CY987&gt;='PAINEL E TARGET'!$T$18,'PAINEL E TARGET'!$S$18,'PAINEL E TARGET'!$S$19))))))))</f>
        <v>1. Fx de 90% a 99,9%</v>
      </c>
      <c r="DA987" s="17">
        <f>IFERROR(VLOOKUP($BW987,'PAINEL E TARGET'!$G$1:$Q$99,7,0),0)</f>
        <v>0.15</v>
      </c>
      <c r="DB987" s="17">
        <f>VLOOKUP(CZ987,'PAINEL E TARGET'!$S$10:$U$19,3,0)</f>
        <v>0.5</v>
      </c>
      <c r="DC987" s="16">
        <f t="shared" si="571"/>
        <v>123.75</v>
      </c>
      <c r="DD987" s="17">
        <f t="shared" si="557"/>
        <v>0.67500000000000004</v>
      </c>
      <c r="DE987" s="33" t="str">
        <f>IF(DD987&gt;='PAINEL E TARGET'!$T$11,'PAINEL E TARGET'!$S$11,
IF(DD987&gt;='PAINEL E TARGET'!$T$12,'PAINEL E TARGET'!$S$12,
IF(DD987&gt;='PAINEL E TARGET'!$T$13,'PAINEL E TARGET'!$S$13,
IF(DD987&gt;='PAINEL E TARGET'!$T$14,'PAINEL E TARGET'!$S$14,
IF(DD987&gt;='PAINEL E TARGET'!$T$15,'PAINEL E TARGET'!$S$15,
IF(DD987&gt;='PAINEL E TARGET'!$T$16,'PAINEL E TARGET'!$S$16,
IF(DD987&gt;='PAINEL E TARGET'!$T$17,'PAINEL E TARGET'!$S$17,
IF(DD987&gt;='PAINEL E TARGET'!$T$18,'PAINEL E TARGET'!$S$18,'PAINEL E TARGET'!$S$19))))))))</f>
        <v>Não elegível</v>
      </c>
      <c r="DF987" s="17">
        <f>IFERROR(VLOOKUP($BW987,'PAINEL E TARGET'!$G$1:$Q$99,8,0),0)</f>
        <v>0.1</v>
      </c>
      <c r="DG987" s="17">
        <f>VLOOKUP(DE987,'PAINEL E TARGET'!$S$10:$U$19,3,0)</f>
        <v>0</v>
      </c>
      <c r="DH987" s="16">
        <f t="shared" si="572"/>
        <v>0</v>
      </c>
      <c r="DI987" s="17">
        <f t="shared" si="558"/>
        <v>0.66700000000000004</v>
      </c>
      <c r="DJ987" s="33" t="str">
        <f>IF(DI987&gt;='PAINEL E TARGET'!$T$11,'PAINEL E TARGET'!$S$11,
IF(DI987&gt;='PAINEL E TARGET'!$T$12,'PAINEL E TARGET'!$S$12,
IF(DI987&gt;='PAINEL E TARGET'!$T$13,'PAINEL E TARGET'!$S$13,
IF(DI987&gt;='PAINEL E TARGET'!$T$14,'PAINEL E TARGET'!$S$14,
IF(DI987&gt;='PAINEL E TARGET'!$T$15,'PAINEL E TARGET'!$S$15,
IF(DI987&gt;='PAINEL E TARGET'!$T$16,'PAINEL E TARGET'!$S$16,
IF(DI987&gt;='PAINEL E TARGET'!$T$17,'PAINEL E TARGET'!$S$17,
IF(DI987&gt;='PAINEL E TARGET'!$T$18,'PAINEL E TARGET'!$S$18,'PAINEL E TARGET'!$S$19))))))))</f>
        <v>Não elegível</v>
      </c>
      <c r="DK987" s="17">
        <f>IFERROR(VLOOKUP($BW987,'PAINEL E TARGET'!$G$1:$Q$99,9,0),0)</f>
        <v>0.05</v>
      </c>
      <c r="DL987" s="17">
        <f>VLOOKUP(DJ987,'PAINEL E TARGET'!$S$10:$U$19,3,0)</f>
        <v>0</v>
      </c>
      <c r="DM987" s="16">
        <f t="shared" si="573"/>
        <v>0</v>
      </c>
      <c r="DN987" s="17">
        <f t="shared" si="559"/>
        <v>0.30499999999999999</v>
      </c>
      <c r="DO987" s="33" t="str">
        <f>IF(DN987&gt;='PAINEL E TARGET'!$T$11,'PAINEL E TARGET'!$S$11,
IF(DN987&gt;='PAINEL E TARGET'!$T$12,'PAINEL E TARGET'!$S$12,
IF(DN987&gt;='PAINEL E TARGET'!$T$13,'PAINEL E TARGET'!$S$13,
IF(DN987&gt;='PAINEL E TARGET'!$T$14,'PAINEL E TARGET'!$S$14,
IF(DN987&gt;='PAINEL E TARGET'!$T$15,'PAINEL E TARGET'!$S$15,
IF(DN987&gt;='PAINEL E TARGET'!$T$16,'PAINEL E TARGET'!$S$16,
IF(DN987&gt;='PAINEL E TARGET'!$T$17,'PAINEL E TARGET'!$S$17,
IF(DN987&gt;='PAINEL E TARGET'!$T$18,'PAINEL E TARGET'!$S$18,'PAINEL E TARGET'!$S$19))))))))</f>
        <v>Não elegível</v>
      </c>
      <c r="DP987" s="17">
        <f>IFERROR(VLOOKUP($BW987,'PAINEL E TARGET'!$G$1:$Q$99,10,0),0)</f>
        <v>0</v>
      </c>
      <c r="DQ987" s="17">
        <f>VLOOKUP(DO987,'PAINEL E TARGET'!$S$10:$U$19,3,0)</f>
        <v>0</v>
      </c>
      <c r="DR987" s="16">
        <f t="shared" si="574"/>
        <v>0</v>
      </c>
      <c r="DS987" s="17">
        <f t="shared" si="560"/>
        <v>1.0880000000000001</v>
      </c>
      <c r="DT987" s="16">
        <f>IF(DS987&gt;=1,VLOOKUP(BO987,'PAINEL E TARGET'!$S$1:$W$8,5,0),0)</f>
        <v>165</v>
      </c>
      <c r="DU987" s="16">
        <f t="shared" si="575"/>
        <v>288.75</v>
      </c>
    </row>
    <row r="988" spans="2:125" x14ac:dyDescent="0.2">
      <c r="B988" s="44">
        <v>43541</v>
      </c>
      <c r="C988" s="65">
        <v>2076</v>
      </c>
      <c r="D988" s="66" t="s">
        <v>1006</v>
      </c>
      <c r="E988" s="65">
        <v>417</v>
      </c>
      <c r="F988" s="65" t="s">
        <v>1020</v>
      </c>
      <c r="G988" s="67">
        <v>842175.85778642748</v>
      </c>
      <c r="H988" s="67">
        <v>471111.88813355344</v>
      </c>
      <c r="I988" s="67">
        <v>593661.77</v>
      </c>
      <c r="J988" s="68">
        <v>1.2601290371846983</v>
      </c>
      <c r="K988" s="67">
        <v>57349.606134055131</v>
      </c>
      <c r="L988" s="67">
        <v>407020.10776570963</v>
      </c>
      <c r="M988" s="67">
        <v>85683.56</v>
      </c>
      <c r="N988" s="67">
        <v>500819.51</v>
      </c>
      <c r="O988" s="67">
        <v>830569.61956553569</v>
      </c>
      <c r="P988" s="67" t="s">
        <v>1082</v>
      </c>
      <c r="Q988" s="67" t="s">
        <v>1082</v>
      </c>
      <c r="R988" s="67">
        <v>0</v>
      </c>
      <c r="S988" s="67">
        <v>0</v>
      </c>
      <c r="T988" s="68">
        <v>9.5759841068357221E-2</v>
      </c>
      <c r="U988" s="68">
        <v>0.15496483249439766</v>
      </c>
      <c r="V988" s="68">
        <v>1.6182653476187114</v>
      </c>
      <c r="W988" s="67">
        <v>44467.969999999994</v>
      </c>
      <c r="X988" s="67">
        <v>90887.349999999991</v>
      </c>
      <c r="Y988" s="68">
        <v>2.0438834963682848</v>
      </c>
      <c r="Z988" s="68">
        <v>7.7145599567961284E-2</v>
      </c>
      <c r="AA988" s="68">
        <v>9.9914225512920146E-2</v>
      </c>
      <c r="AB988" s="68">
        <v>1.2951383626865312</v>
      </c>
      <c r="AC988" s="67">
        <v>35824.080000000002</v>
      </c>
      <c r="AD988" s="67">
        <v>58600</v>
      </c>
      <c r="AE988" s="68">
        <v>1.6357712466028436</v>
      </c>
      <c r="AF988" s="43">
        <v>80</v>
      </c>
      <c r="AG988" s="43">
        <v>73</v>
      </c>
      <c r="AH988" s="43">
        <v>49</v>
      </c>
      <c r="AI988" s="43">
        <v>110</v>
      </c>
      <c r="AJ988" s="67">
        <v>23558.879999999994</v>
      </c>
      <c r="AK988" s="67">
        <v>38134.400000000001</v>
      </c>
      <c r="AL988" s="68">
        <v>1.6186847592075688</v>
      </c>
      <c r="AM988" s="67">
        <v>7931.32</v>
      </c>
      <c r="AN988" s="67">
        <v>11530.4</v>
      </c>
      <c r="AO988" s="68">
        <v>1.4537807073727955</v>
      </c>
      <c r="AP988" s="67">
        <v>4096.47</v>
      </c>
      <c r="AQ988" s="67">
        <v>18563.77</v>
      </c>
      <c r="AR988" s="68">
        <v>4.5316504209722028</v>
      </c>
      <c r="AS988" s="67">
        <v>8881.3000000000011</v>
      </c>
      <c r="AT988" s="67">
        <v>22658.780000000002</v>
      </c>
      <c r="AU988" s="68">
        <v>2.5512909146183556</v>
      </c>
      <c r="AV988" s="43">
        <v>412.74</v>
      </c>
      <c r="AW988" s="43">
        <v>339.93</v>
      </c>
      <c r="AX988" s="69">
        <v>0.82359354557348452</v>
      </c>
      <c r="AY988" s="43">
        <v>57349.606134055131</v>
      </c>
      <c r="AZ988" s="43">
        <v>85683.56</v>
      </c>
      <c r="BA988" s="43">
        <v>15031.217269065857</v>
      </c>
      <c r="BB988" s="43">
        <v>21521.65</v>
      </c>
      <c r="BC988" s="43">
        <v>101898.46515933606</v>
      </c>
      <c r="BD988" s="43">
        <v>26795.379018736206</v>
      </c>
      <c r="BE988" s="43">
        <v>80076.159999999989</v>
      </c>
      <c r="BF988" s="43">
        <v>64510.62</v>
      </c>
      <c r="BG988" s="43">
        <v>742.02</v>
      </c>
      <c r="BH988" s="43">
        <v>30</v>
      </c>
      <c r="BI988" s="44">
        <v>43173</v>
      </c>
      <c r="BJ988" s="44">
        <v>43541</v>
      </c>
      <c r="BK988" s="44">
        <v>43172</v>
      </c>
      <c r="BL988" s="43">
        <f t="shared" si="561"/>
        <v>593661.77</v>
      </c>
      <c r="BM988" s="43">
        <f t="shared" si="562"/>
        <v>586503.07000000007</v>
      </c>
      <c r="BN988" s="32"/>
      <c r="BO988" s="16" t="str">
        <f>IFERROR(VLOOKUP($C988,'PORTE LOJA'!A:B,2,0),"PORTE 1")</f>
        <v>PORTE 2</v>
      </c>
      <c r="BP988" s="16">
        <f>VLOOKUP(BO988,'PAINEL E TARGET'!$S$1:$W$8,3,0)</f>
        <v>1875</v>
      </c>
      <c r="BQ988" s="16">
        <f t="shared" si="540"/>
        <v>1</v>
      </c>
      <c r="BR988" s="16">
        <f t="shared" si="541"/>
        <v>1</v>
      </c>
      <c r="BS988" s="16">
        <f t="shared" si="542"/>
        <v>1</v>
      </c>
      <c r="BT988" s="16">
        <f t="shared" si="543"/>
        <v>1</v>
      </c>
      <c r="BU988" s="16">
        <f t="shared" si="544"/>
        <v>1</v>
      </c>
      <c r="BV988" s="16">
        <f t="shared" si="545"/>
        <v>1</v>
      </c>
      <c r="BW988" s="17" t="str">
        <f t="shared" si="563"/>
        <v>111111</v>
      </c>
      <c r="BX988" s="32"/>
      <c r="BY988" s="17">
        <f t="shared" si="546"/>
        <v>1.26</v>
      </c>
      <c r="BZ988" s="17">
        <f t="shared" si="547"/>
        <v>1.2629999999999999</v>
      </c>
      <c r="CA988" s="17" t="str">
        <f t="shared" si="564"/>
        <v>Sem Retira</v>
      </c>
      <c r="CB988" s="17">
        <f t="shared" si="565"/>
        <v>1.2629999999999999</v>
      </c>
      <c r="CC988" s="33" t="str">
        <f>IF(CB988&gt;='PAINEL E TARGET'!$T$11,'PAINEL E TARGET'!$S$11,
IF(CB988&gt;='PAINEL E TARGET'!$T$12,'PAINEL E TARGET'!$S$12,
IF(CB988&gt;='PAINEL E TARGET'!$T$13,'PAINEL E TARGET'!$S$13,
IF(CB988&gt;='PAINEL E TARGET'!$T$14,'PAINEL E TARGET'!$S$14,
IF(CB988&gt;='PAINEL E TARGET'!$T$15,'PAINEL E TARGET'!$S$15,
IF(CB988&gt;='PAINEL E TARGET'!$T$16,'PAINEL E TARGET'!$S$16,
IF(CB988&gt;='PAINEL E TARGET'!$T$17,'PAINEL E TARGET'!$S$17,
IF(CB988&gt;='PAINEL E TARGET'!$T$18,'PAINEL E TARGET'!$S$18,'PAINEL E TARGET'!$S$19))))))))</f>
        <v>7. Fx de 125% a 129,9%</v>
      </c>
      <c r="CD988" s="17">
        <f>IFERROR(VLOOKUP($BW988,'PAINEL E TARGET'!$G$1:$Q$99,4,0),0)</f>
        <v>0.25</v>
      </c>
      <c r="CE988" s="17">
        <f>VLOOKUP(CC988,'PAINEL E TARGET'!$S$10:$U$19,3,0)</f>
        <v>1.5</v>
      </c>
      <c r="CF988" s="16">
        <f t="shared" si="566"/>
        <v>703.125</v>
      </c>
      <c r="CG988" s="17">
        <f t="shared" si="548"/>
        <v>1.619</v>
      </c>
      <c r="CH988" s="17">
        <f t="shared" si="549"/>
        <v>1.454</v>
      </c>
      <c r="CI988" s="17">
        <f t="shared" si="550"/>
        <v>4.532</v>
      </c>
      <c r="CJ988" s="17">
        <f t="shared" si="551"/>
        <v>2.5510000000000002</v>
      </c>
      <c r="CK988" s="17">
        <f t="shared" si="552"/>
        <v>0.82399999999999995</v>
      </c>
      <c r="CL988" s="17">
        <f t="shared" si="553"/>
        <v>2.044</v>
      </c>
      <c r="CM988" s="16">
        <f t="shared" si="554"/>
        <v>5</v>
      </c>
      <c r="CN988" s="17" t="str">
        <f t="shared" si="567"/>
        <v>ok</v>
      </c>
      <c r="CO988" s="17">
        <f t="shared" si="568"/>
        <v>2.044</v>
      </c>
      <c r="CP988" s="33" t="str">
        <f>IF(CO988&gt;='PAINEL E TARGET'!$T$11,'PAINEL E TARGET'!$S$11,
IF(CO988&gt;='PAINEL E TARGET'!$T$12,'PAINEL E TARGET'!$S$12,
IF(CO988&gt;='PAINEL E TARGET'!$T$13,'PAINEL E TARGET'!$S$13,
IF(CO988&gt;='PAINEL E TARGET'!$T$14,'PAINEL E TARGET'!$S$14,
IF(CO988&gt;='PAINEL E TARGET'!$T$15,'PAINEL E TARGET'!$S$15,
IF(CO988&gt;='PAINEL E TARGET'!$T$16,'PAINEL E TARGET'!$S$16,
IF(CO988&gt;='PAINEL E TARGET'!$T$17,'PAINEL E TARGET'!$S$17,
IF(CO988&gt;='PAINEL E TARGET'!$T$18,'PAINEL E TARGET'!$S$18,'PAINEL E TARGET'!$S$19))))))))</f>
        <v>8. Fx de 130% ou mais</v>
      </c>
      <c r="CQ988" s="17">
        <f>IFERROR(VLOOKUP($BW988,'PAINEL E TARGET'!$G$1:$Q$99,5,0),0)</f>
        <v>0.25</v>
      </c>
      <c r="CR988" s="17">
        <f>VLOOKUP(CP988,'PAINEL E TARGET'!$S$10:$U$19,3,0)</f>
        <v>1.6</v>
      </c>
      <c r="CS988" s="16">
        <f t="shared" si="569"/>
        <v>750</v>
      </c>
      <c r="CT988" s="17">
        <f t="shared" si="555"/>
        <v>1.6359999999999999</v>
      </c>
      <c r="CU988" s="33" t="str">
        <f>IF(CT988&gt;='PAINEL E TARGET'!$T$11,'PAINEL E TARGET'!$S$11,
IF(CT988&gt;='PAINEL E TARGET'!$T$12,'PAINEL E TARGET'!$S$12,
IF(CT988&gt;='PAINEL E TARGET'!$T$13,'PAINEL E TARGET'!$S$13,
IF(CT988&gt;='PAINEL E TARGET'!$T$14,'PAINEL E TARGET'!$S$14,
IF(CT988&gt;='PAINEL E TARGET'!$T$15,'PAINEL E TARGET'!$S$15,
IF(CT988&gt;='PAINEL E TARGET'!$T$16,'PAINEL E TARGET'!$S$16,
IF(CT988&gt;='PAINEL E TARGET'!$T$17,'PAINEL E TARGET'!$S$17,
IF(CT988&gt;='PAINEL E TARGET'!$T$18,'PAINEL E TARGET'!$S$18,'PAINEL E TARGET'!$S$19))))))))</f>
        <v>8. Fx de 130% ou mais</v>
      </c>
      <c r="CV988" s="17">
        <f>IFERROR(VLOOKUP($BW988,'PAINEL E TARGET'!$G$1:$Q$99,6,0),0)</f>
        <v>0.2</v>
      </c>
      <c r="CW988" s="17">
        <f>VLOOKUP(CU988,'PAINEL E TARGET'!$S$10:$U$19,3,0)</f>
        <v>1.6</v>
      </c>
      <c r="CX988" s="16">
        <f t="shared" si="570"/>
        <v>600.00000000000011</v>
      </c>
      <c r="CY988" s="17">
        <f t="shared" si="556"/>
        <v>1.494</v>
      </c>
      <c r="CZ988" s="33" t="str">
        <f>IF(CY988&gt;='PAINEL E TARGET'!$T$11,'PAINEL E TARGET'!$S$11,
IF(CY988&gt;='PAINEL E TARGET'!$T$12,'PAINEL E TARGET'!$S$12,
IF(CY988&gt;='PAINEL E TARGET'!$T$13,'PAINEL E TARGET'!$S$13,
IF(CY988&gt;='PAINEL E TARGET'!$T$14,'PAINEL E TARGET'!$S$14,
IF(CY988&gt;='PAINEL E TARGET'!$T$15,'PAINEL E TARGET'!$S$15,
IF(CY988&gt;='PAINEL E TARGET'!$T$16,'PAINEL E TARGET'!$S$16,
IF(CY988&gt;='PAINEL E TARGET'!$T$17,'PAINEL E TARGET'!$S$17,
IF(CY988&gt;='PAINEL E TARGET'!$T$18,'PAINEL E TARGET'!$S$18,'PAINEL E TARGET'!$S$19))))))))</f>
        <v>8. Fx de 130% ou mais</v>
      </c>
      <c r="DA988" s="17">
        <f>IFERROR(VLOOKUP($BW988,'PAINEL E TARGET'!$G$1:$Q$99,7,0),0)</f>
        <v>0.15</v>
      </c>
      <c r="DB988" s="17">
        <f>VLOOKUP(CZ988,'PAINEL E TARGET'!$S$10:$U$19,3,0)</f>
        <v>1.6</v>
      </c>
      <c r="DC988" s="16">
        <f t="shared" si="571"/>
        <v>450</v>
      </c>
      <c r="DD988" s="17">
        <f t="shared" si="557"/>
        <v>1.4319999999999999</v>
      </c>
      <c r="DE988" s="33" t="str">
        <f>IF(DD988&gt;='PAINEL E TARGET'!$T$11,'PAINEL E TARGET'!$S$11,
IF(DD988&gt;='PAINEL E TARGET'!$T$12,'PAINEL E TARGET'!$S$12,
IF(DD988&gt;='PAINEL E TARGET'!$T$13,'PAINEL E TARGET'!$S$13,
IF(DD988&gt;='PAINEL E TARGET'!$T$14,'PAINEL E TARGET'!$S$14,
IF(DD988&gt;='PAINEL E TARGET'!$T$15,'PAINEL E TARGET'!$S$15,
IF(DD988&gt;='PAINEL E TARGET'!$T$16,'PAINEL E TARGET'!$S$16,
IF(DD988&gt;='PAINEL E TARGET'!$T$17,'PAINEL E TARGET'!$S$17,
IF(DD988&gt;='PAINEL E TARGET'!$T$18,'PAINEL E TARGET'!$S$18,'PAINEL E TARGET'!$S$19))))))))</f>
        <v>8. Fx de 130% ou mais</v>
      </c>
      <c r="DF988" s="17">
        <f>IFERROR(VLOOKUP($BW988,'PAINEL E TARGET'!$G$1:$Q$99,8,0),0)</f>
        <v>0.1</v>
      </c>
      <c r="DG988" s="17">
        <f>VLOOKUP(DE988,'PAINEL E TARGET'!$S$10:$U$19,3,0)</f>
        <v>1.6</v>
      </c>
      <c r="DH988" s="16">
        <f t="shared" si="572"/>
        <v>300.00000000000006</v>
      </c>
      <c r="DI988" s="17">
        <f t="shared" si="558"/>
        <v>2.2450000000000001</v>
      </c>
      <c r="DJ988" s="33" t="str">
        <f>IF(DI988&gt;='PAINEL E TARGET'!$T$11,'PAINEL E TARGET'!$S$11,
IF(DI988&gt;='PAINEL E TARGET'!$T$12,'PAINEL E TARGET'!$S$12,
IF(DI988&gt;='PAINEL E TARGET'!$T$13,'PAINEL E TARGET'!$S$13,
IF(DI988&gt;='PAINEL E TARGET'!$T$14,'PAINEL E TARGET'!$S$14,
IF(DI988&gt;='PAINEL E TARGET'!$T$15,'PAINEL E TARGET'!$S$15,
IF(DI988&gt;='PAINEL E TARGET'!$T$16,'PAINEL E TARGET'!$S$16,
IF(DI988&gt;='PAINEL E TARGET'!$T$17,'PAINEL E TARGET'!$S$17,
IF(DI988&gt;='PAINEL E TARGET'!$T$18,'PAINEL E TARGET'!$S$18,'PAINEL E TARGET'!$S$19))))))))</f>
        <v>8. Fx de 130% ou mais</v>
      </c>
      <c r="DK988" s="17">
        <f>IFERROR(VLOOKUP($BW988,'PAINEL E TARGET'!$G$1:$Q$99,9,0),0)</f>
        <v>0.05</v>
      </c>
      <c r="DL988" s="17">
        <f>VLOOKUP(DJ988,'PAINEL E TARGET'!$S$10:$U$19,3,0)</f>
        <v>1.6</v>
      </c>
      <c r="DM988" s="16">
        <f t="shared" si="573"/>
        <v>150.00000000000003</v>
      </c>
      <c r="DN988" s="17">
        <f t="shared" si="559"/>
        <v>0.82399999999999995</v>
      </c>
      <c r="DO988" s="33" t="str">
        <f>IF(DN988&gt;='PAINEL E TARGET'!$T$11,'PAINEL E TARGET'!$S$11,
IF(DN988&gt;='PAINEL E TARGET'!$T$12,'PAINEL E TARGET'!$S$12,
IF(DN988&gt;='PAINEL E TARGET'!$T$13,'PAINEL E TARGET'!$S$13,
IF(DN988&gt;='PAINEL E TARGET'!$T$14,'PAINEL E TARGET'!$S$14,
IF(DN988&gt;='PAINEL E TARGET'!$T$15,'PAINEL E TARGET'!$S$15,
IF(DN988&gt;='PAINEL E TARGET'!$T$16,'PAINEL E TARGET'!$S$16,
IF(DN988&gt;='PAINEL E TARGET'!$T$17,'PAINEL E TARGET'!$S$17,
IF(DN988&gt;='PAINEL E TARGET'!$T$18,'PAINEL E TARGET'!$S$18,'PAINEL E TARGET'!$S$19))))))))</f>
        <v>Não elegível</v>
      </c>
      <c r="DP988" s="17">
        <f>IFERROR(VLOOKUP($BW988,'PAINEL E TARGET'!$G$1:$Q$99,10,0),0)</f>
        <v>0</v>
      </c>
      <c r="DQ988" s="17">
        <f>VLOOKUP(DO988,'PAINEL E TARGET'!$S$10:$U$19,3,0)</f>
        <v>0</v>
      </c>
      <c r="DR988" s="16">
        <f t="shared" si="574"/>
        <v>0</v>
      </c>
      <c r="DS988" s="17">
        <f t="shared" si="560"/>
        <v>0.91300000000000003</v>
      </c>
      <c r="DT988" s="16">
        <f>IF(DS988&gt;=1,VLOOKUP(BO988,'PAINEL E TARGET'!$S$1:$W$8,5,0),0)</f>
        <v>0</v>
      </c>
      <c r="DU988" s="16">
        <f t="shared" si="575"/>
        <v>2953.125</v>
      </c>
    </row>
    <row r="989" spans="2:125" x14ac:dyDescent="0.2">
      <c r="B989" s="44">
        <v>43541</v>
      </c>
      <c r="C989" s="65">
        <v>2077</v>
      </c>
      <c r="D989" s="66" t="s">
        <v>999</v>
      </c>
      <c r="E989" s="65">
        <v>111</v>
      </c>
      <c r="F989" s="65" t="s">
        <v>1018</v>
      </c>
      <c r="G989" s="67">
        <v>651301.68772053078</v>
      </c>
      <c r="H989" s="67">
        <v>341951.80176210793</v>
      </c>
      <c r="I989" s="67">
        <v>304172.34000000003</v>
      </c>
      <c r="J989" s="68">
        <v>0.88951816727554289</v>
      </c>
      <c r="K989" s="67">
        <v>33828.553565197893</v>
      </c>
      <c r="L989" s="67">
        <v>298567.05756587407</v>
      </c>
      <c r="M989" s="67">
        <v>35041.699999999997</v>
      </c>
      <c r="N989" s="67">
        <v>267481.83999999997</v>
      </c>
      <c r="O989" s="67">
        <v>634449.95903970383</v>
      </c>
      <c r="P989" s="67" t="s">
        <v>1082</v>
      </c>
      <c r="Q989" s="67" t="s">
        <v>1082</v>
      </c>
      <c r="R989" s="67">
        <v>0</v>
      </c>
      <c r="S989" s="67">
        <v>0</v>
      </c>
      <c r="T989" s="68">
        <v>9.7946630189295572E-2</v>
      </c>
      <c r="U989" s="68">
        <v>8.2044656756297379E-2</v>
      </c>
      <c r="V989" s="68">
        <v>0.83764654891888157</v>
      </c>
      <c r="W989" s="67">
        <v>32557.030000000006</v>
      </c>
      <c r="X989" s="67">
        <v>24820.440000000002</v>
      </c>
      <c r="Y989" s="68">
        <v>0.76236806612888208</v>
      </c>
      <c r="Z989" s="68">
        <v>0.17399173774648474</v>
      </c>
      <c r="AA989" s="68">
        <v>0.14905964011924494</v>
      </c>
      <c r="AB989" s="68">
        <v>0.85670527836461297</v>
      </c>
      <c r="AC989" s="67">
        <v>57834.090000000004</v>
      </c>
      <c r="AD989" s="67">
        <v>45094.05</v>
      </c>
      <c r="AE989" s="68">
        <v>0.77971400604729835</v>
      </c>
      <c r="AF989" s="43">
        <v>80</v>
      </c>
      <c r="AG989" s="43">
        <v>67</v>
      </c>
      <c r="AH989" s="43">
        <v>15</v>
      </c>
      <c r="AI989" s="43">
        <v>24</v>
      </c>
      <c r="AJ989" s="67">
        <v>14895.560000000001</v>
      </c>
      <c r="AK989" s="67">
        <v>14380.5</v>
      </c>
      <c r="AL989" s="68">
        <v>0.96542191095870167</v>
      </c>
      <c r="AM989" s="67">
        <v>5168.0700000000006</v>
      </c>
      <c r="AN989" s="67">
        <v>2546.3000000000002</v>
      </c>
      <c r="AO989" s="68">
        <v>0.49269843481222192</v>
      </c>
      <c r="AP989" s="67">
        <v>3297.31</v>
      </c>
      <c r="AQ989" s="67">
        <v>449.97</v>
      </c>
      <c r="AR989" s="68">
        <v>0.13646578574656312</v>
      </c>
      <c r="AS989" s="67">
        <v>9196.09</v>
      </c>
      <c r="AT989" s="67">
        <v>7443.67</v>
      </c>
      <c r="AU989" s="68">
        <v>0.80943857661245155</v>
      </c>
      <c r="AV989" s="43">
        <v>261.64</v>
      </c>
      <c r="AW989" s="43">
        <v>399.92</v>
      </c>
      <c r="AX989" s="69">
        <v>1.5285124598685218</v>
      </c>
      <c r="AY989" s="43">
        <v>33828.553565197893</v>
      </c>
      <c r="AZ989" s="43">
        <v>35041.699999999997</v>
      </c>
      <c r="BA989" s="43">
        <v>19846.173279296407</v>
      </c>
      <c r="BB989" s="43">
        <v>15905.679999999998</v>
      </c>
      <c r="BC989" s="43">
        <v>64578.560747175194</v>
      </c>
      <c r="BD989" s="43">
        <v>37883.20198399431</v>
      </c>
      <c r="BE989" s="43">
        <v>62416.18</v>
      </c>
      <c r="BF989" s="43">
        <v>110875.68000000001</v>
      </c>
      <c r="BG989" s="43">
        <v>499.87999999999994</v>
      </c>
      <c r="BH989" s="43">
        <v>50</v>
      </c>
      <c r="BI989" s="44">
        <v>43173</v>
      </c>
      <c r="BJ989" s="44">
        <v>43541</v>
      </c>
      <c r="BK989" s="44">
        <v>43172</v>
      </c>
      <c r="BL989" s="43">
        <f t="shared" si="561"/>
        <v>304172.34000000003</v>
      </c>
      <c r="BM989" s="43">
        <f t="shared" si="562"/>
        <v>302523.53999999998</v>
      </c>
      <c r="BN989" s="32"/>
      <c r="BO989" s="16" t="str">
        <f>IFERROR(VLOOKUP($C989,'PORTE LOJA'!A:B,2,0),"PORTE 1")</f>
        <v>PORTE 1</v>
      </c>
      <c r="BP989" s="16">
        <f>VLOOKUP(BO989,'PAINEL E TARGET'!$S$1:$W$8,3,0)</f>
        <v>1650</v>
      </c>
      <c r="BQ989" s="16">
        <f t="shared" si="540"/>
        <v>1</v>
      </c>
      <c r="BR989" s="16">
        <f t="shared" si="541"/>
        <v>1</v>
      </c>
      <c r="BS989" s="16">
        <f t="shared" si="542"/>
        <v>1</v>
      </c>
      <c r="BT989" s="16">
        <f t="shared" si="543"/>
        <v>1</v>
      </c>
      <c r="BU989" s="16">
        <f t="shared" si="544"/>
        <v>1</v>
      </c>
      <c r="BV989" s="16">
        <f t="shared" si="545"/>
        <v>1</v>
      </c>
      <c r="BW989" s="17" t="str">
        <f t="shared" si="563"/>
        <v>111111</v>
      </c>
      <c r="BX989" s="32"/>
      <c r="BY989" s="17">
        <f t="shared" si="546"/>
        <v>0.89</v>
      </c>
      <c r="BZ989" s="17">
        <f t="shared" si="547"/>
        <v>0.91</v>
      </c>
      <c r="CA989" s="17" t="str">
        <f t="shared" si="564"/>
        <v>Sem Retira</v>
      </c>
      <c r="CB989" s="17">
        <f t="shared" si="565"/>
        <v>0.91</v>
      </c>
      <c r="CC989" s="33" t="str">
        <f>IF(CB989&gt;='PAINEL E TARGET'!$T$11,'PAINEL E TARGET'!$S$11,
IF(CB989&gt;='PAINEL E TARGET'!$T$12,'PAINEL E TARGET'!$S$12,
IF(CB989&gt;='PAINEL E TARGET'!$T$13,'PAINEL E TARGET'!$S$13,
IF(CB989&gt;='PAINEL E TARGET'!$T$14,'PAINEL E TARGET'!$S$14,
IF(CB989&gt;='PAINEL E TARGET'!$T$15,'PAINEL E TARGET'!$S$15,
IF(CB989&gt;='PAINEL E TARGET'!$T$16,'PAINEL E TARGET'!$S$16,
IF(CB989&gt;='PAINEL E TARGET'!$T$17,'PAINEL E TARGET'!$S$17,
IF(CB989&gt;='PAINEL E TARGET'!$T$18,'PAINEL E TARGET'!$S$18,'PAINEL E TARGET'!$S$19))))))))</f>
        <v>1. Fx de 90% a 99,9%</v>
      </c>
      <c r="CD989" s="17">
        <f>IFERROR(VLOOKUP($BW989,'PAINEL E TARGET'!$G$1:$Q$99,4,0),0)</f>
        <v>0.25</v>
      </c>
      <c r="CE989" s="17">
        <f>VLOOKUP(CC989,'PAINEL E TARGET'!$S$10:$U$19,3,0)</f>
        <v>0.5</v>
      </c>
      <c r="CF989" s="16">
        <f t="shared" si="566"/>
        <v>206.25</v>
      </c>
      <c r="CG989" s="17">
        <f t="shared" si="548"/>
        <v>0.96499999999999997</v>
      </c>
      <c r="CH989" s="17">
        <f t="shared" si="549"/>
        <v>0.49299999999999999</v>
      </c>
      <c r="CI989" s="17">
        <f t="shared" si="550"/>
        <v>0.13600000000000001</v>
      </c>
      <c r="CJ989" s="17">
        <f t="shared" si="551"/>
        <v>0.80900000000000005</v>
      </c>
      <c r="CK989" s="17">
        <f t="shared" si="552"/>
        <v>1.5289999999999999</v>
      </c>
      <c r="CL989" s="17">
        <f t="shared" si="553"/>
        <v>0.76200000000000001</v>
      </c>
      <c r="CM989" s="16">
        <f t="shared" si="554"/>
        <v>3</v>
      </c>
      <c r="CN989" s="17" t="str">
        <f t="shared" si="567"/>
        <v>não ok</v>
      </c>
      <c r="CO989" s="17">
        <f t="shared" si="568"/>
        <v>0</v>
      </c>
      <c r="CP989" s="33" t="str">
        <f>IF(CO989&gt;='PAINEL E TARGET'!$T$11,'PAINEL E TARGET'!$S$11,
IF(CO989&gt;='PAINEL E TARGET'!$T$12,'PAINEL E TARGET'!$S$12,
IF(CO989&gt;='PAINEL E TARGET'!$T$13,'PAINEL E TARGET'!$S$13,
IF(CO989&gt;='PAINEL E TARGET'!$T$14,'PAINEL E TARGET'!$S$14,
IF(CO989&gt;='PAINEL E TARGET'!$T$15,'PAINEL E TARGET'!$S$15,
IF(CO989&gt;='PAINEL E TARGET'!$T$16,'PAINEL E TARGET'!$S$16,
IF(CO989&gt;='PAINEL E TARGET'!$T$17,'PAINEL E TARGET'!$S$17,
IF(CO989&gt;='PAINEL E TARGET'!$T$18,'PAINEL E TARGET'!$S$18,'PAINEL E TARGET'!$S$19))))))))</f>
        <v>Não elegível</v>
      </c>
      <c r="CQ989" s="17">
        <f>IFERROR(VLOOKUP($BW989,'PAINEL E TARGET'!$G$1:$Q$99,5,0),0)</f>
        <v>0.25</v>
      </c>
      <c r="CR989" s="17">
        <f>VLOOKUP(CP989,'PAINEL E TARGET'!$S$10:$U$19,3,0)</f>
        <v>0</v>
      </c>
      <c r="CS989" s="16">
        <f t="shared" si="569"/>
        <v>0</v>
      </c>
      <c r="CT989" s="17">
        <f t="shared" si="555"/>
        <v>0.78</v>
      </c>
      <c r="CU989" s="33" t="str">
        <f>IF(CT989&gt;='PAINEL E TARGET'!$T$11,'PAINEL E TARGET'!$S$11,
IF(CT989&gt;='PAINEL E TARGET'!$T$12,'PAINEL E TARGET'!$S$12,
IF(CT989&gt;='PAINEL E TARGET'!$T$13,'PAINEL E TARGET'!$S$13,
IF(CT989&gt;='PAINEL E TARGET'!$T$14,'PAINEL E TARGET'!$S$14,
IF(CT989&gt;='PAINEL E TARGET'!$T$15,'PAINEL E TARGET'!$S$15,
IF(CT989&gt;='PAINEL E TARGET'!$T$16,'PAINEL E TARGET'!$S$16,
IF(CT989&gt;='PAINEL E TARGET'!$T$17,'PAINEL E TARGET'!$S$17,
IF(CT989&gt;='PAINEL E TARGET'!$T$18,'PAINEL E TARGET'!$S$18,'PAINEL E TARGET'!$S$19))))))))</f>
        <v>Não elegível</v>
      </c>
      <c r="CV989" s="17">
        <f>IFERROR(VLOOKUP($BW989,'PAINEL E TARGET'!$G$1:$Q$99,6,0),0)</f>
        <v>0.2</v>
      </c>
      <c r="CW989" s="17">
        <f>VLOOKUP(CU989,'PAINEL E TARGET'!$S$10:$U$19,3,0)</f>
        <v>0</v>
      </c>
      <c r="CX989" s="16">
        <f t="shared" si="570"/>
        <v>0</v>
      </c>
      <c r="CY989" s="17">
        <f t="shared" si="556"/>
        <v>1.036</v>
      </c>
      <c r="CZ989" s="33" t="str">
        <f>IF(CY989&gt;='PAINEL E TARGET'!$T$11,'PAINEL E TARGET'!$S$11,
IF(CY989&gt;='PAINEL E TARGET'!$T$12,'PAINEL E TARGET'!$S$12,
IF(CY989&gt;='PAINEL E TARGET'!$T$13,'PAINEL E TARGET'!$S$13,
IF(CY989&gt;='PAINEL E TARGET'!$T$14,'PAINEL E TARGET'!$S$14,
IF(CY989&gt;='PAINEL E TARGET'!$T$15,'PAINEL E TARGET'!$S$15,
IF(CY989&gt;='PAINEL E TARGET'!$T$16,'PAINEL E TARGET'!$S$16,
IF(CY989&gt;='PAINEL E TARGET'!$T$17,'PAINEL E TARGET'!$S$17,
IF(CY989&gt;='PAINEL E TARGET'!$T$18,'PAINEL E TARGET'!$S$18,'PAINEL E TARGET'!$S$19))))))))</f>
        <v>2. Fx de 100% a 104,9%</v>
      </c>
      <c r="DA989" s="17">
        <f>IFERROR(VLOOKUP($BW989,'PAINEL E TARGET'!$G$1:$Q$99,7,0),0)</f>
        <v>0.15</v>
      </c>
      <c r="DB989" s="17">
        <f>VLOOKUP(CZ989,'PAINEL E TARGET'!$S$10:$U$19,3,0)</f>
        <v>1</v>
      </c>
      <c r="DC989" s="16">
        <f t="shared" si="571"/>
        <v>247.5</v>
      </c>
      <c r="DD989" s="17">
        <f t="shared" si="557"/>
        <v>0.80100000000000005</v>
      </c>
      <c r="DE989" s="33" t="str">
        <f>IF(DD989&gt;='PAINEL E TARGET'!$T$11,'PAINEL E TARGET'!$S$11,
IF(DD989&gt;='PAINEL E TARGET'!$T$12,'PAINEL E TARGET'!$S$12,
IF(DD989&gt;='PAINEL E TARGET'!$T$13,'PAINEL E TARGET'!$S$13,
IF(DD989&gt;='PAINEL E TARGET'!$T$14,'PAINEL E TARGET'!$S$14,
IF(DD989&gt;='PAINEL E TARGET'!$T$15,'PAINEL E TARGET'!$S$15,
IF(DD989&gt;='PAINEL E TARGET'!$T$16,'PAINEL E TARGET'!$S$16,
IF(DD989&gt;='PAINEL E TARGET'!$T$17,'PAINEL E TARGET'!$S$17,
IF(DD989&gt;='PAINEL E TARGET'!$T$18,'PAINEL E TARGET'!$S$18,'PAINEL E TARGET'!$S$19))))))))</f>
        <v>Não elegível</v>
      </c>
      <c r="DF989" s="17">
        <f>IFERROR(VLOOKUP($BW989,'PAINEL E TARGET'!$G$1:$Q$99,8,0),0)</f>
        <v>0.1</v>
      </c>
      <c r="DG989" s="17">
        <f>VLOOKUP(DE989,'PAINEL E TARGET'!$S$10:$U$19,3,0)</f>
        <v>0</v>
      </c>
      <c r="DH989" s="16">
        <f t="shared" si="572"/>
        <v>0</v>
      </c>
      <c r="DI989" s="17">
        <f t="shared" si="558"/>
        <v>1.6</v>
      </c>
      <c r="DJ989" s="33" t="str">
        <f>IF(DI989&gt;='PAINEL E TARGET'!$T$11,'PAINEL E TARGET'!$S$11,
IF(DI989&gt;='PAINEL E TARGET'!$T$12,'PAINEL E TARGET'!$S$12,
IF(DI989&gt;='PAINEL E TARGET'!$T$13,'PAINEL E TARGET'!$S$13,
IF(DI989&gt;='PAINEL E TARGET'!$T$14,'PAINEL E TARGET'!$S$14,
IF(DI989&gt;='PAINEL E TARGET'!$T$15,'PAINEL E TARGET'!$S$15,
IF(DI989&gt;='PAINEL E TARGET'!$T$16,'PAINEL E TARGET'!$S$16,
IF(DI989&gt;='PAINEL E TARGET'!$T$17,'PAINEL E TARGET'!$S$17,
IF(DI989&gt;='PAINEL E TARGET'!$T$18,'PAINEL E TARGET'!$S$18,'PAINEL E TARGET'!$S$19))))))))</f>
        <v>8. Fx de 130% ou mais</v>
      </c>
      <c r="DK989" s="17">
        <f>IFERROR(VLOOKUP($BW989,'PAINEL E TARGET'!$G$1:$Q$99,9,0),0)</f>
        <v>0.05</v>
      </c>
      <c r="DL989" s="17">
        <f>VLOOKUP(DJ989,'PAINEL E TARGET'!$S$10:$U$19,3,0)</f>
        <v>1.6</v>
      </c>
      <c r="DM989" s="16">
        <f t="shared" si="573"/>
        <v>132.00000000000003</v>
      </c>
      <c r="DN989" s="17">
        <f t="shared" si="559"/>
        <v>1.5289999999999999</v>
      </c>
      <c r="DO989" s="33" t="str">
        <f>IF(DN989&gt;='PAINEL E TARGET'!$T$11,'PAINEL E TARGET'!$S$11,
IF(DN989&gt;='PAINEL E TARGET'!$T$12,'PAINEL E TARGET'!$S$12,
IF(DN989&gt;='PAINEL E TARGET'!$T$13,'PAINEL E TARGET'!$S$13,
IF(DN989&gt;='PAINEL E TARGET'!$T$14,'PAINEL E TARGET'!$S$14,
IF(DN989&gt;='PAINEL E TARGET'!$T$15,'PAINEL E TARGET'!$S$15,
IF(DN989&gt;='PAINEL E TARGET'!$T$16,'PAINEL E TARGET'!$S$16,
IF(DN989&gt;='PAINEL E TARGET'!$T$17,'PAINEL E TARGET'!$S$17,
IF(DN989&gt;='PAINEL E TARGET'!$T$18,'PAINEL E TARGET'!$S$18,'PAINEL E TARGET'!$S$19))))))))</f>
        <v>8. Fx de 130% ou mais</v>
      </c>
      <c r="DP989" s="17">
        <f>IFERROR(VLOOKUP($BW989,'PAINEL E TARGET'!$G$1:$Q$99,10,0),0)</f>
        <v>0</v>
      </c>
      <c r="DQ989" s="17">
        <f>VLOOKUP(DO989,'PAINEL E TARGET'!$S$10:$U$19,3,0)</f>
        <v>1.6</v>
      </c>
      <c r="DR989" s="16">
        <f t="shared" si="574"/>
        <v>0</v>
      </c>
      <c r="DS989" s="17">
        <f t="shared" si="560"/>
        <v>0.83799999999999997</v>
      </c>
      <c r="DT989" s="16">
        <f>IF(DS989&gt;=1,VLOOKUP(BO989,'PAINEL E TARGET'!$S$1:$W$8,5,0),0)</f>
        <v>0</v>
      </c>
      <c r="DU989" s="16">
        <f t="shared" si="575"/>
        <v>585.75</v>
      </c>
    </row>
    <row r="990" spans="2:125" x14ac:dyDescent="0.2">
      <c r="B990" s="44">
        <v>43541</v>
      </c>
      <c r="C990" s="65">
        <v>2078</v>
      </c>
      <c r="D990" s="66" t="s">
        <v>1047</v>
      </c>
      <c r="E990" s="65">
        <v>317</v>
      </c>
      <c r="F990" s="65" t="s">
        <v>943</v>
      </c>
      <c r="G990" s="67">
        <v>121066.57543285402</v>
      </c>
      <c r="H990" s="67">
        <v>66551.609669584388</v>
      </c>
      <c r="I990" s="67">
        <v>46985.46</v>
      </c>
      <c r="J990" s="68">
        <v>0.70600035421041707</v>
      </c>
      <c r="K990" s="67" t="s">
        <v>1081</v>
      </c>
      <c r="L990" s="67">
        <v>66551.609669584388</v>
      </c>
      <c r="M990" s="67">
        <v>0</v>
      </c>
      <c r="N990" s="67">
        <v>46985.460000000006</v>
      </c>
      <c r="O990" s="67">
        <v>121066.57543285402</v>
      </c>
      <c r="P990" s="67" t="s">
        <v>1082</v>
      </c>
      <c r="Q990" s="67" t="s">
        <v>1082</v>
      </c>
      <c r="R990" s="67">
        <v>0</v>
      </c>
      <c r="S990" s="67">
        <v>0</v>
      </c>
      <c r="T990" s="68">
        <v>6.6421684192865663E-2</v>
      </c>
      <c r="U990" s="68">
        <v>6.071303760780463E-2</v>
      </c>
      <c r="V990" s="68">
        <v>0.91405447401054918</v>
      </c>
      <c r="W990" s="67">
        <v>4420.4699999999993</v>
      </c>
      <c r="X990" s="67">
        <v>2852.63</v>
      </c>
      <c r="Y990" s="68">
        <v>0.64532278241906416</v>
      </c>
      <c r="Z990" s="68">
        <v>0</v>
      </c>
      <c r="AA990" s="68">
        <v>0</v>
      </c>
      <c r="AB990" s="68">
        <v>0</v>
      </c>
      <c r="AC990" s="67">
        <v>0</v>
      </c>
      <c r="AD990" s="67">
        <v>0</v>
      </c>
      <c r="AE990" s="68" t="s">
        <v>1082</v>
      </c>
      <c r="AF990" s="43">
        <v>80</v>
      </c>
      <c r="AG990" s="43">
        <v>94</v>
      </c>
      <c r="AH990" s="43">
        <v>5</v>
      </c>
      <c r="AI990" s="43">
        <v>0</v>
      </c>
      <c r="AJ990" s="67">
        <v>1033.6400000000001</v>
      </c>
      <c r="AK990" s="67">
        <v>1110</v>
      </c>
      <c r="AL990" s="68">
        <v>1.0738748500445028</v>
      </c>
      <c r="AM990" s="67">
        <v>0</v>
      </c>
      <c r="AN990" s="67">
        <v>120</v>
      </c>
      <c r="AO990" s="68">
        <v>0</v>
      </c>
      <c r="AP990" s="67">
        <v>0</v>
      </c>
      <c r="AQ990" s="67">
        <v>199.98</v>
      </c>
      <c r="AR990" s="68">
        <v>0</v>
      </c>
      <c r="AS990" s="67">
        <v>3386.8300000000004</v>
      </c>
      <c r="AT990" s="67">
        <v>1422.65</v>
      </c>
      <c r="AU990" s="68">
        <v>0.420053560408996</v>
      </c>
      <c r="AV990" s="43">
        <v>274.77</v>
      </c>
      <c r="AW990" s="43">
        <v>379.94999999999993</v>
      </c>
      <c r="AX990" s="69">
        <v>1.3827928813189212</v>
      </c>
      <c r="AY990" s="43" t="s">
        <v>1082</v>
      </c>
      <c r="AZ990" s="43">
        <v>0</v>
      </c>
      <c r="BA990" s="43" t="s">
        <v>1082</v>
      </c>
      <c r="BB990" s="43">
        <v>0</v>
      </c>
      <c r="BC990" s="43">
        <v>0</v>
      </c>
      <c r="BD990" s="43">
        <v>0</v>
      </c>
      <c r="BE990" s="43">
        <v>8098.8899999999985</v>
      </c>
      <c r="BF990" s="43">
        <v>0</v>
      </c>
      <c r="BG990" s="43">
        <v>499.86000000000007</v>
      </c>
      <c r="BH990" s="43">
        <v>13</v>
      </c>
      <c r="BI990" s="44">
        <v>43173</v>
      </c>
      <c r="BJ990" s="44">
        <v>43541</v>
      </c>
      <c r="BK990" s="44">
        <v>43172</v>
      </c>
      <c r="BL990" s="43">
        <f t="shared" si="561"/>
        <v>46985.46</v>
      </c>
      <c r="BM990" s="43">
        <f t="shared" si="562"/>
        <v>46985.460000000006</v>
      </c>
      <c r="BN990" s="32"/>
      <c r="BO990" s="16" t="str">
        <f>IFERROR(VLOOKUP($C990,'PORTE LOJA'!A:B,2,0),"PORTE 1")</f>
        <v>PORTE 1</v>
      </c>
      <c r="BP990" s="16">
        <f>VLOOKUP(BO990,'PAINEL E TARGET'!$S$1:$W$8,3,0)</f>
        <v>1650</v>
      </c>
      <c r="BQ990" s="16">
        <f t="shared" si="540"/>
        <v>1</v>
      </c>
      <c r="BR990" s="16">
        <f t="shared" si="541"/>
        <v>1</v>
      </c>
      <c r="BS990" s="16">
        <f t="shared" si="542"/>
        <v>0</v>
      </c>
      <c r="BT990" s="16">
        <f t="shared" si="543"/>
        <v>0</v>
      </c>
      <c r="BU990" s="16">
        <f t="shared" si="544"/>
        <v>0</v>
      </c>
      <c r="BV990" s="16">
        <f t="shared" si="545"/>
        <v>1</v>
      </c>
      <c r="BW990" s="17" t="str">
        <f t="shared" si="563"/>
        <v>110001</v>
      </c>
      <c r="BX990" s="32"/>
      <c r="BY990" s="17">
        <f t="shared" si="546"/>
        <v>0.70599999999999996</v>
      </c>
      <c r="BZ990" s="17">
        <f t="shared" si="547"/>
        <v>0.70599999999999996</v>
      </c>
      <c r="CA990" s="17" t="str">
        <f t="shared" si="564"/>
        <v>Com Retira</v>
      </c>
      <c r="CB990" s="17">
        <f t="shared" si="565"/>
        <v>0.70599999999999996</v>
      </c>
      <c r="CC990" s="33" t="str">
        <f>IF(CB990&gt;='PAINEL E TARGET'!$T$11,'PAINEL E TARGET'!$S$11,
IF(CB990&gt;='PAINEL E TARGET'!$T$12,'PAINEL E TARGET'!$S$12,
IF(CB990&gt;='PAINEL E TARGET'!$T$13,'PAINEL E TARGET'!$S$13,
IF(CB990&gt;='PAINEL E TARGET'!$T$14,'PAINEL E TARGET'!$S$14,
IF(CB990&gt;='PAINEL E TARGET'!$T$15,'PAINEL E TARGET'!$S$15,
IF(CB990&gt;='PAINEL E TARGET'!$T$16,'PAINEL E TARGET'!$S$16,
IF(CB990&gt;='PAINEL E TARGET'!$T$17,'PAINEL E TARGET'!$S$17,
IF(CB990&gt;='PAINEL E TARGET'!$T$18,'PAINEL E TARGET'!$S$18,'PAINEL E TARGET'!$S$19))))))))</f>
        <v>Não elegível</v>
      </c>
      <c r="CD990" s="17">
        <f>IFERROR(VLOOKUP($BW990,'PAINEL E TARGET'!$G$1:$Q$99,4,0),0)</f>
        <v>0.5</v>
      </c>
      <c r="CE990" s="17">
        <f>VLOOKUP(CC990,'PAINEL E TARGET'!$S$10:$U$19,3,0)</f>
        <v>0</v>
      </c>
      <c r="CF990" s="16">
        <f t="shared" si="566"/>
        <v>0</v>
      </c>
      <c r="CG990" s="17">
        <f t="shared" si="548"/>
        <v>1.0740000000000001</v>
      </c>
      <c r="CH990" s="17" t="str">
        <f t="shared" si="549"/>
        <v>sem meta</v>
      </c>
      <c r="CI990" s="17" t="str">
        <f t="shared" si="550"/>
        <v>sem meta</v>
      </c>
      <c r="CJ990" s="17">
        <f t="shared" si="551"/>
        <v>0.42</v>
      </c>
      <c r="CK990" s="17">
        <f t="shared" si="552"/>
        <v>1.383</v>
      </c>
      <c r="CL990" s="17">
        <f t="shared" si="553"/>
        <v>0.64500000000000002</v>
      </c>
      <c r="CM990" s="16">
        <f t="shared" si="554"/>
        <v>4</v>
      </c>
      <c r="CN990" s="17" t="str">
        <f t="shared" si="567"/>
        <v>não ok</v>
      </c>
      <c r="CO990" s="17">
        <f t="shared" si="568"/>
        <v>0</v>
      </c>
      <c r="CP990" s="33" t="str">
        <f>IF(CO990&gt;='PAINEL E TARGET'!$T$11,'PAINEL E TARGET'!$S$11,
IF(CO990&gt;='PAINEL E TARGET'!$T$12,'PAINEL E TARGET'!$S$12,
IF(CO990&gt;='PAINEL E TARGET'!$T$13,'PAINEL E TARGET'!$S$13,
IF(CO990&gt;='PAINEL E TARGET'!$T$14,'PAINEL E TARGET'!$S$14,
IF(CO990&gt;='PAINEL E TARGET'!$T$15,'PAINEL E TARGET'!$S$15,
IF(CO990&gt;='PAINEL E TARGET'!$T$16,'PAINEL E TARGET'!$S$16,
IF(CO990&gt;='PAINEL E TARGET'!$T$17,'PAINEL E TARGET'!$S$17,
IF(CO990&gt;='PAINEL E TARGET'!$T$18,'PAINEL E TARGET'!$S$18,'PAINEL E TARGET'!$S$19))))))))</f>
        <v>Não elegível</v>
      </c>
      <c r="CQ990" s="17">
        <f>IFERROR(VLOOKUP($BW990,'PAINEL E TARGET'!$G$1:$Q$99,5,0),0)</f>
        <v>0.35</v>
      </c>
      <c r="CR990" s="17">
        <f>VLOOKUP(CP990,'PAINEL E TARGET'!$S$10:$U$19,3,0)</f>
        <v>0</v>
      </c>
      <c r="CS990" s="16">
        <f t="shared" si="569"/>
        <v>0</v>
      </c>
      <c r="CT990" s="17">
        <f t="shared" si="555"/>
        <v>0</v>
      </c>
      <c r="CU990" s="33" t="str">
        <f>IF(CT990&gt;='PAINEL E TARGET'!$T$11,'PAINEL E TARGET'!$S$11,
IF(CT990&gt;='PAINEL E TARGET'!$T$12,'PAINEL E TARGET'!$S$12,
IF(CT990&gt;='PAINEL E TARGET'!$T$13,'PAINEL E TARGET'!$S$13,
IF(CT990&gt;='PAINEL E TARGET'!$T$14,'PAINEL E TARGET'!$S$14,
IF(CT990&gt;='PAINEL E TARGET'!$T$15,'PAINEL E TARGET'!$S$15,
IF(CT990&gt;='PAINEL E TARGET'!$T$16,'PAINEL E TARGET'!$S$16,
IF(CT990&gt;='PAINEL E TARGET'!$T$17,'PAINEL E TARGET'!$S$17,
IF(CT990&gt;='PAINEL E TARGET'!$T$18,'PAINEL E TARGET'!$S$18,'PAINEL E TARGET'!$S$19))))))))</f>
        <v>Não elegível</v>
      </c>
      <c r="CV990" s="17">
        <f>IFERROR(VLOOKUP($BW990,'PAINEL E TARGET'!$G$1:$Q$99,6,0),0)</f>
        <v>0</v>
      </c>
      <c r="CW990" s="17">
        <f>VLOOKUP(CU990,'PAINEL E TARGET'!$S$10:$U$19,3,0)</f>
        <v>0</v>
      </c>
      <c r="CX990" s="16">
        <f t="shared" si="570"/>
        <v>0</v>
      </c>
      <c r="CY990" s="17">
        <f t="shared" si="556"/>
        <v>0</v>
      </c>
      <c r="CZ990" s="33" t="str">
        <f>IF(CY990&gt;='PAINEL E TARGET'!$T$11,'PAINEL E TARGET'!$S$11,
IF(CY990&gt;='PAINEL E TARGET'!$T$12,'PAINEL E TARGET'!$S$12,
IF(CY990&gt;='PAINEL E TARGET'!$T$13,'PAINEL E TARGET'!$S$13,
IF(CY990&gt;='PAINEL E TARGET'!$T$14,'PAINEL E TARGET'!$S$14,
IF(CY990&gt;='PAINEL E TARGET'!$T$15,'PAINEL E TARGET'!$S$15,
IF(CY990&gt;='PAINEL E TARGET'!$T$16,'PAINEL E TARGET'!$S$16,
IF(CY990&gt;='PAINEL E TARGET'!$T$17,'PAINEL E TARGET'!$S$17,
IF(CY990&gt;='PAINEL E TARGET'!$T$18,'PAINEL E TARGET'!$S$18,'PAINEL E TARGET'!$S$19))))))))</f>
        <v>Não elegível</v>
      </c>
      <c r="DA990" s="17">
        <f>IFERROR(VLOOKUP($BW990,'PAINEL E TARGET'!$G$1:$Q$99,7,0),0)</f>
        <v>0</v>
      </c>
      <c r="DB990" s="17">
        <f>VLOOKUP(CZ990,'PAINEL E TARGET'!$S$10:$U$19,3,0)</f>
        <v>0</v>
      </c>
      <c r="DC990" s="16">
        <f t="shared" si="571"/>
        <v>0</v>
      </c>
      <c r="DD990" s="17">
        <f t="shared" si="557"/>
        <v>0</v>
      </c>
      <c r="DE990" s="33" t="str">
        <f>IF(DD990&gt;='PAINEL E TARGET'!$T$11,'PAINEL E TARGET'!$S$11,
IF(DD990&gt;='PAINEL E TARGET'!$T$12,'PAINEL E TARGET'!$S$12,
IF(DD990&gt;='PAINEL E TARGET'!$T$13,'PAINEL E TARGET'!$S$13,
IF(DD990&gt;='PAINEL E TARGET'!$T$14,'PAINEL E TARGET'!$S$14,
IF(DD990&gt;='PAINEL E TARGET'!$T$15,'PAINEL E TARGET'!$S$15,
IF(DD990&gt;='PAINEL E TARGET'!$T$16,'PAINEL E TARGET'!$S$16,
IF(DD990&gt;='PAINEL E TARGET'!$T$17,'PAINEL E TARGET'!$S$17,
IF(DD990&gt;='PAINEL E TARGET'!$T$18,'PAINEL E TARGET'!$S$18,'PAINEL E TARGET'!$S$19))))))))</f>
        <v>Não elegível</v>
      </c>
      <c r="DF990" s="17">
        <f>IFERROR(VLOOKUP($BW990,'PAINEL E TARGET'!$G$1:$Q$99,8,0),0)</f>
        <v>0</v>
      </c>
      <c r="DG990" s="17">
        <f>VLOOKUP(DE990,'PAINEL E TARGET'!$S$10:$U$19,3,0)</f>
        <v>0</v>
      </c>
      <c r="DH990" s="16">
        <f t="shared" si="572"/>
        <v>0</v>
      </c>
      <c r="DI990" s="17">
        <f t="shared" si="558"/>
        <v>0</v>
      </c>
      <c r="DJ990" s="33" t="str">
        <f>IF(DI990&gt;='PAINEL E TARGET'!$T$11,'PAINEL E TARGET'!$S$11,
IF(DI990&gt;='PAINEL E TARGET'!$T$12,'PAINEL E TARGET'!$S$12,
IF(DI990&gt;='PAINEL E TARGET'!$T$13,'PAINEL E TARGET'!$S$13,
IF(DI990&gt;='PAINEL E TARGET'!$T$14,'PAINEL E TARGET'!$S$14,
IF(DI990&gt;='PAINEL E TARGET'!$T$15,'PAINEL E TARGET'!$S$15,
IF(DI990&gt;='PAINEL E TARGET'!$T$16,'PAINEL E TARGET'!$S$16,
IF(DI990&gt;='PAINEL E TARGET'!$T$17,'PAINEL E TARGET'!$S$17,
IF(DI990&gt;='PAINEL E TARGET'!$T$18,'PAINEL E TARGET'!$S$18,'PAINEL E TARGET'!$S$19))))))))</f>
        <v>Não elegível</v>
      </c>
      <c r="DK990" s="17">
        <f>IFERROR(VLOOKUP($BW990,'PAINEL E TARGET'!$G$1:$Q$99,9,0),0)</f>
        <v>0.15</v>
      </c>
      <c r="DL990" s="17">
        <f>VLOOKUP(DJ990,'PAINEL E TARGET'!$S$10:$U$19,3,0)</f>
        <v>0</v>
      </c>
      <c r="DM990" s="16">
        <f t="shared" si="573"/>
        <v>0</v>
      </c>
      <c r="DN990" s="17">
        <f t="shared" si="559"/>
        <v>1.383</v>
      </c>
      <c r="DO990" s="33" t="str">
        <f>IF(DN990&gt;='PAINEL E TARGET'!$T$11,'PAINEL E TARGET'!$S$11,
IF(DN990&gt;='PAINEL E TARGET'!$T$12,'PAINEL E TARGET'!$S$12,
IF(DN990&gt;='PAINEL E TARGET'!$T$13,'PAINEL E TARGET'!$S$13,
IF(DN990&gt;='PAINEL E TARGET'!$T$14,'PAINEL E TARGET'!$S$14,
IF(DN990&gt;='PAINEL E TARGET'!$T$15,'PAINEL E TARGET'!$S$15,
IF(DN990&gt;='PAINEL E TARGET'!$T$16,'PAINEL E TARGET'!$S$16,
IF(DN990&gt;='PAINEL E TARGET'!$T$17,'PAINEL E TARGET'!$S$17,
IF(DN990&gt;='PAINEL E TARGET'!$T$18,'PAINEL E TARGET'!$S$18,'PAINEL E TARGET'!$S$19))))))))</f>
        <v>8. Fx de 130% ou mais</v>
      </c>
      <c r="DP990" s="17">
        <f>IFERROR(VLOOKUP($BW990,'PAINEL E TARGET'!$G$1:$Q$99,10,0),0)</f>
        <v>0</v>
      </c>
      <c r="DQ990" s="17">
        <f>VLOOKUP(DO990,'PAINEL E TARGET'!$S$10:$U$19,3,0)</f>
        <v>1.6</v>
      </c>
      <c r="DR990" s="16">
        <f t="shared" si="574"/>
        <v>0</v>
      </c>
      <c r="DS990" s="17">
        <f t="shared" si="560"/>
        <v>1.175</v>
      </c>
      <c r="DT990" s="16">
        <f>IF(DS990&gt;=1,VLOOKUP(BO990,'PAINEL E TARGET'!$S$1:$W$8,5,0),0)</f>
        <v>165</v>
      </c>
      <c r="DU990" s="16">
        <f t="shared" si="575"/>
        <v>165</v>
      </c>
    </row>
    <row r="991" spans="2:125" x14ac:dyDescent="0.2">
      <c r="B991" s="44">
        <v>43541</v>
      </c>
      <c r="C991" s="65">
        <v>2080</v>
      </c>
      <c r="D991" s="66" t="s">
        <v>1048</v>
      </c>
      <c r="E991" s="65">
        <v>515</v>
      </c>
      <c r="F991" s="65" t="s">
        <v>944</v>
      </c>
      <c r="G991" s="67">
        <v>732996.56375376356</v>
      </c>
      <c r="H991" s="67">
        <v>404714.14031171537</v>
      </c>
      <c r="I991" s="67">
        <v>354161.28</v>
      </c>
      <c r="J991" s="68">
        <v>0.87508995788291721</v>
      </c>
      <c r="K991" s="67">
        <v>14718.748394880799</v>
      </c>
      <c r="L991" s="67">
        <v>389995.39191683481</v>
      </c>
      <c r="M991" s="67">
        <v>7202.61</v>
      </c>
      <c r="N991" s="67">
        <v>345200.67000000004</v>
      </c>
      <c r="O991" s="67">
        <v>732996.56375376356</v>
      </c>
      <c r="P991" s="67" t="s">
        <v>1082</v>
      </c>
      <c r="Q991" s="67" t="s">
        <v>1082</v>
      </c>
      <c r="R991" s="67">
        <v>0</v>
      </c>
      <c r="S991" s="67">
        <v>1618.6</v>
      </c>
      <c r="T991" s="68">
        <v>8.2087075026368472E-2</v>
      </c>
      <c r="U991" s="68">
        <v>9.0793621444159089E-2</v>
      </c>
      <c r="V991" s="68">
        <v>1.1060647661643912</v>
      </c>
      <c r="W991" s="67">
        <v>33221.799999999996</v>
      </c>
      <c r="X991" s="67">
        <v>31995.970000000005</v>
      </c>
      <c r="Y991" s="68">
        <v>0.96310163808101934</v>
      </c>
      <c r="Z991" s="68">
        <v>0.13983927014857933</v>
      </c>
      <c r="AA991" s="68">
        <v>0.16391745843001235</v>
      </c>
      <c r="AB991" s="68">
        <v>1.1721847393500404</v>
      </c>
      <c r="AC991" s="67">
        <v>56594.930000000008</v>
      </c>
      <c r="AD991" s="67">
        <v>57765.05</v>
      </c>
      <c r="AE991" s="68">
        <v>1.0206753502478048</v>
      </c>
      <c r="AF991" s="43">
        <v>80</v>
      </c>
      <c r="AG991" s="43">
        <v>81</v>
      </c>
      <c r="AH991" s="43">
        <v>11</v>
      </c>
      <c r="AI991" s="43">
        <v>32</v>
      </c>
      <c r="AJ991" s="67">
        <v>13653.69</v>
      </c>
      <c r="AK991" s="67">
        <v>16802</v>
      </c>
      <c r="AL991" s="68">
        <v>1.2305830877953139</v>
      </c>
      <c r="AM991" s="67">
        <v>5121.75</v>
      </c>
      <c r="AN991" s="67">
        <v>3120.4</v>
      </c>
      <c r="AO991" s="68">
        <v>0.60924488700151314</v>
      </c>
      <c r="AP991" s="67">
        <v>1997.2200000000003</v>
      </c>
      <c r="AQ991" s="67">
        <v>1805.89</v>
      </c>
      <c r="AR991" s="68">
        <v>0.90420184055837605</v>
      </c>
      <c r="AS991" s="67">
        <v>12449.14</v>
      </c>
      <c r="AT991" s="67">
        <v>10267.68</v>
      </c>
      <c r="AU991" s="68">
        <v>0.82477022509185383</v>
      </c>
      <c r="AV991" s="43">
        <v>275.77999999999997</v>
      </c>
      <c r="AW991" s="43">
        <v>429.91999999999996</v>
      </c>
      <c r="AX991" s="69">
        <v>1.5589237798244977</v>
      </c>
      <c r="AY991" s="43">
        <v>14718.748394880799</v>
      </c>
      <c r="AZ991" s="43">
        <v>7202.6100000000006</v>
      </c>
      <c r="BA991" s="43">
        <v>19007.051543110054</v>
      </c>
      <c r="BB991" s="43">
        <v>21689.66</v>
      </c>
      <c r="BC991" s="43">
        <v>27965</v>
      </c>
      <c r="BD991" s="43">
        <v>34416.635374078862</v>
      </c>
      <c r="BE991" s="43">
        <v>60573.250000000007</v>
      </c>
      <c r="BF991" s="43">
        <v>103189.65000000002</v>
      </c>
      <c r="BG991" s="43">
        <v>499.87</v>
      </c>
      <c r="BH991" s="43">
        <v>30</v>
      </c>
      <c r="BI991" s="44">
        <v>43173</v>
      </c>
      <c r="BJ991" s="44">
        <v>43541</v>
      </c>
      <c r="BK991" s="44">
        <v>43172</v>
      </c>
      <c r="BL991" s="43">
        <f t="shared" si="561"/>
        <v>355779.88</v>
      </c>
      <c r="BM991" s="43">
        <f t="shared" si="562"/>
        <v>354021.88</v>
      </c>
      <c r="BN991" s="32"/>
      <c r="BO991" s="16" t="str">
        <f>IFERROR(VLOOKUP($C991,'PORTE LOJA'!A:B,2,0),"PORTE 1")</f>
        <v>PORTE 1</v>
      </c>
      <c r="BP991" s="16">
        <f>VLOOKUP(BO991,'PAINEL E TARGET'!$S$1:$W$8,3,0)</f>
        <v>1650</v>
      </c>
      <c r="BQ991" s="16">
        <f t="shared" si="540"/>
        <v>1</v>
      </c>
      <c r="BR991" s="16">
        <f t="shared" si="541"/>
        <v>1</v>
      </c>
      <c r="BS991" s="16">
        <f t="shared" si="542"/>
        <v>1</v>
      </c>
      <c r="BT991" s="16">
        <f t="shared" si="543"/>
        <v>1</v>
      </c>
      <c r="BU991" s="16">
        <f t="shared" si="544"/>
        <v>1</v>
      </c>
      <c r="BV991" s="16">
        <f t="shared" si="545"/>
        <v>1</v>
      </c>
      <c r="BW991" s="17" t="str">
        <f t="shared" si="563"/>
        <v>111111</v>
      </c>
      <c r="BX991" s="32"/>
      <c r="BY991" s="17">
        <f t="shared" si="546"/>
        <v>0.879</v>
      </c>
      <c r="BZ991" s="17">
        <f t="shared" si="547"/>
        <v>0.875</v>
      </c>
      <c r="CA991" s="17" t="str">
        <f t="shared" si="564"/>
        <v>Com Retira</v>
      </c>
      <c r="CB991" s="17">
        <f t="shared" si="565"/>
        <v>0.879</v>
      </c>
      <c r="CC991" s="33" t="str">
        <f>IF(CB991&gt;='PAINEL E TARGET'!$T$11,'PAINEL E TARGET'!$S$11,
IF(CB991&gt;='PAINEL E TARGET'!$T$12,'PAINEL E TARGET'!$S$12,
IF(CB991&gt;='PAINEL E TARGET'!$T$13,'PAINEL E TARGET'!$S$13,
IF(CB991&gt;='PAINEL E TARGET'!$T$14,'PAINEL E TARGET'!$S$14,
IF(CB991&gt;='PAINEL E TARGET'!$T$15,'PAINEL E TARGET'!$S$15,
IF(CB991&gt;='PAINEL E TARGET'!$T$16,'PAINEL E TARGET'!$S$16,
IF(CB991&gt;='PAINEL E TARGET'!$T$17,'PAINEL E TARGET'!$S$17,
IF(CB991&gt;='PAINEL E TARGET'!$T$18,'PAINEL E TARGET'!$S$18,'PAINEL E TARGET'!$S$19))))))))</f>
        <v>Não elegível</v>
      </c>
      <c r="CD991" s="17">
        <f>IFERROR(VLOOKUP($BW991,'PAINEL E TARGET'!$G$1:$Q$99,4,0),0)</f>
        <v>0.25</v>
      </c>
      <c r="CE991" s="17">
        <f>VLOOKUP(CC991,'PAINEL E TARGET'!$S$10:$U$19,3,0)</f>
        <v>0</v>
      </c>
      <c r="CF991" s="16">
        <f t="shared" si="566"/>
        <v>0</v>
      </c>
      <c r="CG991" s="17">
        <f t="shared" si="548"/>
        <v>1.2310000000000001</v>
      </c>
      <c r="CH991" s="17">
        <f t="shared" si="549"/>
        <v>0.60899999999999999</v>
      </c>
      <c r="CI991" s="17">
        <f t="shared" si="550"/>
        <v>0.90400000000000003</v>
      </c>
      <c r="CJ991" s="17">
        <f t="shared" si="551"/>
        <v>0.82499999999999996</v>
      </c>
      <c r="CK991" s="17">
        <f t="shared" si="552"/>
        <v>1.5589999999999999</v>
      </c>
      <c r="CL991" s="17">
        <f t="shared" si="553"/>
        <v>0.96299999999999997</v>
      </c>
      <c r="CM991" s="16">
        <f t="shared" si="554"/>
        <v>4</v>
      </c>
      <c r="CN991" s="17" t="str">
        <f t="shared" si="567"/>
        <v>não ok</v>
      </c>
      <c r="CO991" s="17">
        <f t="shared" si="568"/>
        <v>0</v>
      </c>
      <c r="CP991" s="33" t="str">
        <f>IF(CO991&gt;='PAINEL E TARGET'!$T$11,'PAINEL E TARGET'!$S$11,
IF(CO991&gt;='PAINEL E TARGET'!$T$12,'PAINEL E TARGET'!$S$12,
IF(CO991&gt;='PAINEL E TARGET'!$T$13,'PAINEL E TARGET'!$S$13,
IF(CO991&gt;='PAINEL E TARGET'!$T$14,'PAINEL E TARGET'!$S$14,
IF(CO991&gt;='PAINEL E TARGET'!$T$15,'PAINEL E TARGET'!$S$15,
IF(CO991&gt;='PAINEL E TARGET'!$T$16,'PAINEL E TARGET'!$S$16,
IF(CO991&gt;='PAINEL E TARGET'!$T$17,'PAINEL E TARGET'!$S$17,
IF(CO991&gt;='PAINEL E TARGET'!$T$18,'PAINEL E TARGET'!$S$18,'PAINEL E TARGET'!$S$19))))))))</f>
        <v>Não elegível</v>
      </c>
      <c r="CQ991" s="17">
        <f>IFERROR(VLOOKUP($BW991,'PAINEL E TARGET'!$G$1:$Q$99,5,0),0)</f>
        <v>0.25</v>
      </c>
      <c r="CR991" s="17">
        <f>VLOOKUP(CP991,'PAINEL E TARGET'!$S$10:$U$19,3,0)</f>
        <v>0</v>
      </c>
      <c r="CS991" s="16">
        <f t="shared" si="569"/>
        <v>0</v>
      </c>
      <c r="CT991" s="17">
        <f t="shared" si="555"/>
        <v>1.0209999999999999</v>
      </c>
      <c r="CU991" s="33" t="str">
        <f>IF(CT991&gt;='PAINEL E TARGET'!$T$11,'PAINEL E TARGET'!$S$11,
IF(CT991&gt;='PAINEL E TARGET'!$T$12,'PAINEL E TARGET'!$S$12,
IF(CT991&gt;='PAINEL E TARGET'!$T$13,'PAINEL E TARGET'!$S$13,
IF(CT991&gt;='PAINEL E TARGET'!$T$14,'PAINEL E TARGET'!$S$14,
IF(CT991&gt;='PAINEL E TARGET'!$T$15,'PAINEL E TARGET'!$S$15,
IF(CT991&gt;='PAINEL E TARGET'!$T$16,'PAINEL E TARGET'!$S$16,
IF(CT991&gt;='PAINEL E TARGET'!$T$17,'PAINEL E TARGET'!$S$17,
IF(CT991&gt;='PAINEL E TARGET'!$T$18,'PAINEL E TARGET'!$S$18,'PAINEL E TARGET'!$S$19))))))))</f>
        <v>2. Fx de 100% a 104,9%</v>
      </c>
      <c r="CV991" s="17">
        <f>IFERROR(VLOOKUP($BW991,'PAINEL E TARGET'!$G$1:$Q$99,6,0),0)</f>
        <v>0.2</v>
      </c>
      <c r="CW991" s="17">
        <f>VLOOKUP(CU991,'PAINEL E TARGET'!$S$10:$U$19,3,0)</f>
        <v>1</v>
      </c>
      <c r="CX991" s="16">
        <f t="shared" si="570"/>
        <v>330</v>
      </c>
      <c r="CY991" s="17">
        <f t="shared" si="556"/>
        <v>0.48899999999999999</v>
      </c>
      <c r="CZ991" s="33" t="str">
        <f>IF(CY991&gt;='PAINEL E TARGET'!$T$11,'PAINEL E TARGET'!$S$11,
IF(CY991&gt;='PAINEL E TARGET'!$T$12,'PAINEL E TARGET'!$S$12,
IF(CY991&gt;='PAINEL E TARGET'!$T$13,'PAINEL E TARGET'!$S$13,
IF(CY991&gt;='PAINEL E TARGET'!$T$14,'PAINEL E TARGET'!$S$14,
IF(CY991&gt;='PAINEL E TARGET'!$T$15,'PAINEL E TARGET'!$S$15,
IF(CY991&gt;='PAINEL E TARGET'!$T$16,'PAINEL E TARGET'!$S$16,
IF(CY991&gt;='PAINEL E TARGET'!$T$17,'PAINEL E TARGET'!$S$17,
IF(CY991&gt;='PAINEL E TARGET'!$T$18,'PAINEL E TARGET'!$S$18,'PAINEL E TARGET'!$S$19))))))))</f>
        <v>Não elegível</v>
      </c>
      <c r="DA991" s="17">
        <f>IFERROR(VLOOKUP($BW991,'PAINEL E TARGET'!$G$1:$Q$99,7,0),0)</f>
        <v>0.15</v>
      </c>
      <c r="DB991" s="17">
        <f>VLOOKUP(CZ991,'PAINEL E TARGET'!$S$10:$U$19,3,0)</f>
        <v>0</v>
      </c>
      <c r="DC991" s="16">
        <f t="shared" si="571"/>
        <v>0</v>
      </c>
      <c r="DD991" s="17">
        <f t="shared" si="557"/>
        <v>1.141</v>
      </c>
      <c r="DE991" s="33" t="str">
        <f>IF(DD991&gt;='PAINEL E TARGET'!$T$11,'PAINEL E TARGET'!$S$11,
IF(DD991&gt;='PAINEL E TARGET'!$T$12,'PAINEL E TARGET'!$S$12,
IF(DD991&gt;='PAINEL E TARGET'!$T$13,'PAINEL E TARGET'!$S$13,
IF(DD991&gt;='PAINEL E TARGET'!$T$14,'PAINEL E TARGET'!$S$14,
IF(DD991&gt;='PAINEL E TARGET'!$T$15,'PAINEL E TARGET'!$S$15,
IF(DD991&gt;='PAINEL E TARGET'!$T$16,'PAINEL E TARGET'!$S$16,
IF(DD991&gt;='PAINEL E TARGET'!$T$17,'PAINEL E TARGET'!$S$17,
IF(DD991&gt;='PAINEL E TARGET'!$T$18,'PAINEL E TARGET'!$S$18,'PAINEL E TARGET'!$S$19))))))))</f>
        <v>4. Fx de 110% a 114,9%</v>
      </c>
      <c r="DF991" s="17">
        <f>IFERROR(VLOOKUP($BW991,'PAINEL E TARGET'!$G$1:$Q$99,8,0),0)</f>
        <v>0.1</v>
      </c>
      <c r="DG991" s="17">
        <f>VLOOKUP(DE991,'PAINEL E TARGET'!$S$10:$U$19,3,0)</f>
        <v>1.2</v>
      </c>
      <c r="DH991" s="16">
        <f t="shared" si="572"/>
        <v>198</v>
      </c>
      <c r="DI991" s="17">
        <f t="shared" si="558"/>
        <v>2.9089999999999998</v>
      </c>
      <c r="DJ991" s="33" t="str">
        <f>IF(DI991&gt;='PAINEL E TARGET'!$T$11,'PAINEL E TARGET'!$S$11,
IF(DI991&gt;='PAINEL E TARGET'!$T$12,'PAINEL E TARGET'!$S$12,
IF(DI991&gt;='PAINEL E TARGET'!$T$13,'PAINEL E TARGET'!$S$13,
IF(DI991&gt;='PAINEL E TARGET'!$T$14,'PAINEL E TARGET'!$S$14,
IF(DI991&gt;='PAINEL E TARGET'!$T$15,'PAINEL E TARGET'!$S$15,
IF(DI991&gt;='PAINEL E TARGET'!$T$16,'PAINEL E TARGET'!$S$16,
IF(DI991&gt;='PAINEL E TARGET'!$T$17,'PAINEL E TARGET'!$S$17,
IF(DI991&gt;='PAINEL E TARGET'!$T$18,'PAINEL E TARGET'!$S$18,'PAINEL E TARGET'!$S$19))))))))</f>
        <v>8. Fx de 130% ou mais</v>
      </c>
      <c r="DK991" s="17">
        <f>IFERROR(VLOOKUP($BW991,'PAINEL E TARGET'!$G$1:$Q$99,9,0),0)</f>
        <v>0.05</v>
      </c>
      <c r="DL991" s="17">
        <f>VLOOKUP(DJ991,'PAINEL E TARGET'!$S$10:$U$19,3,0)</f>
        <v>1.6</v>
      </c>
      <c r="DM991" s="16">
        <f t="shared" si="573"/>
        <v>132.00000000000003</v>
      </c>
      <c r="DN991" s="17">
        <f t="shared" si="559"/>
        <v>1.5589999999999999</v>
      </c>
      <c r="DO991" s="33" t="str">
        <f>IF(DN991&gt;='PAINEL E TARGET'!$T$11,'PAINEL E TARGET'!$S$11,
IF(DN991&gt;='PAINEL E TARGET'!$T$12,'PAINEL E TARGET'!$S$12,
IF(DN991&gt;='PAINEL E TARGET'!$T$13,'PAINEL E TARGET'!$S$13,
IF(DN991&gt;='PAINEL E TARGET'!$T$14,'PAINEL E TARGET'!$S$14,
IF(DN991&gt;='PAINEL E TARGET'!$T$15,'PAINEL E TARGET'!$S$15,
IF(DN991&gt;='PAINEL E TARGET'!$T$16,'PAINEL E TARGET'!$S$16,
IF(DN991&gt;='PAINEL E TARGET'!$T$17,'PAINEL E TARGET'!$S$17,
IF(DN991&gt;='PAINEL E TARGET'!$T$18,'PAINEL E TARGET'!$S$18,'PAINEL E TARGET'!$S$19))))))))</f>
        <v>8. Fx de 130% ou mais</v>
      </c>
      <c r="DP991" s="17">
        <f>IFERROR(VLOOKUP($BW991,'PAINEL E TARGET'!$G$1:$Q$99,10,0),0)</f>
        <v>0</v>
      </c>
      <c r="DQ991" s="17">
        <f>VLOOKUP(DO991,'PAINEL E TARGET'!$S$10:$U$19,3,0)</f>
        <v>1.6</v>
      </c>
      <c r="DR991" s="16">
        <f t="shared" si="574"/>
        <v>0</v>
      </c>
      <c r="DS991" s="17">
        <f t="shared" si="560"/>
        <v>1.0129999999999999</v>
      </c>
      <c r="DT991" s="16">
        <f>IF(DS991&gt;=1,VLOOKUP(BO991,'PAINEL E TARGET'!$S$1:$W$8,5,0),0)</f>
        <v>165</v>
      </c>
      <c r="DU991" s="16">
        <f t="shared" si="575"/>
        <v>825</v>
      </c>
    </row>
    <row r="992" spans="2:125" x14ac:dyDescent="0.2">
      <c r="B992" s="44">
        <v>43541</v>
      </c>
      <c r="C992" s="65">
        <v>2081</v>
      </c>
      <c r="D992" s="66" t="s">
        <v>1007</v>
      </c>
      <c r="E992" s="65">
        <v>415</v>
      </c>
      <c r="F992" s="65" t="s">
        <v>1020</v>
      </c>
      <c r="G992" s="67">
        <v>921481.39443330269</v>
      </c>
      <c r="H992" s="67">
        <v>455677.3504655353</v>
      </c>
      <c r="I992" s="67">
        <v>570758.82000000007</v>
      </c>
      <c r="J992" s="68">
        <v>1.2525503394384068</v>
      </c>
      <c r="K992" s="67">
        <v>11101.925800000001</v>
      </c>
      <c r="L992" s="67">
        <v>444575.42466553522</v>
      </c>
      <c r="M992" s="67">
        <v>27650.52</v>
      </c>
      <c r="N992" s="67">
        <v>540609.30000000005</v>
      </c>
      <c r="O992" s="67">
        <v>921481.39443330269</v>
      </c>
      <c r="P992" s="67" t="s">
        <v>1082</v>
      </c>
      <c r="Q992" s="67" t="s">
        <v>1082</v>
      </c>
      <c r="R992" s="67">
        <v>0</v>
      </c>
      <c r="S992" s="67">
        <v>1918.3999999999999</v>
      </c>
      <c r="T992" s="68">
        <v>9.9966741716396385E-2</v>
      </c>
      <c r="U992" s="68">
        <v>0.10172621389983193</v>
      </c>
      <c r="V992" s="68">
        <v>1.0176005754836657</v>
      </c>
      <c r="W992" s="67">
        <v>45552.58</v>
      </c>
      <c r="X992" s="67">
        <v>57806.92</v>
      </c>
      <c r="Y992" s="68">
        <v>1.26901527860771</v>
      </c>
      <c r="Z992" s="68">
        <v>7.9691913506125769E-2</v>
      </c>
      <c r="AA992" s="68">
        <v>0.13283518796032417</v>
      </c>
      <c r="AB992" s="68">
        <v>1.6668590590450985</v>
      </c>
      <c r="AC992" s="67">
        <v>36313.799999999996</v>
      </c>
      <c r="AD992" s="67">
        <v>75484.899999999994</v>
      </c>
      <c r="AE992" s="68">
        <v>2.0786835858544137</v>
      </c>
      <c r="AF992" s="43">
        <v>80</v>
      </c>
      <c r="AG992" s="43">
        <v>82</v>
      </c>
      <c r="AH992" s="43">
        <v>51</v>
      </c>
      <c r="AI992" s="43">
        <v>93</v>
      </c>
      <c r="AJ992" s="67">
        <v>24133.499999999996</v>
      </c>
      <c r="AK992" s="67">
        <v>25784</v>
      </c>
      <c r="AL992" s="68">
        <v>1.068390411668428</v>
      </c>
      <c r="AM992" s="67">
        <v>8124.77</v>
      </c>
      <c r="AN992" s="67">
        <v>5664.71</v>
      </c>
      <c r="AO992" s="68">
        <v>0.69721481346548886</v>
      </c>
      <c r="AP992" s="67">
        <v>4196.3899999999994</v>
      </c>
      <c r="AQ992" s="67">
        <v>1511.94</v>
      </c>
      <c r="AR992" s="68">
        <v>0.3602953967576894</v>
      </c>
      <c r="AS992" s="67">
        <v>9097.9199999999983</v>
      </c>
      <c r="AT992" s="67">
        <v>24846.27</v>
      </c>
      <c r="AU992" s="68">
        <v>2.7309835654743067</v>
      </c>
      <c r="AV992" s="43">
        <v>708.34999999999991</v>
      </c>
      <c r="AW992" s="43">
        <v>484.90000000000003</v>
      </c>
      <c r="AX992" s="69">
        <v>0.68454859885649766</v>
      </c>
      <c r="AY992" s="43">
        <v>11101.925800000001</v>
      </c>
      <c r="AZ992" s="43">
        <v>27650.519999999997</v>
      </c>
      <c r="BA992" s="43">
        <v>20587.764092813824</v>
      </c>
      <c r="BB992" s="43">
        <v>24306.37</v>
      </c>
      <c r="BC992" s="43">
        <v>23531.000000000004</v>
      </c>
      <c r="BD992" s="43">
        <v>41579.960453480046</v>
      </c>
      <c r="BE992" s="43">
        <v>92572.750000000029</v>
      </c>
      <c r="BF992" s="43">
        <v>73797.47</v>
      </c>
      <c r="BG992" s="43">
        <v>1432.2099999999998</v>
      </c>
      <c r="BH992" s="43">
        <v>30</v>
      </c>
      <c r="BI992" s="44">
        <v>43173</v>
      </c>
      <c r="BJ992" s="44">
        <v>43541</v>
      </c>
      <c r="BK992" s="44">
        <v>43172</v>
      </c>
      <c r="BL992" s="43">
        <f t="shared" si="561"/>
        <v>572677.22000000009</v>
      </c>
      <c r="BM992" s="43">
        <f t="shared" si="562"/>
        <v>570178.22000000009</v>
      </c>
      <c r="BN992" s="32"/>
      <c r="BO992" s="16" t="str">
        <f>IFERROR(VLOOKUP($C992,'PORTE LOJA'!A:B,2,0),"PORTE 1")</f>
        <v>PORTE 2</v>
      </c>
      <c r="BP992" s="16">
        <f>VLOOKUP(BO992,'PAINEL E TARGET'!$S$1:$W$8,3,0)</f>
        <v>1875</v>
      </c>
      <c r="BQ992" s="16">
        <f t="shared" si="540"/>
        <v>1</v>
      </c>
      <c r="BR992" s="16">
        <f t="shared" si="541"/>
        <v>1</v>
      </c>
      <c r="BS992" s="16">
        <f t="shared" si="542"/>
        <v>1</v>
      </c>
      <c r="BT992" s="16">
        <f t="shared" si="543"/>
        <v>1</v>
      </c>
      <c r="BU992" s="16">
        <f t="shared" si="544"/>
        <v>1</v>
      </c>
      <c r="BV992" s="16">
        <f t="shared" si="545"/>
        <v>1</v>
      </c>
      <c r="BW992" s="17" t="str">
        <f t="shared" si="563"/>
        <v>111111</v>
      </c>
      <c r="BX992" s="32"/>
      <c r="BY992" s="17">
        <f t="shared" si="546"/>
        <v>1.2569999999999999</v>
      </c>
      <c r="BZ992" s="17">
        <f t="shared" si="547"/>
        <v>1.2509999999999999</v>
      </c>
      <c r="CA992" s="17" t="str">
        <f t="shared" si="564"/>
        <v>Com Retira</v>
      </c>
      <c r="CB992" s="17">
        <f t="shared" si="565"/>
        <v>1.2569999999999999</v>
      </c>
      <c r="CC992" s="33" t="str">
        <f>IF(CB992&gt;='PAINEL E TARGET'!$T$11,'PAINEL E TARGET'!$S$11,
IF(CB992&gt;='PAINEL E TARGET'!$T$12,'PAINEL E TARGET'!$S$12,
IF(CB992&gt;='PAINEL E TARGET'!$T$13,'PAINEL E TARGET'!$S$13,
IF(CB992&gt;='PAINEL E TARGET'!$T$14,'PAINEL E TARGET'!$S$14,
IF(CB992&gt;='PAINEL E TARGET'!$T$15,'PAINEL E TARGET'!$S$15,
IF(CB992&gt;='PAINEL E TARGET'!$T$16,'PAINEL E TARGET'!$S$16,
IF(CB992&gt;='PAINEL E TARGET'!$T$17,'PAINEL E TARGET'!$S$17,
IF(CB992&gt;='PAINEL E TARGET'!$T$18,'PAINEL E TARGET'!$S$18,'PAINEL E TARGET'!$S$19))))))))</f>
        <v>7. Fx de 125% a 129,9%</v>
      </c>
      <c r="CD992" s="17">
        <f>IFERROR(VLOOKUP($BW992,'PAINEL E TARGET'!$G$1:$Q$99,4,0),0)</f>
        <v>0.25</v>
      </c>
      <c r="CE992" s="17">
        <f>VLOOKUP(CC992,'PAINEL E TARGET'!$S$10:$U$19,3,0)</f>
        <v>1.5</v>
      </c>
      <c r="CF992" s="16">
        <f t="shared" si="566"/>
        <v>703.125</v>
      </c>
      <c r="CG992" s="17">
        <f t="shared" si="548"/>
        <v>1.0680000000000001</v>
      </c>
      <c r="CH992" s="17">
        <f t="shared" si="549"/>
        <v>0.69699999999999995</v>
      </c>
      <c r="CI992" s="17">
        <f t="shared" si="550"/>
        <v>0.36</v>
      </c>
      <c r="CJ992" s="17">
        <f t="shared" si="551"/>
        <v>2.7309999999999999</v>
      </c>
      <c r="CK992" s="17">
        <f t="shared" si="552"/>
        <v>0.68500000000000005</v>
      </c>
      <c r="CL992" s="17">
        <f t="shared" si="553"/>
        <v>1.2689999999999999</v>
      </c>
      <c r="CM992" s="16">
        <f t="shared" si="554"/>
        <v>2</v>
      </c>
      <c r="CN992" s="17" t="str">
        <f t="shared" si="567"/>
        <v>não ok</v>
      </c>
      <c r="CO992" s="17">
        <f t="shared" si="568"/>
        <v>0</v>
      </c>
      <c r="CP992" s="33" t="str">
        <f>IF(CO992&gt;='PAINEL E TARGET'!$T$11,'PAINEL E TARGET'!$S$11,
IF(CO992&gt;='PAINEL E TARGET'!$T$12,'PAINEL E TARGET'!$S$12,
IF(CO992&gt;='PAINEL E TARGET'!$T$13,'PAINEL E TARGET'!$S$13,
IF(CO992&gt;='PAINEL E TARGET'!$T$14,'PAINEL E TARGET'!$S$14,
IF(CO992&gt;='PAINEL E TARGET'!$T$15,'PAINEL E TARGET'!$S$15,
IF(CO992&gt;='PAINEL E TARGET'!$T$16,'PAINEL E TARGET'!$S$16,
IF(CO992&gt;='PAINEL E TARGET'!$T$17,'PAINEL E TARGET'!$S$17,
IF(CO992&gt;='PAINEL E TARGET'!$T$18,'PAINEL E TARGET'!$S$18,'PAINEL E TARGET'!$S$19))))))))</f>
        <v>Não elegível</v>
      </c>
      <c r="CQ992" s="17">
        <f>IFERROR(VLOOKUP($BW992,'PAINEL E TARGET'!$G$1:$Q$99,5,0),0)</f>
        <v>0.25</v>
      </c>
      <c r="CR992" s="17">
        <f>VLOOKUP(CP992,'PAINEL E TARGET'!$S$10:$U$19,3,0)</f>
        <v>0</v>
      </c>
      <c r="CS992" s="16">
        <f t="shared" si="569"/>
        <v>0</v>
      </c>
      <c r="CT992" s="17">
        <f t="shared" si="555"/>
        <v>2.0790000000000002</v>
      </c>
      <c r="CU992" s="33" t="str">
        <f>IF(CT992&gt;='PAINEL E TARGET'!$T$11,'PAINEL E TARGET'!$S$11,
IF(CT992&gt;='PAINEL E TARGET'!$T$12,'PAINEL E TARGET'!$S$12,
IF(CT992&gt;='PAINEL E TARGET'!$T$13,'PAINEL E TARGET'!$S$13,
IF(CT992&gt;='PAINEL E TARGET'!$T$14,'PAINEL E TARGET'!$S$14,
IF(CT992&gt;='PAINEL E TARGET'!$T$15,'PAINEL E TARGET'!$S$15,
IF(CT992&gt;='PAINEL E TARGET'!$T$16,'PAINEL E TARGET'!$S$16,
IF(CT992&gt;='PAINEL E TARGET'!$T$17,'PAINEL E TARGET'!$S$17,
IF(CT992&gt;='PAINEL E TARGET'!$T$18,'PAINEL E TARGET'!$S$18,'PAINEL E TARGET'!$S$19))))))))</f>
        <v>8. Fx de 130% ou mais</v>
      </c>
      <c r="CV992" s="17">
        <f>IFERROR(VLOOKUP($BW992,'PAINEL E TARGET'!$G$1:$Q$99,6,0),0)</f>
        <v>0.2</v>
      </c>
      <c r="CW992" s="17">
        <f>VLOOKUP(CU992,'PAINEL E TARGET'!$S$10:$U$19,3,0)</f>
        <v>1.6</v>
      </c>
      <c r="CX992" s="16">
        <f t="shared" si="570"/>
        <v>600.00000000000011</v>
      </c>
      <c r="CY992" s="17">
        <f t="shared" si="556"/>
        <v>2.4910000000000001</v>
      </c>
      <c r="CZ992" s="33" t="str">
        <f>IF(CY992&gt;='PAINEL E TARGET'!$T$11,'PAINEL E TARGET'!$S$11,
IF(CY992&gt;='PAINEL E TARGET'!$T$12,'PAINEL E TARGET'!$S$12,
IF(CY992&gt;='PAINEL E TARGET'!$T$13,'PAINEL E TARGET'!$S$13,
IF(CY992&gt;='PAINEL E TARGET'!$T$14,'PAINEL E TARGET'!$S$14,
IF(CY992&gt;='PAINEL E TARGET'!$T$15,'PAINEL E TARGET'!$S$15,
IF(CY992&gt;='PAINEL E TARGET'!$T$16,'PAINEL E TARGET'!$S$16,
IF(CY992&gt;='PAINEL E TARGET'!$T$17,'PAINEL E TARGET'!$S$17,
IF(CY992&gt;='PAINEL E TARGET'!$T$18,'PAINEL E TARGET'!$S$18,'PAINEL E TARGET'!$S$19))))))))</f>
        <v>8. Fx de 130% ou mais</v>
      </c>
      <c r="DA992" s="17">
        <f>IFERROR(VLOOKUP($BW992,'PAINEL E TARGET'!$G$1:$Q$99,7,0),0)</f>
        <v>0.15</v>
      </c>
      <c r="DB992" s="17">
        <f>VLOOKUP(CZ992,'PAINEL E TARGET'!$S$10:$U$19,3,0)</f>
        <v>1.6</v>
      </c>
      <c r="DC992" s="16">
        <f t="shared" si="571"/>
        <v>450</v>
      </c>
      <c r="DD992" s="17">
        <f t="shared" si="557"/>
        <v>1.181</v>
      </c>
      <c r="DE992" s="33" t="str">
        <f>IF(DD992&gt;='PAINEL E TARGET'!$T$11,'PAINEL E TARGET'!$S$11,
IF(DD992&gt;='PAINEL E TARGET'!$T$12,'PAINEL E TARGET'!$S$12,
IF(DD992&gt;='PAINEL E TARGET'!$T$13,'PAINEL E TARGET'!$S$13,
IF(DD992&gt;='PAINEL E TARGET'!$T$14,'PAINEL E TARGET'!$S$14,
IF(DD992&gt;='PAINEL E TARGET'!$T$15,'PAINEL E TARGET'!$S$15,
IF(DD992&gt;='PAINEL E TARGET'!$T$16,'PAINEL E TARGET'!$S$16,
IF(DD992&gt;='PAINEL E TARGET'!$T$17,'PAINEL E TARGET'!$S$17,
IF(DD992&gt;='PAINEL E TARGET'!$T$18,'PAINEL E TARGET'!$S$18,'PAINEL E TARGET'!$S$19))))))))</f>
        <v>5. Fx de 115% a 119,9%</v>
      </c>
      <c r="DF992" s="17">
        <f>IFERROR(VLOOKUP($BW992,'PAINEL E TARGET'!$G$1:$Q$99,8,0),0)</f>
        <v>0.1</v>
      </c>
      <c r="DG992" s="17">
        <f>VLOOKUP(DE992,'PAINEL E TARGET'!$S$10:$U$19,3,0)</f>
        <v>1.3</v>
      </c>
      <c r="DH992" s="16">
        <f t="shared" si="572"/>
        <v>243.75</v>
      </c>
      <c r="DI992" s="17">
        <f t="shared" si="558"/>
        <v>1.8240000000000001</v>
      </c>
      <c r="DJ992" s="33" t="str">
        <f>IF(DI992&gt;='PAINEL E TARGET'!$T$11,'PAINEL E TARGET'!$S$11,
IF(DI992&gt;='PAINEL E TARGET'!$T$12,'PAINEL E TARGET'!$S$12,
IF(DI992&gt;='PAINEL E TARGET'!$T$13,'PAINEL E TARGET'!$S$13,
IF(DI992&gt;='PAINEL E TARGET'!$T$14,'PAINEL E TARGET'!$S$14,
IF(DI992&gt;='PAINEL E TARGET'!$T$15,'PAINEL E TARGET'!$S$15,
IF(DI992&gt;='PAINEL E TARGET'!$T$16,'PAINEL E TARGET'!$S$16,
IF(DI992&gt;='PAINEL E TARGET'!$T$17,'PAINEL E TARGET'!$S$17,
IF(DI992&gt;='PAINEL E TARGET'!$T$18,'PAINEL E TARGET'!$S$18,'PAINEL E TARGET'!$S$19))))))))</f>
        <v>8. Fx de 130% ou mais</v>
      </c>
      <c r="DK992" s="17">
        <f>IFERROR(VLOOKUP($BW992,'PAINEL E TARGET'!$G$1:$Q$99,9,0),0)</f>
        <v>0.05</v>
      </c>
      <c r="DL992" s="17">
        <f>VLOOKUP(DJ992,'PAINEL E TARGET'!$S$10:$U$19,3,0)</f>
        <v>1.6</v>
      </c>
      <c r="DM992" s="16">
        <f t="shared" si="573"/>
        <v>150.00000000000003</v>
      </c>
      <c r="DN992" s="17">
        <f t="shared" si="559"/>
        <v>0.68500000000000005</v>
      </c>
      <c r="DO992" s="33" t="str">
        <f>IF(DN992&gt;='PAINEL E TARGET'!$T$11,'PAINEL E TARGET'!$S$11,
IF(DN992&gt;='PAINEL E TARGET'!$T$12,'PAINEL E TARGET'!$S$12,
IF(DN992&gt;='PAINEL E TARGET'!$T$13,'PAINEL E TARGET'!$S$13,
IF(DN992&gt;='PAINEL E TARGET'!$T$14,'PAINEL E TARGET'!$S$14,
IF(DN992&gt;='PAINEL E TARGET'!$T$15,'PAINEL E TARGET'!$S$15,
IF(DN992&gt;='PAINEL E TARGET'!$T$16,'PAINEL E TARGET'!$S$16,
IF(DN992&gt;='PAINEL E TARGET'!$T$17,'PAINEL E TARGET'!$S$17,
IF(DN992&gt;='PAINEL E TARGET'!$T$18,'PAINEL E TARGET'!$S$18,'PAINEL E TARGET'!$S$19))))))))</f>
        <v>Não elegível</v>
      </c>
      <c r="DP992" s="17">
        <f>IFERROR(VLOOKUP($BW992,'PAINEL E TARGET'!$G$1:$Q$99,10,0),0)</f>
        <v>0</v>
      </c>
      <c r="DQ992" s="17">
        <f>VLOOKUP(DO992,'PAINEL E TARGET'!$S$10:$U$19,3,0)</f>
        <v>0</v>
      </c>
      <c r="DR992" s="16">
        <f t="shared" si="574"/>
        <v>0</v>
      </c>
      <c r="DS992" s="17">
        <f t="shared" si="560"/>
        <v>1.0249999999999999</v>
      </c>
      <c r="DT992" s="16">
        <f>IF(DS992&gt;=1,VLOOKUP(BO992,'PAINEL E TARGET'!$S$1:$W$8,5,0),0)</f>
        <v>190</v>
      </c>
      <c r="DU992" s="16">
        <f t="shared" si="575"/>
        <v>2336.875</v>
      </c>
    </row>
    <row r="993" spans="2:125" x14ac:dyDescent="0.2">
      <c r="B993" s="44">
        <v>43541</v>
      </c>
      <c r="C993" s="65">
        <v>2082</v>
      </c>
      <c r="D993" s="66" t="s">
        <v>1008</v>
      </c>
      <c r="E993" s="65">
        <v>116</v>
      </c>
      <c r="F993" s="65" t="s">
        <v>1018</v>
      </c>
      <c r="G993" s="67">
        <v>438827.88833579549</v>
      </c>
      <c r="H993" s="67">
        <v>247247.43353877711</v>
      </c>
      <c r="I993" s="67">
        <v>244982.61</v>
      </c>
      <c r="J993" s="68">
        <v>0.99083985015997378</v>
      </c>
      <c r="K993" s="67">
        <v>17042.213940856571</v>
      </c>
      <c r="L993" s="67">
        <v>230205.21959792051</v>
      </c>
      <c r="M993" s="67">
        <v>19112</v>
      </c>
      <c r="N993" s="67">
        <v>224981.71000000002</v>
      </c>
      <c r="O993" s="67">
        <v>438827.88833579549</v>
      </c>
      <c r="P993" s="67" t="s">
        <v>1082</v>
      </c>
      <c r="Q993" s="67" t="s">
        <v>1082</v>
      </c>
      <c r="R993" s="67">
        <v>0</v>
      </c>
      <c r="S993" s="67">
        <v>0</v>
      </c>
      <c r="T993" s="68">
        <v>8.795707073169387E-2</v>
      </c>
      <c r="U993" s="68">
        <v>0.1095746383632745</v>
      </c>
      <c r="V993" s="68">
        <v>1.2457740742358658</v>
      </c>
      <c r="W993" s="67">
        <v>21747.159999999996</v>
      </c>
      <c r="X993" s="67">
        <v>26746.48</v>
      </c>
      <c r="Y993" s="68">
        <v>1.2298838101158958</v>
      </c>
      <c r="Z993" s="68">
        <v>0.12538403151973657</v>
      </c>
      <c r="AA993" s="68">
        <v>0.18576361512961564</v>
      </c>
      <c r="AB993" s="68">
        <v>1.4815572037207529</v>
      </c>
      <c r="AC993" s="67">
        <v>31000.880000000005</v>
      </c>
      <c r="AD993" s="67">
        <v>45343.73000000001</v>
      </c>
      <c r="AE993" s="68">
        <v>1.4626594470866634</v>
      </c>
      <c r="AF993" s="43">
        <v>80</v>
      </c>
      <c r="AG993" s="43">
        <v>65</v>
      </c>
      <c r="AH993" s="43">
        <v>14</v>
      </c>
      <c r="AI993" s="43">
        <v>24</v>
      </c>
      <c r="AJ993" s="67">
        <v>9949.85</v>
      </c>
      <c r="AK993" s="67">
        <v>11672.5</v>
      </c>
      <c r="AL993" s="68">
        <v>1.1731332633155274</v>
      </c>
      <c r="AM993" s="67">
        <v>3452.0700000000006</v>
      </c>
      <c r="AN993" s="67">
        <v>2806.3999999999996</v>
      </c>
      <c r="AO993" s="68">
        <v>0.81296149846324062</v>
      </c>
      <c r="AP993" s="67">
        <v>2202.46</v>
      </c>
      <c r="AQ993" s="67">
        <v>1861.92</v>
      </c>
      <c r="AR993" s="68">
        <v>0.84538198196562031</v>
      </c>
      <c r="AS993" s="67">
        <v>6142.78</v>
      </c>
      <c r="AT993" s="67">
        <v>10405.66</v>
      </c>
      <c r="AU993" s="68">
        <v>1.6939659242232346</v>
      </c>
      <c r="AV993" s="43">
        <v>431.8</v>
      </c>
      <c r="AW993" s="43">
        <v>349.93</v>
      </c>
      <c r="AX993" s="69">
        <v>0.81039833256137095</v>
      </c>
      <c r="AY993" s="43">
        <v>17042.213940856571</v>
      </c>
      <c r="AZ993" s="43">
        <v>19112</v>
      </c>
      <c r="BA993" s="43">
        <v>16749.707967757517</v>
      </c>
      <c r="BB993" s="43">
        <v>18314.95</v>
      </c>
      <c r="BC993" s="43">
        <v>31825</v>
      </c>
      <c r="BD993" s="43">
        <v>29713.80814208572</v>
      </c>
      <c r="BE993" s="43">
        <v>38853.599999999999</v>
      </c>
      <c r="BF993" s="43">
        <v>55386.360000000015</v>
      </c>
      <c r="BG993" s="43">
        <v>767.30000000000018</v>
      </c>
      <c r="BH993" s="43">
        <v>35</v>
      </c>
      <c r="BI993" s="44">
        <v>43173</v>
      </c>
      <c r="BJ993" s="44">
        <v>43541</v>
      </c>
      <c r="BK993" s="44">
        <v>43172</v>
      </c>
      <c r="BL993" s="43">
        <f t="shared" si="561"/>
        <v>244982.61</v>
      </c>
      <c r="BM993" s="43">
        <f t="shared" si="562"/>
        <v>244093.71000000002</v>
      </c>
      <c r="BN993" s="32"/>
      <c r="BO993" s="16" t="str">
        <f>IFERROR(VLOOKUP($C993,'PORTE LOJA'!A:B,2,0),"PORTE 1")</f>
        <v>PORTE 1</v>
      </c>
      <c r="BP993" s="16">
        <f>VLOOKUP(BO993,'PAINEL E TARGET'!$S$1:$W$8,3,0)</f>
        <v>1650</v>
      </c>
      <c r="BQ993" s="16">
        <f t="shared" si="540"/>
        <v>1</v>
      </c>
      <c r="BR993" s="16">
        <f t="shared" si="541"/>
        <v>1</v>
      </c>
      <c r="BS993" s="16">
        <f t="shared" si="542"/>
        <v>1</v>
      </c>
      <c r="BT993" s="16">
        <f t="shared" si="543"/>
        <v>1</v>
      </c>
      <c r="BU993" s="16">
        <f t="shared" si="544"/>
        <v>1</v>
      </c>
      <c r="BV993" s="16">
        <f t="shared" si="545"/>
        <v>1</v>
      </c>
      <c r="BW993" s="17" t="str">
        <f t="shared" si="563"/>
        <v>111111</v>
      </c>
      <c r="BX993" s="32"/>
      <c r="BY993" s="17">
        <f t="shared" si="546"/>
        <v>0.99099999999999999</v>
      </c>
      <c r="BZ993" s="17">
        <f t="shared" si="547"/>
        <v>0.98699999999999999</v>
      </c>
      <c r="CA993" s="17" t="str">
        <f t="shared" si="564"/>
        <v>Com Retira</v>
      </c>
      <c r="CB993" s="17">
        <f t="shared" si="565"/>
        <v>0.99099999999999999</v>
      </c>
      <c r="CC993" s="33" t="str">
        <f>IF(CB993&gt;='PAINEL E TARGET'!$T$11,'PAINEL E TARGET'!$S$11,
IF(CB993&gt;='PAINEL E TARGET'!$T$12,'PAINEL E TARGET'!$S$12,
IF(CB993&gt;='PAINEL E TARGET'!$T$13,'PAINEL E TARGET'!$S$13,
IF(CB993&gt;='PAINEL E TARGET'!$T$14,'PAINEL E TARGET'!$S$14,
IF(CB993&gt;='PAINEL E TARGET'!$T$15,'PAINEL E TARGET'!$S$15,
IF(CB993&gt;='PAINEL E TARGET'!$T$16,'PAINEL E TARGET'!$S$16,
IF(CB993&gt;='PAINEL E TARGET'!$T$17,'PAINEL E TARGET'!$S$17,
IF(CB993&gt;='PAINEL E TARGET'!$T$18,'PAINEL E TARGET'!$S$18,'PAINEL E TARGET'!$S$19))))))))</f>
        <v>1. Fx de 90% a 99,9%</v>
      </c>
      <c r="CD993" s="17">
        <f>IFERROR(VLOOKUP($BW993,'PAINEL E TARGET'!$G$1:$Q$99,4,0),0)</f>
        <v>0.25</v>
      </c>
      <c r="CE993" s="17">
        <f>VLOOKUP(CC993,'PAINEL E TARGET'!$S$10:$U$19,3,0)</f>
        <v>0.5</v>
      </c>
      <c r="CF993" s="16">
        <f t="shared" si="566"/>
        <v>206.25</v>
      </c>
      <c r="CG993" s="17">
        <f t="shared" si="548"/>
        <v>1.173</v>
      </c>
      <c r="CH993" s="17">
        <f t="shared" si="549"/>
        <v>0.81299999999999994</v>
      </c>
      <c r="CI993" s="17">
        <f t="shared" si="550"/>
        <v>0.84499999999999997</v>
      </c>
      <c r="CJ993" s="17">
        <f t="shared" si="551"/>
        <v>1.694</v>
      </c>
      <c r="CK993" s="17">
        <f t="shared" si="552"/>
        <v>0.81</v>
      </c>
      <c r="CL993" s="17">
        <f t="shared" si="553"/>
        <v>1.23</v>
      </c>
      <c r="CM993" s="16">
        <f t="shared" si="554"/>
        <v>5</v>
      </c>
      <c r="CN993" s="17" t="str">
        <f t="shared" si="567"/>
        <v>ok</v>
      </c>
      <c r="CO993" s="17">
        <f t="shared" si="568"/>
        <v>1.23</v>
      </c>
      <c r="CP993" s="33" t="str">
        <f>IF(CO993&gt;='PAINEL E TARGET'!$T$11,'PAINEL E TARGET'!$S$11,
IF(CO993&gt;='PAINEL E TARGET'!$T$12,'PAINEL E TARGET'!$S$12,
IF(CO993&gt;='PAINEL E TARGET'!$T$13,'PAINEL E TARGET'!$S$13,
IF(CO993&gt;='PAINEL E TARGET'!$T$14,'PAINEL E TARGET'!$S$14,
IF(CO993&gt;='PAINEL E TARGET'!$T$15,'PAINEL E TARGET'!$S$15,
IF(CO993&gt;='PAINEL E TARGET'!$T$16,'PAINEL E TARGET'!$S$16,
IF(CO993&gt;='PAINEL E TARGET'!$T$17,'PAINEL E TARGET'!$S$17,
IF(CO993&gt;='PAINEL E TARGET'!$T$18,'PAINEL E TARGET'!$S$18,'PAINEL E TARGET'!$S$19))))))))</f>
        <v>6. Fx de 120% a 124,9%</v>
      </c>
      <c r="CQ993" s="17">
        <f>IFERROR(VLOOKUP($BW993,'PAINEL E TARGET'!$G$1:$Q$99,5,0),0)</f>
        <v>0.25</v>
      </c>
      <c r="CR993" s="17">
        <f>VLOOKUP(CP993,'PAINEL E TARGET'!$S$10:$U$19,3,0)</f>
        <v>1.4</v>
      </c>
      <c r="CS993" s="16">
        <f t="shared" si="569"/>
        <v>577.5</v>
      </c>
      <c r="CT993" s="17">
        <f t="shared" si="555"/>
        <v>1.4630000000000001</v>
      </c>
      <c r="CU993" s="33" t="str">
        <f>IF(CT993&gt;='PAINEL E TARGET'!$T$11,'PAINEL E TARGET'!$S$11,
IF(CT993&gt;='PAINEL E TARGET'!$T$12,'PAINEL E TARGET'!$S$12,
IF(CT993&gt;='PAINEL E TARGET'!$T$13,'PAINEL E TARGET'!$S$13,
IF(CT993&gt;='PAINEL E TARGET'!$T$14,'PAINEL E TARGET'!$S$14,
IF(CT993&gt;='PAINEL E TARGET'!$T$15,'PAINEL E TARGET'!$S$15,
IF(CT993&gt;='PAINEL E TARGET'!$T$16,'PAINEL E TARGET'!$S$16,
IF(CT993&gt;='PAINEL E TARGET'!$T$17,'PAINEL E TARGET'!$S$17,
IF(CT993&gt;='PAINEL E TARGET'!$T$18,'PAINEL E TARGET'!$S$18,'PAINEL E TARGET'!$S$19))))))))</f>
        <v>8. Fx de 130% ou mais</v>
      </c>
      <c r="CV993" s="17">
        <f>IFERROR(VLOOKUP($BW993,'PAINEL E TARGET'!$G$1:$Q$99,6,0),0)</f>
        <v>0.2</v>
      </c>
      <c r="CW993" s="17">
        <f>VLOOKUP(CU993,'PAINEL E TARGET'!$S$10:$U$19,3,0)</f>
        <v>1.6</v>
      </c>
      <c r="CX993" s="16">
        <f t="shared" si="570"/>
        <v>528.00000000000011</v>
      </c>
      <c r="CY993" s="17">
        <f t="shared" si="556"/>
        <v>1.121</v>
      </c>
      <c r="CZ993" s="33" t="str">
        <f>IF(CY993&gt;='PAINEL E TARGET'!$T$11,'PAINEL E TARGET'!$S$11,
IF(CY993&gt;='PAINEL E TARGET'!$T$12,'PAINEL E TARGET'!$S$12,
IF(CY993&gt;='PAINEL E TARGET'!$T$13,'PAINEL E TARGET'!$S$13,
IF(CY993&gt;='PAINEL E TARGET'!$T$14,'PAINEL E TARGET'!$S$14,
IF(CY993&gt;='PAINEL E TARGET'!$T$15,'PAINEL E TARGET'!$S$15,
IF(CY993&gt;='PAINEL E TARGET'!$T$16,'PAINEL E TARGET'!$S$16,
IF(CY993&gt;='PAINEL E TARGET'!$T$17,'PAINEL E TARGET'!$S$17,
IF(CY993&gt;='PAINEL E TARGET'!$T$18,'PAINEL E TARGET'!$S$18,'PAINEL E TARGET'!$S$19))))))))</f>
        <v>4. Fx de 110% a 114,9%</v>
      </c>
      <c r="DA993" s="17">
        <f>IFERROR(VLOOKUP($BW993,'PAINEL E TARGET'!$G$1:$Q$99,7,0),0)</f>
        <v>0.15</v>
      </c>
      <c r="DB993" s="17">
        <f>VLOOKUP(CZ993,'PAINEL E TARGET'!$S$10:$U$19,3,0)</f>
        <v>1.2</v>
      </c>
      <c r="DC993" s="16">
        <f t="shared" si="571"/>
        <v>297</v>
      </c>
      <c r="DD993" s="17">
        <f t="shared" si="557"/>
        <v>1.093</v>
      </c>
      <c r="DE993" s="33" t="str">
        <f>IF(DD993&gt;='PAINEL E TARGET'!$T$11,'PAINEL E TARGET'!$S$11,
IF(DD993&gt;='PAINEL E TARGET'!$T$12,'PAINEL E TARGET'!$S$12,
IF(DD993&gt;='PAINEL E TARGET'!$T$13,'PAINEL E TARGET'!$S$13,
IF(DD993&gt;='PAINEL E TARGET'!$T$14,'PAINEL E TARGET'!$S$14,
IF(DD993&gt;='PAINEL E TARGET'!$T$15,'PAINEL E TARGET'!$S$15,
IF(DD993&gt;='PAINEL E TARGET'!$T$16,'PAINEL E TARGET'!$S$16,
IF(DD993&gt;='PAINEL E TARGET'!$T$17,'PAINEL E TARGET'!$S$17,
IF(DD993&gt;='PAINEL E TARGET'!$T$18,'PAINEL E TARGET'!$S$18,'PAINEL E TARGET'!$S$19))))))))</f>
        <v>3. Fx de 105% a 109,9%</v>
      </c>
      <c r="DF993" s="17">
        <f>IFERROR(VLOOKUP($BW993,'PAINEL E TARGET'!$G$1:$Q$99,8,0),0)</f>
        <v>0.1</v>
      </c>
      <c r="DG993" s="17">
        <f>VLOOKUP(DE993,'PAINEL E TARGET'!$S$10:$U$19,3,0)</f>
        <v>1.1000000000000001</v>
      </c>
      <c r="DH993" s="16">
        <f t="shared" si="572"/>
        <v>181.50000000000003</v>
      </c>
      <c r="DI993" s="17">
        <f t="shared" si="558"/>
        <v>1.714</v>
      </c>
      <c r="DJ993" s="33" t="str">
        <f>IF(DI993&gt;='PAINEL E TARGET'!$T$11,'PAINEL E TARGET'!$S$11,
IF(DI993&gt;='PAINEL E TARGET'!$T$12,'PAINEL E TARGET'!$S$12,
IF(DI993&gt;='PAINEL E TARGET'!$T$13,'PAINEL E TARGET'!$S$13,
IF(DI993&gt;='PAINEL E TARGET'!$T$14,'PAINEL E TARGET'!$S$14,
IF(DI993&gt;='PAINEL E TARGET'!$T$15,'PAINEL E TARGET'!$S$15,
IF(DI993&gt;='PAINEL E TARGET'!$T$16,'PAINEL E TARGET'!$S$16,
IF(DI993&gt;='PAINEL E TARGET'!$T$17,'PAINEL E TARGET'!$S$17,
IF(DI993&gt;='PAINEL E TARGET'!$T$18,'PAINEL E TARGET'!$S$18,'PAINEL E TARGET'!$S$19))))))))</f>
        <v>8. Fx de 130% ou mais</v>
      </c>
      <c r="DK993" s="17">
        <f>IFERROR(VLOOKUP($BW993,'PAINEL E TARGET'!$G$1:$Q$99,9,0),0)</f>
        <v>0.05</v>
      </c>
      <c r="DL993" s="17">
        <f>VLOOKUP(DJ993,'PAINEL E TARGET'!$S$10:$U$19,3,0)</f>
        <v>1.6</v>
      </c>
      <c r="DM993" s="16">
        <f t="shared" si="573"/>
        <v>132.00000000000003</v>
      </c>
      <c r="DN993" s="17">
        <f t="shared" si="559"/>
        <v>0.81</v>
      </c>
      <c r="DO993" s="33" t="str">
        <f>IF(DN993&gt;='PAINEL E TARGET'!$T$11,'PAINEL E TARGET'!$S$11,
IF(DN993&gt;='PAINEL E TARGET'!$T$12,'PAINEL E TARGET'!$S$12,
IF(DN993&gt;='PAINEL E TARGET'!$T$13,'PAINEL E TARGET'!$S$13,
IF(DN993&gt;='PAINEL E TARGET'!$T$14,'PAINEL E TARGET'!$S$14,
IF(DN993&gt;='PAINEL E TARGET'!$T$15,'PAINEL E TARGET'!$S$15,
IF(DN993&gt;='PAINEL E TARGET'!$T$16,'PAINEL E TARGET'!$S$16,
IF(DN993&gt;='PAINEL E TARGET'!$T$17,'PAINEL E TARGET'!$S$17,
IF(DN993&gt;='PAINEL E TARGET'!$T$18,'PAINEL E TARGET'!$S$18,'PAINEL E TARGET'!$S$19))))))))</f>
        <v>Não elegível</v>
      </c>
      <c r="DP993" s="17">
        <f>IFERROR(VLOOKUP($BW993,'PAINEL E TARGET'!$G$1:$Q$99,10,0),0)</f>
        <v>0</v>
      </c>
      <c r="DQ993" s="17">
        <f>VLOOKUP(DO993,'PAINEL E TARGET'!$S$10:$U$19,3,0)</f>
        <v>0</v>
      </c>
      <c r="DR993" s="16">
        <f t="shared" si="574"/>
        <v>0</v>
      </c>
      <c r="DS993" s="17">
        <f t="shared" si="560"/>
        <v>0.81299999999999994</v>
      </c>
      <c r="DT993" s="16">
        <f>IF(DS993&gt;=1,VLOOKUP(BO993,'PAINEL E TARGET'!$S$1:$W$8,5,0),0)</f>
        <v>0</v>
      </c>
      <c r="DU993" s="16">
        <f t="shared" si="575"/>
        <v>1922.25</v>
      </c>
    </row>
    <row r="994" spans="2:125" x14ac:dyDescent="0.2">
      <c r="B994" s="44">
        <v>43541</v>
      </c>
      <c r="C994" s="65">
        <v>2083</v>
      </c>
      <c r="D994" s="66" t="s">
        <v>1022</v>
      </c>
      <c r="E994" s="65">
        <v>510</v>
      </c>
      <c r="F994" s="65" t="s">
        <v>944</v>
      </c>
      <c r="G994" s="67">
        <v>482378.75577866245</v>
      </c>
      <c r="H994" s="67">
        <v>278745.98110556486</v>
      </c>
      <c r="I994" s="67">
        <v>276562.76</v>
      </c>
      <c r="J994" s="68">
        <v>0.99216770373906116</v>
      </c>
      <c r="K994" s="67">
        <v>21572.71455266418</v>
      </c>
      <c r="L994" s="67">
        <v>257173.26655290084</v>
      </c>
      <c r="M994" s="67">
        <v>32529.05</v>
      </c>
      <c r="N994" s="67">
        <v>243843.81</v>
      </c>
      <c r="O994" s="67">
        <v>482378.75577866245</v>
      </c>
      <c r="P994" s="67" t="s">
        <v>1082</v>
      </c>
      <c r="Q994" s="67" t="s">
        <v>1082</v>
      </c>
      <c r="R994" s="67">
        <v>0</v>
      </c>
      <c r="S994" s="67">
        <v>0</v>
      </c>
      <c r="T994" s="68">
        <v>8.3579931475951566E-2</v>
      </c>
      <c r="U994" s="68">
        <v>9.2191505345351199E-2</v>
      </c>
      <c r="V994" s="68">
        <v>1.1030339905444579</v>
      </c>
      <c r="W994" s="67">
        <v>23297.57</v>
      </c>
      <c r="X994" s="67">
        <v>25479.229999999996</v>
      </c>
      <c r="Y994" s="68">
        <v>1.0936432426214406</v>
      </c>
      <c r="Z994" s="68">
        <v>9.6510629115803714E-2</v>
      </c>
      <c r="AA994" s="68">
        <v>0.17911357142665893</v>
      </c>
      <c r="AB994" s="68">
        <v>1.8558947658681142</v>
      </c>
      <c r="AC994" s="67">
        <v>26901.95</v>
      </c>
      <c r="AD994" s="67">
        <v>49502.130000000005</v>
      </c>
      <c r="AE994" s="68">
        <v>1.8400944912915236</v>
      </c>
      <c r="AF994" s="43">
        <v>80</v>
      </c>
      <c r="AG994" s="43">
        <v>0</v>
      </c>
      <c r="AH994" s="43">
        <v>13</v>
      </c>
      <c r="AI994" s="43">
        <v>27</v>
      </c>
      <c r="AJ994" s="67">
        <v>11971.94</v>
      </c>
      <c r="AK994" s="67">
        <v>12531</v>
      </c>
      <c r="AL994" s="68">
        <v>1.0466975277189829</v>
      </c>
      <c r="AM994" s="67">
        <v>763.36999999999989</v>
      </c>
      <c r="AN994" s="67">
        <v>2714.6000000000004</v>
      </c>
      <c r="AO994" s="68">
        <v>3.5560737257162329</v>
      </c>
      <c r="AP994" s="67">
        <v>735.16</v>
      </c>
      <c r="AQ994" s="67">
        <v>2011.91</v>
      </c>
      <c r="AR994" s="68">
        <v>2.7366967734914849</v>
      </c>
      <c r="AS994" s="67">
        <v>9827.0999999999985</v>
      </c>
      <c r="AT994" s="67">
        <v>8221.7200000000012</v>
      </c>
      <c r="AU994" s="68">
        <v>0.83663746171301834</v>
      </c>
      <c r="AV994" s="43">
        <v>0</v>
      </c>
      <c r="AW994" s="43">
        <v>199.96</v>
      </c>
      <c r="AX994" s="69">
        <v>0</v>
      </c>
      <c r="AY994" s="43">
        <v>21572.71455266418</v>
      </c>
      <c r="AZ994" s="43">
        <v>32529.05</v>
      </c>
      <c r="BA994" s="43">
        <v>17732.772191655447</v>
      </c>
      <c r="BB994" s="43">
        <v>20870.829999999994</v>
      </c>
      <c r="BC994" s="43">
        <v>38800</v>
      </c>
      <c r="BD994" s="43">
        <v>30691.275527920196</v>
      </c>
      <c r="BE994" s="43">
        <v>40558.270000000004</v>
      </c>
      <c r="BF994" s="43">
        <v>46833.08</v>
      </c>
      <c r="BG994" s="43">
        <v>0</v>
      </c>
      <c r="BH994" s="43">
        <v>30</v>
      </c>
      <c r="BI994" s="44">
        <v>43173</v>
      </c>
      <c r="BJ994" s="44">
        <v>43541</v>
      </c>
      <c r="BK994" s="44">
        <v>43172</v>
      </c>
      <c r="BL994" s="43">
        <f t="shared" si="561"/>
        <v>276562.76</v>
      </c>
      <c r="BM994" s="43">
        <f t="shared" si="562"/>
        <v>276372.86</v>
      </c>
      <c r="BN994" s="32"/>
      <c r="BO994" s="16" t="str">
        <f>IFERROR(VLOOKUP($C994,'PORTE LOJA'!A:B,2,0),"PORTE 1")</f>
        <v>PORTE 1</v>
      </c>
      <c r="BP994" s="16">
        <f>VLOOKUP(BO994,'PAINEL E TARGET'!$S$1:$W$8,3,0)</f>
        <v>1650</v>
      </c>
      <c r="BQ994" s="16">
        <f t="shared" si="540"/>
        <v>1</v>
      </c>
      <c r="BR994" s="16">
        <f t="shared" si="541"/>
        <v>1</v>
      </c>
      <c r="BS994" s="16">
        <f t="shared" si="542"/>
        <v>1</v>
      </c>
      <c r="BT994" s="16">
        <f t="shared" si="543"/>
        <v>1</v>
      </c>
      <c r="BU994" s="16">
        <f t="shared" si="544"/>
        <v>1</v>
      </c>
      <c r="BV994" s="16">
        <f t="shared" si="545"/>
        <v>1</v>
      </c>
      <c r="BW994" s="17" t="str">
        <f t="shared" si="563"/>
        <v>111111</v>
      </c>
      <c r="BX994" s="32"/>
      <c r="BY994" s="17">
        <f t="shared" si="546"/>
        <v>0.99199999999999999</v>
      </c>
      <c r="BZ994" s="17">
        <f t="shared" si="547"/>
        <v>0.99099999999999999</v>
      </c>
      <c r="CA994" s="17" t="str">
        <f t="shared" si="564"/>
        <v>Com Retira</v>
      </c>
      <c r="CB994" s="17">
        <f t="shared" si="565"/>
        <v>0.99199999999999999</v>
      </c>
      <c r="CC994" s="33" t="str">
        <f>IF(CB994&gt;='PAINEL E TARGET'!$T$11,'PAINEL E TARGET'!$S$11,
IF(CB994&gt;='PAINEL E TARGET'!$T$12,'PAINEL E TARGET'!$S$12,
IF(CB994&gt;='PAINEL E TARGET'!$T$13,'PAINEL E TARGET'!$S$13,
IF(CB994&gt;='PAINEL E TARGET'!$T$14,'PAINEL E TARGET'!$S$14,
IF(CB994&gt;='PAINEL E TARGET'!$T$15,'PAINEL E TARGET'!$S$15,
IF(CB994&gt;='PAINEL E TARGET'!$T$16,'PAINEL E TARGET'!$S$16,
IF(CB994&gt;='PAINEL E TARGET'!$T$17,'PAINEL E TARGET'!$S$17,
IF(CB994&gt;='PAINEL E TARGET'!$T$18,'PAINEL E TARGET'!$S$18,'PAINEL E TARGET'!$S$19))))))))</f>
        <v>1. Fx de 90% a 99,9%</v>
      </c>
      <c r="CD994" s="17">
        <f>IFERROR(VLOOKUP($BW994,'PAINEL E TARGET'!$G$1:$Q$99,4,0),0)</f>
        <v>0.25</v>
      </c>
      <c r="CE994" s="17">
        <f>VLOOKUP(CC994,'PAINEL E TARGET'!$S$10:$U$19,3,0)</f>
        <v>0.5</v>
      </c>
      <c r="CF994" s="16">
        <f t="shared" si="566"/>
        <v>206.25</v>
      </c>
      <c r="CG994" s="17">
        <f t="shared" si="548"/>
        <v>1.0469999999999999</v>
      </c>
      <c r="CH994" s="17">
        <f t="shared" si="549"/>
        <v>3.556</v>
      </c>
      <c r="CI994" s="17">
        <f t="shared" si="550"/>
        <v>2.7370000000000001</v>
      </c>
      <c r="CJ994" s="17">
        <f t="shared" si="551"/>
        <v>0.83699999999999997</v>
      </c>
      <c r="CK994" s="17" t="str">
        <f t="shared" si="552"/>
        <v>sem meta</v>
      </c>
      <c r="CL994" s="17">
        <f t="shared" si="553"/>
        <v>1.0940000000000001</v>
      </c>
      <c r="CM994" s="16">
        <f t="shared" si="554"/>
        <v>5</v>
      </c>
      <c r="CN994" s="17" t="str">
        <f t="shared" si="567"/>
        <v>ok</v>
      </c>
      <c r="CO994" s="17">
        <f t="shared" si="568"/>
        <v>1.0940000000000001</v>
      </c>
      <c r="CP994" s="33" t="str">
        <f>IF(CO994&gt;='PAINEL E TARGET'!$T$11,'PAINEL E TARGET'!$S$11,
IF(CO994&gt;='PAINEL E TARGET'!$T$12,'PAINEL E TARGET'!$S$12,
IF(CO994&gt;='PAINEL E TARGET'!$T$13,'PAINEL E TARGET'!$S$13,
IF(CO994&gt;='PAINEL E TARGET'!$T$14,'PAINEL E TARGET'!$S$14,
IF(CO994&gt;='PAINEL E TARGET'!$T$15,'PAINEL E TARGET'!$S$15,
IF(CO994&gt;='PAINEL E TARGET'!$T$16,'PAINEL E TARGET'!$S$16,
IF(CO994&gt;='PAINEL E TARGET'!$T$17,'PAINEL E TARGET'!$S$17,
IF(CO994&gt;='PAINEL E TARGET'!$T$18,'PAINEL E TARGET'!$S$18,'PAINEL E TARGET'!$S$19))))))))</f>
        <v>3. Fx de 105% a 109,9%</v>
      </c>
      <c r="CQ994" s="17">
        <f>IFERROR(VLOOKUP($BW994,'PAINEL E TARGET'!$G$1:$Q$99,5,0),0)</f>
        <v>0.25</v>
      </c>
      <c r="CR994" s="17">
        <f>VLOOKUP(CP994,'PAINEL E TARGET'!$S$10:$U$19,3,0)</f>
        <v>1.1000000000000001</v>
      </c>
      <c r="CS994" s="16">
        <f t="shared" si="569"/>
        <v>453.75000000000006</v>
      </c>
      <c r="CT994" s="17">
        <f t="shared" si="555"/>
        <v>1.84</v>
      </c>
      <c r="CU994" s="33" t="str">
        <f>IF(CT994&gt;='PAINEL E TARGET'!$T$11,'PAINEL E TARGET'!$S$11,
IF(CT994&gt;='PAINEL E TARGET'!$T$12,'PAINEL E TARGET'!$S$12,
IF(CT994&gt;='PAINEL E TARGET'!$T$13,'PAINEL E TARGET'!$S$13,
IF(CT994&gt;='PAINEL E TARGET'!$T$14,'PAINEL E TARGET'!$S$14,
IF(CT994&gt;='PAINEL E TARGET'!$T$15,'PAINEL E TARGET'!$S$15,
IF(CT994&gt;='PAINEL E TARGET'!$T$16,'PAINEL E TARGET'!$S$16,
IF(CT994&gt;='PAINEL E TARGET'!$T$17,'PAINEL E TARGET'!$S$17,
IF(CT994&gt;='PAINEL E TARGET'!$T$18,'PAINEL E TARGET'!$S$18,'PAINEL E TARGET'!$S$19))))))))</f>
        <v>8. Fx de 130% ou mais</v>
      </c>
      <c r="CV994" s="17">
        <f>IFERROR(VLOOKUP($BW994,'PAINEL E TARGET'!$G$1:$Q$99,6,0),0)</f>
        <v>0.2</v>
      </c>
      <c r="CW994" s="17">
        <f>VLOOKUP(CU994,'PAINEL E TARGET'!$S$10:$U$19,3,0)</f>
        <v>1.6</v>
      </c>
      <c r="CX994" s="16">
        <f t="shared" si="570"/>
        <v>528.00000000000011</v>
      </c>
      <c r="CY994" s="17">
        <f t="shared" si="556"/>
        <v>1.508</v>
      </c>
      <c r="CZ994" s="33" t="str">
        <f>IF(CY994&gt;='PAINEL E TARGET'!$T$11,'PAINEL E TARGET'!$S$11,
IF(CY994&gt;='PAINEL E TARGET'!$T$12,'PAINEL E TARGET'!$S$12,
IF(CY994&gt;='PAINEL E TARGET'!$T$13,'PAINEL E TARGET'!$S$13,
IF(CY994&gt;='PAINEL E TARGET'!$T$14,'PAINEL E TARGET'!$S$14,
IF(CY994&gt;='PAINEL E TARGET'!$T$15,'PAINEL E TARGET'!$S$15,
IF(CY994&gt;='PAINEL E TARGET'!$T$16,'PAINEL E TARGET'!$S$16,
IF(CY994&gt;='PAINEL E TARGET'!$T$17,'PAINEL E TARGET'!$S$17,
IF(CY994&gt;='PAINEL E TARGET'!$T$18,'PAINEL E TARGET'!$S$18,'PAINEL E TARGET'!$S$19))))))))</f>
        <v>8. Fx de 130% ou mais</v>
      </c>
      <c r="DA994" s="17">
        <f>IFERROR(VLOOKUP($BW994,'PAINEL E TARGET'!$G$1:$Q$99,7,0),0)</f>
        <v>0.15</v>
      </c>
      <c r="DB994" s="17">
        <f>VLOOKUP(CZ994,'PAINEL E TARGET'!$S$10:$U$19,3,0)</f>
        <v>1.6</v>
      </c>
      <c r="DC994" s="16">
        <f t="shared" si="571"/>
        <v>396</v>
      </c>
      <c r="DD994" s="17">
        <f t="shared" si="557"/>
        <v>1.177</v>
      </c>
      <c r="DE994" s="33" t="str">
        <f>IF(DD994&gt;='PAINEL E TARGET'!$T$11,'PAINEL E TARGET'!$S$11,
IF(DD994&gt;='PAINEL E TARGET'!$T$12,'PAINEL E TARGET'!$S$12,
IF(DD994&gt;='PAINEL E TARGET'!$T$13,'PAINEL E TARGET'!$S$13,
IF(DD994&gt;='PAINEL E TARGET'!$T$14,'PAINEL E TARGET'!$S$14,
IF(DD994&gt;='PAINEL E TARGET'!$T$15,'PAINEL E TARGET'!$S$15,
IF(DD994&gt;='PAINEL E TARGET'!$T$16,'PAINEL E TARGET'!$S$16,
IF(DD994&gt;='PAINEL E TARGET'!$T$17,'PAINEL E TARGET'!$S$17,
IF(DD994&gt;='PAINEL E TARGET'!$T$18,'PAINEL E TARGET'!$S$18,'PAINEL E TARGET'!$S$19))))))))</f>
        <v>5. Fx de 115% a 119,9%</v>
      </c>
      <c r="DF994" s="17">
        <f>IFERROR(VLOOKUP($BW994,'PAINEL E TARGET'!$G$1:$Q$99,8,0),0)</f>
        <v>0.1</v>
      </c>
      <c r="DG994" s="17">
        <f>VLOOKUP(DE994,'PAINEL E TARGET'!$S$10:$U$19,3,0)</f>
        <v>1.3</v>
      </c>
      <c r="DH994" s="16">
        <f t="shared" si="572"/>
        <v>214.5</v>
      </c>
      <c r="DI994" s="17">
        <f t="shared" si="558"/>
        <v>2.077</v>
      </c>
      <c r="DJ994" s="33" t="str">
        <f>IF(DI994&gt;='PAINEL E TARGET'!$T$11,'PAINEL E TARGET'!$S$11,
IF(DI994&gt;='PAINEL E TARGET'!$T$12,'PAINEL E TARGET'!$S$12,
IF(DI994&gt;='PAINEL E TARGET'!$T$13,'PAINEL E TARGET'!$S$13,
IF(DI994&gt;='PAINEL E TARGET'!$T$14,'PAINEL E TARGET'!$S$14,
IF(DI994&gt;='PAINEL E TARGET'!$T$15,'PAINEL E TARGET'!$S$15,
IF(DI994&gt;='PAINEL E TARGET'!$T$16,'PAINEL E TARGET'!$S$16,
IF(DI994&gt;='PAINEL E TARGET'!$T$17,'PAINEL E TARGET'!$S$17,
IF(DI994&gt;='PAINEL E TARGET'!$T$18,'PAINEL E TARGET'!$S$18,'PAINEL E TARGET'!$S$19))))))))</f>
        <v>8. Fx de 130% ou mais</v>
      </c>
      <c r="DK994" s="17">
        <f>IFERROR(VLOOKUP($BW994,'PAINEL E TARGET'!$G$1:$Q$99,9,0),0)</f>
        <v>0.05</v>
      </c>
      <c r="DL994" s="17">
        <f>VLOOKUP(DJ994,'PAINEL E TARGET'!$S$10:$U$19,3,0)</f>
        <v>1.6</v>
      </c>
      <c r="DM994" s="16">
        <f t="shared" si="573"/>
        <v>132.00000000000003</v>
      </c>
      <c r="DN994" s="17">
        <f t="shared" si="559"/>
        <v>0</v>
      </c>
      <c r="DO994" s="33" t="str">
        <f>IF(DN994&gt;='PAINEL E TARGET'!$T$11,'PAINEL E TARGET'!$S$11,
IF(DN994&gt;='PAINEL E TARGET'!$T$12,'PAINEL E TARGET'!$S$12,
IF(DN994&gt;='PAINEL E TARGET'!$T$13,'PAINEL E TARGET'!$S$13,
IF(DN994&gt;='PAINEL E TARGET'!$T$14,'PAINEL E TARGET'!$S$14,
IF(DN994&gt;='PAINEL E TARGET'!$T$15,'PAINEL E TARGET'!$S$15,
IF(DN994&gt;='PAINEL E TARGET'!$T$16,'PAINEL E TARGET'!$S$16,
IF(DN994&gt;='PAINEL E TARGET'!$T$17,'PAINEL E TARGET'!$S$17,
IF(DN994&gt;='PAINEL E TARGET'!$T$18,'PAINEL E TARGET'!$S$18,'PAINEL E TARGET'!$S$19))))))))</f>
        <v>Não elegível</v>
      </c>
      <c r="DP994" s="17">
        <f>IFERROR(VLOOKUP($BW994,'PAINEL E TARGET'!$G$1:$Q$99,10,0),0)</f>
        <v>0</v>
      </c>
      <c r="DQ994" s="17">
        <f>VLOOKUP(DO994,'PAINEL E TARGET'!$S$10:$U$19,3,0)</f>
        <v>0</v>
      </c>
      <c r="DR994" s="16">
        <f t="shared" si="574"/>
        <v>0</v>
      </c>
      <c r="DS994" s="17">
        <f t="shared" si="560"/>
        <v>0</v>
      </c>
      <c r="DT994" s="16">
        <f>IF(DS994&gt;=1,VLOOKUP(BO994,'PAINEL E TARGET'!$S$1:$W$8,5,0),0)</f>
        <v>0</v>
      </c>
      <c r="DU994" s="16">
        <f t="shared" si="575"/>
        <v>1930.5</v>
      </c>
    </row>
    <row r="995" spans="2:125" x14ac:dyDescent="0.2">
      <c r="B995" s="44">
        <v>43541</v>
      </c>
      <c r="C995" s="65">
        <v>2084</v>
      </c>
      <c r="D995" s="66" t="s">
        <v>1049</v>
      </c>
      <c r="E995" s="65">
        <v>510</v>
      </c>
      <c r="F995" s="65" t="s">
        <v>944</v>
      </c>
      <c r="G995" s="67">
        <v>841396.4289012145</v>
      </c>
      <c r="H995" s="67">
        <v>497422.25543813757</v>
      </c>
      <c r="I995" s="67">
        <v>423324.87000000005</v>
      </c>
      <c r="J995" s="68">
        <v>0.85103725330328994</v>
      </c>
      <c r="K995" s="67">
        <v>50475.359970116202</v>
      </c>
      <c r="L995" s="67">
        <v>414075.27904118481</v>
      </c>
      <c r="M995" s="67">
        <v>61924.76</v>
      </c>
      <c r="N995" s="67">
        <v>352322.92</v>
      </c>
      <c r="O995" s="67">
        <v>786171.27590230585</v>
      </c>
      <c r="P995" s="67" t="s">
        <v>1082</v>
      </c>
      <c r="Q995" s="67" t="s">
        <v>1082</v>
      </c>
      <c r="R995" s="67">
        <v>0</v>
      </c>
      <c r="S995" s="67">
        <v>0</v>
      </c>
      <c r="T995" s="68">
        <v>0.10751411322197089</v>
      </c>
      <c r="U995" s="68">
        <v>0.12294878754661948</v>
      </c>
      <c r="V995" s="68">
        <v>1.1435595184864944</v>
      </c>
      <c r="W995" s="67">
        <v>49945.749999999993</v>
      </c>
      <c r="X995" s="67">
        <v>50931.250000000007</v>
      </c>
      <c r="Y995" s="68">
        <v>1.0197314085783078</v>
      </c>
      <c r="Z995" s="68">
        <v>0.11587042505110083</v>
      </c>
      <c r="AA995" s="68">
        <v>0.13010115107947015</v>
      </c>
      <c r="AB995" s="68">
        <v>1.1228158610973709</v>
      </c>
      <c r="AC995" s="67">
        <v>53827.68</v>
      </c>
      <c r="AD995" s="67">
        <v>53894.100000000006</v>
      </c>
      <c r="AE995" s="68">
        <v>1.0012339376320882</v>
      </c>
      <c r="AF995" s="43">
        <v>80</v>
      </c>
      <c r="AG995" s="43">
        <v>73</v>
      </c>
      <c r="AH995" s="43">
        <v>10</v>
      </c>
      <c r="AI995" s="43">
        <v>23</v>
      </c>
      <c r="AJ995" s="67">
        <v>19225.199999999997</v>
      </c>
      <c r="AK995" s="67">
        <v>23900.5</v>
      </c>
      <c r="AL995" s="68">
        <v>1.2431860266733248</v>
      </c>
      <c r="AM995" s="67">
        <v>5990.4</v>
      </c>
      <c r="AN995" s="67">
        <v>3298.6900000000005</v>
      </c>
      <c r="AO995" s="68">
        <v>0.5506627270299147</v>
      </c>
      <c r="AP995" s="67">
        <v>5539.0999999999995</v>
      </c>
      <c r="AQ995" s="67">
        <v>3723.83</v>
      </c>
      <c r="AR995" s="68">
        <v>0.6722806954198336</v>
      </c>
      <c r="AS995" s="67">
        <v>19191.05</v>
      </c>
      <c r="AT995" s="67">
        <v>20008.230000000003</v>
      </c>
      <c r="AU995" s="68">
        <v>1.0425813074323711</v>
      </c>
      <c r="AV995" s="43">
        <v>294.7</v>
      </c>
      <c r="AW995" s="43">
        <v>219.87</v>
      </c>
      <c r="AX995" s="69">
        <v>0.7460807600950119</v>
      </c>
      <c r="AY995" s="43">
        <v>50475.359970116202</v>
      </c>
      <c r="AZ995" s="43">
        <v>61924.76</v>
      </c>
      <c r="BA995" s="43">
        <v>25485.986827802866</v>
      </c>
      <c r="BB995" s="43">
        <v>22579.73</v>
      </c>
      <c r="BC995" s="43">
        <v>85349.639189441994</v>
      </c>
      <c r="BD995" s="43">
        <v>43212.95806945613</v>
      </c>
      <c r="BE995" s="43">
        <v>84987.829999999973</v>
      </c>
      <c r="BF995" s="43">
        <v>91593.53</v>
      </c>
      <c r="BG995" s="43">
        <v>499.84000000000003</v>
      </c>
      <c r="BH995" s="43">
        <v>30</v>
      </c>
      <c r="BI995" s="44">
        <v>43173</v>
      </c>
      <c r="BJ995" s="44">
        <v>43541</v>
      </c>
      <c r="BK995" s="44">
        <v>43172</v>
      </c>
      <c r="BL995" s="43">
        <f t="shared" si="561"/>
        <v>423324.87000000005</v>
      </c>
      <c r="BM995" s="43">
        <f t="shared" si="562"/>
        <v>414247.67999999999</v>
      </c>
      <c r="BN995" s="32"/>
      <c r="BO995" s="16" t="str">
        <f>IFERROR(VLOOKUP($C995,'PORTE LOJA'!A:B,2,0),"PORTE 1")</f>
        <v>PORTE 2</v>
      </c>
      <c r="BP995" s="16">
        <f>VLOOKUP(BO995,'PAINEL E TARGET'!$S$1:$W$8,3,0)</f>
        <v>1875</v>
      </c>
      <c r="BQ995" s="16">
        <f t="shared" si="540"/>
        <v>1</v>
      </c>
      <c r="BR995" s="16">
        <f t="shared" si="541"/>
        <v>1</v>
      </c>
      <c r="BS995" s="16">
        <f t="shared" si="542"/>
        <v>1</v>
      </c>
      <c r="BT995" s="16">
        <f t="shared" si="543"/>
        <v>1</v>
      </c>
      <c r="BU995" s="16">
        <f t="shared" si="544"/>
        <v>1</v>
      </c>
      <c r="BV995" s="16">
        <f t="shared" si="545"/>
        <v>1</v>
      </c>
      <c r="BW995" s="17" t="str">
        <f t="shared" si="563"/>
        <v>111111</v>
      </c>
      <c r="BX995" s="32"/>
      <c r="BY995" s="17">
        <f t="shared" si="546"/>
        <v>0.85099999999999998</v>
      </c>
      <c r="BZ995" s="17">
        <f t="shared" si="547"/>
        <v>0.89200000000000002</v>
      </c>
      <c r="CA995" s="17" t="str">
        <f t="shared" si="564"/>
        <v>Sem Retira</v>
      </c>
      <c r="CB995" s="17">
        <f t="shared" si="565"/>
        <v>0.89200000000000002</v>
      </c>
      <c r="CC995" s="33" t="str">
        <f>IF(CB995&gt;='PAINEL E TARGET'!$T$11,'PAINEL E TARGET'!$S$11,
IF(CB995&gt;='PAINEL E TARGET'!$T$12,'PAINEL E TARGET'!$S$12,
IF(CB995&gt;='PAINEL E TARGET'!$T$13,'PAINEL E TARGET'!$S$13,
IF(CB995&gt;='PAINEL E TARGET'!$T$14,'PAINEL E TARGET'!$S$14,
IF(CB995&gt;='PAINEL E TARGET'!$T$15,'PAINEL E TARGET'!$S$15,
IF(CB995&gt;='PAINEL E TARGET'!$T$16,'PAINEL E TARGET'!$S$16,
IF(CB995&gt;='PAINEL E TARGET'!$T$17,'PAINEL E TARGET'!$S$17,
IF(CB995&gt;='PAINEL E TARGET'!$T$18,'PAINEL E TARGET'!$S$18,'PAINEL E TARGET'!$S$19))))))))</f>
        <v>Não elegível</v>
      </c>
      <c r="CD995" s="17">
        <f>IFERROR(VLOOKUP($BW995,'PAINEL E TARGET'!$G$1:$Q$99,4,0),0)</f>
        <v>0.25</v>
      </c>
      <c r="CE995" s="17">
        <f>VLOOKUP(CC995,'PAINEL E TARGET'!$S$10:$U$19,3,0)</f>
        <v>0</v>
      </c>
      <c r="CF995" s="16">
        <f t="shared" si="566"/>
        <v>0</v>
      </c>
      <c r="CG995" s="17">
        <f t="shared" si="548"/>
        <v>1.2430000000000001</v>
      </c>
      <c r="CH995" s="17">
        <f t="shared" si="549"/>
        <v>0.55100000000000005</v>
      </c>
      <c r="CI995" s="17">
        <f t="shared" si="550"/>
        <v>0.67200000000000004</v>
      </c>
      <c r="CJ995" s="17">
        <f t="shared" si="551"/>
        <v>1.0429999999999999</v>
      </c>
      <c r="CK995" s="17">
        <f t="shared" si="552"/>
        <v>0.746</v>
      </c>
      <c r="CL995" s="17">
        <f t="shared" si="553"/>
        <v>1.02</v>
      </c>
      <c r="CM995" s="16">
        <f t="shared" si="554"/>
        <v>3</v>
      </c>
      <c r="CN995" s="17" t="str">
        <f t="shared" si="567"/>
        <v>não ok</v>
      </c>
      <c r="CO995" s="17">
        <f t="shared" si="568"/>
        <v>0</v>
      </c>
      <c r="CP995" s="33" t="str">
        <f>IF(CO995&gt;='PAINEL E TARGET'!$T$11,'PAINEL E TARGET'!$S$11,
IF(CO995&gt;='PAINEL E TARGET'!$T$12,'PAINEL E TARGET'!$S$12,
IF(CO995&gt;='PAINEL E TARGET'!$T$13,'PAINEL E TARGET'!$S$13,
IF(CO995&gt;='PAINEL E TARGET'!$T$14,'PAINEL E TARGET'!$S$14,
IF(CO995&gt;='PAINEL E TARGET'!$T$15,'PAINEL E TARGET'!$S$15,
IF(CO995&gt;='PAINEL E TARGET'!$T$16,'PAINEL E TARGET'!$S$16,
IF(CO995&gt;='PAINEL E TARGET'!$T$17,'PAINEL E TARGET'!$S$17,
IF(CO995&gt;='PAINEL E TARGET'!$T$18,'PAINEL E TARGET'!$S$18,'PAINEL E TARGET'!$S$19))))))))</f>
        <v>Não elegível</v>
      </c>
      <c r="CQ995" s="17">
        <f>IFERROR(VLOOKUP($BW995,'PAINEL E TARGET'!$G$1:$Q$99,5,0),0)</f>
        <v>0.25</v>
      </c>
      <c r="CR995" s="17">
        <f>VLOOKUP(CP995,'PAINEL E TARGET'!$S$10:$U$19,3,0)</f>
        <v>0</v>
      </c>
      <c r="CS995" s="16">
        <f t="shared" si="569"/>
        <v>0</v>
      </c>
      <c r="CT995" s="17">
        <f t="shared" si="555"/>
        <v>1.0009999999999999</v>
      </c>
      <c r="CU995" s="33" t="str">
        <f>IF(CT995&gt;='PAINEL E TARGET'!$T$11,'PAINEL E TARGET'!$S$11,
IF(CT995&gt;='PAINEL E TARGET'!$T$12,'PAINEL E TARGET'!$S$12,
IF(CT995&gt;='PAINEL E TARGET'!$T$13,'PAINEL E TARGET'!$S$13,
IF(CT995&gt;='PAINEL E TARGET'!$T$14,'PAINEL E TARGET'!$S$14,
IF(CT995&gt;='PAINEL E TARGET'!$T$15,'PAINEL E TARGET'!$S$15,
IF(CT995&gt;='PAINEL E TARGET'!$T$16,'PAINEL E TARGET'!$S$16,
IF(CT995&gt;='PAINEL E TARGET'!$T$17,'PAINEL E TARGET'!$S$17,
IF(CT995&gt;='PAINEL E TARGET'!$T$18,'PAINEL E TARGET'!$S$18,'PAINEL E TARGET'!$S$19))))))))</f>
        <v>2. Fx de 100% a 104,9%</v>
      </c>
      <c r="CV995" s="17">
        <f>IFERROR(VLOOKUP($BW995,'PAINEL E TARGET'!$G$1:$Q$99,6,0),0)</f>
        <v>0.2</v>
      </c>
      <c r="CW995" s="17">
        <f>VLOOKUP(CU995,'PAINEL E TARGET'!$S$10:$U$19,3,0)</f>
        <v>1</v>
      </c>
      <c r="CX995" s="16">
        <f t="shared" si="570"/>
        <v>375</v>
      </c>
      <c r="CY995" s="17">
        <f t="shared" si="556"/>
        <v>1.2270000000000001</v>
      </c>
      <c r="CZ995" s="33" t="str">
        <f>IF(CY995&gt;='PAINEL E TARGET'!$T$11,'PAINEL E TARGET'!$S$11,
IF(CY995&gt;='PAINEL E TARGET'!$T$12,'PAINEL E TARGET'!$S$12,
IF(CY995&gt;='PAINEL E TARGET'!$T$13,'PAINEL E TARGET'!$S$13,
IF(CY995&gt;='PAINEL E TARGET'!$T$14,'PAINEL E TARGET'!$S$14,
IF(CY995&gt;='PAINEL E TARGET'!$T$15,'PAINEL E TARGET'!$S$15,
IF(CY995&gt;='PAINEL E TARGET'!$T$16,'PAINEL E TARGET'!$S$16,
IF(CY995&gt;='PAINEL E TARGET'!$T$17,'PAINEL E TARGET'!$S$17,
IF(CY995&gt;='PAINEL E TARGET'!$T$18,'PAINEL E TARGET'!$S$18,'PAINEL E TARGET'!$S$19))))))))</f>
        <v>6. Fx de 120% a 124,9%</v>
      </c>
      <c r="DA995" s="17">
        <f>IFERROR(VLOOKUP($BW995,'PAINEL E TARGET'!$G$1:$Q$99,7,0),0)</f>
        <v>0.15</v>
      </c>
      <c r="DB995" s="17">
        <f>VLOOKUP(CZ995,'PAINEL E TARGET'!$S$10:$U$19,3,0)</f>
        <v>1.4</v>
      </c>
      <c r="DC995" s="16">
        <f t="shared" si="571"/>
        <v>393.75</v>
      </c>
      <c r="DD995" s="17">
        <f t="shared" si="557"/>
        <v>0.88600000000000001</v>
      </c>
      <c r="DE995" s="33" t="str">
        <f>IF(DD995&gt;='PAINEL E TARGET'!$T$11,'PAINEL E TARGET'!$S$11,
IF(DD995&gt;='PAINEL E TARGET'!$T$12,'PAINEL E TARGET'!$S$12,
IF(DD995&gt;='PAINEL E TARGET'!$T$13,'PAINEL E TARGET'!$S$13,
IF(DD995&gt;='PAINEL E TARGET'!$T$14,'PAINEL E TARGET'!$S$14,
IF(DD995&gt;='PAINEL E TARGET'!$T$15,'PAINEL E TARGET'!$S$15,
IF(DD995&gt;='PAINEL E TARGET'!$T$16,'PAINEL E TARGET'!$S$16,
IF(DD995&gt;='PAINEL E TARGET'!$T$17,'PAINEL E TARGET'!$S$17,
IF(DD995&gt;='PAINEL E TARGET'!$T$18,'PAINEL E TARGET'!$S$18,'PAINEL E TARGET'!$S$19))))))))</f>
        <v>Não elegível</v>
      </c>
      <c r="DF995" s="17">
        <f>IFERROR(VLOOKUP($BW995,'PAINEL E TARGET'!$G$1:$Q$99,8,0),0)</f>
        <v>0.1</v>
      </c>
      <c r="DG995" s="17">
        <f>VLOOKUP(DE995,'PAINEL E TARGET'!$S$10:$U$19,3,0)</f>
        <v>0</v>
      </c>
      <c r="DH995" s="16">
        <f t="shared" si="572"/>
        <v>0</v>
      </c>
      <c r="DI995" s="17">
        <f t="shared" si="558"/>
        <v>2.2999999999999998</v>
      </c>
      <c r="DJ995" s="33" t="str">
        <f>IF(DI995&gt;='PAINEL E TARGET'!$T$11,'PAINEL E TARGET'!$S$11,
IF(DI995&gt;='PAINEL E TARGET'!$T$12,'PAINEL E TARGET'!$S$12,
IF(DI995&gt;='PAINEL E TARGET'!$T$13,'PAINEL E TARGET'!$S$13,
IF(DI995&gt;='PAINEL E TARGET'!$T$14,'PAINEL E TARGET'!$S$14,
IF(DI995&gt;='PAINEL E TARGET'!$T$15,'PAINEL E TARGET'!$S$15,
IF(DI995&gt;='PAINEL E TARGET'!$T$16,'PAINEL E TARGET'!$S$16,
IF(DI995&gt;='PAINEL E TARGET'!$T$17,'PAINEL E TARGET'!$S$17,
IF(DI995&gt;='PAINEL E TARGET'!$T$18,'PAINEL E TARGET'!$S$18,'PAINEL E TARGET'!$S$19))))))))</f>
        <v>8. Fx de 130% ou mais</v>
      </c>
      <c r="DK995" s="17">
        <f>IFERROR(VLOOKUP($BW995,'PAINEL E TARGET'!$G$1:$Q$99,9,0),0)</f>
        <v>0.05</v>
      </c>
      <c r="DL995" s="17">
        <f>VLOOKUP(DJ995,'PAINEL E TARGET'!$S$10:$U$19,3,0)</f>
        <v>1.6</v>
      </c>
      <c r="DM995" s="16">
        <f t="shared" si="573"/>
        <v>150.00000000000003</v>
      </c>
      <c r="DN995" s="17">
        <f t="shared" si="559"/>
        <v>0.746</v>
      </c>
      <c r="DO995" s="33" t="str">
        <f>IF(DN995&gt;='PAINEL E TARGET'!$T$11,'PAINEL E TARGET'!$S$11,
IF(DN995&gt;='PAINEL E TARGET'!$T$12,'PAINEL E TARGET'!$S$12,
IF(DN995&gt;='PAINEL E TARGET'!$T$13,'PAINEL E TARGET'!$S$13,
IF(DN995&gt;='PAINEL E TARGET'!$T$14,'PAINEL E TARGET'!$S$14,
IF(DN995&gt;='PAINEL E TARGET'!$T$15,'PAINEL E TARGET'!$S$15,
IF(DN995&gt;='PAINEL E TARGET'!$T$16,'PAINEL E TARGET'!$S$16,
IF(DN995&gt;='PAINEL E TARGET'!$T$17,'PAINEL E TARGET'!$S$17,
IF(DN995&gt;='PAINEL E TARGET'!$T$18,'PAINEL E TARGET'!$S$18,'PAINEL E TARGET'!$S$19))))))))</f>
        <v>Não elegível</v>
      </c>
      <c r="DP995" s="17">
        <f>IFERROR(VLOOKUP($BW995,'PAINEL E TARGET'!$G$1:$Q$99,10,0),0)</f>
        <v>0</v>
      </c>
      <c r="DQ995" s="17">
        <f>VLOOKUP(DO995,'PAINEL E TARGET'!$S$10:$U$19,3,0)</f>
        <v>0</v>
      </c>
      <c r="DR995" s="16">
        <f t="shared" si="574"/>
        <v>0</v>
      </c>
      <c r="DS995" s="17">
        <f t="shared" si="560"/>
        <v>0.91300000000000003</v>
      </c>
      <c r="DT995" s="16">
        <f>IF(DS995&gt;=1,VLOOKUP(BO995,'PAINEL E TARGET'!$S$1:$W$8,5,0),0)</f>
        <v>0</v>
      </c>
      <c r="DU995" s="16">
        <f t="shared" si="575"/>
        <v>918.75</v>
      </c>
    </row>
    <row r="996" spans="2:125" x14ac:dyDescent="0.2">
      <c r="B996" s="44">
        <v>43541</v>
      </c>
      <c r="C996" s="65">
        <v>2086</v>
      </c>
      <c r="D996" s="66" t="s">
        <v>1050</v>
      </c>
      <c r="E996" s="65">
        <v>114</v>
      </c>
      <c r="F996" s="65" t="s">
        <v>1018</v>
      </c>
      <c r="G996" s="67">
        <v>401818.30739181262</v>
      </c>
      <c r="H996" s="67">
        <v>231421.7479839226</v>
      </c>
      <c r="I996" s="67">
        <v>194737.71000000002</v>
      </c>
      <c r="J996" s="68">
        <v>0.84148405107340607</v>
      </c>
      <c r="K996" s="67">
        <v>0</v>
      </c>
      <c r="L996" s="67">
        <v>231421.74798392251</v>
      </c>
      <c r="M996" s="67">
        <v>9978</v>
      </c>
      <c r="N996" s="67">
        <v>183452.01</v>
      </c>
      <c r="O996" s="67">
        <v>401818.30739181262</v>
      </c>
      <c r="P996" s="67" t="s">
        <v>1082</v>
      </c>
      <c r="Q996" s="67" t="s">
        <v>1082</v>
      </c>
      <c r="R996" s="67">
        <v>0</v>
      </c>
      <c r="S996" s="67">
        <v>0</v>
      </c>
      <c r="T996" s="68">
        <v>8.9588814277905951E-2</v>
      </c>
      <c r="U996" s="68">
        <v>0.15026479086673261</v>
      </c>
      <c r="V996" s="68">
        <v>1.6772717897639409</v>
      </c>
      <c r="W996" s="67">
        <v>20732.8</v>
      </c>
      <c r="X996" s="67">
        <v>29065.719999999998</v>
      </c>
      <c r="Y996" s="68">
        <v>1.4019196635283222</v>
      </c>
      <c r="Z996" s="68">
        <v>0.12551918846459501</v>
      </c>
      <c r="AA996" s="68">
        <v>0.24798065201981842</v>
      </c>
      <c r="AB996" s="68">
        <v>1.9756393827368151</v>
      </c>
      <c r="AC996" s="67">
        <v>29047.869999999992</v>
      </c>
      <c r="AD996" s="67">
        <v>47966.9</v>
      </c>
      <c r="AE996" s="68">
        <v>1.651305242002254</v>
      </c>
      <c r="AF996" s="43">
        <v>80</v>
      </c>
      <c r="AG996" s="43">
        <v>0</v>
      </c>
      <c r="AH996" s="43">
        <v>9</v>
      </c>
      <c r="AI996" s="43">
        <v>31</v>
      </c>
      <c r="AJ996" s="67">
        <v>10138.460000000001</v>
      </c>
      <c r="AK996" s="67">
        <v>11771</v>
      </c>
      <c r="AL996" s="68">
        <v>1.1610244553906608</v>
      </c>
      <c r="AM996" s="67">
        <v>1975.98</v>
      </c>
      <c r="AN996" s="67">
        <v>1308.7</v>
      </c>
      <c r="AO996" s="68">
        <v>0.66230427433476047</v>
      </c>
      <c r="AP996" s="67">
        <v>1049.7900000000002</v>
      </c>
      <c r="AQ996" s="67">
        <v>2039.92</v>
      </c>
      <c r="AR996" s="68">
        <v>1.9431695862982117</v>
      </c>
      <c r="AS996" s="67">
        <v>7568.57</v>
      </c>
      <c r="AT996" s="67">
        <v>13946.1</v>
      </c>
      <c r="AU996" s="68">
        <v>1.8426334168805998</v>
      </c>
      <c r="AV996" s="43">
        <v>287.32</v>
      </c>
      <c r="AW996" s="43">
        <v>149.97</v>
      </c>
      <c r="AX996" s="69">
        <v>0.52196157594319925</v>
      </c>
      <c r="AY996" s="43">
        <v>0</v>
      </c>
      <c r="AZ996" s="43">
        <v>9978</v>
      </c>
      <c r="BA996" s="43">
        <v>8788.133799814932</v>
      </c>
      <c r="BB996" s="43">
        <v>9770.3700000000008</v>
      </c>
      <c r="BC996" s="43">
        <v>0</v>
      </c>
      <c r="BD996" s="43">
        <v>15275.412998318974</v>
      </c>
      <c r="BE996" s="43">
        <v>36197.71</v>
      </c>
      <c r="BF996" s="43">
        <v>50715.219999999994</v>
      </c>
      <c r="BG996" s="43">
        <v>499.88000000000005</v>
      </c>
      <c r="BH996" s="43">
        <v>18</v>
      </c>
      <c r="BI996" s="44">
        <v>43173</v>
      </c>
      <c r="BJ996" s="44">
        <v>43541</v>
      </c>
      <c r="BK996" s="44">
        <v>43172</v>
      </c>
      <c r="BL996" s="43">
        <f t="shared" si="561"/>
        <v>194737.71000000002</v>
      </c>
      <c r="BM996" s="43">
        <f t="shared" si="562"/>
        <v>193430.01</v>
      </c>
      <c r="BN996" s="32"/>
      <c r="BO996" s="16" t="str">
        <f>IFERROR(VLOOKUP($C996,'PORTE LOJA'!A:B,2,0),"PORTE 1")</f>
        <v>PORTE 1</v>
      </c>
      <c r="BP996" s="16">
        <f>VLOOKUP(BO996,'PAINEL E TARGET'!$S$1:$W$8,3,0)</f>
        <v>1650</v>
      </c>
      <c r="BQ996" s="16">
        <f t="shared" si="540"/>
        <v>1</v>
      </c>
      <c r="BR996" s="16">
        <f t="shared" si="541"/>
        <v>1</v>
      </c>
      <c r="BS996" s="16">
        <f t="shared" si="542"/>
        <v>1</v>
      </c>
      <c r="BT996" s="16">
        <f t="shared" si="543"/>
        <v>0</v>
      </c>
      <c r="BU996" s="16">
        <f t="shared" si="544"/>
        <v>1</v>
      </c>
      <c r="BV996" s="16">
        <f t="shared" si="545"/>
        <v>1</v>
      </c>
      <c r="BW996" s="17" t="str">
        <f t="shared" si="563"/>
        <v>111011</v>
      </c>
      <c r="BX996" s="32"/>
      <c r="BY996" s="17">
        <f t="shared" si="546"/>
        <v>0.84099999999999997</v>
      </c>
      <c r="BZ996" s="17">
        <f t="shared" si="547"/>
        <v>0.83599999999999997</v>
      </c>
      <c r="CA996" s="17" t="str">
        <f t="shared" si="564"/>
        <v>Com Retira</v>
      </c>
      <c r="CB996" s="17">
        <f t="shared" si="565"/>
        <v>0.84099999999999997</v>
      </c>
      <c r="CC996" s="33" t="str">
        <f>IF(CB996&gt;='PAINEL E TARGET'!$T$11,'PAINEL E TARGET'!$S$11,
IF(CB996&gt;='PAINEL E TARGET'!$T$12,'PAINEL E TARGET'!$S$12,
IF(CB996&gt;='PAINEL E TARGET'!$T$13,'PAINEL E TARGET'!$S$13,
IF(CB996&gt;='PAINEL E TARGET'!$T$14,'PAINEL E TARGET'!$S$14,
IF(CB996&gt;='PAINEL E TARGET'!$T$15,'PAINEL E TARGET'!$S$15,
IF(CB996&gt;='PAINEL E TARGET'!$T$16,'PAINEL E TARGET'!$S$16,
IF(CB996&gt;='PAINEL E TARGET'!$T$17,'PAINEL E TARGET'!$S$17,
IF(CB996&gt;='PAINEL E TARGET'!$T$18,'PAINEL E TARGET'!$S$18,'PAINEL E TARGET'!$S$19))))))))</f>
        <v>Não elegível</v>
      </c>
      <c r="CD996" s="17">
        <f>IFERROR(VLOOKUP($BW996,'PAINEL E TARGET'!$G$1:$Q$99,4,0),0)</f>
        <v>0.35</v>
      </c>
      <c r="CE996" s="17">
        <f>VLOOKUP(CC996,'PAINEL E TARGET'!$S$10:$U$19,3,0)</f>
        <v>0</v>
      </c>
      <c r="CF996" s="16">
        <f t="shared" si="566"/>
        <v>0</v>
      </c>
      <c r="CG996" s="17">
        <f t="shared" si="548"/>
        <v>1.161</v>
      </c>
      <c r="CH996" s="17">
        <f t="shared" si="549"/>
        <v>0.66200000000000003</v>
      </c>
      <c r="CI996" s="17">
        <f t="shared" si="550"/>
        <v>1.9430000000000001</v>
      </c>
      <c r="CJ996" s="17">
        <f t="shared" si="551"/>
        <v>1.843</v>
      </c>
      <c r="CK996" s="17">
        <f t="shared" si="552"/>
        <v>0.52200000000000002</v>
      </c>
      <c r="CL996" s="17">
        <f t="shared" si="553"/>
        <v>1.4019999999999999</v>
      </c>
      <c r="CM996" s="16">
        <f t="shared" si="554"/>
        <v>3</v>
      </c>
      <c r="CN996" s="17" t="str">
        <f t="shared" si="567"/>
        <v>não ok</v>
      </c>
      <c r="CO996" s="17">
        <f t="shared" si="568"/>
        <v>0</v>
      </c>
      <c r="CP996" s="33" t="str">
        <f>IF(CO996&gt;='PAINEL E TARGET'!$T$11,'PAINEL E TARGET'!$S$11,
IF(CO996&gt;='PAINEL E TARGET'!$T$12,'PAINEL E TARGET'!$S$12,
IF(CO996&gt;='PAINEL E TARGET'!$T$13,'PAINEL E TARGET'!$S$13,
IF(CO996&gt;='PAINEL E TARGET'!$T$14,'PAINEL E TARGET'!$S$14,
IF(CO996&gt;='PAINEL E TARGET'!$T$15,'PAINEL E TARGET'!$S$15,
IF(CO996&gt;='PAINEL E TARGET'!$T$16,'PAINEL E TARGET'!$S$16,
IF(CO996&gt;='PAINEL E TARGET'!$T$17,'PAINEL E TARGET'!$S$17,
IF(CO996&gt;='PAINEL E TARGET'!$T$18,'PAINEL E TARGET'!$S$18,'PAINEL E TARGET'!$S$19))))))))</f>
        <v>Não elegível</v>
      </c>
      <c r="CQ996" s="17">
        <f>IFERROR(VLOOKUP($BW996,'PAINEL E TARGET'!$G$1:$Q$99,5,0),0)</f>
        <v>0.25</v>
      </c>
      <c r="CR996" s="17">
        <f>VLOOKUP(CP996,'PAINEL E TARGET'!$S$10:$U$19,3,0)</f>
        <v>0</v>
      </c>
      <c r="CS996" s="16">
        <f t="shared" si="569"/>
        <v>0</v>
      </c>
      <c r="CT996" s="17">
        <f t="shared" si="555"/>
        <v>1.651</v>
      </c>
      <c r="CU996" s="33" t="str">
        <f>IF(CT996&gt;='PAINEL E TARGET'!$T$11,'PAINEL E TARGET'!$S$11,
IF(CT996&gt;='PAINEL E TARGET'!$T$12,'PAINEL E TARGET'!$S$12,
IF(CT996&gt;='PAINEL E TARGET'!$T$13,'PAINEL E TARGET'!$S$13,
IF(CT996&gt;='PAINEL E TARGET'!$T$14,'PAINEL E TARGET'!$S$14,
IF(CT996&gt;='PAINEL E TARGET'!$T$15,'PAINEL E TARGET'!$S$15,
IF(CT996&gt;='PAINEL E TARGET'!$T$16,'PAINEL E TARGET'!$S$16,
IF(CT996&gt;='PAINEL E TARGET'!$T$17,'PAINEL E TARGET'!$S$17,
IF(CT996&gt;='PAINEL E TARGET'!$T$18,'PAINEL E TARGET'!$S$18,'PAINEL E TARGET'!$S$19))))))))</f>
        <v>8. Fx de 130% ou mais</v>
      </c>
      <c r="CV996" s="17">
        <f>IFERROR(VLOOKUP($BW996,'PAINEL E TARGET'!$G$1:$Q$99,6,0),0)</f>
        <v>0.2</v>
      </c>
      <c r="CW996" s="17">
        <f>VLOOKUP(CU996,'PAINEL E TARGET'!$S$10:$U$19,3,0)</f>
        <v>1.6</v>
      </c>
      <c r="CX996" s="16">
        <f t="shared" si="570"/>
        <v>528.00000000000011</v>
      </c>
      <c r="CY996" s="17">
        <f t="shared" si="556"/>
        <v>0</v>
      </c>
      <c r="CZ996" s="33" t="str">
        <f>IF(CY996&gt;='PAINEL E TARGET'!$T$11,'PAINEL E TARGET'!$S$11,
IF(CY996&gt;='PAINEL E TARGET'!$T$12,'PAINEL E TARGET'!$S$12,
IF(CY996&gt;='PAINEL E TARGET'!$T$13,'PAINEL E TARGET'!$S$13,
IF(CY996&gt;='PAINEL E TARGET'!$T$14,'PAINEL E TARGET'!$S$14,
IF(CY996&gt;='PAINEL E TARGET'!$T$15,'PAINEL E TARGET'!$S$15,
IF(CY996&gt;='PAINEL E TARGET'!$T$16,'PAINEL E TARGET'!$S$16,
IF(CY996&gt;='PAINEL E TARGET'!$T$17,'PAINEL E TARGET'!$S$17,
IF(CY996&gt;='PAINEL E TARGET'!$T$18,'PAINEL E TARGET'!$S$18,'PAINEL E TARGET'!$S$19))))))))</f>
        <v>Não elegível</v>
      </c>
      <c r="DA996" s="17">
        <f>IFERROR(VLOOKUP($BW996,'PAINEL E TARGET'!$G$1:$Q$99,7,0),0)</f>
        <v>0</v>
      </c>
      <c r="DB996" s="17">
        <f>VLOOKUP(CZ996,'PAINEL E TARGET'!$S$10:$U$19,3,0)</f>
        <v>0</v>
      </c>
      <c r="DC996" s="16">
        <f t="shared" si="571"/>
        <v>0</v>
      </c>
      <c r="DD996" s="17">
        <f t="shared" si="557"/>
        <v>1.1120000000000001</v>
      </c>
      <c r="DE996" s="33" t="str">
        <f>IF(DD996&gt;='PAINEL E TARGET'!$T$11,'PAINEL E TARGET'!$S$11,
IF(DD996&gt;='PAINEL E TARGET'!$T$12,'PAINEL E TARGET'!$S$12,
IF(DD996&gt;='PAINEL E TARGET'!$T$13,'PAINEL E TARGET'!$S$13,
IF(DD996&gt;='PAINEL E TARGET'!$T$14,'PAINEL E TARGET'!$S$14,
IF(DD996&gt;='PAINEL E TARGET'!$T$15,'PAINEL E TARGET'!$S$15,
IF(DD996&gt;='PAINEL E TARGET'!$T$16,'PAINEL E TARGET'!$S$16,
IF(DD996&gt;='PAINEL E TARGET'!$T$17,'PAINEL E TARGET'!$S$17,
IF(DD996&gt;='PAINEL E TARGET'!$T$18,'PAINEL E TARGET'!$S$18,'PAINEL E TARGET'!$S$19))))))))</f>
        <v>4. Fx de 110% a 114,9%</v>
      </c>
      <c r="DF996" s="17">
        <f>IFERROR(VLOOKUP($BW996,'PAINEL E TARGET'!$G$1:$Q$99,8,0),0)</f>
        <v>0.15</v>
      </c>
      <c r="DG996" s="17">
        <f>VLOOKUP(DE996,'PAINEL E TARGET'!$S$10:$U$19,3,0)</f>
        <v>1.2</v>
      </c>
      <c r="DH996" s="16">
        <f t="shared" si="572"/>
        <v>297</v>
      </c>
      <c r="DI996" s="17">
        <f t="shared" si="558"/>
        <v>3.444</v>
      </c>
      <c r="DJ996" s="33" t="str">
        <f>IF(DI996&gt;='PAINEL E TARGET'!$T$11,'PAINEL E TARGET'!$S$11,
IF(DI996&gt;='PAINEL E TARGET'!$T$12,'PAINEL E TARGET'!$S$12,
IF(DI996&gt;='PAINEL E TARGET'!$T$13,'PAINEL E TARGET'!$S$13,
IF(DI996&gt;='PAINEL E TARGET'!$T$14,'PAINEL E TARGET'!$S$14,
IF(DI996&gt;='PAINEL E TARGET'!$T$15,'PAINEL E TARGET'!$S$15,
IF(DI996&gt;='PAINEL E TARGET'!$T$16,'PAINEL E TARGET'!$S$16,
IF(DI996&gt;='PAINEL E TARGET'!$T$17,'PAINEL E TARGET'!$S$17,
IF(DI996&gt;='PAINEL E TARGET'!$T$18,'PAINEL E TARGET'!$S$18,'PAINEL E TARGET'!$S$19))))))))</f>
        <v>8. Fx de 130% ou mais</v>
      </c>
      <c r="DK996" s="17">
        <f>IFERROR(VLOOKUP($BW996,'PAINEL E TARGET'!$G$1:$Q$99,9,0),0)</f>
        <v>0.05</v>
      </c>
      <c r="DL996" s="17">
        <f>VLOOKUP(DJ996,'PAINEL E TARGET'!$S$10:$U$19,3,0)</f>
        <v>1.6</v>
      </c>
      <c r="DM996" s="16">
        <f t="shared" si="573"/>
        <v>132.00000000000003</v>
      </c>
      <c r="DN996" s="17">
        <f t="shared" si="559"/>
        <v>0.52200000000000002</v>
      </c>
      <c r="DO996" s="33" t="str">
        <f>IF(DN996&gt;='PAINEL E TARGET'!$T$11,'PAINEL E TARGET'!$S$11,
IF(DN996&gt;='PAINEL E TARGET'!$T$12,'PAINEL E TARGET'!$S$12,
IF(DN996&gt;='PAINEL E TARGET'!$T$13,'PAINEL E TARGET'!$S$13,
IF(DN996&gt;='PAINEL E TARGET'!$T$14,'PAINEL E TARGET'!$S$14,
IF(DN996&gt;='PAINEL E TARGET'!$T$15,'PAINEL E TARGET'!$S$15,
IF(DN996&gt;='PAINEL E TARGET'!$T$16,'PAINEL E TARGET'!$S$16,
IF(DN996&gt;='PAINEL E TARGET'!$T$17,'PAINEL E TARGET'!$S$17,
IF(DN996&gt;='PAINEL E TARGET'!$T$18,'PAINEL E TARGET'!$S$18,'PAINEL E TARGET'!$S$19))))))))</f>
        <v>Não elegível</v>
      </c>
      <c r="DP996" s="17">
        <f>IFERROR(VLOOKUP($BW996,'PAINEL E TARGET'!$G$1:$Q$99,10,0),0)</f>
        <v>0</v>
      </c>
      <c r="DQ996" s="17">
        <f>VLOOKUP(DO996,'PAINEL E TARGET'!$S$10:$U$19,3,0)</f>
        <v>0</v>
      </c>
      <c r="DR996" s="16">
        <f t="shared" si="574"/>
        <v>0</v>
      </c>
      <c r="DS996" s="17">
        <f t="shared" si="560"/>
        <v>0</v>
      </c>
      <c r="DT996" s="16">
        <f>IF(DS996&gt;=1,VLOOKUP(BO996,'PAINEL E TARGET'!$S$1:$W$8,5,0),0)</f>
        <v>0</v>
      </c>
      <c r="DU996" s="16">
        <f t="shared" si="575"/>
        <v>957.00000000000011</v>
      </c>
    </row>
    <row r="997" spans="2:125" x14ac:dyDescent="0.2">
      <c r="B997" s="44">
        <v>43541</v>
      </c>
      <c r="C997" s="65">
        <v>2091</v>
      </c>
      <c r="D997" s="66" t="s">
        <v>1051</v>
      </c>
      <c r="E997" s="65">
        <v>416</v>
      </c>
      <c r="F997" s="65" t="s">
        <v>1020</v>
      </c>
      <c r="G997" s="67">
        <v>764998.33381036168</v>
      </c>
      <c r="H997" s="67">
        <v>435578.06561231421</v>
      </c>
      <c r="I997" s="67">
        <v>481361.46</v>
      </c>
      <c r="J997" s="68">
        <v>1.1051095039033376</v>
      </c>
      <c r="K997" s="67">
        <v>46074.288944582848</v>
      </c>
      <c r="L997" s="67">
        <v>389503.77666773129</v>
      </c>
      <c r="M997" s="67">
        <v>71421.89</v>
      </c>
      <c r="N997" s="67">
        <v>408141.57000000007</v>
      </c>
      <c r="O997" s="67">
        <v>764998.33381036168</v>
      </c>
      <c r="P997" s="67" t="s">
        <v>1082</v>
      </c>
      <c r="Q997" s="67" t="s">
        <v>1082</v>
      </c>
      <c r="R997" s="67">
        <v>0</v>
      </c>
      <c r="S997" s="67">
        <v>0</v>
      </c>
      <c r="T997" s="68">
        <v>0.10262982351317049</v>
      </c>
      <c r="U997" s="68">
        <v>9.1701085816671676E-2</v>
      </c>
      <c r="V997" s="68">
        <v>0.89351304209252269</v>
      </c>
      <c r="W997" s="67">
        <v>44703.3</v>
      </c>
      <c r="X997" s="67">
        <v>43976.49</v>
      </c>
      <c r="Y997" s="68">
        <v>0.98374146875062907</v>
      </c>
      <c r="Z997" s="68">
        <v>7.1675211551601545E-2</v>
      </c>
      <c r="AA997" s="68">
        <v>0.11101000063682917</v>
      </c>
      <c r="AB997" s="68">
        <v>1.5487920891159017</v>
      </c>
      <c r="AC997" s="67">
        <v>31220.149999999998</v>
      </c>
      <c r="AD997" s="67">
        <v>53236.340000000004</v>
      </c>
      <c r="AE997" s="68">
        <v>1.7051916790918689</v>
      </c>
      <c r="AF997" s="43">
        <v>80</v>
      </c>
      <c r="AG997" s="43">
        <v>0</v>
      </c>
      <c r="AH997" s="43">
        <v>29</v>
      </c>
      <c r="AI997" s="43">
        <v>37</v>
      </c>
      <c r="AJ997" s="67">
        <v>26510.32</v>
      </c>
      <c r="AK997" s="67">
        <v>26779</v>
      </c>
      <c r="AL997" s="68">
        <v>1.0101349210420696</v>
      </c>
      <c r="AM997" s="67">
        <v>4288.7299999999996</v>
      </c>
      <c r="AN997" s="67">
        <v>3268.2200000000003</v>
      </c>
      <c r="AO997" s="68">
        <v>0.76204843858205118</v>
      </c>
      <c r="AP997" s="67">
        <v>3768.8899999999994</v>
      </c>
      <c r="AQ997" s="67">
        <v>4111.7299999999996</v>
      </c>
      <c r="AR997" s="68">
        <v>1.0909657750690522</v>
      </c>
      <c r="AS997" s="67">
        <v>10135.359999999999</v>
      </c>
      <c r="AT997" s="67">
        <v>9817.5400000000009</v>
      </c>
      <c r="AU997" s="68">
        <v>0.96864245571938268</v>
      </c>
      <c r="AV997" s="43">
        <v>285.37</v>
      </c>
      <c r="AW997" s="43">
        <v>289.94</v>
      </c>
      <c r="AX997" s="69">
        <v>1.0160142972281598</v>
      </c>
      <c r="AY997" s="43">
        <v>46074.288944582848</v>
      </c>
      <c r="AZ997" s="43">
        <v>71421.89</v>
      </c>
      <c r="BA997" s="43">
        <v>16587.461622085932</v>
      </c>
      <c r="BB997" s="43">
        <v>16224.079999999998</v>
      </c>
      <c r="BC997" s="43">
        <v>83848</v>
      </c>
      <c r="BD997" s="43">
        <v>29046.853559926498</v>
      </c>
      <c r="BE997" s="43">
        <v>78908.830000000016</v>
      </c>
      <c r="BF997" s="43">
        <v>55108.88</v>
      </c>
      <c r="BG997" s="43">
        <v>499.88</v>
      </c>
      <c r="BH997" s="43">
        <v>30</v>
      </c>
      <c r="BI997" s="44">
        <v>43173</v>
      </c>
      <c r="BJ997" s="44">
        <v>43541</v>
      </c>
      <c r="BK997" s="44">
        <v>43172</v>
      </c>
      <c r="BL997" s="43">
        <f t="shared" si="561"/>
        <v>481361.46</v>
      </c>
      <c r="BM997" s="43">
        <f t="shared" si="562"/>
        <v>479563.46000000008</v>
      </c>
      <c r="BN997" s="32"/>
      <c r="BO997" s="16" t="str">
        <f>IFERROR(VLOOKUP($C997,'PORTE LOJA'!A:B,2,0),"PORTE 1")</f>
        <v>PORTE 1</v>
      </c>
      <c r="BP997" s="16">
        <f>VLOOKUP(BO997,'PAINEL E TARGET'!$S$1:$W$8,3,0)</f>
        <v>1650</v>
      </c>
      <c r="BQ997" s="16">
        <f t="shared" si="540"/>
        <v>1</v>
      </c>
      <c r="BR997" s="16">
        <f t="shared" si="541"/>
        <v>1</v>
      </c>
      <c r="BS997" s="16">
        <f t="shared" si="542"/>
        <v>1</v>
      </c>
      <c r="BT997" s="16">
        <f t="shared" si="543"/>
        <v>1</v>
      </c>
      <c r="BU997" s="16">
        <f t="shared" si="544"/>
        <v>1</v>
      </c>
      <c r="BV997" s="16">
        <f t="shared" si="545"/>
        <v>1</v>
      </c>
      <c r="BW997" s="17" t="str">
        <f t="shared" si="563"/>
        <v>111111</v>
      </c>
      <c r="BX997" s="32"/>
      <c r="BY997" s="17">
        <f t="shared" si="546"/>
        <v>1.105</v>
      </c>
      <c r="BZ997" s="17">
        <f t="shared" si="547"/>
        <v>1.101</v>
      </c>
      <c r="CA997" s="17" t="str">
        <f t="shared" si="564"/>
        <v>Com Retira</v>
      </c>
      <c r="CB997" s="17">
        <f t="shared" si="565"/>
        <v>1.105</v>
      </c>
      <c r="CC997" s="33" t="str">
        <f>IF(CB997&gt;='PAINEL E TARGET'!$T$11,'PAINEL E TARGET'!$S$11,
IF(CB997&gt;='PAINEL E TARGET'!$T$12,'PAINEL E TARGET'!$S$12,
IF(CB997&gt;='PAINEL E TARGET'!$T$13,'PAINEL E TARGET'!$S$13,
IF(CB997&gt;='PAINEL E TARGET'!$T$14,'PAINEL E TARGET'!$S$14,
IF(CB997&gt;='PAINEL E TARGET'!$T$15,'PAINEL E TARGET'!$S$15,
IF(CB997&gt;='PAINEL E TARGET'!$T$16,'PAINEL E TARGET'!$S$16,
IF(CB997&gt;='PAINEL E TARGET'!$T$17,'PAINEL E TARGET'!$S$17,
IF(CB997&gt;='PAINEL E TARGET'!$T$18,'PAINEL E TARGET'!$S$18,'PAINEL E TARGET'!$S$19))))))))</f>
        <v>4. Fx de 110% a 114,9%</v>
      </c>
      <c r="CD997" s="17">
        <f>IFERROR(VLOOKUP($BW997,'PAINEL E TARGET'!$G$1:$Q$99,4,0),0)</f>
        <v>0.25</v>
      </c>
      <c r="CE997" s="17">
        <f>VLOOKUP(CC997,'PAINEL E TARGET'!$S$10:$U$19,3,0)</f>
        <v>1.2</v>
      </c>
      <c r="CF997" s="16">
        <f t="shared" si="566"/>
        <v>495</v>
      </c>
      <c r="CG997" s="17">
        <f t="shared" si="548"/>
        <v>1.01</v>
      </c>
      <c r="CH997" s="17">
        <f t="shared" si="549"/>
        <v>0.76200000000000001</v>
      </c>
      <c r="CI997" s="17">
        <f t="shared" si="550"/>
        <v>1.091</v>
      </c>
      <c r="CJ997" s="17">
        <f t="shared" si="551"/>
        <v>0.96899999999999997</v>
      </c>
      <c r="CK997" s="17">
        <f t="shared" si="552"/>
        <v>1.016</v>
      </c>
      <c r="CL997" s="17">
        <f t="shared" si="553"/>
        <v>0.98399999999999999</v>
      </c>
      <c r="CM997" s="16">
        <f t="shared" si="554"/>
        <v>5</v>
      </c>
      <c r="CN997" s="17" t="str">
        <f t="shared" si="567"/>
        <v>ok</v>
      </c>
      <c r="CO997" s="17">
        <f t="shared" si="568"/>
        <v>0.98399999999999999</v>
      </c>
      <c r="CP997" s="33" t="str">
        <f>IF(CO997&gt;='PAINEL E TARGET'!$T$11,'PAINEL E TARGET'!$S$11,
IF(CO997&gt;='PAINEL E TARGET'!$T$12,'PAINEL E TARGET'!$S$12,
IF(CO997&gt;='PAINEL E TARGET'!$T$13,'PAINEL E TARGET'!$S$13,
IF(CO997&gt;='PAINEL E TARGET'!$T$14,'PAINEL E TARGET'!$S$14,
IF(CO997&gt;='PAINEL E TARGET'!$T$15,'PAINEL E TARGET'!$S$15,
IF(CO997&gt;='PAINEL E TARGET'!$T$16,'PAINEL E TARGET'!$S$16,
IF(CO997&gt;='PAINEL E TARGET'!$T$17,'PAINEL E TARGET'!$S$17,
IF(CO997&gt;='PAINEL E TARGET'!$T$18,'PAINEL E TARGET'!$S$18,'PAINEL E TARGET'!$S$19))))))))</f>
        <v>1. Fx de 90% a 99,9%</v>
      </c>
      <c r="CQ997" s="17">
        <f>IFERROR(VLOOKUP($BW997,'PAINEL E TARGET'!$G$1:$Q$99,5,0),0)</f>
        <v>0.25</v>
      </c>
      <c r="CR997" s="17">
        <f>VLOOKUP(CP997,'PAINEL E TARGET'!$S$10:$U$19,3,0)</f>
        <v>0.5</v>
      </c>
      <c r="CS997" s="16">
        <f t="shared" si="569"/>
        <v>206.25</v>
      </c>
      <c r="CT997" s="17">
        <f t="shared" si="555"/>
        <v>1.7050000000000001</v>
      </c>
      <c r="CU997" s="33" t="str">
        <f>IF(CT997&gt;='PAINEL E TARGET'!$T$11,'PAINEL E TARGET'!$S$11,
IF(CT997&gt;='PAINEL E TARGET'!$T$12,'PAINEL E TARGET'!$S$12,
IF(CT997&gt;='PAINEL E TARGET'!$T$13,'PAINEL E TARGET'!$S$13,
IF(CT997&gt;='PAINEL E TARGET'!$T$14,'PAINEL E TARGET'!$S$14,
IF(CT997&gt;='PAINEL E TARGET'!$T$15,'PAINEL E TARGET'!$S$15,
IF(CT997&gt;='PAINEL E TARGET'!$T$16,'PAINEL E TARGET'!$S$16,
IF(CT997&gt;='PAINEL E TARGET'!$T$17,'PAINEL E TARGET'!$S$17,
IF(CT997&gt;='PAINEL E TARGET'!$T$18,'PAINEL E TARGET'!$S$18,'PAINEL E TARGET'!$S$19))))))))</f>
        <v>8. Fx de 130% ou mais</v>
      </c>
      <c r="CV997" s="17">
        <f>IFERROR(VLOOKUP($BW997,'PAINEL E TARGET'!$G$1:$Q$99,6,0),0)</f>
        <v>0.2</v>
      </c>
      <c r="CW997" s="17">
        <f>VLOOKUP(CU997,'PAINEL E TARGET'!$S$10:$U$19,3,0)</f>
        <v>1.6</v>
      </c>
      <c r="CX997" s="16">
        <f t="shared" si="570"/>
        <v>528.00000000000011</v>
      </c>
      <c r="CY997" s="17">
        <f t="shared" si="556"/>
        <v>1.55</v>
      </c>
      <c r="CZ997" s="33" t="str">
        <f>IF(CY997&gt;='PAINEL E TARGET'!$T$11,'PAINEL E TARGET'!$S$11,
IF(CY997&gt;='PAINEL E TARGET'!$T$12,'PAINEL E TARGET'!$S$12,
IF(CY997&gt;='PAINEL E TARGET'!$T$13,'PAINEL E TARGET'!$S$13,
IF(CY997&gt;='PAINEL E TARGET'!$T$14,'PAINEL E TARGET'!$S$14,
IF(CY997&gt;='PAINEL E TARGET'!$T$15,'PAINEL E TARGET'!$S$15,
IF(CY997&gt;='PAINEL E TARGET'!$T$16,'PAINEL E TARGET'!$S$16,
IF(CY997&gt;='PAINEL E TARGET'!$T$17,'PAINEL E TARGET'!$S$17,
IF(CY997&gt;='PAINEL E TARGET'!$T$18,'PAINEL E TARGET'!$S$18,'PAINEL E TARGET'!$S$19))))))))</f>
        <v>8. Fx de 130% ou mais</v>
      </c>
      <c r="DA997" s="17">
        <f>IFERROR(VLOOKUP($BW997,'PAINEL E TARGET'!$G$1:$Q$99,7,0),0)</f>
        <v>0.15</v>
      </c>
      <c r="DB997" s="17">
        <f>VLOOKUP(CZ997,'PAINEL E TARGET'!$S$10:$U$19,3,0)</f>
        <v>1.6</v>
      </c>
      <c r="DC997" s="16">
        <f t="shared" si="571"/>
        <v>396</v>
      </c>
      <c r="DD997" s="17">
        <f t="shared" si="557"/>
        <v>0.97799999999999998</v>
      </c>
      <c r="DE997" s="33" t="str">
        <f>IF(DD997&gt;='PAINEL E TARGET'!$T$11,'PAINEL E TARGET'!$S$11,
IF(DD997&gt;='PAINEL E TARGET'!$T$12,'PAINEL E TARGET'!$S$12,
IF(DD997&gt;='PAINEL E TARGET'!$T$13,'PAINEL E TARGET'!$S$13,
IF(DD997&gt;='PAINEL E TARGET'!$T$14,'PAINEL E TARGET'!$S$14,
IF(DD997&gt;='PAINEL E TARGET'!$T$15,'PAINEL E TARGET'!$S$15,
IF(DD997&gt;='PAINEL E TARGET'!$T$16,'PAINEL E TARGET'!$S$16,
IF(DD997&gt;='PAINEL E TARGET'!$T$17,'PAINEL E TARGET'!$S$17,
IF(DD997&gt;='PAINEL E TARGET'!$T$18,'PAINEL E TARGET'!$S$18,'PAINEL E TARGET'!$S$19))))))))</f>
        <v>1. Fx de 90% a 99,9%</v>
      </c>
      <c r="DF997" s="17">
        <f>IFERROR(VLOOKUP($BW997,'PAINEL E TARGET'!$G$1:$Q$99,8,0),0)</f>
        <v>0.1</v>
      </c>
      <c r="DG997" s="17">
        <f>VLOOKUP(DE997,'PAINEL E TARGET'!$S$10:$U$19,3,0)</f>
        <v>0.5</v>
      </c>
      <c r="DH997" s="16">
        <f t="shared" si="572"/>
        <v>82.5</v>
      </c>
      <c r="DI997" s="17">
        <f t="shared" si="558"/>
        <v>1.276</v>
      </c>
      <c r="DJ997" s="33" t="str">
        <f>IF(DI997&gt;='PAINEL E TARGET'!$T$11,'PAINEL E TARGET'!$S$11,
IF(DI997&gt;='PAINEL E TARGET'!$T$12,'PAINEL E TARGET'!$S$12,
IF(DI997&gt;='PAINEL E TARGET'!$T$13,'PAINEL E TARGET'!$S$13,
IF(DI997&gt;='PAINEL E TARGET'!$T$14,'PAINEL E TARGET'!$S$14,
IF(DI997&gt;='PAINEL E TARGET'!$T$15,'PAINEL E TARGET'!$S$15,
IF(DI997&gt;='PAINEL E TARGET'!$T$16,'PAINEL E TARGET'!$S$16,
IF(DI997&gt;='PAINEL E TARGET'!$T$17,'PAINEL E TARGET'!$S$17,
IF(DI997&gt;='PAINEL E TARGET'!$T$18,'PAINEL E TARGET'!$S$18,'PAINEL E TARGET'!$S$19))))))))</f>
        <v>7. Fx de 125% a 129,9%</v>
      </c>
      <c r="DK997" s="17">
        <f>IFERROR(VLOOKUP($BW997,'PAINEL E TARGET'!$G$1:$Q$99,9,0),0)</f>
        <v>0.05</v>
      </c>
      <c r="DL997" s="17">
        <f>VLOOKUP(DJ997,'PAINEL E TARGET'!$S$10:$U$19,3,0)</f>
        <v>1.5</v>
      </c>
      <c r="DM997" s="16">
        <f t="shared" si="573"/>
        <v>123.75000000000001</v>
      </c>
      <c r="DN997" s="17">
        <f t="shared" si="559"/>
        <v>1.016</v>
      </c>
      <c r="DO997" s="33" t="str">
        <f>IF(DN997&gt;='PAINEL E TARGET'!$T$11,'PAINEL E TARGET'!$S$11,
IF(DN997&gt;='PAINEL E TARGET'!$T$12,'PAINEL E TARGET'!$S$12,
IF(DN997&gt;='PAINEL E TARGET'!$T$13,'PAINEL E TARGET'!$S$13,
IF(DN997&gt;='PAINEL E TARGET'!$T$14,'PAINEL E TARGET'!$S$14,
IF(DN997&gt;='PAINEL E TARGET'!$T$15,'PAINEL E TARGET'!$S$15,
IF(DN997&gt;='PAINEL E TARGET'!$T$16,'PAINEL E TARGET'!$S$16,
IF(DN997&gt;='PAINEL E TARGET'!$T$17,'PAINEL E TARGET'!$S$17,
IF(DN997&gt;='PAINEL E TARGET'!$T$18,'PAINEL E TARGET'!$S$18,'PAINEL E TARGET'!$S$19))))))))</f>
        <v>2. Fx de 100% a 104,9%</v>
      </c>
      <c r="DP997" s="17">
        <f>IFERROR(VLOOKUP($BW997,'PAINEL E TARGET'!$G$1:$Q$99,10,0),0)</f>
        <v>0</v>
      </c>
      <c r="DQ997" s="17">
        <f>VLOOKUP(DO997,'PAINEL E TARGET'!$S$10:$U$19,3,0)</f>
        <v>1</v>
      </c>
      <c r="DR997" s="16">
        <f t="shared" si="574"/>
        <v>0</v>
      </c>
      <c r="DS997" s="17">
        <f t="shared" si="560"/>
        <v>0</v>
      </c>
      <c r="DT997" s="16">
        <f>IF(DS997&gt;=1,VLOOKUP(BO997,'PAINEL E TARGET'!$S$1:$W$8,5,0),0)</f>
        <v>0</v>
      </c>
      <c r="DU997" s="16">
        <f t="shared" si="575"/>
        <v>1831.5</v>
      </c>
    </row>
    <row r="998" spans="2:125" x14ac:dyDescent="0.2">
      <c r="B998" s="44">
        <v>43541</v>
      </c>
      <c r="C998" s="65">
        <v>2092</v>
      </c>
      <c r="D998" s="66" t="s">
        <v>1052</v>
      </c>
      <c r="E998" s="65">
        <v>513</v>
      </c>
      <c r="F998" s="65" t="s">
        <v>944</v>
      </c>
      <c r="G998" s="67">
        <v>714166.66214870079</v>
      </c>
      <c r="H998" s="67">
        <v>422646.1410500342</v>
      </c>
      <c r="I998" s="67">
        <v>430332.29999999993</v>
      </c>
      <c r="J998" s="68">
        <v>1.0181858017935999</v>
      </c>
      <c r="K998" s="67">
        <v>33366.034489487276</v>
      </c>
      <c r="L998" s="67">
        <v>389280.10656054696</v>
      </c>
      <c r="M998" s="67">
        <v>44765.599999999999</v>
      </c>
      <c r="N998" s="67">
        <v>381130.12</v>
      </c>
      <c r="O998" s="67">
        <v>714166.66214870079</v>
      </c>
      <c r="P998" s="67" t="s">
        <v>1082</v>
      </c>
      <c r="Q998" s="67" t="s">
        <v>1082</v>
      </c>
      <c r="R998" s="67">
        <v>0</v>
      </c>
      <c r="S998" s="67">
        <v>0</v>
      </c>
      <c r="T998" s="68">
        <v>5.7780156088326894E-2</v>
      </c>
      <c r="U998" s="68">
        <v>9.6759601153070973E-2</v>
      </c>
      <c r="V998" s="68">
        <v>1.6746164722220083</v>
      </c>
      <c r="W998" s="67">
        <v>24420.560000000001</v>
      </c>
      <c r="X998" s="67">
        <v>41209.5</v>
      </c>
      <c r="Y998" s="68">
        <v>1.6874920149251287</v>
      </c>
      <c r="Z998" s="68">
        <v>0.12561678634542381</v>
      </c>
      <c r="AA998" s="68">
        <v>0.19737315040404721</v>
      </c>
      <c r="AB998" s="68">
        <v>1.5712322862750696</v>
      </c>
      <c r="AC998" s="67">
        <v>53091.450000000004</v>
      </c>
      <c r="AD998" s="67">
        <v>84060.37999999999</v>
      </c>
      <c r="AE998" s="68">
        <v>1.5833129439862725</v>
      </c>
      <c r="AF998" s="43">
        <v>80</v>
      </c>
      <c r="AG998" s="43">
        <v>0</v>
      </c>
      <c r="AH998" s="43">
        <v>15</v>
      </c>
      <c r="AI998" s="43">
        <v>50</v>
      </c>
      <c r="AJ998" s="67">
        <v>15039.57</v>
      </c>
      <c r="AK998" s="67">
        <v>23767</v>
      </c>
      <c r="AL998" s="68">
        <v>1.5802978409622084</v>
      </c>
      <c r="AM998" s="67">
        <v>2432.63</v>
      </c>
      <c r="AN998" s="67">
        <v>2347.65</v>
      </c>
      <c r="AO998" s="68">
        <v>0.96506661514492542</v>
      </c>
      <c r="AP998" s="67">
        <v>1245.42</v>
      </c>
      <c r="AQ998" s="67">
        <v>955.95</v>
      </c>
      <c r="AR998" s="68">
        <v>0.76757238521944404</v>
      </c>
      <c r="AS998" s="67">
        <v>5702.94</v>
      </c>
      <c r="AT998" s="67">
        <v>14138.899999999998</v>
      </c>
      <c r="AU998" s="68">
        <v>2.4792300111872119</v>
      </c>
      <c r="AV998" s="43">
        <v>0</v>
      </c>
      <c r="AW998" s="43">
        <v>0</v>
      </c>
      <c r="AX998" s="69">
        <v>0</v>
      </c>
      <c r="AY998" s="43">
        <v>33366.034489487276</v>
      </c>
      <c r="AZ998" s="43">
        <v>44765.599999999999</v>
      </c>
      <c r="BA998" s="43">
        <v>16847.45065320154</v>
      </c>
      <c r="BB998" s="43">
        <v>18425.640000000003</v>
      </c>
      <c r="BC998" s="43">
        <v>58640</v>
      </c>
      <c r="BD998" s="43">
        <v>28479.265089820121</v>
      </c>
      <c r="BE998" s="43">
        <v>41460.85</v>
      </c>
      <c r="BF998" s="43">
        <v>90138.209999999992</v>
      </c>
      <c r="BG998" s="43">
        <v>0</v>
      </c>
      <c r="BH998" s="43">
        <v>30</v>
      </c>
      <c r="BI998" s="44">
        <v>43173</v>
      </c>
      <c r="BJ998" s="44">
        <v>43541</v>
      </c>
      <c r="BK998" s="44">
        <v>43172</v>
      </c>
      <c r="BL998" s="43">
        <f t="shared" si="561"/>
        <v>430332.29999999993</v>
      </c>
      <c r="BM998" s="43">
        <f t="shared" si="562"/>
        <v>425895.72</v>
      </c>
      <c r="BN998" s="32"/>
      <c r="BO998" s="16" t="str">
        <f>IFERROR(VLOOKUP($C998,'PORTE LOJA'!A:B,2,0),"PORTE 1")</f>
        <v>PORTE 1</v>
      </c>
      <c r="BP998" s="16">
        <f>VLOOKUP(BO998,'PAINEL E TARGET'!$S$1:$W$8,3,0)</f>
        <v>1650</v>
      </c>
      <c r="BQ998" s="16">
        <f t="shared" si="540"/>
        <v>1</v>
      </c>
      <c r="BR998" s="16">
        <f t="shared" si="541"/>
        <v>1</v>
      </c>
      <c r="BS998" s="16">
        <f t="shared" si="542"/>
        <v>1</v>
      </c>
      <c r="BT998" s="16">
        <f t="shared" si="543"/>
        <v>1</v>
      </c>
      <c r="BU998" s="16">
        <f t="shared" si="544"/>
        <v>1</v>
      </c>
      <c r="BV998" s="16">
        <f t="shared" si="545"/>
        <v>1</v>
      </c>
      <c r="BW998" s="17" t="str">
        <f t="shared" si="563"/>
        <v>111111</v>
      </c>
      <c r="BX998" s="32"/>
      <c r="BY998" s="17">
        <f t="shared" si="546"/>
        <v>1.018</v>
      </c>
      <c r="BZ998" s="17">
        <f t="shared" si="547"/>
        <v>1.008</v>
      </c>
      <c r="CA998" s="17" t="str">
        <f t="shared" si="564"/>
        <v>Com Retira</v>
      </c>
      <c r="CB998" s="17">
        <f t="shared" si="565"/>
        <v>1.018</v>
      </c>
      <c r="CC998" s="33" t="str">
        <f>IF(CB998&gt;='PAINEL E TARGET'!$T$11,'PAINEL E TARGET'!$S$11,
IF(CB998&gt;='PAINEL E TARGET'!$T$12,'PAINEL E TARGET'!$S$12,
IF(CB998&gt;='PAINEL E TARGET'!$T$13,'PAINEL E TARGET'!$S$13,
IF(CB998&gt;='PAINEL E TARGET'!$T$14,'PAINEL E TARGET'!$S$14,
IF(CB998&gt;='PAINEL E TARGET'!$T$15,'PAINEL E TARGET'!$S$15,
IF(CB998&gt;='PAINEL E TARGET'!$T$16,'PAINEL E TARGET'!$S$16,
IF(CB998&gt;='PAINEL E TARGET'!$T$17,'PAINEL E TARGET'!$S$17,
IF(CB998&gt;='PAINEL E TARGET'!$T$18,'PAINEL E TARGET'!$S$18,'PAINEL E TARGET'!$S$19))))))))</f>
        <v>2. Fx de 100% a 104,9%</v>
      </c>
      <c r="CD998" s="17">
        <f>IFERROR(VLOOKUP($BW998,'PAINEL E TARGET'!$G$1:$Q$99,4,0),0)</f>
        <v>0.25</v>
      </c>
      <c r="CE998" s="17">
        <f>VLOOKUP(CC998,'PAINEL E TARGET'!$S$10:$U$19,3,0)</f>
        <v>1</v>
      </c>
      <c r="CF998" s="16">
        <f t="shared" si="566"/>
        <v>412.5</v>
      </c>
      <c r="CG998" s="17">
        <f t="shared" si="548"/>
        <v>1.58</v>
      </c>
      <c r="CH998" s="17">
        <f t="shared" si="549"/>
        <v>0.96499999999999997</v>
      </c>
      <c r="CI998" s="17">
        <f t="shared" si="550"/>
        <v>0.76800000000000002</v>
      </c>
      <c r="CJ998" s="17">
        <f t="shared" si="551"/>
        <v>2.4790000000000001</v>
      </c>
      <c r="CK998" s="17" t="str">
        <f t="shared" si="552"/>
        <v>sem meta</v>
      </c>
      <c r="CL998" s="17">
        <f t="shared" si="553"/>
        <v>1.6870000000000001</v>
      </c>
      <c r="CM998" s="16">
        <f t="shared" si="554"/>
        <v>5</v>
      </c>
      <c r="CN998" s="17" t="str">
        <f t="shared" si="567"/>
        <v>ok</v>
      </c>
      <c r="CO998" s="17">
        <f t="shared" si="568"/>
        <v>1.6870000000000001</v>
      </c>
      <c r="CP998" s="33" t="str">
        <f>IF(CO998&gt;='PAINEL E TARGET'!$T$11,'PAINEL E TARGET'!$S$11,
IF(CO998&gt;='PAINEL E TARGET'!$T$12,'PAINEL E TARGET'!$S$12,
IF(CO998&gt;='PAINEL E TARGET'!$T$13,'PAINEL E TARGET'!$S$13,
IF(CO998&gt;='PAINEL E TARGET'!$T$14,'PAINEL E TARGET'!$S$14,
IF(CO998&gt;='PAINEL E TARGET'!$T$15,'PAINEL E TARGET'!$S$15,
IF(CO998&gt;='PAINEL E TARGET'!$T$16,'PAINEL E TARGET'!$S$16,
IF(CO998&gt;='PAINEL E TARGET'!$T$17,'PAINEL E TARGET'!$S$17,
IF(CO998&gt;='PAINEL E TARGET'!$T$18,'PAINEL E TARGET'!$S$18,'PAINEL E TARGET'!$S$19))))))))</f>
        <v>8. Fx de 130% ou mais</v>
      </c>
      <c r="CQ998" s="17">
        <f>IFERROR(VLOOKUP($BW998,'PAINEL E TARGET'!$G$1:$Q$99,5,0),0)</f>
        <v>0.25</v>
      </c>
      <c r="CR998" s="17">
        <f>VLOOKUP(CP998,'PAINEL E TARGET'!$S$10:$U$19,3,0)</f>
        <v>1.6</v>
      </c>
      <c r="CS998" s="16">
        <f t="shared" si="569"/>
        <v>660</v>
      </c>
      <c r="CT998" s="17">
        <f t="shared" si="555"/>
        <v>1.583</v>
      </c>
      <c r="CU998" s="33" t="str">
        <f>IF(CT998&gt;='PAINEL E TARGET'!$T$11,'PAINEL E TARGET'!$S$11,
IF(CT998&gt;='PAINEL E TARGET'!$T$12,'PAINEL E TARGET'!$S$12,
IF(CT998&gt;='PAINEL E TARGET'!$T$13,'PAINEL E TARGET'!$S$13,
IF(CT998&gt;='PAINEL E TARGET'!$T$14,'PAINEL E TARGET'!$S$14,
IF(CT998&gt;='PAINEL E TARGET'!$T$15,'PAINEL E TARGET'!$S$15,
IF(CT998&gt;='PAINEL E TARGET'!$T$16,'PAINEL E TARGET'!$S$16,
IF(CT998&gt;='PAINEL E TARGET'!$T$17,'PAINEL E TARGET'!$S$17,
IF(CT998&gt;='PAINEL E TARGET'!$T$18,'PAINEL E TARGET'!$S$18,'PAINEL E TARGET'!$S$19))))))))</f>
        <v>8. Fx de 130% ou mais</v>
      </c>
      <c r="CV998" s="17">
        <f>IFERROR(VLOOKUP($BW998,'PAINEL E TARGET'!$G$1:$Q$99,6,0),0)</f>
        <v>0.2</v>
      </c>
      <c r="CW998" s="17">
        <f>VLOOKUP(CU998,'PAINEL E TARGET'!$S$10:$U$19,3,0)</f>
        <v>1.6</v>
      </c>
      <c r="CX998" s="16">
        <f t="shared" si="570"/>
        <v>528.00000000000011</v>
      </c>
      <c r="CY998" s="17">
        <f t="shared" si="556"/>
        <v>1.3420000000000001</v>
      </c>
      <c r="CZ998" s="33" t="str">
        <f>IF(CY998&gt;='PAINEL E TARGET'!$T$11,'PAINEL E TARGET'!$S$11,
IF(CY998&gt;='PAINEL E TARGET'!$T$12,'PAINEL E TARGET'!$S$12,
IF(CY998&gt;='PAINEL E TARGET'!$T$13,'PAINEL E TARGET'!$S$13,
IF(CY998&gt;='PAINEL E TARGET'!$T$14,'PAINEL E TARGET'!$S$14,
IF(CY998&gt;='PAINEL E TARGET'!$T$15,'PAINEL E TARGET'!$S$15,
IF(CY998&gt;='PAINEL E TARGET'!$T$16,'PAINEL E TARGET'!$S$16,
IF(CY998&gt;='PAINEL E TARGET'!$T$17,'PAINEL E TARGET'!$S$17,
IF(CY998&gt;='PAINEL E TARGET'!$T$18,'PAINEL E TARGET'!$S$18,'PAINEL E TARGET'!$S$19))))))))</f>
        <v>8. Fx de 130% ou mais</v>
      </c>
      <c r="DA998" s="17">
        <f>IFERROR(VLOOKUP($BW998,'PAINEL E TARGET'!$G$1:$Q$99,7,0),0)</f>
        <v>0.15</v>
      </c>
      <c r="DB998" s="17">
        <f>VLOOKUP(CZ998,'PAINEL E TARGET'!$S$10:$U$19,3,0)</f>
        <v>1.6</v>
      </c>
      <c r="DC998" s="16">
        <f t="shared" si="571"/>
        <v>396</v>
      </c>
      <c r="DD998" s="17">
        <f t="shared" si="557"/>
        <v>1.0940000000000001</v>
      </c>
      <c r="DE998" s="33" t="str">
        <f>IF(DD998&gt;='PAINEL E TARGET'!$T$11,'PAINEL E TARGET'!$S$11,
IF(DD998&gt;='PAINEL E TARGET'!$T$12,'PAINEL E TARGET'!$S$12,
IF(DD998&gt;='PAINEL E TARGET'!$T$13,'PAINEL E TARGET'!$S$13,
IF(DD998&gt;='PAINEL E TARGET'!$T$14,'PAINEL E TARGET'!$S$14,
IF(DD998&gt;='PAINEL E TARGET'!$T$15,'PAINEL E TARGET'!$S$15,
IF(DD998&gt;='PAINEL E TARGET'!$T$16,'PAINEL E TARGET'!$S$16,
IF(DD998&gt;='PAINEL E TARGET'!$T$17,'PAINEL E TARGET'!$S$17,
IF(DD998&gt;='PAINEL E TARGET'!$T$18,'PAINEL E TARGET'!$S$18,'PAINEL E TARGET'!$S$19))))))))</f>
        <v>3. Fx de 105% a 109,9%</v>
      </c>
      <c r="DF998" s="17">
        <f>IFERROR(VLOOKUP($BW998,'PAINEL E TARGET'!$G$1:$Q$99,8,0),0)</f>
        <v>0.1</v>
      </c>
      <c r="DG998" s="17">
        <f>VLOOKUP(DE998,'PAINEL E TARGET'!$S$10:$U$19,3,0)</f>
        <v>1.1000000000000001</v>
      </c>
      <c r="DH998" s="16">
        <f t="shared" si="572"/>
        <v>181.50000000000003</v>
      </c>
      <c r="DI998" s="17">
        <f t="shared" si="558"/>
        <v>3.3330000000000002</v>
      </c>
      <c r="DJ998" s="33" t="str">
        <f>IF(DI998&gt;='PAINEL E TARGET'!$T$11,'PAINEL E TARGET'!$S$11,
IF(DI998&gt;='PAINEL E TARGET'!$T$12,'PAINEL E TARGET'!$S$12,
IF(DI998&gt;='PAINEL E TARGET'!$T$13,'PAINEL E TARGET'!$S$13,
IF(DI998&gt;='PAINEL E TARGET'!$T$14,'PAINEL E TARGET'!$S$14,
IF(DI998&gt;='PAINEL E TARGET'!$T$15,'PAINEL E TARGET'!$S$15,
IF(DI998&gt;='PAINEL E TARGET'!$T$16,'PAINEL E TARGET'!$S$16,
IF(DI998&gt;='PAINEL E TARGET'!$T$17,'PAINEL E TARGET'!$S$17,
IF(DI998&gt;='PAINEL E TARGET'!$T$18,'PAINEL E TARGET'!$S$18,'PAINEL E TARGET'!$S$19))))))))</f>
        <v>8. Fx de 130% ou mais</v>
      </c>
      <c r="DK998" s="17">
        <f>IFERROR(VLOOKUP($BW998,'PAINEL E TARGET'!$G$1:$Q$99,9,0),0)</f>
        <v>0.05</v>
      </c>
      <c r="DL998" s="17">
        <f>VLOOKUP(DJ998,'PAINEL E TARGET'!$S$10:$U$19,3,0)</f>
        <v>1.6</v>
      </c>
      <c r="DM998" s="16">
        <f t="shared" si="573"/>
        <v>132.00000000000003</v>
      </c>
      <c r="DN998" s="17">
        <f t="shared" si="559"/>
        <v>0</v>
      </c>
      <c r="DO998" s="33" t="str">
        <f>IF(DN998&gt;='PAINEL E TARGET'!$T$11,'PAINEL E TARGET'!$S$11,
IF(DN998&gt;='PAINEL E TARGET'!$T$12,'PAINEL E TARGET'!$S$12,
IF(DN998&gt;='PAINEL E TARGET'!$T$13,'PAINEL E TARGET'!$S$13,
IF(DN998&gt;='PAINEL E TARGET'!$T$14,'PAINEL E TARGET'!$S$14,
IF(DN998&gt;='PAINEL E TARGET'!$T$15,'PAINEL E TARGET'!$S$15,
IF(DN998&gt;='PAINEL E TARGET'!$T$16,'PAINEL E TARGET'!$S$16,
IF(DN998&gt;='PAINEL E TARGET'!$T$17,'PAINEL E TARGET'!$S$17,
IF(DN998&gt;='PAINEL E TARGET'!$T$18,'PAINEL E TARGET'!$S$18,'PAINEL E TARGET'!$S$19))))))))</f>
        <v>Não elegível</v>
      </c>
      <c r="DP998" s="17">
        <f>IFERROR(VLOOKUP($BW998,'PAINEL E TARGET'!$G$1:$Q$99,10,0),0)</f>
        <v>0</v>
      </c>
      <c r="DQ998" s="17">
        <f>VLOOKUP(DO998,'PAINEL E TARGET'!$S$10:$U$19,3,0)</f>
        <v>0</v>
      </c>
      <c r="DR998" s="16">
        <f t="shared" si="574"/>
        <v>0</v>
      </c>
      <c r="DS998" s="17">
        <f t="shared" si="560"/>
        <v>0</v>
      </c>
      <c r="DT998" s="16">
        <f>IF(DS998&gt;=1,VLOOKUP(BO998,'PAINEL E TARGET'!$S$1:$W$8,5,0),0)</f>
        <v>0</v>
      </c>
      <c r="DU998" s="16">
        <f t="shared" si="575"/>
        <v>2310</v>
      </c>
    </row>
    <row r="999" spans="2:125" x14ac:dyDescent="0.2">
      <c r="B999" s="44">
        <v>43541</v>
      </c>
      <c r="C999" s="65">
        <v>2095</v>
      </c>
      <c r="D999" s="66" t="s">
        <v>1053</v>
      </c>
      <c r="E999" s="65">
        <v>419</v>
      </c>
      <c r="F999" s="65" t="s">
        <v>1020</v>
      </c>
      <c r="G999" s="67">
        <v>1045043.6723232227</v>
      </c>
      <c r="H999" s="67">
        <v>517968.71567818767</v>
      </c>
      <c r="I999" s="67">
        <v>609525.68000000005</v>
      </c>
      <c r="J999" s="68">
        <v>1.1767615717909428</v>
      </c>
      <c r="K999" s="67">
        <v>96950.217537946795</v>
      </c>
      <c r="L999" s="67">
        <v>421018.49814024096</v>
      </c>
      <c r="M999" s="67">
        <v>133932.91</v>
      </c>
      <c r="N999" s="67">
        <v>462826.28</v>
      </c>
      <c r="O999" s="67">
        <v>1045043.6723232227</v>
      </c>
      <c r="P999" s="67" t="s">
        <v>1082</v>
      </c>
      <c r="Q999" s="67" t="s">
        <v>1082</v>
      </c>
      <c r="R999" s="67">
        <v>0</v>
      </c>
      <c r="S999" s="67">
        <v>0</v>
      </c>
      <c r="T999" s="68">
        <v>0.11503733371615524</v>
      </c>
      <c r="U999" s="68">
        <v>0.11153304568296636</v>
      </c>
      <c r="V999" s="68">
        <v>0.96953781941925565</v>
      </c>
      <c r="W999" s="67">
        <v>59585.740000000005</v>
      </c>
      <c r="X999" s="67">
        <v>66558.37</v>
      </c>
      <c r="Y999" s="68">
        <v>1.1170184342763887</v>
      </c>
      <c r="Z999" s="68">
        <v>8.6353400593771751E-2</v>
      </c>
      <c r="AA999" s="68">
        <v>0.10402722076219724</v>
      </c>
      <c r="AB999" s="68">
        <v>1.2046684907241536</v>
      </c>
      <c r="AC999" s="67">
        <v>44728.36</v>
      </c>
      <c r="AD999" s="67">
        <v>62079.200000000004</v>
      </c>
      <c r="AE999" s="68">
        <v>1.3879158547284096</v>
      </c>
      <c r="AF999" s="43">
        <v>80</v>
      </c>
      <c r="AG999" s="43">
        <v>73</v>
      </c>
      <c r="AH999" s="43">
        <v>15</v>
      </c>
      <c r="AI999" s="43">
        <v>23</v>
      </c>
      <c r="AJ999" s="67">
        <v>36177.85</v>
      </c>
      <c r="AK999" s="67">
        <v>44195.5</v>
      </c>
      <c r="AL999" s="68">
        <v>1.2216176472620679</v>
      </c>
      <c r="AM999" s="67">
        <v>6720.63</v>
      </c>
      <c r="AN999" s="67">
        <v>5619.4900000000007</v>
      </c>
      <c r="AO999" s="68">
        <v>0.83615524139849995</v>
      </c>
      <c r="AP999" s="67">
        <v>4702.4800000000005</v>
      </c>
      <c r="AQ999" s="67">
        <v>4745.75</v>
      </c>
      <c r="AR999" s="68">
        <v>1.0092015277045303</v>
      </c>
      <c r="AS999" s="67">
        <v>11984.779999999997</v>
      </c>
      <c r="AT999" s="67">
        <v>11997.629999999997</v>
      </c>
      <c r="AU999" s="68">
        <v>1.001072193231749</v>
      </c>
      <c r="AV999" s="43">
        <v>743.63999999999987</v>
      </c>
      <c r="AW999" s="43">
        <v>664.87</v>
      </c>
      <c r="AX999" s="69">
        <v>0.89407509009735908</v>
      </c>
      <c r="AY999" s="43">
        <v>96950.217537946795</v>
      </c>
      <c r="AZ999" s="43">
        <v>133932.91</v>
      </c>
      <c r="BA999" s="43">
        <v>16010.634401428137</v>
      </c>
      <c r="BB999" s="43">
        <v>19617.61</v>
      </c>
      <c r="BC999" s="43">
        <v>202144.00000000003</v>
      </c>
      <c r="BD999" s="43">
        <v>32142.624162130527</v>
      </c>
      <c r="BE999" s="43">
        <v>121017.09999999999</v>
      </c>
      <c r="BF999" s="43">
        <v>90842.14</v>
      </c>
      <c r="BG999" s="43">
        <v>1492.94</v>
      </c>
      <c r="BH999" s="43">
        <v>30</v>
      </c>
      <c r="BI999" s="44">
        <v>43173</v>
      </c>
      <c r="BJ999" s="44">
        <v>43541</v>
      </c>
      <c r="BK999" s="44">
        <v>43172</v>
      </c>
      <c r="BL999" s="43">
        <f t="shared" si="561"/>
        <v>609525.68000000005</v>
      </c>
      <c r="BM999" s="43">
        <f t="shared" si="562"/>
        <v>596759.19000000006</v>
      </c>
      <c r="BN999" s="32"/>
      <c r="BO999" s="16" t="str">
        <f>IFERROR(VLOOKUP($C999,'PORTE LOJA'!A:B,2,0),"PORTE 1")</f>
        <v>PORTE 2</v>
      </c>
      <c r="BP999" s="16">
        <f>VLOOKUP(BO999,'PAINEL E TARGET'!$S$1:$W$8,3,0)</f>
        <v>1875</v>
      </c>
      <c r="BQ999" s="16">
        <f t="shared" si="540"/>
        <v>1</v>
      </c>
      <c r="BR999" s="16">
        <f t="shared" si="541"/>
        <v>1</v>
      </c>
      <c r="BS999" s="16">
        <f t="shared" si="542"/>
        <v>1</v>
      </c>
      <c r="BT999" s="16">
        <f t="shared" si="543"/>
        <v>1</v>
      </c>
      <c r="BU999" s="16">
        <f t="shared" si="544"/>
        <v>1</v>
      </c>
      <c r="BV999" s="16">
        <f t="shared" si="545"/>
        <v>1</v>
      </c>
      <c r="BW999" s="17" t="str">
        <f t="shared" si="563"/>
        <v>111111</v>
      </c>
      <c r="BX999" s="32"/>
      <c r="BY999" s="17">
        <f t="shared" si="546"/>
        <v>1.177</v>
      </c>
      <c r="BZ999" s="17">
        <f t="shared" si="547"/>
        <v>1.1519999999999999</v>
      </c>
      <c r="CA999" s="17" t="str">
        <f t="shared" si="564"/>
        <v>Com Retira</v>
      </c>
      <c r="CB999" s="17">
        <f t="shared" si="565"/>
        <v>1.177</v>
      </c>
      <c r="CC999" s="33" t="str">
        <f>IF(CB999&gt;='PAINEL E TARGET'!$T$11,'PAINEL E TARGET'!$S$11,
IF(CB999&gt;='PAINEL E TARGET'!$T$12,'PAINEL E TARGET'!$S$12,
IF(CB999&gt;='PAINEL E TARGET'!$T$13,'PAINEL E TARGET'!$S$13,
IF(CB999&gt;='PAINEL E TARGET'!$T$14,'PAINEL E TARGET'!$S$14,
IF(CB999&gt;='PAINEL E TARGET'!$T$15,'PAINEL E TARGET'!$S$15,
IF(CB999&gt;='PAINEL E TARGET'!$T$16,'PAINEL E TARGET'!$S$16,
IF(CB999&gt;='PAINEL E TARGET'!$T$17,'PAINEL E TARGET'!$S$17,
IF(CB999&gt;='PAINEL E TARGET'!$T$18,'PAINEL E TARGET'!$S$18,'PAINEL E TARGET'!$S$19))))))))</f>
        <v>5. Fx de 115% a 119,9%</v>
      </c>
      <c r="CD999" s="17">
        <f>IFERROR(VLOOKUP($BW999,'PAINEL E TARGET'!$G$1:$Q$99,4,0),0)</f>
        <v>0.25</v>
      </c>
      <c r="CE999" s="17">
        <f>VLOOKUP(CC999,'PAINEL E TARGET'!$S$10:$U$19,3,0)</f>
        <v>1.3</v>
      </c>
      <c r="CF999" s="16">
        <f t="shared" si="566"/>
        <v>609.375</v>
      </c>
      <c r="CG999" s="17">
        <f t="shared" si="548"/>
        <v>1.222</v>
      </c>
      <c r="CH999" s="17">
        <f t="shared" si="549"/>
        <v>0.83599999999999997</v>
      </c>
      <c r="CI999" s="17">
        <f t="shared" si="550"/>
        <v>1.0089999999999999</v>
      </c>
      <c r="CJ999" s="17">
        <f t="shared" si="551"/>
        <v>1.0009999999999999</v>
      </c>
      <c r="CK999" s="17">
        <f t="shared" si="552"/>
        <v>0.89400000000000002</v>
      </c>
      <c r="CL999" s="17">
        <f t="shared" si="553"/>
        <v>1.117</v>
      </c>
      <c r="CM999" s="16">
        <f t="shared" si="554"/>
        <v>5</v>
      </c>
      <c r="CN999" s="17" t="str">
        <f t="shared" si="567"/>
        <v>ok</v>
      </c>
      <c r="CO999" s="17">
        <f t="shared" si="568"/>
        <v>1.117</v>
      </c>
      <c r="CP999" s="33" t="str">
        <f>IF(CO999&gt;='PAINEL E TARGET'!$T$11,'PAINEL E TARGET'!$S$11,
IF(CO999&gt;='PAINEL E TARGET'!$T$12,'PAINEL E TARGET'!$S$12,
IF(CO999&gt;='PAINEL E TARGET'!$T$13,'PAINEL E TARGET'!$S$13,
IF(CO999&gt;='PAINEL E TARGET'!$T$14,'PAINEL E TARGET'!$S$14,
IF(CO999&gt;='PAINEL E TARGET'!$T$15,'PAINEL E TARGET'!$S$15,
IF(CO999&gt;='PAINEL E TARGET'!$T$16,'PAINEL E TARGET'!$S$16,
IF(CO999&gt;='PAINEL E TARGET'!$T$17,'PAINEL E TARGET'!$S$17,
IF(CO999&gt;='PAINEL E TARGET'!$T$18,'PAINEL E TARGET'!$S$18,'PAINEL E TARGET'!$S$19))))))))</f>
        <v>4. Fx de 110% a 114,9%</v>
      </c>
      <c r="CQ999" s="17">
        <f>IFERROR(VLOOKUP($BW999,'PAINEL E TARGET'!$G$1:$Q$99,5,0),0)</f>
        <v>0.25</v>
      </c>
      <c r="CR999" s="17">
        <f>VLOOKUP(CP999,'PAINEL E TARGET'!$S$10:$U$19,3,0)</f>
        <v>1.2</v>
      </c>
      <c r="CS999" s="16">
        <f t="shared" si="569"/>
        <v>562.5</v>
      </c>
      <c r="CT999" s="17">
        <f t="shared" si="555"/>
        <v>1.3879999999999999</v>
      </c>
      <c r="CU999" s="33" t="str">
        <f>IF(CT999&gt;='PAINEL E TARGET'!$T$11,'PAINEL E TARGET'!$S$11,
IF(CT999&gt;='PAINEL E TARGET'!$T$12,'PAINEL E TARGET'!$S$12,
IF(CT999&gt;='PAINEL E TARGET'!$T$13,'PAINEL E TARGET'!$S$13,
IF(CT999&gt;='PAINEL E TARGET'!$T$14,'PAINEL E TARGET'!$S$14,
IF(CT999&gt;='PAINEL E TARGET'!$T$15,'PAINEL E TARGET'!$S$15,
IF(CT999&gt;='PAINEL E TARGET'!$T$16,'PAINEL E TARGET'!$S$16,
IF(CT999&gt;='PAINEL E TARGET'!$T$17,'PAINEL E TARGET'!$S$17,
IF(CT999&gt;='PAINEL E TARGET'!$T$18,'PAINEL E TARGET'!$S$18,'PAINEL E TARGET'!$S$19))))))))</f>
        <v>8. Fx de 130% ou mais</v>
      </c>
      <c r="CV999" s="17">
        <f>IFERROR(VLOOKUP($BW999,'PAINEL E TARGET'!$G$1:$Q$99,6,0),0)</f>
        <v>0.2</v>
      </c>
      <c r="CW999" s="17">
        <f>VLOOKUP(CU999,'PAINEL E TARGET'!$S$10:$U$19,3,0)</f>
        <v>1.6</v>
      </c>
      <c r="CX999" s="16">
        <f t="shared" si="570"/>
        <v>600.00000000000011</v>
      </c>
      <c r="CY999" s="17">
        <f t="shared" si="556"/>
        <v>1.381</v>
      </c>
      <c r="CZ999" s="33" t="str">
        <f>IF(CY999&gt;='PAINEL E TARGET'!$T$11,'PAINEL E TARGET'!$S$11,
IF(CY999&gt;='PAINEL E TARGET'!$T$12,'PAINEL E TARGET'!$S$12,
IF(CY999&gt;='PAINEL E TARGET'!$T$13,'PAINEL E TARGET'!$S$13,
IF(CY999&gt;='PAINEL E TARGET'!$T$14,'PAINEL E TARGET'!$S$14,
IF(CY999&gt;='PAINEL E TARGET'!$T$15,'PAINEL E TARGET'!$S$15,
IF(CY999&gt;='PAINEL E TARGET'!$T$16,'PAINEL E TARGET'!$S$16,
IF(CY999&gt;='PAINEL E TARGET'!$T$17,'PAINEL E TARGET'!$S$17,
IF(CY999&gt;='PAINEL E TARGET'!$T$18,'PAINEL E TARGET'!$S$18,'PAINEL E TARGET'!$S$19))))))))</f>
        <v>8. Fx de 130% ou mais</v>
      </c>
      <c r="DA999" s="17">
        <f>IFERROR(VLOOKUP($BW999,'PAINEL E TARGET'!$G$1:$Q$99,7,0),0)</f>
        <v>0.15</v>
      </c>
      <c r="DB999" s="17">
        <f>VLOOKUP(CZ999,'PAINEL E TARGET'!$S$10:$U$19,3,0)</f>
        <v>1.6</v>
      </c>
      <c r="DC999" s="16">
        <f t="shared" si="571"/>
        <v>450</v>
      </c>
      <c r="DD999" s="17">
        <f t="shared" si="557"/>
        <v>1.2250000000000001</v>
      </c>
      <c r="DE999" s="33" t="str">
        <f>IF(DD999&gt;='PAINEL E TARGET'!$T$11,'PAINEL E TARGET'!$S$11,
IF(DD999&gt;='PAINEL E TARGET'!$T$12,'PAINEL E TARGET'!$S$12,
IF(DD999&gt;='PAINEL E TARGET'!$T$13,'PAINEL E TARGET'!$S$13,
IF(DD999&gt;='PAINEL E TARGET'!$T$14,'PAINEL E TARGET'!$S$14,
IF(DD999&gt;='PAINEL E TARGET'!$T$15,'PAINEL E TARGET'!$S$15,
IF(DD999&gt;='PAINEL E TARGET'!$T$16,'PAINEL E TARGET'!$S$16,
IF(DD999&gt;='PAINEL E TARGET'!$T$17,'PAINEL E TARGET'!$S$17,
IF(DD999&gt;='PAINEL E TARGET'!$T$18,'PAINEL E TARGET'!$S$18,'PAINEL E TARGET'!$S$19))))))))</f>
        <v>6. Fx de 120% a 124,9%</v>
      </c>
      <c r="DF999" s="17">
        <f>IFERROR(VLOOKUP($BW999,'PAINEL E TARGET'!$G$1:$Q$99,8,0),0)</f>
        <v>0.1</v>
      </c>
      <c r="DG999" s="17">
        <f>VLOOKUP(DE999,'PAINEL E TARGET'!$S$10:$U$19,3,0)</f>
        <v>1.4</v>
      </c>
      <c r="DH999" s="16">
        <f t="shared" si="572"/>
        <v>262.5</v>
      </c>
      <c r="DI999" s="17">
        <f t="shared" si="558"/>
        <v>1.5329999999999999</v>
      </c>
      <c r="DJ999" s="33" t="str">
        <f>IF(DI999&gt;='PAINEL E TARGET'!$T$11,'PAINEL E TARGET'!$S$11,
IF(DI999&gt;='PAINEL E TARGET'!$T$12,'PAINEL E TARGET'!$S$12,
IF(DI999&gt;='PAINEL E TARGET'!$T$13,'PAINEL E TARGET'!$S$13,
IF(DI999&gt;='PAINEL E TARGET'!$T$14,'PAINEL E TARGET'!$S$14,
IF(DI999&gt;='PAINEL E TARGET'!$T$15,'PAINEL E TARGET'!$S$15,
IF(DI999&gt;='PAINEL E TARGET'!$T$16,'PAINEL E TARGET'!$S$16,
IF(DI999&gt;='PAINEL E TARGET'!$T$17,'PAINEL E TARGET'!$S$17,
IF(DI999&gt;='PAINEL E TARGET'!$T$18,'PAINEL E TARGET'!$S$18,'PAINEL E TARGET'!$S$19))))))))</f>
        <v>8. Fx de 130% ou mais</v>
      </c>
      <c r="DK999" s="17">
        <f>IFERROR(VLOOKUP($BW999,'PAINEL E TARGET'!$G$1:$Q$99,9,0),0)</f>
        <v>0.05</v>
      </c>
      <c r="DL999" s="17">
        <f>VLOOKUP(DJ999,'PAINEL E TARGET'!$S$10:$U$19,3,0)</f>
        <v>1.6</v>
      </c>
      <c r="DM999" s="16">
        <f t="shared" si="573"/>
        <v>150.00000000000003</v>
      </c>
      <c r="DN999" s="17">
        <f t="shared" si="559"/>
        <v>0.89400000000000002</v>
      </c>
      <c r="DO999" s="33" t="str">
        <f>IF(DN999&gt;='PAINEL E TARGET'!$T$11,'PAINEL E TARGET'!$S$11,
IF(DN999&gt;='PAINEL E TARGET'!$T$12,'PAINEL E TARGET'!$S$12,
IF(DN999&gt;='PAINEL E TARGET'!$T$13,'PAINEL E TARGET'!$S$13,
IF(DN999&gt;='PAINEL E TARGET'!$T$14,'PAINEL E TARGET'!$S$14,
IF(DN999&gt;='PAINEL E TARGET'!$T$15,'PAINEL E TARGET'!$S$15,
IF(DN999&gt;='PAINEL E TARGET'!$T$16,'PAINEL E TARGET'!$S$16,
IF(DN999&gt;='PAINEL E TARGET'!$T$17,'PAINEL E TARGET'!$S$17,
IF(DN999&gt;='PAINEL E TARGET'!$T$18,'PAINEL E TARGET'!$S$18,'PAINEL E TARGET'!$S$19))))))))</f>
        <v>Não elegível</v>
      </c>
      <c r="DP999" s="17">
        <f>IFERROR(VLOOKUP($BW999,'PAINEL E TARGET'!$G$1:$Q$99,10,0),0)</f>
        <v>0</v>
      </c>
      <c r="DQ999" s="17">
        <f>VLOOKUP(DO999,'PAINEL E TARGET'!$S$10:$U$19,3,0)</f>
        <v>0</v>
      </c>
      <c r="DR999" s="16">
        <f t="shared" si="574"/>
        <v>0</v>
      </c>
      <c r="DS999" s="17">
        <f t="shared" si="560"/>
        <v>0.91300000000000003</v>
      </c>
      <c r="DT999" s="16">
        <f>IF(DS999&gt;=1,VLOOKUP(BO999,'PAINEL E TARGET'!$S$1:$W$8,5,0),0)</f>
        <v>0</v>
      </c>
      <c r="DU999" s="16">
        <f t="shared" si="575"/>
        <v>2634.375</v>
      </c>
    </row>
    <row r="1000" spans="2:125" x14ac:dyDescent="0.2">
      <c r="B1000" s="44">
        <v>43541</v>
      </c>
      <c r="C1000" s="65">
        <v>2097</v>
      </c>
      <c r="D1000" s="66" t="s">
        <v>1054</v>
      </c>
      <c r="E1000" s="65">
        <v>114</v>
      </c>
      <c r="F1000" s="65" t="s">
        <v>1018</v>
      </c>
      <c r="G1000" s="67">
        <v>668305.23984816868</v>
      </c>
      <c r="H1000" s="67">
        <v>359232.10854913964</v>
      </c>
      <c r="I1000" s="67">
        <v>472986.95999999996</v>
      </c>
      <c r="J1000" s="68">
        <v>1.3166611467730194</v>
      </c>
      <c r="K1000" s="67">
        <v>26442.532869023657</v>
      </c>
      <c r="L1000" s="67">
        <v>313897.68236976606</v>
      </c>
      <c r="M1000" s="67">
        <v>39147.620000000003</v>
      </c>
      <c r="N1000" s="67">
        <v>423035.41</v>
      </c>
      <c r="O1000" s="67">
        <v>634449.95903970418</v>
      </c>
      <c r="P1000" s="67" t="s">
        <v>1082</v>
      </c>
      <c r="Q1000" s="67" t="s">
        <v>1082</v>
      </c>
      <c r="R1000" s="67">
        <v>0</v>
      </c>
      <c r="S1000" s="67">
        <v>419.8</v>
      </c>
      <c r="T1000" s="68">
        <v>8.0462604105678112E-2</v>
      </c>
      <c r="U1000" s="68">
        <v>8.3654953752845471E-2</v>
      </c>
      <c r="V1000" s="68">
        <v>1.0396749481656669</v>
      </c>
      <c r="W1000" s="67">
        <v>27384.660000000003</v>
      </c>
      <c r="X1000" s="67">
        <v>38663.899999999994</v>
      </c>
      <c r="Y1000" s="68">
        <v>1.4118816885073611</v>
      </c>
      <c r="Z1000" s="68">
        <v>0.17343448513301801</v>
      </c>
      <c r="AA1000" s="68">
        <v>0.17710418749039747</v>
      </c>
      <c r="AB1000" s="68">
        <v>1.0211590120301908</v>
      </c>
      <c r="AC1000" s="67">
        <v>59026.729999999996</v>
      </c>
      <c r="AD1000" s="67">
        <v>81854.55</v>
      </c>
      <c r="AE1000" s="68">
        <v>1.3867369918679218</v>
      </c>
      <c r="AF1000" s="43">
        <v>80</v>
      </c>
      <c r="AG1000" s="43">
        <v>72</v>
      </c>
      <c r="AH1000" s="43">
        <v>11</v>
      </c>
      <c r="AI1000" s="43">
        <v>42</v>
      </c>
      <c r="AJ1000" s="67">
        <v>12529.12</v>
      </c>
      <c r="AK1000" s="67">
        <v>16913.32</v>
      </c>
      <c r="AL1000" s="68">
        <v>1.3499208244473673</v>
      </c>
      <c r="AM1000" s="67">
        <v>4346.9900000000007</v>
      </c>
      <c r="AN1000" s="67">
        <v>3501.1000000000004</v>
      </c>
      <c r="AO1000" s="68">
        <v>0.80540787993531149</v>
      </c>
      <c r="AP1000" s="67">
        <v>2773.4399999999996</v>
      </c>
      <c r="AQ1000" s="67">
        <v>2211.91</v>
      </c>
      <c r="AR1000" s="68">
        <v>0.79753302757586253</v>
      </c>
      <c r="AS1000" s="67">
        <v>7735.1100000000006</v>
      </c>
      <c r="AT1000" s="67">
        <v>16037.57</v>
      </c>
      <c r="AU1000" s="68">
        <v>2.0733473732112406</v>
      </c>
      <c r="AV1000" s="43">
        <v>389.64000000000004</v>
      </c>
      <c r="AW1000" s="43">
        <v>359.84</v>
      </c>
      <c r="AX1000" s="69">
        <v>0.92351914587824646</v>
      </c>
      <c r="AY1000" s="43">
        <v>26442.532869023657</v>
      </c>
      <c r="AZ1000" s="43">
        <v>39147.619999999995</v>
      </c>
      <c r="BA1000" s="43">
        <v>24263.579604163002</v>
      </c>
      <c r="BB1000" s="43">
        <v>33325.030000000006</v>
      </c>
      <c r="BC1000" s="43">
        <v>49289.316210036261</v>
      </c>
      <c r="BD1000" s="43">
        <v>45288.617187948512</v>
      </c>
      <c r="BE1000" s="43">
        <v>51439.219999999994</v>
      </c>
      <c r="BF1000" s="43">
        <v>110875.65999999999</v>
      </c>
      <c r="BG1000" s="43">
        <v>728.2</v>
      </c>
      <c r="BH1000" s="43">
        <v>35</v>
      </c>
      <c r="BI1000" s="44">
        <v>43173</v>
      </c>
      <c r="BJ1000" s="44">
        <v>43541</v>
      </c>
      <c r="BK1000" s="44">
        <v>43172</v>
      </c>
      <c r="BL1000" s="43">
        <f t="shared" si="561"/>
        <v>473406.75999999995</v>
      </c>
      <c r="BM1000" s="43">
        <f t="shared" si="562"/>
        <v>462602.82999999996</v>
      </c>
      <c r="BN1000" s="32"/>
      <c r="BO1000" s="16" t="str">
        <f>IFERROR(VLOOKUP($C1000,'PORTE LOJA'!A:B,2,0),"PORTE 1")</f>
        <v>PORTE 1</v>
      </c>
      <c r="BP1000" s="16">
        <f>VLOOKUP(BO1000,'PAINEL E TARGET'!$S$1:$W$8,3,0)</f>
        <v>1650</v>
      </c>
      <c r="BQ1000" s="16">
        <f t="shared" si="540"/>
        <v>1</v>
      </c>
      <c r="BR1000" s="16">
        <f t="shared" si="541"/>
        <v>1</v>
      </c>
      <c r="BS1000" s="16">
        <f t="shared" si="542"/>
        <v>1</v>
      </c>
      <c r="BT1000" s="16">
        <f t="shared" si="543"/>
        <v>1</v>
      </c>
      <c r="BU1000" s="16">
        <f t="shared" si="544"/>
        <v>1</v>
      </c>
      <c r="BV1000" s="16">
        <f t="shared" si="545"/>
        <v>1</v>
      </c>
      <c r="BW1000" s="17" t="str">
        <f t="shared" si="563"/>
        <v>111111</v>
      </c>
      <c r="BX1000" s="32"/>
      <c r="BY1000" s="17">
        <f t="shared" si="546"/>
        <v>1.3180000000000001</v>
      </c>
      <c r="BZ1000" s="17">
        <f t="shared" si="547"/>
        <v>1.359</v>
      </c>
      <c r="CA1000" s="17" t="str">
        <f t="shared" si="564"/>
        <v>Sem Retira</v>
      </c>
      <c r="CB1000" s="17">
        <f t="shared" si="565"/>
        <v>1.359</v>
      </c>
      <c r="CC1000" s="33" t="str">
        <f>IF(CB1000&gt;='PAINEL E TARGET'!$T$11,'PAINEL E TARGET'!$S$11,
IF(CB1000&gt;='PAINEL E TARGET'!$T$12,'PAINEL E TARGET'!$S$12,
IF(CB1000&gt;='PAINEL E TARGET'!$T$13,'PAINEL E TARGET'!$S$13,
IF(CB1000&gt;='PAINEL E TARGET'!$T$14,'PAINEL E TARGET'!$S$14,
IF(CB1000&gt;='PAINEL E TARGET'!$T$15,'PAINEL E TARGET'!$S$15,
IF(CB1000&gt;='PAINEL E TARGET'!$T$16,'PAINEL E TARGET'!$S$16,
IF(CB1000&gt;='PAINEL E TARGET'!$T$17,'PAINEL E TARGET'!$S$17,
IF(CB1000&gt;='PAINEL E TARGET'!$T$18,'PAINEL E TARGET'!$S$18,'PAINEL E TARGET'!$S$19))))))))</f>
        <v>8. Fx de 130% ou mais</v>
      </c>
      <c r="CD1000" s="17">
        <f>IFERROR(VLOOKUP($BW1000,'PAINEL E TARGET'!$G$1:$Q$99,4,0),0)</f>
        <v>0.25</v>
      </c>
      <c r="CE1000" s="17">
        <f>VLOOKUP(CC1000,'PAINEL E TARGET'!$S$10:$U$19,3,0)</f>
        <v>1.6</v>
      </c>
      <c r="CF1000" s="16">
        <f t="shared" si="566"/>
        <v>660</v>
      </c>
      <c r="CG1000" s="17">
        <f t="shared" si="548"/>
        <v>1.35</v>
      </c>
      <c r="CH1000" s="17">
        <f t="shared" si="549"/>
        <v>0.80500000000000005</v>
      </c>
      <c r="CI1000" s="17">
        <f t="shared" si="550"/>
        <v>0.79800000000000004</v>
      </c>
      <c r="CJ1000" s="17">
        <f t="shared" si="551"/>
        <v>2.073</v>
      </c>
      <c r="CK1000" s="17">
        <f t="shared" si="552"/>
        <v>0.92400000000000004</v>
      </c>
      <c r="CL1000" s="17">
        <f t="shared" si="553"/>
        <v>1.4119999999999999</v>
      </c>
      <c r="CM1000" s="16">
        <f t="shared" si="554"/>
        <v>5</v>
      </c>
      <c r="CN1000" s="17" t="str">
        <f t="shared" si="567"/>
        <v>ok</v>
      </c>
      <c r="CO1000" s="17">
        <f t="shared" si="568"/>
        <v>1.4119999999999999</v>
      </c>
      <c r="CP1000" s="33" t="str">
        <f>IF(CO1000&gt;='PAINEL E TARGET'!$T$11,'PAINEL E TARGET'!$S$11,
IF(CO1000&gt;='PAINEL E TARGET'!$T$12,'PAINEL E TARGET'!$S$12,
IF(CO1000&gt;='PAINEL E TARGET'!$T$13,'PAINEL E TARGET'!$S$13,
IF(CO1000&gt;='PAINEL E TARGET'!$T$14,'PAINEL E TARGET'!$S$14,
IF(CO1000&gt;='PAINEL E TARGET'!$T$15,'PAINEL E TARGET'!$S$15,
IF(CO1000&gt;='PAINEL E TARGET'!$T$16,'PAINEL E TARGET'!$S$16,
IF(CO1000&gt;='PAINEL E TARGET'!$T$17,'PAINEL E TARGET'!$S$17,
IF(CO1000&gt;='PAINEL E TARGET'!$T$18,'PAINEL E TARGET'!$S$18,'PAINEL E TARGET'!$S$19))))))))</f>
        <v>8. Fx de 130% ou mais</v>
      </c>
      <c r="CQ1000" s="17">
        <f>IFERROR(VLOOKUP($BW1000,'PAINEL E TARGET'!$G$1:$Q$99,5,0),0)</f>
        <v>0.25</v>
      </c>
      <c r="CR1000" s="17">
        <f>VLOOKUP(CP1000,'PAINEL E TARGET'!$S$10:$U$19,3,0)</f>
        <v>1.6</v>
      </c>
      <c r="CS1000" s="16">
        <f t="shared" si="569"/>
        <v>660</v>
      </c>
      <c r="CT1000" s="17">
        <f t="shared" si="555"/>
        <v>1.387</v>
      </c>
      <c r="CU1000" s="33" t="str">
        <f>IF(CT1000&gt;='PAINEL E TARGET'!$T$11,'PAINEL E TARGET'!$S$11,
IF(CT1000&gt;='PAINEL E TARGET'!$T$12,'PAINEL E TARGET'!$S$12,
IF(CT1000&gt;='PAINEL E TARGET'!$T$13,'PAINEL E TARGET'!$S$13,
IF(CT1000&gt;='PAINEL E TARGET'!$T$14,'PAINEL E TARGET'!$S$14,
IF(CT1000&gt;='PAINEL E TARGET'!$T$15,'PAINEL E TARGET'!$S$15,
IF(CT1000&gt;='PAINEL E TARGET'!$T$16,'PAINEL E TARGET'!$S$16,
IF(CT1000&gt;='PAINEL E TARGET'!$T$17,'PAINEL E TARGET'!$S$17,
IF(CT1000&gt;='PAINEL E TARGET'!$T$18,'PAINEL E TARGET'!$S$18,'PAINEL E TARGET'!$S$19))))))))</f>
        <v>8. Fx de 130% ou mais</v>
      </c>
      <c r="CV1000" s="17">
        <f>IFERROR(VLOOKUP($BW1000,'PAINEL E TARGET'!$G$1:$Q$99,6,0),0)</f>
        <v>0.2</v>
      </c>
      <c r="CW1000" s="17">
        <f>VLOOKUP(CU1000,'PAINEL E TARGET'!$S$10:$U$19,3,0)</f>
        <v>1.6</v>
      </c>
      <c r="CX1000" s="16">
        <f t="shared" si="570"/>
        <v>528.00000000000011</v>
      </c>
      <c r="CY1000" s="17">
        <f t="shared" si="556"/>
        <v>1.48</v>
      </c>
      <c r="CZ1000" s="33" t="str">
        <f>IF(CY1000&gt;='PAINEL E TARGET'!$T$11,'PAINEL E TARGET'!$S$11,
IF(CY1000&gt;='PAINEL E TARGET'!$T$12,'PAINEL E TARGET'!$S$12,
IF(CY1000&gt;='PAINEL E TARGET'!$T$13,'PAINEL E TARGET'!$S$13,
IF(CY1000&gt;='PAINEL E TARGET'!$T$14,'PAINEL E TARGET'!$S$14,
IF(CY1000&gt;='PAINEL E TARGET'!$T$15,'PAINEL E TARGET'!$S$15,
IF(CY1000&gt;='PAINEL E TARGET'!$T$16,'PAINEL E TARGET'!$S$16,
IF(CY1000&gt;='PAINEL E TARGET'!$T$17,'PAINEL E TARGET'!$S$17,
IF(CY1000&gt;='PAINEL E TARGET'!$T$18,'PAINEL E TARGET'!$S$18,'PAINEL E TARGET'!$S$19))))))))</f>
        <v>8. Fx de 130% ou mais</v>
      </c>
      <c r="DA1000" s="17">
        <f>IFERROR(VLOOKUP($BW1000,'PAINEL E TARGET'!$G$1:$Q$99,7,0),0)</f>
        <v>0.15</v>
      </c>
      <c r="DB1000" s="17">
        <f>VLOOKUP(CZ1000,'PAINEL E TARGET'!$S$10:$U$19,3,0)</f>
        <v>1.6</v>
      </c>
      <c r="DC1000" s="16">
        <f t="shared" si="571"/>
        <v>396</v>
      </c>
      <c r="DD1000" s="17">
        <f t="shared" si="557"/>
        <v>1.373</v>
      </c>
      <c r="DE1000" s="33" t="str">
        <f>IF(DD1000&gt;='PAINEL E TARGET'!$T$11,'PAINEL E TARGET'!$S$11,
IF(DD1000&gt;='PAINEL E TARGET'!$T$12,'PAINEL E TARGET'!$S$12,
IF(DD1000&gt;='PAINEL E TARGET'!$T$13,'PAINEL E TARGET'!$S$13,
IF(DD1000&gt;='PAINEL E TARGET'!$T$14,'PAINEL E TARGET'!$S$14,
IF(DD1000&gt;='PAINEL E TARGET'!$T$15,'PAINEL E TARGET'!$S$15,
IF(DD1000&gt;='PAINEL E TARGET'!$T$16,'PAINEL E TARGET'!$S$16,
IF(DD1000&gt;='PAINEL E TARGET'!$T$17,'PAINEL E TARGET'!$S$17,
IF(DD1000&gt;='PAINEL E TARGET'!$T$18,'PAINEL E TARGET'!$S$18,'PAINEL E TARGET'!$S$19))))))))</f>
        <v>8. Fx de 130% ou mais</v>
      </c>
      <c r="DF1000" s="17">
        <f>IFERROR(VLOOKUP($BW1000,'PAINEL E TARGET'!$G$1:$Q$99,8,0),0)</f>
        <v>0.1</v>
      </c>
      <c r="DG1000" s="17">
        <f>VLOOKUP(DE1000,'PAINEL E TARGET'!$S$10:$U$19,3,0)</f>
        <v>1.6</v>
      </c>
      <c r="DH1000" s="16">
        <f t="shared" si="572"/>
        <v>264.00000000000006</v>
      </c>
      <c r="DI1000" s="17">
        <f t="shared" si="558"/>
        <v>3.8180000000000001</v>
      </c>
      <c r="DJ1000" s="33" t="str">
        <f>IF(DI1000&gt;='PAINEL E TARGET'!$T$11,'PAINEL E TARGET'!$S$11,
IF(DI1000&gt;='PAINEL E TARGET'!$T$12,'PAINEL E TARGET'!$S$12,
IF(DI1000&gt;='PAINEL E TARGET'!$T$13,'PAINEL E TARGET'!$S$13,
IF(DI1000&gt;='PAINEL E TARGET'!$T$14,'PAINEL E TARGET'!$S$14,
IF(DI1000&gt;='PAINEL E TARGET'!$T$15,'PAINEL E TARGET'!$S$15,
IF(DI1000&gt;='PAINEL E TARGET'!$T$16,'PAINEL E TARGET'!$S$16,
IF(DI1000&gt;='PAINEL E TARGET'!$T$17,'PAINEL E TARGET'!$S$17,
IF(DI1000&gt;='PAINEL E TARGET'!$T$18,'PAINEL E TARGET'!$S$18,'PAINEL E TARGET'!$S$19))))))))</f>
        <v>8. Fx de 130% ou mais</v>
      </c>
      <c r="DK1000" s="17">
        <f>IFERROR(VLOOKUP($BW1000,'PAINEL E TARGET'!$G$1:$Q$99,9,0),0)</f>
        <v>0.05</v>
      </c>
      <c r="DL1000" s="17">
        <f>VLOOKUP(DJ1000,'PAINEL E TARGET'!$S$10:$U$19,3,0)</f>
        <v>1.6</v>
      </c>
      <c r="DM1000" s="16">
        <f t="shared" si="573"/>
        <v>132.00000000000003</v>
      </c>
      <c r="DN1000" s="17">
        <f t="shared" si="559"/>
        <v>0.92400000000000004</v>
      </c>
      <c r="DO1000" s="33" t="str">
        <f>IF(DN1000&gt;='PAINEL E TARGET'!$T$11,'PAINEL E TARGET'!$S$11,
IF(DN1000&gt;='PAINEL E TARGET'!$T$12,'PAINEL E TARGET'!$S$12,
IF(DN1000&gt;='PAINEL E TARGET'!$T$13,'PAINEL E TARGET'!$S$13,
IF(DN1000&gt;='PAINEL E TARGET'!$T$14,'PAINEL E TARGET'!$S$14,
IF(DN1000&gt;='PAINEL E TARGET'!$T$15,'PAINEL E TARGET'!$S$15,
IF(DN1000&gt;='PAINEL E TARGET'!$T$16,'PAINEL E TARGET'!$S$16,
IF(DN1000&gt;='PAINEL E TARGET'!$T$17,'PAINEL E TARGET'!$S$17,
IF(DN1000&gt;='PAINEL E TARGET'!$T$18,'PAINEL E TARGET'!$S$18,'PAINEL E TARGET'!$S$19))))))))</f>
        <v>1. Fx de 90% a 99,9%</v>
      </c>
      <c r="DP1000" s="17">
        <f>IFERROR(VLOOKUP($BW1000,'PAINEL E TARGET'!$G$1:$Q$99,10,0),0)</f>
        <v>0</v>
      </c>
      <c r="DQ1000" s="17">
        <f>VLOOKUP(DO1000,'PAINEL E TARGET'!$S$10:$U$19,3,0)</f>
        <v>0.5</v>
      </c>
      <c r="DR1000" s="16">
        <f t="shared" si="574"/>
        <v>0</v>
      </c>
      <c r="DS1000" s="17">
        <f t="shared" si="560"/>
        <v>0.9</v>
      </c>
      <c r="DT1000" s="16">
        <f>IF(DS1000&gt;=1,VLOOKUP(BO1000,'PAINEL E TARGET'!$S$1:$W$8,5,0),0)</f>
        <v>0</v>
      </c>
      <c r="DU1000" s="16">
        <f t="shared" si="575"/>
        <v>2640</v>
      </c>
    </row>
    <row r="1001" spans="2:125" x14ac:dyDescent="0.2">
      <c r="B1001" s="44">
        <v>43541</v>
      </c>
      <c r="C1001" s="65">
        <v>2098</v>
      </c>
      <c r="D1001" s="66" t="s">
        <v>1055</v>
      </c>
      <c r="E1001" s="65">
        <v>317</v>
      </c>
      <c r="F1001" s="65" t="s">
        <v>943</v>
      </c>
      <c r="G1001" s="67">
        <v>1588351.7227900894</v>
      </c>
      <c r="H1001" s="67">
        <v>950367.82973590586</v>
      </c>
      <c r="I1001" s="67">
        <v>1019822.18</v>
      </c>
      <c r="J1001" s="68">
        <v>1.0730815459982421</v>
      </c>
      <c r="K1001" s="67">
        <v>110066.03377205899</v>
      </c>
      <c r="L1001" s="67">
        <v>809369.63548641349</v>
      </c>
      <c r="M1001" s="67">
        <v>150735.94</v>
      </c>
      <c r="N1001" s="67">
        <v>856691.27</v>
      </c>
      <c r="O1001" s="67">
        <v>1539560.0763155662</v>
      </c>
      <c r="P1001" s="67" t="s">
        <v>1082</v>
      </c>
      <c r="Q1001" s="67" t="s">
        <v>1082</v>
      </c>
      <c r="R1001" s="67">
        <v>0</v>
      </c>
      <c r="S1001" s="67">
        <v>99</v>
      </c>
      <c r="T1001" s="68">
        <v>0.11959710034817822</v>
      </c>
      <c r="U1001" s="68">
        <v>0.12309110650287083</v>
      </c>
      <c r="V1001" s="68">
        <v>1.0292148065841116</v>
      </c>
      <c r="W1001" s="67">
        <v>109961.84</v>
      </c>
      <c r="X1001" s="67">
        <v>124005.33000000002</v>
      </c>
      <c r="Y1001" s="68">
        <v>1.1277123955001118</v>
      </c>
      <c r="Z1001" s="68">
        <v>0.19612945856824904</v>
      </c>
      <c r="AA1001" s="68">
        <v>0.2082381415923836</v>
      </c>
      <c r="AB1001" s="68">
        <v>1.0617382167499381</v>
      </c>
      <c r="AC1001" s="67">
        <v>180328.42</v>
      </c>
      <c r="AD1001" s="67">
        <v>209784.76999999996</v>
      </c>
      <c r="AE1001" s="68">
        <v>1.1633483507480404</v>
      </c>
      <c r="AF1001" s="43">
        <v>80</v>
      </c>
      <c r="AG1001" s="43">
        <v>74</v>
      </c>
      <c r="AH1001" s="43">
        <v>24</v>
      </c>
      <c r="AI1001" s="43">
        <v>68</v>
      </c>
      <c r="AJ1001" s="67">
        <v>55562.46</v>
      </c>
      <c r="AK1001" s="67">
        <v>58846.8</v>
      </c>
      <c r="AL1001" s="68">
        <v>1.059110773713043</v>
      </c>
      <c r="AM1001" s="67">
        <v>16862.440000000002</v>
      </c>
      <c r="AN1001" s="67">
        <v>19658.489999999998</v>
      </c>
      <c r="AO1001" s="68">
        <v>1.165815267541352</v>
      </c>
      <c r="AP1001" s="67">
        <v>14129.050000000001</v>
      </c>
      <c r="AQ1001" s="67">
        <v>18421.580000000005</v>
      </c>
      <c r="AR1001" s="68">
        <v>1.3038088194181494</v>
      </c>
      <c r="AS1001" s="67">
        <v>23407.89</v>
      </c>
      <c r="AT1001" s="67">
        <v>27078.460000000003</v>
      </c>
      <c r="AU1001" s="68">
        <v>1.1568090930024024</v>
      </c>
      <c r="AV1001" s="43">
        <v>810.30000000000018</v>
      </c>
      <c r="AW1001" s="43">
        <v>334.84000000000003</v>
      </c>
      <c r="AX1001" s="69">
        <v>0.41322966802418853</v>
      </c>
      <c r="AY1001" s="43">
        <v>110066.03377205899</v>
      </c>
      <c r="AZ1001" s="43">
        <v>150735.94</v>
      </c>
      <c r="BA1001" s="43">
        <v>55726.798370309465</v>
      </c>
      <c r="BB1001" s="43">
        <v>58464.78</v>
      </c>
      <c r="BC1001" s="43">
        <v>184283.963278807</v>
      </c>
      <c r="BD1001" s="43">
        <v>93767.163159202479</v>
      </c>
      <c r="BE1001" s="43">
        <v>184925.12000000002</v>
      </c>
      <c r="BF1001" s="43">
        <v>303262.25000000006</v>
      </c>
      <c r="BG1001" s="43">
        <v>1362.84</v>
      </c>
      <c r="BH1001" s="43">
        <v>55</v>
      </c>
      <c r="BI1001" s="44">
        <v>43173</v>
      </c>
      <c r="BJ1001" s="44">
        <v>43541</v>
      </c>
      <c r="BK1001" s="44">
        <v>43172</v>
      </c>
      <c r="BL1001" s="43">
        <f t="shared" si="561"/>
        <v>1019921.18</v>
      </c>
      <c r="BM1001" s="43">
        <f t="shared" si="562"/>
        <v>1007526.21</v>
      </c>
      <c r="BN1001" s="32"/>
      <c r="BO1001" s="16" t="str">
        <f>IFERROR(VLOOKUP($C1001,'PORTE LOJA'!A:B,2,0),"PORTE 1")</f>
        <v>PORTE 3</v>
      </c>
      <c r="BP1001" s="16">
        <f>VLOOKUP(BO1001,'PAINEL E TARGET'!$S$1:$W$8,3,0)</f>
        <v>2400</v>
      </c>
      <c r="BQ1001" s="16">
        <f t="shared" si="540"/>
        <v>1</v>
      </c>
      <c r="BR1001" s="16">
        <f t="shared" si="541"/>
        <v>1</v>
      </c>
      <c r="BS1001" s="16">
        <f t="shared" si="542"/>
        <v>1</v>
      </c>
      <c r="BT1001" s="16">
        <f t="shared" si="543"/>
        <v>1</v>
      </c>
      <c r="BU1001" s="16">
        <f t="shared" si="544"/>
        <v>1</v>
      </c>
      <c r="BV1001" s="16">
        <f t="shared" si="545"/>
        <v>1</v>
      </c>
      <c r="BW1001" s="17" t="str">
        <f t="shared" si="563"/>
        <v>111111</v>
      </c>
      <c r="BX1001" s="32"/>
      <c r="BY1001" s="17">
        <f t="shared" si="546"/>
        <v>1.073</v>
      </c>
      <c r="BZ1001" s="17">
        <f t="shared" si="547"/>
        <v>1.0960000000000001</v>
      </c>
      <c r="CA1001" s="17" t="str">
        <f t="shared" si="564"/>
        <v>Sem Retira</v>
      </c>
      <c r="CB1001" s="17">
        <f t="shared" si="565"/>
        <v>1.0960000000000001</v>
      </c>
      <c r="CC1001" s="33" t="str">
        <f>IF(CB1001&gt;='PAINEL E TARGET'!$T$11,'PAINEL E TARGET'!$S$11,
IF(CB1001&gt;='PAINEL E TARGET'!$T$12,'PAINEL E TARGET'!$S$12,
IF(CB1001&gt;='PAINEL E TARGET'!$T$13,'PAINEL E TARGET'!$S$13,
IF(CB1001&gt;='PAINEL E TARGET'!$T$14,'PAINEL E TARGET'!$S$14,
IF(CB1001&gt;='PAINEL E TARGET'!$T$15,'PAINEL E TARGET'!$S$15,
IF(CB1001&gt;='PAINEL E TARGET'!$T$16,'PAINEL E TARGET'!$S$16,
IF(CB1001&gt;='PAINEL E TARGET'!$T$17,'PAINEL E TARGET'!$S$17,
IF(CB1001&gt;='PAINEL E TARGET'!$T$18,'PAINEL E TARGET'!$S$18,'PAINEL E TARGET'!$S$19))))))))</f>
        <v>3. Fx de 105% a 109,9%</v>
      </c>
      <c r="CD1001" s="17">
        <f>IFERROR(VLOOKUP($BW1001,'PAINEL E TARGET'!$G$1:$Q$99,4,0),0)</f>
        <v>0.25</v>
      </c>
      <c r="CE1001" s="17">
        <f>VLOOKUP(CC1001,'PAINEL E TARGET'!$S$10:$U$19,3,0)</f>
        <v>1.1000000000000001</v>
      </c>
      <c r="CF1001" s="16">
        <f t="shared" si="566"/>
        <v>660</v>
      </c>
      <c r="CG1001" s="17">
        <f t="shared" si="548"/>
        <v>1.0589999999999999</v>
      </c>
      <c r="CH1001" s="17">
        <f t="shared" si="549"/>
        <v>1.1659999999999999</v>
      </c>
      <c r="CI1001" s="17">
        <f t="shared" si="550"/>
        <v>1.304</v>
      </c>
      <c r="CJ1001" s="17">
        <f t="shared" si="551"/>
        <v>1.157</v>
      </c>
      <c r="CK1001" s="17">
        <f t="shared" si="552"/>
        <v>0.41299999999999998</v>
      </c>
      <c r="CL1001" s="17">
        <f t="shared" si="553"/>
        <v>1.1279999999999999</v>
      </c>
      <c r="CM1001" s="16">
        <f t="shared" si="554"/>
        <v>4</v>
      </c>
      <c r="CN1001" s="17" t="str">
        <f t="shared" si="567"/>
        <v>não ok</v>
      </c>
      <c r="CO1001" s="17">
        <f t="shared" si="568"/>
        <v>0</v>
      </c>
      <c r="CP1001" s="33" t="str">
        <f>IF(CO1001&gt;='PAINEL E TARGET'!$T$11,'PAINEL E TARGET'!$S$11,
IF(CO1001&gt;='PAINEL E TARGET'!$T$12,'PAINEL E TARGET'!$S$12,
IF(CO1001&gt;='PAINEL E TARGET'!$T$13,'PAINEL E TARGET'!$S$13,
IF(CO1001&gt;='PAINEL E TARGET'!$T$14,'PAINEL E TARGET'!$S$14,
IF(CO1001&gt;='PAINEL E TARGET'!$T$15,'PAINEL E TARGET'!$S$15,
IF(CO1001&gt;='PAINEL E TARGET'!$T$16,'PAINEL E TARGET'!$S$16,
IF(CO1001&gt;='PAINEL E TARGET'!$T$17,'PAINEL E TARGET'!$S$17,
IF(CO1001&gt;='PAINEL E TARGET'!$T$18,'PAINEL E TARGET'!$S$18,'PAINEL E TARGET'!$S$19))))))))</f>
        <v>Não elegível</v>
      </c>
      <c r="CQ1001" s="17">
        <f>IFERROR(VLOOKUP($BW1001,'PAINEL E TARGET'!$G$1:$Q$99,5,0),0)</f>
        <v>0.25</v>
      </c>
      <c r="CR1001" s="17">
        <f>VLOOKUP(CP1001,'PAINEL E TARGET'!$S$10:$U$19,3,0)</f>
        <v>0</v>
      </c>
      <c r="CS1001" s="16">
        <f t="shared" si="569"/>
        <v>0</v>
      </c>
      <c r="CT1001" s="17">
        <f t="shared" si="555"/>
        <v>1.163</v>
      </c>
      <c r="CU1001" s="33" t="str">
        <f>IF(CT1001&gt;='PAINEL E TARGET'!$T$11,'PAINEL E TARGET'!$S$11,
IF(CT1001&gt;='PAINEL E TARGET'!$T$12,'PAINEL E TARGET'!$S$12,
IF(CT1001&gt;='PAINEL E TARGET'!$T$13,'PAINEL E TARGET'!$S$13,
IF(CT1001&gt;='PAINEL E TARGET'!$T$14,'PAINEL E TARGET'!$S$14,
IF(CT1001&gt;='PAINEL E TARGET'!$T$15,'PAINEL E TARGET'!$S$15,
IF(CT1001&gt;='PAINEL E TARGET'!$T$16,'PAINEL E TARGET'!$S$16,
IF(CT1001&gt;='PAINEL E TARGET'!$T$17,'PAINEL E TARGET'!$S$17,
IF(CT1001&gt;='PAINEL E TARGET'!$T$18,'PAINEL E TARGET'!$S$18,'PAINEL E TARGET'!$S$19))))))))</f>
        <v>5. Fx de 115% a 119,9%</v>
      </c>
      <c r="CV1001" s="17">
        <f>IFERROR(VLOOKUP($BW1001,'PAINEL E TARGET'!$G$1:$Q$99,6,0),0)</f>
        <v>0.2</v>
      </c>
      <c r="CW1001" s="17">
        <f>VLOOKUP(CU1001,'PAINEL E TARGET'!$S$10:$U$19,3,0)</f>
        <v>1.3</v>
      </c>
      <c r="CX1001" s="16">
        <f t="shared" si="570"/>
        <v>624</v>
      </c>
      <c r="CY1001" s="17">
        <f t="shared" si="556"/>
        <v>1.37</v>
      </c>
      <c r="CZ1001" s="33" t="str">
        <f>IF(CY1001&gt;='PAINEL E TARGET'!$T$11,'PAINEL E TARGET'!$S$11,
IF(CY1001&gt;='PAINEL E TARGET'!$T$12,'PAINEL E TARGET'!$S$12,
IF(CY1001&gt;='PAINEL E TARGET'!$T$13,'PAINEL E TARGET'!$S$13,
IF(CY1001&gt;='PAINEL E TARGET'!$T$14,'PAINEL E TARGET'!$S$14,
IF(CY1001&gt;='PAINEL E TARGET'!$T$15,'PAINEL E TARGET'!$S$15,
IF(CY1001&gt;='PAINEL E TARGET'!$T$16,'PAINEL E TARGET'!$S$16,
IF(CY1001&gt;='PAINEL E TARGET'!$T$17,'PAINEL E TARGET'!$S$17,
IF(CY1001&gt;='PAINEL E TARGET'!$T$18,'PAINEL E TARGET'!$S$18,'PAINEL E TARGET'!$S$19))))))))</f>
        <v>8. Fx de 130% ou mais</v>
      </c>
      <c r="DA1001" s="17">
        <f>IFERROR(VLOOKUP($BW1001,'PAINEL E TARGET'!$G$1:$Q$99,7,0),0)</f>
        <v>0.15</v>
      </c>
      <c r="DB1001" s="17">
        <f>VLOOKUP(CZ1001,'PAINEL E TARGET'!$S$10:$U$19,3,0)</f>
        <v>1.6</v>
      </c>
      <c r="DC1001" s="16">
        <f t="shared" si="571"/>
        <v>576</v>
      </c>
      <c r="DD1001" s="17">
        <f t="shared" si="557"/>
        <v>1.0489999999999999</v>
      </c>
      <c r="DE1001" s="33" t="str">
        <f>IF(DD1001&gt;='PAINEL E TARGET'!$T$11,'PAINEL E TARGET'!$S$11,
IF(DD1001&gt;='PAINEL E TARGET'!$T$12,'PAINEL E TARGET'!$S$12,
IF(DD1001&gt;='PAINEL E TARGET'!$T$13,'PAINEL E TARGET'!$S$13,
IF(DD1001&gt;='PAINEL E TARGET'!$T$14,'PAINEL E TARGET'!$S$14,
IF(DD1001&gt;='PAINEL E TARGET'!$T$15,'PAINEL E TARGET'!$S$15,
IF(DD1001&gt;='PAINEL E TARGET'!$T$16,'PAINEL E TARGET'!$S$16,
IF(DD1001&gt;='PAINEL E TARGET'!$T$17,'PAINEL E TARGET'!$S$17,
IF(DD1001&gt;='PAINEL E TARGET'!$T$18,'PAINEL E TARGET'!$S$18,'PAINEL E TARGET'!$S$19))))))))</f>
        <v>2. Fx de 100% a 104,9%</v>
      </c>
      <c r="DF1001" s="17">
        <f>IFERROR(VLOOKUP($BW1001,'PAINEL E TARGET'!$G$1:$Q$99,8,0),0)</f>
        <v>0.1</v>
      </c>
      <c r="DG1001" s="17">
        <f>VLOOKUP(DE1001,'PAINEL E TARGET'!$S$10:$U$19,3,0)</f>
        <v>1</v>
      </c>
      <c r="DH1001" s="16">
        <f t="shared" si="572"/>
        <v>240</v>
      </c>
      <c r="DI1001" s="17">
        <f t="shared" si="558"/>
        <v>2.8330000000000002</v>
      </c>
      <c r="DJ1001" s="33" t="str">
        <f>IF(DI1001&gt;='PAINEL E TARGET'!$T$11,'PAINEL E TARGET'!$S$11,
IF(DI1001&gt;='PAINEL E TARGET'!$T$12,'PAINEL E TARGET'!$S$12,
IF(DI1001&gt;='PAINEL E TARGET'!$T$13,'PAINEL E TARGET'!$S$13,
IF(DI1001&gt;='PAINEL E TARGET'!$T$14,'PAINEL E TARGET'!$S$14,
IF(DI1001&gt;='PAINEL E TARGET'!$T$15,'PAINEL E TARGET'!$S$15,
IF(DI1001&gt;='PAINEL E TARGET'!$T$16,'PAINEL E TARGET'!$S$16,
IF(DI1001&gt;='PAINEL E TARGET'!$T$17,'PAINEL E TARGET'!$S$17,
IF(DI1001&gt;='PAINEL E TARGET'!$T$18,'PAINEL E TARGET'!$S$18,'PAINEL E TARGET'!$S$19))))))))</f>
        <v>8. Fx de 130% ou mais</v>
      </c>
      <c r="DK1001" s="17">
        <f>IFERROR(VLOOKUP($BW1001,'PAINEL E TARGET'!$G$1:$Q$99,9,0),0)</f>
        <v>0.05</v>
      </c>
      <c r="DL1001" s="17">
        <f>VLOOKUP(DJ1001,'PAINEL E TARGET'!$S$10:$U$19,3,0)</f>
        <v>1.6</v>
      </c>
      <c r="DM1001" s="16">
        <f t="shared" si="573"/>
        <v>192.00000000000003</v>
      </c>
      <c r="DN1001" s="17">
        <f t="shared" si="559"/>
        <v>0.41299999999999998</v>
      </c>
      <c r="DO1001" s="33" t="str">
        <f>IF(DN1001&gt;='PAINEL E TARGET'!$T$11,'PAINEL E TARGET'!$S$11,
IF(DN1001&gt;='PAINEL E TARGET'!$T$12,'PAINEL E TARGET'!$S$12,
IF(DN1001&gt;='PAINEL E TARGET'!$T$13,'PAINEL E TARGET'!$S$13,
IF(DN1001&gt;='PAINEL E TARGET'!$T$14,'PAINEL E TARGET'!$S$14,
IF(DN1001&gt;='PAINEL E TARGET'!$T$15,'PAINEL E TARGET'!$S$15,
IF(DN1001&gt;='PAINEL E TARGET'!$T$16,'PAINEL E TARGET'!$S$16,
IF(DN1001&gt;='PAINEL E TARGET'!$T$17,'PAINEL E TARGET'!$S$17,
IF(DN1001&gt;='PAINEL E TARGET'!$T$18,'PAINEL E TARGET'!$S$18,'PAINEL E TARGET'!$S$19))))))))</f>
        <v>Não elegível</v>
      </c>
      <c r="DP1001" s="17">
        <f>IFERROR(VLOOKUP($BW1001,'PAINEL E TARGET'!$G$1:$Q$99,10,0),0)</f>
        <v>0</v>
      </c>
      <c r="DQ1001" s="17">
        <f>VLOOKUP(DO1001,'PAINEL E TARGET'!$S$10:$U$19,3,0)</f>
        <v>0</v>
      </c>
      <c r="DR1001" s="16">
        <f t="shared" si="574"/>
        <v>0</v>
      </c>
      <c r="DS1001" s="17">
        <f t="shared" si="560"/>
        <v>0.92500000000000004</v>
      </c>
      <c r="DT1001" s="16">
        <f>IF(DS1001&gt;=1,VLOOKUP(BO1001,'PAINEL E TARGET'!$S$1:$W$8,5,0),0)</f>
        <v>0</v>
      </c>
      <c r="DU1001" s="16">
        <f t="shared" si="575"/>
        <v>2292</v>
      </c>
    </row>
    <row r="1002" spans="2:125" x14ac:dyDescent="0.2">
      <c r="B1002" s="44">
        <v>43541</v>
      </c>
      <c r="C1002" s="65">
        <v>2101</v>
      </c>
      <c r="D1002" s="66" t="s">
        <v>1056</v>
      </c>
      <c r="E1002" s="65">
        <v>419</v>
      </c>
      <c r="F1002" s="65" t="s">
        <v>1020</v>
      </c>
      <c r="G1002" s="67">
        <v>815720.4616631167</v>
      </c>
      <c r="H1002" s="67">
        <v>457269.23245795898</v>
      </c>
      <c r="I1002" s="67">
        <v>554585.05000000016</v>
      </c>
      <c r="J1002" s="68">
        <v>1.2128195177684262</v>
      </c>
      <c r="K1002" s="67">
        <v>50300.636739901951</v>
      </c>
      <c r="L1002" s="67">
        <v>406968.59571805713</v>
      </c>
      <c r="M1002" s="67">
        <v>57479.65</v>
      </c>
      <c r="N1002" s="67">
        <v>494806.41000000003</v>
      </c>
      <c r="O1002" s="67">
        <v>815720.4616631167</v>
      </c>
      <c r="P1002" s="67" t="s">
        <v>1082</v>
      </c>
      <c r="Q1002" s="67" t="s">
        <v>1082</v>
      </c>
      <c r="R1002" s="67">
        <v>0</v>
      </c>
      <c r="S1002" s="67">
        <v>269.89999999999998</v>
      </c>
      <c r="T1002" s="68">
        <v>0.1118807616357691</v>
      </c>
      <c r="U1002" s="68">
        <v>0.12349113066514843</v>
      </c>
      <c r="V1002" s="68">
        <v>1.1037744904452582</v>
      </c>
      <c r="W1002" s="67">
        <v>51159.63</v>
      </c>
      <c r="X1002" s="67">
        <v>68202.429999999993</v>
      </c>
      <c r="Y1002" s="68">
        <v>1.3331298525810291</v>
      </c>
      <c r="Z1002" s="68">
        <v>8.3488101298199474E-2</v>
      </c>
      <c r="AA1002" s="68">
        <v>0.12489324825616639</v>
      </c>
      <c r="AB1002" s="68">
        <v>1.4959406947114255</v>
      </c>
      <c r="AC1002" s="67">
        <v>38176.54</v>
      </c>
      <c r="AD1002" s="67">
        <v>68976.800000000003</v>
      </c>
      <c r="AE1002" s="68">
        <v>1.8067850046127805</v>
      </c>
      <c r="AF1002" s="43">
        <v>80</v>
      </c>
      <c r="AG1002" s="43">
        <v>0</v>
      </c>
      <c r="AH1002" s="43">
        <v>22</v>
      </c>
      <c r="AI1002" s="43">
        <v>45</v>
      </c>
      <c r="AJ1002" s="67">
        <v>30339.100000000002</v>
      </c>
      <c r="AK1002" s="67">
        <v>35519</v>
      </c>
      <c r="AL1002" s="68">
        <v>1.1707334759435843</v>
      </c>
      <c r="AM1002" s="67">
        <v>4908.1499999999996</v>
      </c>
      <c r="AN1002" s="67">
        <v>7581.5</v>
      </c>
      <c r="AO1002" s="68">
        <v>1.5446756924706866</v>
      </c>
      <c r="AP1002" s="67">
        <v>4313.21</v>
      </c>
      <c r="AQ1002" s="67">
        <v>6060.66</v>
      </c>
      <c r="AR1002" s="68">
        <v>1.4051390959401466</v>
      </c>
      <c r="AS1002" s="67">
        <v>11599.169999999998</v>
      </c>
      <c r="AT1002" s="67">
        <v>19041.270000000004</v>
      </c>
      <c r="AU1002" s="68">
        <v>1.6416062528611968</v>
      </c>
      <c r="AV1002" s="43">
        <v>281.18000000000006</v>
      </c>
      <c r="AW1002" s="43">
        <v>434.91</v>
      </c>
      <c r="AX1002" s="69">
        <v>1.5467316309837111</v>
      </c>
      <c r="AY1002" s="43">
        <v>50300.636739901951</v>
      </c>
      <c r="AZ1002" s="43">
        <v>57479.649999999994</v>
      </c>
      <c r="BA1002" s="43">
        <v>21815.250395562431</v>
      </c>
      <c r="BB1002" s="43">
        <v>23727.780000000002</v>
      </c>
      <c r="BC1002" s="43">
        <v>93097.999999999971</v>
      </c>
      <c r="BD1002" s="43">
        <v>38769.134547201596</v>
      </c>
      <c r="BE1002" s="43">
        <v>91814.5</v>
      </c>
      <c r="BF1002" s="43">
        <v>68514.23000000001</v>
      </c>
      <c r="BG1002" s="43">
        <v>499.88000000000005</v>
      </c>
      <c r="BH1002" s="43">
        <v>30</v>
      </c>
      <c r="BI1002" s="44">
        <v>43173</v>
      </c>
      <c r="BJ1002" s="44">
        <v>43541</v>
      </c>
      <c r="BK1002" s="44">
        <v>43172</v>
      </c>
      <c r="BL1002" s="43">
        <f t="shared" si="561"/>
        <v>554854.95000000019</v>
      </c>
      <c r="BM1002" s="43">
        <f t="shared" si="562"/>
        <v>552555.96000000008</v>
      </c>
      <c r="BN1002" s="32"/>
      <c r="BO1002" s="16" t="str">
        <f>IFERROR(VLOOKUP($C1002,'PORTE LOJA'!A:B,2,0),"PORTE 1")</f>
        <v>PORTE 1</v>
      </c>
      <c r="BP1002" s="16">
        <f>VLOOKUP(BO1002,'PAINEL E TARGET'!$S$1:$W$8,3,0)</f>
        <v>1650</v>
      </c>
      <c r="BQ1002" s="16">
        <f t="shared" si="540"/>
        <v>1</v>
      </c>
      <c r="BR1002" s="16">
        <f t="shared" si="541"/>
        <v>1</v>
      </c>
      <c r="BS1002" s="16">
        <f t="shared" si="542"/>
        <v>1</v>
      </c>
      <c r="BT1002" s="16">
        <f t="shared" si="543"/>
        <v>1</v>
      </c>
      <c r="BU1002" s="16">
        <f t="shared" si="544"/>
        <v>1</v>
      </c>
      <c r="BV1002" s="16">
        <f t="shared" si="545"/>
        <v>1</v>
      </c>
      <c r="BW1002" s="17" t="str">
        <f t="shared" si="563"/>
        <v>111111</v>
      </c>
      <c r="BX1002" s="32"/>
      <c r="BY1002" s="17">
        <f t="shared" si="546"/>
        <v>1.2130000000000001</v>
      </c>
      <c r="BZ1002" s="17">
        <f t="shared" si="547"/>
        <v>1.208</v>
      </c>
      <c r="CA1002" s="17" t="str">
        <f t="shared" si="564"/>
        <v>Com Retira</v>
      </c>
      <c r="CB1002" s="17">
        <f t="shared" si="565"/>
        <v>1.2130000000000001</v>
      </c>
      <c r="CC1002" s="33" t="str">
        <f>IF(CB1002&gt;='PAINEL E TARGET'!$T$11,'PAINEL E TARGET'!$S$11,
IF(CB1002&gt;='PAINEL E TARGET'!$T$12,'PAINEL E TARGET'!$S$12,
IF(CB1002&gt;='PAINEL E TARGET'!$T$13,'PAINEL E TARGET'!$S$13,
IF(CB1002&gt;='PAINEL E TARGET'!$T$14,'PAINEL E TARGET'!$S$14,
IF(CB1002&gt;='PAINEL E TARGET'!$T$15,'PAINEL E TARGET'!$S$15,
IF(CB1002&gt;='PAINEL E TARGET'!$T$16,'PAINEL E TARGET'!$S$16,
IF(CB1002&gt;='PAINEL E TARGET'!$T$17,'PAINEL E TARGET'!$S$17,
IF(CB1002&gt;='PAINEL E TARGET'!$T$18,'PAINEL E TARGET'!$S$18,'PAINEL E TARGET'!$S$19))))))))</f>
        <v>6. Fx de 120% a 124,9%</v>
      </c>
      <c r="CD1002" s="17">
        <f>IFERROR(VLOOKUP($BW1002,'PAINEL E TARGET'!$G$1:$Q$99,4,0),0)</f>
        <v>0.25</v>
      </c>
      <c r="CE1002" s="17">
        <f>VLOOKUP(CC1002,'PAINEL E TARGET'!$S$10:$U$19,3,0)</f>
        <v>1.4</v>
      </c>
      <c r="CF1002" s="16">
        <f t="shared" si="566"/>
        <v>577.5</v>
      </c>
      <c r="CG1002" s="17">
        <f t="shared" si="548"/>
        <v>1.171</v>
      </c>
      <c r="CH1002" s="17">
        <f t="shared" si="549"/>
        <v>1.5449999999999999</v>
      </c>
      <c r="CI1002" s="17">
        <f t="shared" si="550"/>
        <v>1.405</v>
      </c>
      <c r="CJ1002" s="17">
        <f t="shared" si="551"/>
        <v>1.6419999999999999</v>
      </c>
      <c r="CK1002" s="17">
        <f t="shared" si="552"/>
        <v>1.5469999999999999</v>
      </c>
      <c r="CL1002" s="17">
        <f t="shared" si="553"/>
        <v>1.333</v>
      </c>
      <c r="CM1002" s="16">
        <f t="shared" si="554"/>
        <v>5</v>
      </c>
      <c r="CN1002" s="17" t="str">
        <f t="shared" si="567"/>
        <v>ok</v>
      </c>
      <c r="CO1002" s="17">
        <f t="shared" si="568"/>
        <v>1.333</v>
      </c>
      <c r="CP1002" s="33" t="str">
        <f>IF(CO1002&gt;='PAINEL E TARGET'!$T$11,'PAINEL E TARGET'!$S$11,
IF(CO1002&gt;='PAINEL E TARGET'!$T$12,'PAINEL E TARGET'!$S$12,
IF(CO1002&gt;='PAINEL E TARGET'!$T$13,'PAINEL E TARGET'!$S$13,
IF(CO1002&gt;='PAINEL E TARGET'!$T$14,'PAINEL E TARGET'!$S$14,
IF(CO1002&gt;='PAINEL E TARGET'!$T$15,'PAINEL E TARGET'!$S$15,
IF(CO1002&gt;='PAINEL E TARGET'!$T$16,'PAINEL E TARGET'!$S$16,
IF(CO1002&gt;='PAINEL E TARGET'!$T$17,'PAINEL E TARGET'!$S$17,
IF(CO1002&gt;='PAINEL E TARGET'!$T$18,'PAINEL E TARGET'!$S$18,'PAINEL E TARGET'!$S$19))))))))</f>
        <v>8. Fx de 130% ou mais</v>
      </c>
      <c r="CQ1002" s="17">
        <f>IFERROR(VLOOKUP($BW1002,'PAINEL E TARGET'!$G$1:$Q$99,5,0),0)</f>
        <v>0.25</v>
      </c>
      <c r="CR1002" s="17">
        <f>VLOOKUP(CP1002,'PAINEL E TARGET'!$S$10:$U$19,3,0)</f>
        <v>1.6</v>
      </c>
      <c r="CS1002" s="16">
        <f t="shared" si="569"/>
        <v>660</v>
      </c>
      <c r="CT1002" s="17">
        <f t="shared" si="555"/>
        <v>1.8069999999999999</v>
      </c>
      <c r="CU1002" s="33" t="str">
        <f>IF(CT1002&gt;='PAINEL E TARGET'!$T$11,'PAINEL E TARGET'!$S$11,
IF(CT1002&gt;='PAINEL E TARGET'!$T$12,'PAINEL E TARGET'!$S$12,
IF(CT1002&gt;='PAINEL E TARGET'!$T$13,'PAINEL E TARGET'!$S$13,
IF(CT1002&gt;='PAINEL E TARGET'!$T$14,'PAINEL E TARGET'!$S$14,
IF(CT1002&gt;='PAINEL E TARGET'!$T$15,'PAINEL E TARGET'!$S$15,
IF(CT1002&gt;='PAINEL E TARGET'!$T$16,'PAINEL E TARGET'!$S$16,
IF(CT1002&gt;='PAINEL E TARGET'!$T$17,'PAINEL E TARGET'!$S$17,
IF(CT1002&gt;='PAINEL E TARGET'!$T$18,'PAINEL E TARGET'!$S$18,'PAINEL E TARGET'!$S$19))))))))</f>
        <v>8. Fx de 130% ou mais</v>
      </c>
      <c r="CV1002" s="17">
        <f>IFERROR(VLOOKUP($BW1002,'PAINEL E TARGET'!$G$1:$Q$99,6,0),0)</f>
        <v>0.2</v>
      </c>
      <c r="CW1002" s="17">
        <f>VLOOKUP(CU1002,'PAINEL E TARGET'!$S$10:$U$19,3,0)</f>
        <v>1.6</v>
      </c>
      <c r="CX1002" s="16">
        <f t="shared" si="570"/>
        <v>528.00000000000011</v>
      </c>
      <c r="CY1002" s="17">
        <f t="shared" si="556"/>
        <v>1.143</v>
      </c>
      <c r="CZ1002" s="33" t="str">
        <f>IF(CY1002&gt;='PAINEL E TARGET'!$T$11,'PAINEL E TARGET'!$S$11,
IF(CY1002&gt;='PAINEL E TARGET'!$T$12,'PAINEL E TARGET'!$S$12,
IF(CY1002&gt;='PAINEL E TARGET'!$T$13,'PAINEL E TARGET'!$S$13,
IF(CY1002&gt;='PAINEL E TARGET'!$T$14,'PAINEL E TARGET'!$S$14,
IF(CY1002&gt;='PAINEL E TARGET'!$T$15,'PAINEL E TARGET'!$S$15,
IF(CY1002&gt;='PAINEL E TARGET'!$T$16,'PAINEL E TARGET'!$S$16,
IF(CY1002&gt;='PAINEL E TARGET'!$T$17,'PAINEL E TARGET'!$S$17,
IF(CY1002&gt;='PAINEL E TARGET'!$T$18,'PAINEL E TARGET'!$S$18,'PAINEL E TARGET'!$S$19))))))))</f>
        <v>4. Fx de 110% a 114,9%</v>
      </c>
      <c r="DA1002" s="17">
        <f>IFERROR(VLOOKUP($BW1002,'PAINEL E TARGET'!$G$1:$Q$99,7,0),0)</f>
        <v>0.15</v>
      </c>
      <c r="DB1002" s="17">
        <f>VLOOKUP(CZ1002,'PAINEL E TARGET'!$S$10:$U$19,3,0)</f>
        <v>1.2</v>
      </c>
      <c r="DC1002" s="16">
        <f t="shared" si="571"/>
        <v>297</v>
      </c>
      <c r="DD1002" s="17">
        <f t="shared" si="557"/>
        <v>1.0880000000000001</v>
      </c>
      <c r="DE1002" s="33" t="str">
        <f>IF(DD1002&gt;='PAINEL E TARGET'!$T$11,'PAINEL E TARGET'!$S$11,
IF(DD1002&gt;='PAINEL E TARGET'!$T$12,'PAINEL E TARGET'!$S$12,
IF(DD1002&gt;='PAINEL E TARGET'!$T$13,'PAINEL E TARGET'!$S$13,
IF(DD1002&gt;='PAINEL E TARGET'!$T$14,'PAINEL E TARGET'!$S$14,
IF(DD1002&gt;='PAINEL E TARGET'!$T$15,'PAINEL E TARGET'!$S$15,
IF(DD1002&gt;='PAINEL E TARGET'!$T$16,'PAINEL E TARGET'!$S$16,
IF(DD1002&gt;='PAINEL E TARGET'!$T$17,'PAINEL E TARGET'!$S$17,
IF(DD1002&gt;='PAINEL E TARGET'!$T$18,'PAINEL E TARGET'!$S$18,'PAINEL E TARGET'!$S$19))))))))</f>
        <v>3. Fx de 105% a 109,9%</v>
      </c>
      <c r="DF1002" s="17">
        <f>IFERROR(VLOOKUP($BW1002,'PAINEL E TARGET'!$G$1:$Q$99,8,0),0)</f>
        <v>0.1</v>
      </c>
      <c r="DG1002" s="17">
        <f>VLOOKUP(DE1002,'PAINEL E TARGET'!$S$10:$U$19,3,0)</f>
        <v>1.1000000000000001</v>
      </c>
      <c r="DH1002" s="16">
        <f t="shared" si="572"/>
        <v>181.50000000000003</v>
      </c>
      <c r="DI1002" s="17">
        <f t="shared" si="558"/>
        <v>2.0449999999999999</v>
      </c>
      <c r="DJ1002" s="33" t="str">
        <f>IF(DI1002&gt;='PAINEL E TARGET'!$T$11,'PAINEL E TARGET'!$S$11,
IF(DI1002&gt;='PAINEL E TARGET'!$T$12,'PAINEL E TARGET'!$S$12,
IF(DI1002&gt;='PAINEL E TARGET'!$T$13,'PAINEL E TARGET'!$S$13,
IF(DI1002&gt;='PAINEL E TARGET'!$T$14,'PAINEL E TARGET'!$S$14,
IF(DI1002&gt;='PAINEL E TARGET'!$T$15,'PAINEL E TARGET'!$S$15,
IF(DI1002&gt;='PAINEL E TARGET'!$T$16,'PAINEL E TARGET'!$S$16,
IF(DI1002&gt;='PAINEL E TARGET'!$T$17,'PAINEL E TARGET'!$S$17,
IF(DI1002&gt;='PAINEL E TARGET'!$T$18,'PAINEL E TARGET'!$S$18,'PAINEL E TARGET'!$S$19))))))))</f>
        <v>8. Fx de 130% ou mais</v>
      </c>
      <c r="DK1002" s="17">
        <f>IFERROR(VLOOKUP($BW1002,'PAINEL E TARGET'!$G$1:$Q$99,9,0),0)</f>
        <v>0.05</v>
      </c>
      <c r="DL1002" s="17">
        <f>VLOOKUP(DJ1002,'PAINEL E TARGET'!$S$10:$U$19,3,0)</f>
        <v>1.6</v>
      </c>
      <c r="DM1002" s="16">
        <f t="shared" si="573"/>
        <v>132.00000000000003</v>
      </c>
      <c r="DN1002" s="17">
        <f t="shared" si="559"/>
        <v>1.5469999999999999</v>
      </c>
      <c r="DO1002" s="33" t="str">
        <f>IF(DN1002&gt;='PAINEL E TARGET'!$T$11,'PAINEL E TARGET'!$S$11,
IF(DN1002&gt;='PAINEL E TARGET'!$T$12,'PAINEL E TARGET'!$S$12,
IF(DN1002&gt;='PAINEL E TARGET'!$T$13,'PAINEL E TARGET'!$S$13,
IF(DN1002&gt;='PAINEL E TARGET'!$T$14,'PAINEL E TARGET'!$S$14,
IF(DN1002&gt;='PAINEL E TARGET'!$T$15,'PAINEL E TARGET'!$S$15,
IF(DN1002&gt;='PAINEL E TARGET'!$T$16,'PAINEL E TARGET'!$S$16,
IF(DN1002&gt;='PAINEL E TARGET'!$T$17,'PAINEL E TARGET'!$S$17,
IF(DN1002&gt;='PAINEL E TARGET'!$T$18,'PAINEL E TARGET'!$S$18,'PAINEL E TARGET'!$S$19))))))))</f>
        <v>8. Fx de 130% ou mais</v>
      </c>
      <c r="DP1002" s="17">
        <f>IFERROR(VLOOKUP($BW1002,'PAINEL E TARGET'!$G$1:$Q$99,10,0),0)</f>
        <v>0</v>
      </c>
      <c r="DQ1002" s="17">
        <f>VLOOKUP(DO1002,'PAINEL E TARGET'!$S$10:$U$19,3,0)</f>
        <v>1.6</v>
      </c>
      <c r="DR1002" s="16">
        <f t="shared" si="574"/>
        <v>0</v>
      </c>
      <c r="DS1002" s="17">
        <f t="shared" si="560"/>
        <v>0</v>
      </c>
      <c r="DT1002" s="16">
        <f>IF(DS1002&gt;=1,VLOOKUP(BO1002,'PAINEL E TARGET'!$S$1:$W$8,5,0),0)</f>
        <v>0</v>
      </c>
      <c r="DU1002" s="16">
        <f t="shared" si="575"/>
        <v>2376</v>
      </c>
    </row>
    <row r="1003" spans="2:125" x14ac:dyDescent="0.2">
      <c r="B1003" s="44">
        <v>43541</v>
      </c>
      <c r="C1003" s="65">
        <v>2102</v>
      </c>
      <c r="D1003" s="66" t="s">
        <v>1009</v>
      </c>
      <c r="E1003" s="65">
        <v>111</v>
      </c>
      <c r="F1003" s="65" t="s">
        <v>1018</v>
      </c>
      <c r="G1003" s="67">
        <v>671459.53998368699</v>
      </c>
      <c r="H1003" s="67">
        <v>385353.14554693387</v>
      </c>
      <c r="I1003" s="67">
        <v>211990.83</v>
      </c>
      <c r="J1003" s="68">
        <v>0.55012092790658351</v>
      </c>
      <c r="K1003" s="67">
        <v>37666.592062343247</v>
      </c>
      <c r="L1003" s="67">
        <v>347686.55348459049</v>
      </c>
      <c r="M1003" s="67">
        <v>17349.900000000001</v>
      </c>
      <c r="N1003" s="67">
        <v>193747.03</v>
      </c>
      <c r="O1003" s="67">
        <v>671459.53998368699</v>
      </c>
      <c r="P1003" s="67" t="s">
        <v>1082</v>
      </c>
      <c r="Q1003" s="67" t="s">
        <v>1082</v>
      </c>
      <c r="R1003" s="67">
        <v>0</v>
      </c>
      <c r="S1003" s="67">
        <v>2316.9</v>
      </c>
      <c r="T1003" s="68">
        <v>9.9604402983458157E-2</v>
      </c>
      <c r="U1003" s="68">
        <v>9.279215950700942E-2</v>
      </c>
      <c r="V1003" s="68">
        <v>0.93160700458613177</v>
      </c>
      <c r="W1003" s="67">
        <v>38382.870000000003</v>
      </c>
      <c r="X1003" s="67">
        <v>19588.14</v>
      </c>
      <c r="Y1003" s="68">
        <v>0.51033546996355406</v>
      </c>
      <c r="Z1003" s="68">
        <v>0.13670525492981578</v>
      </c>
      <c r="AA1003" s="68">
        <v>0.18786227729602703</v>
      </c>
      <c r="AB1003" s="68">
        <v>1.3742140153461926</v>
      </c>
      <c r="AC1003" s="67">
        <v>52679.8</v>
      </c>
      <c r="AD1003" s="67">
        <v>39657.15</v>
      </c>
      <c r="AE1003" s="68">
        <v>0.75279613817820112</v>
      </c>
      <c r="AF1003" s="43">
        <v>80</v>
      </c>
      <c r="AG1003" s="43">
        <v>86</v>
      </c>
      <c r="AH1003" s="43">
        <v>15</v>
      </c>
      <c r="AI1003" s="43">
        <v>17</v>
      </c>
      <c r="AJ1003" s="67">
        <v>18769.34</v>
      </c>
      <c r="AK1003" s="67">
        <v>9946</v>
      </c>
      <c r="AL1003" s="68">
        <v>0.52990675218201599</v>
      </c>
      <c r="AM1003" s="67">
        <v>3658.2700000000004</v>
      </c>
      <c r="AN1003" s="67">
        <v>2246.2000000000003</v>
      </c>
      <c r="AO1003" s="68">
        <v>0.61400607390925221</v>
      </c>
      <c r="AP1003" s="67">
        <v>1943.5999999999997</v>
      </c>
      <c r="AQ1003" s="67">
        <v>555.99</v>
      </c>
      <c r="AR1003" s="68">
        <v>0.28606194690265491</v>
      </c>
      <c r="AS1003" s="67">
        <v>14011.66</v>
      </c>
      <c r="AT1003" s="67">
        <v>6839.9500000000007</v>
      </c>
      <c r="AU1003" s="68">
        <v>0.48816128852684126</v>
      </c>
      <c r="AV1003" s="43">
        <v>285.5</v>
      </c>
      <c r="AW1003" s="43">
        <v>199.96</v>
      </c>
      <c r="AX1003" s="69">
        <v>0.70038528896672503</v>
      </c>
      <c r="AY1003" s="43">
        <v>37666.592062343247</v>
      </c>
      <c r="AZ1003" s="43">
        <v>17349.900000000001</v>
      </c>
      <c r="BA1003" s="43">
        <v>19289.012459786289</v>
      </c>
      <c r="BB1003" s="43">
        <v>11942.619999999999</v>
      </c>
      <c r="BC1003" s="43">
        <v>65575.756020754867</v>
      </c>
      <c r="BD1003" s="43">
        <v>33733.462562293236</v>
      </c>
      <c r="BE1003" s="43">
        <v>67210.11</v>
      </c>
      <c r="BF1003" s="43">
        <v>92244.920000000027</v>
      </c>
      <c r="BG1003" s="43">
        <v>499.87</v>
      </c>
      <c r="BH1003" s="43">
        <v>40</v>
      </c>
      <c r="BI1003" s="44">
        <v>43173</v>
      </c>
      <c r="BJ1003" s="44">
        <v>43541</v>
      </c>
      <c r="BK1003" s="44">
        <v>43172</v>
      </c>
      <c r="BL1003" s="43">
        <f t="shared" si="561"/>
        <v>214307.72999999998</v>
      </c>
      <c r="BM1003" s="43">
        <f t="shared" si="562"/>
        <v>213413.83</v>
      </c>
      <c r="BN1003" s="32"/>
      <c r="BO1003" s="16" t="str">
        <f>IFERROR(VLOOKUP($C1003,'PORTE LOJA'!A:B,2,0),"PORTE 1")</f>
        <v>PORTE 1</v>
      </c>
      <c r="BP1003" s="16">
        <f>VLOOKUP(BO1003,'PAINEL E TARGET'!$S$1:$W$8,3,0)</f>
        <v>1650</v>
      </c>
      <c r="BQ1003" s="16">
        <f t="shared" si="540"/>
        <v>1</v>
      </c>
      <c r="BR1003" s="16">
        <f t="shared" si="541"/>
        <v>1</v>
      </c>
      <c r="BS1003" s="16">
        <f t="shared" si="542"/>
        <v>1</v>
      </c>
      <c r="BT1003" s="16">
        <f t="shared" si="543"/>
        <v>1</v>
      </c>
      <c r="BU1003" s="16">
        <f t="shared" si="544"/>
        <v>1</v>
      </c>
      <c r="BV1003" s="16">
        <f t="shared" si="545"/>
        <v>1</v>
      </c>
      <c r="BW1003" s="17" t="str">
        <f t="shared" si="563"/>
        <v>111111</v>
      </c>
      <c r="BX1003" s="32"/>
      <c r="BY1003" s="17">
        <f t="shared" si="546"/>
        <v>0.55600000000000005</v>
      </c>
      <c r="BZ1003" s="17">
        <f t="shared" si="547"/>
        <v>0.55400000000000005</v>
      </c>
      <c r="CA1003" s="17" t="str">
        <f t="shared" si="564"/>
        <v>Com Retira</v>
      </c>
      <c r="CB1003" s="17">
        <f t="shared" si="565"/>
        <v>0.55600000000000005</v>
      </c>
      <c r="CC1003" s="33" t="str">
        <f>IF(CB1003&gt;='PAINEL E TARGET'!$T$11,'PAINEL E TARGET'!$S$11,
IF(CB1003&gt;='PAINEL E TARGET'!$T$12,'PAINEL E TARGET'!$S$12,
IF(CB1003&gt;='PAINEL E TARGET'!$T$13,'PAINEL E TARGET'!$S$13,
IF(CB1003&gt;='PAINEL E TARGET'!$T$14,'PAINEL E TARGET'!$S$14,
IF(CB1003&gt;='PAINEL E TARGET'!$T$15,'PAINEL E TARGET'!$S$15,
IF(CB1003&gt;='PAINEL E TARGET'!$T$16,'PAINEL E TARGET'!$S$16,
IF(CB1003&gt;='PAINEL E TARGET'!$T$17,'PAINEL E TARGET'!$S$17,
IF(CB1003&gt;='PAINEL E TARGET'!$T$18,'PAINEL E TARGET'!$S$18,'PAINEL E TARGET'!$S$19))))))))</f>
        <v>Não elegível</v>
      </c>
      <c r="CD1003" s="17">
        <f>IFERROR(VLOOKUP($BW1003,'PAINEL E TARGET'!$G$1:$Q$99,4,0),0)</f>
        <v>0.25</v>
      </c>
      <c r="CE1003" s="17">
        <f>VLOOKUP(CC1003,'PAINEL E TARGET'!$S$10:$U$19,3,0)</f>
        <v>0</v>
      </c>
      <c r="CF1003" s="16">
        <f t="shared" si="566"/>
        <v>0</v>
      </c>
      <c r="CG1003" s="17">
        <f t="shared" si="548"/>
        <v>0.53</v>
      </c>
      <c r="CH1003" s="17">
        <f t="shared" si="549"/>
        <v>0.61399999999999999</v>
      </c>
      <c r="CI1003" s="17">
        <f t="shared" si="550"/>
        <v>0.28599999999999998</v>
      </c>
      <c r="CJ1003" s="17">
        <f t="shared" si="551"/>
        <v>0.48799999999999999</v>
      </c>
      <c r="CK1003" s="17">
        <f t="shared" si="552"/>
        <v>0.7</v>
      </c>
      <c r="CL1003" s="17">
        <f t="shared" si="553"/>
        <v>0.51</v>
      </c>
      <c r="CM1003" s="16">
        <f t="shared" si="554"/>
        <v>1</v>
      </c>
      <c r="CN1003" s="17" t="str">
        <f t="shared" si="567"/>
        <v>não ok</v>
      </c>
      <c r="CO1003" s="17">
        <f t="shared" si="568"/>
        <v>0</v>
      </c>
      <c r="CP1003" s="33" t="str">
        <f>IF(CO1003&gt;='PAINEL E TARGET'!$T$11,'PAINEL E TARGET'!$S$11,
IF(CO1003&gt;='PAINEL E TARGET'!$T$12,'PAINEL E TARGET'!$S$12,
IF(CO1003&gt;='PAINEL E TARGET'!$T$13,'PAINEL E TARGET'!$S$13,
IF(CO1003&gt;='PAINEL E TARGET'!$T$14,'PAINEL E TARGET'!$S$14,
IF(CO1003&gt;='PAINEL E TARGET'!$T$15,'PAINEL E TARGET'!$S$15,
IF(CO1003&gt;='PAINEL E TARGET'!$T$16,'PAINEL E TARGET'!$S$16,
IF(CO1003&gt;='PAINEL E TARGET'!$T$17,'PAINEL E TARGET'!$S$17,
IF(CO1003&gt;='PAINEL E TARGET'!$T$18,'PAINEL E TARGET'!$S$18,'PAINEL E TARGET'!$S$19))))))))</f>
        <v>Não elegível</v>
      </c>
      <c r="CQ1003" s="17">
        <f>IFERROR(VLOOKUP($BW1003,'PAINEL E TARGET'!$G$1:$Q$99,5,0),0)</f>
        <v>0.25</v>
      </c>
      <c r="CR1003" s="17">
        <f>VLOOKUP(CP1003,'PAINEL E TARGET'!$S$10:$U$19,3,0)</f>
        <v>0</v>
      </c>
      <c r="CS1003" s="16">
        <f t="shared" si="569"/>
        <v>0</v>
      </c>
      <c r="CT1003" s="17">
        <f t="shared" si="555"/>
        <v>0.753</v>
      </c>
      <c r="CU1003" s="33" t="str">
        <f>IF(CT1003&gt;='PAINEL E TARGET'!$T$11,'PAINEL E TARGET'!$S$11,
IF(CT1003&gt;='PAINEL E TARGET'!$T$12,'PAINEL E TARGET'!$S$12,
IF(CT1003&gt;='PAINEL E TARGET'!$T$13,'PAINEL E TARGET'!$S$13,
IF(CT1003&gt;='PAINEL E TARGET'!$T$14,'PAINEL E TARGET'!$S$14,
IF(CT1003&gt;='PAINEL E TARGET'!$T$15,'PAINEL E TARGET'!$S$15,
IF(CT1003&gt;='PAINEL E TARGET'!$T$16,'PAINEL E TARGET'!$S$16,
IF(CT1003&gt;='PAINEL E TARGET'!$T$17,'PAINEL E TARGET'!$S$17,
IF(CT1003&gt;='PAINEL E TARGET'!$T$18,'PAINEL E TARGET'!$S$18,'PAINEL E TARGET'!$S$19))))))))</f>
        <v>Não elegível</v>
      </c>
      <c r="CV1003" s="17">
        <f>IFERROR(VLOOKUP($BW1003,'PAINEL E TARGET'!$G$1:$Q$99,6,0),0)</f>
        <v>0.2</v>
      </c>
      <c r="CW1003" s="17">
        <f>VLOOKUP(CU1003,'PAINEL E TARGET'!$S$10:$U$19,3,0)</f>
        <v>0</v>
      </c>
      <c r="CX1003" s="16">
        <f t="shared" si="570"/>
        <v>0</v>
      </c>
      <c r="CY1003" s="17">
        <f t="shared" si="556"/>
        <v>0.46100000000000002</v>
      </c>
      <c r="CZ1003" s="33" t="str">
        <f>IF(CY1003&gt;='PAINEL E TARGET'!$T$11,'PAINEL E TARGET'!$S$11,
IF(CY1003&gt;='PAINEL E TARGET'!$T$12,'PAINEL E TARGET'!$S$12,
IF(CY1003&gt;='PAINEL E TARGET'!$T$13,'PAINEL E TARGET'!$S$13,
IF(CY1003&gt;='PAINEL E TARGET'!$T$14,'PAINEL E TARGET'!$S$14,
IF(CY1003&gt;='PAINEL E TARGET'!$T$15,'PAINEL E TARGET'!$S$15,
IF(CY1003&gt;='PAINEL E TARGET'!$T$16,'PAINEL E TARGET'!$S$16,
IF(CY1003&gt;='PAINEL E TARGET'!$T$17,'PAINEL E TARGET'!$S$17,
IF(CY1003&gt;='PAINEL E TARGET'!$T$18,'PAINEL E TARGET'!$S$18,'PAINEL E TARGET'!$S$19))))))))</f>
        <v>Não elegível</v>
      </c>
      <c r="DA1003" s="17">
        <f>IFERROR(VLOOKUP($BW1003,'PAINEL E TARGET'!$G$1:$Q$99,7,0),0)</f>
        <v>0.15</v>
      </c>
      <c r="DB1003" s="17">
        <f>VLOOKUP(CZ1003,'PAINEL E TARGET'!$S$10:$U$19,3,0)</f>
        <v>0</v>
      </c>
      <c r="DC1003" s="16">
        <f t="shared" si="571"/>
        <v>0</v>
      </c>
      <c r="DD1003" s="17">
        <f t="shared" si="557"/>
        <v>0.61899999999999999</v>
      </c>
      <c r="DE1003" s="33" t="str">
        <f>IF(DD1003&gt;='PAINEL E TARGET'!$T$11,'PAINEL E TARGET'!$S$11,
IF(DD1003&gt;='PAINEL E TARGET'!$T$12,'PAINEL E TARGET'!$S$12,
IF(DD1003&gt;='PAINEL E TARGET'!$T$13,'PAINEL E TARGET'!$S$13,
IF(DD1003&gt;='PAINEL E TARGET'!$T$14,'PAINEL E TARGET'!$S$14,
IF(DD1003&gt;='PAINEL E TARGET'!$T$15,'PAINEL E TARGET'!$S$15,
IF(DD1003&gt;='PAINEL E TARGET'!$T$16,'PAINEL E TARGET'!$S$16,
IF(DD1003&gt;='PAINEL E TARGET'!$T$17,'PAINEL E TARGET'!$S$17,
IF(DD1003&gt;='PAINEL E TARGET'!$T$18,'PAINEL E TARGET'!$S$18,'PAINEL E TARGET'!$S$19))))))))</f>
        <v>Não elegível</v>
      </c>
      <c r="DF1003" s="17">
        <f>IFERROR(VLOOKUP($BW1003,'PAINEL E TARGET'!$G$1:$Q$99,8,0),0)</f>
        <v>0.1</v>
      </c>
      <c r="DG1003" s="17">
        <f>VLOOKUP(DE1003,'PAINEL E TARGET'!$S$10:$U$19,3,0)</f>
        <v>0</v>
      </c>
      <c r="DH1003" s="16">
        <f t="shared" si="572"/>
        <v>0</v>
      </c>
      <c r="DI1003" s="17">
        <f t="shared" si="558"/>
        <v>1.133</v>
      </c>
      <c r="DJ1003" s="33" t="str">
        <f>IF(DI1003&gt;='PAINEL E TARGET'!$T$11,'PAINEL E TARGET'!$S$11,
IF(DI1003&gt;='PAINEL E TARGET'!$T$12,'PAINEL E TARGET'!$S$12,
IF(DI1003&gt;='PAINEL E TARGET'!$T$13,'PAINEL E TARGET'!$S$13,
IF(DI1003&gt;='PAINEL E TARGET'!$T$14,'PAINEL E TARGET'!$S$14,
IF(DI1003&gt;='PAINEL E TARGET'!$T$15,'PAINEL E TARGET'!$S$15,
IF(DI1003&gt;='PAINEL E TARGET'!$T$16,'PAINEL E TARGET'!$S$16,
IF(DI1003&gt;='PAINEL E TARGET'!$T$17,'PAINEL E TARGET'!$S$17,
IF(DI1003&gt;='PAINEL E TARGET'!$T$18,'PAINEL E TARGET'!$S$18,'PAINEL E TARGET'!$S$19))))))))</f>
        <v>4. Fx de 110% a 114,9%</v>
      </c>
      <c r="DK1003" s="17">
        <f>IFERROR(VLOOKUP($BW1003,'PAINEL E TARGET'!$G$1:$Q$99,9,0),0)</f>
        <v>0.05</v>
      </c>
      <c r="DL1003" s="17">
        <f>VLOOKUP(DJ1003,'PAINEL E TARGET'!$S$10:$U$19,3,0)</f>
        <v>1.2</v>
      </c>
      <c r="DM1003" s="16">
        <f t="shared" si="573"/>
        <v>99</v>
      </c>
      <c r="DN1003" s="17">
        <f t="shared" si="559"/>
        <v>0.7</v>
      </c>
      <c r="DO1003" s="33" t="str">
        <f>IF(DN1003&gt;='PAINEL E TARGET'!$T$11,'PAINEL E TARGET'!$S$11,
IF(DN1003&gt;='PAINEL E TARGET'!$T$12,'PAINEL E TARGET'!$S$12,
IF(DN1003&gt;='PAINEL E TARGET'!$T$13,'PAINEL E TARGET'!$S$13,
IF(DN1003&gt;='PAINEL E TARGET'!$T$14,'PAINEL E TARGET'!$S$14,
IF(DN1003&gt;='PAINEL E TARGET'!$T$15,'PAINEL E TARGET'!$S$15,
IF(DN1003&gt;='PAINEL E TARGET'!$T$16,'PAINEL E TARGET'!$S$16,
IF(DN1003&gt;='PAINEL E TARGET'!$T$17,'PAINEL E TARGET'!$S$17,
IF(DN1003&gt;='PAINEL E TARGET'!$T$18,'PAINEL E TARGET'!$S$18,'PAINEL E TARGET'!$S$19))))))))</f>
        <v>Não elegível</v>
      </c>
      <c r="DP1003" s="17">
        <f>IFERROR(VLOOKUP($BW1003,'PAINEL E TARGET'!$G$1:$Q$99,10,0),0)</f>
        <v>0</v>
      </c>
      <c r="DQ1003" s="17">
        <f>VLOOKUP(DO1003,'PAINEL E TARGET'!$S$10:$U$19,3,0)</f>
        <v>0</v>
      </c>
      <c r="DR1003" s="16">
        <f t="shared" si="574"/>
        <v>0</v>
      </c>
      <c r="DS1003" s="17">
        <f t="shared" si="560"/>
        <v>1.075</v>
      </c>
      <c r="DT1003" s="16">
        <f>IF(DS1003&gt;=1,VLOOKUP(BO1003,'PAINEL E TARGET'!$S$1:$W$8,5,0),0)</f>
        <v>165</v>
      </c>
      <c r="DU1003" s="16">
        <f t="shared" si="575"/>
        <v>264</v>
      </c>
    </row>
    <row r="1004" spans="2:125" x14ac:dyDescent="0.2">
      <c r="B1004" s="44">
        <v>43541</v>
      </c>
      <c r="C1004" s="65">
        <v>2103</v>
      </c>
      <c r="D1004" s="66" t="s">
        <v>1010</v>
      </c>
      <c r="E1004" s="65">
        <v>417</v>
      </c>
      <c r="F1004" s="65" t="s">
        <v>1020</v>
      </c>
      <c r="G1004" s="67">
        <v>2090696.5090861307</v>
      </c>
      <c r="H1004" s="67">
        <v>950703.97560344147</v>
      </c>
      <c r="I1004" s="67">
        <v>827282.01000000013</v>
      </c>
      <c r="J1004" s="68">
        <v>0.8701783428168568</v>
      </c>
      <c r="K1004" s="67">
        <v>120461.78118529948</v>
      </c>
      <c r="L1004" s="67">
        <v>822282.08402746066</v>
      </c>
      <c r="M1004" s="67">
        <v>112646.46</v>
      </c>
      <c r="N1004" s="67">
        <v>710368.5</v>
      </c>
      <c r="O1004" s="67">
        <v>2074010.6357274293</v>
      </c>
      <c r="P1004" s="67" t="s">
        <v>1082</v>
      </c>
      <c r="Q1004" s="67" t="s">
        <v>1082</v>
      </c>
      <c r="R1004" s="67">
        <v>0</v>
      </c>
      <c r="S1004" s="67">
        <v>1949</v>
      </c>
      <c r="T1004" s="68">
        <v>0.11064152613335744</v>
      </c>
      <c r="U1004" s="68">
        <v>9.8095361474352785E-2</v>
      </c>
      <c r="V1004" s="68">
        <v>0.88660528196363975</v>
      </c>
      <c r="W1004" s="67">
        <v>104306.62</v>
      </c>
      <c r="X1004" s="67">
        <v>80733.95</v>
      </c>
      <c r="Y1004" s="68">
        <v>0.77400600268707775</v>
      </c>
      <c r="Z1004" s="68">
        <v>8.495853747287363E-2</v>
      </c>
      <c r="AA1004" s="68">
        <v>0.11648304667511754</v>
      </c>
      <c r="AB1004" s="68">
        <v>1.3710575786725301</v>
      </c>
      <c r="AC1004" s="67">
        <v>80094.14</v>
      </c>
      <c r="AD1004" s="67">
        <v>95867.29</v>
      </c>
      <c r="AE1004" s="68">
        <v>1.1969326345223257</v>
      </c>
      <c r="AF1004" s="43">
        <v>80</v>
      </c>
      <c r="AG1004" s="43">
        <v>72</v>
      </c>
      <c r="AH1004" s="43">
        <v>21</v>
      </c>
      <c r="AI1004" s="43">
        <v>38</v>
      </c>
      <c r="AJ1004" s="67">
        <v>56951.839999999997</v>
      </c>
      <c r="AK1004" s="67">
        <v>40579</v>
      </c>
      <c r="AL1004" s="68">
        <v>0.71251429277789802</v>
      </c>
      <c r="AM1004" s="67">
        <v>10941.059999999998</v>
      </c>
      <c r="AN1004" s="67">
        <v>6498.36</v>
      </c>
      <c r="AO1004" s="68">
        <v>0.59394245164545312</v>
      </c>
      <c r="AP1004" s="67">
        <v>6541.11</v>
      </c>
      <c r="AQ1004" s="67">
        <v>10133.470000000001</v>
      </c>
      <c r="AR1004" s="68">
        <v>1.5491973074906249</v>
      </c>
      <c r="AS1004" s="67">
        <v>29872.61</v>
      </c>
      <c r="AT1004" s="67">
        <v>23523.119999999995</v>
      </c>
      <c r="AU1004" s="68">
        <v>0.78744776569573249</v>
      </c>
      <c r="AV1004" s="43">
        <v>227.90000000000003</v>
      </c>
      <c r="AW1004" s="43">
        <v>179.96</v>
      </c>
      <c r="AX1004" s="69">
        <v>0.78964458095655976</v>
      </c>
      <c r="AY1004" s="43">
        <v>120461.78118529948</v>
      </c>
      <c r="AZ1004" s="43">
        <v>112646.45999999999</v>
      </c>
      <c r="BA1004" s="43">
        <v>31523.613934116256</v>
      </c>
      <c r="BB1004" s="43">
        <v>51708.9</v>
      </c>
      <c r="BC1004" s="43">
        <v>267457.38913853088</v>
      </c>
      <c r="BD1004" s="43">
        <v>69822.62554558141</v>
      </c>
      <c r="BE1004" s="43">
        <v>231358.94</v>
      </c>
      <c r="BF1004" s="43">
        <v>177654.03</v>
      </c>
      <c r="BG1004" s="43">
        <v>499.86</v>
      </c>
      <c r="BH1004" s="43">
        <v>30</v>
      </c>
      <c r="BI1004" s="44">
        <v>43173</v>
      </c>
      <c r="BJ1004" s="44">
        <v>43541</v>
      </c>
      <c r="BK1004" s="44">
        <v>43172</v>
      </c>
      <c r="BL1004" s="43">
        <f t="shared" si="561"/>
        <v>829231.01000000013</v>
      </c>
      <c r="BM1004" s="43">
        <f t="shared" si="562"/>
        <v>824963.96</v>
      </c>
      <c r="BN1004" s="32"/>
      <c r="BO1004" s="16" t="str">
        <f>IFERROR(VLOOKUP($C1004,'PORTE LOJA'!A:B,2,0),"PORTE 1")</f>
        <v>PORTE 3</v>
      </c>
      <c r="BP1004" s="16">
        <f>VLOOKUP(BO1004,'PAINEL E TARGET'!$S$1:$W$8,3,0)</f>
        <v>2400</v>
      </c>
      <c r="BQ1004" s="16">
        <f t="shared" si="540"/>
        <v>1</v>
      </c>
      <c r="BR1004" s="16">
        <f t="shared" si="541"/>
        <v>1</v>
      </c>
      <c r="BS1004" s="16">
        <f t="shared" si="542"/>
        <v>1</v>
      </c>
      <c r="BT1004" s="16">
        <f t="shared" si="543"/>
        <v>1</v>
      </c>
      <c r="BU1004" s="16">
        <f t="shared" si="544"/>
        <v>1</v>
      </c>
      <c r="BV1004" s="16">
        <f t="shared" si="545"/>
        <v>1</v>
      </c>
      <c r="BW1004" s="17" t="str">
        <f t="shared" si="563"/>
        <v>111111</v>
      </c>
      <c r="BX1004" s="32"/>
      <c r="BY1004" s="17">
        <f t="shared" si="546"/>
        <v>0.872</v>
      </c>
      <c r="BZ1004" s="17">
        <f t="shared" si="547"/>
        <v>0.875</v>
      </c>
      <c r="CA1004" s="17" t="str">
        <f t="shared" si="564"/>
        <v>Sem Retira</v>
      </c>
      <c r="CB1004" s="17">
        <f t="shared" si="565"/>
        <v>0.875</v>
      </c>
      <c r="CC1004" s="33" t="str">
        <f>IF(CB1004&gt;='PAINEL E TARGET'!$T$11,'PAINEL E TARGET'!$S$11,
IF(CB1004&gt;='PAINEL E TARGET'!$T$12,'PAINEL E TARGET'!$S$12,
IF(CB1004&gt;='PAINEL E TARGET'!$T$13,'PAINEL E TARGET'!$S$13,
IF(CB1004&gt;='PAINEL E TARGET'!$T$14,'PAINEL E TARGET'!$S$14,
IF(CB1004&gt;='PAINEL E TARGET'!$T$15,'PAINEL E TARGET'!$S$15,
IF(CB1004&gt;='PAINEL E TARGET'!$T$16,'PAINEL E TARGET'!$S$16,
IF(CB1004&gt;='PAINEL E TARGET'!$T$17,'PAINEL E TARGET'!$S$17,
IF(CB1004&gt;='PAINEL E TARGET'!$T$18,'PAINEL E TARGET'!$S$18,'PAINEL E TARGET'!$S$19))))))))</f>
        <v>Não elegível</v>
      </c>
      <c r="CD1004" s="17">
        <f>IFERROR(VLOOKUP($BW1004,'PAINEL E TARGET'!$G$1:$Q$99,4,0),0)</f>
        <v>0.25</v>
      </c>
      <c r="CE1004" s="17">
        <f>VLOOKUP(CC1004,'PAINEL E TARGET'!$S$10:$U$19,3,0)</f>
        <v>0</v>
      </c>
      <c r="CF1004" s="16">
        <f t="shared" si="566"/>
        <v>0</v>
      </c>
      <c r="CG1004" s="17">
        <f t="shared" si="548"/>
        <v>0.71299999999999997</v>
      </c>
      <c r="CH1004" s="17">
        <f t="shared" si="549"/>
        <v>0.59399999999999997</v>
      </c>
      <c r="CI1004" s="17">
        <f t="shared" si="550"/>
        <v>1.5489999999999999</v>
      </c>
      <c r="CJ1004" s="17">
        <f t="shared" si="551"/>
        <v>0.78700000000000003</v>
      </c>
      <c r="CK1004" s="17">
        <f t="shared" si="552"/>
        <v>0.79</v>
      </c>
      <c r="CL1004" s="17">
        <f t="shared" si="553"/>
        <v>0.77400000000000002</v>
      </c>
      <c r="CM1004" s="16">
        <f t="shared" si="554"/>
        <v>4</v>
      </c>
      <c r="CN1004" s="17" t="str">
        <f t="shared" si="567"/>
        <v>não ok</v>
      </c>
      <c r="CO1004" s="17">
        <f t="shared" si="568"/>
        <v>0</v>
      </c>
      <c r="CP1004" s="33" t="str">
        <f>IF(CO1004&gt;='PAINEL E TARGET'!$T$11,'PAINEL E TARGET'!$S$11,
IF(CO1004&gt;='PAINEL E TARGET'!$T$12,'PAINEL E TARGET'!$S$12,
IF(CO1004&gt;='PAINEL E TARGET'!$T$13,'PAINEL E TARGET'!$S$13,
IF(CO1004&gt;='PAINEL E TARGET'!$T$14,'PAINEL E TARGET'!$S$14,
IF(CO1004&gt;='PAINEL E TARGET'!$T$15,'PAINEL E TARGET'!$S$15,
IF(CO1004&gt;='PAINEL E TARGET'!$T$16,'PAINEL E TARGET'!$S$16,
IF(CO1004&gt;='PAINEL E TARGET'!$T$17,'PAINEL E TARGET'!$S$17,
IF(CO1004&gt;='PAINEL E TARGET'!$T$18,'PAINEL E TARGET'!$S$18,'PAINEL E TARGET'!$S$19))))))))</f>
        <v>Não elegível</v>
      </c>
      <c r="CQ1004" s="17">
        <f>IFERROR(VLOOKUP($BW1004,'PAINEL E TARGET'!$G$1:$Q$99,5,0),0)</f>
        <v>0.25</v>
      </c>
      <c r="CR1004" s="17">
        <f>VLOOKUP(CP1004,'PAINEL E TARGET'!$S$10:$U$19,3,0)</f>
        <v>0</v>
      </c>
      <c r="CS1004" s="16">
        <f t="shared" si="569"/>
        <v>0</v>
      </c>
      <c r="CT1004" s="17">
        <f t="shared" si="555"/>
        <v>1.1970000000000001</v>
      </c>
      <c r="CU1004" s="33" t="str">
        <f>IF(CT1004&gt;='PAINEL E TARGET'!$T$11,'PAINEL E TARGET'!$S$11,
IF(CT1004&gt;='PAINEL E TARGET'!$T$12,'PAINEL E TARGET'!$S$12,
IF(CT1004&gt;='PAINEL E TARGET'!$T$13,'PAINEL E TARGET'!$S$13,
IF(CT1004&gt;='PAINEL E TARGET'!$T$14,'PAINEL E TARGET'!$S$14,
IF(CT1004&gt;='PAINEL E TARGET'!$T$15,'PAINEL E TARGET'!$S$15,
IF(CT1004&gt;='PAINEL E TARGET'!$T$16,'PAINEL E TARGET'!$S$16,
IF(CT1004&gt;='PAINEL E TARGET'!$T$17,'PAINEL E TARGET'!$S$17,
IF(CT1004&gt;='PAINEL E TARGET'!$T$18,'PAINEL E TARGET'!$S$18,'PAINEL E TARGET'!$S$19))))))))</f>
        <v>5. Fx de 115% a 119,9%</v>
      </c>
      <c r="CV1004" s="17">
        <f>IFERROR(VLOOKUP($BW1004,'PAINEL E TARGET'!$G$1:$Q$99,6,0),0)</f>
        <v>0.2</v>
      </c>
      <c r="CW1004" s="17">
        <f>VLOOKUP(CU1004,'PAINEL E TARGET'!$S$10:$U$19,3,0)</f>
        <v>1.3</v>
      </c>
      <c r="CX1004" s="16">
        <f t="shared" si="570"/>
        <v>624</v>
      </c>
      <c r="CY1004" s="17">
        <f t="shared" si="556"/>
        <v>0.93500000000000005</v>
      </c>
      <c r="CZ1004" s="33" t="str">
        <f>IF(CY1004&gt;='PAINEL E TARGET'!$T$11,'PAINEL E TARGET'!$S$11,
IF(CY1004&gt;='PAINEL E TARGET'!$T$12,'PAINEL E TARGET'!$S$12,
IF(CY1004&gt;='PAINEL E TARGET'!$T$13,'PAINEL E TARGET'!$S$13,
IF(CY1004&gt;='PAINEL E TARGET'!$T$14,'PAINEL E TARGET'!$S$14,
IF(CY1004&gt;='PAINEL E TARGET'!$T$15,'PAINEL E TARGET'!$S$15,
IF(CY1004&gt;='PAINEL E TARGET'!$T$16,'PAINEL E TARGET'!$S$16,
IF(CY1004&gt;='PAINEL E TARGET'!$T$17,'PAINEL E TARGET'!$S$17,
IF(CY1004&gt;='PAINEL E TARGET'!$T$18,'PAINEL E TARGET'!$S$18,'PAINEL E TARGET'!$S$19))))))))</f>
        <v>1. Fx de 90% a 99,9%</v>
      </c>
      <c r="DA1004" s="17">
        <f>IFERROR(VLOOKUP($BW1004,'PAINEL E TARGET'!$G$1:$Q$99,7,0),0)</f>
        <v>0.15</v>
      </c>
      <c r="DB1004" s="17">
        <f>VLOOKUP(CZ1004,'PAINEL E TARGET'!$S$10:$U$19,3,0)</f>
        <v>0.5</v>
      </c>
      <c r="DC1004" s="16">
        <f t="shared" si="571"/>
        <v>180</v>
      </c>
      <c r="DD1004" s="17">
        <f t="shared" si="557"/>
        <v>1.64</v>
      </c>
      <c r="DE1004" s="33" t="str">
        <f>IF(DD1004&gt;='PAINEL E TARGET'!$T$11,'PAINEL E TARGET'!$S$11,
IF(DD1004&gt;='PAINEL E TARGET'!$T$12,'PAINEL E TARGET'!$S$12,
IF(DD1004&gt;='PAINEL E TARGET'!$T$13,'PAINEL E TARGET'!$S$13,
IF(DD1004&gt;='PAINEL E TARGET'!$T$14,'PAINEL E TARGET'!$S$14,
IF(DD1004&gt;='PAINEL E TARGET'!$T$15,'PAINEL E TARGET'!$S$15,
IF(DD1004&gt;='PAINEL E TARGET'!$T$16,'PAINEL E TARGET'!$S$16,
IF(DD1004&gt;='PAINEL E TARGET'!$T$17,'PAINEL E TARGET'!$S$17,
IF(DD1004&gt;='PAINEL E TARGET'!$T$18,'PAINEL E TARGET'!$S$18,'PAINEL E TARGET'!$S$19))))))))</f>
        <v>8. Fx de 130% ou mais</v>
      </c>
      <c r="DF1004" s="17">
        <f>IFERROR(VLOOKUP($BW1004,'PAINEL E TARGET'!$G$1:$Q$99,8,0),0)</f>
        <v>0.1</v>
      </c>
      <c r="DG1004" s="17">
        <f>VLOOKUP(DE1004,'PAINEL E TARGET'!$S$10:$U$19,3,0)</f>
        <v>1.6</v>
      </c>
      <c r="DH1004" s="16">
        <f t="shared" si="572"/>
        <v>384.00000000000006</v>
      </c>
      <c r="DI1004" s="17">
        <f t="shared" si="558"/>
        <v>1.81</v>
      </c>
      <c r="DJ1004" s="33" t="str">
        <f>IF(DI1004&gt;='PAINEL E TARGET'!$T$11,'PAINEL E TARGET'!$S$11,
IF(DI1004&gt;='PAINEL E TARGET'!$T$12,'PAINEL E TARGET'!$S$12,
IF(DI1004&gt;='PAINEL E TARGET'!$T$13,'PAINEL E TARGET'!$S$13,
IF(DI1004&gt;='PAINEL E TARGET'!$T$14,'PAINEL E TARGET'!$S$14,
IF(DI1004&gt;='PAINEL E TARGET'!$T$15,'PAINEL E TARGET'!$S$15,
IF(DI1004&gt;='PAINEL E TARGET'!$T$16,'PAINEL E TARGET'!$S$16,
IF(DI1004&gt;='PAINEL E TARGET'!$T$17,'PAINEL E TARGET'!$S$17,
IF(DI1004&gt;='PAINEL E TARGET'!$T$18,'PAINEL E TARGET'!$S$18,'PAINEL E TARGET'!$S$19))))))))</f>
        <v>8. Fx de 130% ou mais</v>
      </c>
      <c r="DK1004" s="17">
        <f>IFERROR(VLOOKUP($BW1004,'PAINEL E TARGET'!$G$1:$Q$99,9,0),0)</f>
        <v>0.05</v>
      </c>
      <c r="DL1004" s="17">
        <f>VLOOKUP(DJ1004,'PAINEL E TARGET'!$S$10:$U$19,3,0)</f>
        <v>1.6</v>
      </c>
      <c r="DM1004" s="16">
        <f t="shared" si="573"/>
        <v>192.00000000000003</v>
      </c>
      <c r="DN1004" s="17">
        <f t="shared" si="559"/>
        <v>0.79</v>
      </c>
      <c r="DO1004" s="33" t="str">
        <f>IF(DN1004&gt;='PAINEL E TARGET'!$T$11,'PAINEL E TARGET'!$S$11,
IF(DN1004&gt;='PAINEL E TARGET'!$T$12,'PAINEL E TARGET'!$S$12,
IF(DN1004&gt;='PAINEL E TARGET'!$T$13,'PAINEL E TARGET'!$S$13,
IF(DN1004&gt;='PAINEL E TARGET'!$T$14,'PAINEL E TARGET'!$S$14,
IF(DN1004&gt;='PAINEL E TARGET'!$T$15,'PAINEL E TARGET'!$S$15,
IF(DN1004&gt;='PAINEL E TARGET'!$T$16,'PAINEL E TARGET'!$S$16,
IF(DN1004&gt;='PAINEL E TARGET'!$T$17,'PAINEL E TARGET'!$S$17,
IF(DN1004&gt;='PAINEL E TARGET'!$T$18,'PAINEL E TARGET'!$S$18,'PAINEL E TARGET'!$S$19))))))))</f>
        <v>Não elegível</v>
      </c>
      <c r="DP1004" s="17">
        <f>IFERROR(VLOOKUP($BW1004,'PAINEL E TARGET'!$G$1:$Q$99,10,0),0)</f>
        <v>0</v>
      </c>
      <c r="DQ1004" s="17">
        <f>VLOOKUP(DO1004,'PAINEL E TARGET'!$S$10:$U$19,3,0)</f>
        <v>0</v>
      </c>
      <c r="DR1004" s="16">
        <f t="shared" si="574"/>
        <v>0</v>
      </c>
      <c r="DS1004" s="17">
        <f t="shared" si="560"/>
        <v>0.9</v>
      </c>
      <c r="DT1004" s="16">
        <f>IF(DS1004&gt;=1,VLOOKUP(BO1004,'PAINEL E TARGET'!$S$1:$W$8,5,0),0)</f>
        <v>0</v>
      </c>
      <c r="DU1004" s="16">
        <f t="shared" si="575"/>
        <v>1380</v>
      </c>
    </row>
    <row r="1005" spans="2:125" x14ac:dyDescent="0.2">
      <c r="B1005" s="44">
        <v>43541</v>
      </c>
      <c r="C1005" s="65">
        <v>2104</v>
      </c>
      <c r="D1005" s="66" t="s">
        <v>1023</v>
      </c>
      <c r="E1005" s="65">
        <v>114</v>
      </c>
      <c r="F1005" s="65" t="s">
        <v>1018</v>
      </c>
      <c r="G1005" s="67">
        <v>610129.37727651536</v>
      </c>
      <c r="H1005" s="67">
        <v>312511.49545862613</v>
      </c>
      <c r="I1005" s="67">
        <v>336898.2</v>
      </c>
      <c r="J1005" s="68">
        <v>1.0780345839937349</v>
      </c>
      <c r="K1005" s="67">
        <v>17730.993294030795</v>
      </c>
      <c r="L1005" s="67">
        <v>294780.50216459518</v>
      </c>
      <c r="M1005" s="67">
        <v>22758.38</v>
      </c>
      <c r="N1005" s="67">
        <v>310874.21999999997</v>
      </c>
      <c r="O1005" s="67">
        <v>610129.37727651536</v>
      </c>
      <c r="P1005" s="67" t="s">
        <v>1082</v>
      </c>
      <c r="Q1005" s="67" t="s">
        <v>1082</v>
      </c>
      <c r="R1005" s="67">
        <v>0</v>
      </c>
      <c r="S1005" s="67">
        <v>0</v>
      </c>
      <c r="T1005" s="68">
        <v>8.945059751794289E-2</v>
      </c>
      <c r="U1005" s="68">
        <v>0.11410311822046165</v>
      </c>
      <c r="V1005" s="68">
        <v>1.2755992848183459</v>
      </c>
      <c r="W1005" s="67">
        <v>27954.340000000004</v>
      </c>
      <c r="X1005" s="67">
        <v>38068.519999999997</v>
      </c>
      <c r="Y1005" s="68">
        <v>1.3618107242023956</v>
      </c>
      <c r="Z1005" s="68">
        <v>0.12532434988518734</v>
      </c>
      <c r="AA1005" s="68">
        <v>0.14634064536858807</v>
      </c>
      <c r="AB1005" s="68">
        <v>1.1676952284424715</v>
      </c>
      <c r="AC1005" s="67">
        <v>39165.299999999996</v>
      </c>
      <c r="AD1005" s="67">
        <v>48824.01</v>
      </c>
      <c r="AE1005" s="68">
        <v>1.2466139669554428</v>
      </c>
      <c r="AF1005" s="43">
        <v>80</v>
      </c>
      <c r="AG1005" s="43">
        <v>77</v>
      </c>
      <c r="AH1005" s="43">
        <v>12</v>
      </c>
      <c r="AI1005" s="43">
        <v>24</v>
      </c>
      <c r="AJ1005" s="67">
        <v>13115.509999999998</v>
      </c>
      <c r="AK1005" s="67">
        <v>16558.5</v>
      </c>
      <c r="AL1005" s="68">
        <v>1.2625128569152098</v>
      </c>
      <c r="AM1005" s="67">
        <v>3126.54</v>
      </c>
      <c r="AN1005" s="67">
        <v>3703.8999999999996</v>
      </c>
      <c r="AO1005" s="68">
        <v>1.18466419748348</v>
      </c>
      <c r="AP1005" s="67">
        <v>1347.99</v>
      </c>
      <c r="AQ1005" s="67">
        <v>3173.8999999999996</v>
      </c>
      <c r="AR1005" s="68">
        <v>2.3545426894858266</v>
      </c>
      <c r="AS1005" s="67">
        <v>10364.299999999999</v>
      </c>
      <c r="AT1005" s="67">
        <v>14632.220000000001</v>
      </c>
      <c r="AU1005" s="68">
        <v>1.4117904730661985</v>
      </c>
      <c r="AV1005" s="43">
        <v>255.82999999999996</v>
      </c>
      <c r="AW1005" s="43">
        <v>79.98</v>
      </c>
      <c r="AX1005" s="69">
        <v>0.31262948051440415</v>
      </c>
      <c r="AY1005" s="43">
        <v>17730.993294030795</v>
      </c>
      <c r="AZ1005" s="43">
        <v>22758.379999999997</v>
      </c>
      <c r="BA1005" s="43">
        <v>19102.557840859219</v>
      </c>
      <c r="BB1005" s="43">
        <v>17197.350000000002</v>
      </c>
      <c r="BC1005" s="43">
        <v>36149.000000000015</v>
      </c>
      <c r="BD1005" s="43">
        <v>37291.807533993255</v>
      </c>
      <c r="BE1005" s="43">
        <v>54964.030000000006</v>
      </c>
      <c r="BF1005" s="43">
        <v>77007.160000000018</v>
      </c>
      <c r="BG1005" s="43">
        <v>499.88999999999987</v>
      </c>
      <c r="BH1005" s="43">
        <v>30</v>
      </c>
      <c r="BI1005" s="44">
        <v>43173</v>
      </c>
      <c r="BJ1005" s="44">
        <v>43541</v>
      </c>
      <c r="BK1005" s="44">
        <v>43172</v>
      </c>
      <c r="BL1005" s="43">
        <f t="shared" si="561"/>
        <v>336898.2</v>
      </c>
      <c r="BM1005" s="43">
        <f t="shared" si="562"/>
        <v>333632.59999999998</v>
      </c>
      <c r="BN1005" s="32"/>
      <c r="BO1005" s="16" t="str">
        <f>IFERROR(VLOOKUP($C1005,'PORTE LOJA'!A:B,2,0),"PORTE 1")</f>
        <v>PORTE 1</v>
      </c>
      <c r="BP1005" s="16">
        <f>VLOOKUP(BO1005,'PAINEL E TARGET'!$S$1:$W$8,3,0)</f>
        <v>1650</v>
      </c>
      <c r="BQ1005" s="16">
        <f t="shared" si="540"/>
        <v>1</v>
      </c>
      <c r="BR1005" s="16">
        <f t="shared" si="541"/>
        <v>1</v>
      </c>
      <c r="BS1005" s="16">
        <f t="shared" si="542"/>
        <v>1</v>
      </c>
      <c r="BT1005" s="16">
        <f t="shared" si="543"/>
        <v>1</v>
      </c>
      <c r="BU1005" s="16">
        <f t="shared" si="544"/>
        <v>1</v>
      </c>
      <c r="BV1005" s="16">
        <f t="shared" si="545"/>
        <v>1</v>
      </c>
      <c r="BW1005" s="17" t="str">
        <f t="shared" si="563"/>
        <v>111111</v>
      </c>
      <c r="BX1005" s="32"/>
      <c r="BY1005" s="17">
        <f t="shared" si="546"/>
        <v>1.0780000000000001</v>
      </c>
      <c r="BZ1005" s="17">
        <f t="shared" si="547"/>
        <v>1.0680000000000001</v>
      </c>
      <c r="CA1005" s="17" t="str">
        <f t="shared" si="564"/>
        <v>Com Retira</v>
      </c>
      <c r="CB1005" s="17">
        <f t="shared" si="565"/>
        <v>1.0780000000000001</v>
      </c>
      <c r="CC1005" s="33" t="str">
        <f>IF(CB1005&gt;='PAINEL E TARGET'!$T$11,'PAINEL E TARGET'!$S$11,
IF(CB1005&gt;='PAINEL E TARGET'!$T$12,'PAINEL E TARGET'!$S$12,
IF(CB1005&gt;='PAINEL E TARGET'!$T$13,'PAINEL E TARGET'!$S$13,
IF(CB1005&gt;='PAINEL E TARGET'!$T$14,'PAINEL E TARGET'!$S$14,
IF(CB1005&gt;='PAINEL E TARGET'!$T$15,'PAINEL E TARGET'!$S$15,
IF(CB1005&gt;='PAINEL E TARGET'!$T$16,'PAINEL E TARGET'!$S$16,
IF(CB1005&gt;='PAINEL E TARGET'!$T$17,'PAINEL E TARGET'!$S$17,
IF(CB1005&gt;='PAINEL E TARGET'!$T$18,'PAINEL E TARGET'!$S$18,'PAINEL E TARGET'!$S$19))))))))</f>
        <v>3. Fx de 105% a 109,9%</v>
      </c>
      <c r="CD1005" s="17">
        <f>IFERROR(VLOOKUP($BW1005,'PAINEL E TARGET'!$G$1:$Q$99,4,0),0)</f>
        <v>0.25</v>
      </c>
      <c r="CE1005" s="17">
        <f>VLOOKUP(CC1005,'PAINEL E TARGET'!$S$10:$U$19,3,0)</f>
        <v>1.1000000000000001</v>
      </c>
      <c r="CF1005" s="16">
        <f t="shared" si="566"/>
        <v>453.75000000000006</v>
      </c>
      <c r="CG1005" s="17">
        <f t="shared" si="548"/>
        <v>1.2629999999999999</v>
      </c>
      <c r="CH1005" s="17">
        <f t="shared" si="549"/>
        <v>1.1850000000000001</v>
      </c>
      <c r="CI1005" s="17">
        <f t="shared" si="550"/>
        <v>2.355</v>
      </c>
      <c r="CJ1005" s="17">
        <f t="shared" si="551"/>
        <v>1.4119999999999999</v>
      </c>
      <c r="CK1005" s="17">
        <f t="shared" si="552"/>
        <v>0.313</v>
      </c>
      <c r="CL1005" s="17">
        <f t="shared" si="553"/>
        <v>1.3620000000000001</v>
      </c>
      <c r="CM1005" s="16">
        <f t="shared" si="554"/>
        <v>4</v>
      </c>
      <c r="CN1005" s="17" t="str">
        <f t="shared" si="567"/>
        <v>não ok</v>
      </c>
      <c r="CO1005" s="17">
        <f t="shared" si="568"/>
        <v>0</v>
      </c>
      <c r="CP1005" s="33" t="str">
        <f>IF(CO1005&gt;='PAINEL E TARGET'!$T$11,'PAINEL E TARGET'!$S$11,
IF(CO1005&gt;='PAINEL E TARGET'!$T$12,'PAINEL E TARGET'!$S$12,
IF(CO1005&gt;='PAINEL E TARGET'!$T$13,'PAINEL E TARGET'!$S$13,
IF(CO1005&gt;='PAINEL E TARGET'!$T$14,'PAINEL E TARGET'!$S$14,
IF(CO1005&gt;='PAINEL E TARGET'!$T$15,'PAINEL E TARGET'!$S$15,
IF(CO1005&gt;='PAINEL E TARGET'!$T$16,'PAINEL E TARGET'!$S$16,
IF(CO1005&gt;='PAINEL E TARGET'!$T$17,'PAINEL E TARGET'!$S$17,
IF(CO1005&gt;='PAINEL E TARGET'!$T$18,'PAINEL E TARGET'!$S$18,'PAINEL E TARGET'!$S$19))))))))</f>
        <v>Não elegível</v>
      </c>
      <c r="CQ1005" s="17">
        <f>IFERROR(VLOOKUP($BW1005,'PAINEL E TARGET'!$G$1:$Q$99,5,0),0)</f>
        <v>0.25</v>
      </c>
      <c r="CR1005" s="17">
        <f>VLOOKUP(CP1005,'PAINEL E TARGET'!$S$10:$U$19,3,0)</f>
        <v>0</v>
      </c>
      <c r="CS1005" s="16">
        <f t="shared" si="569"/>
        <v>0</v>
      </c>
      <c r="CT1005" s="17">
        <f t="shared" si="555"/>
        <v>1.2470000000000001</v>
      </c>
      <c r="CU1005" s="33" t="str">
        <f>IF(CT1005&gt;='PAINEL E TARGET'!$T$11,'PAINEL E TARGET'!$S$11,
IF(CT1005&gt;='PAINEL E TARGET'!$T$12,'PAINEL E TARGET'!$S$12,
IF(CT1005&gt;='PAINEL E TARGET'!$T$13,'PAINEL E TARGET'!$S$13,
IF(CT1005&gt;='PAINEL E TARGET'!$T$14,'PAINEL E TARGET'!$S$14,
IF(CT1005&gt;='PAINEL E TARGET'!$T$15,'PAINEL E TARGET'!$S$15,
IF(CT1005&gt;='PAINEL E TARGET'!$T$16,'PAINEL E TARGET'!$S$16,
IF(CT1005&gt;='PAINEL E TARGET'!$T$17,'PAINEL E TARGET'!$S$17,
IF(CT1005&gt;='PAINEL E TARGET'!$T$18,'PAINEL E TARGET'!$S$18,'PAINEL E TARGET'!$S$19))))))))</f>
        <v>6. Fx de 120% a 124,9%</v>
      </c>
      <c r="CV1005" s="17">
        <f>IFERROR(VLOOKUP($BW1005,'PAINEL E TARGET'!$G$1:$Q$99,6,0),0)</f>
        <v>0.2</v>
      </c>
      <c r="CW1005" s="17">
        <f>VLOOKUP(CU1005,'PAINEL E TARGET'!$S$10:$U$19,3,0)</f>
        <v>1.4</v>
      </c>
      <c r="CX1005" s="16">
        <f t="shared" si="570"/>
        <v>461.99999999999994</v>
      </c>
      <c r="CY1005" s="17">
        <f t="shared" si="556"/>
        <v>1.284</v>
      </c>
      <c r="CZ1005" s="33" t="str">
        <f>IF(CY1005&gt;='PAINEL E TARGET'!$T$11,'PAINEL E TARGET'!$S$11,
IF(CY1005&gt;='PAINEL E TARGET'!$T$12,'PAINEL E TARGET'!$S$12,
IF(CY1005&gt;='PAINEL E TARGET'!$T$13,'PAINEL E TARGET'!$S$13,
IF(CY1005&gt;='PAINEL E TARGET'!$T$14,'PAINEL E TARGET'!$S$14,
IF(CY1005&gt;='PAINEL E TARGET'!$T$15,'PAINEL E TARGET'!$S$15,
IF(CY1005&gt;='PAINEL E TARGET'!$T$16,'PAINEL E TARGET'!$S$16,
IF(CY1005&gt;='PAINEL E TARGET'!$T$17,'PAINEL E TARGET'!$S$17,
IF(CY1005&gt;='PAINEL E TARGET'!$T$18,'PAINEL E TARGET'!$S$18,'PAINEL E TARGET'!$S$19))))))))</f>
        <v>7. Fx de 125% a 129,9%</v>
      </c>
      <c r="DA1005" s="17">
        <f>IFERROR(VLOOKUP($BW1005,'PAINEL E TARGET'!$G$1:$Q$99,7,0),0)</f>
        <v>0.15</v>
      </c>
      <c r="DB1005" s="17">
        <f>VLOOKUP(CZ1005,'PAINEL E TARGET'!$S$10:$U$19,3,0)</f>
        <v>1.5</v>
      </c>
      <c r="DC1005" s="16">
        <f t="shared" si="571"/>
        <v>371.24999999999994</v>
      </c>
      <c r="DD1005" s="17">
        <f t="shared" si="557"/>
        <v>0.9</v>
      </c>
      <c r="DE1005" s="33" t="str">
        <f>IF(DD1005&gt;='PAINEL E TARGET'!$T$11,'PAINEL E TARGET'!$S$11,
IF(DD1005&gt;='PAINEL E TARGET'!$T$12,'PAINEL E TARGET'!$S$12,
IF(DD1005&gt;='PAINEL E TARGET'!$T$13,'PAINEL E TARGET'!$S$13,
IF(DD1005&gt;='PAINEL E TARGET'!$T$14,'PAINEL E TARGET'!$S$14,
IF(DD1005&gt;='PAINEL E TARGET'!$T$15,'PAINEL E TARGET'!$S$15,
IF(DD1005&gt;='PAINEL E TARGET'!$T$16,'PAINEL E TARGET'!$S$16,
IF(DD1005&gt;='PAINEL E TARGET'!$T$17,'PAINEL E TARGET'!$S$17,
IF(DD1005&gt;='PAINEL E TARGET'!$T$18,'PAINEL E TARGET'!$S$18,'PAINEL E TARGET'!$S$19))))))))</f>
        <v>1. Fx de 90% a 99,9%</v>
      </c>
      <c r="DF1005" s="17">
        <f>IFERROR(VLOOKUP($BW1005,'PAINEL E TARGET'!$G$1:$Q$99,8,0),0)</f>
        <v>0.1</v>
      </c>
      <c r="DG1005" s="17">
        <f>VLOOKUP(DE1005,'PAINEL E TARGET'!$S$10:$U$19,3,0)</f>
        <v>0.5</v>
      </c>
      <c r="DH1005" s="16">
        <f t="shared" si="572"/>
        <v>82.5</v>
      </c>
      <c r="DI1005" s="17">
        <f t="shared" si="558"/>
        <v>2</v>
      </c>
      <c r="DJ1005" s="33" t="str">
        <f>IF(DI1005&gt;='PAINEL E TARGET'!$T$11,'PAINEL E TARGET'!$S$11,
IF(DI1005&gt;='PAINEL E TARGET'!$T$12,'PAINEL E TARGET'!$S$12,
IF(DI1005&gt;='PAINEL E TARGET'!$T$13,'PAINEL E TARGET'!$S$13,
IF(DI1005&gt;='PAINEL E TARGET'!$T$14,'PAINEL E TARGET'!$S$14,
IF(DI1005&gt;='PAINEL E TARGET'!$T$15,'PAINEL E TARGET'!$S$15,
IF(DI1005&gt;='PAINEL E TARGET'!$T$16,'PAINEL E TARGET'!$S$16,
IF(DI1005&gt;='PAINEL E TARGET'!$T$17,'PAINEL E TARGET'!$S$17,
IF(DI1005&gt;='PAINEL E TARGET'!$T$18,'PAINEL E TARGET'!$S$18,'PAINEL E TARGET'!$S$19))))))))</f>
        <v>8. Fx de 130% ou mais</v>
      </c>
      <c r="DK1005" s="17">
        <f>IFERROR(VLOOKUP($BW1005,'PAINEL E TARGET'!$G$1:$Q$99,9,0),0)</f>
        <v>0.05</v>
      </c>
      <c r="DL1005" s="17">
        <f>VLOOKUP(DJ1005,'PAINEL E TARGET'!$S$10:$U$19,3,0)</f>
        <v>1.6</v>
      </c>
      <c r="DM1005" s="16">
        <f t="shared" si="573"/>
        <v>132.00000000000003</v>
      </c>
      <c r="DN1005" s="17">
        <f t="shared" si="559"/>
        <v>0.313</v>
      </c>
      <c r="DO1005" s="33" t="str">
        <f>IF(DN1005&gt;='PAINEL E TARGET'!$T$11,'PAINEL E TARGET'!$S$11,
IF(DN1005&gt;='PAINEL E TARGET'!$T$12,'PAINEL E TARGET'!$S$12,
IF(DN1005&gt;='PAINEL E TARGET'!$T$13,'PAINEL E TARGET'!$S$13,
IF(DN1005&gt;='PAINEL E TARGET'!$T$14,'PAINEL E TARGET'!$S$14,
IF(DN1005&gt;='PAINEL E TARGET'!$T$15,'PAINEL E TARGET'!$S$15,
IF(DN1005&gt;='PAINEL E TARGET'!$T$16,'PAINEL E TARGET'!$S$16,
IF(DN1005&gt;='PAINEL E TARGET'!$T$17,'PAINEL E TARGET'!$S$17,
IF(DN1005&gt;='PAINEL E TARGET'!$T$18,'PAINEL E TARGET'!$S$18,'PAINEL E TARGET'!$S$19))))))))</f>
        <v>Não elegível</v>
      </c>
      <c r="DP1005" s="17">
        <f>IFERROR(VLOOKUP($BW1005,'PAINEL E TARGET'!$G$1:$Q$99,10,0),0)</f>
        <v>0</v>
      </c>
      <c r="DQ1005" s="17">
        <f>VLOOKUP(DO1005,'PAINEL E TARGET'!$S$10:$U$19,3,0)</f>
        <v>0</v>
      </c>
      <c r="DR1005" s="16">
        <f t="shared" si="574"/>
        <v>0</v>
      </c>
      <c r="DS1005" s="17">
        <f t="shared" si="560"/>
        <v>0.96299999999999997</v>
      </c>
      <c r="DT1005" s="16">
        <f>IF(DS1005&gt;=1,VLOOKUP(BO1005,'PAINEL E TARGET'!$S$1:$W$8,5,0),0)</f>
        <v>0</v>
      </c>
      <c r="DU1005" s="16">
        <f t="shared" si="575"/>
        <v>1501.5</v>
      </c>
    </row>
    <row r="1006" spans="2:125" x14ac:dyDescent="0.2">
      <c r="B1006" s="44">
        <v>43541</v>
      </c>
      <c r="C1006" s="65">
        <v>2105</v>
      </c>
      <c r="D1006" s="66" t="s">
        <v>1057</v>
      </c>
      <c r="E1006" s="65">
        <v>419</v>
      </c>
      <c r="F1006" s="65" t="s">
        <v>1020</v>
      </c>
      <c r="G1006" s="67">
        <v>712541.30520622281</v>
      </c>
      <c r="H1006" s="67">
        <v>370453.91198712646</v>
      </c>
      <c r="I1006" s="67">
        <v>328709.24999999994</v>
      </c>
      <c r="J1006" s="68">
        <v>0.88731483016819335</v>
      </c>
      <c r="K1006" s="67">
        <v>69242.794923960988</v>
      </c>
      <c r="L1006" s="67">
        <v>301211.11706316535</v>
      </c>
      <c r="M1006" s="67">
        <v>83397.88</v>
      </c>
      <c r="N1006" s="67">
        <v>245311.37</v>
      </c>
      <c r="O1006" s="67">
        <v>712541.30520622281</v>
      </c>
      <c r="P1006" s="67" t="s">
        <v>1082</v>
      </c>
      <c r="Q1006" s="67" t="s">
        <v>1082</v>
      </c>
      <c r="R1006" s="67">
        <v>0</v>
      </c>
      <c r="S1006" s="67">
        <v>0</v>
      </c>
      <c r="T1006" s="68">
        <v>0.11622028707715784</v>
      </c>
      <c r="U1006" s="68">
        <v>0.12284339427624871</v>
      </c>
      <c r="V1006" s="68">
        <v>1.056987530883432</v>
      </c>
      <c r="W1006" s="67">
        <v>43054.26</v>
      </c>
      <c r="X1006" s="67">
        <v>40379.760000000002</v>
      </c>
      <c r="Y1006" s="68">
        <v>0.93788071145573049</v>
      </c>
      <c r="Z1006" s="68">
        <v>0.12997079647973372</v>
      </c>
      <c r="AA1006" s="68">
        <v>8.5929282489008163E-2</v>
      </c>
      <c r="AB1006" s="68">
        <v>0.6611430014773132</v>
      </c>
      <c r="AC1006" s="67">
        <v>48148.19</v>
      </c>
      <c r="AD1006" s="67">
        <v>28245.75</v>
      </c>
      <c r="AE1006" s="68">
        <v>0.58664199007273166</v>
      </c>
      <c r="AF1006" s="43">
        <v>80</v>
      </c>
      <c r="AG1006" s="43">
        <v>87</v>
      </c>
      <c r="AH1006" s="43">
        <v>19</v>
      </c>
      <c r="AI1006" s="43">
        <v>35</v>
      </c>
      <c r="AJ1006" s="67">
        <v>19357.080000000002</v>
      </c>
      <c r="AK1006" s="67">
        <v>21009</v>
      </c>
      <c r="AL1006" s="68">
        <v>1.0853393177070094</v>
      </c>
      <c r="AM1006" s="67">
        <v>4947.9500000000007</v>
      </c>
      <c r="AN1006" s="67">
        <v>3387.6000000000004</v>
      </c>
      <c r="AO1006" s="68">
        <v>0.68464717711375411</v>
      </c>
      <c r="AP1006" s="67">
        <v>5210.84</v>
      </c>
      <c r="AQ1006" s="67">
        <v>7707.58</v>
      </c>
      <c r="AR1006" s="68">
        <v>1.4791434778269914</v>
      </c>
      <c r="AS1006" s="67">
        <v>13538.390000000001</v>
      </c>
      <c r="AT1006" s="67">
        <v>8275.5799999999981</v>
      </c>
      <c r="AU1006" s="68">
        <v>0.61126766181207648</v>
      </c>
      <c r="AV1006" s="43">
        <v>261.66000000000003</v>
      </c>
      <c r="AW1006" s="43">
        <v>374.92</v>
      </c>
      <c r="AX1006" s="69">
        <v>1.4328517924023541</v>
      </c>
      <c r="AY1006" s="43">
        <v>69242.794923960988</v>
      </c>
      <c r="AZ1006" s="43">
        <v>83397.88</v>
      </c>
      <c r="BA1006" s="43">
        <v>16199.974291197792</v>
      </c>
      <c r="BB1006" s="43">
        <v>14929.78</v>
      </c>
      <c r="BC1006" s="43">
        <v>137922.99999999997</v>
      </c>
      <c r="BD1006" s="43">
        <v>30920.986206695256</v>
      </c>
      <c r="BE1006" s="43">
        <v>83172.600000000006</v>
      </c>
      <c r="BF1006" s="43">
        <v>93013.16</v>
      </c>
      <c r="BG1006" s="43">
        <v>499.8900000000001</v>
      </c>
      <c r="BH1006" s="43">
        <v>30</v>
      </c>
      <c r="BI1006" s="44">
        <v>43173</v>
      </c>
      <c r="BJ1006" s="44">
        <v>43541</v>
      </c>
      <c r="BK1006" s="44">
        <v>43172</v>
      </c>
      <c r="BL1006" s="43">
        <f t="shared" si="561"/>
        <v>328709.24999999994</v>
      </c>
      <c r="BM1006" s="43">
        <f t="shared" si="562"/>
        <v>328709.25</v>
      </c>
      <c r="BN1006" s="32"/>
      <c r="BO1006" s="16" t="str">
        <f>IFERROR(VLOOKUP($C1006,'PORTE LOJA'!A:B,2,0),"PORTE 1")</f>
        <v>PORTE 1</v>
      </c>
      <c r="BP1006" s="16">
        <f>VLOOKUP(BO1006,'PAINEL E TARGET'!$S$1:$W$8,3,0)</f>
        <v>1650</v>
      </c>
      <c r="BQ1006" s="16">
        <f t="shared" si="540"/>
        <v>1</v>
      </c>
      <c r="BR1006" s="16">
        <f t="shared" si="541"/>
        <v>1</v>
      </c>
      <c r="BS1006" s="16">
        <f t="shared" si="542"/>
        <v>1</v>
      </c>
      <c r="BT1006" s="16">
        <f t="shared" si="543"/>
        <v>1</v>
      </c>
      <c r="BU1006" s="16">
        <f t="shared" si="544"/>
        <v>1</v>
      </c>
      <c r="BV1006" s="16">
        <f t="shared" si="545"/>
        <v>1</v>
      </c>
      <c r="BW1006" s="17" t="str">
        <f t="shared" si="563"/>
        <v>111111</v>
      </c>
      <c r="BX1006" s="32"/>
      <c r="BY1006" s="17">
        <f t="shared" si="546"/>
        <v>0.88700000000000001</v>
      </c>
      <c r="BZ1006" s="17">
        <f t="shared" si="547"/>
        <v>0.88700000000000001</v>
      </c>
      <c r="CA1006" s="17" t="str">
        <f t="shared" si="564"/>
        <v>Com Retira</v>
      </c>
      <c r="CB1006" s="17">
        <f t="shared" si="565"/>
        <v>0.88700000000000001</v>
      </c>
      <c r="CC1006" s="33" t="str">
        <f>IF(CB1006&gt;='PAINEL E TARGET'!$T$11,'PAINEL E TARGET'!$S$11,
IF(CB1006&gt;='PAINEL E TARGET'!$T$12,'PAINEL E TARGET'!$S$12,
IF(CB1006&gt;='PAINEL E TARGET'!$T$13,'PAINEL E TARGET'!$S$13,
IF(CB1006&gt;='PAINEL E TARGET'!$T$14,'PAINEL E TARGET'!$S$14,
IF(CB1006&gt;='PAINEL E TARGET'!$T$15,'PAINEL E TARGET'!$S$15,
IF(CB1006&gt;='PAINEL E TARGET'!$T$16,'PAINEL E TARGET'!$S$16,
IF(CB1006&gt;='PAINEL E TARGET'!$T$17,'PAINEL E TARGET'!$S$17,
IF(CB1006&gt;='PAINEL E TARGET'!$T$18,'PAINEL E TARGET'!$S$18,'PAINEL E TARGET'!$S$19))))))))</f>
        <v>Não elegível</v>
      </c>
      <c r="CD1006" s="17">
        <f>IFERROR(VLOOKUP($BW1006,'PAINEL E TARGET'!$G$1:$Q$99,4,0),0)</f>
        <v>0.25</v>
      </c>
      <c r="CE1006" s="17">
        <f>VLOOKUP(CC1006,'PAINEL E TARGET'!$S$10:$U$19,3,0)</f>
        <v>0</v>
      </c>
      <c r="CF1006" s="16">
        <f t="shared" si="566"/>
        <v>0</v>
      </c>
      <c r="CG1006" s="17">
        <f t="shared" si="548"/>
        <v>1.085</v>
      </c>
      <c r="CH1006" s="17">
        <f t="shared" si="549"/>
        <v>0.68500000000000005</v>
      </c>
      <c r="CI1006" s="17">
        <f t="shared" si="550"/>
        <v>1.4790000000000001</v>
      </c>
      <c r="CJ1006" s="17">
        <f t="shared" si="551"/>
        <v>0.61099999999999999</v>
      </c>
      <c r="CK1006" s="17">
        <f t="shared" si="552"/>
        <v>1.4330000000000001</v>
      </c>
      <c r="CL1006" s="17">
        <f t="shared" si="553"/>
        <v>0.93799999999999994</v>
      </c>
      <c r="CM1006" s="16">
        <f t="shared" si="554"/>
        <v>3</v>
      </c>
      <c r="CN1006" s="17" t="str">
        <f t="shared" si="567"/>
        <v>não ok</v>
      </c>
      <c r="CO1006" s="17">
        <f t="shared" si="568"/>
        <v>0</v>
      </c>
      <c r="CP1006" s="33" t="str">
        <f>IF(CO1006&gt;='PAINEL E TARGET'!$T$11,'PAINEL E TARGET'!$S$11,
IF(CO1006&gt;='PAINEL E TARGET'!$T$12,'PAINEL E TARGET'!$S$12,
IF(CO1006&gt;='PAINEL E TARGET'!$T$13,'PAINEL E TARGET'!$S$13,
IF(CO1006&gt;='PAINEL E TARGET'!$T$14,'PAINEL E TARGET'!$S$14,
IF(CO1006&gt;='PAINEL E TARGET'!$T$15,'PAINEL E TARGET'!$S$15,
IF(CO1006&gt;='PAINEL E TARGET'!$T$16,'PAINEL E TARGET'!$S$16,
IF(CO1006&gt;='PAINEL E TARGET'!$T$17,'PAINEL E TARGET'!$S$17,
IF(CO1006&gt;='PAINEL E TARGET'!$T$18,'PAINEL E TARGET'!$S$18,'PAINEL E TARGET'!$S$19))))))))</f>
        <v>Não elegível</v>
      </c>
      <c r="CQ1006" s="17">
        <f>IFERROR(VLOOKUP($BW1006,'PAINEL E TARGET'!$G$1:$Q$99,5,0),0)</f>
        <v>0.25</v>
      </c>
      <c r="CR1006" s="17">
        <f>VLOOKUP(CP1006,'PAINEL E TARGET'!$S$10:$U$19,3,0)</f>
        <v>0</v>
      </c>
      <c r="CS1006" s="16">
        <f t="shared" si="569"/>
        <v>0</v>
      </c>
      <c r="CT1006" s="17">
        <f t="shared" si="555"/>
        <v>0.58699999999999997</v>
      </c>
      <c r="CU1006" s="33" t="str">
        <f>IF(CT1006&gt;='PAINEL E TARGET'!$T$11,'PAINEL E TARGET'!$S$11,
IF(CT1006&gt;='PAINEL E TARGET'!$T$12,'PAINEL E TARGET'!$S$12,
IF(CT1006&gt;='PAINEL E TARGET'!$T$13,'PAINEL E TARGET'!$S$13,
IF(CT1006&gt;='PAINEL E TARGET'!$T$14,'PAINEL E TARGET'!$S$14,
IF(CT1006&gt;='PAINEL E TARGET'!$T$15,'PAINEL E TARGET'!$S$15,
IF(CT1006&gt;='PAINEL E TARGET'!$T$16,'PAINEL E TARGET'!$S$16,
IF(CT1006&gt;='PAINEL E TARGET'!$T$17,'PAINEL E TARGET'!$S$17,
IF(CT1006&gt;='PAINEL E TARGET'!$T$18,'PAINEL E TARGET'!$S$18,'PAINEL E TARGET'!$S$19))))))))</f>
        <v>Não elegível</v>
      </c>
      <c r="CV1006" s="17">
        <f>IFERROR(VLOOKUP($BW1006,'PAINEL E TARGET'!$G$1:$Q$99,6,0),0)</f>
        <v>0.2</v>
      </c>
      <c r="CW1006" s="17">
        <f>VLOOKUP(CU1006,'PAINEL E TARGET'!$S$10:$U$19,3,0)</f>
        <v>0</v>
      </c>
      <c r="CX1006" s="16">
        <f t="shared" si="570"/>
        <v>0</v>
      </c>
      <c r="CY1006" s="17">
        <f t="shared" si="556"/>
        <v>1.204</v>
      </c>
      <c r="CZ1006" s="33" t="str">
        <f>IF(CY1006&gt;='PAINEL E TARGET'!$T$11,'PAINEL E TARGET'!$S$11,
IF(CY1006&gt;='PAINEL E TARGET'!$T$12,'PAINEL E TARGET'!$S$12,
IF(CY1006&gt;='PAINEL E TARGET'!$T$13,'PAINEL E TARGET'!$S$13,
IF(CY1006&gt;='PAINEL E TARGET'!$T$14,'PAINEL E TARGET'!$S$14,
IF(CY1006&gt;='PAINEL E TARGET'!$T$15,'PAINEL E TARGET'!$S$15,
IF(CY1006&gt;='PAINEL E TARGET'!$T$16,'PAINEL E TARGET'!$S$16,
IF(CY1006&gt;='PAINEL E TARGET'!$T$17,'PAINEL E TARGET'!$S$17,
IF(CY1006&gt;='PAINEL E TARGET'!$T$18,'PAINEL E TARGET'!$S$18,'PAINEL E TARGET'!$S$19))))))))</f>
        <v>6. Fx de 120% a 124,9%</v>
      </c>
      <c r="DA1006" s="17">
        <f>IFERROR(VLOOKUP($BW1006,'PAINEL E TARGET'!$G$1:$Q$99,7,0),0)</f>
        <v>0.15</v>
      </c>
      <c r="DB1006" s="17">
        <f>VLOOKUP(CZ1006,'PAINEL E TARGET'!$S$10:$U$19,3,0)</f>
        <v>1.4</v>
      </c>
      <c r="DC1006" s="16">
        <f t="shared" si="571"/>
        <v>346.5</v>
      </c>
      <c r="DD1006" s="17">
        <f t="shared" si="557"/>
        <v>0.92200000000000004</v>
      </c>
      <c r="DE1006" s="33" t="str">
        <f>IF(DD1006&gt;='PAINEL E TARGET'!$T$11,'PAINEL E TARGET'!$S$11,
IF(DD1006&gt;='PAINEL E TARGET'!$T$12,'PAINEL E TARGET'!$S$12,
IF(DD1006&gt;='PAINEL E TARGET'!$T$13,'PAINEL E TARGET'!$S$13,
IF(DD1006&gt;='PAINEL E TARGET'!$T$14,'PAINEL E TARGET'!$S$14,
IF(DD1006&gt;='PAINEL E TARGET'!$T$15,'PAINEL E TARGET'!$S$15,
IF(DD1006&gt;='PAINEL E TARGET'!$T$16,'PAINEL E TARGET'!$S$16,
IF(DD1006&gt;='PAINEL E TARGET'!$T$17,'PAINEL E TARGET'!$S$17,
IF(DD1006&gt;='PAINEL E TARGET'!$T$18,'PAINEL E TARGET'!$S$18,'PAINEL E TARGET'!$S$19))))))))</f>
        <v>1. Fx de 90% a 99,9%</v>
      </c>
      <c r="DF1006" s="17">
        <f>IFERROR(VLOOKUP($BW1006,'PAINEL E TARGET'!$G$1:$Q$99,8,0),0)</f>
        <v>0.1</v>
      </c>
      <c r="DG1006" s="17">
        <f>VLOOKUP(DE1006,'PAINEL E TARGET'!$S$10:$U$19,3,0)</f>
        <v>0.5</v>
      </c>
      <c r="DH1006" s="16">
        <f t="shared" si="572"/>
        <v>82.5</v>
      </c>
      <c r="DI1006" s="17">
        <f t="shared" si="558"/>
        <v>1.8420000000000001</v>
      </c>
      <c r="DJ1006" s="33" t="str">
        <f>IF(DI1006&gt;='PAINEL E TARGET'!$T$11,'PAINEL E TARGET'!$S$11,
IF(DI1006&gt;='PAINEL E TARGET'!$T$12,'PAINEL E TARGET'!$S$12,
IF(DI1006&gt;='PAINEL E TARGET'!$T$13,'PAINEL E TARGET'!$S$13,
IF(DI1006&gt;='PAINEL E TARGET'!$T$14,'PAINEL E TARGET'!$S$14,
IF(DI1006&gt;='PAINEL E TARGET'!$T$15,'PAINEL E TARGET'!$S$15,
IF(DI1006&gt;='PAINEL E TARGET'!$T$16,'PAINEL E TARGET'!$S$16,
IF(DI1006&gt;='PAINEL E TARGET'!$T$17,'PAINEL E TARGET'!$S$17,
IF(DI1006&gt;='PAINEL E TARGET'!$T$18,'PAINEL E TARGET'!$S$18,'PAINEL E TARGET'!$S$19))))))))</f>
        <v>8. Fx de 130% ou mais</v>
      </c>
      <c r="DK1006" s="17">
        <f>IFERROR(VLOOKUP($BW1006,'PAINEL E TARGET'!$G$1:$Q$99,9,0),0)</f>
        <v>0.05</v>
      </c>
      <c r="DL1006" s="17">
        <f>VLOOKUP(DJ1006,'PAINEL E TARGET'!$S$10:$U$19,3,0)</f>
        <v>1.6</v>
      </c>
      <c r="DM1006" s="16">
        <f t="shared" si="573"/>
        <v>132.00000000000003</v>
      </c>
      <c r="DN1006" s="17">
        <f t="shared" si="559"/>
        <v>1.4330000000000001</v>
      </c>
      <c r="DO1006" s="33" t="str">
        <f>IF(DN1006&gt;='PAINEL E TARGET'!$T$11,'PAINEL E TARGET'!$S$11,
IF(DN1006&gt;='PAINEL E TARGET'!$T$12,'PAINEL E TARGET'!$S$12,
IF(DN1006&gt;='PAINEL E TARGET'!$T$13,'PAINEL E TARGET'!$S$13,
IF(DN1006&gt;='PAINEL E TARGET'!$T$14,'PAINEL E TARGET'!$S$14,
IF(DN1006&gt;='PAINEL E TARGET'!$T$15,'PAINEL E TARGET'!$S$15,
IF(DN1006&gt;='PAINEL E TARGET'!$T$16,'PAINEL E TARGET'!$S$16,
IF(DN1006&gt;='PAINEL E TARGET'!$T$17,'PAINEL E TARGET'!$S$17,
IF(DN1006&gt;='PAINEL E TARGET'!$T$18,'PAINEL E TARGET'!$S$18,'PAINEL E TARGET'!$S$19))))))))</f>
        <v>8. Fx de 130% ou mais</v>
      </c>
      <c r="DP1006" s="17">
        <f>IFERROR(VLOOKUP($BW1006,'PAINEL E TARGET'!$G$1:$Q$99,10,0),0)</f>
        <v>0</v>
      </c>
      <c r="DQ1006" s="17">
        <f>VLOOKUP(DO1006,'PAINEL E TARGET'!$S$10:$U$19,3,0)</f>
        <v>1.6</v>
      </c>
      <c r="DR1006" s="16">
        <f t="shared" si="574"/>
        <v>0</v>
      </c>
      <c r="DS1006" s="17">
        <f t="shared" si="560"/>
        <v>1.0880000000000001</v>
      </c>
      <c r="DT1006" s="16">
        <f>IF(DS1006&gt;=1,VLOOKUP(BO1006,'PAINEL E TARGET'!$S$1:$W$8,5,0),0)</f>
        <v>165</v>
      </c>
      <c r="DU1006" s="16">
        <f t="shared" si="575"/>
        <v>726</v>
      </c>
    </row>
    <row r="1007" spans="2:125" x14ac:dyDescent="0.2">
      <c r="B1007" s="44">
        <v>43541</v>
      </c>
      <c r="C1007" s="65">
        <v>2106</v>
      </c>
      <c r="D1007" s="66" t="s">
        <v>1058</v>
      </c>
      <c r="E1007" s="65">
        <v>417</v>
      </c>
      <c r="F1007" s="65" t="s">
        <v>1020</v>
      </c>
      <c r="G1007" s="67">
        <v>748605.51237156859</v>
      </c>
      <c r="H1007" s="67">
        <v>383720.26928612718</v>
      </c>
      <c r="I1007" s="67">
        <v>490814.52</v>
      </c>
      <c r="J1007" s="68">
        <v>1.279094588652069</v>
      </c>
      <c r="K1007" s="67">
        <v>19610.072909929047</v>
      </c>
      <c r="L1007" s="67">
        <v>364110.19637619815</v>
      </c>
      <c r="M1007" s="67">
        <v>40863</v>
      </c>
      <c r="N1007" s="67">
        <v>447694.62</v>
      </c>
      <c r="O1007" s="67">
        <v>748605.51237156859</v>
      </c>
      <c r="P1007" s="67" t="s">
        <v>1082</v>
      </c>
      <c r="Q1007" s="67" t="s">
        <v>1082</v>
      </c>
      <c r="R1007" s="67">
        <v>0</v>
      </c>
      <c r="S1007" s="67">
        <v>0</v>
      </c>
      <c r="T1007" s="68">
        <v>9.4495086400980241E-2</v>
      </c>
      <c r="U1007" s="68">
        <v>0.11408859000090921</v>
      </c>
      <c r="V1007" s="68">
        <v>1.2073494437243639</v>
      </c>
      <c r="W1007" s="67">
        <v>36259.679999999993</v>
      </c>
      <c r="X1007" s="67">
        <v>55738.85</v>
      </c>
      <c r="Y1007" s="68">
        <v>1.5372129594083568</v>
      </c>
      <c r="Z1007" s="68">
        <v>6.7534926023614411E-2</v>
      </c>
      <c r="AA1007" s="68">
        <v>0.1328098618132289</v>
      </c>
      <c r="AB1007" s="68">
        <v>1.9665359782402119</v>
      </c>
      <c r="AC1007" s="67">
        <v>25914.52</v>
      </c>
      <c r="AD1007" s="67">
        <v>64885.27</v>
      </c>
      <c r="AE1007" s="68">
        <v>2.5038190944690464</v>
      </c>
      <c r="AF1007" s="43">
        <v>80</v>
      </c>
      <c r="AG1007" s="43">
        <v>0</v>
      </c>
      <c r="AH1007" s="43">
        <v>37</v>
      </c>
      <c r="AI1007" s="43">
        <v>102</v>
      </c>
      <c r="AJ1007" s="67">
        <v>22912.81</v>
      </c>
      <c r="AK1007" s="67">
        <v>30362.5</v>
      </c>
      <c r="AL1007" s="68">
        <v>1.3251320985946289</v>
      </c>
      <c r="AM1007" s="67">
        <v>2324.9299999999998</v>
      </c>
      <c r="AN1007" s="67">
        <v>4273.8999999999996</v>
      </c>
      <c r="AO1007" s="68">
        <v>1.838291905562748</v>
      </c>
      <c r="AP1007" s="67">
        <v>1668.6000000000001</v>
      </c>
      <c r="AQ1007" s="67">
        <v>3023.8799999999997</v>
      </c>
      <c r="AR1007" s="68">
        <v>1.8122258180510604</v>
      </c>
      <c r="AS1007" s="67">
        <v>9353.34</v>
      </c>
      <c r="AT1007" s="67">
        <v>18078.570000000003</v>
      </c>
      <c r="AU1007" s="68">
        <v>1.9328464484344634</v>
      </c>
      <c r="AV1007" s="43">
        <v>256.57</v>
      </c>
      <c r="AW1007" s="43">
        <v>294.94</v>
      </c>
      <c r="AX1007" s="69">
        <v>1.1495498304556262</v>
      </c>
      <c r="AY1007" s="43">
        <v>19610.072909929047</v>
      </c>
      <c r="AZ1007" s="43">
        <v>40863</v>
      </c>
      <c r="BA1007" s="43">
        <v>19443.733475132271</v>
      </c>
      <c r="BB1007" s="43">
        <v>20243.050000000003</v>
      </c>
      <c r="BC1007" s="43">
        <v>40225.999999999985</v>
      </c>
      <c r="BD1007" s="43">
        <v>37820.519294127706</v>
      </c>
      <c r="BE1007" s="43">
        <v>71185.159999999989</v>
      </c>
      <c r="BF1007" s="43">
        <v>50875.520000000019</v>
      </c>
      <c r="BG1007" s="43">
        <v>499.88</v>
      </c>
      <c r="BH1007" s="43">
        <v>30</v>
      </c>
      <c r="BI1007" s="44">
        <v>43173</v>
      </c>
      <c r="BJ1007" s="44">
        <v>43541</v>
      </c>
      <c r="BK1007" s="44">
        <v>43172</v>
      </c>
      <c r="BL1007" s="43">
        <f t="shared" si="561"/>
        <v>490814.52</v>
      </c>
      <c r="BM1007" s="43">
        <f t="shared" si="562"/>
        <v>488557.62</v>
      </c>
      <c r="BN1007" s="32"/>
      <c r="BO1007" s="16" t="str">
        <f>IFERROR(VLOOKUP($C1007,'PORTE LOJA'!A:B,2,0),"PORTE 1")</f>
        <v>PORTE 1</v>
      </c>
      <c r="BP1007" s="16">
        <f>VLOOKUP(BO1007,'PAINEL E TARGET'!$S$1:$W$8,3,0)</f>
        <v>1650</v>
      </c>
      <c r="BQ1007" s="16">
        <f t="shared" si="540"/>
        <v>1</v>
      </c>
      <c r="BR1007" s="16">
        <f t="shared" si="541"/>
        <v>1</v>
      </c>
      <c r="BS1007" s="16">
        <f t="shared" si="542"/>
        <v>1</v>
      </c>
      <c r="BT1007" s="16">
        <f t="shared" si="543"/>
        <v>1</v>
      </c>
      <c r="BU1007" s="16">
        <f t="shared" si="544"/>
        <v>1</v>
      </c>
      <c r="BV1007" s="16">
        <f t="shared" si="545"/>
        <v>1</v>
      </c>
      <c r="BW1007" s="17" t="str">
        <f t="shared" si="563"/>
        <v>111111</v>
      </c>
      <c r="BX1007" s="32"/>
      <c r="BY1007" s="17">
        <f t="shared" si="546"/>
        <v>1.2789999999999999</v>
      </c>
      <c r="BZ1007" s="17">
        <f t="shared" si="547"/>
        <v>1.2729999999999999</v>
      </c>
      <c r="CA1007" s="17" t="str">
        <f t="shared" si="564"/>
        <v>Com Retira</v>
      </c>
      <c r="CB1007" s="17">
        <f t="shared" si="565"/>
        <v>1.2789999999999999</v>
      </c>
      <c r="CC1007" s="33" t="str">
        <f>IF(CB1007&gt;='PAINEL E TARGET'!$T$11,'PAINEL E TARGET'!$S$11,
IF(CB1007&gt;='PAINEL E TARGET'!$T$12,'PAINEL E TARGET'!$S$12,
IF(CB1007&gt;='PAINEL E TARGET'!$T$13,'PAINEL E TARGET'!$S$13,
IF(CB1007&gt;='PAINEL E TARGET'!$T$14,'PAINEL E TARGET'!$S$14,
IF(CB1007&gt;='PAINEL E TARGET'!$T$15,'PAINEL E TARGET'!$S$15,
IF(CB1007&gt;='PAINEL E TARGET'!$T$16,'PAINEL E TARGET'!$S$16,
IF(CB1007&gt;='PAINEL E TARGET'!$T$17,'PAINEL E TARGET'!$S$17,
IF(CB1007&gt;='PAINEL E TARGET'!$T$18,'PAINEL E TARGET'!$S$18,'PAINEL E TARGET'!$S$19))))))))</f>
        <v>7. Fx de 125% a 129,9%</v>
      </c>
      <c r="CD1007" s="17">
        <f>IFERROR(VLOOKUP($BW1007,'PAINEL E TARGET'!$G$1:$Q$99,4,0),0)</f>
        <v>0.25</v>
      </c>
      <c r="CE1007" s="17">
        <f>VLOOKUP(CC1007,'PAINEL E TARGET'!$S$10:$U$19,3,0)</f>
        <v>1.5</v>
      </c>
      <c r="CF1007" s="16">
        <f t="shared" si="566"/>
        <v>618.75</v>
      </c>
      <c r="CG1007" s="17">
        <f t="shared" si="548"/>
        <v>1.325</v>
      </c>
      <c r="CH1007" s="17">
        <f t="shared" si="549"/>
        <v>1.8380000000000001</v>
      </c>
      <c r="CI1007" s="17">
        <f t="shared" si="550"/>
        <v>1.8120000000000001</v>
      </c>
      <c r="CJ1007" s="17">
        <f t="shared" si="551"/>
        <v>1.9330000000000001</v>
      </c>
      <c r="CK1007" s="17">
        <f t="shared" si="552"/>
        <v>1.1499999999999999</v>
      </c>
      <c r="CL1007" s="17">
        <f t="shared" si="553"/>
        <v>1.5369999999999999</v>
      </c>
      <c r="CM1007" s="16">
        <f t="shared" si="554"/>
        <v>5</v>
      </c>
      <c r="CN1007" s="17" t="str">
        <f t="shared" si="567"/>
        <v>ok</v>
      </c>
      <c r="CO1007" s="17">
        <f t="shared" si="568"/>
        <v>1.5369999999999999</v>
      </c>
      <c r="CP1007" s="33" t="str">
        <f>IF(CO1007&gt;='PAINEL E TARGET'!$T$11,'PAINEL E TARGET'!$S$11,
IF(CO1007&gt;='PAINEL E TARGET'!$T$12,'PAINEL E TARGET'!$S$12,
IF(CO1007&gt;='PAINEL E TARGET'!$T$13,'PAINEL E TARGET'!$S$13,
IF(CO1007&gt;='PAINEL E TARGET'!$T$14,'PAINEL E TARGET'!$S$14,
IF(CO1007&gt;='PAINEL E TARGET'!$T$15,'PAINEL E TARGET'!$S$15,
IF(CO1007&gt;='PAINEL E TARGET'!$T$16,'PAINEL E TARGET'!$S$16,
IF(CO1007&gt;='PAINEL E TARGET'!$T$17,'PAINEL E TARGET'!$S$17,
IF(CO1007&gt;='PAINEL E TARGET'!$T$18,'PAINEL E TARGET'!$S$18,'PAINEL E TARGET'!$S$19))))))))</f>
        <v>8. Fx de 130% ou mais</v>
      </c>
      <c r="CQ1007" s="17">
        <f>IFERROR(VLOOKUP($BW1007,'PAINEL E TARGET'!$G$1:$Q$99,5,0),0)</f>
        <v>0.25</v>
      </c>
      <c r="CR1007" s="17">
        <f>VLOOKUP(CP1007,'PAINEL E TARGET'!$S$10:$U$19,3,0)</f>
        <v>1.6</v>
      </c>
      <c r="CS1007" s="16">
        <f t="shared" si="569"/>
        <v>660</v>
      </c>
      <c r="CT1007" s="17">
        <f t="shared" si="555"/>
        <v>2.504</v>
      </c>
      <c r="CU1007" s="33" t="str">
        <f>IF(CT1007&gt;='PAINEL E TARGET'!$T$11,'PAINEL E TARGET'!$S$11,
IF(CT1007&gt;='PAINEL E TARGET'!$T$12,'PAINEL E TARGET'!$S$12,
IF(CT1007&gt;='PAINEL E TARGET'!$T$13,'PAINEL E TARGET'!$S$13,
IF(CT1007&gt;='PAINEL E TARGET'!$T$14,'PAINEL E TARGET'!$S$14,
IF(CT1007&gt;='PAINEL E TARGET'!$T$15,'PAINEL E TARGET'!$S$15,
IF(CT1007&gt;='PAINEL E TARGET'!$T$16,'PAINEL E TARGET'!$S$16,
IF(CT1007&gt;='PAINEL E TARGET'!$T$17,'PAINEL E TARGET'!$S$17,
IF(CT1007&gt;='PAINEL E TARGET'!$T$18,'PAINEL E TARGET'!$S$18,'PAINEL E TARGET'!$S$19))))))))</f>
        <v>8. Fx de 130% ou mais</v>
      </c>
      <c r="CV1007" s="17">
        <f>IFERROR(VLOOKUP($BW1007,'PAINEL E TARGET'!$G$1:$Q$99,6,0),0)</f>
        <v>0.2</v>
      </c>
      <c r="CW1007" s="17">
        <f>VLOOKUP(CU1007,'PAINEL E TARGET'!$S$10:$U$19,3,0)</f>
        <v>1.6</v>
      </c>
      <c r="CX1007" s="16">
        <f t="shared" si="570"/>
        <v>528.00000000000011</v>
      </c>
      <c r="CY1007" s="17">
        <f t="shared" si="556"/>
        <v>2.0840000000000001</v>
      </c>
      <c r="CZ1007" s="33" t="str">
        <f>IF(CY1007&gt;='PAINEL E TARGET'!$T$11,'PAINEL E TARGET'!$S$11,
IF(CY1007&gt;='PAINEL E TARGET'!$T$12,'PAINEL E TARGET'!$S$12,
IF(CY1007&gt;='PAINEL E TARGET'!$T$13,'PAINEL E TARGET'!$S$13,
IF(CY1007&gt;='PAINEL E TARGET'!$T$14,'PAINEL E TARGET'!$S$14,
IF(CY1007&gt;='PAINEL E TARGET'!$T$15,'PAINEL E TARGET'!$S$15,
IF(CY1007&gt;='PAINEL E TARGET'!$T$16,'PAINEL E TARGET'!$S$16,
IF(CY1007&gt;='PAINEL E TARGET'!$T$17,'PAINEL E TARGET'!$S$17,
IF(CY1007&gt;='PAINEL E TARGET'!$T$18,'PAINEL E TARGET'!$S$18,'PAINEL E TARGET'!$S$19))))))))</f>
        <v>8. Fx de 130% ou mais</v>
      </c>
      <c r="DA1007" s="17">
        <f>IFERROR(VLOOKUP($BW1007,'PAINEL E TARGET'!$G$1:$Q$99,7,0),0)</f>
        <v>0.15</v>
      </c>
      <c r="DB1007" s="17">
        <f>VLOOKUP(CZ1007,'PAINEL E TARGET'!$S$10:$U$19,3,0)</f>
        <v>1.6</v>
      </c>
      <c r="DC1007" s="16">
        <f t="shared" si="571"/>
        <v>396</v>
      </c>
      <c r="DD1007" s="17">
        <f t="shared" si="557"/>
        <v>1.0409999999999999</v>
      </c>
      <c r="DE1007" s="33" t="str">
        <f>IF(DD1007&gt;='PAINEL E TARGET'!$T$11,'PAINEL E TARGET'!$S$11,
IF(DD1007&gt;='PAINEL E TARGET'!$T$12,'PAINEL E TARGET'!$S$12,
IF(DD1007&gt;='PAINEL E TARGET'!$T$13,'PAINEL E TARGET'!$S$13,
IF(DD1007&gt;='PAINEL E TARGET'!$T$14,'PAINEL E TARGET'!$S$14,
IF(DD1007&gt;='PAINEL E TARGET'!$T$15,'PAINEL E TARGET'!$S$15,
IF(DD1007&gt;='PAINEL E TARGET'!$T$16,'PAINEL E TARGET'!$S$16,
IF(DD1007&gt;='PAINEL E TARGET'!$T$17,'PAINEL E TARGET'!$S$17,
IF(DD1007&gt;='PAINEL E TARGET'!$T$18,'PAINEL E TARGET'!$S$18,'PAINEL E TARGET'!$S$19))))))))</f>
        <v>2. Fx de 100% a 104,9%</v>
      </c>
      <c r="DF1007" s="17">
        <f>IFERROR(VLOOKUP($BW1007,'PAINEL E TARGET'!$G$1:$Q$99,8,0),0)</f>
        <v>0.1</v>
      </c>
      <c r="DG1007" s="17">
        <f>VLOOKUP(DE1007,'PAINEL E TARGET'!$S$10:$U$19,3,0)</f>
        <v>1</v>
      </c>
      <c r="DH1007" s="16">
        <f t="shared" si="572"/>
        <v>165</v>
      </c>
      <c r="DI1007" s="17">
        <f t="shared" si="558"/>
        <v>2.7570000000000001</v>
      </c>
      <c r="DJ1007" s="33" t="str">
        <f>IF(DI1007&gt;='PAINEL E TARGET'!$T$11,'PAINEL E TARGET'!$S$11,
IF(DI1007&gt;='PAINEL E TARGET'!$T$12,'PAINEL E TARGET'!$S$12,
IF(DI1007&gt;='PAINEL E TARGET'!$T$13,'PAINEL E TARGET'!$S$13,
IF(DI1007&gt;='PAINEL E TARGET'!$T$14,'PAINEL E TARGET'!$S$14,
IF(DI1007&gt;='PAINEL E TARGET'!$T$15,'PAINEL E TARGET'!$S$15,
IF(DI1007&gt;='PAINEL E TARGET'!$T$16,'PAINEL E TARGET'!$S$16,
IF(DI1007&gt;='PAINEL E TARGET'!$T$17,'PAINEL E TARGET'!$S$17,
IF(DI1007&gt;='PAINEL E TARGET'!$T$18,'PAINEL E TARGET'!$S$18,'PAINEL E TARGET'!$S$19))))))))</f>
        <v>8. Fx de 130% ou mais</v>
      </c>
      <c r="DK1007" s="17">
        <f>IFERROR(VLOOKUP($BW1007,'PAINEL E TARGET'!$G$1:$Q$99,9,0),0)</f>
        <v>0.05</v>
      </c>
      <c r="DL1007" s="17">
        <f>VLOOKUP(DJ1007,'PAINEL E TARGET'!$S$10:$U$19,3,0)</f>
        <v>1.6</v>
      </c>
      <c r="DM1007" s="16">
        <f t="shared" si="573"/>
        <v>132.00000000000003</v>
      </c>
      <c r="DN1007" s="17">
        <f t="shared" si="559"/>
        <v>1.1499999999999999</v>
      </c>
      <c r="DO1007" s="33" t="str">
        <f>IF(DN1007&gt;='PAINEL E TARGET'!$T$11,'PAINEL E TARGET'!$S$11,
IF(DN1007&gt;='PAINEL E TARGET'!$T$12,'PAINEL E TARGET'!$S$12,
IF(DN1007&gt;='PAINEL E TARGET'!$T$13,'PAINEL E TARGET'!$S$13,
IF(DN1007&gt;='PAINEL E TARGET'!$T$14,'PAINEL E TARGET'!$S$14,
IF(DN1007&gt;='PAINEL E TARGET'!$T$15,'PAINEL E TARGET'!$S$15,
IF(DN1007&gt;='PAINEL E TARGET'!$T$16,'PAINEL E TARGET'!$S$16,
IF(DN1007&gt;='PAINEL E TARGET'!$T$17,'PAINEL E TARGET'!$S$17,
IF(DN1007&gt;='PAINEL E TARGET'!$T$18,'PAINEL E TARGET'!$S$18,'PAINEL E TARGET'!$S$19))))))))</f>
        <v>5. Fx de 115% a 119,9%</v>
      </c>
      <c r="DP1007" s="17">
        <f>IFERROR(VLOOKUP($BW1007,'PAINEL E TARGET'!$G$1:$Q$99,10,0),0)</f>
        <v>0</v>
      </c>
      <c r="DQ1007" s="17">
        <f>VLOOKUP(DO1007,'PAINEL E TARGET'!$S$10:$U$19,3,0)</f>
        <v>1.3</v>
      </c>
      <c r="DR1007" s="16">
        <f t="shared" si="574"/>
        <v>0</v>
      </c>
      <c r="DS1007" s="17">
        <f t="shared" si="560"/>
        <v>0</v>
      </c>
      <c r="DT1007" s="16">
        <f>IF(DS1007&gt;=1,VLOOKUP(BO1007,'PAINEL E TARGET'!$S$1:$W$8,5,0),0)</f>
        <v>0</v>
      </c>
      <c r="DU1007" s="16">
        <f t="shared" si="575"/>
        <v>2499.75</v>
      </c>
    </row>
    <row r="1008" spans="2:125" x14ac:dyDescent="0.2">
      <c r="B1008" s="44">
        <v>43541</v>
      </c>
      <c r="C1008" s="65">
        <v>2109</v>
      </c>
      <c r="D1008" s="66" t="s">
        <v>1059</v>
      </c>
      <c r="E1008" s="65">
        <v>115</v>
      </c>
      <c r="F1008" s="65" t="s">
        <v>1018</v>
      </c>
      <c r="G1008" s="67">
        <v>224030.78912341391</v>
      </c>
      <c r="H1008" s="67">
        <v>131546.5489691702</v>
      </c>
      <c r="I1008" s="67">
        <v>108034.94999999998</v>
      </c>
      <c r="J1008" s="68">
        <v>0.82126783900138278</v>
      </c>
      <c r="K1008" s="67">
        <v>0</v>
      </c>
      <c r="L1008" s="67">
        <v>131546.5489691702</v>
      </c>
      <c r="M1008" s="67">
        <v>4221.1000000000004</v>
      </c>
      <c r="N1008" s="67">
        <v>97078.959999999992</v>
      </c>
      <c r="O1008" s="67">
        <v>224030.78912341391</v>
      </c>
      <c r="P1008" s="67" t="s">
        <v>1082</v>
      </c>
      <c r="Q1008" s="67" t="s">
        <v>1082</v>
      </c>
      <c r="R1008" s="67">
        <v>0</v>
      </c>
      <c r="S1008" s="67">
        <v>0</v>
      </c>
      <c r="T1008" s="68">
        <v>8.0621955369468187E-2</v>
      </c>
      <c r="U1008" s="68">
        <v>6.2613190949738828E-2</v>
      </c>
      <c r="V1008" s="68">
        <v>0.776627044863894</v>
      </c>
      <c r="W1008" s="67">
        <v>10605.54</v>
      </c>
      <c r="X1008" s="67">
        <v>6342.7199999999993</v>
      </c>
      <c r="Y1008" s="68">
        <v>0.59805724178118214</v>
      </c>
      <c r="Z1008" s="68">
        <v>6.7482272013692016E-2</v>
      </c>
      <c r="AA1008" s="68">
        <v>0.19290264981086885</v>
      </c>
      <c r="AB1008" s="68">
        <v>2.8585677994322611</v>
      </c>
      <c r="AC1008" s="67">
        <v>8877.06</v>
      </c>
      <c r="AD1008" s="67">
        <v>19541.05</v>
      </c>
      <c r="AE1008" s="68">
        <v>2.2012975016503211</v>
      </c>
      <c r="AF1008" s="43">
        <v>80</v>
      </c>
      <c r="AG1008" s="43">
        <v>0</v>
      </c>
      <c r="AH1008" s="43">
        <v>11</v>
      </c>
      <c r="AI1008" s="43">
        <v>6</v>
      </c>
      <c r="AJ1008" s="67">
        <v>2809.2499999999995</v>
      </c>
      <c r="AK1008" s="67">
        <v>2346</v>
      </c>
      <c r="AL1008" s="68">
        <v>0.83509833585476567</v>
      </c>
      <c r="AM1008" s="67">
        <v>0</v>
      </c>
      <c r="AN1008" s="67">
        <v>0</v>
      </c>
      <c r="AO1008" s="68">
        <v>0</v>
      </c>
      <c r="AP1008" s="67">
        <v>0</v>
      </c>
      <c r="AQ1008" s="67">
        <v>499.95</v>
      </c>
      <c r="AR1008" s="68">
        <v>0</v>
      </c>
      <c r="AS1008" s="67">
        <v>7796.29</v>
      </c>
      <c r="AT1008" s="67">
        <v>3496.77</v>
      </c>
      <c r="AU1008" s="68">
        <v>0.44851717932503793</v>
      </c>
      <c r="AV1008" s="43">
        <v>440.2600000000001</v>
      </c>
      <c r="AW1008" s="43">
        <v>249.96</v>
      </c>
      <c r="AX1008" s="69">
        <v>0.56775541725344103</v>
      </c>
      <c r="AY1008" s="43">
        <v>0</v>
      </c>
      <c r="AZ1008" s="43">
        <v>4221.1000000000004</v>
      </c>
      <c r="BA1008" s="43">
        <v>0</v>
      </c>
      <c r="BB1008" s="43">
        <v>1042.29</v>
      </c>
      <c r="BC1008" s="43">
        <v>0</v>
      </c>
      <c r="BD1008" s="43">
        <v>0</v>
      </c>
      <c r="BE1008" s="43">
        <v>18163.79</v>
      </c>
      <c r="BF1008" s="43">
        <v>15203.470000000001</v>
      </c>
      <c r="BG1008" s="43">
        <v>749.83999999999992</v>
      </c>
      <c r="BH1008" s="43">
        <v>25</v>
      </c>
      <c r="BI1008" s="44">
        <v>43173</v>
      </c>
      <c r="BJ1008" s="44">
        <v>43541</v>
      </c>
      <c r="BK1008" s="44">
        <v>43172</v>
      </c>
      <c r="BL1008" s="43">
        <f t="shared" si="561"/>
        <v>108034.94999999998</v>
      </c>
      <c r="BM1008" s="43">
        <f t="shared" si="562"/>
        <v>101300.06</v>
      </c>
      <c r="BN1008" s="32"/>
      <c r="BO1008" s="16" t="str">
        <f>IFERROR(VLOOKUP($C1008,'PORTE LOJA'!A:B,2,0),"PORTE 1")</f>
        <v>PORTE 1</v>
      </c>
      <c r="BP1008" s="16">
        <f>VLOOKUP(BO1008,'PAINEL E TARGET'!$S$1:$W$8,3,0)</f>
        <v>1650</v>
      </c>
      <c r="BQ1008" s="16">
        <f t="shared" si="540"/>
        <v>1</v>
      </c>
      <c r="BR1008" s="16">
        <f t="shared" si="541"/>
        <v>1</v>
      </c>
      <c r="BS1008" s="16">
        <f t="shared" si="542"/>
        <v>1</v>
      </c>
      <c r="BT1008" s="16">
        <f t="shared" si="543"/>
        <v>0</v>
      </c>
      <c r="BU1008" s="16">
        <f t="shared" si="544"/>
        <v>0</v>
      </c>
      <c r="BV1008" s="16">
        <f t="shared" si="545"/>
        <v>1</v>
      </c>
      <c r="BW1008" s="17" t="str">
        <f t="shared" si="563"/>
        <v>111001</v>
      </c>
      <c r="BX1008" s="32"/>
      <c r="BY1008" s="17">
        <f t="shared" si="546"/>
        <v>0.82099999999999995</v>
      </c>
      <c r="BZ1008" s="17">
        <f t="shared" si="547"/>
        <v>0.77</v>
      </c>
      <c r="CA1008" s="17" t="str">
        <f t="shared" si="564"/>
        <v>Com Retira</v>
      </c>
      <c r="CB1008" s="17">
        <f t="shared" si="565"/>
        <v>0.82099999999999995</v>
      </c>
      <c r="CC1008" s="33" t="str">
        <f>IF(CB1008&gt;='PAINEL E TARGET'!$T$11,'PAINEL E TARGET'!$S$11,
IF(CB1008&gt;='PAINEL E TARGET'!$T$12,'PAINEL E TARGET'!$S$12,
IF(CB1008&gt;='PAINEL E TARGET'!$T$13,'PAINEL E TARGET'!$S$13,
IF(CB1008&gt;='PAINEL E TARGET'!$T$14,'PAINEL E TARGET'!$S$14,
IF(CB1008&gt;='PAINEL E TARGET'!$T$15,'PAINEL E TARGET'!$S$15,
IF(CB1008&gt;='PAINEL E TARGET'!$T$16,'PAINEL E TARGET'!$S$16,
IF(CB1008&gt;='PAINEL E TARGET'!$T$17,'PAINEL E TARGET'!$S$17,
IF(CB1008&gt;='PAINEL E TARGET'!$T$18,'PAINEL E TARGET'!$S$18,'PAINEL E TARGET'!$S$19))))))))</f>
        <v>Não elegível</v>
      </c>
      <c r="CD1008" s="17">
        <f>IFERROR(VLOOKUP($BW1008,'PAINEL E TARGET'!$G$1:$Q$99,4,0),0)</f>
        <v>0.5</v>
      </c>
      <c r="CE1008" s="17">
        <f>VLOOKUP(CC1008,'PAINEL E TARGET'!$S$10:$U$19,3,0)</f>
        <v>0</v>
      </c>
      <c r="CF1008" s="16">
        <f t="shared" si="566"/>
        <v>0</v>
      </c>
      <c r="CG1008" s="17">
        <f t="shared" si="548"/>
        <v>0.83499999999999996</v>
      </c>
      <c r="CH1008" s="17" t="str">
        <f t="shared" si="549"/>
        <v>sem meta</v>
      </c>
      <c r="CI1008" s="17" t="str">
        <f t="shared" si="550"/>
        <v>sem meta</v>
      </c>
      <c r="CJ1008" s="17">
        <f t="shared" si="551"/>
        <v>0.44900000000000001</v>
      </c>
      <c r="CK1008" s="17">
        <f t="shared" si="552"/>
        <v>0.56799999999999995</v>
      </c>
      <c r="CL1008" s="17">
        <f t="shared" si="553"/>
        <v>0.59799999999999998</v>
      </c>
      <c r="CM1008" s="16">
        <f t="shared" si="554"/>
        <v>3</v>
      </c>
      <c r="CN1008" s="17" t="str">
        <f t="shared" si="567"/>
        <v>não ok</v>
      </c>
      <c r="CO1008" s="17">
        <f t="shared" si="568"/>
        <v>0</v>
      </c>
      <c r="CP1008" s="33" t="str">
        <f>IF(CO1008&gt;='PAINEL E TARGET'!$T$11,'PAINEL E TARGET'!$S$11,
IF(CO1008&gt;='PAINEL E TARGET'!$T$12,'PAINEL E TARGET'!$S$12,
IF(CO1008&gt;='PAINEL E TARGET'!$T$13,'PAINEL E TARGET'!$S$13,
IF(CO1008&gt;='PAINEL E TARGET'!$T$14,'PAINEL E TARGET'!$S$14,
IF(CO1008&gt;='PAINEL E TARGET'!$T$15,'PAINEL E TARGET'!$S$15,
IF(CO1008&gt;='PAINEL E TARGET'!$T$16,'PAINEL E TARGET'!$S$16,
IF(CO1008&gt;='PAINEL E TARGET'!$T$17,'PAINEL E TARGET'!$S$17,
IF(CO1008&gt;='PAINEL E TARGET'!$T$18,'PAINEL E TARGET'!$S$18,'PAINEL E TARGET'!$S$19))))))))</f>
        <v>Não elegível</v>
      </c>
      <c r="CQ1008" s="17">
        <f>IFERROR(VLOOKUP($BW1008,'PAINEL E TARGET'!$G$1:$Q$99,5,0),0)</f>
        <v>0.25</v>
      </c>
      <c r="CR1008" s="17">
        <f>VLOOKUP(CP1008,'PAINEL E TARGET'!$S$10:$U$19,3,0)</f>
        <v>0</v>
      </c>
      <c r="CS1008" s="16">
        <f t="shared" si="569"/>
        <v>0</v>
      </c>
      <c r="CT1008" s="17">
        <f t="shared" si="555"/>
        <v>2.2010000000000001</v>
      </c>
      <c r="CU1008" s="33" t="str">
        <f>IF(CT1008&gt;='PAINEL E TARGET'!$T$11,'PAINEL E TARGET'!$S$11,
IF(CT1008&gt;='PAINEL E TARGET'!$T$12,'PAINEL E TARGET'!$S$12,
IF(CT1008&gt;='PAINEL E TARGET'!$T$13,'PAINEL E TARGET'!$S$13,
IF(CT1008&gt;='PAINEL E TARGET'!$T$14,'PAINEL E TARGET'!$S$14,
IF(CT1008&gt;='PAINEL E TARGET'!$T$15,'PAINEL E TARGET'!$S$15,
IF(CT1008&gt;='PAINEL E TARGET'!$T$16,'PAINEL E TARGET'!$S$16,
IF(CT1008&gt;='PAINEL E TARGET'!$T$17,'PAINEL E TARGET'!$S$17,
IF(CT1008&gt;='PAINEL E TARGET'!$T$18,'PAINEL E TARGET'!$S$18,'PAINEL E TARGET'!$S$19))))))))</f>
        <v>8. Fx de 130% ou mais</v>
      </c>
      <c r="CV1008" s="17">
        <f>IFERROR(VLOOKUP($BW1008,'PAINEL E TARGET'!$G$1:$Q$99,6,0),0)</f>
        <v>0.2</v>
      </c>
      <c r="CW1008" s="17">
        <f>VLOOKUP(CU1008,'PAINEL E TARGET'!$S$10:$U$19,3,0)</f>
        <v>1.6</v>
      </c>
      <c r="CX1008" s="16">
        <f t="shared" si="570"/>
        <v>528.00000000000011</v>
      </c>
      <c r="CY1008" s="17">
        <f t="shared" si="556"/>
        <v>0</v>
      </c>
      <c r="CZ1008" s="33" t="str">
        <f>IF(CY1008&gt;='PAINEL E TARGET'!$T$11,'PAINEL E TARGET'!$S$11,
IF(CY1008&gt;='PAINEL E TARGET'!$T$12,'PAINEL E TARGET'!$S$12,
IF(CY1008&gt;='PAINEL E TARGET'!$T$13,'PAINEL E TARGET'!$S$13,
IF(CY1008&gt;='PAINEL E TARGET'!$T$14,'PAINEL E TARGET'!$S$14,
IF(CY1008&gt;='PAINEL E TARGET'!$T$15,'PAINEL E TARGET'!$S$15,
IF(CY1008&gt;='PAINEL E TARGET'!$T$16,'PAINEL E TARGET'!$S$16,
IF(CY1008&gt;='PAINEL E TARGET'!$T$17,'PAINEL E TARGET'!$S$17,
IF(CY1008&gt;='PAINEL E TARGET'!$T$18,'PAINEL E TARGET'!$S$18,'PAINEL E TARGET'!$S$19))))))))</f>
        <v>Não elegível</v>
      </c>
      <c r="DA1008" s="17">
        <f>IFERROR(VLOOKUP($BW1008,'PAINEL E TARGET'!$G$1:$Q$99,7,0),0)</f>
        <v>0</v>
      </c>
      <c r="DB1008" s="17">
        <f>VLOOKUP(CZ1008,'PAINEL E TARGET'!$S$10:$U$19,3,0)</f>
        <v>0</v>
      </c>
      <c r="DC1008" s="16">
        <f t="shared" si="571"/>
        <v>0</v>
      </c>
      <c r="DD1008" s="17">
        <f t="shared" si="557"/>
        <v>0</v>
      </c>
      <c r="DE1008" s="33" t="str">
        <f>IF(DD1008&gt;='PAINEL E TARGET'!$T$11,'PAINEL E TARGET'!$S$11,
IF(DD1008&gt;='PAINEL E TARGET'!$T$12,'PAINEL E TARGET'!$S$12,
IF(DD1008&gt;='PAINEL E TARGET'!$T$13,'PAINEL E TARGET'!$S$13,
IF(DD1008&gt;='PAINEL E TARGET'!$T$14,'PAINEL E TARGET'!$S$14,
IF(DD1008&gt;='PAINEL E TARGET'!$T$15,'PAINEL E TARGET'!$S$15,
IF(DD1008&gt;='PAINEL E TARGET'!$T$16,'PAINEL E TARGET'!$S$16,
IF(DD1008&gt;='PAINEL E TARGET'!$T$17,'PAINEL E TARGET'!$S$17,
IF(DD1008&gt;='PAINEL E TARGET'!$T$18,'PAINEL E TARGET'!$S$18,'PAINEL E TARGET'!$S$19))))))))</f>
        <v>Não elegível</v>
      </c>
      <c r="DF1008" s="17">
        <f>IFERROR(VLOOKUP($BW1008,'PAINEL E TARGET'!$G$1:$Q$99,8,0),0)</f>
        <v>0</v>
      </c>
      <c r="DG1008" s="17">
        <f>VLOOKUP(DE1008,'PAINEL E TARGET'!$S$10:$U$19,3,0)</f>
        <v>0</v>
      </c>
      <c r="DH1008" s="16">
        <f t="shared" si="572"/>
        <v>0</v>
      </c>
      <c r="DI1008" s="17">
        <f t="shared" si="558"/>
        <v>0.54500000000000004</v>
      </c>
      <c r="DJ1008" s="33" t="str">
        <f>IF(DI1008&gt;='PAINEL E TARGET'!$T$11,'PAINEL E TARGET'!$S$11,
IF(DI1008&gt;='PAINEL E TARGET'!$T$12,'PAINEL E TARGET'!$S$12,
IF(DI1008&gt;='PAINEL E TARGET'!$T$13,'PAINEL E TARGET'!$S$13,
IF(DI1008&gt;='PAINEL E TARGET'!$T$14,'PAINEL E TARGET'!$S$14,
IF(DI1008&gt;='PAINEL E TARGET'!$T$15,'PAINEL E TARGET'!$S$15,
IF(DI1008&gt;='PAINEL E TARGET'!$T$16,'PAINEL E TARGET'!$S$16,
IF(DI1008&gt;='PAINEL E TARGET'!$T$17,'PAINEL E TARGET'!$S$17,
IF(DI1008&gt;='PAINEL E TARGET'!$T$18,'PAINEL E TARGET'!$S$18,'PAINEL E TARGET'!$S$19))))))))</f>
        <v>Não elegível</v>
      </c>
      <c r="DK1008" s="17">
        <f>IFERROR(VLOOKUP($BW1008,'PAINEL E TARGET'!$G$1:$Q$99,9,0),0)</f>
        <v>0.05</v>
      </c>
      <c r="DL1008" s="17">
        <f>VLOOKUP(DJ1008,'PAINEL E TARGET'!$S$10:$U$19,3,0)</f>
        <v>0</v>
      </c>
      <c r="DM1008" s="16">
        <f t="shared" si="573"/>
        <v>0</v>
      </c>
      <c r="DN1008" s="17">
        <f t="shared" si="559"/>
        <v>0.56799999999999995</v>
      </c>
      <c r="DO1008" s="33" t="str">
        <f>IF(DN1008&gt;='PAINEL E TARGET'!$T$11,'PAINEL E TARGET'!$S$11,
IF(DN1008&gt;='PAINEL E TARGET'!$T$12,'PAINEL E TARGET'!$S$12,
IF(DN1008&gt;='PAINEL E TARGET'!$T$13,'PAINEL E TARGET'!$S$13,
IF(DN1008&gt;='PAINEL E TARGET'!$T$14,'PAINEL E TARGET'!$S$14,
IF(DN1008&gt;='PAINEL E TARGET'!$T$15,'PAINEL E TARGET'!$S$15,
IF(DN1008&gt;='PAINEL E TARGET'!$T$16,'PAINEL E TARGET'!$S$16,
IF(DN1008&gt;='PAINEL E TARGET'!$T$17,'PAINEL E TARGET'!$S$17,
IF(DN1008&gt;='PAINEL E TARGET'!$T$18,'PAINEL E TARGET'!$S$18,'PAINEL E TARGET'!$S$19))))))))</f>
        <v>Não elegível</v>
      </c>
      <c r="DP1008" s="17">
        <f>IFERROR(VLOOKUP($BW1008,'PAINEL E TARGET'!$G$1:$Q$99,10,0),0)</f>
        <v>0</v>
      </c>
      <c r="DQ1008" s="17">
        <f>VLOOKUP(DO1008,'PAINEL E TARGET'!$S$10:$U$19,3,0)</f>
        <v>0</v>
      </c>
      <c r="DR1008" s="16">
        <f t="shared" si="574"/>
        <v>0</v>
      </c>
      <c r="DS1008" s="17">
        <f t="shared" si="560"/>
        <v>0</v>
      </c>
      <c r="DT1008" s="16">
        <f>IF(DS1008&gt;=1,VLOOKUP(BO1008,'PAINEL E TARGET'!$S$1:$W$8,5,0),0)</f>
        <v>0</v>
      </c>
      <c r="DU1008" s="16">
        <f t="shared" si="575"/>
        <v>528.00000000000011</v>
      </c>
    </row>
    <row r="1009" spans="2:125" x14ac:dyDescent="0.2">
      <c r="B1009" s="44">
        <v>43541</v>
      </c>
      <c r="C1009" s="65">
        <v>2110</v>
      </c>
      <c r="D1009" s="66" t="s">
        <v>1060</v>
      </c>
      <c r="E1009" s="65">
        <v>313</v>
      </c>
      <c r="F1009" s="65" t="s">
        <v>943</v>
      </c>
      <c r="G1009" s="67">
        <v>131355.10716731843</v>
      </c>
      <c r="H1009" s="67">
        <v>70939.384754116327</v>
      </c>
      <c r="I1009" s="67">
        <v>23465.399999999998</v>
      </c>
      <c r="J1009" s="68">
        <v>0.33078099114241888</v>
      </c>
      <c r="K1009" s="67" t="s">
        <v>1081</v>
      </c>
      <c r="L1009" s="67">
        <v>70939.384754116341</v>
      </c>
      <c r="M1009" s="67">
        <v>0</v>
      </c>
      <c r="N1009" s="67">
        <v>23465.4</v>
      </c>
      <c r="O1009" s="67">
        <v>131355.10716731843</v>
      </c>
      <c r="P1009" s="67" t="s">
        <v>1082</v>
      </c>
      <c r="Q1009" s="67" t="s">
        <v>1082</v>
      </c>
      <c r="R1009" s="67">
        <v>0</v>
      </c>
      <c r="S1009" s="67">
        <v>0</v>
      </c>
      <c r="T1009" s="68">
        <v>9.6818995876637629E-2</v>
      </c>
      <c r="U1009" s="68">
        <v>0.18671277711012813</v>
      </c>
      <c r="V1009" s="68">
        <v>1.9284725628432366</v>
      </c>
      <c r="W1009" s="67">
        <v>6868.2799999999988</v>
      </c>
      <c r="X1009" s="67">
        <v>4381.29</v>
      </c>
      <c r="Y1009" s="68">
        <v>0.63790206572824648</v>
      </c>
      <c r="Z1009" s="68">
        <v>0</v>
      </c>
      <c r="AA1009" s="68">
        <v>0</v>
      </c>
      <c r="AB1009" s="68">
        <v>0</v>
      </c>
      <c r="AC1009" s="67">
        <v>0</v>
      </c>
      <c r="AD1009" s="67">
        <v>0</v>
      </c>
      <c r="AE1009" s="68" t="s">
        <v>1082</v>
      </c>
      <c r="AF1009" s="43">
        <v>80</v>
      </c>
      <c r="AG1009" s="43">
        <v>0</v>
      </c>
      <c r="AH1009" s="43">
        <v>4</v>
      </c>
      <c r="AI1009" s="43">
        <v>2</v>
      </c>
      <c r="AJ1009" s="67">
        <v>1819.31</v>
      </c>
      <c r="AK1009" s="67">
        <v>79</v>
      </c>
      <c r="AL1009" s="68">
        <v>4.3423055993755878E-2</v>
      </c>
      <c r="AM1009" s="67">
        <v>0</v>
      </c>
      <c r="AN1009" s="67">
        <v>259.8</v>
      </c>
      <c r="AO1009" s="68">
        <v>0</v>
      </c>
      <c r="AP1009" s="67">
        <v>0</v>
      </c>
      <c r="AQ1009" s="67">
        <v>0</v>
      </c>
      <c r="AR1009" s="68">
        <v>0</v>
      </c>
      <c r="AS1009" s="67">
        <v>5048.97</v>
      </c>
      <c r="AT1009" s="67">
        <v>4042.4900000000002</v>
      </c>
      <c r="AU1009" s="68">
        <v>0.80065637149755298</v>
      </c>
      <c r="AV1009" s="43">
        <v>270</v>
      </c>
      <c r="AW1009" s="43">
        <v>229.95999999999998</v>
      </c>
      <c r="AX1009" s="69">
        <v>0.85170370370370363</v>
      </c>
      <c r="AY1009" s="43" t="s">
        <v>1082</v>
      </c>
      <c r="AZ1009" s="43">
        <v>0</v>
      </c>
      <c r="BA1009" s="43">
        <v>0</v>
      </c>
      <c r="BB1009" s="43">
        <v>288.89999999999998</v>
      </c>
      <c r="BC1009" s="43">
        <v>0</v>
      </c>
      <c r="BD1009" s="43">
        <v>0</v>
      </c>
      <c r="BE1009" s="43">
        <v>12717.650000000001</v>
      </c>
      <c r="BF1009" s="43">
        <v>0</v>
      </c>
      <c r="BG1009" s="43">
        <v>499.93000000000006</v>
      </c>
      <c r="BH1009" s="43">
        <v>10</v>
      </c>
      <c r="BI1009" s="44">
        <v>43173</v>
      </c>
      <c r="BJ1009" s="44">
        <v>43541</v>
      </c>
      <c r="BK1009" s="44">
        <v>43172</v>
      </c>
      <c r="BL1009" s="43">
        <f t="shared" si="561"/>
        <v>23465.399999999998</v>
      </c>
      <c r="BM1009" s="43">
        <f t="shared" si="562"/>
        <v>23465.4</v>
      </c>
      <c r="BN1009" s="32"/>
      <c r="BO1009" s="16" t="str">
        <f>IFERROR(VLOOKUP($C1009,'PORTE LOJA'!A:B,2,0),"PORTE 1")</f>
        <v>PORTE 1</v>
      </c>
      <c r="BP1009" s="16">
        <f>VLOOKUP(BO1009,'PAINEL E TARGET'!$S$1:$W$8,3,0)</f>
        <v>1650</v>
      </c>
      <c r="BQ1009" s="16">
        <f t="shared" si="540"/>
        <v>1</v>
      </c>
      <c r="BR1009" s="16">
        <f t="shared" si="541"/>
        <v>1</v>
      </c>
      <c r="BS1009" s="16">
        <f t="shared" si="542"/>
        <v>0</v>
      </c>
      <c r="BT1009" s="16">
        <f t="shared" si="543"/>
        <v>0</v>
      </c>
      <c r="BU1009" s="16">
        <f t="shared" si="544"/>
        <v>0</v>
      </c>
      <c r="BV1009" s="16">
        <f t="shared" si="545"/>
        <v>1</v>
      </c>
      <c r="BW1009" s="17" t="str">
        <f t="shared" si="563"/>
        <v>110001</v>
      </c>
      <c r="BX1009" s="32"/>
      <c r="BY1009" s="17">
        <f t="shared" si="546"/>
        <v>0.33100000000000002</v>
      </c>
      <c r="BZ1009" s="17">
        <f t="shared" si="547"/>
        <v>0.33100000000000002</v>
      </c>
      <c r="CA1009" s="17" t="str">
        <f t="shared" si="564"/>
        <v>Com Retira</v>
      </c>
      <c r="CB1009" s="17">
        <f t="shared" si="565"/>
        <v>0.33100000000000002</v>
      </c>
      <c r="CC1009" s="33" t="str">
        <f>IF(CB1009&gt;='PAINEL E TARGET'!$T$11,'PAINEL E TARGET'!$S$11,
IF(CB1009&gt;='PAINEL E TARGET'!$T$12,'PAINEL E TARGET'!$S$12,
IF(CB1009&gt;='PAINEL E TARGET'!$T$13,'PAINEL E TARGET'!$S$13,
IF(CB1009&gt;='PAINEL E TARGET'!$T$14,'PAINEL E TARGET'!$S$14,
IF(CB1009&gt;='PAINEL E TARGET'!$T$15,'PAINEL E TARGET'!$S$15,
IF(CB1009&gt;='PAINEL E TARGET'!$T$16,'PAINEL E TARGET'!$S$16,
IF(CB1009&gt;='PAINEL E TARGET'!$T$17,'PAINEL E TARGET'!$S$17,
IF(CB1009&gt;='PAINEL E TARGET'!$T$18,'PAINEL E TARGET'!$S$18,'PAINEL E TARGET'!$S$19))))))))</f>
        <v>Não elegível</v>
      </c>
      <c r="CD1009" s="17">
        <f>IFERROR(VLOOKUP($BW1009,'PAINEL E TARGET'!$G$1:$Q$99,4,0),0)</f>
        <v>0.5</v>
      </c>
      <c r="CE1009" s="17">
        <f>VLOOKUP(CC1009,'PAINEL E TARGET'!$S$10:$U$19,3,0)</f>
        <v>0</v>
      </c>
      <c r="CF1009" s="16">
        <f t="shared" si="566"/>
        <v>0</v>
      </c>
      <c r="CG1009" s="17">
        <f t="shared" si="548"/>
        <v>4.2999999999999997E-2</v>
      </c>
      <c r="CH1009" s="17" t="str">
        <f t="shared" si="549"/>
        <v>sem meta</v>
      </c>
      <c r="CI1009" s="17" t="str">
        <f t="shared" si="550"/>
        <v>sem meta</v>
      </c>
      <c r="CJ1009" s="17">
        <f t="shared" si="551"/>
        <v>0.80100000000000005</v>
      </c>
      <c r="CK1009" s="17">
        <f t="shared" si="552"/>
        <v>0.85199999999999998</v>
      </c>
      <c r="CL1009" s="17">
        <f t="shared" si="553"/>
        <v>0.63800000000000001</v>
      </c>
      <c r="CM1009" s="16">
        <f t="shared" si="554"/>
        <v>4</v>
      </c>
      <c r="CN1009" s="17" t="str">
        <f t="shared" si="567"/>
        <v>não ok</v>
      </c>
      <c r="CO1009" s="17">
        <f t="shared" si="568"/>
        <v>0</v>
      </c>
      <c r="CP1009" s="33" t="str">
        <f>IF(CO1009&gt;='PAINEL E TARGET'!$T$11,'PAINEL E TARGET'!$S$11,
IF(CO1009&gt;='PAINEL E TARGET'!$T$12,'PAINEL E TARGET'!$S$12,
IF(CO1009&gt;='PAINEL E TARGET'!$T$13,'PAINEL E TARGET'!$S$13,
IF(CO1009&gt;='PAINEL E TARGET'!$T$14,'PAINEL E TARGET'!$S$14,
IF(CO1009&gt;='PAINEL E TARGET'!$T$15,'PAINEL E TARGET'!$S$15,
IF(CO1009&gt;='PAINEL E TARGET'!$T$16,'PAINEL E TARGET'!$S$16,
IF(CO1009&gt;='PAINEL E TARGET'!$T$17,'PAINEL E TARGET'!$S$17,
IF(CO1009&gt;='PAINEL E TARGET'!$T$18,'PAINEL E TARGET'!$S$18,'PAINEL E TARGET'!$S$19))))))))</f>
        <v>Não elegível</v>
      </c>
      <c r="CQ1009" s="17">
        <f>IFERROR(VLOOKUP($BW1009,'PAINEL E TARGET'!$G$1:$Q$99,5,0),0)</f>
        <v>0.35</v>
      </c>
      <c r="CR1009" s="17">
        <f>VLOOKUP(CP1009,'PAINEL E TARGET'!$S$10:$U$19,3,0)</f>
        <v>0</v>
      </c>
      <c r="CS1009" s="16">
        <f t="shared" si="569"/>
        <v>0</v>
      </c>
      <c r="CT1009" s="17">
        <f t="shared" si="555"/>
        <v>0</v>
      </c>
      <c r="CU1009" s="33" t="str">
        <f>IF(CT1009&gt;='PAINEL E TARGET'!$T$11,'PAINEL E TARGET'!$S$11,
IF(CT1009&gt;='PAINEL E TARGET'!$T$12,'PAINEL E TARGET'!$S$12,
IF(CT1009&gt;='PAINEL E TARGET'!$T$13,'PAINEL E TARGET'!$S$13,
IF(CT1009&gt;='PAINEL E TARGET'!$T$14,'PAINEL E TARGET'!$S$14,
IF(CT1009&gt;='PAINEL E TARGET'!$T$15,'PAINEL E TARGET'!$S$15,
IF(CT1009&gt;='PAINEL E TARGET'!$T$16,'PAINEL E TARGET'!$S$16,
IF(CT1009&gt;='PAINEL E TARGET'!$T$17,'PAINEL E TARGET'!$S$17,
IF(CT1009&gt;='PAINEL E TARGET'!$T$18,'PAINEL E TARGET'!$S$18,'PAINEL E TARGET'!$S$19))))))))</f>
        <v>Não elegível</v>
      </c>
      <c r="CV1009" s="17">
        <f>IFERROR(VLOOKUP($BW1009,'PAINEL E TARGET'!$G$1:$Q$99,6,0),0)</f>
        <v>0</v>
      </c>
      <c r="CW1009" s="17">
        <f>VLOOKUP(CU1009,'PAINEL E TARGET'!$S$10:$U$19,3,0)</f>
        <v>0</v>
      </c>
      <c r="CX1009" s="16">
        <f t="shared" si="570"/>
        <v>0</v>
      </c>
      <c r="CY1009" s="17">
        <f t="shared" si="556"/>
        <v>0</v>
      </c>
      <c r="CZ1009" s="33" t="str">
        <f>IF(CY1009&gt;='PAINEL E TARGET'!$T$11,'PAINEL E TARGET'!$S$11,
IF(CY1009&gt;='PAINEL E TARGET'!$T$12,'PAINEL E TARGET'!$S$12,
IF(CY1009&gt;='PAINEL E TARGET'!$T$13,'PAINEL E TARGET'!$S$13,
IF(CY1009&gt;='PAINEL E TARGET'!$T$14,'PAINEL E TARGET'!$S$14,
IF(CY1009&gt;='PAINEL E TARGET'!$T$15,'PAINEL E TARGET'!$S$15,
IF(CY1009&gt;='PAINEL E TARGET'!$T$16,'PAINEL E TARGET'!$S$16,
IF(CY1009&gt;='PAINEL E TARGET'!$T$17,'PAINEL E TARGET'!$S$17,
IF(CY1009&gt;='PAINEL E TARGET'!$T$18,'PAINEL E TARGET'!$S$18,'PAINEL E TARGET'!$S$19))))))))</f>
        <v>Não elegível</v>
      </c>
      <c r="DA1009" s="17">
        <f>IFERROR(VLOOKUP($BW1009,'PAINEL E TARGET'!$G$1:$Q$99,7,0),0)</f>
        <v>0</v>
      </c>
      <c r="DB1009" s="17">
        <f>VLOOKUP(CZ1009,'PAINEL E TARGET'!$S$10:$U$19,3,0)</f>
        <v>0</v>
      </c>
      <c r="DC1009" s="16">
        <f t="shared" si="571"/>
        <v>0</v>
      </c>
      <c r="DD1009" s="17">
        <f t="shared" si="557"/>
        <v>0</v>
      </c>
      <c r="DE1009" s="33" t="str">
        <f>IF(DD1009&gt;='PAINEL E TARGET'!$T$11,'PAINEL E TARGET'!$S$11,
IF(DD1009&gt;='PAINEL E TARGET'!$T$12,'PAINEL E TARGET'!$S$12,
IF(DD1009&gt;='PAINEL E TARGET'!$T$13,'PAINEL E TARGET'!$S$13,
IF(DD1009&gt;='PAINEL E TARGET'!$T$14,'PAINEL E TARGET'!$S$14,
IF(DD1009&gt;='PAINEL E TARGET'!$T$15,'PAINEL E TARGET'!$S$15,
IF(DD1009&gt;='PAINEL E TARGET'!$T$16,'PAINEL E TARGET'!$S$16,
IF(DD1009&gt;='PAINEL E TARGET'!$T$17,'PAINEL E TARGET'!$S$17,
IF(DD1009&gt;='PAINEL E TARGET'!$T$18,'PAINEL E TARGET'!$S$18,'PAINEL E TARGET'!$S$19))))))))</f>
        <v>Não elegível</v>
      </c>
      <c r="DF1009" s="17">
        <f>IFERROR(VLOOKUP($BW1009,'PAINEL E TARGET'!$G$1:$Q$99,8,0),0)</f>
        <v>0</v>
      </c>
      <c r="DG1009" s="17">
        <f>VLOOKUP(DE1009,'PAINEL E TARGET'!$S$10:$U$19,3,0)</f>
        <v>0</v>
      </c>
      <c r="DH1009" s="16">
        <f t="shared" si="572"/>
        <v>0</v>
      </c>
      <c r="DI1009" s="17">
        <f t="shared" si="558"/>
        <v>0.5</v>
      </c>
      <c r="DJ1009" s="33" t="str">
        <f>IF(DI1009&gt;='PAINEL E TARGET'!$T$11,'PAINEL E TARGET'!$S$11,
IF(DI1009&gt;='PAINEL E TARGET'!$T$12,'PAINEL E TARGET'!$S$12,
IF(DI1009&gt;='PAINEL E TARGET'!$T$13,'PAINEL E TARGET'!$S$13,
IF(DI1009&gt;='PAINEL E TARGET'!$T$14,'PAINEL E TARGET'!$S$14,
IF(DI1009&gt;='PAINEL E TARGET'!$T$15,'PAINEL E TARGET'!$S$15,
IF(DI1009&gt;='PAINEL E TARGET'!$T$16,'PAINEL E TARGET'!$S$16,
IF(DI1009&gt;='PAINEL E TARGET'!$T$17,'PAINEL E TARGET'!$S$17,
IF(DI1009&gt;='PAINEL E TARGET'!$T$18,'PAINEL E TARGET'!$S$18,'PAINEL E TARGET'!$S$19))))))))</f>
        <v>Não elegível</v>
      </c>
      <c r="DK1009" s="17">
        <f>IFERROR(VLOOKUP($BW1009,'PAINEL E TARGET'!$G$1:$Q$99,9,0),0)</f>
        <v>0.15</v>
      </c>
      <c r="DL1009" s="17">
        <f>VLOOKUP(DJ1009,'PAINEL E TARGET'!$S$10:$U$19,3,0)</f>
        <v>0</v>
      </c>
      <c r="DM1009" s="16">
        <f t="shared" si="573"/>
        <v>0</v>
      </c>
      <c r="DN1009" s="17">
        <f t="shared" si="559"/>
        <v>0.85199999999999998</v>
      </c>
      <c r="DO1009" s="33" t="str">
        <f>IF(DN1009&gt;='PAINEL E TARGET'!$T$11,'PAINEL E TARGET'!$S$11,
IF(DN1009&gt;='PAINEL E TARGET'!$T$12,'PAINEL E TARGET'!$S$12,
IF(DN1009&gt;='PAINEL E TARGET'!$T$13,'PAINEL E TARGET'!$S$13,
IF(DN1009&gt;='PAINEL E TARGET'!$T$14,'PAINEL E TARGET'!$S$14,
IF(DN1009&gt;='PAINEL E TARGET'!$T$15,'PAINEL E TARGET'!$S$15,
IF(DN1009&gt;='PAINEL E TARGET'!$T$16,'PAINEL E TARGET'!$S$16,
IF(DN1009&gt;='PAINEL E TARGET'!$T$17,'PAINEL E TARGET'!$S$17,
IF(DN1009&gt;='PAINEL E TARGET'!$T$18,'PAINEL E TARGET'!$S$18,'PAINEL E TARGET'!$S$19))))))))</f>
        <v>Não elegível</v>
      </c>
      <c r="DP1009" s="17">
        <f>IFERROR(VLOOKUP($BW1009,'PAINEL E TARGET'!$G$1:$Q$99,10,0),0)</f>
        <v>0</v>
      </c>
      <c r="DQ1009" s="17">
        <f>VLOOKUP(DO1009,'PAINEL E TARGET'!$S$10:$U$19,3,0)</f>
        <v>0</v>
      </c>
      <c r="DR1009" s="16">
        <f t="shared" si="574"/>
        <v>0</v>
      </c>
      <c r="DS1009" s="17">
        <f t="shared" si="560"/>
        <v>0</v>
      </c>
      <c r="DT1009" s="16">
        <f>IF(DS1009&gt;=1,VLOOKUP(BO1009,'PAINEL E TARGET'!$S$1:$W$8,5,0),0)</f>
        <v>0</v>
      </c>
      <c r="DU1009" s="16">
        <f t="shared" si="575"/>
        <v>0</v>
      </c>
    </row>
    <row r="1010" spans="2:125" x14ac:dyDescent="0.2">
      <c r="B1010" s="44">
        <v>43541</v>
      </c>
      <c r="C1010" s="65">
        <v>2111</v>
      </c>
      <c r="D1010" s="66" t="s">
        <v>1061</v>
      </c>
      <c r="E1010" s="65">
        <v>313</v>
      </c>
      <c r="F1010" s="65" t="s">
        <v>943</v>
      </c>
      <c r="G1010" s="67">
        <v>785353.46116474667</v>
      </c>
      <c r="H1010" s="67">
        <v>445696.04143753601</v>
      </c>
      <c r="I1010" s="67">
        <v>309973.76999999996</v>
      </c>
      <c r="J1010" s="68">
        <v>0.69548243910854335</v>
      </c>
      <c r="K1010" s="67">
        <v>40436.939200000008</v>
      </c>
      <c r="L1010" s="67">
        <v>405259.10223753587</v>
      </c>
      <c r="M1010" s="67">
        <v>32729.599999999999</v>
      </c>
      <c r="N1010" s="67">
        <v>272060.67000000004</v>
      </c>
      <c r="O1010" s="67">
        <v>785353.46116474667</v>
      </c>
      <c r="P1010" s="67" t="s">
        <v>1082</v>
      </c>
      <c r="Q1010" s="67" t="s">
        <v>1082</v>
      </c>
      <c r="R1010" s="67">
        <v>0</v>
      </c>
      <c r="S1010" s="67">
        <v>1059</v>
      </c>
      <c r="T1010" s="68">
        <v>9.0967489568071894E-2</v>
      </c>
      <c r="U1010" s="68">
        <v>7.2808623451135757E-2</v>
      </c>
      <c r="V1010" s="68">
        <v>0.80038070520405347</v>
      </c>
      <c r="W1010" s="67">
        <v>40543.85</v>
      </c>
      <c r="X1010" s="67">
        <v>22191.360000000001</v>
      </c>
      <c r="Y1010" s="68">
        <v>0.54734219863185174</v>
      </c>
      <c r="Z1010" s="68">
        <v>0.15027815769682343</v>
      </c>
      <c r="AA1010" s="68">
        <v>0.2258264018729994</v>
      </c>
      <c r="AB1010" s="68">
        <v>1.5027227198818189</v>
      </c>
      <c r="AC1010" s="67">
        <v>66978.37999999999</v>
      </c>
      <c r="AD1010" s="67">
        <v>68829.69</v>
      </c>
      <c r="AE1010" s="68">
        <v>1.0276404117268887</v>
      </c>
      <c r="AF1010" s="43">
        <v>80</v>
      </c>
      <c r="AG1010" s="43">
        <v>0</v>
      </c>
      <c r="AH1010" s="43">
        <v>4</v>
      </c>
      <c r="AI1010" s="43">
        <v>0</v>
      </c>
      <c r="AJ1010" s="67">
        <v>21146.450000000004</v>
      </c>
      <c r="AK1010" s="67">
        <v>7838.4</v>
      </c>
      <c r="AL1010" s="68">
        <v>0.37067214591574466</v>
      </c>
      <c r="AM1010" s="67">
        <v>4527.9400000000005</v>
      </c>
      <c r="AN1010" s="67">
        <v>2395.5</v>
      </c>
      <c r="AO1010" s="68">
        <v>0.52904852979500605</v>
      </c>
      <c r="AP1010" s="67">
        <v>5136.01</v>
      </c>
      <c r="AQ1010" s="67">
        <v>1427.9</v>
      </c>
      <c r="AR1010" s="68">
        <v>0.27801737146150418</v>
      </c>
      <c r="AS1010" s="67">
        <v>9733.4500000000007</v>
      </c>
      <c r="AT1010" s="67">
        <v>10529.559999999998</v>
      </c>
      <c r="AU1010" s="68">
        <v>1.0817911429143825</v>
      </c>
      <c r="AV1010" s="43">
        <v>283.77000000000004</v>
      </c>
      <c r="AW1010" s="43">
        <v>99.98</v>
      </c>
      <c r="AX1010" s="69">
        <v>0.35232758924481089</v>
      </c>
      <c r="AY1010" s="43">
        <v>40436.939200000008</v>
      </c>
      <c r="AZ1010" s="43">
        <v>32729.599999999999</v>
      </c>
      <c r="BA1010" s="43">
        <v>36520.415819955648</v>
      </c>
      <c r="BB1010" s="43">
        <v>22003.219999999998</v>
      </c>
      <c r="BC1010" s="43">
        <v>74662</v>
      </c>
      <c r="BD1010" s="43">
        <v>64243.083658237279</v>
      </c>
      <c r="BE1010" s="43">
        <v>71784.56</v>
      </c>
      <c r="BF1010" s="43">
        <v>118588.06999999998</v>
      </c>
      <c r="BG1010" s="43">
        <v>499.89000000000004</v>
      </c>
      <c r="BH1010" s="43">
        <v>10</v>
      </c>
      <c r="BI1010" s="44">
        <v>43173</v>
      </c>
      <c r="BJ1010" s="44">
        <v>43541</v>
      </c>
      <c r="BK1010" s="44">
        <v>43172</v>
      </c>
      <c r="BL1010" s="43">
        <f t="shared" si="561"/>
        <v>311032.76999999996</v>
      </c>
      <c r="BM1010" s="43">
        <f t="shared" si="562"/>
        <v>305849.27</v>
      </c>
      <c r="BN1010" s="32"/>
      <c r="BO1010" s="16" t="str">
        <f>IFERROR(VLOOKUP($C1010,'PORTE LOJA'!A:B,2,0),"PORTE 1")</f>
        <v>PORTE 2</v>
      </c>
      <c r="BP1010" s="16">
        <f>VLOOKUP(BO1010,'PAINEL E TARGET'!$S$1:$W$8,3,0)</f>
        <v>1875</v>
      </c>
      <c r="BQ1010" s="16">
        <f t="shared" si="540"/>
        <v>1</v>
      </c>
      <c r="BR1010" s="16">
        <f t="shared" si="541"/>
        <v>1</v>
      </c>
      <c r="BS1010" s="16">
        <f t="shared" si="542"/>
        <v>1</v>
      </c>
      <c r="BT1010" s="16">
        <f t="shared" si="543"/>
        <v>1</v>
      </c>
      <c r="BU1010" s="16">
        <f t="shared" si="544"/>
        <v>1</v>
      </c>
      <c r="BV1010" s="16">
        <f t="shared" si="545"/>
        <v>1</v>
      </c>
      <c r="BW1010" s="17" t="str">
        <f t="shared" si="563"/>
        <v>111111</v>
      </c>
      <c r="BX1010" s="32"/>
      <c r="BY1010" s="17">
        <f t="shared" si="546"/>
        <v>0.69799999999999995</v>
      </c>
      <c r="BZ1010" s="17">
        <f t="shared" si="547"/>
        <v>0.68600000000000005</v>
      </c>
      <c r="CA1010" s="17" t="str">
        <f t="shared" si="564"/>
        <v>Com Retira</v>
      </c>
      <c r="CB1010" s="17">
        <f t="shared" si="565"/>
        <v>0.69799999999999995</v>
      </c>
      <c r="CC1010" s="33" t="str">
        <f>IF(CB1010&gt;='PAINEL E TARGET'!$T$11,'PAINEL E TARGET'!$S$11,
IF(CB1010&gt;='PAINEL E TARGET'!$T$12,'PAINEL E TARGET'!$S$12,
IF(CB1010&gt;='PAINEL E TARGET'!$T$13,'PAINEL E TARGET'!$S$13,
IF(CB1010&gt;='PAINEL E TARGET'!$T$14,'PAINEL E TARGET'!$S$14,
IF(CB1010&gt;='PAINEL E TARGET'!$T$15,'PAINEL E TARGET'!$S$15,
IF(CB1010&gt;='PAINEL E TARGET'!$T$16,'PAINEL E TARGET'!$S$16,
IF(CB1010&gt;='PAINEL E TARGET'!$T$17,'PAINEL E TARGET'!$S$17,
IF(CB1010&gt;='PAINEL E TARGET'!$T$18,'PAINEL E TARGET'!$S$18,'PAINEL E TARGET'!$S$19))))))))</f>
        <v>Não elegível</v>
      </c>
      <c r="CD1010" s="17">
        <f>IFERROR(VLOOKUP($BW1010,'PAINEL E TARGET'!$G$1:$Q$99,4,0),0)</f>
        <v>0.25</v>
      </c>
      <c r="CE1010" s="17">
        <f>VLOOKUP(CC1010,'PAINEL E TARGET'!$S$10:$U$19,3,0)</f>
        <v>0</v>
      </c>
      <c r="CF1010" s="16">
        <f t="shared" si="566"/>
        <v>0</v>
      </c>
      <c r="CG1010" s="17">
        <f t="shared" si="548"/>
        <v>0.371</v>
      </c>
      <c r="CH1010" s="17">
        <f t="shared" si="549"/>
        <v>0.52900000000000003</v>
      </c>
      <c r="CI1010" s="17">
        <f t="shared" si="550"/>
        <v>0.27800000000000002</v>
      </c>
      <c r="CJ1010" s="17">
        <f t="shared" si="551"/>
        <v>1.0820000000000001</v>
      </c>
      <c r="CK1010" s="17">
        <f t="shared" si="552"/>
        <v>0.35199999999999998</v>
      </c>
      <c r="CL1010" s="17">
        <f t="shared" si="553"/>
        <v>0.54700000000000004</v>
      </c>
      <c r="CM1010" s="16">
        <f t="shared" si="554"/>
        <v>1</v>
      </c>
      <c r="CN1010" s="17" t="str">
        <f t="shared" si="567"/>
        <v>não ok</v>
      </c>
      <c r="CO1010" s="17">
        <f t="shared" si="568"/>
        <v>0</v>
      </c>
      <c r="CP1010" s="33" t="str">
        <f>IF(CO1010&gt;='PAINEL E TARGET'!$T$11,'PAINEL E TARGET'!$S$11,
IF(CO1010&gt;='PAINEL E TARGET'!$T$12,'PAINEL E TARGET'!$S$12,
IF(CO1010&gt;='PAINEL E TARGET'!$T$13,'PAINEL E TARGET'!$S$13,
IF(CO1010&gt;='PAINEL E TARGET'!$T$14,'PAINEL E TARGET'!$S$14,
IF(CO1010&gt;='PAINEL E TARGET'!$T$15,'PAINEL E TARGET'!$S$15,
IF(CO1010&gt;='PAINEL E TARGET'!$T$16,'PAINEL E TARGET'!$S$16,
IF(CO1010&gt;='PAINEL E TARGET'!$T$17,'PAINEL E TARGET'!$S$17,
IF(CO1010&gt;='PAINEL E TARGET'!$T$18,'PAINEL E TARGET'!$S$18,'PAINEL E TARGET'!$S$19))))))))</f>
        <v>Não elegível</v>
      </c>
      <c r="CQ1010" s="17">
        <f>IFERROR(VLOOKUP($BW1010,'PAINEL E TARGET'!$G$1:$Q$99,5,0),0)</f>
        <v>0.25</v>
      </c>
      <c r="CR1010" s="17">
        <f>VLOOKUP(CP1010,'PAINEL E TARGET'!$S$10:$U$19,3,0)</f>
        <v>0</v>
      </c>
      <c r="CS1010" s="16">
        <f t="shared" si="569"/>
        <v>0</v>
      </c>
      <c r="CT1010" s="17">
        <f t="shared" si="555"/>
        <v>1.028</v>
      </c>
      <c r="CU1010" s="33" t="str">
        <f>IF(CT1010&gt;='PAINEL E TARGET'!$T$11,'PAINEL E TARGET'!$S$11,
IF(CT1010&gt;='PAINEL E TARGET'!$T$12,'PAINEL E TARGET'!$S$12,
IF(CT1010&gt;='PAINEL E TARGET'!$T$13,'PAINEL E TARGET'!$S$13,
IF(CT1010&gt;='PAINEL E TARGET'!$T$14,'PAINEL E TARGET'!$S$14,
IF(CT1010&gt;='PAINEL E TARGET'!$T$15,'PAINEL E TARGET'!$S$15,
IF(CT1010&gt;='PAINEL E TARGET'!$T$16,'PAINEL E TARGET'!$S$16,
IF(CT1010&gt;='PAINEL E TARGET'!$T$17,'PAINEL E TARGET'!$S$17,
IF(CT1010&gt;='PAINEL E TARGET'!$T$18,'PAINEL E TARGET'!$S$18,'PAINEL E TARGET'!$S$19))))))))</f>
        <v>2. Fx de 100% a 104,9%</v>
      </c>
      <c r="CV1010" s="17">
        <f>IFERROR(VLOOKUP($BW1010,'PAINEL E TARGET'!$G$1:$Q$99,6,0),0)</f>
        <v>0.2</v>
      </c>
      <c r="CW1010" s="17">
        <f>VLOOKUP(CU1010,'PAINEL E TARGET'!$S$10:$U$19,3,0)</f>
        <v>1</v>
      </c>
      <c r="CX1010" s="16">
        <f t="shared" si="570"/>
        <v>375</v>
      </c>
      <c r="CY1010" s="17">
        <f t="shared" si="556"/>
        <v>0.80900000000000005</v>
      </c>
      <c r="CZ1010" s="33" t="str">
        <f>IF(CY1010&gt;='PAINEL E TARGET'!$T$11,'PAINEL E TARGET'!$S$11,
IF(CY1010&gt;='PAINEL E TARGET'!$T$12,'PAINEL E TARGET'!$S$12,
IF(CY1010&gt;='PAINEL E TARGET'!$T$13,'PAINEL E TARGET'!$S$13,
IF(CY1010&gt;='PAINEL E TARGET'!$T$14,'PAINEL E TARGET'!$S$14,
IF(CY1010&gt;='PAINEL E TARGET'!$T$15,'PAINEL E TARGET'!$S$15,
IF(CY1010&gt;='PAINEL E TARGET'!$T$16,'PAINEL E TARGET'!$S$16,
IF(CY1010&gt;='PAINEL E TARGET'!$T$17,'PAINEL E TARGET'!$S$17,
IF(CY1010&gt;='PAINEL E TARGET'!$T$18,'PAINEL E TARGET'!$S$18,'PAINEL E TARGET'!$S$19))))))))</f>
        <v>Não elegível</v>
      </c>
      <c r="DA1010" s="17">
        <f>IFERROR(VLOOKUP($BW1010,'PAINEL E TARGET'!$G$1:$Q$99,7,0),0)</f>
        <v>0.15</v>
      </c>
      <c r="DB1010" s="17">
        <f>VLOOKUP(CZ1010,'PAINEL E TARGET'!$S$10:$U$19,3,0)</f>
        <v>0</v>
      </c>
      <c r="DC1010" s="16">
        <f t="shared" si="571"/>
        <v>0</v>
      </c>
      <c r="DD1010" s="17">
        <f t="shared" si="557"/>
        <v>0.60199999999999998</v>
      </c>
      <c r="DE1010" s="33" t="str">
        <f>IF(DD1010&gt;='PAINEL E TARGET'!$T$11,'PAINEL E TARGET'!$S$11,
IF(DD1010&gt;='PAINEL E TARGET'!$T$12,'PAINEL E TARGET'!$S$12,
IF(DD1010&gt;='PAINEL E TARGET'!$T$13,'PAINEL E TARGET'!$S$13,
IF(DD1010&gt;='PAINEL E TARGET'!$T$14,'PAINEL E TARGET'!$S$14,
IF(DD1010&gt;='PAINEL E TARGET'!$T$15,'PAINEL E TARGET'!$S$15,
IF(DD1010&gt;='PAINEL E TARGET'!$T$16,'PAINEL E TARGET'!$S$16,
IF(DD1010&gt;='PAINEL E TARGET'!$T$17,'PAINEL E TARGET'!$S$17,
IF(DD1010&gt;='PAINEL E TARGET'!$T$18,'PAINEL E TARGET'!$S$18,'PAINEL E TARGET'!$S$19))))))))</f>
        <v>Não elegível</v>
      </c>
      <c r="DF1010" s="17">
        <f>IFERROR(VLOOKUP($BW1010,'PAINEL E TARGET'!$G$1:$Q$99,8,0),0)</f>
        <v>0.1</v>
      </c>
      <c r="DG1010" s="17">
        <f>VLOOKUP(DE1010,'PAINEL E TARGET'!$S$10:$U$19,3,0)</f>
        <v>0</v>
      </c>
      <c r="DH1010" s="16">
        <f t="shared" si="572"/>
        <v>0</v>
      </c>
      <c r="DI1010" s="17">
        <f t="shared" si="558"/>
        <v>0</v>
      </c>
      <c r="DJ1010" s="33" t="str">
        <f>IF(DI1010&gt;='PAINEL E TARGET'!$T$11,'PAINEL E TARGET'!$S$11,
IF(DI1010&gt;='PAINEL E TARGET'!$T$12,'PAINEL E TARGET'!$S$12,
IF(DI1010&gt;='PAINEL E TARGET'!$T$13,'PAINEL E TARGET'!$S$13,
IF(DI1010&gt;='PAINEL E TARGET'!$T$14,'PAINEL E TARGET'!$S$14,
IF(DI1010&gt;='PAINEL E TARGET'!$T$15,'PAINEL E TARGET'!$S$15,
IF(DI1010&gt;='PAINEL E TARGET'!$T$16,'PAINEL E TARGET'!$S$16,
IF(DI1010&gt;='PAINEL E TARGET'!$T$17,'PAINEL E TARGET'!$S$17,
IF(DI1010&gt;='PAINEL E TARGET'!$T$18,'PAINEL E TARGET'!$S$18,'PAINEL E TARGET'!$S$19))))))))</f>
        <v>Não elegível</v>
      </c>
      <c r="DK1010" s="17">
        <f>IFERROR(VLOOKUP($BW1010,'PAINEL E TARGET'!$G$1:$Q$99,9,0),0)</f>
        <v>0.05</v>
      </c>
      <c r="DL1010" s="17">
        <f>VLOOKUP(DJ1010,'PAINEL E TARGET'!$S$10:$U$19,3,0)</f>
        <v>0</v>
      </c>
      <c r="DM1010" s="16">
        <f t="shared" si="573"/>
        <v>0</v>
      </c>
      <c r="DN1010" s="17">
        <f t="shared" si="559"/>
        <v>0.35199999999999998</v>
      </c>
      <c r="DO1010" s="33" t="str">
        <f>IF(DN1010&gt;='PAINEL E TARGET'!$T$11,'PAINEL E TARGET'!$S$11,
IF(DN1010&gt;='PAINEL E TARGET'!$T$12,'PAINEL E TARGET'!$S$12,
IF(DN1010&gt;='PAINEL E TARGET'!$T$13,'PAINEL E TARGET'!$S$13,
IF(DN1010&gt;='PAINEL E TARGET'!$T$14,'PAINEL E TARGET'!$S$14,
IF(DN1010&gt;='PAINEL E TARGET'!$T$15,'PAINEL E TARGET'!$S$15,
IF(DN1010&gt;='PAINEL E TARGET'!$T$16,'PAINEL E TARGET'!$S$16,
IF(DN1010&gt;='PAINEL E TARGET'!$T$17,'PAINEL E TARGET'!$S$17,
IF(DN1010&gt;='PAINEL E TARGET'!$T$18,'PAINEL E TARGET'!$S$18,'PAINEL E TARGET'!$S$19))))))))</f>
        <v>Não elegível</v>
      </c>
      <c r="DP1010" s="17">
        <f>IFERROR(VLOOKUP($BW1010,'PAINEL E TARGET'!$G$1:$Q$99,10,0),0)</f>
        <v>0</v>
      </c>
      <c r="DQ1010" s="17">
        <f>VLOOKUP(DO1010,'PAINEL E TARGET'!$S$10:$U$19,3,0)</f>
        <v>0</v>
      </c>
      <c r="DR1010" s="16">
        <f t="shared" si="574"/>
        <v>0</v>
      </c>
      <c r="DS1010" s="17">
        <f t="shared" si="560"/>
        <v>0</v>
      </c>
      <c r="DT1010" s="16">
        <f>IF(DS1010&gt;=1,VLOOKUP(BO1010,'PAINEL E TARGET'!$S$1:$W$8,5,0),0)</f>
        <v>0</v>
      </c>
      <c r="DU1010" s="16">
        <f t="shared" si="575"/>
        <v>375</v>
      </c>
    </row>
    <row r="1011" spans="2:125" x14ac:dyDescent="0.2">
      <c r="B1011" s="44">
        <v>43541</v>
      </c>
      <c r="C1011" s="65">
        <v>2112</v>
      </c>
      <c r="D1011" s="66" t="s">
        <v>1062</v>
      </c>
      <c r="E1011" s="65">
        <v>417</v>
      </c>
      <c r="F1011" s="65" t="s">
        <v>1020</v>
      </c>
      <c r="G1011" s="67">
        <v>944226.51487450337</v>
      </c>
      <c r="H1011" s="67">
        <v>488762.57705680514</v>
      </c>
      <c r="I1011" s="67">
        <v>736392.99999999988</v>
      </c>
      <c r="J1011" s="68">
        <v>1.5066476742846344</v>
      </c>
      <c r="K1011" s="67">
        <v>58867.365864374689</v>
      </c>
      <c r="L1011" s="67">
        <v>429895.21119243035</v>
      </c>
      <c r="M1011" s="67">
        <v>77702.02</v>
      </c>
      <c r="N1011" s="67">
        <v>658321.17999999993</v>
      </c>
      <c r="O1011" s="67">
        <v>944226.51487450337</v>
      </c>
      <c r="P1011" s="67" t="s">
        <v>1082</v>
      </c>
      <c r="Q1011" s="67" t="s">
        <v>1082</v>
      </c>
      <c r="R1011" s="67">
        <v>0</v>
      </c>
      <c r="S1011" s="67">
        <v>0</v>
      </c>
      <c r="T1011" s="68">
        <v>9.43855609359356E-2</v>
      </c>
      <c r="U1011" s="68">
        <v>0.20134062350208523</v>
      </c>
      <c r="V1011" s="68">
        <v>2.1331718697814979</v>
      </c>
      <c r="W1011" s="67">
        <v>46132.13</v>
      </c>
      <c r="X1011" s="67">
        <v>148191.36999999997</v>
      </c>
      <c r="Y1011" s="68">
        <v>3.2123244688680095</v>
      </c>
      <c r="Z1011" s="68">
        <v>6.7457087648852651E-2</v>
      </c>
      <c r="AA1011" s="68">
        <v>0.10296578966532577</v>
      </c>
      <c r="AB1011" s="68">
        <v>1.5263894907724656</v>
      </c>
      <c r="AC1011" s="67">
        <v>32970.5</v>
      </c>
      <c r="AD1011" s="67">
        <v>75785.209999999992</v>
      </c>
      <c r="AE1011" s="68">
        <v>2.2985763030587947</v>
      </c>
      <c r="AF1011" s="43">
        <v>80</v>
      </c>
      <c r="AG1011" s="43">
        <v>0</v>
      </c>
      <c r="AH1011" s="43">
        <v>53</v>
      </c>
      <c r="AI1011" s="43">
        <v>205</v>
      </c>
      <c r="AJ1011" s="67">
        <v>27357.659999999996</v>
      </c>
      <c r="AK1011" s="67">
        <v>47170</v>
      </c>
      <c r="AL1011" s="68">
        <v>1.7241971718341411</v>
      </c>
      <c r="AM1011" s="67">
        <v>4425.79</v>
      </c>
      <c r="AN1011" s="67">
        <v>8475.4000000000015</v>
      </c>
      <c r="AO1011" s="68">
        <v>1.9150027452725957</v>
      </c>
      <c r="AP1011" s="67">
        <v>3889.36</v>
      </c>
      <c r="AQ1011" s="67">
        <v>28497.549999999996</v>
      </c>
      <c r="AR1011" s="68">
        <v>7.3270538083386452</v>
      </c>
      <c r="AS1011" s="67">
        <v>10459.32</v>
      </c>
      <c r="AT1011" s="67">
        <v>64048.42</v>
      </c>
      <c r="AU1011" s="68">
        <v>6.1235739990745097</v>
      </c>
      <c r="AV1011" s="43">
        <v>259.89000000000004</v>
      </c>
      <c r="AW1011" s="43">
        <v>244.95000000000002</v>
      </c>
      <c r="AX1011" s="69">
        <v>0.94251414059794514</v>
      </c>
      <c r="AY1011" s="43">
        <v>58867.365864374689</v>
      </c>
      <c r="AZ1011" s="43">
        <v>77702.02</v>
      </c>
      <c r="BA1011" s="43">
        <v>17042.250709931111</v>
      </c>
      <c r="BB1011" s="43">
        <v>29076.58</v>
      </c>
      <c r="BC1011" s="43">
        <v>117806</v>
      </c>
      <c r="BD1011" s="43">
        <v>32871.464241411297</v>
      </c>
      <c r="BE1011" s="43">
        <v>89787.219999999987</v>
      </c>
      <c r="BF1011" s="43">
        <v>64170.749999999993</v>
      </c>
      <c r="BG1011" s="43">
        <v>499.88</v>
      </c>
      <c r="BH1011" s="43">
        <v>30</v>
      </c>
      <c r="BI1011" s="44">
        <v>43173</v>
      </c>
      <c r="BJ1011" s="44">
        <v>43541</v>
      </c>
      <c r="BK1011" s="44">
        <v>43172</v>
      </c>
      <c r="BL1011" s="43">
        <f t="shared" si="561"/>
        <v>736392.99999999988</v>
      </c>
      <c r="BM1011" s="43">
        <f t="shared" si="562"/>
        <v>736023.2</v>
      </c>
      <c r="BN1011" s="32"/>
      <c r="BO1011" s="16" t="str">
        <f>IFERROR(VLOOKUP($C1011,'PORTE LOJA'!A:B,2,0),"PORTE 1")</f>
        <v>PORTE 2</v>
      </c>
      <c r="BP1011" s="16">
        <f>VLOOKUP(BO1011,'PAINEL E TARGET'!$S$1:$W$8,3,0)</f>
        <v>1875</v>
      </c>
      <c r="BQ1011" s="16">
        <f t="shared" si="540"/>
        <v>1</v>
      </c>
      <c r="BR1011" s="16">
        <f t="shared" si="541"/>
        <v>1</v>
      </c>
      <c r="BS1011" s="16">
        <f t="shared" si="542"/>
        <v>1</v>
      </c>
      <c r="BT1011" s="16">
        <f t="shared" si="543"/>
        <v>1</v>
      </c>
      <c r="BU1011" s="16">
        <f t="shared" si="544"/>
        <v>1</v>
      </c>
      <c r="BV1011" s="16">
        <f t="shared" si="545"/>
        <v>1</v>
      </c>
      <c r="BW1011" s="17" t="str">
        <f t="shared" si="563"/>
        <v>111111</v>
      </c>
      <c r="BX1011" s="32"/>
      <c r="BY1011" s="17">
        <f t="shared" si="546"/>
        <v>1.5069999999999999</v>
      </c>
      <c r="BZ1011" s="17">
        <f t="shared" si="547"/>
        <v>1.506</v>
      </c>
      <c r="CA1011" s="17" t="str">
        <f t="shared" si="564"/>
        <v>Com Retira</v>
      </c>
      <c r="CB1011" s="17">
        <f t="shared" si="565"/>
        <v>1.5069999999999999</v>
      </c>
      <c r="CC1011" s="33" t="str">
        <f>IF(CB1011&gt;='PAINEL E TARGET'!$T$11,'PAINEL E TARGET'!$S$11,
IF(CB1011&gt;='PAINEL E TARGET'!$T$12,'PAINEL E TARGET'!$S$12,
IF(CB1011&gt;='PAINEL E TARGET'!$T$13,'PAINEL E TARGET'!$S$13,
IF(CB1011&gt;='PAINEL E TARGET'!$T$14,'PAINEL E TARGET'!$S$14,
IF(CB1011&gt;='PAINEL E TARGET'!$T$15,'PAINEL E TARGET'!$S$15,
IF(CB1011&gt;='PAINEL E TARGET'!$T$16,'PAINEL E TARGET'!$S$16,
IF(CB1011&gt;='PAINEL E TARGET'!$T$17,'PAINEL E TARGET'!$S$17,
IF(CB1011&gt;='PAINEL E TARGET'!$T$18,'PAINEL E TARGET'!$S$18,'PAINEL E TARGET'!$S$19))))))))</f>
        <v>8. Fx de 130% ou mais</v>
      </c>
      <c r="CD1011" s="17">
        <f>IFERROR(VLOOKUP($BW1011,'PAINEL E TARGET'!$G$1:$Q$99,4,0),0)</f>
        <v>0.25</v>
      </c>
      <c r="CE1011" s="17">
        <f>VLOOKUP(CC1011,'PAINEL E TARGET'!$S$10:$U$19,3,0)</f>
        <v>1.6</v>
      </c>
      <c r="CF1011" s="16">
        <f t="shared" si="566"/>
        <v>750</v>
      </c>
      <c r="CG1011" s="17">
        <f t="shared" si="548"/>
        <v>1.724</v>
      </c>
      <c r="CH1011" s="17">
        <f t="shared" si="549"/>
        <v>1.915</v>
      </c>
      <c r="CI1011" s="17">
        <f t="shared" si="550"/>
        <v>7.327</v>
      </c>
      <c r="CJ1011" s="17">
        <f t="shared" si="551"/>
        <v>6.1239999999999997</v>
      </c>
      <c r="CK1011" s="17">
        <f t="shared" si="552"/>
        <v>0.94299999999999995</v>
      </c>
      <c r="CL1011" s="17">
        <f t="shared" si="553"/>
        <v>3.2120000000000002</v>
      </c>
      <c r="CM1011" s="16">
        <f t="shared" si="554"/>
        <v>5</v>
      </c>
      <c r="CN1011" s="17" t="str">
        <f t="shared" si="567"/>
        <v>ok</v>
      </c>
      <c r="CO1011" s="17">
        <f t="shared" si="568"/>
        <v>3.2120000000000002</v>
      </c>
      <c r="CP1011" s="33" t="str">
        <f>IF(CO1011&gt;='PAINEL E TARGET'!$T$11,'PAINEL E TARGET'!$S$11,
IF(CO1011&gt;='PAINEL E TARGET'!$T$12,'PAINEL E TARGET'!$S$12,
IF(CO1011&gt;='PAINEL E TARGET'!$T$13,'PAINEL E TARGET'!$S$13,
IF(CO1011&gt;='PAINEL E TARGET'!$T$14,'PAINEL E TARGET'!$S$14,
IF(CO1011&gt;='PAINEL E TARGET'!$T$15,'PAINEL E TARGET'!$S$15,
IF(CO1011&gt;='PAINEL E TARGET'!$T$16,'PAINEL E TARGET'!$S$16,
IF(CO1011&gt;='PAINEL E TARGET'!$T$17,'PAINEL E TARGET'!$S$17,
IF(CO1011&gt;='PAINEL E TARGET'!$T$18,'PAINEL E TARGET'!$S$18,'PAINEL E TARGET'!$S$19))))))))</f>
        <v>8. Fx de 130% ou mais</v>
      </c>
      <c r="CQ1011" s="17">
        <f>IFERROR(VLOOKUP($BW1011,'PAINEL E TARGET'!$G$1:$Q$99,5,0),0)</f>
        <v>0.25</v>
      </c>
      <c r="CR1011" s="17">
        <f>VLOOKUP(CP1011,'PAINEL E TARGET'!$S$10:$U$19,3,0)</f>
        <v>1.6</v>
      </c>
      <c r="CS1011" s="16">
        <f t="shared" si="569"/>
        <v>750</v>
      </c>
      <c r="CT1011" s="17">
        <f t="shared" si="555"/>
        <v>2.2989999999999999</v>
      </c>
      <c r="CU1011" s="33" t="str">
        <f>IF(CT1011&gt;='PAINEL E TARGET'!$T$11,'PAINEL E TARGET'!$S$11,
IF(CT1011&gt;='PAINEL E TARGET'!$T$12,'PAINEL E TARGET'!$S$12,
IF(CT1011&gt;='PAINEL E TARGET'!$T$13,'PAINEL E TARGET'!$S$13,
IF(CT1011&gt;='PAINEL E TARGET'!$T$14,'PAINEL E TARGET'!$S$14,
IF(CT1011&gt;='PAINEL E TARGET'!$T$15,'PAINEL E TARGET'!$S$15,
IF(CT1011&gt;='PAINEL E TARGET'!$T$16,'PAINEL E TARGET'!$S$16,
IF(CT1011&gt;='PAINEL E TARGET'!$T$17,'PAINEL E TARGET'!$S$17,
IF(CT1011&gt;='PAINEL E TARGET'!$T$18,'PAINEL E TARGET'!$S$18,'PAINEL E TARGET'!$S$19))))))))</f>
        <v>8. Fx de 130% ou mais</v>
      </c>
      <c r="CV1011" s="17">
        <f>IFERROR(VLOOKUP($BW1011,'PAINEL E TARGET'!$G$1:$Q$99,6,0),0)</f>
        <v>0.2</v>
      </c>
      <c r="CW1011" s="17">
        <f>VLOOKUP(CU1011,'PAINEL E TARGET'!$S$10:$U$19,3,0)</f>
        <v>1.6</v>
      </c>
      <c r="CX1011" s="16">
        <f t="shared" si="570"/>
        <v>600.00000000000011</v>
      </c>
      <c r="CY1011" s="17">
        <f t="shared" si="556"/>
        <v>1.32</v>
      </c>
      <c r="CZ1011" s="33" t="str">
        <f>IF(CY1011&gt;='PAINEL E TARGET'!$T$11,'PAINEL E TARGET'!$S$11,
IF(CY1011&gt;='PAINEL E TARGET'!$T$12,'PAINEL E TARGET'!$S$12,
IF(CY1011&gt;='PAINEL E TARGET'!$T$13,'PAINEL E TARGET'!$S$13,
IF(CY1011&gt;='PAINEL E TARGET'!$T$14,'PAINEL E TARGET'!$S$14,
IF(CY1011&gt;='PAINEL E TARGET'!$T$15,'PAINEL E TARGET'!$S$15,
IF(CY1011&gt;='PAINEL E TARGET'!$T$16,'PAINEL E TARGET'!$S$16,
IF(CY1011&gt;='PAINEL E TARGET'!$T$17,'PAINEL E TARGET'!$S$17,
IF(CY1011&gt;='PAINEL E TARGET'!$T$18,'PAINEL E TARGET'!$S$18,'PAINEL E TARGET'!$S$19))))))))</f>
        <v>8. Fx de 130% ou mais</v>
      </c>
      <c r="DA1011" s="17">
        <f>IFERROR(VLOOKUP($BW1011,'PAINEL E TARGET'!$G$1:$Q$99,7,0),0)</f>
        <v>0.15</v>
      </c>
      <c r="DB1011" s="17">
        <f>VLOOKUP(CZ1011,'PAINEL E TARGET'!$S$10:$U$19,3,0)</f>
        <v>1.6</v>
      </c>
      <c r="DC1011" s="16">
        <f t="shared" si="571"/>
        <v>450</v>
      </c>
      <c r="DD1011" s="17">
        <f t="shared" si="557"/>
        <v>1.706</v>
      </c>
      <c r="DE1011" s="33" t="str">
        <f>IF(DD1011&gt;='PAINEL E TARGET'!$T$11,'PAINEL E TARGET'!$S$11,
IF(DD1011&gt;='PAINEL E TARGET'!$T$12,'PAINEL E TARGET'!$S$12,
IF(DD1011&gt;='PAINEL E TARGET'!$T$13,'PAINEL E TARGET'!$S$13,
IF(DD1011&gt;='PAINEL E TARGET'!$T$14,'PAINEL E TARGET'!$S$14,
IF(DD1011&gt;='PAINEL E TARGET'!$T$15,'PAINEL E TARGET'!$S$15,
IF(DD1011&gt;='PAINEL E TARGET'!$T$16,'PAINEL E TARGET'!$S$16,
IF(DD1011&gt;='PAINEL E TARGET'!$T$17,'PAINEL E TARGET'!$S$17,
IF(DD1011&gt;='PAINEL E TARGET'!$T$18,'PAINEL E TARGET'!$S$18,'PAINEL E TARGET'!$S$19))))))))</f>
        <v>8. Fx de 130% ou mais</v>
      </c>
      <c r="DF1011" s="17">
        <f>IFERROR(VLOOKUP($BW1011,'PAINEL E TARGET'!$G$1:$Q$99,8,0),0)</f>
        <v>0.1</v>
      </c>
      <c r="DG1011" s="17">
        <f>VLOOKUP(DE1011,'PAINEL E TARGET'!$S$10:$U$19,3,0)</f>
        <v>1.6</v>
      </c>
      <c r="DH1011" s="16">
        <f t="shared" si="572"/>
        <v>300.00000000000006</v>
      </c>
      <c r="DI1011" s="17">
        <f t="shared" si="558"/>
        <v>3.8679999999999999</v>
      </c>
      <c r="DJ1011" s="33" t="str">
        <f>IF(DI1011&gt;='PAINEL E TARGET'!$T$11,'PAINEL E TARGET'!$S$11,
IF(DI1011&gt;='PAINEL E TARGET'!$T$12,'PAINEL E TARGET'!$S$12,
IF(DI1011&gt;='PAINEL E TARGET'!$T$13,'PAINEL E TARGET'!$S$13,
IF(DI1011&gt;='PAINEL E TARGET'!$T$14,'PAINEL E TARGET'!$S$14,
IF(DI1011&gt;='PAINEL E TARGET'!$T$15,'PAINEL E TARGET'!$S$15,
IF(DI1011&gt;='PAINEL E TARGET'!$T$16,'PAINEL E TARGET'!$S$16,
IF(DI1011&gt;='PAINEL E TARGET'!$T$17,'PAINEL E TARGET'!$S$17,
IF(DI1011&gt;='PAINEL E TARGET'!$T$18,'PAINEL E TARGET'!$S$18,'PAINEL E TARGET'!$S$19))))))))</f>
        <v>8. Fx de 130% ou mais</v>
      </c>
      <c r="DK1011" s="17">
        <f>IFERROR(VLOOKUP($BW1011,'PAINEL E TARGET'!$G$1:$Q$99,9,0),0)</f>
        <v>0.05</v>
      </c>
      <c r="DL1011" s="17">
        <f>VLOOKUP(DJ1011,'PAINEL E TARGET'!$S$10:$U$19,3,0)</f>
        <v>1.6</v>
      </c>
      <c r="DM1011" s="16">
        <f t="shared" si="573"/>
        <v>150.00000000000003</v>
      </c>
      <c r="DN1011" s="17">
        <f t="shared" si="559"/>
        <v>0.94299999999999995</v>
      </c>
      <c r="DO1011" s="33" t="str">
        <f>IF(DN1011&gt;='PAINEL E TARGET'!$T$11,'PAINEL E TARGET'!$S$11,
IF(DN1011&gt;='PAINEL E TARGET'!$T$12,'PAINEL E TARGET'!$S$12,
IF(DN1011&gt;='PAINEL E TARGET'!$T$13,'PAINEL E TARGET'!$S$13,
IF(DN1011&gt;='PAINEL E TARGET'!$T$14,'PAINEL E TARGET'!$S$14,
IF(DN1011&gt;='PAINEL E TARGET'!$T$15,'PAINEL E TARGET'!$S$15,
IF(DN1011&gt;='PAINEL E TARGET'!$T$16,'PAINEL E TARGET'!$S$16,
IF(DN1011&gt;='PAINEL E TARGET'!$T$17,'PAINEL E TARGET'!$S$17,
IF(DN1011&gt;='PAINEL E TARGET'!$T$18,'PAINEL E TARGET'!$S$18,'PAINEL E TARGET'!$S$19))))))))</f>
        <v>1. Fx de 90% a 99,9%</v>
      </c>
      <c r="DP1011" s="17">
        <f>IFERROR(VLOOKUP($BW1011,'PAINEL E TARGET'!$G$1:$Q$99,10,0),0)</f>
        <v>0</v>
      </c>
      <c r="DQ1011" s="17">
        <f>VLOOKUP(DO1011,'PAINEL E TARGET'!$S$10:$U$19,3,0)</f>
        <v>0.5</v>
      </c>
      <c r="DR1011" s="16">
        <f t="shared" si="574"/>
        <v>0</v>
      </c>
      <c r="DS1011" s="17">
        <f t="shared" si="560"/>
        <v>0</v>
      </c>
      <c r="DT1011" s="16">
        <f>IF(DS1011&gt;=1,VLOOKUP(BO1011,'PAINEL E TARGET'!$S$1:$W$8,5,0),0)</f>
        <v>0</v>
      </c>
      <c r="DU1011" s="16">
        <f t="shared" si="575"/>
        <v>3000</v>
      </c>
    </row>
    <row r="1012" spans="2:125" x14ac:dyDescent="0.2">
      <c r="B1012" s="44">
        <v>43541</v>
      </c>
      <c r="C1012" s="65">
        <v>2115</v>
      </c>
      <c r="D1012" s="66" t="s">
        <v>1024</v>
      </c>
      <c r="E1012" s="65">
        <v>511</v>
      </c>
      <c r="F1012" s="65" t="s">
        <v>944</v>
      </c>
      <c r="G1012" s="67">
        <v>628282.76893179701</v>
      </c>
      <c r="H1012" s="67">
        <v>366006.97968183941</v>
      </c>
      <c r="I1012" s="67">
        <v>381219.07999999996</v>
      </c>
      <c r="J1012" s="68">
        <v>1.041562323022867</v>
      </c>
      <c r="K1012" s="67">
        <v>50566.921842586824</v>
      </c>
      <c r="L1012" s="67">
        <v>315440.05783925252</v>
      </c>
      <c r="M1012" s="67">
        <v>70862.41</v>
      </c>
      <c r="N1012" s="67">
        <v>302710.89</v>
      </c>
      <c r="O1012" s="67">
        <v>628282.76893179701</v>
      </c>
      <c r="P1012" s="67" t="s">
        <v>1082</v>
      </c>
      <c r="Q1012" s="67" t="s">
        <v>1082</v>
      </c>
      <c r="R1012" s="67">
        <v>0</v>
      </c>
      <c r="S1012" s="67">
        <v>599</v>
      </c>
      <c r="T1012" s="68">
        <v>7.9792685990269591E-2</v>
      </c>
      <c r="U1012" s="68">
        <v>7.0423475125229798E-2</v>
      </c>
      <c r="V1012" s="68">
        <v>0.88258058055368216</v>
      </c>
      <c r="W1012" s="67">
        <v>29204.679999999997</v>
      </c>
      <c r="X1012" s="67">
        <v>26308.33</v>
      </c>
      <c r="Y1012" s="68">
        <v>0.90082582654560861</v>
      </c>
      <c r="Z1012" s="68">
        <v>0.14511633096770532</v>
      </c>
      <c r="AA1012" s="68">
        <v>0.11699730682037503</v>
      </c>
      <c r="AB1012" s="68">
        <v>0.80623115289768454</v>
      </c>
      <c r="AC1012" s="67">
        <v>53113.590000000004</v>
      </c>
      <c r="AD1012" s="67">
        <v>43707.07</v>
      </c>
      <c r="AE1012" s="68">
        <v>0.82289805678734951</v>
      </c>
      <c r="AF1012" s="43">
        <v>80</v>
      </c>
      <c r="AG1012" s="43">
        <v>0</v>
      </c>
      <c r="AH1012" s="43">
        <v>14</v>
      </c>
      <c r="AI1012" s="43">
        <v>23</v>
      </c>
      <c r="AJ1012" s="67">
        <v>15075.19</v>
      </c>
      <c r="AK1012" s="67">
        <v>13903.8</v>
      </c>
      <c r="AL1012" s="68">
        <v>0.92229683340641133</v>
      </c>
      <c r="AM1012" s="67">
        <v>3008.94</v>
      </c>
      <c r="AN1012" s="67">
        <v>1096.99</v>
      </c>
      <c r="AO1012" s="68">
        <v>0.36457689418865113</v>
      </c>
      <c r="AP1012" s="67">
        <v>1687.15</v>
      </c>
      <c r="AQ1012" s="67">
        <v>99.99</v>
      </c>
      <c r="AR1012" s="68">
        <v>5.9265625463058996E-2</v>
      </c>
      <c r="AS1012" s="67">
        <v>9433.3999999999978</v>
      </c>
      <c r="AT1012" s="67">
        <v>11207.55</v>
      </c>
      <c r="AU1012" s="68">
        <v>1.1880711090380989</v>
      </c>
      <c r="AV1012" s="43">
        <v>0</v>
      </c>
      <c r="AW1012" s="43">
        <v>0</v>
      </c>
      <c r="AX1012" s="69">
        <v>0</v>
      </c>
      <c r="AY1012" s="43">
        <v>50566.921842586824</v>
      </c>
      <c r="AZ1012" s="43">
        <v>70862.409999999989</v>
      </c>
      <c r="BA1012" s="43">
        <v>13273.752733819145</v>
      </c>
      <c r="BB1012" s="43">
        <v>12734.58</v>
      </c>
      <c r="BC1012" s="43">
        <v>89436.000000000029</v>
      </c>
      <c r="BD1012" s="43">
        <v>22685.558364072691</v>
      </c>
      <c r="BE1012" s="43">
        <v>50310.539999999994</v>
      </c>
      <c r="BF1012" s="43">
        <v>91498.239999999991</v>
      </c>
      <c r="BG1012" s="43">
        <v>0</v>
      </c>
      <c r="BH1012" s="43">
        <v>30</v>
      </c>
      <c r="BI1012" s="44">
        <v>43173</v>
      </c>
      <c r="BJ1012" s="44">
        <v>43541</v>
      </c>
      <c r="BK1012" s="44">
        <v>43172</v>
      </c>
      <c r="BL1012" s="43">
        <f t="shared" si="561"/>
        <v>381818.07999999996</v>
      </c>
      <c r="BM1012" s="43">
        <f t="shared" si="562"/>
        <v>374172.30000000005</v>
      </c>
      <c r="BN1012" s="32"/>
      <c r="BO1012" s="16" t="str">
        <f>IFERROR(VLOOKUP($C1012,'PORTE LOJA'!A:B,2,0),"PORTE 1")</f>
        <v>PORTE 1</v>
      </c>
      <c r="BP1012" s="16">
        <f>VLOOKUP(BO1012,'PAINEL E TARGET'!$S$1:$W$8,3,0)</f>
        <v>1650</v>
      </c>
      <c r="BQ1012" s="16">
        <f t="shared" si="540"/>
        <v>1</v>
      </c>
      <c r="BR1012" s="16">
        <f t="shared" si="541"/>
        <v>1</v>
      </c>
      <c r="BS1012" s="16">
        <f t="shared" si="542"/>
        <v>1</v>
      </c>
      <c r="BT1012" s="16">
        <f t="shared" si="543"/>
        <v>1</v>
      </c>
      <c r="BU1012" s="16">
        <f t="shared" si="544"/>
        <v>1</v>
      </c>
      <c r="BV1012" s="16">
        <f t="shared" si="545"/>
        <v>1</v>
      </c>
      <c r="BW1012" s="17" t="str">
        <f t="shared" si="563"/>
        <v>111111</v>
      </c>
      <c r="BX1012" s="32"/>
      <c r="BY1012" s="17">
        <f t="shared" si="546"/>
        <v>1.0429999999999999</v>
      </c>
      <c r="BZ1012" s="17">
        <f t="shared" si="547"/>
        <v>1.022</v>
      </c>
      <c r="CA1012" s="17" t="str">
        <f t="shared" si="564"/>
        <v>Com Retira</v>
      </c>
      <c r="CB1012" s="17">
        <f t="shared" si="565"/>
        <v>1.0429999999999999</v>
      </c>
      <c r="CC1012" s="33" t="str">
        <f>IF(CB1012&gt;='PAINEL E TARGET'!$T$11,'PAINEL E TARGET'!$S$11,
IF(CB1012&gt;='PAINEL E TARGET'!$T$12,'PAINEL E TARGET'!$S$12,
IF(CB1012&gt;='PAINEL E TARGET'!$T$13,'PAINEL E TARGET'!$S$13,
IF(CB1012&gt;='PAINEL E TARGET'!$T$14,'PAINEL E TARGET'!$S$14,
IF(CB1012&gt;='PAINEL E TARGET'!$T$15,'PAINEL E TARGET'!$S$15,
IF(CB1012&gt;='PAINEL E TARGET'!$T$16,'PAINEL E TARGET'!$S$16,
IF(CB1012&gt;='PAINEL E TARGET'!$T$17,'PAINEL E TARGET'!$S$17,
IF(CB1012&gt;='PAINEL E TARGET'!$T$18,'PAINEL E TARGET'!$S$18,'PAINEL E TARGET'!$S$19))))))))</f>
        <v>2. Fx de 100% a 104,9%</v>
      </c>
      <c r="CD1012" s="17">
        <f>IFERROR(VLOOKUP($BW1012,'PAINEL E TARGET'!$G$1:$Q$99,4,0),0)</f>
        <v>0.25</v>
      </c>
      <c r="CE1012" s="17">
        <f>VLOOKUP(CC1012,'PAINEL E TARGET'!$S$10:$U$19,3,0)</f>
        <v>1</v>
      </c>
      <c r="CF1012" s="16">
        <f t="shared" si="566"/>
        <v>412.5</v>
      </c>
      <c r="CG1012" s="17">
        <f t="shared" si="548"/>
        <v>0.92200000000000004</v>
      </c>
      <c r="CH1012" s="17">
        <f t="shared" si="549"/>
        <v>0.36499999999999999</v>
      </c>
      <c r="CI1012" s="17">
        <f t="shared" si="550"/>
        <v>5.8999999999999997E-2</v>
      </c>
      <c r="CJ1012" s="17">
        <f t="shared" si="551"/>
        <v>1.1879999999999999</v>
      </c>
      <c r="CK1012" s="17" t="str">
        <f t="shared" si="552"/>
        <v>sem meta</v>
      </c>
      <c r="CL1012" s="17">
        <f t="shared" si="553"/>
        <v>0.90100000000000002</v>
      </c>
      <c r="CM1012" s="16">
        <f t="shared" si="554"/>
        <v>3</v>
      </c>
      <c r="CN1012" s="17" t="str">
        <f t="shared" si="567"/>
        <v>não ok</v>
      </c>
      <c r="CO1012" s="17">
        <f t="shared" si="568"/>
        <v>0</v>
      </c>
      <c r="CP1012" s="33" t="str">
        <f>IF(CO1012&gt;='PAINEL E TARGET'!$T$11,'PAINEL E TARGET'!$S$11,
IF(CO1012&gt;='PAINEL E TARGET'!$T$12,'PAINEL E TARGET'!$S$12,
IF(CO1012&gt;='PAINEL E TARGET'!$T$13,'PAINEL E TARGET'!$S$13,
IF(CO1012&gt;='PAINEL E TARGET'!$T$14,'PAINEL E TARGET'!$S$14,
IF(CO1012&gt;='PAINEL E TARGET'!$T$15,'PAINEL E TARGET'!$S$15,
IF(CO1012&gt;='PAINEL E TARGET'!$T$16,'PAINEL E TARGET'!$S$16,
IF(CO1012&gt;='PAINEL E TARGET'!$T$17,'PAINEL E TARGET'!$S$17,
IF(CO1012&gt;='PAINEL E TARGET'!$T$18,'PAINEL E TARGET'!$S$18,'PAINEL E TARGET'!$S$19))))))))</f>
        <v>Não elegível</v>
      </c>
      <c r="CQ1012" s="17">
        <f>IFERROR(VLOOKUP($BW1012,'PAINEL E TARGET'!$G$1:$Q$99,5,0),0)</f>
        <v>0.25</v>
      </c>
      <c r="CR1012" s="17">
        <f>VLOOKUP(CP1012,'PAINEL E TARGET'!$S$10:$U$19,3,0)</f>
        <v>0</v>
      </c>
      <c r="CS1012" s="16">
        <f t="shared" si="569"/>
        <v>0</v>
      </c>
      <c r="CT1012" s="17">
        <f t="shared" si="555"/>
        <v>0.82299999999999995</v>
      </c>
      <c r="CU1012" s="33" t="str">
        <f>IF(CT1012&gt;='PAINEL E TARGET'!$T$11,'PAINEL E TARGET'!$S$11,
IF(CT1012&gt;='PAINEL E TARGET'!$T$12,'PAINEL E TARGET'!$S$12,
IF(CT1012&gt;='PAINEL E TARGET'!$T$13,'PAINEL E TARGET'!$S$13,
IF(CT1012&gt;='PAINEL E TARGET'!$T$14,'PAINEL E TARGET'!$S$14,
IF(CT1012&gt;='PAINEL E TARGET'!$T$15,'PAINEL E TARGET'!$S$15,
IF(CT1012&gt;='PAINEL E TARGET'!$T$16,'PAINEL E TARGET'!$S$16,
IF(CT1012&gt;='PAINEL E TARGET'!$T$17,'PAINEL E TARGET'!$S$17,
IF(CT1012&gt;='PAINEL E TARGET'!$T$18,'PAINEL E TARGET'!$S$18,'PAINEL E TARGET'!$S$19))))))))</f>
        <v>Não elegível</v>
      </c>
      <c r="CV1012" s="17">
        <f>IFERROR(VLOOKUP($BW1012,'PAINEL E TARGET'!$G$1:$Q$99,6,0),0)</f>
        <v>0.2</v>
      </c>
      <c r="CW1012" s="17">
        <f>VLOOKUP(CU1012,'PAINEL E TARGET'!$S$10:$U$19,3,0)</f>
        <v>0</v>
      </c>
      <c r="CX1012" s="16">
        <f t="shared" si="570"/>
        <v>0</v>
      </c>
      <c r="CY1012" s="17">
        <f t="shared" si="556"/>
        <v>1.401</v>
      </c>
      <c r="CZ1012" s="33" t="str">
        <f>IF(CY1012&gt;='PAINEL E TARGET'!$T$11,'PAINEL E TARGET'!$S$11,
IF(CY1012&gt;='PAINEL E TARGET'!$T$12,'PAINEL E TARGET'!$S$12,
IF(CY1012&gt;='PAINEL E TARGET'!$T$13,'PAINEL E TARGET'!$S$13,
IF(CY1012&gt;='PAINEL E TARGET'!$T$14,'PAINEL E TARGET'!$S$14,
IF(CY1012&gt;='PAINEL E TARGET'!$T$15,'PAINEL E TARGET'!$S$15,
IF(CY1012&gt;='PAINEL E TARGET'!$T$16,'PAINEL E TARGET'!$S$16,
IF(CY1012&gt;='PAINEL E TARGET'!$T$17,'PAINEL E TARGET'!$S$17,
IF(CY1012&gt;='PAINEL E TARGET'!$T$18,'PAINEL E TARGET'!$S$18,'PAINEL E TARGET'!$S$19))))))))</f>
        <v>8. Fx de 130% ou mais</v>
      </c>
      <c r="DA1012" s="17">
        <f>IFERROR(VLOOKUP($BW1012,'PAINEL E TARGET'!$G$1:$Q$99,7,0),0)</f>
        <v>0.15</v>
      </c>
      <c r="DB1012" s="17">
        <f>VLOOKUP(CZ1012,'PAINEL E TARGET'!$S$10:$U$19,3,0)</f>
        <v>1.6</v>
      </c>
      <c r="DC1012" s="16">
        <f t="shared" si="571"/>
        <v>396</v>
      </c>
      <c r="DD1012" s="17">
        <f t="shared" si="557"/>
        <v>0.95899999999999996</v>
      </c>
      <c r="DE1012" s="33" t="str">
        <f>IF(DD1012&gt;='PAINEL E TARGET'!$T$11,'PAINEL E TARGET'!$S$11,
IF(DD1012&gt;='PAINEL E TARGET'!$T$12,'PAINEL E TARGET'!$S$12,
IF(DD1012&gt;='PAINEL E TARGET'!$T$13,'PAINEL E TARGET'!$S$13,
IF(DD1012&gt;='PAINEL E TARGET'!$T$14,'PAINEL E TARGET'!$S$14,
IF(DD1012&gt;='PAINEL E TARGET'!$T$15,'PAINEL E TARGET'!$S$15,
IF(DD1012&gt;='PAINEL E TARGET'!$T$16,'PAINEL E TARGET'!$S$16,
IF(DD1012&gt;='PAINEL E TARGET'!$T$17,'PAINEL E TARGET'!$S$17,
IF(DD1012&gt;='PAINEL E TARGET'!$T$18,'PAINEL E TARGET'!$S$18,'PAINEL E TARGET'!$S$19))))))))</f>
        <v>1. Fx de 90% a 99,9%</v>
      </c>
      <c r="DF1012" s="17">
        <f>IFERROR(VLOOKUP($BW1012,'PAINEL E TARGET'!$G$1:$Q$99,8,0),0)</f>
        <v>0.1</v>
      </c>
      <c r="DG1012" s="17">
        <f>VLOOKUP(DE1012,'PAINEL E TARGET'!$S$10:$U$19,3,0)</f>
        <v>0.5</v>
      </c>
      <c r="DH1012" s="16">
        <f t="shared" si="572"/>
        <v>82.5</v>
      </c>
      <c r="DI1012" s="17">
        <f t="shared" si="558"/>
        <v>1.643</v>
      </c>
      <c r="DJ1012" s="33" t="str">
        <f>IF(DI1012&gt;='PAINEL E TARGET'!$T$11,'PAINEL E TARGET'!$S$11,
IF(DI1012&gt;='PAINEL E TARGET'!$T$12,'PAINEL E TARGET'!$S$12,
IF(DI1012&gt;='PAINEL E TARGET'!$T$13,'PAINEL E TARGET'!$S$13,
IF(DI1012&gt;='PAINEL E TARGET'!$T$14,'PAINEL E TARGET'!$S$14,
IF(DI1012&gt;='PAINEL E TARGET'!$T$15,'PAINEL E TARGET'!$S$15,
IF(DI1012&gt;='PAINEL E TARGET'!$T$16,'PAINEL E TARGET'!$S$16,
IF(DI1012&gt;='PAINEL E TARGET'!$T$17,'PAINEL E TARGET'!$S$17,
IF(DI1012&gt;='PAINEL E TARGET'!$T$18,'PAINEL E TARGET'!$S$18,'PAINEL E TARGET'!$S$19))))))))</f>
        <v>8. Fx de 130% ou mais</v>
      </c>
      <c r="DK1012" s="17">
        <f>IFERROR(VLOOKUP($BW1012,'PAINEL E TARGET'!$G$1:$Q$99,9,0),0)</f>
        <v>0.05</v>
      </c>
      <c r="DL1012" s="17">
        <f>VLOOKUP(DJ1012,'PAINEL E TARGET'!$S$10:$U$19,3,0)</f>
        <v>1.6</v>
      </c>
      <c r="DM1012" s="16">
        <f t="shared" si="573"/>
        <v>132.00000000000003</v>
      </c>
      <c r="DN1012" s="17">
        <f t="shared" si="559"/>
        <v>0</v>
      </c>
      <c r="DO1012" s="33" t="str">
        <f>IF(DN1012&gt;='PAINEL E TARGET'!$T$11,'PAINEL E TARGET'!$S$11,
IF(DN1012&gt;='PAINEL E TARGET'!$T$12,'PAINEL E TARGET'!$S$12,
IF(DN1012&gt;='PAINEL E TARGET'!$T$13,'PAINEL E TARGET'!$S$13,
IF(DN1012&gt;='PAINEL E TARGET'!$T$14,'PAINEL E TARGET'!$S$14,
IF(DN1012&gt;='PAINEL E TARGET'!$T$15,'PAINEL E TARGET'!$S$15,
IF(DN1012&gt;='PAINEL E TARGET'!$T$16,'PAINEL E TARGET'!$S$16,
IF(DN1012&gt;='PAINEL E TARGET'!$T$17,'PAINEL E TARGET'!$S$17,
IF(DN1012&gt;='PAINEL E TARGET'!$T$18,'PAINEL E TARGET'!$S$18,'PAINEL E TARGET'!$S$19))))))))</f>
        <v>Não elegível</v>
      </c>
      <c r="DP1012" s="17">
        <f>IFERROR(VLOOKUP($BW1012,'PAINEL E TARGET'!$G$1:$Q$99,10,0),0)</f>
        <v>0</v>
      </c>
      <c r="DQ1012" s="17">
        <f>VLOOKUP(DO1012,'PAINEL E TARGET'!$S$10:$U$19,3,0)</f>
        <v>0</v>
      </c>
      <c r="DR1012" s="16">
        <f t="shared" si="574"/>
        <v>0</v>
      </c>
      <c r="DS1012" s="17">
        <f t="shared" si="560"/>
        <v>0</v>
      </c>
      <c r="DT1012" s="16">
        <f>IF(DS1012&gt;=1,VLOOKUP(BO1012,'PAINEL E TARGET'!$S$1:$W$8,5,0),0)</f>
        <v>0</v>
      </c>
      <c r="DU1012" s="16">
        <f t="shared" si="575"/>
        <v>1023</v>
      </c>
    </row>
    <row r="1013" spans="2:125" x14ac:dyDescent="0.2">
      <c r="B1013" s="44">
        <v>43541</v>
      </c>
      <c r="C1013" s="65">
        <v>2116</v>
      </c>
      <c r="D1013" s="66" t="s">
        <v>990</v>
      </c>
      <c r="E1013" s="65">
        <v>419</v>
      </c>
      <c r="F1013" s="65" t="s">
        <v>1020</v>
      </c>
      <c r="G1013" s="67">
        <v>803020.56071282097</v>
      </c>
      <c r="H1013" s="67">
        <v>439428.26452944078</v>
      </c>
      <c r="I1013" s="67">
        <v>402550.94000000006</v>
      </c>
      <c r="J1013" s="68">
        <v>0.91607885175767978</v>
      </c>
      <c r="K1013" s="67">
        <v>55683.850249695286</v>
      </c>
      <c r="L1013" s="67">
        <v>373447.76617464825</v>
      </c>
      <c r="M1013" s="67">
        <v>53150.6</v>
      </c>
      <c r="N1013" s="67">
        <v>348601.35000000003</v>
      </c>
      <c r="O1013" s="67">
        <v>784306.32321652712</v>
      </c>
      <c r="P1013" s="67" t="s">
        <v>1082</v>
      </c>
      <c r="Q1013" s="67" t="s">
        <v>1082</v>
      </c>
      <c r="R1013" s="67">
        <v>0</v>
      </c>
      <c r="S1013" s="67">
        <v>224.9</v>
      </c>
      <c r="T1013" s="68">
        <v>0.11474307209121952</v>
      </c>
      <c r="U1013" s="68">
        <v>0.11566181570493929</v>
      </c>
      <c r="V1013" s="68">
        <v>1.0080069637057423</v>
      </c>
      <c r="W1013" s="67">
        <v>49239.880000000005</v>
      </c>
      <c r="X1013" s="67">
        <v>46467.359999999993</v>
      </c>
      <c r="Y1013" s="68">
        <v>0.9436936077017245</v>
      </c>
      <c r="Z1013" s="68">
        <v>9.8584416483931001E-2</v>
      </c>
      <c r="AA1013" s="68">
        <v>9.94454165063791E-2</v>
      </c>
      <c r="AB1013" s="68">
        <v>1.0087336320805675</v>
      </c>
      <c r="AC1013" s="67">
        <v>42305.69</v>
      </c>
      <c r="AD1013" s="67">
        <v>39952.39</v>
      </c>
      <c r="AE1013" s="68">
        <v>0.94437391282354688</v>
      </c>
      <c r="AF1013" s="43">
        <v>80</v>
      </c>
      <c r="AG1013" s="43">
        <v>81</v>
      </c>
      <c r="AH1013" s="43">
        <v>17</v>
      </c>
      <c r="AI1013" s="43">
        <v>9</v>
      </c>
      <c r="AJ1013" s="67">
        <v>26872.61</v>
      </c>
      <c r="AK1013" s="67">
        <v>27574.5</v>
      </c>
      <c r="AL1013" s="68">
        <v>1.0261191599922745</v>
      </c>
      <c r="AM1013" s="67">
        <v>6741.3900000000012</v>
      </c>
      <c r="AN1013" s="67">
        <v>5700.079999999999</v>
      </c>
      <c r="AO1013" s="68">
        <v>0.84553482293710913</v>
      </c>
      <c r="AP1013" s="67">
        <v>3526.9299999999994</v>
      </c>
      <c r="AQ1013" s="67">
        <v>3073.8999999999996</v>
      </c>
      <c r="AR1013" s="68">
        <v>0.87155117907074997</v>
      </c>
      <c r="AS1013" s="67">
        <v>12098.95</v>
      </c>
      <c r="AT1013" s="67">
        <v>10118.880000000001</v>
      </c>
      <c r="AU1013" s="68">
        <v>0.83634364965554864</v>
      </c>
      <c r="AV1013" s="43">
        <v>273.10000000000002</v>
      </c>
      <c r="AW1013" s="43">
        <v>619.87</v>
      </c>
      <c r="AX1013" s="69">
        <v>2.2697546686195529</v>
      </c>
      <c r="AY1013" s="43">
        <v>55683.850249695286</v>
      </c>
      <c r="AZ1013" s="43">
        <v>53150.6</v>
      </c>
      <c r="BA1013" s="43">
        <v>16380.654137759824</v>
      </c>
      <c r="BB1013" s="43">
        <v>17996.400000000001</v>
      </c>
      <c r="BC1013" s="43">
        <v>101628.94409945644</v>
      </c>
      <c r="BD1013" s="43">
        <v>29957.177665215106</v>
      </c>
      <c r="BE1013" s="43">
        <v>90384.67</v>
      </c>
      <c r="BF1013" s="43">
        <v>77656.33</v>
      </c>
      <c r="BG1013" s="43">
        <v>499.86000000000007</v>
      </c>
      <c r="BH1013" s="43">
        <v>30</v>
      </c>
      <c r="BI1013" s="44">
        <v>43173</v>
      </c>
      <c r="BJ1013" s="44">
        <v>43541</v>
      </c>
      <c r="BK1013" s="44">
        <v>43172</v>
      </c>
      <c r="BL1013" s="43">
        <f t="shared" si="561"/>
        <v>402775.84000000008</v>
      </c>
      <c r="BM1013" s="43">
        <f t="shared" si="562"/>
        <v>401976.85000000003</v>
      </c>
      <c r="BN1013" s="32"/>
      <c r="BO1013" s="16" t="str">
        <f>IFERROR(VLOOKUP($C1013,'PORTE LOJA'!A:B,2,0),"PORTE 1")</f>
        <v>PORTE 2</v>
      </c>
      <c r="BP1013" s="16">
        <f>VLOOKUP(BO1013,'PAINEL E TARGET'!$S$1:$W$8,3,0)</f>
        <v>1875</v>
      </c>
      <c r="BQ1013" s="16">
        <f t="shared" si="540"/>
        <v>1</v>
      </c>
      <c r="BR1013" s="16">
        <f t="shared" si="541"/>
        <v>1</v>
      </c>
      <c r="BS1013" s="16">
        <f t="shared" si="542"/>
        <v>1</v>
      </c>
      <c r="BT1013" s="16">
        <f t="shared" si="543"/>
        <v>1</v>
      </c>
      <c r="BU1013" s="16">
        <f t="shared" si="544"/>
        <v>1</v>
      </c>
      <c r="BV1013" s="16">
        <f t="shared" si="545"/>
        <v>1</v>
      </c>
      <c r="BW1013" s="17" t="str">
        <f t="shared" si="563"/>
        <v>111111</v>
      </c>
      <c r="BX1013" s="32"/>
      <c r="BY1013" s="17">
        <f t="shared" si="546"/>
        <v>0.91700000000000004</v>
      </c>
      <c r="BZ1013" s="17">
        <f t="shared" si="547"/>
        <v>0.93700000000000006</v>
      </c>
      <c r="CA1013" s="17" t="str">
        <f t="shared" si="564"/>
        <v>Sem Retira</v>
      </c>
      <c r="CB1013" s="17">
        <f t="shared" si="565"/>
        <v>0.93700000000000006</v>
      </c>
      <c r="CC1013" s="33" t="str">
        <f>IF(CB1013&gt;='PAINEL E TARGET'!$T$11,'PAINEL E TARGET'!$S$11,
IF(CB1013&gt;='PAINEL E TARGET'!$T$12,'PAINEL E TARGET'!$S$12,
IF(CB1013&gt;='PAINEL E TARGET'!$T$13,'PAINEL E TARGET'!$S$13,
IF(CB1013&gt;='PAINEL E TARGET'!$T$14,'PAINEL E TARGET'!$S$14,
IF(CB1013&gt;='PAINEL E TARGET'!$T$15,'PAINEL E TARGET'!$S$15,
IF(CB1013&gt;='PAINEL E TARGET'!$T$16,'PAINEL E TARGET'!$S$16,
IF(CB1013&gt;='PAINEL E TARGET'!$T$17,'PAINEL E TARGET'!$S$17,
IF(CB1013&gt;='PAINEL E TARGET'!$T$18,'PAINEL E TARGET'!$S$18,'PAINEL E TARGET'!$S$19))))))))</f>
        <v>1. Fx de 90% a 99,9%</v>
      </c>
      <c r="CD1013" s="17">
        <f>IFERROR(VLOOKUP($BW1013,'PAINEL E TARGET'!$G$1:$Q$99,4,0),0)</f>
        <v>0.25</v>
      </c>
      <c r="CE1013" s="17">
        <f>VLOOKUP(CC1013,'PAINEL E TARGET'!$S$10:$U$19,3,0)</f>
        <v>0.5</v>
      </c>
      <c r="CF1013" s="16">
        <f t="shared" si="566"/>
        <v>234.375</v>
      </c>
      <c r="CG1013" s="17">
        <f t="shared" si="548"/>
        <v>1.026</v>
      </c>
      <c r="CH1013" s="17">
        <f t="shared" si="549"/>
        <v>0.84599999999999997</v>
      </c>
      <c r="CI1013" s="17">
        <f t="shared" si="550"/>
        <v>0.872</v>
      </c>
      <c r="CJ1013" s="17">
        <f t="shared" si="551"/>
        <v>0.83599999999999997</v>
      </c>
      <c r="CK1013" s="17">
        <f t="shared" si="552"/>
        <v>2.27</v>
      </c>
      <c r="CL1013" s="17">
        <f t="shared" si="553"/>
        <v>0.94399999999999995</v>
      </c>
      <c r="CM1013" s="16">
        <f t="shared" si="554"/>
        <v>5</v>
      </c>
      <c r="CN1013" s="17" t="str">
        <f t="shared" si="567"/>
        <v>ok</v>
      </c>
      <c r="CO1013" s="17">
        <f t="shared" si="568"/>
        <v>0.94399999999999995</v>
      </c>
      <c r="CP1013" s="33" t="str">
        <f>IF(CO1013&gt;='PAINEL E TARGET'!$T$11,'PAINEL E TARGET'!$S$11,
IF(CO1013&gt;='PAINEL E TARGET'!$T$12,'PAINEL E TARGET'!$S$12,
IF(CO1013&gt;='PAINEL E TARGET'!$T$13,'PAINEL E TARGET'!$S$13,
IF(CO1013&gt;='PAINEL E TARGET'!$T$14,'PAINEL E TARGET'!$S$14,
IF(CO1013&gt;='PAINEL E TARGET'!$T$15,'PAINEL E TARGET'!$S$15,
IF(CO1013&gt;='PAINEL E TARGET'!$T$16,'PAINEL E TARGET'!$S$16,
IF(CO1013&gt;='PAINEL E TARGET'!$T$17,'PAINEL E TARGET'!$S$17,
IF(CO1013&gt;='PAINEL E TARGET'!$T$18,'PAINEL E TARGET'!$S$18,'PAINEL E TARGET'!$S$19))))))))</f>
        <v>1. Fx de 90% a 99,9%</v>
      </c>
      <c r="CQ1013" s="17">
        <f>IFERROR(VLOOKUP($BW1013,'PAINEL E TARGET'!$G$1:$Q$99,5,0),0)</f>
        <v>0.25</v>
      </c>
      <c r="CR1013" s="17">
        <f>VLOOKUP(CP1013,'PAINEL E TARGET'!$S$10:$U$19,3,0)</f>
        <v>0.5</v>
      </c>
      <c r="CS1013" s="16">
        <f t="shared" si="569"/>
        <v>234.375</v>
      </c>
      <c r="CT1013" s="17">
        <f t="shared" si="555"/>
        <v>0.94399999999999995</v>
      </c>
      <c r="CU1013" s="33" t="str">
        <f>IF(CT1013&gt;='PAINEL E TARGET'!$T$11,'PAINEL E TARGET'!$S$11,
IF(CT1013&gt;='PAINEL E TARGET'!$T$12,'PAINEL E TARGET'!$S$12,
IF(CT1013&gt;='PAINEL E TARGET'!$T$13,'PAINEL E TARGET'!$S$13,
IF(CT1013&gt;='PAINEL E TARGET'!$T$14,'PAINEL E TARGET'!$S$14,
IF(CT1013&gt;='PAINEL E TARGET'!$T$15,'PAINEL E TARGET'!$S$15,
IF(CT1013&gt;='PAINEL E TARGET'!$T$16,'PAINEL E TARGET'!$S$16,
IF(CT1013&gt;='PAINEL E TARGET'!$T$17,'PAINEL E TARGET'!$S$17,
IF(CT1013&gt;='PAINEL E TARGET'!$T$18,'PAINEL E TARGET'!$S$18,'PAINEL E TARGET'!$S$19))))))))</f>
        <v>1. Fx de 90% a 99,9%</v>
      </c>
      <c r="CV1013" s="17">
        <f>IFERROR(VLOOKUP($BW1013,'PAINEL E TARGET'!$G$1:$Q$99,6,0),0)</f>
        <v>0.2</v>
      </c>
      <c r="CW1013" s="17">
        <f>VLOOKUP(CU1013,'PAINEL E TARGET'!$S$10:$U$19,3,0)</f>
        <v>0.5</v>
      </c>
      <c r="CX1013" s="16">
        <f t="shared" si="570"/>
        <v>187.5</v>
      </c>
      <c r="CY1013" s="17">
        <f t="shared" si="556"/>
        <v>0.95499999999999996</v>
      </c>
      <c r="CZ1013" s="33" t="str">
        <f>IF(CY1013&gt;='PAINEL E TARGET'!$T$11,'PAINEL E TARGET'!$S$11,
IF(CY1013&gt;='PAINEL E TARGET'!$T$12,'PAINEL E TARGET'!$S$12,
IF(CY1013&gt;='PAINEL E TARGET'!$T$13,'PAINEL E TARGET'!$S$13,
IF(CY1013&gt;='PAINEL E TARGET'!$T$14,'PAINEL E TARGET'!$S$14,
IF(CY1013&gt;='PAINEL E TARGET'!$T$15,'PAINEL E TARGET'!$S$15,
IF(CY1013&gt;='PAINEL E TARGET'!$T$16,'PAINEL E TARGET'!$S$16,
IF(CY1013&gt;='PAINEL E TARGET'!$T$17,'PAINEL E TARGET'!$S$17,
IF(CY1013&gt;='PAINEL E TARGET'!$T$18,'PAINEL E TARGET'!$S$18,'PAINEL E TARGET'!$S$19))))))))</f>
        <v>1. Fx de 90% a 99,9%</v>
      </c>
      <c r="DA1013" s="17">
        <f>IFERROR(VLOOKUP($BW1013,'PAINEL E TARGET'!$G$1:$Q$99,7,0),0)</f>
        <v>0.15</v>
      </c>
      <c r="DB1013" s="17">
        <f>VLOOKUP(CZ1013,'PAINEL E TARGET'!$S$10:$U$19,3,0)</f>
        <v>0.5</v>
      </c>
      <c r="DC1013" s="16">
        <f t="shared" si="571"/>
        <v>140.625</v>
      </c>
      <c r="DD1013" s="17">
        <f t="shared" si="557"/>
        <v>1.099</v>
      </c>
      <c r="DE1013" s="33" t="str">
        <f>IF(DD1013&gt;='PAINEL E TARGET'!$T$11,'PAINEL E TARGET'!$S$11,
IF(DD1013&gt;='PAINEL E TARGET'!$T$12,'PAINEL E TARGET'!$S$12,
IF(DD1013&gt;='PAINEL E TARGET'!$T$13,'PAINEL E TARGET'!$S$13,
IF(DD1013&gt;='PAINEL E TARGET'!$T$14,'PAINEL E TARGET'!$S$14,
IF(DD1013&gt;='PAINEL E TARGET'!$T$15,'PAINEL E TARGET'!$S$15,
IF(DD1013&gt;='PAINEL E TARGET'!$T$16,'PAINEL E TARGET'!$S$16,
IF(DD1013&gt;='PAINEL E TARGET'!$T$17,'PAINEL E TARGET'!$S$17,
IF(DD1013&gt;='PAINEL E TARGET'!$T$18,'PAINEL E TARGET'!$S$18,'PAINEL E TARGET'!$S$19))))))))</f>
        <v>3. Fx de 105% a 109,9%</v>
      </c>
      <c r="DF1013" s="17">
        <f>IFERROR(VLOOKUP($BW1013,'PAINEL E TARGET'!$G$1:$Q$99,8,0),0)</f>
        <v>0.1</v>
      </c>
      <c r="DG1013" s="17">
        <f>VLOOKUP(DE1013,'PAINEL E TARGET'!$S$10:$U$19,3,0)</f>
        <v>1.1000000000000001</v>
      </c>
      <c r="DH1013" s="16">
        <f t="shared" si="572"/>
        <v>206.25000000000003</v>
      </c>
      <c r="DI1013" s="17">
        <f t="shared" si="558"/>
        <v>0.52900000000000003</v>
      </c>
      <c r="DJ1013" s="33" t="str">
        <f>IF(DI1013&gt;='PAINEL E TARGET'!$T$11,'PAINEL E TARGET'!$S$11,
IF(DI1013&gt;='PAINEL E TARGET'!$T$12,'PAINEL E TARGET'!$S$12,
IF(DI1013&gt;='PAINEL E TARGET'!$T$13,'PAINEL E TARGET'!$S$13,
IF(DI1013&gt;='PAINEL E TARGET'!$T$14,'PAINEL E TARGET'!$S$14,
IF(DI1013&gt;='PAINEL E TARGET'!$T$15,'PAINEL E TARGET'!$S$15,
IF(DI1013&gt;='PAINEL E TARGET'!$T$16,'PAINEL E TARGET'!$S$16,
IF(DI1013&gt;='PAINEL E TARGET'!$T$17,'PAINEL E TARGET'!$S$17,
IF(DI1013&gt;='PAINEL E TARGET'!$T$18,'PAINEL E TARGET'!$S$18,'PAINEL E TARGET'!$S$19))))))))</f>
        <v>Não elegível</v>
      </c>
      <c r="DK1013" s="17">
        <f>IFERROR(VLOOKUP($BW1013,'PAINEL E TARGET'!$G$1:$Q$99,9,0),0)</f>
        <v>0.05</v>
      </c>
      <c r="DL1013" s="17">
        <f>VLOOKUP(DJ1013,'PAINEL E TARGET'!$S$10:$U$19,3,0)</f>
        <v>0</v>
      </c>
      <c r="DM1013" s="16">
        <f t="shared" si="573"/>
        <v>0</v>
      </c>
      <c r="DN1013" s="17">
        <f t="shared" si="559"/>
        <v>2.27</v>
      </c>
      <c r="DO1013" s="33" t="str">
        <f>IF(DN1013&gt;='PAINEL E TARGET'!$T$11,'PAINEL E TARGET'!$S$11,
IF(DN1013&gt;='PAINEL E TARGET'!$T$12,'PAINEL E TARGET'!$S$12,
IF(DN1013&gt;='PAINEL E TARGET'!$T$13,'PAINEL E TARGET'!$S$13,
IF(DN1013&gt;='PAINEL E TARGET'!$T$14,'PAINEL E TARGET'!$S$14,
IF(DN1013&gt;='PAINEL E TARGET'!$T$15,'PAINEL E TARGET'!$S$15,
IF(DN1013&gt;='PAINEL E TARGET'!$T$16,'PAINEL E TARGET'!$S$16,
IF(DN1013&gt;='PAINEL E TARGET'!$T$17,'PAINEL E TARGET'!$S$17,
IF(DN1013&gt;='PAINEL E TARGET'!$T$18,'PAINEL E TARGET'!$S$18,'PAINEL E TARGET'!$S$19))))))))</f>
        <v>8. Fx de 130% ou mais</v>
      </c>
      <c r="DP1013" s="17">
        <f>IFERROR(VLOOKUP($BW1013,'PAINEL E TARGET'!$G$1:$Q$99,10,0),0)</f>
        <v>0</v>
      </c>
      <c r="DQ1013" s="17">
        <f>VLOOKUP(DO1013,'PAINEL E TARGET'!$S$10:$U$19,3,0)</f>
        <v>1.6</v>
      </c>
      <c r="DR1013" s="16">
        <f t="shared" si="574"/>
        <v>0</v>
      </c>
      <c r="DS1013" s="17">
        <f t="shared" si="560"/>
        <v>1.0129999999999999</v>
      </c>
      <c r="DT1013" s="16">
        <f>IF(DS1013&gt;=1,VLOOKUP(BO1013,'PAINEL E TARGET'!$S$1:$W$8,5,0),0)</f>
        <v>190</v>
      </c>
      <c r="DU1013" s="16">
        <f t="shared" si="575"/>
        <v>1193.125</v>
      </c>
    </row>
    <row r="1014" spans="2:125" x14ac:dyDescent="0.2">
      <c r="B1014" s="44">
        <v>43541</v>
      </c>
      <c r="C1014" s="65">
        <v>2118</v>
      </c>
      <c r="D1014" s="66" t="s">
        <v>1063</v>
      </c>
      <c r="E1014" s="65">
        <v>417</v>
      </c>
      <c r="F1014" s="65" t="s">
        <v>1020</v>
      </c>
      <c r="G1014" s="67">
        <v>1092854.7625862316</v>
      </c>
      <c r="H1014" s="67">
        <v>600728.39749581378</v>
      </c>
      <c r="I1014" s="67">
        <v>837101.46999999986</v>
      </c>
      <c r="J1014" s="68">
        <v>1.3934774408693293</v>
      </c>
      <c r="K1014" s="67">
        <v>122678.94117356338</v>
      </c>
      <c r="L1014" s="67">
        <v>478049.45632225025</v>
      </c>
      <c r="M1014" s="67">
        <v>188675.14</v>
      </c>
      <c r="N1014" s="67">
        <v>645428.3899999999</v>
      </c>
      <c r="O1014" s="67">
        <v>1092854.7625862316</v>
      </c>
      <c r="P1014" s="67" t="s">
        <v>1082</v>
      </c>
      <c r="Q1014" s="67" t="s">
        <v>1082</v>
      </c>
      <c r="R1014" s="67">
        <v>0</v>
      </c>
      <c r="S1014" s="67">
        <v>0</v>
      </c>
      <c r="T1014" s="68">
        <v>0.10248656507107944</v>
      </c>
      <c r="U1014" s="68">
        <v>0.11149326990619494</v>
      </c>
      <c r="V1014" s="68">
        <v>1.0878818099608365</v>
      </c>
      <c r="W1014" s="67">
        <v>61566.589999999989</v>
      </c>
      <c r="X1014" s="67">
        <v>92996.93</v>
      </c>
      <c r="Y1014" s="68">
        <v>1.5105096774078279</v>
      </c>
      <c r="Z1014" s="68">
        <v>6.7557668605607774E-2</v>
      </c>
      <c r="AA1014" s="68">
        <v>0.11117287802390668</v>
      </c>
      <c r="AB1014" s="68">
        <v>1.645599682737994</v>
      </c>
      <c r="AC1014" s="67">
        <v>40583.810000000005</v>
      </c>
      <c r="AD1014" s="67">
        <v>92729.69</v>
      </c>
      <c r="AE1014" s="68">
        <v>2.2848936558691753</v>
      </c>
      <c r="AF1014" s="43">
        <v>80</v>
      </c>
      <c r="AG1014" s="43">
        <v>71</v>
      </c>
      <c r="AH1014" s="43">
        <v>65</v>
      </c>
      <c r="AI1014" s="43">
        <v>70</v>
      </c>
      <c r="AJ1014" s="67">
        <v>36510.720000000001</v>
      </c>
      <c r="AK1014" s="67">
        <v>44028.5</v>
      </c>
      <c r="AL1014" s="68">
        <v>1.2059061010026644</v>
      </c>
      <c r="AM1014" s="67">
        <v>5906.5399999999991</v>
      </c>
      <c r="AN1014" s="67">
        <v>7941.89</v>
      </c>
      <c r="AO1014" s="68">
        <v>1.3445926041303371</v>
      </c>
      <c r="AP1014" s="67">
        <v>5190.63</v>
      </c>
      <c r="AQ1014" s="67">
        <v>10907.409999999998</v>
      </c>
      <c r="AR1014" s="68">
        <v>2.1013653448617986</v>
      </c>
      <c r="AS1014" s="67">
        <v>13958.700000000003</v>
      </c>
      <c r="AT1014" s="67">
        <v>30119.129999999997</v>
      </c>
      <c r="AU1014" s="68">
        <v>2.1577317371961566</v>
      </c>
      <c r="AV1014" s="43">
        <v>324.17</v>
      </c>
      <c r="AW1014" s="43">
        <v>94.98</v>
      </c>
      <c r="AX1014" s="69">
        <v>0.29299441650985592</v>
      </c>
      <c r="AY1014" s="43">
        <v>122678.94117356338</v>
      </c>
      <c r="AZ1014" s="43">
        <v>188675.14</v>
      </c>
      <c r="BA1014" s="43">
        <v>19160.196640249767</v>
      </c>
      <c r="BB1014" s="43">
        <v>28046.01</v>
      </c>
      <c r="BC1014" s="43">
        <v>228775.99999999991</v>
      </c>
      <c r="BD1014" s="43">
        <v>34728.515184954107</v>
      </c>
      <c r="BE1014" s="43">
        <v>112671.84000000001</v>
      </c>
      <c r="BF1014" s="43">
        <v>74271.670000000013</v>
      </c>
      <c r="BG1014" s="43">
        <v>585.94999999999993</v>
      </c>
      <c r="BH1014" s="43">
        <v>30</v>
      </c>
      <c r="BI1014" s="44">
        <v>43173</v>
      </c>
      <c r="BJ1014" s="44">
        <v>43541</v>
      </c>
      <c r="BK1014" s="44">
        <v>43172</v>
      </c>
      <c r="BL1014" s="43">
        <f t="shared" si="561"/>
        <v>837101.46999999986</v>
      </c>
      <c r="BM1014" s="43">
        <f t="shared" si="562"/>
        <v>834103.52999999991</v>
      </c>
      <c r="BN1014" s="32"/>
      <c r="BO1014" s="16" t="str">
        <f>IFERROR(VLOOKUP($C1014,'PORTE LOJA'!A:B,2,0),"PORTE 1")</f>
        <v>PORTE 2</v>
      </c>
      <c r="BP1014" s="16">
        <f>VLOOKUP(BO1014,'PAINEL E TARGET'!$S$1:$W$8,3,0)</f>
        <v>1875</v>
      </c>
      <c r="BQ1014" s="16">
        <f t="shared" si="540"/>
        <v>1</v>
      </c>
      <c r="BR1014" s="16">
        <f t="shared" si="541"/>
        <v>1</v>
      </c>
      <c r="BS1014" s="16">
        <f t="shared" si="542"/>
        <v>1</v>
      </c>
      <c r="BT1014" s="16">
        <f t="shared" si="543"/>
        <v>1</v>
      </c>
      <c r="BU1014" s="16">
        <f t="shared" si="544"/>
        <v>1</v>
      </c>
      <c r="BV1014" s="16">
        <f t="shared" si="545"/>
        <v>1</v>
      </c>
      <c r="BW1014" s="17" t="str">
        <f t="shared" si="563"/>
        <v>111111</v>
      </c>
      <c r="BX1014" s="32"/>
      <c r="BY1014" s="17">
        <f t="shared" si="546"/>
        <v>1.393</v>
      </c>
      <c r="BZ1014" s="17">
        <f t="shared" si="547"/>
        <v>1.3879999999999999</v>
      </c>
      <c r="CA1014" s="17" t="str">
        <f t="shared" si="564"/>
        <v>Com Retira</v>
      </c>
      <c r="CB1014" s="17">
        <f t="shared" si="565"/>
        <v>1.393</v>
      </c>
      <c r="CC1014" s="33" t="str">
        <f>IF(CB1014&gt;='PAINEL E TARGET'!$T$11,'PAINEL E TARGET'!$S$11,
IF(CB1014&gt;='PAINEL E TARGET'!$T$12,'PAINEL E TARGET'!$S$12,
IF(CB1014&gt;='PAINEL E TARGET'!$T$13,'PAINEL E TARGET'!$S$13,
IF(CB1014&gt;='PAINEL E TARGET'!$T$14,'PAINEL E TARGET'!$S$14,
IF(CB1014&gt;='PAINEL E TARGET'!$T$15,'PAINEL E TARGET'!$S$15,
IF(CB1014&gt;='PAINEL E TARGET'!$T$16,'PAINEL E TARGET'!$S$16,
IF(CB1014&gt;='PAINEL E TARGET'!$T$17,'PAINEL E TARGET'!$S$17,
IF(CB1014&gt;='PAINEL E TARGET'!$T$18,'PAINEL E TARGET'!$S$18,'PAINEL E TARGET'!$S$19))))))))</f>
        <v>8. Fx de 130% ou mais</v>
      </c>
      <c r="CD1014" s="17">
        <f>IFERROR(VLOOKUP($BW1014,'PAINEL E TARGET'!$G$1:$Q$99,4,0),0)</f>
        <v>0.25</v>
      </c>
      <c r="CE1014" s="17">
        <f>VLOOKUP(CC1014,'PAINEL E TARGET'!$S$10:$U$19,3,0)</f>
        <v>1.6</v>
      </c>
      <c r="CF1014" s="16">
        <f t="shared" si="566"/>
        <v>750</v>
      </c>
      <c r="CG1014" s="17">
        <f t="shared" si="548"/>
        <v>1.206</v>
      </c>
      <c r="CH1014" s="17">
        <f t="shared" si="549"/>
        <v>1.345</v>
      </c>
      <c r="CI1014" s="17">
        <f t="shared" si="550"/>
        <v>2.101</v>
      </c>
      <c r="CJ1014" s="17">
        <f t="shared" si="551"/>
        <v>2.1579999999999999</v>
      </c>
      <c r="CK1014" s="17">
        <f t="shared" si="552"/>
        <v>0.29299999999999998</v>
      </c>
      <c r="CL1014" s="17">
        <f t="shared" si="553"/>
        <v>1.5109999999999999</v>
      </c>
      <c r="CM1014" s="16">
        <f t="shared" si="554"/>
        <v>4</v>
      </c>
      <c r="CN1014" s="17" t="str">
        <f t="shared" si="567"/>
        <v>não ok</v>
      </c>
      <c r="CO1014" s="17">
        <f t="shared" si="568"/>
        <v>0</v>
      </c>
      <c r="CP1014" s="33" t="str">
        <f>IF(CO1014&gt;='PAINEL E TARGET'!$T$11,'PAINEL E TARGET'!$S$11,
IF(CO1014&gt;='PAINEL E TARGET'!$T$12,'PAINEL E TARGET'!$S$12,
IF(CO1014&gt;='PAINEL E TARGET'!$T$13,'PAINEL E TARGET'!$S$13,
IF(CO1014&gt;='PAINEL E TARGET'!$T$14,'PAINEL E TARGET'!$S$14,
IF(CO1014&gt;='PAINEL E TARGET'!$T$15,'PAINEL E TARGET'!$S$15,
IF(CO1014&gt;='PAINEL E TARGET'!$T$16,'PAINEL E TARGET'!$S$16,
IF(CO1014&gt;='PAINEL E TARGET'!$T$17,'PAINEL E TARGET'!$S$17,
IF(CO1014&gt;='PAINEL E TARGET'!$T$18,'PAINEL E TARGET'!$S$18,'PAINEL E TARGET'!$S$19))))))))</f>
        <v>Não elegível</v>
      </c>
      <c r="CQ1014" s="17">
        <f>IFERROR(VLOOKUP($BW1014,'PAINEL E TARGET'!$G$1:$Q$99,5,0),0)</f>
        <v>0.25</v>
      </c>
      <c r="CR1014" s="17">
        <f>VLOOKUP(CP1014,'PAINEL E TARGET'!$S$10:$U$19,3,0)</f>
        <v>0</v>
      </c>
      <c r="CS1014" s="16">
        <f t="shared" si="569"/>
        <v>0</v>
      </c>
      <c r="CT1014" s="17">
        <f t="shared" si="555"/>
        <v>2.2850000000000001</v>
      </c>
      <c r="CU1014" s="33" t="str">
        <f>IF(CT1014&gt;='PAINEL E TARGET'!$T$11,'PAINEL E TARGET'!$S$11,
IF(CT1014&gt;='PAINEL E TARGET'!$T$12,'PAINEL E TARGET'!$S$12,
IF(CT1014&gt;='PAINEL E TARGET'!$T$13,'PAINEL E TARGET'!$S$13,
IF(CT1014&gt;='PAINEL E TARGET'!$T$14,'PAINEL E TARGET'!$S$14,
IF(CT1014&gt;='PAINEL E TARGET'!$T$15,'PAINEL E TARGET'!$S$15,
IF(CT1014&gt;='PAINEL E TARGET'!$T$16,'PAINEL E TARGET'!$S$16,
IF(CT1014&gt;='PAINEL E TARGET'!$T$17,'PAINEL E TARGET'!$S$17,
IF(CT1014&gt;='PAINEL E TARGET'!$T$18,'PAINEL E TARGET'!$S$18,'PAINEL E TARGET'!$S$19))))))))</f>
        <v>8. Fx de 130% ou mais</v>
      </c>
      <c r="CV1014" s="17">
        <f>IFERROR(VLOOKUP($BW1014,'PAINEL E TARGET'!$G$1:$Q$99,6,0),0)</f>
        <v>0.2</v>
      </c>
      <c r="CW1014" s="17">
        <f>VLOOKUP(CU1014,'PAINEL E TARGET'!$S$10:$U$19,3,0)</f>
        <v>1.6</v>
      </c>
      <c r="CX1014" s="16">
        <f t="shared" si="570"/>
        <v>600.00000000000011</v>
      </c>
      <c r="CY1014" s="17">
        <f t="shared" si="556"/>
        <v>1.538</v>
      </c>
      <c r="CZ1014" s="33" t="str">
        <f>IF(CY1014&gt;='PAINEL E TARGET'!$T$11,'PAINEL E TARGET'!$S$11,
IF(CY1014&gt;='PAINEL E TARGET'!$T$12,'PAINEL E TARGET'!$S$12,
IF(CY1014&gt;='PAINEL E TARGET'!$T$13,'PAINEL E TARGET'!$S$13,
IF(CY1014&gt;='PAINEL E TARGET'!$T$14,'PAINEL E TARGET'!$S$14,
IF(CY1014&gt;='PAINEL E TARGET'!$T$15,'PAINEL E TARGET'!$S$15,
IF(CY1014&gt;='PAINEL E TARGET'!$T$16,'PAINEL E TARGET'!$S$16,
IF(CY1014&gt;='PAINEL E TARGET'!$T$17,'PAINEL E TARGET'!$S$17,
IF(CY1014&gt;='PAINEL E TARGET'!$T$18,'PAINEL E TARGET'!$S$18,'PAINEL E TARGET'!$S$19))))))))</f>
        <v>8. Fx de 130% ou mais</v>
      </c>
      <c r="DA1014" s="17">
        <f>IFERROR(VLOOKUP($BW1014,'PAINEL E TARGET'!$G$1:$Q$99,7,0),0)</f>
        <v>0.15</v>
      </c>
      <c r="DB1014" s="17">
        <f>VLOOKUP(CZ1014,'PAINEL E TARGET'!$S$10:$U$19,3,0)</f>
        <v>1.6</v>
      </c>
      <c r="DC1014" s="16">
        <f t="shared" si="571"/>
        <v>450</v>
      </c>
      <c r="DD1014" s="17">
        <f t="shared" si="557"/>
        <v>1.464</v>
      </c>
      <c r="DE1014" s="33" t="str">
        <f>IF(DD1014&gt;='PAINEL E TARGET'!$T$11,'PAINEL E TARGET'!$S$11,
IF(DD1014&gt;='PAINEL E TARGET'!$T$12,'PAINEL E TARGET'!$S$12,
IF(DD1014&gt;='PAINEL E TARGET'!$T$13,'PAINEL E TARGET'!$S$13,
IF(DD1014&gt;='PAINEL E TARGET'!$T$14,'PAINEL E TARGET'!$S$14,
IF(DD1014&gt;='PAINEL E TARGET'!$T$15,'PAINEL E TARGET'!$S$15,
IF(DD1014&gt;='PAINEL E TARGET'!$T$16,'PAINEL E TARGET'!$S$16,
IF(DD1014&gt;='PAINEL E TARGET'!$T$17,'PAINEL E TARGET'!$S$17,
IF(DD1014&gt;='PAINEL E TARGET'!$T$18,'PAINEL E TARGET'!$S$18,'PAINEL E TARGET'!$S$19))))))))</f>
        <v>8. Fx de 130% ou mais</v>
      </c>
      <c r="DF1014" s="17">
        <f>IFERROR(VLOOKUP($BW1014,'PAINEL E TARGET'!$G$1:$Q$99,8,0),0)</f>
        <v>0.1</v>
      </c>
      <c r="DG1014" s="17">
        <f>VLOOKUP(DE1014,'PAINEL E TARGET'!$S$10:$U$19,3,0)</f>
        <v>1.6</v>
      </c>
      <c r="DH1014" s="16">
        <f t="shared" si="572"/>
        <v>300.00000000000006</v>
      </c>
      <c r="DI1014" s="17">
        <f t="shared" si="558"/>
        <v>1.077</v>
      </c>
      <c r="DJ1014" s="33" t="str">
        <f>IF(DI1014&gt;='PAINEL E TARGET'!$T$11,'PAINEL E TARGET'!$S$11,
IF(DI1014&gt;='PAINEL E TARGET'!$T$12,'PAINEL E TARGET'!$S$12,
IF(DI1014&gt;='PAINEL E TARGET'!$T$13,'PAINEL E TARGET'!$S$13,
IF(DI1014&gt;='PAINEL E TARGET'!$T$14,'PAINEL E TARGET'!$S$14,
IF(DI1014&gt;='PAINEL E TARGET'!$T$15,'PAINEL E TARGET'!$S$15,
IF(DI1014&gt;='PAINEL E TARGET'!$T$16,'PAINEL E TARGET'!$S$16,
IF(DI1014&gt;='PAINEL E TARGET'!$T$17,'PAINEL E TARGET'!$S$17,
IF(DI1014&gt;='PAINEL E TARGET'!$T$18,'PAINEL E TARGET'!$S$18,'PAINEL E TARGET'!$S$19))))))))</f>
        <v>3. Fx de 105% a 109,9%</v>
      </c>
      <c r="DK1014" s="17">
        <f>IFERROR(VLOOKUP($BW1014,'PAINEL E TARGET'!$G$1:$Q$99,9,0),0)</f>
        <v>0.05</v>
      </c>
      <c r="DL1014" s="17">
        <f>VLOOKUP(DJ1014,'PAINEL E TARGET'!$S$10:$U$19,3,0)</f>
        <v>1.1000000000000001</v>
      </c>
      <c r="DM1014" s="16">
        <f t="shared" si="573"/>
        <v>103.12500000000001</v>
      </c>
      <c r="DN1014" s="17">
        <f t="shared" si="559"/>
        <v>0.29299999999999998</v>
      </c>
      <c r="DO1014" s="33" t="str">
        <f>IF(DN1014&gt;='PAINEL E TARGET'!$T$11,'PAINEL E TARGET'!$S$11,
IF(DN1014&gt;='PAINEL E TARGET'!$T$12,'PAINEL E TARGET'!$S$12,
IF(DN1014&gt;='PAINEL E TARGET'!$T$13,'PAINEL E TARGET'!$S$13,
IF(DN1014&gt;='PAINEL E TARGET'!$T$14,'PAINEL E TARGET'!$S$14,
IF(DN1014&gt;='PAINEL E TARGET'!$T$15,'PAINEL E TARGET'!$S$15,
IF(DN1014&gt;='PAINEL E TARGET'!$T$16,'PAINEL E TARGET'!$S$16,
IF(DN1014&gt;='PAINEL E TARGET'!$T$17,'PAINEL E TARGET'!$S$17,
IF(DN1014&gt;='PAINEL E TARGET'!$T$18,'PAINEL E TARGET'!$S$18,'PAINEL E TARGET'!$S$19))))))))</f>
        <v>Não elegível</v>
      </c>
      <c r="DP1014" s="17">
        <f>IFERROR(VLOOKUP($BW1014,'PAINEL E TARGET'!$G$1:$Q$99,10,0),0)</f>
        <v>0</v>
      </c>
      <c r="DQ1014" s="17">
        <f>VLOOKUP(DO1014,'PAINEL E TARGET'!$S$10:$U$19,3,0)</f>
        <v>0</v>
      </c>
      <c r="DR1014" s="16">
        <f t="shared" si="574"/>
        <v>0</v>
      </c>
      <c r="DS1014" s="17">
        <f t="shared" si="560"/>
        <v>0.88800000000000001</v>
      </c>
      <c r="DT1014" s="16">
        <f>IF(DS1014&gt;=1,VLOOKUP(BO1014,'PAINEL E TARGET'!$S$1:$W$8,5,0),0)</f>
        <v>0</v>
      </c>
      <c r="DU1014" s="16">
        <f t="shared" si="575"/>
        <v>2203.125</v>
      </c>
    </row>
    <row r="1015" spans="2:125" x14ac:dyDescent="0.2">
      <c r="B1015" s="44">
        <v>43541</v>
      </c>
      <c r="C1015" s="65">
        <v>2119</v>
      </c>
      <c r="D1015" s="66" t="s">
        <v>1064</v>
      </c>
      <c r="E1015" s="65">
        <v>516</v>
      </c>
      <c r="F1015" s="65" t="s">
        <v>944</v>
      </c>
      <c r="G1015" s="67">
        <v>611127.17479655636</v>
      </c>
      <c r="H1015" s="67">
        <v>371605.70728185214</v>
      </c>
      <c r="I1015" s="67">
        <v>294596.40000000002</v>
      </c>
      <c r="J1015" s="68">
        <v>0.79276608035666474</v>
      </c>
      <c r="K1015" s="67">
        <v>35221.849800000004</v>
      </c>
      <c r="L1015" s="67">
        <v>336383.85748185194</v>
      </c>
      <c r="M1015" s="67">
        <v>26667.17</v>
      </c>
      <c r="N1015" s="67">
        <v>267929.23</v>
      </c>
      <c r="O1015" s="67">
        <v>611127.17479655636</v>
      </c>
      <c r="P1015" s="67" t="s">
        <v>1082</v>
      </c>
      <c r="Q1015" s="67" t="s">
        <v>1082</v>
      </c>
      <c r="R1015" s="67">
        <v>0</v>
      </c>
      <c r="S1015" s="67">
        <v>0</v>
      </c>
      <c r="T1015" s="68">
        <v>8.9704677153186321E-2</v>
      </c>
      <c r="U1015" s="68">
        <v>7.5201869405057215E-2</v>
      </c>
      <c r="V1015" s="68">
        <v>0.83832718417387486</v>
      </c>
      <c r="W1015" s="67">
        <v>33334.770000000004</v>
      </c>
      <c r="X1015" s="67">
        <v>22154.2</v>
      </c>
      <c r="Y1015" s="68">
        <v>0.66459735585396262</v>
      </c>
      <c r="Z1015" s="68">
        <v>0.19335483441728341</v>
      </c>
      <c r="AA1015" s="68">
        <v>0.33105170327946976</v>
      </c>
      <c r="AB1015" s="68">
        <v>1.7121459842323863</v>
      </c>
      <c r="AC1015" s="67">
        <v>71851.760000000009</v>
      </c>
      <c r="AD1015" s="67">
        <v>97526.64</v>
      </c>
      <c r="AE1015" s="68">
        <v>1.3573312609183128</v>
      </c>
      <c r="AF1015" s="43">
        <v>80</v>
      </c>
      <c r="AG1015" s="43">
        <v>75</v>
      </c>
      <c r="AH1015" s="43">
        <v>13</v>
      </c>
      <c r="AI1015" s="43">
        <v>25</v>
      </c>
      <c r="AJ1015" s="67">
        <v>15108.599999999999</v>
      </c>
      <c r="AK1015" s="67">
        <v>9946</v>
      </c>
      <c r="AL1015" s="68">
        <v>0.65830057053598623</v>
      </c>
      <c r="AM1015" s="67">
        <v>4464.0599999999995</v>
      </c>
      <c r="AN1015" s="67">
        <v>1618.5</v>
      </c>
      <c r="AO1015" s="68">
        <v>0.36256233115146308</v>
      </c>
      <c r="AP1015" s="67">
        <v>1996.87</v>
      </c>
      <c r="AQ1015" s="67">
        <v>2481.9299999999998</v>
      </c>
      <c r="AR1015" s="68">
        <v>1.2429101543916228</v>
      </c>
      <c r="AS1015" s="67">
        <v>11765.24</v>
      </c>
      <c r="AT1015" s="67">
        <v>8107.77</v>
      </c>
      <c r="AU1015" s="68">
        <v>0.68912916353597553</v>
      </c>
      <c r="AV1015" s="43">
        <v>303.69</v>
      </c>
      <c r="AW1015" s="43">
        <v>99.98</v>
      </c>
      <c r="AX1015" s="69">
        <v>0.32921729395106852</v>
      </c>
      <c r="AY1015" s="43">
        <v>35221.849800000004</v>
      </c>
      <c r="AZ1015" s="43">
        <v>26667.17</v>
      </c>
      <c r="BA1015" s="43">
        <v>15926.864742756788</v>
      </c>
      <c r="BB1015" s="43">
        <v>14979.249999999998</v>
      </c>
      <c r="BC1015" s="43">
        <v>60198</v>
      </c>
      <c r="BD1015" s="43">
        <v>26176.926105032791</v>
      </c>
      <c r="BE1015" s="43">
        <v>55053.770000000004</v>
      </c>
      <c r="BF1015" s="43">
        <v>118666.49000000002</v>
      </c>
      <c r="BG1015" s="43">
        <v>499.8900000000001</v>
      </c>
      <c r="BH1015" s="43">
        <v>30</v>
      </c>
      <c r="BI1015" s="44">
        <v>43173</v>
      </c>
      <c r="BJ1015" s="44">
        <v>43541</v>
      </c>
      <c r="BK1015" s="44">
        <v>43172</v>
      </c>
      <c r="BL1015" s="43">
        <f t="shared" si="561"/>
        <v>294596.40000000002</v>
      </c>
      <c r="BM1015" s="43">
        <f t="shared" si="562"/>
        <v>294596.39999999997</v>
      </c>
      <c r="BN1015" s="32"/>
      <c r="BO1015" s="16" t="str">
        <f>IFERROR(VLOOKUP($C1015,'PORTE LOJA'!A:B,2,0),"PORTE 1")</f>
        <v>PORTE 1</v>
      </c>
      <c r="BP1015" s="16">
        <f>VLOOKUP(BO1015,'PAINEL E TARGET'!$S$1:$W$8,3,0)</f>
        <v>1650</v>
      </c>
      <c r="BQ1015" s="16">
        <f t="shared" si="540"/>
        <v>1</v>
      </c>
      <c r="BR1015" s="16">
        <f t="shared" si="541"/>
        <v>1</v>
      </c>
      <c r="BS1015" s="16">
        <f t="shared" si="542"/>
        <v>1</v>
      </c>
      <c r="BT1015" s="16">
        <f t="shared" si="543"/>
        <v>1</v>
      </c>
      <c r="BU1015" s="16">
        <f t="shared" si="544"/>
        <v>1</v>
      </c>
      <c r="BV1015" s="16">
        <f t="shared" si="545"/>
        <v>1</v>
      </c>
      <c r="BW1015" s="17" t="str">
        <f t="shared" si="563"/>
        <v>111111</v>
      </c>
      <c r="BX1015" s="32"/>
      <c r="BY1015" s="17">
        <f t="shared" si="546"/>
        <v>0.79300000000000004</v>
      </c>
      <c r="BZ1015" s="17">
        <f t="shared" si="547"/>
        <v>0.79300000000000004</v>
      </c>
      <c r="CA1015" s="17" t="str">
        <f t="shared" si="564"/>
        <v>Com Retira</v>
      </c>
      <c r="CB1015" s="17">
        <f t="shared" si="565"/>
        <v>0.79300000000000004</v>
      </c>
      <c r="CC1015" s="33" t="str">
        <f>IF(CB1015&gt;='PAINEL E TARGET'!$T$11,'PAINEL E TARGET'!$S$11,
IF(CB1015&gt;='PAINEL E TARGET'!$T$12,'PAINEL E TARGET'!$S$12,
IF(CB1015&gt;='PAINEL E TARGET'!$T$13,'PAINEL E TARGET'!$S$13,
IF(CB1015&gt;='PAINEL E TARGET'!$T$14,'PAINEL E TARGET'!$S$14,
IF(CB1015&gt;='PAINEL E TARGET'!$T$15,'PAINEL E TARGET'!$S$15,
IF(CB1015&gt;='PAINEL E TARGET'!$T$16,'PAINEL E TARGET'!$S$16,
IF(CB1015&gt;='PAINEL E TARGET'!$T$17,'PAINEL E TARGET'!$S$17,
IF(CB1015&gt;='PAINEL E TARGET'!$T$18,'PAINEL E TARGET'!$S$18,'PAINEL E TARGET'!$S$19))))))))</f>
        <v>Não elegível</v>
      </c>
      <c r="CD1015" s="17">
        <f>IFERROR(VLOOKUP($BW1015,'PAINEL E TARGET'!$G$1:$Q$99,4,0),0)</f>
        <v>0.25</v>
      </c>
      <c r="CE1015" s="17">
        <f>VLOOKUP(CC1015,'PAINEL E TARGET'!$S$10:$U$19,3,0)</f>
        <v>0</v>
      </c>
      <c r="CF1015" s="16">
        <f t="shared" si="566"/>
        <v>0</v>
      </c>
      <c r="CG1015" s="17">
        <f t="shared" si="548"/>
        <v>0.65800000000000003</v>
      </c>
      <c r="CH1015" s="17">
        <f t="shared" si="549"/>
        <v>0.36299999999999999</v>
      </c>
      <c r="CI1015" s="17">
        <f t="shared" si="550"/>
        <v>1.2430000000000001</v>
      </c>
      <c r="CJ1015" s="17">
        <f t="shared" si="551"/>
        <v>0.68899999999999995</v>
      </c>
      <c r="CK1015" s="17">
        <f t="shared" si="552"/>
        <v>0.32900000000000001</v>
      </c>
      <c r="CL1015" s="17">
        <f t="shared" si="553"/>
        <v>0.66500000000000004</v>
      </c>
      <c r="CM1015" s="16">
        <f t="shared" si="554"/>
        <v>1</v>
      </c>
      <c r="CN1015" s="17" t="str">
        <f t="shared" si="567"/>
        <v>não ok</v>
      </c>
      <c r="CO1015" s="17">
        <f t="shared" si="568"/>
        <v>0</v>
      </c>
      <c r="CP1015" s="33" t="str">
        <f>IF(CO1015&gt;='PAINEL E TARGET'!$T$11,'PAINEL E TARGET'!$S$11,
IF(CO1015&gt;='PAINEL E TARGET'!$T$12,'PAINEL E TARGET'!$S$12,
IF(CO1015&gt;='PAINEL E TARGET'!$T$13,'PAINEL E TARGET'!$S$13,
IF(CO1015&gt;='PAINEL E TARGET'!$T$14,'PAINEL E TARGET'!$S$14,
IF(CO1015&gt;='PAINEL E TARGET'!$T$15,'PAINEL E TARGET'!$S$15,
IF(CO1015&gt;='PAINEL E TARGET'!$T$16,'PAINEL E TARGET'!$S$16,
IF(CO1015&gt;='PAINEL E TARGET'!$T$17,'PAINEL E TARGET'!$S$17,
IF(CO1015&gt;='PAINEL E TARGET'!$T$18,'PAINEL E TARGET'!$S$18,'PAINEL E TARGET'!$S$19))))))))</f>
        <v>Não elegível</v>
      </c>
      <c r="CQ1015" s="17">
        <f>IFERROR(VLOOKUP($BW1015,'PAINEL E TARGET'!$G$1:$Q$99,5,0),0)</f>
        <v>0.25</v>
      </c>
      <c r="CR1015" s="17">
        <f>VLOOKUP(CP1015,'PAINEL E TARGET'!$S$10:$U$19,3,0)</f>
        <v>0</v>
      </c>
      <c r="CS1015" s="16">
        <f t="shared" si="569"/>
        <v>0</v>
      </c>
      <c r="CT1015" s="17">
        <f t="shared" si="555"/>
        <v>1.357</v>
      </c>
      <c r="CU1015" s="33" t="str">
        <f>IF(CT1015&gt;='PAINEL E TARGET'!$T$11,'PAINEL E TARGET'!$S$11,
IF(CT1015&gt;='PAINEL E TARGET'!$T$12,'PAINEL E TARGET'!$S$12,
IF(CT1015&gt;='PAINEL E TARGET'!$T$13,'PAINEL E TARGET'!$S$13,
IF(CT1015&gt;='PAINEL E TARGET'!$T$14,'PAINEL E TARGET'!$S$14,
IF(CT1015&gt;='PAINEL E TARGET'!$T$15,'PAINEL E TARGET'!$S$15,
IF(CT1015&gt;='PAINEL E TARGET'!$T$16,'PAINEL E TARGET'!$S$16,
IF(CT1015&gt;='PAINEL E TARGET'!$T$17,'PAINEL E TARGET'!$S$17,
IF(CT1015&gt;='PAINEL E TARGET'!$T$18,'PAINEL E TARGET'!$S$18,'PAINEL E TARGET'!$S$19))))))))</f>
        <v>8. Fx de 130% ou mais</v>
      </c>
      <c r="CV1015" s="17">
        <f>IFERROR(VLOOKUP($BW1015,'PAINEL E TARGET'!$G$1:$Q$99,6,0),0)</f>
        <v>0.2</v>
      </c>
      <c r="CW1015" s="17">
        <f>VLOOKUP(CU1015,'PAINEL E TARGET'!$S$10:$U$19,3,0)</f>
        <v>1.6</v>
      </c>
      <c r="CX1015" s="16">
        <f t="shared" si="570"/>
        <v>528.00000000000011</v>
      </c>
      <c r="CY1015" s="17">
        <f t="shared" si="556"/>
        <v>0.75700000000000001</v>
      </c>
      <c r="CZ1015" s="33" t="str">
        <f>IF(CY1015&gt;='PAINEL E TARGET'!$T$11,'PAINEL E TARGET'!$S$11,
IF(CY1015&gt;='PAINEL E TARGET'!$T$12,'PAINEL E TARGET'!$S$12,
IF(CY1015&gt;='PAINEL E TARGET'!$T$13,'PAINEL E TARGET'!$S$13,
IF(CY1015&gt;='PAINEL E TARGET'!$T$14,'PAINEL E TARGET'!$S$14,
IF(CY1015&gt;='PAINEL E TARGET'!$T$15,'PAINEL E TARGET'!$S$15,
IF(CY1015&gt;='PAINEL E TARGET'!$T$16,'PAINEL E TARGET'!$S$16,
IF(CY1015&gt;='PAINEL E TARGET'!$T$17,'PAINEL E TARGET'!$S$17,
IF(CY1015&gt;='PAINEL E TARGET'!$T$18,'PAINEL E TARGET'!$S$18,'PAINEL E TARGET'!$S$19))))))))</f>
        <v>Não elegível</v>
      </c>
      <c r="DA1015" s="17">
        <f>IFERROR(VLOOKUP($BW1015,'PAINEL E TARGET'!$G$1:$Q$99,7,0),0)</f>
        <v>0.15</v>
      </c>
      <c r="DB1015" s="17">
        <f>VLOOKUP(CZ1015,'PAINEL E TARGET'!$S$10:$U$19,3,0)</f>
        <v>0</v>
      </c>
      <c r="DC1015" s="16">
        <f t="shared" si="571"/>
        <v>0</v>
      </c>
      <c r="DD1015" s="17">
        <f t="shared" si="557"/>
        <v>0.94099999999999995</v>
      </c>
      <c r="DE1015" s="33" t="str">
        <f>IF(DD1015&gt;='PAINEL E TARGET'!$T$11,'PAINEL E TARGET'!$S$11,
IF(DD1015&gt;='PAINEL E TARGET'!$T$12,'PAINEL E TARGET'!$S$12,
IF(DD1015&gt;='PAINEL E TARGET'!$T$13,'PAINEL E TARGET'!$S$13,
IF(DD1015&gt;='PAINEL E TARGET'!$T$14,'PAINEL E TARGET'!$S$14,
IF(DD1015&gt;='PAINEL E TARGET'!$T$15,'PAINEL E TARGET'!$S$15,
IF(DD1015&gt;='PAINEL E TARGET'!$T$16,'PAINEL E TARGET'!$S$16,
IF(DD1015&gt;='PAINEL E TARGET'!$T$17,'PAINEL E TARGET'!$S$17,
IF(DD1015&gt;='PAINEL E TARGET'!$T$18,'PAINEL E TARGET'!$S$18,'PAINEL E TARGET'!$S$19))))))))</f>
        <v>1. Fx de 90% a 99,9%</v>
      </c>
      <c r="DF1015" s="17">
        <f>IFERROR(VLOOKUP($BW1015,'PAINEL E TARGET'!$G$1:$Q$99,8,0),0)</f>
        <v>0.1</v>
      </c>
      <c r="DG1015" s="17">
        <f>VLOOKUP(DE1015,'PAINEL E TARGET'!$S$10:$U$19,3,0)</f>
        <v>0.5</v>
      </c>
      <c r="DH1015" s="16">
        <f t="shared" si="572"/>
        <v>82.5</v>
      </c>
      <c r="DI1015" s="17">
        <f t="shared" si="558"/>
        <v>1.923</v>
      </c>
      <c r="DJ1015" s="33" t="str">
        <f>IF(DI1015&gt;='PAINEL E TARGET'!$T$11,'PAINEL E TARGET'!$S$11,
IF(DI1015&gt;='PAINEL E TARGET'!$T$12,'PAINEL E TARGET'!$S$12,
IF(DI1015&gt;='PAINEL E TARGET'!$T$13,'PAINEL E TARGET'!$S$13,
IF(DI1015&gt;='PAINEL E TARGET'!$T$14,'PAINEL E TARGET'!$S$14,
IF(DI1015&gt;='PAINEL E TARGET'!$T$15,'PAINEL E TARGET'!$S$15,
IF(DI1015&gt;='PAINEL E TARGET'!$T$16,'PAINEL E TARGET'!$S$16,
IF(DI1015&gt;='PAINEL E TARGET'!$T$17,'PAINEL E TARGET'!$S$17,
IF(DI1015&gt;='PAINEL E TARGET'!$T$18,'PAINEL E TARGET'!$S$18,'PAINEL E TARGET'!$S$19))))))))</f>
        <v>8. Fx de 130% ou mais</v>
      </c>
      <c r="DK1015" s="17">
        <f>IFERROR(VLOOKUP($BW1015,'PAINEL E TARGET'!$G$1:$Q$99,9,0),0)</f>
        <v>0.05</v>
      </c>
      <c r="DL1015" s="17">
        <f>VLOOKUP(DJ1015,'PAINEL E TARGET'!$S$10:$U$19,3,0)</f>
        <v>1.6</v>
      </c>
      <c r="DM1015" s="16">
        <f t="shared" si="573"/>
        <v>132.00000000000003</v>
      </c>
      <c r="DN1015" s="17">
        <f t="shared" si="559"/>
        <v>0.32900000000000001</v>
      </c>
      <c r="DO1015" s="33" t="str">
        <f>IF(DN1015&gt;='PAINEL E TARGET'!$T$11,'PAINEL E TARGET'!$S$11,
IF(DN1015&gt;='PAINEL E TARGET'!$T$12,'PAINEL E TARGET'!$S$12,
IF(DN1015&gt;='PAINEL E TARGET'!$T$13,'PAINEL E TARGET'!$S$13,
IF(DN1015&gt;='PAINEL E TARGET'!$T$14,'PAINEL E TARGET'!$S$14,
IF(DN1015&gt;='PAINEL E TARGET'!$T$15,'PAINEL E TARGET'!$S$15,
IF(DN1015&gt;='PAINEL E TARGET'!$T$16,'PAINEL E TARGET'!$S$16,
IF(DN1015&gt;='PAINEL E TARGET'!$T$17,'PAINEL E TARGET'!$S$17,
IF(DN1015&gt;='PAINEL E TARGET'!$T$18,'PAINEL E TARGET'!$S$18,'PAINEL E TARGET'!$S$19))))))))</f>
        <v>Não elegível</v>
      </c>
      <c r="DP1015" s="17">
        <f>IFERROR(VLOOKUP($BW1015,'PAINEL E TARGET'!$G$1:$Q$99,10,0),0)</f>
        <v>0</v>
      </c>
      <c r="DQ1015" s="17">
        <f>VLOOKUP(DO1015,'PAINEL E TARGET'!$S$10:$U$19,3,0)</f>
        <v>0</v>
      </c>
      <c r="DR1015" s="16">
        <f t="shared" si="574"/>
        <v>0</v>
      </c>
      <c r="DS1015" s="17">
        <f t="shared" si="560"/>
        <v>0.93799999999999994</v>
      </c>
      <c r="DT1015" s="16">
        <f>IF(DS1015&gt;=1,VLOOKUP(BO1015,'PAINEL E TARGET'!$S$1:$W$8,5,0),0)</f>
        <v>0</v>
      </c>
      <c r="DU1015" s="16">
        <f t="shared" si="575"/>
        <v>742.50000000000011</v>
      </c>
    </row>
    <row r="1016" spans="2:125" x14ac:dyDescent="0.2">
      <c r="B1016" s="44">
        <v>43541</v>
      </c>
      <c r="C1016" s="65">
        <v>2120</v>
      </c>
      <c r="D1016" s="66" t="s">
        <v>1138</v>
      </c>
      <c r="E1016" s="65">
        <v>316</v>
      </c>
      <c r="F1016" s="65" t="s">
        <v>943</v>
      </c>
      <c r="G1016" s="67">
        <v>915167.79464704462</v>
      </c>
      <c r="H1016" s="67">
        <v>584422.1419152664</v>
      </c>
      <c r="I1016" s="67">
        <v>673000.04</v>
      </c>
      <c r="J1016" s="68">
        <v>1.1515649249606568</v>
      </c>
      <c r="K1016" s="67">
        <v>66889.054931305785</v>
      </c>
      <c r="L1016" s="67">
        <v>517533.0869839607</v>
      </c>
      <c r="M1016" s="67">
        <v>83592.61</v>
      </c>
      <c r="N1016" s="67">
        <v>589407.42999999993</v>
      </c>
      <c r="O1016" s="67">
        <v>915167.79464704462</v>
      </c>
      <c r="P1016" s="67" t="s">
        <v>1082</v>
      </c>
      <c r="Q1016" s="67" t="s">
        <v>1082</v>
      </c>
      <c r="R1016" s="67">
        <v>0</v>
      </c>
      <c r="S1016" s="67">
        <v>0</v>
      </c>
      <c r="T1016" s="68">
        <v>8.4669208182010194E-2</v>
      </c>
      <c r="U1016" s="68">
        <v>0.11731180580613336</v>
      </c>
      <c r="V1016" s="68">
        <v>1.3855309187957989</v>
      </c>
      <c r="W1016" s="67">
        <v>49482.559999999998</v>
      </c>
      <c r="X1016" s="67">
        <v>78950.849999999991</v>
      </c>
      <c r="Y1016" s="68">
        <v>1.595528808533754</v>
      </c>
      <c r="Z1016" s="68">
        <v>0.13526487846769755</v>
      </c>
      <c r="AA1016" s="68">
        <v>0.18364302028867635</v>
      </c>
      <c r="AB1016" s="68">
        <v>1.3576548648031495</v>
      </c>
      <c r="AC1016" s="67">
        <v>79051.790000000008</v>
      </c>
      <c r="AD1016" s="67">
        <v>123591.76000000001</v>
      </c>
      <c r="AE1016" s="68">
        <v>1.5634277225095092</v>
      </c>
      <c r="AF1016" s="43">
        <v>80</v>
      </c>
      <c r="AG1016" s="43">
        <v>0</v>
      </c>
      <c r="AH1016" s="43">
        <v>8</v>
      </c>
      <c r="AI1016" s="43">
        <v>50</v>
      </c>
      <c r="AJ1016" s="67">
        <v>21399.729999999996</v>
      </c>
      <c r="AK1016" s="67">
        <v>29964.2</v>
      </c>
      <c r="AL1016" s="68">
        <v>1.4002139279327359</v>
      </c>
      <c r="AM1016" s="67">
        <v>3892.6400000000003</v>
      </c>
      <c r="AN1016" s="67">
        <v>7629.4900000000016</v>
      </c>
      <c r="AO1016" s="68">
        <v>1.9599783180566406</v>
      </c>
      <c r="AP1016" s="67">
        <v>5420.920000000001</v>
      </c>
      <c r="AQ1016" s="67">
        <v>10851.779999999997</v>
      </c>
      <c r="AR1016" s="68">
        <v>2.0018336370948098</v>
      </c>
      <c r="AS1016" s="67">
        <v>18769.269999999997</v>
      </c>
      <c r="AT1016" s="67">
        <v>30505.38</v>
      </c>
      <c r="AU1016" s="68">
        <v>1.6252832422358465</v>
      </c>
      <c r="AV1016" s="43">
        <v>319.45000000000005</v>
      </c>
      <c r="AW1016" s="43">
        <v>399.92</v>
      </c>
      <c r="AX1016" s="69">
        <v>1.2519017060572859</v>
      </c>
      <c r="AY1016" s="43">
        <v>66889.054931305785</v>
      </c>
      <c r="AZ1016" s="43">
        <v>83592.61</v>
      </c>
      <c r="BA1016" s="43">
        <v>37243.441311670984</v>
      </c>
      <c r="BB1016" s="43">
        <v>58631.77</v>
      </c>
      <c r="BC1016" s="43">
        <v>108516.00000000001</v>
      </c>
      <c r="BD1016" s="43">
        <v>58193.163608683026</v>
      </c>
      <c r="BE1016" s="43">
        <v>77863.680000000008</v>
      </c>
      <c r="BF1016" s="43">
        <v>124392.82999999999</v>
      </c>
      <c r="BG1016" s="43">
        <v>499.86000000000007</v>
      </c>
      <c r="BH1016" s="43">
        <v>10</v>
      </c>
      <c r="BI1016" s="44">
        <v>43173</v>
      </c>
      <c r="BJ1016" s="44">
        <v>43541</v>
      </c>
      <c r="BK1016" s="44">
        <v>43172</v>
      </c>
      <c r="BL1016" s="43">
        <f t="shared" si="561"/>
        <v>673000.04</v>
      </c>
      <c r="BM1016" s="43">
        <f t="shared" si="562"/>
        <v>673000.03999999992</v>
      </c>
      <c r="BN1016" s="32"/>
      <c r="BO1016" s="16" t="str">
        <f>IFERROR(VLOOKUP($C1016,'PORTE LOJA'!A:B,2,0),"PORTE 1")</f>
        <v>PORTE 2</v>
      </c>
      <c r="BP1016" s="16">
        <f>VLOOKUP(BO1016,'PAINEL E TARGET'!$S$1:$W$8,3,0)</f>
        <v>1875</v>
      </c>
      <c r="BQ1016" s="16">
        <f t="shared" si="540"/>
        <v>1</v>
      </c>
      <c r="BR1016" s="16">
        <f t="shared" si="541"/>
        <v>1</v>
      </c>
      <c r="BS1016" s="16">
        <f t="shared" si="542"/>
        <v>1</v>
      </c>
      <c r="BT1016" s="16">
        <f t="shared" si="543"/>
        <v>1</v>
      </c>
      <c r="BU1016" s="16">
        <f t="shared" si="544"/>
        <v>1</v>
      </c>
      <c r="BV1016" s="16">
        <f t="shared" si="545"/>
        <v>1</v>
      </c>
      <c r="BW1016" s="17" t="str">
        <f t="shared" si="563"/>
        <v>111111</v>
      </c>
      <c r="BX1016" s="32"/>
      <c r="BY1016" s="17">
        <f t="shared" si="546"/>
        <v>1.1519999999999999</v>
      </c>
      <c r="BZ1016" s="17">
        <f t="shared" si="547"/>
        <v>1.1519999999999999</v>
      </c>
      <c r="CA1016" s="17" t="str">
        <f t="shared" si="564"/>
        <v>Com Retira</v>
      </c>
      <c r="CB1016" s="17">
        <f t="shared" si="565"/>
        <v>1.1519999999999999</v>
      </c>
      <c r="CC1016" s="33" t="str">
        <f>IF(CB1016&gt;='PAINEL E TARGET'!$T$11,'PAINEL E TARGET'!$S$11,
IF(CB1016&gt;='PAINEL E TARGET'!$T$12,'PAINEL E TARGET'!$S$12,
IF(CB1016&gt;='PAINEL E TARGET'!$T$13,'PAINEL E TARGET'!$S$13,
IF(CB1016&gt;='PAINEL E TARGET'!$T$14,'PAINEL E TARGET'!$S$14,
IF(CB1016&gt;='PAINEL E TARGET'!$T$15,'PAINEL E TARGET'!$S$15,
IF(CB1016&gt;='PAINEL E TARGET'!$T$16,'PAINEL E TARGET'!$S$16,
IF(CB1016&gt;='PAINEL E TARGET'!$T$17,'PAINEL E TARGET'!$S$17,
IF(CB1016&gt;='PAINEL E TARGET'!$T$18,'PAINEL E TARGET'!$S$18,'PAINEL E TARGET'!$S$19))))))))</f>
        <v>5. Fx de 115% a 119,9%</v>
      </c>
      <c r="CD1016" s="17">
        <f>IFERROR(VLOOKUP($BW1016,'PAINEL E TARGET'!$G$1:$Q$99,4,0),0)</f>
        <v>0.25</v>
      </c>
      <c r="CE1016" s="17">
        <f>VLOOKUP(CC1016,'PAINEL E TARGET'!$S$10:$U$19,3,0)</f>
        <v>1.3</v>
      </c>
      <c r="CF1016" s="16">
        <f t="shared" si="566"/>
        <v>609.375</v>
      </c>
      <c r="CG1016" s="17">
        <f t="shared" si="548"/>
        <v>1.4</v>
      </c>
      <c r="CH1016" s="17">
        <f t="shared" si="549"/>
        <v>1.96</v>
      </c>
      <c r="CI1016" s="17">
        <f t="shared" si="550"/>
        <v>2.0019999999999998</v>
      </c>
      <c r="CJ1016" s="17">
        <f t="shared" si="551"/>
        <v>1.625</v>
      </c>
      <c r="CK1016" s="17">
        <f t="shared" si="552"/>
        <v>1.252</v>
      </c>
      <c r="CL1016" s="17">
        <f t="shared" si="553"/>
        <v>1.5960000000000001</v>
      </c>
      <c r="CM1016" s="16">
        <f t="shared" si="554"/>
        <v>5</v>
      </c>
      <c r="CN1016" s="17" t="str">
        <f t="shared" si="567"/>
        <v>ok</v>
      </c>
      <c r="CO1016" s="17">
        <f t="shared" si="568"/>
        <v>1.5960000000000001</v>
      </c>
      <c r="CP1016" s="33" t="str">
        <f>IF(CO1016&gt;='PAINEL E TARGET'!$T$11,'PAINEL E TARGET'!$S$11,
IF(CO1016&gt;='PAINEL E TARGET'!$T$12,'PAINEL E TARGET'!$S$12,
IF(CO1016&gt;='PAINEL E TARGET'!$T$13,'PAINEL E TARGET'!$S$13,
IF(CO1016&gt;='PAINEL E TARGET'!$T$14,'PAINEL E TARGET'!$S$14,
IF(CO1016&gt;='PAINEL E TARGET'!$T$15,'PAINEL E TARGET'!$S$15,
IF(CO1016&gt;='PAINEL E TARGET'!$T$16,'PAINEL E TARGET'!$S$16,
IF(CO1016&gt;='PAINEL E TARGET'!$T$17,'PAINEL E TARGET'!$S$17,
IF(CO1016&gt;='PAINEL E TARGET'!$T$18,'PAINEL E TARGET'!$S$18,'PAINEL E TARGET'!$S$19))))))))</f>
        <v>8. Fx de 130% ou mais</v>
      </c>
      <c r="CQ1016" s="17">
        <f>IFERROR(VLOOKUP($BW1016,'PAINEL E TARGET'!$G$1:$Q$99,5,0),0)</f>
        <v>0.25</v>
      </c>
      <c r="CR1016" s="17">
        <f>VLOOKUP(CP1016,'PAINEL E TARGET'!$S$10:$U$19,3,0)</f>
        <v>1.6</v>
      </c>
      <c r="CS1016" s="16">
        <f t="shared" si="569"/>
        <v>750</v>
      </c>
      <c r="CT1016" s="17">
        <f t="shared" si="555"/>
        <v>1.5629999999999999</v>
      </c>
      <c r="CU1016" s="33" t="str">
        <f>IF(CT1016&gt;='PAINEL E TARGET'!$T$11,'PAINEL E TARGET'!$S$11,
IF(CT1016&gt;='PAINEL E TARGET'!$T$12,'PAINEL E TARGET'!$S$12,
IF(CT1016&gt;='PAINEL E TARGET'!$T$13,'PAINEL E TARGET'!$S$13,
IF(CT1016&gt;='PAINEL E TARGET'!$T$14,'PAINEL E TARGET'!$S$14,
IF(CT1016&gt;='PAINEL E TARGET'!$T$15,'PAINEL E TARGET'!$S$15,
IF(CT1016&gt;='PAINEL E TARGET'!$T$16,'PAINEL E TARGET'!$S$16,
IF(CT1016&gt;='PAINEL E TARGET'!$T$17,'PAINEL E TARGET'!$S$17,
IF(CT1016&gt;='PAINEL E TARGET'!$T$18,'PAINEL E TARGET'!$S$18,'PAINEL E TARGET'!$S$19))))))))</f>
        <v>8. Fx de 130% ou mais</v>
      </c>
      <c r="CV1016" s="17">
        <f>IFERROR(VLOOKUP($BW1016,'PAINEL E TARGET'!$G$1:$Q$99,6,0),0)</f>
        <v>0.2</v>
      </c>
      <c r="CW1016" s="17">
        <f>VLOOKUP(CU1016,'PAINEL E TARGET'!$S$10:$U$19,3,0)</f>
        <v>1.6</v>
      </c>
      <c r="CX1016" s="16">
        <f t="shared" si="570"/>
        <v>600.00000000000011</v>
      </c>
      <c r="CY1016" s="17">
        <f t="shared" si="556"/>
        <v>1.25</v>
      </c>
      <c r="CZ1016" s="33" t="str">
        <f>IF(CY1016&gt;='PAINEL E TARGET'!$T$11,'PAINEL E TARGET'!$S$11,
IF(CY1016&gt;='PAINEL E TARGET'!$T$12,'PAINEL E TARGET'!$S$12,
IF(CY1016&gt;='PAINEL E TARGET'!$T$13,'PAINEL E TARGET'!$S$13,
IF(CY1016&gt;='PAINEL E TARGET'!$T$14,'PAINEL E TARGET'!$S$14,
IF(CY1016&gt;='PAINEL E TARGET'!$T$15,'PAINEL E TARGET'!$S$15,
IF(CY1016&gt;='PAINEL E TARGET'!$T$16,'PAINEL E TARGET'!$S$16,
IF(CY1016&gt;='PAINEL E TARGET'!$T$17,'PAINEL E TARGET'!$S$17,
IF(CY1016&gt;='PAINEL E TARGET'!$T$18,'PAINEL E TARGET'!$S$18,'PAINEL E TARGET'!$S$19))))))))</f>
        <v>7. Fx de 125% a 129,9%</v>
      </c>
      <c r="DA1016" s="17">
        <f>IFERROR(VLOOKUP($BW1016,'PAINEL E TARGET'!$G$1:$Q$99,7,0),0)</f>
        <v>0.15</v>
      </c>
      <c r="DB1016" s="17">
        <f>VLOOKUP(CZ1016,'PAINEL E TARGET'!$S$10:$U$19,3,0)</f>
        <v>1.5</v>
      </c>
      <c r="DC1016" s="16">
        <f t="shared" si="571"/>
        <v>421.87499999999994</v>
      </c>
      <c r="DD1016" s="17">
        <f t="shared" si="557"/>
        <v>1.5740000000000001</v>
      </c>
      <c r="DE1016" s="33" t="str">
        <f>IF(DD1016&gt;='PAINEL E TARGET'!$T$11,'PAINEL E TARGET'!$S$11,
IF(DD1016&gt;='PAINEL E TARGET'!$T$12,'PAINEL E TARGET'!$S$12,
IF(DD1016&gt;='PAINEL E TARGET'!$T$13,'PAINEL E TARGET'!$S$13,
IF(DD1016&gt;='PAINEL E TARGET'!$T$14,'PAINEL E TARGET'!$S$14,
IF(DD1016&gt;='PAINEL E TARGET'!$T$15,'PAINEL E TARGET'!$S$15,
IF(DD1016&gt;='PAINEL E TARGET'!$T$16,'PAINEL E TARGET'!$S$16,
IF(DD1016&gt;='PAINEL E TARGET'!$T$17,'PAINEL E TARGET'!$S$17,
IF(DD1016&gt;='PAINEL E TARGET'!$T$18,'PAINEL E TARGET'!$S$18,'PAINEL E TARGET'!$S$19))))))))</f>
        <v>8. Fx de 130% ou mais</v>
      </c>
      <c r="DF1016" s="17">
        <f>IFERROR(VLOOKUP($BW1016,'PAINEL E TARGET'!$G$1:$Q$99,8,0),0)</f>
        <v>0.1</v>
      </c>
      <c r="DG1016" s="17">
        <f>VLOOKUP(DE1016,'PAINEL E TARGET'!$S$10:$U$19,3,0)</f>
        <v>1.6</v>
      </c>
      <c r="DH1016" s="16">
        <f t="shared" si="572"/>
        <v>300.00000000000006</v>
      </c>
      <c r="DI1016" s="17">
        <f t="shared" si="558"/>
        <v>6.25</v>
      </c>
      <c r="DJ1016" s="33" t="str">
        <f>IF(DI1016&gt;='PAINEL E TARGET'!$T$11,'PAINEL E TARGET'!$S$11,
IF(DI1016&gt;='PAINEL E TARGET'!$T$12,'PAINEL E TARGET'!$S$12,
IF(DI1016&gt;='PAINEL E TARGET'!$T$13,'PAINEL E TARGET'!$S$13,
IF(DI1016&gt;='PAINEL E TARGET'!$T$14,'PAINEL E TARGET'!$S$14,
IF(DI1016&gt;='PAINEL E TARGET'!$T$15,'PAINEL E TARGET'!$S$15,
IF(DI1016&gt;='PAINEL E TARGET'!$T$16,'PAINEL E TARGET'!$S$16,
IF(DI1016&gt;='PAINEL E TARGET'!$T$17,'PAINEL E TARGET'!$S$17,
IF(DI1016&gt;='PAINEL E TARGET'!$T$18,'PAINEL E TARGET'!$S$18,'PAINEL E TARGET'!$S$19))))))))</f>
        <v>8. Fx de 130% ou mais</v>
      </c>
      <c r="DK1016" s="17">
        <f>IFERROR(VLOOKUP($BW1016,'PAINEL E TARGET'!$G$1:$Q$99,9,0),0)</f>
        <v>0.05</v>
      </c>
      <c r="DL1016" s="17">
        <f>VLOOKUP(DJ1016,'PAINEL E TARGET'!$S$10:$U$19,3,0)</f>
        <v>1.6</v>
      </c>
      <c r="DM1016" s="16">
        <f t="shared" si="573"/>
        <v>150.00000000000003</v>
      </c>
      <c r="DN1016" s="17">
        <f t="shared" si="559"/>
        <v>1.252</v>
      </c>
      <c r="DO1016" s="33" t="str">
        <f>IF(DN1016&gt;='PAINEL E TARGET'!$T$11,'PAINEL E TARGET'!$S$11,
IF(DN1016&gt;='PAINEL E TARGET'!$T$12,'PAINEL E TARGET'!$S$12,
IF(DN1016&gt;='PAINEL E TARGET'!$T$13,'PAINEL E TARGET'!$S$13,
IF(DN1016&gt;='PAINEL E TARGET'!$T$14,'PAINEL E TARGET'!$S$14,
IF(DN1016&gt;='PAINEL E TARGET'!$T$15,'PAINEL E TARGET'!$S$15,
IF(DN1016&gt;='PAINEL E TARGET'!$T$16,'PAINEL E TARGET'!$S$16,
IF(DN1016&gt;='PAINEL E TARGET'!$T$17,'PAINEL E TARGET'!$S$17,
IF(DN1016&gt;='PAINEL E TARGET'!$T$18,'PAINEL E TARGET'!$S$18,'PAINEL E TARGET'!$S$19))))))))</f>
        <v>7. Fx de 125% a 129,9%</v>
      </c>
      <c r="DP1016" s="17">
        <f>IFERROR(VLOOKUP($BW1016,'PAINEL E TARGET'!$G$1:$Q$99,10,0),0)</f>
        <v>0</v>
      </c>
      <c r="DQ1016" s="17">
        <f>VLOOKUP(DO1016,'PAINEL E TARGET'!$S$10:$U$19,3,0)</f>
        <v>1.5</v>
      </c>
      <c r="DR1016" s="16">
        <f t="shared" si="574"/>
        <v>0</v>
      </c>
      <c r="DS1016" s="17">
        <f t="shared" si="560"/>
        <v>0</v>
      </c>
      <c r="DT1016" s="16">
        <f>IF(DS1016&gt;=1,VLOOKUP(BO1016,'PAINEL E TARGET'!$S$1:$W$8,5,0),0)</f>
        <v>0</v>
      </c>
      <c r="DU1016" s="16">
        <f t="shared" si="575"/>
        <v>2831.25</v>
      </c>
    </row>
    <row r="1017" spans="2:125" x14ac:dyDescent="0.2">
      <c r="B1017" s="44">
        <v>43541</v>
      </c>
      <c r="C1017" s="65">
        <v>2121</v>
      </c>
      <c r="D1017" s="66" t="s">
        <v>1065</v>
      </c>
      <c r="E1017" s="65">
        <v>419</v>
      </c>
      <c r="F1017" s="65" t="s">
        <v>1020</v>
      </c>
      <c r="G1017" s="67">
        <v>721872.38200286601</v>
      </c>
      <c r="H1017" s="67">
        <v>382112.03113751463</v>
      </c>
      <c r="I1017" s="67">
        <v>300118.28999999998</v>
      </c>
      <c r="J1017" s="68">
        <v>0.78541962970015278</v>
      </c>
      <c r="K1017" s="67">
        <v>63880.451086315348</v>
      </c>
      <c r="L1017" s="67">
        <v>298726.10607151018</v>
      </c>
      <c r="M1017" s="67">
        <v>51540.39</v>
      </c>
      <c r="N1017" s="67">
        <v>238404.10000000003</v>
      </c>
      <c r="O1017" s="67">
        <v>685221.94200418936</v>
      </c>
      <c r="P1017" s="67" t="s">
        <v>1082</v>
      </c>
      <c r="Q1017" s="67" t="s">
        <v>1082</v>
      </c>
      <c r="R1017" s="67">
        <v>0</v>
      </c>
      <c r="S1017" s="67">
        <v>0</v>
      </c>
      <c r="T1017" s="68">
        <v>0.11432018859481724</v>
      </c>
      <c r="U1017" s="68">
        <v>0.10001652385254846</v>
      </c>
      <c r="V1017" s="68">
        <v>0.87488067577490647</v>
      </c>
      <c r="W1017" s="67">
        <v>41453.25</v>
      </c>
      <c r="X1017" s="67">
        <v>28999.239999999998</v>
      </c>
      <c r="Y1017" s="68">
        <v>0.69956493157955035</v>
      </c>
      <c r="Z1017" s="68">
        <v>8.7304102408223061E-2</v>
      </c>
      <c r="AA1017" s="68">
        <v>0.12876137084032879</v>
      </c>
      <c r="AB1017" s="68">
        <v>1.4748604852296257</v>
      </c>
      <c r="AC1017" s="67">
        <v>31657.039999999997</v>
      </c>
      <c r="AD1017" s="67">
        <v>37333.65</v>
      </c>
      <c r="AE1017" s="68">
        <v>1.1793158804487092</v>
      </c>
      <c r="AF1017" s="43">
        <v>80</v>
      </c>
      <c r="AG1017" s="43">
        <v>77</v>
      </c>
      <c r="AH1017" s="43">
        <v>62</v>
      </c>
      <c r="AI1017" s="43">
        <v>24</v>
      </c>
      <c r="AJ1017" s="67">
        <v>21961.710000000003</v>
      </c>
      <c r="AK1017" s="67">
        <v>19147</v>
      </c>
      <c r="AL1017" s="68">
        <v>0.87183557200236217</v>
      </c>
      <c r="AM1017" s="67">
        <v>7393.59</v>
      </c>
      <c r="AN1017" s="67">
        <v>3982.9</v>
      </c>
      <c r="AO1017" s="68">
        <v>0.53869635724999632</v>
      </c>
      <c r="AP1017" s="67">
        <v>3818.76</v>
      </c>
      <c r="AQ1017" s="67">
        <v>1205.93</v>
      </c>
      <c r="AR1017" s="68">
        <v>0.31579098974536235</v>
      </c>
      <c r="AS1017" s="67">
        <v>8279.19</v>
      </c>
      <c r="AT1017" s="67">
        <v>4663.41</v>
      </c>
      <c r="AU1017" s="68">
        <v>0.56326887050544794</v>
      </c>
      <c r="AV1017" s="43">
        <v>264.14</v>
      </c>
      <c r="AW1017" s="43">
        <v>114.97999999999999</v>
      </c>
      <c r="AX1017" s="69">
        <v>0.43529946240629969</v>
      </c>
      <c r="AY1017" s="43">
        <v>63880.451086315348</v>
      </c>
      <c r="AZ1017" s="43">
        <v>51540.39</v>
      </c>
      <c r="BA1017" s="43">
        <v>8945.814494749864</v>
      </c>
      <c r="BB1017" s="43">
        <v>10303.65</v>
      </c>
      <c r="BC1017" s="43">
        <v>120550.61320351502</v>
      </c>
      <c r="BD1017" s="43">
        <v>16919.9993074753</v>
      </c>
      <c r="BE1017" s="43">
        <v>78658.929999999993</v>
      </c>
      <c r="BF1017" s="43">
        <v>60070.299999999996</v>
      </c>
      <c r="BG1017" s="43">
        <v>499.88999999999993</v>
      </c>
      <c r="BH1017" s="43">
        <v>115</v>
      </c>
      <c r="BI1017" s="44">
        <v>43173</v>
      </c>
      <c r="BJ1017" s="44">
        <v>43541</v>
      </c>
      <c r="BK1017" s="44">
        <v>43172</v>
      </c>
      <c r="BL1017" s="43">
        <f t="shared" si="561"/>
        <v>300118.28999999998</v>
      </c>
      <c r="BM1017" s="43">
        <f t="shared" si="562"/>
        <v>289944.49000000005</v>
      </c>
      <c r="BN1017" s="32"/>
      <c r="BO1017" s="16" t="str">
        <f>IFERROR(VLOOKUP($C1017,'PORTE LOJA'!A:B,2,0),"PORTE 1")</f>
        <v>PORTE 1</v>
      </c>
      <c r="BP1017" s="16">
        <f>VLOOKUP(BO1017,'PAINEL E TARGET'!$S$1:$W$8,3,0)</f>
        <v>1650</v>
      </c>
      <c r="BQ1017" s="16">
        <f t="shared" si="540"/>
        <v>1</v>
      </c>
      <c r="BR1017" s="16">
        <f t="shared" si="541"/>
        <v>1</v>
      </c>
      <c r="BS1017" s="16">
        <f t="shared" si="542"/>
        <v>1</v>
      </c>
      <c r="BT1017" s="16">
        <f t="shared" si="543"/>
        <v>1</v>
      </c>
      <c r="BU1017" s="16">
        <f t="shared" si="544"/>
        <v>1</v>
      </c>
      <c r="BV1017" s="16">
        <f t="shared" si="545"/>
        <v>1</v>
      </c>
      <c r="BW1017" s="17" t="str">
        <f t="shared" si="563"/>
        <v>111111</v>
      </c>
      <c r="BX1017" s="32"/>
      <c r="BY1017" s="17">
        <f t="shared" si="546"/>
        <v>0.78500000000000003</v>
      </c>
      <c r="BZ1017" s="17">
        <f t="shared" si="547"/>
        <v>0.8</v>
      </c>
      <c r="CA1017" s="17" t="str">
        <f t="shared" si="564"/>
        <v>Sem Retira</v>
      </c>
      <c r="CB1017" s="17">
        <f t="shared" si="565"/>
        <v>0.8</v>
      </c>
      <c r="CC1017" s="33" t="str">
        <f>IF(CB1017&gt;='PAINEL E TARGET'!$T$11,'PAINEL E TARGET'!$S$11,
IF(CB1017&gt;='PAINEL E TARGET'!$T$12,'PAINEL E TARGET'!$S$12,
IF(CB1017&gt;='PAINEL E TARGET'!$T$13,'PAINEL E TARGET'!$S$13,
IF(CB1017&gt;='PAINEL E TARGET'!$T$14,'PAINEL E TARGET'!$S$14,
IF(CB1017&gt;='PAINEL E TARGET'!$T$15,'PAINEL E TARGET'!$S$15,
IF(CB1017&gt;='PAINEL E TARGET'!$T$16,'PAINEL E TARGET'!$S$16,
IF(CB1017&gt;='PAINEL E TARGET'!$T$17,'PAINEL E TARGET'!$S$17,
IF(CB1017&gt;='PAINEL E TARGET'!$T$18,'PAINEL E TARGET'!$S$18,'PAINEL E TARGET'!$S$19))))))))</f>
        <v>Não elegível</v>
      </c>
      <c r="CD1017" s="17">
        <f>IFERROR(VLOOKUP($BW1017,'PAINEL E TARGET'!$G$1:$Q$99,4,0),0)</f>
        <v>0.25</v>
      </c>
      <c r="CE1017" s="17">
        <f>VLOOKUP(CC1017,'PAINEL E TARGET'!$S$10:$U$19,3,0)</f>
        <v>0</v>
      </c>
      <c r="CF1017" s="16">
        <f t="shared" si="566"/>
        <v>0</v>
      </c>
      <c r="CG1017" s="17">
        <f t="shared" si="548"/>
        <v>0.872</v>
      </c>
      <c r="CH1017" s="17">
        <f t="shared" si="549"/>
        <v>0.53900000000000003</v>
      </c>
      <c r="CI1017" s="17">
        <f t="shared" si="550"/>
        <v>0.316</v>
      </c>
      <c r="CJ1017" s="17">
        <f t="shared" si="551"/>
        <v>0.56299999999999994</v>
      </c>
      <c r="CK1017" s="17">
        <f t="shared" si="552"/>
        <v>0.435</v>
      </c>
      <c r="CL1017" s="17">
        <f t="shared" si="553"/>
        <v>0.7</v>
      </c>
      <c r="CM1017" s="16">
        <f t="shared" si="554"/>
        <v>1</v>
      </c>
      <c r="CN1017" s="17" t="str">
        <f t="shared" si="567"/>
        <v>não ok</v>
      </c>
      <c r="CO1017" s="17">
        <f t="shared" si="568"/>
        <v>0</v>
      </c>
      <c r="CP1017" s="33" t="str">
        <f>IF(CO1017&gt;='PAINEL E TARGET'!$T$11,'PAINEL E TARGET'!$S$11,
IF(CO1017&gt;='PAINEL E TARGET'!$T$12,'PAINEL E TARGET'!$S$12,
IF(CO1017&gt;='PAINEL E TARGET'!$T$13,'PAINEL E TARGET'!$S$13,
IF(CO1017&gt;='PAINEL E TARGET'!$T$14,'PAINEL E TARGET'!$S$14,
IF(CO1017&gt;='PAINEL E TARGET'!$T$15,'PAINEL E TARGET'!$S$15,
IF(CO1017&gt;='PAINEL E TARGET'!$T$16,'PAINEL E TARGET'!$S$16,
IF(CO1017&gt;='PAINEL E TARGET'!$T$17,'PAINEL E TARGET'!$S$17,
IF(CO1017&gt;='PAINEL E TARGET'!$T$18,'PAINEL E TARGET'!$S$18,'PAINEL E TARGET'!$S$19))))))))</f>
        <v>Não elegível</v>
      </c>
      <c r="CQ1017" s="17">
        <f>IFERROR(VLOOKUP($BW1017,'PAINEL E TARGET'!$G$1:$Q$99,5,0),0)</f>
        <v>0.25</v>
      </c>
      <c r="CR1017" s="17">
        <f>VLOOKUP(CP1017,'PAINEL E TARGET'!$S$10:$U$19,3,0)</f>
        <v>0</v>
      </c>
      <c r="CS1017" s="16">
        <f t="shared" si="569"/>
        <v>0</v>
      </c>
      <c r="CT1017" s="17">
        <f t="shared" si="555"/>
        <v>1.179</v>
      </c>
      <c r="CU1017" s="33" t="str">
        <f>IF(CT1017&gt;='PAINEL E TARGET'!$T$11,'PAINEL E TARGET'!$S$11,
IF(CT1017&gt;='PAINEL E TARGET'!$T$12,'PAINEL E TARGET'!$S$12,
IF(CT1017&gt;='PAINEL E TARGET'!$T$13,'PAINEL E TARGET'!$S$13,
IF(CT1017&gt;='PAINEL E TARGET'!$T$14,'PAINEL E TARGET'!$S$14,
IF(CT1017&gt;='PAINEL E TARGET'!$T$15,'PAINEL E TARGET'!$S$15,
IF(CT1017&gt;='PAINEL E TARGET'!$T$16,'PAINEL E TARGET'!$S$16,
IF(CT1017&gt;='PAINEL E TARGET'!$T$17,'PAINEL E TARGET'!$S$17,
IF(CT1017&gt;='PAINEL E TARGET'!$T$18,'PAINEL E TARGET'!$S$18,'PAINEL E TARGET'!$S$19))))))))</f>
        <v>5. Fx de 115% a 119,9%</v>
      </c>
      <c r="CV1017" s="17">
        <f>IFERROR(VLOOKUP($BW1017,'PAINEL E TARGET'!$G$1:$Q$99,6,0),0)</f>
        <v>0.2</v>
      </c>
      <c r="CW1017" s="17">
        <f>VLOOKUP(CU1017,'PAINEL E TARGET'!$S$10:$U$19,3,0)</f>
        <v>1.3</v>
      </c>
      <c r="CX1017" s="16">
        <f t="shared" si="570"/>
        <v>429</v>
      </c>
      <c r="CY1017" s="17">
        <f t="shared" si="556"/>
        <v>0.80700000000000005</v>
      </c>
      <c r="CZ1017" s="33" t="str">
        <f>IF(CY1017&gt;='PAINEL E TARGET'!$T$11,'PAINEL E TARGET'!$S$11,
IF(CY1017&gt;='PAINEL E TARGET'!$T$12,'PAINEL E TARGET'!$S$12,
IF(CY1017&gt;='PAINEL E TARGET'!$T$13,'PAINEL E TARGET'!$S$13,
IF(CY1017&gt;='PAINEL E TARGET'!$T$14,'PAINEL E TARGET'!$S$14,
IF(CY1017&gt;='PAINEL E TARGET'!$T$15,'PAINEL E TARGET'!$S$15,
IF(CY1017&gt;='PAINEL E TARGET'!$T$16,'PAINEL E TARGET'!$S$16,
IF(CY1017&gt;='PAINEL E TARGET'!$T$17,'PAINEL E TARGET'!$S$17,
IF(CY1017&gt;='PAINEL E TARGET'!$T$18,'PAINEL E TARGET'!$S$18,'PAINEL E TARGET'!$S$19))))))))</f>
        <v>Não elegível</v>
      </c>
      <c r="DA1017" s="17">
        <f>IFERROR(VLOOKUP($BW1017,'PAINEL E TARGET'!$G$1:$Q$99,7,0),0)</f>
        <v>0.15</v>
      </c>
      <c r="DB1017" s="17">
        <f>VLOOKUP(CZ1017,'PAINEL E TARGET'!$S$10:$U$19,3,0)</f>
        <v>0</v>
      </c>
      <c r="DC1017" s="16">
        <f t="shared" si="571"/>
        <v>0</v>
      </c>
      <c r="DD1017" s="17">
        <f t="shared" si="557"/>
        <v>1.1519999999999999</v>
      </c>
      <c r="DE1017" s="33" t="str">
        <f>IF(DD1017&gt;='PAINEL E TARGET'!$T$11,'PAINEL E TARGET'!$S$11,
IF(DD1017&gt;='PAINEL E TARGET'!$T$12,'PAINEL E TARGET'!$S$12,
IF(DD1017&gt;='PAINEL E TARGET'!$T$13,'PAINEL E TARGET'!$S$13,
IF(DD1017&gt;='PAINEL E TARGET'!$T$14,'PAINEL E TARGET'!$S$14,
IF(DD1017&gt;='PAINEL E TARGET'!$T$15,'PAINEL E TARGET'!$S$15,
IF(DD1017&gt;='PAINEL E TARGET'!$T$16,'PAINEL E TARGET'!$S$16,
IF(DD1017&gt;='PAINEL E TARGET'!$T$17,'PAINEL E TARGET'!$S$17,
IF(DD1017&gt;='PAINEL E TARGET'!$T$18,'PAINEL E TARGET'!$S$18,'PAINEL E TARGET'!$S$19))))))))</f>
        <v>5. Fx de 115% a 119,9%</v>
      </c>
      <c r="DF1017" s="17">
        <f>IFERROR(VLOOKUP($BW1017,'PAINEL E TARGET'!$G$1:$Q$99,8,0),0)</f>
        <v>0.1</v>
      </c>
      <c r="DG1017" s="17">
        <f>VLOOKUP(DE1017,'PAINEL E TARGET'!$S$10:$U$19,3,0)</f>
        <v>1.3</v>
      </c>
      <c r="DH1017" s="16">
        <f t="shared" si="572"/>
        <v>214.5</v>
      </c>
      <c r="DI1017" s="17">
        <f t="shared" si="558"/>
        <v>0.38700000000000001</v>
      </c>
      <c r="DJ1017" s="33" t="str">
        <f>IF(DI1017&gt;='PAINEL E TARGET'!$T$11,'PAINEL E TARGET'!$S$11,
IF(DI1017&gt;='PAINEL E TARGET'!$T$12,'PAINEL E TARGET'!$S$12,
IF(DI1017&gt;='PAINEL E TARGET'!$T$13,'PAINEL E TARGET'!$S$13,
IF(DI1017&gt;='PAINEL E TARGET'!$T$14,'PAINEL E TARGET'!$S$14,
IF(DI1017&gt;='PAINEL E TARGET'!$T$15,'PAINEL E TARGET'!$S$15,
IF(DI1017&gt;='PAINEL E TARGET'!$T$16,'PAINEL E TARGET'!$S$16,
IF(DI1017&gt;='PAINEL E TARGET'!$T$17,'PAINEL E TARGET'!$S$17,
IF(DI1017&gt;='PAINEL E TARGET'!$T$18,'PAINEL E TARGET'!$S$18,'PAINEL E TARGET'!$S$19))))))))</f>
        <v>Não elegível</v>
      </c>
      <c r="DK1017" s="17">
        <f>IFERROR(VLOOKUP($BW1017,'PAINEL E TARGET'!$G$1:$Q$99,9,0),0)</f>
        <v>0.05</v>
      </c>
      <c r="DL1017" s="17">
        <f>VLOOKUP(DJ1017,'PAINEL E TARGET'!$S$10:$U$19,3,0)</f>
        <v>0</v>
      </c>
      <c r="DM1017" s="16">
        <f t="shared" si="573"/>
        <v>0</v>
      </c>
      <c r="DN1017" s="17">
        <f t="shared" si="559"/>
        <v>0.435</v>
      </c>
      <c r="DO1017" s="33" t="str">
        <f>IF(DN1017&gt;='PAINEL E TARGET'!$T$11,'PAINEL E TARGET'!$S$11,
IF(DN1017&gt;='PAINEL E TARGET'!$T$12,'PAINEL E TARGET'!$S$12,
IF(DN1017&gt;='PAINEL E TARGET'!$T$13,'PAINEL E TARGET'!$S$13,
IF(DN1017&gt;='PAINEL E TARGET'!$T$14,'PAINEL E TARGET'!$S$14,
IF(DN1017&gt;='PAINEL E TARGET'!$T$15,'PAINEL E TARGET'!$S$15,
IF(DN1017&gt;='PAINEL E TARGET'!$T$16,'PAINEL E TARGET'!$S$16,
IF(DN1017&gt;='PAINEL E TARGET'!$T$17,'PAINEL E TARGET'!$S$17,
IF(DN1017&gt;='PAINEL E TARGET'!$T$18,'PAINEL E TARGET'!$S$18,'PAINEL E TARGET'!$S$19))))))))</f>
        <v>Não elegível</v>
      </c>
      <c r="DP1017" s="17">
        <f>IFERROR(VLOOKUP($BW1017,'PAINEL E TARGET'!$G$1:$Q$99,10,0),0)</f>
        <v>0</v>
      </c>
      <c r="DQ1017" s="17">
        <f>VLOOKUP(DO1017,'PAINEL E TARGET'!$S$10:$U$19,3,0)</f>
        <v>0</v>
      </c>
      <c r="DR1017" s="16">
        <f t="shared" si="574"/>
        <v>0</v>
      </c>
      <c r="DS1017" s="17">
        <f t="shared" si="560"/>
        <v>0.96299999999999997</v>
      </c>
      <c r="DT1017" s="16">
        <f>IF(DS1017&gt;=1,VLOOKUP(BO1017,'PAINEL E TARGET'!$S$1:$W$8,5,0),0)</f>
        <v>0</v>
      </c>
      <c r="DU1017" s="16">
        <f t="shared" si="575"/>
        <v>643.5</v>
      </c>
    </row>
    <row r="1018" spans="2:125" x14ac:dyDescent="0.2">
      <c r="B1018" s="44">
        <v>43541</v>
      </c>
      <c r="C1018" s="65">
        <v>2122</v>
      </c>
      <c r="D1018" s="66" t="s">
        <v>1025</v>
      </c>
      <c r="E1018" s="65">
        <v>310</v>
      </c>
      <c r="F1018" s="65" t="s">
        <v>943</v>
      </c>
      <c r="G1018" s="67">
        <v>192539.64390995589</v>
      </c>
      <c r="H1018" s="67">
        <v>118137.97182944139</v>
      </c>
      <c r="I1018" s="67">
        <v>129529.39</v>
      </c>
      <c r="J1018" s="68">
        <v>1.0964246972768812</v>
      </c>
      <c r="K1018" s="67">
        <v>0</v>
      </c>
      <c r="L1018" s="67">
        <v>110920.12019771726</v>
      </c>
      <c r="M1018" s="67">
        <v>0</v>
      </c>
      <c r="N1018" s="67">
        <v>125462.5</v>
      </c>
      <c r="O1018" s="67">
        <v>181434.48564136933</v>
      </c>
      <c r="P1018" s="67" t="s">
        <v>1082</v>
      </c>
      <c r="Q1018" s="67" t="s">
        <v>1082</v>
      </c>
      <c r="R1018" s="67">
        <v>0</v>
      </c>
      <c r="S1018" s="67">
        <v>0</v>
      </c>
      <c r="T1018" s="68">
        <v>9.6355286858226405E-2</v>
      </c>
      <c r="U1018" s="68">
        <v>0.15102480820962438</v>
      </c>
      <c r="V1018" s="68">
        <v>1.5673743821845156</v>
      </c>
      <c r="W1018" s="67">
        <v>10687.740000000002</v>
      </c>
      <c r="X1018" s="67">
        <v>18947.95</v>
      </c>
      <c r="Y1018" s="68">
        <v>1.7728677905712524</v>
      </c>
      <c r="Z1018" s="68">
        <v>6.7538152561019041E-2</v>
      </c>
      <c r="AA1018" s="68">
        <v>0.12909036564710571</v>
      </c>
      <c r="AB1018" s="68">
        <v>1.9113695111881508</v>
      </c>
      <c r="AC1018" s="67">
        <v>7491.34</v>
      </c>
      <c r="AD1018" s="67">
        <v>16196</v>
      </c>
      <c r="AE1018" s="68">
        <v>2.1619630132926817</v>
      </c>
      <c r="AF1018" s="43">
        <v>80</v>
      </c>
      <c r="AG1018" s="43">
        <v>97</v>
      </c>
      <c r="AH1018" s="43">
        <v>7</v>
      </c>
      <c r="AI1018" s="43">
        <v>21</v>
      </c>
      <c r="AJ1018" s="67">
        <v>2831.0299999999997</v>
      </c>
      <c r="AK1018" s="67">
        <v>2394</v>
      </c>
      <c r="AL1018" s="68">
        <v>0.84562862279806295</v>
      </c>
      <c r="AM1018" s="67">
        <v>0</v>
      </c>
      <c r="AN1018" s="67">
        <v>929</v>
      </c>
      <c r="AO1018" s="68">
        <v>0</v>
      </c>
      <c r="AP1018" s="67">
        <v>0</v>
      </c>
      <c r="AQ1018" s="67">
        <v>0</v>
      </c>
      <c r="AR1018" s="68">
        <v>0</v>
      </c>
      <c r="AS1018" s="67">
        <v>7856.7100000000009</v>
      </c>
      <c r="AT1018" s="67">
        <v>15624.95</v>
      </c>
      <c r="AU1018" s="68">
        <v>1.9887395614703862</v>
      </c>
      <c r="AV1018" s="43">
        <v>305.52</v>
      </c>
      <c r="AW1018" s="43">
        <v>189.97</v>
      </c>
      <c r="AX1018" s="69">
        <v>0.62179235401937683</v>
      </c>
      <c r="AY1018" s="43">
        <v>0</v>
      </c>
      <c r="AZ1018" s="43">
        <v>0</v>
      </c>
      <c r="BA1018" s="43">
        <v>0</v>
      </c>
      <c r="BB1018" s="43">
        <v>842.79999999999984</v>
      </c>
      <c r="BC1018" s="43">
        <v>0</v>
      </c>
      <c r="BD1018" s="43">
        <v>0</v>
      </c>
      <c r="BE1018" s="43">
        <v>17566.260000000002</v>
      </c>
      <c r="BF1018" s="43">
        <v>12312.7</v>
      </c>
      <c r="BG1018" s="43">
        <v>499.85</v>
      </c>
      <c r="BH1018" s="43">
        <v>13</v>
      </c>
      <c r="BI1018" s="44">
        <v>43173</v>
      </c>
      <c r="BJ1018" s="44">
        <v>43541</v>
      </c>
      <c r="BK1018" s="44">
        <v>43172</v>
      </c>
      <c r="BL1018" s="43">
        <f t="shared" si="561"/>
        <v>129529.39</v>
      </c>
      <c r="BM1018" s="43">
        <f t="shared" si="562"/>
        <v>125462.5</v>
      </c>
      <c r="BN1018" s="32"/>
      <c r="BO1018" s="16" t="str">
        <f>IFERROR(VLOOKUP($C1018,'PORTE LOJA'!A:B,2,0),"PORTE 1")</f>
        <v>PORTE 1</v>
      </c>
      <c r="BP1018" s="16">
        <f>VLOOKUP(BO1018,'PAINEL E TARGET'!$S$1:$W$8,3,0)</f>
        <v>1650</v>
      </c>
      <c r="BQ1018" s="16">
        <f t="shared" si="540"/>
        <v>1</v>
      </c>
      <c r="BR1018" s="16">
        <f t="shared" si="541"/>
        <v>1</v>
      </c>
      <c r="BS1018" s="16">
        <f t="shared" si="542"/>
        <v>1</v>
      </c>
      <c r="BT1018" s="16">
        <f t="shared" si="543"/>
        <v>0</v>
      </c>
      <c r="BU1018" s="16">
        <f t="shared" si="544"/>
        <v>0</v>
      </c>
      <c r="BV1018" s="16">
        <f t="shared" si="545"/>
        <v>1</v>
      </c>
      <c r="BW1018" s="17" t="str">
        <f t="shared" si="563"/>
        <v>111001</v>
      </c>
      <c r="BX1018" s="32"/>
      <c r="BY1018" s="17">
        <f t="shared" si="546"/>
        <v>1.0960000000000001</v>
      </c>
      <c r="BZ1018" s="17">
        <f t="shared" si="547"/>
        <v>1.131</v>
      </c>
      <c r="CA1018" s="17" t="str">
        <f t="shared" si="564"/>
        <v>Sem Retira</v>
      </c>
      <c r="CB1018" s="17">
        <f t="shared" si="565"/>
        <v>1.131</v>
      </c>
      <c r="CC1018" s="33" t="str">
        <f>IF(CB1018&gt;='PAINEL E TARGET'!$T$11,'PAINEL E TARGET'!$S$11,
IF(CB1018&gt;='PAINEL E TARGET'!$T$12,'PAINEL E TARGET'!$S$12,
IF(CB1018&gt;='PAINEL E TARGET'!$T$13,'PAINEL E TARGET'!$S$13,
IF(CB1018&gt;='PAINEL E TARGET'!$T$14,'PAINEL E TARGET'!$S$14,
IF(CB1018&gt;='PAINEL E TARGET'!$T$15,'PAINEL E TARGET'!$S$15,
IF(CB1018&gt;='PAINEL E TARGET'!$T$16,'PAINEL E TARGET'!$S$16,
IF(CB1018&gt;='PAINEL E TARGET'!$T$17,'PAINEL E TARGET'!$S$17,
IF(CB1018&gt;='PAINEL E TARGET'!$T$18,'PAINEL E TARGET'!$S$18,'PAINEL E TARGET'!$S$19))))))))</f>
        <v>4. Fx de 110% a 114,9%</v>
      </c>
      <c r="CD1018" s="17">
        <f>IFERROR(VLOOKUP($BW1018,'PAINEL E TARGET'!$G$1:$Q$99,4,0),0)</f>
        <v>0.5</v>
      </c>
      <c r="CE1018" s="17">
        <f>VLOOKUP(CC1018,'PAINEL E TARGET'!$S$10:$U$19,3,0)</f>
        <v>1.2</v>
      </c>
      <c r="CF1018" s="16">
        <f t="shared" si="566"/>
        <v>990</v>
      </c>
      <c r="CG1018" s="17">
        <f t="shared" si="548"/>
        <v>0.84599999999999997</v>
      </c>
      <c r="CH1018" s="17" t="str">
        <f t="shared" si="549"/>
        <v>sem meta</v>
      </c>
      <c r="CI1018" s="17" t="str">
        <f t="shared" si="550"/>
        <v>sem meta</v>
      </c>
      <c r="CJ1018" s="17">
        <f t="shared" si="551"/>
        <v>1.9890000000000001</v>
      </c>
      <c r="CK1018" s="17">
        <f t="shared" si="552"/>
        <v>0.622</v>
      </c>
      <c r="CL1018" s="17">
        <f t="shared" si="553"/>
        <v>1.7729999999999999</v>
      </c>
      <c r="CM1018" s="16">
        <f t="shared" si="554"/>
        <v>4</v>
      </c>
      <c r="CN1018" s="17" t="str">
        <f t="shared" si="567"/>
        <v>não ok</v>
      </c>
      <c r="CO1018" s="17">
        <f t="shared" si="568"/>
        <v>0</v>
      </c>
      <c r="CP1018" s="33" t="str">
        <f>IF(CO1018&gt;='PAINEL E TARGET'!$T$11,'PAINEL E TARGET'!$S$11,
IF(CO1018&gt;='PAINEL E TARGET'!$T$12,'PAINEL E TARGET'!$S$12,
IF(CO1018&gt;='PAINEL E TARGET'!$T$13,'PAINEL E TARGET'!$S$13,
IF(CO1018&gt;='PAINEL E TARGET'!$T$14,'PAINEL E TARGET'!$S$14,
IF(CO1018&gt;='PAINEL E TARGET'!$T$15,'PAINEL E TARGET'!$S$15,
IF(CO1018&gt;='PAINEL E TARGET'!$T$16,'PAINEL E TARGET'!$S$16,
IF(CO1018&gt;='PAINEL E TARGET'!$T$17,'PAINEL E TARGET'!$S$17,
IF(CO1018&gt;='PAINEL E TARGET'!$T$18,'PAINEL E TARGET'!$S$18,'PAINEL E TARGET'!$S$19))))))))</f>
        <v>Não elegível</v>
      </c>
      <c r="CQ1018" s="17">
        <f>IFERROR(VLOOKUP($BW1018,'PAINEL E TARGET'!$G$1:$Q$99,5,0),0)</f>
        <v>0.25</v>
      </c>
      <c r="CR1018" s="17">
        <f>VLOOKUP(CP1018,'PAINEL E TARGET'!$S$10:$U$19,3,0)</f>
        <v>0</v>
      </c>
      <c r="CS1018" s="16">
        <f t="shared" si="569"/>
        <v>0</v>
      </c>
      <c r="CT1018" s="17">
        <f t="shared" si="555"/>
        <v>2.1619999999999999</v>
      </c>
      <c r="CU1018" s="33" t="str">
        <f>IF(CT1018&gt;='PAINEL E TARGET'!$T$11,'PAINEL E TARGET'!$S$11,
IF(CT1018&gt;='PAINEL E TARGET'!$T$12,'PAINEL E TARGET'!$S$12,
IF(CT1018&gt;='PAINEL E TARGET'!$T$13,'PAINEL E TARGET'!$S$13,
IF(CT1018&gt;='PAINEL E TARGET'!$T$14,'PAINEL E TARGET'!$S$14,
IF(CT1018&gt;='PAINEL E TARGET'!$T$15,'PAINEL E TARGET'!$S$15,
IF(CT1018&gt;='PAINEL E TARGET'!$T$16,'PAINEL E TARGET'!$S$16,
IF(CT1018&gt;='PAINEL E TARGET'!$T$17,'PAINEL E TARGET'!$S$17,
IF(CT1018&gt;='PAINEL E TARGET'!$T$18,'PAINEL E TARGET'!$S$18,'PAINEL E TARGET'!$S$19))))))))</f>
        <v>8. Fx de 130% ou mais</v>
      </c>
      <c r="CV1018" s="17">
        <f>IFERROR(VLOOKUP($BW1018,'PAINEL E TARGET'!$G$1:$Q$99,6,0),0)</f>
        <v>0.2</v>
      </c>
      <c r="CW1018" s="17">
        <f>VLOOKUP(CU1018,'PAINEL E TARGET'!$S$10:$U$19,3,0)</f>
        <v>1.6</v>
      </c>
      <c r="CX1018" s="16">
        <f t="shared" si="570"/>
        <v>528.00000000000011</v>
      </c>
      <c r="CY1018" s="17">
        <f t="shared" si="556"/>
        <v>0</v>
      </c>
      <c r="CZ1018" s="33" t="str">
        <f>IF(CY1018&gt;='PAINEL E TARGET'!$T$11,'PAINEL E TARGET'!$S$11,
IF(CY1018&gt;='PAINEL E TARGET'!$T$12,'PAINEL E TARGET'!$S$12,
IF(CY1018&gt;='PAINEL E TARGET'!$T$13,'PAINEL E TARGET'!$S$13,
IF(CY1018&gt;='PAINEL E TARGET'!$T$14,'PAINEL E TARGET'!$S$14,
IF(CY1018&gt;='PAINEL E TARGET'!$T$15,'PAINEL E TARGET'!$S$15,
IF(CY1018&gt;='PAINEL E TARGET'!$T$16,'PAINEL E TARGET'!$S$16,
IF(CY1018&gt;='PAINEL E TARGET'!$T$17,'PAINEL E TARGET'!$S$17,
IF(CY1018&gt;='PAINEL E TARGET'!$T$18,'PAINEL E TARGET'!$S$18,'PAINEL E TARGET'!$S$19))))))))</f>
        <v>Não elegível</v>
      </c>
      <c r="DA1018" s="17">
        <f>IFERROR(VLOOKUP($BW1018,'PAINEL E TARGET'!$G$1:$Q$99,7,0),0)</f>
        <v>0</v>
      </c>
      <c r="DB1018" s="17">
        <f>VLOOKUP(CZ1018,'PAINEL E TARGET'!$S$10:$U$19,3,0)</f>
        <v>0</v>
      </c>
      <c r="DC1018" s="16">
        <f t="shared" si="571"/>
        <v>0</v>
      </c>
      <c r="DD1018" s="17">
        <f t="shared" si="557"/>
        <v>0</v>
      </c>
      <c r="DE1018" s="33" t="str">
        <f>IF(DD1018&gt;='PAINEL E TARGET'!$T$11,'PAINEL E TARGET'!$S$11,
IF(DD1018&gt;='PAINEL E TARGET'!$T$12,'PAINEL E TARGET'!$S$12,
IF(DD1018&gt;='PAINEL E TARGET'!$T$13,'PAINEL E TARGET'!$S$13,
IF(DD1018&gt;='PAINEL E TARGET'!$T$14,'PAINEL E TARGET'!$S$14,
IF(DD1018&gt;='PAINEL E TARGET'!$T$15,'PAINEL E TARGET'!$S$15,
IF(DD1018&gt;='PAINEL E TARGET'!$T$16,'PAINEL E TARGET'!$S$16,
IF(DD1018&gt;='PAINEL E TARGET'!$T$17,'PAINEL E TARGET'!$S$17,
IF(DD1018&gt;='PAINEL E TARGET'!$T$18,'PAINEL E TARGET'!$S$18,'PAINEL E TARGET'!$S$19))))))))</f>
        <v>Não elegível</v>
      </c>
      <c r="DF1018" s="17">
        <f>IFERROR(VLOOKUP($BW1018,'PAINEL E TARGET'!$G$1:$Q$99,8,0),0)</f>
        <v>0</v>
      </c>
      <c r="DG1018" s="17">
        <f>VLOOKUP(DE1018,'PAINEL E TARGET'!$S$10:$U$19,3,0)</f>
        <v>0</v>
      </c>
      <c r="DH1018" s="16">
        <f t="shared" si="572"/>
        <v>0</v>
      </c>
      <c r="DI1018" s="17">
        <f t="shared" si="558"/>
        <v>3</v>
      </c>
      <c r="DJ1018" s="33" t="str">
        <f>IF(DI1018&gt;='PAINEL E TARGET'!$T$11,'PAINEL E TARGET'!$S$11,
IF(DI1018&gt;='PAINEL E TARGET'!$T$12,'PAINEL E TARGET'!$S$12,
IF(DI1018&gt;='PAINEL E TARGET'!$T$13,'PAINEL E TARGET'!$S$13,
IF(DI1018&gt;='PAINEL E TARGET'!$T$14,'PAINEL E TARGET'!$S$14,
IF(DI1018&gt;='PAINEL E TARGET'!$T$15,'PAINEL E TARGET'!$S$15,
IF(DI1018&gt;='PAINEL E TARGET'!$T$16,'PAINEL E TARGET'!$S$16,
IF(DI1018&gt;='PAINEL E TARGET'!$T$17,'PAINEL E TARGET'!$S$17,
IF(DI1018&gt;='PAINEL E TARGET'!$T$18,'PAINEL E TARGET'!$S$18,'PAINEL E TARGET'!$S$19))))))))</f>
        <v>8. Fx de 130% ou mais</v>
      </c>
      <c r="DK1018" s="17">
        <f>IFERROR(VLOOKUP($BW1018,'PAINEL E TARGET'!$G$1:$Q$99,9,0),0)</f>
        <v>0.05</v>
      </c>
      <c r="DL1018" s="17">
        <f>VLOOKUP(DJ1018,'PAINEL E TARGET'!$S$10:$U$19,3,0)</f>
        <v>1.6</v>
      </c>
      <c r="DM1018" s="16">
        <f t="shared" si="573"/>
        <v>132.00000000000003</v>
      </c>
      <c r="DN1018" s="17">
        <f t="shared" si="559"/>
        <v>0.622</v>
      </c>
      <c r="DO1018" s="33" t="str">
        <f>IF(DN1018&gt;='PAINEL E TARGET'!$T$11,'PAINEL E TARGET'!$S$11,
IF(DN1018&gt;='PAINEL E TARGET'!$T$12,'PAINEL E TARGET'!$S$12,
IF(DN1018&gt;='PAINEL E TARGET'!$T$13,'PAINEL E TARGET'!$S$13,
IF(DN1018&gt;='PAINEL E TARGET'!$T$14,'PAINEL E TARGET'!$S$14,
IF(DN1018&gt;='PAINEL E TARGET'!$T$15,'PAINEL E TARGET'!$S$15,
IF(DN1018&gt;='PAINEL E TARGET'!$T$16,'PAINEL E TARGET'!$S$16,
IF(DN1018&gt;='PAINEL E TARGET'!$T$17,'PAINEL E TARGET'!$S$17,
IF(DN1018&gt;='PAINEL E TARGET'!$T$18,'PAINEL E TARGET'!$S$18,'PAINEL E TARGET'!$S$19))))))))</f>
        <v>Não elegível</v>
      </c>
      <c r="DP1018" s="17">
        <f>IFERROR(VLOOKUP($BW1018,'PAINEL E TARGET'!$G$1:$Q$99,10,0),0)</f>
        <v>0</v>
      </c>
      <c r="DQ1018" s="17">
        <f>VLOOKUP(DO1018,'PAINEL E TARGET'!$S$10:$U$19,3,0)</f>
        <v>0</v>
      </c>
      <c r="DR1018" s="16">
        <f t="shared" si="574"/>
        <v>0</v>
      </c>
      <c r="DS1018" s="17">
        <f t="shared" si="560"/>
        <v>1.2130000000000001</v>
      </c>
      <c r="DT1018" s="16">
        <f>IF(DS1018&gt;=1,VLOOKUP(BO1018,'PAINEL E TARGET'!$S$1:$W$8,5,0),0)</f>
        <v>165</v>
      </c>
      <c r="DU1018" s="16">
        <f t="shared" si="575"/>
        <v>1815</v>
      </c>
    </row>
    <row r="1019" spans="2:125" x14ac:dyDescent="0.2">
      <c r="B1019" s="44">
        <v>43541</v>
      </c>
      <c r="C1019" s="65">
        <v>2124</v>
      </c>
      <c r="D1019" s="66" t="s">
        <v>1026</v>
      </c>
      <c r="E1019" s="65">
        <v>314</v>
      </c>
      <c r="F1019" s="65" t="s">
        <v>943</v>
      </c>
      <c r="G1019" s="67">
        <v>159414.84584691486</v>
      </c>
      <c r="H1019" s="67">
        <v>96024.115611502159</v>
      </c>
      <c r="I1019" s="67">
        <v>84571.229999999981</v>
      </c>
      <c r="J1019" s="68">
        <v>0.88072906958249242</v>
      </c>
      <c r="K1019" s="67">
        <v>0</v>
      </c>
      <c r="L1019" s="67">
        <v>96024.115611502144</v>
      </c>
      <c r="M1019" s="67">
        <v>849</v>
      </c>
      <c r="N1019" s="67">
        <v>80823.239999999991</v>
      </c>
      <c r="O1019" s="67">
        <v>159414.84584691486</v>
      </c>
      <c r="P1019" s="67" t="s">
        <v>1082</v>
      </c>
      <c r="Q1019" s="67" t="s">
        <v>1082</v>
      </c>
      <c r="R1019" s="67">
        <v>0</v>
      </c>
      <c r="S1019" s="67">
        <v>0</v>
      </c>
      <c r="T1019" s="68">
        <v>9.6199480111572075E-2</v>
      </c>
      <c r="U1019" s="68">
        <v>0.11397605845021515</v>
      </c>
      <c r="V1019" s="68">
        <v>1.1847887152615151</v>
      </c>
      <c r="W1019" s="67">
        <v>9237.4699999999993</v>
      </c>
      <c r="X1019" s="67">
        <v>9308.6799999999985</v>
      </c>
      <c r="Y1019" s="68">
        <v>1.0077088207052363</v>
      </c>
      <c r="Z1019" s="68">
        <v>0</v>
      </c>
      <c r="AA1019" s="68">
        <v>0</v>
      </c>
      <c r="AB1019" s="68">
        <v>0</v>
      </c>
      <c r="AC1019" s="67">
        <v>0</v>
      </c>
      <c r="AD1019" s="67">
        <v>0</v>
      </c>
      <c r="AE1019" s="68" t="s">
        <v>1082</v>
      </c>
      <c r="AF1019" s="43">
        <v>80</v>
      </c>
      <c r="AG1019" s="43">
        <v>0</v>
      </c>
      <c r="AH1019" s="43">
        <v>5</v>
      </c>
      <c r="AI1019" s="43">
        <v>5</v>
      </c>
      <c r="AJ1019" s="67">
        <v>2446.8800000000006</v>
      </c>
      <c r="AK1019" s="67">
        <v>1568</v>
      </c>
      <c r="AL1019" s="68">
        <v>0.640816059635127</v>
      </c>
      <c r="AM1019" s="67">
        <v>0</v>
      </c>
      <c r="AN1019" s="67">
        <v>868.4</v>
      </c>
      <c r="AO1019" s="68">
        <v>0</v>
      </c>
      <c r="AP1019" s="67">
        <v>0</v>
      </c>
      <c r="AQ1019" s="67">
        <v>0</v>
      </c>
      <c r="AR1019" s="68">
        <v>0</v>
      </c>
      <c r="AS1019" s="67">
        <v>6790.5899999999992</v>
      </c>
      <c r="AT1019" s="67">
        <v>6872.2799999999988</v>
      </c>
      <c r="AU1019" s="68">
        <v>1.0120298825286167</v>
      </c>
      <c r="AV1019" s="43">
        <v>301.02999999999997</v>
      </c>
      <c r="AW1019" s="43">
        <v>149.97</v>
      </c>
      <c r="AX1019" s="69">
        <v>0.49818954921436404</v>
      </c>
      <c r="AY1019" s="43">
        <v>0</v>
      </c>
      <c r="AZ1019" s="43">
        <v>849</v>
      </c>
      <c r="BA1019" s="43" t="s">
        <v>1082</v>
      </c>
      <c r="BB1019" s="43">
        <v>0</v>
      </c>
      <c r="BC1019" s="43">
        <v>0</v>
      </c>
      <c r="BD1019" s="43">
        <v>0</v>
      </c>
      <c r="BE1019" s="43">
        <v>15430.06</v>
      </c>
      <c r="BF1019" s="43">
        <v>0</v>
      </c>
      <c r="BG1019" s="43">
        <v>499.84999999999991</v>
      </c>
      <c r="BH1019" s="43">
        <v>10</v>
      </c>
      <c r="BI1019" s="44">
        <v>43173</v>
      </c>
      <c r="BJ1019" s="44">
        <v>43541</v>
      </c>
      <c r="BK1019" s="44">
        <v>43172</v>
      </c>
      <c r="BL1019" s="43">
        <f t="shared" si="561"/>
        <v>84571.229999999981</v>
      </c>
      <c r="BM1019" s="43">
        <f t="shared" si="562"/>
        <v>81672.239999999991</v>
      </c>
      <c r="BN1019" s="32"/>
      <c r="BO1019" s="16" t="str">
        <f>IFERROR(VLOOKUP($C1019,'PORTE LOJA'!A:B,2,0),"PORTE 1")</f>
        <v>PORTE 1</v>
      </c>
      <c r="BP1019" s="16">
        <f>VLOOKUP(BO1019,'PAINEL E TARGET'!$S$1:$W$8,3,0)</f>
        <v>1650</v>
      </c>
      <c r="BQ1019" s="16">
        <f t="shared" si="540"/>
        <v>1</v>
      </c>
      <c r="BR1019" s="16">
        <f t="shared" si="541"/>
        <v>1</v>
      </c>
      <c r="BS1019" s="16">
        <f t="shared" si="542"/>
        <v>0</v>
      </c>
      <c r="BT1019" s="16">
        <f t="shared" si="543"/>
        <v>0</v>
      </c>
      <c r="BU1019" s="16">
        <f t="shared" si="544"/>
        <v>0</v>
      </c>
      <c r="BV1019" s="16">
        <f t="shared" si="545"/>
        <v>1</v>
      </c>
      <c r="BW1019" s="17" t="str">
        <f t="shared" si="563"/>
        <v>110001</v>
      </c>
      <c r="BX1019" s="32"/>
      <c r="BY1019" s="17">
        <f t="shared" si="546"/>
        <v>0.88100000000000001</v>
      </c>
      <c r="BZ1019" s="17">
        <f t="shared" si="547"/>
        <v>0.85099999999999998</v>
      </c>
      <c r="CA1019" s="17" t="str">
        <f t="shared" si="564"/>
        <v>Com Retira</v>
      </c>
      <c r="CB1019" s="17">
        <f t="shared" si="565"/>
        <v>0.88100000000000001</v>
      </c>
      <c r="CC1019" s="33" t="str">
        <f>IF(CB1019&gt;='PAINEL E TARGET'!$T$11,'PAINEL E TARGET'!$S$11,
IF(CB1019&gt;='PAINEL E TARGET'!$T$12,'PAINEL E TARGET'!$S$12,
IF(CB1019&gt;='PAINEL E TARGET'!$T$13,'PAINEL E TARGET'!$S$13,
IF(CB1019&gt;='PAINEL E TARGET'!$T$14,'PAINEL E TARGET'!$S$14,
IF(CB1019&gt;='PAINEL E TARGET'!$T$15,'PAINEL E TARGET'!$S$15,
IF(CB1019&gt;='PAINEL E TARGET'!$T$16,'PAINEL E TARGET'!$S$16,
IF(CB1019&gt;='PAINEL E TARGET'!$T$17,'PAINEL E TARGET'!$S$17,
IF(CB1019&gt;='PAINEL E TARGET'!$T$18,'PAINEL E TARGET'!$S$18,'PAINEL E TARGET'!$S$19))))))))</f>
        <v>Não elegível</v>
      </c>
      <c r="CD1019" s="17">
        <f>IFERROR(VLOOKUP($BW1019,'PAINEL E TARGET'!$G$1:$Q$99,4,0),0)</f>
        <v>0.5</v>
      </c>
      <c r="CE1019" s="17">
        <f>VLOOKUP(CC1019,'PAINEL E TARGET'!$S$10:$U$19,3,0)</f>
        <v>0</v>
      </c>
      <c r="CF1019" s="16">
        <f t="shared" si="566"/>
        <v>0</v>
      </c>
      <c r="CG1019" s="17">
        <f t="shared" si="548"/>
        <v>0.64100000000000001</v>
      </c>
      <c r="CH1019" s="17" t="str">
        <f t="shared" si="549"/>
        <v>sem meta</v>
      </c>
      <c r="CI1019" s="17" t="str">
        <f t="shared" si="550"/>
        <v>sem meta</v>
      </c>
      <c r="CJ1019" s="17">
        <f t="shared" si="551"/>
        <v>1.012</v>
      </c>
      <c r="CK1019" s="17">
        <f t="shared" si="552"/>
        <v>0.498</v>
      </c>
      <c r="CL1019" s="17">
        <f t="shared" si="553"/>
        <v>1.008</v>
      </c>
      <c r="CM1019" s="16">
        <f t="shared" si="554"/>
        <v>3</v>
      </c>
      <c r="CN1019" s="17" t="str">
        <f t="shared" si="567"/>
        <v>não ok</v>
      </c>
      <c r="CO1019" s="17">
        <f t="shared" si="568"/>
        <v>0</v>
      </c>
      <c r="CP1019" s="33" t="str">
        <f>IF(CO1019&gt;='PAINEL E TARGET'!$T$11,'PAINEL E TARGET'!$S$11,
IF(CO1019&gt;='PAINEL E TARGET'!$T$12,'PAINEL E TARGET'!$S$12,
IF(CO1019&gt;='PAINEL E TARGET'!$T$13,'PAINEL E TARGET'!$S$13,
IF(CO1019&gt;='PAINEL E TARGET'!$T$14,'PAINEL E TARGET'!$S$14,
IF(CO1019&gt;='PAINEL E TARGET'!$T$15,'PAINEL E TARGET'!$S$15,
IF(CO1019&gt;='PAINEL E TARGET'!$T$16,'PAINEL E TARGET'!$S$16,
IF(CO1019&gt;='PAINEL E TARGET'!$T$17,'PAINEL E TARGET'!$S$17,
IF(CO1019&gt;='PAINEL E TARGET'!$T$18,'PAINEL E TARGET'!$S$18,'PAINEL E TARGET'!$S$19))))))))</f>
        <v>Não elegível</v>
      </c>
      <c r="CQ1019" s="17">
        <f>IFERROR(VLOOKUP($BW1019,'PAINEL E TARGET'!$G$1:$Q$99,5,0),0)</f>
        <v>0.35</v>
      </c>
      <c r="CR1019" s="17">
        <f>VLOOKUP(CP1019,'PAINEL E TARGET'!$S$10:$U$19,3,0)</f>
        <v>0</v>
      </c>
      <c r="CS1019" s="16">
        <f t="shared" si="569"/>
        <v>0</v>
      </c>
      <c r="CT1019" s="17">
        <f t="shared" si="555"/>
        <v>0</v>
      </c>
      <c r="CU1019" s="33" t="str">
        <f>IF(CT1019&gt;='PAINEL E TARGET'!$T$11,'PAINEL E TARGET'!$S$11,
IF(CT1019&gt;='PAINEL E TARGET'!$T$12,'PAINEL E TARGET'!$S$12,
IF(CT1019&gt;='PAINEL E TARGET'!$T$13,'PAINEL E TARGET'!$S$13,
IF(CT1019&gt;='PAINEL E TARGET'!$T$14,'PAINEL E TARGET'!$S$14,
IF(CT1019&gt;='PAINEL E TARGET'!$T$15,'PAINEL E TARGET'!$S$15,
IF(CT1019&gt;='PAINEL E TARGET'!$T$16,'PAINEL E TARGET'!$S$16,
IF(CT1019&gt;='PAINEL E TARGET'!$T$17,'PAINEL E TARGET'!$S$17,
IF(CT1019&gt;='PAINEL E TARGET'!$T$18,'PAINEL E TARGET'!$S$18,'PAINEL E TARGET'!$S$19))))))))</f>
        <v>Não elegível</v>
      </c>
      <c r="CV1019" s="17">
        <f>IFERROR(VLOOKUP($BW1019,'PAINEL E TARGET'!$G$1:$Q$99,6,0),0)</f>
        <v>0</v>
      </c>
      <c r="CW1019" s="17">
        <f>VLOOKUP(CU1019,'PAINEL E TARGET'!$S$10:$U$19,3,0)</f>
        <v>0</v>
      </c>
      <c r="CX1019" s="16">
        <f t="shared" si="570"/>
        <v>0</v>
      </c>
      <c r="CY1019" s="17">
        <f t="shared" si="556"/>
        <v>0</v>
      </c>
      <c r="CZ1019" s="33" t="str">
        <f>IF(CY1019&gt;='PAINEL E TARGET'!$T$11,'PAINEL E TARGET'!$S$11,
IF(CY1019&gt;='PAINEL E TARGET'!$T$12,'PAINEL E TARGET'!$S$12,
IF(CY1019&gt;='PAINEL E TARGET'!$T$13,'PAINEL E TARGET'!$S$13,
IF(CY1019&gt;='PAINEL E TARGET'!$T$14,'PAINEL E TARGET'!$S$14,
IF(CY1019&gt;='PAINEL E TARGET'!$T$15,'PAINEL E TARGET'!$S$15,
IF(CY1019&gt;='PAINEL E TARGET'!$T$16,'PAINEL E TARGET'!$S$16,
IF(CY1019&gt;='PAINEL E TARGET'!$T$17,'PAINEL E TARGET'!$S$17,
IF(CY1019&gt;='PAINEL E TARGET'!$T$18,'PAINEL E TARGET'!$S$18,'PAINEL E TARGET'!$S$19))))))))</f>
        <v>Não elegível</v>
      </c>
      <c r="DA1019" s="17">
        <f>IFERROR(VLOOKUP($BW1019,'PAINEL E TARGET'!$G$1:$Q$99,7,0),0)</f>
        <v>0</v>
      </c>
      <c r="DB1019" s="17">
        <f>VLOOKUP(CZ1019,'PAINEL E TARGET'!$S$10:$U$19,3,0)</f>
        <v>0</v>
      </c>
      <c r="DC1019" s="16">
        <f t="shared" si="571"/>
        <v>0</v>
      </c>
      <c r="DD1019" s="17">
        <f t="shared" si="557"/>
        <v>0</v>
      </c>
      <c r="DE1019" s="33" t="str">
        <f>IF(DD1019&gt;='PAINEL E TARGET'!$T$11,'PAINEL E TARGET'!$S$11,
IF(DD1019&gt;='PAINEL E TARGET'!$T$12,'PAINEL E TARGET'!$S$12,
IF(DD1019&gt;='PAINEL E TARGET'!$T$13,'PAINEL E TARGET'!$S$13,
IF(DD1019&gt;='PAINEL E TARGET'!$T$14,'PAINEL E TARGET'!$S$14,
IF(DD1019&gt;='PAINEL E TARGET'!$T$15,'PAINEL E TARGET'!$S$15,
IF(DD1019&gt;='PAINEL E TARGET'!$T$16,'PAINEL E TARGET'!$S$16,
IF(DD1019&gt;='PAINEL E TARGET'!$T$17,'PAINEL E TARGET'!$S$17,
IF(DD1019&gt;='PAINEL E TARGET'!$T$18,'PAINEL E TARGET'!$S$18,'PAINEL E TARGET'!$S$19))))))))</f>
        <v>Não elegível</v>
      </c>
      <c r="DF1019" s="17">
        <f>IFERROR(VLOOKUP($BW1019,'PAINEL E TARGET'!$G$1:$Q$99,8,0),0)</f>
        <v>0</v>
      </c>
      <c r="DG1019" s="17">
        <f>VLOOKUP(DE1019,'PAINEL E TARGET'!$S$10:$U$19,3,0)</f>
        <v>0</v>
      </c>
      <c r="DH1019" s="16">
        <f t="shared" si="572"/>
        <v>0</v>
      </c>
      <c r="DI1019" s="17">
        <f t="shared" si="558"/>
        <v>1</v>
      </c>
      <c r="DJ1019" s="33" t="str">
        <f>IF(DI1019&gt;='PAINEL E TARGET'!$T$11,'PAINEL E TARGET'!$S$11,
IF(DI1019&gt;='PAINEL E TARGET'!$T$12,'PAINEL E TARGET'!$S$12,
IF(DI1019&gt;='PAINEL E TARGET'!$T$13,'PAINEL E TARGET'!$S$13,
IF(DI1019&gt;='PAINEL E TARGET'!$T$14,'PAINEL E TARGET'!$S$14,
IF(DI1019&gt;='PAINEL E TARGET'!$T$15,'PAINEL E TARGET'!$S$15,
IF(DI1019&gt;='PAINEL E TARGET'!$T$16,'PAINEL E TARGET'!$S$16,
IF(DI1019&gt;='PAINEL E TARGET'!$T$17,'PAINEL E TARGET'!$S$17,
IF(DI1019&gt;='PAINEL E TARGET'!$T$18,'PAINEL E TARGET'!$S$18,'PAINEL E TARGET'!$S$19))))))))</f>
        <v>2. Fx de 100% a 104,9%</v>
      </c>
      <c r="DK1019" s="17">
        <f>IFERROR(VLOOKUP($BW1019,'PAINEL E TARGET'!$G$1:$Q$99,9,0),0)</f>
        <v>0.15</v>
      </c>
      <c r="DL1019" s="17">
        <f>VLOOKUP(DJ1019,'PAINEL E TARGET'!$S$10:$U$19,3,0)</f>
        <v>1</v>
      </c>
      <c r="DM1019" s="16">
        <f t="shared" si="573"/>
        <v>247.5</v>
      </c>
      <c r="DN1019" s="17">
        <f t="shared" si="559"/>
        <v>0.498</v>
      </c>
      <c r="DO1019" s="33" t="str">
        <f>IF(DN1019&gt;='PAINEL E TARGET'!$T$11,'PAINEL E TARGET'!$S$11,
IF(DN1019&gt;='PAINEL E TARGET'!$T$12,'PAINEL E TARGET'!$S$12,
IF(DN1019&gt;='PAINEL E TARGET'!$T$13,'PAINEL E TARGET'!$S$13,
IF(DN1019&gt;='PAINEL E TARGET'!$T$14,'PAINEL E TARGET'!$S$14,
IF(DN1019&gt;='PAINEL E TARGET'!$T$15,'PAINEL E TARGET'!$S$15,
IF(DN1019&gt;='PAINEL E TARGET'!$T$16,'PAINEL E TARGET'!$S$16,
IF(DN1019&gt;='PAINEL E TARGET'!$T$17,'PAINEL E TARGET'!$S$17,
IF(DN1019&gt;='PAINEL E TARGET'!$T$18,'PAINEL E TARGET'!$S$18,'PAINEL E TARGET'!$S$19))))))))</f>
        <v>Não elegível</v>
      </c>
      <c r="DP1019" s="17">
        <f>IFERROR(VLOOKUP($BW1019,'PAINEL E TARGET'!$G$1:$Q$99,10,0),0)</f>
        <v>0</v>
      </c>
      <c r="DQ1019" s="17">
        <f>VLOOKUP(DO1019,'PAINEL E TARGET'!$S$10:$U$19,3,0)</f>
        <v>0</v>
      </c>
      <c r="DR1019" s="16">
        <f t="shared" si="574"/>
        <v>0</v>
      </c>
      <c r="DS1019" s="17">
        <f t="shared" si="560"/>
        <v>0</v>
      </c>
      <c r="DT1019" s="16">
        <f>IF(DS1019&gt;=1,VLOOKUP(BO1019,'PAINEL E TARGET'!$S$1:$W$8,5,0),0)</f>
        <v>0</v>
      </c>
      <c r="DU1019" s="16">
        <f t="shared" si="575"/>
        <v>247.5</v>
      </c>
    </row>
    <row r="1020" spans="2:125" x14ac:dyDescent="0.2">
      <c r="B1020" s="44">
        <v>43541</v>
      </c>
      <c r="C1020" s="65">
        <v>2125</v>
      </c>
      <c r="D1020" s="66" t="s">
        <v>1066</v>
      </c>
      <c r="E1020" s="65">
        <v>120</v>
      </c>
      <c r="F1020" s="65" t="s">
        <v>1018</v>
      </c>
      <c r="G1020" s="67">
        <v>96125.697328405455</v>
      </c>
      <c r="H1020" s="67">
        <v>58728.435960953284</v>
      </c>
      <c r="I1020" s="67">
        <v>51092.05</v>
      </c>
      <c r="J1020" s="68">
        <v>0.86997123563735845</v>
      </c>
      <c r="K1020" s="67">
        <v>0</v>
      </c>
      <c r="L1020" s="67">
        <v>58728.435960953269</v>
      </c>
      <c r="M1020" s="67">
        <v>2007</v>
      </c>
      <c r="N1020" s="67">
        <v>47186.05</v>
      </c>
      <c r="O1020" s="67">
        <v>96125.697328405455</v>
      </c>
      <c r="P1020" s="67" t="s">
        <v>1082</v>
      </c>
      <c r="Q1020" s="67" t="s">
        <v>1082</v>
      </c>
      <c r="R1020" s="67">
        <v>0</v>
      </c>
      <c r="S1020" s="67">
        <v>0</v>
      </c>
      <c r="T1020" s="68">
        <v>9.7420779327478793E-2</v>
      </c>
      <c r="U1020" s="68">
        <v>2.5109237991952114E-2</v>
      </c>
      <c r="V1020" s="68">
        <v>0.25774006495624213</v>
      </c>
      <c r="W1020" s="67">
        <v>5721.37</v>
      </c>
      <c r="X1020" s="67">
        <v>1235.2</v>
      </c>
      <c r="Y1020" s="68">
        <v>0.21589234746223371</v>
      </c>
      <c r="Z1020" s="68">
        <v>6.7398014866795905E-2</v>
      </c>
      <c r="AA1020" s="68">
        <v>4.2018130609913391E-2</v>
      </c>
      <c r="AB1020" s="68">
        <v>0.62343276271500259</v>
      </c>
      <c r="AC1020" s="67">
        <v>3958.1800000000007</v>
      </c>
      <c r="AD1020" s="67">
        <v>2067</v>
      </c>
      <c r="AE1020" s="68">
        <v>0.52220970243899967</v>
      </c>
      <c r="AF1020" s="43">
        <v>80</v>
      </c>
      <c r="AG1020" s="43">
        <v>0</v>
      </c>
      <c r="AH1020" s="43">
        <v>7</v>
      </c>
      <c r="AI1020" s="43">
        <v>16</v>
      </c>
      <c r="AJ1020" s="67">
        <v>1515.49</v>
      </c>
      <c r="AK1020" s="67">
        <v>793</v>
      </c>
      <c r="AL1020" s="68">
        <v>0.52326310302278467</v>
      </c>
      <c r="AM1020" s="67">
        <v>0</v>
      </c>
      <c r="AN1020" s="67">
        <v>0</v>
      </c>
      <c r="AO1020" s="68">
        <v>0</v>
      </c>
      <c r="AP1020" s="67">
        <v>0</v>
      </c>
      <c r="AQ1020" s="67">
        <v>0</v>
      </c>
      <c r="AR1020" s="68">
        <v>0</v>
      </c>
      <c r="AS1020" s="67">
        <v>4205.88</v>
      </c>
      <c r="AT1020" s="67">
        <v>442.2</v>
      </c>
      <c r="AU1020" s="68">
        <v>0.10513852035721417</v>
      </c>
      <c r="AV1020" s="43">
        <v>305.37</v>
      </c>
      <c r="AW1020" s="43">
        <v>49.99</v>
      </c>
      <c r="AX1020" s="69">
        <v>0.16370304876052003</v>
      </c>
      <c r="AY1020" s="43">
        <v>0</v>
      </c>
      <c r="AZ1020" s="43">
        <v>2007</v>
      </c>
      <c r="BA1020" s="43">
        <v>0</v>
      </c>
      <c r="BB1020" s="43">
        <v>869.8</v>
      </c>
      <c r="BC1020" s="43">
        <v>0</v>
      </c>
      <c r="BD1020" s="43">
        <v>0</v>
      </c>
      <c r="BE1020" s="43">
        <v>9429.17</v>
      </c>
      <c r="BF1020" s="43">
        <v>6523.3400000000029</v>
      </c>
      <c r="BG1020" s="43">
        <v>499.83000000000004</v>
      </c>
      <c r="BH1020" s="43">
        <v>25</v>
      </c>
      <c r="BI1020" s="44">
        <v>43173</v>
      </c>
      <c r="BJ1020" s="44">
        <v>43541</v>
      </c>
      <c r="BK1020" s="44">
        <v>43172</v>
      </c>
      <c r="BL1020" s="43">
        <f t="shared" si="561"/>
        <v>51092.05</v>
      </c>
      <c r="BM1020" s="43">
        <f t="shared" si="562"/>
        <v>49193.05</v>
      </c>
      <c r="BN1020" s="32"/>
      <c r="BO1020" s="16" t="str">
        <f>IFERROR(VLOOKUP($C1020,'PORTE LOJA'!A:B,2,0),"PORTE 1")</f>
        <v>PORTE 1</v>
      </c>
      <c r="BP1020" s="16">
        <f>VLOOKUP(BO1020,'PAINEL E TARGET'!$S$1:$W$8,3,0)</f>
        <v>1650</v>
      </c>
      <c r="BQ1020" s="16">
        <f t="shared" si="540"/>
        <v>1</v>
      </c>
      <c r="BR1020" s="16">
        <f t="shared" si="541"/>
        <v>1</v>
      </c>
      <c r="BS1020" s="16">
        <f t="shared" si="542"/>
        <v>1</v>
      </c>
      <c r="BT1020" s="16">
        <f t="shared" si="543"/>
        <v>0</v>
      </c>
      <c r="BU1020" s="16">
        <f t="shared" si="544"/>
        <v>0</v>
      </c>
      <c r="BV1020" s="16">
        <f t="shared" si="545"/>
        <v>1</v>
      </c>
      <c r="BW1020" s="17" t="str">
        <f t="shared" si="563"/>
        <v>111001</v>
      </c>
      <c r="BX1020" s="32"/>
      <c r="BY1020" s="17">
        <f t="shared" si="546"/>
        <v>0.87</v>
      </c>
      <c r="BZ1020" s="17">
        <f t="shared" si="547"/>
        <v>0.83799999999999997</v>
      </c>
      <c r="CA1020" s="17" t="str">
        <f t="shared" si="564"/>
        <v>Com Retira</v>
      </c>
      <c r="CB1020" s="17">
        <f t="shared" si="565"/>
        <v>0.87</v>
      </c>
      <c r="CC1020" s="33" t="str">
        <f>IF(CB1020&gt;='PAINEL E TARGET'!$T$11,'PAINEL E TARGET'!$S$11,
IF(CB1020&gt;='PAINEL E TARGET'!$T$12,'PAINEL E TARGET'!$S$12,
IF(CB1020&gt;='PAINEL E TARGET'!$T$13,'PAINEL E TARGET'!$S$13,
IF(CB1020&gt;='PAINEL E TARGET'!$T$14,'PAINEL E TARGET'!$S$14,
IF(CB1020&gt;='PAINEL E TARGET'!$T$15,'PAINEL E TARGET'!$S$15,
IF(CB1020&gt;='PAINEL E TARGET'!$T$16,'PAINEL E TARGET'!$S$16,
IF(CB1020&gt;='PAINEL E TARGET'!$T$17,'PAINEL E TARGET'!$S$17,
IF(CB1020&gt;='PAINEL E TARGET'!$T$18,'PAINEL E TARGET'!$S$18,'PAINEL E TARGET'!$S$19))))))))</f>
        <v>Não elegível</v>
      </c>
      <c r="CD1020" s="17">
        <f>IFERROR(VLOOKUP($BW1020,'PAINEL E TARGET'!$G$1:$Q$99,4,0),0)</f>
        <v>0.5</v>
      </c>
      <c r="CE1020" s="17">
        <f>VLOOKUP(CC1020,'PAINEL E TARGET'!$S$10:$U$19,3,0)</f>
        <v>0</v>
      </c>
      <c r="CF1020" s="16">
        <f t="shared" si="566"/>
        <v>0</v>
      </c>
      <c r="CG1020" s="17">
        <f t="shared" si="548"/>
        <v>0.52300000000000002</v>
      </c>
      <c r="CH1020" s="17" t="str">
        <f t="shared" si="549"/>
        <v>sem meta</v>
      </c>
      <c r="CI1020" s="17" t="str">
        <f t="shared" si="550"/>
        <v>sem meta</v>
      </c>
      <c r="CJ1020" s="17">
        <f t="shared" si="551"/>
        <v>0.105</v>
      </c>
      <c r="CK1020" s="17">
        <f t="shared" si="552"/>
        <v>0.16400000000000001</v>
      </c>
      <c r="CL1020" s="17">
        <f t="shared" si="553"/>
        <v>0.216</v>
      </c>
      <c r="CM1020" s="16">
        <f t="shared" si="554"/>
        <v>2</v>
      </c>
      <c r="CN1020" s="17" t="str">
        <f t="shared" si="567"/>
        <v>não ok</v>
      </c>
      <c r="CO1020" s="17">
        <f t="shared" si="568"/>
        <v>0</v>
      </c>
      <c r="CP1020" s="33" t="str">
        <f>IF(CO1020&gt;='PAINEL E TARGET'!$T$11,'PAINEL E TARGET'!$S$11,
IF(CO1020&gt;='PAINEL E TARGET'!$T$12,'PAINEL E TARGET'!$S$12,
IF(CO1020&gt;='PAINEL E TARGET'!$T$13,'PAINEL E TARGET'!$S$13,
IF(CO1020&gt;='PAINEL E TARGET'!$T$14,'PAINEL E TARGET'!$S$14,
IF(CO1020&gt;='PAINEL E TARGET'!$T$15,'PAINEL E TARGET'!$S$15,
IF(CO1020&gt;='PAINEL E TARGET'!$T$16,'PAINEL E TARGET'!$S$16,
IF(CO1020&gt;='PAINEL E TARGET'!$T$17,'PAINEL E TARGET'!$S$17,
IF(CO1020&gt;='PAINEL E TARGET'!$T$18,'PAINEL E TARGET'!$S$18,'PAINEL E TARGET'!$S$19))))))))</f>
        <v>Não elegível</v>
      </c>
      <c r="CQ1020" s="17">
        <f>IFERROR(VLOOKUP($BW1020,'PAINEL E TARGET'!$G$1:$Q$99,5,0),0)</f>
        <v>0.25</v>
      </c>
      <c r="CR1020" s="17">
        <f>VLOOKUP(CP1020,'PAINEL E TARGET'!$S$10:$U$19,3,0)</f>
        <v>0</v>
      </c>
      <c r="CS1020" s="16">
        <f t="shared" si="569"/>
        <v>0</v>
      </c>
      <c r="CT1020" s="17">
        <f t="shared" si="555"/>
        <v>0.52200000000000002</v>
      </c>
      <c r="CU1020" s="33" t="str">
        <f>IF(CT1020&gt;='PAINEL E TARGET'!$T$11,'PAINEL E TARGET'!$S$11,
IF(CT1020&gt;='PAINEL E TARGET'!$T$12,'PAINEL E TARGET'!$S$12,
IF(CT1020&gt;='PAINEL E TARGET'!$T$13,'PAINEL E TARGET'!$S$13,
IF(CT1020&gt;='PAINEL E TARGET'!$T$14,'PAINEL E TARGET'!$S$14,
IF(CT1020&gt;='PAINEL E TARGET'!$T$15,'PAINEL E TARGET'!$S$15,
IF(CT1020&gt;='PAINEL E TARGET'!$T$16,'PAINEL E TARGET'!$S$16,
IF(CT1020&gt;='PAINEL E TARGET'!$T$17,'PAINEL E TARGET'!$S$17,
IF(CT1020&gt;='PAINEL E TARGET'!$T$18,'PAINEL E TARGET'!$S$18,'PAINEL E TARGET'!$S$19))))))))</f>
        <v>Não elegível</v>
      </c>
      <c r="CV1020" s="17">
        <f>IFERROR(VLOOKUP($BW1020,'PAINEL E TARGET'!$G$1:$Q$99,6,0),0)</f>
        <v>0.2</v>
      </c>
      <c r="CW1020" s="17">
        <f>VLOOKUP(CU1020,'PAINEL E TARGET'!$S$10:$U$19,3,0)</f>
        <v>0</v>
      </c>
      <c r="CX1020" s="16">
        <f t="shared" si="570"/>
        <v>0</v>
      </c>
      <c r="CY1020" s="17">
        <f t="shared" si="556"/>
        <v>0</v>
      </c>
      <c r="CZ1020" s="33" t="str">
        <f>IF(CY1020&gt;='PAINEL E TARGET'!$T$11,'PAINEL E TARGET'!$S$11,
IF(CY1020&gt;='PAINEL E TARGET'!$T$12,'PAINEL E TARGET'!$S$12,
IF(CY1020&gt;='PAINEL E TARGET'!$T$13,'PAINEL E TARGET'!$S$13,
IF(CY1020&gt;='PAINEL E TARGET'!$T$14,'PAINEL E TARGET'!$S$14,
IF(CY1020&gt;='PAINEL E TARGET'!$T$15,'PAINEL E TARGET'!$S$15,
IF(CY1020&gt;='PAINEL E TARGET'!$T$16,'PAINEL E TARGET'!$S$16,
IF(CY1020&gt;='PAINEL E TARGET'!$T$17,'PAINEL E TARGET'!$S$17,
IF(CY1020&gt;='PAINEL E TARGET'!$T$18,'PAINEL E TARGET'!$S$18,'PAINEL E TARGET'!$S$19))))))))</f>
        <v>Não elegível</v>
      </c>
      <c r="DA1020" s="17">
        <f>IFERROR(VLOOKUP($BW1020,'PAINEL E TARGET'!$G$1:$Q$99,7,0),0)</f>
        <v>0</v>
      </c>
      <c r="DB1020" s="17">
        <f>VLOOKUP(CZ1020,'PAINEL E TARGET'!$S$10:$U$19,3,0)</f>
        <v>0</v>
      </c>
      <c r="DC1020" s="16">
        <f t="shared" si="571"/>
        <v>0</v>
      </c>
      <c r="DD1020" s="17">
        <f t="shared" si="557"/>
        <v>0</v>
      </c>
      <c r="DE1020" s="33" t="str">
        <f>IF(DD1020&gt;='PAINEL E TARGET'!$T$11,'PAINEL E TARGET'!$S$11,
IF(DD1020&gt;='PAINEL E TARGET'!$T$12,'PAINEL E TARGET'!$S$12,
IF(DD1020&gt;='PAINEL E TARGET'!$T$13,'PAINEL E TARGET'!$S$13,
IF(DD1020&gt;='PAINEL E TARGET'!$T$14,'PAINEL E TARGET'!$S$14,
IF(DD1020&gt;='PAINEL E TARGET'!$T$15,'PAINEL E TARGET'!$S$15,
IF(DD1020&gt;='PAINEL E TARGET'!$T$16,'PAINEL E TARGET'!$S$16,
IF(DD1020&gt;='PAINEL E TARGET'!$T$17,'PAINEL E TARGET'!$S$17,
IF(DD1020&gt;='PAINEL E TARGET'!$T$18,'PAINEL E TARGET'!$S$18,'PAINEL E TARGET'!$S$19))))))))</f>
        <v>Não elegível</v>
      </c>
      <c r="DF1020" s="17">
        <f>IFERROR(VLOOKUP($BW1020,'PAINEL E TARGET'!$G$1:$Q$99,8,0),0)</f>
        <v>0</v>
      </c>
      <c r="DG1020" s="17">
        <f>VLOOKUP(DE1020,'PAINEL E TARGET'!$S$10:$U$19,3,0)</f>
        <v>0</v>
      </c>
      <c r="DH1020" s="16">
        <f t="shared" si="572"/>
        <v>0</v>
      </c>
      <c r="DI1020" s="17">
        <f t="shared" si="558"/>
        <v>2.286</v>
      </c>
      <c r="DJ1020" s="33" t="str">
        <f>IF(DI1020&gt;='PAINEL E TARGET'!$T$11,'PAINEL E TARGET'!$S$11,
IF(DI1020&gt;='PAINEL E TARGET'!$T$12,'PAINEL E TARGET'!$S$12,
IF(DI1020&gt;='PAINEL E TARGET'!$T$13,'PAINEL E TARGET'!$S$13,
IF(DI1020&gt;='PAINEL E TARGET'!$T$14,'PAINEL E TARGET'!$S$14,
IF(DI1020&gt;='PAINEL E TARGET'!$T$15,'PAINEL E TARGET'!$S$15,
IF(DI1020&gt;='PAINEL E TARGET'!$T$16,'PAINEL E TARGET'!$S$16,
IF(DI1020&gt;='PAINEL E TARGET'!$T$17,'PAINEL E TARGET'!$S$17,
IF(DI1020&gt;='PAINEL E TARGET'!$T$18,'PAINEL E TARGET'!$S$18,'PAINEL E TARGET'!$S$19))))))))</f>
        <v>8. Fx de 130% ou mais</v>
      </c>
      <c r="DK1020" s="17">
        <f>IFERROR(VLOOKUP($BW1020,'PAINEL E TARGET'!$G$1:$Q$99,9,0),0)</f>
        <v>0.05</v>
      </c>
      <c r="DL1020" s="17">
        <f>VLOOKUP(DJ1020,'PAINEL E TARGET'!$S$10:$U$19,3,0)</f>
        <v>1.6</v>
      </c>
      <c r="DM1020" s="16">
        <f t="shared" si="573"/>
        <v>132.00000000000003</v>
      </c>
      <c r="DN1020" s="17">
        <f t="shared" si="559"/>
        <v>0.16400000000000001</v>
      </c>
      <c r="DO1020" s="33" t="str">
        <f>IF(DN1020&gt;='PAINEL E TARGET'!$T$11,'PAINEL E TARGET'!$S$11,
IF(DN1020&gt;='PAINEL E TARGET'!$T$12,'PAINEL E TARGET'!$S$12,
IF(DN1020&gt;='PAINEL E TARGET'!$T$13,'PAINEL E TARGET'!$S$13,
IF(DN1020&gt;='PAINEL E TARGET'!$T$14,'PAINEL E TARGET'!$S$14,
IF(DN1020&gt;='PAINEL E TARGET'!$T$15,'PAINEL E TARGET'!$S$15,
IF(DN1020&gt;='PAINEL E TARGET'!$T$16,'PAINEL E TARGET'!$S$16,
IF(DN1020&gt;='PAINEL E TARGET'!$T$17,'PAINEL E TARGET'!$S$17,
IF(DN1020&gt;='PAINEL E TARGET'!$T$18,'PAINEL E TARGET'!$S$18,'PAINEL E TARGET'!$S$19))))))))</f>
        <v>Não elegível</v>
      </c>
      <c r="DP1020" s="17">
        <f>IFERROR(VLOOKUP($BW1020,'PAINEL E TARGET'!$G$1:$Q$99,10,0),0)</f>
        <v>0</v>
      </c>
      <c r="DQ1020" s="17">
        <f>VLOOKUP(DO1020,'PAINEL E TARGET'!$S$10:$U$19,3,0)</f>
        <v>0</v>
      </c>
      <c r="DR1020" s="16">
        <f t="shared" si="574"/>
        <v>0</v>
      </c>
      <c r="DS1020" s="17">
        <f t="shared" si="560"/>
        <v>0</v>
      </c>
      <c r="DT1020" s="16">
        <f>IF(DS1020&gt;=1,VLOOKUP(BO1020,'PAINEL E TARGET'!$S$1:$W$8,5,0),0)</f>
        <v>0</v>
      </c>
      <c r="DU1020" s="16">
        <f t="shared" si="575"/>
        <v>132.00000000000003</v>
      </c>
    </row>
    <row r="1021" spans="2:125" x14ac:dyDescent="0.2">
      <c r="B1021" s="44">
        <v>43541</v>
      </c>
      <c r="C1021" s="65">
        <v>2126</v>
      </c>
      <c r="D1021" s="66" t="s">
        <v>1027</v>
      </c>
      <c r="E1021" s="65">
        <v>118</v>
      </c>
      <c r="F1021" s="65" t="s">
        <v>1018</v>
      </c>
      <c r="G1021" s="67">
        <v>106816.82142089972</v>
      </c>
      <c r="H1021" s="67">
        <v>63072.623093491798</v>
      </c>
      <c r="I1021" s="67">
        <v>87835.3</v>
      </c>
      <c r="J1021" s="68">
        <v>1.3926057882482989</v>
      </c>
      <c r="K1021" s="67">
        <v>0</v>
      </c>
      <c r="L1021" s="67">
        <v>63072.623093491806</v>
      </c>
      <c r="M1021" s="67">
        <v>2153</v>
      </c>
      <c r="N1021" s="67">
        <v>80187.3</v>
      </c>
      <c r="O1021" s="67">
        <v>106816.82142089972</v>
      </c>
      <c r="P1021" s="67" t="s">
        <v>1082</v>
      </c>
      <c r="Q1021" s="67" t="s">
        <v>1082</v>
      </c>
      <c r="R1021" s="67">
        <v>0</v>
      </c>
      <c r="S1021" s="67">
        <v>0</v>
      </c>
      <c r="T1021" s="68">
        <v>9.6055145685309956E-2</v>
      </c>
      <c r="U1021" s="68">
        <v>0.1020088583597582</v>
      </c>
      <c r="V1021" s="68">
        <v>1.0619822356415287</v>
      </c>
      <c r="W1021" s="67">
        <v>6058.45</v>
      </c>
      <c r="X1021" s="67">
        <v>8399.4399999999987</v>
      </c>
      <c r="Y1021" s="68">
        <v>1.3864008120889004</v>
      </c>
      <c r="Z1021" s="68">
        <v>0.15402007279133431</v>
      </c>
      <c r="AA1021" s="68">
        <v>0.33048337205475325</v>
      </c>
      <c r="AB1021" s="68">
        <v>2.1457162437683732</v>
      </c>
      <c r="AC1021" s="67">
        <v>9714.4500000000007</v>
      </c>
      <c r="AD1021" s="67">
        <v>27212.1</v>
      </c>
      <c r="AE1021" s="68">
        <v>2.8011982150301868</v>
      </c>
      <c r="AF1021" s="43">
        <v>80</v>
      </c>
      <c r="AG1021" s="43">
        <v>0</v>
      </c>
      <c r="AH1021" s="43">
        <v>6</v>
      </c>
      <c r="AI1021" s="43">
        <v>6</v>
      </c>
      <c r="AJ1021" s="67">
        <v>1604.7800000000002</v>
      </c>
      <c r="AK1021" s="67">
        <v>1302</v>
      </c>
      <c r="AL1021" s="68">
        <v>0.81132616308777517</v>
      </c>
      <c r="AM1021" s="67">
        <v>0</v>
      </c>
      <c r="AN1021" s="67">
        <v>0</v>
      </c>
      <c r="AO1021" s="68">
        <v>0</v>
      </c>
      <c r="AP1021" s="67">
        <v>0</v>
      </c>
      <c r="AQ1021" s="67">
        <v>0</v>
      </c>
      <c r="AR1021" s="68">
        <v>0</v>
      </c>
      <c r="AS1021" s="67">
        <v>4453.670000000001</v>
      </c>
      <c r="AT1021" s="67">
        <v>7097.44</v>
      </c>
      <c r="AU1021" s="68">
        <v>1.5936160514811375</v>
      </c>
      <c r="AV1021" s="43">
        <v>295.15999999999997</v>
      </c>
      <c r="AW1021" s="43">
        <v>359.93</v>
      </c>
      <c r="AX1021" s="69">
        <v>1.2194403035641688</v>
      </c>
      <c r="AY1021" s="43">
        <v>0</v>
      </c>
      <c r="AZ1021" s="43">
        <v>2153</v>
      </c>
      <c r="BA1021" s="43">
        <v>0</v>
      </c>
      <c r="BB1021" s="43">
        <v>59.9</v>
      </c>
      <c r="BC1021" s="43">
        <v>0</v>
      </c>
      <c r="BD1021" s="43">
        <v>0</v>
      </c>
      <c r="BE1021" s="43">
        <v>10341.74</v>
      </c>
      <c r="BF1021" s="43">
        <v>16582.500000000004</v>
      </c>
      <c r="BG1021" s="43">
        <v>499.86999999999995</v>
      </c>
      <c r="BH1021" s="43">
        <v>25</v>
      </c>
      <c r="BI1021" s="44">
        <v>43173</v>
      </c>
      <c r="BJ1021" s="44">
        <v>43541</v>
      </c>
      <c r="BK1021" s="44">
        <v>43172</v>
      </c>
      <c r="BL1021" s="43">
        <f t="shared" si="561"/>
        <v>87835.3</v>
      </c>
      <c r="BM1021" s="43">
        <f t="shared" si="562"/>
        <v>82340.3</v>
      </c>
      <c r="BN1021" s="32"/>
      <c r="BO1021" s="16" t="str">
        <f>IFERROR(VLOOKUP($C1021,'PORTE LOJA'!A:B,2,0),"PORTE 1")</f>
        <v>PORTE 1</v>
      </c>
      <c r="BP1021" s="16">
        <f>VLOOKUP(BO1021,'PAINEL E TARGET'!$S$1:$W$8,3,0)</f>
        <v>1650</v>
      </c>
      <c r="BQ1021" s="16">
        <f t="shared" si="540"/>
        <v>1</v>
      </c>
      <c r="BR1021" s="16">
        <f t="shared" si="541"/>
        <v>1</v>
      </c>
      <c r="BS1021" s="16">
        <f t="shared" si="542"/>
        <v>1</v>
      </c>
      <c r="BT1021" s="16">
        <f t="shared" si="543"/>
        <v>0</v>
      </c>
      <c r="BU1021" s="16">
        <f t="shared" si="544"/>
        <v>0</v>
      </c>
      <c r="BV1021" s="16">
        <f t="shared" si="545"/>
        <v>1</v>
      </c>
      <c r="BW1021" s="17" t="str">
        <f t="shared" si="563"/>
        <v>111001</v>
      </c>
      <c r="BX1021" s="32"/>
      <c r="BY1021" s="17">
        <f t="shared" si="546"/>
        <v>1.393</v>
      </c>
      <c r="BZ1021" s="17">
        <f t="shared" si="547"/>
        <v>1.3049999999999999</v>
      </c>
      <c r="CA1021" s="17" t="str">
        <f t="shared" si="564"/>
        <v>Com Retira</v>
      </c>
      <c r="CB1021" s="17">
        <f t="shared" si="565"/>
        <v>1.393</v>
      </c>
      <c r="CC1021" s="33" t="str">
        <f>IF(CB1021&gt;='PAINEL E TARGET'!$T$11,'PAINEL E TARGET'!$S$11,
IF(CB1021&gt;='PAINEL E TARGET'!$T$12,'PAINEL E TARGET'!$S$12,
IF(CB1021&gt;='PAINEL E TARGET'!$T$13,'PAINEL E TARGET'!$S$13,
IF(CB1021&gt;='PAINEL E TARGET'!$T$14,'PAINEL E TARGET'!$S$14,
IF(CB1021&gt;='PAINEL E TARGET'!$T$15,'PAINEL E TARGET'!$S$15,
IF(CB1021&gt;='PAINEL E TARGET'!$T$16,'PAINEL E TARGET'!$S$16,
IF(CB1021&gt;='PAINEL E TARGET'!$T$17,'PAINEL E TARGET'!$S$17,
IF(CB1021&gt;='PAINEL E TARGET'!$T$18,'PAINEL E TARGET'!$S$18,'PAINEL E TARGET'!$S$19))))))))</f>
        <v>8. Fx de 130% ou mais</v>
      </c>
      <c r="CD1021" s="17">
        <f>IFERROR(VLOOKUP($BW1021,'PAINEL E TARGET'!$G$1:$Q$99,4,0),0)</f>
        <v>0.5</v>
      </c>
      <c r="CE1021" s="17">
        <f>VLOOKUP(CC1021,'PAINEL E TARGET'!$S$10:$U$19,3,0)</f>
        <v>1.6</v>
      </c>
      <c r="CF1021" s="16">
        <f t="shared" si="566"/>
        <v>1320</v>
      </c>
      <c r="CG1021" s="17">
        <f t="shared" si="548"/>
        <v>0.81100000000000005</v>
      </c>
      <c r="CH1021" s="17" t="str">
        <f t="shared" si="549"/>
        <v>sem meta</v>
      </c>
      <c r="CI1021" s="17" t="str">
        <f t="shared" si="550"/>
        <v>sem meta</v>
      </c>
      <c r="CJ1021" s="17">
        <f t="shared" si="551"/>
        <v>1.5940000000000001</v>
      </c>
      <c r="CK1021" s="17">
        <f t="shared" si="552"/>
        <v>1.2190000000000001</v>
      </c>
      <c r="CL1021" s="17">
        <f t="shared" si="553"/>
        <v>1.3859999999999999</v>
      </c>
      <c r="CM1021" s="16">
        <f t="shared" si="554"/>
        <v>5</v>
      </c>
      <c r="CN1021" s="17" t="str">
        <f t="shared" si="567"/>
        <v>ok</v>
      </c>
      <c r="CO1021" s="17">
        <f t="shared" si="568"/>
        <v>1.3859999999999999</v>
      </c>
      <c r="CP1021" s="33" t="str">
        <f>IF(CO1021&gt;='PAINEL E TARGET'!$T$11,'PAINEL E TARGET'!$S$11,
IF(CO1021&gt;='PAINEL E TARGET'!$T$12,'PAINEL E TARGET'!$S$12,
IF(CO1021&gt;='PAINEL E TARGET'!$T$13,'PAINEL E TARGET'!$S$13,
IF(CO1021&gt;='PAINEL E TARGET'!$T$14,'PAINEL E TARGET'!$S$14,
IF(CO1021&gt;='PAINEL E TARGET'!$T$15,'PAINEL E TARGET'!$S$15,
IF(CO1021&gt;='PAINEL E TARGET'!$T$16,'PAINEL E TARGET'!$S$16,
IF(CO1021&gt;='PAINEL E TARGET'!$T$17,'PAINEL E TARGET'!$S$17,
IF(CO1021&gt;='PAINEL E TARGET'!$T$18,'PAINEL E TARGET'!$S$18,'PAINEL E TARGET'!$S$19))))))))</f>
        <v>8. Fx de 130% ou mais</v>
      </c>
      <c r="CQ1021" s="17">
        <f>IFERROR(VLOOKUP($BW1021,'PAINEL E TARGET'!$G$1:$Q$99,5,0),0)</f>
        <v>0.25</v>
      </c>
      <c r="CR1021" s="17">
        <f>VLOOKUP(CP1021,'PAINEL E TARGET'!$S$10:$U$19,3,0)</f>
        <v>1.6</v>
      </c>
      <c r="CS1021" s="16">
        <f t="shared" si="569"/>
        <v>660</v>
      </c>
      <c r="CT1021" s="17">
        <f t="shared" si="555"/>
        <v>2.8010000000000002</v>
      </c>
      <c r="CU1021" s="33" t="str">
        <f>IF(CT1021&gt;='PAINEL E TARGET'!$T$11,'PAINEL E TARGET'!$S$11,
IF(CT1021&gt;='PAINEL E TARGET'!$T$12,'PAINEL E TARGET'!$S$12,
IF(CT1021&gt;='PAINEL E TARGET'!$T$13,'PAINEL E TARGET'!$S$13,
IF(CT1021&gt;='PAINEL E TARGET'!$T$14,'PAINEL E TARGET'!$S$14,
IF(CT1021&gt;='PAINEL E TARGET'!$T$15,'PAINEL E TARGET'!$S$15,
IF(CT1021&gt;='PAINEL E TARGET'!$T$16,'PAINEL E TARGET'!$S$16,
IF(CT1021&gt;='PAINEL E TARGET'!$T$17,'PAINEL E TARGET'!$S$17,
IF(CT1021&gt;='PAINEL E TARGET'!$T$18,'PAINEL E TARGET'!$S$18,'PAINEL E TARGET'!$S$19))))))))</f>
        <v>8. Fx de 130% ou mais</v>
      </c>
      <c r="CV1021" s="17">
        <f>IFERROR(VLOOKUP($BW1021,'PAINEL E TARGET'!$G$1:$Q$99,6,0),0)</f>
        <v>0.2</v>
      </c>
      <c r="CW1021" s="17">
        <f>VLOOKUP(CU1021,'PAINEL E TARGET'!$S$10:$U$19,3,0)</f>
        <v>1.6</v>
      </c>
      <c r="CX1021" s="16">
        <f t="shared" si="570"/>
        <v>528.00000000000011</v>
      </c>
      <c r="CY1021" s="17">
        <f t="shared" si="556"/>
        <v>0</v>
      </c>
      <c r="CZ1021" s="33" t="str">
        <f>IF(CY1021&gt;='PAINEL E TARGET'!$T$11,'PAINEL E TARGET'!$S$11,
IF(CY1021&gt;='PAINEL E TARGET'!$T$12,'PAINEL E TARGET'!$S$12,
IF(CY1021&gt;='PAINEL E TARGET'!$T$13,'PAINEL E TARGET'!$S$13,
IF(CY1021&gt;='PAINEL E TARGET'!$T$14,'PAINEL E TARGET'!$S$14,
IF(CY1021&gt;='PAINEL E TARGET'!$T$15,'PAINEL E TARGET'!$S$15,
IF(CY1021&gt;='PAINEL E TARGET'!$T$16,'PAINEL E TARGET'!$S$16,
IF(CY1021&gt;='PAINEL E TARGET'!$T$17,'PAINEL E TARGET'!$S$17,
IF(CY1021&gt;='PAINEL E TARGET'!$T$18,'PAINEL E TARGET'!$S$18,'PAINEL E TARGET'!$S$19))))))))</f>
        <v>Não elegível</v>
      </c>
      <c r="DA1021" s="17">
        <f>IFERROR(VLOOKUP($BW1021,'PAINEL E TARGET'!$G$1:$Q$99,7,0),0)</f>
        <v>0</v>
      </c>
      <c r="DB1021" s="17">
        <f>VLOOKUP(CZ1021,'PAINEL E TARGET'!$S$10:$U$19,3,0)</f>
        <v>0</v>
      </c>
      <c r="DC1021" s="16">
        <f t="shared" si="571"/>
        <v>0</v>
      </c>
      <c r="DD1021" s="17">
        <f t="shared" si="557"/>
        <v>0</v>
      </c>
      <c r="DE1021" s="33" t="str">
        <f>IF(DD1021&gt;='PAINEL E TARGET'!$T$11,'PAINEL E TARGET'!$S$11,
IF(DD1021&gt;='PAINEL E TARGET'!$T$12,'PAINEL E TARGET'!$S$12,
IF(DD1021&gt;='PAINEL E TARGET'!$T$13,'PAINEL E TARGET'!$S$13,
IF(DD1021&gt;='PAINEL E TARGET'!$T$14,'PAINEL E TARGET'!$S$14,
IF(DD1021&gt;='PAINEL E TARGET'!$T$15,'PAINEL E TARGET'!$S$15,
IF(DD1021&gt;='PAINEL E TARGET'!$T$16,'PAINEL E TARGET'!$S$16,
IF(DD1021&gt;='PAINEL E TARGET'!$T$17,'PAINEL E TARGET'!$S$17,
IF(DD1021&gt;='PAINEL E TARGET'!$T$18,'PAINEL E TARGET'!$S$18,'PAINEL E TARGET'!$S$19))))))))</f>
        <v>Não elegível</v>
      </c>
      <c r="DF1021" s="17">
        <f>IFERROR(VLOOKUP($BW1021,'PAINEL E TARGET'!$G$1:$Q$99,8,0),0)</f>
        <v>0</v>
      </c>
      <c r="DG1021" s="17">
        <f>VLOOKUP(DE1021,'PAINEL E TARGET'!$S$10:$U$19,3,0)</f>
        <v>0</v>
      </c>
      <c r="DH1021" s="16">
        <f t="shared" si="572"/>
        <v>0</v>
      </c>
      <c r="DI1021" s="17">
        <f t="shared" si="558"/>
        <v>1</v>
      </c>
      <c r="DJ1021" s="33" t="str">
        <f>IF(DI1021&gt;='PAINEL E TARGET'!$T$11,'PAINEL E TARGET'!$S$11,
IF(DI1021&gt;='PAINEL E TARGET'!$T$12,'PAINEL E TARGET'!$S$12,
IF(DI1021&gt;='PAINEL E TARGET'!$T$13,'PAINEL E TARGET'!$S$13,
IF(DI1021&gt;='PAINEL E TARGET'!$T$14,'PAINEL E TARGET'!$S$14,
IF(DI1021&gt;='PAINEL E TARGET'!$T$15,'PAINEL E TARGET'!$S$15,
IF(DI1021&gt;='PAINEL E TARGET'!$T$16,'PAINEL E TARGET'!$S$16,
IF(DI1021&gt;='PAINEL E TARGET'!$T$17,'PAINEL E TARGET'!$S$17,
IF(DI1021&gt;='PAINEL E TARGET'!$T$18,'PAINEL E TARGET'!$S$18,'PAINEL E TARGET'!$S$19))))))))</f>
        <v>2. Fx de 100% a 104,9%</v>
      </c>
      <c r="DK1021" s="17">
        <f>IFERROR(VLOOKUP($BW1021,'PAINEL E TARGET'!$G$1:$Q$99,9,0),0)</f>
        <v>0.05</v>
      </c>
      <c r="DL1021" s="17">
        <f>VLOOKUP(DJ1021,'PAINEL E TARGET'!$S$10:$U$19,3,0)</f>
        <v>1</v>
      </c>
      <c r="DM1021" s="16">
        <f t="shared" si="573"/>
        <v>82.5</v>
      </c>
      <c r="DN1021" s="17">
        <f t="shared" si="559"/>
        <v>1.2190000000000001</v>
      </c>
      <c r="DO1021" s="33" t="str">
        <f>IF(DN1021&gt;='PAINEL E TARGET'!$T$11,'PAINEL E TARGET'!$S$11,
IF(DN1021&gt;='PAINEL E TARGET'!$T$12,'PAINEL E TARGET'!$S$12,
IF(DN1021&gt;='PAINEL E TARGET'!$T$13,'PAINEL E TARGET'!$S$13,
IF(DN1021&gt;='PAINEL E TARGET'!$T$14,'PAINEL E TARGET'!$S$14,
IF(DN1021&gt;='PAINEL E TARGET'!$T$15,'PAINEL E TARGET'!$S$15,
IF(DN1021&gt;='PAINEL E TARGET'!$T$16,'PAINEL E TARGET'!$S$16,
IF(DN1021&gt;='PAINEL E TARGET'!$T$17,'PAINEL E TARGET'!$S$17,
IF(DN1021&gt;='PAINEL E TARGET'!$T$18,'PAINEL E TARGET'!$S$18,'PAINEL E TARGET'!$S$19))))))))</f>
        <v>6. Fx de 120% a 124,9%</v>
      </c>
      <c r="DP1021" s="17">
        <f>IFERROR(VLOOKUP($BW1021,'PAINEL E TARGET'!$G$1:$Q$99,10,0),0)</f>
        <v>0</v>
      </c>
      <c r="DQ1021" s="17">
        <f>VLOOKUP(DO1021,'PAINEL E TARGET'!$S$10:$U$19,3,0)</f>
        <v>1.4</v>
      </c>
      <c r="DR1021" s="16">
        <f t="shared" si="574"/>
        <v>0</v>
      </c>
      <c r="DS1021" s="17">
        <f t="shared" si="560"/>
        <v>0</v>
      </c>
      <c r="DT1021" s="16">
        <f>IF(DS1021&gt;=1,VLOOKUP(BO1021,'PAINEL E TARGET'!$S$1:$W$8,5,0),0)</f>
        <v>0</v>
      </c>
      <c r="DU1021" s="16">
        <f t="shared" si="575"/>
        <v>2590.5</v>
      </c>
    </row>
    <row r="1022" spans="2:125" x14ac:dyDescent="0.2">
      <c r="B1022" s="44">
        <v>43541</v>
      </c>
      <c r="C1022" s="65">
        <v>2127</v>
      </c>
      <c r="D1022" s="66" t="s">
        <v>1214</v>
      </c>
      <c r="E1022" s="65">
        <v>418</v>
      </c>
      <c r="F1022" s="65" t="s">
        <v>1020</v>
      </c>
      <c r="G1022" s="67">
        <v>261784.48705491552</v>
      </c>
      <c r="H1022" s="67">
        <v>153504.80461056851</v>
      </c>
      <c r="I1022" s="67">
        <v>172029.02999999997</v>
      </c>
      <c r="J1022" s="68">
        <v>1.1206752155831616</v>
      </c>
      <c r="K1022" s="67">
        <v>0</v>
      </c>
      <c r="L1022" s="67">
        <v>153504.80461056848</v>
      </c>
      <c r="M1022" s="67">
        <v>1862.05</v>
      </c>
      <c r="N1022" s="67">
        <v>170166.98</v>
      </c>
      <c r="O1022" s="67">
        <v>261784.48705491552</v>
      </c>
      <c r="P1022" s="67" t="s">
        <v>1082</v>
      </c>
      <c r="Q1022" s="67" t="s">
        <v>1082</v>
      </c>
      <c r="R1022" s="67">
        <v>0</v>
      </c>
      <c r="S1022" s="67">
        <v>0</v>
      </c>
      <c r="T1022" s="68">
        <v>0.10961891416160595</v>
      </c>
      <c r="U1022" s="68">
        <v>0.13912523950172831</v>
      </c>
      <c r="V1022" s="68">
        <v>1.2691718447112383</v>
      </c>
      <c r="W1022" s="67">
        <v>16827.030000000002</v>
      </c>
      <c r="X1022" s="67">
        <v>23933.579999999998</v>
      </c>
      <c r="Y1022" s="68">
        <v>1.4223294306838459</v>
      </c>
      <c r="Z1022" s="68">
        <v>9.601940497818931E-2</v>
      </c>
      <c r="AA1022" s="68">
        <v>0.20571527956647787</v>
      </c>
      <c r="AB1022" s="68">
        <v>2.1424344340938775</v>
      </c>
      <c r="AC1022" s="67">
        <v>14739.439999999999</v>
      </c>
      <c r="AD1022" s="67">
        <v>35389</v>
      </c>
      <c r="AE1022" s="68">
        <v>2.400973171300945</v>
      </c>
      <c r="AF1022" s="43">
        <v>80</v>
      </c>
      <c r="AG1022" s="43">
        <v>0</v>
      </c>
      <c r="AH1022" s="43">
        <v>19</v>
      </c>
      <c r="AI1022" s="43">
        <v>8</v>
      </c>
      <c r="AJ1022" s="67">
        <v>4457.28</v>
      </c>
      <c r="AK1022" s="67">
        <v>8341</v>
      </c>
      <c r="AL1022" s="68">
        <v>1.8713206260320197</v>
      </c>
      <c r="AM1022" s="67">
        <v>0</v>
      </c>
      <c r="AN1022" s="67">
        <v>1373.8</v>
      </c>
      <c r="AO1022" s="68">
        <v>0</v>
      </c>
      <c r="AP1022" s="67">
        <v>0</v>
      </c>
      <c r="AQ1022" s="67">
        <v>0</v>
      </c>
      <c r="AR1022" s="68">
        <v>0</v>
      </c>
      <c r="AS1022" s="67">
        <v>12369.75</v>
      </c>
      <c r="AT1022" s="67">
        <v>14218.780000000002</v>
      </c>
      <c r="AU1022" s="68">
        <v>1.1494799814062533</v>
      </c>
      <c r="AV1022" s="43">
        <v>292.95</v>
      </c>
      <c r="AW1022" s="43">
        <v>149.97</v>
      </c>
      <c r="AX1022" s="69">
        <v>0.51193036354326682</v>
      </c>
      <c r="AY1022" s="43">
        <v>0</v>
      </c>
      <c r="AZ1022" s="43">
        <v>1862.05</v>
      </c>
      <c r="BA1022" s="43">
        <v>0</v>
      </c>
      <c r="BB1022" s="43">
        <v>759.3</v>
      </c>
      <c r="BC1022" s="43">
        <v>0</v>
      </c>
      <c r="BD1022" s="43">
        <v>0</v>
      </c>
      <c r="BE1022" s="43">
        <v>28924.620000000003</v>
      </c>
      <c r="BF1022" s="43">
        <v>25336.209999999995</v>
      </c>
      <c r="BG1022" s="43">
        <v>499.86</v>
      </c>
      <c r="BH1022" s="43">
        <v>30</v>
      </c>
      <c r="BI1022" s="44">
        <v>43173</v>
      </c>
      <c r="BJ1022" s="44">
        <v>43541</v>
      </c>
      <c r="BK1022" s="44">
        <v>43172</v>
      </c>
      <c r="BL1022" s="43">
        <f t="shared" si="561"/>
        <v>172029.02999999997</v>
      </c>
      <c r="BM1022" s="43">
        <f t="shared" si="562"/>
        <v>172029.03</v>
      </c>
      <c r="BN1022" s="32"/>
      <c r="BO1022" s="16" t="str">
        <f>IFERROR(VLOOKUP($C1022,'PORTE LOJA'!A:B,2,0),"PORTE 1")</f>
        <v>PORTE 1</v>
      </c>
      <c r="BP1022" s="16">
        <f>VLOOKUP(BO1022,'PAINEL E TARGET'!$S$1:$W$8,3,0)</f>
        <v>1650</v>
      </c>
      <c r="BQ1022" s="16">
        <f t="shared" si="540"/>
        <v>1</v>
      </c>
      <c r="BR1022" s="16">
        <f t="shared" si="541"/>
        <v>1</v>
      </c>
      <c r="BS1022" s="16">
        <f t="shared" si="542"/>
        <v>1</v>
      </c>
      <c r="BT1022" s="16">
        <f t="shared" si="543"/>
        <v>0</v>
      </c>
      <c r="BU1022" s="16">
        <f t="shared" si="544"/>
        <v>0</v>
      </c>
      <c r="BV1022" s="16">
        <f t="shared" si="545"/>
        <v>1</v>
      </c>
      <c r="BW1022" s="17" t="str">
        <f t="shared" si="563"/>
        <v>111001</v>
      </c>
      <c r="BX1022" s="32"/>
      <c r="BY1022" s="17">
        <f t="shared" si="546"/>
        <v>1.121</v>
      </c>
      <c r="BZ1022" s="17">
        <f t="shared" si="547"/>
        <v>1.121</v>
      </c>
      <c r="CA1022" s="17" t="str">
        <f t="shared" si="564"/>
        <v>Com Retira</v>
      </c>
      <c r="CB1022" s="17">
        <f t="shared" si="565"/>
        <v>1.121</v>
      </c>
      <c r="CC1022" s="33" t="str">
        <f>IF(CB1022&gt;='PAINEL E TARGET'!$T$11,'PAINEL E TARGET'!$S$11,
IF(CB1022&gt;='PAINEL E TARGET'!$T$12,'PAINEL E TARGET'!$S$12,
IF(CB1022&gt;='PAINEL E TARGET'!$T$13,'PAINEL E TARGET'!$S$13,
IF(CB1022&gt;='PAINEL E TARGET'!$T$14,'PAINEL E TARGET'!$S$14,
IF(CB1022&gt;='PAINEL E TARGET'!$T$15,'PAINEL E TARGET'!$S$15,
IF(CB1022&gt;='PAINEL E TARGET'!$T$16,'PAINEL E TARGET'!$S$16,
IF(CB1022&gt;='PAINEL E TARGET'!$T$17,'PAINEL E TARGET'!$S$17,
IF(CB1022&gt;='PAINEL E TARGET'!$T$18,'PAINEL E TARGET'!$S$18,'PAINEL E TARGET'!$S$19))))))))</f>
        <v>4. Fx de 110% a 114,9%</v>
      </c>
      <c r="CD1022" s="17">
        <f>IFERROR(VLOOKUP($BW1022,'PAINEL E TARGET'!$G$1:$Q$99,4,0),0)</f>
        <v>0.5</v>
      </c>
      <c r="CE1022" s="17">
        <f>VLOOKUP(CC1022,'PAINEL E TARGET'!$S$10:$U$19,3,0)</f>
        <v>1.2</v>
      </c>
      <c r="CF1022" s="16">
        <f t="shared" si="566"/>
        <v>990</v>
      </c>
      <c r="CG1022" s="17">
        <f t="shared" si="548"/>
        <v>1.871</v>
      </c>
      <c r="CH1022" s="17" t="str">
        <f t="shared" si="549"/>
        <v>sem meta</v>
      </c>
      <c r="CI1022" s="17" t="str">
        <f t="shared" si="550"/>
        <v>sem meta</v>
      </c>
      <c r="CJ1022" s="17">
        <f t="shared" si="551"/>
        <v>1.149</v>
      </c>
      <c r="CK1022" s="17">
        <f t="shared" si="552"/>
        <v>0.51200000000000001</v>
      </c>
      <c r="CL1022" s="17">
        <f t="shared" si="553"/>
        <v>1.4219999999999999</v>
      </c>
      <c r="CM1022" s="16">
        <f t="shared" si="554"/>
        <v>4</v>
      </c>
      <c r="CN1022" s="17" t="str">
        <f t="shared" si="567"/>
        <v>não ok</v>
      </c>
      <c r="CO1022" s="17">
        <f t="shared" si="568"/>
        <v>0</v>
      </c>
      <c r="CP1022" s="33" t="str">
        <f>IF(CO1022&gt;='PAINEL E TARGET'!$T$11,'PAINEL E TARGET'!$S$11,
IF(CO1022&gt;='PAINEL E TARGET'!$T$12,'PAINEL E TARGET'!$S$12,
IF(CO1022&gt;='PAINEL E TARGET'!$T$13,'PAINEL E TARGET'!$S$13,
IF(CO1022&gt;='PAINEL E TARGET'!$T$14,'PAINEL E TARGET'!$S$14,
IF(CO1022&gt;='PAINEL E TARGET'!$T$15,'PAINEL E TARGET'!$S$15,
IF(CO1022&gt;='PAINEL E TARGET'!$T$16,'PAINEL E TARGET'!$S$16,
IF(CO1022&gt;='PAINEL E TARGET'!$T$17,'PAINEL E TARGET'!$S$17,
IF(CO1022&gt;='PAINEL E TARGET'!$T$18,'PAINEL E TARGET'!$S$18,'PAINEL E TARGET'!$S$19))))))))</f>
        <v>Não elegível</v>
      </c>
      <c r="CQ1022" s="17">
        <f>IFERROR(VLOOKUP($BW1022,'PAINEL E TARGET'!$G$1:$Q$99,5,0),0)</f>
        <v>0.25</v>
      </c>
      <c r="CR1022" s="17">
        <f>VLOOKUP(CP1022,'PAINEL E TARGET'!$S$10:$U$19,3,0)</f>
        <v>0</v>
      </c>
      <c r="CS1022" s="16">
        <f t="shared" si="569"/>
        <v>0</v>
      </c>
      <c r="CT1022" s="17">
        <f t="shared" si="555"/>
        <v>2.4009999999999998</v>
      </c>
      <c r="CU1022" s="33" t="str">
        <f>IF(CT1022&gt;='PAINEL E TARGET'!$T$11,'PAINEL E TARGET'!$S$11,
IF(CT1022&gt;='PAINEL E TARGET'!$T$12,'PAINEL E TARGET'!$S$12,
IF(CT1022&gt;='PAINEL E TARGET'!$T$13,'PAINEL E TARGET'!$S$13,
IF(CT1022&gt;='PAINEL E TARGET'!$T$14,'PAINEL E TARGET'!$S$14,
IF(CT1022&gt;='PAINEL E TARGET'!$T$15,'PAINEL E TARGET'!$S$15,
IF(CT1022&gt;='PAINEL E TARGET'!$T$16,'PAINEL E TARGET'!$S$16,
IF(CT1022&gt;='PAINEL E TARGET'!$T$17,'PAINEL E TARGET'!$S$17,
IF(CT1022&gt;='PAINEL E TARGET'!$T$18,'PAINEL E TARGET'!$S$18,'PAINEL E TARGET'!$S$19))))))))</f>
        <v>8. Fx de 130% ou mais</v>
      </c>
      <c r="CV1022" s="17">
        <f>IFERROR(VLOOKUP($BW1022,'PAINEL E TARGET'!$G$1:$Q$99,6,0),0)</f>
        <v>0.2</v>
      </c>
      <c r="CW1022" s="17">
        <f>VLOOKUP(CU1022,'PAINEL E TARGET'!$S$10:$U$19,3,0)</f>
        <v>1.6</v>
      </c>
      <c r="CX1022" s="16">
        <f t="shared" si="570"/>
        <v>528.00000000000011</v>
      </c>
      <c r="CY1022" s="17">
        <f t="shared" si="556"/>
        <v>0</v>
      </c>
      <c r="CZ1022" s="33" t="str">
        <f>IF(CY1022&gt;='PAINEL E TARGET'!$T$11,'PAINEL E TARGET'!$S$11,
IF(CY1022&gt;='PAINEL E TARGET'!$T$12,'PAINEL E TARGET'!$S$12,
IF(CY1022&gt;='PAINEL E TARGET'!$T$13,'PAINEL E TARGET'!$S$13,
IF(CY1022&gt;='PAINEL E TARGET'!$T$14,'PAINEL E TARGET'!$S$14,
IF(CY1022&gt;='PAINEL E TARGET'!$T$15,'PAINEL E TARGET'!$S$15,
IF(CY1022&gt;='PAINEL E TARGET'!$T$16,'PAINEL E TARGET'!$S$16,
IF(CY1022&gt;='PAINEL E TARGET'!$T$17,'PAINEL E TARGET'!$S$17,
IF(CY1022&gt;='PAINEL E TARGET'!$T$18,'PAINEL E TARGET'!$S$18,'PAINEL E TARGET'!$S$19))))))))</f>
        <v>Não elegível</v>
      </c>
      <c r="DA1022" s="17">
        <f>IFERROR(VLOOKUP($BW1022,'PAINEL E TARGET'!$G$1:$Q$99,7,0),0)</f>
        <v>0</v>
      </c>
      <c r="DB1022" s="17">
        <f>VLOOKUP(CZ1022,'PAINEL E TARGET'!$S$10:$U$19,3,0)</f>
        <v>0</v>
      </c>
      <c r="DC1022" s="16">
        <f t="shared" si="571"/>
        <v>0</v>
      </c>
      <c r="DD1022" s="17">
        <f t="shared" si="557"/>
        <v>0</v>
      </c>
      <c r="DE1022" s="33" t="str">
        <f>IF(DD1022&gt;='PAINEL E TARGET'!$T$11,'PAINEL E TARGET'!$S$11,
IF(DD1022&gt;='PAINEL E TARGET'!$T$12,'PAINEL E TARGET'!$S$12,
IF(DD1022&gt;='PAINEL E TARGET'!$T$13,'PAINEL E TARGET'!$S$13,
IF(DD1022&gt;='PAINEL E TARGET'!$T$14,'PAINEL E TARGET'!$S$14,
IF(DD1022&gt;='PAINEL E TARGET'!$T$15,'PAINEL E TARGET'!$S$15,
IF(DD1022&gt;='PAINEL E TARGET'!$T$16,'PAINEL E TARGET'!$S$16,
IF(DD1022&gt;='PAINEL E TARGET'!$T$17,'PAINEL E TARGET'!$S$17,
IF(DD1022&gt;='PAINEL E TARGET'!$T$18,'PAINEL E TARGET'!$S$18,'PAINEL E TARGET'!$S$19))))))))</f>
        <v>Não elegível</v>
      </c>
      <c r="DF1022" s="17">
        <f>IFERROR(VLOOKUP($BW1022,'PAINEL E TARGET'!$G$1:$Q$99,8,0),0)</f>
        <v>0</v>
      </c>
      <c r="DG1022" s="17">
        <f>VLOOKUP(DE1022,'PAINEL E TARGET'!$S$10:$U$19,3,0)</f>
        <v>0</v>
      </c>
      <c r="DH1022" s="16">
        <f t="shared" si="572"/>
        <v>0</v>
      </c>
      <c r="DI1022" s="17">
        <f t="shared" si="558"/>
        <v>0.42099999999999999</v>
      </c>
      <c r="DJ1022" s="33" t="str">
        <f>IF(DI1022&gt;='PAINEL E TARGET'!$T$11,'PAINEL E TARGET'!$S$11,
IF(DI1022&gt;='PAINEL E TARGET'!$T$12,'PAINEL E TARGET'!$S$12,
IF(DI1022&gt;='PAINEL E TARGET'!$T$13,'PAINEL E TARGET'!$S$13,
IF(DI1022&gt;='PAINEL E TARGET'!$T$14,'PAINEL E TARGET'!$S$14,
IF(DI1022&gt;='PAINEL E TARGET'!$T$15,'PAINEL E TARGET'!$S$15,
IF(DI1022&gt;='PAINEL E TARGET'!$T$16,'PAINEL E TARGET'!$S$16,
IF(DI1022&gt;='PAINEL E TARGET'!$T$17,'PAINEL E TARGET'!$S$17,
IF(DI1022&gt;='PAINEL E TARGET'!$T$18,'PAINEL E TARGET'!$S$18,'PAINEL E TARGET'!$S$19))))))))</f>
        <v>Não elegível</v>
      </c>
      <c r="DK1022" s="17">
        <f>IFERROR(VLOOKUP($BW1022,'PAINEL E TARGET'!$G$1:$Q$99,9,0),0)</f>
        <v>0.05</v>
      </c>
      <c r="DL1022" s="17">
        <f>VLOOKUP(DJ1022,'PAINEL E TARGET'!$S$10:$U$19,3,0)</f>
        <v>0</v>
      </c>
      <c r="DM1022" s="16">
        <f t="shared" si="573"/>
        <v>0</v>
      </c>
      <c r="DN1022" s="17">
        <f t="shared" si="559"/>
        <v>0.51200000000000001</v>
      </c>
      <c r="DO1022" s="33" t="str">
        <f>IF(DN1022&gt;='PAINEL E TARGET'!$T$11,'PAINEL E TARGET'!$S$11,
IF(DN1022&gt;='PAINEL E TARGET'!$T$12,'PAINEL E TARGET'!$S$12,
IF(DN1022&gt;='PAINEL E TARGET'!$T$13,'PAINEL E TARGET'!$S$13,
IF(DN1022&gt;='PAINEL E TARGET'!$T$14,'PAINEL E TARGET'!$S$14,
IF(DN1022&gt;='PAINEL E TARGET'!$T$15,'PAINEL E TARGET'!$S$15,
IF(DN1022&gt;='PAINEL E TARGET'!$T$16,'PAINEL E TARGET'!$S$16,
IF(DN1022&gt;='PAINEL E TARGET'!$T$17,'PAINEL E TARGET'!$S$17,
IF(DN1022&gt;='PAINEL E TARGET'!$T$18,'PAINEL E TARGET'!$S$18,'PAINEL E TARGET'!$S$19))))))))</f>
        <v>Não elegível</v>
      </c>
      <c r="DP1022" s="17">
        <f>IFERROR(VLOOKUP($BW1022,'PAINEL E TARGET'!$G$1:$Q$99,10,0),0)</f>
        <v>0</v>
      </c>
      <c r="DQ1022" s="17">
        <f>VLOOKUP(DO1022,'PAINEL E TARGET'!$S$10:$U$19,3,0)</f>
        <v>0</v>
      </c>
      <c r="DR1022" s="16">
        <f t="shared" si="574"/>
        <v>0</v>
      </c>
      <c r="DS1022" s="17">
        <f t="shared" si="560"/>
        <v>0</v>
      </c>
      <c r="DT1022" s="16">
        <f>IF(DS1022&gt;=1,VLOOKUP(BO1022,'PAINEL E TARGET'!$S$1:$W$8,5,0),0)</f>
        <v>0</v>
      </c>
      <c r="DU1022" s="16">
        <f t="shared" si="575"/>
        <v>1518</v>
      </c>
    </row>
    <row r="1023" spans="2:125" x14ac:dyDescent="0.2">
      <c r="B1023" s="44">
        <v>43541</v>
      </c>
      <c r="C1023" s="65">
        <v>2132</v>
      </c>
      <c r="D1023" s="66" t="s">
        <v>1067</v>
      </c>
      <c r="E1023" s="65">
        <v>510</v>
      </c>
      <c r="F1023" s="65" t="s">
        <v>944</v>
      </c>
      <c r="G1023" s="67">
        <v>618781.03918965219</v>
      </c>
      <c r="H1023" s="67">
        <v>351745.0085483446</v>
      </c>
      <c r="I1023" s="67">
        <v>240639.65999999997</v>
      </c>
      <c r="J1023" s="68">
        <v>0.68413098736815747</v>
      </c>
      <c r="K1023" s="67">
        <v>29869.322254878382</v>
      </c>
      <c r="L1023" s="67">
        <v>321875.68629346619</v>
      </c>
      <c r="M1023" s="67">
        <v>25229.040000000001</v>
      </c>
      <c r="N1023" s="67">
        <v>213370.93</v>
      </c>
      <c r="O1023" s="67">
        <v>618781.03918965219</v>
      </c>
      <c r="P1023" s="67" t="s">
        <v>1082</v>
      </c>
      <c r="Q1023" s="67" t="s">
        <v>1082</v>
      </c>
      <c r="R1023" s="67">
        <v>0</v>
      </c>
      <c r="S1023" s="67">
        <v>0</v>
      </c>
      <c r="T1023" s="68">
        <v>8.3532727646259256E-2</v>
      </c>
      <c r="U1023" s="68">
        <v>4.129790963511018E-2</v>
      </c>
      <c r="V1023" s="68">
        <v>0.49439196825939602</v>
      </c>
      <c r="W1023" s="67">
        <v>29382.22</v>
      </c>
      <c r="X1023" s="67">
        <v>9853.68</v>
      </c>
      <c r="Y1023" s="68">
        <v>0.33536199783406428</v>
      </c>
      <c r="Z1023" s="68">
        <v>9.6455782386281913E-2</v>
      </c>
      <c r="AA1023" s="68">
        <v>8.3393220879281749E-2</v>
      </c>
      <c r="AB1023" s="68">
        <v>0.86457461456600093</v>
      </c>
      <c r="AC1023" s="67">
        <v>33927.839999999997</v>
      </c>
      <c r="AD1023" s="67">
        <v>19897.62</v>
      </c>
      <c r="AE1023" s="68">
        <v>0.58646881145395646</v>
      </c>
      <c r="AF1023" s="43">
        <v>80</v>
      </c>
      <c r="AG1023" s="43">
        <v>0</v>
      </c>
      <c r="AH1023" s="43">
        <v>0</v>
      </c>
      <c r="AI1023" s="43">
        <v>2</v>
      </c>
      <c r="AJ1023" s="67">
        <v>15098.660000000002</v>
      </c>
      <c r="AK1023" s="67">
        <v>6837</v>
      </c>
      <c r="AL1023" s="68">
        <v>0.45282164112576873</v>
      </c>
      <c r="AM1023" s="67">
        <v>962.78000000000009</v>
      </c>
      <c r="AN1023" s="67">
        <v>0</v>
      </c>
      <c r="AO1023" s="68">
        <v>0</v>
      </c>
      <c r="AP1023" s="67">
        <v>927.19</v>
      </c>
      <c r="AQ1023" s="67">
        <v>0</v>
      </c>
      <c r="AR1023" s="68">
        <v>0</v>
      </c>
      <c r="AS1023" s="67">
        <v>12393.590000000002</v>
      </c>
      <c r="AT1023" s="67">
        <v>3016.6799999999994</v>
      </c>
      <c r="AU1023" s="68">
        <v>0.2434064706029487</v>
      </c>
      <c r="AV1023" s="43">
        <v>0</v>
      </c>
      <c r="AW1023" s="43">
        <v>39.9</v>
      </c>
      <c r="AX1023" s="69">
        <v>0</v>
      </c>
      <c r="AY1023" s="43">
        <v>29869.322254878382</v>
      </c>
      <c r="AZ1023" s="43">
        <v>25229.040000000001</v>
      </c>
      <c r="BA1023" s="43">
        <v>19908.558541388535</v>
      </c>
      <c r="BB1023" s="43">
        <v>19194.320000000003</v>
      </c>
      <c r="BC1023" s="43">
        <v>54576</v>
      </c>
      <c r="BD1023" s="43">
        <v>34996.022947605947</v>
      </c>
      <c r="BE1023" s="43">
        <v>52027.15</v>
      </c>
      <c r="BF1023" s="43">
        <v>60076.17</v>
      </c>
      <c r="BG1023" s="43">
        <v>0</v>
      </c>
      <c r="BH1023" s="43">
        <v>0</v>
      </c>
      <c r="BI1023" s="44">
        <v>43173</v>
      </c>
      <c r="BJ1023" s="44">
        <v>43541</v>
      </c>
      <c r="BK1023" s="44">
        <v>43172</v>
      </c>
      <c r="BL1023" s="43">
        <f t="shared" si="561"/>
        <v>240639.65999999997</v>
      </c>
      <c r="BM1023" s="43">
        <f t="shared" si="562"/>
        <v>238599.97</v>
      </c>
      <c r="BN1023" s="32"/>
      <c r="BO1023" s="16" t="str">
        <f>IFERROR(VLOOKUP($C1023,'PORTE LOJA'!A:B,2,0),"PORTE 1")</f>
        <v>PORTE 1</v>
      </c>
      <c r="BP1023" s="16">
        <f>VLOOKUP(BO1023,'PAINEL E TARGET'!$S$1:$W$8,3,0)</f>
        <v>1650</v>
      </c>
      <c r="BQ1023" s="16">
        <f t="shared" si="540"/>
        <v>1</v>
      </c>
      <c r="BR1023" s="16">
        <f t="shared" si="541"/>
        <v>1</v>
      </c>
      <c r="BS1023" s="16">
        <f t="shared" si="542"/>
        <v>1</v>
      </c>
      <c r="BT1023" s="16">
        <f t="shared" si="543"/>
        <v>1</v>
      </c>
      <c r="BU1023" s="16">
        <f t="shared" si="544"/>
        <v>1</v>
      </c>
      <c r="BV1023" s="16">
        <f t="shared" si="545"/>
        <v>0</v>
      </c>
      <c r="BW1023" s="17" t="str">
        <f t="shared" si="563"/>
        <v>111110</v>
      </c>
      <c r="BX1023" s="32"/>
      <c r="BY1023" s="17">
        <f t="shared" si="546"/>
        <v>0.68400000000000005</v>
      </c>
      <c r="BZ1023" s="17">
        <f t="shared" si="547"/>
        <v>0.67800000000000005</v>
      </c>
      <c r="CA1023" s="17" t="str">
        <f t="shared" si="564"/>
        <v>Com Retira</v>
      </c>
      <c r="CB1023" s="17">
        <f t="shared" si="565"/>
        <v>0.68400000000000005</v>
      </c>
      <c r="CC1023" s="33" t="str">
        <f>IF(CB1023&gt;='PAINEL E TARGET'!$T$11,'PAINEL E TARGET'!$S$11,
IF(CB1023&gt;='PAINEL E TARGET'!$T$12,'PAINEL E TARGET'!$S$12,
IF(CB1023&gt;='PAINEL E TARGET'!$T$13,'PAINEL E TARGET'!$S$13,
IF(CB1023&gt;='PAINEL E TARGET'!$T$14,'PAINEL E TARGET'!$S$14,
IF(CB1023&gt;='PAINEL E TARGET'!$T$15,'PAINEL E TARGET'!$S$15,
IF(CB1023&gt;='PAINEL E TARGET'!$T$16,'PAINEL E TARGET'!$S$16,
IF(CB1023&gt;='PAINEL E TARGET'!$T$17,'PAINEL E TARGET'!$S$17,
IF(CB1023&gt;='PAINEL E TARGET'!$T$18,'PAINEL E TARGET'!$S$18,'PAINEL E TARGET'!$S$19))))))))</f>
        <v>Não elegível</v>
      </c>
      <c r="CD1023" s="17">
        <f>IFERROR(VLOOKUP($BW1023,'PAINEL E TARGET'!$G$1:$Q$99,4,0),0)</f>
        <v>0.3</v>
      </c>
      <c r="CE1023" s="17">
        <f>VLOOKUP(CC1023,'PAINEL E TARGET'!$S$10:$U$19,3,0)</f>
        <v>0</v>
      </c>
      <c r="CF1023" s="16">
        <f t="shared" si="566"/>
        <v>0</v>
      </c>
      <c r="CG1023" s="17">
        <f t="shared" si="548"/>
        <v>0.45300000000000001</v>
      </c>
      <c r="CH1023" s="17">
        <f t="shared" si="549"/>
        <v>0</v>
      </c>
      <c r="CI1023" s="17">
        <f t="shared" si="550"/>
        <v>0</v>
      </c>
      <c r="CJ1023" s="17">
        <f t="shared" si="551"/>
        <v>0.24299999999999999</v>
      </c>
      <c r="CK1023" s="17" t="str">
        <f t="shared" si="552"/>
        <v>sem meta</v>
      </c>
      <c r="CL1023" s="17">
        <f t="shared" si="553"/>
        <v>0.33500000000000002</v>
      </c>
      <c r="CM1023" s="16">
        <f t="shared" si="554"/>
        <v>1</v>
      </c>
      <c r="CN1023" s="17" t="str">
        <f t="shared" si="567"/>
        <v>não ok</v>
      </c>
      <c r="CO1023" s="17">
        <f t="shared" si="568"/>
        <v>0</v>
      </c>
      <c r="CP1023" s="33" t="str">
        <f>IF(CO1023&gt;='PAINEL E TARGET'!$T$11,'PAINEL E TARGET'!$S$11,
IF(CO1023&gt;='PAINEL E TARGET'!$T$12,'PAINEL E TARGET'!$S$12,
IF(CO1023&gt;='PAINEL E TARGET'!$T$13,'PAINEL E TARGET'!$S$13,
IF(CO1023&gt;='PAINEL E TARGET'!$T$14,'PAINEL E TARGET'!$S$14,
IF(CO1023&gt;='PAINEL E TARGET'!$T$15,'PAINEL E TARGET'!$S$15,
IF(CO1023&gt;='PAINEL E TARGET'!$T$16,'PAINEL E TARGET'!$S$16,
IF(CO1023&gt;='PAINEL E TARGET'!$T$17,'PAINEL E TARGET'!$S$17,
IF(CO1023&gt;='PAINEL E TARGET'!$T$18,'PAINEL E TARGET'!$S$18,'PAINEL E TARGET'!$S$19))))))))</f>
        <v>Não elegível</v>
      </c>
      <c r="CQ1023" s="17">
        <f>IFERROR(VLOOKUP($BW1023,'PAINEL E TARGET'!$G$1:$Q$99,5,0),0)</f>
        <v>0.25</v>
      </c>
      <c r="CR1023" s="17">
        <f>VLOOKUP(CP1023,'PAINEL E TARGET'!$S$10:$U$19,3,0)</f>
        <v>0</v>
      </c>
      <c r="CS1023" s="16">
        <f t="shared" si="569"/>
        <v>0</v>
      </c>
      <c r="CT1023" s="17">
        <f t="shared" si="555"/>
        <v>0.58599999999999997</v>
      </c>
      <c r="CU1023" s="33" t="str">
        <f>IF(CT1023&gt;='PAINEL E TARGET'!$T$11,'PAINEL E TARGET'!$S$11,
IF(CT1023&gt;='PAINEL E TARGET'!$T$12,'PAINEL E TARGET'!$S$12,
IF(CT1023&gt;='PAINEL E TARGET'!$T$13,'PAINEL E TARGET'!$S$13,
IF(CT1023&gt;='PAINEL E TARGET'!$T$14,'PAINEL E TARGET'!$S$14,
IF(CT1023&gt;='PAINEL E TARGET'!$T$15,'PAINEL E TARGET'!$S$15,
IF(CT1023&gt;='PAINEL E TARGET'!$T$16,'PAINEL E TARGET'!$S$16,
IF(CT1023&gt;='PAINEL E TARGET'!$T$17,'PAINEL E TARGET'!$S$17,
IF(CT1023&gt;='PAINEL E TARGET'!$T$18,'PAINEL E TARGET'!$S$18,'PAINEL E TARGET'!$S$19))))))))</f>
        <v>Não elegível</v>
      </c>
      <c r="CV1023" s="17">
        <f>IFERROR(VLOOKUP($BW1023,'PAINEL E TARGET'!$G$1:$Q$99,6,0),0)</f>
        <v>0.2</v>
      </c>
      <c r="CW1023" s="17">
        <f>VLOOKUP(CU1023,'PAINEL E TARGET'!$S$10:$U$19,3,0)</f>
        <v>0</v>
      </c>
      <c r="CX1023" s="16">
        <f t="shared" si="570"/>
        <v>0</v>
      </c>
      <c r="CY1023" s="17">
        <f t="shared" si="556"/>
        <v>0.84499999999999997</v>
      </c>
      <c r="CZ1023" s="33" t="str">
        <f>IF(CY1023&gt;='PAINEL E TARGET'!$T$11,'PAINEL E TARGET'!$S$11,
IF(CY1023&gt;='PAINEL E TARGET'!$T$12,'PAINEL E TARGET'!$S$12,
IF(CY1023&gt;='PAINEL E TARGET'!$T$13,'PAINEL E TARGET'!$S$13,
IF(CY1023&gt;='PAINEL E TARGET'!$T$14,'PAINEL E TARGET'!$S$14,
IF(CY1023&gt;='PAINEL E TARGET'!$T$15,'PAINEL E TARGET'!$S$15,
IF(CY1023&gt;='PAINEL E TARGET'!$T$16,'PAINEL E TARGET'!$S$16,
IF(CY1023&gt;='PAINEL E TARGET'!$T$17,'PAINEL E TARGET'!$S$17,
IF(CY1023&gt;='PAINEL E TARGET'!$T$18,'PAINEL E TARGET'!$S$18,'PAINEL E TARGET'!$S$19))))))))</f>
        <v>Não elegível</v>
      </c>
      <c r="DA1023" s="17">
        <f>IFERROR(VLOOKUP($BW1023,'PAINEL E TARGET'!$G$1:$Q$99,7,0),0)</f>
        <v>0.15</v>
      </c>
      <c r="DB1023" s="17">
        <f>VLOOKUP(CZ1023,'PAINEL E TARGET'!$S$10:$U$19,3,0)</f>
        <v>0</v>
      </c>
      <c r="DC1023" s="16">
        <f t="shared" si="571"/>
        <v>0</v>
      </c>
      <c r="DD1023" s="17">
        <f t="shared" si="557"/>
        <v>0.96399999999999997</v>
      </c>
      <c r="DE1023" s="33" t="str">
        <f>IF(DD1023&gt;='PAINEL E TARGET'!$T$11,'PAINEL E TARGET'!$S$11,
IF(DD1023&gt;='PAINEL E TARGET'!$T$12,'PAINEL E TARGET'!$S$12,
IF(DD1023&gt;='PAINEL E TARGET'!$T$13,'PAINEL E TARGET'!$S$13,
IF(DD1023&gt;='PAINEL E TARGET'!$T$14,'PAINEL E TARGET'!$S$14,
IF(DD1023&gt;='PAINEL E TARGET'!$T$15,'PAINEL E TARGET'!$S$15,
IF(DD1023&gt;='PAINEL E TARGET'!$T$16,'PAINEL E TARGET'!$S$16,
IF(DD1023&gt;='PAINEL E TARGET'!$T$17,'PAINEL E TARGET'!$S$17,
IF(DD1023&gt;='PAINEL E TARGET'!$T$18,'PAINEL E TARGET'!$S$18,'PAINEL E TARGET'!$S$19))))))))</f>
        <v>1. Fx de 90% a 99,9%</v>
      </c>
      <c r="DF1023" s="17">
        <f>IFERROR(VLOOKUP($BW1023,'PAINEL E TARGET'!$G$1:$Q$99,8,0),0)</f>
        <v>0.1</v>
      </c>
      <c r="DG1023" s="17">
        <f>VLOOKUP(DE1023,'PAINEL E TARGET'!$S$10:$U$19,3,0)</f>
        <v>0.5</v>
      </c>
      <c r="DH1023" s="16">
        <f t="shared" si="572"/>
        <v>82.5</v>
      </c>
      <c r="DI1023" s="17">
        <f t="shared" si="558"/>
        <v>0</v>
      </c>
      <c r="DJ1023" s="33" t="str">
        <f>IF(DI1023&gt;='PAINEL E TARGET'!$T$11,'PAINEL E TARGET'!$S$11,
IF(DI1023&gt;='PAINEL E TARGET'!$T$12,'PAINEL E TARGET'!$S$12,
IF(DI1023&gt;='PAINEL E TARGET'!$T$13,'PAINEL E TARGET'!$S$13,
IF(DI1023&gt;='PAINEL E TARGET'!$T$14,'PAINEL E TARGET'!$S$14,
IF(DI1023&gt;='PAINEL E TARGET'!$T$15,'PAINEL E TARGET'!$S$15,
IF(DI1023&gt;='PAINEL E TARGET'!$T$16,'PAINEL E TARGET'!$S$16,
IF(DI1023&gt;='PAINEL E TARGET'!$T$17,'PAINEL E TARGET'!$S$17,
IF(DI1023&gt;='PAINEL E TARGET'!$T$18,'PAINEL E TARGET'!$S$18,'PAINEL E TARGET'!$S$19))))))))</f>
        <v>Não elegível</v>
      </c>
      <c r="DK1023" s="17">
        <f>IFERROR(VLOOKUP($BW1023,'PAINEL E TARGET'!$G$1:$Q$99,9,0),0)</f>
        <v>0</v>
      </c>
      <c r="DL1023" s="17">
        <f>VLOOKUP(DJ1023,'PAINEL E TARGET'!$S$10:$U$19,3,0)</f>
        <v>0</v>
      </c>
      <c r="DM1023" s="16">
        <f t="shared" si="573"/>
        <v>0</v>
      </c>
      <c r="DN1023" s="17">
        <f t="shared" si="559"/>
        <v>0</v>
      </c>
      <c r="DO1023" s="33" t="str">
        <f>IF(DN1023&gt;='PAINEL E TARGET'!$T$11,'PAINEL E TARGET'!$S$11,
IF(DN1023&gt;='PAINEL E TARGET'!$T$12,'PAINEL E TARGET'!$S$12,
IF(DN1023&gt;='PAINEL E TARGET'!$T$13,'PAINEL E TARGET'!$S$13,
IF(DN1023&gt;='PAINEL E TARGET'!$T$14,'PAINEL E TARGET'!$S$14,
IF(DN1023&gt;='PAINEL E TARGET'!$T$15,'PAINEL E TARGET'!$S$15,
IF(DN1023&gt;='PAINEL E TARGET'!$T$16,'PAINEL E TARGET'!$S$16,
IF(DN1023&gt;='PAINEL E TARGET'!$T$17,'PAINEL E TARGET'!$S$17,
IF(DN1023&gt;='PAINEL E TARGET'!$T$18,'PAINEL E TARGET'!$S$18,'PAINEL E TARGET'!$S$19))))))))</f>
        <v>Não elegível</v>
      </c>
      <c r="DP1023" s="17">
        <f>IFERROR(VLOOKUP($BW1023,'PAINEL E TARGET'!$G$1:$Q$99,10,0),0)</f>
        <v>0</v>
      </c>
      <c r="DQ1023" s="17">
        <f>VLOOKUP(DO1023,'PAINEL E TARGET'!$S$10:$U$19,3,0)</f>
        <v>0</v>
      </c>
      <c r="DR1023" s="16">
        <f t="shared" si="574"/>
        <v>0</v>
      </c>
      <c r="DS1023" s="17">
        <f t="shared" si="560"/>
        <v>0</v>
      </c>
      <c r="DT1023" s="16">
        <f>IF(DS1023&gt;=1,VLOOKUP(BO1023,'PAINEL E TARGET'!$S$1:$W$8,5,0),0)</f>
        <v>0</v>
      </c>
      <c r="DU1023" s="16">
        <f t="shared" si="575"/>
        <v>82.5</v>
      </c>
    </row>
    <row r="1024" spans="2:125" x14ac:dyDescent="0.2">
      <c r="B1024" s="44">
        <v>43541</v>
      </c>
      <c r="C1024" s="65">
        <v>2133</v>
      </c>
      <c r="D1024" s="66" t="s">
        <v>1068</v>
      </c>
      <c r="E1024" s="65">
        <v>115</v>
      </c>
      <c r="F1024" s="65" t="s">
        <v>1018</v>
      </c>
      <c r="G1024" s="67">
        <v>314141.38446589868</v>
      </c>
      <c r="H1024" s="67">
        <v>180446.53070853712</v>
      </c>
      <c r="I1024" s="67">
        <v>199720.12</v>
      </c>
      <c r="J1024" s="68">
        <v>1.1068105283918934</v>
      </c>
      <c r="K1024" s="67">
        <v>0</v>
      </c>
      <c r="L1024" s="67">
        <v>180446.53070853709</v>
      </c>
      <c r="M1024" s="67">
        <v>21305.99</v>
      </c>
      <c r="N1024" s="67">
        <v>177015.13</v>
      </c>
      <c r="O1024" s="67">
        <v>314141.38446589868</v>
      </c>
      <c r="P1024" s="67" t="s">
        <v>1082</v>
      </c>
      <c r="Q1024" s="67" t="s">
        <v>1082</v>
      </c>
      <c r="R1024" s="67">
        <v>0</v>
      </c>
      <c r="S1024" s="67">
        <v>669.8</v>
      </c>
      <c r="T1024" s="68">
        <v>8.0563976170211923E-2</v>
      </c>
      <c r="U1024" s="68">
        <v>5.6235009160900261E-2</v>
      </c>
      <c r="V1024" s="68">
        <v>0.69801680396321897</v>
      </c>
      <c r="W1024" s="67">
        <v>14537.489999999998</v>
      </c>
      <c r="X1024" s="67">
        <v>11152.59</v>
      </c>
      <c r="Y1024" s="68">
        <v>0.76716063089295339</v>
      </c>
      <c r="Z1024" s="68">
        <v>6.359584722931487E-2</v>
      </c>
      <c r="AA1024" s="68">
        <v>0.36156028162809889</v>
      </c>
      <c r="AB1024" s="68">
        <v>5.6852813097116126</v>
      </c>
      <c r="AC1024" s="67">
        <v>11475.65</v>
      </c>
      <c r="AD1024" s="67">
        <v>71705.039999999994</v>
      </c>
      <c r="AE1024" s="68">
        <v>6.2484512859838004</v>
      </c>
      <c r="AF1024" s="43">
        <v>80</v>
      </c>
      <c r="AG1024" s="43">
        <v>0</v>
      </c>
      <c r="AH1024" s="43">
        <v>9</v>
      </c>
      <c r="AI1024" s="43">
        <v>10</v>
      </c>
      <c r="AJ1024" s="67">
        <v>7095.4600000000009</v>
      </c>
      <c r="AK1024" s="67">
        <v>6621.5</v>
      </c>
      <c r="AL1024" s="68">
        <v>0.93320235756385062</v>
      </c>
      <c r="AM1024" s="67">
        <v>1718.1800000000003</v>
      </c>
      <c r="AN1024" s="67">
        <v>99.9</v>
      </c>
      <c r="AO1024" s="68">
        <v>5.8142918669755198E-2</v>
      </c>
      <c r="AP1024" s="67">
        <v>898.77999999999986</v>
      </c>
      <c r="AQ1024" s="67">
        <v>456</v>
      </c>
      <c r="AR1024" s="68">
        <v>0.50735441376087598</v>
      </c>
      <c r="AS1024" s="67">
        <v>4825.0699999999988</v>
      </c>
      <c r="AT1024" s="67">
        <v>3975.1899999999996</v>
      </c>
      <c r="AU1024" s="68">
        <v>0.82386162273293462</v>
      </c>
      <c r="AV1024" s="43">
        <v>286.08</v>
      </c>
      <c r="AW1024" s="43">
        <v>139.97</v>
      </c>
      <c r="AX1024" s="69">
        <v>0.48926873601789711</v>
      </c>
      <c r="AY1024" s="43">
        <v>0</v>
      </c>
      <c r="AZ1024" s="43">
        <v>21305.989999999998</v>
      </c>
      <c r="BA1024" s="43">
        <v>6404.1539878453532</v>
      </c>
      <c r="BB1024" s="43">
        <v>12136.25</v>
      </c>
      <c r="BC1024" s="43">
        <v>0</v>
      </c>
      <c r="BD1024" s="43">
        <v>11160.288596186389</v>
      </c>
      <c r="BE1024" s="43">
        <v>25469.14</v>
      </c>
      <c r="BF1024" s="43">
        <v>20104.93</v>
      </c>
      <c r="BG1024" s="43">
        <v>499.86</v>
      </c>
      <c r="BH1024" s="43">
        <v>18</v>
      </c>
      <c r="BI1024" s="44">
        <v>43173</v>
      </c>
      <c r="BJ1024" s="44">
        <v>43541</v>
      </c>
      <c r="BK1024" s="44">
        <v>43172</v>
      </c>
      <c r="BL1024" s="43">
        <f t="shared" si="561"/>
        <v>200389.91999999998</v>
      </c>
      <c r="BM1024" s="43">
        <f t="shared" si="562"/>
        <v>198990.91999999998</v>
      </c>
      <c r="BN1024" s="32"/>
      <c r="BO1024" s="16" t="str">
        <f>IFERROR(VLOOKUP($C1024,'PORTE LOJA'!A:B,2,0),"PORTE 1")</f>
        <v>PORTE 1</v>
      </c>
      <c r="BP1024" s="16">
        <f>VLOOKUP(BO1024,'PAINEL E TARGET'!$S$1:$W$8,3,0)</f>
        <v>1650</v>
      </c>
      <c r="BQ1024" s="16">
        <f t="shared" si="540"/>
        <v>1</v>
      </c>
      <c r="BR1024" s="16">
        <f t="shared" si="541"/>
        <v>1</v>
      </c>
      <c r="BS1024" s="16">
        <f t="shared" si="542"/>
        <v>1</v>
      </c>
      <c r="BT1024" s="16">
        <f t="shared" si="543"/>
        <v>0</v>
      </c>
      <c r="BU1024" s="16">
        <f t="shared" si="544"/>
        <v>1</v>
      </c>
      <c r="BV1024" s="16">
        <f t="shared" si="545"/>
        <v>1</v>
      </c>
      <c r="BW1024" s="17" t="str">
        <f t="shared" si="563"/>
        <v>111011</v>
      </c>
      <c r="BX1024" s="32"/>
      <c r="BY1024" s="17">
        <f t="shared" si="546"/>
        <v>1.111</v>
      </c>
      <c r="BZ1024" s="17">
        <f t="shared" si="547"/>
        <v>1.103</v>
      </c>
      <c r="CA1024" s="17" t="str">
        <f t="shared" si="564"/>
        <v>Com Retira</v>
      </c>
      <c r="CB1024" s="17">
        <f t="shared" si="565"/>
        <v>1.111</v>
      </c>
      <c r="CC1024" s="33" t="str">
        <f>IF(CB1024&gt;='PAINEL E TARGET'!$T$11,'PAINEL E TARGET'!$S$11,
IF(CB1024&gt;='PAINEL E TARGET'!$T$12,'PAINEL E TARGET'!$S$12,
IF(CB1024&gt;='PAINEL E TARGET'!$T$13,'PAINEL E TARGET'!$S$13,
IF(CB1024&gt;='PAINEL E TARGET'!$T$14,'PAINEL E TARGET'!$S$14,
IF(CB1024&gt;='PAINEL E TARGET'!$T$15,'PAINEL E TARGET'!$S$15,
IF(CB1024&gt;='PAINEL E TARGET'!$T$16,'PAINEL E TARGET'!$S$16,
IF(CB1024&gt;='PAINEL E TARGET'!$T$17,'PAINEL E TARGET'!$S$17,
IF(CB1024&gt;='PAINEL E TARGET'!$T$18,'PAINEL E TARGET'!$S$18,'PAINEL E TARGET'!$S$19))))))))</f>
        <v>4. Fx de 110% a 114,9%</v>
      </c>
      <c r="CD1024" s="17">
        <f>IFERROR(VLOOKUP($BW1024,'PAINEL E TARGET'!$G$1:$Q$99,4,0),0)</f>
        <v>0.35</v>
      </c>
      <c r="CE1024" s="17">
        <f>VLOOKUP(CC1024,'PAINEL E TARGET'!$S$10:$U$19,3,0)</f>
        <v>1.2</v>
      </c>
      <c r="CF1024" s="16">
        <f t="shared" si="566"/>
        <v>693</v>
      </c>
      <c r="CG1024" s="17">
        <f t="shared" si="548"/>
        <v>0.93300000000000005</v>
      </c>
      <c r="CH1024" s="17">
        <f t="shared" si="549"/>
        <v>5.8000000000000003E-2</v>
      </c>
      <c r="CI1024" s="17">
        <f t="shared" si="550"/>
        <v>0.50700000000000001</v>
      </c>
      <c r="CJ1024" s="17">
        <f t="shared" si="551"/>
        <v>0.82399999999999995</v>
      </c>
      <c r="CK1024" s="17">
        <f t="shared" si="552"/>
        <v>0.48899999999999999</v>
      </c>
      <c r="CL1024" s="17">
        <f t="shared" si="553"/>
        <v>0.76700000000000002</v>
      </c>
      <c r="CM1024" s="16">
        <f t="shared" si="554"/>
        <v>2</v>
      </c>
      <c r="CN1024" s="17" t="str">
        <f t="shared" si="567"/>
        <v>não ok</v>
      </c>
      <c r="CO1024" s="17">
        <f t="shared" si="568"/>
        <v>0</v>
      </c>
      <c r="CP1024" s="33" t="str">
        <f>IF(CO1024&gt;='PAINEL E TARGET'!$T$11,'PAINEL E TARGET'!$S$11,
IF(CO1024&gt;='PAINEL E TARGET'!$T$12,'PAINEL E TARGET'!$S$12,
IF(CO1024&gt;='PAINEL E TARGET'!$T$13,'PAINEL E TARGET'!$S$13,
IF(CO1024&gt;='PAINEL E TARGET'!$T$14,'PAINEL E TARGET'!$S$14,
IF(CO1024&gt;='PAINEL E TARGET'!$T$15,'PAINEL E TARGET'!$S$15,
IF(CO1024&gt;='PAINEL E TARGET'!$T$16,'PAINEL E TARGET'!$S$16,
IF(CO1024&gt;='PAINEL E TARGET'!$T$17,'PAINEL E TARGET'!$S$17,
IF(CO1024&gt;='PAINEL E TARGET'!$T$18,'PAINEL E TARGET'!$S$18,'PAINEL E TARGET'!$S$19))))))))</f>
        <v>Não elegível</v>
      </c>
      <c r="CQ1024" s="17">
        <f>IFERROR(VLOOKUP($BW1024,'PAINEL E TARGET'!$G$1:$Q$99,5,0),0)</f>
        <v>0.25</v>
      </c>
      <c r="CR1024" s="17">
        <f>VLOOKUP(CP1024,'PAINEL E TARGET'!$S$10:$U$19,3,0)</f>
        <v>0</v>
      </c>
      <c r="CS1024" s="16">
        <f t="shared" si="569"/>
        <v>0</v>
      </c>
      <c r="CT1024" s="17">
        <f t="shared" si="555"/>
        <v>6.2480000000000002</v>
      </c>
      <c r="CU1024" s="33" t="str">
        <f>IF(CT1024&gt;='PAINEL E TARGET'!$T$11,'PAINEL E TARGET'!$S$11,
IF(CT1024&gt;='PAINEL E TARGET'!$T$12,'PAINEL E TARGET'!$S$12,
IF(CT1024&gt;='PAINEL E TARGET'!$T$13,'PAINEL E TARGET'!$S$13,
IF(CT1024&gt;='PAINEL E TARGET'!$T$14,'PAINEL E TARGET'!$S$14,
IF(CT1024&gt;='PAINEL E TARGET'!$T$15,'PAINEL E TARGET'!$S$15,
IF(CT1024&gt;='PAINEL E TARGET'!$T$16,'PAINEL E TARGET'!$S$16,
IF(CT1024&gt;='PAINEL E TARGET'!$T$17,'PAINEL E TARGET'!$S$17,
IF(CT1024&gt;='PAINEL E TARGET'!$T$18,'PAINEL E TARGET'!$S$18,'PAINEL E TARGET'!$S$19))))))))</f>
        <v>8. Fx de 130% ou mais</v>
      </c>
      <c r="CV1024" s="17">
        <f>IFERROR(VLOOKUP($BW1024,'PAINEL E TARGET'!$G$1:$Q$99,6,0),0)</f>
        <v>0.2</v>
      </c>
      <c r="CW1024" s="17">
        <f>VLOOKUP(CU1024,'PAINEL E TARGET'!$S$10:$U$19,3,0)</f>
        <v>1.6</v>
      </c>
      <c r="CX1024" s="16">
        <f t="shared" si="570"/>
        <v>528.00000000000011</v>
      </c>
      <c r="CY1024" s="17">
        <f t="shared" si="556"/>
        <v>0</v>
      </c>
      <c r="CZ1024" s="33" t="str">
        <f>IF(CY1024&gt;='PAINEL E TARGET'!$T$11,'PAINEL E TARGET'!$S$11,
IF(CY1024&gt;='PAINEL E TARGET'!$T$12,'PAINEL E TARGET'!$S$12,
IF(CY1024&gt;='PAINEL E TARGET'!$T$13,'PAINEL E TARGET'!$S$13,
IF(CY1024&gt;='PAINEL E TARGET'!$T$14,'PAINEL E TARGET'!$S$14,
IF(CY1024&gt;='PAINEL E TARGET'!$T$15,'PAINEL E TARGET'!$S$15,
IF(CY1024&gt;='PAINEL E TARGET'!$T$16,'PAINEL E TARGET'!$S$16,
IF(CY1024&gt;='PAINEL E TARGET'!$T$17,'PAINEL E TARGET'!$S$17,
IF(CY1024&gt;='PAINEL E TARGET'!$T$18,'PAINEL E TARGET'!$S$18,'PAINEL E TARGET'!$S$19))))))))</f>
        <v>Não elegível</v>
      </c>
      <c r="DA1024" s="17">
        <f>IFERROR(VLOOKUP($BW1024,'PAINEL E TARGET'!$G$1:$Q$99,7,0),0)</f>
        <v>0</v>
      </c>
      <c r="DB1024" s="17">
        <f>VLOOKUP(CZ1024,'PAINEL E TARGET'!$S$10:$U$19,3,0)</f>
        <v>0</v>
      </c>
      <c r="DC1024" s="16">
        <f t="shared" si="571"/>
        <v>0</v>
      </c>
      <c r="DD1024" s="17">
        <f t="shared" si="557"/>
        <v>1.895</v>
      </c>
      <c r="DE1024" s="33" t="str">
        <f>IF(DD1024&gt;='PAINEL E TARGET'!$T$11,'PAINEL E TARGET'!$S$11,
IF(DD1024&gt;='PAINEL E TARGET'!$T$12,'PAINEL E TARGET'!$S$12,
IF(DD1024&gt;='PAINEL E TARGET'!$T$13,'PAINEL E TARGET'!$S$13,
IF(DD1024&gt;='PAINEL E TARGET'!$T$14,'PAINEL E TARGET'!$S$14,
IF(DD1024&gt;='PAINEL E TARGET'!$T$15,'PAINEL E TARGET'!$S$15,
IF(DD1024&gt;='PAINEL E TARGET'!$T$16,'PAINEL E TARGET'!$S$16,
IF(DD1024&gt;='PAINEL E TARGET'!$T$17,'PAINEL E TARGET'!$S$17,
IF(DD1024&gt;='PAINEL E TARGET'!$T$18,'PAINEL E TARGET'!$S$18,'PAINEL E TARGET'!$S$19))))))))</f>
        <v>8. Fx de 130% ou mais</v>
      </c>
      <c r="DF1024" s="17">
        <f>IFERROR(VLOOKUP($BW1024,'PAINEL E TARGET'!$G$1:$Q$99,8,0),0)</f>
        <v>0.15</v>
      </c>
      <c r="DG1024" s="17">
        <f>VLOOKUP(DE1024,'PAINEL E TARGET'!$S$10:$U$19,3,0)</f>
        <v>1.6</v>
      </c>
      <c r="DH1024" s="16">
        <f t="shared" si="572"/>
        <v>396</v>
      </c>
      <c r="DI1024" s="17">
        <f t="shared" si="558"/>
        <v>1.111</v>
      </c>
      <c r="DJ1024" s="33" t="str">
        <f>IF(DI1024&gt;='PAINEL E TARGET'!$T$11,'PAINEL E TARGET'!$S$11,
IF(DI1024&gt;='PAINEL E TARGET'!$T$12,'PAINEL E TARGET'!$S$12,
IF(DI1024&gt;='PAINEL E TARGET'!$T$13,'PAINEL E TARGET'!$S$13,
IF(DI1024&gt;='PAINEL E TARGET'!$T$14,'PAINEL E TARGET'!$S$14,
IF(DI1024&gt;='PAINEL E TARGET'!$T$15,'PAINEL E TARGET'!$S$15,
IF(DI1024&gt;='PAINEL E TARGET'!$T$16,'PAINEL E TARGET'!$S$16,
IF(DI1024&gt;='PAINEL E TARGET'!$T$17,'PAINEL E TARGET'!$S$17,
IF(DI1024&gt;='PAINEL E TARGET'!$T$18,'PAINEL E TARGET'!$S$18,'PAINEL E TARGET'!$S$19))))))))</f>
        <v>4. Fx de 110% a 114,9%</v>
      </c>
      <c r="DK1024" s="17">
        <f>IFERROR(VLOOKUP($BW1024,'PAINEL E TARGET'!$G$1:$Q$99,9,0),0)</f>
        <v>0.05</v>
      </c>
      <c r="DL1024" s="17">
        <f>VLOOKUP(DJ1024,'PAINEL E TARGET'!$S$10:$U$19,3,0)</f>
        <v>1.2</v>
      </c>
      <c r="DM1024" s="16">
        <f t="shared" si="573"/>
        <v>99</v>
      </c>
      <c r="DN1024" s="17">
        <f t="shared" si="559"/>
        <v>0.48899999999999999</v>
      </c>
      <c r="DO1024" s="33" t="str">
        <f>IF(DN1024&gt;='PAINEL E TARGET'!$T$11,'PAINEL E TARGET'!$S$11,
IF(DN1024&gt;='PAINEL E TARGET'!$T$12,'PAINEL E TARGET'!$S$12,
IF(DN1024&gt;='PAINEL E TARGET'!$T$13,'PAINEL E TARGET'!$S$13,
IF(DN1024&gt;='PAINEL E TARGET'!$T$14,'PAINEL E TARGET'!$S$14,
IF(DN1024&gt;='PAINEL E TARGET'!$T$15,'PAINEL E TARGET'!$S$15,
IF(DN1024&gt;='PAINEL E TARGET'!$T$16,'PAINEL E TARGET'!$S$16,
IF(DN1024&gt;='PAINEL E TARGET'!$T$17,'PAINEL E TARGET'!$S$17,
IF(DN1024&gt;='PAINEL E TARGET'!$T$18,'PAINEL E TARGET'!$S$18,'PAINEL E TARGET'!$S$19))))))))</f>
        <v>Não elegível</v>
      </c>
      <c r="DP1024" s="17">
        <f>IFERROR(VLOOKUP($BW1024,'PAINEL E TARGET'!$G$1:$Q$99,10,0),0)</f>
        <v>0</v>
      </c>
      <c r="DQ1024" s="17">
        <f>VLOOKUP(DO1024,'PAINEL E TARGET'!$S$10:$U$19,3,0)</f>
        <v>0</v>
      </c>
      <c r="DR1024" s="16">
        <f t="shared" si="574"/>
        <v>0</v>
      </c>
      <c r="DS1024" s="17">
        <f t="shared" si="560"/>
        <v>0</v>
      </c>
      <c r="DT1024" s="16">
        <f>IF(DS1024&gt;=1,VLOOKUP(BO1024,'PAINEL E TARGET'!$S$1:$W$8,5,0),0)</f>
        <v>0</v>
      </c>
      <c r="DU1024" s="16">
        <f t="shared" si="575"/>
        <v>1716</v>
      </c>
    </row>
    <row r="1025" spans="2:125" x14ac:dyDescent="0.2">
      <c r="B1025" s="44">
        <v>43541</v>
      </c>
      <c r="C1025" s="65">
        <v>2134</v>
      </c>
      <c r="D1025" s="66" t="s">
        <v>1069</v>
      </c>
      <c r="E1025" s="65">
        <v>115</v>
      </c>
      <c r="F1025" s="65" t="s">
        <v>1018</v>
      </c>
      <c r="G1025" s="67">
        <v>314141.38446589868</v>
      </c>
      <c r="H1025" s="67">
        <v>177056.74205998733</v>
      </c>
      <c r="I1025" s="67">
        <v>189329.88</v>
      </c>
      <c r="J1025" s="68">
        <v>1.0693175407907061</v>
      </c>
      <c r="K1025" s="67">
        <v>0</v>
      </c>
      <c r="L1025" s="67">
        <v>177056.74205998736</v>
      </c>
      <c r="M1025" s="67">
        <v>11521.9</v>
      </c>
      <c r="N1025" s="67">
        <v>177807.97999999998</v>
      </c>
      <c r="O1025" s="67">
        <v>314141.38446589868</v>
      </c>
      <c r="P1025" s="67" t="s">
        <v>1082</v>
      </c>
      <c r="Q1025" s="67" t="s">
        <v>1082</v>
      </c>
      <c r="R1025" s="67">
        <v>0</v>
      </c>
      <c r="S1025" s="67">
        <v>0</v>
      </c>
      <c r="T1025" s="68">
        <v>8.0509953104019163E-2</v>
      </c>
      <c r="U1025" s="68">
        <v>0.11063208828949767</v>
      </c>
      <c r="V1025" s="68">
        <v>1.3741417554492994</v>
      </c>
      <c r="W1025" s="67">
        <v>14254.829999999998</v>
      </c>
      <c r="X1025" s="67">
        <v>20945.96</v>
      </c>
      <c r="Y1025" s="68">
        <v>1.4693938826348685</v>
      </c>
      <c r="Z1025" s="68">
        <v>6.3553129178145706E-2</v>
      </c>
      <c r="AA1025" s="68">
        <v>0.39325963762296789</v>
      </c>
      <c r="AB1025" s="68">
        <v>6.1878878775681088</v>
      </c>
      <c r="AC1025" s="67">
        <v>11252.509999999998</v>
      </c>
      <c r="AD1025" s="67">
        <v>74455.8</v>
      </c>
      <c r="AE1025" s="68">
        <v>6.6168170479297519</v>
      </c>
      <c r="AF1025" s="43">
        <v>80</v>
      </c>
      <c r="AG1025" s="43">
        <v>0</v>
      </c>
      <c r="AH1025" s="43">
        <v>9</v>
      </c>
      <c r="AI1025" s="43">
        <v>15</v>
      </c>
      <c r="AJ1025" s="67">
        <v>6957.5099999999984</v>
      </c>
      <c r="AK1025" s="67">
        <v>4504</v>
      </c>
      <c r="AL1025" s="68">
        <v>0.64735803469919573</v>
      </c>
      <c r="AM1025" s="67">
        <v>1684.7699999999998</v>
      </c>
      <c r="AN1025" s="67">
        <v>1246.9000000000001</v>
      </c>
      <c r="AO1025" s="68">
        <v>0.74010102269152478</v>
      </c>
      <c r="AP1025" s="67">
        <v>881.32</v>
      </c>
      <c r="AQ1025" s="67">
        <v>1596</v>
      </c>
      <c r="AR1025" s="68">
        <v>1.8109199836608723</v>
      </c>
      <c r="AS1025" s="67">
        <v>4731.2300000000005</v>
      </c>
      <c r="AT1025" s="67">
        <v>13599.06</v>
      </c>
      <c r="AU1025" s="68">
        <v>2.8743180948717351</v>
      </c>
      <c r="AV1025" s="43">
        <v>281.12</v>
      </c>
      <c r="AW1025" s="43">
        <v>99.98</v>
      </c>
      <c r="AX1025" s="69">
        <v>0.35564883323847468</v>
      </c>
      <c r="AY1025" s="43">
        <v>0</v>
      </c>
      <c r="AZ1025" s="43">
        <v>11521.9</v>
      </c>
      <c r="BA1025" s="43">
        <v>6956.991344727734</v>
      </c>
      <c r="BB1025" s="43">
        <v>9251.7000000000007</v>
      </c>
      <c r="BC1025" s="43">
        <v>0</v>
      </c>
      <c r="BD1025" s="43">
        <v>12348.416710994958</v>
      </c>
      <c r="BE1025" s="43">
        <v>25469.149999999998</v>
      </c>
      <c r="BF1025" s="43">
        <v>20104.920000000002</v>
      </c>
      <c r="BG1025" s="43">
        <v>499.88</v>
      </c>
      <c r="BH1025" s="43">
        <v>25</v>
      </c>
      <c r="BI1025" s="44">
        <v>43173</v>
      </c>
      <c r="BJ1025" s="44">
        <v>43541</v>
      </c>
      <c r="BK1025" s="44">
        <v>43172</v>
      </c>
      <c r="BL1025" s="43">
        <f t="shared" si="561"/>
        <v>189329.88</v>
      </c>
      <c r="BM1025" s="43">
        <f t="shared" si="562"/>
        <v>189329.87999999998</v>
      </c>
      <c r="BN1025" s="32"/>
      <c r="BO1025" s="16" t="str">
        <f>IFERROR(VLOOKUP($C1025,'PORTE LOJA'!A:B,2,0),"PORTE 1")</f>
        <v>PORTE 1</v>
      </c>
      <c r="BP1025" s="16">
        <f>VLOOKUP(BO1025,'PAINEL E TARGET'!$S$1:$W$8,3,0)</f>
        <v>1650</v>
      </c>
      <c r="BQ1025" s="16">
        <f t="shared" si="540"/>
        <v>1</v>
      </c>
      <c r="BR1025" s="16">
        <f t="shared" si="541"/>
        <v>1</v>
      </c>
      <c r="BS1025" s="16">
        <f t="shared" si="542"/>
        <v>1</v>
      </c>
      <c r="BT1025" s="16">
        <f t="shared" si="543"/>
        <v>0</v>
      </c>
      <c r="BU1025" s="16">
        <f t="shared" si="544"/>
        <v>1</v>
      </c>
      <c r="BV1025" s="16">
        <f t="shared" si="545"/>
        <v>1</v>
      </c>
      <c r="BW1025" s="17" t="str">
        <f t="shared" si="563"/>
        <v>111011</v>
      </c>
      <c r="BX1025" s="32"/>
      <c r="BY1025" s="17">
        <f t="shared" si="546"/>
        <v>1.069</v>
      </c>
      <c r="BZ1025" s="17">
        <f t="shared" si="547"/>
        <v>1.069</v>
      </c>
      <c r="CA1025" s="17" t="str">
        <f t="shared" si="564"/>
        <v>Com Retira</v>
      </c>
      <c r="CB1025" s="17">
        <f t="shared" si="565"/>
        <v>1.069</v>
      </c>
      <c r="CC1025" s="33" t="str">
        <f>IF(CB1025&gt;='PAINEL E TARGET'!$T$11,'PAINEL E TARGET'!$S$11,
IF(CB1025&gt;='PAINEL E TARGET'!$T$12,'PAINEL E TARGET'!$S$12,
IF(CB1025&gt;='PAINEL E TARGET'!$T$13,'PAINEL E TARGET'!$S$13,
IF(CB1025&gt;='PAINEL E TARGET'!$T$14,'PAINEL E TARGET'!$S$14,
IF(CB1025&gt;='PAINEL E TARGET'!$T$15,'PAINEL E TARGET'!$S$15,
IF(CB1025&gt;='PAINEL E TARGET'!$T$16,'PAINEL E TARGET'!$S$16,
IF(CB1025&gt;='PAINEL E TARGET'!$T$17,'PAINEL E TARGET'!$S$17,
IF(CB1025&gt;='PAINEL E TARGET'!$T$18,'PAINEL E TARGET'!$S$18,'PAINEL E TARGET'!$S$19))))))))</f>
        <v>3. Fx de 105% a 109,9%</v>
      </c>
      <c r="CD1025" s="17">
        <f>IFERROR(VLOOKUP($BW1025,'PAINEL E TARGET'!$G$1:$Q$99,4,0),0)</f>
        <v>0.35</v>
      </c>
      <c r="CE1025" s="17">
        <f>VLOOKUP(CC1025,'PAINEL E TARGET'!$S$10:$U$19,3,0)</f>
        <v>1.1000000000000001</v>
      </c>
      <c r="CF1025" s="16">
        <f t="shared" si="566"/>
        <v>635.25</v>
      </c>
      <c r="CG1025" s="17">
        <f t="shared" si="548"/>
        <v>0.64700000000000002</v>
      </c>
      <c r="CH1025" s="17">
        <f t="shared" si="549"/>
        <v>0.74</v>
      </c>
      <c r="CI1025" s="17">
        <f t="shared" si="550"/>
        <v>1.8109999999999999</v>
      </c>
      <c r="CJ1025" s="17">
        <f t="shared" si="551"/>
        <v>2.8740000000000001</v>
      </c>
      <c r="CK1025" s="17">
        <f t="shared" si="552"/>
        <v>0.35599999999999998</v>
      </c>
      <c r="CL1025" s="17">
        <f t="shared" si="553"/>
        <v>1.4690000000000001</v>
      </c>
      <c r="CM1025" s="16">
        <f t="shared" si="554"/>
        <v>3</v>
      </c>
      <c r="CN1025" s="17" t="str">
        <f t="shared" si="567"/>
        <v>não ok</v>
      </c>
      <c r="CO1025" s="17">
        <f t="shared" si="568"/>
        <v>0</v>
      </c>
      <c r="CP1025" s="33" t="str">
        <f>IF(CO1025&gt;='PAINEL E TARGET'!$T$11,'PAINEL E TARGET'!$S$11,
IF(CO1025&gt;='PAINEL E TARGET'!$T$12,'PAINEL E TARGET'!$S$12,
IF(CO1025&gt;='PAINEL E TARGET'!$T$13,'PAINEL E TARGET'!$S$13,
IF(CO1025&gt;='PAINEL E TARGET'!$T$14,'PAINEL E TARGET'!$S$14,
IF(CO1025&gt;='PAINEL E TARGET'!$T$15,'PAINEL E TARGET'!$S$15,
IF(CO1025&gt;='PAINEL E TARGET'!$T$16,'PAINEL E TARGET'!$S$16,
IF(CO1025&gt;='PAINEL E TARGET'!$T$17,'PAINEL E TARGET'!$S$17,
IF(CO1025&gt;='PAINEL E TARGET'!$T$18,'PAINEL E TARGET'!$S$18,'PAINEL E TARGET'!$S$19))))))))</f>
        <v>Não elegível</v>
      </c>
      <c r="CQ1025" s="17">
        <f>IFERROR(VLOOKUP($BW1025,'PAINEL E TARGET'!$G$1:$Q$99,5,0),0)</f>
        <v>0.25</v>
      </c>
      <c r="CR1025" s="17">
        <f>VLOOKUP(CP1025,'PAINEL E TARGET'!$S$10:$U$19,3,0)</f>
        <v>0</v>
      </c>
      <c r="CS1025" s="16">
        <f t="shared" si="569"/>
        <v>0</v>
      </c>
      <c r="CT1025" s="17">
        <f t="shared" si="555"/>
        <v>6.617</v>
      </c>
      <c r="CU1025" s="33" t="str">
        <f>IF(CT1025&gt;='PAINEL E TARGET'!$T$11,'PAINEL E TARGET'!$S$11,
IF(CT1025&gt;='PAINEL E TARGET'!$T$12,'PAINEL E TARGET'!$S$12,
IF(CT1025&gt;='PAINEL E TARGET'!$T$13,'PAINEL E TARGET'!$S$13,
IF(CT1025&gt;='PAINEL E TARGET'!$T$14,'PAINEL E TARGET'!$S$14,
IF(CT1025&gt;='PAINEL E TARGET'!$T$15,'PAINEL E TARGET'!$S$15,
IF(CT1025&gt;='PAINEL E TARGET'!$T$16,'PAINEL E TARGET'!$S$16,
IF(CT1025&gt;='PAINEL E TARGET'!$T$17,'PAINEL E TARGET'!$S$17,
IF(CT1025&gt;='PAINEL E TARGET'!$T$18,'PAINEL E TARGET'!$S$18,'PAINEL E TARGET'!$S$19))))))))</f>
        <v>8. Fx de 130% ou mais</v>
      </c>
      <c r="CV1025" s="17">
        <f>IFERROR(VLOOKUP($BW1025,'PAINEL E TARGET'!$G$1:$Q$99,6,0),0)</f>
        <v>0.2</v>
      </c>
      <c r="CW1025" s="17">
        <f>VLOOKUP(CU1025,'PAINEL E TARGET'!$S$10:$U$19,3,0)</f>
        <v>1.6</v>
      </c>
      <c r="CX1025" s="16">
        <f t="shared" si="570"/>
        <v>528.00000000000011</v>
      </c>
      <c r="CY1025" s="17">
        <f t="shared" si="556"/>
        <v>0</v>
      </c>
      <c r="CZ1025" s="33" t="str">
        <f>IF(CY1025&gt;='PAINEL E TARGET'!$T$11,'PAINEL E TARGET'!$S$11,
IF(CY1025&gt;='PAINEL E TARGET'!$T$12,'PAINEL E TARGET'!$S$12,
IF(CY1025&gt;='PAINEL E TARGET'!$T$13,'PAINEL E TARGET'!$S$13,
IF(CY1025&gt;='PAINEL E TARGET'!$T$14,'PAINEL E TARGET'!$S$14,
IF(CY1025&gt;='PAINEL E TARGET'!$T$15,'PAINEL E TARGET'!$S$15,
IF(CY1025&gt;='PAINEL E TARGET'!$T$16,'PAINEL E TARGET'!$S$16,
IF(CY1025&gt;='PAINEL E TARGET'!$T$17,'PAINEL E TARGET'!$S$17,
IF(CY1025&gt;='PAINEL E TARGET'!$T$18,'PAINEL E TARGET'!$S$18,'PAINEL E TARGET'!$S$19))))))))</f>
        <v>Não elegível</v>
      </c>
      <c r="DA1025" s="17">
        <f>IFERROR(VLOOKUP($BW1025,'PAINEL E TARGET'!$G$1:$Q$99,7,0),0)</f>
        <v>0</v>
      </c>
      <c r="DB1025" s="17">
        <f>VLOOKUP(CZ1025,'PAINEL E TARGET'!$S$10:$U$19,3,0)</f>
        <v>0</v>
      </c>
      <c r="DC1025" s="16">
        <f t="shared" si="571"/>
        <v>0</v>
      </c>
      <c r="DD1025" s="17">
        <f t="shared" si="557"/>
        <v>1.33</v>
      </c>
      <c r="DE1025" s="33" t="str">
        <f>IF(DD1025&gt;='PAINEL E TARGET'!$T$11,'PAINEL E TARGET'!$S$11,
IF(DD1025&gt;='PAINEL E TARGET'!$T$12,'PAINEL E TARGET'!$S$12,
IF(DD1025&gt;='PAINEL E TARGET'!$T$13,'PAINEL E TARGET'!$S$13,
IF(DD1025&gt;='PAINEL E TARGET'!$T$14,'PAINEL E TARGET'!$S$14,
IF(DD1025&gt;='PAINEL E TARGET'!$T$15,'PAINEL E TARGET'!$S$15,
IF(DD1025&gt;='PAINEL E TARGET'!$T$16,'PAINEL E TARGET'!$S$16,
IF(DD1025&gt;='PAINEL E TARGET'!$T$17,'PAINEL E TARGET'!$S$17,
IF(DD1025&gt;='PAINEL E TARGET'!$T$18,'PAINEL E TARGET'!$S$18,'PAINEL E TARGET'!$S$19))))))))</f>
        <v>8. Fx de 130% ou mais</v>
      </c>
      <c r="DF1025" s="17">
        <f>IFERROR(VLOOKUP($BW1025,'PAINEL E TARGET'!$G$1:$Q$99,8,0),0)</f>
        <v>0.15</v>
      </c>
      <c r="DG1025" s="17">
        <f>VLOOKUP(DE1025,'PAINEL E TARGET'!$S$10:$U$19,3,0)</f>
        <v>1.6</v>
      </c>
      <c r="DH1025" s="16">
        <f t="shared" si="572"/>
        <v>396</v>
      </c>
      <c r="DI1025" s="17">
        <f t="shared" si="558"/>
        <v>1.667</v>
      </c>
      <c r="DJ1025" s="33" t="str">
        <f>IF(DI1025&gt;='PAINEL E TARGET'!$T$11,'PAINEL E TARGET'!$S$11,
IF(DI1025&gt;='PAINEL E TARGET'!$T$12,'PAINEL E TARGET'!$S$12,
IF(DI1025&gt;='PAINEL E TARGET'!$T$13,'PAINEL E TARGET'!$S$13,
IF(DI1025&gt;='PAINEL E TARGET'!$T$14,'PAINEL E TARGET'!$S$14,
IF(DI1025&gt;='PAINEL E TARGET'!$T$15,'PAINEL E TARGET'!$S$15,
IF(DI1025&gt;='PAINEL E TARGET'!$T$16,'PAINEL E TARGET'!$S$16,
IF(DI1025&gt;='PAINEL E TARGET'!$T$17,'PAINEL E TARGET'!$S$17,
IF(DI1025&gt;='PAINEL E TARGET'!$T$18,'PAINEL E TARGET'!$S$18,'PAINEL E TARGET'!$S$19))))))))</f>
        <v>8. Fx de 130% ou mais</v>
      </c>
      <c r="DK1025" s="17">
        <f>IFERROR(VLOOKUP($BW1025,'PAINEL E TARGET'!$G$1:$Q$99,9,0),0)</f>
        <v>0.05</v>
      </c>
      <c r="DL1025" s="17">
        <f>VLOOKUP(DJ1025,'PAINEL E TARGET'!$S$10:$U$19,3,0)</f>
        <v>1.6</v>
      </c>
      <c r="DM1025" s="16">
        <f t="shared" si="573"/>
        <v>132.00000000000003</v>
      </c>
      <c r="DN1025" s="17">
        <f t="shared" si="559"/>
        <v>0.35599999999999998</v>
      </c>
      <c r="DO1025" s="33" t="str">
        <f>IF(DN1025&gt;='PAINEL E TARGET'!$T$11,'PAINEL E TARGET'!$S$11,
IF(DN1025&gt;='PAINEL E TARGET'!$T$12,'PAINEL E TARGET'!$S$12,
IF(DN1025&gt;='PAINEL E TARGET'!$T$13,'PAINEL E TARGET'!$S$13,
IF(DN1025&gt;='PAINEL E TARGET'!$T$14,'PAINEL E TARGET'!$S$14,
IF(DN1025&gt;='PAINEL E TARGET'!$T$15,'PAINEL E TARGET'!$S$15,
IF(DN1025&gt;='PAINEL E TARGET'!$T$16,'PAINEL E TARGET'!$S$16,
IF(DN1025&gt;='PAINEL E TARGET'!$T$17,'PAINEL E TARGET'!$S$17,
IF(DN1025&gt;='PAINEL E TARGET'!$T$18,'PAINEL E TARGET'!$S$18,'PAINEL E TARGET'!$S$19))))))))</f>
        <v>Não elegível</v>
      </c>
      <c r="DP1025" s="17">
        <f>IFERROR(VLOOKUP($BW1025,'PAINEL E TARGET'!$G$1:$Q$99,10,0),0)</f>
        <v>0</v>
      </c>
      <c r="DQ1025" s="17">
        <f>VLOOKUP(DO1025,'PAINEL E TARGET'!$S$10:$U$19,3,0)</f>
        <v>0</v>
      </c>
      <c r="DR1025" s="16">
        <f t="shared" si="574"/>
        <v>0</v>
      </c>
      <c r="DS1025" s="17">
        <f t="shared" si="560"/>
        <v>0</v>
      </c>
      <c r="DT1025" s="16">
        <f>IF(DS1025&gt;=1,VLOOKUP(BO1025,'PAINEL E TARGET'!$S$1:$W$8,5,0),0)</f>
        <v>0</v>
      </c>
      <c r="DU1025" s="16">
        <f t="shared" si="575"/>
        <v>1691.25</v>
      </c>
    </row>
    <row r="1026" spans="2:125" x14ac:dyDescent="0.2">
      <c r="B1026" s="44">
        <v>43541</v>
      </c>
      <c r="C1026" s="65">
        <v>2141</v>
      </c>
      <c r="D1026" s="66" t="s">
        <v>1139</v>
      </c>
      <c r="E1026" s="65">
        <v>514</v>
      </c>
      <c r="F1026" s="65" t="s">
        <v>944</v>
      </c>
      <c r="G1026" s="67">
        <v>261784.48705491546</v>
      </c>
      <c r="H1026" s="67">
        <v>146627.28950378491</v>
      </c>
      <c r="I1026" s="67">
        <v>123533.28</v>
      </c>
      <c r="J1026" s="68">
        <v>0.84249855820195885</v>
      </c>
      <c r="K1026" s="67">
        <v>0</v>
      </c>
      <c r="L1026" s="67">
        <v>146627.28950378494</v>
      </c>
      <c r="M1026" s="67">
        <v>7716</v>
      </c>
      <c r="N1026" s="67">
        <v>115817.28</v>
      </c>
      <c r="O1026" s="67">
        <v>261784.48705491546</v>
      </c>
      <c r="P1026" s="67" t="s">
        <v>1082</v>
      </c>
      <c r="Q1026" s="67" t="s">
        <v>1082</v>
      </c>
      <c r="R1026" s="67">
        <v>0</v>
      </c>
      <c r="S1026" s="67">
        <v>0</v>
      </c>
      <c r="T1026" s="68">
        <v>6.9485428220624687E-2</v>
      </c>
      <c r="U1026" s="68">
        <v>9.2542997320236312E-2</v>
      </c>
      <c r="V1026" s="68">
        <v>1.3318331582616292</v>
      </c>
      <c r="W1026" s="67">
        <v>10188.460000000001</v>
      </c>
      <c r="X1026" s="67">
        <v>11432.140000000001</v>
      </c>
      <c r="Y1026" s="68">
        <v>1.1220675156009838</v>
      </c>
      <c r="Z1026" s="68">
        <v>6.3470586079133445E-2</v>
      </c>
      <c r="AA1026" s="68">
        <v>0</v>
      </c>
      <c r="AB1026" s="68">
        <v>0</v>
      </c>
      <c r="AC1026" s="67">
        <v>9306.52</v>
      </c>
      <c r="AD1026" s="67">
        <v>0</v>
      </c>
      <c r="AE1026" s="68">
        <v>0</v>
      </c>
      <c r="AF1026" s="43">
        <v>80</v>
      </c>
      <c r="AG1026" s="43">
        <v>0</v>
      </c>
      <c r="AH1026" s="43">
        <v>8</v>
      </c>
      <c r="AI1026" s="43">
        <v>16</v>
      </c>
      <c r="AJ1026" s="67">
        <v>5116.47</v>
      </c>
      <c r="AK1026" s="67">
        <v>5014</v>
      </c>
      <c r="AL1026" s="68">
        <v>0.97997252011640834</v>
      </c>
      <c r="AM1026" s="67">
        <v>1170.98</v>
      </c>
      <c r="AN1026" s="67">
        <v>617.9</v>
      </c>
      <c r="AO1026" s="68">
        <v>0.52767767169379487</v>
      </c>
      <c r="AP1026" s="67">
        <v>612.5200000000001</v>
      </c>
      <c r="AQ1026" s="67">
        <v>99.99</v>
      </c>
      <c r="AR1026" s="68">
        <v>0.1632436491869653</v>
      </c>
      <c r="AS1026" s="67">
        <v>3288.4900000000002</v>
      </c>
      <c r="AT1026" s="67">
        <v>5700.25</v>
      </c>
      <c r="AU1026" s="68">
        <v>1.7333943542476942</v>
      </c>
      <c r="AV1026" s="43">
        <v>0</v>
      </c>
      <c r="AW1026" s="43">
        <v>149.97</v>
      </c>
      <c r="AX1026" s="69">
        <v>0</v>
      </c>
      <c r="AY1026" s="43">
        <v>0</v>
      </c>
      <c r="AZ1026" s="43">
        <v>7716</v>
      </c>
      <c r="BA1026" s="43">
        <v>6643.6738920329499</v>
      </c>
      <c r="BB1026" s="43">
        <v>9276.25</v>
      </c>
      <c r="BC1026" s="43">
        <v>0</v>
      </c>
      <c r="BD1026" s="43">
        <v>11861.876671515556</v>
      </c>
      <c r="BE1026" s="43">
        <v>18341.670000000002</v>
      </c>
      <c r="BF1026" s="43">
        <v>16754.070000000003</v>
      </c>
      <c r="BG1026" s="43">
        <v>0</v>
      </c>
      <c r="BH1026" s="43">
        <v>20</v>
      </c>
      <c r="BI1026" s="44">
        <v>43173</v>
      </c>
      <c r="BJ1026" s="44">
        <v>43541</v>
      </c>
      <c r="BK1026" s="44">
        <v>43172</v>
      </c>
      <c r="BL1026" s="43">
        <f t="shared" si="561"/>
        <v>123533.28</v>
      </c>
      <c r="BM1026" s="43">
        <f t="shared" si="562"/>
        <v>123533.28</v>
      </c>
      <c r="BN1026" s="32"/>
      <c r="BO1026" s="16" t="str">
        <f>IFERROR(VLOOKUP($C1026,'PORTE LOJA'!A:B,2,0),"PORTE 1")</f>
        <v>PORTE 1</v>
      </c>
      <c r="BP1026" s="16">
        <f>VLOOKUP(BO1026,'PAINEL E TARGET'!$S$1:$W$8,3,0)</f>
        <v>1650</v>
      </c>
      <c r="BQ1026" s="16">
        <f t="shared" si="540"/>
        <v>1</v>
      </c>
      <c r="BR1026" s="16">
        <f t="shared" si="541"/>
        <v>1</v>
      </c>
      <c r="BS1026" s="16">
        <f t="shared" si="542"/>
        <v>1</v>
      </c>
      <c r="BT1026" s="16">
        <f t="shared" si="543"/>
        <v>0</v>
      </c>
      <c r="BU1026" s="16">
        <f t="shared" si="544"/>
        <v>1</v>
      </c>
      <c r="BV1026" s="16">
        <f t="shared" si="545"/>
        <v>1</v>
      </c>
      <c r="BW1026" s="17" t="str">
        <f t="shared" si="563"/>
        <v>111011</v>
      </c>
      <c r="BX1026" s="32"/>
      <c r="BY1026" s="17">
        <f t="shared" si="546"/>
        <v>0.84199999999999997</v>
      </c>
      <c r="BZ1026" s="17">
        <f t="shared" si="547"/>
        <v>0.84199999999999997</v>
      </c>
      <c r="CA1026" s="17" t="str">
        <f t="shared" si="564"/>
        <v>Com Retira</v>
      </c>
      <c r="CB1026" s="17">
        <f t="shared" si="565"/>
        <v>0.84199999999999997</v>
      </c>
      <c r="CC1026" s="33" t="str">
        <f>IF(CB1026&gt;='PAINEL E TARGET'!$T$11,'PAINEL E TARGET'!$S$11,
IF(CB1026&gt;='PAINEL E TARGET'!$T$12,'PAINEL E TARGET'!$S$12,
IF(CB1026&gt;='PAINEL E TARGET'!$T$13,'PAINEL E TARGET'!$S$13,
IF(CB1026&gt;='PAINEL E TARGET'!$T$14,'PAINEL E TARGET'!$S$14,
IF(CB1026&gt;='PAINEL E TARGET'!$T$15,'PAINEL E TARGET'!$S$15,
IF(CB1026&gt;='PAINEL E TARGET'!$T$16,'PAINEL E TARGET'!$S$16,
IF(CB1026&gt;='PAINEL E TARGET'!$T$17,'PAINEL E TARGET'!$S$17,
IF(CB1026&gt;='PAINEL E TARGET'!$T$18,'PAINEL E TARGET'!$S$18,'PAINEL E TARGET'!$S$19))))))))</f>
        <v>Não elegível</v>
      </c>
      <c r="CD1026" s="17">
        <f>IFERROR(VLOOKUP($BW1026,'PAINEL E TARGET'!$G$1:$Q$99,4,0),0)</f>
        <v>0.35</v>
      </c>
      <c r="CE1026" s="17">
        <f>VLOOKUP(CC1026,'PAINEL E TARGET'!$S$10:$U$19,3,0)</f>
        <v>0</v>
      </c>
      <c r="CF1026" s="16">
        <f t="shared" si="566"/>
        <v>0</v>
      </c>
      <c r="CG1026" s="17">
        <f t="shared" si="548"/>
        <v>0.98</v>
      </c>
      <c r="CH1026" s="17">
        <f t="shared" si="549"/>
        <v>0.52800000000000002</v>
      </c>
      <c r="CI1026" s="17">
        <f t="shared" si="550"/>
        <v>0.16300000000000001</v>
      </c>
      <c r="CJ1026" s="17">
        <f t="shared" si="551"/>
        <v>1.7330000000000001</v>
      </c>
      <c r="CK1026" s="17" t="str">
        <f t="shared" si="552"/>
        <v>sem meta</v>
      </c>
      <c r="CL1026" s="17">
        <f t="shared" si="553"/>
        <v>1.1220000000000001</v>
      </c>
      <c r="CM1026" s="16">
        <f t="shared" si="554"/>
        <v>3</v>
      </c>
      <c r="CN1026" s="17" t="str">
        <f t="shared" si="567"/>
        <v>não ok</v>
      </c>
      <c r="CO1026" s="17">
        <f t="shared" si="568"/>
        <v>0</v>
      </c>
      <c r="CP1026" s="33" t="str">
        <f>IF(CO1026&gt;='PAINEL E TARGET'!$T$11,'PAINEL E TARGET'!$S$11,
IF(CO1026&gt;='PAINEL E TARGET'!$T$12,'PAINEL E TARGET'!$S$12,
IF(CO1026&gt;='PAINEL E TARGET'!$T$13,'PAINEL E TARGET'!$S$13,
IF(CO1026&gt;='PAINEL E TARGET'!$T$14,'PAINEL E TARGET'!$S$14,
IF(CO1026&gt;='PAINEL E TARGET'!$T$15,'PAINEL E TARGET'!$S$15,
IF(CO1026&gt;='PAINEL E TARGET'!$T$16,'PAINEL E TARGET'!$S$16,
IF(CO1026&gt;='PAINEL E TARGET'!$T$17,'PAINEL E TARGET'!$S$17,
IF(CO1026&gt;='PAINEL E TARGET'!$T$18,'PAINEL E TARGET'!$S$18,'PAINEL E TARGET'!$S$19))))))))</f>
        <v>Não elegível</v>
      </c>
      <c r="CQ1026" s="17">
        <f>IFERROR(VLOOKUP($BW1026,'PAINEL E TARGET'!$G$1:$Q$99,5,0),0)</f>
        <v>0.25</v>
      </c>
      <c r="CR1026" s="17">
        <f>VLOOKUP(CP1026,'PAINEL E TARGET'!$S$10:$U$19,3,0)</f>
        <v>0</v>
      </c>
      <c r="CS1026" s="16">
        <f t="shared" si="569"/>
        <v>0</v>
      </c>
      <c r="CT1026" s="17">
        <f t="shared" si="555"/>
        <v>0</v>
      </c>
      <c r="CU1026" s="33" t="str">
        <f>IF(CT1026&gt;='PAINEL E TARGET'!$T$11,'PAINEL E TARGET'!$S$11,
IF(CT1026&gt;='PAINEL E TARGET'!$T$12,'PAINEL E TARGET'!$S$12,
IF(CT1026&gt;='PAINEL E TARGET'!$T$13,'PAINEL E TARGET'!$S$13,
IF(CT1026&gt;='PAINEL E TARGET'!$T$14,'PAINEL E TARGET'!$S$14,
IF(CT1026&gt;='PAINEL E TARGET'!$T$15,'PAINEL E TARGET'!$S$15,
IF(CT1026&gt;='PAINEL E TARGET'!$T$16,'PAINEL E TARGET'!$S$16,
IF(CT1026&gt;='PAINEL E TARGET'!$T$17,'PAINEL E TARGET'!$S$17,
IF(CT1026&gt;='PAINEL E TARGET'!$T$18,'PAINEL E TARGET'!$S$18,'PAINEL E TARGET'!$S$19))))))))</f>
        <v>Não elegível</v>
      </c>
      <c r="CV1026" s="17">
        <f>IFERROR(VLOOKUP($BW1026,'PAINEL E TARGET'!$G$1:$Q$99,6,0),0)</f>
        <v>0.2</v>
      </c>
      <c r="CW1026" s="17">
        <f>VLOOKUP(CU1026,'PAINEL E TARGET'!$S$10:$U$19,3,0)</f>
        <v>0</v>
      </c>
      <c r="CX1026" s="16">
        <f t="shared" si="570"/>
        <v>0</v>
      </c>
      <c r="CY1026" s="17">
        <f t="shared" si="556"/>
        <v>0</v>
      </c>
      <c r="CZ1026" s="33" t="str">
        <f>IF(CY1026&gt;='PAINEL E TARGET'!$T$11,'PAINEL E TARGET'!$S$11,
IF(CY1026&gt;='PAINEL E TARGET'!$T$12,'PAINEL E TARGET'!$S$12,
IF(CY1026&gt;='PAINEL E TARGET'!$T$13,'PAINEL E TARGET'!$S$13,
IF(CY1026&gt;='PAINEL E TARGET'!$T$14,'PAINEL E TARGET'!$S$14,
IF(CY1026&gt;='PAINEL E TARGET'!$T$15,'PAINEL E TARGET'!$S$15,
IF(CY1026&gt;='PAINEL E TARGET'!$T$16,'PAINEL E TARGET'!$S$16,
IF(CY1026&gt;='PAINEL E TARGET'!$T$17,'PAINEL E TARGET'!$S$17,
IF(CY1026&gt;='PAINEL E TARGET'!$T$18,'PAINEL E TARGET'!$S$18,'PAINEL E TARGET'!$S$19))))))))</f>
        <v>Não elegível</v>
      </c>
      <c r="DA1026" s="17">
        <f>IFERROR(VLOOKUP($BW1026,'PAINEL E TARGET'!$G$1:$Q$99,7,0),0)</f>
        <v>0</v>
      </c>
      <c r="DB1026" s="17">
        <f>VLOOKUP(CZ1026,'PAINEL E TARGET'!$S$10:$U$19,3,0)</f>
        <v>0</v>
      </c>
      <c r="DC1026" s="16">
        <f t="shared" si="571"/>
        <v>0</v>
      </c>
      <c r="DD1026" s="17">
        <f t="shared" si="557"/>
        <v>1.3959999999999999</v>
      </c>
      <c r="DE1026" s="33" t="str">
        <f>IF(DD1026&gt;='PAINEL E TARGET'!$T$11,'PAINEL E TARGET'!$S$11,
IF(DD1026&gt;='PAINEL E TARGET'!$T$12,'PAINEL E TARGET'!$S$12,
IF(DD1026&gt;='PAINEL E TARGET'!$T$13,'PAINEL E TARGET'!$S$13,
IF(DD1026&gt;='PAINEL E TARGET'!$T$14,'PAINEL E TARGET'!$S$14,
IF(DD1026&gt;='PAINEL E TARGET'!$T$15,'PAINEL E TARGET'!$S$15,
IF(DD1026&gt;='PAINEL E TARGET'!$T$16,'PAINEL E TARGET'!$S$16,
IF(DD1026&gt;='PAINEL E TARGET'!$T$17,'PAINEL E TARGET'!$S$17,
IF(DD1026&gt;='PAINEL E TARGET'!$T$18,'PAINEL E TARGET'!$S$18,'PAINEL E TARGET'!$S$19))))))))</f>
        <v>8. Fx de 130% ou mais</v>
      </c>
      <c r="DF1026" s="17">
        <f>IFERROR(VLOOKUP($BW1026,'PAINEL E TARGET'!$G$1:$Q$99,8,0),0)</f>
        <v>0.15</v>
      </c>
      <c r="DG1026" s="17">
        <f>VLOOKUP(DE1026,'PAINEL E TARGET'!$S$10:$U$19,3,0)</f>
        <v>1.6</v>
      </c>
      <c r="DH1026" s="16">
        <f t="shared" si="572"/>
        <v>396</v>
      </c>
      <c r="DI1026" s="17">
        <f t="shared" si="558"/>
        <v>2</v>
      </c>
      <c r="DJ1026" s="33" t="str">
        <f>IF(DI1026&gt;='PAINEL E TARGET'!$T$11,'PAINEL E TARGET'!$S$11,
IF(DI1026&gt;='PAINEL E TARGET'!$T$12,'PAINEL E TARGET'!$S$12,
IF(DI1026&gt;='PAINEL E TARGET'!$T$13,'PAINEL E TARGET'!$S$13,
IF(DI1026&gt;='PAINEL E TARGET'!$T$14,'PAINEL E TARGET'!$S$14,
IF(DI1026&gt;='PAINEL E TARGET'!$T$15,'PAINEL E TARGET'!$S$15,
IF(DI1026&gt;='PAINEL E TARGET'!$T$16,'PAINEL E TARGET'!$S$16,
IF(DI1026&gt;='PAINEL E TARGET'!$T$17,'PAINEL E TARGET'!$S$17,
IF(DI1026&gt;='PAINEL E TARGET'!$T$18,'PAINEL E TARGET'!$S$18,'PAINEL E TARGET'!$S$19))))))))</f>
        <v>8. Fx de 130% ou mais</v>
      </c>
      <c r="DK1026" s="17">
        <f>IFERROR(VLOOKUP($BW1026,'PAINEL E TARGET'!$G$1:$Q$99,9,0),0)</f>
        <v>0.05</v>
      </c>
      <c r="DL1026" s="17">
        <f>VLOOKUP(DJ1026,'PAINEL E TARGET'!$S$10:$U$19,3,0)</f>
        <v>1.6</v>
      </c>
      <c r="DM1026" s="16">
        <f t="shared" si="573"/>
        <v>132.00000000000003</v>
      </c>
      <c r="DN1026" s="17">
        <f t="shared" si="559"/>
        <v>0</v>
      </c>
      <c r="DO1026" s="33" t="str">
        <f>IF(DN1026&gt;='PAINEL E TARGET'!$T$11,'PAINEL E TARGET'!$S$11,
IF(DN1026&gt;='PAINEL E TARGET'!$T$12,'PAINEL E TARGET'!$S$12,
IF(DN1026&gt;='PAINEL E TARGET'!$T$13,'PAINEL E TARGET'!$S$13,
IF(DN1026&gt;='PAINEL E TARGET'!$T$14,'PAINEL E TARGET'!$S$14,
IF(DN1026&gt;='PAINEL E TARGET'!$T$15,'PAINEL E TARGET'!$S$15,
IF(DN1026&gt;='PAINEL E TARGET'!$T$16,'PAINEL E TARGET'!$S$16,
IF(DN1026&gt;='PAINEL E TARGET'!$T$17,'PAINEL E TARGET'!$S$17,
IF(DN1026&gt;='PAINEL E TARGET'!$T$18,'PAINEL E TARGET'!$S$18,'PAINEL E TARGET'!$S$19))))))))</f>
        <v>Não elegível</v>
      </c>
      <c r="DP1026" s="17">
        <f>IFERROR(VLOOKUP($BW1026,'PAINEL E TARGET'!$G$1:$Q$99,10,0),0)</f>
        <v>0</v>
      </c>
      <c r="DQ1026" s="17">
        <f>VLOOKUP(DO1026,'PAINEL E TARGET'!$S$10:$U$19,3,0)</f>
        <v>0</v>
      </c>
      <c r="DR1026" s="16">
        <f t="shared" si="574"/>
        <v>0</v>
      </c>
      <c r="DS1026" s="17">
        <f t="shared" si="560"/>
        <v>0</v>
      </c>
      <c r="DT1026" s="16">
        <f>IF(DS1026&gt;=1,VLOOKUP(BO1026,'PAINEL E TARGET'!$S$1:$W$8,5,0),0)</f>
        <v>0</v>
      </c>
      <c r="DU1026" s="16">
        <f t="shared" si="575"/>
        <v>528</v>
      </c>
    </row>
    <row r="1027" spans="2:125" x14ac:dyDescent="0.2">
      <c r="B1027" s="44">
        <v>43541</v>
      </c>
      <c r="C1027" s="65">
        <v>2143</v>
      </c>
      <c r="D1027" s="66" t="s">
        <v>1140</v>
      </c>
      <c r="E1027" s="65">
        <v>516</v>
      </c>
      <c r="F1027" s="65" t="s">
        <v>944</v>
      </c>
      <c r="G1027" s="67">
        <v>366498.28187688167</v>
      </c>
      <c r="H1027" s="67">
        <v>206506.87308958618</v>
      </c>
      <c r="I1027" s="67">
        <v>286465.62</v>
      </c>
      <c r="J1027" s="68">
        <v>1.3871965407937117</v>
      </c>
      <c r="K1027" s="67">
        <v>0</v>
      </c>
      <c r="L1027" s="67">
        <v>206506.87308958618</v>
      </c>
      <c r="M1027" s="67">
        <v>39427.050000000003</v>
      </c>
      <c r="N1027" s="67">
        <v>247038.56999999998</v>
      </c>
      <c r="O1027" s="67">
        <v>366498.28187688167</v>
      </c>
      <c r="P1027" s="67" t="s">
        <v>1082</v>
      </c>
      <c r="Q1027" s="67" t="s">
        <v>1082</v>
      </c>
      <c r="R1027" s="67">
        <v>0</v>
      </c>
      <c r="S1027" s="67">
        <v>838.9</v>
      </c>
      <c r="T1027" s="68">
        <v>6.9577296799060204E-2</v>
      </c>
      <c r="U1027" s="68">
        <v>8.2784698561733178E-2</v>
      </c>
      <c r="V1027" s="68">
        <v>1.1898234391142855</v>
      </c>
      <c r="W1027" s="67">
        <v>14368.189999999997</v>
      </c>
      <c r="X1027" s="67">
        <v>23714.97</v>
      </c>
      <c r="Y1027" s="68">
        <v>1.6505189588946141</v>
      </c>
      <c r="Z1027" s="68">
        <v>6.3553574772818727E-2</v>
      </c>
      <c r="AA1027" s="68">
        <v>0</v>
      </c>
      <c r="AB1027" s="68">
        <v>0</v>
      </c>
      <c r="AC1027" s="67">
        <v>13124.250000000004</v>
      </c>
      <c r="AD1027" s="67">
        <v>0</v>
      </c>
      <c r="AE1027" s="68">
        <v>0</v>
      </c>
      <c r="AF1027" s="43">
        <v>80</v>
      </c>
      <c r="AG1027" s="43">
        <v>0</v>
      </c>
      <c r="AH1027" s="43">
        <v>11</v>
      </c>
      <c r="AI1027" s="43">
        <v>30</v>
      </c>
      <c r="AJ1027" s="67">
        <v>7012.83</v>
      </c>
      <c r="AK1027" s="67">
        <v>7821</v>
      </c>
      <c r="AL1027" s="68">
        <v>1.1152416356877324</v>
      </c>
      <c r="AM1027" s="67">
        <v>1698.1999999999998</v>
      </c>
      <c r="AN1027" s="67">
        <v>2769.3</v>
      </c>
      <c r="AO1027" s="68">
        <v>1.630726651748911</v>
      </c>
      <c r="AP1027" s="67">
        <v>888.33999999999992</v>
      </c>
      <c r="AQ1027" s="67">
        <v>1140</v>
      </c>
      <c r="AR1027" s="68">
        <v>1.2832924330774254</v>
      </c>
      <c r="AS1027" s="67">
        <v>4768.82</v>
      </c>
      <c r="AT1027" s="67">
        <v>11984.67</v>
      </c>
      <c r="AU1027" s="68">
        <v>2.5131311309716033</v>
      </c>
      <c r="AV1027" s="43">
        <v>0</v>
      </c>
      <c r="AW1027" s="43">
        <v>0</v>
      </c>
      <c r="AX1027" s="69">
        <v>0</v>
      </c>
      <c r="AY1027" s="43">
        <v>0</v>
      </c>
      <c r="AZ1027" s="43">
        <v>39427.050000000003</v>
      </c>
      <c r="BA1027" s="43">
        <v>20791.889097231386</v>
      </c>
      <c r="BB1027" s="43">
        <v>18365.84</v>
      </c>
      <c r="BC1027" s="43">
        <v>0</v>
      </c>
      <c r="BD1027" s="43">
        <v>36905.005921700817</v>
      </c>
      <c r="BE1027" s="43">
        <v>25678.799999999999</v>
      </c>
      <c r="BF1027" s="43">
        <v>23455.770000000004</v>
      </c>
      <c r="BG1027" s="43">
        <v>0</v>
      </c>
      <c r="BH1027" s="43">
        <v>30</v>
      </c>
      <c r="BI1027" s="44">
        <v>43173</v>
      </c>
      <c r="BJ1027" s="44">
        <v>43541</v>
      </c>
      <c r="BK1027" s="44">
        <v>43172</v>
      </c>
      <c r="BL1027" s="43">
        <f t="shared" si="561"/>
        <v>287304.52</v>
      </c>
      <c r="BM1027" s="43">
        <f t="shared" si="562"/>
        <v>287304.52</v>
      </c>
      <c r="BN1027" s="32"/>
      <c r="BO1027" s="16" t="str">
        <f>IFERROR(VLOOKUP($C1027,'PORTE LOJA'!A:B,2,0),"PORTE 1")</f>
        <v>PORTE 1</v>
      </c>
      <c r="BP1027" s="16">
        <f>VLOOKUP(BO1027,'PAINEL E TARGET'!$S$1:$W$8,3,0)</f>
        <v>1650</v>
      </c>
      <c r="BQ1027" s="16">
        <f t="shared" ref="BQ1027:BQ1053" si="576">IF(MID(D1027,1,3)="MOB","MOB",IF(G1027&gt;0,1,0))</f>
        <v>1</v>
      </c>
      <c r="BR1027" s="16">
        <f t="shared" ref="BR1027:BR1053" si="577">IFERROR(IF(BE1027&gt;0,1,0),0)</f>
        <v>1</v>
      </c>
      <c r="BS1027" s="16">
        <f t="shared" ref="BS1027:BS1053" si="578">IFERROR(IF(BF1027&gt;0,1,0),0)</f>
        <v>1</v>
      </c>
      <c r="BT1027" s="16">
        <f t="shared" ref="BT1027:BT1053" si="579">IFERROR(IF(BC1027&gt;0,1,0),0)</f>
        <v>0</v>
      </c>
      <c r="BU1027" s="16">
        <f t="shared" ref="BU1027:BU1053" si="580">IFERROR(IF(BD1027&gt;0,1,0),0)</f>
        <v>1</v>
      </c>
      <c r="BV1027" s="16">
        <f t="shared" ref="BV1027:BV1053" si="581">IFERROR(IF(BH1027&gt;0,1,0),0)</f>
        <v>1</v>
      </c>
      <c r="BW1027" s="17" t="str">
        <f t="shared" si="563"/>
        <v>111011</v>
      </c>
      <c r="BX1027" s="32"/>
      <c r="BY1027" s="17">
        <f t="shared" ref="BY1027:BY1053" si="582">IFERROR(ROUND(((I1027+S1027)/H1027),3),0)</f>
        <v>1.391</v>
      </c>
      <c r="BZ1027" s="17">
        <f t="shared" ref="BZ1027:BZ1053" si="583">IFERROR(ROUND((M1027+N1027+S1027)/(K1027+L1027),3),0)</f>
        <v>1.391</v>
      </c>
      <c r="CA1027" s="17" t="str">
        <f t="shared" si="564"/>
        <v>Com Retira</v>
      </c>
      <c r="CB1027" s="17">
        <f t="shared" si="565"/>
        <v>1.391</v>
      </c>
      <c r="CC1027" s="33" t="str">
        <f>IF(CB1027&gt;='PAINEL E TARGET'!$T$11,'PAINEL E TARGET'!$S$11,
IF(CB1027&gt;='PAINEL E TARGET'!$T$12,'PAINEL E TARGET'!$S$12,
IF(CB1027&gt;='PAINEL E TARGET'!$T$13,'PAINEL E TARGET'!$S$13,
IF(CB1027&gt;='PAINEL E TARGET'!$T$14,'PAINEL E TARGET'!$S$14,
IF(CB1027&gt;='PAINEL E TARGET'!$T$15,'PAINEL E TARGET'!$S$15,
IF(CB1027&gt;='PAINEL E TARGET'!$T$16,'PAINEL E TARGET'!$S$16,
IF(CB1027&gt;='PAINEL E TARGET'!$T$17,'PAINEL E TARGET'!$S$17,
IF(CB1027&gt;='PAINEL E TARGET'!$T$18,'PAINEL E TARGET'!$S$18,'PAINEL E TARGET'!$S$19))))))))</f>
        <v>8. Fx de 130% ou mais</v>
      </c>
      <c r="CD1027" s="17">
        <f>IFERROR(VLOOKUP($BW1027,'PAINEL E TARGET'!$G$1:$Q$99,4,0),0)</f>
        <v>0.35</v>
      </c>
      <c r="CE1027" s="17">
        <f>VLOOKUP(CC1027,'PAINEL E TARGET'!$S$10:$U$19,3,0)</f>
        <v>1.6</v>
      </c>
      <c r="CF1027" s="16">
        <f t="shared" si="566"/>
        <v>923.99999999999989</v>
      </c>
      <c r="CG1027" s="17">
        <f t="shared" ref="CG1027:CG1053" si="584">IF(AJ1027&gt;0,ROUND(AL1027,3),"sem meta")</f>
        <v>1.115</v>
      </c>
      <c r="CH1027" s="17">
        <f t="shared" ref="CH1027:CH1053" si="585">IF(AM1027&gt;0,ROUND(AO1027,3),"sem meta")</f>
        <v>1.631</v>
      </c>
      <c r="CI1027" s="17">
        <f t="shared" ref="CI1027:CI1053" si="586">IF(AP1027&gt;0,ROUND(AR1027,3),"sem meta")</f>
        <v>1.2829999999999999</v>
      </c>
      <c r="CJ1027" s="17">
        <f t="shared" ref="CJ1027:CJ1053" si="587">IF(AS1027&gt;0,ROUND(AU1027,3),"sem meta")</f>
        <v>2.5129999999999999</v>
      </c>
      <c r="CK1027" s="17" t="str">
        <f t="shared" ref="CK1027:CK1053" si="588">IF(AV1027&gt;0,ROUND(AX1027,3),"sem meta")</f>
        <v>sem meta</v>
      </c>
      <c r="CL1027" s="17">
        <f t="shared" ref="CL1027:CL1053" si="589">ROUND(Y1027,3)</f>
        <v>1.651</v>
      </c>
      <c r="CM1027" s="16">
        <f t="shared" ref="CM1027:CM1052" si="590">IF(OR(CG1027&gt;=0.7,CG1027="sem meta"),1,0)+
IF(OR(CH1027&gt;=0.7,CH1027="sem meta"),1,0)+
IF(OR(CI1027&gt;=0.7,CI1027="sem meta"),1,0)+
IF(OR(CJ1027&gt;=0.7,CJ1027="sem meta"),1,0)+IF(OR(CK1027&gt;=0.7,CK1027="sem meta"),1,0)</f>
        <v>5</v>
      </c>
      <c r="CN1027" s="17" t="str">
        <f t="shared" si="567"/>
        <v>ok</v>
      </c>
      <c r="CO1027" s="17">
        <f t="shared" si="568"/>
        <v>1.651</v>
      </c>
      <c r="CP1027" s="33" t="str">
        <f>IF(CO1027&gt;='PAINEL E TARGET'!$T$11,'PAINEL E TARGET'!$S$11,
IF(CO1027&gt;='PAINEL E TARGET'!$T$12,'PAINEL E TARGET'!$S$12,
IF(CO1027&gt;='PAINEL E TARGET'!$T$13,'PAINEL E TARGET'!$S$13,
IF(CO1027&gt;='PAINEL E TARGET'!$T$14,'PAINEL E TARGET'!$S$14,
IF(CO1027&gt;='PAINEL E TARGET'!$T$15,'PAINEL E TARGET'!$S$15,
IF(CO1027&gt;='PAINEL E TARGET'!$T$16,'PAINEL E TARGET'!$S$16,
IF(CO1027&gt;='PAINEL E TARGET'!$T$17,'PAINEL E TARGET'!$S$17,
IF(CO1027&gt;='PAINEL E TARGET'!$T$18,'PAINEL E TARGET'!$S$18,'PAINEL E TARGET'!$S$19))))))))</f>
        <v>8. Fx de 130% ou mais</v>
      </c>
      <c r="CQ1027" s="17">
        <f>IFERROR(VLOOKUP($BW1027,'PAINEL E TARGET'!$G$1:$Q$99,5,0),0)</f>
        <v>0.25</v>
      </c>
      <c r="CR1027" s="17">
        <f>VLOOKUP(CP1027,'PAINEL E TARGET'!$S$10:$U$19,3,0)</f>
        <v>1.6</v>
      </c>
      <c r="CS1027" s="16">
        <f t="shared" si="569"/>
        <v>660</v>
      </c>
      <c r="CT1027" s="17">
        <f t="shared" ref="CT1027:CT1053" si="591">IFERROR(ROUND(AE1027,3),0)</f>
        <v>0</v>
      </c>
      <c r="CU1027" s="33" t="str">
        <f>IF(CT1027&gt;='PAINEL E TARGET'!$T$11,'PAINEL E TARGET'!$S$11,
IF(CT1027&gt;='PAINEL E TARGET'!$T$12,'PAINEL E TARGET'!$S$12,
IF(CT1027&gt;='PAINEL E TARGET'!$T$13,'PAINEL E TARGET'!$S$13,
IF(CT1027&gt;='PAINEL E TARGET'!$T$14,'PAINEL E TARGET'!$S$14,
IF(CT1027&gt;='PAINEL E TARGET'!$T$15,'PAINEL E TARGET'!$S$15,
IF(CT1027&gt;='PAINEL E TARGET'!$T$16,'PAINEL E TARGET'!$S$16,
IF(CT1027&gt;='PAINEL E TARGET'!$T$17,'PAINEL E TARGET'!$S$17,
IF(CT1027&gt;='PAINEL E TARGET'!$T$18,'PAINEL E TARGET'!$S$18,'PAINEL E TARGET'!$S$19))))))))</f>
        <v>Não elegível</v>
      </c>
      <c r="CV1027" s="17">
        <f>IFERROR(VLOOKUP($BW1027,'PAINEL E TARGET'!$G$1:$Q$99,6,0),0)</f>
        <v>0.2</v>
      </c>
      <c r="CW1027" s="17">
        <f>VLOOKUP(CU1027,'PAINEL E TARGET'!$S$10:$U$19,3,0)</f>
        <v>0</v>
      </c>
      <c r="CX1027" s="16">
        <f t="shared" si="570"/>
        <v>0</v>
      </c>
      <c r="CY1027" s="17">
        <f t="shared" ref="CY1027:CY1053" si="592">IFERROR(ROUND((M1027/K1027),3),0)</f>
        <v>0</v>
      </c>
      <c r="CZ1027" s="33" t="str">
        <f>IF(CY1027&gt;='PAINEL E TARGET'!$T$11,'PAINEL E TARGET'!$S$11,
IF(CY1027&gt;='PAINEL E TARGET'!$T$12,'PAINEL E TARGET'!$S$12,
IF(CY1027&gt;='PAINEL E TARGET'!$T$13,'PAINEL E TARGET'!$S$13,
IF(CY1027&gt;='PAINEL E TARGET'!$T$14,'PAINEL E TARGET'!$S$14,
IF(CY1027&gt;='PAINEL E TARGET'!$T$15,'PAINEL E TARGET'!$S$15,
IF(CY1027&gt;='PAINEL E TARGET'!$T$16,'PAINEL E TARGET'!$S$16,
IF(CY1027&gt;='PAINEL E TARGET'!$T$17,'PAINEL E TARGET'!$S$17,
IF(CY1027&gt;='PAINEL E TARGET'!$T$18,'PAINEL E TARGET'!$S$18,'PAINEL E TARGET'!$S$19))))))))</f>
        <v>Não elegível</v>
      </c>
      <c r="DA1027" s="17">
        <f>IFERROR(VLOOKUP($BW1027,'PAINEL E TARGET'!$G$1:$Q$99,7,0),0)</f>
        <v>0</v>
      </c>
      <c r="DB1027" s="17">
        <f>VLOOKUP(CZ1027,'PAINEL E TARGET'!$S$10:$U$19,3,0)</f>
        <v>0</v>
      </c>
      <c r="DC1027" s="16">
        <f t="shared" si="571"/>
        <v>0</v>
      </c>
      <c r="DD1027" s="17">
        <f t="shared" ref="DD1027:DD1053" si="593">IFERROR(ROUND(BB1027/BA1027,3),0)</f>
        <v>0.88300000000000001</v>
      </c>
      <c r="DE1027" s="33" t="str">
        <f>IF(DD1027&gt;='PAINEL E TARGET'!$T$11,'PAINEL E TARGET'!$S$11,
IF(DD1027&gt;='PAINEL E TARGET'!$T$12,'PAINEL E TARGET'!$S$12,
IF(DD1027&gt;='PAINEL E TARGET'!$T$13,'PAINEL E TARGET'!$S$13,
IF(DD1027&gt;='PAINEL E TARGET'!$T$14,'PAINEL E TARGET'!$S$14,
IF(DD1027&gt;='PAINEL E TARGET'!$T$15,'PAINEL E TARGET'!$S$15,
IF(DD1027&gt;='PAINEL E TARGET'!$T$16,'PAINEL E TARGET'!$S$16,
IF(DD1027&gt;='PAINEL E TARGET'!$T$17,'PAINEL E TARGET'!$S$17,
IF(DD1027&gt;='PAINEL E TARGET'!$T$18,'PAINEL E TARGET'!$S$18,'PAINEL E TARGET'!$S$19))))))))</f>
        <v>Não elegível</v>
      </c>
      <c r="DF1027" s="17">
        <f>IFERROR(VLOOKUP($BW1027,'PAINEL E TARGET'!$G$1:$Q$99,8,0),0)</f>
        <v>0.15</v>
      </c>
      <c r="DG1027" s="17">
        <f>VLOOKUP(DE1027,'PAINEL E TARGET'!$S$10:$U$19,3,0)</f>
        <v>0</v>
      </c>
      <c r="DH1027" s="16">
        <f t="shared" si="572"/>
        <v>0</v>
      </c>
      <c r="DI1027" s="17">
        <f t="shared" ref="DI1027:DI1053" si="594">IFERROR(ROUND((AI1027/AH1027),3),0)</f>
        <v>2.7269999999999999</v>
      </c>
      <c r="DJ1027" s="33" t="str">
        <f>IF(DI1027&gt;='PAINEL E TARGET'!$T$11,'PAINEL E TARGET'!$S$11,
IF(DI1027&gt;='PAINEL E TARGET'!$T$12,'PAINEL E TARGET'!$S$12,
IF(DI1027&gt;='PAINEL E TARGET'!$T$13,'PAINEL E TARGET'!$S$13,
IF(DI1027&gt;='PAINEL E TARGET'!$T$14,'PAINEL E TARGET'!$S$14,
IF(DI1027&gt;='PAINEL E TARGET'!$T$15,'PAINEL E TARGET'!$S$15,
IF(DI1027&gt;='PAINEL E TARGET'!$T$16,'PAINEL E TARGET'!$S$16,
IF(DI1027&gt;='PAINEL E TARGET'!$T$17,'PAINEL E TARGET'!$S$17,
IF(DI1027&gt;='PAINEL E TARGET'!$T$18,'PAINEL E TARGET'!$S$18,'PAINEL E TARGET'!$S$19))))))))</f>
        <v>8. Fx de 130% ou mais</v>
      </c>
      <c r="DK1027" s="17">
        <f>IFERROR(VLOOKUP($BW1027,'PAINEL E TARGET'!$G$1:$Q$99,9,0),0)</f>
        <v>0.05</v>
      </c>
      <c r="DL1027" s="17">
        <f>VLOOKUP(DJ1027,'PAINEL E TARGET'!$S$10:$U$19,3,0)</f>
        <v>1.6</v>
      </c>
      <c r="DM1027" s="16">
        <f t="shared" si="573"/>
        <v>132.00000000000003</v>
      </c>
      <c r="DN1027" s="17">
        <f t="shared" ref="DN1027:DN1053" si="595">IFERROR(ROUND((AX1027),3),0)</f>
        <v>0</v>
      </c>
      <c r="DO1027" s="33" t="str">
        <f>IF(DN1027&gt;='PAINEL E TARGET'!$T$11,'PAINEL E TARGET'!$S$11,
IF(DN1027&gt;='PAINEL E TARGET'!$T$12,'PAINEL E TARGET'!$S$12,
IF(DN1027&gt;='PAINEL E TARGET'!$T$13,'PAINEL E TARGET'!$S$13,
IF(DN1027&gt;='PAINEL E TARGET'!$T$14,'PAINEL E TARGET'!$S$14,
IF(DN1027&gt;='PAINEL E TARGET'!$T$15,'PAINEL E TARGET'!$S$15,
IF(DN1027&gt;='PAINEL E TARGET'!$T$16,'PAINEL E TARGET'!$S$16,
IF(DN1027&gt;='PAINEL E TARGET'!$T$17,'PAINEL E TARGET'!$S$17,
IF(DN1027&gt;='PAINEL E TARGET'!$T$18,'PAINEL E TARGET'!$S$18,'PAINEL E TARGET'!$S$19))))))))</f>
        <v>Não elegível</v>
      </c>
      <c r="DP1027" s="17">
        <f>IFERROR(VLOOKUP($BW1027,'PAINEL E TARGET'!$G$1:$Q$99,10,0),0)</f>
        <v>0</v>
      </c>
      <c r="DQ1027" s="17">
        <f>VLOOKUP(DO1027,'PAINEL E TARGET'!$S$10:$U$19,3,0)</f>
        <v>0</v>
      </c>
      <c r="DR1027" s="16">
        <f t="shared" si="574"/>
        <v>0</v>
      </c>
      <c r="DS1027" s="17">
        <f t="shared" ref="DS1027:DS1053" si="596">IFERROR(ROUND(AG1027/AF1027,3),0)</f>
        <v>0</v>
      </c>
      <c r="DT1027" s="16">
        <f>IF(DS1027&gt;=1,VLOOKUP(BO1027,'PAINEL E TARGET'!$S$1:$W$8,5,0),0)</f>
        <v>0</v>
      </c>
      <c r="DU1027" s="16">
        <f t="shared" si="575"/>
        <v>1716</v>
      </c>
    </row>
    <row r="1028" spans="2:125" x14ac:dyDescent="0.2">
      <c r="B1028" s="44">
        <v>43541</v>
      </c>
      <c r="C1028" s="65">
        <v>2145</v>
      </c>
      <c r="D1028" s="66" t="s">
        <v>1141</v>
      </c>
      <c r="E1028" s="65">
        <v>111</v>
      </c>
      <c r="F1028" s="65" t="s">
        <v>1018</v>
      </c>
      <c r="G1028" s="67">
        <v>370096.30205315386</v>
      </c>
      <c r="H1028" s="67">
        <v>218399.23300805083</v>
      </c>
      <c r="I1028" s="67">
        <v>138326.35999999999</v>
      </c>
      <c r="J1028" s="68">
        <v>0.63336467850553702</v>
      </c>
      <c r="K1028" s="67">
        <v>0</v>
      </c>
      <c r="L1028" s="67">
        <v>218399.23300805083</v>
      </c>
      <c r="M1028" s="67">
        <v>10395.799999999999</v>
      </c>
      <c r="N1028" s="67">
        <v>127930.56</v>
      </c>
      <c r="O1028" s="67">
        <v>370096.30205315386</v>
      </c>
      <c r="P1028" s="67" t="s">
        <v>1082</v>
      </c>
      <c r="Q1028" s="67" t="s">
        <v>1082</v>
      </c>
      <c r="R1028" s="67">
        <v>0</v>
      </c>
      <c r="S1028" s="67">
        <v>0</v>
      </c>
      <c r="T1028" s="68">
        <v>0.10761141271560073</v>
      </c>
      <c r="U1028" s="68">
        <v>0.21263127288247882</v>
      </c>
      <c r="V1028" s="68">
        <v>1.9759174934765358</v>
      </c>
      <c r="W1028" s="67">
        <v>23502.250000000007</v>
      </c>
      <c r="X1028" s="67">
        <v>29412.510000000002</v>
      </c>
      <c r="Y1028" s="68">
        <v>1.2514763480092328</v>
      </c>
      <c r="Z1028" s="68">
        <v>6.3698895863279759E-2</v>
      </c>
      <c r="AA1028" s="68">
        <v>0</v>
      </c>
      <c r="AB1028" s="68">
        <v>0</v>
      </c>
      <c r="AC1028" s="67">
        <v>13911.79</v>
      </c>
      <c r="AD1028" s="67">
        <v>0</v>
      </c>
      <c r="AE1028" s="68">
        <v>0</v>
      </c>
      <c r="AF1028" s="43">
        <v>80</v>
      </c>
      <c r="AG1028" s="43">
        <v>0</v>
      </c>
      <c r="AH1028" s="43">
        <v>9</v>
      </c>
      <c r="AI1028" s="43">
        <v>17</v>
      </c>
      <c r="AJ1028" s="67">
        <v>11512.039999999999</v>
      </c>
      <c r="AK1028" s="67">
        <v>10056</v>
      </c>
      <c r="AL1028" s="68">
        <v>0.87352024489143543</v>
      </c>
      <c r="AM1028" s="67">
        <v>2211.9399999999996</v>
      </c>
      <c r="AN1028" s="67">
        <v>3790.9000000000005</v>
      </c>
      <c r="AO1028" s="68">
        <v>1.7138349141477622</v>
      </c>
      <c r="AP1028" s="67">
        <v>1191.0800000000002</v>
      </c>
      <c r="AQ1028" s="67">
        <v>1611.96</v>
      </c>
      <c r="AR1028" s="68">
        <v>1.3533599758202639</v>
      </c>
      <c r="AS1028" s="67">
        <v>8587.19</v>
      </c>
      <c r="AT1028" s="67">
        <v>13953.650000000001</v>
      </c>
      <c r="AU1028" s="68">
        <v>1.6249378434621804</v>
      </c>
      <c r="AV1028" s="43">
        <v>294.18</v>
      </c>
      <c r="AW1028" s="43">
        <v>44.99</v>
      </c>
      <c r="AX1028" s="69">
        <v>0.15293357808144672</v>
      </c>
      <c r="AY1028" s="43">
        <v>0</v>
      </c>
      <c r="AZ1028" s="43">
        <v>10395.799999999999</v>
      </c>
      <c r="BA1028" s="43">
        <v>14284.046019320751</v>
      </c>
      <c r="BB1028" s="43">
        <v>3909.62</v>
      </c>
      <c r="BC1028" s="43">
        <v>0</v>
      </c>
      <c r="BD1028" s="43">
        <v>24212.47262133714</v>
      </c>
      <c r="BE1028" s="43">
        <v>40014.44000000001</v>
      </c>
      <c r="BF1028" s="43">
        <v>23686.02</v>
      </c>
      <c r="BG1028" s="43">
        <v>499.89</v>
      </c>
      <c r="BH1028" s="43">
        <v>18</v>
      </c>
      <c r="BI1028" s="44">
        <v>43173</v>
      </c>
      <c r="BJ1028" s="44">
        <v>43541</v>
      </c>
      <c r="BK1028" s="44">
        <v>43172</v>
      </c>
      <c r="BL1028" s="43">
        <f t="shared" ref="BL1028:BL1053" si="597">IFERROR(I1028+S1028,0)</f>
        <v>138326.35999999999</v>
      </c>
      <c r="BM1028" s="43">
        <f t="shared" ref="BM1028:BM1053" si="598">IFERROR(M1028+N1028+S1028,0)</f>
        <v>138326.35999999999</v>
      </c>
      <c r="BN1028" s="32"/>
      <c r="BO1028" s="16" t="str">
        <f>IFERROR(VLOOKUP($C1028,'PORTE LOJA'!A:B,2,0),"PORTE 1")</f>
        <v>PORTE 1</v>
      </c>
      <c r="BP1028" s="16">
        <f>VLOOKUP(BO1028,'PAINEL E TARGET'!$S$1:$W$8,3,0)</f>
        <v>1650</v>
      </c>
      <c r="BQ1028" s="16">
        <f t="shared" si="576"/>
        <v>1</v>
      </c>
      <c r="BR1028" s="16">
        <f t="shared" si="577"/>
        <v>1</v>
      </c>
      <c r="BS1028" s="16">
        <f t="shared" si="578"/>
        <v>1</v>
      </c>
      <c r="BT1028" s="16">
        <f t="shared" si="579"/>
        <v>0</v>
      </c>
      <c r="BU1028" s="16">
        <f t="shared" si="580"/>
        <v>1</v>
      </c>
      <c r="BV1028" s="16">
        <f t="shared" si="581"/>
        <v>1</v>
      </c>
      <c r="BW1028" s="17" t="str">
        <f t="shared" ref="BW1028:BW1052" si="599">CONCATENATE(BQ1028,BR1028,BS1028,BT1028,BU1028,BV1028)</f>
        <v>111011</v>
      </c>
      <c r="BX1028" s="32"/>
      <c r="BY1028" s="17">
        <f t="shared" si="582"/>
        <v>0.63300000000000001</v>
      </c>
      <c r="BZ1028" s="17">
        <f t="shared" si="583"/>
        <v>0.63300000000000001</v>
      </c>
      <c r="CA1028" s="17" t="str">
        <f t="shared" ref="CA1028:CA1046" si="600">IF(BZ1028&gt;BY1028,"Sem Retira","Com Retira")</f>
        <v>Com Retira</v>
      </c>
      <c r="CB1028" s="17">
        <f t="shared" ref="CB1028:CB1046" si="601">MAX(BY1028:BZ1028)</f>
        <v>0.63300000000000001</v>
      </c>
      <c r="CC1028" s="33" t="str">
        <f>IF(CB1028&gt;='PAINEL E TARGET'!$T$11,'PAINEL E TARGET'!$S$11,
IF(CB1028&gt;='PAINEL E TARGET'!$T$12,'PAINEL E TARGET'!$S$12,
IF(CB1028&gt;='PAINEL E TARGET'!$T$13,'PAINEL E TARGET'!$S$13,
IF(CB1028&gt;='PAINEL E TARGET'!$T$14,'PAINEL E TARGET'!$S$14,
IF(CB1028&gt;='PAINEL E TARGET'!$T$15,'PAINEL E TARGET'!$S$15,
IF(CB1028&gt;='PAINEL E TARGET'!$T$16,'PAINEL E TARGET'!$S$16,
IF(CB1028&gt;='PAINEL E TARGET'!$T$17,'PAINEL E TARGET'!$S$17,
IF(CB1028&gt;='PAINEL E TARGET'!$T$18,'PAINEL E TARGET'!$S$18,'PAINEL E TARGET'!$S$19))))))))</f>
        <v>Não elegível</v>
      </c>
      <c r="CD1028" s="17">
        <f>IFERROR(VLOOKUP($BW1028,'PAINEL E TARGET'!$G$1:$Q$99,4,0),0)</f>
        <v>0.35</v>
      </c>
      <c r="CE1028" s="17">
        <f>VLOOKUP(CC1028,'PAINEL E TARGET'!$S$10:$U$19,3,0)</f>
        <v>0</v>
      </c>
      <c r="CF1028" s="16">
        <f t="shared" ref="CF1028:CF1046" si="602">CE1028*CD1028*$BP1028</f>
        <v>0</v>
      </c>
      <c r="CG1028" s="17">
        <f t="shared" si="584"/>
        <v>0.874</v>
      </c>
      <c r="CH1028" s="17">
        <f t="shared" si="585"/>
        <v>1.714</v>
      </c>
      <c r="CI1028" s="17">
        <f t="shared" si="586"/>
        <v>1.353</v>
      </c>
      <c r="CJ1028" s="17">
        <f t="shared" si="587"/>
        <v>1.625</v>
      </c>
      <c r="CK1028" s="17">
        <f t="shared" si="588"/>
        <v>0.153</v>
      </c>
      <c r="CL1028" s="17">
        <f t="shared" si="589"/>
        <v>1.2509999999999999</v>
      </c>
      <c r="CM1028" s="16">
        <f t="shared" si="590"/>
        <v>4</v>
      </c>
      <c r="CN1028" s="17" t="str">
        <f t="shared" ref="CN1028:CN1046" si="603">IF(CM1028=5,"ok","não ok")</f>
        <v>não ok</v>
      </c>
      <c r="CO1028" s="17">
        <f t="shared" ref="CO1028:CO1046" si="604">IF(CN1028="ok",CL1028,0)</f>
        <v>0</v>
      </c>
      <c r="CP1028" s="33" t="str">
        <f>IF(CO1028&gt;='PAINEL E TARGET'!$T$11,'PAINEL E TARGET'!$S$11,
IF(CO1028&gt;='PAINEL E TARGET'!$T$12,'PAINEL E TARGET'!$S$12,
IF(CO1028&gt;='PAINEL E TARGET'!$T$13,'PAINEL E TARGET'!$S$13,
IF(CO1028&gt;='PAINEL E TARGET'!$T$14,'PAINEL E TARGET'!$S$14,
IF(CO1028&gt;='PAINEL E TARGET'!$T$15,'PAINEL E TARGET'!$S$15,
IF(CO1028&gt;='PAINEL E TARGET'!$T$16,'PAINEL E TARGET'!$S$16,
IF(CO1028&gt;='PAINEL E TARGET'!$T$17,'PAINEL E TARGET'!$S$17,
IF(CO1028&gt;='PAINEL E TARGET'!$T$18,'PAINEL E TARGET'!$S$18,'PAINEL E TARGET'!$S$19))))))))</f>
        <v>Não elegível</v>
      </c>
      <c r="CQ1028" s="17">
        <f>IFERROR(VLOOKUP($BW1028,'PAINEL E TARGET'!$G$1:$Q$99,5,0),0)</f>
        <v>0.25</v>
      </c>
      <c r="CR1028" s="17">
        <f>VLOOKUP(CP1028,'PAINEL E TARGET'!$S$10:$U$19,3,0)</f>
        <v>0</v>
      </c>
      <c r="CS1028" s="16">
        <f t="shared" ref="CS1028:CS1046" si="605">CR1028*CQ1028*$BP1028</f>
        <v>0</v>
      </c>
      <c r="CT1028" s="17">
        <f t="shared" si="591"/>
        <v>0</v>
      </c>
      <c r="CU1028" s="33" t="str">
        <f>IF(CT1028&gt;='PAINEL E TARGET'!$T$11,'PAINEL E TARGET'!$S$11,
IF(CT1028&gt;='PAINEL E TARGET'!$T$12,'PAINEL E TARGET'!$S$12,
IF(CT1028&gt;='PAINEL E TARGET'!$T$13,'PAINEL E TARGET'!$S$13,
IF(CT1028&gt;='PAINEL E TARGET'!$T$14,'PAINEL E TARGET'!$S$14,
IF(CT1028&gt;='PAINEL E TARGET'!$T$15,'PAINEL E TARGET'!$S$15,
IF(CT1028&gt;='PAINEL E TARGET'!$T$16,'PAINEL E TARGET'!$S$16,
IF(CT1028&gt;='PAINEL E TARGET'!$T$17,'PAINEL E TARGET'!$S$17,
IF(CT1028&gt;='PAINEL E TARGET'!$T$18,'PAINEL E TARGET'!$S$18,'PAINEL E TARGET'!$S$19))))))))</f>
        <v>Não elegível</v>
      </c>
      <c r="CV1028" s="17">
        <f>IFERROR(VLOOKUP($BW1028,'PAINEL E TARGET'!$G$1:$Q$99,6,0),0)</f>
        <v>0.2</v>
      </c>
      <c r="CW1028" s="17">
        <f>VLOOKUP(CU1028,'PAINEL E TARGET'!$S$10:$U$19,3,0)</f>
        <v>0</v>
      </c>
      <c r="CX1028" s="16">
        <f t="shared" ref="CX1028:CX1046" si="606">CW1028*CV1028*$BP1028</f>
        <v>0</v>
      </c>
      <c r="CY1028" s="17">
        <f t="shared" si="592"/>
        <v>0</v>
      </c>
      <c r="CZ1028" s="33" t="str">
        <f>IF(CY1028&gt;='PAINEL E TARGET'!$T$11,'PAINEL E TARGET'!$S$11,
IF(CY1028&gt;='PAINEL E TARGET'!$T$12,'PAINEL E TARGET'!$S$12,
IF(CY1028&gt;='PAINEL E TARGET'!$T$13,'PAINEL E TARGET'!$S$13,
IF(CY1028&gt;='PAINEL E TARGET'!$T$14,'PAINEL E TARGET'!$S$14,
IF(CY1028&gt;='PAINEL E TARGET'!$T$15,'PAINEL E TARGET'!$S$15,
IF(CY1028&gt;='PAINEL E TARGET'!$T$16,'PAINEL E TARGET'!$S$16,
IF(CY1028&gt;='PAINEL E TARGET'!$T$17,'PAINEL E TARGET'!$S$17,
IF(CY1028&gt;='PAINEL E TARGET'!$T$18,'PAINEL E TARGET'!$S$18,'PAINEL E TARGET'!$S$19))))))))</f>
        <v>Não elegível</v>
      </c>
      <c r="DA1028" s="17">
        <f>IFERROR(VLOOKUP($BW1028,'PAINEL E TARGET'!$G$1:$Q$99,7,0),0)</f>
        <v>0</v>
      </c>
      <c r="DB1028" s="17">
        <f>VLOOKUP(CZ1028,'PAINEL E TARGET'!$S$10:$U$19,3,0)</f>
        <v>0</v>
      </c>
      <c r="DC1028" s="16">
        <f t="shared" ref="DC1028:DC1046" si="607">DB1028*DA1028*$BP1028</f>
        <v>0</v>
      </c>
      <c r="DD1028" s="17">
        <f t="shared" si="593"/>
        <v>0.27400000000000002</v>
      </c>
      <c r="DE1028" s="33" t="str">
        <f>IF(DD1028&gt;='PAINEL E TARGET'!$T$11,'PAINEL E TARGET'!$S$11,
IF(DD1028&gt;='PAINEL E TARGET'!$T$12,'PAINEL E TARGET'!$S$12,
IF(DD1028&gt;='PAINEL E TARGET'!$T$13,'PAINEL E TARGET'!$S$13,
IF(DD1028&gt;='PAINEL E TARGET'!$T$14,'PAINEL E TARGET'!$S$14,
IF(DD1028&gt;='PAINEL E TARGET'!$T$15,'PAINEL E TARGET'!$S$15,
IF(DD1028&gt;='PAINEL E TARGET'!$T$16,'PAINEL E TARGET'!$S$16,
IF(DD1028&gt;='PAINEL E TARGET'!$T$17,'PAINEL E TARGET'!$S$17,
IF(DD1028&gt;='PAINEL E TARGET'!$T$18,'PAINEL E TARGET'!$S$18,'PAINEL E TARGET'!$S$19))))))))</f>
        <v>Não elegível</v>
      </c>
      <c r="DF1028" s="17">
        <f>IFERROR(VLOOKUP($BW1028,'PAINEL E TARGET'!$G$1:$Q$99,8,0),0)</f>
        <v>0.15</v>
      </c>
      <c r="DG1028" s="17">
        <f>VLOOKUP(DE1028,'PAINEL E TARGET'!$S$10:$U$19,3,0)</f>
        <v>0</v>
      </c>
      <c r="DH1028" s="16">
        <f t="shared" ref="DH1028:DH1046" si="608">DG1028*DF1028*$BP1028</f>
        <v>0</v>
      </c>
      <c r="DI1028" s="17">
        <f t="shared" si="594"/>
        <v>1.889</v>
      </c>
      <c r="DJ1028" s="33" t="str">
        <f>IF(DI1028&gt;='PAINEL E TARGET'!$T$11,'PAINEL E TARGET'!$S$11,
IF(DI1028&gt;='PAINEL E TARGET'!$T$12,'PAINEL E TARGET'!$S$12,
IF(DI1028&gt;='PAINEL E TARGET'!$T$13,'PAINEL E TARGET'!$S$13,
IF(DI1028&gt;='PAINEL E TARGET'!$T$14,'PAINEL E TARGET'!$S$14,
IF(DI1028&gt;='PAINEL E TARGET'!$T$15,'PAINEL E TARGET'!$S$15,
IF(DI1028&gt;='PAINEL E TARGET'!$T$16,'PAINEL E TARGET'!$S$16,
IF(DI1028&gt;='PAINEL E TARGET'!$T$17,'PAINEL E TARGET'!$S$17,
IF(DI1028&gt;='PAINEL E TARGET'!$T$18,'PAINEL E TARGET'!$S$18,'PAINEL E TARGET'!$S$19))))))))</f>
        <v>8. Fx de 130% ou mais</v>
      </c>
      <c r="DK1028" s="17">
        <f>IFERROR(VLOOKUP($BW1028,'PAINEL E TARGET'!$G$1:$Q$99,9,0),0)</f>
        <v>0.05</v>
      </c>
      <c r="DL1028" s="17">
        <f>VLOOKUP(DJ1028,'PAINEL E TARGET'!$S$10:$U$19,3,0)</f>
        <v>1.6</v>
      </c>
      <c r="DM1028" s="16">
        <f t="shared" ref="DM1028:DM1046" si="609">DL1028*DK1028*$BP1028</f>
        <v>132.00000000000003</v>
      </c>
      <c r="DN1028" s="17">
        <f t="shared" si="595"/>
        <v>0.153</v>
      </c>
      <c r="DO1028" s="33" t="str">
        <f>IF(DN1028&gt;='PAINEL E TARGET'!$T$11,'PAINEL E TARGET'!$S$11,
IF(DN1028&gt;='PAINEL E TARGET'!$T$12,'PAINEL E TARGET'!$S$12,
IF(DN1028&gt;='PAINEL E TARGET'!$T$13,'PAINEL E TARGET'!$S$13,
IF(DN1028&gt;='PAINEL E TARGET'!$T$14,'PAINEL E TARGET'!$S$14,
IF(DN1028&gt;='PAINEL E TARGET'!$T$15,'PAINEL E TARGET'!$S$15,
IF(DN1028&gt;='PAINEL E TARGET'!$T$16,'PAINEL E TARGET'!$S$16,
IF(DN1028&gt;='PAINEL E TARGET'!$T$17,'PAINEL E TARGET'!$S$17,
IF(DN1028&gt;='PAINEL E TARGET'!$T$18,'PAINEL E TARGET'!$S$18,'PAINEL E TARGET'!$S$19))))))))</f>
        <v>Não elegível</v>
      </c>
      <c r="DP1028" s="17">
        <f>IFERROR(VLOOKUP($BW1028,'PAINEL E TARGET'!$G$1:$Q$99,10,0),0)</f>
        <v>0</v>
      </c>
      <c r="DQ1028" s="17">
        <f>VLOOKUP(DO1028,'PAINEL E TARGET'!$S$10:$U$19,3,0)</f>
        <v>0</v>
      </c>
      <c r="DR1028" s="16">
        <f t="shared" ref="DR1028:DR1052" si="610">DQ1028*DP1028*$BP1028</f>
        <v>0</v>
      </c>
      <c r="DS1028" s="17">
        <f t="shared" si="596"/>
        <v>0</v>
      </c>
      <c r="DT1028" s="16">
        <f>IF(DS1028&gt;=1,VLOOKUP(BO1028,'PAINEL E TARGET'!$S$1:$W$8,5,0),0)</f>
        <v>0</v>
      </c>
      <c r="DU1028" s="16">
        <f t="shared" ref="DU1028:DU1052" si="611">SUM(CF1028,CS1028,CX1028,DC1028,DH1028,DM1028,DT1028,DR1028)</f>
        <v>132.00000000000003</v>
      </c>
    </row>
    <row r="1029" spans="2:125" x14ac:dyDescent="0.2">
      <c r="B1029" s="44">
        <v>43541</v>
      </c>
      <c r="C1029" s="65">
        <v>2146</v>
      </c>
      <c r="D1029" s="66" t="s">
        <v>1142</v>
      </c>
      <c r="E1029" s="65">
        <v>515</v>
      </c>
      <c r="F1029" s="65" t="s">
        <v>944</v>
      </c>
      <c r="G1029" s="67">
        <v>209427.58964393241</v>
      </c>
      <c r="H1029" s="67">
        <v>121888.93592943382</v>
      </c>
      <c r="I1029" s="67">
        <v>117799.02</v>
      </c>
      <c r="J1029" s="68">
        <v>0.96644555227062101</v>
      </c>
      <c r="K1029" s="67">
        <v>0</v>
      </c>
      <c r="L1029" s="67">
        <v>121888.93592943385</v>
      </c>
      <c r="M1029" s="67">
        <v>6806.55</v>
      </c>
      <c r="N1029" s="67">
        <v>110992.47</v>
      </c>
      <c r="O1029" s="67">
        <v>209427.58964393241</v>
      </c>
      <c r="P1029" s="67" t="s">
        <v>1082</v>
      </c>
      <c r="Q1029" s="67" t="s">
        <v>1082</v>
      </c>
      <c r="R1029" s="67">
        <v>0</v>
      </c>
      <c r="S1029" s="67">
        <v>8525</v>
      </c>
      <c r="T1029" s="68">
        <v>6.9706408832044556E-2</v>
      </c>
      <c r="U1029" s="68">
        <v>5.7501751712365684E-2</v>
      </c>
      <c r="V1029" s="68">
        <v>0.82491341435927912</v>
      </c>
      <c r="W1029" s="67">
        <v>8496.4399999999987</v>
      </c>
      <c r="X1029" s="67">
        <v>6773.65</v>
      </c>
      <c r="Y1029" s="68">
        <v>0.79723390031589714</v>
      </c>
      <c r="Z1029" s="68">
        <v>6.3673129483164642E-2</v>
      </c>
      <c r="AA1029" s="68">
        <v>0</v>
      </c>
      <c r="AB1029" s="68">
        <v>0</v>
      </c>
      <c r="AC1029" s="67">
        <v>7761.0499999999993</v>
      </c>
      <c r="AD1029" s="67">
        <v>0</v>
      </c>
      <c r="AE1029" s="68">
        <v>0</v>
      </c>
      <c r="AF1029" s="43">
        <v>80</v>
      </c>
      <c r="AG1029" s="43">
        <v>0</v>
      </c>
      <c r="AH1029" s="43">
        <v>11</v>
      </c>
      <c r="AI1029" s="43">
        <v>9</v>
      </c>
      <c r="AJ1029" s="67">
        <v>4147</v>
      </c>
      <c r="AK1029" s="67">
        <v>3008</v>
      </c>
      <c r="AL1029" s="68">
        <v>0.72534362189534607</v>
      </c>
      <c r="AM1029" s="67">
        <v>1004.1400000000001</v>
      </c>
      <c r="AN1029" s="67">
        <v>373.6</v>
      </c>
      <c r="AO1029" s="68">
        <v>0.37205967295397052</v>
      </c>
      <c r="AP1029" s="67">
        <v>525.25</v>
      </c>
      <c r="AQ1029" s="67">
        <v>527.97</v>
      </c>
      <c r="AR1029" s="68">
        <v>1.005178486435031</v>
      </c>
      <c r="AS1029" s="67">
        <v>2820.05</v>
      </c>
      <c r="AT1029" s="67">
        <v>2864.08</v>
      </c>
      <c r="AU1029" s="68">
        <v>1.0156131983475469</v>
      </c>
      <c r="AV1029" s="43">
        <v>0</v>
      </c>
      <c r="AW1029" s="43">
        <v>49.99</v>
      </c>
      <c r="AX1029" s="69">
        <v>0</v>
      </c>
      <c r="AY1029" s="43">
        <v>0</v>
      </c>
      <c r="AZ1029" s="43">
        <v>6806.55</v>
      </c>
      <c r="BA1029" s="43">
        <v>10951.238060842992</v>
      </c>
      <c r="BB1029" s="43">
        <v>11013.150000000001</v>
      </c>
      <c r="BC1029" s="43">
        <v>0</v>
      </c>
      <c r="BD1029" s="43">
        <v>18815.295435213509</v>
      </c>
      <c r="BE1029" s="43">
        <v>14673.129999999997</v>
      </c>
      <c r="BF1029" s="43">
        <v>13403.229999999998</v>
      </c>
      <c r="BG1029" s="43">
        <v>0</v>
      </c>
      <c r="BH1029" s="43">
        <v>30</v>
      </c>
      <c r="BI1029" s="44">
        <v>43173</v>
      </c>
      <c r="BJ1029" s="44">
        <v>43541</v>
      </c>
      <c r="BK1029" s="44">
        <v>43172</v>
      </c>
      <c r="BL1029" s="43">
        <f t="shared" si="597"/>
        <v>126324.02</v>
      </c>
      <c r="BM1029" s="43">
        <f t="shared" si="598"/>
        <v>126324.02</v>
      </c>
      <c r="BN1029" s="32"/>
      <c r="BO1029" s="16" t="str">
        <f>IFERROR(VLOOKUP($C1029,'PORTE LOJA'!A:B,2,0),"PORTE 1")</f>
        <v>PORTE 1</v>
      </c>
      <c r="BP1029" s="16">
        <f>VLOOKUP(BO1029,'PAINEL E TARGET'!$S$1:$W$8,3,0)</f>
        <v>1650</v>
      </c>
      <c r="BQ1029" s="16">
        <f t="shared" si="576"/>
        <v>1</v>
      </c>
      <c r="BR1029" s="16">
        <f t="shared" si="577"/>
        <v>1</v>
      </c>
      <c r="BS1029" s="16">
        <f t="shared" si="578"/>
        <v>1</v>
      </c>
      <c r="BT1029" s="16">
        <f t="shared" si="579"/>
        <v>0</v>
      </c>
      <c r="BU1029" s="16">
        <f t="shared" si="580"/>
        <v>1</v>
      </c>
      <c r="BV1029" s="16">
        <f t="shared" si="581"/>
        <v>1</v>
      </c>
      <c r="BW1029" s="17" t="str">
        <f t="shared" si="599"/>
        <v>111011</v>
      </c>
      <c r="BX1029" s="32"/>
      <c r="BY1029" s="17">
        <f t="shared" si="582"/>
        <v>1.036</v>
      </c>
      <c r="BZ1029" s="17">
        <f t="shared" si="583"/>
        <v>1.036</v>
      </c>
      <c r="CA1029" s="17" t="str">
        <f t="shared" si="600"/>
        <v>Com Retira</v>
      </c>
      <c r="CB1029" s="17">
        <f t="shared" si="601"/>
        <v>1.036</v>
      </c>
      <c r="CC1029" s="33" t="str">
        <f>IF(CB1029&gt;='PAINEL E TARGET'!$T$11,'PAINEL E TARGET'!$S$11,
IF(CB1029&gt;='PAINEL E TARGET'!$T$12,'PAINEL E TARGET'!$S$12,
IF(CB1029&gt;='PAINEL E TARGET'!$T$13,'PAINEL E TARGET'!$S$13,
IF(CB1029&gt;='PAINEL E TARGET'!$T$14,'PAINEL E TARGET'!$S$14,
IF(CB1029&gt;='PAINEL E TARGET'!$T$15,'PAINEL E TARGET'!$S$15,
IF(CB1029&gt;='PAINEL E TARGET'!$T$16,'PAINEL E TARGET'!$S$16,
IF(CB1029&gt;='PAINEL E TARGET'!$T$17,'PAINEL E TARGET'!$S$17,
IF(CB1029&gt;='PAINEL E TARGET'!$T$18,'PAINEL E TARGET'!$S$18,'PAINEL E TARGET'!$S$19))))))))</f>
        <v>2. Fx de 100% a 104,9%</v>
      </c>
      <c r="CD1029" s="17">
        <f>IFERROR(VLOOKUP($BW1029,'PAINEL E TARGET'!$G$1:$Q$99,4,0),0)</f>
        <v>0.35</v>
      </c>
      <c r="CE1029" s="17">
        <f>VLOOKUP(CC1029,'PAINEL E TARGET'!$S$10:$U$19,3,0)</f>
        <v>1</v>
      </c>
      <c r="CF1029" s="16">
        <f t="shared" si="602"/>
        <v>577.5</v>
      </c>
      <c r="CG1029" s="17">
        <f t="shared" si="584"/>
        <v>0.72499999999999998</v>
      </c>
      <c r="CH1029" s="17">
        <f t="shared" si="585"/>
        <v>0.372</v>
      </c>
      <c r="CI1029" s="17">
        <f t="shared" si="586"/>
        <v>1.0049999999999999</v>
      </c>
      <c r="CJ1029" s="17">
        <f t="shared" si="587"/>
        <v>1.016</v>
      </c>
      <c r="CK1029" s="17" t="str">
        <f t="shared" si="588"/>
        <v>sem meta</v>
      </c>
      <c r="CL1029" s="17">
        <f t="shared" si="589"/>
        <v>0.79700000000000004</v>
      </c>
      <c r="CM1029" s="16">
        <f t="shared" si="590"/>
        <v>4</v>
      </c>
      <c r="CN1029" s="17" t="str">
        <f t="shared" si="603"/>
        <v>não ok</v>
      </c>
      <c r="CO1029" s="17">
        <f t="shared" si="604"/>
        <v>0</v>
      </c>
      <c r="CP1029" s="33" t="str">
        <f>IF(CO1029&gt;='PAINEL E TARGET'!$T$11,'PAINEL E TARGET'!$S$11,
IF(CO1029&gt;='PAINEL E TARGET'!$T$12,'PAINEL E TARGET'!$S$12,
IF(CO1029&gt;='PAINEL E TARGET'!$T$13,'PAINEL E TARGET'!$S$13,
IF(CO1029&gt;='PAINEL E TARGET'!$T$14,'PAINEL E TARGET'!$S$14,
IF(CO1029&gt;='PAINEL E TARGET'!$T$15,'PAINEL E TARGET'!$S$15,
IF(CO1029&gt;='PAINEL E TARGET'!$T$16,'PAINEL E TARGET'!$S$16,
IF(CO1029&gt;='PAINEL E TARGET'!$T$17,'PAINEL E TARGET'!$S$17,
IF(CO1029&gt;='PAINEL E TARGET'!$T$18,'PAINEL E TARGET'!$S$18,'PAINEL E TARGET'!$S$19))))))))</f>
        <v>Não elegível</v>
      </c>
      <c r="CQ1029" s="17">
        <f>IFERROR(VLOOKUP($BW1029,'PAINEL E TARGET'!$G$1:$Q$99,5,0),0)</f>
        <v>0.25</v>
      </c>
      <c r="CR1029" s="17">
        <f>VLOOKUP(CP1029,'PAINEL E TARGET'!$S$10:$U$19,3,0)</f>
        <v>0</v>
      </c>
      <c r="CS1029" s="16">
        <f t="shared" si="605"/>
        <v>0</v>
      </c>
      <c r="CT1029" s="17">
        <f t="shared" si="591"/>
        <v>0</v>
      </c>
      <c r="CU1029" s="33" t="str">
        <f>IF(CT1029&gt;='PAINEL E TARGET'!$T$11,'PAINEL E TARGET'!$S$11,
IF(CT1029&gt;='PAINEL E TARGET'!$T$12,'PAINEL E TARGET'!$S$12,
IF(CT1029&gt;='PAINEL E TARGET'!$T$13,'PAINEL E TARGET'!$S$13,
IF(CT1029&gt;='PAINEL E TARGET'!$T$14,'PAINEL E TARGET'!$S$14,
IF(CT1029&gt;='PAINEL E TARGET'!$T$15,'PAINEL E TARGET'!$S$15,
IF(CT1029&gt;='PAINEL E TARGET'!$T$16,'PAINEL E TARGET'!$S$16,
IF(CT1029&gt;='PAINEL E TARGET'!$T$17,'PAINEL E TARGET'!$S$17,
IF(CT1029&gt;='PAINEL E TARGET'!$T$18,'PAINEL E TARGET'!$S$18,'PAINEL E TARGET'!$S$19))))))))</f>
        <v>Não elegível</v>
      </c>
      <c r="CV1029" s="17">
        <f>IFERROR(VLOOKUP($BW1029,'PAINEL E TARGET'!$G$1:$Q$99,6,0),0)</f>
        <v>0.2</v>
      </c>
      <c r="CW1029" s="17">
        <f>VLOOKUP(CU1029,'PAINEL E TARGET'!$S$10:$U$19,3,0)</f>
        <v>0</v>
      </c>
      <c r="CX1029" s="16">
        <f t="shared" si="606"/>
        <v>0</v>
      </c>
      <c r="CY1029" s="17">
        <f t="shared" si="592"/>
        <v>0</v>
      </c>
      <c r="CZ1029" s="33" t="str">
        <f>IF(CY1029&gt;='PAINEL E TARGET'!$T$11,'PAINEL E TARGET'!$S$11,
IF(CY1029&gt;='PAINEL E TARGET'!$T$12,'PAINEL E TARGET'!$S$12,
IF(CY1029&gt;='PAINEL E TARGET'!$T$13,'PAINEL E TARGET'!$S$13,
IF(CY1029&gt;='PAINEL E TARGET'!$T$14,'PAINEL E TARGET'!$S$14,
IF(CY1029&gt;='PAINEL E TARGET'!$T$15,'PAINEL E TARGET'!$S$15,
IF(CY1029&gt;='PAINEL E TARGET'!$T$16,'PAINEL E TARGET'!$S$16,
IF(CY1029&gt;='PAINEL E TARGET'!$T$17,'PAINEL E TARGET'!$S$17,
IF(CY1029&gt;='PAINEL E TARGET'!$T$18,'PAINEL E TARGET'!$S$18,'PAINEL E TARGET'!$S$19))))))))</f>
        <v>Não elegível</v>
      </c>
      <c r="DA1029" s="17">
        <f>IFERROR(VLOOKUP($BW1029,'PAINEL E TARGET'!$G$1:$Q$99,7,0),0)</f>
        <v>0</v>
      </c>
      <c r="DB1029" s="17">
        <f>VLOOKUP(CZ1029,'PAINEL E TARGET'!$S$10:$U$19,3,0)</f>
        <v>0</v>
      </c>
      <c r="DC1029" s="16">
        <f t="shared" si="607"/>
        <v>0</v>
      </c>
      <c r="DD1029" s="17">
        <f t="shared" si="593"/>
        <v>1.006</v>
      </c>
      <c r="DE1029" s="33" t="str">
        <f>IF(DD1029&gt;='PAINEL E TARGET'!$T$11,'PAINEL E TARGET'!$S$11,
IF(DD1029&gt;='PAINEL E TARGET'!$T$12,'PAINEL E TARGET'!$S$12,
IF(DD1029&gt;='PAINEL E TARGET'!$T$13,'PAINEL E TARGET'!$S$13,
IF(DD1029&gt;='PAINEL E TARGET'!$T$14,'PAINEL E TARGET'!$S$14,
IF(DD1029&gt;='PAINEL E TARGET'!$T$15,'PAINEL E TARGET'!$S$15,
IF(DD1029&gt;='PAINEL E TARGET'!$T$16,'PAINEL E TARGET'!$S$16,
IF(DD1029&gt;='PAINEL E TARGET'!$T$17,'PAINEL E TARGET'!$S$17,
IF(DD1029&gt;='PAINEL E TARGET'!$T$18,'PAINEL E TARGET'!$S$18,'PAINEL E TARGET'!$S$19))))))))</f>
        <v>2. Fx de 100% a 104,9%</v>
      </c>
      <c r="DF1029" s="17">
        <f>IFERROR(VLOOKUP($BW1029,'PAINEL E TARGET'!$G$1:$Q$99,8,0),0)</f>
        <v>0.15</v>
      </c>
      <c r="DG1029" s="17">
        <f>VLOOKUP(DE1029,'PAINEL E TARGET'!$S$10:$U$19,3,0)</f>
        <v>1</v>
      </c>
      <c r="DH1029" s="16">
        <f t="shared" si="608"/>
        <v>247.5</v>
      </c>
      <c r="DI1029" s="17">
        <f t="shared" si="594"/>
        <v>0.81799999999999995</v>
      </c>
      <c r="DJ1029" s="33" t="str">
        <f>IF(DI1029&gt;='PAINEL E TARGET'!$T$11,'PAINEL E TARGET'!$S$11,
IF(DI1029&gt;='PAINEL E TARGET'!$T$12,'PAINEL E TARGET'!$S$12,
IF(DI1029&gt;='PAINEL E TARGET'!$T$13,'PAINEL E TARGET'!$S$13,
IF(DI1029&gt;='PAINEL E TARGET'!$T$14,'PAINEL E TARGET'!$S$14,
IF(DI1029&gt;='PAINEL E TARGET'!$T$15,'PAINEL E TARGET'!$S$15,
IF(DI1029&gt;='PAINEL E TARGET'!$T$16,'PAINEL E TARGET'!$S$16,
IF(DI1029&gt;='PAINEL E TARGET'!$T$17,'PAINEL E TARGET'!$S$17,
IF(DI1029&gt;='PAINEL E TARGET'!$T$18,'PAINEL E TARGET'!$S$18,'PAINEL E TARGET'!$S$19))))))))</f>
        <v>Não elegível</v>
      </c>
      <c r="DK1029" s="17">
        <f>IFERROR(VLOOKUP($BW1029,'PAINEL E TARGET'!$G$1:$Q$99,9,0),0)</f>
        <v>0.05</v>
      </c>
      <c r="DL1029" s="17">
        <f>VLOOKUP(DJ1029,'PAINEL E TARGET'!$S$10:$U$19,3,0)</f>
        <v>0</v>
      </c>
      <c r="DM1029" s="16">
        <f t="shared" si="609"/>
        <v>0</v>
      </c>
      <c r="DN1029" s="17">
        <f t="shared" si="595"/>
        <v>0</v>
      </c>
      <c r="DO1029" s="33" t="str">
        <f>IF(DN1029&gt;='PAINEL E TARGET'!$T$11,'PAINEL E TARGET'!$S$11,
IF(DN1029&gt;='PAINEL E TARGET'!$T$12,'PAINEL E TARGET'!$S$12,
IF(DN1029&gt;='PAINEL E TARGET'!$T$13,'PAINEL E TARGET'!$S$13,
IF(DN1029&gt;='PAINEL E TARGET'!$T$14,'PAINEL E TARGET'!$S$14,
IF(DN1029&gt;='PAINEL E TARGET'!$T$15,'PAINEL E TARGET'!$S$15,
IF(DN1029&gt;='PAINEL E TARGET'!$T$16,'PAINEL E TARGET'!$S$16,
IF(DN1029&gt;='PAINEL E TARGET'!$T$17,'PAINEL E TARGET'!$S$17,
IF(DN1029&gt;='PAINEL E TARGET'!$T$18,'PAINEL E TARGET'!$S$18,'PAINEL E TARGET'!$S$19))))))))</f>
        <v>Não elegível</v>
      </c>
      <c r="DP1029" s="17">
        <f>IFERROR(VLOOKUP($BW1029,'PAINEL E TARGET'!$G$1:$Q$99,10,0),0)</f>
        <v>0</v>
      </c>
      <c r="DQ1029" s="17">
        <f>VLOOKUP(DO1029,'PAINEL E TARGET'!$S$10:$U$19,3,0)</f>
        <v>0</v>
      </c>
      <c r="DR1029" s="16">
        <f t="shared" si="610"/>
        <v>0</v>
      </c>
      <c r="DS1029" s="17">
        <f t="shared" si="596"/>
        <v>0</v>
      </c>
      <c r="DT1029" s="16">
        <f>IF(DS1029&gt;=1,VLOOKUP(BO1029,'PAINEL E TARGET'!$S$1:$W$8,5,0),0)</f>
        <v>0</v>
      </c>
      <c r="DU1029" s="16">
        <f t="shared" si="611"/>
        <v>825</v>
      </c>
    </row>
    <row r="1030" spans="2:125" x14ac:dyDescent="0.2">
      <c r="B1030" s="44">
        <v>43541</v>
      </c>
      <c r="C1030" s="65">
        <v>2148</v>
      </c>
      <c r="D1030" s="66" t="s">
        <v>1143</v>
      </c>
      <c r="E1030" s="65">
        <v>514</v>
      </c>
      <c r="F1030" s="65" t="s">
        <v>944</v>
      </c>
      <c r="G1030" s="67">
        <v>77015.596954861074</v>
      </c>
      <c r="H1030" s="67">
        <v>0</v>
      </c>
      <c r="I1030" s="67">
        <v>0</v>
      </c>
      <c r="J1030" s="68">
        <v>0</v>
      </c>
      <c r="K1030" s="67">
        <v>0</v>
      </c>
      <c r="L1030" s="67">
        <v>0</v>
      </c>
      <c r="M1030" s="67" t="s">
        <v>1082</v>
      </c>
      <c r="N1030" s="67" t="s">
        <v>1081</v>
      </c>
      <c r="O1030" s="67">
        <v>77015.596954861074</v>
      </c>
      <c r="P1030" s="67" t="s">
        <v>1082</v>
      </c>
      <c r="Q1030" s="67" t="s">
        <v>1082</v>
      </c>
      <c r="R1030" s="67">
        <v>0</v>
      </c>
      <c r="S1030" s="67">
        <v>0</v>
      </c>
      <c r="T1030" s="68">
        <v>0</v>
      </c>
      <c r="U1030" s="68">
        <v>0</v>
      </c>
      <c r="V1030" s="68">
        <v>0</v>
      </c>
      <c r="W1030" s="67">
        <v>0</v>
      </c>
      <c r="X1030" s="67">
        <v>0</v>
      </c>
      <c r="Y1030" s="68">
        <v>0</v>
      </c>
      <c r="Z1030" s="68">
        <v>0</v>
      </c>
      <c r="AA1030" s="68">
        <v>0</v>
      </c>
      <c r="AB1030" s="68">
        <v>0</v>
      </c>
      <c r="AC1030" s="67">
        <v>0</v>
      </c>
      <c r="AD1030" s="67">
        <v>0</v>
      </c>
      <c r="AE1030" s="68" t="s">
        <v>1082</v>
      </c>
      <c r="AF1030" s="43">
        <v>80</v>
      </c>
      <c r="AG1030" s="43">
        <v>0</v>
      </c>
      <c r="AH1030" s="43">
        <v>0</v>
      </c>
      <c r="AI1030" s="43">
        <v>0</v>
      </c>
      <c r="AJ1030" s="67">
        <v>0</v>
      </c>
      <c r="AK1030" s="67">
        <v>0</v>
      </c>
      <c r="AL1030" s="68">
        <v>0</v>
      </c>
      <c r="AM1030" s="67">
        <v>0</v>
      </c>
      <c r="AN1030" s="67">
        <v>0</v>
      </c>
      <c r="AO1030" s="68">
        <v>0</v>
      </c>
      <c r="AP1030" s="67">
        <v>0</v>
      </c>
      <c r="AQ1030" s="67">
        <v>0</v>
      </c>
      <c r="AR1030" s="68">
        <v>0</v>
      </c>
      <c r="AS1030" s="67">
        <v>0</v>
      </c>
      <c r="AT1030" s="67">
        <v>0</v>
      </c>
      <c r="AU1030" s="68">
        <v>0</v>
      </c>
      <c r="AV1030" s="43">
        <v>0</v>
      </c>
      <c r="AW1030" s="43">
        <v>0</v>
      </c>
      <c r="AX1030" s="69">
        <v>0</v>
      </c>
      <c r="AY1030" s="43">
        <v>0</v>
      </c>
      <c r="AZ1030" s="43">
        <v>0</v>
      </c>
      <c r="BA1030" s="43">
        <v>0</v>
      </c>
      <c r="BB1030" s="43">
        <v>0</v>
      </c>
      <c r="BC1030" s="43">
        <v>0</v>
      </c>
      <c r="BD1030" s="43">
        <v>3821.0786975421188</v>
      </c>
      <c r="BE1030" s="43">
        <v>8600.8299999999981</v>
      </c>
      <c r="BF1030" s="43">
        <v>5083.01</v>
      </c>
      <c r="BG1030" s="43">
        <v>0</v>
      </c>
      <c r="BH1030" s="43">
        <v>0</v>
      </c>
      <c r="BI1030" s="44">
        <v>43173</v>
      </c>
      <c r="BJ1030" s="44">
        <v>43541</v>
      </c>
      <c r="BK1030" s="44">
        <v>43172</v>
      </c>
      <c r="BL1030" s="43">
        <f t="shared" si="597"/>
        <v>0</v>
      </c>
      <c r="BM1030" s="43">
        <f t="shared" si="598"/>
        <v>0</v>
      </c>
      <c r="BN1030" s="32"/>
      <c r="BO1030" s="16" t="str">
        <f>IFERROR(VLOOKUP($C1030,'PORTE LOJA'!A:B,2,0),"PORTE 1")</f>
        <v>PORTE 1</v>
      </c>
      <c r="BP1030" s="16">
        <f>VLOOKUP(BO1030,'PAINEL E TARGET'!$S$1:$W$8,3,0)</f>
        <v>1650</v>
      </c>
      <c r="BQ1030" s="16">
        <f t="shared" si="576"/>
        <v>1</v>
      </c>
      <c r="BR1030" s="16">
        <f t="shared" si="577"/>
        <v>1</v>
      </c>
      <c r="BS1030" s="16">
        <f t="shared" si="578"/>
        <v>1</v>
      </c>
      <c r="BT1030" s="16">
        <f t="shared" si="579"/>
        <v>0</v>
      </c>
      <c r="BU1030" s="16">
        <f t="shared" si="580"/>
        <v>1</v>
      </c>
      <c r="BV1030" s="16">
        <f t="shared" si="581"/>
        <v>0</v>
      </c>
      <c r="BW1030" s="17" t="str">
        <f t="shared" si="599"/>
        <v>111010</v>
      </c>
      <c r="BX1030" s="32"/>
      <c r="BY1030" s="17">
        <f t="shared" si="582"/>
        <v>0</v>
      </c>
      <c r="BZ1030" s="17">
        <f t="shared" si="583"/>
        <v>0</v>
      </c>
      <c r="CA1030" s="17" t="str">
        <f t="shared" si="600"/>
        <v>Com Retira</v>
      </c>
      <c r="CB1030" s="17">
        <f t="shared" si="601"/>
        <v>0</v>
      </c>
      <c r="CC1030" s="33" t="str">
        <f>IF(CB1030&gt;='PAINEL E TARGET'!$T$11,'PAINEL E TARGET'!$S$11,
IF(CB1030&gt;='PAINEL E TARGET'!$T$12,'PAINEL E TARGET'!$S$12,
IF(CB1030&gt;='PAINEL E TARGET'!$T$13,'PAINEL E TARGET'!$S$13,
IF(CB1030&gt;='PAINEL E TARGET'!$T$14,'PAINEL E TARGET'!$S$14,
IF(CB1030&gt;='PAINEL E TARGET'!$T$15,'PAINEL E TARGET'!$S$15,
IF(CB1030&gt;='PAINEL E TARGET'!$T$16,'PAINEL E TARGET'!$S$16,
IF(CB1030&gt;='PAINEL E TARGET'!$T$17,'PAINEL E TARGET'!$S$17,
IF(CB1030&gt;='PAINEL E TARGET'!$T$18,'PAINEL E TARGET'!$S$18,'PAINEL E TARGET'!$S$19))))))))</f>
        <v>Não elegível</v>
      </c>
      <c r="CD1030" s="17">
        <f>IFERROR(VLOOKUP($BW1030,'PAINEL E TARGET'!$G$1:$Q$99,4,0),0)</f>
        <v>0.35</v>
      </c>
      <c r="CE1030" s="17">
        <f>VLOOKUP(CC1030,'PAINEL E TARGET'!$S$10:$U$19,3,0)</f>
        <v>0</v>
      </c>
      <c r="CF1030" s="16">
        <f t="shared" si="602"/>
        <v>0</v>
      </c>
      <c r="CG1030" s="17" t="str">
        <f t="shared" si="584"/>
        <v>sem meta</v>
      </c>
      <c r="CH1030" s="17" t="str">
        <f t="shared" si="585"/>
        <v>sem meta</v>
      </c>
      <c r="CI1030" s="17" t="str">
        <f t="shared" si="586"/>
        <v>sem meta</v>
      </c>
      <c r="CJ1030" s="17" t="str">
        <f t="shared" si="587"/>
        <v>sem meta</v>
      </c>
      <c r="CK1030" s="17" t="str">
        <f t="shared" si="588"/>
        <v>sem meta</v>
      </c>
      <c r="CL1030" s="17">
        <f t="shared" si="589"/>
        <v>0</v>
      </c>
      <c r="CM1030" s="16">
        <f t="shared" si="590"/>
        <v>5</v>
      </c>
      <c r="CN1030" s="17" t="str">
        <f t="shared" si="603"/>
        <v>ok</v>
      </c>
      <c r="CO1030" s="17">
        <f t="shared" si="604"/>
        <v>0</v>
      </c>
      <c r="CP1030" s="33" t="str">
        <f>IF(CO1030&gt;='PAINEL E TARGET'!$T$11,'PAINEL E TARGET'!$S$11,
IF(CO1030&gt;='PAINEL E TARGET'!$T$12,'PAINEL E TARGET'!$S$12,
IF(CO1030&gt;='PAINEL E TARGET'!$T$13,'PAINEL E TARGET'!$S$13,
IF(CO1030&gt;='PAINEL E TARGET'!$T$14,'PAINEL E TARGET'!$S$14,
IF(CO1030&gt;='PAINEL E TARGET'!$T$15,'PAINEL E TARGET'!$S$15,
IF(CO1030&gt;='PAINEL E TARGET'!$T$16,'PAINEL E TARGET'!$S$16,
IF(CO1030&gt;='PAINEL E TARGET'!$T$17,'PAINEL E TARGET'!$S$17,
IF(CO1030&gt;='PAINEL E TARGET'!$T$18,'PAINEL E TARGET'!$S$18,'PAINEL E TARGET'!$S$19))))))))</f>
        <v>Não elegível</v>
      </c>
      <c r="CQ1030" s="17">
        <f>IFERROR(VLOOKUP($BW1030,'PAINEL E TARGET'!$G$1:$Q$99,5,0),0)</f>
        <v>0.3</v>
      </c>
      <c r="CR1030" s="17">
        <f>VLOOKUP(CP1030,'PAINEL E TARGET'!$S$10:$U$19,3,0)</f>
        <v>0</v>
      </c>
      <c r="CS1030" s="16">
        <f t="shared" si="605"/>
        <v>0</v>
      </c>
      <c r="CT1030" s="17">
        <f t="shared" si="591"/>
        <v>0</v>
      </c>
      <c r="CU1030" s="33" t="str">
        <f>IF(CT1030&gt;='PAINEL E TARGET'!$T$11,'PAINEL E TARGET'!$S$11,
IF(CT1030&gt;='PAINEL E TARGET'!$T$12,'PAINEL E TARGET'!$S$12,
IF(CT1030&gt;='PAINEL E TARGET'!$T$13,'PAINEL E TARGET'!$S$13,
IF(CT1030&gt;='PAINEL E TARGET'!$T$14,'PAINEL E TARGET'!$S$14,
IF(CT1030&gt;='PAINEL E TARGET'!$T$15,'PAINEL E TARGET'!$S$15,
IF(CT1030&gt;='PAINEL E TARGET'!$T$16,'PAINEL E TARGET'!$S$16,
IF(CT1030&gt;='PAINEL E TARGET'!$T$17,'PAINEL E TARGET'!$S$17,
IF(CT1030&gt;='PAINEL E TARGET'!$T$18,'PAINEL E TARGET'!$S$18,'PAINEL E TARGET'!$S$19))))))))</f>
        <v>Não elegível</v>
      </c>
      <c r="CV1030" s="17">
        <f>IFERROR(VLOOKUP($BW1030,'PAINEL E TARGET'!$G$1:$Q$99,6,0),0)</f>
        <v>0.2</v>
      </c>
      <c r="CW1030" s="17">
        <f>VLOOKUP(CU1030,'PAINEL E TARGET'!$S$10:$U$19,3,0)</f>
        <v>0</v>
      </c>
      <c r="CX1030" s="16">
        <f t="shared" si="606"/>
        <v>0</v>
      </c>
      <c r="CY1030" s="17">
        <f t="shared" si="592"/>
        <v>0</v>
      </c>
      <c r="CZ1030" s="33" t="str">
        <f>IF(CY1030&gt;='PAINEL E TARGET'!$T$11,'PAINEL E TARGET'!$S$11,
IF(CY1030&gt;='PAINEL E TARGET'!$T$12,'PAINEL E TARGET'!$S$12,
IF(CY1030&gt;='PAINEL E TARGET'!$T$13,'PAINEL E TARGET'!$S$13,
IF(CY1030&gt;='PAINEL E TARGET'!$T$14,'PAINEL E TARGET'!$S$14,
IF(CY1030&gt;='PAINEL E TARGET'!$T$15,'PAINEL E TARGET'!$S$15,
IF(CY1030&gt;='PAINEL E TARGET'!$T$16,'PAINEL E TARGET'!$S$16,
IF(CY1030&gt;='PAINEL E TARGET'!$T$17,'PAINEL E TARGET'!$S$17,
IF(CY1030&gt;='PAINEL E TARGET'!$T$18,'PAINEL E TARGET'!$S$18,'PAINEL E TARGET'!$S$19))))))))</f>
        <v>Não elegível</v>
      </c>
      <c r="DA1030" s="17">
        <f>IFERROR(VLOOKUP($BW1030,'PAINEL E TARGET'!$G$1:$Q$99,7,0),0)</f>
        <v>0</v>
      </c>
      <c r="DB1030" s="17">
        <f>VLOOKUP(CZ1030,'PAINEL E TARGET'!$S$10:$U$19,3,0)</f>
        <v>0</v>
      </c>
      <c r="DC1030" s="16">
        <f t="shared" si="607"/>
        <v>0</v>
      </c>
      <c r="DD1030" s="17">
        <f t="shared" si="593"/>
        <v>0</v>
      </c>
      <c r="DE1030" s="33" t="str">
        <f>IF(DD1030&gt;='PAINEL E TARGET'!$T$11,'PAINEL E TARGET'!$S$11,
IF(DD1030&gt;='PAINEL E TARGET'!$T$12,'PAINEL E TARGET'!$S$12,
IF(DD1030&gt;='PAINEL E TARGET'!$T$13,'PAINEL E TARGET'!$S$13,
IF(DD1030&gt;='PAINEL E TARGET'!$T$14,'PAINEL E TARGET'!$S$14,
IF(DD1030&gt;='PAINEL E TARGET'!$T$15,'PAINEL E TARGET'!$S$15,
IF(DD1030&gt;='PAINEL E TARGET'!$T$16,'PAINEL E TARGET'!$S$16,
IF(DD1030&gt;='PAINEL E TARGET'!$T$17,'PAINEL E TARGET'!$S$17,
IF(DD1030&gt;='PAINEL E TARGET'!$T$18,'PAINEL E TARGET'!$S$18,'PAINEL E TARGET'!$S$19))))))))</f>
        <v>Não elegível</v>
      </c>
      <c r="DF1030" s="17">
        <f>IFERROR(VLOOKUP($BW1030,'PAINEL E TARGET'!$G$1:$Q$99,8,0),0)</f>
        <v>0.15</v>
      </c>
      <c r="DG1030" s="17">
        <f>VLOOKUP(DE1030,'PAINEL E TARGET'!$S$10:$U$19,3,0)</f>
        <v>0</v>
      </c>
      <c r="DH1030" s="16">
        <f t="shared" si="608"/>
        <v>0</v>
      </c>
      <c r="DI1030" s="17">
        <f t="shared" si="594"/>
        <v>0</v>
      </c>
      <c r="DJ1030" s="33" t="str">
        <f>IF(DI1030&gt;='PAINEL E TARGET'!$T$11,'PAINEL E TARGET'!$S$11,
IF(DI1030&gt;='PAINEL E TARGET'!$T$12,'PAINEL E TARGET'!$S$12,
IF(DI1030&gt;='PAINEL E TARGET'!$T$13,'PAINEL E TARGET'!$S$13,
IF(DI1030&gt;='PAINEL E TARGET'!$T$14,'PAINEL E TARGET'!$S$14,
IF(DI1030&gt;='PAINEL E TARGET'!$T$15,'PAINEL E TARGET'!$S$15,
IF(DI1030&gt;='PAINEL E TARGET'!$T$16,'PAINEL E TARGET'!$S$16,
IF(DI1030&gt;='PAINEL E TARGET'!$T$17,'PAINEL E TARGET'!$S$17,
IF(DI1030&gt;='PAINEL E TARGET'!$T$18,'PAINEL E TARGET'!$S$18,'PAINEL E TARGET'!$S$19))))))))</f>
        <v>Não elegível</v>
      </c>
      <c r="DK1030" s="17">
        <f>IFERROR(VLOOKUP($BW1030,'PAINEL E TARGET'!$G$1:$Q$99,9,0),0)</f>
        <v>0</v>
      </c>
      <c r="DL1030" s="17">
        <f>VLOOKUP(DJ1030,'PAINEL E TARGET'!$S$10:$U$19,3,0)</f>
        <v>0</v>
      </c>
      <c r="DM1030" s="16">
        <f t="shared" si="609"/>
        <v>0</v>
      </c>
      <c r="DN1030" s="17">
        <f t="shared" si="595"/>
        <v>0</v>
      </c>
      <c r="DO1030" s="33" t="str">
        <f>IF(DN1030&gt;='PAINEL E TARGET'!$T$11,'PAINEL E TARGET'!$S$11,
IF(DN1030&gt;='PAINEL E TARGET'!$T$12,'PAINEL E TARGET'!$S$12,
IF(DN1030&gt;='PAINEL E TARGET'!$T$13,'PAINEL E TARGET'!$S$13,
IF(DN1030&gt;='PAINEL E TARGET'!$T$14,'PAINEL E TARGET'!$S$14,
IF(DN1030&gt;='PAINEL E TARGET'!$T$15,'PAINEL E TARGET'!$S$15,
IF(DN1030&gt;='PAINEL E TARGET'!$T$16,'PAINEL E TARGET'!$S$16,
IF(DN1030&gt;='PAINEL E TARGET'!$T$17,'PAINEL E TARGET'!$S$17,
IF(DN1030&gt;='PAINEL E TARGET'!$T$18,'PAINEL E TARGET'!$S$18,'PAINEL E TARGET'!$S$19))))))))</f>
        <v>Não elegível</v>
      </c>
      <c r="DP1030" s="17">
        <f>IFERROR(VLOOKUP($BW1030,'PAINEL E TARGET'!$G$1:$Q$99,10,0),0)</f>
        <v>0</v>
      </c>
      <c r="DQ1030" s="17">
        <f>VLOOKUP(DO1030,'PAINEL E TARGET'!$S$10:$U$19,3,0)</f>
        <v>0</v>
      </c>
      <c r="DR1030" s="16">
        <f t="shared" si="610"/>
        <v>0</v>
      </c>
      <c r="DS1030" s="17">
        <f t="shared" si="596"/>
        <v>0</v>
      </c>
      <c r="DT1030" s="16">
        <f>IF(DS1030&gt;=1,VLOOKUP(BO1030,'PAINEL E TARGET'!$S$1:$W$8,5,0),0)</f>
        <v>0</v>
      </c>
      <c r="DU1030" s="16">
        <f t="shared" si="611"/>
        <v>0</v>
      </c>
    </row>
    <row r="1031" spans="2:125" x14ac:dyDescent="0.2">
      <c r="B1031" s="44">
        <v>43541</v>
      </c>
      <c r="C1031" s="65">
        <v>2149</v>
      </c>
      <c r="D1031" s="66" t="s">
        <v>1144</v>
      </c>
      <c r="E1031" s="65">
        <v>516</v>
      </c>
      <c r="F1031" s="65" t="s">
        <v>944</v>
      </c>
      <c r="G1031" s="67">
        <v>397912.42032347177</v>
      </c>
      <c r="H1031" s="67">
        <v>229844.63367561315</v>
      </c>
      <c r="I1031" s="67">
        <v>130214.63</v>
      </c>
      <c r="J1031" s="68">
        <v>0.56653326169788221</v>
      </c>
      <c r="K1031" s="67">
        <v>0</v>
      </c>
      <c r="L1031" s="67">
        <v>229844.63367561327</v>
      </c>
      <c r="M1031" s="67">
        <v>4797</v>
      </c>
      <c r="N1031" s="67">
        <v>125417.63</v>
      </c>
      <c r="O1031" s="67">
        <v>397912.42032347177</v>
      </c>
      <c r="P1031" s="67" t="s">
        <v>1082</v>
      </c>
      <c r="Q1031" s="67" t="s">
        <v>1082</v>
      </c>
      <c r="R1031" s="67">
        <v>0</v>
      </c>
      <c r="S1031" s="67">
        <v>3510.68</v>
      </c>
      <c r="T1031" s="68">
        <v>0.10140027908109839</v>
      </c>
      <c r="U1031" s="68">
        <v>0.11650918180238273</v>
      </c>
      <c r="V1031" s="68">
        <v>1.149002575320335</v>
      </c>
      <c r="W1031" s="67">
        <v>23306.309999999998</v>
      </c>
      <c r="X1031" s="67">
        <v>15171.2</v>
      </c>
      <c r="Y1031" s="68">
        <v>0.65094817669549587</v>
      </c>
      <c r="Z1031" s="68">
        <v>6.5710692298849516E-2</v>
      </c>
      <c r="AA1031" s="68">
        <v>0</v>
      </c>
      <c r="AB1031" s="68">
        <v>0</v>
      </c>
      <c r="AC1031" s="67">
        <v>15103.25</v>
      </c>
      <c r="AD1031" s="67">
        <v>0</v>
      </c>
      <c r="AE1031" s="68">
        <v>0</v>
      </c>
      <c r="AF1031" s="43">
        <v>80</v>
      </c>
      <c r="AG1031" s="43">
        <v>0</v>
      </c>
      <c r="AH1031" s="43">
        <v>0</v>
      </c>
      <c r="AI1031" s="43">
        <v>15</v>
      </c>
      <c r="AJ1031" s="67">
        <v>11351.239999999998</v>
      </c>
      <c r="AK1031" s="67">
        <v>5795</v>
      </c>
      <c r="AL1031" s="68">
        <v>0.510516912689715</v>
      </c>
      <c r="AM1031" s="67">
        <v>3577.66</v>
      </c>
      <c r="AN1031" s="67">
        <v>1447.45</v>
      </c>
      <c r="AO1031" s="68">
        <v>0.40458008866130379</v>
      </c>
      <c r="AP1031" s="67">
        <v>631.54999999999995</v>
      </c>
      <c r="AQ1031" s="67">
        <v>427.99</v>
      </c>
      <c r="AR1031" s="68">
        <v>0.67768189375346377</v>
      </c>
      <c r="AS1031" s="67">
        <v>7745.8599999999988</v>
      </c>
      <c r="AT1031" s="67">
        <v>7500.7599999999984</v>
      </c>
      <c r="AU1031" s="68">
        <v>0.96835729021696748</v>
      </c>
      <c r="AV1031" s="43">
        <v>0</v>
      </c>
      <c r="AW1031" s="43">
        <v>0</v>
      </c>
      <c r="AX1031" s="69">
        <v>0</v>
      </c>
      <c r="AY1031" s="43">
        <v>0</v>
      </c>
      <c r="AZ1031" s="43">
        <v>4797</v>
      </c>
      <c r="BA1031" s="43">
        <v>9313.036007827819</v>
      </c>
      <c r="BB1031" s="43">
        <v>7589.1299999999992</v>
      </c>
      <c r="BC1031" s="43">
        <v>0</v>
      </c>
      <c r="BD1031" s="43">
        <v>16156.64957440559</v>
      </c>
      <c r="BE1031" s="43">
        <v>40525.760000000002</v>
      </c>
      <c r="BF1031" s="43">
        <v>26262.079999999994</v>
      </c>
      <c r="BG1031" s="43">
        <v>0</v>
      </c>
      <c r="BH1031" s="43">
        <v>0</v>
      </c>
      <c r="BI1031" s="44">
        <v>43173</v>
      </c>
      <c r="BJ1031" s="44">
        <v>43541</v>
      </c>
      <c r="BK1031" s="44">
        <v>43172</v>
      </c>
      <c r="BL1031" s="43">
        <f t="shared" si="597"/>
        <v>133725.31</v>
      </c>
      <c r="BM1031" s="43">
        <f t="shared" si="598"/>
        <v>133725.31</v>
      </c>
      <c r="BN1031" s="32"/>
      <c r="BO1031" s="16" t="str">
        <f>IFERROR(VLOOKUP($C1031,'PORTE LOJA'!A:B,2,0),"PORTE 1")</f>
        <v>PORTE 1</v>
      </c>
      <c r="BP1031" s="16">
        <f>VLOOKUP(BO1031,'PAINEL E TARGET'!$S$1:$W$8,3,0)</f>
        <v>1650</v>
      </c>
      <c r="BQ1031" s="16">
        <f t="shared" si="576"/>
        <v>1</v>
      </c>
      <c r="BR1031" s="16">
        <f t="shared" si="577"/>
        <v>1</v>
      </c>
      <c r="BS1031" s="16">
        <f t="shared" si="578"/>
        <v>1</v>
      </c>
      <c r="BT1031" s="16">
        <f t="shared" si="579"/>
        <v>0</v>
      </c>
      <c r="BU1031" s="16">
        <f t="shared" si="580"/>
        <v>1</v>
      </c>
      <c r="BV1031" s="16">
        <f t="shared" si="581"/>
        <v>0</v>
      </c>
      <c r="BW1031" s="17" t="str">
        <f t="shared" si="599"/>
        <v>111010</v>
      </c>
      <c r="BX1031" s="32"/>
      <c r="BY1031" s="17">
        <f t="shared" si="582"/>
        <v>0.58199999999999996</v>
      </c>
      <c r="BZ1031" s="17">
        <f t="shared" si="583"/>
        <v>0.58199999999999996</v>
      </c>
      <c r="CA1031" s="17" t="str">
        <f t="shared" si="600"/>
        <v>Com Retira</v>
      </c>
      <c r="CB1031" s="17">
        <f t="shared" si="601"/>
        <v>0.58199999999999996</v>
      </c>
      <c r="CC1031" s="33" t="str">
        <f>IF(CB1031&gt;='PAINEL E TARGET'!$T$11,'PAINEL E TARGET'!$S$11,
IF(CB1031&gt;='PAINEL E TARGET'!$T$12,'PAINEL E TARGET'!$S$12,
IF(CB1031&gt;='PAINEL E TARGET'!$T$13,'PAINEL E TARGET'!$S$13,
IF(CB1031&gt;='PAINEL E TARGET'!$T$14,'PAINEL E TARGET'!$S$14,
IF(CB1031&gt;='PAINEL E TARGET'!$T$15,'PAINEL E TARGET'!$S$15,
IF(CB1031&gt;='PAINEL E TARGET'!$T$16,'PAINEL E TARGET'!$S$16,
IF(CB1031&gt;='PAINEL E TARGET'!$T$17,'PAINEL E TARGET'!$S$17,
IF(CB1031&gt;='PAINEL E TARGET'!$T$18,'PAINEL E TARGET'!$S$18,'PAINEL E TARGET'!$S$19))))))))</f>
        <v>Não elegível</v>
      </c>
      <c r="CD1031" s="17">
        <f>IFERROR(VLOOKUP($BW1031,'PAINEL E TARGET'!$G$1:$Q$99,4,0),0)</f>
        <v>0.35</v>
      </c>
      <c r="CE1031" s="17">
        <f>VLOOKUP(CC1031,'PAINEL E TARGET'!$S$10:$U$19,3,0)</f>
        <v>0</v>
      </c>
      <c r="CF1031" s="16">
        <f t="shared" si="602"/>
        <v>0</v>
      </c>
      <c r="CG1031" s="17">
        <f t="shared" si="584"/>
        <v>0.51100000000000001</v>
      </c>
      <c r="CH1031" s="17">
        <f t="shared" si="585"/>
        <v>0.40500000000000003</v>
      </c>
      <c r="CI1031" s="17">
        <f t="shared" si="586"/>
        <v>0.67800000000000005</v>
      </c>
      <c r="CJ1031" s="17">
        <f t="shared" si="587"/>
        <v>0.96799999999999997</v>
      </c>
      <c r="CK1031" s="17" t="str">
        <f t="shared" si="588"/>
        <v>sem meta</v>
      </c>
      <c r="CL1031" s="17">
        <f t="shared" si="589"/>
        <v>0.65100000000000002</v>
      </c>
      <c r="CM1031" s="16">
        <f t="shared" si="590"/>
        <v>2</v>
      </c>
      <c r="CN1031" s="17" t="str">
        <f t="shared" si="603"/>
        <v>não ok</v>
      </c>
      <c r="CO1031" s="17">
        <f t="shared" si="604"/>
        <v>0</v>
      </c>
      <c r="CP1031" s="33" t="str">
        <f>IF(CO1031&gt;='PAINEL E TARGET'!$T$11,'PAINEL E TARGET'!$S$11,
IF(CO1031&gt;='PAINEL E TARGET'!$T$12,'PAINEL E TARGET'!$S$12,
IF(CO1031&gt;='PAINEL E TARGET'!$T$13,'PAINEL E TARGET'!$S$13,
IF(CO1031&gt;='PAINEL E TARGET'!$T$14,'PAINEL E TARGET'!$S$14,
IF(CO1031&gt;='PAINEL E TARGET'!$T$15,'PAINEL E TARGET'!$S$15,
IF(CO1031&gt;='PAINEL E TARGET'!$T$16,'PAINEL E TARGET'!$S$16,
IF(CO1031&gt;='PAINEL E TARGET'!$T$17,'PAINEL E TARGET'!$S$17,
IF(CO1031&gt;='PAINEL E TARGET'!$T$18,'PAINEL E TARGET'!$S$18,'PAINEL E TARGET'!$S$19))))))))</f>
        <v>Não elegível</v>
      </c>
      <c r="CQ1031" s="17">
        <f>IFERROR(VLOOKUP($BW1031,'PAINEL E TARGET'!$G$1:$Q$99,5,0),0)</f>
        <v>0.3</v>
      </c>
      <c r="CR1031" s="17">
        <f>VLOOKUP(CP1031,'PAINEL E TARGET'!$S$10:$U$19,3,0)</f>
        <v>0</v>
      </c>
      <c r="CS1031" s="16">
        <f t="shared" si="605"/>
        <v>0</v>
      </c>
      <c r="CT1031" s="17">
        <f t="shared" si="591"/>
        <v>0</v>
      </c>
      <c r="CU1031" s="33" t="str">
        <f>IF(CT1031&gt;='PAINEL E TARGET'!$T$11,'PAINEL E TARGET'!$S$11,
IF(CT1031&gt;='PAINEL E TARGET'!$T$12,'PAINEL E TARGET'!$S$12,
IF(CT1031&gt;='PAINEL E TARGET'!$T$13,'PAINEL E TARGET'!$S$13,
IF(CT1031&gt;='PAINEL E TARGET'!$T$14,'PAINEL E TARGET'!$S$14,
IF(CT1031&gt;='PAINEL E TARGET'!$T$15,'PAINEL E TARGET'!$S$15,
IF(CT1031&gt;='PAINEL E TARGET'!$T$16,'PAINEL E TARGET'!$S$16,
IF(CT1031&gt;='PAINEL E TARGET'!$T$17,'PAINEL E TARGET'!$S$17,
IF(CT1031&gt;='PAINEL E TARGET'!$T$18,'PAINEL E TARGET'!$S$18,'PAINEL E TARGET'!$S$19))))))))</f>
        <v>Não elegível</v>
      </c>
      <c r="CV1031" s="17">
        <f>IFERROR(VLOOKUP($BW1031,'PAINEL E TARGET'!$G$1:$Q$99,6,0),0)</f>
        <v>0.2</v>
      </c>
      <c r="CW1031" s="17">
        <f>VLOOKUP(CU1031,'PAINEL E TARGET'!$S$10:$U$19,3,0)</f>
        <v>0</v>
      </c>
      <c r="CX1031" s="16">
        <f t="shared" si="606"/>
        <v>0</v>
      </c>
      <c r="CY1031" s="17">
        <f t="shared" si="592"/>
        <v>0</v>
      </c>
      <c r="CZ1031" s="33" t="str">
        <f>IF(CY1031&gt;='PAINEL E TARGET'!$T$11,'PAINEL E TARGET'!$S$11,
IF(CY1031&gt;='PAINEL E TARGET'!$T$12,'PAINEL E TARGET'!$S$12,
IF(CY1031&gt;='PAINEL E TARGET'!$T$13,'PAINEL E TARGET'!$S$13,
IF(CY1031&gt;='PAINEL E TARGET'!$T$14,'PAINEL E TARGET'!$S$14,
IF(CY1031&gt;='PAINEL E TARGET'!$T$15,'PAINEL E TARGET'!$S$15,
IF(CY1031&gt;='PAINEL E TARGET'!$T$16,'PAINEL E TARGET'!$S$16,
IF(CY1031&gt;='PAINEL E TARGET'!$T$17,'PAINEL E TARGET'!$S$17,
IF(CY1031&gt;='PAINEL E TARGET'!$T$18,'PAINEL E TARGET'!$S$18,'PAINEL E TARGET'!$S$19))))))))</f>
        <v>Não elegível</v>
      </c>
      <c r="DA1031" s="17">
        <f>IFERROR(VLOOKUP($BW1031,'PAINEL E TARGET'!$G$1:$Q$99,7,0),0)</f>
        <v>0</v>
      </c>
      <c r="DB1031" s="17">
        <f>VLOOKUP(CZ1031,'PAINEL E TARGET'!$S$10:$U$19,3,0)</f>
        <v>0</v>
      </c>
      <c r="DC1031" s="16">
        <f t="shared" si="607"/>
        <v>0</v>
      </c>
      <c r="DD1031" s="17">
        <f t="shared" si="593"/>
        <v>0.81499999999999995</v>
      </c>
      <c r="DE1031" s="33" t="str">
        <f>IF(DD1031&gt;='PAINEL E TARGET'!$T$11,'PAINEL E TARGET'!$S$11,
IF(DD1031&gt;='PAINEL E TARGET'!$T$12,'PAINEL E TARGET'!$S$12,
IF(DD1031&gt;='PAINEL E TARGET'!$T$13,'PAINEL E TARGET'!$S$13,
IF(DD1031&gt;='PAINEL E TARGET'!$T$14,'PAINEL E TARGET'!$S$14,
IF(DD1031&gt;='PAINEL E TARGET'!$T$15,'PAINEL E TARGET'!$S$15,
IF(DD1031&gt;='PAINEL E TARGET'!$T$16,'PAINEL E TARGET'!$S$16,
IF(DD1031&gt;='PAINEL E TARGET'!$T$17,'PAINEL E TARGET'!$S$17,
IF(DD1031&gt;='PAINEL E TARGET'!$T$18,'PAINEL E TARGET'!$S$18,'PAINEL E TARGET'!$S$19))))))))</f>
        <v>Não elegível</v>
      </c>
      <c r="DF1031" s="17">
        <f>IFERROR(VLOOKUP($BW1031,'PAINEL E TARGET'!$G$1:$Q$99,8,0),0)</f>
        <v>0.15</v>
      </c>
      <c r="DG1031" s="17">
        <f>VLOOKUP(DE1031,'PAINEL E TARGET'!$S$10:$U$19,3,0)</f>
        <v>0</v>
      </c>
      <c r="DH1031" s="16">
        <f t="shared" si="608"/>
        <v>0</v>
      </c>
      <c r="DI1031" s="17">
        <f t="shared" si="594"/>
        <v>0</v>
      </c>
      <c r="DJ1031" s="33" t="str">
        <f>IF(DI1031&gt;='PAINEL E TARGET'!$T$11,'PAINEL E TARGET'!$S$11,
IF(DI1031&gt;='PAINEL E TARGET'!$T$12,'PAINEL E TARGET'!$S$12,
IF(DI1031&gt;='PAINEL E TARGET'!$T$13,'PAINEL E TARGET'!$S$13,
IF(DI1031&gt;='PAINEL E TARGET'!$T$14,'PAINEL E TARGET'!$S$14,
IF(DI1031&gt;='PAINEL E TARGET'!$T$15,'PAINEL E TARGET'!$S$15,
IF(DI1031&gt;='PAINEL E TARGET'!$T$16,'PAINEL E TARGET'!$S$16,
IF(DI1031&gt;='PAINEL E TARGET'!$T$17,'PAINEL E TARGET'!$S$17,
IF(DI1031&gt;='PAINEL E TARGET'!$T$18,'PAINEL E TARGET'!$S$18,'PAINEL E TARGET'!$S$19))))))))</f>
        <v>Não elegível</v>
      </c>
      <c r="DK1031" s="17">
        <f>IFERROR(VLOOKUP($BW1031,'PAINEL E TARGET'!$G$1:$Q$99,9,0),0)</f>
        <v>0</v>
      </c>
      <c r="DL1031" s="17">
        <f>VLOOKUP(DJ1031,'PAINEL E TARGET'!$S$10:$U$19,3,0)</f>
        <v>0</v>
      </c>
      <c r="DM1031" s="16">
        <f t="shared" si="609"/>
        <v>0</v>
      </c>
      <c r="DN1031" s="17">
        <f t="shared" si="595"/>
        <v>0</v>
      </c>
      <c r="DO1031" s="33" t="str">
        <f>IF(DN1031&gt;='PAINEL E TARGET'!$T$11,'PAINEL E TARGET'!$S$11,
IF(DN1031&gt;='PAINEL E TARGET'!$T$12,'PAINEL E TARGET'!$S$12,
IF(DN1031&gt;='PAINEL E TARGET'!$T$13,'PAINEL E TARGET'!$S$13,
IF(DN1031&gt;='PAINEL E TARGET'!$T$14,'PAINEL E TARGET'!$S$14,
IF(DN1031&gt;='PAINEL E TARGET'!$T$15,'PAINEL E TARGET'!$S$15,
IF(DN1031&gt;='PAINEL E TARGET'!$T$16,'PAINEL E TARGET'!$S$16,
IF(DN1031&gt;='PAINEL E TARGET'!$T$17,'PAINEL E TARGET'!$S$17,
IF(DN1031&gt;='PAINEL E TARGET'!$T$18,'PAINEL E TARGET'!$S$18,'PAINEL E TARGET'!$S$19))))))))</f>
        <v>Não elegível</v>
      </c>
      <c r="DP1031" s="17">
        <f>IFERROR(VLOOKUP($BW1031,'PAINEL E TARGET'!$G$1:$Q$99,10,0),0)</f>
        <v>0</v>
      </c>
      <c r="DQ1031" s="17">
        <f>VLOOKUP(DO1031,'PAINEL E TARGET'!$S$10:$U$19,3,0)</f>
        <v>0</v>
      </c>
      <c r="DR1031" s="16">
        <f t="shared" si="610"/>
        <v>0</v>
      </c>
      <c r="DS1031" s="17">
        <f t="shared" si="596"/>
        <v>0</v>
      </c>
      <c r="DT1031" s="16">
        <f>IF(DS1031&gt;=1,VLOOKUP(BO1031,'PAINEL E TARGET'!$S$1:$W$8,5,0),0)</f>
        <v>0</v>
      </c>
      <c r="DU1031" s="16">
        <f t="shared" si="611"/>
        <v>0</v>
      </c>
    </row>
    <row r="1032" spans="2:125" x14ac:dyDescent="0.2">
      <c r="B1032" s="44">
        <v>43541</v>
      </c>
      <c r="C1032" s="65">
        <v>2152</v>
      </c>
      <c r="D1032" s="66" t="s">
        <v>1145</v>
      </c>
      <c r="E1032" s="65">
        <v>516</v>
      </c>
      <c r="F1032" s="65" t="s">
        <v>944</v>
      </c>
      <c r="G1032" s="67">
        <v>366498.28187688172</v>
      </c>
      <c r="H1032" s="67">
        <v>209792.99687332378</v>
      </c>
      <c r="I1032" s="67">
        <v>177657.34999999998</v>
      </c>
      <c r="J1032" s="68">
        <v>0.84682211822004816</v>
      </c>
      <c r="K1032" s="67">
        <v>0</v>
      </c>
      <c r="L1032" s="67">
        <v>209792.99687332383</v>
      </c>
      <c r="M1032" s="67">
        <v>18410.849999999999</v>
      </c>
      <c r="N1032" s="67">
        <v>159246.5</v>
      </c>
      <c r="O1032" s="67">
        <v>366498.28187688172</v>
      </c>
      <c r="P1032" s="67" t="s">
        <v>1082</v>
      </c>
      <c r="Q1032" s="67" t="s">
        <v>1082</v>
      </c>
      <c r="R1032" s="67">
        <v>0</v>
      </c>
      <c r="S1032" s="67">
        <v>0</v>
      </c>
      <c r="T1032" s="68">
        <v>0.1076397703286321</v>
      </c>
      <c r="U1032" s="68">
        <v>0.12455268526745446</v>
      </c>
      <c r="V1032" s="68">
        <v>1.1571251488848961</v>
      </c>
      <c r="W1032" s="67">
        <v>22582.070000000003</v>
      </c>
      <c r="X1032" s="67">
        <v>22127.699999999997</v>
      </c>
      <c r="Y1032" s="68">
        <v>0.97987916962439647</v>
      </c>
      <c r="Z1032" s="68">
        <v>6.571587329163632E-2</v>
      </c>
      <c r="AA1032" s="68">
        <v>0</v>
      </c>
      <c r="AB1032" s="68">
        <v>0</v>
      </c>
      <c r="AC1032" s="67">
        <v>13786.73</v>
      </c>
      <c r="AD1032" s="67">
        <v>0</v>
      </c>
      <c r="AE1032" s="68">
        <v>0</v>
      </c>
      <c r="AF1032" s="43">
        <v>80</v>
      </c>
      <c r="AG1032" s="43">
        <v>0</v>
      </c>
      <c r="AH1032" s="43">
        <v>0</v>
      </c>
      <c r="AI1032" s="43">
        <v>48</v>
      </c>
      <c r="AJ1032" s="67">
        <v>8893.36</v>
      </c>
      <c r="AK1032" s="67">
        <v>7825</v>
      </c>
      <c r="AL1032" s="68">
        <v>0.87986992542750986</v>
      </c>
      <c r="AM1032" s="67">
        <v>3805.6400000000003</v>
      </c>
      <c r="AN1032" s="67">
        <v>4112.0000000000009</v>
      </c>
      <c r="AO1032" s="68">
        <v>1.0805015713519934</v>
      </c>
      <c r="AP1032" s="67">
        <v>1641.42</v>
      </c>
      <c r="AQ1032" s="67">
        <v>1683.91</v>
      </c>
      <c r="AR1032" s="68">
        <v>1.0258861229910687</v>
      </c>
      <c r="AS1032" s="67">
        <v>8241.65</v>
      </c>
      <c r="AT1032" s="67">
        <v>8506.7900000000009</v>
      </c>
      <c r="AU1032" s="68">
        <v>1.0321707425090851</v>
      </c>
      <c r="AV1032" s="43">
        <v>0</v>
      </c>
      <c r="AW1032" s="43">
        <v>0</v>
      </c>
      <c r="AX1032" s="69">
        <v>0</v>
      </c>
      <c r="AY1032" s="43">
        <v>0</v>
      </c>
      <c r="AZ1032" s="43">
        <v>18410.849999999999</v>
      </c>
      <c r="BA1032" s="43">
        <v>10716.098711806022</v>
      </c>
      <c r="BB1032" s="43">
        <v>11128.48</v>
      </c>
      <c r="BC1032" s="43">
        <v>0</v>
      </c>
      <c r="BD1032" s="43">
        <v>18740.101272823958</v>
      </c>
      <c r="BE1032" s="43">
        <v>39620.15</v>
      </c>
      <c r="BF1032" s="43">
        <v>24188.769999999993</v>
      </c>
      <c r="BG1032" s="43">
        <v>0</v>
      </c>
      <c r="BH1032" s="43">
        <v>0</v>
      </c>
      <c r="BI1032" s="44">
        <v>43173</v>
      </c>
      <c r="BJ1032" s="44">
        <v>43541</v>
      </c>
      <c r="BK1032" s="44">
        <v>43172</v>
      </c>
      <c r="BL1032" s="43">
        <f t="shared" si="597"/>
        <v>177657.34999999998</v>
      </c>
      <c r="BM1032" s="43">
        <f t="shared" si="598"/>
        <v>177657.35</v>
      </c>
      <c r="BN1032" s="32"/>
      <c r="BO1032" s="16" t="str">
        <f>IFERROR(VLOOKUP($C1032,'PORTE LOJA'!A:B,2,0),"PORTE 1")</f>
        <v>PORTE 1</v>
      </c>
      <c r="BP1032" s="16">
        <f>VLOOKUP(BO1032,'PAINEL E TARGET'!$S$1:$W$8,3,0)</f>
        <v>1650</v>
      </c>
      <c r="BQ1032" s="16">
        <f t="shared" si="576"/>
        <v>1</v>
      </c>
      <c r="BR1032" s="16">
        <f t="shared" si="577"/>
        <v>1</v>
      </c>
      <c r="BS1032" s="16">
        <f t="shared" si="578"/>
        <v>1</v>
      </c>
      <c r="BT1032" s="16">
        <f t="shared" si="579"/>
        <v>0</v>
      </c>
      <c r="BU1032" s="16">
        <f t="shared" si="580"/>
        <v>1</v>
      </c>
      <c r="BV1032" s="16">
        <f t="shared" si="581"/>
        <v>0</v>
      </c>
      <c r="BW1032" s="17" t="str">
        <f t="shared" si="599"/>
        <v>111010</v>
      </c>
      <c r="BX1032" s="32"/>
      <c r="BY1032" s="17">
        <f t="shared" si="582"/>
        <v>0.84699999999999998</v>
      </c>
      <c r="BZ1032" s="17">
        <f t="shared" si="583"/>
        <v>0.84699999999999998</v>
      </c>
      <c r="CA1032" s="17" t="str">
        <f t="shared" si="600"/>
        <v>Com Retira</v>
      </c>
      <c r="CB1032" s="17">
        <f t="shared" si="601"/>
        <v>0.84699999999999998</v>
      </c>
      <c r="CC1032" s="33" t="str">
        <f>IF(CB1032&gt;='PAINEL E TARGET'!$T$11,'PAINEL E TARGET'!$S$11,
IF(CB1032&gt;='PAINEL E TARGET'!$T$12,'PAINEL E TARGET'!$S$12,
IF(CB1032&gt;='PAINEL E TARGET'!$T$13,'PAINEL E TARGET'!$S$13,
IF(CB1032&gt;='PAINEL E TARGET'!$T$14,'PAINEL E TARGET'!$S$14,
IF(CB1032&gt;='PAINEL E TARGET'!$T$15,'PAINEL E TARGET'!$S$15,
IF(CB1032&gt;='PAINEL E TARGET'!$T$16,'PAINEL E TARGET'!$S$16,
IF(CB1032&gt;='PAINEL E TARGET'!$T$17,'PAINEL E TARGET'!$S$17,
IF(CB1032&gt;='PAINEL E TARGET'!$T$18,'PAINEL E TARGET'!$S$18,'PAINEL E TARGET'!$S$19))))))))</f>
        <v>Não elegível</v>
      </c>
      <c r="CD1032" s="17">
        <f>IFERROR(VLOOKUP($BW1032,'PAINEL E TARGET'!$G$1:$Q$99,4,0),0)</f>
        <v>0.35</v>
      </c>
      <c r="CE1032" s="17">
        <f>VLOOKUP(CC1032,'PAINEL E TARGET'!$S$10:$U$19,3,0)</f>
        <v>0</v>
      </c>
      <c r="CF1032" s="16">
        <f t="shared" si="602"/>
        <v>0</v>
      </c>
      <c r="CG1032" s="17">
        <f t="shared" si="584"/>
        <v>0.88</v>
      </c>
      <c r="CH1032" s="17">
        <f t="shared" si="585"/>
        <v>1.081</v>
      </c>
      <c r="CI1032" s="17">
        <f t="shared" si="586"/>
        <v>1.026</v>
      </c>
      <c r="CJ1032" s="17">
        <f t="shared" si="587"/>
        <v>1.032</v>
      </c>
      <c r="CK1032" s="17" t="str">
        <f t="shared" si="588"/>
        <v>sem meta</v>
      </c>
      <c r="CL1032" s="17">
        <f t="shared" si="589"/>
        <v>0.98</v>
      </c>
      <c r="CM1032" s="16">
        <f t="shared" si="590"/>
        <v>5</v>
      </c>
      <c r="CN1032" s="17" t="str">
        <f t="shared" si="603"/>
        <v>ok</v>
      </c>
      <c r="CO1032" s="17">
        <f t="shared" si="604"/>
        <v>0.98</v>
      </c>
      <c r="CP1032" s="33" t="str">
        <f>IF(CO1032&gt;='PAINEL E TARGET'!$T$11,'PAINEL E TARGET'!$S$11,
IF(CO1032&gt;='PAINEL E TARGET'!$T$12,'PAINEL E TARGET'!$S$12,
IF(CO1032&gt;='PAINEL E TARGET'!$T$13,'PAINEL E TARGET'!$S$13,
IF(CO1032&gt;='PAINEL E TARGET'!$T$14,'PAINEL E TARGET'!$S$14,
IF(CO1032&gt;='PAINEL E TARGET'!$T$15,'PAINEL E TARGET'!$S$15,
IF(CO1032&gt;='PAINEL E TARGET'!$T$16,'PAINEL E TARGET'!$S$16,
IF(CO1032&gt;='PAINEL E TARGET'!$T$17,'PAINEL E TARGET'!$S$17,
IF(CO1032&gt;='PAINEL E TARGET'!$T$18,'PAINEL E TARGET'!$S$18,'PAINEL E TARGET'!$S$19))))))))</f>
        <v>1. Fx de 90% a 99,9%</v>
      </c>
      <c r="CQ1032" s="17">
        <f>IFERROR(VLOOKUP($BW1032,'PAINEL E TARGET'!$G$1:$Q$99,5,0),0)</f>
        <v>0.3</v>
      </c>
      <c r="CR1032" s="17">
        <f>VLOOKUP(CP1032,'PAINEL E TARGET'!$S$10:$U$19,3,0)</f>
        <v>0.5</v>
      </c>
      <c r="CS1032" s="16">
        <f t="shared" si="605"/>
        <v>247.5</v>
      </c>
      <c r="CT1032" s="17">
        <f t="shared" si="591"/>
        <v>0</v>
      </c>
      <c r="CU1032" s="33" t="str">
        <f>IF(CT1032&gt;='PAINEL E TARGET'!$T$11,'PAINEL E TARGET'!$S$11,
IF(CT1032&gt;='PAINEL E TARGET'!$T$12,'PAINEL E TARGET'!$S$12,
IF(CT1032&gt;='PAINEL E TARGET'!$T$13,'PAINEL E TARGET'!$S$13,
IF(CT1032&gt;='PAINEL E TARGET'!$T$14,'PAINEL E TARGET'!$S$14,
IF(CT1032&gt;='PAINEL E TARGET'!$T$15,'PAINEL E TARGET'!$S$15,
IF(CT1032&gt;='PAINEL E TARGET'!$T$16,'PAINEL E TARGET'!$S$16,
IF(CT1032&gt;='PAINEL E TARGET'!$T$17,'PAINEL E TARGET'!$S$17,
IF(CT1032&gt;='PAINEL E TARGET'!$T$18,'PAINEL E TARGET'!$S$18,'PAINEL E TARGET'!$S$19))))))))</f>
        <v>Não elegível</v>
      </c>
      <c r="CV1032" s="17">
        <f>IFERROR(VLOOKUP($BW1032,'PAINEL E TARGET'!$G$1:$Q$99,6,0),0)</f>
        <v>0.2</v>
      </c>
      <c r="CW1032" s="17">
        <f>VLOOKUP(CU1032,'PAINEL E TARGET'!$S$10:$U$19,3,0)</f>
        <v>0</v>
      </c>
      <c r="CX1032" s="16">
        <f t="shared" si="606"/>
        <v>0</v>
      </c>
      <c r="CY1032" s="17">
        <f t="shared" si="592"/>
        <v>0</v>
      </c>
      <c r="CZ1032" s="33" t="str">
        <f>IF(CY1032&gt;='PAINEL E TARGET'!$T$11,'PAINEL E TARGET'!$S$11,
IF(CY1032&gt;='PAINEL E TARGET'!$T$12,'PAINEL E TARGET'!$S$12,
IF(CY1032&gt;='PAINEL E TARGET'!$T$13,'PAINEL E TARGET'!$S$13,
IF(CY1032&gt;='PAINEL E TARGET'!$T$14,'PAINEL E TARGET'!$S$14,
IF(CY1032&gt;='PAINEL E TARGET'!$T$15,'PAINEL E TARGET'!$S$15,
IF(CY1032&gt;='PAINEL E TARGET'!$T$16,'PAINEL E TARGET'!$S$16,
IF(CY1032&gt;='PAINEL E TARGET'!$T$17,'PAINEL E TARGET'!$S$17,
IF(CY1032&gt;='PAINEL E TARGET'!$T$18,'PAINEL E TARGET'!$S$18,'PAINEL E TARGET'!$S$19))))))))</f>
        <v>Não elegível</v>
      </c>
      <c r="DA1032" s="17">
        <f>IFERROR(VLOOKUP($BW1032,'PAINEL E TARGET'!$G$1:$Q$99,7,0),0)</f>
        <v>0</v>
      </c>
      <c r="DB1032" s="17">
        <f>VLOOKUP(CZ1032,'PAINEL E TARGET'!$S$10:$U$19,3,0)</f>
        <v>0</v>
      </c>
      <c r="DC1032" s="16">
        <f t="shared" si="607"/>
        <v>0</v>
      </c>
      <c r="DD1032" s="17">
        <f t="shared" si="593"/>
        <v>1.038</v>
      </c>
      <c r="DE1032" s="33" t="str">
        <f>IF(DD1032&gt;='PAINEL E TARGET'!$T$11,'PAINEL E TARGET'!$S$11,
IF(DD1032&gt;='PAINEL E TARGET'!$T$12,'PAINEL E TARGET'!$S$12,
IF(DD1032&gt;='PAINEL E TARGET'!$T$13,'PAINEL E TARGET'!$S$13,
IF(DD1032&gt;='PAINEL E TARGET'!$T$14,'PAINEL E TARGET'!$S$14,
IF(DD1032&gt;='PAINEL E TARGET'!$T$15,'PAINEL E TARGET'!$S$15,
IF(DD1032&gt;='PAINEL E TARGET'!$T$16,'PAINEL E TARGET'!$S$16,
IF(DD1032&gt;='PAINEL E TARGET'!$T$17,'PAINEL E TARGET'!$S$17,
IF(DD1032&gt;='PAINEL E TARGET'!$T$18,'PAINEL E TARGET'!$S$18,'PAINEL E TARGET'!$S$19))))))))</f>
        <v>2. Fx de 100% a 104,9%</v>
      </c>
      <c r="DF1032" s="17">
        <f>IFERROR(VLOOKUP($BW1032,'PAINEL E TARGET'!$G$1:$Q$99,8,0),0)</f>
        <v>0.15</v>
      </c>
      <c r="DG1032" s="17">
        <f>VLOOKUP(DE1032,'PAINEL E TARGET'!$S$10:$U$19,3,0)</f>
        <v>1</v>
      </c>
      <c r="DH1032" s="16">
        <f t="shared" si="608"/>
        <v>247.5</v>
      </c>
      <c r="DI1032" s="17">
        <f t="shared" si="594"/>
        <v>0</v>
      </c>
      <c r="DJ1032" s="33" t="str">
        <f>IF(DI1032&gt;='PAINEL E TARGET'!$T$11,'PAINEL E TARGET'!$S$11,
IF(DI1032&gt;='PAINEL E TARGET'!$T$12,'PAINEL E TARGET'!$S$12,
IF(DI1032&gt;='PAINEL E TARGET'!$T$13,'PAINEL E TARGET'!$S$13,
IF(DI1032&gt;='PAINEL E TARGET'!$T$14,'PAINEL E TARGET'!$S$14,
IF(DI1032&gt;='PAINEL E TARGET'!$T$15,'PAINEL E TARGET'!$S$15,
IF(DI1032&gt;='PAINEL E TARGET'!$T$16,'PAINEL E TARGET'!$S$16,
IF(DI1032&gt;='PAINEL E TARGET'!$T$17,'PAINEL E TARGET'!$S$17,
IF(DI1032&gt;='PAINEL E TARGET'!$T$18,'PAINEL E TARGET'!$S$18,'PAINEL E TARGET'!$S$19))))))))</f>
        <v>Não elegível</v>
      </c>
      <c r="DK1032" s="17">
        <f>IFERROR(VLOOKUP($BW1032,'PAINEL E TARGET'!$G$1:$Q$99,9,0),0)</f>
        <v>0</v>
      </c>
      <c r="DL1032" s="17">
        <f>VLOOKUP(DJ1032,'PAINEL E TARGET'!$S$10:$U$19,3,0)</f>
        <v>0</v>
      </c>
      <c r="DM1032" s="16">
        <f t="shared" si="609"/>
        <v>0</v>
      </c>
      <c r="DN1032" s="17">
        <f t="shared" si="595"/>
        <v>0</v>
      </c>
      <c r="DO1032" s="33" t="str">
        <f>IF(DN1032&gt;='PAINEL E TARGET'!$T$11,'PAINEL E TARGET'!$S$11,
IF(DN1032&gt;='PAINEL E TARGET'!$T$12,'PAINEL E TARGET'!$S$12,
IF(DN1032&gt;='PAINEL E TARGET'!$T$13,'PAINEL E TARGET'!$S$13,
IF(DN1032&gt;='PAINEL E TARGET'!$T$14,'PAINEL E TARGET'!$S$14,
IF(DN1032&gt;='PAINEL E TARGET'!$T$15,'PAINEL E TARGET'!$S$15,
IF(DN1032&gt;='PAINEL E TARGET'!$T$16,'PAINEL E TARGET'!$S$16,
IF(DN1032&gt;='PAINEL E TARGET'!$T$17,'PAINEL E TARGET'!$S$17,
IF(DN1032&gt;='PAINEL E TARGET'!$T$18,'PAINEL E TARGET'!$S$18,'PAINEL E TARGET'!$S$19))))))))</f>
        <v>Não elegível</v>
      </c>
      <c r="DP1032" s="17">
        <f>IFERROR(VLOOKUP($BW1032,'PAINEL E TARGET'!$G$1:$Q$99,10,0),0)</f>
        <v>0</v>
      </c>
      <c r="DQ1032" s="17">
        <f>VLOOKUP(DO1032,'PAINEL E TARGET'!$S$10:$U$19,3,0)</f>
        <v>0</v>
      </c>
      <c r="DR1032" s="16">
        <f t="shared" si="610"/>
        <v>0</v>
      </c>
      <c r="DS1032" s="17">
        <f t="shared" si="596"/>
        <v>0</v>
      </c>
      <c r="DT1032" s="16">
        <f>IF(DS1032&gt;=1,VLOOKUP(BO1032,'PAINEL E TARGET'!$S$1:$W$8,5,0),0)</f>
        <v>0</v>
      </c>
      <c r="DU1032" s="16">
        <f t="shared" si="611"/>
        <v>495</v>
      </c>
    </row>
    <row r="1033" spans="2:125" x14ac:dyDescent="0.2">
      <c r="B1033" s="44">
        <v>43541</v>
      </c>
      <c r="C1033" s="65">
        <v>2158</v>
      </c>
      <c r="D1033" s="66" t="s">
        <v>1215</v>
      </c>
      <c r="E1033" s="65">
        <v>111</v>
      </c>
      <c r="F1033" s="65" t="s">
        <v>1018</v>
      </c>
      <c r="G1033" s="67">
        <v>370096.30205315381</v>
      </c>
      <c r="H1033" s="67">
        <v>208546.35061524104</v>
      </c>
      <c r="I1033" s="67">
        <v>213546.28000000003</v>
      </c>
      <c r="J1033" s="68">
        <v>1.0239751468678713</v>
      </c>
      <c r="K1033" s="67">
        <v>0</v>
      </c>
      <c r="L1033" s="67">
        <v>208546.35061524098</v>
      </c>
      <c r="M1033" s="67">
        <v>10135.700000000001</v>
      </c>
      <c r="N1033" s="67">
        <v>203410.58</v>
      </c>
      <c r="O1033" s="67">
        <v>370096.30205315381</v>
      </c>
      <c r="P1033" s="67" t="s">
        <v>1082</v>
      </c>
      <c r="Q1033" s="67" t="s">
        <v>1082</v>
      </c>
      <c r="R1033" s="67">
        <v>0</v>
      </c>
      <c r="S1033" s="67">
        <v>0</v>
      </c>
      <c r="T1033" s="68">
        <v>0.10633640883466661</v>
      </c>
      <c r="U1033" s="68">
        <v>0.1624964387110841</v>
      </c>
      <c r="V1033" s="68">
        <v>1.5281354758155876</v>
      </c>
      <c r="W1033" s="67">
        <v>22176.069999999996</v>
      </c>
      <c r="X1033" s="67">
        <v>34700.510000000009</v>
      </c>
      <c r="Y1033" s="68">
        <v>1.5647727482822706</v>
      </c>
      <c r="Z1033" s="68">
        <v>6.3552586563609681E-2</v>
      </c>
      <c r="AA1033" s="68">
        <v>0</v>
      </c>
      <c r="AB1033" s="68">
        <v>0</v>
      </c>
      <c r="AC1033" s="67">
        <v>13253.660000000002</v>
      </c>
      <c r="AD1033" s="67">
        <v>0</v>
      </c>
      <c r="AE1033" s="68">
        <v>0</v>
      </c>
      <c r="AF1033" s="43">
        <v>80</v>
      </c>
      <c r="AG1033" s="43">
        <v>0</v>
      </c>
      <c r="AH1033" s="43">
        <v>8</v>
      </c>
      <c r="AI1033" s="43">
        <v>43</v>
      </c>
      <c r="AJ1033" s="67">
        <v>10841.170000000002</v>
      </c>
      <c r="AK1033" s="67">
        <v>16241.5</v>
      </c>
      <c r="AL1033" s="68">
        <v>1.498131659221283</v>
      </c>
      <c r="AM1033" s="67">
        <v>2596.3500000000004</v>
      </c>
      <c r="AN1033" s="67">
        <v>2795.1000000000004</v>
      </c>
      <c r="AO1033" s="68">
        <v>1.0765497717950199</v>
      </c>
      <c r="AP1033" s="67">
        <v>1372.21</v>
      </c>
      <c r="AQ1033" s="67">
        <v>1283.95</v>
      </c>
      <c r="AR1033" s="68">
        <v>0.93568039877278264</v>
      </c>
      <c r="AS1033" s="67">
        <v>7366.34</v>
      </c>
      <c r="AT1033" s="67">
        <v>14379.960000000001</v>
      </c>
      <c r="AU1033" s="68">
        <v>1.9521173337098208</v>
      </c>
      <c r="AV1033" s="43">
        <v>224.87</v>
      </c>
      <c r="AW1033" s="43">
        <v>0</v>
      </c>
      <c r="AX1033" s="69">
        <v>0</v>
      </c>
      <c r="AY1033" s="43">
        <v>0</v>
      </c>
      <c r="AZ1033" s="43">
        <v>10135.700000000001</v>
      </c>
      <c r="BA1033" s="43">
        <v>11959.328931137694</v>
      </c>
      <c r="BB1033" s="43">
        <v>20201.54</v>
      </c>
      <c r="BC1033" s="43">
        <v>0</v>
      </c>
      <c r="BD1033" s="43">
        <v>21227.391254045855</v>
      </c>
      <c r="BE1033" s="43">
        <v>39631.409999999996</v>
      </c>
      <c r="BF1033" s="43">
        <v>23686.020000000004</v>
      </c>
      <c r="BG1033" s="43">
        <v>399.87</v>
      </c>
      <c r="BH1033" s="43">
        <v>15</v>
      </c>
      <c r="BI1033" s="44">
        <v>43173</v>
      </c>
      <c r="BJ1033" s="44">
        <v>43541</v>
      </c>
      <c r="BK1033" s="44">
        <v>43172</v>
      </c>
      <c r="BL1033" s="43">
        <f t="shared" si="597"/>
        <v>213546.28000000003</v>
      </c>
      <c r="BM1033" s="43">
        <f t="shared" si="598"/>
        <v>213546.28</v>
      </c>
      <c r="BN1033" s="32"/>
      <c r="BO1033" s="16" t="str">
        <f>IFERROR(VLOOKUP($C1033,'PORTE LOJA'!A:B,2,0),"PORTE 1")</f>
        <v>PORTE 1</v>
      </c>
      <c r="BP1033" s="16">
        <f>VLOOKUP(BO1033,'PAINEL E TARGET'!$S$1:$W$8,3,0)</f>
        <v>1650</v>
      </c>
      <c r="BQ1033" s="16">
        <f t="shared" si="576"/>
        <v>1</v>
      </c>
      <c r="BR1033" s="16">
        <f t="shared" si="577"/>
        <v>1</v>
      </c>
      <c r="BS1033" s="16">
        <f t="shared" si="578"/>
        <v>1</v>
      </c>
      <c r="BT1033" s="16">
        <f t="shared" si="579"/>
        <v>0</v>
      </c>
      <c r="BU1033" s="16">
        <f t="shared" si="580"/>
        <v>1</v>
      </c>
      <c r="BV1033" s="16">
        <f t="shared" si="581"/>
        <v>1</v>
      </c>
      <c r="BW1033" s="17" t="str">
        <f t="shared" si="599"/>
        <v>111011</v>
      </c>
      <c r="BX1033" s="32"/>
      <c r="BY1033" s="17">
        <f t="shared" si="582"/>
        <v>1.024</v>
      </c>
      <c r="BZ1033" s="17">
        <f t="shared" si="583"/>
        <v>1.024</v>
      </c>
      <c r="CA1033" s="17" t="str">
        <f t="shared" si="600"/>
        <v>Com Retira</v>
      </c>
      <c r="CB1033" s="17">
        <f t="shared" si="601"/>
        <v>1.024</v>
      </c>
      <c r="CC1033" s="33" t="str">
        <f>IF(CB1033&gt;='PAINEL E TARGET'!$T$11,'PAINEL E TARGET'!$S$11,
IF(CB1033&gt;='PAINEL E TARGET'!$T$12,'PAINEL E TARGET'!$S$12,
IF(CB1033&gt;='PAINEL E TARGET'!$T$13,'PAINEL E TARGET'!$S$13,
IF(CB1033&gt;='PAINEL E TARGET'!$T$14,'PAINEL E TARGET'!$S$14,
IF(CB1033&gt;='PAINEL E TARGET'!$T$15,'PAINEL E TARGET'!$S$15,
IF(CB1033&gt;='PAINEL E TARGET'!$T$16,'PAINEL E TARGET'!$S$16,
IF(CB1033&gt;='PAINEL E TARGET'!$T$17,'PAINEL E TARGET'!$S$17,
IF(CB1033&gt;='PAINEL E TARGET'!$T$18,'PAINEL E TARGET'!$S$18,'PAINEL E TARGET'!$S$19))))))))</f>
        <v>2. Fx de 100% a 104,9%</v>
      </c>
      <c r="CD1033" s="17">
        <f>IFERROR(VLOOKUP($BW1033,'PAINEL E TARGET'!$G$1:$Q$99,4,0),0)</f>
        <v>0.35</v>
      </c>
      <c r="CE1033" s="17">
        <f>VLOOKUP(CC1033,'PAINEL E TARGET'!$S$10:$U$19,3,0)</f>
        <v>1</v>
      </c>
      <c r="CF1033" s="16">
        <f t="shared" si="602"/>
        <v>577.5</v>
      </c>
      <c r="CG1033" s="17">
        <f t="shared" si="584"/>
        <v>1.498</v>
      </c>
      <c r="CH1033" s="17">
        <f t="shared" si="585"/>
        <v>1.077</v>
      </c>
      <c r="CI1033" s="17">
        <f t="shared" si="586"/>
        <v>0.93600000000000005</v>
      </c>
      <c r="CJ1033" s="17">
        <f t="shared" si="587"/>
        <v>1.952</v>
      </c>
      <c r="CK1033" s="17">
        <f t="shared" si="588"/>
        <v>0</v>
      </c>
      <c r="CL1033" s="17">
        <f t="shared" si="589"/>
        <v>1.5649999999999999</v>
      </c>
      <c r="CM1033" s="16">
        <f t="shared" si="590"/>
        <v>4</v>
      </c>
      <c r="CN1033" s="17" t="str">
        <f t="shared" si="603"/>
        <v>não ok</v>
      </c>
      <c r="CO1033" s="17">
        <f t="shared" si="604"/>
        <v>0</v>
      </c>
      <c r="CP1033" s="33" t="str">
        <f>IF(CO1033&gt;='PAINEL E TARGET'!$T$11,'PAINEL E TARGET'!$S$11,
IF(CO1033&gt;='PAINEL E TARGET'!$T$12,'PAINEL E TARGET'!$S$12,
IF(CO1033&gt;='PAINEL E TARGET'!$T$13,'PAINEL E TARGET'!$S$13,
IF(CO1033&gt;='PAINEL E TARGET'!$T$14,'PAINEL E TARGET'!$S$14,
IF(CO1033&gt;='PAINEL E TARGET'!$T$15,'PAINEL E TARGET'!$S$15,
IF(CO1033&gt;='PAINEL E TARGET'!$T$16,'PAINEL E TARGET'!$S$16,
IF(CO1033&gt;='PAINEL E TARGET'!$T$17,'PAINEL E TARGET'!$S$17,
IF(CO1033&gt;='PAINEL E TARGET'!$T$18,'PAINEL E TARGET'!$S$18,'PAINEL E TARGET'!$S$19))))))))</f>
        <v>Não elegível</v>
      </c>
      <c r="CQ1033" s="17">
        <f>IFERROR(VLOOKUP($BW1033,'PAINEL E TARGET'!$G$1:$Q$99,5,0),0)</f>
        <v>0.25</v>
      </c>
      <c r="CR1033" s="17">
        <f>VLOOKUP(CP1033,'PAINEL E TARGET'!$S$10:$U$19,3,0)</f>
        <v>0</v>
      </c>
      <c r="CS1033" s="16">
        <f t="shared" si="605"/>
        <v>0</v>
      </c>
      <c r="CT1033" s="17">
        <f t="shared" si="591"/>
        <v>0</v>
      </c>
      <c r="CU1033" s="33" t="str">
        <f>IF(CT1033&gt;='PAINEL E TARGET'!$T$11,'PAINEL E TARGET'!$S$11,
IF(CT1033&gt;='PAINEL E TARGET'!$T$12,'PAINEL E TARGET'!$S$12,
IF(CT1033&gt;='PAINEL E TARGET'!$T$13,'PAINEL E TARGET'!$S$13,
IF(CT1033&gt;='PAINEL E TARGET'!$T$14,'PAINEL E TARGET'!$S$14,
IF(CT1033&gt;='PAINEL E TARGET'!$T$15,'PAINEL E TARGET'!$S$15,
IF(CT1033&gt;='PAINEL E TARGET'!$T$16,'PAINEL E TARGET'!$S$16,
IF(CT1033&gt;='PAINEL E TARGET'!$T$17,'PAINEL E TARGET'!$S$17,
IF(CT1033&gt;='PAINEL E TARGET'!$T$18,'PAINEL E TARGET'!$S$18,'PAINEL E TARGET'!$S$19))))))))</f>
        <v>Não elegível</v>
      </c>
      <c r="CV1033" s="17">
        <f>IFERROR(VLOOKUP($BW1033,'PAINEL E TARGET'!$G$1:$Q$99,6,0),0)</f>
        <v>0.2</v>
      </c>
      <c r="CW1033" s="17">
        <f>VLOOKUP(CU1033,'PAINEL E TARGET'!$S$10:$U$19,3,0)</f>
        <v>0</v>
      </c>
      <c r="CX1033" s="16">
        <f t="shared" si="606"/>
        <v>0</v>
      </c>
      <c r="CY1033" s="17">
        <f t="shared" si="592"/>
        <v>0</v>
      </c>
      <c r="CZ1033" s="33" t="str">
        <f>IF(CY1033&gt;='PAINEL E TARGET'!$T$11,'PAINEL E TARGET'!$S$11,
IF(CY1033&gt;='PAINEL E TARGET'!$T$12,'PAINEL E TARGET'!$S$12,
IF(CY1033&gt;='PAINEL E TARGET'!$T$13,'PAINEL E TARGET'!$S$13,
IF(CY1033&gt;='PAINEL E TARGET'!$T$14,'PAINEL E TARGET'!$S$14,
IF(CY1033&gt;='PAINEL E TARGET'!$T$15,'PAINEL E TARGET'!$S$15,
IF(CY1033&gt;='PAINEL E TARGET'!$T$16,'PAINEL E TARGET'!$S$16,
IF(CY1033&gt;='PAINEL E TARGET'!$T$17,'PAINEL E TARGET'!$S$17,
IF(CY1033&gt;='PAINEL E TARGET'!$T$18,'PAINEL E TARGET'!$S$18,'PAINEL E TARGET'!$S$19))))))))</f>
        <v>Não elegível</v>
      </c>
      <c r="DA1033" s="17">
        <f>IFERROR(VLOOKUP($BW1033,'PAINEL E TARGET'!$G$1:$Q$99,7,0),0)</f>
        <v>0</v>
      </c>
      <c r="DB1033" s="17">
        <f>VLOOKUP(CZ1033,'PAINEL E TARGET'!$S$10:$U$19,3,0)</f>
        <v>0</v>
      </c>
      <c r="DC1033" s="16">
        <f t="shared" si="607"/>
        <v>0</v>
      </c>
      <c r="DD1033" s="17">
        <f t="shared" si="593"/>
        <v>1.6890000000000001</v>
      </c>
      <c r="DE1033" s="33" t="str">
        <f>IF(DD1033&gt;='PAINEL E TARGET'!$T$11,'PAINEL E TARGET'!$S$11,
IF(DD1033&gt;='PAINEL E TARGET'!$T$12,'PAINEL E TARGET'!$S$12,
IF(DD1033&gt;='PAINEL E TARGET'!$T$13,'PAINEL E TARGET'!$S$13,
IF(DD1033&gt;='PAINEL E TARGET'!$T$14,'PAINEL E TARGET'!$S$14,
IF(DD1033&gt;='PAINEL E TARGET'!$T$15,'PAINEL E TARGET'!$S$15,
IF(DD1033&gt;='PAINEL E TARGET'!$T$16,'PAINEL E TARGET'!$S$16,
IF(DD1033&gt;='PAINEL E TARGET'!$T$17,'PAINEL E TARGET'!$S$17,
IF(DD1033&gt;='PAINEL E TARGET'!$T$18,'PAINEL E TARGET'!$S$18,'PAINEL E TARGET'!$S$19))))))))</f>
        <v>8. Fx de 130% ou mais</v>
      </c>
      <c r="DF1033" s="17">
        <f>IFERROR(VLOOKUP($BW1033,'PAINEL E TARGET'!$G$1:$Q$99,8,0),0)</f>
        <v>0.15</v>
      </c>
      <c r="DG1033" s="17">
        <f>VLOOKUP(DE1033,'PAINEL E TARGET'!$S$10:$U$19,3,0)</f>
        <v>1.6</v>
      </c>
      <c r="DH1033" s="16">
        <f t="shared" si="608"/>
        <v>396</v>
      </c>
      <c r="DI1033" s="17">
        <f t="shared" si="594"/>
        <v>5.375</v>
      </c>
      <c r="DJ1033" s="33" t="str">
        <f>IF(DI1033&gt;='PAINEL E TARGET'!$T$11,'PAINEL E TARGET'!$S$11,
IF(DI1033&gt;='PAINEL E TARGET'!$T$12,'PAINEL E TARGET'!$S$12,
IF(DI1033&gt;='PAINEL E TARGET'!$T$13,'PAINEL E TARGET'!$S$13,
IF(DI1033&gt;='PAINEL E TARGET'!$T$14,'PAINEL E TARGET'!$S$14,
IF(DI1033&gt;='PAINEL E TARGET'!$T$15,'PAINEL E TARGET'!$S$15,
IF(DI1033&gt;='PAINEL E TARGET'!$T$16,'PAINEL E TARGET'!$S$16,
IF(DI1033&gt;='PAINEL E TARGET'!$T$17,'PAINEL E TARGET'!$S$17,
IF(DI1033&gt;='PAINEL E TARGET'!$T$18,'PAINEL E TARGET'!$S$18,'PAINEL E TARGET'!$S$19))))))))</f>
        <v>8. Fx de 130% ou mais</v>
      </c>
      <c r="DK1033" s="17">
        <f>IFERROR(VLOOKUP($BW1033,'PAINEL E TARGET'!$G$1:$Q$99,9,0),0)</f>
        <v>0.05</v>
      </c>
      <c r="DL1033" s="17">
        <f>VLOOKUP(DJ1033,'PAINEL E TARGET'!$S$10:$U$19,3,0)</f>
        <v>1.6</v>
      </c>
      <c r="DM1033" s="16">
        <f t="shared" si="609"/>
        <v>132.00000000000003</v>
      </c>
      <c r="DN1033" s="17">
        <f t="shared" si="595"/>
        <v>0</v>
      </c>
      <c r="DO1033" s="33" t="str">
        <f>IF(DN1033&gt;='PAINEL E TARGET'!$T$11,'PAINEL E TARGET'!$S$11,
IF(DN1033&gt;='PAINEL E TARGET'!$T$12,'PAINEL E TARGET'!$S$12,
IF(DN1033&gt;='PAINEL E TARGET'!$T$13,'PAINEL E TARGET'!$S$13,
IF(DN1033&gt;='PAINEL E TARGET'!$T$14,'PAINEL E TARGET'!$S$14,
IF(DN1033&gt;='PAINEL E TARGET'!$T$15,'PAINEL E TARGET'!$S$15,
IF(DN1033&gt;='PAINEL E TARGET'!$T$16,'PAINEL E TARGET'!$S$16,
IF(DN1033&gt;='PAINEL E TARGET'!$T$17,'PAINEL E TARGET'!$S$17,
IF(DN1033&gt;='PAINEL E TARGET'!$T$18,'PAINEL E TARGET'!$S$18,'PAINEL E TARGET'!$S$19))))))))</f>
        <v>Não elegível</v>
      </c>
      <c r="DP1033" s="17">
        <f>IFERROR(VLOOKUP($BW1033,'PAINEL E TARGET'!$G$1:$Q$99,10,0),0)</f>
        <v>0</v>
      </c>
      <c r="DQ1033" s="17">
        <f>VLOOKUP(DO1033,'PAINEL E TARGET'!$S$10:$U$19,3,0)</f>
        <v>0</v>
      </c>
      <c r="DR1033" s="16">
        <f t="shared" si="610"/>
        <v>0</v>
      </c>
      <c r="DS1033" s="17">
        <f t="shared" si="596"/>
        <v>0</v>
      </c>
      <c r="DT1033" s="16">
        <f>IF(DS1033&gt;=1,VLOOKUP(BO1033,'PAINEL E TARGET'!$S$1:$W$8,5,0),0)</f>
        <v>0</v>
      </c>
      <c r="DU1033" s="16">
        <f t="shared" si="611"/>
        <v>1105.5</v>
      </c>
    </row>
    <row r="1034" spans="2:125" x14ac:dyDescent="0.2">
      <c r="B1034" s="44">
        <v>43541</v>
      </c>
      <c r="C1034" s="65">
        <v>2160</v>
      </c>
      <c r="D1034" s="66" t="s">
        <v>1216</v>
      </c>
      <c r="E1034" s="65">
        <v>314</v>
      </c>
      <c r="F1034" s="65" t="s">
        <v>943</v>
      </c>
      <c r="G1034" s="67">
        <v>51985.527944531219</v>
      </c>
      <c r="H1034" s="67">
        <v>0</v>
      </c>
      <c r="I1034" s="67">
        <v>0</v>
      </c>
      <c r="J1034" s="68">
        <v>0</v>
      </c>
      <c r="K1034" s="67">
        <v>0</v>
      </c>
      <c r="L1034" s="67">
        <v>0</v>
      </c>
      <c r="M1034" s="67" t="s">
        <v>1082</v>
      </c>
      <c r="N1034" s="67" t="s">
        <v>1081</v>
      </c>
      <c r="O1034" s="67">
        <v>51985.527944531219</v>
      </c>
      <c r="P1034" s="67" t="s">
        <v>1082</v>
      </c>
      <c r="Q1034" s="67" t="s">
        <v>1082</v>
      </c>
      <c r="R1034" s="67">
        <v>0</v>
      </c>
      <c r="S1034" s="67">
        <v>0</v>
      </c>
      <c r="T1034" s="68">
        <v>0</v>
      </c>
      <c r="U1034" s="68">
        <v>0</v>
      </c>
      <c r="V1034" s="68">
        <v>0</v>
      </c>
      <c r="W1034" s="67">
        <v>0</v>
      </c>
      <c r="X1034" s="67">
        <v>0</v>
      </c>
      <c r="Y1034" s="68">
        <v>0</v>
      </c>
      <c r="Z1034" s="68">
        <v>0</v>
      </c>
      <c r="AA1034" s="68">
        <v>0</v>
      </c>
      <c r="AB1034" s="68">
        <v>0</v>
      </c>
      <c r="AC1034" s="67">
        <v>0</v>
      </c>
      <c r="AD1034" s="67">
        <v>0</v>
      </c>
      <c r="AE1034" s="68" t="s">
        <v>1082</v>
      </c>
      <c r="AF1034" s="43">
        <v>80</v>
      </c>
      <c r="AG1034" s="43">
        <v>0</v>
      </c>
      <c r="AH1034" s="43">
        <v>0</v>
      </c>
      <c r="AI1034" s="43">
        <v>0</v>
      </c>
      <c r="AJ1034" s="67">
        <v>0</v>
      </c>
      <c r="AK1034" s="67">
        <v>0</v>
      </c>
      <c r="AL1034" s="68">
        <v>0</v>
      </c>
      <c r="AM1034" s="67">
        <v>0</v>
      </c>
      <c r="AN1034" s="67">
        <v>0</v>
      </c>
      <c r="AO1034" s="68">
        <v>0</v>
      </c>
      <c r="AP1034" s="67">
        <v>0</v>
      </c>
      <c r="AQ1034" s="67">
        <v>0</v>
      </c>
      <c r="AR1034" s="68">
        <v>0</v>
      </c>
      <c r="AS1034" s="67">
        <v>0</v>
      </c>
      <c r="AT1034" s="67">
        <v>0</v>
      </c>
      <c r="AU1034" s="68">
        <v>0</v>
      </c>
      <c r="AV1034" s="43">
        <v>0</v>
      </c>
      <c r="AW1034" s="43">
        <v>0</v>
      </c>
      <c r="AX1034" s="69">
        <v>0</v>
      </c>
      <c r="AY1034" s="43">
        <v>0</v>
      </c>
      <c r="AZ1034" s="43">
        <v>0</v>
      </c>
      <c r="BA1034" s="43">
        <v>0</v>
      </c>
      <c r="BB1034" s="43">
        <v>0</v>
      </c>
      <c r="BC1034" s="43">
        <v>0</v>
      </c>
      <c r="BD1034" s="43">
        <v>2099.1932540974399</v>
      </c>
      <c r="BE1034" s="43">
        <v>2079.29</v>
      </c>
      <c r="BF1034" s="43">
        <v>3431.0299999999997</v>
      </c>
      <c r="BG1034" s="43">
        <v>0</v>
      </c>
      <c r="BH1034" s="43">
        <v>0</v>
      </c>
      <c r="BI1034" s="44">
        <v>43173</v>
      </c>
      <c r="BJ1034" s="44">
        <v>43541</v>
      </c>
      <c r="BK1034" s="44">
        <v>43172</v>
      </c>
      <c r="BL1034" s="43">
        <f t="shared" si="597"/>
        <v>0</v>
      </c>
      <c r="BM1034" s="43">
        <f t="shared" si="598"/>
        <v>0</v>
      </c>
      <c r="BN1034" s="32"/>
      <c r="BO1034" s="16" t="str">
        <f>IFERROR(VLOOKUP($C1034,'PORTE LOJA'!A:B,2,0),"PORTE 1")</f>
        <v>PORTE 1</v>
      </c>
      <c r="BP1034" s="16">
        <f>VLOOKUP(BO1034,'PAINEL E TARGET'!$S$1:$W$8,3,0)</f>
        <v>1650</v>
      </c>
      <c r="BQ1034" s="16">
        <f t="shared" si="576"/>
        <v>1</v>
      </c>
      <c r="BR1034" s="16">
        <f t="shared" si="577"/>
        <v>1</v>
      </c>
      <c r="BS1034" s="16">
        <f t="shared" si="578"/>
        <v>1</v>
      </c>
      <c r="BT1034" s="16">
        <f t="shared" si="579"/>
        <v>0</v>
      </c>
      <c r="BU1034" s="16">
        <f t="shared" si="580"/>
        <v>1</v>
      </c>
      <c r="BV1034" s="16">
        <f t="shared" si="581"/>
        <v>0</v>
      </c>
      <c r="BW1034" s="17" t="str">
        <f t="shared" si="599"/>
        <v>111010</v>
      </c>
      <c r="BX1034" s="32"/>
      <c r="BY1034" s="17">
        <f t="shared" si="582"/>
        <v>0</v>
      </c>
      <c r="BZ1034" s="17">
        <f t="shared" si="583"/>
        <v>0</v>
      </c>
      <c r="CA1034" s="17" t="str">
        <f t="shared" si="600"/>
        <v>Com Retira</v>
      </c>
      <c r="CB1034" s="17">
        <f t="shared" si="601"/>
        <v>0</v>
      </c>
      <c r="CC1034" s="33" t="str">
        <f>IF(CB1034&gt;='PAINEL E TARGET'!$T$11,'PAINEL E TARGET'!$S$11,
IF(CB1034&gt;='PAINEL E TARGET'!$T$12,'PAINEL E TARGET'!$S$12,
IF(CB1034&gt;='PAINEL E TARGET'!$T$13,'PAINEL E TARGET'!$S$13,
IF(CB1034&gt;='PAINEL E TARGET'!$T$14,'PAINEL E TARGET'!$S$14,
IF(CB1034&gt;='PAINEL E TARGET'!$T$15,'PAINEL E TARGET'!$S$15,
IF(CB1034&gt;='PAINEL E TARGET'!$T$16,'PAINEL E TARGET'!$S$16,
IF(CB1034&gt;='PAINEL E TARGET'!$T$17,'PAINEL E TARGET'!$S$17,
IF(CB1034&gt;='PAINEL E TARGET'!$T$18,'PAINEL E TARGET'!$S$18,'PAINEL E TARGET'!$S$19))))))))</f>
        <v>Não elegível</v>
      </c>
      <c r="CD1034" s="17">
        <f>IFERROR(VLOOKUP($BW1034,'PAINEL E TARGET'!$G$1:$Q$99,4,0),0)</f>
        <v>0.35</v>
      </c>
      <c r="CE1034" s="17">
        <f>VLOOKUP(CC1034,'PAINEL E TARGET'!$S$10:$U$19,3,0)</f>
        <v>0</v>
      </c>
      <c r="CF1034" s="16">
        <f t="shared" si="602"/>
        <v>0</v>
      </c>
      <c r="CG1034" s="17" t="str">
        <f t="shared" si="584"/>
        <v>sem meta</v>
      </c>
      <c r="CH1034" s="17" t="str">
        <f t="shared" si="585"/>
        <v>sem meta</v>
      </c>
      <c r="CI1034" s="17" t="str">
        <f t="shared" si="586"/>
        <v>sem meta</v>
      </c>
      <c r="CJ1034" s="17" t="str">
        <f t="shared" si="587"/>
        <v>sem meta</v>
      </c>
      <c r="CK1034" s="17" t="str">
        <f t="shared" si="588"/>
        <v>sem meta</v>
      </c>
      <c r="CL1034" s="17">
        <f t="shared" si="589"/>
        <v>0</v>
      </c>
      <c r="CM1034" s="16">
        <f t="shared" si="590"/>
        <v>5</v>
      </c>
      <c r="CN1034" s="17" t="str">
        <f t="shared" si="603"/>
        <v>ok</v>
      </c>
      <c r="CO1034" s="17">
        <f t="shared" si="604"/>
        <v>0</v>
      </c>
      <c r="CP1034" s="33" t="str">
        <f>IF(CO1034&gt;='PAINEL E TARGET'!$T$11,'PAINEL E TARGET'!$S$11,
IF(CO1034&gt;='PAINEL E TARGET'!$T$12,'PAINEL E TARGET'!$S$12,
IF(CO1034&gt;='PAINEL E TARGET'!$T$13,'PAINEL E TARGET'!$S$13,
IF(CO1034&gt;='PAINEL E TARGET'!$T$14,'PAINEL E TARGET'!$S$14,
IF(CO1034&gt;='PAINEL E TARGET'!$T$15,'PAINEL E TARGET'!$S$15,
IF(CO1034&gt;='PAINEL E TARGET'!$T$16,'PAINEL E TARGET'!$S$16,
IF(CO1034&gt;='PAINEL E TARGET'!$T$17,'PAINEL E TARGET'!$S$17,
IF(CO1034&gt;='PAINEL E TARGET'!$T$18,'PAINEL E TARGET'!$S$18,'PAINEL E TARGET'!$S$19))))))))</f>
        <v>Não elegível</v>
      </c>
      <c r="CQ1034" s="17">
        <f>IFERROR(VLOOKUP($BW1034,'PAINEL E TARGET'!$G$1:$Q$99,5,0),0)</f>
        <v>0.3</v>
      </c>
      <c r="CR1034" s="17">
        <f>VLOOKUP(CP1034,'PAINEL E TARGET'!$S$10:$U$19,3,0)</f>
        <v>0</v>
      </c>
      <c r="CS1034" s="16">
        <f t="shared" si="605"/>
        <v>0</v>
      </c>
      <c r="CT1034" s="17">
        <f t="shared" si="591"/>
        <v>0</v>
      </c>
      <c r="CU1034" s="33" t="str">
        <f>IF(CT1034&gt;='PAINEL E TARGET'!$T$11,'PAINEL E TARGET'!$S$11,
IF(CT1034&gt;='PAINEL E TARGET'!$T$12,'PAINEL E TARGET'!$S$12,
IF(CT1034&gt;='PAINEL E TARGET'!$T$13,'PAINEL E TARGET'!$S$13,
IF(CT1034&gt;='PAINEL E TARGET'!$T$14,'PAINEL E TARGET'!$S$14,
IF(CT1034&gt;='PAINEL E TARGET'!$T$15,'PAINEL E TARGET'!$S$15,
IF(CT1034&gt;='PAINEL E TARGET'!$T$16,'PAINEL E TARGET'!$S$16,
IF(CT1034&gt;='PAINEL E TARGET'!$T$17,'PAINEL E TARGET'!$S$17,
IF(CT1034&gt;='PAINEL E TARGET'!$T$18,'PAINEL E TARGET'!$S$18,'PAINEL E TARGET'!$S$19))))))))</f>
        <v>Não elegível</v>
      </c>
      <c r="CV1034" s="17">
        <f>IFERROR(VLOOKUP($BW1034,'PAINEL E TARGET'!$G$1:$Q$99,6,0),0)</f>
        <v>0.2</v>
      </c>
      <c r="CW1034" s="17">
        <f>VLOOKUP(CU1034,'PAINEL E TARGET'!$S$10:$U$19,3,0)</f>
        <v>0</v>
      </c>
      <c r="CX1034" s="16">
        <f t="shared" si="606"/>
        <v>0</v>
      </c>
      <c r="CY1034" s="17">
        <f t="shared" si="592"/>
        <v>0</v>
      </c>
      <c r="CZ1034" s="33" t="str">
        <f>IF(CY1034&gt;='PAINEL E TARGET'!$T$11,'PAINEL E TARGET'!$S$11,
IF(CY1034&gt;='PAINEL E TARGET'!$T$12,'PAINEL E TARGET'!$S$12,
IF(CY1034&gt;='PAINEL E TARGET'!$T$13,'PAINEL E TARGET'!$S$13,
IF(CY1034&gt;='PAINEL E TARGET'!$T$14,'PAINEL E TARGET'!$S$14,
IF(CY1034&gt;='PAINEL E TARGET'!$T$15,'PAINEL E TARGET'!$S$15,
IF(CY1034&gt;='PAINEL E TARGET'!$T$16,'PAINEL E TARGET'!$S$16,
IF(CY1034&gt;='PAINEL E TARGET'!$T$17,'PAINEL E TARGET'!$S$17,
IF(CY1034&gt;='PAINEL E TARGET'!$T$18,'PAINEL E TARGET'!$S$18,'PAINEL E TARGET'!$S$19))))))))</f>
        <v>Não elegível</v>
      </c>
      <c r="DA1034" s="17">
        <f>IFERROR(VLOOKUP($BW1034,'PAINEL E TARGET'!$G$1:$Q$99,7,0),0)</f>
        <v>0</v>
      </c>
      <c r="DB1034" s="17">
        <f>VLOOKUP(CZ1034,'PAINEL E TARGET'!$S$10:$U$19,3,0)</f>
        <v>0</v>
      </c>
      <c r="DC1034" s="16">
        <f t="shared" si="607"/>
        <v>0</v>
      </c>
      <c r="DD1034" s="17">
        <f t="shared" si="593"/>
        <v>0</v>
      </c>
      <c r="DE1034" s="33" t="str">
        <f>IF(DD1034&gt;='PAINEL E TARGET'!$T$11,'PAINEL E TARGET'!$S$11,
IF(DD1034&gt;='PAINEL E TARGET'!$T$12,'PAINEL E TARGET'!$S$12,
IF(DD1034&gt;='PAINEL E TARGET'!$T$13,'PAINEL E TARGET'!$S$13,
IF(DD1034&gt;='PAINEL E TARGET'!$T$14,'PAINEL E TARGET'!$S$14,
IF(DD1034&gt;='PAINEL E TARGET'!$T$15,'PAINEL E TARGET'!$S$15,
IF(DD1034&gt;='PAINEL E TARGET'!$T$16,'PAINEL E TARGET'!$S$16,
IF(DD1034&gt;='PAINEL E TARGET'!$T$17,'PAINEL E TARGET'!$S$17,
IF(DD1034&gt;='PAINEL E TARGET'!$T$18,'PAINEL E TARGET'!$S$18,'PAINEL E TARGET'!$S$19))))))))</f>
        <v>Não elegível</v>
      </c>
      <c r="DF1034" s="17">
        <f>IFERROR(VLOOKUP($BW1034,'PAINEL E TARGET'!$G$1:$Q$99,8,0),0)</f>
        <v>0.15</v>
      </c>
      <c r="DG1034" s="17">
        <f>VLOOKUP(DE1034,'PAINEL E TARGET'!$S$10:$U$19,3,0)</f>
        <v>0</v>
      </c>
      <c r="DH1034" s="16">
        <f t="shared" si="608"/>
        <v>0</v>
      </c>
      <c r="DI1034" s="17">
        <f t="shared" si="594"/>
        <v>0</v>
      </c>
      <c r="DJ1034" s="33" t="str">
        <f>IF(DI1034&gt;='PAINEL E TARGET'!$T$11,'PAINEL E TARGET'!$S$11,
IF(DI1034&gt;='PAINEL E TARGET'!$T$12,'PAINEL E TARGET'!$S$12,
IF(DI1034&gt;='PAINEL E TARGET'!$T$13,'PAINEL E TARGET'!$S$13,
IF(DI1034&gt;='PAINEL E TARGET'!$T$14,'PAINEL E TARGET'!$S$14,
IF(DI1034&gt;='PAINEL E TARGET'!$T$15,'PAINEL E TARGET'!$S$15,
IF(DI1034&gt;='PAINEL E TARGET'!$T$16,'PAINEL E TARGET'!$S$16,
IF(DI1034&gt;='PAINEL E TARGET'!$T$17,'PAINEL E TARGET'!$S$17,
IF(DI1034&gt;='PAINEL E TARGET'!$T$18,'PAINEL E TARGET'!$S$18,'PAINEL E TARGET'!$S$19))))))))</f>
        <v>Não elegível</v>
      </c>
      <c r="DK1034" s="17">
        <f>IFERROR(VLOOKUP($BW1034,'PAINEL E TARGET'!$G$1:$Q$99,9,0),0)</f>
        <v>0</v>
      </c>
      <c r="DL1034" s="17">
        <f>VLOOKUP(DJ1034,'PAINEL E TARGET'!$S$10:$U$19,3,0)</f>
        <v>0</v>
      </c>
      <c r="DM1034" s="16">
        <f t="shared" si="609"/>
        <v>0</v>
      </c>
      <c r="DN1034" s="17">
        <f t="shared" si="595"/>
        <v>0</v>
      </c>
      <c r="DO1034" s="33" t="str">
        <f>IF(DN1034&gt;='PAINEL E TARGET'!$T$11,'PAINEL E TARGET'!$S$11,
IF(DN1034&gt;='PAINEL E TARGET'!$T$12,'PAINEL E TARGET'!$S$12,
IF(DN1034&gt;='PAINEL E TARGET'!$T$13,'PAINEL E TARGET'!$S$13,
IF(DN1034&gt;='PAINEL E TARGET'!$T$14,'PAINEL E TARGET'!$S$14,
IF(DN1034&gt;='PAINEL E TARGET'!$T$15,'PAINEL E TARGET'!$S$15,
IF(DN1034&gt;='PAINEL E TARGET'!$T$16,'PAINEL E TARGET'!$S$16,
IF(DN1034&gt;='PAINEL E TARGET'!$T$17,'PAINEL E TARGET'!$S$17,
IF(DN1034&gt;='PAINEL E TARGET'!$T$18,'PAINEL E TARGET'!$S$18,'PAINEL E TARGET'!$S$19))))))))</f>
        <v>Não elegível</v>
      </c>
      <c r="DP1034" s="17">
        <f>IFERROR(VLOOKUP($BW1034,'PAINEL E TARGET'!$G$1:$Q$99,10,0),0)</f>
        <v>0</v>
      </c>
      <c r="DQ1034" s="17">
        <f>VLOOKUP(DO1034,'PAINEL E TARGET'!$S$10:$U$19,3,0)</f>
        <v>0</v>
      </c>
      <c r="DR1034" s="16">
        <f t="shared" si="610"/>
        <v>0</v>
      </c>
      <c r="DS1034" s="17">
        <f t="shared" si="596"/>
        <v>0</v>
      </c>
      <c r="DT1034" s="16">
        <f>IF(DS1034&gt;=1,VLOOKUP(BO1034,'PAINEL E TARGET'!$S$1:$W$8,5,0),0)</f>
        <v>0</v>
      </c>
      <c r="DU1034" s="16">
        <f t="shared" si="611"/>
        <v>0</v>
      </c>
    </row>
    <row r="1035" spans="2:125" x14ac:dyDescent="0.2">
      <c r="B1035" s="44">
        <v>43541</v>
      </c>
      <c r="C1035" s="65">
        <v>2161</v>
      </c>
      <c r="D1035" s="66" t="s">
        <v>1217</v>
      </c>
      <c r="E1035" s="65">
        <v>514</v>
      </c>
      <c r="F1035" s="65" t="s">
        <v>944</v>
      </c>
      <c r="G1035" s="67">
        <v>0</v>
      </c>
      <c r="H1035" s="67">
        <v>0</v>
      </c>
      <c r="I1035" s="67">
        <v>0</v>
      </c>
      <c r="J1035" s="68">
        <v>0</v>
      </c>
      <c r="K1035" s="67" t="s">
        <v>1081</v>
      </c>
      <c r="L1035" s="67" t="s">
        <v>1081</v>
      </c>
      <c r="M1035" s="67" t="s">
        <v>1082</v>
      </c>
      <c r="N1035" s="67" t="s">
        <v>1081</v>
      </c>
      <c r="O1035" s="67">
        <v>0</v>
      </c>
      <c r="P1035" s="67" t="s">
        <v>1082</v>
      </c>
      <c r="Q1035" s="67" t="s">
        <v>1082</v>
      </c>
      <c r="R1035" s="67">
        <v>0</v>
      </c>
      <c r="S1035" s="67">
        <v>0</v>
      </c>
      <c r="T1035" s="68">
        <v>0</v>
      </c>
      <c r="U1035" s="68">
        <v>0</v>
      </c>
      <c r="V1035" s="68">
        <v>0</v>
      </c>
      <c r="W1035" s="67">
        <v>0</v>
      </c>
      <c r="X1035" s="67">
        <v>0</v>
      </c>
      <c r="Y1035" s="68">
        <v>0</v>
      </c>
      <c r="Z1035" s="68">
        <v>0</v>
      </c>
      <c r="AA1035" s="68">
        <v>0</v>
      </c>
      <c r="AB1035" s="68">
        <v>0</v>
      </c>
      <c r="AC1035" s="67">
        <v>0</v>
      </c>
      <c r="AD1035" s="67">
        <v>0</v>
      </c>
      <c r="AE1035" s="68" t="s">
        <v>1082</v>
      </c>
      <c r="AF1035" s="43">
        <v>80</v>
      </c>
      <c r="AG1035" s="43">
        <v>0</v>
      </c>
      <c r="AH1035" s="43">
        <v>0</v>
      </c>
      <c r="AI1035" s="43">
        <v>0</v>
      </c>
      <c r="AJ1035" s="67">
        <v>0</v>
      </c>
      <c r="AK1035" s="67">
        <v>0</v>
      </c>
      <c r="AL1035" s="68">
        <v>0</v>
      </c>
      <c r="AM1035" s="67">
        <v>0</v>
      </c>
      <c r="AN1035" s="67">
        <v>0</v>
      </c>
      <c r="AO1035" s="68">
        <v>0</v>
      </c>
      <c r="AP1035" s="67">
        <v>0</v>
      </c>
      <c r="AQ1035" s="67">
        <v>0</v>
      </c>
      <c r="AR1035" s="68">
        <v>0</v>
      </c>
      <c r="AS1035" s="67">
        <v>0</v>
      </c>
      <c r="AT1035" s="67">
        <v>0</v>
      </c>
      <c r="AU1035" s="68">
        <v>0</v>
      </c>
      <c r="AV1035" s="43">
        <v>0</v>
      </c>
      <c r="AW1035" s="43">
        <v>0</v>
      </c>
      <c r="AX1035" s="69">
        <v>0</v>
      </c>
      <c r="AY1035" s="43" t="s">
        <v>1082</v>
      </c>
      <c r="AZ1035" s="43">
        <v>0</v>
      </c>
      <c r="BA1035" s="43" t="s">
        <v>1082</v>
      </c>
      <c r="BB1035" s="43">
        <v>0</v>
      </c>
      <c r="BC1035" s="43">
        <v>0</v>
      </c>
      <c r="BD1035" s="43">
        <v>0</v>
      </c>
      <c r="BE1035" s="43">
        <v>0</v>
      </c>
      <c r="BF1035" s="43">
        <v>0</v>
      </c>
      <c r="BG1035" s="43">
        <v>0</v>
      </c>
      <c r="BH1035" s="43">
        <v>0</v>
      </c>
      <c r="BI1035" s="44">
        <v>43173</v>
      </c>
      <c r="BJ1035" s="44">
        <v>43541</v>
      </c>
      <c r="BK1035" s="44">
        <v>43172</v>
      </c>
      <c r="BL1035" s="43">
        <f t="shared" si="597"/>
        <v>0</v>
      </c>
      <c r="BM1035" s="43">
        <f t="shared" si="598"/>
        <v>0</v>
      </c>
      <c r="BN1035" s="32"/>
      <c r="BO1035" s="16" t="str">
        <f>IFERROR(VLOOKUP($C1035,'PORTE LOJA'!A:B,2,0),"PORTE 1")</f>
        <v>PORTE 1</v>
      </c>
      <c r="BP1035" s="16">
        <f>VLOOKUP(BO1035,'PAINEL E TARGET'!$S$1:$W$8,3,0)</f>
        <v>1650</v>
      </c>
      <c r="BQ1035" s="16">
        <f t="shared" si="576"/>
        <v>0</v>
      </c>
      <c r="BR1035" s="16">
        <f t="shared" si="577"/>
        <v>0</v>
      </c>
      <c r="BS1035" s="16">
        <f t="shared" si="578"/>
        <v>0</v>
      </c>
      <c r="BT1035" s="16">
        <f t="shared" si="579"/>
        <v>0</v>
      </c>
      <c r="BU1035" s="16">
        <f t="shared" si="580"/>
        <v>0</v>
      </c>
      <c r="BV1035" s="16">
        <f t="shared" si="581"/>
        <v>0</v>
      </c>
      <c r="BW1035" s="17" t="str">
        <f t="shared" si="599"/>
        <v>000000</v>
      </c>
      <c r="BX1035" s="32"/>
      <c r="BY1035" s="17">
        <f t="shared" si="582"/>
        <v>0</v>
      </c>
      <c r="BZ1035" s="17">
        <f t="shared" si="583"/>
        <v>0</v>
      </c>
      <c r="CA1035" s="17" t="str">
        <f t="shared" si="600"/>
        <v>Com Retira</v>
      </c>
      <c r="CB1035" s="17">
        <f t="shared" si="601"/>
        <v>0</v>
      </c>
      <c r="CC1035" s="33" t="str">
        <f>IF(CB1035&gt;='PAINEL E TARGET'!$T$11,'PAINEL E TARGET'!$S$11,
IF(CB1035&gt;='PAINEL E TARGET'!$T$12,'PAINEL E TARGET'!$S$12,
IF(CB1035&gt;='PAINEL E TARGET'!$T$13,'PAINEL E TARGET'!$S$13,
IF(CB1035&gt;='PAINEL E TARGET'!$T$14,'PAINEL E TARGET'!$S$14,
IF(CB1035&gt;='PAINEL E TARGET'!$T$15,'PAINEL E TARGET'!$S$15,
IF(CB1035&gt;='PAINEL E TARGET'!$T$16,'PAINEL E TARGET'!$S$16,
IF(CB1035&gt;='PAINEL E TARGET'!$T$17,'PAINEL E TARGET'!$S$17,
IF(CB1035&gt;='PAINEL E TARGET'!$T$18,'PAINEL E TARGET'!$S$18,'PAINEL E TARGET'!$S$19))))))))</f>
        <v>Não elegível</v>
      </c>
      <c r="CD1035" s="17">
        <f>IFERROR(VLOOKUP($BW1035,'PAINEL E TARGET'!$G$1:$Q$99,4,0),0)</f>
        <v>0</v>
      </c>
      <c r="CE1035" s="17">
        <f>VLOOKUP(CC1035,'PAINEL E TARGET'!$S$10:$U$19,3,0)</f>
        <v>0</v>
      </c>
      <c r="CF1035" s="16">
        <f t="shared" si="602"/>
        <v>0</v>
      </c>
      <c r="CG1035" s="17" t="str">
        <f t="shared" si="584"/>
        <v>sem meta</v>
      </c>
      <c r="CH1035" s="17" t="str">
        <f t="shared" si="585"/>
        <v>sem meta</v>
      </c>
      <c r="CI1035" s="17" t="str">
        <f t="shared" si="586"/>
        <v>sem meta</v>
      </c>
      <c r="CJ1035" s="17" t="str">
        <f t="shared" si="587"/>
        <v>sem meta</v>
      </c>
      <c r="CK1035" s="17" t="str">
        <f t="shared" si="588"/>
        <v>sem meta</v>
      </c>
      <c r="CL1035" s="17">
        <f t="shared" si="589"/>
        <v>0</v>
      </c>
      <c r="CM1035" s="16">
        <f t="shared" si="590"/>
        <v>5</v>
      </c>
      <c r="CN1035" s="17" t="str">
        <f t="shared" si="603"/>
        <v>ok</v>
      </c>
      <c r="CO1035" s="17">
        <f t="shared" si="604"/>
        <v>0</v>
      </c>
      <c r="CP1035" s="33" t="str">
        <f>IF(CO1035&gt;='PAINEL E TARGET'!$T$11,'PAINEL E TARGET'!$S$11,
IF(CO1035&gt;='PAINEL E TARGET'!$T$12,'PAINEL E TARGET'!$S$12,
IF(CO1035&gt;='PAINEL E TARGET'!$T$13,'PAINEL E TARGET'!$S$13,
IF(CO1035&gt;='PAINEL E TARGET'!$T$14,'PAINEL E TARGET'!$S$14,
IF(CO1035&gt;='PAINEL E TARGET'!$T$15,'PAINEL E TARGET'!$S$15,
IF(CO1035&gt;='PAINEL E TARGET'!$T$16,'PAINEL E TARGET'!$S$16,
IF(CO1035&gt;='PAINEL E TARGET'!$T$17,'PAINEL E TARGET'!$S$17,
IF(CO1035&gt;='PAINEL E TARGET'!$T$18,'PAINEL E TARGET'!$S$18,'PAINEL E TARGET'!$S$19))))))))</f>
        <v>Não elegível</v>
      </c>
      <c r="CQ1035" s="17">
        <f>IFERROR(VLOOKUP($BW1035,'PAINEL E TARGET'!$G$1:$Q$99,5,0),0)</f>
        <v>0</v>
      </c>
      <c r="CR1035" s="17">
        <f>VLOOKUP(CP1035,'PAINEL E TARGET'!$S$10:$U$19,3,0)</f>
        <v>0</v>
      </c>
      <c r="CS1035" s="16">
        <f t="shared" si="605"/>
        <v>0</v>
      </c>
      <c r="CT1035" s="17">
        <f t="shared" si="591"/>
        <v>0</v>
      </c>
      <c r="CU1035" s="33" t="str">
        <f>IF(CT1035&gt;='PAINEL E TARGET'!$T$11,'PAINEL E TARGET'!$S$11,
IF(CT1035&gt;='PAINEL E TARGET'!$T$12,'PAINEL E TARGET'!$S$12,
IF(CT1035&gt;='PAINEL E TARGET'!$T$13,'PAINEL E TARGET'!$S$13,
IF(CT1035&gt;='PAINEL E TARGET'!$T$14,'PAINEL E TARGET'!$S$14,
IF(CT1035&gt;='PAINEL E TARGET'!$T$15,'PAINEL E TARGET'!$S$15,
IF(CT1035&gt;='PAINEL E TARGET'!$T$16,'PAINEL E TARGET'!$S$16,
IF(CT1035&gt;='PAINEL E TARGET'!$T$17,'PAINEL E TARGET'!$S$17,
IF(CT1035&gt;='PAINEL E TARGET'!$T$18,'PAINEL E TARGET'!$S$18,'PAINEL E TARGET'!$S$19))))))))</f>
        <v>Não elegível</v>
      </c>
      <c r="CV1035" s="17">
        <f>IFERROR(VLOOKUP($BW1035,'PAINEL E TARGET'!$G$1:$Q$99,6,0),0)</f>
        <v>0</v>
      </c>
      <c r="CW1035" s="17">
        <f>VLOOKUP(CU1035,'PAINEL E TARGET'!$S$10:$U$19,3,0)</f>
        <v>0</v>
      </c>
      <c r="CX1035" s="16">
        <f t="shared" si="606"/>
        <v>0</v>
      </c>
      <c r="CY1035" s="17">
        <f t="shared" si="592"/>
        <v>0</v>
      </c>
      <c r="CZ1035" s="33" t="str">
        <f>IF(CY1035&gt;='PAINEL E TARGET'!$T$11,'PAINEL E TARGET'!$S$11,
IF(CY1035&gt;='PAINEL E TARGET'!$T$12,'PAINEL E TARGET'!$S$12,
IF(CY1035&gt;='PAINEL E TARGET'!$T$13,'PAINEL E TARGET'!$S$13,
IF(CY1035&gt;='PAINEL E TARGET'!$T$14,'PAINEL E TARGET'!$S$14,
IF(CY1035&gt;='PAINEL E TARGET'!$T$15,'PAINEL E TARGET'!$S$15,
IF(CY1035&gt;='PAINEL E TARGET'!$T$16,'PAINEL E TARGET'!$S$16,
IF(CY1035&gt;='PAINEL E TARGET'!$T$17,'PAINEL E TARGET'!$S$17,
IF(CY1035&gt;='PAINEL E TARGET'!$T$18,'PAINEL E TARGET'!$S$18,'PAINEL E TARGET'!$S$19))))))))</f>
        <v>Não elegível</v>
      </c>
      <c r="DA1035" s="17">
        <f>IFERROR(VLOOKUP($BW1035,'PAINEL E TARGET'!$G$1:$Q$99,7,0),0)</f>
        <v>0</v>
      </c>
      <c r="DB1035" s="17">
        <f>VLOOKUP(CZ1035,'PAINEL E TARGET'!$S$10:$U$19,3,0)</f>
        <v>0</v>
      </c>
      <c r="DC1035" s="16">
        <f t="shared" si="607"/>
        <v>0</v>
      </c>
      <c r="DD1035" s="17">
        <f t="shared" si="593"/>
        <v>0</v>
      </c>
      <c r="DE1035" s="33" t="str">
        <f>IF(DD1035&gt;='PAINEL E TARGET'!$T$11,'PAINEL E TARGET'!$S$11,
IF(DD1035&gt;='PAINEL E TARGET'!$T$12,'PAINEL E TARGET'!$S$12,
IF(DD1035&gt;='PAINEL E TARGET'!$T$13,'PAINEL E TARGET'!$S$13,
IF(DD1035&gt;='PAINEL E TARGET'!$T$14,'PAINEL E TARGET'!$S$14,
IF(DD1035&gt;='PAINEL E TARGET'!$T$15,'PAINEL E TARGET'!$S$15,
IF(DD1035&gt;='PAINEL E TARGET'!$T$16,'PAINEL E TARGET'!$S$16,
IF(DD1035&gt;='PAINEL E TARGET'!$T$17,'PAINEL E TARGET'!$S$17,
IF(DD1035&gt;='PAINEL E TARGET'!$T$18,'PAINEL E TARGET'!$S$18,'PAINEL E TARGET'!$S$19))))))))</f>
        <v>Não elegível</v>
      </c>
      <c r="DF1035" s="17">
        <f>IFERROR(VLOOKUP($BW1035,'PAINEL E TARGET'!$G$1:$Q$99,8,0),0)</f>
        <v>0</v>
      </c>
      <c r="DG1035" s="17">
        <f>VLOOKUP(DE1035,'PAINEL E TARGET'!$S$10:$U$19,3,0)</f>
        <v>0</v>
      </c>
      <c r="DH1035" s="16">
        <f t="shared" si="608"/>
        <v>0</v>
      </c>
      <c r="DI1035" s="17">
        <f t="shared" si="594"/>
        <v>0</v>
      </c>
      <c r="DJ1035" s="33" t="str">
        <f>IF(DI1035&gt;='PAINEL E TARGET'!$T$11,'PAINEL E TARGET'!$S$11,
IF(DI1035&gt;='PAINEL E TARGET'!$T$12,'PAINEL E TARGET'!$S$12,
IF(DI1035&gt;='PAINEL E TARGET'!$T$13,'PAINEL E TARGET'!$S$13,
IF(DI1035&gt;='PAINEL E TARGET'!$T$14,'PAINEL E TARGET'!$S$14,
IF(DI1035&gt;='PAINEL E TARGET'!$T$15,'PAINEL E TARGET'!$S$15,
IF(DI1035&gt;='PAINEL E TARGET'!$T$16,'PAINEL E TARGET'!$S$16,
IF(DI1035&gt;='PAINEL E TARGET'!$T$17,'PAINEL E TARGET'!$S$17,
IF(DI1035&gt;='PAINEL E TARGET'!$T$18,'PAINEL E TARGET'!$S$18,'PAINEL E TARGET'!$S$19))))))))</f>
        <v>Não elegível</v>
      </c>
      <c r="DK1035" s="17">
        <f>IFERROR(VLOOKUP($BW1035,'PAINEL E TARGET'!$G$1:$Q$99,9,0),0)</f>
        <v>0</v>
      </c>
      <c r="DL1035" s="17">
        <f>VLOOKUP(DJ1035,'PAINEL E TARGET'!$S$10:$U$19,3,0)</f>
        <v>0</v>
      </c>
      <c r="DM1035" s="16">
        <f t="shared" si="609"/>
        <v>0</v>
      </c>
      <c r="DN1035" s="17">
        <f t="shared" si="595"/>
        <v>0</v>
      </c>
      <c r="DO1035" s="33" t="str">
        <f>IF(DN1035&gt;='PAINEL E TARGET'!$T$11,'PAINEL E TARGET'!$S$11,
IF(DN1035&gt;='PAINEL E TARGET'!$T$12,'PAINEL E TARGET'!$S$12,
IF(DN1035&gt;='PAINEL E TARGET'!$T$13,'PAINEL E TARGET'!$S$13,
IF(DN1035&gt;='PAINEL E TARGET'!$T$14,'PAINEL E TARGET'!$S$14,
IF(DN1035&gt;='PAINEL E TARGET'!$T$15,'PAINEL E TARGET'!$S$15,
IF(DN1035&gt;='PAINEL E TARGET'!$T$16,'PAINEL E TARGET'!$S$16,
IF(DN1035&gt;='PAINEL E TARGET'!$T$17,'PAINEL E TARGET'!$S$17,
IF(DN1035&gt;='PAINEL E TARGET'!$T$18,'PAINEL E TARGET'!$S$18,'PAINEL E TARGET'!$S$19))))))))</f>
        <v>Não elegível</v>
      </c>
      <c r="DP1035" s="17">
        <f>IFERROR(VLOOKUP($BW1035,'PAINEL E TARGET'!$G$1:$Q$99,10,0),0)</f>
        <v>0</v>
      </c>
      <c r="DQ1035" s="17">
        <f>VLOOKUP(DO1035,'PAINEL E TARGET'!$S$10:$U$19,3,0)</f>
        <v>0</v>
      </c>
      <c r="DR1035" s="16">
        <f t="shared" si="610"/>
        <v>0</v>
      </c>
      <c r="DS1035" s="17">
        <f t="shared" si="596"/>
        <v>0</v>
      </c>
      <c r="DT1035" s="16">
        <f>IF(DS1035&gt;=1,VLOOKUP(BO1035,'PAINEL E TARGET'!$S$1:$W$8,5,0),0)</f>
        <v>0</v>
      </c>
      <c r="DU1035" s="16">
        <f t="shared" si="611"/>
        <v>0</v>
      </c>
    </row>
    <row r="1036" spans="2:125" x14ac:dyDescent="0.2">
      <c r="B1036" s="44">
        <v>43541</v>
      </c>
      <c r="C1036" s="65">
        <v>2167</v>
      </c>
      <c r="D1036" s="66" t="s">
        <v>1218</v>
      </c>
      <c r="E1036" s="65">
        <v>514</v>
      </c>
      <c r="F1036" s="65" t="s">
        <v>944</v>
      </c>
      <c r="G1036" s="67">
        <v>0</v>
      </c>
      <c r="H1036" s="67">
        <v>0</v>
      </c>
      <c r="I1036" s="67">
        <v>0</v>
      </c>
      <c r="J1036" s="68">
        <v>0</v>
      </c>
      <c r="K1036" s="67" t="s">
        <v>1081</v>
      </c>
      <c r="L1036" s="67" t="s">
        <v>1081</v>
      </c>
      <c r="M1036" s="67" t="s">
        <v>1082</v>
      </c>
      <c r="N1036" s="67" t="s">
        <v>1081</v>
      </c>
      <c r="O1036" s="67">
        <v>0</v>
      </c>
      <c r="P1036" s="67" t="s">
        <v>1082</v>
      </c>
      <c r="Q1036" s="67" t="s">
        <v>1082</v>
      </c>
      <c r="R1036" s="67">
        <v>0</v>
      </c>
      <c r="S1036" s="67">
        <v>0</v>
      </c>
      <c r="T1036" s="68">
        <v>0</v>
      </c>
      <c r="U1036" s="68">
        <v>0</v>
      </c>
      <c r="V1036" s="68">
        <v>0</v>
      </c>
      <c r="W1036" s="67">
        <v>0</v>
      </c>
      <c r="X1036" s="67">
        <v>0</v>
      </c>
      <c r="Y1036" s="68">
        <v>0</v>
      </c>
      <c r="Z1036" s="68">
        <v>0</v>
      </c>
      <c r="AA1036" s="68">
        <v>0</v>
      </c>
      <c r="AB1036" s="68">
        <v>0</v>
      </c>
      <c r="AC1036" s="67">
        <v>0</v>
      </c>
      <c r="AD1036" s="67">
        <v>0</v>
      </c>
      <c r="AE1036" s="68" t="s">
        <v>1082</v>
      </c>
      <c r="AF1036" s="43">
        <v>80</v>
      </c>
      <c r="AG1036" s="43">
        <v>0</v>
      </c>
      <c r="AH1036" s="43">
        <v>0</v>
      </c>
      <c r="AI1036" s="43">
        <v>0</v>
      </c>
      <c r="AJ1036" s="67">
        <v>0</v>
      </c>
      <c r="AK1036" s="67">
        <v>0</v>
      </c>
      <c r="AL1036" s="68">
        <v>0</v>
      </c>
      <c r="AM1036" s="67">
        <v>0</v>
      </c>
      <c r="AN1036" s="67">
        <v>0</v>
      </c>
      <c r="AO1036" s="68">
        <v>0</v>
      </c>
      <c r="AP1036" s="67">
        <v>0</v>
      </c>
      <c r="AQ1036" s="67">
        <v>0</v>
      </c>
      <c r="AR1036" s="68">
        <v>0</v>
      </c>
      <c r="AS1036" s="67">
        <v>0</v>
      </c>
      <c r="AT1036" s="67">
        <v>0</v>
      </c>
      <c r="AU1036" s="68">
        <v>0</v>
      </c>
      <c r="AV1036" s="43">
        <v>0</v>
      </c>
      <c r="AW1036" s="43">
        <v>0</v>
      </c>
      <c r="AX1036" s="69">
        <v>0</v>
      </c>
      <c r="AY1036" s="43" t="s">
        <v>1082</v>
      </c>
      <c r="AZ1036" s="43">
        <v>0</v>
      </c>
      <c r="BA1036" s="43" t="s">
        <v>1082</v>
      </c>
      <c r="BB1036" s="43">
        <v>0</v>
      </c>
      <c r="BC1036" s="43">
        <v>0</v>
      </c>
      <c r="BD1036" s="43">
        <v>0</v>
      </c>
      <c r="BE1036" s="43">
        <v>0</v>
      </c>
      <c r="BF1036" s="43">
        <v>0</v>
      </c>
      <c r="BG1036" s="43">
        <v>0</v>
      </c>
      <c r="BH1036" s="43">
        <v>0</v>
      </c>
      <c r="BI1036" s="44">
        <v>43173</v>
      </c>
      <c r="BJ1036" s="44">
        <v>43541</v>
      </c>
      <c r="BK1036" s="44">
        <v>43172</v>
      </c>
      <c r="BL1036" s="43">
        <f t="shared" si="597"/>
        <v>0</v>
      </c>
      <c r="BM1036" s="43">
        <f t="shared" si="598"/>
        <v>0</v>
      </c>
      <c r="BN1036" s="32"/>
      <c r="BO1036" s="16" t="str">
        <f>IFERROR(VLOOKUP($C1036,'PORTE LOJA'!A:B,2,0),"PORTE 1")</f>
        <v>PORTE 1</v>
      </c>
      <c r="BP1036" s="16">
        <f>VLOOKUP(BO1036,'PAINEL E TARGET'!$S$1:$W$8,3,0)</f>
        <v>1650</v>
      </c>
      <c r="BQ1036" s="16">
        <f t="shared" si="576"/>
        <v>0</v>
      </c>
      <c r="BR1036" s="16">
        <f t="shared" si="577"/>
        <v>0</v>
      </c>
      <c r="BS1036" s="16">
        <f t="shared" si="578"/>
        <v>0</v>
      </c>
      <c r="BT1036" s="16">
        <f t="shared" si="579"/>
        <v>0</v>
      </c>
      <c r="BU1036" s="16">
        <f t="shared" si="580"/>
        <v>0</v>
      </c>
      <c r="BV1036" s="16">
        <f t="shared" si="581"/>
        <v>0</v>
      </c>
      <c r="BW1036" s="17" t="str">
        <f t="shared" si="599"/>
        <v>000000</v>
      </c>
      <c r="BX1036" s="32"/>
      <c r="BY1036" s="17">
        <f t="shared" si="582"/>
        <v>0</v>
      </c>
      <c r="BZ1036" s="17">
        <f t="shared" si="583"/>
        <v>0</v>
      </c>
      <c r="CA1036" s="17" t="str">
        <f t="shared" si="600"/>
        <v>Com Retira</v>
      </c>
      <c r="CB1036" s="17">
        <f t="shared" si="601"/>
        <v>0</v>
      </c>
      <c r="CC1036" s="33" t="str">
        <f>IF(CB1036&gt;='PAINEL E TARGET'!$T$11,'PAINEL E TARGET'!$S$11,
IF(CB1036&gt;='PAINEL E TARGET'!$T$12,'PAINEL E TARGET'!$S$12,
IF(CB1036&gt;='PAINEL E TARGET'!$T$13,'PAINEL E TARGET'!$S$13,
IF(CB1036&gt;='PAINEL E TARGET'!$T$14,'PAINEL E TARGET'!$S$14,
IF(CB1036&gt;='PAINEL E TARGET'!$T$15,'PAINEL E TARGET'!$S$15,
IF(CB1036&gt;='PAINEL E TARGET'!$T$16,'PAINEL E TARGET'!$S$16,
IF(CB1036&gt;='PAINEL E TARGET'!$T$17,'PAINEL E TARGET'!$S$17,
IF(CB1036&gt;='PAINEL E TARGET'!$T$18,'PAINEL E TARGET'!$S$18,'PAINEL E TARGET'!$S$19))))))))</f>
        <v>Não elegível</v>
      </c>
      <c r="CD1036" s="17">
        <f>IFERROR(VLOOKUP($BW1036,'PAINEL E TARGET'!$G$1:$Q$99,4,0),0)</f>
        <v>0</v>
      </c>
      <c r="CE1036" s="17">
        <f>VLOOKUP(CC1036,'PAINEL E TARGET'!$S$10:$U$19,3,0)</f>
        <v>0</v>
      </c>
      <c r="CF1036" s="16">
        <f t="shared" si="602"/>
        <v>0</v>
      </c>
      <c r="CG1036" s="17" t="str">
        <f t="shared" si="584"/>
        <v>sem meta</v>
      </c>
      <c r="CH1036" s="17" t="str">
        <f t="shared" si="585"/>
        <v>sem meta</v>
      </c>
      <c r="CI1036" s="17" t="str">
        <f t="shared" si="586"/>
        <v>sem meta</v>
      </c>
      <c r="CJ1036" s="17" t="str">
        <f t="shared" si="587"/>
        <v>sem meta</v>
      </c>
      <c r="CK1036" s="17" t="str">
        <f t="shared" si="588"/>
        <v>sem meta</v>
      </c>
      <c r="CL1036" s="17">
        <f t="shared" si="589"/>
        <v>0</v>
      </c>
      <c r="CM1036" s="16">
        <f t="shared" si="590"/>
        <v>5</v>
      </c>
      <c r="CN1036" s="17" t="str">
        <f t="shared" si="603"/>
        <v>ok</v>
      </c>
      <c r="CO1036" s="17">
        <f t="shared" si="604"/>
        <v>0</v>
      </c>
      <c r="CP1036" s="33" t="str">
        <f>IF(CO1036&gt;='PAINEL E TARGET'!$T$11,'PAINEL E TARGET'!$S$11,
IF(CO1036&gt;='PAINEL E TARGET'!$T$12,'PAINEL E TARGET'!$S$12,
IF(CO1036&gt;='PAINEL E TARGET'!$T$13,'PAINEL E TARGET'!$S$13,
IF(CO1036&gt;='PAINEL E TARGET'!$T$14,'PAINEL E TARGET'!$S$14,
IF(CO1036&gt;='PAINEL E TARGET'!$T$15,'PAINEL E TARGET'!$S$15,
IF(CO1036&gt;='PAINEL E TARGET'!$T$16,'PAINEL E TARGET'!$S$16,
IF(CO1036&gt;='PAINEL E TARGET'!$T$17,'PAINEL E TARGET'!$S$17,
IF(CO1036&gt;='PAINEL E TARGET'!$T$18,'PAINEL E TARGET'!$S$18,'PAINEL E TARGET'!$S$19))))))))</f>
        <v>Não elegível</v>
      </c>
      <c r="CQ1036" s="17">
        <f>IFERROR(VLOOKUP($BW1036,'PAINEL E TARGET'!$G$1:$Q$99,5,0),0)</f>
        <v>0</v>
      </c>
      <c r="CR1036" s="17">
        <f>VLOOKUP(CP1036,'PAINEL E TARGET'!$S$10:$U$19,3,0)</f>
        <v>0</v>
      </c>
      <c r="CS1036" s="16">
        <f t="shared" si="605"/>
        <v>0</v>
      </c>
      <c r="CT1036" s="17">
        <f t="shared" si="591"/>
        <v>0</v>
      </c>
      <c r="CU1036" s="33" t="str">
        <f>IF(CT1036&gt;='PAINEL E TARGET'!$T$11,'PAINEL E TARGET'!$S$11,
IF(CT1036&gt;='PAINEL E TARGET'!$T$12,'PAINEL E TARGET'!$S$12,
IF(CT1036&gt;='PAINEL E TARGET'!$T$13,'PAINEL E TARGET'!$S$13,
IF(CT1036&gt;='PAINEL E TARGET'!$T$14,'PAINEL E TARGET'!$S$14,
IF(CT1036&gt;='PAINEL E TARGET'!$T$15,'PAINEL E TARGET'!$S$15,
IF(CT1036&gt;='PAINEL E TARGET'!$T$16,'PAINEL E TARGET'!$S$16,
IF(CT1036&gt;='PAINEL E TARGET'!$T$17,'PAINEL E TARGET'!$S$17,
IF(CT1036&gt;='PAINEL E TARGET'!$T$18,'PAINEL E TARGET'!$S$18,'PAINEL E TARGET'!$S$19))))))))</f>
        <v>Não elegível</v>
      </c>
      <c r="CV1036" s="17">
        <f>IFERROR(VLOOKUP($BW1036,'PAINEL E TARGET'!$G$1:$Q$99,6,0),0)</f>
        <v>0</v>
      </c>
      <c r="CW1036" s="17">
        <f>VLOOKUP(CU1036,'PAINEL E TARGET'!$S$10:$U$19,3,0)</f>
        <v>0</v>
      </c>
      <c r="CX1036" s="16">
        <f t="shared" si="606"/>
        <v>0</v>
      </c>
      <c r="CY1036" s="17">
        <f t="shared" si="592"/>
        <v>0</v>
      </c>
      <c r="CZ1036" s="33" t="str">
        <f>IF(CY1036&gt;='PAINEL E TARGET'!$T$11,'PAINEL E TARGET'!$S$11,
IF(CY1036&gt;='PAINEL E TARGET'!$T$12,'PAINEL E TARGET'!$S$12,
IF(CY1036&gt;='PAINEL E TARGET'!$T$13,'PAINEL E TARGET'!$S$13,
IF(CY1036&gt;='PAINEL E TARGET'!$T$14,'PAINEL E TARGET'!$S$14,
IF(CY1036&gt;='PAINEL E TARGET'!$T$15,'PAINEL E TARGET'!$S$15,
IF(CY1036&gt;='PAINEL E TARGET'!$T$16,'PAINEL E TARGET'!$S$16,
IF(CY1036&gt;='PAINEL E TARGET'!$T$17,'PAINEL E TARGET'!$S$17,
IF(CY1036&gt;='PAINEL E TARGET'!$T$18,'PAINEL E TARGET'!$S$18,'PAINEL E TARGET'!$S$19))))))))</f>
        <v>Não elegível</v>
      </c>
      <c r="DA1036" s="17">
        <f>IFERROR(VLOOKUP($BW1036,'PAINEL E TARGET'!$G$1:$Q$99,7,0),0)</f>
        <v>0</v>
      </c>
      <c r="DB1036" s="17">
        <f>VLOOKUP(CZ1036,'PAINEL E TARGET'!$S$10:$U$19,3,0)</f>
        <v>0</v>
      </c>
      <c r="DC1036" s="16">
        <f t="shared" si="607"/>
        <v>0</v>
      </c>
      <c r="DD1036" s="17">
        <f t="shared" si="593"/>
        <v>0</v>
      </c>
      <c r="DE1036" s="33" t="str">
        <f>IF(DD1036&gt;='PAINEL E TARGET'!$T$11,'PAINEL E TARGET'!$S$11,
IF(DD1036&gt;='PAINEL E TARGET'!$T$12,'PAINEL E TARGET'!$S$12,
IF(DD1036&gt;='PAINEL E TARGET'!$T$13,'PAINEL E TARGET'!$S$13,
IF(DD1036&gt;='PAINEL E TARGET'!$T$14,'PAINEL E TARGET'!$S$14,
IF(DD1036&gt;='PAINEL E TARGET'!$T$15,'PAINEL E TARGET'!$S$15,
IF(DD1036&gt;='PAINEL E TARGET'!$T$16,'PAINEL E TARGET'!$S$16,
IF(DD1036&gt;='PAINEL E TARGET'!$T$17,'PAINEL E TARGET'!$S$17,
IF(DD1036&gt;='PAINEL E TARGET'!$T$18,'PAINEL E TARGET'!$S$18,'PAINEL E TARGET'!$S$19))))))))</f>
        <v>Não elegível</v>
      </c>
      <c r="DF1036" s="17">
        <f>IFERROR(VLOOKUP($BW1036,'PAINEL E TARGET'!$G$1:$Q$99,8,0),0)</f>
        <v>0</v>
      </c>
      <c r="DG1036" s="17">
        <f>VLOOKUP(DE1036,'PAINEL E TARGET'!$S$10:$U$19,3,0)</f>
        <v>0</v>
      </c>
      <c r="DH1036" s="16">
        <f t="shared" si="608"/>
        <v>0</v>
      </c>
      <c r="DI1036" s="17">
        <f t="shared" si="594"/>
        <v>0</v>
      </c>
      <c r="DJ1036" s="33" t="str">
        <f>IF(DI1036&gt;='PAINEL E TARGET'!$T$11,'PAINEL E TARGET'!$S$11,
IF(DI1036&gt;='PAINEL E TARGET'!$T$12,'PAINEL E TARGET'!$S$12,
IF(DI1036&gt;='PAINEL E TARGET'!$T$13,'PAINEL E TARGET'!$S$13,
IF(DI1036&gt;='PAINEL E TARGET'!$T$14,'PAINEL E TARGET'!$S$14,
IF(DI1036&gt;='PAINEL E TARGET'!$T$15,'PAINEL E TARGET'!$S$15,
IF(DI1036&gt;='PAINEL E TARGET'!$T$16,'PAINEL E TARGET'!$S$16,
IF(DI1036&gt;='PAINEL E TARGET'!$T$17,'PAINEL E TARGET'!$S$17,
IF(DI1036&gt;='PAINEL E TARGET'!$T$18,'PAINEL E TARGET'!$S$18,'PAINEL E TARGET'!$S$19))))))))</f>
        <v>Não elegível</v>
      </c>
      <c r="DK1036" s="17">
        <f>IFERROR(VLOOKUP($BW1036,'PAINEL E TARGET'!$G$1:$Q$99,9,0),0)</f>
        <v>0</v>
      </c>
      <c r="DL1036" s="17">
        <f>VLOOKUP(DJ1036,'PAINEL E TARGET'!$S$10:$U$19,3,0)</f>
        <v>0</v>
      </c>
      <c r="DM1036" s="16">
        <f t="shared" si="609"/>
        <v>0</v>
      </c>
      <c r="DN1036" s="17">
        <f t="shared" si="595"/>
        <v>0</v>
      </c>
      <c r="DO1036" s="33" t="str">
        <f>IF(DN1036&gt;='PAINEL E TARGET'!$T$11,'PAINEL E TARGET'!$S$11,
IF(DN1036&gt;='PAINEL E TARGET'!$T$12,'PAINEL E TARGET'!$S$12,
IF(DN1036&gt;='PAINEL E TARGET'!$T$13,'PAINEL E TARGET'!$S$13,
IF(DN1036&gt;='PAINEL E TARGET'!$T$14,'PAINEL E TARGET'!$S$14,
IF(DN1036&gt;='PAINEL E TARGET'!$T$15,'PAINEL E TARGET'!$S$15,
IF(DN1036&gt;='PAINEL E TARGET'!$T$16,'PAINEL E TARGET'!$S$16,
IF(DN1036&gt;='PAINEL E TARGET'!$T$17,'PAINEL E TARGET'!$S$17,
IF(DN1036&gt;='PAINEL E TARGET'!$T$18,'PAINEL E TARGET'!$S$18,'PAINEL E TARGET'!$S$19))))))))</f>
        <v>Não elegível</v>
      </c>
      <c r="DP1036" s="17">
        <f>IFERROR(VLOOKUP($BW1036,'PAINEL E TARGET'!$G$1:$Q$99,10,0),0)</f>
        <v>0</v>
      </c>
      <c r="DQ1036" s="17">
        <f>VLOOKUP(DO1036,'PAINEL E TARGET'!$S$10:$U$19,3,0)</f>
        <v>0</v>
      </c>
      <c r="DR1036" s="16">
        <f t="shared" si="610"/>
        <v>0</v>
      </c>
      <c r="DS1036" s="17">
        <f t="shared" si="596"/>
        <v>0</v>
      </c>
      <c r="DT1036" s="16">
        <f>IF(DS1036&gt;=1,VLOOKUP(BO1036,'PAINEL E TARGET'!$S$1:$W$8,5,0),0)</f>
        <v>0</v>
      </c>
      <c r="DU1036" s="16">
        <f t="shared" si="611"/>
        <v>0</v>
      </c>
    </row>
    <row r="1037" spans="2:125" x14ac:dyDescent="0.2">
      <c r="B1037" s="44">
        <v>43541</v>
      </c>
      <c r="C1037" s="65">
        <v>2169</v>
      </c>
      <c r="D1037" s="66" t="s">
        <v>1219</v>
      </c>
      <c r="E1037" s="65">
        <v>515</v>
      </c>
      <c r="F1037" s="65" t="s">
        <v>944</v>
      </c>
      <c r="G1037" s="67">
        <v>0</v>
      </c>
      <c r="H1037" s="67">
        <v>0</v>
      </c>
      <c r="I1037" s="67">
        <v>0</v>
      </c>
      <c r="J1037" s="68">
        <v>0</v>
      </c>
      <c r="K1037" s="67" t="s">
        <v>1081</v>
      </c>
      <c r="L1037" s="67" t="s">
        <v>1081</v>
      </c>
      <c r="M1037" s="67" t="s">
        <v>1082</v>
      </c>
      <c r="N1037" s="67" t="s">
        <v>1081</v>
      </c>
      <c r="O1037" s="67">
        <v>0</v>
      </c>
      <c r="P1037" s="67" t="s">
        <v>1082</v>
      </c>
      <c r="Q1037" s="67" t="s">
        <v>1082</v>
      </c>
      <c r="R1037" s="67">
        <v>0</v>
      </c>
      <c r="S1037" s="67">
        <v>0</v>
      </c>
      <c r="T1037" s="68">
        <v>0</v>
      </c>
      <c r="U1037" s="68">
        <v>0</v>
      </c>
      <c r="V1037" s="68">
        <v>0</v>
      </c>
      <c r="W1037" s="67">
        <v>0</v>
      </c>
      <c r="X1037" s="67">
        <v>0</v>
      </c>
      <c r="Y1037" s="68">
        <v>0</v>
      </c>
      <c r="Z1037" s="68">
        <v>0</v>
      </c>
      <c r="AA1037" s="68">
        <v>0</v>
      </c>
      <c r="AB1037" s="68">
        <v>0</v>
      </c>
      <c r="AC1037" s="67">
        <v>0</v>
      </c>
      <c r="AD1037" s="67">
        <v>0</v>
      </c>
      <c r="AE1037" s="68" t="s">
        <v>1082</v>
      </c>
      <c r="AF1037" s="43">
        <v>80</v>
      </c>
      <c r="AG1037" s="43">
        <v>0</v>
      </c>
      <c r="AH1037" s="43">
        <v>0</v>
      </c>
      <c r="AI1037" s="43">
        <v>0</v>
      </c>
      <c r="AJ1037" s="67">
        <v>0</v>
      </c>
      <c r="AK1037" s="67">
        <v>0</v>
      </c>
      <c r="AL1037" s="68">
        <v>0</v>
      </c>
      <c r="AM1037" s="67">
        <v>0</v>
      </c>
      <c r="AN1037" s="67">
        <v>0</v>
      </c>
      <c r="AO1037" s="68">
        <v>0</v>
      </c>
      <c r="AP1037" s="67">
        <v>0</v>
      </c>
      <c r="AQ1037" s="67">
        <v>0</v>
      </c>
      <c r="AR1037" s="68">
        <v>0</v>
      </c>
      <c r="AS1037" s="67">
        <v>0</v>
      </c>
      <c r="AT1037" s="67">
        <v>0</v>
      </c>
      <c r="AU1037" s="68">
        <v>0</v>
      </c>
      <c r="AV1037" s="43">
        <v>0</v>
      </c>
      <c r="AW1037" s="43">
        <v>0</v>
      </c>
      <c r="AX1037" s="69">
        <v>0</v>
      </c>
      <c r="AY1037" s="43" t="s">
        <v>1082</v>
      </c>
      <c r="AZ1037" s="43">
        <v>0</v>
      </c>
      <c r="BA1037" s="43" t="s">
        <v>1082</v>
      </c>
      <c r="BB1037" s="43">
        <v>0</v>
      </c>
      <c r="BC1037" s="43">
        <v>0</v>
      </c>
      <c r="BD1037" s="43">
        <v>0</v>
      </c>
      <c r="BE1037" s="43">
        <v>0</v>
      </c>
      <c r="BF1037" s="43">
        <v>0</v>
      </c>
      <c r="BG1037" s="43">
        <v>0</v>
      </c>
      <c r="BH1037" s="43">
        <v>0</v>
      </c>
      <c r="BI1037" s="44">
        <v>43173</v>
      </c>
      <c r="BJ1037" s="44">
        <v>43541</v>
      </c>
      <c r="BK1037" s="44">
        <v>43172</v>
      </c>
      <c r="BL1037" s="43">
        <f t="shared" si="597"/>
        <v>0</v>
      </c>
      <c r="BM1037" s="43">
        <f t="shared" si="598"/>
        <v>0</v>
      </c>
      <c r="BN1037" s="32"/>
      <c r="BO1037" s="16" t="str">
        <f>IFERROR(VLOOKUP($C1037,'PORTE LOJA'!A:B,2,0),"PORTE 1")</f>
        <v>PORTE 1</v>
      </c>
      <c r="BP1037" s="16">
        <f>VLOOKUP(BO1037,'PAINEL E TARGET'!$S$1:$W$8,3,0)</f>
        <v>1650</v>
      </c>
      <c r="BQ1037" s="16">
        <f t="shared" si="576"/>
        <v>0</v>
      </c>
      <c r="BR1037" s="16">
        <f t="shared" si="577"/>
        <v>0</v>
      </c>
      <c r="BS1037" s="16">
        <f t="shared" si="578"/>
        <v>0</v>
      </c>
      <c r="BT1037" s="16">
        <f t="shared" si="579"/>
        <v>0</v>
      </c>
      <c r="BU1037" s="16">
        <f t="shared" si="580"/>
        <v>0</v>
      </c>
      <c r="BV1037" s="16">
        <f t="shared" si="581"/>
        <v>0</v>
      </c>
      <c r="BW1037" s="17" t="str">
        <f t="shared" si="599"/>
        <v>000000</v>
      </c>
      <c r="BX1037" s="32"/>
      <c r="BY1037" s="17">
        <f t="shared" si="582"/>
        <v>0</v>
      </c>
      <c r="BZ1037" s="17">
        <f t="shared" si="583"/>
        <v>0</v>
      </c>
      <c r="CA1037" s="17" t="str">
        <f t="shared" si="600"/>
        <v>Com Retira</v>
      </c>
      <c r="CB1037" s="17">
        <f t="shared" si="601"/>
        <v>0</v>
      </c>
      <c r="CC1037" s="33" t="str">
        <f>IF(CB1037&gt;='PAINEL E TARGET'!$T$11,'PAINEL E TARGET'!$S$11,
IF(CB1037&gt;='PAINEL E TARGET'!$T$12,'PAINEL E TARGET'!$S$12,
IF(CB1037&gt;='PAINEL E TARGET'!$T$13,'PAINEL E TARGET'!$S$13,
IF(CB1037&gt;='PAINEL E TARGET'!$T$14,'PAINEL E TARGET'!$S$14,
IF(CB1037&gt;='PAINEL E TARGET'!$T$15,'PAINEL E TARGET'!$S$15,
IF(CB1037&gt;='PAINEL E TARGET'!$T$16,'PAINEL E TARGET'!$S$16,
IF(CB1037&gt;='PAINEL E TARGET'!$T$17,'PAINEL E TARGET'!$S$17,
IF(CB1037&gt;='PAINEL E TARGET'!$T$18,'PAINEL E TARGET'!$S$18,'PAINEL E TARGET'!$S$19))))))))</f>
        <v>Não elegível</v>
      </c>
      <c r="CD1037" s="17">
        <f>IFERROR(VLOOKUP($BW1037,'PAINEL E TARGET'!$G$1:$Q$99,4,0),0)</f>
        <v>0</v>
      </c>
      <c r="CE1037" s="17">
        <f>VLOOKUP(CC1037,'PAINEL E TARGET'!$S$10:$U$19,3,0)</f>
        <v>0</v>
      </c>
      <c r="CF1037" s="16">
        <f t="shared" si="602"/>
        <v>0</v>
      </c>
      <c r="CG1037" s="17" t="str">
        <f t="shared" si="584"/>
        <v>sem meta</v>
      </c>
      <c r="CH1037" s="17" t="str">
        <f t="shared" si="585"/>
        <v>sem meta</v>
      </c>
      <c r="CI1037" s="17" t="str">
        <f t="shared" si="586"/>
        <v>sem meta</v>
      </c>
      <c r="CJ1037" s="17" t="str">
        <f t="shared" si="587"/>
        <v>sem meta</v>
      </c>
      <c r="CK1037" s="17" t="str">
        <f t="shared" si="588"/>
        <v>sem meta</v>
      </c>
      <c r="CL1037" s="17">
        <f t="shared" si="589"/>
        <v>0</v>
      </c>
      <c r="CM1037" s="16">
        <f t="shared" si="590"/>
        <v>5</v>
      </c>
      <c r="CN1037" s="17" t="str">
        <f t="shared" si="603"/>
        <v>ok</v>
      </c>
      <c r="CO1037" s="17">
        <f t="shared" si="604"/>
        <v>0</v>
      </c>
      <c r="CP1037" s="33" t="str">
        <f>IF(CO1037&gt;='PAINEL E TARGET'!$T$11,'PAINEL E TARGET'!$S$11,
IF(CO1037&gt;='PAINEL E TARGET'!$T$12,'PAINEL E TARGET'!$S$12,
IF(CO1037&gt;='PAINEL E TARGET'!$T$13,'PAINEL E TARGET'!$S$13,
IF(CO1037&gt;='PAINEL E TARGET'!$T$14,'PAINEL E TARGET'!$S$14,
IF(CO1037&gt;='PAINEL E TARGET'!$T$15,'PAINEL E TARGET'!$S$15,
IF(CO1037&gt;='PAINEL E TARGET'!$T$16,'PAINEL E TARGET'!$S$16,
IF(CO1037&gt;='PAINEL E TARGET'!$T$17,'PAINEL E TARGET'!$S$17,
IF(CO1037&gt;='PAINEL E TARGET'!$T$18,'PAINEL E TARGET'!$S$18,'PAINEL E TARGET'!$S$19))))))))</f>
        <v>Não elegível</v>
      </c>
      <c r="CQ1037" s="17">
        <f>IFERROR(VLOOKUP($BW1037,'PAINEL E TARGET'!$G$1:$Q$99,5,0),0)</f>
        <v>0</v>
      </c>
      <c r="CR1037" s="17">
        <f>VLOOKUP(CP1037,'PAINEL E TARGET'!$S$10:$U$19,3,0)</f>
        <v>0</v>
      </c>
      <c r="CS1037" s="16">
        <f t="shared" si="605"/>
        <v>0</v>
      </c>
      <c r="CT1037" s="17">
        <f t="shared" si="591"/>
        <v>0</v>
      </c>
      <c r="CU1037" s="33" t="str">
        <f>IF(CT1037&gt;='PAINEL E TARGET'!$T$11,'PAINEL E TARGET'!$S$11,
IF(CT1037&gt;='PAINEL E TARGET'!$T$12,'PAINEL E TARGET'!$S$12,
IF(CT1037&gt;='PAINEL E TARGET'!$T$13,'PAINEL E TARGET'!$S$13,
IF(CT1037&gt;='PAINEL E TARGET'!$T$14,'PAINEL E TARGET'!$S$14,
IF(CT1037&gt;='PAINEL E TARGET'!$T$15,'PAINEL E TARGET'!$S$15,
IF(CT1037&gt;='PAINEL E TARGET'!$T$16,'PAINEL E TARGET'!$S$16,
IF(CT1037&gt;='PAINEL E TARGET'!$T$17,'PAINEL E TARGET'!$S$17,
IF(CT1037&gt;='PAINEL E TARGET'!$T$18,'PAINEL E TARGET'!$S$18,'PAINEL E TARGET'!$S$19))))))))</f>
        <v>Não elegível</v>
      </c>
      <c r="CV1037" s="17">
        <f>IFERROR(VLOOKUP($BW1037,'PAINEL E TARGET'!$G$1:$Q$99,6,0),0)</f>
        <v>0</v>
      </c>
      <c r="CW1037" s="17">
        <f>VLOOKUP(CU1037,'PAINEL E TARGET'!$S$10:$U$19,3,0)</f>
        <v>0</v>
      </c>
      <c r="CX1037" s="16">
        <f t="shared" si="606"/>
        <v>0</v>
      </c>
      <c r="CY1037" s="17">
        <f t="shared" si="592"/>
        <v>0</v>
      </c>
      <c r="CZ1037" s="33" t="str">
        <f>IF(CY1037&gt;='PAINEL E TARGET'!$T$11,'PAINEL E TARGET'!$S$11,
IF(CY1037&gt;='PAINEL E TARGET'!$T$12,'PAINEL E TARGET'!$S$12,
IF(CY1037&gt;='PAINEL E TARGET'!$T$13,'PAINEL E TARGET'!$S$13,
IF(CY1037&gt;='PAINEL E TARGET'!$T$14,'PAINEL E TARGET'!$S$14,
IF(CY1037&gt;='PAINEL E TARGET'!$T$15,'PAINEL E TARGET'!$S$15,
IF(CY1037&gt;='PAINEL E TARGET'!$T$16,'PAINEL E TARGET'!$S$16,
IF(CY1037&gt;='PAINEL E TARGET'!$T$17,'PAINEL E TARGET'!$S$17,
IF(CY1037&gt;='PAINEL E TARGET'!$T$18,'PAINEL E TARGET'!$S$18,'PAINEL E TARGET'!$S$19))))))))</f>
        <v>Não elegível</v>
      </c>
      <c r="DA1037" s="17">
        <f>IFERROR(VLOOKUP($BW1037,'PAINEL E TARGET'!$G$1:$Q$99,7,0),0)</f>
        <v>0</v>
      </c>
      <c r="DB1037" s="17">
        <f>VLOOKUP(CZ1037,'PAINEL E TARGET'!$S$10:$U$19,3,0)</f>
        <v>0</v>
      </c>
      <c r="DC1037" s="16">
        <f t="shared" si="607"/>
        <v>0</v>
      </c>
      <c r="DD1037" s="17">
        <f t="shared" si="593"/>
        <v>0</v>
      </c>
      <c r="DE1037" s="33" t="str">
        <f>IF(DD1037&gt;='PAINEL E TARGET'!$T$11,'PAINEL E TARGET'!$S$11,
IF(DD1037&gt;='PAINEL E TARGET'!$T$12,'PAINEL E TARGET'!$S$12,
IF(DD1037&gt;='PAINEL E TARGET'!$T$13,'PAINEL E TARGET'!$S$13,
IF(DD1037&gt;='PAINEL E TARGET'!$T$14,'PAINEL E TARGET'!$S$14,
IF(DD1037&gt;='PAINEL E TARGET'!$T$15,'PAINEL E TARGET'!$S$15,
IF(DD1037&gt;='PAINEL E TARGET'!$T$16,'PAINEL E TARGET'!$S$16,
IF(DD1037&gt;='PAINEL E TARGET'!$T$17,'PAINEL E TARGET'!$S$17,
IF(DD1037&gt;='PAINEL E TARGET'!$T$18,'PAINEL E TARGET'!$S$18,'PAINEL E TARGET'!$S$19))))))))</f>
        <v>Não elegível</v>
      </c>
      <c r="DF1037" s="17">
        <f>IFERROR(VLOOKUP($BW1037,'PAINEL E TARGET'!$G$1:$Q$99,8,0),0)</f>
        <v>0</v>
      </c>
      <c r="DG1037" s="17">
        <f>VLOOKUP(DE1037,'PAINEL E TARGET'!$S$10:$U$19,3,0)</f>
        <v>0</v>
      </c>
      <c r="DH1037" s="16">
        <f t="shared" si="608"/>
        <v>0</v>
      </c>
      <c r="DI1037" s="17">
        <f t="shared" si="594"/>
        <v>0</v>
      </c>
      <c r="DJ1037" s="33" t="str">
        <f>IF(DI1037&gt;='PAINEL E TARGET'!$T$11,'PAINEL E TARGET'!$S$11,
IF(DI1037&gt;='PAINEL E TARGET'!$T$12,'PAINEL E TARGET'!$S$12,
IF(DI1037&gt;='PAINEL E TARGET'!$T$13,'PAINEL E TARGET'!$S$13,
IF(DI1037&gt;='PAINEL E TARGET'!$T$14,'PAINEL E TARGET'!$S$14,
IF(DI1037&gt;='PAINEL E TARGET'!$T$15,'PAINEL E TARGET'!$S$15,
IF(DI1037&gt;='PAINEL E TARGET'!$T$16,'PAINEL E TARGET'!$S$16,
IF(DI1037&gt;='PAINEL E TARGET'!$T$17,'PAINEL E TARGET'!$S$17,
IF(DI1037&gt;='PAINEL E TARGET'!$T$18,'PAINEL E TARGET'!$S$18,'PAINEL E TARGET'!$S$19))))))))</f>
        <v>Não elegível</v>
      </c>
      <c r="DK1037" s="17">
        <f>IFERROR(VLOOKUP($BW1037,'PAINEL E TARGET'!$G$1:$Q$99,9,0),0)</f>
        <v>0</v>
      </c>
      <c r="DL1037" s="17">
        <f>VLOOKUP(DJ1037,'PAINEL E TARGET'!$S$10:$U$19,3,0)</f>
        <v>0</v>
      </c>
      <c r="DM1037" s="16">
        <f t="shared" si="609"/>
        <v>0</v>
      </c>
      <c r="DN1037" s="17">
        <f t="shared" si="595"/>
        <v>0</v>
      </c>
      <c r="DO1037" s="33" t="str">
        <f>IF(DN1037&gt;='PAINEL E TARGET'!$T$11,'PAINEL E TARGET'!$S$11,
IF(DN1037&gt;='PAINEL E TARGET'!$T$12,'PAINEL E TARGET'!$S$12,
IF(DN1037&gt;='PAINEL E TARGET'!$T$13,'PAINEL E TARGET'!$S$13,
IF(DN1037&gt;='PAINEL E TARGET'!$T$14,'PAINEL E TARGET'!$S$14,
IF(DN1037&gt;='PAINEL E TARGET'!$T$15,'PAINEL E TARGET'!$S$15,
IF(DN1037&gt;='PAINEL E TARGET'!$T$16,'PAINEL E TARGET'!$S$16,
IF(DN1037&gt;='PAINEL E TARGET'!$T$17,'PAINEL E TARGET'!$S$17,
IF(DN1037&gt;='PAINEL E TARGET'!$T$18,'PAINEL E TARGET'!$S$18,'PAINEL E TARGET'!$S$19))))))))</f>
        <v>Não elegível</v>
      </c>
      <c r="DP1037" s="17">
        <f>IFERROR(VLOOKUP($BW1037,'PAINEL E TARGET'!$G$1:$Q$99,10,0),0)</f>
        <v>0</v>
      </c>
      <c r="DQ1037" s="17">
        <f>VLOOKUP(DO1037,'PAINEL E TARGET'!$S$10:$U$19,3,0)</f>
        <v>0</v>
      </c>
      <c r="DR1037" s="16">
        <f t="shared" si="610"/>
        <v>0</v>
      </c>
      <c r="DS1037" s="17">
        <f t="shared" si="596"/>
        <v>0</v>
      </c>
      <c r="DT1037" s="16">
        <f>IF(DS1037&gt;=1,VLOOKUP(BO1037,'PAINEL E TARGET'!$S$1:$W$8,5,0),0)</f>
        <v>0</v>
      </c>
      <c r="DU1037" s="16">
        <f t="shared" si="611"/>
        <v>0</v>
      </c>
    </row>
    <row r="1038" spans="2:125" x14ac:dyDescent="0.2">
      <c r="B1038" s="44">
        <v>43541</v>
      </c>
      <c r="C1038" s="65">
        <v>2170</v>
      </c>
      <c r="D1038" s="66" t="s">
        <v>1220</v>
      </c>
      <c r="E1038" s="65">
        <v>116</v>
      </c>
      <c r="F1038" s="65" t="s">
        <v>1018</v>
      </c>
      <c r="G1038" s="67">
        <v>37798.930972791197</v>
      </c>
      <c r="H1038" s="67">
        <v>0</v>
      </c>
      <c r="I1038" s="67">
        <v>0</v>
      </c>
      <c r="J1038" s="68">
        <v>0</v>
      </c>
      <c r="K1038" s="67">
        <v>0</v>
      </c>
      <c r="L1038" s="67">
        <v>0</v>
      </c>
      <c r="M1038" s="67" t="s">
        <v>1082</v>
      </c>
      <c r="N1038" s="67" t="s">
        <v>1081</v>
      </c>
      <c r="O1038" s="67">
        <v>37798.930972791197</v>
      </c>
      <c r="P1038" s="67" t="s">
        <v>1082</v>
      </c>
      <c r="Q1038" s="67" t="s">
        <v>1082</v>
      </c>
      <c r="R1038" s="67">
        <v>0</v>
      </c>
      <c r="S1038" s="67">
        <v>0</v>
      </c>
      <c r="T1038" s="68">
        <v>0</v>
      </c>
      <c r="U1038" s="68">
        <v>0</v>
      </c>
      <c r="V1038" s="68">
        <v>0</v>
      </c>
      <c r="W1038" s="67">
        <v>0</v>
      </c>
      <c r="X1038" s="67">
        <v>0</v>
      </c>
      <c r="Y1038" s="68">
        <v>0</v>
      </c>
      <c r="Z1038" s="68">
        <v>0</v>
      </c>
      <c r="AA1038" s="68">
        <v>0</v>
      </c>
      <c r="AB1038" s="68">
        <v>0</v>
      </c>
      <c r="AC1038" s="67">
        <v>0</v>
      </c>
      <c r="AD1038" s="67">
        <v>0</v>
      </c>
      <c r="AE1038" s="68" t="s">
        <v>1082</v>
      </c>
      <c r="AF1038" s="43">
        <v>80</v>
      </c>
      <c r="AG1038" s="43">
        <v>0</v>
      </c>
      <c r="AH1038" s="43">
        <v>0</v>
      </c>
      <c r="AI1038" s="43">
        <v>0</v>
      </c>
      <c r="AJ1038" s="67">
        <v>0</v>
      </c>
      <c r="AK1038" s="67">
        <v>0</v>
      </c>
      <c r="AL1038" s="68">
        <v>0</v>
      </c>
      <c r="AM1038" s="67">
        <v>0</v>
      </c>
      <c r="AN1038" s="67">
        <v>0</v>
      </c>
      <c r="AO1038" s="68">
        <v>0</v>
      </c>
      <c r="AP1038" s="67">
        <v>0</v>
      </c>
      <c r="AQ1038" s="67">
        <v>0</v>
      </c>
      <c r="AR1038" s="68">
        <v>0</v>
      </c>
      <c r="AS1038" s="67">
        <v>0</v>
      </c>
      <c r="AT1038" s="67">
        <v>0</v>
      </c>
      <c r="AU1038" s="68">
        <v>0</v>
      </c>
      <c r="AV1038" s="43">
        <v>0</v>
      </c>
      <c r="AW1038" s="43">
        <v>0</v>
      </c>
      <c r="AX1038" s="69">
        <v>0</v>
      </c>
      <c r="AY1038" s="43">
        <v>0</v>
      </c>
      <c r="AZ1038" s="43">
        <v>0</v>
      </c>
      <c r="BA1038" s="43">
        <v>0</v>
      </c>
      <c r="BB1038" s="43">
        <v>0</v>
      </c>
      <c r="BC1038" s="43">
        <v>0</v>
      </c>
      <c r="BD1038" s="43">
        <v>2383.8716085063743</v>
      </c>
      <c r="BE1038" s="43">
        <v>1502.7099999999998</v>
      </c>
      <c r="BF1038" s="43">
        <v>2494.7200000000003</v>
      </c>
      <c r="BG1038" s="43">
        <v>0</v>
      </c>
      <c r="BH1038" s="43">
        <v>0</v>
      </c>
      <c r="BI1038" s="44">
        <v>43173</v>
      </c>
      <c r="BJ1038" s="44">
        <v>43541</v>
      </c>
      <c r="BK1038" s="44">
        <v>43172</v>
      </c>
      <c r="BL1038" s="43">
        <f t="shared" si="597"/>
        <v>0</v>
      </c>
      <c r="BM1038" s="43">
        <f t="shared" si="598"/>
        <v>0</v>
      </c>
      <c r="BN1038" s="32"/>
      <c r="BO1038" s="16" t="str">
        <f>IFERROR(VLOOKUP($C1038,'PORTE LOJA'!A:B,2,0),"PORTE 1")</f>
        <v>PORTE 1</v>
      </c>
      <c r="BP1038" s="16">
        <f>VLOOKUP(BO1038,'PAINEL E TARGET'!$S$1:$W$8,3,0)</f>
        <v>1650</v>
      </c>
      <c r="BQ1038" s="16">
        <f t="shared" si="576"/>
        <v>1</v>
      </c>
      <c r="BR1038" s="16">
        <f t="shared" si="577"/>
        <v>1</v>
      </c>
      <c r="BS1038" s="16">
        <f t="shared" si="578"/>
        <v>1</v>
      </c>
      <c r="BT1038" s="16">
        <f t="shared" si="579"/>
        <v>0</v>
      </c>
      <c r="BU1038" s="16">
        <f t="shared" si="580"/>
        <v>1</v>
      </c>
      <c r="BV1038" s="16">
        <f t="shared" si="581"/>
        <v>0</v>
      </c>
      <c r="BW1038" s="17" t="str">
        <f t="shared" si="599"/>
        <v>111010</v>
      </c>
      <c r="BX1038" s="32"/>
      <c r="BY1038" s="17">
        <f t="shared" si="582"/>
        <v>0</v>
      </c>
      <c r="BZ1038" s="17">
        <f t="shared" si="583"/>
        <v>0</v>
      </c>
      <c r="CA1038" s="17" t="str">
        <f t="shared" si="600"/>
        <v>Com Retira</v>
      </c>
      <c r="CB1038" s="17">
        <f t="shared" si="601"/>
        <v>0</v>
      </c>
      <c r="CC1038" s="33" t="str">
        <f>IF(CB1038&gt;='PAINEL E TARGET'!$T$11,'PAINEL E TARGET'!$S$11,
IF(CB1038&gt;='PAINEL E TARGET'!$T$12,'PAINEL E TARGET'!$S$12,
IF(CB1038&gt;='PAINEL E TARGET'!$T$13,'PAINEL E TARGET'!$S$13,
IF(CB1038&gt;='PAINEL E TARGET'!$T$14,'PAINEL E TARGET'!$S$14,
IF(CB1038&gt;='PAINEL E TARGET'!$T$15,'PAINEL E TARGET'!$S$15,
IF(CB1038&gt;='PAINEL E TARGET'!$T$16,'PAINEL E TARGET'!$S$16,
IF(CB1038&gt;='PAINEL E TARGET'!$T$17,'PAINEL E TARGET'!$S$17,
IF(CB1038&gt;='PAINEL E TARGET'!$T$18,'PAINEL E TARGET'!$S$18,'PAINEL E TARGET'!$S$19))))))))</f>
        <v>Não elegível</v>
      </c>
      <c r="CD1038" s="17">
        <f>IFERROR(VLOOKUP($BW1038,'PAINEL E TARGET'!$G$1:$Q$99,4,0),0)</f>
        <v>0.35</v>
      </c>
      <c r="CE1038" s="17">
        <f>VLOOKUP(CC1038,'PAINEL E TARGET'!$S$10:$U$19,3,0)</f>
        <v>0</v>
      </c>
      <c r="CF1038" s="16">
        <f t="shared" si="602"/>
        <v>0</v>
      </c>
      <c r="CG1038" s="17" t="str">
        <f t="shared" si="584"/>
        <v>sem meta</v>
      </c>
      <c r="CH1038" s="17" t="str">
        <f t="shared" si="585"/>
        <v>sem meta</v>
      </c>
      <c r="CI1038" s="17" t="str">
        <f t="shared" si="586"/>
        <v>sem meta</v>
      </c>
      <c r="CJ1038" s="17" t="str">
        <f t="shared" si="587"/>
        <v>sem meta</v>
      </c>
      <c r="CK1038" s="17" t="str">
        <f t="shared" si="588"/>
        <v>sem meta</v>
      </c>
      <c r="CL1038" s="17">
        <f t="shared" si="589"/>
        <v>0</v>
      </c>
      <c r="CM1038" s="16">
        <f t="shared" si="590"/>
        <v>5</v>
      </c>
      <c r="CN1038" s="17" t="str">
        <f t="shared" si="603"/>
        <v>ok</v>
      </c>
      <c r="CO1038" s="17">
        <f t="shared" si="604"/>
        <v>0</v>
      </c>
      <c r="CP1038" s="33" t="str">
        <f>IF(CO1038&gt;='PAINEL E TARGET'!$T$11,'PAINEL E TARGET'!$S$11,
IF(CO1038&gt;='PAINEL E TARGET'!$T$12,'PAINEL E TARGET'!$S$12,
IF(CO1038&gt;='PAINEL E TARGET'!$T$13,'PAINEL E TARGET'!$S$13,
IF(CO1038&gt;='PAINEL E TARGET'!$T$14,'PAINEL E TARGET'!$S$14,
IF(CO1038&gt;='PAINEL E TARGET'!$T$15,'PAINEL E TARGET'!$S$15,
IF(CO1038&gt;='PAINEL E TARGET'!$T$16,'PAINEL E TARGET'!$S$16,
IF(CO1038&gt;='PAINEL E TARGET'!$T$17,'PAINEL E TARGET'!$S$17,
IF(CO1038&gt;='PAINEL E TARGET'!$T$18,'PAINEL E TARGET'!$S$18,'PAINEL E TARGET'!$S$19))))))))</f>
        <v>Não elegível</v>
      </c>
      <c r="CQ1038" s="17">
        <f>IFERROR(VLOOKUP($BW1038,'PAINEL E TARGET'!$G$1:$Q$99,5,0),0)</f>
        <v>0.3</v>
      </c>
      <c r="CR1038" s="17">
        <f>VLOOKUP(CP1038,'PAINEL E TARGET'!$S$10:$U$19,3,0)</f>
        <v>0</v>
      </c>
      <c r="CS1038" s="16">
        <f t="shared" si="605"/>
        <v>0</v>
      </c>
      <c r="CT1038" s="17">
        <f t="shared" si="591"/>
        <v>0</v>
      </c>
      <c r="CU1038" s="33" t="str">
        <f>IF(CT1038&gt;='PAINEL E TARGET'!$T$11,'PAINEL E TARGET'!$S$11,
IF(CT1038&gt;='PAINEL E TARGET'!$T$12,'PAINEL E TARGET'!$S$12,
IF(CT1038&gt;='PAINEL E TARGET'!$T$13,'PAINEL E TARGET'!$S$13,
IF(CT1038&gt;='PAINEL E TARGET'!$T$14,'PAINEL E TARGET'!$S$14,
IF(CT1038&gt;='PAINEL E TARGET'!$T$15,'PAINEL E TARGET'!$S$15,
IF(CT1038&gt;='PAINEL E TARGET'!$T$16,'PAINEL E TARGET'!$S$16,
IF(CT1038&gt;='PAINEL E TARGET'!$T$17,'PAINEL E TARGET'!$S$17,
IF(CT1038&gt;='PAINEL E TARGET'!$T$18,'PAINEL E TARGET'!$S$18,'PAINEL E TARGET'!$S$19))))))))</f>
        <v>Não elegível</v>
      </c>
      <c r="CV1038" s="17">
        <f>IFERROR(VLOOKUP($BW1038,'PAINEL E TARGET'!$G$1:$Q$99,6,0),0)</f>
        <v>0.2</v>
      </c>
      <c r="CW1038" s="17">
        <f>VLOOKUP(CU1038,'PAINEL E TARGET'!$S$10:$U$19,3,0)</f>
        <v>0</v>
      </c>
      <c r="CX1038" s="16">
        <f t="shared" si="606"/>
        <v>0</v>
      </c>
      <c r="CY1038" s="17">
        <f t="shared" si="592"/>
        <v>0</v>
      </c>
      <c r="CZ1038" s="33" t="str">
        <f>IF(CY1038&gt;='PAINEL E TARGET'!$T$11,'PAINEL E TARGET'!$S$11,
IF(CY1038&gt;='PAINEL E TARGET'!$T$12,'PAINEL E TARGET'!$S$12,
IF(CY1038&gt;='PAINEL E TARGET'!$T$13,'PAINEL E TARGET'!$S$13,
IF(CY1038&gt;='PAINEL E TARGET'!$T$14,'PAINEL E TARGET'!$S$14,
IF(CY1038&gt;='PAINEL E TARGET'!$T$15,'PAINEL E TARGET'!$S$15,
IF(CY1038&gt;='PAINEL E TARGET'!$T$16,'PAINEL E TARGET'!$S$16,
IF(CY1038&gt;='PAINEL E TARGET'!$T$17,'PAINEL E TARGET'!$S$17,
IF(CY1038&gt;='PAINEL E TARGET'!$T$18,'PAINEL E TARGET'!$S$18,'PAINEL E TARGET'!$S$19))))))))</f>
        <v>Não elegível</v>
      </c>
      <c r="DA1038" s="17">
        <f>IFERROR(VLOOKUP($BW1038,'PAINEL E TARGET'!$G$1:$Q$99,7,0),0)</f>
        <v>0</v>
      </c>
      <c r="DB1038" s="17">
        <f>VLOOKUP(CZ1038,'PAINEL E TARGET'!$S$10:$U$19,3,0)</f>
        <v>0</v>
      </c>
      <c r="DC1038" s="16">
        <f t="shared" si="607"/>
        <v>0</v>
      </c>
      <c r="DD1038" s="17">
        <f t="shared" si="593"/>
        <v>0</v>
      </c>
      <c r="DE1038" s="33" t="str">
        <f>IF(DD1038&gt;='PAINEL E TARGET'!$T$11,'PAINEL E TARGET'!$S$11,
IF(DD1038&gt;='PAINEL E TARGET'!$T$12,'PAINEL E TARGET'!$S$12,
IF(DD1038&gt;='PAINEL E TARGET'!$T$13,'PAINEL E TARGET'!$S$13,
IF(DD1038&gt;='PAINEL E TARGET'!$T$14,'PAINEL E TARGET'!$S$14,
IF(DD1038&gt;='PAINEL E TARGET'!$T$15,'PAINEL E TARGET'!$S$15,
IF(DD1038&gt;='PAINEL E TARGET'!$T$16,'PAINEL E TARGET'!$S$16,
IF(DD1038&gt;='PAINEL E TARGET'!$T$17,'PAINEL E TARGET'!$S$17,
IF(DD1038&gt;='PAINEL E TARGET'!$T$18,'PAINEL E TARGET'!$S$18,'PAINEL E TARGET'!$S$19))))))))</f>
        <v>Não elegível</v>
      </c>
      <c r="DF1038" s="17">
        <f>IFERROR(VLOOKUP($BW1038,'PAINEL E TARGET'!$G$1:$Q$99,8,0),0)</f>
        <v>0.15</v>
      </c>
      <c r="DG1038" s="17">
        <f>VLOOKUP(DE1038,'PAINEL E TARGET'!$S$10:$U$19,3,0)</f>
        <v>0</v>
      </c>
      <c r="DH1038" s="16">
        <f t="shared" si="608"/>
        <v>0</v>
      </c>
      <c r="DI1038" s="17">
        <f t="shared" si="594"/>
        <v>0</v>
      </c>
      <c r="DJ1038" s="33" t="str">
        <f>IF(DI1038&gt;='PAINEL E TARGET'!$T$11,'PAINEL E TARGET'!$S$11,
IF(DI1038&gt;='PAINEL E TARGET'!$T$12,'PAINEL E TARGET'!$S$12,
IF(DI1038&gt;='PAINEL E TARGET'!$T$13,'PAINEL E TARGET'!$S$13,
IF(DI1038&gt;='PAINEL E TARGET'!$T$14,'PAINEL E TARGET'!$S$14,
IF(DI1038&gt;='PAINEL E TARGET'!$T$15,'PAINEL E TARGET'!$S$15,
IF(DI1038&gt;='PAINEL E TARGET'!$T$16,'PAINEL E TARGET'!$S$16,
IF(DI1038&gt;='PAINEL E TARGET'!$T$17,'PAINEL E TARGET'!$S$17,
IF(DI1038&gt;='PAINEL E TARGET'!$T$18,'PAINEL E TARGET'!$S$18,'PAINEL E TARGET'!$S$19))))))))</f>
        <v>Não elegível</v>
      </c>
      <c r="DK1038" s="17">
        <f>IFERROR(VLOOKUP($BW1038,'PAINEL E TARGET'!$G$1:$Q$99,9,0),0)</f>
        <v>0</v>
      </c>
      <c r="DL1038" s="17">
        <f>VLOOKUP(DJ1038,'PAINEL E TARGET'!$S$10:$U$19,3,0)</f>
        <v>0</v>
      </c>
      <c r="DM1038" s="16">
        <f t="shared" si="609"/>
        <v>0</v>
      </c>
      <c r="DN1038" s="17">
        <f t="shared" si="595"/>
        <v>0</v>
      </c>
      <c r="DO1038" s="33" t="str">
        <f>IF(DN1038&gt;='PAINEL E TARGET'!$T$11,'PAINEL E TARGET'!$S$11,
IF(DN1038&gt;='PAINEL E TARGET'!$T$12,'PAINEL E TARGET'!$S$12,
IF(DN1038&gt;='PAINEL E TARGET'!$T$13,'PAINEL E TARGET'!$S$13,
IF(DN1038&gt;='PAINEL E TARGET'!$T$14,'PAINEL E TARGET'!$S$14,
IF(DN1038&gt;='PAINEL E TARGET'!$T$15,'PAINEL E TARGET'!$S$15,
IF(DN1038&gt;='PAINEL E TARGET'!$T$16,'PAINEL E TARGET'!$S$16,
IF(DN1038&gt;='PAINEL E TARGET'!$T$17,'PAINEL E TARGET'!$S$17,
IF(DN1038&gt;='PAINEL E TARGET'!$T$18,'PAINEL E TARGET'!$S$18,'PAINEL E TARGET'!$S$19))))))))</f>
        <v>Não elegível</v>
      </c>
      <c r="DP1038" s="17">
        <f>IFERROR(VLOOKUP($BW1038,'PAINEL E TARGET'!$G$1:$Q$99,10,0),0)</f>
        <v>0</v>
      </c>
      <c r="DQ1038" s="17">
        <f>VLOOKUP(DO1038,'PAINEL E TARGET'!$S$10:$U$19,3,0)</f>
        <v>0</v>
      </c>
      <c r="DR1038" s="16">
        <f t="shared" si="610"/>
        <v>0</v>
      </c>
      <c r="DS1038" s="17">
        <f t="shared" si="596"/>
        <v>0</v>
      </c>
      <c r="DT1038" s="16">
        <f>IF(DS1038&gt;=1,VLOOKUP(BO1038,'PAINEL E TARGET'!$S$1:$W$8,5,0),0)</f>
        <v>0</v>
      </c>
      <c r="DU1038" s="16">
        <f t="shared" si="611"/>
        <v>0</v>
      </c>
    </row>
    <row r="1039" spans="2:125" x14ac:dyDescent="0.2">
      <c r="B1039" s="44">
        <v>43541</v>
      </c>
      <c r="C1039" s="65">
        <v>2171</v>
      </c>
      <c r="D1039" s="66" t="s">
        <v>1221</v>
      </c>
      <c r="E1039" s="65">
        <v>514</v>
      </c>
      <c r="F1039" s="65" t="s">
        <v>1018</v>
      </c>
      <c r="G1039" s="67">
        <v>46923.000353287338</v>
      </c>
      <c r="H1039" s="67">
        <v>0</v>
      </c>
      <c r="I1039" s="67">
        <v>0</v>
      </c>
      <c r="J1039" s="68">
        <v>0</v>
      </c>
      <c r="K1039" s="67">
        <v>0</v>
      </c>
      <c r="L1039" s="67">
        <v>0</v>
      </c>
      <c r="M1039" s="67" t="s">
        <v>1082</v>
      </c>
      <c r="N1039" s="67" t="s">
        <v>1081</v>
      </c>
      <c r="O1039" s="67">
        <v>46923.000353287338</v>
      </c>
      <c r="P1039" s="67" t="s">
        <v>1082</v>
      </c>
      <c r="Q1039" s="67" t="s">
        <v>1082</v>
      </c>
      <c r="R1039" s="67">
        <v>0</v>
      </c>
      <c r="S1039" s="67">
        <v>0</v>
      </c>
      <c r="T1039" s="68">
        <v>0</v>
      </c>
      <c r="U1039" s="68">
        <v>0</v>
      </c>
      <c r="V1039" s="68">
        <v>0</v>
      </c>
      <c r="W1039" s="67">
        <v>0</v>
      </c>
      <c r="X1039" s="67">
        <v>0</v>
      </c>
      <c r="Y1039" s="68">
        <v>0</v>
      </c>
      <c r="Z1039" s="68">
        <v>0</v>
      </c>
      <c r="AA1039" s="68">
        <v>0</v>
      </c>
      <c r="AB1039" s="68">
        <v>0</v>
      </c>
      <c r="AC1039" s="67">
        <v>0</v>
      </c>
      <c r="AD1039" s="67">
        <v>0</v>
      </c>
      <c r="AE1039" s="68" t="s">
        <v>1082</v>
      </c>
      <c r="AF1039" s="43">
        <v>80</v>
      </c>
      <c r="AG1039" s="43">
        <v>0</v>
      </c>
      <c r="AH1039" s="43">
        <v>0</v>
      </c>
      <c r="AI1039" s="43">
        <v>0</v>
      </c>
      <c r="AJ1039" s="67">
        <v>0</v>
      </c>
      <c r="AK1039" s="67">
        <v>0</v>
      </c>
      <c r="AL1039" s="68">
        <v>0</v>
      </c>
      <c r="AM1039" s="67">
        <v>0</v>
      </c>
      <c r="AN1039" s="67">
        <v>0</v>
      </c>
      <c r="AO1039" s="68">
        <v>0</v>
      </c>
      <c r="AP1039" s="67">
        <v>0</v>
      </c>
      <c r="AQ1039" s="67">
        <v>0</v>
      </c>
      <c r="AR1039" s="68">
        <v>0</v>
      </c>
      <c r="AS1039" s="67">
        <v>0</v>
      </c>
      <c r="AT1039" s="67">
        <v>0</v>
      </c>
      <c r="AU1039" s="68">
        <v>0</v>
      </c>
      <c r="AV1039" s="43">
        <v>0</v>
      </c>
      <c r="AW1039" s="43">
        <v>0</v>
      </c>
      <c r="AX1039" s="69">
        <v>0</v>
      </c>
      <c r="AY1039" s="43">
        <v>0</v>
      </c>
      <c r="AZ1039" s="43">
        <v>0</v>
      </c>
      <c r="BA1039" s="43">
        <v>0</v>
      </c>
      <c r="BB1039" s="43">
        <v>0</v>
      </c>
      <c r="BC1039" s="43">
        <v>0</v>
      </c>
      <c r="BD1039" s="43">
        <v>1850.5097518909133</v>
      </c>
      <c r="BE1039" s="43">
        <v>1876.8299999999997</v>
      </c>
      <c r="BF1039" s="43">
        <v>3096.91</v>
      </c>
      <c r="BG1039" s="43">
        <v>0</v>
      </c>
      <c r="BH1039" s="43">
        <v>0</v>
      </c>
      <c r="BI1039" s="44">
        <v>43173</v>
      </c>
      <c r="BJ1039" s="44">
        <v>43541</v>
      </c>
      <c r="BK1039" s="44">
        <v>43172</v>
      </c>
      <c r="BL1039" s="43">
        <f t="shared" si="597"/>
        <v>0</v>
      </c>
      <c r="BM1039" s="43">
        <f t="shared" si="598"/>
        <v>0</v>
      </c>
      <c r="BN1039" s="32"/>
      <c r="BO1039" s="16" t="str">
        <f>IFERROR(VLOOKUP($C1039,'PORTE LOJA'!A:B,2,0),"PORTE 1")</f>
        <v>PORTE 1</v>
      </c>
      <c r="BP1039" s="16">
        <f>VLOOKUP(BO1039,'PAINEL E TARGET'!$S$1:$W$8,3,0)</f>
        <v>1650</v>
      </c>
      <c r="BQ1039" s="16">
        <f t="shared" si="576"/>
        <v>1</v>
      </c>
      <c r="BR1039" s="16">
        <f t="shared" si="577"/>
        <v>1</v>
      </c>
      <c r="BS1039" s="16">
        <f t="shared" si="578"/>
        <v>1</v>
      </c>
      <c r="BT1039" s="16">
        <f t="shared" si="579"/>
        <v>0</v>
      </c>
      <c r="BU1039" s="16">
        <f t="shared" si="580"/>
        <v>1</v>
      </c>
      <c r="BV1039" s="16">
        <f t="shared" si="581"/>
        <v>0</v>
      </c>
      <c r="BW1039" s="17" t="str">
        <f t="shared" si="599"/>
        <v>111010</v>
      </c>
      <c r="BX1039" s="32"/>
      <c r="BY1039" s="17">
        <f t="shared" si="582"/>
        <v>0</v>
      </c>
      <c r="BZ1039" s="17">
        <f t="shared" si="583"/>
        <v>0</v>
      </c>
      <c r="CA1039" s="17" t="str">
        <f t="shared" si="600"/>
        <v>Com Retira</v>
      </c>
      <c r="CB1039" s="17">
        <f t="shared" si="601"/>
        <v>0</v>
      </c>
      <c r="CC1039" s="33" t="str">
        <f>IF(CB1039&gt;='PAINEL E TARGET'!$T$11,'PAINEL E TARGET'!$S$11,
IF(CB1039&gt;='PAINEL E TARGET'!$T$12,'PAINEL E TARGET'!$S$12,
IF(CB1039&gt;='PAINEL E TARGET'!$T$13,'PAINEL E TARGET'!$S$13,
IF(CB1039&gt;='PAINEL E TARGET'!$T$14,'PAINEL E TARGET'!$S$14,
IF(CB1039&gt;='PAINEL E TARGET'!$T$15,'PAINEL E TARGET'!$S$15,
IF(CB1039&gt;='PAINEL E TARGET'!$T$16,'PAINEL E TARGET'!$S$16,
IF(CB1039&gt;='PAINEL E TARGET'!$T$17,'PAINEL E TARGET'!$S$17,
IF(CB1039&gt;='PAINEL E TARGET'!$T$18,'PAINEL E TARGET'!$S$18,'PAINEL E TARGET'!$S$19))))))))</f>
        <v>Não elegível</v>
      </c>
      <c r="CD1039" s="17">
        <f>IFERROR(VLOOKUP($BW1039,'PAINEL E TARGET'!$G$1:$Q$99,4,0),0)</f>
        <v>0.35</v>
      </c>
      <c r="CE1039" s="17">
        <f>VLOOKUP(CC1039,'PAINEL E TARGET'!$S$10:$U$19,3,0)</f>
        <v>0</v>
      </c>
      <c r="CF1039" s="16">
        <f t="shared" si="602"/>
        <v>0</v>
      </c>
      <c r="CG1039" s="17" t="str">
        <f t="shared" si="584"/>
        <v>sem meta</v>
      </c>
      <c r="CH1039" s="17" t="str">
        <f t="shared" si="585"/>
        <v>sem meta</v>
      </c>
      <c r="CI1039" s="17" t="str">
        <f t="shared" si="586"/>
        <v>sem meta</v>
      </c>
      <c r="CJ1039" s="17" t="str">
        <f t="shared" si="587"/>
        <v>sem meta</v>
      </c>
      <c r="CK1039" s="17" t="str">
        <f t="shared" si="588"/>
        <v>sem meta</v>
      </c>
      <c r="CL1039" s="17">
        <f t="shared" si="589"/>
        <v>0</v>
      </c>
      <c r="CM1039" s="16">
        <f t="shared" si="590"/>
        <v>5</v>
      </c>
      <c r="CN1039" s="17" t="str">
        <f t="shared" si="603"/>
        <v>ok</v>
      </c>
      <c r="CO1039" s="17">
        <f t="shared" si="604"/>
        <v>0</v>
      </c>
      <c r="CP1039" s="33" t="str">
        <f>IF(CO1039&gt;='PAINEL E TARGET'!$T$11,'PAINEL E TARGET'!$S$11,
IF(CO1039&gt;='PAINEL E TARGET'!$T$12,'PAINEL E TARGET'!$S$12,
IF(CO1039&gt;='PAINEL E TARGET'!$T$13,'PAINEL E TARGET'!$S$13,
IF(CO1039&gt;='PAINEL E TARGET'!$T$14,'PAINEL E TARGET'!$S$14,
IF(CO1039&gt;='PAINEL E TARGET'!$T$15,'PAINEL E TARGET'!$S$15,
IF(CO1039&gt;='PAINEL E TARGET'!$T$16,'PAINEL E TARGET'!$S$16,
IF(CO1039&gt;='PAINEL E TARGET'!$T$17,'PAINEL E TARGET'!$S$17,
IF(CO1039&gt;='PAINEL E TARGET'!$T$18,'PAINEL E TARGET'!$S$18,'PAINEL E TARGET'!$S$19))))))))</f>
        <v>Não elegível</v>
      </c>
      <c r="CQ1039" s="17">
        <f>IFERROR(VLOOKUP($BW1039,'PAINEL E TARGET'!$G$1:$Q$99,5,0),0)</f>
        <v>0.3</v>
      </c>
      <c r="CR1039" s="17">
        <f>VLOOKUP(CP1039,'PAINEL E TARGET'!$S$10:$U$19,3,0)</f>
        <v>0</v>
      </c>
      <c r="CS1039" s="16">
        <f t="shared" si="605"/>
        <v>0</v>
      </c>
      <c r="CT1039" s="17">
        <f t="shared" si="591"/>
        <v>0</v>
      </c>
      <c r="CU1039" s="33" t="str">
        <f>IF(CT1039&gt;='PAINEL E TARGET'!$T$11,'PAINEL E TARGET'!$S$11,
IF(CT1039&gt;='PAINEL E TARGET'!$T$12,'PAINEL E TARGET'!$S$12,
IF(CT1039&gt;='PAINEL E TARGET'!$T$13,'PAINEL E TARGET'!$S$13,
IF(CT1039&gt;='PAINEL E TARGET'!$T$14,'PAINEL E TARGET'!$S$14,
IF(CT1039&gt;='PAINEL E TARGET'!$T$15,'PAINEL E TARGET'!$S$15,
IF(CT1039&gt;='PAINEL E TARGET'!$T$16,'PAINEL E TARGET'!$S$16,
IF(CT1039&gt;='PAINEL E TARGET'!$T$17,'PAINEL E TARGET'!$S$17,
IF(CT1039&gt;='PAINEL E TARGET'!$T$18,'PAINEL E TARGET'!$S$18,'PAINEL E TARGET'!$S$19))))))))</f>
        <v>Não elegível</v>
      </c>
      <c r="CV1039" s="17">
        <f>IFERROR(VLOOKUP($BW1039,'PAINEL E TARGET'!$G$1:$Q$99,6,0),0)</f>
        <v>0.2</v>
      </c>
      <c r="CW1039" s="17">
        <f>VLOOKUP(CU1039,'PAINEL E TARGET'!$S$10:$U$19,3,0)</f>
        <v>0</v>
      </c>
      <c r="CX1039" s="16">
        <f t="shared" si="606"/>
        <v>0</v>
      </c>
      <c r="CY1039" s="17">
        <f t="shared" si="592"/>
        <v>0</v>
      </c>
      <c r="CZ1039" s="33" t="str">
        <f>IF(CY1039&gt;='PAINEL E TARGET'!$T$11,'PAINEL E TARGET'!$S$11,
IF(CY1039&gt;='PAINEL E TARGET'!$T$12,'PAINEL E TARGET'!$S$12,
IF(CY1039&gt;='PAINEL E TARGET'!$T$13,'PAINEL E TARGET'!$S$13,
IF(CY1039&gt;='PAINEL E TARGET'!$T$14,'PAINEL E TARGET'!$S$14,
IF(CY1039&gt;='PAINEL E TARGET'!$T$15,'PAINEL E TARGET'!$S$15,
IF(CY1039&gt;='PAINEL E TARGET'!$T$16,'PAINEL E TARGET'!$S$16,
IF(CY1039&gt;='PAINEL E TARGET'!$T$17,'PAINEL E TARGET'!$S$17,
IF(CY1039&gt;='PAINEL E TARGET'!$T$18,'PAINEL E TARGET'!$S$18,'PAINEL E TARGET'!$S$19))))))))</f>
        <v>Não elegível</v>
      </c>
      <c r="DA1039" s="17">
        <f>IFERROR(VLOOKUP($BW1039,'PAINEL E TARGET'!$G$1:$Q$99,7,0),0)</f>
        <v>0</v>
      </c>
      <c r="DB1039" s="17">
        <f>VLOOKUP(CZ1039,'PAINEL E TARGET'!$S$10:$U$19,3,0)</f>
        <v>0</v>
      </c>
      <c r="DC1039" s="16">
        <f t="shared" si="607"/>
        <v>0</v>
      </c>
      <c r="DD1039" s="17">
        <f t="shared" si="593"/>
        <v>0</v>
      </c>
      <c r="DE1039" s="33" t="str">
        <f>IF(DD1039&gt;='PAINEL E TARGET'!$T$11,'PAINEL E TARGET'!$S$11,
IF(DD1039&gt;='PAINEL E TARGET'!$T$12,'PAINEL E TARGET'!$S$12,
IF(DD1039&gt;='PAINEL E TARGET'!$T$13,'PAINEL E TARGET'!$S$13,
IF(DD1039&gt;='PAINEL E TARGET'!$T$14,'PAINEL E TARGET'!$S$14,
IF(DD1039&gt;='PAINEL E TARGET'!$T$15,'PAINEL E TARGET'!$S$15,
IF(DD1039&gt;='PAINEL E TARGET'!$T$16,'PAINEL E TARGET'!$S$16,
IF(DD1039&gt;='PAINEL E TARGET'!$T$17,'PAINEL E TARGET'!$S$17,
IF(DD1039&gt;='PAINEL E TARGET'!$T$18,'PAINEL E TARGET'!$S$18,'PAINEL E TARGET'!$S$19))))))))</f>
        <v>Não elegível</v>
      </c>
      <c r="DF1039" s="17">
        <f>IFERROR(VLOOKUP($BW1039,'PAINEL E TARGET'!$G$1:$Q$99,8,0),0)</f>
        <v>0.15</v>
      </c>
      <c r="DG1039" s="17">
        <f>VLOOKUP(DE1039,'PAINEL E TARGET'!$S$10:$U$19,3,0)</f>
        <v>0</v>
      </c>
      <c r="DH1039" s="16">
        <f t="shared" si="608"/>
        <v>0</v>
      </c>
      <c r="DI1039" s="17">
        <f t="shared" si="594"/>
        <v>0</v>
      </c>
      <c r="DJ1039" s="33" t="str">
        <f>IF(DI1039&gt;='PAINEL E TARGET'!$T$11,'PAINEL E TARGET'!$S$11,
IF(DI1039&gt;='PAINEL E TARGET'!$T$12,'PAINEL E TARGET'!$S$12,
IF(DI1039&gt;='PAINEL E TARGET'!$T$13,'PAINEL E TARGET'!$S$13,
IF(DI1039&gt;='PAINEL E TARGET'!$T$14,'PAINEL E TARGET'!$S$14,
IF(DI1039&gt;='PAINEL E TARGET'!$T$15,'PAINEL E TARGET'!$S$15,
IF(DI1039&gt;='PAINEL E TARGET'!$T$16,'PAINEL E TARGET'!$S$16,
IF(DI1039&gt;='PAINEL E TARGET'!$T$17,'PAINEL E TARGET'!$S$17,
IF(DI1039&gt;='PAINEL E TARGET'!$T$18,'PAINEL E TARGET'!$S$18,'PAINEL E TARGET'!$S$19))))))))</f>
        <v>Não elegível</v>
      </c>
      <c r="DK1039" s="17">
        <f>IFERROR(VLOOKUP($BW1039,'PAINEL E TARGET'!$G$1:$Q$99,9,0),0)</f>
        <v>0</v>
      </c>
      <c r="DL1039" s="17">
        <f>VLOOKUP(DJ1039,'PAINEL E TARGET'!$S$10:$U$19,3,0)</f>
        <v>0</v>
      </c>
      <c r="DM1039" s="16">
        <f t="shared" si="609"/>
        <v>0</v>
      </c>
      <c r="DN1039" s="17">
        <f t="shared" si="595"/>
        <v>0</v>
      </c>
      <c r="DO1039" s="33" t="str">
        <f>IF(DN1039&gt;='PAINEL E TARGET'!$T$11,'PAINEL E TARGET'!$S$11,
IF(DN1039&gt;='PAINEL E TARGET'!$T$12,'PAINEL E TARGET'!$S$12,
IF(DN1039&gt;='PAINEL E TARGET'!$T$13,'PAINEL E TARGET'!$S$13,
IF(DN1039&gt;='PAINEL E TARGET'!$T$14,'PAINEL E TARGET'!$S$14,
IF(DN1039&gt;='PAINEL E TARGET'!$T$15,'PAINEL E TARGET'!$S$15,
IF(DN1039&gt;='PAINEL E TARGET'!$T$16,'PAINEL E TARGET'!$S$16,
IF(DN1039&gt;='PAINEL E TARGET'!$T$17,'PAINEL E TARGET'!$S$17,
IF(DN1039&gt;='PAINEL E TARGET'!$T$18,'PAINEL E TARGET'!$S$18,'PAINEL E TARGET'!$S$19))))))))</f>
        <v>Não elegível</v>
      </c>
      <c r="DP1039" s="17">
        <f>IFERROR(VLOOKUP($BW1039,'PAINEL E TARGET'!$G$1:$Q$99,10,0),0)</f>
        <v>0</v>
      </c>
      <c r="DQ1039" s="17">
        <f>VLOOKUP(DO1039,'PAINEL E TARGET'!$S$10:$U$19,3,0)</f>
        <v>0</v>
      </c>
      <c r="DR1039" s="16">
        <f t="shared" si="610"/>
        <v>0</v>
      </c>
      <c r="DS1039" s="17">
        <f t="shared" si="596"/>
        <v>0</v>
      </c>
      <c r="DT1039" s="16">
        <f>IF(DS1039&gt;=1,VLOOKUP(BO1039,'PAINEL E TARGET'!$S$1:$W$8,5,0),0)</f>
        <v>0</v>
      </c>
      <c r="DU1039" s="16">
        <f t="shared" si="611"/>
        <v>0</v>
      </c>
    </row>
    <row r="1040" spans="2:125" x14ac:dyDescent="0.2">
      <c r="B1040" s="44">
        <v>43541</v>
      </c>
      <c r="C1040" s="65">
        <v>2172</v>
      </c>
      <c r="D1040" s="66" t="s">
        <v>1222</v>
      </c>
      <c r="E1040" s="65">
        <v>515</v>
      </c>
      <c r="F1040" s="65" t="s">
        <v>944</v>
      </c>
      <c r="G1040" s="67">
        <v>0</v>
      </c>
      <c r="H1040" s="67">
        <v>0</v>
      </c>
      <c r="I1040" s="67">
        <v>0</v>
      </c>
      <c r="J1040" s="68">
        <v>0</v>
      </c>
      <c r="K1040" s="67" t="s">
        <v>1081</v>
      </c>
      <c r="L1040" s="67" t="s">
        <v>1081</v>
      </c>
      <c r="M1040" s="67" t="s">
        <v>1082</v>
      </c>
      <c r="N1040" s="67" t="s">
        <v>1081</v>
      </c>
      <c r="O1040" s="67">
        <v>0</v>
      </c>
      <c r="P1040" s="67" t="s">
        <v>1082</v>
      </c>
      <c r="Q1040" s="67" t="s">
        <v>1082</v>
      </c>
      <c r="R1040" s="67">
        <v>0</v>
      </c>
      <c r="S1040" s="67">
        <v>0</v>
      </c>
      <c r="T1040" s="68">
        <v>0</v>
      </c>
      <c r="U1040" s="68">
        <v>0</v>
      </c>
      <c r="V1040" s="68">
        <v>0</v>
      </c>
      <c r="W1040" s="67">
        <v>0</v>
      </c>
      <c r="X1040" s="67">
        <v>0</v>
      </c>
      <c r="Y1040" s="68">
        <v>0</v>
      </c>
      <c r="Z1040" s="68">
        <v>0</v>
      </c>
      <c r="AA1040" s="68">
        <v>0</v>
      </c>
      <c r="AB1040" s="68">
        <v>0</v>
      </c>
      <c r="AC1040" s="67">
        <v>0</v>
      </c>
      <c r="AD1040" s="67">
        <v>0</v>
      </c>
      <c r="AE1040" s="68" t="s">
        <v>1082</v>
      </c>
      <c r="AF1040" s="43">
        <v>80</v>
      </c>
      <c r="AG1040" s="43">
        <v>0</v>
      </c>
      <c r="AH1040" s="43">
        <v>0</v>
      </c>
      <c r="AI1040" s="43">
        <v>0</v>
      </c>
      <c r="AJ1040" s="67">
        <v>0</v>
      </c>
      <c r="AK1040" s="67">
        <v>0</v>
      </c>
      <c r="AL1040" s="68">
        <v>0</v>
      </c>
      <c r="AM1040" s="67">
        <v>0</v>
      </c>
      <c r="AN1040" s="67">
        <v>0</v>
      </c>
      <c r="AO1040" s="68">
        <v>0</v>
      </c>
      <c r="AP1040" s="67">
        <v>0</v>
      </c>
      <c r="AQ1040" s="67">
        <v>0</v>
      </c>
      <c r="AR1040" s="68">
        <v>0</v>
      </c>
      <c r="AS1040" s="67">
        <v>0</v>
      </c>
      <c r="AT1040" s="67">
        <v>0</v>
      </c>
      <c r="AU1040" s="68">
        <v>0</v>
      </c>
      <c r="AV1040" s="43">
        <v>0</v>
      </c>
      <c r="AW1040" s="43">
        <v>0</v>
      </c>
      <c r="AX1040" s="69">
        <v>0</v>
      </c>
      <c r="AY1040" s="43" t="s">
        <v>1082</v>
      </c>
      <c r="AZ1040" s="43">
        <v>0</v>
      </c>
      <c r="BA1040" s="43" t="s">
        <v>1082</v>
      </c>
      <c r="BB1040" s="43">
        <v>0</v>
      </c>
      <c r="BC1040" s="43">
        <v>0</v>
      </c>
      <c r="BD1040" s="43">
        <v>0</v>
      </c>
      <c r="BE1040" s="43">
        <v>0</v>
      </c>
      <c r="BF1040" s="43">
        <v>0</v>
      </c>
      <c r="BG1040" s="43">
        <v>0</v>
      </c>
      <c r="BH1040" s="43">
        <v>0</v>
      </c>
      <c r="BI1040" s="44">
        <v>43173</v>
      </c>
      <c r="BJ1040" s="44">
        <v>43541</v>
      </c>
      <c r="BK1040" s="44">
        <v>43172</v>
      </c>
      <c r="BL1040" s="43">
        <f t="shared" si="597"/>
        <v>0</v>
      </c>
      <c r="BM1040" s="43">
        <f t="shared" si="598"/>
        <v>0</v>
      </c>
      <c r="BN1040" s="32"/>
      <c r="BO1040" s="16" t="str">
        <f>IFERROR(VLOOKUP($C1040,'PORTE LOJA'!A:B,2,0),"PORTE 1")</f>
        <v>PORTE 1</v>
      </c>
      <c r="BP1040" s="16">
        <f>VLOOKUP(BO1040,'PAINEL E TARGET'!$S$1:$W$8,3,0)</f>
        <v>1650</v>
      </c>
      <c r="BQ1040" s="16">
        <f t="shared" si="576"/>
        <v>0</v>
      </c>
      <c r="BR1040" s="16">
        <f t="shared" si="577"/>
        <v>0</v>
      </c>
      <c r="BS1040" s="16">
        <f t="shared" si="578"/>
        <v>0</v>
      </c>
      <c r="BT1040" s="16">
        <f t="shared" si="579"/>
        <v>0</v>
      </c>
      <c r="BU1040" s="16">
        <f t="shared" si="580"/>
        <v>0</v>
      </c>
      <c r="BV1040" s="16">
        <f t="shared" si="581"/>
        <v>0</v>
      </c>
      <c r="BW1040" s="17" t="str">
        <f t="shared" si="599"/>
        <v>000000</v>
      </c>
      <c r="BX1040" s="32"/>
      <c r="BY1040" s="17">
        <f t="shared" si="582"/>
        <v>0</v>
      </c>
      <c r="BZ1040" s="17">
        <f t="shared" si="583"/>
        <v>0</v>
      </c>
      <c r="CA1040" s="17" t="str">
        <f t="shared" si="600"/>
        <v>Com Retira</v>
      </c>
      <c r="CB1040" s="17">
        <f t="shared" si="601"/>
        <v>0</v>
      </c>
      <c r="CC1040" s="33" t="str">
        <f>IF(CB1040&gt;='PAINEL E TARGET'!$T$11,'PAINEL E TARGET'!$S$11,
IF(CB1040&gt;='PAINEL E TARGET'!$T$12,'PAINEL E TARGET'!$S$12,
IF(CB1040&gt;='PAINEL E TARGET'!$T$13,'PAINEL E TARGET'!$S$13,
IF(CB1040&gt;='PAINEL E TARGET'!$T$14,'PAINEL E TARGET'!$S$14,
IF(CB1040&gt;='PAINEL E TARGET'!$T$15,'PAINEL E TARGET'!$S$15,
IF(CB1040&gt;='PAINEL E TARGET'!$T$16,'PAINEL E TARGET'!$S$16,
IF(CB1040&gt;='PAINEL E TARGET'!$T$17,'PAINEL E TARGET'!$S$17,
IF(CB1040&gt;='PAINEL E TARGET'!$T$18,'PAINEL E TARGET'!$S$18,'PAINEL E TARGET'!$S$19))))))))</f>
        <v>Não elegível</v>
      </c>
      <c r="CD1040" s="17">
        <f>IFERROR(VLOOKUP($BW1040,'PAINEL E TARGET'!$G$1:$Q$99,4,0),0)</f>
        <v>0</v>
      </c>
      <c r="CE1040" s="17">
        <f>VLOOKUP(CC1040,'PAINEL E TARGET'!$S$10:$U$19,3,0)</f>
        <v>0</v>
      </c>
      <c r="CF1040" s="16">
        <f t="shared" si="602"/>
        <v>0</v>
      </c>
      <c r="CG1040" s="17" t="str">
        <f t="shared" si="584"/>
        <v>sem meta</v>
      </c>
      <c r="CH1040" s="17" t="str">
        <f t="shared" si="585"/>
        <v>sem meta</v>
      </c>
      <c r="CI1040" s="17" t="str">
        <f t="shared" si="586"/>
        <v>sem meta</v>
      </c>
      <c r="CJ1040" s="17" t="str">
        <f t="shared" si="587"/>
        <v>sem meta</v>
      </c>
      <c r="CK1040" s="17" t="str">
        <f t="shared" si="588"/>
        <v>sem meta</v>
      </c>
      <c r="CL1040" s="17">
        <f t="shared" si="589"/>
        <v>0</v>
      </c>
      <c r="CM1040" s="16">
        <f t="shared" si="590"/>
        <v>5</v>
      </c>
      <c r="CN1040" s="17" t="str">
        <f t="shared" si="603"/>
        <v>ok</v>
      </c>
      <c r="CO1040" s="17">
        <f t="shared" si="604"/>
        <v>0</v>
      </c>
      <c r="CP1040" s="33" t="str">
        <f>IF(CO1040&gt;='PAINEL E TARGET'!$T$11,'PAINEL E TARGET'!$S$11,
IF(CO1040&gt;='PAINEL E TARGET'!$T$12,'PAINEL E TARGET'!$S$12,
IF(CO1040&gt;='PAINEL E TARGET'!$T$13,'PAINEL E TARGET'!$S$13,
IF(CO1040&gt;='PAINEL E TARGET'!$T$14,'PAINEL E TARGET'!$S$14,
IF(CO1040&gt;='PAINEL E TARGET'!$T$15,'PAINEL E TARGET'!$S$15,
IF(CO1040&gt;='PAINEL E TARGET'!$T$16,'PAINEL E TARGET'!$S$16,
IF(CO1040&gt;='PAINEL E TARGET'!$T$17,'PAINEL E TARGET'!$S$17,
IF(CO1040&gt;='PAINEL E TARGET'!$T$18,'PAINEL E TARGET'!$S$18,'PAINEL E TARGET'!$S$19))))))))</f>
        <v>Não elegível</v>
      </c>
      <c r="CQ1040" s="17">
        <f>IFERROR(VLOOKUP($BW1040,'PAINEL E TARGET'!$G$1:$Q$99,5,0),0)</f>
        <v>0</v>
      </c>
      <c r="CR1040" s="17">
        <f>VLOOKUP(CP1040,'PAINEL E TARGET'!$S$10:$U$19,3,0)</f>
        <v>0</v>
      </c>
      <c r="CS1040" s="16">
        <f t="shared" si="605"/>
        <v>0</v>
      </c>
      <c r="CT1040" s="17">
        <f t="shared" si="591"/>
        <v>0</v>
      </c>
      <c r="CU1040" s="33" t="str">
        <f>IF(CT1040&gt;='PAINEL E TARGET'!$T$11,'PAINEL E TARGET'!$S$11,
IF(CT1040&gt;='PAINEL E TARGET'!$T$12,'PAINEL E TARGET'!$S$12,
IF(CT1040&gt;='PAINEL E TARGET'!$T$13,'PAINEL E TARGET'!$S$13,
IF(CT1040&gt;='PAINEL E TARGET'!$T$14,'PAINEL E TARGET'!$S$14,
IF(CT1040&gt;='PAINEL E TARGET'!$T$15,'PAINEL E TARGET'!$S$15,
IF(CT1040&gt;='PAINEL E TARGET'!$T$16,'PAINEL E TARGET'!$S$16,
IF(CT1040&gt;='PAINEL E TARGET'!$T$17,'PAINEL E TARGET'!$S$17,
IF(CT1040&gt;='PAINEL E TARGET'!$T$18,'PAINEL E TARGET'!$S$18,'PAINEL E TARGET'!$S$19))))))))</f>
        <v>Não elegível</v>
      </c>
      <c r="CV1040" s="17">
        <f>IFERROR(VLOOKUP($BW1040,'PAINEL E TARGET'!$G$1:$Q$99,6,0),0)</f>
        <v>0</v>
      </c>
      <c r="CW1040" s="17">
        <f>VLOOKUP(CU1040,'PAINEL E TARGET'!$S$10:$U$19,3,0)</f>
        <v>0</v>
      </c>
      <c r="CX1040" s="16">
        <f t="shared" si="606"/>
        <v>0</v>
      </c>
      <c r="CY1040" s="17">
        <f t="shared" si="592"/>
        <v>0</v>
      </c>
      <c r="CZ1040" s="33" t="str">
        <f>IF(CY1040&gt;='PAINEL E TARGET'!$T$11,'PAINEL E TARGET'!$S$11,
IF(CY1040&gt;='PAINEL E TARGET'!$T$12,'PAINEL E TARGET'!$S$12,
IF(CY1040&gt;='PAINEL E TARGET'!$T$13,'PAINEL E TARGET'!$S$13,
IF(CY1040&gt;='PAINEL E TARGET'!$T$14,'PAINEL E TARGET'!$S$14,
IF(CY1040&gt;='PAINEL E TARGET'!$T$15,'PAINEL E TARGET'!$S$15,
IF(CY1040&gt;='PAINEL E TARGET'!$T$16,'PAINEL E TARGET'!$S$16,
IF(CY1040&gt;='PAINEL E TARGET'!$T$17,'PAINEL E TARGET'!$S$17,
IF(CY1040&gt;='PAINEL E TARGET'!$T$18,'PAINEL E TARGET'!$S$18,'PAINEL E TARGET'!$S$19))))))))</f>
        <v>Não elegível</v>
      </c>
      <c r="DA1040" s="17">
        <f>IFERROR(VLOOKUP($BW1040,'PAINEL E TARGET'!$G$1:$Q$99,7,0),0)</f>
        <v>0</v>
      </c>
      <c r="DB1040" s="17">
        <f>VLOOKUP(CZ1040,'PAINEL E TARGET'!$S$10:$U$19,3,0)</f>
        <v>0</v>
      </c>
      <c r="DC1040" s="16">
        <f t="shared" si="607"/>
        <v>0</v>
      </c>
      <c r="DD1040" s="17">
        <f t="shared" si="593"/>
        <v>0</v>
      </c>
      <c r="DE1040" s="33" t="str">
        <f>IF(DD1040&gt;='PAINEL E TARGET'!$T$11,'PAINEL E TARGET'!$S$11,
IF(DD1040&gt;='PAINEL E TARGET'!$T$12,'PAINEL E TARGET'!$S$12,
IF(DD1040&gt;='PAINEL E TARGET'!$T$13,'PAINEL E TARGET'!$S$13,
IF(DD1040&gt;='PAINEL E TARGET'!$T$14,'PAINEL E TARGET'!$S$14,
IF(DD1040&gt;='PAINEL E TARGET'!$T$15,'PAINEL E TARGET'!$S$15,
IF(DD1040&gt;='PAINEL E TARGET'!$T$16,'PAINEL E TARGET'!$S$16,
IF(DD1040&gt;='PAINEL E TARGET'!$T$17,'PAINEL E TARGET'!$S$17,
IF(DD1040&gt;='PAINEL E TARGET'!$T$18,'PAINEL E TARGET'!$S$18,'PAINEL E TARGET'!$S$19))))))))</f>
        <v>Não elegível</v>
      </c>
      <c r="DF1040" s="17">
        <f>IFERROR(VLOOKUP($BW1040,'PAINEL E TARGET'!$G$1:$Q$99,8,0),0)</f>
        <v>0</v>
      </c>
      <c r="DG1040" s="17">
        <f>VLOOKUP(DE1040,'PAINEL E TARGET'!$S$10:$U$19,3,0)</f>
        <v>0</v>
      </c>
      <c r="DH1040" s="16">
        <f t="shared" si="608"/>
        <v>0</v>
      </c>
      <c r="DI1040" s="17">
        <f t="shared" si="594"/>
        <v>0</v>
      </c>
      <c r="DJ1040" s="33" t="str">
        <f>IF(DI1040&gt;='PAINEL E TARGET'!$T$11,'PAINEL E TARGET'!$S$11,
IF(DI1040&gt;='PAINEL E TARGET'!$T$12,'PAINEL E TARGET'!$S$12,
IF(DI1040&gt;='PAINEL E TARGET'!$T$13,'PAINEL E TARGET'!$S$13,
IF(DI1040&gt;='PAINEL E TARGET'!$T$14,'PAINEL E TARGET'!$S$14,
IF(DI1040&gt;='PAINEL E TARGET'!$T$15,'PAINEL E TARGET'!$S$15,
IF(DI1040&gt;='PAINEL E TARGET'!$T$16,'PAINEL E TARGET'!$S$16,
IF(DI1040&gt;='PAINEL E TARGET'!$T$17,'PAINEL E TARGET'!$S$17,
IF(DI1040&gt;='PAINEL E TARGET'!$T$18,'PAINEL E TARGET'!$S$18,'PAINEL E TARGET'!$S$19))))))))</f>
        <v>Não elegível</v>
      </c>
      <c r="DK1040" s="17">
        <f>IFERROR(VLOOKUP($BW1040,'PAINEL E TARGET'!$G$1:$Q$99,9,0),0)</f>
        <v>0</v>
      </c>
      <c r="DL1040" s="17">
        <f>VLOOKUP(DJ1040,'PAINEL E TARGET'!$S$10:$U$19,3,0)</f>
        <v>0</v>
      </c>
      <c r="DM1040" s="16">
        <f t="shared" si="609"/>
        <v>0</v>
      </c>
      <c r="DN1040" s="17">
        <f t="shared" si="595"/>
        <v>0</v>
      </c>
      <c r="DO1040" s="33" t="str">
        <f>IF(DN1040&gt;='PAINEL E TARGET'!$T$11,'PAINEL E TARGET'!$S$11,
IF(DN1040&gt;='PAINEL E TARGET'!$T$12,'PAINEL E TARGET'!$S$12,
IF(DN1040&gt;='PAINEL E TARGET'!$T$13,'PAINEL E TARGET'!$S$13,
IF(DN1040&gt;='PAINEL E TARGET'!$T$14,'PAINEL E TARGET'!$S$14,
IF(DN1040&gt;='PAINEL E TARGET'!$T$15,'PAINEL E TARGET'!$S$15,
IF(DN1040&gt;='PAINEL E TARGET'!$T$16,'PAINEL E TARGET'!$S$16,
IF(DN1040&gt;='PAINEL E TARGET'!$T$17,'PAINEL E TARGET'!$S$17,
IF(DN1040&gt;='PAINEL E TARGET'!$T$18,'PAINEL E TARGET'!$S$18,'PAINEL E TARGET'!$S$19))))))))</f>
        <v>Não elegível</v>
      </c>
      <c r="DP1040" s="17">
        <f>IFERROR(VLOOKUP($BW1040,'PAINEL E TARGET'!$G$1:$Q$99,10,0),0)</f>
        <v>0</v>
      </c>
      <c r="DQ1040" s="17">
        <f>VLOOKUP(DO1040,'PAINEL E TARGET'!$S$10:$U$19,3,0)</f>
        <v>0</v>
      </c>
      <c r="DR1040" s="16">
        <f t="shared" si="610"/>
        <v>0</v>
      </c>
      <c r="DS1040" s="17">
        <f t="shared" si="596"/>
        <v>0</v>
      </c>
      <c r="DT1040" s="16">
        <f>IF(DS1040&gt;=1,VLOOKUP(BO1040,'PAINEL E TARGET'!$S$1:$W$8,5,0),0)</f>
        <v>0</v>
      </c>
      <c r="DU1040" s="16">
        <f t="shared" si="611"/>
        <v>0</v>
      </c>
    </row>
    <row r="1041" spans="2:125" x14ac:dyDescent="0.2">
      <c r="B1041" s="44">
        <v>43541</v>
      </c>
      <c r="C1041" s="65">
        <v>4001</v>
      </c>
      <c r="D1041" s="66" t="s">
        <v>1070</v>
      </c>
      <c r="E1041" s="65">
        <v>214</v>
      </c>
      <c r="F1041" s="65" t="s">
        <v>1017</v>
      </c>
      <c r="G1041" s="67">
        <v>433171.5235938846</v>
      </c>
      <c r="H1041" s="67">
        <v>225562.06306597352</v>
      </c>
      <c r="I1041" s="67">
        <v>273861.52999999997</v>
      </c>
      <c r="J1041" s="68">
        <v>1.2141293898340502</v>
      </c>
      <c r="K1041" s="67">
        <v>5895.6647311571833</v>
      </c>
      <c r="L1041" s="67">
        <v>219666.39833481642</v>
      </c>
      <c r="M1041" s="67">
        <v>7999.6</v>
      </c>
      <c r="N1041" s="67">
        <v>265861.93</v>
      </c>
      <c r="O1041" s="67">
        <v>433171.5235938846</v>
      </c>
      <c r="P1041" s="67" t="s">
        <v>1082</v>
      </c>
      <c r="Q1041" s="67" t="s">
        <v>1082</v>
      </c>
      <c r="R1041" s="67">
        <v>0</v>
      </c>
      <c r="S1041" s="67">
        <v>0</v>
      </c>
      <c r="T1041" s="68">
        <v>9.3555049608798097E-2</v>
      </c>
      <c r="U1041" s="68">
        <v>0.149873441516229</v>
      </c>
      <c r="V1041" s="68">
        <v>1.6019813162723673</v>
      </c>
      <c r="W1041" s="67">
        <v>21102.469999999998</v>
      </c>
      <c r="X1041" s="67">
        <v>41044.569999999992</v>
      </c>
      <c r="Y1041" s="68">
        <v>1.945012598051318</v>
      </c>
      <c r="Z1041" s="68">
        <v>5.6916929316455957E-2</v>
      </c>
      <c r="AA1041" s="68">
        <v>0.10891197460263953</v>
      </c>
      <c r="AB1041" s="68">
        <v>1.9135251305827323</v>
      </c>
      <c r="AC1041" s="67">
        <v>12838.299999999996</v>
      </c>
      <c r="AD1041" s="67">
        <v>29826.799999999999</v>
      </c>
      <c r="AE1041" s="68">
        <v>2.3232670992265336</v>
      </c>
      <c r="AF1041" s="43">
        <v>80</v>
      </c>
      <c r="AG1041" s="43">
        <v>81</v>
      </c>
      <c r="AH1041" s="43">
        <v>10</v>
      </c>
      <c r="AI1041" s="43">
        <v>12</v>
      </c>
      <c r="AJ1041" s="67">
        <v>7686.2500000000009</v>
      </c>
      <c r="AK1041" s="67">
        <v>16578</v>
      </c>
      <c r="AL1041" s="68">
        <v>2.1568385103268821</v>
      </c>
      <c r="AM1041" s="67">
        <v>1255.4499999999998</v>
      </c>
      <c r="AN1041" s="67">
        <v>1597.3000000000002</v>
      </c>
      <c r="AO1041" s="68">
        <v>1.2722928033772753</v>
      </c>
      <c r="AP1041" s="67">
        <v>1337.02</v>
      </c>
      <c r="AQ1041" s="67">
        <v>3773.8499999999985</v>
      </c>
      <c r="AR1041" s="68">
        <v>2.8225830578450575</v>
      </c>
      <c r="AS1041" s="67">
        <v>10823.749999999998</v>
      </c>
      <c r="AT1041" s="67">
        <v>19095.420000000002</v>
      </c>
      <c r="AU1041" s="68">
        <v>1.7642148054047817</v>
      </c>
      <c r="AV1041" s="43">
        <v>312.55</v>
      </c>
      <c r="AW1041" s="43">
        <v>499.90000000000003</v>
      </c>
      <c r="AX1041" s="69">
        <v>1.5994240921452567</v>
      </c>
      <c r="AY1041" s="43">
        <v>5895.6647311571833</v>
      </c>
      <c r="AZ1041" s="43">
        <v>7999.6</v>
      </c>
      <c r="BA1041" s="43">
        <v>7364.3893933398131</v>
      </c>
      <c r="BB1041" s="43">
        <v>8488.0300000000007</v>
      </c>
      <c r="BC1041" s="43">
        <v>11624.000000000004</v>
      </c>
      <c r="BD1041" s="43">
        <v>14252.683301420178</v>
      </c>
      <c r="BE1041" s="43">
        <v>40794.949999999997</v>
      </c>
      <c r="BF1041" s="43">
        <v>24818.679999999997</v>
      </c>
      <c r="BG1041" s="43">
        <v>599.85</v>
      </c>
      <c r="BH1041" s="43">
        <v>30</v>
      </c>
      <c r="BI1041" s="44">
        <v>43173</v>
      </c>
      <c r="BJ1041" s="44">
        <v>43541</v>
      </c>
      <c r="BK1041" s="44">
        <v>43172</v>
      </c>
      <c r="BL1041" s="43">
        <f t="shared" si="597"/>
        <v>273861.52999999997</v>
      </c>
      <c r="BM1041" s="43">
        <f t="shared" si="598"/>
        <v>273861.52999999997</v>
      </c>
      <c r="BN1041" s="32"/>
      <c r="BO1041" s="16" t="str">
        <f>IFERROR(VLOOKUP($C1041,'PORTE LOJA'!A:B,2,0),"PORTE 1")</f>
        <v>PORTE 1</v>
      </c>
      <c r="BP1041" s="16">
        <f>VLOOKUP(BO1041,'PAINEL E TARGET'!$S$1:$W$8,3,0)</f>
        <v>1650</v>
      </c>
      <c r="BQ1041" s="16">
        <f t="shared" si="576"/>
        <v>1</v>
      </c>
      <c r="BR1041" s="16">
        <f t="shared" si="577"/>
        <v>1</v>
      </c>
      <c r="BS1041" s="16">
        <f t="shared" si="578"/>
        <v>1</v>
      </c>
      <c r="BT1041" s="16">
        <f t="shared" si="579"/>
        <v>1</v>
      </c>
      <c r="BU1041" s="16">
        <f t="shared" si="580"/>
        <v>1</v>
      </c>
      <c r="BV1041" s="16">
        <f t="shared" si="581"/>
        <v>1</v>
      </c>
      <c r="BW1041" s="17" t="str">
        <f t="shared" si="599"/>
        <v>111111</v>
      </c>
      <c r="BX1041" s="32"/>
      <c r="BY1041" s="17">
        <f t="shared" si="582"/>
        <v>1.214</v>
      </c>
      <c r="BZ1041" s="17">
        <f t="shared" si="583"/>
        <v>1.214</v>
      </c>
      <c r="CA1041" s="17" t="str">
        <f t="shared" si="600"/>
        <v>Com Retira</v>
      </c>
      <c r="CB1041" s="17">
        <f t="shared" si="601"/>
        <v>1.214</v>
      </c>
      <c r="CC1041" s="33" t="str">
        <f>IF(CB1041&gt;='PAINEL E TARGET'!$T$11,'PAINEL E TARGET'!$S$11,
IF(CB1041&gt;='PAINEL E TARGET'!$T$12,'PAINEL E TARGET'!$S$12,
IF(CB1041&gt;='PAINEL E TARGET'!$T$13,'PAINEL E TARGET'!$S$13,
IF(CB1041&gt;='PAINEL E TARGET'!$T$14,'PAINEL E TARGET'!$S$14,
IF(CB1041&gt;='PAINEL E TARGET'!$T$15,'PAINEL E TARGET'!$S$15,
IF(CB1041&gt;='PAINEL E TARGET'!$T$16,'PAINEL E TARGET'!$S$16,
IF(CB1041&gt;='PAINEL E TARGET'!$T$17,'PAINEL E TARGET'!$S$17,
IF(CB1041&gt;='PAINEL E TARGET'!$T$18,'PAINEL E TARGET'!$S$18,'PAINEL E TARGET'!$S$19))))))))</f>
        <v>6. Fx de 120% a 124,9%</v>
      </c>
      <c r="CD1041" s="17">
        <f>IFERROR(VLOOKUP($BW1041,'PAINEL E TARGET'!$G$1:$Q$99,4,0),0)</f>
        <v>0.25</v>
      </c>
      <c r="CE1041" s="17">
        <f>VLOOKUP(CC1041,'PAINEL E TARGET'!$S$10:$U$19,3,0)</f>
        <v>1.4</v>
      </c>
      <c r="CF1041" s="16">
        <f t="shared" si="602"/>
        <v>577.5</v>
      </c>
      <c r="CG1041" s="17">
        <f t="shared" si="584"/>
        <v>2.157</v>
      </c>
      <c r="CH1041" s="17">
        <f t="shared" si="585"/>
        <v>1.272</v>
      </c>
      <c r="CI1041" s="17">
        <f t="shared" si="586"/>
        <v>2.823</v>
      </c>
      <c r="CJ1041" s="17">
        <f t="shared" si="587"/>
        <v>1.764</v>
      </c>
      <c r="CK1041" s="17">
        <f t="shared" si="588"/>
        <v>1.599</v>
      </c>
      <c r="CL1041" s="17">
        <f t="shared" si="589"/>
        <v>1.9450000000000001</v>
      </c>
      <c r="CM1041" s="16">
        <f t="shared" si="590"/>
        <v>5</v>
      </c>
      <c r="CN1041" s="17" t="str">
        <f t="shared" si="603"/>
        <v>ok</v>
      </c>
      <c r="CO1041" s="17">
        <f t="shared" si="604"/>
        <v>1.9450000000000001</v>
      </c>
      <c r="CP1041" s="33" t="str">
        <f>IF(CO1041&gt;='PAINEL E TARGET'!$T$11,'PAINEL E TARGET'!$S$11,
IF(CO1041&gt;='PAINEL E TARGET'!$T$12,'PAINEL E TARGET'!$S$12,
IF(CO1041&gt;='PAINEL E TARGET'!$T$13,'PAINEL E TARGET'!$S$13,
IF(CO1041&gt;='PAINEL E TARGET'!$T$14,'PAINEL E TARGET'!$S$14,
IF(CO1041&gt;='PAINEL E TARGET'!$T$15,'PAINEL E TARGET'!$S$15,
IF(CO1041&gt;='PAINEL E TARGET'!$T$16,'PAINEL E TARGET'!$S$16,
IF(CO1041&gt;='PAINEL E TARGET'!$T$17,'PAINEL E TARGET'!$S$17,
IF(CO1041&gt;='PAINEL E TARGET'!$T$18,'PAINEL E TARGET'!$S$18,'PAINEL E TARGET'!$S$19))))))))</f>
        <v>8. Fx de 130% ou mais</v>
      </c>
      <c r="CQ1041" s="17">
        <f>IFERROR(VLOOKUP($BW1041,'PAINEL E TARGET'!$G$1:$Q$99,5,0),0)</f>
        <v>0.25</v>
      </c>
      <c r="CR1041" s="17">
        <f>VLOOKUP(CP1041,'PAINEL E TARGET'!$S$10:$U$19,3,0)</f>
        <v>1.6</v>
      </c>
      <c r="CS1041" s="16">
        <f t="shared" si="605"/>
        <v>660</v>
      </c>
      <c r="CT1041" s="17">
        <f t="shared" si="591"/>
        <v>2.323</v>
      </c>
      <c r="CU1041" s="33" t="str">
        <f>IF(CT1041&gt;='PAINEL E TARGET'!$T$11,'PAINEL E TARGET'!$S$11,
IF(CT1041&gt;='PAINEL E TARGET'!$T$12,'PAINEL E TARGET'!$S$12,
IF(CT1041&gt;='PAINEL E TARGET'!$T$13,'PAINEL E TARGET'!$S$13,
IF(CT1041&gt;='PAINEL E TARGET'!$T$14,'PAINEL E TARGET'!$S$14,
IF(CT1041&gt;='PAINEL E TARGET'!$T$15,'PAINEL E TARGET'!$S$15,
IF(CT1041&gt;='PAINEL E TARGET'!$T$16,'PAINEL E TARGET'!$S$16,
IF(CT1041&gt;='PAINEL E TARGET'!$T$17,'PAINEL E TARGET'!$S$17,
IF(CT1041&gt;='PAINEL E TARGET'!$T$18,'PAINEL E TARGET'!$S$18,'PAINEL E TARGET'!$S$19))))))))</f>
        <v>8. Fx de 130% ou mais</v>
      </c>
      <c r="CV1041" s="17">
        <f>IFERROR(VLOOKUP($BW1041,'PAINEL E TARGET'!$G$1:$Q$99,6,0),0)</f>
        <v>0.2</v>
      </c>
      <c r="CW1041" s="17">
        <f>VLOOKUP(CU1041,'PAINEL E TARGET'!$S$10:$U$19,3,0)</f>
        <v>1.6</v>
      </c>
      <c r="CX1041" s="16">
        <f t="shared" si="606"/>
        <v>528.00000000000011</v>
      </c>
      <c r="CY1041" s="17">
        <f t="shared" si="592"/>
        <v>1.357</v>
      </c>
      <c r="CZ1041" s="33" t="str">
        <f>IF(CY1041&gt;='PAINEL E TARGET'!$T$11,'PAINEL E TARGET'!$S$11,
IF(CY1041&gt;='PAINEL E TARGET'!$T$12,'PAINEL E TARGET'!$S$12,
IF(CY1041&gt;='PAINEL E TARGET'!$T$13,'PAINEL E TARGET'!$S$13,
IF(CY1041&gt;='PAINEL E TARGET'!$T$14,'PAINEL E TARGET'!$S$14,
IF(CY1041&gt;='PAINEL E TARGET'!$T$15,'PAINEL E TARGET'!$S$15,
IF(CY1041&gt;='PAINEL E TARGET'!$T$16,'PAINEL E TARGET'!$S$16,
IF(CY1041&gt;='PAINEL E TARGET'!$T$17,'PAINEL E TARGET'!$S$17,
IF(CY1041&gt;='PAINEL E TARGET'!$T$18,'PAINEL E TARGET'!$S$18,'PAINEL E TARGET'!$S$19))))))))</f>
        <v>8. Fx de 130% ou mais</v>
      </c>
      <c r="DA1041" s="17">
        <f>IFERROR(VLOOKUP($BW1041,'PAINEL E TARGET'!$G$1:$Q$99,7,0),0)</f>
        <v>0.15</v>
      </c>
      <c r="DB1041" s="17">
        <f>VLOOKUP(CZ1041,'PAINEL E TARGET'!$S$10:$U$19,3,0)</f>
        <v>1.6</v>
      </c>
      <c r="DC1041" s="16">
        <f t="shared" si="607"/>
        <v>396</v>
      </c>
      <c r="DD1041" s="17">
        <f t="shared" si="593"/>
        <v>1.153</v>
      </c>
      <c r="DE1041" s="33" t="str">
        <f>IF(DD1041&gt;='PAINEL E TARGET'!$T$11,'PAINEL E TARGET'!$S$11,
IF(DD1041&gt;='PAINEL E TARGET'!$T$12,'PAINEL E TARGET'!$S$12,
IF(DD1041&gt;='PAINEL E TARGET'!$T$13,'PAINEL E TARGET'!$S$13,
IF(DD1041&gt;='PAINEL E TARGET'!$T$14,'PAINEL E TARGET'!$S$14,
IF(DD1041&gt;='PAINEL E TARGET'!$T$15,'PAINEL E TARGET'!$S$15,
IF(DD1041&gt;='PAINEL E TARGET'!$T$16,'PAINEL E TARGET'!$S$16,
IF(DD1041&gt;='PAINEL E TARGET'!$T$17,'PAINEL E TARGET'!$S$17,
IF(DD1041&gt;='PAINEL E TARGET'!$T$18,'PAINEL E TARGET'!$S$18,'PAINEL E TARGET'!$S$19))))))))</f>
        <v>5. Fx de 115% a 119,9%</v>
      </c>
      <c r="DF1041" s="17">
        <f>IFERROR(VLOOKUP($BW1041,'PAINEL E TARGET'!$G$1:$Q$99,8,0),0)</f>
        <v>0.1</v>
      </c>
      <c r="DG1041" s="17">
        <f>VLOOKUP(DE1041,'PAINEL E TARGET'!$S$10:$U$19,3,0)</f>
        <v>1.3</v>
      </c>
      <c r="DH1041" s="16">
        <f t="shared" si="608"/>
        <v>214.5</v>
      </c>
      <c r="DI1041" s="17">
        <f t="shared" si="594"/>
        <v>1.2</v>
      </c>
      <c r="DJ1041" s="33" t="str">
        <f>IF(DI1041&gt;='PAINEL E TARGET'!$T$11,'PAINEL E TARGET'!$S$11,
IF(DI1041&gt;='PAINEL E TARGET'!$T$12,'PAINEL E TARGET'!$S$12,
IF(DI1041&gt;='PAINEL E TARGET'!$T$13,'PAINEL E TARGET'!$S$13,
IF(DI1041&gt;='PAINEL E TARGET'!$T$14,'PAINEL E TARGET'!$S$14,
IF(DI1041&gt;='PAINEL E TARGET'!$T$15,'PAINEL E TARGET'!$S$15,
IF(DI1041&gt;='PAINEL E TARGET'!$T$16,'PAINEL E TARGET'!$S$16,
IF(DI1041&gt;='PAINEL E TARGET'!$T$17,'PAINEL E TARGET'!$S$17,
IF(DI1041&gt;='PAINEL E TARGET'!$T$18,'PAINEL E TARGET'!$S$18,'PAINEL E TARGET'!$S$19))))))))</f>
        <v>6. Fx de 120% a 124,9%</v>
      </c>
      <c r="DK1041" s="17">
        <f>IFERROR(VLOOKUP($BW1041,'PAINEL E TARGET'!$G$1:$Q$99,9,0),0)</f>
        <v>0.05</v>
      </c>
      <c r="DL1041" s="17">
        <f>VLOOKUP(DJ1041,'PAINEL E TARGET'!$S$10:$U$19,3,0)</f>
        <v>1.4</v>
      </c>
      <c r="DM1041" s="16">
        <f t="shared" si="609"/>
        <v>115.49999999999999</v>
      </c>
      <c r="DN1041" s="17">
        <f t="shared" si="595"/>
        <v>1.599</v>
      </c>
      <c r="DO1041" s="33" t="str">
        <f>IF(DN1041&gt;='PAINEL E TARGET'!$T$11,'PAINEL E TARGET'!$S$11,
IF(DN1041&gt;='PAINEL E TARGET'!$T$12,'PAINEL E TARGET'!$S$12,
IF(DN1041&gt;='PAINEL E TARGET'!$T$13,'PAINEL E TARGET'!$S$13,
IF(DN1041&gt;='PAINEL E TARGET'!$T$14,'PAINEL E TARGET'!$S$14,
IF(DN1041&gt;='PAINEL E TARGET'!$T$15,'PAINEL E TARGET'!$S$15,
IF(DN1041&gt;='PAINEL E TARGET'!$T$16,'PAINEL E TARGET'!$S$16,
IF(DN1041&gt;='PAINEL E TARGET'!$T$17,'PAINEL E TARGET'!$S$17,
IF(DN1041&gt;='PAINEL E TARGET'!$T$18,'PAINEL E TARGET'!$S$18,'PAINEL E TARGET'!$S$19))))))))</f>
        <v>8. Fx de 130% ou mais</v>
      </c>
      <c r="DP1041" s="17">
        <f>IFERROR(VLOOKUP($BW1041,'PAINEL E TARGET'!$G$1:$Q$99,10,0),0)</f>
        <v>0</v>
      </c>
      <c r="DQ1041" s="17">
        <f>VLOOKUP(DO1041,'PAINEL E TARGET'!$S$10:$U$19,3,0)</f>
        <v>1.6</v>
      </c>
      <c r="DR1041" s="16">
        <f t="shared" si="610"/>
        <v>0</v>
      </c>
      <c r="DS1041" s="17">
        <f t="shared" si="596"/>
        <v>1.0129999999999999</v>
      </c>
      <c r="DT1041" s="16">
        <f>IF(DS1041&gt;=1,VLOOKUP(BO1041,'PAINEL E TARGET'!$S$1:$W$8,5,0),0)</f>
        <v>165</v>
      </c>
      <c r="DU1041" s="16">
        <f t="shared" si="611"/>
        <v>2656.5</v>
      </c>
    </row>
    <row r="1042" spans="2:125" x14ac:dyDescent="0.2">
      <c r="B1042" s="44">
        <v>43541</v>
      </c>
      <c r="C1042" s="65">
        <v>4002</v>
      </c>
      <c r="D1042" s="66" t="s">
        <v>1071</v>
      </c>
      <c r="E1042" s="65">
        <v>611</v>
      </c>
      <c r="F1042" s="65" t="s">
        <v>1019</v>
      </c>
      <c r="G1042" s="67">
        <v>1039842.9674609745</v>
      </c>
      <c r="H1042" s="67">
        <v>629814.93806570629</v>
      </c>
      <c r="I1042" s="67">
        <v>606621.35</v>
      </c>
      <c r="J1042" s="68">
        <v>0.96317396323285265</v>
      </c>
      <c r="K1042" s="67">
        <v>7300.2943377450019</v>
      </c>
      <c r="L1042" s="67">
        <v>622514.64372796146</v>
      </c>
      <c r="M1042" s="67">
        <v>6391.4</v>
      </c>
      <c r="N1042" s="67">
        <v>595951.05999999982</v>
      </c>
      <c r="O1042" s="67">
        <v>1039842.9674609745</v>
      </c>
      <c r="P1042" s="67" t="s">
        <v>1082</v>
      </c>
      <c r="Q1042" s="67" t="s">
        <v>1082</v>
      </c>
      <c r="R1042" s="67">
        <v>0</v>
      </c>
      <c r="S1042" s="67">
        <v>399.9</v>
      </c>
      <c r="T1042" s="68">
        <v>6.9672370958311705E-2</v>
      </c>
      <c r="U1042" s="68">
        <v>5.2025819332078962E-2</v>
      </c>
      <c r="V1042" s="68">
        <v>0.74672095432504348</v>
      </c>
      <c r="W1042" s="67">
        <v>43880.7</v>
      </c>
      <c r="X1042" s="67">
        <v>31337.360000000004</v>
      </c>
      <c r="Y1042" s="68">
        <v>0.71414904502435028</v>
      </c>
      <c r="Z1042" s="68">
        <v>0</v>
      </c>
      <c r="AA1042" s="68">
        <v>0</v>
      </c>
      <c r="AB1042" s="68">
        <v>0</v>
      </c>
      <c r="AC1042" s="67">
        <v>0</v>
      </c>
      <c r="AD1042" s="67">
        <v>0</v>
      </c>
      <c r="AE1042" s="68" t="s">
        <v>1082</v>
      </c>
      <c r="AF1042" s="43">
        <v>80</v>
      </c>
      <c r="AG1042" s="43">
        <v>0</v>
      </c>
      <c r="AH1042" s="43">
        <v>0</v>
      </c>
      <c r="AI1042" s="43">
        <v>6</v>
      </c>
      <c r="AJ1042" s="67">
        <v>12152.8</v>
      </c>
      <c r="AK1042" s="67">
        <v>18386</v>
      </c>
      <c r="AL1042" s="68">
        <v>1.5129023764070832</v>
      </c>
      <c r="AM1042" s="67">
        <v>5938.35</v>
      </c>
      <c r="AN1042" s="67">
        <v>4663</v>
      </c>
      <c r="AO1042" s="68">
        <v>0.78523495583790104</v>
      </c>
      <c r="AP1042" s="67">
        <v>0</v>
      </c>
      <c r="AQ1042" s="67">
        <v>0</v>
      </c>
      <c r="AR1042" s="68">
        <v>0</v>
      </c>
      <c r="AS1042" s="67">
        <v>25789.549999999996</v>
      </c>
      <c r="AT1042" s="67">
        <v>8288.3599999999988</v>
      </c>
      <c r="AU1042" s="68">
        <v>0.32138443671952399</v>
      </c>
      <c r="AV1042" s="43">
        <v>0</v>
      </c>
      <c r="AW1042" s="43">
        <v>0</v>
      </c>
      <c r="AX1042" s="69">
        <v>0</v>
      </c>
      <c r="AY1042" s="43">
        <v>7300.2943377450019</v>
      </c>
      <c r="AZ1042" s="43">
        <v>6391.4</v>
      </c>
      <c r="BA1042" s="43">
        <v>9475.4977047244611</v>
      </c>
      <c r="BB1042" s="43">
        <v>11743.950000000003</v>
      </c>
      <c r="BC1042" s="43">
        <v>12503</v>
      </c>
      <c r="BD1042" s="43">
        <v>15529.420526879607</v>
      </c>
      <c r="BE1042" s="43">
        <v>72859.100000000006</v>
      </c>
      <c r="BF1042" s="43">
        <v>0</v>
      </c>
      <c r="BG1042" s="43">
        <v>0</v>
      </c>
      <c r="BH1042" s="43">
        <v>0</v>
      </c>
      <c r="BI1042" s="44">
        <v>43173</v>
      </c>
      <c r="BJ1042" s="44">
        <v>43541</v>
      </c>
      <c r="BK1042" s="44">
        <v>43172</v>
      </c>
      <c r="BL1042" s="43">
        <f t="shared" si="597"/>
        <v>607021.25</v>
      </c>
      <c r="BM1042" s="43">
        <f t="shared" si="598"/>
        <v>602742.35999999987</v>
      </c>
      <c r="BN1042" s="32"/>
      <c r="BO1042" s="16" t="str">
        <f>IFERROR(VLOOKUP($C1042,'PORTE LOJA'!A:B,2,0),"PORTE 1")</f>
        <v>PORTE 2</v>
      </c>
      <c r="BP1042" s="16">
        <f>VLOOKUP(BO1042,'PAINEL E TARGET'!$S$1:$W$8,3,0)</f>
        <v>1875</v>
      </c>
      <c r="BQ1042" s="16">
        <f t="shared" si="576"/>
        <v>1</v>
      </c>
      <c r="BR1042" s="16">
        <f t="shared" si="577"/>
        <v>1</v>
      </c>
      <c r="BS1042" s="16">
        <f t="shared" si="578"/>
        <v>0</v>
      </c>
      <c r="BT1042" s="16">
        <f t="shared" si="579"/>
        <v>1</v>
      </c>
      <c r="BU1042" s="16">
        <f t="shared" si="580"/>
        <v>1</v>
      </c>
      <c r="BV1042" s="16">
        <f t="shared" si="581"/>
        <v>0</v>
      </c>
      <c r="BW1042" s="17" t="str">
        <f t="shared" si="599"/>
        <v>110110</v>
      </c>
      <c r="BX1042" s="32"/>
      <c r="BY1042" s="17">
        <f t="shared" si="582"/>
        <v>0.96399999999999997</v>
      </c>
      <c r="BZ1042" s="17">
        <f t="shared" si="583"/>
        <v>0.95699999999999996</v>
      </c>
      <c r="CA1042" s="17" t="str">
        <f t="shared" si="600"/>
        <v>Com Retira</v>
      </c>
      <c r="CB1042" s="17">
        <f t="shared" si="601"/>
        <v>0.96399999999999997</v>
      </c>
      <c r="CC1042" s="33" t="str">
        <f>IF(CB1042&gt;='PAINEL E TARGET'!$T$11,'PAINEL E TARGET'!$S$11,
IF(CB1042&gt;='PAINEL E TARGET'!$T$12,'PAINEL E TARGET'!$S$12,
IF(CB1042&gt;='PAINEL E TARGET'!$T$13,'PAINEL E TARGET'!$S$13,
IF(CB1042&gt;='PAINEL E TARGET'!$T$14,'PAINEL E TARGET'!$S$14,
IF(CB1042&gt;='PAINEL E TARGET'!$T$15,'PAINEL E TARGET'!$S$15,
IF(CB1042&gt;='PAINEL E TARGET'!$T$16,'PAINEL E TARGET'!$S$16,
IF(CB1042&gt;='PAINEL E TARGET'!$T$17,'PAINEL E TARGET'!$S$17,
IF(CB1042&gt;='PAINEL E TARGET'!$T$18,'PAINEL E TARGET'!$S$18,'PAINEL E TARGET'!$S$19))))))))</f>
        <v>1. Fx de 90% a 99,9%</v>
      </c>
      <c r="CD1042" s="17">
        <f>IFERROR(VLOOKUP($BW1042,'PAINEL E TARGET'!$G$1:$Q$99,4,0),0)</f>
        <v>0.35</v>
      </c>
      <c r="CE1042" s="17">
        <f>VLOOKUP(CC1042,'PAINEL E TARGET'!$S$10:$U$19,3,0)</f>
        <v>0.5</v>
      </c>
      <c r="CF1042" s="16">
        <f t="shared" si="602"/>
        <v>328.125</v>
      </c>
      <c r="CG1042" s="17">
        <f t="shared" si="584"/>
        <v>1.5129999999999999</v>
      </c>
      <c r="CH1042" s="17">
        <f t="shared" si="585"/>
        <v>0.78500000000000003</v>
      </c>
      <c r="CI1042" s="17" t="str">
        <f t="shared" si="586"/>
        <v>sem meta</v>
      </c>
      <c r="CJ1042" s="17">
        <f t="shared" si="587"/>
        <v>0.32100000000000001</v>
      </c>
      <c r="CK1042" s="17" t="str">
        <f t="shared" si="588"/>
        <v>sem meta</v>
      </c>
      <c r="CL1042" s="17">
        <f t="shared" si="589"/>
        <v>0.71399999999999997</v>
      </c>
      <c r="CM1042" s="16">
        <f t="shared" si="590"/>
        <v>4</v>
      </c>
      <c r="CN1042" s="17" t="str">
        <f t="shared" si="603"/>
        <v>não ok</v>
      </c>
      <c r="CO1042" s="17">
        <f t="shared" si="604"/>
        <v>0</v>
      </c>
      <c r="CP1042" s="33" t="str">
        <f>IF(CO1042&gt;='PAINEL E TARGET'!$T$11,'PAINEL E TARGET'!$S$11,
IF(CO1042&gt;='PAINEL E TARGET'!$T$12,'PAINEL E TARGET'!$S$12,
IF(CO1042&gt;='PAINEL E TARGET'!$T$13,'PAINEL E TARGET'!$S$13,
IF(CO1042&gt;='PAINEL E TARGET'!$T$14,'PAINEL E TARGET'!$S$14,
IF(CO1042&gt;='PAINEL E TARGET'!$T$15,'PAINEL E TARGET'!$S$15,
IF(CO1042&gt;='PAINEL E TARGET'!$T$16,'PAINEL E TARGET'!$S$16,
IF(CO1042&gt;='PAINEL E TARGET'!$T$17,'PAINEL E TARGET'!$S$17,
IF(CO1042&gt;='PAINEL E TARGET'!$T$18,'PAINEL E TARGET'!$S$18,'PAINEL E TARGET'!$S$19))))))))</f>
        <v>Não elegível</v>
      </c>
      <c r="CQ1042" s="17">
        <f>IFERROR(VLOOKUP($BW1042,'PAINEL E TARGET'!$G$1:$Q$99,5,0),0)</f>
        <v>0.4</v>
      </c>
      <c r="CR1042" s="17">
        <f>VLOOKUP(CP1042,'PAINEL E TARGET'!$S$10:$U$19,3,0)</f>
        <v>0</v>
      </c>
      <c r="CS1042" s="16">
        <f t="shared" si="605"/>
        <v>0</v>
      </c>
      <c r="CT1042" s="17">
        <f t="shared" si="591"/>
        <v>0</v>
      </c>
      <c r="CU1042" s="33" t="str">
        <f>IF(CT1042&gt;='PAINEL E TARGET'!$T$11,'PAINEL E TARGET'!$S$11,
IF(CT1042&gt;='PAINEL E TARGET'!$T$12,'PAINEL E TARGET'!$S$12,
IF(CT1042&gt;='PAINEL E TARGET'!$T$13,'PAINEL E TARGET'!$S$13,
IF(CT1042&gt;='PAINEL E TARGET'!$T$14,'PAINEL E TARGET'!$S$14,
IF(CT1042&gt;='PAINEL E TARGET'!$T$15,'PAINEL E TARGET'!$S$15,
IF(CT1042&gt;='PAINEL E TARGET'!$T$16,'PAINEL E TARGET'!$S$16,
IF(CT1042&gt;='PAINEL E TARGET'!$T$17,'PAINEL E TARGET'!$S$17,
IF(CT1042&gt;='PAINEL E TARGET'!$T$18,'PAINEL E TARGET'!$S$18,'PAINEL E TARGET'!$S$19))))))))</f>
        <v>Não elegível</v>
      </c>
      <c r="CV1042" s="17">
        <f>IFERROR(VLOOKUP($BW1042,'PAINEL E TARGET'!$G$1:$Q$99,6,0),0)</f>
        <v>0</v>
      </c>
      <c r="CW1042" s="17">
        <f>VLOOKUP(CU1042,'PAINEL E TARGET'!$S$10:$U$19,3,0)</f>
        <v>0</v>
      </c>
      <c r="CX1042" s="16">
        <f t="shared" si="606"/>
        <v>0</v>
      </c>
      <c r="CY1042" s="17">
        <f t="shared" si="592"/>
        <v>0.875</v>
      </c>
      <c r="CZ1042" s="33" t="str">
        <f>IF(CY1042&gt;='PAINEL E TARGET'!$T$11,'PAINEL E TARGET'!$S$11,
IF(CY1042&gt;='PAINEL E TARGET'!$T$12,'PAINEL E TARGET'!$S$12,
IF(CY1042&gt;='PAINEL E TARGET'!$T$13,'PAINEL E TARGET'!$S$13,
IF(CY1042&gt;='PAINEL E TARGET'!$T$14,'PAINEL E TARGET'!$S$14,
IF(CY1042&gt;='PAINEL E TARGET'!$T$15,'PAINEL E TARGET'!$S$15,
IF(CY1042&gt;='PAINEL E TARGET'!$T$16,'PAINEL E TARGET'!$S$16,
IF(CY1042&gt;='PAINEL E TARGET'!$T$17,'PAINEL E TARGET'!$S$17,
IF(CY1042&gt;='PAINEL E TARGET'!$T$18,'PAINEL E TARGET'!$S$18,'PAINEL E TARGET'!$S$19))))))))</f>
        <v>Não elegível</v>
      </c>
      <c r="DA1042" s="17">
        <f>IFERROR(VLOOKUP($BW1042,'PAINEL E TARGET'!$G$1:$Q$99,7,0),0)</f>
        <v>0.15</v>
      </c>
      <c r="DB1042" s="17">
        <f>VLOOKUP(CZ1042,'PAINEL E TARGET'!$S$10:$U$19,3,0)</f>
        <v>0</v>
      </c>
      <c r="DC1042" s="16">
        <f t="shared" si="607"/>
        <v>0</v>
      </c>
      <c r="DD1042" s="17">
        <f t="shared" si="593"/>
        <v>1.2390000000000001</v>
      </c>
      <c r="DE1042" s="33" t="str">
        <f>IF(DD1042&gt;='PAINEL E TARGET'!$T$11,'PAINEL E TARGET'!$S$11,
IF(DD1042&gt;='PAINEL E TARGET'!$T$12,'PAINEL E TARGET'!$S$12,
IF(DD1042&gt;='PAINEL E TARGET'!$T$13,'PAINEL E TARGET'!$S$13,
IF(DD1042&gt;='PAINEL E TARGET'!$T$14,'PAINEL E TARGET'!$S$14,
IF(DD1042&gt;='PAINEL E TARGET'!$T$15,'PAINEL E TARGET'!$S$15,
IF(DD1042&gt;='PAINEL E TARGET'!$T$16,'PAINEL E TARGET'!$S$16,
IF(DD1042&gt;='PAINEL E TARGET'!$T$17,'PAINEL E TARGET'!$S$17,
IF(DD1042&gt;='PAINEL E TARGET'!$T$18,'PAINEL E TARGET'!$S$18,'PAINEL E TARGET'!$S$19))))))))</f>
        <v>6. Fx de 120% a 124,9%</v>
      </c>
      <c r="DF1042" s="17">
        <f>IFERROR(VLOOKUP($BW1042,'PAINEL E TARGET'!$G$1:$Q$99,8,0),0)</f>
        <v>0.1</v>
      </c>
      <c r="DG1042" s="17">
        <f>VLOOKUP(DE1042,'PAINEL E TARGET'!$S$10:$U$19,3,0)</f>
        <v>1.4</v>
      </c>
      <c r="DH1042" s="16">
        <f t="shared" si="608"/>
        <v>262.5</v>
      </c>
      <c r="DI1042" s="17">
        <f t="shared" si="594"/>
        <v>0</v>
      </c>
      <c r="DJ1042" s="33" t="str">
        <f>IF(DI1042&gt;='PAINEL E TARGET'!$T$11,'PAINEL E TARGET'!$S$11,
IF(DI1042&gt;='PAINEL E TARGET'!$T$12,'PAINEL E TARGET'!$S$12,
IF(DI1042&gt;='PAINEL E TARGET'!$T$13,'PAINEL E TARGET'!$S$13,
IF(DI1042&gt;='PAINEL E TARGET'!$T$14,'PAINEL E TARGET'!$S$14,
IF(DI1042&gt;='PAINEL E TARGET'!$T$15,'PAINEL E TARGET'!$S$15,
IF(DI1042&gt;='PAINEL E TARGET'!$T$16,'PAINEL E TARGET'!$S$16,
IF(DI1042&gt;='PAINEL E TARGET'!$T$17,'PAINEL E TARGET'!$S$17,
IF(DI1042&gt;='PAINEL E TARGET'!$T$18,'PAINEL E TARGET'!$S$18,'PAINEL E TARGET'!$S$19))))))))</f>
        <v>Não elegível</v>
      </c>
      <c r="DK1042" s="17">
        <f>IFERROR(VLOOKUP($BW1042,'PAINEL E TARGET'!$G$1:$Q$99,9,0),0)</f>
        <v>0</v>
      </c>
      <c r="DL1042" s="17">
        <f>VLOOKUP(DJ1042,'PAINEL E TARGET'!$S$10:$U$19,3,0)</f>
        <v>0</v>
      </c>
      <c r="DM1042" s="16">
        <f t="shared" si="609"/>
        <v>0</v>
      </c>
      <c r="DN1042" s="17">
        <f t="shared" si="595"/>
        <v>0</v>
      </c>
      <c r="DO1042" s="33" t="str">
        <f>IF(DN1042&gt;='PAINEL E TARGET'!$T$11,'PAINEL E TARGET'!$S$11,
IF(DN1042&gt;='PAINEL E TARGET'!$T$12,'PAINEL E TARGET'!$S$12,
IF(DN1042&gt;='PAINEL E TARGET'!$T$13,'PAINEL E TARGET'!$S$13,
IF(DN1042&gt;='PAINEL E TARGET'!$T$14,'PAINEL E TARGET'!$S$14,
IF(DN1042&gt;='PAINEL E TARGET'!$T$15,'PAINEL E TARGET'!$S$15,
IF(DN1042&gt;='PAINEL E TARGET'!$T$16,'PAINEL E TARGET'!$S$16,
IF(DN1042&gt;='PAINEL E TARGET'!$T$17,'PAINEL E TARGET'!$S$17,
IF(DN1042&gt;='PAINEL E TARGET'!$T$18,'PAINEL E TARGET'!$S$18,'PAINEL E TARGET'!$S$19))))))))</f>
        <v>Não elegível</v>
      </c>
      <c r="DP1042" s="17">
        <f>IFERROR(VLOOKUP($BW1042,'PAINEL E TARGET'!$G$1:$Q$99,10,0),0)</f>
        <v>0</v>
      </c>
      <c r="DQ1042" s="17">
        <f>VLOOKUP(DO1042,'PAINEL E TARGET'!$S$10:$U$19,3,0)</f>
        <v>0</v>
      </c>
      <c r="DR1042" s="16">
        <f t="shared" si="610"/>
        <v>0</v>
      </c>
      <c r="DS1042" s="17">
        <f t="shared" si="596"/>
        <v>0</v>
      </c>
      <c r="DT1042" s="16">
        <f>IF(DS1042&gt;=1,VLOOKUP(BO1042,'PAINEL E TARGET'!$S$1:$W$8,5,0),0)</f>
        <v>0</v>
      </c>
      <c r="DU1042" s="16">
        <f t="shared" si="611"/>
        <v>590.625</v>
      </c>
    </row>
    <row r="1043" spans="2:125" x14ac:dyDescent="0.2">
      <c r="B1043" s="44">
        <v>43541</v>
      </c>
      <c r="C1043" s="65">
        <v>4003</v>
      </c>
      <c r="D1043" s="66" t="s">
        <v>1072</v>
      </c>
      <c r="E1043" s="65">
        <v>613</v>
      </c>
      <c r="F1043" s="65" t="s">
        <v>1019</v>
      </c>
      <c r="G1043" s="67">
        <v>796323.62910150853</v>
      </c>
      <c r="H1043" s="67">
        <v>463047.89205168665</v>
      </c>
      <c r="I1043" s="67">
        <v>462498.98999999987</v>
      </c>
      <c r="J1043" s="68">
        <v>0.99881458902824349</v>
      </c>
      <c r="K1043" s="67">
        <v>8807.3477329615253</v>
      </c>
      <c r="L1043" s="67">
        <v>454240.5443187253</v>
      </c>
      <c r="M1043" s="67">
        <v>1828</v>
      </c>
      <c r="N1043" s="67">
        <v>460670.99000000005</v>
      </c>
      <c r="O1043" s="67">
        <v>796323.62910150853</v>
      </c>
      <c r="P1043" s="67" t="s">
        <v>1082</v>
      </c>
      <c r="Q1043" s="67" t="s">
        <v>1082</v>
      </c>
      <c r="R1043" s="67">
        <v>0</v>
      </c>
      <c r="S1043" s="67">
        <v>0</v>
      </c>
      <c r="T1043" s="68">
        <v>5.9684042351530964E-2</v>
      </c>
      <c r="U1043" s="68">
        <v>5.7337336023155439E-2</v>
      </c>
      <c r="V1043" s="68">
        <v>0.96068117647672491</v>
      </c>
      <c r="W1043" s="67">
        <v>27636.570000000003</v>
      </c>
      <c r="X1043" s="67">
        <v>26518.46</v>
      </c>
      <c r="Y1043" s="68">
        <v>0.95954237446976942</v>
      </c>
      <c r="Z1043" s="68">
        <v>0</v>
      </c>
      <c r="AA1043" s="68">
        <v>0</v>
      </c>
      <c r="AB1043" s="68">
        <v>0</v>
      </c>
      <c r="AC1043" s="67">
        <v>0</v>
      </c>
      <c r="AD1043" s="67">
        <v>0</v>
      </c>
      <c r="AE1043" s="68" t="s">
        <v>1082</v>
      </c>
      <c r="AF1043" s="43">
        <v>80</v>
      </c>
      <c r="AG1043" s="43">
        <v>83</v>
      </c>
      <c r="AH1043" s="43">
        <v>8</v>
      </c>
      <c r="AI1043" s="43">
        <v>15</v>
      </c>
      <c r="AJ1043" s="67">
        <v>14740.829999999998</v>
      </c>
      <c r="AK1043" s="67">
        <v>12886</v>
      </c>
      <c r="AL1043" s="68">
        <v>0.87417058605248155</v>
      </c>
      <c r="AM1043" s="67">
        <v>4939.9199999999992</v>
      </c>
      <c r="AN1043" s="67">
        <v>3943</v>
      </c>
      <c r="AO1043" s="68">
        <v>0.79819106382289606</v>
      </c>
      <c r="AP1043" s="67">
        <v>0</v>
      </c>
      <c r="AQ1043" s="67">
        <v>0</v>
      </c>
      <c r="AR1043" s="68">
        <v>0</v>
      </c>
      <c r="AS1043" s="67">
        <v>7955.8200000000006</v>
      </c>
      <c r="AT1043" s="67">
        <v>9689.4599999999991</v>
      </c>
      <c r="AU1043" s="68">
        <v>1.2179083991342186</v>
      </c>
      <c r="AV1043" s="43">
        <v>0</v>
      </c>
      <c r="AW1043" s="43">
        <v>0</v>
      </c>
      <c r="AX1043" s="69">
        <v>0</v>
      </c>
      <c r="AY1043" s="43">
        <v>8807.3477329615253</v>
      </c>
      <c r="AZ1043" s="43">
        <v>1828</v>
      </c>
      <c r="BA1043" s="43">
        <v>15017.131242946663</v>
      </c>
      <c r="BB1043" s="43">
        <v>17579.87</v>
      </c>
      <c r="BC1043" s="43">
        <v>15055.952564846488</v>
      </c>
      <c r="BD1043" s="43">
        <v>25816.070131012522</v>
      </c>
      <c r="BE1043" s="43">
        <v>47825.31</v>
      </c>
      <c r="BF1043" s="43">
        <v>0</v>
      </c>
      <c r="BG1043" s="43">
        <v>0</v>
      </c>
      <c r="BH1043" s="43">
        <v>15</v>
      </c>
      <c r="BI1043" s="44">
        <v>43173</v>
      </c>
      <c r="BJ1043" s="44">
        <v>43541</v>
      </c>
      <c r="BK1043" s="44">
        <v>43172</v>
      </c>
      <c r="BL1043" s="43">
        <f t="shared" si="597"/>
        <v>462498.98999999987</v>
      </c>
      <c r="BM1043" s="43">
        <f t="shared" si="598"/>
        <v>462498.99000000005</v>
      </c>
      <c r="BN1043" s="32"/>
      <c r="BO1043" s="16" t="str">
        <f>IFERROR(VLOOKUP($C1043,'PORTE LOJA'!A:B,2,0),"PORTE 1")</f>
        <v>PORTE 1</v>
      </c>
      <c r="BP1043" s="16">
        <f>VLOOKUP(BO1043,'PAINEL E TARGET'!$S$1:$W$8,3,0)</f>
        <v>1650</v>
      </c>
      <c r="BQ1043" s="16">
        <f t="shared" si="576"/>
        <v>1</v>
      </c>
      <c r="BR1043" s="16">
        <f t="shared" si="577"/>
        <v>1</v>
      </c>
      <c r="BS1043" s="16">
        <f t="shared" si="578"/>
        <v>0</v>
      </c>
      <c r="BT1043" s="16">
        <f t="shared" si="579"/>
        <v>1</v>
      </c>
      <c r="BU1043" s="16">
        <f t="shared" si="580"/>
        <v>1</v>
      </c>
      <c r="BV1043" s="16">
        <f t="shared" si="581"/>
        <v>1</v>
      </c>
      <c r="BW1043" s="17" t="str">
        <f t="shared" si="599"/>
        <v>110111</v>
      </c>
      <c r="BX1043" s="32"/>
      <c r="BY1043" s="17">
        <f t="shared" si="582"/>
        <v>0.999</v>
      </c>
      <c r="BZ1043" s="17">
        <f t="shared" si="583"/>
        <v>0.999</v>
      </c>
      <c r="CA1043" s="17" t="str">
        <f t="shared" si="600"/>
        <v>Com Retira</v>
      </c>
      <c r="CB1043" s="17">
        <f t="shared" si="601"/>
        <v>0.999</v>
      </c>
      <c r="CC1043" s="33" t="str">
        <f>IF(CB1043&gt;='PAINEL E TARGET'!$T$11,'PAINEL E TARGET'!$S$11,
IF(CB1043&gt;='PAINEL E TARGET'!$T$12,'PAINEL E TARGET'!$S$12,
IF(CB1043&gt;='PAINEL E TARGET'!$T$13,'PAINEL E TARGET'!$S$13,
IF(CB1043&gt;='PAINEL E TARGET'!$T$14,'PAINEL E TARGET'!$S$14,
IF(CB1043&gt;='PAINEL E TARGET'!$T$15,'PAINEL E TARGET'!$S$15,
IF(CB1043&gt;='PAINEL E TARGET'!$T$16,'PAINEL E TARGET'!$S$16,
IF(CB1043&gt;='PAINEL E TARGET'!$T$17,'PAINEL E TARGET'!$S$17,
IF(CB1043&gt;='PAINEL E TARGET'!$T$18,'PAINEL E TARGET'!$S$18,'PAINEL E TARGET'!$S$19))))))))</f>
        <v>1. Fx de 90% a 99,9%</v>
      </c>
      <c r="CD1043" s="17">
        <f>IFERROR(VLOOKUP($BW1043,'PAINEL E TARGET'!$G$1:$Q$99,4,0),0)</f>
        <v>0.3</v>
      </c>
      <c r="CE1043" s="17">
        <f>VLOOKUP(CC1043,'PAINEL E TARGET'!$S$10:$U$19,3,0)</f>
        <v>0.5</v>
      </c>
      <c r="CF1043" s="16">
        <f t="shared" si="602"/>
        <v>247.5</v>
      </c>
      <c r="CG1043" s="17">
        <f t="shared" si="584"/>
        <v>0.874</v>
      </c>
      <c r="CH1043" s="17">
        <f t="shared" si="585"/>
        <v>0.79800000000000004</v>
      </c>
      <c r="CI1043" s="17" t="str">
        <f t="shared" si="586"/>
        <v>sem meta</v>
      </c>
      <c r="CJ1043" s="17">
        <f t="shared" si="587"/>
        <v>1.218</v>
      </c>
      <c r="CK1043" s="17" t="str">
        <f t="shared" si="588"/>
        <v>sem meta</v>
      </c>
      <c r="CL1043" s="17">
        <f t="shared" si="589"/>
        <v>0.96</v>
      </c>
      <c r="CM1043" s="16">
        <f t="shared" si="590"/>
        <v>5</v>
      </c>
      <c r="CN1043" s="17" t="str">
        <f t="shared" si="603"/>
        <v>ok</v>
      </c>
      <c r="CO1043" s="17">
        <f t="shared" si="604"/>
        <v>0.96</v>
      </c>
      <c r="CP1043" s="33" t="str">
        <f>IF(CO1043&gt;='PAINEL E TARGET'!$T$11,'PAINEL E TARGET'!$S$11,
IF(CO1043&gt;='PAINEL E TARGET'!$T$12,'PAINEL E TARGET'!$S$12,
IF(CO1043&gt;='PAINEL E TARGET'!$T$13,'PAINEL E TARGET'!$S$13,
IF(CO1043&gt;='PAINEL E TARGET'!$T$14,'PAINEL E TARGET'!$S$14,
IF(CO1043&gt;='PAINEL E TARGET'!$T$15,'PAINEL E TARGET'!$S$15,
IF(CO1043&gt;='PAINEL E TARGET'!$T$16,'PAINEL E TARGET'!$S$16,
IF(CO1043&gt;='PAINEL E TARGET'!$T$17,'PAINEL E TARGET'!$S$17,
IF(CO1043&gt;='PAINEL E TARGET'!$T$18,'PAINEL E TARGET'!$S$18,'PAINEL E TARGET'!$S$19))))))))</f>
        <v>1. Fx de 90% a 99,9%</v>
      </c>
      <c r="CQ1043" s="17">
        <f>IFERROR(VLOOKUP($BW1043,'PAINEL E TARGET'!$G$1:$Q$99,5,0),0)</f>
        <v>0.3</v>
      </c>
      <c r="CR1043" s="17">
        <f>VLOOKUP(CP1043,'PAINEL E TARGET'!$S$10:$U$19,3,0)</f>
        <v>0.5</v>
      </c>
      <c r="CS1043" s="16">
        <f t="shared" si="605"/>
        <v>247.5</v>
      </c>
      <c r="CT1043" s="17">
        <f t="shared" si="591"/>
        <v>0</v>
      </c>
      <c r="CU1043" s="33" t="str">
        <f>IF(CT1043&gt;='PAINEL E TARGET'!$T$11,'PAINEL E TARGET'!$S$11,
IF(CT1043&gt;='PAINEL E TARGET'!$T$12,'PAINEL E TARGET'!$S$12,
IF(CT1043&gt;='PAINEL E TARGET'!$T$13,'PAINEL E TARGET'!$S$13,
IF(CT1043&gt;='PAINEL E TARGET'!$T$14,'PAINEL E TARGET'!$S$14,
IF(CT1043&gt;='PAINEL E TARGET'!$T$15,'PAINEL E TARGET'!$S$15,
IF(CT1043&gt;='PAINEL E TARGET'!$T$16,'PAINEL E TARGET'!$S$16,
IF(CT1043&gt;='PAINEL E TARGET'!$T$17,'PAINEL E TARGET'!$S$17,
IF(CT1043&gt;='PAINEL E TARGET'!$T$18,'PAINEL E TARGET'!$S$18,'PAINEL E TARGET'!$S$19))))))))</f>
        <v>Não elegível</v>
      </c>
      <c r="CV1043" s="17">
        <f>IFERROR(VLOOKUP($BW1043,'PAINEL E TARGET'!$G$1:$Q$99,6,0),0)</f>
        <v>0</v>
      </c>
      <c r="CW1043" s="17">
        <f>VLOOKUP(CU1043,'PAINEL E TARGET'!$S$10:$U$19,3,0)</f>
        <v>0</v>
      </c>
      <c r="CX1043" s="16">
        <f t="shared" si="606"/>
        <v>0</v>
      </c>
      <c r="CY1043" s="17">
        <f t="shared" si="592"/>
        <v>0.20799999999999999</v>
      </c>
      <c r="CZ1043" s="33" t="str">
        <f>IF(CY1043&gt;='PAINEL E TARGET'!$T$11,'PAINEL E TARGET'!$S$11,
IF(CY1043&gt;='PAINEL E TARGET'!$T$12,'PAINEL E TARGET'!$S$12,
IF(CY1043&gt;='PAINEL E TARGET'!$T$13,'PAINEL E TARGET'!$S$13,
IF(CY1043&gt;='PAINEL E TARGET'!$T$14,'PAINEL E TARGET'!$S$14,
IF(CY1043&gt;='PAINEL E TARGET'!$T$15,'PAINEL E TARGET'!$S$15,
IF(CY1043&gt;='PAINEL E TARGET'!$T$16,'PAINEL E TARGET'!$S$16,
IF(CY1043&gt;='PAINEL E TARGET'!$T$17,'PAINEL E TARGET'!$S$17,
IF(CY1043&gt;='PAINEL E TARGET'!$T$18,'PAINEL E TARGET'!$S$18,'PAINEL E TARGET'!$S$19))))))))</f>
        <v>Não elegível</v>
      </c>
      <c r="DA1043" s="17">
        <f>IFERROR(VLOOKUP($BW1043,'PAINEL E TARGET'!$G$1:$Q$99,7,0),0)</f>
        <v>0.15</v>
      </c>
      <c r="DB1043" s="17">
        <f>VLOOKUP(CZ1043,'PAINEL E TARGET'!$S$10:$U$19,3,0)</f>
        <v>0</v>
      </c>
      <c r="DC1043" s="16">
        <f t="shared" si="607"/>
        <v>0</v>
      </c>
      <c r="DD1043" s="17">
        <f t="shared" si="593"/>
        <v>1.171</v>
      </c>
      <c r="DE1043" s="33" t="str">
        <f>IF(DD1043&gt;='PAINEL E TARGET'!$T$11,'PAINEL E TARGET'!$S$11,
IF(DD1043&gt;='PAINEL E TARGET'!$T$12,'PAINEL E TARGET'!$S$12,
IF(DD1043&gt;='PAINEL E TARGET'!$T$13,'PAINEL E TARGET'!$S$13,
IF(DD1043&gt;='PAINEL E TARGET'!$T$14,'PAINEL E TARGET'!$S$14,
IF(DD1043&gt;='PAINEL E TARGET'!$T$15,'PAINEL E TARGET'!$S$15,
IF(DD1043&gt;='PAINEL E TARGET'!$T$16,'PAINEL E TARGET'!$S$16,
IF(DD1043&gt;='PAINEL E TARGET'!$T$17,'PAINEL E TARGET'!$S$17,
IF(DD1043&gt;='PAINEL E TARGET'!$T$18,'PAINEL E TARGET'!$S$18,'PAINEL E TARGET'!$S$19))))))))</f>
        <v>5. Fx de 115% a 119,9%</v>
      </c>
      <c r="DF1043" s="17">
        <f>IFERROR(VLOOKUP($BW1043,'PAINEL E TARGET'!$G$1:$Q$99,8,0),0)</f>
        <v>0.1</v>
      </c>
      <c r="DG1043" s="17">
        <f>VLOOKUP(DE1043,'PAINEL E TARGET'!$S$10:$U$19,3,0)</f>
        <v>1.3</v>
      </c>
      <c r="DH1043" s="16">
        <f t="shared" si="608"/>
        <v>214.5</v>
      </c>
      <c r="DI1043" s="17">
        <f t="shared" si="594"/>
        <v>1.875</v>
      </c>
      <c r="DJ1043" s="33" t="str">
        <f>IF(DI1043&gt;='PAINEL E TARGET'!$T$11,'PAINEL E TARGET'!$S$11,
IF(DI1043&gt;='PAINEL E TARGET'!$T$12,'PAINEL E TARGET'!$S$12,
IF(DI1043&gt;='PAINEL E TARGET'!$T$13,'PAINEL E TARGET'!$S$13,
IF(DI1043&gt;='PAINEL E TARGET'!$T$14,'PAINEL E TARGET'!$S$14,
IF(DI1043&gt;='PAINEL E TARGET'!$T$15,'PAINEL E TARGET'!$S$15,
IF(DI1043&gt;='PAINEL E TARGET'!$T$16,'PAINEL E TARGET'!$S$16,
IF(DI1043&gt;='PAINEL E TARGET'!$T$17,'PAINEL E TARGET'!$S$17,
IF(DI1043&gt;='PAINEL E TARGET'!$T$18,'PAINEL E TARGET'!$S$18,'PAINEL E TARGET'!$S$19))))))))</f>
        <v>8. Fx de 130% ou mais</v>
      </c>
      <c r="DK1043" s="17">
        <f>IFERROR(VLOOKUP($BW1043,'PAINEL E TARGET'!$G$1:$Q$99,9,0),0)</f>
        <v>0.15</v>
      </c>
      <c r="DL1043" s="17">
        <f>VLOOKUP(DJ1043,'PAINEL E TARGET'!$S$10:$U$19,3,0)</f>
        <v>1.6</v>
      </c>
      <c r="DM1043" s="16">
        <f t="shared" si="609"/>
        <v>396</v>
      </c>
      <c r="DN1043" s="17">
        <f t="shared" si="595"/>
        <v>0</v>
      </c>
      <c r="DO1043" s="33" t="str">
        <f>IF(DN1043&gt;='PAINEL E TARGET'!$T$11,'PAINEL E TARGET'!$S$11,
IF(DN1043&gt;='PAINEL E TARGET'!$T$12,'PAINEL E TARGET'!$S$12,
IF(DN1043&gt;='PAINEL E TARGET'!$T$13,'PAINEL E TARGET'!$S$13,
IF(DN1043&gt;='PAINEL E TARGET'!$T$14,'PAINEL E TARGET'!$S$14,
IF(DN1043&gt;='PAINEL E TARGET'!$T$15,'PAINEL E TARGET'!$S$15,
IF(DN1043&gt;='PAINEL E TARGET'!$T$16,'PAINEL E TARGET'!$S$16,
IF(DN1043&gt;='PAINEL E TARGET'!$T$17,'PAINEL E TARGET'!$S$17,
IF(DN1043&gt;='PAINEL E TARGET'!$T$18,'PAINEL E TARGET'!$S$18,'PAINEL E TARGET'!$S$19))))))))</f>
        <v>Não elegível</v>
      </c>
      <c r="DP1043" s="17">
        <f>IFERROR(VLOOKUP($BW1043,'PAINEL E TARGET'!$G$1:$Q$99,10,0),0)</f>
        <v>0</v>
      </c>
      <c r="DQ1043" s="17">
        <f>VLOOKUP(DO1043,'PAINEL E TARGET'!$S$10:$U$19,3,0)</f>
        <v>0</v>
      </c>
      <c r="DR1043" s="16">
        <f t="shared" si="610"/>
        <v>0</v>
      </c>
      <c r="DS1043" s="17">
        <f t="shared" si="596"/>
        <v>1.038</v>
      </c>
      <c r="DT1043" s="16">
        <f>IF(DS1043&gt;=1,VLOOKUP(BO1043,'PAINEL E TARGET'!$S$1:$W$8,5,0),0)</f>
        <v>165</v>
      </c>
      <c r="DU1043" s="16">
        <f t="shared" si="611"/>
        <v>1270.5</v>
      </c>
    </row>
    <row r="1044" spans="2:125" x14ac:dyDescent="0.2">
      <c r="B1044" s="44">
        <v>43541</v>
      </c>
      <c r="C1044" s="65">
        <v>4004</v>
      </c>
      <c r="D1044" s="66" t="s">
        <v>1073</v>
      </c>
      <c r="E1044" s="65">
        <v>611</v>
      </c>
      <c r="F1044" s="65" t="s">
        <v>1019</v>
      </c>
      <c r="G1044" s="67">
        <v>743070.66660947737</v>
      </c>
      <c r="H1044" s="67">
        <v>442057.68366809888</v>
      </c>
      <c r="I1044" s="67">
        <v>505597.24000000017</v>
      </c>
      <c r="J1044" s="68">
        <v>1.1437358939328095</v>
      </c>
      <c r="K1044" s="67">
        <v>13355.487665574823</v>
      </c>
      <c r="L1044" s="67">
        <v>398727.15380200918</v>
      </c>
      <c r="M1044" s="67">
        <v>20709.52</v>
      </c>
      <c r="N1044" s="67">
        <v>479446.21999999991</v>
      </c>
      <c r="O1044" s="67">
        <v>694976.85923083487</v>
      </c>
      <c r="P1044" s="67" t="s">
        <v>1082</v>
      </c>
      <c r="Q1044" s="67" t="s">
        <v>1082</v>
      </c>
      <c r="R1044" s="67">
        <v>0</v>
      </c>
      <c r="S1044" s="67">
        <v>0</v>
      </c>
      <c r="T1044" s="68">
        <v>7.9702629266376487E-2</v>
      </c>
      <c r="U1044" s="68">
        <v>5.2455621123132561E-2</v>
      </c>
      <c r="V1044" s="68">
        <v>0.6581416649106907</v>
      </c>
      <c r="W1044" s="67">
        <v>32844.07</v>
      </c>
      <c r="X1044" s="67">
        <v>26235.98</v>
      </c>
      <c r="Y1044" s="68">
        <v>0.79880416769298079</v>
      </c>
      <c r="Z1044" s="68">
        <v>2.989715838581166E-2</v>
      </c>
      <c r="AA1044" s="68">
        <v>6.5199691600060408E-2</v>
      </c>
      <c r="AB1044" s="68">
        <v>2.1807989494748212</v>
      </c>
      <c r="AC1044" s="67">
        <v>12320.100000000002</v>
      </c>
      <c r="AD1044" s="67">
        <v>32610</v>
      </c>
      <c r="AE1044" s="68">
        <v>2.6468940998855524</v>
      </c>
      <c r="AF1044" s="43">
        <v>80</v>
      </c>
      <c r="AG1044" s="43">
        <v>92</v>
      </c>
      <c r="AH1044" s="43">
        <v>13</v>
      </c>
      <c r="AI1044" s="43">
        <v>8</v>
      </c>
      <c r="AJ1044" s="67">
        <v>19702.140000000003</v>
      </c>
      <c r="AK1044" s="67">
        <v>18901.980000000003</v>
      </c>
      <c r="AL1044" s="68">
        <v>0.95938715286765808</v>
      </c>
      <c r="AM1044" s="67">
        <v>3730.37</v>
      </c>
      <c r="AN1044" s="67">
        <v>1960</v>
      </c>
      <c r="AO1044" s="68">
        <v>0.52541704978326553</v>
      </c>
      <c r="AP1044" s="67">
        <v>0</v>
      </c>
      <c r="AQ1044" s="67">
        <v>927.94</v>
      </c>
      <c r="AR1044" s="68">
        <v>0</v>
      </c>
      <c r="AS1044" s="67">
        <v>9411.5600000000013</v>
      </c>
      <c r="AT1044" s="67">
        <v>4446.0600000000004</v>
      </c>
      <c r="AU1044" s="68">
        <v>0.47240414979025791</v>
      </c>
      <c r="AV1044" s="43">
        <v>578.06000000000006</v>
      </c>
      <c r="AW1044" s="43">
        <v>399.93999999999994</v>
      </c>
      <c r="AX1044" s="69">
        <v>0.69186589627374306</v>
      </c>
      <c r="AY1044" s="43">
        <v>13355.487665574823</v>
      </c>
      <c r="AZ1044" s="43">
        <v>20709.519999999997</v>
      </c>
      <c r="BA1044" s="43">
        <v>8495.9596480742057</v>
      </c>
      <c r="BB1044" s="43">
        <v>8284.92</v>
      </c>
      <c r="BC1044" s="43">
        <v>22031.836299136914</v>
      </c>
      <c r="BD1044" s="43">
        <v>14252.114007290733</v>
      </c>
      <c r="BE1044" s="43">
        <v>55581.869999999995</v>
      </c>
      <c r="BF1044" s="43">
        <v>20849.170000000002</v>
      </c>
      <c r="BG1044" s="43">
        <v>977.16000000000008</v>
      </c>
      <c r="BH1044" s="43">
        <v>30</v>
      </c>
      <c r="BI1044" s="44">
        <v>43173</v>
      </c>
      <c r="BJ1044" s="44">
        <v>43541</v>
      </c>
      <c r="BK1044" s="44">
        <v>43172</v>
      </c>
      <c r="BL1044" s="43">
        <f t="shared" si="597"/>
        <v>505597.24000000017</v>
      </c>
      <c r="BM1044" s="43">
        <f t="shared" si="598"/>
        <v>500155.73999999993</v>
      </c>
      <c r="BN1044" s="32"/>
      <c r="BO1044" s="16" t="str">
        <f>IFERROR(VLOOKUP($C1044,'PORTE LOJA'!A:B,2,0),"PORTE 1")</f>
        <v>PORTE 1</v>
      </c>
      <c r="BP1044" s="16">
        <f>VLOOKUP(BO1044,'PAINEL E TARGET'!$S$1:$W$8,3,0)</f>
        <v>1650</v>
      </c>
      <c r="BQ1044" s="16">
        <f t="shared" si="576"/>
        <v>1</v>
      </c>
      <c r="BR1044" s="16">
        <f t="shared" si="577"/>
        <v>1</v>
      </c>
      <c r="BS1044" s="16">
        <f t="shared" si="578"/>
        <v>1</v>
      </c>
      <c r="BT1044" s="16">
        <f t="shared" si="579"/>
        <v>1</v>
      </c>
      <c r="BU1044" s="16">
        <f t="shared" si="580"/>
        <v>1</v>
      </c>
      <c r="BV1044" s="16">
        <f t="shared" si="581"/>
        <v>1</v>
      </c>
      <c r="BW1044" s="17" t="str">
        <f t="shared" si="599"/>
        <v>111111</v>
      </c>
      <c r="BX1044" s="32"/>
      <c r="BY1044" s="17">
        <f t="shared" si="582"/>
        <v>1.1439999999999999</v>
      </c>
      <c r="BZ1044" s="17">
        <f t="shared" si="583"/>
        <v>1.214</v>
      </c>
      <c r="CA1044" s="17" t="str">
        <f t="shared" si="600"/>
        <v>Sem Retira</v>
      </c>
      <c r="CB1044" s="17">
        <f t="shared" si="601"/>
        <v>1.214</v>
      </c>
      <c r="CC1044" s="33" t="str">
        <f>IF(CB1044&gt;='PAINEL E TARGET'!$T$11,'PAINEL E TARGET'!$S$11,
IF(CB1044&gt;='PAINEL E TARGET'!$T$12,'PAINEL E TARGET'!$S$12,
IF(CB1044&gt;='PAINEL E TARGET'!$T$13,'PAINEL E TARGET'!$S$13,
IF(CB1044&gt;='PAINEL E TARGET'!$T$14,'PAINEL E TARGET'!$S$14,
IF(CB1044&gt;='PAINEL E TARGET'!$T$15,'PAINEL E TARGET'!$S$15,
IF(CB1044&gt;='PAINEL E TARGET'!$T$16,'PAINEL E TARGET'!$S$16,
IF(CB1044&gt;='PAINEL E TARGET'!$T$17,'PAINEL E TARGET'!$S$17,
IF(CB1044&gt;='PAINEL E TARGET'!$T$18,'PAINEL E TARGET'!$S$18,'PAINEL E TARGET'!$S$19))))))))</f>
        <v>6. Fx de 120% a 124,9%</v>
      </c>
      <c r="CD1044" s="17">
        <f>IFERROR(VLOOKUP($BW1044,'PAINEL E TARGET'!$G$1:$Q$99,4,0),0)</f>
        <v>0.25</v>
      </c>
      <c r="CE1044" s="17">
        <f>VLOOKUP(CC1044,'PAINEL E TARGET'!$S$10:$U$19,3,0)</f>
        <v>1.4</v>
      </c>
      <c r="CF1044" s="16">
        <f t="shared" si="602"/>
        <v>577.5</v>
      </c>
      <c r="CG1044" s="17">
        <f t="shared" si="584"/>
        <v>0.95899999999999996</v>
      </c>
      <c r="CH1044" s="17">
        <f t="shared" si="585"/>
        <v>0.52500000000000002</v>
      </c>
      <c r="CI1044" s="17" t="str">
        <f t="shared" si="586"/>
        <v>sem meta</v>
      </c>
      <c r="CJ1044" s="17">
        <f t="shared" si="587"/>
        <v>0.47199999999999998</v>
      </c>
      <c r="CK1044" s="17">
        <f t="shared" si="588"/>
        <v>0.69199999999999995</v>
      </c>
      <c r="CL1044" s="17">
        <f t="shared" si="589"/>
        <v>0.79900000000000004</v>
      </c>
      <c r="CM1044" s="16">
        <f t="shared" si="590"/>
        <v>2</v>
      </c>
      <c r="CN1044" s="17" t="str">
        <f t="shared" si="603"/>
        <v>não ok</v>
      </c>
      <c r="CO1044" s="17">
        <f t="shared" si="604"/>
        <v>0</v>
      </c>
      <c r="CP1044" s="33" t="str">
        <f>IF(CO1044&gt;='PAINEL E TARGET'!$T$11,'PAINEL E TARGET'!$S$11,
IF(CO1044&gt;='PAINEL E TARGET'!$T$12,'PAINEL E TARGET'!$S$12,
IF(CO1044&gt;='PAINEL E TARGET'!$T$13,'PAINEL E TARGET'!$S$13,
IF(CO1044&gt;='PAINEL E TARGET'!$T$14,'PAINEL E TARGET'!$S$14,
IF(CO1044&gt;='PAINEL E TARGET'!$T$15,'PAINEL E TARGET'!$S$15,
IF(CO1044&gt;='PAINEL E TARGET'!$T$16,'PAINEL E TARGET'!$S$16,
IF(CO1044&gt;='PAINEL E TARGET'!$T$17,'PAINEL E TARGET'!$S$17,
IF(CO1044&gt;='PAINEL E TARGET'!$T$18,'PAINEL E TARGET'!$S$18,'PAINEL E TARGET'!$S$19))))))))</f>
        <v>Não elegível</v>
      </c>
      <c r="CQ1044" s="17">
        <f>IFERROR(VLOOKUP($BW1044,'PAINEL E TARGET'!$G$1:$Q$99,5,0),0)</f>
        <v>0.25</v>
      </c>
      <c r="CR1044" s="17">
        <f>VLOOKUP(CP1044,'PAINEL E TARGET'!$S$10:$U$19,3,0)</f>
        <v>0</v>
      </c>
      <c r="CS1044" s="16">
        <f t="shared" si="605"/>
        <v>0</v>
      </c>
      <c r="CT1044" s="17">
        <f t="shared" si="591"/>
        <v>2.6469999999999998</v>
      </c>
      <c r="CU1044" s="33" t="str">
        <f>IF(CT1044&gt;='PAINEL E TARGET'!$T$11,'PAINEL E TARGET'!$S$11,
IF(CT1044&gt;='PAINEL E TARGET'!$T$12,'PAINEL E TARGET'!$S$12,
IF(CT1044&gt;='PAINEL E TARGET'!$T$13,'PAINEL E TARGET'!$S$13,
IF(CT1044&gt;='PAINEL E TARGET'!$T$14,'PAINEL E TARGET'!$S$14,
IF(CT1044&gt;='PAINEL E TARGET'!$T$15,'PAINEL E TARGET'!$S$15,
IF(CT1044&gt;='PAINEL E TARGET'!$T$16,'PAINEL E TARGET'!$S$16,
IF(CT1044&gt;='PAINEL E TARGET'!$T$17,'PAINEL E TARGET'!$S$17,
IF(CT1044&gt;='PAINEL E TARGET'!$T$18,'PAINEL E TARGET'!$S$18,'PAINEL E TARGET'!$S$19))))))))</f>
        <v>8. Fx de 130% ou mais</v>
      </c>
      <c r="CV1044" s="17">
        <f>IFERROR(VLOOKUP($BW1044,'PAINEL E TARGET'!$G$1:$Q$99,6,0),0)</f>
        <v>0.2</v>
      </c>
      <c r="CW1044" s="17">
        <f>VLOOKUP(CU1044,'PAINEL E TARGET'!$S$10:$U$19,3,0)</f>
        <v>1.6</v>
      </c>
      <c r="CX1044" s="16">
        <f t="shared" si="606"/>
        <v>528.00000000000011</v>
      </c>
      <c r="CY1044" s="17">
        <f t="shared" si="592"/>
        <v>1.5509999999999999</v>
      </c>
      <c r="CZ1044" s="33" t="str">
        <f>IF(CY1044&gt;='PAINEL E TARGET'!$T$11,'PAINEL E TARGET'!$S$11,
IF(CY1044&gt;='PAINEL E TARGET'!$T$12,'PAINEL E TARGET'!$S$12,
IF(CY1044&gt;='PAINEL E TARGET'!$T$13,'PAINEL E TARGET'!$S$13,
IF(CY1044&gt;='PAINEL E TARGET'!$T$14,'PAINEL E TARGET'!$S$14,
IF(CY1044&gt;='PAINEL E TARGET'!$T$15,'PAINEL E TARGET'!$S$15,
IF(CY1044&gt;='PAINEL E TARGET'!$T$16,'PAINEL E TARGET'!$S$16,
IF(CY1044&gt;='PAINEL E TARGET'!$T$17,'PAINEL E TARGET'!$S$17,
IF(CY1044&gt;='PAINEL E TARGET'!$T$18,'PAINEL E TARGET'!$S$18,'PAINEL E TARGET'!$S$19))))))))</f>
        <v>8. Fx de 130% ou mais</v>
      </c>
      <c r="DA1044" s="17">
        <f>IFERROR(VLOOKUP($BW1044,'PAINEL E TARGET'!$G$1:$Q$99,7,0),0)</f>
        <v>0.15</v>
      </c>
      <c r="DB1044" s="17">
        <f>VLOOKUP(CZ1044,'PAINEL E TARGET'!$S$10:$U$19,3,0)</f>
        <v>1.6</v>
      </c>
      <c r="DC1044" s="16">
        <f t="shared" si="607"/>
        <v>396</v>
      </c>
      <c r="DD1044" s="17">
        <f t="shared" si="593"/>
        <v>0.97499999999999998</v>
      </c>
      <c r="DE1044" s="33" t="str">
        <f>IF(DD1044&gt;='PAINEL E TARGET'!$T$11,'PAINEL E TARGET'!$S$11,
IF(DD1044&gt;='PAINEL E TARGET'!$T$12,'PAINEL E TARGET'!$S$12,
IF(DD1044&gt;='PAINEL E TARGET'!$T$13,'PAINEL E TARGET'!$S$13,
IF(DD1044&gt;='PAINEL E TARGET'!$T$14,'PAINEL E TARGET'!$S$14,
IF(DD1044&gt;='PAINEL E TARGET'!$T$15,'PAINEL E TARGET'!$S$15,
IF(DD1044&gt;='PAINEL E TARGET'!$T$16,'PAINEL E TARGET'!$S$16,
IF(DD1044&gt;='PAINEL E TARGET'!$T$17,'PAINEL E TARGET'!$S$17,
IF(DD1044&gt;='PAINEL E TARGET'!$T$18,'PAINEL E TARGET'!$S$18,'PAINEL E TARGET'!$S$19))))))))</f>
        <v>1. Fx de 90% a 99,9%</v>
      </c>
      <c r="DF1044" s="17">
        <f>IFERROR(VLOOKUP($BW1044,'PAINEL E TARGET'!$G$1:$Q$99,8,0),0)</f>
        <v>0.1</v>
      </c>
      <c r="DG1044" s="17">
        <f>VLOOKUP(DE1044,'PAINEL E TARGET'!$S$10:$U$19,3,0)</f>
        <v>0.5</v>
      </c>
      <c r="DH1044" s="16">
        <f t="shared" si="608"/>
        <v>82.5</v>
      </c>
      <c r="DI1044" s="17">
        <f t="shared" si="594"/>
        <v>0.61499999999999999</v>
      </c>
      <c r="DJ1044" s="33" t="str">
        <f>IF(DI1044&gt;='PAINEL E TARGET'!$T$11,'PAINEL E TARGET'!$S$11,
IF(DI1044&gt;='PAINEL E TARGET'!$T$12,'PAINEL E TARGET'!$S$12,
IF(DI1044&gt;='PAINEL E TARGET'!$T$13,'PAINEL E TARGET'!$S$13,
IF(DI1044&gt;='PAINEL E TARGET'!$T$14,'PAINEL E TARGET'!$S$14,
IF(DI1044&gt;='PAINEL E TARGET'!$T$15,'PAINEL E TARGET'!$S$15,
IF(DI1044&gt;='PAINEL E TARGET'!$T$16,'PAINEL E TARGET'!$S$16,
IF(DI1044&gt;='PAINEL E TARGET'!$T$17,'PAINEL E TARGET'!$S$17,
IF(DI1044&gt;='PAINEL E TARGET'!$T$18,'PAINEL E TARGET'!$S$18,'PAINEL E TARGET'!$S$19))))))))</f>
        <v>Não elegível</v>
      </c>
      <c r="DK1044" s="17">
        <f>IFERROR(VLOOKUP($BW1044,'PAINEL E TARGET'!$G$1:$Q$99,9,0),0)</f>
        <v>0.05</v>
      </c>
      <c r="DL1044" s="17">
        <f>VLOOKUP(DJ1044,'PAINEL E TARGET'!$S$10:$U$19,3,0)</f>
        <v>0</v>
      </c>
      <c r="DM1044" s="16">
        <f t="shared" si="609"/>
        <v>0</v>
      </c>
      <c r="DN1044" s="17">
        <f t="shared" si="595"/>
        <v>0.69199999999999995</v>
      </c>
      <c r="DO1044" s="33" t="str">
        <f>IF(DN1044&gt;='PAINEL E TARGET'!$T$11,'PAINEL E TARGET'!$S$11,
IF(DN1044&gt;='PAINEL E TARGET'!$T$12,'PAINEL E TARGET'!$S$12,
IF(DN1044&gt;='PAINEL E TARGET'!$T$13,'PAINEL E TARGET'!$S$13,
IF(DN1044&gt;='PAINEL E TARGET'!$T$14,'PAINEL E TARGET'!$S$14,
IF(DN1044&gt;='PAINEL E TARGET'!$T$15,'PAINEL E TARGET'!$S$15,
IF(DN1044&gt;='PAINEL E TARGET'!$T$16,'PAINEL E TARGET'!$S$16,
IF(DN1044&gt;='PAINEL E TARGET'!$T$17,'PAINEL E TARGET'!$S$17,
IF(DN1044&gt;='PAINEL E TARGET'!$T$18,'PAINEL E TARGET'!$S$18,'PAINEL E TARGET'!$S$19))))))))</f>
        <v>Não elegível</v>
      </c>
      <c r="DP1044" s="17">
        <f>IFERROR(VLOOKUP($BW1044,'PAINEL E TARGET'!$G$1:$Q$99,10,0),0)</f>
        <v>0</v>
      </c>
      <c r="DQ1044" s="17">
        <f>VLOOKUP(DO1044,'PAINEL E TARGET'!$S$10:$U$19,3,0)</f>
        <v>0</v>
      </c>
      <c r="DR1044" s="16">
        <f t="shared" si="610"/>
        <v>0</v>
      </c>
      <c r="DS1044" s="17">
        <f t="shared" si="596"/>
        <v>1.1499999999999999</v>
      </c>
      <c r="DT1044" s="16">
        <f>IF(DS1044&gt;=1,VLOOKUP(BO1044,'PAINEL E TARGET'!$S$1:$W$8,5,0),0)</f>
        <v>165</v>
      </c>
      <c r="DU1044" s="16">
        <f t="shared" si="611"/>
        <v>1749</v>
      </c>
    </row>
    <row r="1045" spans="2:125" x14ac:dyDescent="0.2">
      <c r="B1045" s="44">
        <v>43541</v>
      </c>
      <c r="C1045" s="65">
        <v>4005</v>
      </c>
      <c r="D1045" s="66" t="s">
        <v>1074</v>
      </c>
      <c r="E1045" s="65">
        <v>319</v>
      </c>
      <c r="F1045" s="65" t="s">
        <v>943</v>
      </c>
      <c r="G1045" s="67">
        <v>38744.104084127495</v>
      </c>
      <c r="H1045" s="67">
        <v>26846.812792246586</v>
      </c>
      <c r="I1045" s="67">
        <v>29481.530000000006</v>
      </c>
      <c r="J1045" s="68">
        <v>1.0981389198092941</v>
      </c>
      <c r="K1045" s="67" t="s">
        <v>1081</v>
      </c>
      <c r="L1045" s="67">
        <v>26846.812792246586</v>
      </c>
      <c r="M1045" s="67">
        <v>899.25</v>
      </c>
      <c r="N1045" s="67">
        <v>27072.579999999998</v>
      </c>
      <c r="O1045" s="67">
        <v>38744.104084127495</v>
      </c>
      <c r="P1045" s="67" t="s">
        <v>1082</v>
      </c>
      <c r="Q1045" s="67" t="s">
        <v>1082</v>
      </c>
      <c r="R1045" s="67">
        <v>0</v>
      </c>
      <c r="S1045" s="67">
        <v>0</v>
      </c>
      <c r="T1045" s="68">
        <v>4.9942986170307291E-2</v>
      </c>
      <c r="U1045" s="68">
        <v>0.10731796954292942</v>
      </c>
      <c r="V1045" s="68">
        <v>2.1488096281822533</v>
      </c>
      <c r="W1045" s="67">
        <v>1340.8100000000002</v>
      </c>
      <c r="X1045" s="67">
        <v>3001.88</v>
      </c>
      <c r="Y1045" s="68">
        <v>2.2388556171269602</v>
      </c>
      <c r="Z1045" s="68">
        <v>0</v>
      </c>
      <c r="AA1045" s="68">
        <v>0</v>
      </c>
      <c r="AB1045" s="68">
        <v>0</v>
      </c>
      <c r="AC1045" s="67">
        <v>0</v>
      </c>
      <c r="AD1045" s="67">
        <v>0</v>
      </c>
      <c r="AE1045" s="68" t="s">
        <v>1082</v>
      </c>
      <c r="AF1045" s="43">
        <v>80</v>
      </c>
      <c r="AG1045" s="43">
        <v>33</v>
      </c>
      <c r="AH1045" s="43">
        <v>0</v>
      </c>
      <c r="AI1045" s="43">
        <v>0</v>
      </c>
      <c r="AJ1045" s="67">
        <v>368.27</v>
      </c>
      <c r="AK1045" s="67">
        <v>825</v>
      </c>
      <c r="AL1045" s="68">
        <v>2.2402041980068974</v>
      </c>
      <c r="AM1045" s="67">
        <v>130.37</v>
      </c>
      <c r="AN1045" s="67">
        <v>60</v>
      </c>
      <c r="AO1045" s="68">
        <v>0.46022858019483009</v>
      </c>
      <c r="AP1045" s="67">
        <v>110.16999999999999</v>
      </c>
      <c r="AQ1045" s="67">
        <v>0</v>
      </c>
      <c r="AR1045" s="68">
        <v>0</v>
      </c>
      <c r="AS1045" s="67">
        <v>732</v>
      </c>
      <c r="AT1045" s="67">
        <v>2116.88</v>
      </c>
      <c r="AU1045" s="68">
        <v>2.8919125683060112</v>
      </c>
      <c r="AV1045" s="43">
        <v>345.92</v>
      </c>
      <c r="AW1045" s="43">
        <v>39.99</v>
      </c>
      <c r="AX1045" s="69">
        <v>0.11560476410730805</v>
      </c>
      <c r="AY1045" s="43" t="s">
        <v>1082</v>
      </c>
      <c r="AZ1045" s="43">
        <v>899.25</v>
      </c>
      <c r="BA1045" s="43">
        <v>0</v>
      </c>
      <c r="BB1045" s="43">
        <v>99.9</v>
      </c>
      <c r="BC1045" s="43">
        <v>0</v>
      </c>
      <c r="BD1045" s="43">
        <v>0</v>
      </c>
      <c r="BE1045" s="43">
        <v>1937.8300000000002</v>
      </c>
      <c r="BF1045" s="43">
        <v>0</v>
      </c>
      <c r="BG1045" s="43">
        <v>499.86000000000007</v>
      </c>
      <c r="BH1045" s="43">
        <v>0</v>
      </c>
      <c r="BI1045" s="44">
        <v>43173</v>
      </c>
      <c r="BJ1045" s="44">
        <v>43541</v>
      </c>
      <c r="BK1045" s="44">
        <v>43172</v>
      </c>
      <c r="BL1045" s="43">
        <f t="shared" si="597"/>
        <v>29481.530000000006</v>
      </c>
      <c r="BM1045" s="43">
        <f t="shared" si="598"/>
        <v>27971.829999999998</v>
      </c>
      <c r="BN1045" s="32"/>
      <c r="BO1045" s="16" t="str">
        <f>IFERROR(VLOOKUP($C1045,'PORTE LOJA'!A:B,2,0),"PORTE 1")</f>
        <v>PORTE 1</v>
      </c>
      <c r="BP1045" s="16">
        <f>VLOOKUP(BO1045,'PAINEL E TARGET'!$S$1:$W$8,3,0)</f>
        <v>1650</v>
      </c>
      <c r="BQ1045" s="16">
        <f t="shared" si="576"/>
        <v>1</v>
      </c>
      <c r="BR1045" s="16">
        <f t="shared" si="577"/>
        <v>1</v>
      </c>
      <c r="BS1045" s="16">
        <f t="shared" si="578"/>
        <v>0</v>
      </c>
      <c r="BT1045" s="16">
        <f t="shared" si="579"/>
        <v>0</v>
      </c>
      <c r="BU1045" s="16">
        <f t="shared" si="580"/>
        <v>0</v>
      </c>
      <c r="BV1045" s="16">
        <f t="shared" si="581"/>
        <v>0</v>
      </c>
      <c r="BW1045" s="17" t="str">
        <f t="shared" si="599"/>
        <v>110000</v>
      </c>
      <c r="BX1045" s="32"/>
      <c r="BY1045" s="17">
        <f t="shared" si="582"/>
        <v>1.0980000000000001</v>
      </c>
      <c r="BZ1045" s="17">
        <f t="shared" si="583"/>
        <v>1.042</v>
      </c>
      <c r="CA1045" s="17" t="str">
        <f t="shared" si="600"/>
        <v>Com Retira</v>
      </c>
      <c r="CB1045" s="17">
        <f t="shared" si="601"/>
        <v>1.0980000000000001</v>
      </c>
      <c r="CC1045" s="33" t="str">
        <f>IF(CB1045&gt;='PAINEL E TARGET'!$T$11,'PAINEL E TARGET'!$S$11,
IF(CB1045&gt;='PAINEL E TARGET'!$T$12,'PAINEL E TARGET'!$S$12,
IF(CB1045&gt;='PAINEL E TARGET'!$T$13,'PAINEL E TARGET'!$S$13,
IF(CB1045&gt;='PAINEL E TARGET'!$T$14,'PAINEL E TARGET'!$S$14,
IF(CB1045&gt;='PAINEL E TARGET'!$T$15,'PAINEL E TARGET'!$S$15,
IF(CB1045&gt;='PAINEL E TARGET'!$T$16,'PAINEL E TARGET'!$S$16,
IF(CB1045&gt;='PAINEL E TARGET'!$T$17,'PAINEL E TARGET'!$S$17,
IF(CB1045&gt;='PAINEL E TARGET'!$T$18,'PAINEL E TARGET'!$S$18,'PAINEL E TARGET'!$S$19))))))))</f>
        <v>3. Fx de 105% a 109,9%</v>
      </c>
      <c r="CD1045" s="17">
        <f>IFERROR(VLOOKUP($BW1045,'PAINEL E TARGET'!$G$1:$Q$99,4,0),0)</f>
        <v>0.6</v>
      </c>
      <c r="CE1045" s="17">
        <f>VLOOKUP(CC1045,'PAINEL E TARGET'!$S$10:$U$19,3,0)</f>
        <v>1.1000000000000001</v>
      </c>
      <c r="CF1045" s="16">
        <f t="shared" si="602"/>
        <v>1089</v>
      </c>
      <c r="CG1045" s="17">
        <f t="shared" si="584"/>
        <v>2.2400000000000002</v>
      </c>
      <c r="CH1045" s="17">
        <f t="shared" si="585"/>
        <v>0.46</v>
      </c>
      <c r="CI1045" s="17">
        <f t="shared" si="586"/>
        <v>0</v>
      </c>
      <c r="CJ1045" s="17">
        <f t="shared" si="587"/>
        <v>2.8919999999999999</v>
      </c>
      <c r="CK1045" s="17">
        <f t="shared" si="588"/>
        <v>0.11600000000000001</v>
      </c>
      <c r="CL1045" s="17">
        <f t="shared" si="589"/>
        <v>2.2389999999999999</v>
      </c>
      <c r="CM1045" s="16">
        <f t="shared" si="590"/>
        <v>2</v>
      </c>
      <c r="CN1045" s="17" t="str">
        <f t="shared" si="603"/>
        <v>não ok</v>
      </c>
      <c r="CO1045" s="17">
        <f t="shared" si="604"/>
        <v>0</v>
      </c>
      <c r="CP1045" s="33" t="str">
        <f>IF(CO1045&gt;='PAINEL E TARGET'!$T$11,'PAINEL E TARGET'!$S$11,
IF(CO1045&gt;='PAINEL E TARGET'!$T$12,'PAINEL E TARGET'!$S$12,
IF(CO1045&gt;='PAINEL E TARGET'!$T$13,'PAINEL E TARGET'!$S$13,
IF(CO1045&gt;='PAINEL E TARGET'!$T$14,'PAINEL E TARGET'!$S$14,
IF(CO1045&gt;='PAINEL E TARGET'!$T$15,'PAINEL E TARGET'!$S$15,
IF(CO1045&gt;='PAINEL E TARGET'!$T$16,'PAINEL E TARGET'!$S$16,
IF(CO1045&gt;='PAINEL E TARGET'!$T$17,'PAINEL E TARGET'!$S$17,
IF(CO1045&gt;='PAINEL E TARGET'!$T$18,'PAINEL E TARGET'!$S$18,'PAINEL E TARGET'!$S$19))))))))</f>
        <v>Não elegível</v>
      </c>
      <c r="CQ1045" s="17">
        <f>IFERROR(VLOOKUP($BW1045,'PAINEL E TARGET'!$G$1:$Q$99,5,0),0)</f>
        <v>0.4</v>
      </c>
      <c r="CR1045" s="17">
        <f>VLOOKUP(CP1045,'PAINEL E TARGET'!$S$10:$U$19,3,0)</f>
        <v>0</v>
      </c>
      <c r="CS1045" s="16">
        <f t="shared" si="605"/>
        <v>0</v>
      </c>
      <c r="CT1045" s="17">
        <f t="shared" si="591"/>
        <v>0</v>
      </c>
      <c r="CU1045" s="33" t="str">
        <f>IF(CT1045&gt;='PAINEL E TARGET'!$T$11,'PAINEL E TARGET'!$S$11,
IF(CT1045&gt;='PAINEL E TARGET'!$T$12,'PAINEL E TARGET'!$S$12,
IF(CT1045&gt;='PAINEL E TARGET'!$T$13,'PAINEL E TARGET'!$S$13,
IF(CT1045&gt;='PAINEL E TARGET'!$T$14,'PAINEL E TARGET'!$S$14,
IF(CT1045&gt;='PAINEL E TARGET'!$T$15,'PAINEL E TARGET'!$S$15,
IF(CT1045&gt;='PAINEL E TARGET'!$T$16,'PAINEL E TARGET'!$S$16,
IF(CT1045&gt;='PAINEL E TARGET'!$T$17,'PAINEL E TARGET'!$S$17,
IF(CT1045&gt;='PAINEL E TARGET'!$T$18,'PAINEL E TARGET'!$S$18,'PAINEL E TARGET'!$S$19))))))))</f>
        <v>Não elegível</v>
      </c>
      <c r="CV1045" s="17">
        <f>IFERROR(VLOOKUP($BW1045,'PAINEL E TARGET'!$G$1:$Q$99,6,0),0)</f>
        <v>0</v>
      </c>
      <c r="CW1045" s="17">
        <f>VLOOKUP(CU1045,'PAINEL E TARGET'!$S$10:$U$19,3,0)</f>
        <v>0</v>
      </c>
      <c r="CX1045" s="16">
        <f t="shared" si="606"/>
        <v>0</v>
      </c>
      <c r="CY1045" s="17">
        <f t="shared" si="592"/>
        <v>0</v>
      </c>
      <c r="CZ1045" s="33" t="str">
        <f>IF(CY1045&gt;='PAINEL E TARGET'!$T$11,'PAINEL E TARGET'!$S$11,
IF(CY1045&gt;='PAINEL E TARGET'!$T$12,'PAINEL E TARGET'!$S$12,
IF(CY1045&gt;='PAINEL E TARGET'!$T$13,'PAINEL E TARGET'!$S$13,
IF(CY1045&gt;='PAINEL E TARGET'!$T$14,'PAINEL E TARGET'!$S$14,
IF(CY1045&gt;='PAINEL E TARGET'!$T$15,'PAINEL E TARGET'!$S$15,
IF(CY1045&gt;='PAINEL E TARGET'!$T$16,'PAINEL E TARGET'!$S$16,
IF(CY1045&gt;='PAINEL E TARGET'!$T$17,'PAINEL E TARGET'!$S$17,
IF(CY1045&gt;='PAINEL E TARGET'!$T$18,'PAINEL E TARGET'!$S$18,'PAINEL E TARGET'!$S$19))))))))</f>
        <v>Não elegível</v>
      </c>
      <c r="DA1045" s="17">
        <f>IFERROR(VLOOKUP($BW1045,'PAINEL E TARGET'!$G$1:$Q$99,7,0),0)</f>
        <v>0</v>
      </c>
      <c r="DB1045" s="17">
        <f>VLOOKUP(CZ1045,'PAINEL E TARGET'!$S$10:$U$19,3,0)</f>
        <v>0</v>
      </c>
      <c r="DC1045" s="16">
        <f t="shared" si="607"/>
        <v>0</v>
      </c>
      <c r="DD1045" s="17">
        <f t="shared" si="593"/>
        <v>0</v>
      </c>
      <c r="DE1045" s="33" t="str">
        <f>IF(DD1045&gt;='PAINEL E TARGET'!$T$11,'PAINEL E TARGET'!$S$11,
IF(DD1045&gt;='PAINEL E TARGET'!$T$12,'PAINEL E TARGET'!$S$12,
IF(DD1045&gt;='PAINEL E TARGET'!$T$13,'PAINEL E TARGET'!$S$13,
IF(DD1045&gt;='PAINEL E TARGET'!$T$14,'PAINEL E TARGET'!$S$14,
IF(DD1045&gt;='PAINEL E TARGET'!$T$15,'PAINEL E TARGET'!$S$15,
IF(DD1045&gt;='PAINEL E TARGET'!$T$16,'PAINEL E TARGET'!$S$16,
IF(DD1045&gt;='PAINEL E TARGET'!$T$17,'PAINEL E TARGET'!$S$17,
IF(DD1045&gt;='PAINEL E TARGET'!$T$18,'PAINEL E TARGET'!$S$18,'PAINEL E TARGET'!$S$19))))))))</f>
        <v>Não elegível</v>
      </c>
      <c r="DF1045" s="17">
        <f>IFERROR(VLOOKUP($BW1045,'PAINEL E TARGET'!$G$1:$Q$99,8,0),0)</f>
        <v>0</v>
      </c>
      <c r="DG1045" s="17">
        <f>VLOOKUP(DE1045,'PAINEL E TARGET'!$S$10:$U$19,3,0)</f>
        <v>0</v>
      </c>
      <c r="DH1045" s="16">
        <f t="shared" si="608"/>
        <v>0</v>
      </c>
      <c r="DI1045" s="17">
        <f t="shared" si="594"/>
        <v>0</v>
      </c>
      <c r="DJ1045" s="33" t="str">
        <f>IF(DI1045&gt;='PAINEL E TARGET'!$T$11,'PAINEL E TARGET'!$S$11,
IF(DI1045&gt;='PAINEL E TARGET'!$T$12,'PAINEL E TARGET'!$S$12,
IF(DI1045&gt;='PAINEL E TARGET'!$T$13,'PAINEL E TARGET'!$S$13,
IF(DI1045&gt;='PAINEL E TARGET'!$T$14,'PAINEL E TARGET'!$S$14,
IF(DI1045&gt;='PAINEL E TARGET'!$T$15,'PAINEL E TARGET'!$S$15,
IF(DI1045&gt;='PAINEL E TARGET'!$T$16,'PAINEL E TARGET'!$S$16,
IF(DI1045&gt;='PAINEL E TARGET'!$T$17,'PAINEL E TARGET'!$S$17,
IF(DI1045&gt;='PAINEL E TARGET'!$T$18,'PAINEL E TARGET'!$S$18,'PAINEL E TARGET'!$S$19))))))))</f>
        <v>Não elegível</v>
      </c>
      <c r="DK1045" s="17">
        <f>IFERROR(VLOOKUP($BW1045,'PAINEL E TARGET'!$G$1:$Q$99,9,0),0)</f>
        <v>0</v>
      </c>
      <c r="DL1045" s="17">
        <f>VLOOKUP(DJ1045,'PAINEL E TARGET'!$S$10:$U$19,3,0)</f>
        <v>0</v>
      </c>
      <c r="DM1045" s="16">
        <f t="shared" si="609"/>
        <v>0</v>
      </c>
      <c r="DN1045" s="17">
        <f t="shared" si="595"/>
        <v>0.11600000000000001</v>
      </c>
      <c r="DO1045" s="33" t="str">
        <f>IF(DN1045&gt;='PAINEL E TARGET'!$T$11,'PAINEL E TARGET'!$S$11,
IF(DN1045&gt;='PAINEL E TARGET'!$T$12,'PAINEL E TARGET'!$S$12,
IF(DN1045&gt;='PAINEL E TARGET'!$T$13,'PAINEL E TARGET'!$S$13,
IF(DN1045&gt;='PAINEL E TARGET'!$T$14,'PAINEL E TARGET'!$S$14,
IF(DN1045&gt;='PAINEL E TARGET'!$T$15,'PAINEL E TARGET'!$S$15,
IF(DN1045&gt;='PAINEL E TARGET'!$T$16,'PAINEL E TARGET'!$S$16,
IF(DN1045&gt;='PAINEL E TARGET'!$T$17,'PAINEL E TARGET'!$S$17,
IF(DN1045&gt;='PAINEL E TARGET'!$T$18,'PAINEL E TARGET'!$S$18,'PAINEL E TARGET'!$S$19))))))))</f>
        <v>Não elegível</v>
      </c>
      <c r="DP1045" s="17">
        <f>IFERROR(VLOOKUP($BW1045,'PAINEL E TARGET'!$G$1:$Q$99,10,0),0)</f>
        <v>0</v>
      </c>
      <c r="DQ1045" s="17">
        <f>VLOOKUP(DO1045,'PAINEL E TARGET'!$S$10:$U$19,3,0)</f>
        <v>0</v>
      </c>
      <c r="DR1045" s="16">
        <f t="shared" si="610"/>
        <v>0</v>
      </c>
      <c r="DS1045" s="17">
        <f t="shared" si="596"/>
        <v>0.41299999999999998</v>
      </c>
      <c r="DT1045" s="16">
        <f>IF(DS1045&gt;=1,VLOOKUP(BO1045,'PAINEL E TARGET'!$S$1:$W$8,5,0),0)</f>
        <v>0</v>
      </c>
      <c r="DU1045" s="16">
        <f t="shared" si="611"/>
        <v>1089</v>
      </c>
    </row>
    <row r="1046" spans="2:125" x14ac:dyDescent="0.2">
      <c r="B1046" s="44">
        <v>43541</v>
      </c>
      <c r="C1046" s="65">
        <v>4006</v>
      </c>
      <c r="D1046" s="66" t="s">
        <v>1075</v>
      </c>
      <c r="E1046" s="65">
        <v>313</v>
      </c>
      <c r="F1046" s="65" t="s">
        <v>943</v>
      </c>
      <c r="G1046" s="67">
        <v>102980.59940928151</v>
      </c>
      <c r="H1046" s="67">
        <v>70991.423861166186</v>
      </c>
      <c r="I1046" s="67">
        <v>76165.350000000006</v>
      </c>
      <c r="J1046" s="68">
        <v>1.0728810024849222</v>
      </c>
      <c r="K1046" s="67">
        <v>0</v>
      </c>
      <c r="L1046" s="67">
        <v>44173.861269265639</v>
      </c>
      <c r="M1046" s="67">
        <v>1786</v>
      </c>
      <c r="N1046" s="67">
        <v>65588.350000000006</v>
      </c>
      <c r="O1046" s="67">
        <v>66223.921507272331</v>
      </c>
      <c r="P1046" s="67" t="s">
        <v>1082</v>
      </c>
      <c r="Q1046" s="67" t="s">
        <v>1082</v>
      </c>
      <c r="R1046" s="67">
        <v>0</v>
      </c>
      <c r="S1046" s="67">
        <v>0</v>
      </c>
      <c r="T1046" s="68">
        <v>0.13169167994031486</v>
      </c>
      <c r="U1046" s="68">
        <v>0.16299986567588409</v>
      </c>
      <c r="V1046" s="68">
        <v>1.2377385249376323</v>
      </c>
      <c r="W1046" s="67">
        <v>5817.3300000000008</v>
      </c>
      <c r="X1046" s="67">
        <v>10982.010000000002</v>
      </c>
      <c r="Y1046" s="68">
        <v>1.8878093558385034</v>
      </c>
      <c r="Z1046" s="68">
        <v>0</v>
      </c>
      <c r="AA1046" s="68">
        <v>0</v>
      </c>
      <c r="AB1046" s="68">
        <v>0</v>
      </c>
      <c r="AC1046" s="67">
        <v>0</v>
      </c>
      <c r="AD1046" s="67">
        <v>0</v>
      </c>
      <c r="AE1046" s="68" t="s">
        <v>1082</v>
      </c>
      <c r="AF1046" s="43">
        <v>80</v>
      </c>
      <c r="AG1046" s="43">
        <v>92</v>
      </c>
      <c r="AH1046" s="43">
        <v>0</v>
      </c>
      <c r="AI1046" s="43">
        <v>3</v>
      </c>
      <c r="AJ1046" s="67">
        <v>772.20999999999981</v>
      </c>
      <c r="AK1046" s="67">
        <v>2457.5</v>
      </c>
      <c r="AL1046" s="68">
        <v>3.1824244700275841</v>
      </c>
      <c r="AM1046" s="67">
        <v>0</v>
      </c>
      <c r="AN1046" s="67">
        <v>548</v>
      </c>
      <c r="AO1046" s="68">
        <v>0</v>
      </c>
      <c r="AP1046" s="67">
        <v>0</v>
      </c>
      <c r="AQ1046" s="67">
        <v>0</v>
      </c>
      <c r="AR1046" s="68">
        <v>0</v>
      </c>
      <c r="AS1046" s="67">
        <v>5045.12</v>
      </c>
      <c r="AT1046" s="67">
        <v>7976.5099999999993</v>
      </c>
      <c r="AU1046" s="68">
        <v>1.5810347424838258</v>
      </c>
      <c r="AV1046" s="43">
        <v>333.47</v>
      </c>
      <c r="AW1046" s="43">
        <v>314.94</v>
      </c>
      <c r="AX1046" s="69">
        <v>0.94443278255915064</v>
      </c>
      <c r="AY1046" s="43">
        <v>0</v>
      </c>
      <c r="AZ1046" s="43">
        <v>1786</v>
      </c>
      <c r="BA1046" s="43">
        <v>722.71407546810963</v>
      </c>
      <c r="BB1046" s="43">
        <v>2005.2</v>
      </c>
      <c r="BC1046" s="43">
        <v>0</v>
      </c>
      <c r="BD1046" s="43">
        <v>1066.6865084761896</v>
      </c>
      <c r="BE1046" s="43">
        <v>8737.5600000000013</v>
      </c>
      <c r="BF1046" s="43">
        <v>0</v>
      </c>
      <c r="BG1046" s="43">
        <v>499.83000000000004</v>
      </c>
      <c r="BH1046" s="43">
        <v>0</v>
      </c>
      <c r="BI1046" s="44">
        <v>43173</v>
      </c>
      <c r="BJ1046" s="44">
        <v>43541</v>
      </c>
      <c r="BK1046" s="44">
        <v>43172</v>
      </c>
      <c r="BL1046" s="43">
        <f t="shared" si="597"/>
        <v>76165.350000000006</v>
      </c>
      <c r="BM1046" s="43">
        <f t="shared" si="598"/>
        <v>67374.350000000006</v>
      </c>
      <c r="BN1046" s="32"/>
      <c r="BO1046" s="16" t="str">
        <f>IFERROR(VLOOKUP($C1046,'PORTE LOJA'!A:B,2,0),"PORTE 1")</f>
        <v>PORTE 1</v>
      </c>
      <c r="BP1046" s="16">
        <f>VLOOKUP(BO1046,'PAINEL E TARGET'!$S$1:$W$8,3,0)</f>
        <v>1650</v>
      </c>
      <c r="BQ1046" s="16">
        <f t="shared" si="576"/>
        <v>1</v>
      </c>
      <c r="BR1046" s="16">
        <f t="shared" si="577"/>
        <v>1</v>
      </c>
      <c r="BS1046" s="16">
        <f t="shared" si="578"/>
        <v>0</v>
      </c>
      <c r="BT1046" s="16">
        <f t="shared" si="579"/>
        <v>0</v>
      </c>
      <c r="BU1046" s="16">
        <f t="shared" si="580"/>
        <v>1</v>
      </c>
      <c r="BV1046" s="16">
        <f t="shared" si="581"/>
        <v>0</v>
      </c>
      <c r="BW1046" s="17" t="str">
        <f t="shared" si="599"/>
        <v>110010</v>
      </c>
      <c r="BX1046" s="32"/>
      <c r="BY1046" s="17">
        <f t="shared" si="582"/>
        <v>1.073</v>
      </c>
      <c r="BZ1046" s="17">
        <f t="shared" si="583"/>
        <v>1.5249999999999999</v>
      </c>
      <c r="CA1046" s="17" t="str">
        <f t="shared" si="600"/>
        <v>Sem Retira</v>
      </c>
      <c r="CB1046" s="17">
        <f t="shared" si="601"/>
        <v>1.5249999999999999</v>
      </c>
      <c r="CC1046" s="33" t="str">
        <f>IF(CB1046&gt;='PAINEL E TARGET'!$T$11,'PAINEL E TARGET'!$S$11,
IF(CB1046&gt;='PAINEL E TARGET'!$T$12,'PAINEL E TARGET'!$S$12,
IF(CB1046&gt;='PAINEL E TARGET'!$T$13,'PAINEL E TARGET'!$S$13,
IF(CB1046&gt;='PAINEL E TARGET'!$T$14,'PAINEL E TARGET'!$S$14,
IF(CB1046&gt;='PAINEL E TARGET'!$T$15,'PAINEL E TARGET'!$S$15,
IF(CB1046&gt;='PAINEL E TARGET'!$T$16,'PAINEL E TARGET'!$S$16,
IF(CB1046&gt;='PAINEL E TARGET'!$T$17,'PAINEL E TARGET'!$S$17,
IF(CB1046&gt;='PAINEL E TARGET'!$T$18,'PAINEL E TARGET'!$S$18,'PAINEL E TARGET'!$S$19))))))))</f>
        <v>8. Fx de 130% ou mais</v>
      </c>
      <c r="CD1046" s="17">
        <f>IFERROR(VLOOKUP($BW1046,'PAINEL E TARGET'!$G$1:$Q$99,4,0),0)</f>
        <v>0.45</v>
      </c>
      <c r="CE1046" s="17">
        <f>VLOOKUP(CC1046,'PAINEL E TARGET'!$S$10:$U$19,3,0)</f>
        <v>1.6</v>
      </c>
      <c r="CF1046" s="16">
        <f t="shared" si="602"/>
        <v>1188.0000000000002</v>
      </c>
      <c r="CG1046" s="17">
        <f t="shared" si="584"/>
        <v>3.1819999999999999</v>
      </c>
      <c r="CH1046" s="17" t="str">
        <f t="shared" si="585"/>
        <v>sem meta</v>
      </c>
      <c r="CI1046" s="17" t="str">
        <f t="shared" si="586"/>
        <v>sem meta</v>
      </c>
      <c r="CJ1046" s="17">
        <f t="shared" si="587"/>
        <v>1.581</v>
      </c>
      <c r="CK1046" s="17">
        <f t="shared" si="588"/>
        <v>0.94399999999999995</v>
      </c>
      <c r="CL1046" s="17">
        <f t="shared" si="589"/>
        <v>1.8879999999999999</v>
      </c>
      <c r="CM1046" s="16">
        <f t="shared" si="590"/>
        <v>5</v>
      </c>
      <c r="CN1046" s="17" t="str">
        <f t="shared" si="603"/>
        <v>ok</v>
      </c>
      <c r="CO1046" s="17">
        <f t="shared" si="604"/>
        <v>1.8879999999999999</v>
      </c>
      <c r="CP1046" s="33" t="str">
        <f>IF(CO1046&gt;='PAINEL E TARGET'!$T$11,'PAINEL E TARGET'!$S$11,
IF(CO1046&gt;='PAINEL E TARGET'!$T$12,'PAINEL E TARGET'!$S$12,
IF(CO1046&gt;='PAINEL E TARGET'!$T$13,'PAINEL E TARGET'!$S$13,
IF(CO1046&gt;='PAINEL E TARGET'!$T$14,'PAINEL E TARGET'!$S$14,
IF(CO1046&gt;='PAINEL E TARGET'!$T$15,'PAINEL E TARGET'!$S$15,
IF(CO1046&gt;='PAINEL E TARGET'!$T$16,'PAINEL E TARGET'!$S$16,
IF(CO1046&gt;='PAINEL E TARGET'!$T$17,'PAINEL E TARGET'!$S$17,
IF(CO1046&gt;='PAINEL E TARGET'!$T$18,'PAINEL E TARGET'!$S$18,'PAINEL E TARGET'!$S$19))))))))</f>
        <v>8. Fx de 130% ou mais</v>
      </c>
      <c r="CQ1046" s="17">
        <f>IFERROR(VLOOKUP($BW1046,'PAINEL E TARGET'!$G$1:$Q$99,5,0),0)</f>
        <v>0.4</v>
      </c>
      <c r="CR1046" s="17">
        <f>VLOOKUP(CP1046,'PAINEL E TARGET'!$S$10:$U$19,3,0)</f>
        <v>1.6</v>
      </c>
      <c r="CS1046" s="16">
        <f t="shared" si="605"/>
        <v>1056.0000000000002</v>
      </c>
      <c r="CT1046" s="17">
        <f t="shared" si="591"/>
        <v>0</v>
      </c>
      <c r="CU1046" s="33" t="str">
        <f>IF(CT1046&gt;='PAINEL E TARGET'!$T$11,'PAINEL E TARGET'!$S$11,
IF(CT1046&gt;='PAINEL E TARGET'!$T$12,'PAINEL E TARGET'!$S$12,
IF(CT1046&gt;='PAINEL E TARGET'!$T$13,'PAINEL E TARGET'!$S$13,
IF(CT1046&gt;='PAINEL E TARGET'!$T$14,'PAINEL E TARGET'!$S$14,
IF(CT1046&gt;='PAINEL E TARGET'!$T$15,'PAINEL E TARGET'!$S$15,
IF(CT1046&gt;='PAINEL E TARGET'!$T$16,'PAINEL E TARGET'!$S$16,
IF(CT1046&gt;='PAINEL E TARGET'!$T$17,'PAINEL E TARGET'!$S$17,
IF(CT1046&gt;='PAINEL E TARGET'!$T$18,'PAINEL E TARGET'!$S$18,'PAINEL E TARGET'!$S$19))))))))</f>
        <v>Não elegível</v>
      </c>
      <c r="CV1046" s="17">
        <f>IFERROR(VLOOKUP($BW1046,'PAINEL E TARGET'!$G$1:$Q$99,6,0),0)</f>
        <v>0</v>
      </c>
      <c r="CW1046" s="17">
        <f>VLOOKUP(CU1046,'PAINEL E TARGET'!$S$10:$U$19,3,0)</f>
        <v>0</v>
      </c>
      <c r="CX1046" s="16">
        <f t="shared" si="606"/>
        <v>0</v>
      </c>
      <c r="CY1046" s="17">
        <f t="shared" si="592"/>
        <v>0</v>
      </c>
      <c r="CZ1046" s="33" t="str">
        <f>IF(CY1046&gt;='PAINEL E TARGET'!$T$11,'PAINEL E TARGET'!$S$11,
IF(CY1046&gt;='PAINEL E TARGET'!$T$12,'PAINEL E TARGET'!$S$12,
IF(CY1046&gt;='PAINEL E TARGET'!$T$13,'PAINEL E TARGET'!$S$13,
IF(CY1046&gt;='PAINEL E TARGET'!$T$14,'PAINEL E TARGET'!$S$14,
IF(CY1046&gt;='PAINEL E TARGET'!$T$15,'PAINEL E TARGET'!$S$15,
IF(CY1046&gt;='PAINEL E TARGET'!$T$16,'PAINEL E TARGET'!$S$16,
IF(CY1046&gt;='PAINEL E TARGET'!$T$17,'PAINEL E TARGET'!$S$17,
IF(CY1046&gt;='PAINEL E TARGET'!$T$18,'PAINEL E TARGET'!$S$18,'PAINEL E TARGET'!$S$19))))))))</f>
        <v>Não elegível</v>
      </c>
      <c r="DA1046" s="17">
        <f>IFERROR(VLOOKUP($BW1046,'PAINEL E TARGET'!$G$1:$Q$99,7,0),0)</f>
        <v>0</v>
      </c>
      <c r="DB1046" s="17">
        <f>VLOOKUP(CZ1046,'PAINEL E TARGET'!$S$10:$U$19,3,0)</f>
        <v>0</v>
      </c>
      <c r="DC1046" s="16">
        <f t="shared" si="607"/>
        <v>0</v>
      </c>
      <c r="DD1046" s="17">
        <f t="shared" si="593"/>
        <v>2.7749999999999999</v>
      </c>
      <c r="DE1046" s="33" t="str">
        <f>IF(DD1046&gt;='PAINEL E TARGET'!$T$11,'PAINEL E TARGET'!$S$11,
IF(DD1046&gt;='PAINEL E TARGET'!$T$12,'PAINEL E TARGET'!$S$12,
IF(DD1046&gt;='PAINEL E TARGET'!$T$13,'PAINEL E TARGET'!$S$13,
IF(DD1046&gt;='PAINEL E TARGET'!$T$14,'PAINEL E TARGET'!$S$14,
IF(DD1046&gt;='PAINEL E TARGET'!$T$15,'PAINEL E TARGET'!$S$15,
IF(DD1046&gt;='PAINEL E TARGET'!$T$16,'PAINEL E TARGET'!$S$16,
IF(DD1046&gt;='PAINEL E TARGET'!$T$17,'PAINEL E TARGET'!$S$17,
IF(DD1046&gt;='PAINEL E TARGET'!$T$18,'PAINEL E TARGET'!$S$18,'PAINEL E TARGET'!$S$19))))))))</f>
        <v>8. Fx de 130% ou mais</v>
      </c>
      <c r="DF1046" s="17">
        <f>IFERROR(VLOOKUP($BW1046,'PAINEL E TARGET'!$G$1:$Q$99,8,0),0)</f>
        <v>0.15</v>
      </c>
      <c r="DG1046" s="17">
        <f>VLOOKUP(DE1046,'PAINEL E TARGET'!$S$10:$U$19,3,0)</f>
        <v>1.6</v>
      </c>
      <c r="DH1046" s="16">
        <f t="shared" si="608"/>
        <v>396</v>
      </c>
      <c r="DI1046" s="17">
        <f t="shared" si="594"/>
        <v>0</v>
      </c>
      <c r="DJ1046" s="33" t="str">
        <f>IF(DI1046&gt;='PAINEL E TARGET'!$T$11,'PAINEL E TARGET'!$S$11,
IF(DI1046&gt;='PAINEL E TARGET'!$T$12,'PAINEL E TARGET'!$S$12,
IF(DI1046&gt;='PAINEL E TARGET'!$T$13,'PAINEL E TARGET'!$S$13,
IF(DI1046&gt;='PAINEL E TARGET'!$T$14,'PAINEL E TARGET'!$S$14,
IF(DI1046&gt;='PAINEL E TARGET'!$T$15,'PAINEL E TARGET'!$S$15,
IF(DI1046&gt;='PAINEL E TARGET'!$T$16,'PAINEL E TARGET'!$S$16,
IF(DI1046&gt;='PAINEL E TARGET'!$T$17,'PAINEL E TARGET'!$S$17,
IF(DI1046&gt;='PAINEL E TARGET'!$T$18,'PAINEL E TARGET'!$S$18,'PAINEL E TARGET'!$S$19))))))))</f>
        <v>Não elegível</v>
      </c>
      <c r="DK1046" s="17">
        <f>IFERROR(VLOOKUP($BW1046,'PAINEL E TARGET'!$G$1:$Q$99,9,0),0)</f>
        <v>0</v>
      </c>
      <c r="DL1046" s="17">
        <f>VLOOKUP(DJ1046,'PAINEL E TARGET'!$S$10:$U$19,3,0)</f>
        <v>0</v>
      </c>
      <c r="DM1046" s="16">
        <f t="shared" si="609"/>
        <v>0</v>
      </c>
      <c r="DN1046" s="17">
        <f t="shared" si="595"/>
        <v>0.94399999999999995</v>
      </c>
      <c r="DO1046" s="33" t="str">
        <f>IF(DN1046&gt;='PAINEL E TARGET'!$T$11,'PAINEL E TARGET'!$S$11,
IF(DN1046&gt;='PAINEL E TARGET'!$T$12,'PAINEL E TARGET'!$S$12,
IF(DN1046&gt;='PAINEL E TARGET'!$T$13,'PAINEL E TARGET'!$S$13,
IF(DN1046&gt;='PAINEL E TARGET'!$T$14,'PAINEL E TARGET'!$S$14,
IF(DN1046&gt;='PAINEL E TARGET'!$T$15,'PAINEL E TARGET'!$S$15,
IF(DN1046&gt;='PAINEL E TARGET'!$T$16,'PAINEL E TARGET'!$S$16,
IF(DN1046&gt;='PAINEL E TARGET'!$T$17,'PAINEL E TARGET'!$S$17,
IF(DN1046&gt;='PAINEL E TARGET'!$T$18,'PAINEL E TARGET'!$S$18,'PAINEL E TARGET'!$S$19))))))))</f>
        <v>1. Fx de 90% a 99,9%</v>
      </c>
      <c r="DP1046" s="17">
        <f>IFERROR(VLOOKUP($BW1046,'PAINEL E TARGET'!$G$1:$Q$99,10,0),0)</f>
        <v>0</v>
      </c>
      <c r="DQ1046" s="17">
        <f>VLOOKUP(DO1046,'PAINEL E TARGET'!$S$10:$U$19,3,0)</f>
        <v>0.5</v>
      </c>
      <c r="DR1046" s="16">
        <f t="shared" si="610"/>
        <v>0</v>
      </c>
      <c r="DS1046" s="17">
        <f t="shared" si="596"/>
        <v>1.1499999999999999</v>
      </c>
      <c r="DT1046" s="16">
        <f>IF(DS1046&gt;=1,VLOOKUP(BO1046,'PAINEL E TARGET'!$S$1:$W$8,5,0),0)</f>
        <v>165</v>
      </c>
      <c r="DU1046" s="16">
        <f t="shared" si="611"/>
        <v>2805.0000000000005</v>
      </c>
    </row>
    <row r="1047" spans="2:125" x14ac:dyDescent="0.2">
      <c r="B1047" s="44">
        <v>43541</v>
      </c>
      <c r="C1047" s="65">
        <v>4007</v>
      </c>
      <c r="D1047" s="66" t="s">
        <v>1076</v>
      </c>
      <c r="E1047" s="65">
        <v>319</v>
      </c>
      <c r="F1047" s="65" t="s">
        <v>943</v>
      </c>
      <c r="G1047" s="67">
        <v>148165.93688704475</v>
      </c>
      <c r="H1047" s="67">
        <v>99960.418522952299</v>
      </c>
      <c r="I1047" s="67">
        <v>52226.600000000006</v>
      </c>
      <c r="J1047" s="68">
        <v>0.52247280245238326</v>
      </c>
      <c r="K1047" s="67" t="s">
        <v>1081</v>
      </c>
      <c r="L1047" s="67">
        <v>81615.942799254757</v>
      </c>
      <c r="M1047" s="67">
        <v>0</v>
      </c>
      <c r="N1047" s="67">
        <v>46993.599999999999</v>
      </c>
      <c r="O1047" s="67">
        <v>122667.92548820621</v>
      </c>
      <c r="P1047" s="67" t="s">
        <v>1082</v>
      </c>
      <c r="Q1047" s="67" t="s">
        <v>1082</v>
      </c>
      <c r="R1047" s="67">
        <v>0</v>
      </c>
      <c r="S1047" s="67">
        <v>0</v>
      </c>
      <c r="T1047" s="68">
        <v>2.994635504011256E-2</v>
      </c>
      <c r="U1047" s="68">
        <v>4.4692255966769935E-2</v>
      </c>
      <c r="V1047" s="68">
        <v>1.4924105423483267</v>
      </c>
      <c r="W1047" s="67">
        <v>2444.1000000000004</v>
      </c>
      <c r="X1047" s="67">
        <v>2100.25</v>
      </c>
      <c r="Y1047" s="68">
        <v>0.8593142670103513</v>
      </c>
      <c r="Z1047" s="68">
        <v>0</v>
      </c>
      <c r="AA1047" s="68">
        <v>0</v>
      </c>
      <c r="AB1047" s="68">
        <v>0</v>
      </c>
      <c r="AC1047" s="67">
        <v>0</v>
      </c>
      <c r="AD1047" s="67">
        <v>0</v>
      </c>
      <c r="AE1047" s="68" t="s">
        <v>1082</v>
      </c>
      <c r="AF1047" s="43">
        <v>80</v>
      </c>
      <c r="AG1047" s="43">
        <v>100</v>
      </c>
      <c r="AH1047" s="43">
        <v>0</v>
      </c>
      <c r="AI1047" s="43">
        <v>2</v>
      </c>
      <c r="AJ1047" s="67">
        <v>324.39</v>
      </c>
      <c r="AK1047" s="67">
        <v>194</v>
      </c>
      <c r="AL1047" s="68">
        <v>0.59804556244027252</v>
      </c>
      <c r="AM1047" s="67">
        <v>0</v>
      </c>
      <c r="AN1047" s="67">
        <v>209</v>
      </c>
      <c r="AO1047" s="68">
        <v>0</v>
      </c>
      <c r="AP1047" s="67">
        <v>0</v>
      </c>
      <c r="AQ1047" s="67">
        <v>0</v>
      </c>
      <c r="AR1047" s="68">
        <v>0</v>
      </c>
      <c r="AS1047" s="67">
        <v>2119.71</v>
      </c>
      <c r="AT1047" s="67">
        <v>1697.25</v>
      </c>
      <c r="AU1047" s="68">
        <v>0.80069915224252375</v>
      </c>
      <c r="AV1047" s="43">
        <v>332.57000000000005</v>
      </c>
      <c r="AW1047" s="43">
        <v>0</v>
      </c>
      <c r="AX1047" s="69">
        <v>0</v>
      </c>
      <c r="AY1047" s="43" t="s">
        <v>1082</v>
      </c>
      <c r="AZ1047" s="43">
        <v>0</v>
      </c>
      <c r="BA1047" s="43">
        <v>0</v>
      </c>
      <c r="BB1047" s="43">
        <v>159.69999999999999</v>
      </c>
      <c r="BC1047" s="43">
        <v>0</v>
      </c>
      <c r="BD1047" s="43">
        <v>0</v>
      </c>
      <c r="BE1047" s="43">
        <v>3683.28</v>
      </c>
      <c r="BF1047" s="43">
        <v>0</v>
      </c>
      <c r="BG1047" s="43">
        <v>499.84000000000003</v>
      </c>
      <c r="BH1047" s="43">
        <v>0</v>
      </c>
      <c r="BI1047" s="44">
        <v>43173</v>
      </c>
      <c r="BJ1047" s="44">
        <v>43541</v>
      </c>
      <c r="BK1047" s="44">
        <v>43172</v>
      </c>
      <c r="BL1047" s="43">
        <f t="shared" si="597"/>
        <v>52226.600000000006</v>
      </c>
      <c r="BM1047" s="43">
        <f t="shared" si="598"/>
        <v>46993.599999999999</v>
      </c>
      <c r="BN1047" s="32"/>
      <c r="BO1047" s="16" t="str">
        <f>IFERROR(VLOOKUP($C1047,'PORTE LOJA'!A:B,2,0),"PORTE 1")</f>
        <v>PORTE 1</v>
      </c>
      <c r="BP1047" s="16">
        <f>VLOOKUP(BO1047,'PAINEL E TARGET'!$S$1:$W$8,3,0)</f>
        <v>1650</v>
      </c>
      <c r="BQ1047" s="16">
        <f t="shared" si="576"/>
        <v>1</v>
      </c>
      <c r="BR1047" s="16">
        <f t="shared" si="577"/>
        <v>1</v>
      </c>
      <c r="BS1047" s="16">
        <f t="shared" si="578"/>
        <v>0</v>
      </c>
      <c r="BT1047" s="16">
        <f t="shared" si="579"/>
        <v>0</v>
      </c>
      <c r="BU1047" s="16">
        <f t="shared" si="580"/>
        <v>0</v>
      </c>
      <c r="BV1047" s="16">
        <f t="shared" si="581"/>
        <v>0</v>
      </c>
      <c r="BW1047" s="17" t="str">
        <f t="shared" si="599"/>
        <v>110000</v>
      </c>
      <c r="BX1047" s="32"/>
      <c r="BY1047" s="17">
        <f t="shared" si="582"/>
        <v>0.52200000000000002</v>
      </c>
      <c r="BZ1047" s="17">
        <f t="shared" si="583"/>
        <v>0.57599999999999996</v>
      </c>
      <c r="CA1047" s="17" t="str">
        <f t="shared" ref="CA1047:CA1052" si="612">IF(BZ1047&gt;BY1047,"Sem Retira","Com Retira")</f>
        <v>Sem Retira</v>
      </c>
      <c r="CB1047" s="17">
        <f t="shared" ref="CB1047:CB1052" si="613">MAX(BY1047:BZ1047)</f>
        <v>0.57599999999999996</v>
      </c>
      <c r="CC1047" s="33" t="str">
        <f>IF(CB1047&gt;='PAINEL E TARGET'!$T$11,'PAINEL E TARGET'!$S$11,
IF(CB1047&gt;='PAINEL E TARGET'!$T$12,'PAINEL E TARGET'!$S$12,
IF(CB1047&gt;='PAINEL E TARGET'!$T$13,'PAINEL E TARGET'!$S$13,
IF(CB1047&gt;='PAINEL E TARGET'!$T$14,'PAINEL E TARGET'!$S$14,
IF(CB1047&gt;='PAINEL E TARGET'!$T$15,'PAINEL E TARGET'!$S$15,
IF(CB1047&gt;='PAINEL E TARGET'!$T$16,'PAINEL E TARGET'!$S$16,
IF(CB1047&gt;='PAINEL E TARGET'!$T$17,'PAINEL E TARGET'!$S$17,
IF(CB1047&gt;='PAINEL E TARGET'!$T$18,'PAINEL E TARGET'!$S$18,'PAINEL E TARGET'!$S$19))))))))</f>
        <v>Não elegível</v>
      </c>
      <c r="CD1047" s="17">
        <f>IFERROR(VLOOKUP($BW1047,'PAINEL E TARGET'!$G$1:$Q$99,4,0),0)</f>
        <v>0.6</v>
      </c>
      <c r="CE1047" s="17">
        <f>VLOOKUP(CC1047,'PAINEL E TARGET'!$S$10:$U$19,3,0)</f>
        <v>0</v>
      </c>
      <c r="CF1047" s="16">
        <f t="shared" ref="CF1047:CF1052" si="614">CE1047*CD1047*$BP1047</f>
        <v>0</v>
      </c>
      <c r="CG1047" s="17">
        <f t="shared" si="584"/>
        <v>0.59799999999999998</v>
      </c>
      <c r="CH1047" s="17" t="str">
        <f t="shared" si="585"/>
        <v>sem meta</v>
      </c>
      <c r="CI1047" s="17" t="str">
        <f t="shared" si="586"/>
        <v>sem meta</v>
      </c>
      <c r="CJ1047" s="17">
        <f t="shared" si="587"/>
        <v>0.80100000000000005</v>
      </c>
      <c r="CK1047" s="17">
        <f t="shared" si="588"/>
        <v>0</v>
      </c>
      <c r="CL1047" s="17">
        <f t="shared" si="589"/>
        <v>0.85899999999999999</v>
      </c>
      <c r="CM1047" s="16">
        <f t="shared" si="590"/>
        <v>3</v>
      </c>
      <c r="CN1047" s="17" t="str">
        <f t="shared" ref="CN1047:CN1052" si="615">IF(CM1047=5,"ok","não ok")</f>
        <v>não ok</v>
      </c>
      <c r="CO1047" s="17">
        <f t="shared" ref="CO1047:CO1052" si="616">IF(CN1047="ok",CL1047,0)</f>
        <v>0</v>
      </c>
      <c r="CP1047" s="33" t="str">
        <f>IF(CO1047&gt;='PAINEL E TARGET'!$T$11,'PAINEL E TARGET'!$S$11,
IF(CO1047&gt;='PAINEL E TARGET'!$T$12,'PAINEL E TARGET'!$S$12,
IF(CO1047&gt;='PAINEL E TARGET'!$T$13,'PAINEL E TARGET'!$S$13,
IF(CO1047&gt;='PAINEL E TARGET'!$T$14,'PAINEL E TARGET'!$S$14,
IF(CO1047&gt;='PAINEL E TARGET'!$T$15,'PAINEL E TARGET'!$S$15,
IF(CO1047&gt;='PAINEL E TARGET'!$T$16,'PAINEL E TARGET'!$S$16,
IF(CO1047&gt;='PAINEL E TARGET'!$T$17,'PAINEL E TARGET'!$S$17,
IF(CO1047&gt;='PAINEL E TARGET'!$T$18,'PAINEL E TARGET'!$S$18,'PAINEL E TARGET'!$S$19))))))))</f>
        <v>Não elegível</v>
      </c>
      <c r="CQ1047" s="17">
        <f>IFERROR(VLOOKUP($BW1047,'PAINEL E TARGET'!$G$1:$Q$99,5,0),0)</f>
        <v>0.4</v>
      </c>
      <c r="CR1047" s="17">
        <f>VLOOKUP(CP1047,'PAINEL E TARGET'!$S$10:$U$19,3,0)</f>
        <v>0</v>
      </c>
      <c r="CS1047" s="16">
        <f t="shared" ref="CS1047:CS1052" si="617">CR1047*CQ1047*$BP1047</f>
        <v>0</v>
      </c>
      <c r="CT1047" s="17">
        <f t="shared" si="591"/>
        <v>0</v>
      </c>
      <c r="CU1047" s="33" t="str">
        <f>IF(CT1047&gt;='PAINEL E TARGET'!$T$11,'PAINEL E TARGET'!$S$11,
IF(CT1047&gt;='PAINEL E TARGET'!$T$12,'PAINEL E TARGET'!$S$12,
IF(CT1047&gt;='PAINEL E TARGET'!$T$13,'PAINEL E TARGET'!$S$13,
IF(CT1047&gt;='PAINEL E TARGET'!$T$14,'PAINEL E TARGET'!$S$14,
IF(CT1047&gt;='PAINEL E TARGET'!$T$15,'PAINEL E TARGET'!$S$15,
IF(CT1047&gt;='PAINEL E TARGET'!$T$16,'PAINEL E TARGET'!$S$16,
IF(CT1047&gt;='PAINEL E TARGET'!$T$17,'PAINEL E TARGET'!$S$17,
IF(CT1047&gt;='PAINEL E TARGET'!$T$18,'PAINEL E TARGET'!$S$18,'PAINEL E TARGET'!$S$19))))))))</f>
        <v>Não elegível</v>
      </c>
      <c r="CV1047" s="17">
        <f>IFERROR(VLOOKUP($BW1047,'PAINEL E TARGET'!$G$1:$Q$99,6,0),0)</f>
        <v>0</v>
      </c>
      <c r="CW1047" s="17">
        <f>VLOOKUP(CU1047,'PAINEL E TARGET'!$S$10:$U$19,3,0)</f>
        <v>0</v>
      </c>
      <c r="CX1047" s="16">
        <f t="shared" ref="CX1047:CX1052" si="618">CW1047*CV1047*$BP1047</f>
        <v>0</v>
      </c>
      <c r="CY1047" s="17">
        <f t="shared" si="592"/>
        <v>0</v>
      </c>
      <c r="CZ1047" s="33" t="str">
        <f>IF(CY1047&gt;='PAINEL E TARGET'!$T$11,'PAINEL E TARGET'!$S$11,
IF(CY1047&gt;='PAINEL E TARGET'!$T$12,'PAINEL E TARGET'!$S$12,
IF(CY1047&gt;='PAINEL E TARGET'!$T$13,'PAINEL E TARGET'!$S$13,
IF(CY1047&gt;='PAINEL E TARGET'!$T$14,'PAINEL E TARGET'!$S$14,
IF(CY1047&gt;='PAINEL E TARGET'!$T$15,'PAINEL E TARGET'!$S$15,
IF(CY1047&gt;='PAINEL E TARGET'!$T$16,'PAINEL E TARGET'!$S$16,
IF(CY1047&gt;='PAINEL E TARGET'!$T$17,'PAINEL E TARGET'!$S$17,
IF(CY1047&gt;='PAINEL E TARGET'!$T$18,'PAINEL E TARGET'!$S$18,'PAINEL E TARGET'!$S$19))))))))</f>
        <v>Não elegível</v>
      </c>
      <c r="DA1047" s="17">
        <f>IFERROR(VLOOKUP($BW1047,'PAINEL E TARGET'!$G$1:$Q$99,7,0),0)</f>
        <v>0</v>
      </c>
      <c r="DB1047" s="17">
        <f>VLOOKUP(CZ1047,'PAINEL E TARGET'!$S$10:$U$19,3,0)</f>
        <v>0</v>
      </c>
      <c r="DC1047" s="16">
        <f t="shared" ref="DC1047:DC1052" si="619">DB1047*DA1047*$BP1047</f>
        <v>0</v>
      </c>
      <c r="DD1047" s="17">
        <f t="shared" si="593"/>
        <v>0</v>
      </c>
      <c r="DE1047" s="33" t="str">
        <f>IF(DD1047&gt;='PAINEL E TARGET'!$T$11,'PAINEL E TARGET'!$S$11,
IF(DD1047&gt;='PAINEL E TARGET'!$T$12,'PAINEL E TARGET'!$S$12,
IF(DD1047&gt;='PAINEL E TARGET'!$T$13,'PAINEL E TARGET'!$S$13,
IF(DD1047&gt;='PAINEL E TARGET'!$T$14,'PAINEL E TARGET'!$S$14,
IF(DD1047&gt;='PAINEL E TARGET'!$T$15,'PAINEL E TARGET'!$S$15,
IF(DD1047&gt;='PAINEL E TARGET'!$T$16,'PAINEL E TARGET'!$S$16,
IF(DD1047&gt;='PAINEL E TARGET'!$T$17,'PAINEL E TARGET'!$S$17,
IF(DD1047&gt;='PAINEL E TARGET'!$T$18,'PAINEL E TARGET'!$S$18,'PAINEL E TARGET'!$S$19))))))))</f>
        <v>Não elegível</v>
      </c>
      <c r="DF1047" s="17">
        <f>IFERROR(VLOOKUP($BW1047,'PAINEL E TARGET'!$G$1:$Q$99,8,0),0)</f>
        <v>0</v>
      </c>
      <c r="DG1047" s="17">
        <f>VLOOKUP(DE1047,'PAINEL E TARGET'!$S$10:$U$19,3,0)</f>
        <v>0</v>
      </c>
      <c r="DH1047" s="16">
        <f t="shared" ref="DH1047:DH1052" si="620">DG1047*DF1047*$BP1047</f>
        <v>0</v>
      </c>
      <c r="DI1047" s="17">
        <f t="shared" si="594"/>
        <v>0</v>
      </c>
      <c r="DJ1047" s="33" t="str">
        <f>IF(DI1047&gt;='PAINEL E TARGET'!$T$11,'PAINEL E TARGET'!$S$11,
IF(DI1047&gt;='PAINEL E TARGET'!$T$12,'PAINEL E TARGET'!$S$12,
IF(DI1047&gt;='PAINEL E TARGET'!$T$13,'PAINEL E TARGET'!$S$13,
IF(DI1047&gt;='PAINEL E TARGET'!$T$14,'PAINEL E TARGET'!$S$14,
IF(DI1047&gt;='PAINEL E TARGET'!$T$15,'PAINEL E TARGET'!$S$15,
IF(DI1047&gt;='PAINEL E TARGET'!$T$16,'PAINEL E TARGET'!$S$16,
IF(DI1047&gt;='PAINEL E TARGET'!$T$17,'PAINEL E TARGET'!$S$17,
IF(DI1047&gt;='PAINEL E TARGET'!$T$18,'PAINEL E TARGET'!$S$18,'PAINEL E TARGET'!$S$19))))))))</f>
        <v>Não elegível</v>
      </c>
      <c r="DK1047" s="17">
        <f>IFERROR(VLOOKUP($BW1047,'PAINEL E TARGET'!$G$1:$Q$99,9,0),0)</f>
        <v>0</v>
      </c>
      <c r="DL1047" s="17">
        <f>VLOOKUP(DJ1047,'PAINEL E TARGET'!$S$10:$U$19,3,0)</f>
        <v>0</v>
      </c>
      <c r="DM1047" s="16">
        <f t="shared" ref="DM1047:DM1052" si="621">DL1047*DK1047*$BP1047</f>
        <v>0</v>
      </c>
      <c r="DN1047" s="17">
        <f t="shared" si="595"/>
        <v>0</v>
      </c>
      <c r="DO1047" s="33" t="str">
        <f>IF(DN1047&gt;='PAINEL E TARGET'!$T$11,'PAINEL E TARGET'!$S$11,
IF(DN1047&gt;='PAINEL E TARGET'!$T$12,'PAINEL E TARGET'!$S$12,
IF(DN1047&gt;='PAINEL E TARGET'!$T$13,'PAINEL E TARGET'!$S$13,
IF(DN1047&gt;='PAINEL E TARGET'!$T$14,'PAINEL E TARGET'!$S$14,
IF(DN1047&gt;='PAINEL E TARGET'!$T$15,'PAINEL E TARGET'!$S$15,
IF(DN1047&gt;='PAINEL E TARGET'!$T$16,'PAINEL E TARGET'!$S$16,
IF(DN1047&gt;='PAINEL E TARGET'!$T$17,'PAINEL E TARGET'!$S$17,
IF(DN1047&gt;='PAINEL E TARGET'!$T$18,'PAINEL E TARGET'!$S$18,'PAINEL E TARGET'!$S$19))))))))</f>
        <v>Não elegível</v>
      </c>
      <c r="DP1047" s="17">
        <f>IFERROR(VLOOKUP($BW1047,'PAINEL E TARGET'!$G$1:$Q$99,10,0),0)</f>
        <v>0</v>
      </c>
      <c r="DQ1047" s="17">
        <f>VLOOKUP(DO1047,'PAINEL E TARGET'!$S$10:$U$19,3,0)</f>
        <v>0</v>
      </c>
      <c r="DR1047" s="16">
        <f t="shared" si="610"/>
        <v>0</v>
      </c>
      <c r="DS1047" s="17">
        <f t="shared" si="596"/>
        <v>1.25</v>
      </c>
      <c r="DT1047" s="16">
        <f>IF(DS1047&gt;=1,VLOOKUP(BO1047,'PAINEL E TARGET'!$S$1:$W$8,5,0),0)</f>
        <v>165</v>
      </c>
      <c r="DU1047" s="16">
        <f t="shared" si="611"/>
        <v>165</v>
      </c>
    </row>
    <row r="1048" spans="2:125" x14ac:dyDescent="0.2">
      <c r="B1048" s="44">
        <v>43541</v>
      </c>
      <c r="C1048" s="65">
        <v>4008</v>
      </c>
      <c r="D1048" s="66" t="s">
        <v>1077</v>
      </c>
      <c r="E1048" s="65">
        <v>312</v>
      </c>
      <c r="F1048" s="65" t="s">
        <v>943</v>
      </c>
      <c r="G1048" s="67">
        <v>227326.43648876628</v>
      </c>
      <c r="H1048" s="67">
        <v>150927.32284096209</v>
      </c>
      <c r="I1048" s="67">
        <v>156163.43</v>
      </c>
      <c r="J1048" s="68">
        <v>1.0346929042434243</v>
      </c>
      <c r="K1048" s="67">
        <v>0</v>
      </c>
      <c r="L1048" s="67">
        <v>130902.37358530061</v>
      </c>
      <c r="M1048" s="67">
        <v>0</v>
      </c>
      <c r="N1048" s="67">
        <v>153864.44</v>
      </c>
      <c r="O1048" s="67">
        <v>199094.2070803309</v>
      </c>
      <c r="P1048" s="67" t="s">
        <v>1082</v>
      </c>
      <c r="Q1048" s="67" t="s">
        <v>1082</v>
      </c>
      <c r="R1048" s="67">
        <v>0</v>
      </c>
      <c r="S1048" s="67">
        <v>4168.8</v>
      </c>
      <c r="T1048" s="68">
        <v>8.1835108918169544E-2</v>
      </c>
      <c r="U1048" s="68">
        <v>8.9331427066578872E-2</v>
      </c>
      <c r="V1048" s="68">
        <v>1.0916027148678353</v>
      </c>
      <c r="W1048" s="67">
        <v>10712.409999999998</v>
      </c>
      <c r="X1048" s="67">
        <v>13744.93</v>
      </c>
      <c r="Y1048" s="68">
        <v>1.2830847587050909</v>
      </c>
      <c r="Z1048" s="68">
        <v>0</v>
      </c>
      <c r="AA1048" s="68">
        <v>0</v>
      </c>
      <c r="AB1048" s="68">
        <v>0</v>
      </c>
      <c r="AC1048" s="67">
        <v>0</v>
      </c>
      <c r="AD1048" s="67">
        <v>0</v>
      </c>
      <c r="AE1048" s="68" t="s">
        <v>1082</v>
      </c>
      <c r="AF1048" s="43">
        <v>80</v>
      </c>
      <c r="AG1048" s="43">
        <v>68</v>
      </c>
      <c r="AH1048" s="43">
        <v>8</v>
      </c>
      <c r="AI1048" s="43">
        <v>2</v>
      </c>
      <c r="AJ1048" s="67">
        <v>1422.04</v>
      </c>
      <c r="AK1048" s="67">
        <v>5701</v>
      </c>
      <c r="AL1048" s="68">
        <v>4.0090292818767406</v>
      </c>
      <c r="AM1048" s="67">
        <v>0</v>
      </c>
      <c r="AN1048" s="67">
        <v>299.70000000000005</v>
      </c>
      <c r="AO1048" s="68">
        <v>0</v>
      </c>
      <c r="AP1048" s="67">
        <v>0</v>
      </c>
      <c r="AQ1048" s="67">
        <v>456</v>
      </c>
      <c r="AR1048" s="68">
        <v>0</v>
      </c>
      <c r="AS1048" s="67">
        <v>9290.369999999999</v>
      </c>
      <c r="AT1048" s="67">
        <v>7288.2299999999987</v>
      </c>
      <c r="AU1048" s="68">
        <v>0.78449297498377346</v>
      </c>
      <c r="AV1048" s="43">
        <v>328.88000000000011</v>
      </c>
      <c r="AW1048" s="43">
        <v>104.98</v>
      </c>
      <c r="AX1048" s="69">
        <v>0.31920457309657008</v>
      </c>
      <c r="AY1048" s="43">
        <v>0</v>
      </c>
      <c r="AZ1048" s="43">
        <v>0</v>
      </c>
      <c r="BA1048" s="43">
        <v>1352.1247064681029</v>
      </c>
      <c r="BB1048" s="43">
        <v>1890.38</v>
      </c>
      <c r="BC1048" s="43">
        <v>0</v>
      </c>
      <c r="BD1048" s="43">
        <v>2025.3647667913642</v>
      </c>
      <c r="BE1048" s="43">
        <v>16341.259999999997</v>
      </c>
      <c r="BF1048" s="43">
        <v>0</v>
      </c>
      <c r="BG1048" s="43">
        <v>499.84000000000003</v>
      </c>
      <c r="BH1048" s="43">
        <v>13</v>
      </c>
      <c r="BI1048" s="44">
        <v>43173</v>
      </c>
      <c r="BJ1048" s="44">
        <v>43541</v>
      </c>
      <c r="BK1048" s="44">
        <v>43172</v>
      </c>
      <c r="BL1048" s="43">
        <f t="shared" si="597"/>
        <v>160332.22999999998</v>
      </c>
      <c r="BM1048" s="43">
        <f t="shared" si="598"/>
        <v>158033.24</v>
      </c>
      <c r="BN1048" s="32"/>
      <c r="BO1048" s="16" t="str">
        <f>IFERROR(VLOOKUP($C1048,'PORTE LOJA'!A:B,2,0),"PORTE 1")</f>
        <v>PORTE 1</v>
      </c>
      <c r="BP1048" s="16">
        <f>VLOOKUP(BO1048,'PAINEL E TARGET'!$S$1:$W$8,3,0)</f>
        <v>1650</v>
      </c>
      <c r="BQ1048" s="16">
        <f t="shared" si="576"/>
        <v>1</v>
      </c>
      <c r="BR1048" s="16">
        <f t="shared" si="577"/>
        <v>1</v>
      </c>
      <c r="BS1048" s="16">
        <f t="shared" si="578"/>
        <v>0</v>
      </c>
      <c r="BT1048" s="16">
        <f t="shared" si="579"/>
        <v>0</v>
      </c>
      <c r="BU1048" s="16">
        <f t="shared" si="580"/>
        <v>1</v>
      </c>
      <c r="BV1048" s="16">
        <f t="shared" si="581"/>
        <v>1</v>
      </c>
      <c r="BW1048" s="17" t="str">
        <f t="shared" si="599"/>
        <v>110011</v>
      </c>
      <c r="BX1048" s="32"/>
      <c r="BY1048" s="17">
        <f t="shared" si="582"/>
        <v>1.0620000000000001</v>
      </c>
      <c r="BZ1048" s="17">
        <f t="shared" si="583"/>
        <v>1.2070000000000001</v>
      </c>
      <c r="CA1048" s="17" t="str">
        <f t="shared" si="612"/>
        <v>Sem Retira</v>
      </c>
      <c r="CB1048" s="17">
        <f t="shared" si="613"/>
        <v>1.2070000000000001</v>
      </c>
      <c r="CC1048" s="33" t="str">
        <f>IF(CB1048&gt;='PAINEL E TARGET'!$T$11,'PAINEL E TARGET'!$S$11,
IF(CB1048&gt;='PAINEL E TARGET'!$T$12,'PAINEL E TARGET'!$S$12,
IF(CB1048&gt;='PAINEL E TARGET'!$T$13,'PAINEL E TARGET'!$S$13,
IF(CB1048&gt;='PAINEL E TARGET'!$T$14,'PAINEL E TARGET'!$S$14,
IF(CB1048&gt;='PAINEL E TARGET'!$T$15,'PAINEL E TARGET'!$S$15,
IF(CB1048&gt;='PAINEL E TARGET'!$T$16,'PAINEL E TARGET'!$S$16,
IF(CB1048&gt;='PAINEL E TARGET'!$T$17,'PAINEL E TARGET'!$S$17,
IF(CB1048&gt;='PAINEL E TARGET'!$T$18,'PAINEL E TARGET'!$S$18,'PAINEL E TARGET'!$S$19))))))))</f>
        <v>6. Fx de 120% a 124,9%</v>
      </c>
      <c r="CD1048" s="17">
        <f>IFERROR(VLOOKUP($BW1048,'PAINEL E TARGET'!$G$1:$Q$99,4,0),0)</f>
        <v>0.4</v>
      </c>
      <c r="CE1048" s="17">
        <f>VLOOKUP(CC1048,'PAINEL E TARGET'!$S$10:$U$19,3,0)</f>
        <v>1.4</v>
      </c>
      <c r="CF1048" s="16">
        <f t="shared" si="614"/>
        <v>923.99999999999989</v>
      </c>
      <c r="CG1048" s="17">
        <f t="shared" si="584"/>
        <v>4.0090000000000003</v>
      </c>
      <c r="CH1048" s="17" t="str">
        <f t="shared" si="585"/>
        <v>sem meta</v>
      </c>
      <c r="CI1048" s="17" t="str">
        <f t="shared" si="586"/>
        <v>sem meta</v>
      </c>
      <c r="CJ1048" s="17">
        <f t="shared" si="587"/>
        <v>0.78400000000000003</v>
      </c>
      <c r="CK1048" s="17">
        <f t="shared" si="588"/>
        <v>0.31900000000000001</v>
      </c>
      <c r="CL1048" s="17">
        <f t="shared" si="589"/>
        <v>1.2829999999999999</v>
      </c>
      <c r="CM1048" s="16">
        <f t="shared" si="590"/>
        <v>4</v>
      </c>
      <c r="CN1048" s="17" t="str">
        <f t="shared" si="615"/>
        <v>não ok</v>
      </c>
      <c r="CO1048" s="17">
        <f t="shared" si="616"/>
        <v>0</v>
      </c>
      <c r="CP1048" s="33" t="str">
        <f>IF(CO1048&gt;='PAINEL E TARGET'!$T$11,'PAINEL E TARGET'!$S$11,
IF(CO1048&gt;='PAINEL E TARGET'!$T$12,'PAINEL E TARGET'!$S$12,
IF(CO1048&gt;='PAINEL E TARGET'!$T$13,'PAINEL E TARGET'!$S$13,
IF(CO1048&gt;='PAINEL E TARGET'!$T$14,'PAINEL E TARGET'!$S$14,
IF(CO1048&gt;='PAINEL E TARGET'!$T$15,'PAINEL E TARGET'!$S$15,
IF(CO1048&gt;='PAINEL E TARGET'!$T$16,'PAINEL E TARGET'!$S$16,
IF(CO1048&gt;='PAINEL E TARGET'!$T$17,'PAINEL E TARGET'!$S$17,
IF(CO1048&gt;='PAINEL E TARGET'!$T$18,'PAINEL E TARGET'!$S$18,'PAINEL E TARGET'!$S$19))))))))</f>
        <v>Não elegível</v>
      </c>
      <c r="CQ1048" s="17">
        <f>IFERROR(VLOOKUP($BW1048,'PAINEL E TARGET'!$G$1:$Q$99,5,0),0)</f>
        <v>0.3</v>
      </c>
      <c r="CR1048" s="17">
        <f>VLOOKUP(CP1048,'PAINEL E TARGET'!$S$10:$U$19,3,0)</f>
        <v>0</v>
      </c>
      <c r="CS1048" s="16">
        <f t="shared" si="617"/>
        <v>0</v>
      </c>
      <c r="CT1048" s="17">
        <f t="shared" si="591"/>
        <v>0</v>
      </c>
      <c r="CU1048" s="33" t="str">
        <f>IF(CT1048&gt;='PAINEL E TARGET'!$T$11,'PAINEL E TARGET'!$S$11,
IF(CT1048&gt;='PAINEL E TARGET'!$T$12,'PAINEL E TARGET'!$S$12,
IF(CT1048&gt;='PAINEL E TARGET'!$T$13,'PAINEL E TARGET'!$S$13,
IF(CT1048&gt;='PAINEL E TARGET'!$T$14,'PAINEL E TARGET'!$S$14,
IF(CT1048&gt;='PAINEL E TARGET'!$T$15,'PAINEL E TARGET'!$S$15,
IF(CT1048&gt;='PAINEL E TARGET'!$T$16,'PAINEL E TARGET'!$S$16,
IF(CT1048&gt;='PAINEL E TARGET'!$T$17,'PAINEL E TARGET'!$S$17,
IF(CT1048&gt;='PAINEL E TARGET'!$T$18,'PAINEL E TARGET'!$S$18,'PAINEL E TARGET'!$S$19))))))))</f>
        <v>Não elegível</v>
      </c>
      <c r="CV1048" s="17">
        <f>IFERROR(VLOOKUP($BW1048,'PAINEL E TARGET'!$G$1:$Q$99,6,0),0)</f>
        <v>0</v>
      </c>
      <c r="CW1048" s="17">
        <f>VLOOKUP(CU1048,'PAINEL E TARGET'!$S$10:$U$19,3,0)</f>
        <v>0</v>
      </c>
      <c r="CX1048" s="16">
        <f t="shared" si="618"/>
        <v>0</v>
      </c>
      <c r="CY1048" s="17">
        <f t="shared" si="592"/>
        <v>0</v>
      </c>
      <c r="CZ1048" s="33" t="str">
        <f>IF(CY1048&gt;='PAINEL E TARGET'!$T$11,'PAINEL E TARGET'!$S$11,
IF(CY1048&gt;='PAINEL E TARGET'!$T$12,'PAINEL E TARGET'!$S$12,
IF(CY1048&gt;='PAINEL E TARGET'!$T$13,'PAINEL E TARGET'!$S$13,
IF(CY1048&gt;='PAINEL E TARGET'!$T$14,'PAINEL E TARGET'!$S$14,
IF(CY1048&gt;='PAINEL E TARGET'!$T$15,'PAINEL E TARGET'!$S$15,
IF(CY1048&gt;='PAINEL E TARGET'!$T$16,'PAINEL E TARGET'!$S$16,
IF(CY1048&gt;='PAINEL E TARGET'!$T$17,'PAINEL E TARGET'!$S$17,
IF(CY1048&gt;='PAINEL E TARGET'!$T$18,'PAINEL E TARGET'!$S$18,'PAINEL E TARGET'!$S$19))))))))</f>
        <v>Não elegível</v>
      </c>
      <c r="DA1048" s="17">
        <f>IFERROR(VLOOKUP($BW1048,'PAINEL E TARGET'!$G$1:$Q$99,7,0),0)</f>
        <v>0</v>
      </c>
      <c r="DB1048" s="17">
        <f>VLOOKUP(CZ1048,'PAINEL E TARGET'!$S$10:$U$19,3,0)</f>
        <v>0</v>
      </c>
      <c r="DC1048" s="16">
        <f t="shared" si="619"/>
        <v>0</v>
      </c>
      <c r="DD1048" s="17">
        <f t="shared" si="593"/>
        <v>1.3979999999999999</v>
      </c>
      <c r="DE1048" s="33" t="str">
        <f>IF(DD1048&gt;='PAINEL E TARGET'!$T$11,'PAINEL E TARGET'!$S$11,
IF(DD1048&gt;='PAINEL E TARGET'!$T$12,'PAINEL E TARGET'!$S$12,
IF(DD1048&gt;='PAINEL E TARGET'!$T$13,'PAINEL E TARGET'!$S$13,
IF(DD1048&gt;='PAINEL E TARGET'!$T$14,'PAINEL E TARGET'!$S$14,
IF(DD1048&gt;='PAINEL E TARGET'!$T$15,'PAINEL E TARGET'!$S$15,
IF(DD1048&gt;='PAINEL E TARGET'!$T$16,'PAINEL E TARGET'!$S$16,
IF(DD1048&gt;='PAINEL E TARGET'!$T$17,'PAINEL E TARGET'!$S$17,
IF(DD1048&gt;='PAINEL E TARGET'!$T$18,'PAINEL E TARGET'!$S$18,'PAINEL E TARGET'!$S$19))))))))</f>
        <v>8. Fx de 130% ou mais</v>
      </c>
      <c r="DF1048" s="17">
        <f>IFERROR(VLOOKUP($BW1048,'PAINEL E TARGET'!$G$1:$Q$99,8,0),0)</f>
        <v>0.15</v>
      </c>
      <c r="DG1048" s="17">
        <f>VLOOKUP(DE1048,'PAINEL E TARGET'!$S$10:$U$19,3,0)</f>
        <v>1.6</v>
      </c>
      <c r="DH1048" s="16">
        <f t="shared" si="620"/>
        <v>396</v>
      </c>
      <c r="DI1048" s="17">
        <f t="shared" si="594"/>
        <v>0.25</v>
      </c>
      <c r="DJ1048" s="33" t="str">
        <f>IF(DI1048&gt;='PAINEL E TARGET'!$T$11,'PAINEL E TARGET'!$S$11,
IF(DI1048&gt;='PAINEL E TARGET'!$T$12,'PAINEL E TARGET'!$S$12,
IF(DI1048&gt;='PAINEL E TARGET'!$T$13,'PAINEL E TARGET'!$S$13,
IF(DI1048&gt;='PAINEL E TARGET'!$T$14,'PAINEL E TARGET'!$S$14,
IF(DI1048&gt;='PAINEL E TARGET'!$T$15,'PAINEL E TARGET'!$S$15,
IF(DI1048&gt;='PAINEL E TARGET'!$T$16,'PAINEL E TARGET'!$S$16,
IF(DI1048&gt;='PAINEL E TARGET'!$T$17,'PAINEL E TARGET'!$S$17,
IF(DI1048&gt;='PAINEL E TARGET'!$T$18,'PAINEL E TARGET'!$S$18,'PAINEL E TARGET'!$S$19))))))))</f>
        <v>Não elegível</v>
      </c>
      <c r="DK1048" s="17">
        <f>IFERROR(VLOOKUP($BW1048,'PAINEL E TARGET'!$G$1:$Q$99,9,0),0)</f>
        <v>0.15</v>
      </c>
      <c r="DL1048" s="17">
        <f>VLOOKUP(DJ1048,'PAINEL E TARGET'!$S$10:$U$19,3,0)</f>
        <v>0</v>
      </c>
      <c r="DM1048" s="16">
        <f t="shared" si="621"/>
        <v>0</v>
      </c>
      <c r="DN1048" s="17">
        <f t="shared" si="595"/>
        <v>0.31900000000000001</v>
      </c>
      <c r="DO1048" s="33" t="str">
        <f>IF(DN1048&gt;='PAINEL E TARGET'!$T$11,'PAINEL E TARGET'!$S$11,
IF(DN1048&gt;='PAINEL E TARGET'!$T$12,'PAINEL E TARGET'!$S$12,
IF(DN1048&gt;='PAINEL E TARGET'!$T$13,'PAINEL E TARGET'!$S$13,
IF(DN1048&gt;='PAINEL E TARGET'!$T$14,'PAINEL E TARGET'!$S$14,
IF(DN1048&gt;='PAINEL E TARGET'!$T$15,'PAINEL E TARGET'!$S$15,
IF(DN1048&gt;='PAINEL E TARGET'!$T$16,'PAINEL E TARGET'!$S$16,
IF(DN1048&gt;='PAINEL E TARGET'!$T$17,'PAINEL E TARGET'!$S$17,
IF(DN1048&gt;='PAINEL E TARGET'!$T$18,'PAINEL E TARGET'!$S$18,'PAINEL E TARGET'!$S$19))))))))</f>
        <v>Não elegível</v>
      </c>
      <c r="DP1048" s="17">
        <f>IFERROR(VLOOKUP($BW1048,'PAINEL E TARGET'!$G$1:$Q$99,10,0),0)</f>
        <v>0</v>
      </c>
      <c r="DQ1048" s="17">
        <f>VLOOKUP(DO1048,'PAINEL E TARGET'!$S$10:$U$19,3,0)</f>
        <v>0</v>
      </c>
      <c r="DR1048" s="16">
        <f t="shared" si="610"/>
        <v>0</v>
      </c>
      <c r="DS1048" s="17">
        <f t="shared" si="596"/>
        <v>0.85</v>
      </c>
      <c r="DT1048" s="16">
        <f>IF(DS1048&gt;=1,VLOOKUP(BO1048,'PAINEL E TARGET'!$S$1:$W$8,5,0),0)</f>
        <v>0</v>
      </c>
      <c r="DU1048" s="16">
        <f t="shared" si="611"/>
        <v>1320</v>
      </c>
    </row>
    <row r="1049" spans="2:125" x14ac:dyDescent="0.2">
      <c r="B1049" s="44">
        <v>43541</v>
      </c>
      <c r="C1049" s="65">
        <v>4009</v>
      </c>
      <c r="D1049" s="66" t="s">
        <v>1078</v>
      </c>
      <c r="E1049" s="65">
        <v>613</v>
      </c>
      <c r="F1049" s="65" t="s">
        <v>1019</v>
      </c>
      <c r="G1049" s="67">
        <v>1019071.7820493968</v>
      </c>
      <c r="H1049" s="67">
        <v>630972.98363387247</v>
      </c>
      <c r="I1049" s="67">
        <v>704232.83</v>
      </c>
      <c r="J1049" s="68">
        <v>1.1161061539342185</v>
      </c>
      <c r="K1049" s="67">
        <v>3476.8049307088045</v>
      </c>
      <c r="L1049" s="67">
        <v>627496.17870316328</v>
      </c>
      <c r="M1049" s="67">
        <v>4492.92</v>
      </c>
      <c r="N1049" s="67">
        <v>696354.50999999989</v>
      </c>
      <c r="O1049" s="67">
        <v>1019071.7820493968</v>
      </c>
      <c r="P1049" s="67" t="s">
        <v>1082</v>
      </c>
      <c r="Q1049" s="67" t="s">
        <v>1082</v>
      </c>
      <c r="R1049" s="67">
        <v>0</v>
      </c>
      <c r="S1049" s="67">
        <v>0</v>
      </c>
      <c r="T1049" s="68">
        <v>5.1821109378865464E-2</v>
      </c>
      <c r="U1049" s="68">
        <v>5.6732575876036244E-2</v>
      </c>
      <c r="V1049" s="68">
        <v>1.0947773321729359</v>
      </c>
      <c r="W1049" s="67">
        <v>32697.719999999994</v>
      </c>
      <c r="X1049" s="67">
        <v>39760.879999999997</v>
      </c>
      <c r="Y1049" s="68">
        <v>1.2160138382737391</v>
      </c>
      <c r="Z1049" s="68">
        <v>0</v>
      </c>
      <c r="AA1049" s="68">
        <v>0</v>
      </c>
      <c r="AB1049" s="68">
        <v>0</v>
      </c>
      <c r="AC1049" s="67">
        <v>0</v>
      </c>
      <c r="AD1049" s="67">
        <v>0</v>
      </c>
      <c r="AE1049" s="68" t="s">
        <v>1082</v>
      </c>
      <c r="AF1049" s="43">
        <v>80</v>
      </c>
      <c r="AG1049" s="43">
        <v>0</v>
      </c>
      <c r="AH1049" s="43">
        <v>9</v>
      </c>
      <c r="AI1049" s="43">
        <v>9</v>
      </c>
      <c r="AJ1049" s="67">
        <v>7747.9399999999978</v>
      </c>
      <c r="AK1049" s="67">
        <v>14719.05</v>
      </c>
      <c r="AL1049" s="68">
        <v>1.8997372204740877</v>
      </c>
      <c r="AM1049" s="67">
        <v>7949.6800000000012</v>
      </c>
      <c r="AN1049" s="67">
        <v>7183</v>
      </c>
      <c r="AO1049" s="68">
        <v>0.90355838222419005</v>
      </c>
      <c r="AP1049" s="67">
        <v>0</v>
      </c>
      <c r="AQ1049" s="67">
        <v>0</v>
      </c>
      <c r="AR1049" s="68">
        <v>0</v>
      </c>
      <c r="AS1049" s="67">
        <v>17000.099999999999</v>
      </c>
      <c r="AT1049" s="67">
        <v>17858.829999999998</v>
      </c>
      <c r="AU1049" s="68">
        <v>1.0505132322751043</v>
      </c>
      <c r="AV1049" s="43">
        <v>0</v>
      </c>
      <c r="AW1049" s="43">
        <v>0</v>
      </c>
      <c r="AX1049" s="69">
        <v>0</v>
      </c>
      <c r="AY1049" s="43">
        <v>3476.8049307088045</v>
      </c>
      <c r="AZ1049" s="43">
        <v>4492.92</v>
      </c>
      <c r="BA1049" s="43">
        <v>10003.510248940242</v>
      </c>
      <c r="BB1049" s="43">
        <v>12647.069999999998</v>
      </c>
      <c r="BC1049" s="43">
        <v>5837.9999999999973</v>
      </c>
      <c r="BD1049" s="43">
        <v>16050.098704142018</v>
      </c>
      <c r="BE1049" s="43">
        <v>53042.669999999991</v>
      </c>
      <c r="BF1049" s="43">
        <v>0</v>
      </c>
      <c r="BG1049" s="43">
        <v>0</v>
      </c>
      <c r="BH1049" s="43">
        <v>15</v>
      </c>
      <c r="BI1049" s="44">
        <v>43173</v>
      </c>
      <c r="BJ1049" s="44">
        <v>43541</v>
      </c>
      <c r="BK1049" s="44">
        <v>43172</v>
      </c>
      <c r="BL1049" s="43">
        <f t="shared" si="597"/>
        <v>704232.83</v>
      </c>
      <c r="BM1049" s="43">
        <f t="shared" si="598"/>
        <v>700847.42999999993</v>
      </c>
      <c r="BN1049" s="32"/>
      <c r="BO1049" s="16" t="str">
        <f>IFERROR(VLOOKUP($C1049,'PORTE LOJA'!A:B,2,0),"PORTE 1")</f>
        <v>PORTE 2</v>
      </c>
      <c r="BP1049" s="16">
        <f>VLOOKUP(BO1049,'PAINEL E TARGET'!$S$1:$W$8,3,0)</f>
        <v>1875</v>
      </c>
      <c r="BQ1049" s="16">
        <f t="shared" si="576"/>
        <v>1</v>
      </c>
      <c r="BR1049" s="16">
        <f t="shared" si="577"/>
        <v>1</v>
      </c>
      <c r="BS1049" s="16">
        <f t="shared" si="578"/>
        <v>0</v>
      </c>
      <c r="BT1049" s="16">
        <f t="shared" si="579"/>
        <v>1</v>
      </c>
      <c r="BU1049" s="16">
        <f t="shared" si="580"/>
        <v>1</v>
      </c>
      <c r="BV1049" s="16">
        <f t="shared" si="581"/>
        <v>1</v>
      </c>
      <c r="BW1049" s="17" t="str">
        <f t="shared" si="599"/>
        <v>110111</v>
      </c>
      <c r="BX1049" s="32"/>
      <c r="BY1049" s="17">
        <f t="shared" si="582"/>
        <v>1.1160000000000001</v>
      </c>
      <c r="BZ1049" s="17">
        <f t="shared" si="583"/>
        <v>1.111</v>
      </c>
      <c r="CA1049" s="17" t="str">
        <f t="shared" si="612"/>
        <v>Com Retira</v>
      </c>
      <c r="CB1049" s="17">
        <f t="shared" si="613"/>
        <v>1.1160000000000001</v>
      </c>
      <c r="CC1049" s="33" t="str">
        <f>IF(CB1049&gt;='PAINEL E TARGET'!$T$11,'PAINEL E TARGET'!$S$11,
IF(CB1049&gt;='PAINEL E TARGET'!$T$12,'PAINEL E TARGET'!$S$12,
IF(CB1049&gt;='PAINEL E TARGET'!$T$13,'PAINEL E TARGET'!$S$13,
IF(CB1049&gt;='PAINEL E TARGET'!$T$14,'PAINEL E TARGET'!$S$14,
IF(CB1049&gt;='PAINEL E TARGET'!$T$15,'PAINEL E TARGET'!$S$15,
IF(CB1049&gt;='PAINEL E TARGET'!$T$16,'PAINEL E TARGET'!$S$16,
IF(CB1049&gt;='PAINEL E TARGET'!$T$17,'PAINEL E TARGET'!$S$17,
IF(CB1049&gt;='PAINEL E TARGET'!$T$18,'PAINEL E TARGET'!$S$18,'PAINEL E TARGET'!$S$19))))))))</f>
        <v>4. Fx de 110% a 114,9%</v>
      </c>
      <c r="CD1049" s="17">
        <f>IFERROR(VLOOKUP($BW1049,'PAINEL E TARGET'!$G$1:$Q$99,4,0),0)</f>
        <v>0.3</v>
      </c>
      <c r="CE1049" s="17">
        <f>VLOOKUP(CC1049,'PAINEL E TARGET'!$S$10:$U$19,3,0)</f>
        <v>1.2</v>
      </c>
      <c r="CF1049" s="16">
        <f t="shared" si="614"/>
        <v>675</v>
      </c>
      <c r="CG1049" s="17">
        <f t="shared" si="584"/>
        <v>1.9</v>
      </c>
      <c r="CH1049" s="17">
        <f t="shared" si="585"/>
        <v>0.90400000000000003</v>
      </c>
      <c r="CI1049" s="17" t="str">
        <f t="shared" si="586"/>
        <v>sem meta</v>
      </c>
      <c r="CJ1049" s="17">
        <f t="shared" si="587"/>
        <v>1.0509999999999999</v>
      </c>
      <c r="CK1049" s="17" t="str">
        <f t="shared" si="588"/>
        <v>sem meta</v>
      </c>
      <c r="CL1049" s="17">
        <f t="shared" si="589"/>
        <v>1.216</v>
      </c>
      <c r="CM1049" s="16">
        <f t="shared" si="590"/>
        <v>5</v>
      </c>
      <c r="CN1049" s="17" t="str">
        <f t="shared" si="615"/>
        <v>ok</v>
      </c>
      <c r="CO1049" s="17">
        <f t="shared" si="616"/>
        <v>1.216</v>
      </c>
      <c r="CP1049" s="33" t="str">
        <f>IF(CO1049&gt;='PAINEL E TARGET'!$T$11,'PAINEL E TARGET'!$S$11,
IF(CO1049&gt;='PAINEL E TARGET'!$T$12,'PAINEL E TARGET'!$S$12,
IF(CO1049&gt;='PAINEL E TARGET'!$T$13,'PAINEL E TARGET'!$S$13,
IF(CO1049&gt;='PAINEL E TARGET'!$T$14,'PAINEL E TARGET'!$S$14,
IF(CO1049&gt;='PAINEL E TARGET'!$T$15,'PAINEL E TARGET'!$S$15,
IF(CO1049&gt;='PAINEL E TARGET'!$T$16,'PAINEL E TARGET'!$S$16,
IF(CO1049&gt;='PAINEL E TARGET'!$T$17,'PAINEL E TARGET'!$S$17,
IF(CO1049&gt;='PAINEL E TARGET'!$T$18,'PAINEL E TARGET'!$S$18,'PAINEL E TARGET'!$S$19))))))))</f>
        <v>6. Fx de 120% a 124,9%</v>
      </c>
      <c r="CQ1049" s="17">
        <f>IFERROR(VLOOKUP($BW1049,'PAINEL E TARGET'!$G$1:$Q$99,5,0),0)</f>
        <v>0.3</v>
      </c>
      <c r="CR1049" s="17">
        <f>VLOOKUP(CP1049,'PAINEL E TARGET'!$S$10:$U$19,3,0)</f>
        <v>1.4</v>
      </c>
      <c r="CS1049" s="16">
        <f t="shared" si="617"/>
        <v>787.5</v>
      </c>
      <c r="CT1049" s="17">
        <f t="shared" si="591"/>
        <v>0</v>
      </c>
      <c r="CU1049" s="33" t="str">
        <f>IF(CT1049&gt;='PAINEL E TARGET'!$T$11,'PAINEL E TARGET'!$S$11,
IF(CT1049&gt;='PAINEL E TARGET'!$T$12,'PAINEL E TARGET'!$S$12,
IF(CT1049&gt;='PAINEL E TARGET'!$T$13,'PAINEL E TARGET'!$S$13,
IF(CT1049&gt;='PAINEL E TARGET'!$T$14,'PAINEL E TARGET'!$S$14,
IF(CT1049&gt;='PAINEL E TARGET'!$T$15,'PAINEL E TARGET'!$S$15,
IF(CT1049&gt;='PAINEL E TARGET'!$T$16,'PAINEL E TARGET'!$S$16,
IF(CT1049&gt;='PAINEL E TARGET'!$T$17,'PAINEL E TARGET'!$S$17,
IF(CT1049&gt;='PAINEL E TARGET'!$T$18,'PAINEL E TARGET'!$S$18,'PAINEL E TARGET'!$S$19))))))))</f>
        <v>Não elegível</v>
      </c>
      <c r="CV1049" s="17">
        <f>IFERROR(VLOOKUP($BW1049,'PAINEL E TARGET'!$G$1:$Q$99,6,0),0)</f>
        <v>0</v>
      </c>
      <c r="CW1049" s="17">
        <f>VLOOKUP(CU1049,'PAINEL E TARGET'!$S$10:$U$19,3,0)</f>
        <v>0</v>
      </c>
      <c r="CX1049" s="16">
        <f t="shared" si="618"/>
        <v>0</v>
      </c>
      <c r="CY1049" s="17">
        <f t="shared" si="592"/>
        <v>1.292</v>
      </c>
      <c r="CZ1049" s="33" t="str">
        <f>IF(CY1049&gt;='PAINEL E TARGET'!$T$11,'PAINEL E TARGET'!$S$11,
IF(CY1049&gt;='PAINEL E TARGET'!$T$12,'PAINEL E TARGET'!$S$12,
IF(CY1049&gt;='PAINEL E TARGET'!$T$13,'PAINEL E TARGET'!$S$13,
IF(CY1049&gt;='PAINEL E TARGET'!$T$14,'PAINEL E TARGET'!$S$14,
IF(CY1049&gt;='PAINEL E TARGET'!$T$15,'PAINEL E TARGET'!$S$15,
IF(CY1049&gt;='PAINEL E TARGET'!$T$16,'PAINEL E TARGET'!$S$16,
IF(CY1049&gt;='PAINEL E TARGET'!$T$17,'PAINEL E TARGET'!$S$17,
IF(CY1049&gt;='PAINEL E TARGET'!$T$18,'PAINEL E TARGET'!$S$18,'PAINEL E TARGET'!$S$19))))))))</f>
        <v>7. Fx de 125% a 129,9%</v>
      </c>
      <c r="DA1049" s="17">
        <f>IFERROR(VLOOKUP($BW1049,'PAINEL E TARGET'!$G$1:$Q$99,7,0),0)</f>
        <v>0.15</v>
      </c>
      <c r="DB1049" s="17">
        <f>VLOOKUP(CZ1049,'PAINEL E TARGET'!$S$10:$U$19,3,0)</f>
        <v>1.5</v>
      </c>
      <c r="DC1049" s="16">
        <f t="shared" si="619"/>
        <v>421.87499999999994</v>
      </c>
      <c r="DD1049" s="17">
        <f t="shared" si="593"/>
        <v>1.264</v>
      </c>
      <c r="DE1049" s="33" t="str">
        <f>IF(DD1049&gt;='PAINEL E TARGET'!$T$11,'PAINEL E TARGET'!$S$11,
IF(DD1049&gt;='PAINEL E TARGET'!$T$12,'PAINEL E TARGET'!$S$12,
IF(DD1049&gt;='PAINEL E TARGET'!$T$13,'PAINEL E TARGET'!$S$13,
IF(DD1049&gt;='PAINEL E TARGET'!$T$14,'PAINEL E TARGET'!$S$14,
IF(DD1049&gt;='PAINEL E TARGET'!$T$15,'PAINEL E TARGET'!$S$15,
IF(DD1049&gt;='PAINEL E TARGET'!$T$16,'PAINEL E TARGET'!$S$16,
IF(DD1049&gt;='PAINEL E TARGET'!$T$17,'PAINEL E TARGET'!$S$17,
IF(DD1049&gt;='PAINEL E TARGET'!$T$18,'PAINEL E TARGET'!$S$18,'PAINEL E TARGET'!$S$19))))))))</f>
        <v>7. Fx de 125% a 129,9%</v>
      </c>
      <c r="DF1049" s="17">
        <f>IFERROR(VLOOKUP($BW1049,'PAINEL E TARGET'!$G$1:$Q$99,8,0),0)</f>
        <v>0.1</v>
      </c>
      <c r="DG1049" s="17">
        <f>VLOOKUP(DE1049,'PAINEL E TARGET'!$S$10:$U$19,3,0)</f>
        <v>1.5</v>
      </c>
      <c r="DH1049" s="16">
        <f t="shared" si="620"/>
        <v>281.25000000000006</v>
      </c>
      <c r="DI1049" s="17">
        <f t="shared" si="594"/>
        <v>1</v>
      </c>
      <c r="DJ1049" s="33" t="str">
        <f>IF(DI1049&gt;='PAINEL E TARGET'!$T$11,'PAINEL E TARGET'!$S$11,
IF(DI1049&gt;='PAINEL E TARGET'!$T$12,'PAINEL E TARGET'!$S$12,
IF(DI1049&gt;='PAINEL E TARGET'!$T$13,'PAINEL E TARGET'!$S$13,
IF(DI1049&gt;='PAINEL E TARGET'!$T$14,'PAINEL E TARGET'!$S$14,
IF(DI1049&gt;='PAINEL E TARGET'!$T$15,'PAINEL E TARGET'!$S$15,
IF(DI1049&gt;='PAINEL E TARGET'!$T$16,'PAINEL E TARGET'!$S$16,
IF(DI1049&gt;='PAINEL E TARGET'!$T$17,'PAINEL E TARGET'!$S$17,
IF(DI1049&gt;='PAINEL E TARGET'!$T$18,'PAINEL E TARGET'!$S$18,'PAINEL E TARGET'!$S$19))))))))</f>
        <v>2. Fx de 100% a 104,9%</v>
      </c>
      <c r="DK1049" s="17">
        <f>IFERROR(VLOOKUP($BW1049,'PAINEL E TARGET'!$G$1:$Q$99,9,0),0)</f>
        <v>0.15</v>
      </c>
      <c r="DL1049" s="17">
        <f>VLOOKUP(DJ1049,'PAINEL E TARGET'!$S$10:$U$19,3,0)</f>
        <v>1</v>
      </c>
      <c r="DM1049" s="16">
        <f t="shared" si="621"/>
        <v>281.25</v>
      </c>
      <c r="DN1049" s="17">
        <f t="shared" si="595"/>
        <v>0</v>
      </c>
      <c r="DO1049" s="33" t="str">
        <f>IF(DN1049&gt;='PAINEL E TARGET'!$T$11,'PAINEL E TARGET'!$S$11,
IF(DN1049&gt;='PAINEL E TARGET'!$T$12,'PAINEL E TARGET'!$S$12,
IF(DN1049&gt;='PAINEL E TARGET'!$T$13,'PAINEL E TARGET'!$S$13,
IF(DN1049&gt;='PAINEL E TARGET'!$T$14,'PAINEL E TARGET'!$S$14,
IF(DN1049&gt;='PAINEL E TARGET'!$T$15,'PAINEL E TARGET'!$S$15,
IF(DN1049&gt;='PAINEL E TARGET'!$T$16,'PAINEL E TARGET'!$S$16,
IF(DN1049&gt;='PAINEL E TARGET'!$T$17,'PAINEL E TARGET'!$S$17,
IF(DN1049&gt;='PAINEL E TARGET'!$T$18,'PAINEL E TARGET'!$S$18,'PAINEL E TARGET'!$S$19))))))))</f>
        <v>Não elegível</v>
      </c>
      <c r="DP1049" s="17">
        <f>IFERROR(VLOOKUP($BW1049,'PAINEL E TARGET'!$G$1:$Q$99,10,0),0)</f>
        <v>0</v>
      </c>
      <c r="DQ1049" s="17">
        <f>VLOOKUP(DO1049,'PAINEL E TARGET'!$S$10:$U$19,3,0)</f>
        <v>0</v>
      </c>
      <c r="DR1049" s="16">
        <f t="shared" si="610"/>
        <v>0</v>
      </c>
      <c r="DS1049" s="17">
        <f t="shared" si="596"/>
        <v>0</v>
      </c>
      <c r="DT1049" s="16">
        <f>IF(DS1049&gt;=1,VLOOKUP(BO1049,'PAINEL E TARGET'!$S$1:$W$8,5,0),0)</f>
        <v>0</v>
      </c>
      <c r="DU1049" s="16">
        <f t="shared" si="611"/>
        <v>2446.875</v>
      </c>
    </row>
    <row r="1050" spans="2:125" x14ac:dyDescent="0.2">
      <c r="B1050" s="44">
        <v>43541</v>
      </c>
      <c r="C1050" s="65">
        <v>4012</v>
      </c>
      <c r="D1050" s="66" t="s">
        <v>1028</v>
      </c>
      <c r="E1050" s="65">
        <v>319</v>
      </c>
      <c r="F1050" s="65" t="s">
        <v>943</v>
      </c>
      <c r="G1050" s="67">
        <v>31414.138446589855</v>
      </c>
      <c r="H1050" s="67">
        <v>21725.721409358583</v>
      </c>
      <c r="I1050" s="67">
        <v>17971.04</v>
      </c>
      <c r="J1050" s="68">
        <v>0.82717805597280591</v>
      </c>
      <c r="K1050" s="67">
        <v>0</v>
      </c>
      <c r="L1050" s="67">
        <v>21725.721409358583</v>
      </c>
      <c r="M1050" s="67">
        <v>0</v>
      </c>
      <c r="N1050" s="67">
        <v>11037.05</v>
      </c>
      <c r="O1050" s="67">
        <v>31414.138446589855</v>
      </c>
      <c r="P1050" s="67" t="s">
        <v>1082</v>
      </c>
      <c r="Q1050" s="67" t="s">
        <v>1082</v>
      </c>
      <c r="R1050" s="67">
        <v>0</v>
      </c>
      <c r="S1050" s="67">
        <v>0</v>
      </c>
      <c r="T1050" s="68">
        <v>2.9974148509493658E-2</v>
      </c>
      <c r="U1050" s="68">
        <v>0.16702198504129276</v>
      </c>
      <c r="V1050" s="68">
        <v>5.572201158221131</v>
      </c>
      <c r="W1050" s="67">
        <v>651.21</v>
      </c>
      <c r="X1050" s="67">
        <v>1843.43</v>
      </c>
      <c r="Y1050" s="68">
        <v>2.8307765544140908</v>
      </c>
      <c r="Z1050" s="68">
        <v>0</v>
      </c>
      <c r="AA1050" s="68">
        <v>0</v>
      </c>
      <c r="AB1050" s="68">
        <v>0</v>
      </c>
      <c r="AC1050" s="67">
        <v>0</v>
      </c>
      <c r="AD1050" s="67">
        <v>0</v>
      </c>
      <c r="AE1050" s="68" t="s">
        <v>1082</v>
      </c>
      <c r="AF1050" s="43">
        <v>80</v>
      </c>
      <c r="AG1050" s="43">
        <v>33</v>
      </c>
      <c r="AH1050" s="43">
        <v>0</v>
      </c>
      <c r="AI1050" s="43">
        <v>0</v>
      </c>
      <c r="AJ1050" s="67">
        <v>86.38</v>
      </c>
      <c r="AK1050" s="67">
        <v>20.5</v>
      </c>
      <c r="AL1050" s="68">
        <v>0.23732345450335726</v>
      </c>
      <c r="AM1050" s="67">
        <v>0</v>
      </c>
      <c r="AN1050" s="67">
        <v>0</v>
      </c>
      <c r="AO1050" s="68">
        <v>0</v>
      </c>
      <c r="AP1050" s="67">
        <v>0</v>
      </c>
      <c r="AQ1050" s="67">
        <v>0</v>
      </c>
      <c r="AR1050" s="68">
        <v>0</v>
      </c>
      <c r="AS1050" s="67">
        <v>564.83000000000015</v>
      </c>
      <c r="AT1050" s="67">
        <v>1822.93</v>
      </c>
      <c r="AU1050" s="68">
        <v>3.2273958536196723</v>
      </c>
      <c r="AV1050" s="43">
        <v>345.92</v>
      </c>
      <c r="AW1050" s="43">
        <v>109.98</v>
      </c>
      <c r="AX1050" s="69">
        <v>0.31793478260869568</v>
      </c>
      <c r="AY1050" s="43">
        <v>0</v>
      </c>
      <c r="AZ1050" s="43">
        <v>0</v>
      </c>
      <c r="BA1050" s="43">
        <v>0</v>
      </c>
      <c r="BB1050" s="43">
        <v>183.9</v>
      </c>
      <c r="BC1050" s="43">
        <v>0</v>
      </c>
      <c r="BD1050" s="43">
        <v>0</v>
      </c>
      <c r="BE1050" s="43">
        <v>942.98</v>
      </c>
      <c r="BF1050" s="43">
        <v>0</v>
      </c>
      <c r="BG1050" s="43">
        <v>499.86000000000007</v>
      </c>
      <c r="BH1050" s="43">
        <v>0</v>
      </c>
      <c r="BI1050" s="44">
        <v>43173</v>
      </c>
      <c r="BJ1050" s="44">
        <v>43541</v>
      </c>
      <c r="BK1050" s="44">
        <v>43172</v>
      </c>
      <c r="BL1050" s="43">
        <f t="shared" si="597"/>
        <v>17971.04</v>
      </c>
      <c r="BM1050" s="43">
        <f t="shared" si="598"/>
        <v>11037.05</v>
      </c>
      <c r="BN1050" s="32"/>
      <c r="BO1050" s="16" t="str">
        <f>IFERROR(VLOOKUP($C1050,'PORTE LOJA'!A:B,2,0),"PORTE 1")</f>
        <v>PORTE 1</v>
      </c>
      <c r="BP1050" s="16">
        <f>VLOOKUP(BO1050,'PAINEL E TARGET'!$S$1:$W$8,3,0)</f>
        <v>1650</v>
      </c>
      <c r="BQ1050" s="16">
        <f t="shared" si="576"/>
        <v>1</v>
      </c>
      <c r="BR1050" s="16">
        <f t="shared" si="577"/>
        <v>1</v>
      </c>
      <c r="BS1050" s="16">
        <f t="shared" si="578"/>
        <v>0</v>
      </c>
      <c r="BT1050" s="16">
        <f t="shared" si="579"/>
        <v>0</v>
      </c>
      <c r="BU1050" s="16">
        <f t="shared" si="580"/>
        <v>0</v>
      </c>
      <c r="BV1050" s="16">
        <f t="shared" si="581"/>
        <v>0</v>
      </c>
      <c r="BW1050" s="17" t="str">
        <f t="shared" si="599"/>
        <v>110000</v>
      </c>
      <c r="BX1050" s="32"/>
      <c r="BY1050" s="17">
        <f t="shared" si="582"/>
        <v>0.82699999999999996</v>
      </c>
      <c r="BZ1050" s="17">
        <f t="shared" si="583"/>
        <v>0.50800000000000001</v>
      </c>
      <c r="CA1050" s="17" t="str">
        <f t="shared" si="612"/>
        <v>Com Retira</v>
      </c>
      <c r="CB1050" s="17">
        <f t="shared" si="613"/>
        <v>0.82699999999999996</v>
      </c>
      <c r="CC1050" s="33" t="str">
        <f>IF(CB1050&gt;='PAINEL E TARGET'!$T$11,'PAINEL E TARGET'!$S$11,
IF(CB1050&gt;='PAINEL E TARGET'!$T$12,'PAINEL E TARGET'!$S$12,
IF(CB1050&gt;='PAINEL E TARGET'!$T$13,'PAINEL E TARGET'!$S$13,
IF(CB1050&gt;='PAINEL E TARGET'!$T$14,'PAINEL E TARGET'!$S$14,
IF(CB1050&gt;='PAINEL E TARGET'!$T$15,'PAINEL E TARGET'!$S$15,
IF(CB1050&gt;='PAINEL E TARGET'!$T$16,'PAINEL E TARGET'!$S$16,
IF(CB1050&gt;='PAINEL E TARGET'!$T$17,'PAINEL E TARGET'!$S$17,
IF(CB1050&gt;='PAINEL E TARGET'!$T$18,'PAINEL E TARGET'!$S$18,'PAINEL E TARGET'!$S$19))))))))</f>
        <v>Não elegível</v>
      </c>
      <c r="CD1050" s="17">
        <f>IFERROR(VLOOKUP($BW1050,'PAINEL E TARGET'!$G$1:$Q$99,4,0),0)</f>
        <v>0.6</v>
      </c>
      <c r="CE1050" s="17">
        <f>VLOOKUP(CC1050,'PAINEL E TARGET'!$S$10:$U$19,3,0)</f>
        <v>0</v>
      </c>
      <c r="CF1050" s="16">
        <f t="shared" si="614"/>
        <v>0</v>
      </c>
      <c r="CG1050" s="17">
        <f t="shared" si="584"/>
        <v>0.23699999999999999</v>
      </c>
      <c r="CH1050" s="17" t="str">
        <f t="shared" si="585"/>
        <v>sem meta</v>
      </c>
      <c r="CI1050" s="17" t="str">
        <f t="shared" si="586"/>
        <v>sem meta</v>
      </c>
      <c r="CJ1050" s="17">
        <f t="shared" si="587"/>
        <v>3.2269999999999999</v>
      </c>
      <c r="CK1050" s="17">
        <f t="shared" si="588"/>
        <v>0.318</v>
      </c>
      <c r="CL1050" s="17">
        <f t="shared" si="589"/>
        <v>2.831</v>
      </c>
      <c r="CM1050" s="16">
        <f t="shared" si="590"/>
        <v>3</v>
      </c>
      <c r="CN1050" s="17" t="str">
        <f t="shared" si="615"/>
        <v>não ok</v>
      </c>
      <c r="CO1050" s="17">
        <f t="shared" si="616"/>
        <v>0</v>
      </c>
      <c r="CP1050" s="33" t="str">
        <f>IF(CO1050&gt;='PAINEL E TARGET'!$T$11,'PAINEL E TARGET'!$S$11,
IF(CO1050&gt;='PAINEL E TARGET'!$T$12,'PAINEL E TARGET'!$S$12,
IF(CO1050&gt;='PAINEL E TARGET'!$T$13,'PAINEL E TARGET'!$S$13,
IF(CO1050&gt;='PAINEL E TARGET'!$T$14,'PAINEL E TARGET'!$S$14,
IF(CO1050&gt;='PAINEL E TARGET'!$T$15,'PAINEL E TARGET'!$S$15,
IF(CO1050&gt;='PAINEL E TARGET'!$T$16,'PAINEL E TARGET'!$S$16,
IF(CO1050&gt;='PAINEL E TARGET'!$T$17,'PAINEL E TARGET'!$S$17,
IF(CO1050&gt;='PAINEL E TARGET'!$T$18,'PAINEL E TARGET'!$S$18,'PAINEL E TARGET'!$S$19))))))))</f>
        <v>Não elegível</v>
      </c>
      <c r="CQ1050" s="17">
        <f>IFERROR(VLOOKUP($BW1050,'PAINEL E TARGET'!$G$1:$Q$99,5,0),0)</f>
        <v>0.4</v>
      </c>
      <c r="CR1050" s="17">
        <f>VLOOKUP(CP1050,'PAINEL E TARGET'!$S$10:$U$19,3,0)</f>
        <v>0</v>
      </c>
      <c r="CS1050" s="16">
        <f t="shared" si="617"/>
        <v>0</v>
      </c>
      <c r="CT1050" s="17">
        <f t="shared" si="591"/>
        <v>0</v>
      </c>
      <c r="CU1050" s="33" t="str">
        <f>IF(CT1050&gt;='PAINEL E TARGET'!$T$11,'PAINEL E TARGET'!$S$11,
IF(CT1050&gt;='PAINEL E TARGET'!$T$12,'PAINEL E TARGET'!$S$12,
IF(CT1050&gt;='PAINEL E TARGET'!$T$13,'PAINEL E TARGET'!$S$13,
IF(CT1050&gt;='PAINEL E TARGET'!$T$14,'PAINEL E TARGET'!$S$14,
IF(CT1050&gt;='PAINEL E TARGET'!$T$15,'PAINEL E TARGET'!$S$15,
IF(CT1050&gt;='PAINEL E TARGET'!$T$16,'PAINEL E TARGET'!$S$16,
IF(CT1050&gt;='PAINEL E TARGET'!$T$17,'PAINEL E TARGET'!$S$17,
IF(CT1050&gt;='PAINEL E TARGET'!$T$18,'PAINEL E TARGET'!$S$18,'PAINEL E TARGET'!$S$19))))))))</f>
        <v>Não elegível</v>
      </c>
      <c r="CV1050" s="17">
        <f>IFERROR(VLOOKUP($BW1050,'PAINEL E TARGET'!$G$1:$Q$99,6,0),0)</f>
        <v>0</v>
      </c>
      <c r="CW1050" s="17">
        <f>VLOOKUP(CU1050,'PAINEL E TARGET'!$S$10:$U$19,3,0)</f>
        <v>0</v>
      </c>
      <c r="CX1050" s="16">
        <f t="shared" si="618"/>
        <v>0</v>
      </c>
      <c r="CY1050" s="17">
        <f t="shared" si="592"/>
        <v>0</v>
      </c>
      <c r="CZ1050" s="33" t="str">
        <f>IF(CY1050&gt;='PAINEL E TARGET'!$T$11,'PAINEL E TARGET'!$S$11,
IF(CY1050&gt;='PAINEL E TARGET'!$T$12,'PAINEL E TARGET'!$S$12,
IF(CY1050&gt;='PAINEL E TARGET'!$T$13,'PAINEL E TARGET'!$S$13,
IF(CY1050&gt;='PAINEL E TARGET'!$T$14,'PAINEL E TARGET'!$S$14,
IF(CY1050&gt;='PAINEL E TARGET'!$T$15,'PAINEL E TARGET'!$S$15,
IF(CY1050&gt;='PAINEL E TARGET'!$T$16,'PAINEL E TARGET'!$S$16,
IF(CY1050&gt;='PAINEL E TARGET'!$T$17,'PAINEL E TARGET'!$S$17,
IF(CY1050&gt;='PAINEL E TARGET'!$T$18,'PAINEL E TARGET'!$S$18,'PAINEL E TARGET'!$S$19))))))))</f>
        <v>Não elegível</v>
      </c>
      <c r="DA1050" s="17">
        <f>IFERROR(VLOOKUP($BW1050,'PAINEL E TARGET'!$G$1:$Q$99,7,0),0)</f>
        <v>0</v>
      </c>
      <c r="DB1050" s="17">
        <f>VLOOKUP(CZ1050,'PAINEL E TARGET'!$S$10:$U$19,3,0)</f>
        <v>0</v>
      </c>
      <c r="DC1050" s="16">
        <f t="shared" si="619"/>
        <v>0</v>
      </c>
      <c r="DD1050" s="17">
        <f t="shared" si="593"/>
        <v>0</v>
      </c>
      <c r="DE1050" s="33" t="str">
        <f>IF(DD1050&gt;='PAINEL E TARGET'!$T$11,'PAINEL E TARGET'!$S$11,
IF(DD1050&gt;='PAINEL E TARGET'!$T$12,'PAINEL E TARGET'!$S$12,
IF(DD1050&gt;='PAINEL E TARGET'!$T$13,'PAINEL E TARGET'!$S$13,
IF(DD1050&gt;='PAINEL E TARGET'!$T$14,'PAINEL E TARGET'!$S$14,
IF(DD1050&gt;='PAINEL E TARGET'!$T$15,'PAINEL E TARGET'!$S$15,
IF(DD1050&gt;='PAINEL E TARGET'!$T$16,'PAINEL E TARGET'!$S$16,
IF(DD1050&gt;='PAINEL E TARGET'!$T$17,'PAINEL E TARGET'!$S$17,
IF(DD1050&gt;='PAINEL E TARGET'!$T$18,'PAINEL E TARGET'!$S$18,'PAINEL E TARGET'!$S$19))))))))</f>
        <v>Não elegível</v>
      </c>
      <c r="DF1050" s="17">
        <f>IFERROR(VLOOKUP($BW1050,'PAINEL E TARGET'!$G$1:$Q$99,8,0),0)</f>
        <v>0</v>
      </c>
      <c r="DG1050" s="17">
        <f>VLOOKUP(DE1050,'PAINEL E TARGET'!$S$10:$U$19,3,0)</f>
        <v>0</v>
      </c>
      <c r="DH1050" s="16">
        <f t="shared" si="620"/>
        <v>0</v>
      </c>
      <c r="DI1050" s="17">
        <f t="shared" si="594"/>
        <v>0</v>
      </c>
      <c r="DJ1050" s="33" t="str">
        <f>IF(DI1050&gt;='PAINEL E TARGET'!$T$11,'PAINEL E TARGET'!$S$11,
IF(DI1050&gt;='PAINEL E TARGET'!$T$12,'PAINEL E TARGET'!$S$12,
IF(DI1050&gt;='PAINEL E TARGET'!$T$13,'PAINEL E TARGET'!$S$13,
IF(DI1050&gt;='PAINEL E TARGET'!$T$14,'PAINEL E TARGET'!$S$14,
IF(DI1050&gt;='PAINEL E TARGET'!$T$15,'PAINEL E TARGET'!$S$15,
IF(DI1050&gt;='PAINEL E TARGET'!$T$16,'PAINEL E TARGET'!$S$16,
IF(DI1050&gt;='PAINEL E TARGET'!$T$17,'PAINEL E TARGET'!$S$17,
IF(DI1050&gt;='PAINEL E TARGET'!$T$18,'PAINEL E TARGET'!$S$18,'PAINEL E TARGET'!$S$19))))))))</f>
        <v>Não elegível</v>
      </c>
      <c r="DK1050" s="17">
        <f>IFERROR(VLOOKUP($BW1050,'PAINEL E TARGET'!$G$1:$Q$99,9,0),0)</f>
        <v>0</v>
      </c>
      <c r="DL1050" s="17">
        <f>VLOOKUP(DJ1050,'PAINEL E TARGET'!$S$10:$U$19,3,0)</f>
        <v>0</v>
      </c>
      <c r="DM1050" s="16">
        <f t="shared" si="621"/>
        <v>0</v>
      </c>
      <c r="DN1050" s="17">
        <f t="shared" si="595"/>
        <v>0.318</v>
      </c>
      <c r="DO1050" s="33" t="str">
        <f>IF(DN1050&gt;='PAINEL E TARGET'!$T$11,'PAINEL E TARGET'!$S$11,
IF(DN1050&gt;='PAINEL E TARGET'!$T$12,'PAINEL E TARGET'!$S$12,
IF(DN1050&gt;='PAINEL E TARGET'!$T$13,'PAINEL E TARGET'!$S$13,
IF(DN1050&gt;='PAINEL E TARGET'!$T$14,'PAINEL E TARGET'!$S$14,
IF(DN1050&gt;='PAINEL E TARGET'!$T$15,'PAINEL E TARGET'!$S$15,
IF(DN1050&gt;='PAINEL E TARGET'!$T$16,'PAINEL E TARGET'!$S$16,
IF(DN1050&gt;='PAINEL E TARGET'!$T$17,'PAINEL E TARGET'!$S$17,
IF(DN1050&gt;='PAINEL E TARGET'!$T$18,'PAINEL E TARGET'!$S$18,'PAINEL E TARGET'!$S$19))))))))</f>
        <v>Não elegível</v>
      </c>
      <c r="DP1050" s="17">
        <f>IFERROR(VLOOKUP($BW1050,'PAINEL E TARGET'!$G$1:$Q$99,10,0),0)</f>
        <v>0</v>
      </c>
      <c r="DQ1050" s="17">
        <f>VLOOKUP(DO1050,'PAINEL E TARGET'!$S$10:$U$19,3,0)</f>
        <v>0</v>
      </c>
      <c r="DR1050" s="16">
        <f t="shared" si="610"/>
        <v>0</v>
      </c>
      <c r="DS1050" s="17">
        <f t="shared" si="596"/>
        <v>0.41299999999999998</v>
      </c>
      <c r="DT1050" s="16">
        <f>IF(DS1050&gt;=1,VLOOKUP(BO1050,'PAINEL E TARGET'!$S$1:$W$8,5,0),0)</f>
        <v>0</v>
      </c>
      <c r="DU1050" s="16">
        <f t="shared" si="611"/>
        <v>0</v>
      </c>
    </row>
    <row r="1051" spans="2:125" x14ac:dyDescent="0.2">
      <c r="B1051" s="44">
        <v>43541</v>
      </c>
      <c r="C1051" s="65">
        <v>4013</v>
      </c>
      <c r="D1051" s="66" t="s">
        <v>1029</v>
      </c>
      <c r="E1051" s="65">
        <v>310</v>
      </c>
      <c r="F1051" s="65" t="s">
        <v>943</v>
      </c>
      <c r="G1051" s="67">
        <v>45674.560285989704</v>
      </c>
      <c r="H1051" s="67">
        <v>30090.485104637097</v>
      </c>
      <c r="I1051" s="67">
        <v>7650.99</v>
      </c>
      <c r="J1051" s="68">
        <v>0.25426609020739727</v>
      </c>
      <c r="K1051" s="67" t="s">
        <v>1081</v>
      </c>
      <c r="L1051" s="67">
        <v>30090.485104637093</v>
      </c>
      <c r="M1051" s="67">
        <v>0</v>
      </c>
      <c r="N1051" s="67">
        <v>1399</v>
      </c>
      <c r="O1051" s="67">
        <v>45674.560285989704</v>
      </c>
      <c r="P1051" s="67" t="s">
        <v>1082</v>
      </c>
      <c r="Q1051" s="67" t="s">
        <v>1082</v>
      </c>
      <c r="R1051" s="67">
        <v>0</v>
      </c>
      <c r="S1051" s="67">
        <v>0</v>
      </c>
      <c r="T1051" s="68">
        <v>0.1317968117233459</v>
      </c>
      <c r="U1051" s="68">
        <v>0</v>
      </c>
      <c r="V1051" s="68">
        <v>0</v>
      </c>
      <c r="W1051" s="67">
        <v>3965.8299999999995</v>
      </c>
      <c r="X1051" s="67">
        <v>0</v>
      </c>
      <c r="Y1051" s="68">
        <v>0</v>
      </c>
      <c r="Z1051" s="68">
        <v>0.15507792525687422</v>
      </c>
      <c r="AA1051" s="68">
        <v>0</v>
      </c>
      <c r="AB1051" s="68">
        <v>0</v>
      </c>
      <c r="AC1051" s="67">
        <v>4666.369999999999</v>
      </c>
      <c r="AD1051" s="67">
        <v>0</v>
      </c>
      <c r="AE1051" s="68">
        <v>0</v>
      </c>
      <c r="AF1051" s="43">
        <v>80</v>
      </c>
      <c r="AG1051" s="43">
        <v>100</v>
      </c>
      <c r="AH1051" s="43">
        <v>15</v>
      </c>
      <c r="AI1051" s="43">
        <v>0</v>
      </c>
      <c r="AJ1051" s="67">
        <v>526.41</v>
      </c>
      <c r="AK1051" s="67">
        <v>0</v>
      </c>
      <c r="AL1051" s="68">
        <v>0</v>
      </c>
      <c r="AM1051" s="67">
        <v>0</v>
      </c>
      <c r="AN1051" s="67">
        <v>0</v>
      </c>
      <c r="AO1051" s="68">
        <v>0</v>
      </c>
      <c r="AP1051" s="67">
        <v>0</v>
      </c>
      <c r="AQ1051" s="67">
        <v>0</v>
      </c>
      <c r="AR1051" s="68">
        <v>0</v>
      </c>
      <c r="AS1051" s="67">
        <v>3439.4199999999992</v>
      </c>
      <c r="AT1051" s="67">
        <v>0</v>
      </c>
      <c r="AU1051" s="68">
        <v>0</v>
      </c>
      <c r="AV1051" s="43">
        <v>328.31</v>
      </c>
      <c r="AW1051" s="43">
        <v>0</v>
      </c>
      <c r="AX1051" s="69">
        <v>0</v>
      </c>
      <c r="AY1051" s="43" t="s">
        <v>1082</v>
      </c>
      <c r="AZ1051" s="43">
        <v>0</v>
      </c>
      <c r="BA1051" s="43">
        <v>0</v>
      </c>
      <c r="BB1051" s="43">
        <v>0</v>
      </c>
      <c r="BC1051" s="43">
        <v>0</v>
      </c>
      <c r="BD1051" s="43">
        <v>0</v>
      </c>
      <c r="BE1051" s="43">
        <v>6026.17</v>
      </c>
      <c r="BF1051" s="43">
        <v>7090.58</v>
      </c>
      <c r="BG1051" s="43">
        <v>499.80999999999989</v>
      </c>
      <c r="BH1051" s="43">
        <v>25</v>
      </c>
      <c r="BI1051" s="44">
        <v>43173</v>
      </c>
      <c r="BJ1051" s="44">
        <v>43541</v>
      </c>
      <c r="BK1051" s="44">
        <v>43172</v>
      </c>
      <c r="BL1051" s="43">
        <f t="shared" si="597"/>
        <v>7650.99</v>
      </c>
      <c r="BM1051" s="43">
        <f t="shared" si="598"/>
        <v>1399</v>
      </c>
      <c r="BN1051" s="32"/>
      <c r="BO1051" s="16" t="str">
        <f>IFERROR(VLOOKUP($C1051,'PORTE LOJA'!A:B,2,0),"PORTE 1")</f>
        <v>PORTE 1</v>
      </c>
      <c r="BP1051" s="16">
        <f>VLOOKUP(BO1051,'PAINEL E TARGET'!$S$1:$W$8,3,0)</f>
        <v>1650</v>
      </c>
      <c r="BQ1051" s="16">
        <f t="shared" si="576"/>
        <v>1</v>
      </c>
      <c r="BR1051" s="16">
        <f t="shared" si="577"/>
        <v>1</v>
      </c>
      <c r="BS1051" s="16">
        <f t="shared" si="578"/>
        <v>1</v>
      </c>
      <c r="BT1051" s="16">
        <f t="shared" si="579"/>
        <v>0</v>
      </c>
      <c r="BU1051" s="16">
        <f t="shared" si="580"/>
        <v>0</v>
      </c>
      <c r="BV1051" s="16">
        <f t="shared" si="581"/>
        <v>1</v>
      </c>
      <c r="BW1051" s="17" t="str">
        <f t="shared" si="599"/>
        <v>111001</v>
      </c>
      <c r="BX1051" s="32"/>
      <c r="BY1051" s="17">
        <f t="shared" si="582"/>
        <v>0.254</v>
      </c>
      <c r="BZ1051" s="17">
        <f t="shared" si="583"/>
        <v>4.5999999999999999E-2</v>
      </c>
      <c r="CA1051" s="17" t="str">
        <f t="shared" si="612"/>
        <v>Com Retira</v>
      </c>
      <c r="CB1051" s="17">
        <f t="shared" si="613"/>
        <v>0.254</v>
      </c>
      <c r="CC1051" s="33" t="str">
        <f>IF(CB1051&gt;='PAINEL E TARGET'!$T$11,'PAINEL E TARGET'!$S$11,
IF(CB1051&gt;='PAINEL E TARGET'!$T$12,'PAINEL E TARGET'!$S$12,
IF(CB1051&gt;='PAINEL E TARGET'!$T$13,'PAINEL E TARGET'!$S$13,
IF(CB1051&gt;='PAINEL E TARGET'!$T$14,'PAINEL E TARGET'!$S$14,
IF(CB1051&gt;='PAINEL E TARGET'!$T$15,'PAINEL E TARGET'!$S$15,
IF(CB1051&gt;='PAINEL E TARGET'!$T$16,'PAINEL E TARGET'!$S$16,
IF(CB1051&gt;='PAINEL E TARGET'!$T$17,'PAINEL E TARGET'!$S$17,
IF(CB1051&gt;='PAINEL E TARGET'!$T$18,'PAINEL E TARGET'!$S$18,'PAINEL E TARGET'!$S$19))))))))</f>
        <v>Não elegível</v>
      </c>
      <c r="CD1051" s="17">
        <f>IFERROR(VLOOKUP($BW1051,'PAINEL E TARGET'!$G$1:$Q$99,4,0),0)</f>
        <v>0.5</v>
      </c>
      <c r="CE1051" s="17">
        <f>VLOOKUP(CC1051,'PAINEL E TARGET'!$S$10:$U$19,3,0)</f>
        <v>0</v>
      </c>
      <c r="CF1051" s="16">
        <f t="shared" si="614"/>
        <v>0</v>
      </c>
      <c r="CG1051" s="17">
        <f t="shared" si="584"/>
        <v>0</v>
      </c>
      <c r="CH1051" s="17" t="str">
        <f t="shared" si="585"/>
        <v>sem meta</v>
      </c>
      <c r="CI1051" s="17" t="str">
        <f t="shared" si="586"/>
        <v>sem meta</v>
      </c>
      <c r="CJ1051" s="17">
        <f t="shared" si="587"/>
        <v>0</v>
      </c>
      <c r="CK1051" s="17">
        <f t="shared" si="588"/>
        <v>0</v>
      </c>
      <c r="CL1051" s="17">
        <f t="shared" si="589"/>
        <v>0</v>
      </c>
      <c r="CM1051" s="16">
        <f t="shared" si="590"/>
        <v>2</v>
      </c>
      <c r="CN1051" s="17" t="str">
        <f t="shared" si="615"/>
        <v>não ok</v>
      </c>
      <c r="CO1051" s="17">
        <f t="shared" si="616"/>
        <v>0</v>
      </c>
      <c r="CP1051" s="33" t="str">
        <f>IF(CO1051&gt;='PAINEL E TARGET'!$T$11,'PAINEL E TARGET'!$S$11,
IF(CO1051&gt;='PAINEL E TARGET'!$T$12,'PAINEL E TARGET'!$S$12,
IF(CO1051&gt;='PAINEL E TARGET'!$T$13,'PAINEL E TARGET'!$S$13,
IF(CO1051&gt;='PAINEL E TARGET'!$T$14,'PAINEL E TARGET'!$S$14,
IF(CO1051&gt;='PAINEL E TARGET'!$T$15,'PAINEL E TARGET'!$S$15,
IF(CO1051&gt;='PAINEL E TARGET'!$T$16,'PAINEL E TARGET'!$S$16,
IF(CO1051&gt;='PAINEL E TARGET'!$T$17,'PAINEL E TARGET'!$S$17,
IF(CO1051&gt;='PAINEL E TARGET'!$T$18,'PAINEL E TARGET'!$S$18,'PAINEL E TARGET'!$S$19))))))))</f>
        <v>Não elegível</v>
      </c>
      <c r="CQ1051" s="17">
        <f>IFERROR(VLOOKUP($BW1051,'PAINEL E TARGET'!$G$1:$Q$99,5,0),0)</f>
        <v>0.25</v>
      </c>
      <c r="CR1051" s="17">
        <f>VLOOKUP(CP1051,'PAINEL E TARGET'!$S$10:$U$19,3,0)</f>
        <v>0</v>
      </c>
      <c r="CS1051" s="16">
        <f t="shared" si="617"/>
        <v>0</v>
      </c>
      <c r="CT1051" s="17">
        <f t="shared" si="591"/>
        <v>0</v>
      </c>
      <c r="CU1051" s="33" t="str">
        <f>IF(CT1051&gt;='PAINEL E TARGET'!$T$11,'PAINEL E TARGET'!$S$11,
IF(CT1051&gt;='PAINEL E TARGET'!$T$12,'PAINEL E TARGET'!$S$12,
IF(CT1051&gt;='PAINEL E TARGET'!$T$13,'PAINEL E TARGET'!$S$13,
IF(CT1051&gt;='PAINEL E TARGET'!$T$14,'PAINEL E TARGET'!$S$14,
IF(CT1051&gt;='PAINEL E TARGET'!$T$15,'PAINEL E TARGET'!$S$15,
IF(CT1051&gt;='PAINEL E TARGET'!$T$16,'PAINEL E TARGET'!$S$16,
IF(CT1051&gt;='PAINEL E TARGET'!$T$17,'PAINEL E TARGET'!$S$17,
IF(CT1051&gt;='PAINEL E TARGET'!$T$18,'PAINEL E TARGET'!$S$18,'PAINEL E TARGET'!$S$19))))))))</f>
        <v>Não elegível</v>
      </c>
      <c r="CV1051" s="17">
        <f>IFERROR(VLOOKUP($BW1051,'PAINEL E TARGET'!$G$1:$Q$99,6,0),0)</f>
        <v>0.2</v>
      </c>
      <c r="CW1051" s="17">
        <f>VLOOKUP(CU1051,'PAINEL E TARGET'!$S$10:$U$19,3,0)</f>
        <v>0</v>
      </c>
      <c r="CX1051" s="16">
        <f t="shared" si="618"/>
        <v>0</v>
      </c>
      <c r="CY1051" s="17">
        <f t="shared" si="592"/>
        <v>0</v>
      </c>
      <c r="CZ1051" s="33" t="str">
        <f>IF(CY1051&gt;='PAINEL E TARGET'!$T$11,'PAINEL E TARGET'!$S$11,
IF(CY1051&gt;='PAINEL E TARGET'!$T$12,'PAINEL E TARGET'!$S$12,
IF(CY1051&gt;='PAINEL E TARGET'!$T$13,'PAINEL E TARGET'!$S$13,
IF(CY1051&gt;='PAINEL E TARGET'!$T$14,'PAINEL E TARGET'!$S$14,
IF(CY1051&gt;='PAINEL E TARGET'!$T$15,'PAINEL E TARGET'!$S$15,
IF(CY1051&gt;='PAINEL E TARGET'!$T$16,'PAINEL E TARGET'!$S$16,
IF(CY1051&gt;='PAINEL E TARGET'!$T$17,'PAINEL E TARGET'!$S$17,
IF(CY1051&gt;='PAINEL E TARGET'!$T$18,'PAINEL E TARGET'!$S$18,'PAINEL E TARGET'!$S$19))))))))</f>
        <v>Não elegível</v>
      </c>
      <c r="DA1051" s="17">
        <f>IFERROR(VLOOKUP($BW1051,'PAINEL E TARGET'!$G$1:$Q$99,7,0),0)</f>
        <v>0</v>
      </c>
      <c r="DB1051" s="17">
        <f>VLOOKUP(CZ1051,'PAINEL E TARGET'!$S$10:$U$19,3,0)</f>
        <v>0</v>
      </c>
      <c r="DC1051" s="16">
        <f t="shared" si="619"/>
        <v>0</v>
      </c>
      <c r="DD1051" s="17">
        <f t="shared" si="593"/>
        <v>0</v>
      </c>
      <c r="DE1051" s="33" t="str">
        <f>IF(DD1051&gt;='PAINEL E TARGET'!$T$11,'PAINEL E TARGET'!$S$11,
IF(DD1051&gt;='PAINEL E TARGET'!$T$12,'PAINEL E TARGET'!$S$12,
IF(DD1051&gt;='PAINEL E TARGET'!$T$13,'PAINEL E TARGET'!$S$13,
IF(DD1051&gt;='PAINEL E TARGET'!$T$14,'PAINEL E TARGET'!$S$14,
IF(DD1051&gt;='PAINEL E TARGET'!$T$15,'PAINEL E TARGET'!$S$15,
IF(DD1051&gt;='PAINEL E TARGET'!$T$16,'PAINEL E TARGET'!$S$16,
IF(DD1051&gt;='PAINEL E TARGET'!$T$17,'PAINEL E TARGET'!$S$17,
IF(DD1051&gt;='PAINEL E TARGET'!$T$18,'PAINEL E TARGET'!$S$18,'PAINEL E TARGET'!$S$19))))))))</f>
        <v>Não elegível</v>
      </c>
      <c r="DF1051" s="17">
        <f>IFERROR(VLOOKUP($BW1051,'PAINEL E TARGET'!$G$1:$Q$99,8,0),0)</f>
        <v>0</v>
      </c>
      <c r="DG1051" s="17">
        <f>VLOOKUP(DE1051,'PAINEL E TARGET'!$S$10:$U$19,3,0)</f>
        <v>0</v>
      </c>
      <c r="DH1051" s="16">
        <f t="shared" si="620"/>
        <v>0</v>
      </c>
      <c r="DI1051" s="17">
        <f t="shared" si="594"/>
        <v>0</v>
      </c>
      <c r="DJ1051" s="33" t="str">
        <f>IF(DI1051&gt;='PAINEL E TARGET'!$T$11,'PAINEL E TARGET'!$S$11,
IF(DI1051&gt;='PAINEL E TARGET'!$T$12,'PAINEL E TARGET'!$S$12,
IF(DI1051&gt;='PAINEL E TARGET'!$T$13,'PAINEL E TARGET'!$S$13,
IF(DI1051&gt;='PAINEL E TARGET'!$T$14,'PAINEL E TARGET'!$S$14,
IF(DI1051&gt;='PAINEL E TARGET'!$T$15,'PAINEL E TARGET'!$S$15,
IF(DI1051&gt;='PAINEL E TARGET'!$T$16,'PAINEL E TARGET'!$S$16,
IF(DI1051&gt;='PAINEL E TARGET'!$T$17,'PAINEL E TARGET'!$S$17,
IF(DI1051&gt;='PAINEL E TARGET'!$T$18,'PAINEL E TARGET'!$S$18,'PAINEL E TARGET'!$S$19))))))))</f>
        <v>Não elegível</v>
      </c>
      <c r="DK1051" s="17">
        <f>IFERROR(VLOOKUP($BW1051,'PAINEL E TARGET'!$G$1:$Q$99,9,0),0)</f>
        <v>0.05</v>
      </c>
      <c r="DL1051" s="17">
        <f>VLOOKUP(DJ1051,'PAINEL E TARGET'!$S$10:$U$19,3,0)</f>
        <v>0</v>
      </c>
      <c r="DM1051" s="16">
        <f t="shared" si="621"/>
        <v>0</v>
      </c>
      <c r="DN1051" s="17">
        <f t="shared" si="595"/>
        <v>0</v>
      </c>
      <c r="DO1051" s="33" t="str">
        <f>IF(DN1051&gt;='PAINEL E TARGET'!$T$11,'PAINEL E TARGET'!$S$11,
IF(DN1051&gt;='PAINEL E TARGET'!$T$12,'PAINEL E TARGET'!$S$12,
IF(DN1051&gt;='PAINEL E TARGET'!$T$13,'PAINEL E TARGET'!$S$13,
IF(DN1051&gt;='PAINEL E TARGET'!$T$14,'PAINEL E TARGET'!$S$14,
IF(DN1051&gt;='PAINEL E TARGET'!$T$15,'PAINEL E TARGET'!$S$15,
IF(DN1051&gt;='PAINEL E TARGET'!$T$16,'PAINEL E TARGET'!$S$16,
IF(DN1051&gt;='PAINEL E TARGET'!$T$17,'PAINEL E TARGET'!$S$17,
IF(DN1051&gt;='PAINEL E TARGET'!$T$18,'PAINEL E TARGET'!$S$18,'PAINEL E TARGET'!$S$19))))))))</f>
        <v>Não elegível</v>
      </c>
      <c r="DP1051" s="17">
        <f>IFERROR(VLOOKUP($BW1051,'PAINEL E TARGET'!$G$1:$Q$99,10,0),0)</f>
        <v>0</v>
      </c>
      <c r="DQ1051" s="17">
        <f>VLOOKUP(DO1051,'PAINEL E TARGET'!$S$10:$U$19,3,0)</f>
        <v>0</v>
      </c>
      <c r="DR1051" s="16">
        <f t="shared" si="610"/>
        <v>0</v>
      </c>
      <c r="DS1051" s="17">
        <f t="shared" si="596"/>
        <v>1.25</v>
      </c>
      <c r="DT1051" s="16">
        <f>IF(DS1051&gt;=1,VLOOKUP(BO1051,'PAINEL E TARGET'!$S$1:$W$8,5,0),0)</f>
        <v>165</v>
      </c>
      <c r="DU1051" s="16">
        <f t="shared" si="611"/>
        <v>165</v>
      </c>
    </row>
    <row r="1052" spans="2:125" x14ac:dyDescent="0.2">
      <c r="B1052" s="44">
        <v>43541</v>
      </c>
      <c r="C1052" s="65">
        <v>4014</v>
      </c>
      <c r="D1052" s="66" t="s">
        <v>1079</v>
      </c>
      <c r="E1052" s="65">
        <v>613</v>
      </c>
      <c r="F1052" s="65" t="s">
        <v>1019</v>
      </c>
      <c r="G1052" s="67">
        <v>146599.3127507527</v>
      </c>
      <c r="H1052" s="67">
        <v>90585.874860388634</v>
      </c>
      <c r="I1052" s="67">
        <v>118751.91</v>
      </c>
      <c r="J1052" s="68">
        <v>1.3109318663977247</v>
      </c>
      <c r="K1052" s="67">
        <v>0</v>
      </c>
      <c r="L1052" s="67">
        <v>90585.874860388678</v>
      </c>
      <c r="M1052" s="67">
        <v>0</v>
      </c>
      <c r="N1052" s="67">
        <v>118751.91000000002</v>
      </c>
      <c r="O1052" s="67">
        <v>146599.3127507527</v>
      </c>
      <c r="P1052" s="67" t="s">
        <v>1082</v>
      </c>
      <c r="Q1052" s="67" t="s">
        <v>1082</v>
      </c>
      <c r="R1052" s="67">
        <v>0</v>
      </c>
      <c r="S1052" s="67">
        <v>0</v>
      </c>
      <c r="T1052" s="68">
        <v>6.6642950783487087E-2</v>
      </c>
      <c r="U1052" s="68">
        <v>4.9582697238301263E-2</v>
      </c>
      <c r="V1052" s="68">
        <v>0.74400512965561771</v>
      </c>
      <c r="W1052" s="67">
        <v>6036.91</v>
      </c>
      <c r="X1052" s="67">
        <v>5888.04</v>
      </c>
      <c r="Y1052" s="68">
        <v>0.97534003322892016</v>
      </c>
      <c r="Z1052" s="68">
        <v>0</v>
      </c>
      <c r="AA1052" s="68">
        <v>0</v>
      </c>
      <c r="AB1052" s="68">
        <v>0</v>
      </c>
      <c r="AC1052" s="67">
        <v>0</v>
      </c>
      <c r="AD1052" s="67">
        <v>0</v>
      </c>
      <c r="AE1052" s="68" t="s">
        <v>1082</v>
      </c>
      <c r="AF1052" s="43">
        <v>80</v>
      </c>
      <c r="AG1052" s="43">
        <v>0</v>
      </c>
      <c r="AH1052" s="43">
        <v>0</v>
      </c>
      <c r="AI1052" s="43">
        <v>2</v>
      </c>
      <c r="AJ1052" s="67">
        <v>801.36999999999989</v>
      </c>
      <c r="AK1052" s="67">
        <v>548.5</v>
      </c>
      <c r="AL1052" s="68">
        <v>0.68445287445250014</v>
      </c>
      <c r="AM1052" s="67">
        <v>0</v>
      </c>
      <c r="AN1052" s="67">
        <v>718</v>
      </c>
      <c r="AO1052" s="68">
        <v>0</v>
      </c>
      <c r="AP1052" s="67">
        <v>0</v>
      </c>
      <c r="AQ1052" s="67">
        <v>0</v>
      </c>
      <c r="AR1052" s="68">
        <v>0</v>
      </c>
      <c r="AS1052" s="67">
        <v>5235.54</v>
      </c>
      <c r="AT1052" s="67">
        <v>4621.54</v>
      </c>
      <c r="AU1052" s="68">
        <v>0.88272460911386408</v>
      </c>
      <c r="AV1052" s="43">
        <v>0</v>
      </c>
      <c r="AW1052" s="43">
        <v>239.95999999999998</v>
      </c>
      <c r="AX1052" s="69">
        <v>0</v>
      </c>
      <c r="AY1052" s="43">
        <v>0</v>
      </c>
      <c r="AZ1052" s="43">
        <v>0</v>
      </c>
      <c r="BA1052" s="43">
        <v>0</v>
      </c>
      <c r="BB1052" s="43">
        <v>682.6</v>
      </c>
      <c r="BC1052" s="43">
        <v>0</v>
      </c>
      <c r="BD1052" s="43">
        <v>0</v>
      </c>
      <c r="BE1052" s="43">
        <v>9821.8700000000008</v>
      </c>
      <c r="BF1052" s="43">
        <v>0</v>
      </c>
      <c r="BG1052" s="43">
        <v>0</v>
      </c>
      <c r="BH1052" s="43">
        <v>0</v>
      </c>
      <c r="BI1052" s="44">
        <v>43173</v>
      </c>
      <c r="BJ1052" s="44">
        <v>43541</v>
      </c>
      <c r="BK1052" s="44">
        <v>43172</v>
      </c>
      <c r="BL1052" s="43">
        <f t="shared" si="597"/>
        <v>118751.91</v>
      </c>
      <c r="BM1052" s="43">
        <f t="shared" si="598"/>
        <v>118751.91000000002</v>
      </c>
      <c r="BN1052" s="32"/>
      <c r="BO1052" s="16" t="str">
        <f>IFERROR(VLOOKUP($C1052,'PORTE LOJA'!A:B,2,0),"PORTE 1")</f>
        <v>PORTE 1</v>
      </c>
      <c r="BP1052" s="16">
        <f>VLOOKUP(BO1052,'PAINEL E TARGET'!$S$1:$W$8,3,0)</f>
        <v>1650</v>
      </c>
      <c r="BQ1052" s="16">
        <f t="shared" si="576"/>
        <v>1</v>
      </c>
      <c r="BR1052" s="16">
        <f t="shared" si="577"/>
        <v>1</v>
      </c>
      <c r="BS1052" s="16">
        <f t="shared" si="578"/>
        <v>0</v>
      </c>
      <c r="BT1052" s="16">
        <f t="shared" si="579"/>
        <v>0</v>
      </c>
      <c r="BU1052" s="16">
        <f t="shared" si="580"/>
        <v>0</v>
      </c>
      <c r="BV1052" s="16">
        <f t="shared" si="581"/>
        <v>0</v>
      </c>
      <c r="BW1052" s="17" t="str">
        <f t="shared" si="599"/>
        <v>110000</v>
      </c>
      <c r="BX1052" s="32"/>
      <c r="BY1052" s="17">
        <f t="shared" si="582"/>
        <v>1.3109999999999999</v>
      </c>
      <c r="BZ1052" s="17">
        <f t="shared" si="583"/>
        <v>1.3109999999999999</v>
      </c>
      <c r="CA1052" s="17" t="str">
        <f t="shared" si="612"/>
        <v>Com Retira</v>
      </c>
      <c r="CB1052" s="17">
        <f t="shared" si="613"/>
        <v>1.3109999999999999</v>
      </c>
      <c r="CC1052" s="33" t="str">
        <f>IF(CB1052&gt;='PAINEL E TARGET'!$T$11,'PAINEL E TARGET'!$S$11,
IF(CB1052&gt;='PAINEL E TARGET'!$T$12,'PAINEL E TARGET'!$S$12,
IF(CB1052&gt;='PAINEL E TARGET'!$T$13,'PAINEL E TARGET'!$S$13,
IF(CB1052&gt;='PAINEL E TARGET'!$T$14,'PAINEL E TARGET'!$S$14,
IF(CB1052&gt;='PAINEL E TARGET'!$T$15,'PAINEL E TARGET'!$S$15,
IF(CB1052&gt;='PAINEL E TARGET'!$T$16,'PAINEL E TARGET'!$S$16,
IF(CB1052&gt;='PAINEL E TARGET'!$T$17,'PAINEL E TARGET'!$S$17,
IF(CB1052&gt;='PAINEL E TARGET'!$T$18,'PAINEL E TARGET'!$S$18,'PAINEL E TARGET'!$S$19))))))))</f>
        <v>8. Fx de 130% ou mais</v>
      </c>
      <c r="CD1052" s="17">
        <f>IFERROR(VLOOKUP($BW1052,'PAINEL E TARGET'!$G$1:$Q$99,4,0),0)</f>
        <v>0.6</v>
      </c>
      <c r="CE1052" s="17">
        <f>VLOOKUP(CC1052,'PAINEL E TARGET'!$S$10:$U$19,3,0)</f>
        <v>1.6</v>
      </c>
      <c r="CF1052" s="16">
        <f t="shared" si="614"/>
        <v>1584</v>
      </c>
      <c r="CG1052" s="17">
        <f t="shared" si="584"/>
        <v>0.68400000000000005</v>
      </c>
      <c r="CH1052" s="17" t="str">
        <f t="shared" si="585"/>
        <v>sem meta</v>
      </c>
      <c r="CI1052" s="17" t="str">
        <f t="shared" si="586"/>
        <v>sem meta</v>
      </c>
      <c r="CJ1052" s="17">
        <f t="shared" si="587"/>
        <v>0.88300000000000001</v>
      </c>
      <c r="CK1052" s="17" t="str">
        <f t="shared" si="588"/>
        <v>sem meta</v>
      </c>
      <c r="CL1052" s="17">
        <f t="shared" si="589"/>
        <v>0.97499999999999998</v>
      </c>
      <c r="CM1052" s="16">
        <f t="shared" si="590"/>
        <v>4</v>
      </c>
      <c r="CN1052" s="17" t="str">
        <f t="shared" si="615"/>
        <v>não ok</v>
      </c>
      <c r="CO1052" s="17">
        <f t="shared" si="616"/>
        <v>0</v>
      </c>
      <c r="CP1052" s="33" t="str">
        <f>IF(CO1052&gt;='PAINEL E TARGET'!$T$11,'PAINEL E TARGET'!$S$11,
IF(CO1052&gt;='PAINEL E TARGET'!$T$12,'PAINEL E TARGET'!$S$12,
IF(CO1052&gt;='PAINEL E TARGET'!$T$13,'PAINEL E TARGET'!$S$13,
IF(CO1052&gt;='PAINEL E TARGET'!$T$14,'PAINEL E TARGET'!$S$14,
IF(CO1052&gt;='PAINEL E TARGET'!$T$15,'PAINEL E TARGET'!$S$15,
IF(CO1052&gt;='PAINEL E TARGET'!$T$16,'PAINEL E TARGET'!$S$16,
IF(CO1052&gt;='PAINEL E TARGET'!$T$17,'PAINEL E TARGET'!$S$17,
IF(CO1052&gt;='PAINEL E TARGET'!$T$18,'PAINEL E TARGET'!$S$18,'PAINEL E TARGET'!$S$19))))))))</f>
        <v>Não elegível</v>
      </c>
      <c r="CQ1052" s="17">
        <f>IFERROR(VLOOKUP($BW1052,'PAINEL E TARGET'!$G$1:$Q$99,5,0),0)</f>
        <v>0.4</v>
      </c>
      <c r="CR1052" s="17">
        <f>VLOOKUP(CP1052,'PAINEL E TARGET'!$S$10:$U$19,3,0)</f>
        <v>0</v>
      </c>
      <c r="CS1052" s="16">
        <f t="shared" si="617"/>
        <v>0</v>
      </c>
      <c r="CT1052" s="17">
        <f t="shared" si="591"/>
        <v>0</v>
      </c>
      <c r="CU1052" s="33" t="str">
        <f>IF(CT1052&gt;='PAINEL E TARGET'!$T$11,'PAINEL E TARGET'!$S$11,
IF(CT1052&gt;='PAINEL E TARGET'!$T$12,'PAINEL E TARGET'!$S$12,
IF(CT1052&gt;='PAINEL E TARGET'!$T$13,'PAINEL E TARGET'!$S$13,
IF(CT1052&gt;='PAINEL E TARGET'!$T$14,'PAINEL E TARGET'!$S$14,
IF(CT1052&gt;='PAINEL E TARGET'!$T$15,'PAINEL E TARGET'!$S$15,
IF(CT1052&gt;='PAINEL E TARGET'!$T$16,'PAINEL E TARGET'!$S$16,
IF(CT1052&gt;='PAINEL E TARGET'!$T$17,'PAINEL E TARGET'!$S$17,
IF(CT1052&gt;='PAINEL E TARGET'!$T$18,'PAINEL E TARGET'!$S$18,'PAINEL E TARGET'!$S$19))))))))</f>
        <v>Não elegível</v>
      </c>
      <c r="CV1052" s="17">
        <f>IFERROR(VLOOKUP($BW1052,'PAINEL E TARGET'!$G$1:$Q$99,6,0),0)</f>
        <v>0</v>
      </c>
      <c r="CW1052" s="17">
        <f>VLOOKUP(CU1052,'PAINEL E TARGET'!$S$10:$U$19,3,0)</f>
        <v>0</v>
      </c>
      <c r="CX1052" s="16">
        <f t="shared" si="618"/>
        <v>0</v>
      </c>
      <c r="CY1052" s="17">
        <f t="shared" si="592"/>
        <v>0</v>
      </c>
      <c r="CZ1052" s="33" t="str">
        <f>IF(CY1052&gt;='PAINEL E TARGET'!$T$11,'PAINEL E TARGET'!$S$11,
IF(CY1052&gt;='PAINEL E TARGET'!$T$12,'PAINEL E TARGET'!$S$12,
IF(CY1052&gt;='PAINEL E TARGET'!$T$13,'PAINEL E TARGET'!$S$13,
IF(CY1052&gt;='PAINEL E TARGET'!$T$14,'PAINEL E TARGET'!$S$14,
IF(CY1052&gt;='PAINEL E TARGET'!$T$15,'PAINEL E TARGET'!$S$15,
IF(CY1052&gt;='PAINEL E TARGET'!$T$16,'PAINEL E TARGET'!$S$16,
IF(CY1052&gt;='PAINEL E TARGET'!$T$17,'PAINEL E TARGET'!$S$17,
IF(CY1052&gt;='PAINEL E TARGET'!$T$18,'PAINEL E TARGET'!$S$18,'PAINEL E TARGET'!$S$19))))))))</f>
        <v>Não elegível</v>
      </c>
      <c r="DA1052" s="17">
        <f>IFERROR(VLOOKUP($BW1052,'PAINEL E TARGET'!$G$1:$Q$99,7,0),0)</f>
        <v>0</v>
      </c>
      <c r="DB1052" s="17">
        <f>VLOOKUP(CZ1052,'PAINEL E TARGET'!$S$10:$U$19,3,0)</f>
        <v>0</v>
      </c>
      <c r="DC1052" s="16">
        <f t="shared" si="619"/>
        <v>0</v>
      </c>
      <c r="DD1052" s="17">
        <f t="shared" si="593"/>
        <v>0</v>
      </c>
      <c r="DE1052" s="33" t="str">
        <f>IF(DD1052&gt;='PAINEL E TARGET'!$T$11,'PAINEL E TARGET'!$S$11,
IF(DD1052&gt;='PAINEL E TARGET'!$T$12,'PAINEL E TARGET'!$S$12,
IF(DD1052&gt;='PAINEL E TARGET'!$T$13,'PAINEL E TARGET'!$S$13,
IF(DD1052&gt;='PAINEL E TARGET'!$T$14,'PAINEL E TARGET'!$S$14,
IF(DD1052&gt;='PAINEL E TARGET'!$T$15,'PAINEL E TARGET'!$S$15,
IF(DD1052&gt;='PAINEL E TARGET'!$T$16,'PAINEL E TARGET'!$S$16,
IF(DD1052&gt;='PAINEL E TARGET'!$T$17,'PAINEL E TARGET'!$S$17,
IF(DD1052&gt;='PAINEL E TARGET'!$T$18,'PAINEL E TARGET'!$S$18,'PAINEL E TARGET'!$S$19))))))))</f>
        <v>Não elegível</v>
      </c>
      <c r="DF1052" s="17">
        <f>IFERROR(VLOOKUP($BW1052,'PAINEL E TARGET'!$G$1:$Q$99,8,0),0)</f>
        <v>0</v>
      </c>
      <c r="DG1052" s="17">
        <f>VLOOKUP(DE1052,'PAINEL E TARGET'!$S$10:$U$19,3,0)</f>
        <v>0</v>
      </c>
      <c r="DH1052" s="16">
        <f t="shared" si="620"/>
        <v>0</v>
      </c>
      <c r="DI1052" s="17">
        <f t="shared" si="594"/>
        <v>0</v>
      </c>
      <c r="DJ1052" s="33" t="str">
        <f>IF(DI1052&gt;='PAINEL E TARGET'!$T$11,'PAINEL E TARGET'!$S$11,
IF(DI1052&gt;='PAINEL E TARGET'!$T$12,'PAINEL E TARGET'!$S$12,
IF(DI1052&gt;='PAINEL E TARGET'!$T$13,'PAINEL E TARGET'!$S$13,
IF(DI1052&gt;='PAINEL E TARGET'!$T$14,'PAINEL E TARGET'!$S$14,
IF(DI1052&gt;='PAINEL E TARGET'!$T$15,'PAINEL E TARGET'!$S$15,
IF(DI1052&gt;='PAINEL E TARGET'!$T$16,'PAINEL E TARGET'!$S$16,
IF(DI1052&gt;='PAINEL E TARGET'!$T$17,'PAINEL E TARGET'!$S$17,
IF(DI1052&gt;='PAINEL E TARGET'!$T$18,'PAINEL E TARGET'!$S$18,'PAINEL E TARGET'!$S$19))))))))</f>
        <v>Não elegível</v>
      </c>
      <c r="DK1052" s="17">
        <f>IFERROR(VLOOKUP($BW1052,'PAINEL E TARGET'!$G$1:$Q$99,9,0),0)</f>
        <v>0</v>
      </c>
      <c r="DL1052" s="17">
        <f>VLOOKUP(DJ1052,'PAINEL E TARGET'!$S$10:$U$19,3,0)</f>
        <v>0</v>
      </c>
      <c r="DM1052" s="16">
        <f t="shared" si="621"/>
        <v>0</v>
      </c>
      <c r="DN1052" s="17">
        <f t="shared" si="595"/>
        <v>0</v>
      </c>
      <c r="DO1052" s="33" t="str">
        <f>IF(DN1052&gt;='PAINEL E TARGET'!$T$11,'PAINEL E TARGET'!$S$11,
IF(DN1052&gt;='PAINEL E TARGET'!$T$12,'PAINEL E TARGET'!$S$12,
IF(DN1052&gt;='PAINEL E TARGET'!$T$13,'PAINEL E TARGET'!$S$13,
IF(DN1052&gt;='PAINEL E TARGET'!$T$14,'PAINEL E TARGET'!$S$14,
IF(DN1052&gt;='PAINEL E TARGET'!$T$15,'PAINEL E TARGET'!$S$15,
IF(DN1052&gt;='PAINEL E TARGET'!$T$16,'PAINEL E TARGET'!$S$16,
IF(DN1052&gt;='PAINEL E TARGET'!$T$17,'PAINEL E TARGET'!$S$17,
IF(DN1052&gt;='PAINEL E TARGET'!$T$18,'PAINEL E TARGET'!$S$18,'PAINEL E TARGET'!$S$19))))))))</f>
        <v>Não elegível</v>
      </c>
      <c r="DP1052" s="17">
        <f>IFERROR(VLOOKUP($BW1052,'PAINEL E TARGET'!$G$1:$Q$99,10,0),0)</f>
        <v>0</v>
      </c>
      <c r="DQ1052" s="17">
        <f>VLOOKUP(DO1052,'PAINEL E TARGET'!$S$10:$U$19,3,0)</f>
        <v>0</v>
      </c>
      <c r="DR1052" s="16">
        <f t="shared" si="610"/>
        <v>0</v>
      </c>
      <c r="DS1052" s="17">
        <f t="shared" si="596"/>
        <v>0</v>
      </c>
      <c r="DT1052" s="16">
        <f>IF(DS1052&gt;=1,VLOOKUP(BO1052,'PAINEL E TARGET'!$S$1:$W$8,5,0),0)</f>
        <v>0</v>
      </c>
      <c r="DU1052" s="16">
        <f t="shared" si="611"/>
        <v>1584</v>
      </c>
    </row>
    <row r="1053" spans="2:125" x14ac:dyDescent="0.2">
      <c r="B1053" s="44">
        <v>43541</v>
      </c>
      <c r="C1053" s="65">
        <v>4015</v>
      </c>
      <c r="D1053" s="66" t="s">
        <v>1080</v>
      </c>
      <c r="E1053" s="65">
        <v>317</v>
      </c>
      <c r="F1053" s="65" t="s">
        <v>943</v>
      </c>
      <c r="G1053" s="67">
        <v>652208.42091308557</v>
      </c>
      <c r="H1053" s="67">
        <v>379355.79638052877</v>
      </c>
      <c r="I1053" s="67">
        <v>271774.92</v>
      </c>
      <c r="J1053" s="68">
        <v>0.71641167103028713</v>
      </c>
      <c r="K1053" s="67">
        <v>6910.2560352777446</v>
      </c>
      <c r="L1053" s="67">
        <v>372445.54034525104</v>
      </c>
      <c r="M1053" s="67">
        <v>6233.9</v>
      </c>
      <c r="N1053" s="67">
        <v>250809.59</v>
      </c>
      <c r="O1053" s="67">
        <v>652208.42091308557</v>
      </c>
      <c r="P1053" s="67" t="s">
        <v>1082</v>
      </c>
      <c r="Q1053" s="67" t="s">
        <v>1082</v>
      </c>
      <c r="R1053" s="67">
        <v>0</v>
      </c>
      <c r="S1053" s="67">
        <v>248.9</v>
      </c>
      <c r="T1053" s="68">
        <v>6.9389555270154016E-2</v>
      </c>
      <c r="U1053" s="68">
        <v>5.3376531730097508E-2</v>
      </c>
      <c r="V1053" s="68">
        <v>0.76923005951381185</v>
      </c>
      <c r="W1053" s="67">
        <v>26323.329999999994</v>
      </c>
      <c r="X1053" s="67">
        <v>13720.09</v>
      </c>
      <c r="Y1053" s="68">
        <v>0.52121407132000408</v>
      </c>
      <c r="Z1053" s="68">
        <v>0</v>
      </c>
      <c r="AA1053" s="68">
        <v>0</v>
      </c>
      <c r="AB1053" s="68">
        <v>0</v>
      </c>
      <c r="AC1053" s="67">
        <v>0</v>
      </c>
      <c r="AD1053" s="67">
        <v>0</v>
      </c>
      <c r="AE1053" s="68" t="s">
        <v>1082</v>
      </c>
      <c r="AF1053" s="43">
        <v>80</v>
      </c>
      <c r="AG1053" s="43">
        <v>0</v>
      </c>
      <c r="AH1053" s="43">
        <v>4</v>
      </c>
      <c r="AI1053" s="43">
        <v>0</v>
      </c>
      <c r="AJ1053" s="67">
        <v>16003.690000000004</v>
      </c>
      <c r="AK1053" s="67">
        <v>5720.5</v>
      </c>
      <c r="AL1053" s="68">
        <v>0.35744881336741707</v>
      </c>
      <c r="AM1053" s="67">
        <v>5317.2199999999993</v>
      </c>
      <c r="AN1053" s="67">
        <v>4055</v>
      </c>
      <c r="AO1053" s="68">
        <v>0.7626165552676023</v>
      </c>
      <c r="AP1053" s="67">
        <v>0</v>
      </c>
      <c r="AQ1053" s="67">
        <v>0</v>
      </c>
      <c r="AR1053" s="68">
        <v>0</v>
      </c>
      <c r="AS1053" s="67">
        <v>5002.4199999999992</v>
      </c>
      <c r="AT1053" s="67">
        <v>3944.59</v>
      </c>
      <c r="AU1053" s="68">
        <v>0.78853634840737097</v>
      </c>
      <c r="AV1053" s="43">
        <v>0</v>
      </c>
      <c r="AW1053" s="43">
        <v>129.97</v>
      </c>
      <c r="AX1053" s="69">
        <v>0</v>
      </c>
      <c r="AY1053" s="43">
        <v>6910.2560352777446</v>
      </c>
      <c r="AZ1053" s="43">
        <v>6233.9</v>
      </c>
      <c r="BA1053" s="43">
        <v>29133.832093924168</v>
      </c>
      <c r="BB1053" s="43">
        <v>19709.98</v>
      </c>
      <c r="BC1053" s="43">
        <v>12332</v>
      </c>
      <c r="BD1053" s="43">
        <v>49889.848905293184</v>
      </c>
      <c r="BE1053" s="43">
        <v>45452.94999999999</v>
      </c>
      <c r="BF1053" s="43">
        <v>0</v>
      </c>
      <c r="BG1053" s="43">
        <v>0</v>
      </c>
      <c r="BH1053" s="43">
        <v>10</v>
      </c>
      <c r="BI1053" s="44">
        <v>43173</v>
      </c>
      <c r="BJ1053" s="44">
        <v>43541</v>
      </c>
      <c r="BK1053" s="44">
        <v>43172</v>
      </c>
      <c r="BL1053" s="43">
        <f t="shared" si="597"/>
        <v>272023.82</v>
      </c>
      <c r="BM1053" s="43">
        <f t="shared" si="598"/>
        <v>257292.38999999998</v>
      </c>
      <c r="BN1053" s="32"/>
      <c r="BO1053" s="16" t="str">
        <f>IFERROR(VLOOKUP($C1053,'PORTE LOJA'!A:B,2,0),"PORTE 1")</f>
        <v>PORTE 1</v>
      </c>
      <c r="BP1053" s="16">
        <f>VLOOKUP(BO1053,'PAINEL E TARGET'!$S$1:$W$8,3,0)</f>
        <v>1650</v>
      </c>
      <c r="BQ1053" s="16">
        <f t="shared" si="576"/>
        <v>1</v>
      </c>
      <c r="BR1053" s="16">
        <f t="shared" si="577"/>
        <v>1</v>
      </c>
      <c r="BS1053" s="16">
        <f t="shared" si="578"/>
        <v>0</v>
      </c>
      <c r="BT1053" s="16">
        <f t="shared" si="579"/>
        <v>1</v>
      </c>
      <c r="BU1053" s="16">
        <f t="shared" si="580"/>
        <v>1</v>
      </c>
      <c r="BV1053" s="16">
        <f t="shared" si="581"/>
        <v>1</v>
      </c>
      <c r="BW1053" s="17" t="str">
        <f t="shared" ref="BW1053" si="622">CONCATENATE(BQ1053,BR1053,BS1053,BT1053,BU1053,BV1053)</f>
        <v>110111</v>
      </c>
      <c r="BX1053" s="32"/>
      <c r="BY1053" s="17">
        <f t="shared" si="582"/>
        <v>0.71699999999999997</v>
      </c>
      <c r="BZ1053" s="17">
        <f t="shared" si="583"/>
        <v>0.67800000000000005</v>
      </c>
      <c r="CA1053" s="17" t="str">
        <f t="shared" ref="CA1053" si="623">IF(BZ1053&gt;BY1053,"Sem Retira","Com Retira")</f>
        <v>Com Retira</v>
      </c>
      <c r="CB1053" s="17">
        <f t="shared" ref="CB1053" si="624">MAX(BY1053:BZ1053)</f>
        <v>0.71699999999999997</v>
      </c>
      <c r="CC1053" s="33" t="str">
        <f>IF(CB1053&gt;='PAINEL E TARGET'!$T$11,'PAINEL E TARGET'!$S$11,
IF(CB1053&gt;='PAINEL E TARGET'!$T$12,'PAINEL E TARGET'!$S$12,
IF(CB1053&gt;='PAINEL E TARGET'!$T$13,'PAINEL E TARGET'!$S$13,
IF(CB1053&gt;='PAINEL E TARGET'!$T$14,'PAINEL E TARGET'!$S$14,
IF(CB1053&gt;='PAINEL E TARGET'!$T$15,'PAINEL E TARGET'!$S$15,
IF(CB1053&gt;='PAINEL E TARGET'!$T$16,'PAINEL E TARGET'!$S$16,
IF(CB1053&gt;='PAINEL E TARGET'!$T$17,'PAINEL E TARGET'!$S$17,
IF(CB1053&gt;='PAINEL E TARGET'!$T$18,'PAINEL E TARGET'!$S$18,'PAINEL E TARGET'!$S$19))))))))</f>
        <v>Não elegível</v>
      </c>
      <c r="CD1053" s="17">
        <f>IFERROR(VLOOKUP($BW1053,'PAINEL E TARGET'!$G$1:$Q$99,4,0),0)</f>
        <v>0.3</v>
      </c>
      <c r="CE1053" s="17">
        <f>VLOOKUP(CC1053,'PAINEL E TARGET'!$S$10:$U$19,3,0)</f>
        <v>0</v>
      </c>
      <c r="CF1053" s="16">
        <f t="shared" ref="CF1053" si="625">CE1053*CD1053*$BP1053</f>
        <v>0</v>
      </c>
      <c r="CG1053" s="17">
        <f t="shared" si="584"/>
        <v>0.35699999999999998</v>
      </c>
      <c r="CH1053" s="17">
        <f t="shared" si="585"/>
        <v>0.76300000000000001</v>
      </c>
      <c r="CI1053" s="17" t="str">
        <f t="shared" si="586"/>
        <v>sem meta</v>
      </c>
      <c r="CJ1053" s="17">
        <f t="shared" si="587"/>
        <v>0.78900000000000003</v>
      </c>
      <c r="CK1053" s="17" t="str">
        <f t="shared" si="588"/>
        <v>sem meta</v>
      </c>
      <c r="CL1053" s="17">
        <f t="shared" si="589"/>
        <v>0.52100000000000002</v>
      </c>
      <c r="CM1053" s="16">
        <f t="shared" ref="CM1053" si="626">IF(OR(CG1053&gt;=0.7,CG1053="sem meta"),1,0)+
IF(OR(CH1053&gt;=0.7,CH1053="sem meta"),1,0)+
IF(OR(CI1053&gt;=0.7,CI1053="sem meta"),1,0)+
IF(OR(CJ1053&gt;=0.7,CJ1053="sem meta"),1,0)+IF(OR(CK1053&gt;=0.7,CK1053="sem meta"),1,0)</f>
        <v>4</v>
      </c>
      <c r="CN1053" s="17" t="str">
        <f t="shared" ref="CN1053" si="627">IF(CM1053=5,"ok","não ok")</f>
        <v>não ok</v>
      </c>
      <c r="CO1053" s="17">
        <f t="shared" ref="CO1053" si="628">IF(CN1053="ok",CL1053,0)</f>
        <v>0</v>
      </c>
      <c r="CP1053" s="33" t="str">
        <f>IF(CO1053&gt;='PAINEL E TARGET'!$T$11,'PAINEL E TARGET'!$S$11,
IF(CO1053&gt;='PAINEL E TARGET'!$T$12,'PAINEL E TARGET'!$S$12,
IF(CO1053&gt;='PAINEL E TARGET'!$T$13,'PAINEL E TARGET'!$S$13,
IF(CO1053&gt;='PAINEL E TARGET'!$T$14,'PAINEL E TARGET'!$S$14,
IF(CO1053&gt;='PAINEL E TARGET'!$T$15,'PAINEL E TARGET'!$S$15,
IF(CO1053&gt;='PAINEL E TARGET'!$T$16,'PAINEL E TARGET'!$S$16,
IF(CO1053&gt;='PAINEL E TARGET'!$T$17,'PAINEL E TARGET'!$S$17,
IF(CO1053&gt;='PAINEL E TARGET'!$T$18,'PAINEL E TARGET'!$S$18,'PAINEL E TARGET'!$S$19))))))))</f>
        <v>Não elegível</v>
      </c>
      <c r="CQ1053" s="17">
        <f>IFERROR(VLOOKUP($BW1053,'PAINEL E TARGET'!$G$1:$Q$99,5,0),0)</f>
        <v>0.3</v>
      </c>
      <c r="CR1053" s="17">
        <f>VLOOKUP(CP1053,'PAINEL E TARGET'!$S$10:$U$19,3,0)</f>
        <v>0</v>
      </c>
      <c r="CS1053" s="16">
        <f t="shared" ref="CS1053" si="629">CR1053*CQ1053*$BP1053</f>
        <v>0</v>
      </c>
      <c r="CT1053" s="17">
        <f t="shared" si="591"/>
        <v>0</v>
      </c>
      <c r="CU1053" s="33" t="str">
        <f>IF(CT1053&gt;='PAINEL E TARGET'!$T$11,'PAINEL E TARGET'!$S$11,
IF(CT1053&gt;='PAINEL E TARGET'!$T$12,'PAINEL E TARGET'!$S$12,
IF(CT1053&gt;='PAINEL E TARGET'!$T$13,'PAINEL E TARGET'!$S$13,
IF(CT1053&gt;='PAINEL E TARGET'!$T$14,'PAINEL E TARGET'!$S$14,
IF(CT1053&gt;='PAINEL E TARGET'!$T$15,'PAINEL E TARGET'!$S$15,
IF(CT1053&gt;='PAINEL E TARGET'!$T$16,'PAINEL E TARGET'!$S$16,
IF(CT1053&gt;='PAINEL E TARGET'!$T$17,'PAINEL E TARGET'!$S$17,
IF(CT1053&gt;='PAINEL E TARGET'!$T$18,'PAINEL E TARGET'!$S$18,'PAINEL E TARGET'!$S$19))))))))</f>
        <v>Não elegível</v>
      </c>
      <c r="CV1053" s="17">
        <f>IFERROR(VLOOKUP($BW1053,'PAINEL E TARGET'!$G$1:$Q$99,6,0),0)</f>
        <v>0</v>
      </c>
      <c r="CW1053" s="17">
        <f>VLOOKUP(CU1053,'PAINEL E TARGET'!$S$10:$U$19,3,0)</f>
        <v>0</v>
      </c>
      <c r="CX1053" s="16">
        <f t="shared" ref="CX1053" si="630">CW1053*CV1053*$BP1053</f>
        <v>0</v>
      </c>
      <c r="CY1053" s="17">
        <f t="shared" si="592"/>
        <v>0.90200000000000002</v>
      </c>
      <c r="CZ1053" s="33" t="str">
        <f>IF(CY1053&gt;='PAINEL E TARGET'!$T$11,'PAINEL E TARGET'!$S$11,
IF(CY1053&gt;='PAINEL E TARGET'!$T$12,'PAINEL E TARGET'!$S$12,
IF(CY1053&gt;='PAINEL E TARGET'!$T$13,'PAINEL E TARGET'!$S$13,
IF(CY1053&gt;='PAINEL E TARGET'!$T$14,'PAINEL E TARGET'!$S$14,
IF(CY1053&gt;='PAINEL E TARGET'!$T$15,'PAINEL E TARGET'!$S$15,
IF(CY1053&gt;='PAINEL E TARGET'!$T$16,'PAINEL E TARGET'!$S$16,
IF(CY1053&gt;='PAINEL E TARGET'!$T$17,'PAINEL E TARGET'!$S$17,
IF(CY1053&gt;='PAINEL E TARGET'!$T$18,'PAINEL E TARGET'!$S$18,'PAINEL E TARGET'!$S$19))))))))</f>
        <v>1. Fx de 90% a 99,9%</v>
      </c>
      <c r="DA1053" s="17">
        <f>IFERROR(VLOOKUP($BW1053,'PAINEL E TARGET'!$G$1:$Q$99,7,0),0)</f>
        <v>0.15</v>
      </c>
      <c r="DB1053" s="17">
        <f>VLOOKUP(CZ1053,'PAINEL E TARGET'!$S$10:$U$19,3,0)</f>
        <v>0.5</v>
      </c>
      <c r="DC1053" s="16">
        <f t="shared" ref="DC1053" si="631">DB1053*DA1053*$BP1053</f>
        <v>123.75</v>
      </c>
      <c r="DD1053" s="17">
        <f t="shared" si="593"/>
        <v>0.67700000000000005</v>
      </c>
      <c r="DE1053" s="33" t="str">
        <f>IF(DD1053&gt;='PAINEL E TARGET'!$T$11,'PAINEL E TARGET'!$S$11,
IF(DD1053&gt;='PAINEL E TARGET'!$T$12,'PAINEL E TARGET'!$S$12,
IF(DD1053&gt;='PAINEL E TARGET'!$T$13,'PAINEL E TARGET'!$S$13,
IF(DD1053&gt;='PAINEL E TARGET'!$T$14,'PAINEL E TARGET'!$S$14,
IF(DD1053&gt;='PAINEL E TARGET'!$T$15,'PAINEL E TARGET'!$S$15,
IF(DD1053&gt;='PAINEL E TARGET'!$T$16,'PAINEL E TARGET'!$S$16,
IF(DD1053&gt;='PAINEL E TARGET'!$T$17,'PAINEL E TARGET'!$S$17,
IF(DD1053&gt;='PAINEL E TARGET'!$T$18,'PAINEL E TARGET'!$S$18,'PAINEL E TARGET'!$S$19))))))))</f>
        <v>Não elegível</v>
      </c>
      <c r="DF1053" s="17">
        <f>IFERROR(VLOOKUP($BW1053,'PAINEL E TARGET'!$G$1:$Q$99,8,0),0)</f>
        <v>0.1</v>
      </c>
      <c r="DG1053" s="17">
        <f>VLOOKUP(DE1053,'PAINEL E TARGET'!$S$10:$U$19,3,0)</f>
        <v>0</v>
      </c>
      <c r="DH1053" s="16">
        <f t="shared" ref="DH1053" si="632">DG1053*DF1053*$BP1053</f>
        <v>0</v>
      </c>
      <c r="DI1053" s="17">
        <f t="shared" si="594"/>
        <v>0</v>
      </c>
      <c r="DJ1053" s="33" t="str">
        <f>IF(DI1053&gt;='PAINEL E TARGET'!$T$11,'PAINEL E TARGET'!$S$11,
IF(DI1053&gt;='PAINEL E TARGET'!$T$12,'PAINEL E TARGET'!$S$12,
IF(DI1053&gt;='PAINEL E TARGET'!$T$13,'PAINEL E TARGET'!$S$13,
IF(DI1053&gt;='PAINEL E TARGET'!$T$14,'PAINEL E TARGET'!$S$14,
IF(DI1053&gt;='PAINEL E TARGET'!$T$15,'PAINEL E TARGET'!$S$15,
IF(DI1053&gt;='PAINEL E TARGET'!$T$16,'PAINEL E TARGET'!$S$16,
IF(DI1053&gt;='PAINEL E TARGET'!$T$17,'PAINEL E TARGET'!$S$17,
IF(DI1053&gt;='PAINEL E TARGET'!$T$18,'PAINEL E TARGET'!$S$18,'PAINEL E TARGET'!$S$19))))))))</f>
        <v>Não elegível</v>
      </c>
      <c r="DK1053" s="17">
        <f>IFERROR(VLOOKUP($BW1053,'PAINEL E TARGET'!$G$1:$Q$99,9,0),0)</f>
        <v>0.15</v>
      </c>
      <c r="DL1053" s="17">
        <f>VLOOKUP(DJ1053,'PAINEL E TARGET'!$S$10:$U$19,3,0)</f>
        <v>0</v>
      </c>
      <c r="DM1053" s="16">
        <f t="shared" ref="DM1053" si="633">DL1053*DK1053*$BP1053</f>
        <v>0</v>
      </c>
      <c r="DN1053" s="17">
        <f t="shared" si="595"/>
        <v>0</v>
      </c>
      <c r="DO1053" s="33" t="str">
        <f>IF(DN1053&gt;='PAINEL E TARGET'!$T$11,'PAINEL E TARGET'!$S$11,
IF(DN1053&gt;='PAINEL E TARGET'!$T$12,'PAINEL E TARGET'!$S$12,
IF(DN1053&gt;='PAINEL E TARGET'!$T$13,'PAINEL E TARGET'!$S$13,
IF(DN1053&gt;='PAINEL E TARGET'!$T$14,'PAINEL E TARGET'!$S$14,
IF(DN1053&gt;='PAINEL E TARGET'!$T$15,'PAINEL E TARGET'!$S$15,
IF(DN1053&gt;='PAINEL E TARGET'!$T$16,'PAINEL E TARGET'!$S$16,
IF(DN1053&gt;='PAINEL E TARGET'!$T$17,'PAINEL E TARGET'!$S$17,
IF(DN1053&gt;='PAINEL E TARGET'!$T$18,'PAINEL E TARGET'!$S$18,'PAINEL E TARGET'!$S$19))))))))</f>
        <v>Não elegível</v>
      </c>
      <c r="DP1053" s="17">
        <f>IFERROR(VLOOKUP($BW1053,'PAINEL E TARGET'!$G$1:$Q$99,10,0),0)</f>
        <v>0</v>
      </c>
      <c r="DQ1053" s="17">
        <f>VLOOKUP(DO1053,'PAINEL E TARGET'!$S$10:$U$19,3,0)</f>
        <v>0</v>
      </c>
      <c r="DR1053" s="16">
        <f t="shared" ref="DR1053" si="634">DQ1053*DP1053*$BP1053</f>
        <v>0</v>
      </c>
      <c r="DS1053" s="17">
        <f t="shared" si="596"/>
        <v>0</v>
      </c>
      <c r="DT1053" s="16">
        <f>IF(DS1053&gt;=1,VLOOKUP(BO1053,'PAINEL E TARGET'!$S$1:$W$8,5,0),0)</f>
        <v>0</v>
      </c>
      <c r="DU1053" s="16">
        <f t="shared" ref="DU1053" si="635">SUM(CF1053,CS1053,CX1053,DC1053,DH1053,DM1053,DT1053,DR1053)</f>
        <v>123.75</v>
      </c>
    </row>
  </sheetData>
  <autoFilter ref="B2:DU1053"/>
  <mergeCells count="8">
    <mergeCell ref="DI1:DM1"/>
    <mergeCell ref="DS1:DT1"/>
    <mergeCell ref="BY1:CF1"/>
    <mergeCell ref="CG1:CS1"/>
    <mergeCell ref="CT1:CX1"/>
    <mergeCell ref="CY1:DC1"/>
    <mergeCell ref="DD1:DH1"/>
    <mergeCell ref="DN1:DR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0"/>
  <sheetViews>
    <sheetView showGridLines="0" zoomScale="85" zoomScaleNormal="85" workbookViewId="0">
      <pane ySplit="1" topLeftCell="A2" activePane="bottomLeft" state="frozen"/>
      <selection pane="bottomLeft" activeCell="G1" sqref="G1:O2"/>
    </sheetView>
  </sheetViews>
  <sheetFormatPr defaultRowHeight="15" x14ac:dyDescent="0.25"/>
  <cols>
    <col min="1" max="6" width="9.140625" style="15"/>
    <col min="7" max="7" width="12.85546875" style="15" bestFit="1" customWidth="1"/>
    <col min="8" max="8" width="9.140625" style="15"/>
    <col min="9" max="9" width="1.42578125" style="15" customWidth="1"/>
    <col min="10" max="17" width="9.140625" style="15"/>
    <col min="18" max="18" width="1.42578125" style="15" customWidth="1"/>
    <col min="19" max="19" width="26.140625" style="26" customWidth="1"/>
    <col min="20" max="20" width="12.5703125" style="26" customWidth="1"/>
    <col min="21" max="22" width="11.42578125" style="26" customWidth="1"/>
    <col min="23" max="23" width="11.42578125" style="15" customWidth="1"/>
    <col min="24" max="16384" width="9.140625" style="15"/>
  </cols>
  <sheetData>
    <row r="1" spans="1:23" ht="38.25" x14ac:dyDescent="0.25">
      <c r="A1" s="14" t="s">
        <v>1084</v>
      </c>
      <c r="B1" s="14" t="s">
        <v>1085</v>
      </c>
      <c r="C1" s="14" t="s">
        <v>1086</v>
      </c>
      <c r="D1" s="14" t="s">
        <v>1087</v>
      </c>
      <c r="E1" s="14" t="s">
        <v>1210</v>
      </c>
      <c r="F1" s="14" t="s">
        <v>1088</v>
      </c>
      <c r="G1" s="12" t="s">
        <v>1089</v>
      </c>
      <c r="H1" s="12" t="s">
        <v>1101</v>
      </c>
      <c r="J1" s="14" t="s">
        <v>1096</v>
      </c>
      <c r="K1" s="14" t="s">
        <v>1097</v>
      </c>
      <c r="L1" s="14" t="s">
        <v>1098</v>
      </c>
      <c r="M1" s="14" t="s">
        <v>1212</v>
      </c>
      <c r="N1" s="14" t="s">
        <v>1213</v>
      </c>
      <c r="O1" s="14" t="s">
        <v>1099</v>
      </c>
      <c r="P1" s="14" t="s">
        <v>1230</v>
      </c>
      <c r="Q1" s="14" t="s">
        <v>1100</v>
      </c>
      <c r="S1" s="27" t="s">
        <v>1111</v>
      </c>
      <c r="T1" s="27" t="s">
        <v>1115</v>
      </c>
      <c r="U1" s="27" t="s">
        <v>1112</v>
      </c>
      <c r="V1" s="27" t="s">
        <v>1113</v>
      </c>
      <c r="W1" s="27" t="s">
        <v>1102</v>
      </c>
    </row>
    <row r="2" spans="1:23" x14ac:dyDescent="0.25">
      <c r="A2" s="16">
        <v>1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7" t="s">
        <v>1090</v>
      </c>
      <c r="H2" s="16">
        <f>COUNTIF('Apuração Preliminar'!$BW:$BW,'PAINEL E TARGET'!G2)</f>
        <v>938</v>
      </c>
      <c r="J2" s="18">
        <v>0.25</v>
      </c>
      <c r="K2" s="18">
        <v>0.25</v>
      </c>
      <c r="L2" s="18">
        <v>0.2</v>
      </c>
      <c r="M2" s="18">
        <v>0.15</v>
      </c>
      <c r="N2" s="18">
        <v>0.1</v>
      </c>
      <c r="O2" s="18">
        <v>0.05</v>
      </c>
      <c r="P2" s="18">
        <v>0</v>
      </c>
      <c r="Q2" s="18">
        <f>SUM(J2:P2)</f>
        <v>1</v>
      </c>
      <c r="S2" s="28" t="s">
        <v>1110</v>
      </c>
      <c r="T2" s="28">
        <v>0</v>
      </c>
      <c r="U2" s="28">
        <v>0</v>
      </c>
      <c r="V2" s="28">
        <v>0</v>
      </c>
      <c r="W2" s="28">
        <v>0</v>
      </c>
    </row>
    <row r="3" spans="1:23" x14ac:dyDescent="0.25">
      <c r="A3" s="16">
        <v>1</v>
      </c>
      <c r="B3" s="16">
        <v>1</v>
      </c>
      <c r="C3" s="16">
        <v>0</v>
      </c>
      <c r="D3" s="16">
        <v>1</v>
      </c>
      <c r="E3" s="16">
        <v>1</v>
      </c>
      <c r="F3" s="16">
        <v>1</v>
      </c>
      <c r="G3" s="17" t="s">
        <v>1091</v>
      </c>
      <c r="H3" s="16">
        <f>COUNTIF('Apuração Preliminar'!$BW:$BW,'PAINEL E TARGET'!G3)</f>
        <v>36</v>
      </c>
      <c r="J3" s="18">
        <v>0.3</v>
      </c>
      <c r="K3" s="18">
        <v>0.3</v>
      </c>
      <c r="L3" s="18">
        <v>0</v>
      </c>
      <c r="M3" s="18">
        <v>0.15</v>
      </c>
      <c r="N3" s="18">
        <v>0.1</v>
      </c>
      <c r="O3" s="18">
        <v>0.15</v>
      </c>
      <c r="P3" s="18">
        <v>0</v>
      </c>
      <c r="Q3" s="18">
        <f t="shared" ref="Q3:Q13" si="0">SUM(J3:P3)</f>
        <v>1</v>
      </c>
      <c r="S3" s="28" t="s">
        <v>1109</v>
      </c>
      <c r="T3" s="28">
        <v>3300</v>
      </c>
      <c r="U3" s="28">
        <v>1650</v>
      </c>
      <c r="V3" s="28">
        <v>65</v>
      </c>
      <c r="W3" s="28">
        <v>165</v>
      </c>
    </row>
    <row r="4" spans="1:23" x14ac:dyDescent="0.25">
      <c r="A4" s="16">
        <v>1</v>
      </c>
      <c r="B4" s="16">
        <v>1</v>
      </c>
      <c r="C4" s="16">
        <v>1</v>
      </c>
      <c r="D4" s="16">
        <v>0</v>
      </c>
      <c r="E4" s="16">
        <v>1</v>
      </c>
      <c r="F4" s="16">
        <v>1</v>
      </c>
      <c r="G4" s="17" t="s">
        <v>1094</v>
      </c>
      <c r="H4" s="16">
        <f>COUNTIF('Apuração Preliminar'!$BW:$BW,'PAINEL E TARGET'!G4)</f>
        <v>15</v>
      </c>
      <c r="J4" s="18">
        <v>0.35</v>
      </c>
      <c r="K4" s="18">
        <v>0.25</v>
      </c>
      <c r="L4" s="18">
        <v>0.2</v>
      </c>
      <c r="M4" s="18">
        <v>0</v>
      </c>
      <c r="N4" s="18">
        <v>0.15</v>
      </c>
      <c r="O4" s="18">
        <v>0.05</v>
      </c>
      <c r="P4" s="18">
        <v>0</v>
      </c>
      <c r="Q4" s="18">
        <f t="shared" si="0"/>
        <v>1</v>
      </c>
      <c r="S4" s="28" t="s">
        <v>1108</v>
      </c>
      <c r="T4" s="28">
        <v>3750</v>
      </c>
      <c r="U4" s="28">
        <v>1875</v>
      </c>
      <c r="V4" s="28">
        <v>70</v>
      </c>
      <c r="W4" s="28">
        <v>190</v>
      </c>
    </row>
    <row r="5" spans="1:23" x14ac:dyDescent="0.25">
      <c r="A5" s="16">
        <v>1</v>
      </c>
      <c r="B5" s="16">
        <v>1</v>
      </c>
      <c r="C5" s="16">
        <v>1</v>
      </c>
      <c r="D5" s="16">
        <v>1</v>
      </c>
      <c r="E5" s="16">
        <v>1</v>
      </c>
      <c r="F5" s="16">
        <v>0</v>
      </c>
      <c r="G5" s="17" t="s">
        <v>1180</v>
      </c>
      <c r="H5" s="16">
        <f>COUNTIF('Apuração Preliminar'!$BW:$BW,'PAINEL E TARGET'!G5)</f>
        <v>1</v>
      </c>
      <c r="J5" s="18">
        <v>0.3</v>
      </c>
      <c r="K5" s="18">
        <v>0.25</v>
      </c>
      <c r="L5" s="18">
        <v>0.2</v>
      </c>
      <c r="M5" s="18">
        <v>0.15</v>
      </c>
      <c r="N5" s="18">
        <v>0.1</v>
      </c>
      <c r="O5" s="18">
        <v>0</v>
      </c>
      <c r="P5" s="18">
        <v>0</v>
      </c>
      <c r="Q5" s="18">
        <f t="shared" si="0"/>
        <v>1</v>
      </c>
      <c r="S5" s="28" t="s">
        <v>1104</v>
      </c>
      <c r="T5" s="28">
        <v>4800</v>
      </c>
      <c r="U5" s="28">
        <v>2400</v>
      </c>
      <c r="V5" s="28">
        <v>90</v>
      </c>
      <c r="W5" s="28">
        <v>240</v>
      </c>
    </row>
    <row r="6" spans="1:23" x14ac:dyDescent="0.25">
      <c r="A6" s="16">
        <v>1</v>
      </c>
      <c r="B6" s="16">
        <v>1</v>
      </c>
      <c r="C6" s="16">
        <v>1</v>
      </c>
      <c r="D6" s="16">
        <v>0</v>
      </c>
      <c r="E6" s="16">
        <v>0</v>
      </c>
      <c r="F6" s="16">
        <v>1</v>
      </c>
      <c r="G6" s="17" t="s">
        <v>1093</v>
      </c>
      <c r="H6" s="16">
        <f>COUNTIF('Apuração Preliminar'!$BW:$BW,'PAINEL E TARGET'!G6)</f>
        <v>13</v>
      </c>
      <c r="J6" s="18">
        <v>0.4</v>
      </c>
      <c r="K6" s="18">
        <v>0.3</v>
      </c>
      <c r="L6" s="18">
        <v>0</v>
      </c>
      <c r="M6" s="18">
        <v>0</v>
      </c>
      <c r="N6" s="18">
        <v>0.15</v>
      </c>
      <c r="O6" s="18">
        <v>0.15</v>
      </c>
      <c r="P6" s="18">
        <v>0</v>
      </c>
      <c r="Q6" s="18">
        <f t="shared" si="0"/>
        <v>1</v>
      </c>
      <c r="S6" s="28" t="s">
        <v>1105</v>
      </c>
      <c r="T6" s="28">
        <v>6000</v>
      </c>
      <c r="U6" s="28">
        <v>3000</v>
      </c>
      <c r="V6" s="28">
        <v>115</v>
      </c>
      <c r="W6" s="28">
        <v>300</v>
      </c>
    </row>
    <row r="7" spans="1:23" x14ac:dyDescent="0.25">
      <c r="A7" s="16">
        <v>1</v>
      </c>
      <c r="B7" s="16">
        <v>1</v>
      </c>
      <c r="C7" s="16">
        <v>0</v>
      </c>
      <c r="D7" s="16">
        <v>1</v>
      </c>
      <c r="E7" s="16">
        <v>1</v>
      </c>
      <c r="F7" s="16">
        <v>0</v>
      </c>
      <c r="G7" s="17" t="s">
        <v>1092</v>
      </c>
      <c r="H7" s="16">
        <f>COUNTIF('Apuração Preliminar'!$BW:$BW,'PAINEL E TARGET'!G7)</f>
        <v>9</v>
      </c>
      <c r="J7" s="18">
        <v>0.35</v>
      </c>
      <c r="K7" s="18">
        <v>0.4</v>
      </c>
      <c r="L7" s="18">
        <v>0</v>
      </c>
      <c r="M7" s="18">
        <v>0.15</v>
      </c>
      <c r="N7" s="18">
        <v>0.1</v>
      </c>
      <c r="O7" s="18">
        <v>0</v>
      </c>
      <c r="P7" s="18">
        <v>0</v>
      </c>
      <c r="Q7" s="18">
        <f t="shared" si="0"/>
        <v>1</v>
      </c>
      <c r="S7" s="28" t="s">
        <v>1107</v>
      </c>
      <c r="T7" s="28">
        <v>7500</v>
      </c>
      <c r="U7" s="28">
        <v>3750</v>
      </c>
      <c r="V7" s="28">
        <v>140</v>
      </c>
      <c r="W7" s="28">
        <v>375</v>
      </c>
    </row>
    <row r="8" spans="1:23" x14ac:dyDescent="0.25">
      <c r="A8" s="16">
        <v>1</v>
      </c>
      <c r="B8" s="16">
        <v>1</v>
      </c>
      <c r="C8" s="16">
        <v>1</v>
      </c>
      <c r="D8" s="16">
        <v>0</v>
      </c>
      <c r="E8" s="16">
        <v>0</v>
      </c>
      <c r="F8" s="16">
        <v>1</v>
      </c>
      <c r="G8" s="17" t="s">
        <v>1181</v>
      </c>
      <c r="H8" s="16">
        <f>COUNTIF('Apuração Preliminar'!$BW:$BW,'PAINEL E TARGET'!G8)</f>
        <v>7</v>
      </c>
      <c r="J8" s="18">
        <v>0.5</v>
      </c>
      <c r="K8" s="18">
        <v>0.25</v>
      </c>
      <c r="L8" s="18">
        <v>0.2</v>
      </c>
      <c r="M8" s="18">
        <v>0</v>
      </c>
      <c r="N8" s="18">
        <v>0</v>
      </c>
      <c r="O8" s="18">
        <v>0.05</v>
      </c>
      <c r="P8" s="18">
        <v>0</v>
      </c>
      <c r="Q8" s="18">
        <f t="shared" si="0"/>
        <v>1</v>
      </c>
      <c r="S8" s="28" t="s">
        <v>1106</v>
      </c>
      <c r="T8" s="28">
        <v>9000</v>
      </c>
      <c r="U8" s="28">
        <v>4500</v>
      </c>
      <c r="V8" s="28">
        <v>170</v>
      </c>
      <c r="W8" s="28">
        <v>450</v>
      </c>
    </row>
    <row r="9" spans="1:23" x14ac:dyDescent="0.25">
      <c r="A9" s="16">
        <v>1</v>
      </c>
      <c r="B9" s="16">
        <v>1</v>
      </c>
      <c r="C9" s="16">
        <v>1</v>
      </c>
      <c r="D9" s="16">
        <v>0</v>
      </c>
      <c r="E9" s="16">
        <v>1</v>
      </c>
      <c r="F9" s="16">
        <v>0</v>
      </c>
      <c r="G9" s="17" t="s">
        <v>1182</v>
      </c>
      <c r="H9" s="16">
        <f>COUNTIF('Apuração Preliminar'!$BW:$BW,'PAINEL E TARGET'!G9)</f>
        <v>7</v>
      </c>
      <c r="J9" s="18">
        <v>0.35</v>
      </c>
      <c r="K9" s="18">
        <v>0.3</v>
      </c>
      <c r="L9" s="18">
        <v>0.2</v>
      </c>
      <c r="M9" s="18">
        <v>0</v>
      </c>
      <c r="N9" s="18">
        <v>0.15</v>
      </c>
      <c r="O9" s="18">
        <v>0</v>
      </c>
      <c r="P9" s="18">
        <v>0</v>
      </c>
      <c r="Q9" s="18">
        <f t="shared" si="0"/>
        <v>0.99999999999999989</v>
      </c>
      <c r="S9" s="25"/>
    </row>
    <row r="10" spans="1:23" x14ac:dyDescent="0.25">
      <c r="A10" s="16">
        <v>1</v>
      </c>
      <c r="B10" s="16">
        <v>1</v>
      </c>
      <c r="C10" s="16">
        <v>0</v>
      </c>
      <c r="D10" s="16">
        <v>0</v>
      </c>
      <c r="E10" s="16">
        <v>0</v>
      </c>
      <c r="F10" s="16">
        <v>1</v>
      </c>
      <c r="G10" s="17" t="s">
        <v>1211</v>
      </c>
      <c r="H10" s="16">
        <f>COUNTIF('Apuração Preliminar'!$BW:$BW,'PAINEL E TARGET'!G10)</f>
        <v>3</v>
      </c>
      <c r="J10" s="18">
        <v>0.5</v>
      </c>
      <c r="K10" s="18">
        <v>0.35</v>
      </c>
      <c r="L10" s="18">
        <v>0</v>
      </c>
      <c r="M10" s="18">
        <v>0</v>
      </c>
      <c r="N10" s="18">
        <v>0</v>
      </c>
      <c r="O10" s="18">
        <v>0.15</v>
      </c>
      <c r="P10" s="18">
        <v>0</v>
      </c>
      <c r="Q10" s="18">
        <f t="shared" si="0"/>
        <v>1</v>
      </c>
      <c r="S10" s="27" t="s">
        <v>1125</v>
      </c>
      <c r="T10" s="27" t="s">
        <v>1128</v>
      </c>
      <c r="U10" s="27" t="s">
        <v>1126</v>
      </c>
      <c r="W10" s="26"/>
    </row>
    <row r="11" spans="1:23" x14ac:dyDescent="0.25">
      <c r="A11" s="16">
        <v>1</v>
      </c>
      <c r="B11" s="16">
        <v>1</v>
      </c>
      <c r="C11" s="16">
        <v>0</v>
      </c>
      <c r="D11" s="16">
        <v>0</v>
      </c>
      <c r="E11" s="16">
        <v>1</v>
      </c>
      <c r="F11" s="16">
        <v>0</v>
      </c>
      <c r="G11" s="17" t="s">
        <v>1183</v>
      </c>
      <c r="H11" s="16">
        <f>COUNTIF('Apuração Preliminar'!$BW:$BW,'PAINEL E TARGET'!G11)</f>
        <v>4</v>
      </c>
      <c r="J11" s="18">
        <v>0.45</v>
      </c>
      <c r="K11" s="18">
        <v>0.4</v>
      </c>
      <c r="L11" s="18">
        <v>0</v>
      </c>
      <c r="M11" s="18">
        <v>0</v>
      </c>
      <c r="N11" s="18">
        <v>0.15</v>
      </c>
      <c r="O11" s="18">
        <v>0</v>
      </c>
      <c r="P11" s="18">
        <v>0</v>
      </c>
      <c r="Q11" s="18">
        <f t="shared" si="0"/>
        <v>1</v>
      </c>
      <c r="S11" s="29" t="s">
        <v>1117</v>
      </c>
      <c r="T11" s="30">
        <v>1.3</v>
      </c>
      <c r="U11" s="30">
        <v>1.6</v>
      </c>
      <c r="W11" s="26"/>
    </row>
    <row r="12" spans="1:23" ht="15.75" thickBot="1" x14ac:dyDescent="0.3">
      <c r="A12" s="47">
        <v>1</v>
      </c>
      <c r="B12" s="47">
        <v>1</v>
      </c>
      <c r="C12" s="47">
        <v>0</v>
      </c>
      <c r="D12" s="47">
        <v>0</v>
      </c>
      <c r="E12" s="47">
        <v>0</v>
      </c>
      <c r="F12" s="47">
        <v>0</v>
      </c>
      <c r="G12" s="48" t="s">
        <v>1095</v>
      </c>
      <c r="H12" s="47">
        <f>COUNTIF('Apuração Preliminar'!$BW:$BW,'PAINEL E TARGET'!G12)</f>
        <v>4</v>
      </c>
      <c r="J12" s="18">
        <v>0.6</v>
      </c>
      <c r="K12" s="18">
        <v>0.4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f t="shared" si="0"/>
        <v>1</v>
      </c>
      <c r="S12" s="29" t="s">
        <v>1124</v>
      </c>
      <c r="T12" s="30">
        <v>1.25</v>
      </c>
      <c r="U12" s="30">
        <v>1.5</v>
      </c>
      <c r="W12" s="26"/>
    </row>
    <row r="13" spans="1:23" x14ac:dyDescent="0.25">
      <c r="A13" s="50" t="s">
        <v>1229</v>
      </c>
      <c r="B13" s="51">
        <v>1</v>
      </c>
      <c r="C13" s="51">
        <v>1</v>
      </c>
      <c r="D13" s="52">
        <v>1</v>
      </c>
      <c r="E13" s="52">
        <v>1</v>
      </c>
      <c r="F13" s="51">
        <v>1</v>
      </c>
      <c r="G13" s="51" t="str">
        <f>A13&amp;B13&amp;C13&amp;D13&amp;E13&amp;F13</f>
        <v>MOB11111</v>
      </c>
      <c r="H13" s="53">
        <f>COUNTIF('Apuração Preliminar'!$BW:$BW,'PAINEL E TARGET'!G13)</f>
        <v>4</v>
      </c>
      <c r="J13" s="45">
        <v>0.25</v>
      </c>
      <c r="K13" s="45">
        <v>0.25</v>
      </c>
      <c r="L13" s="45">
        <v>0.2</v>
      </c>
      <c r="M13" s="45">
        <v>0</v>
      </c>
      <c r="N13" s="45">
        <v>0</v>
      </c>
      <c r="O13" s="45">
        <v>0.1</v>
      </c>
      <c r="P13" s="45">
        <v>0.2</v>
      </c>
      <c r="Q13" s="45">
        <f t="shared" si="0"/>
        <v>1</v>
      </c>
      <c r="S13" s="29" t="s">
        <v>1123</v>
      </c>
      <c r="T13" s="30">
        <v>1.2</v>
      </c>
      <c r="U13" s="30">
        <v>1.4</v>
      </c>
      <c r="W13" s="26"/>
    </row>
    <row r="14" spans="1:23" x14ac:dyDescent="0.25">
      <c r="A14" s="54" t="s">
        <v>1229</v>
      </c>
      <c r="B14" s="16">
        <v>1</v>
      </c>
      <c r="C14" s="16">
        <v>1</v>
      </c>
      <c r="D14" s="46">
        <v>1</v>
      </c>
      <c r="E14" s="46">
        <v>0</v>
      </c>
      <c r="F14" s="16">
        <v>1</v>
      </c>
      <c r="G14" s="16" t="str">
        <f t="shared" ref="G14:G16" si="1">A14&amp;B14&amp;C14&amp;D14&amp;E14&amp;F14</f>
        <v>MOB11101</v>
      </c>
      <c r="H14" s="55">
        <f>COUNTIF('Apuração Preliminar'!$BW:$BW,'PAINEL E TARGET'!G14)</f>
        <v>0</v>
      </c>
      <c r="J14" s="45">
        <v>0.25</v>
      </c>
      <c r="K14" s="45">
        <v>0.25</v>
      </c>
      <c r="L14" s="45">
        <v>0.2</v>
      </c>
      <c r="M14" s="45">
        <v>0</v>
      </c>
      <c r="N14" s="45">
        <v>0</v>
      </c>
      <c r="O14" s="45">
        <v>0.1</v>
      </c>
      <c r="P14" s="45">
        <v>0.2</v>
      </c>
      <c r="Q14" s="45">
        <f t="shared" ref="Q14:Q17" si="2">SUM(J14:P14)</f>
        <v>1</v>
      </c>
      <c r="S14" s="29" t="s">
        <v>1122</v>
      </c>
      <c r="T14" s="30">
        <v>1.1499999999999999</v>
      </c>
      <c r="U14" s="30">
        <v>1.3</v>
      </c>
      <c r="W14" s="26"/>
    </row>
    <row r="15" spans="1:23" x14ac:dyDescent="0.25">
      <c r="A15" s="54" t="s">
        <v>1229</v>
      </c>
      <c r="B15" s="16">
        <v>1</v>
      </c>
      <c r="C15" s="16">
        <v>1</v>
      </c>
      <c r="D15" s="46">
        <v>0</v>
      </c>
      <c r="E15" s="46">
        <v>1</v>
      </c>
      <c r="F15" s="16">
        <v>1</v>
      </c>
      <c r="G15" s="16" t="str">
        <f t="shared" si="1"/>
        <v>MOB11011</v>
      </c>
      <c r="H15" s="55">
        <f>COUNTIF('Apuração Preliminar'!$BW:$BW,'PAINEL E TARGET'!G15)</f>
        <v>1</v>
      </c>
      <c r="J15" s="45">
        <v>0.25</v>
      </c>
      <c r="K15" s="45">
        <v>0.25</v>
      </c>
      <c r="L15" s="45">
        <v>0.2</v>
      </c>
      <c r="M15" s="45">
        <v>0</v>
      </c>
      <c r="N15" s="45">
        <v>0</v>
      </c>
      <c r="O15" s="45">
        <v>0.1</v>
      </c>
      <c r="P15" s="45">
        <v>0.2</v>
      </c>
      <c r="Q15" s="45">
        <f t="shared" si="2"/>
        <v>1</v>
      </c>
      <c r="S15" s="29" t="s">
        <v>1121</v>
      </c>
      <c r="T15" s="30">
        <v>1.1000000000000001</v>
      </c>
      <c r="U15" s="30">
        <v>1.2</v>
      </c>
      <c r="W15" s="26"/>
    </row>
    <row r="16" spans="1:23" ht="15.75" thickBot="1" x14ac:dyDescent="0.3">
      <c r="A16" s="56" t="s">
        <v>1229</v>
      </c>
      <c r="B16" s="57">
        <v>1</v>
      </c>
      <c r="C16" s="57">
        <v>1</v>
      </c>
      <c r="D16" s="58">
        <v>0</v>
      </c>
      <c r="E16" s="58">
        <v>0</v>
      </c>
      <c r="F16" s="57">
        <v>1</v>
      </c>
      <c r="G16" s="57" t="str">
        <f t="shared" si="1"/>
        <v>MOB11001</v>
      </c>
      <c r="H16" s="59">
        <f>COUNTIF('Apuração Preliminar'!$BW:$BW,'PAINEL E TARGET'!G16)</f>
        <v>0</v>
      </c>
      <c r="J16" s="45">
        <v>0.25</v>
      </c>
      <c r="K16" s="45">
        <v>0.25</v>
      </c>
      <c r="L16" s="45">
        <v>0.2</v>
      </c>
      <c r="M16" s="45">
        <v>0</v>
      </c>
      <c r="N16" s="45">
        <v>0</v>
      </c>
      <c r="O16" s="45">
        <v>0.1</v>
      </c>
      <c r="P16" s="45">
        <v>0.2</v>
      </c>
      <c r="Q16" s="45">
        <f t="shared" si="2"/>
        <v>1</v>
      </c>
      <c r="S16" s="29" t="s">
        <v>1120</v>
      </c>
      <c r="T16" s="30">
        <v>1.05</v>
      </c>
      <c r="U16" s="30">
        <v>1.1000000000000001</v>
      </c>
      <c r="W16" s="26"/>
    </row>
    <row r="17" spans="1:23" x14ac:dyDescent="0.25">
      <c r="A17" s="50" t="s">
        <v>1229</v>
      </c>
      <c r="B17" s="51">
        <v>1</v>
      </c>
      <c r="C17" s="51">
        <v>0</v>
      </c>
      <c r="D17" s="52">
        <v>1</v>
      </c>
      <c r="E17" s="52">
        <v>1</v>
      </c>
      <c r="F17" s="51">
        <v>1</v>
      </c>
      <c r="G17" s="51" t="str">
        <f>A17&amp;B17&amp;C17&amp;D17&amp;E17&amp;F17</f>
        <v>MOB10111</v>
      </c>
      <c r="H17" s="53">
        <f>COUNTIF('Apuração Preliminar'!$BW:$BW,'PAINEL E TARGET'!G17)</f>
        <v>2</v>
      </c>
      <c r="J17" s="45">
        <v>0.3</v>
      </c>
      <c r="K17" s="45">
        <v>0.3</v>
      </c>
      <c r="L17" s="45">
        <v>0</v>
      </c>
      <c r="M17" s="45">
        <v>0</v>
      </c>
      <c r="N17" s="45">
        <v>0</v>
      </c>
      <c r="O17" s="45">
        <v>0.15</v>
      </c>
      <c r="P17" s="45">
        <v>0.25</v>
      </c>
      <c r="Q17" s="45">
        <f t="shared" si="2"/>
        <v>1</v>
      </c>
      <c r="S17" s="29" t="s">
        <v>1119</v>
      </c>
      <c r="T17" s="30">
        <v>1</v>
      </c>
      <c r="U17" s="30">
        <v>1</v>
      </c>
      <c r="W17" s="26"/>
    </row>
    <row r="18" spans="1:23" x14ac:dyDescent="0.25">
      <c r="A18" s="54" t="s">
        <v>1229</v>
      </c>
      <c r="B18" s="16">
        <v>1</v>
      </c>
      <c r="C18" s="16">
        <v>0</v>
      </c>
      <c r="D18" s="46">
        <v>1</v>
      </c>
      <c r="E18" s="46">
        <v>0</v>
      </c>
      <c r="F18" s="16">
        <v>1</v>
      </c>
      <c r="G18" s="16" t="str">
        <f t="shared" ref="G18:G20" si="3">A18&amp;B18&amp;C18&amp;D18&amp;E18&amp;F18</f>
        <v>MOB10101</v>
      </c>
      <c r="H18" s="55">
        <f>COUNTIF('Apuração Preliminar'!$BW:$BW,'PAINEL E TARGET'!G18)</f>
        <v>0</v>
      </c>
      <c r="J18" s="45">
        <v>0.3</v>
      </c>
      <c r="K18" s="45">
        <v>0.3</v>
      </c>
      <c r="L18" s="45">
        <v>0</v>
      </c>
      <c r="M18" s="45">
        <v>0</v>
      </c>
      <c r="N18" s="45">
        <v>0</v>
      </c>
      <c r="O18" s="45">
        <v>0.15</v>
      </c>
      <c r="P18" s="45">
        <v>0.25</v>
      </c>
      <c r="Q18" s="45">
        <f t="shared" ref="Q18:Q31" si="4">SUM(J18:P18)</f>
        <v>1</v>
      </c>
      <c r="S18" s="29" t="s">
        <v>1116</v>
      </c>
      <c r="T18" s="30">
        <v>0.9</v>
      </c>
      <c r="U18" s="30">
        <v>0.5</v>
      </c>
    </row>
    <row r="19" spans="1:23" x14ac:dyDescent="0.25">
      <c r="A19" s="54" t="s">
        <v>1229</v>
      </c>
      <c r="B19" s="16">
        <v>1</v>
      </c>
      <c r="C19" s="16">
        <v>0</v>
      </c>
      <c r="D19" s="46">
        <v>0</v>
      </c>
      <c r="E19" s="46">
        <v>1</v>
      </c>
      <c r="F19" s="16">
        <v>1</v>
      </c>
      <c r="G19" s="16" t="str">
        <f t="shared" si="3"/>
        <v>MOB10011</v>
      </c>
      <c r="H19" s="55">
        <f>COUNTIF('Apuração Preliminar'!$BW:$BW,'PAINEL E TARGET'!G19)</f>
        <v>1</v>
      </c>
      <c r="J19" s="45">
        <v>0.3</v>
      </c>
      <c r="K19" s="45">
        <v>0.3</v>
      </c>
      <c r="L19" s="45">
        <v>0</v>
      </c>
      <c r="M19" s="45">
        <v>0</v>
      </c>
      <c r="N19" s="45">
        <v>0</v>
      </c>
      <c r="O19" s="45">
        <v>0.15</v>
      </c>
      <c r="P19" s="45">
        <v>0.25</v>
      </c>
      <c r="Q19" s="45">
        <f t="shared" si="4"/>
        <v>1</v>
      </c>
      <c r="S19" s="29" t="s">
        <v>1118</v>
      </c>
      <c r="T19" s="30">
        <v>0</v>
      </c>
      <c r="U19" s="30">
        <v>0</v>
      </c>
    </row>
    <row r="20" spans="1:23" ht="15.75" thickBot="1" x14ac:dyDescent="0.3">
      <c r="A20" s="56" t="s">
        <v>1229</v>
      </c>
      <c r="B20" s="57">
        <v>1</v>
      </c>
      <c r="C20" s="57">
        <v>0</v>
      </c>
      <c r="D20" s="58">
        <v>0</v>
      </c>
      <c r="E20" s="58">
        <v>0</v>
      </c>
      <c r="F20" s="57">
        <v>1</v>
      </c>
      <c r="G20" s="57" t="str">
        <f t="shared" si="3"/>
        <v>MOB10001</v>
      </c>
      <c r="H20" s="59">
        <f>COUNTIF('Apuração Preliminar'!$BW:$BW,'PAINEL E TARGET'!G20)</f>
        <v>0</v>
      </c>
      <c r="J20" s="45">
        <v>0.3</v>
      </c>
      <c r="K20" s="45">
        <v>0.3</v>
      </c>
      <c r="L20" s="45">
        <v>0</v>
      </c>
      <c r="M20" s="45">
        <v>0</v>
      </c>
      <c r="N20" s="45">
        <v>0</v>
      </c>
      <c r="O20" s="45">
        <v>0.15</v>
      </c>
      <c r="P20" s="45">
        <v>0.25</v>
      </c>
      <c r="Q20" s="45">
        <f t="shared" si="4"/>
        <v>1</v>
      </c>
    </row>
    <row r="21" spans="1:23" x14ac:dyDescent="0.25">
      <c r="A21" s="50" t="s">
        <v>1229</v>
      </c>
      <c r="B21" s="51">
        <v>1</v>
      </c>
      <c r="C21" s="51">
        <v>0</v>
      </c>
      <c r="D21" s="52">
        <v>1</v>
      </c>
      <c r="E21" s="52">
        <v>1</v>
      </c>
      <c r="F21" s="51">
        <v>0</v>
      </c>
      <c r="G21" s="51" t="str">
        <f>A21&amp;B21&amp;C21&amp;D21&amp;E21&amp;F21</f>
        <v>MOB10110</v>
      </c>
      <c r="H21" s="53">
        <f>COUNTIF('Apuração Preliminar'!$BW:$BW,'PAINEL E TARGET'!G21)</f>
        <v>0</v>
      </c>
      <c r="J21" s="45">
        <v>0.35</v>
      </c>
      <c r="K21" s="45">
        <v>0.35</v>
      </c>
      <c r="L21" s="45">
        <v>0</v>
      </c>
      <c r="M21" s="45">
        <v>0</v>
      </c>
      <c r="N21" s="45">
        <v>0</v>
      </c>
      <c r="O21" s="45">
        <v>0</v>
      </c>
      <c r="P21" s="45">
        <v>0.3</v>
      </c>
      <c r="Q21" s="45">
        <f t="shared" si="4"/>
        <v>1</v>
      </c>
      <c r="S21" s="25"/>
    </row>
    <row r="22" spans="1:23" x14ac:dyDescent="0.25">
      <c r="A22" s="54" t="s">
        <v>1229</v>
      </c>
      <c r="B22" s="16">
        <v>1</v>
      </c>
      <c r="C22" s="16">
        <v>0</v>
      </c>
      <c r="D22" s="46">
        <v>1</v>
      </c>
      <c r="E22" s="46">
        <v>0</v>
      </c>
      <c r="F22" s="16">
        <v>0</v>
      </c>
      <c r="G22" s="16" t="str">
        <f t="shared" ref="G22:G24" si="5">A22&amp;B22&amp;C22&amp;D22&amp;E22&amp;F22</f>
        <v>MOB10100</v>
      </c>
      <c r="H22" s="55">
        <f>COUNTIF('Apuração Preliminar'!$BW:$BW,'PAINEL E TARGET'!G22)</f>
        <v>0</v>
      </c>
      <c r="J22" s="45">
        <v>0.35</v>
      </c>
      <c r="K22" s="45">
        <v>0.35</v>
      </c>
      <c r="L22" s="45">
        <v>0</v>
      </c>
      <c r="M22" s="45">
        <v>0</v>
      </c>
      <c r="N22" s="45">
        <v>0</v>
      </c>
      <c r="O22" s="45">
        <v>0</v>
      </c>
      <c r="P22" s="45">
        <v>0.3</v>
      </c>
      <c r="Q22" s="45">
        <f t="shared" si="4"/>
        <v>1</v>
      </c>
      <c r="S22" s="25"/>
    </row>
    <row r="23" spans="1:23" x14ac:dyDescent="0.25">
      <c r="A23" s="54" t="s">
        <v>1229</v>
      </c>
      <c r="B23" s="16">
        <v>1</v>
      </c>
      <c r="C23" s="16">
        <v>0</v>
      </c>
      <c r="D23" s="46">
        <v>0</v>
      </c>
      <c r="E23" s="46">
        <v>1</v>
      </c>
      <c r="F23" s="16">
        <v>0</v>
      </c>
      <c r="G23" s="16" t="str">
        <f t="shared" si="5"/>
        <v>MOB10010</v>
      </c>
      <c r="H23" s="55">
        <f>COUNTIF('Apuração Preliminar'!$BW:$BW,'PAINEL E TARGET'!G23)</f>
        <v>0</v>
      </c>
      <c r="J23" s="45">
        <v>0.35</v>
      </c>
      <c r="K23" s="45">
        <v>0.35</v>
      </c>
      <c r="L23" s="45">
        <v>0</v>
      </c>
      <c r="M23" s="45">
        <v>0</v>
      </c>
      <c r="N23" s="45">
        <v>0</v>
      </c>
      <c r="O23" s="45">
        <v>0</v>
      </c>
      <c r="P23" s="45">
        <v>0.3</v>
      </c>
      <c r="Q23" s="45">
        <f t="shared" si="4"/>
        <v>1</v>
      </c>
      <c r="S23" s="25"/>
    </row>
    <row r="24" spans="1:23" ht="15.75" thickBot="1" x14ac:dyDescent="0.3">
      <c r="A24" s="56" t="s">
        <v>1229</v>
      </c>
      <c r="B24" s="57">
        <v>1</v>
      </c>
      <c r="C24" s="57">
        <v>0</v>
      </c>
      <c r="D24" s="58">
        <v>0</v>
      </c>
      <c r="E24" s="58">
        <v>0</v>
      </c>
      <c r="F24" s="57">
        <v>0</v>
      </c>
      <c r="G24" s="57" t="str">
        <f t="shared" si="5"/>
        <v>MOB10000</v>
      </c>
      <c r="H24" s="59">
        <f>COUNTIF('Apuração Preliminar'!$BW:$BW,'PAINEL E TARGET'!G24)</f>
        <v>1</v>
      </c>
      <c r="J24" s="45">
        <v>0.35</v>
      </c>
      <c r="K24" s="45">
        <v>0.35</v>
      </c>
      <c r="L24" s="45">
        <v>0</v>
      </c>
      <c r="M24" s="45">
        <v>0</v>
      </c>
      <c r="N24" s="45">
        <v>0</v>
      </c>
      <c r="O24" s="45">
        <v>0</v>
      </c>
      <c r="P24" s="45">
        <v>0.3</v>
      </c>
      <c r="Q24" s="45">
        <f t="shared" si="4"/>
        <v>1</v>
      </c>
      <c r="S24" s="25"/>
    </row>
    <row r="25" spans="1:23" x14ac:dyDescent="0.25">
      <c r="A25" s="50" t="s">
        <v>1229</v>
      </c>
      <c r="B25" s="51">
        <v>1</v>
      </c>
      <c r="C25" s="51">
        <v>1</v>
      </c>
      <c r="D25" s="52">
        <v>1</v>
      </c>
      <c r="E25" s="52">
        <v>1</v>
      </c>
      <c r="F25" s="51">
        <v>0</v>
      </c>
      <c r="G25" s="51" t="str">
        <f>A25&amp;B25&amp;C25&amp;D25&amp;E25&amp;F25</f>
        <v>MOB11110</v>
      </c>
      <c r="H25" s="53">
        <f>COUNTIF('Apuração Preliminar'!$BW:$BW,'PAINEL E TARGET'!G25)</f>
        <v>0</v>
      </c>
      <c r="J25" s="45">
        <v>0.3</v>
      </c>
      <c r="K25" s="45">
        <v>0.25</v>
      </c>
      <c r="L25" s="45">
        <v>0.2</v>
      </c>
      <c r="M25" s="45">
        <v>0</v>
      </c>
      <c r="N25" s="45">
        <v>0</v>
      </c>
      <c r="O25" s="45">
        <v>0</v>
      </c>
      <c r="P25" s="45">
        <v>0.25</v>
      </c>
      <c r="Q25" s="45">
        <f t="shared" si="4"/>
        <v>1</v>
      </c>
      <c r="S25" s="25"/>
    </row>
    <row r="26" spans="1:23" x14ac:dyDescent="0.25">
      <c r="A26" s="54" t="s">
        <v>1229</v>
      </c>
      <c r="B26" s="16">
        <v>1</v>
      </c>
      <c r="C26" s="16">
        <v>1</v>
      </c>
      <c r="D26" s="46">
        <v>1</v>
      </c>
      <c r="E26" s="46">
        <v>0</v>
      </c>
      <c r="F26" s="16">
        <v>0</v>
      </c>
      <c r="G26" s="16" t="str">
        <f t="shared" ref="G26:G28" si="6">A26&amp;B26&amp;C26&amp;D26&amp;E26&amp;F26</f>
        <v>MOB11100</v>
      </c>
      <c r="H26" s="55">
        <f>COUNTIF('Apuração Preliminar'!$BW:$BW,'PAINEL E TARGET'!G26)</f>
        <v>0</v>
      </c>
      <c r="J26" s="45">
        <v>0.3</v>
      </c>
      <c r="K26" s="45">
        <v>0.25</v>
      </c>
      <c r="L26" s="45">
        <v>0.2</v>
      </c>
      <c r="M26" s="45">
        <v>0</v>
      </c>
      <c r="N26" s="45">
        <v>0</v>
      </c>
      <c r="O26" s="45">
        <v>0</v>
      </c>
      <c r="P26" s="45">
        <v>0.25</v>
      </c>
      <c r="Q26" s="45">
        <f t="shared" si="4"/>
        <v>1</v>
      </c>
      <c r="S26" s="25"/>
    </row>
    <row r="27" spans="1:23" x14ac:dyDescent="0.25">
      <c r="A27" s="54" t="s">
        <v>1229</v>
      </c>
      <c r="B27" s="16">
        <v>1</v>
      </c>
      <c r="C27" s="16">
        <v>1</v>
      </c>
      <c r="D27" s="46">
        <v>0</v>
      </c>
      <c r="E27" s="46">
        <v>1</v>
      </c>
      <c r="F27" s="16">
        <v>0</v>
      </c>
      <c r="G27" s="16" t="str">
        <f t="shared" si="6"/>
        <v>MOB11010</v>
      </c>
      <c r="H27" s="55">
        <f>COUNTIF('Apuração Preliminar'!$BW:$BW,'PAINEL E TARGET'!G27)</f>
        <v>0</v>
      </c>
      <c r="J27" s="45">
        <v>0.3</v>
      </c>
      <c r="K27" s="45">
        <v>0.25</v>
      </c>
      <c r="L27" s="45">
        <v>0.2</v>
      </c>
      <c r="M27" s="45">
        <v>0</v>
      </c>
      <c r="N27" s="45">
        <v>0</v>
      </c>
      <c r="O27" s="45">
        <v>0</v>
      </c>
      <c r="P27" s="45">
        <v>0.25</v>
      </c>
      <c r="Q27" s="45">
        <f t="shared" si="4"/>
        <v>1</v>
      </c>
      <c r="S27" s="25"/>
    </row>
    <row r="28" spans="1:23" ht="15.75" thickBot="1" x14ac:dyDescent="0.3">
      <c r="A28" s="56" t="s">
        <v>1229</v>
      </c>
      <c r="B28" s="57">
        <v>1</v>
      </c>
      <c r="C28" s="57">
        <v>1</v>
      </c>
      <c r="D28" s="58">
        <v>0</v>
      </c>
      <c r="E28" s="58">
        <v>0</v>
      </c>
      <c r="F28" s="57">
        <v>0</v>
      </c>
      <c r="G28" s="57" t="str">
        <f t="shared" si="6"/>
        <v>MOB11000</v>
      </c>
      <c r="H28" s="59">
        <f>COUNTIF('Apuração Preliminar'!$BW:$BW,'PAINEL E TARGET'!G28)</f>
        <v>0</v>
      </c>
      <c r="J28" s="45">
        <v>0.3</v>
      </c>
      <c r="K28" s="45">
        <v>0.25</v>
      </c>
      <c r="L28" s="45">
        <v>0.2</v>
      </c>
      <c r="M28" s="45">
        <v>0</v>
      </c>
      <c r="N28" s="45">
        <v>0</v>
      </c>
      <c r="O28" s="45">
        <v>0</v>
      </c>
      <c r="P28" s="45">
        <v>0.25</v>
      </c>
      <c r="Q28" s="45">
        <f t="shared" si="4"/>
        <v>1</v>
      </c>
      <c r="S28"/>
    </row>
    <row r="29" spans="1:23" x14ac:dyDescent="0.25">
      <c r="A29" s="49" t="s">
        <v>1016</v>
      </c>
      <c r="B29" s="49" t="s">
        <v>1016</v>
      </c>
      <c r="C29" s="49" t="s">
        <v>1016</v>
      </c>
      <c r="D29" s="49" t="s">
        <v>1016</v>
      </c>
      <c r="E29" s="49" t="s">
        <v>1016</v>
      </c>
      <c r="F29" s="49" t="s">
        <v>1016</v>
      </c>
      <c r="G29" s="49" t="s">
        <v>1016</v>
      </c>
      <c r="H29" s="49">
        <f>COUNTIF('Apuração Preliminar'!$BW:$BW,'PAINEL E TARGET'!G29)</f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f t="shared" si="4"/>
        <v>0</v>
      </c>
      <c r="S29"/>
    </row>
    <row r="30" spans="1:23" x14ac:dyDescent="0.25">
      <c r="A30" s="16" t="s">
        <v>1016</v>
      </c>
      <c r="B30" s="16" t="s">
        <v>1016</v>
      </c>
      <c r="C30" s="16" t="s">
        <v>1016</v>
      </c>
      <c r="D30" s="16" t="s">
        <v>1016</v>
      </c>
      <c r="E30" s="16" t="s">
        <v>1016</v>
      </c>
      <c r="F30" s="16" t="s">
        <v>1016</v>
      </c>
      <c r="G30" s="16" t="s">
        <v>1016</v>
      </c>
      <c r="H30" s="16">
        <f>COUNTIF('Apuração Preliminar'!$BW:$BW,'PAINEL E TARGET'!G30)</f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f t="shared" si="4"/>
        <v>0</v>
      </c>
      <c r="S30"/>
    </row>
    <row r="31" spans="1:23" x14ac:dyDescent="0.25">
      <c r="A31" s="16" t="s">
        <v>1016</v>
      </c>
      <c r="B31" s="16" t="s">
        <v>1016</v>
      </c>
      <c r="C31" s="16" t="s">
        <v>1016</v>
      </c>
      <c r="D31" s="16" t="s">
        <v>1016</v>
      </c>
      <c r="E31" s="16" t="s">
        <v>1016</v>
      </c>
      <c r="F31" s="16" t="s">
        <v>1016</v>
      </c>
      <c r="G31" s="16" t="s">
        <v>1016</v>
      </c>
      <c r="H31" s="16">
        <f>COUNTIF('Apuração Preliminar'!$BW:$BW,'PAINEL E TARGET'!G31)</f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f t="shared" si="4"/>
        <v>0</v>
      </c>
      <c r="S31"/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25">
      <c r="S48" s="25"/>
    </row>
    <row r="49" spans="19:19" x14ac:dyDescent="0.25">
      <c r="S49" s="25"/>
    </row>
    <row r="50" spans="19:19" x14ac:dyDescent="0.25">
      <c r="S50" s="25"/>
    </row>
    <row r="51" spans="19:19" x14ac:dyDescent="0.25">
      <c r="S51" s="25"/>
    </row>
    <row r="52" spans="19:19" x14ac:dyDescent="0.25">
      <c r="S52" s="25"/>
    </row>
    <row r="53" spans="19:19" x14ac:dyDescent="0.25">
      <c r="S53" s="25"/>
    </row>
    <row r="54" spans="19:19" x14ac:dyDescent="0.25">
      <c r="S54" s="25"/>
    </row>
    <row r="55" spans="19:19" x14ac:dyDescent="0.25">
      <c r="S55" s="25"/>
    </row>
    <row r="56" spans="19:19" x14ac:dyDescent="0.25">
      <c r="S56" s="25"/>
    </row>
    <row r="57" spans="19:19" x14ac:dyDescent="0.25">
      <c r="S57" s="25"/>
    </row>
    <row r="58" spans="19:19" x14ac:dyDescent="0.25">
      <c r="S58" s="25"/>
    </row>
    <row r="59" spans="19:19" x14ac:dyDescent="0.25">
      <c r="S59" s="25"/>
    </row>
    <row r="60" spans="19:19" x14ac:dyDescent="0.25">
      <c r="S60" s="25"/>
    </row>
    <row r="61" spans="19:19" x14ac:dyDescent="0.25">
      <c r="S61" s="25"/>
    </row>
    <row r="62" spans="19:19" x14ac:dyDescent="0.25">
      <c r="S62" s="25"/>
    </row>
    <row r="63" spans="19:19" x14ac:dyDescent="0.25">
      <c r="S63" s="25"/>
    </row>
    <row r="64" spans="19:19" x14ac:dyDescent="0.25">
      <c r="S64" s="25"/>
    </row>
    <row r="65" spans="19:19" x14ac:dyDescent="0.25">
      <c r="S65" s="25"/>
    </row>
    <row r="66" spans="19:19" x14ac:dyDescent="0.25">
      <c r="S66" s="25"/>
    </row>
    <row r="67" spans="19:19" x14ac:dyDescent="0.25">
      <c r="S67" s="25"/>
    </row>
    <row r="68" spans="19:19" x14ac:dyDescent="0.25">
      <c r="S68" s="25"/>
    </row>
    <row r="69" spans="19:19" x14ac:dyDescent="0.25">
      <c r="S69" s="25"/>
    </row>
    <row r="70" spans="19:19" x14ac:dyDescent="0.25">
      <c r="S70" s="25"/>
    </row>
    <row r="71" spans="19:19" x14ac:dyDescent="0.25">
      <c r="S71" s="25"/>
    </row>
    <row r="72" spans="19:19" x14ac:dyDescent="0.25">
      <c r="S72" s="25"/>
    </row>
    <row r="73" spans="19:19" x14ac:dyDescent="0.25">
      <c r="S73" s="25"/>
    </row>
    <row r="74" spans="19:19" x14ac:dyDescent="0.25">
      <c r="S74" s="25"/>
    </row>
    <row r="75" spans="19:19" x14ac:dyDescent="0.25">
      <c r="S75" s="25"/>
    </row>
    <row r="76" spans="19:19" x14ac:dyDescent="0.25">
      <c r="S76" s="25"/>
    </row>
    <row r="77" spans="19:19" x14ac:dyDescent="0.25">
      <c r="S77" s="25"/>
    </row>
    <row r="78" spans="19:19" x14ac:dyDescent="0.25">
      <c r="S78" s="25"/>
    </row>
    <row r="79" spans="19:19" x14ac:dyDescent="0.25">
      <c r="S79" s="25"/>
    </row>
    <row r="80" spans="19:19" x14ac:dyDescent="0.25">
      <c r="S80" s="25"/>
    </row>
    <row r="81" spans="19:19" x14ac:dyDescent="0.25">
      <c r="S81" s="25"/>
    </row>
    <row r="82" spans="19:19" x14ac:dyDescent="0.25">
      <c r="S82" s="25"/>
    </row>
    <row r="83" spans="19:19" x14ac:dyDescent="0.25">
      <c r="S83" s="25"/>
    </row>
    <row r="84" spans="19:19" x14ac:dyDescent="0.25">
      <c r="S84" s="25"/>
    </row>
    <row r="85" spans="19:19" x14ac:dyDescent="0.25">
      <c r="S85" s="25"/>
    </row>
    <row r="86" spans="19:19" x14ac:dyDescent="0.25">
      <c r="S86" s="25"/>
    </row>
    <row r="87" spans="19:19" x14ac:dyDescent="0.25">
      <c r="S87" s="25"/>
    </row>
    <row r="88" spans="19:19" x14ac:dyDescent="0.25">
      <c r="S88" s="25"/>
    </row>
    <row r="89" spans="19:19" x14ac:dyDescent="0.25">
      <c r="S89" s="25"/>
    </row>
    <row r="90" spans="19:19" x14ac:dyDescent="0.25">
      <c r="S90" s="25"/>
    </row>
    <row r="91" spans="19:19" x14ac:dyDescent="0.25">
      <c r="S91" s="25"/>
    </row>
    <row r="92" spans="19:19" x14ac:dyDescent="0.25">
      <c r="S92" s="25"/>
    </row>
    <row r="93" spans="19:19" x14ac:dyDescent="0.25">
      <c r="S93" s="25"/>
    </row>
    <row r="94" spans="19:19" x14ac:dyDescent="0.25">
      <c r="S94" s="25"/>
    </row>
    <row r="95" spans="19:19" x14ac:dyDescent="0.25">
      <c r="S95" s="25"/>
    </row>
    <row r="96" spans="19:19" x14ac:dyDescent="0.25">
      <c r="S96" s="25"/>
    </row>
    <row r="97" spans="19:19" x14ac:dyDescent="0.25">
      <c r="S97" s="25"/>
    </row>
    <row r="98" spans="19:19" x14ac:dyDescent="0.25">
      <c r="S98" s="25"/>
    </row>
    <row r="99" spans="19:19" x14ac:dyDescent="0.25">
      <c r="S99" s="25"/>
    </row>
    <row r="100" spans="19:19" x14ac:dyDescent="0.25">
      <c r="S100" s="25"/>
    </row>
    <row r="101" spans="19:19" x14ac:dyDescent="0.25">
      <c r="S101" s="25"/>
    </row>
    <row r="102" spans="19:19" x14ac:dyDescent="0.25">
      <c r="S102" s="25"/>
    </row>
    <row r="103" spans="19:19" x14ac:dyDescent="0.25">
      <c r="S103" s="25"/>
    </row>
    <row r="104" spans="19:19" x14ac:dyDescent="0.25">
      <c r="S104" s="25"/>
    </row>
    <row r="105" spans="19:19" x14ac:dyDescent="0.25">
      <c r="S105" s="25"/>
    </row>
    <row r="106" spans="19:19" x14ac:dyDescent="0.25">
      <c r="S106" s="25"/>
    </row>
    <row r="107" spans="19:19" x14ac:dyDescent="0.25">
      <c r="S107" s="25"/>
    </row>
    <row r="108" spans="19:19" x14ac:dyDescent="0.25">
      <c r="S108" s="25"/>
    </row>
    <row r="109" spans="19:19" x14ac:dyDescent="0.25">
      <c r="S109" s="25"/>
    </row>
    <row r="110" spans="19:19" x14ac:dyDescent="0.25">
      <c r="S110" s="25"/>
    </row>
    <row r="111" spans="19:19" x14ac:dyDescent="0.25">
      <c r="S111" s="25"/>
    </row>
    <row r="112" spans="19:19" x14ac:dyDescent="0.25">
      <c r="S112" s="25"/>
    </row>
    <row r="113" spans="19:19" x14ac:dyDescent="0.25">
      <c r="S113" s="25"/>
    </row>
    <row r="114" spans="19:19" x14ac:dyDescent="0.25">
      <c r="S114" s="25"/>
    </row>
    <row r="115" spans="19:19" x14ac:dyDescent="0.25">
      <c r="S115" s="25"/>
    </row>
    <row r="116" spans="19:19" x14ac:dyDescent="0.25">
      <c r="S116" s="25"/>
    </row>
    <row r="117" spans="19:19" x14ac:dyDescent="0.25">
      <c r="S117" s="25"/>
    </row>
    <row r="118" spans="19:19" x14ac:dyDescent="0.25">
      <c r="S118" s="25"/>
    </row>
    <row r="119" spans="19:19" x14ac:dyDescent="0.25">
      <c r="S119" s="25"/>
    </row>
    <row r="120" spans="19:19" x14ac:dyDescent="0.25">
      <c r="S120" s="25"/>
    </row>
    <row r="121" spans="19:19" x14ac:dyDescent="0.25">
      <c r="S121" s="25"/>
    </row>
    <row r="122" spans="19:19" x14ac:dyDescent="0.25">
      <c r="S122" s="25"/>
    </row>
    <row r="123" spans="19:19" x14ac:dyDescent="0.25">
      <c r="S123" s="25"/>
    </row>
    <row r="124" spans="19:19" x14ac:dyDescent="0.25">
      <c r="S124" s="25"/>
    </row>
    <row r="125" spans="19:19" x14ac:dyDescent="0.25">
      <c r="S125" s="25"/>
    </row>
    <row r="126" spans="19:19" x14ac:dyDescent="0.25">
      <c r="S126" s="25"/>
    </row>
    <row r="127" spans="19:19" x14ac:dyDescent="0.25">
      <c r="S127" s="25"/>
    </row>
    <row r="128" spans="19:19" x14ac:dyDescent="0.25">
      <c r="S128" s="25"/>
    </row>
    <row r="129" spans="19:19" x14ac:dyDescent="0.25">
      <c r="S129" s="25"/>
    </row>
    <row r="130" spans="19:19" x14ac:dyDescent="0.25">
      <c r="S130" s="25"/>
    </row>
    <row r="131" spans="19:19" x14ac:dyDescent="0.25">
      <c r="S131" s="25"/>
    </row>
    <row r="132" spans="19:19" x14ac:dyDescent="0.25">
      <c r="S132" s="25"/>
    </row>
    <row r="133" spans="19:19" x14ac:dyDescent="0.25">
      <c r="S133" s="25"/>
    </row>
    <row r="134" spans="19:19" x14ac:dyDescent="0.25">
      <c r="S134" s="25"/>
    </row>
    <row r="135" spans="19:19" x14ac:dyDescent="0.25">
      <c r="S135" s="25"/>
    </row>
    <row r="136" spans="19:19" x14ac:dyDescent="0.25">
      <c r="S136" s="25"/>
    </row>
    <row r="137" spans="19:19" x14ac:dyDescent="0.25">
      <c r="S137" s="25"/>
    </row>
    <row r="138" spans="19:19" x14ac:dyDescent="0.25">
      <c r="S138" s="25"/>
    </row>
    <row r="139" spans="19:19" x14ac:dyDescent="0.25">
      <c r="S139" s="25"/>
    </row>
    <row r="140" spans="19:19" x14ac:dyDescent="0.25">
      <c r="S140" s="25"/>
    </row>
    <row r="141" spans="19:19" x14ac:dyDescent="0.25">
      <c r="S141" s="25"/>
    </row>
    <row r="142" spans="19:19" x14ac:dyDescent="0.25">
      <c r="S142" s="25"/>
    </row>
    <row r="143" spans="19:19" x14ac:dyDescent="0.25">
      <c r="S143" s="25"/>
    </row>
    <row r="144" spans="19:19" x14ac:dyDescent="0.25">
      <c r="S144" s="25"/>
    </row>
    <row r="145" spans="19:19" x14ac:dyDescent="0.25">
      <c r="S145" s="25"/>
    </row>
    <row r="146" spans="19:19" x14ac:dyDescent="0.25">
      <c r="S146" s="25"/>
    </row>
    <row r="147" spans="19:19" x14ac:dyDescent="0.25">
      <c r="S147" s="25"/>
    </row>
    <row r="148" spans="19:19" x14ac:dyDescent="0.25">
      <c r="S148" s="25"/>
    </row>
    <row r="149" spans="19:19" x14ac:dyDescent="0.25">
      <c r="S149" s="25"/>
    </row>
    <row r="150" spans="19:19" x14ac:dyDescent="0.25">
      <c r="S150" s="25"/>
    </row>
    <row r="151" spans="19:19" x14ac:dyDescent="0.25">
      <c r="S151" s="25"/>
    </row>
    <row r="152" spans="19:19" x14ac:dyDescent="0.25">
      <c r="S152" s="25"/>
    </row>
    <row r="153" spans="19:19" x14ac:dyDescent="0.25">
      <c r="S153" s="25"/>
    </row>
    <row r="154" spans="19:19" x14ac:dyDescent="0.25">
      <c r="S154" s="25"/>
    </row>
    <row r="155" spans="19:19" x14ac:dyDescent="0.25">
      <c r="S155" s="25"/>
    </row>
    <row r="156" spans="19:19" x14ac:dyDescent="0.25">
      <c r="S156" s="25"/>
    </row>
    <row r="157" spans="19:19" x14ac:dyDescent="0.25">
      <c r="S157" s="25"/>
    </row>
    <row r="158" spans="19:19" x14ac:dyDescent="0.25">
      <c r="S158" s="25"/>
    </row>
    <row r="159" spans="19:19" x14ac:dyDescent="0.25">
      <c r="S159" s="25"/>
    </row>
    <row r="160" spans="19:19" x14ac:dyDescent="0.25">
      <c r="S160" s="25"/>
    </row>
    <row r="161" spans="19:19" x14ac:dyDescent="0.25">
      <c r="S161" s="25"/>
    </row>
    <row r="162" spans="19:19" x14ac:dyDescent="0.25">
      <c r="S162" s="25"/>
    </row>
    <row r="163" spans="19:19" x14ac:dyDescent="0.25">
      <c r="S163" s="25"/>
    </row>
    <row r="164" spans="19:19" x14ac:dyDescent="0.25">
      <c r="S164" s="25"/>
    </row>
    <row r="165" spans="19:19" x14ac:dyDescent="0.25">
      <c r="S165" s="25"/>
    </row>
    <row r="166" spans="19:19" x14ac:dyDescent="0.25">
      <c r="S166" s="25"/>
    </row>
    <row r="167" spans="19:19" x14ac:dyDescent="0.25">
      <c r="S167" s="25"/>
    </row>
    <row r="168" spans="19:19" x14ac:dyDescent="0.25">
      <c r="S168" s="25"/>
    </row>
    <row r="169" spans="19:19" x14ac:dyDescent="0.25">
      <c r="S169" s="25"/>
    </row>
    <row r="170" spans="19:19" x14ac:dyDescent="0.25">
      <c r="S170" s="25"/>
    </row>
    <row r="171" spans="19:19" x14ac:dyDescent="0.25">
      <c r="S171" s="25"/>
    </row>
    <row r="172" spans="19:19" x14ac:dyDescent="0.25">
      <c r="S172" s="25"/>
    </row>
    <row r="173" spans="19:19" x14ac:dyDescent="0.25">
      <c r="S173" s="25"/>
    </row>
    <row r="174" spans="19:19" x14ac:dyDescent="0.25">
      <c r="S174" s="25"/>
    </row>
    <row r="175" spans="19:19" x14ac:dyDescent="0.25">
      <c r="S175" s="25"/>
    </row>
    <row r="176" spans="19:19" x14ac:dyDescent="0.25">
      <c r="S176" s="25"/>
    </row>
    <row r="177" spans="19:19" x14ac:dyDescent="0.25">
      <c r="S177" s="25"/>
    </row>
    <row r="178" spans="19:19" x14ac:dyDescent="0.25">
      <c r="S178" s="25"/>
    </row>
    <row r="179" spans="19:19" x14ac:dyDescent="0.25">
      <c r="S179" s="25"/>
    </row>
    <row r="180" spans="19:19" x14ac:dyDescent="0.25">
      <c r="S180" s="25"/>
    </row>
    <row r="181" spans="19:19" x14ac:dyDescent="0.25">
      <c r="S181" s="25"/>
    </row>
    <row r="182" spans="19:19" x14ac:dyDescent="0.25">
      <c r="S182" s="25"/>
    </row>
    <row r="183" spans="19:19" x14ac:dyDescent="0.25">
      <c r="S183" s="25"/>
    </row>
    <row r="184" spans="19:19" x14ac:dyDescent="0.25">
      <c r="S184" s="25"/>
    </row>
    <row r="185" spans="19:19" x14ac:dyDescent="0.25">
      <c r="S185" s="25"/>
    </row>
    <row r="186" spans="19:19" x14ac:dyDescent="0.25">
      <c r="S186" s="25"/>
    </row>
    <row r="187" spans="19:19" x14ac:dyDescent="0.25">
      <c r="S187" s="25"/>
    </row>
    <row r="188" spans="19:19" x14ac:dyDescent="0.25">
      <c r="S188" s="25"/>
    </row>
    <row r="189" spans="19:19" x14ac:dyDescent="0.25">
      <c r="S189" s="25"/>
    </row>
    <row r="190" spans="19:19" x14ac:dyDescent="0.25">
      <c r="S190" s="25"/>
    </row>
    <row r="191" spans="19:19" x14ac:dyDescent="0.25">
      <c r="S191" s="25"/>
    </row>
    <row r="192" spans="19:19" x14ac:dyDescent="0.25">
      <c r="S192" s="25"/>
    </row>
    <row r="193" spans="19:19" x14ac:dyDescent="0.25">
      <c r="S193" s="25"/>
    </row>
    <row r="194" spans="19:19" x14ac:dyDescent="0.25">
      <c r="S194" s="25"/>
    </row>
    <row r="195" spans="19:19" x14ac:dyDescent="0.25">
      <c r="S195" s="25"/>
    </row>
    <row r="196" spans="19:19" x14ac:dyDescent="0.25">
      <c r="S196" s="25"/>
    </row>
    <row r="197" spans="19:19" x14ac:dyDescent="0.25">
      <c r="S197" s="25"/>
    </row>
    <row r="198" spans="19:19" x14ac:dyDescent="0.25">
      <c r="S198" s="25"/>
    </row>
    <row r="199" spans="19:19" x14ac:dyDescent="0.25">
      <c r="S199" s="25"/>
    </row>
    <row r="200" spans="19:19" x14ac:dyDescent="0.25">
      <c r="S200" s="25"/>
    </row>
    <row r="201" spans="19:19" x14ac:dyDescent="0.25">
      <c r="S201" s="25"/>
    </row>
    <row r="202" spans="19:19" x14ac:dyDescent="0.25">
      <c r="S202" s="25"/>
    </row>
    <row r="203" spans="19:19" x14ac:dyDescent="0.25">
      <c r="S203" s="25"/>
    </row>
    <row r="204" spans="19:19" x14ac:dyDescent="0.25">
      <c r="S204" s="25"/>
    </row>
    <row r="205" spans="19:19" x14ac:dyDescent="0.25">
      <c r="S205" s="25"/>
    </row>
    <row r="206" spans="19:19" x14ac:dyDescent="0.25">
      <c r="S206" s="25"/>
    </row>
    <row r="207" spans="19:19" x14ac:dyDescent="0.25">
      <c r="S207" s="25"/>
    </row>
    <row r="208" spans="19:19" x14ac:dyDescent="0.25">
      <c r="S208" s="25"/>
    </row>
    <row r="209" spans="19:19" x14ac:dyDescent="0.25">
      <c r="S209" s="25"/>
    </row>
    <row r="210" spans="19:19" x14ac:dyDescent="0.25">
      <c r="S210" s="25"/>
    </row>
    <row r="211" spans="19:19" x14ac:dyDescent="0.25">
      <c r="S211" s="25"/>
    </row>
    <row r="212" spans="19:19" x14ac:dyDescent="0.25">
      <c r="S212" s="25"/>
    </row>
    <row r="213" spans="19:19" x14ac:dyDescent="0.25">
      <c r="S213" s="25"/>
    </row>
    <row r="214" spans="19:19" x14ac:dyDescent="0.25">
      <c r="S214" s="25"/>
    </row>
    <row r="215" spans="19:19" x14ac:dyDescent="0.25">
      <c r="S215" s="25"/>
    </row>
    <row r="216" spans="19:19" x14ac:dyDescent="0.25">
      <c r="S216" s="25"/>
    </row>
    <row r="217" spans="19:19" x14ac:dyDescent="0.25">
      <c r="S217" s="25"/>
    </row>
    <row r="218" spans="19:19" x14ac:dyDescent="0.25">
      <c r="S218" s="25"/>
    </row>
    <row r="219" spans="19:19" x14ac:dyDescent="0.25">
      <c r="S219" s="25"/>
    </row>
    <row r="220" spans="19:19" x14ac:dyDescent="0.25">
      <c r="S220" s="25"/>
    </row>
    <row r="221" spans="19:19" x14ac:dyDescent="0.25">
      <c r="S221" s="25"/>
    </row>
    <row r="222" spans="19:19" x14ac:dyDescent="0.25">
      <c r="S222" s="25"/>
    </row>
    <row r="223" spans="19:19" x14ac:dyDescent="0.25">
      <c r="S223" s="25"/>
    </row>
    <row r="224" spans="19:19" x14ac:dyDescent="0.25">
      <c r="S224" s="25"/>
    </row>
    <row r="225" spans="19:19" x14ac:dyDescent="0.25">
      <c r="S225" s="25"/>
    </row>
    <row r="226" spans="19:19" x14ac:dyDescent="0.25">
      <c r="S226" s="25"/>
    </row>
    <row r="227" spans="19:19" x14ac:dyDescent="0.25">
      <c r="S227" s="25"/>
    </row>
    <row r="228" spans="19:19" x14ac:dyDescent="0.25">
      <c r="S228" s="25"/>
    </row>
    <row r="229" spans="19:19" x14ac:dyDescent="0.25">
      <c r="S229" s="25"/>
    </row>
    <row r="230" spans="19:19" x14ac:dyDescent="0.25">
      <c r="S230" s="25"/>
    </row>
    <row r="231" spans="19:19" x14ac:dyDescent="0.25">
      <c r="S231" s="25"/>
    </row>
    <row r="232" spans="19:19" x14ac:dyDescent="0.25">
      <c r="S232" s="25"/>
    </row>
    <row r="233" spans="19:19" x14ac:dyDescent="0.25">
      <c r="S233" s="25"/>
    </row>
    <row r="234" spans="19:19" x14ac:dyDescent="0.25">
      <c r="S234" s="25"/>
    </row>
    <row r="235" spans="19:19" x14ac:dyDescent="0.25">
      <c r="S235" s="25"/>
    </row>
    <row r="236" spans="19:19" x14ac:dyDescent="0.25">
      <c r="S236" s="25"/>
    </row>
    <row r="237" spans="19:19" x14ac:dyDescent="0.25">
      <c r="S237" s="25"/>
    </row>
    <row r="238" spans="19:19" x14ac:dyDescent="0.25">
      <c r="S238" s="25"/>
    </row>
    <row r="239" spans="19:19" x14ac:dyDescent="0.25">
      <c r="S239" s="25"/>
    </row>
    <row r="240" spans="19:19" x14ac:dyDescent="0.25">
      <c r="S240" s="25"/>
    </row>
    <row r="241" spans="19:19" x14ac:dyDescent="0.25">
      <c r="S241" s="25"/>
    </row>
    <row r="242" spans="19:19" x14ac:dyDescent="0.25">
      <c r="S242" s="25"/>
    </row>
    <row r="243" spans="19:19" x14ac:dyDescent="0.25">
      <c r="S243" s="25"/>
    </row>
    <row r="244" spans="19:19" x14ac:dyDescent="0.25">
      <c r="S244" s="25"/>
    </row>
    <row r="245" spans="19:19" x14ac:dyDescent="0.25">
      <c r="S245" s="25"/>
    </row>
    <row r="246" spans="19:19" x14ac:dyDescent="0.25">
      <c r="S246" s="25"/>
    </row>
    <row r="247" spans="19:19" x14ac:dyDescent="0.25">
      <c r="S247" s="25"/>
    </row>
    <row r="248" spans="19:19" x14ac:dyDescent="0.25">
      <c r="S248" s="25"/>
    </row>
    <row r="249" spans="19:19" x14ac:dyDescent="0.25">
      <c r="S249" s="25"/>
    </row>
    <row r="250" spans="19:19" x14ac:dyDescent="0.25">
      <c r="S250" s="25"/>
    </row>
    <row r="251" spans="19:19" x14ac:dyDescent="0.25">
      <c r="S251" s="25"/>
    </row>
    <row r="252" spans="19:19" x14ac:dyDescent="0.25">
      <c r="S252" s="25"/>
    </row>
    <row r="253" spans="19:19" x14ac:dyDescent="0.25">
      <c r="S253" s="25"/>
    </row>
    <row r="254" spans="19:19" x14ac:dyDescent="0.25">
      <c r="S254" s="25"/>
    </row>
    <row r="255" spans="19:19" x14ac:dyDescent="0.25">
      <c r="S255" s="25"/>
    </row>
    <row r="256" spans="19:19" x14ac:dyDescent="0.25">
      <c r="S256" s="25"/>
    </row>
    <row r="257" spans="19:19" x14ac:dyDescent="0.25">
      <c r="S257" s="25"/>
    </row>
    <row r="258" spans="19:19" x14ac:dyDescent="0.25">
      <c r="S258" s="25"/>
    </row>
    <row r="259" spans="19:19" x14ac:dyDescent="0.25">
      <c r="S259" s="25"/>
    </row>
    <row r="260" spans="19:19" x14ac:dyDescent="0.25">
      <c r="S260" s="25"/>
    </row>
    <row r="261" spans="19:19" x14ac:dyDescent="0.25">
      <c r="S261" s="25"/>
    </row>
    <row r="262" spans="19:19" x14ac:dyDescent="0.25">
      <c r="S262" s="25"/>
    </row>
    <row r="263" spans="19:19" x14ac:dyDescent="0.25">
      <c r="S263" s="25"/>
    </row>
    <row r="264" spans="19:19" x14ac:dyDescent="0.25">
      <c r="S264" s="25"/>
    </row>
    <row r="265" spans="19:19" x14ac:dyDescent="0.25">
      <c r="S265" s="25"/>
    </row>
    <row r="266" spans="19:19" x14ac:dyDescent="0.25">
      <c r="S266" s="25"/>
    </row>
    <row r="267" spans="19:19" x14ac:dyDescent="0.25">
      <c r="S267" s="25"/>
    </row>
    <row r="268" spans="19:19" x14ac:dyDescent="0.25">
      <c r="S268" s="25"/>
    </row>
    <row r="269" spans="19:19" x14ac:dyDescent="0.25">
      <c r="S269" s="25"/>
    </row>
    <row r="270" spans="19:19" x14ac:dyDescent="0.25">
      <c r="S270" s="25"/>
    </row>
    <row r="271" spans="19:19" x14ac:dyDescent="0.25">
      <c r="S271" s="25"/>
    </row>
    <row r="272" spans="19:19" x14ac:dyDescent="0.25">
      <c r="S272" s="25"/>
    </row>
    <row r="273" spans="19:19" x14ac:dyDescent="0.25">
      <c r="S273" s="25"/>
    </row>
    <row r="274" spans="19:19" x14ac:dyDescent="0.25">
      <c r="S274" s="25"/>
    </row>
    <row r="275" spans="19:19" x14ac:dyDescent="0.25">
      <c r="S275" s="25"/>
    </row>
    <row r="276" spans="19:19" x14ac:dyDescent="0.25">
      <c r="S276" s="25"/>
    </row>
    <row r="277" spans="19:19" x14ac:dyDescent="0.25">
      <c r="S277" s="25"/>
    </row>
    <row r="278" spans="19:19" x14ac:dyDescent="0.25">
      <c r="S278" s="25"/>
    </row>
    <row r="279" spans="19:19" x14ac:dyDescent="0.25">
      <c r="S279" s="25"/>
    </row>
    <row r="280" spans="19:19" x14ac:dyDescent="0.25">
      <c r="S280" s="25"/>
    </row>
    <row r="281" spans="19:19" x14ac:dyDescent="0.25">
      <c r="S281" s="25"/>
    </row>
    <row r="282" spans="19:19" x14ac:dyDescent="0.25">
      <c r="S282" s="25"/>
    </row>
    <row r="283" spans="19:19" x14ac:dyDescent="0.25">
      <c r="S283" s="25"/>
    </row>
    <row r="284" spans="19:19" x14ac:dyDescent="0.25">
      <c r="S284" s="25"/>
    </row>
    <row r="285" spans="19:19" x14ac:dyDescent="0.25">
      <c r="S285" s="25"/>
    </row>
    <row r="286" spans="19:19" x14ac:dyDescent="0.25">
      <c r="S286" s="25"/>
    </row>
    <row r="287" spans="19:19" x14ac:dyDescent="0.25">
      <c r="S287" s="25"/>
    </row>
    <row r="288" spans="19:19" x14ac:dyDescent="0.25">
      <c r="S288" s="25"/>
    </row>
    <row r="289" spans="19:19" x14ac:dyDescent="0.25">
      <c r="S289" s="25"/>
    </row>
    <row r="290" spans="19:19" x14ac:dyDescent="0.25">
      <c r="S290" s="25"/>
    </row>
    <row r="291" spans="19:19" x14ac:dyDescent="0.25">
      <c r="S291" s="25"/>
    </row>
    <row r="292" spans="19:19" x14ac:dyDescent="0.25">
      <c r="S292" s="25"/>
    </row>
    <row r="293" spans="19:19" x14ac:dyDescent="0.25">
      <c r="S293" s="25"/>
    </row>
    <row r="294" spans="19:19" x14ac:dyDescent="0.25">
      <c r="S294" s="25"/>
    </row>
    <row r="295" spans="19:19" x14ac:dyDescent="0.25">
      <c r="S295" s="25"/>
    </row>
    <row r="296" spans="19:19" x14ac:dyDescent="0.25">
      <c r="S296" s="25"/>
    </row>
    <row r="297" spans="19:19" x14ac:dyDescent="0.25">
      <c r="S297" s="25"/>
    </row>
    <row r="298" spans="19:19" x14ac:dyDescent="0.25">
      <c r="S298" s="25"/>
    </row>
    <row r="299" spans="19:19" x14ac:dyDescent="0.25">
      <c r="S299" s="25"/>
    </row>
    <row r="300" spans="19:19" x14ac:dyDescent="0.25">
      <c r="S300" s="25"/>
    </row>
    <row r="301" spans="19:19" x14ac:dyDescent="0.25">
      <c r="S301" s="25"/>
    </row>
    <row r="302" spans="19:19" x14ac:dyDescent="0.25">
      <c r="S302" s="25"/>
    </row>
    <row r="303" spans="19:19" x14ac:dyDescent="0.25">
      <c r="S303" s="25"/>
    </row>
    <row r="304" spans="19:19" x14ac:dyDescent="0.25">
      <c r="S304" s="25"/>
    </row>
    <row r="305" spans="19:19" x14ac:dyDescent="0.25">
      <c r="S305" s="25"/>
    </row>
    <row r="306" spans="19:19" x14ac:dyDescent="0.25">
      <c r="S306" s="25"/>
    </row>
    <row r="307" spans="19:19" x14ac:dyDescent="0.25">
      <c r="S307" s="25"/>
    </row>
    <row r="308" spans="19:19" x14ac:dyDescent="0.25">
      <c r="S308" s="25"/>
    </row>
    <row r="309" spans="19:19" x14ac:dyDescent="0.25">
      <c r="S309" s="25"/>
    </row>
    <row r="310" spans="19:19" x14ac:dyDescent="0.25">
      <c r="S310" s="25"/>
    </row>
    <row r="311" spans="19:19" x14ac:dyDescent="0.25">
      <c r="S311" s="25"/>
    </row>
    <row r="312" spans="19:19" x14ac:dyDescent="0.25">
      <c r="S312" s="25"/>
    </row>
    <row r="313" spans="19:19" x14ac:dyDescent="0.25">
      <c r="S313" s="25"/>
    </row>
    <row r="314" spans="19:19" x14ac:dyDescent="0.25">
      <c r="S314" s="25"/>
    </row>
    <row r="315" spans="19:19" x14ac:dyDescent="0.25">
      <c r="S315" s="25"/>
    </row>
    <row r="316" spans="19:19" x14ac:dyDescent="0.25">
      <c r="S316" s="25"/>
    </row>
    <row r="317" spans="19:19" x14ac:dyDescent="0.25">
      <c r="S317" s="25"/>
    </row>
    <row r="318" spans="19:19" x14ac:dyDescent="0.25">
      <c r="S318" s="25"/>
    </row>
    <row r="319" spans="19:19" x14ac:dyDescent="0.25">
      <c r="S319" s="25"/>
    </row>
    <row r="320" spans="19:19" x14ac:dyDescent="0.25">
      <c r="S320" s="25"/>
    </row>
    <row r="321" spans="19:19" x14ac:dyDescent="0.25">
      <c r="S321" s="25"/>
    </row>
    <row r="322" spans="19:19" x14ac:dyDescent="0.25">
      <c r="S322" s="25"/>
    </row>
    <row r="323" spans="19:19" x14ac:dyDescent="0.25">
      <c r="S323" s="25"/>
    </row>
    <row r="324" spans="19:19" x14ac:dyDescent="0.25">
      <c r="S324" s="25"/>
    </row>
    <row r="325" spans="19:19" x14ac:dyDescent="0.25">
      <c r="S325" s="25"/>
    </row>
    <row r="326" spans="19:19" x14ac:dyDescent="0.25">
      <c r="S326" s="25"/>
    </row>
    <row r="327" spans="19:19" x14ac:dyDescent="0.25">
      <c r="S327" s="25"/>
    </row>
    <row r="328" spans="19:19" x14ac:dyDescent="0.25">
      <c r="S328" s="25"/>
    </row>
    <row r="329" spans="19:19" x14ac:dyDescent="0.25">
      <c r="S329" s="25"/>
    </row>
    <row r="330" spans="19:19" x14ac:dyDescent="0.25">
      <c r="S330" s="25"/>
    </row>
    <row r="331" spans="19:19" x14ac:dyDescent="0.25">
      <c r="S331" s="25"/>
    </row>
    <row r="332" spans="19:19" x14ac:dyDescent="0.25">
      <c r="S332" s="25"/>
    </row>
    <row r="333" spans="19:19" x14ac:dyDescent="0.25">
      <c r="S333" s="25"/>
    </row>
    <row r="334" spans="19:19" x14ac:dyDescent="0.25">
      <c r="S334" s="25"/>
    </row>
    <row r="335" spans="19:19" x14ac:dyDescent="0.25">
      <c r="S335" s="25"/>
    </row>
    <row r="336" spans="19:19" x14ac:dyDescent="0.25">
      <c r="S336" s="25"/>
    </row>
    <row r="337" spans="19:19" x14ac:dyDescent="0.25">
      <c r="S337" s="25"/>
    </row>
    <row r="338" spans="19:19" x14ac:dyDescent="0.25">
      <c r="S338" s="25"/>
    </row>
    <row r="339" spans="19:19" x14ac:dyDescent="0.25">
      <c r="S339" s="25"/>
    </row>
    <row r="340" spans="19:19" x14ac:dyDescent="0.25">
      <c r="S340" s="25"/>
    </row>
    <row r="341" spans="19:19" x14ac:dyDescent="0.25">
      <c r="S341" s="25"/>
    </row>
    <row r="342" spans="19:19" x14ac:dyDescent="0.25">
      <c r="S342" s="25"/>
    </row>
    <row r="343" spans="19:19" x14ac:dyDescent="0.25">
      <c r="S343" s="25"/>
    </row>
    <row r="344" spans="19:19" x14ac:dyDescent="0.25">
      <c r="S344" s="25"/>
    </row>
    <row r="345" spans="19:19" x14ac:dyDescent="0.25">
      <c r="S345" s="25"/>
    </row>
    <row r="346" spans="19:19" x14ac:dyDescent="0.25">
      <c r="S346" s="25"/>
    </row>
    <row r="347" spans="19:19" x14ac:dyDescent="0.25">
      <c r="S347" s="25"/>
    </row>
    <row r="348" spans="19:19" x14ac:dyDescent="0.25">
      <c r="S348" s="25"/>
    </row>
    <row r="349" spans="19:19" x14ac:dyDescent="0.25">
      <c r="S349" s="25"/>
    </row>
    <row r="350" spans="19:19" x14ac:dyDescent="0.25">
      <c r="S350" s="25"/>
    </row>
    <row r="351" spans="19:19" x14ac:dyDescent="0.25">
      <c r="S351" s="25"/>
    </row>
    <row r="352" spans="19:19" x14ac:dyDescent="0.25">
      <c r="S352" s="25"/>
    </row>
    <row r="353" spans="19:19" x14ac:dyDescent="0.25">
      <c r="S353" s="25"/>
    </row>
    <row r="354" spans="19:19" x14ac:dyDescent="0.25">
      <c r="S354" s="25"/>
    </row>
    <row r="355" spans="19:19" x14ac:dyDescent="0.25">
      <c r="S355" s="25"/>
    </row>
    <row r="356" spans="19:19" x14ac:dyDescent="0.25">
      <c r="S356" s="25"/>
    </row>
    <row r="357" spans="19:19" x14ac:dyDescent="0.25">
      <c r="S357" s="25"/>
    </row>
    <row r="358" spans="19:19" x14ac:dyDescent="0.25">
      <c r="S358" s="25"/>
    </row>
    <row r="359" spans="19:19" x14ac:dyDescent="0.25">
      <c r="S359" s="25"/>
    </row>
    <row r="360" spans="19:19" x14ac:dyDescent="0.25">
      <c r="S360" s="25"/>
    </row>
    <row r="361" spans="19:19" x14ac:dyDescent="0.25">
      <c r="S361" s="25"/>
    </row>
    <row r="362" spans="19:19" x14ac:dyDescent="0.25">
      <c r="S362" s="25"/>
    </row>
    <row r="363" spans="19:19" x14ac:dyDescent="0.25">
      <c r="S363" s="25"/>
    </row>
    <row r="364" spans="19:19" x14ac:dyDescent="0.25">
      <c r="S364" s="25"/>
    </row>
    <row r="365" spans="19:19" x14ac:dyDescent="0.25">
      <c r="S365" s="25"/>
    </row>
    <row r="366" spans="19:19" x14ac:dyDescent="0.25">
      <c r="S366" s="25"/>
    </row>
    <row r="367" spans="19:19" x14ac:dyDescent="0.25">
      <c r="S367" s="25"/>
    </row>
    <row r="368" spans="19:19" x14ac:dyDescent="0.25">
      <c r="S368" s="25"/>
    </row>
    <row r="369" spans="19:19" x14ac:dyDescent="0.25">
      <c r="S369" s="25"/>
    </row>
    <row r="370" spans="19:19" x14ac:dyDescent="0.25">
      <c r="S370" s="25"/>
    </row>
    <row r="371" spans="19:19" x14ac:dyDescent="0.25">
      <c r="S371" s="25"/>
    </row>
    <row r="372" spans="19:19" x14ac:dyDescent="0.25">
      <c r="S372" s="25"/>
    </row>
    <row r="373" spans="19:19" x14ac:dyDescent="0.25">
      <c r="S373" s="25"/>
    </row>
    <row r="374" spans="19:19" x14ac:dyDescent="0.25">
      <c r="S374" s="25"/>
    </row>
    <row r="375" spans="19:19" x14ac:dyDescent="0.25">
      <c r="S375" s="25"/>
    </row>
    <row r="376" spans="19:19" x14ac:dyDescent="0.25">
      <c r="S376" s="25"/>
    </row>
    <row r="377" spans="19:19" x14ac:dyDescent="0.25">
      <c r="S377" s="25"/>
    </row>
    <row r="378" spans="19:19" x14ac:dyDescent="0.25">
      <c r="S378" s="25"/>
    </row>
    <row r="379" spans="19:19" x14ac:dyDescent="0.25">
      <c r="S379" s="25"/>
    </row>
    <row r="380" spans="19:19" x14ac:dyDescent="0.25">
      <c r="S380" s="25"/>
    </row>
    <row r="381" spans="19:19" x14ac:dyDescent="0.25">
      <c r="S381" s="25"/>
    </row>
    <row r="382" spans="19:19" x14ac:dyDescent="0.25">
      <c r="S382" s="25"/>
    </row>
    <row r="383" spans="19:19" x14ac:dyDescent="0.25">
      <c r="S383" s="25"/>
    </row>
    <row r="384" spans="19:19" x14ac:dyDescent="0.25">
      <c r="S384" s="25"/>
    </row>
    <row r="385" spans="19:19" x14ac:dyDescent="0.25">
      <c r="S385" s="25"/>
    </row>
    <row r="386" spans="19:19" x14ac:dyDescent="0.25">
      <c r="S386" s="25"/>
    </row>
    <row r="387" spans="19:19" x14ac:dyDescent="0.25">
      <c r="S387" s="25"/>
    </row>
    <row r="388" spans="19:19" x14ac:dyDescent="0.25">
      <c r="S388" s="25"/>
    </row>
    <row r="389" spans="19:19" x14ac:dyDescent="0.25">
      <c r="S389" s="25"/>
    </row>
    <row r="390" spans="19:19" x14ac:dyDescent="0.25">
      <c r="S390" s="25"/>
    </row>
    <row r="391" spans="19:19" x14ac:dyDescent="0.25">
      <c r="S391" s="25"/>
    </row>
    <row r="392" spans="19:19" x14ac:dyDescent="0.25">
      <c r="S392" s="25"/>
    </row>
    <row r="393" spans="19:19" x14ac:dyDescent="0.25">
      <c r="S393" s="25"/>
    </row>
    <row r="394" spans="19:19" x14ac:dyDescent="0.25">
      <c r="S394" s="25"/>
    </row>
    <row r="395" spans="19:19" x14ac:dyDescent="0.25">
      <c r="S395" s="25"/>
    </row>
    <row r="396" spans="19:19" x14ac:dyDescent="0.25">
      <c r="S396" s="25"/>
    </row>
    <row r="397" spans="19:19" x14ac:dyDescent="0.25">
      <c r="S397" s="25"/>
    </row>
    <row r="398" spans="19:19" x14ac:dyDescent="0.25">
      <c r="S398" s="25"/>
    </row>
    <row r="399" spans="19:19" x14ac:dyDescent="0.25">
      <c r="S399" s="25"/>
    </row>
    <row r="400" spans="19:19" x14ac:dyDescent="0.25">
      <c r="S400" s="25"/>
    </row>
    <row r="401" spans="19:19" x14ac:dyDescent="0.25">
      <c r="S401" s="25"/>
    </row>
    <row r="402" spans="19:19" x14ac:dyDescent="0.25">
      <c r="S402" s="25"/>
    </row>
    <row r="403" spans="19:19" x14ac:dyDescent="0.25">
      <c r="S403" s="25"/>
    </row>
    <row r="404" spans="19:19" x14ac:dyDescent="0.25">
      <c r="S404" s="25"/>
    </row>
    <row r="405" spans="19:19" x14ac:dyDescent="0.25">
      <c r="S405" s="25"/>
    </row>
    <row r="406" spans="19:19" x14ac:dyDescent="0.25">
      <c r="S406" s="25"/>
    </row>
    <row r="407" spans="19:19" x14ac:dyDescent="0.25">
      <c r="S407" s="25"/>
    </row>
    <row r="408" spans="19:19" x14ac:dyDescent="0.25">
      <c r="S408" s="25"/>
    </row>
    <row r="409" spans="19:19" x14ac:dyDescent="0.25">
      <c r="S409" s="25"/>
    </row>
    <row r="410" spans="19:19" x14ac:dyDescent="0.25">
      <c r="S410" s="25"/>
    </row>
    <row r="411" spans="19:19" x14ac:dyDescent="0.25">
      <c r="S411" s="25"/>
    </row>
    <row r="412" spans="19:19" x14ac:dyDescent="0.25">
      <c r="S412" s="25"/>
    </row>
    <row r="413" spans="19:19" x14ac:dyDescent="0.25">
      <c r="S413" s="25"/>
    </row>
    <row r="414" spans="19:19" x14ac:dyDescent="0.25">
      <c r="S414" s="25"/>
    </row>
    <row r="415" spans="19:19" x14ac:dyDescent="0.25">
      <c r="S415" s="25"/>
    </row>
    <row r="416" spans="19:19" x14ac:dyDescent="0.25">
      <c r="S416" s="25"/>
    </row>
    <row r="417" spans="19:19" x14ac:dyDescent="0.25">
      <c r="S417" s="25"/>
    </row>
    <row r="418" spans="19:19" x14ac:dyDescent="0.25">
      <c r="S418" s="25"/>
    </row>
    <row r="419" spans="19:19" x14ac:dyDescent="0.25">
      <c r="S419" s="25"/>
    </row>
    <row r="420" spans="19:19" x14ac:dyDescent="0.25">
      <c r="S420" s="25"/>
    </row>
    <row r="421" spans="19:19" x14ac:dyDescent="0.25">
      <c r="S421" s="25"/>
    </row>
    <row r="422" spans="19:19" x14ac:dyDescent="0.25">
      <c r="S422" s="25"/>
    </row>
    <row r="423" spans="19:19" x14ac:dyDescent="0.25">
      <c r="S423" s="25"/>
    </row>
    <row r="424" spans="19:19" x14ac:dyDescent="0.25">
      <c r="S424" s="25"/>
    </row>
    <row r="425" spans="19:19" x14ac:dyDescent="0.25">
      <c r="S425" s="25"/>
    </row>
    <row r="426" spans="19:19" x14ac:dyDescent="0.25">
      <c r="S426" s="25"/>
    </row>
    <row r="427" spans="19:19" x14ac:dyDescent="0.25">
      <c r="S427" s="25"/>
    </row>
    <row r="428" spans="19:19" x14ac:dyDescent="0.25">
      <c r="S428" s="25"/>
    </row>
    <row r="429" spans="19:19" x14ac:dyDescent="0.25">
      <c r="S429" s="25"/>
    </row>
    <row r="430" spans="19:19" x14ac:dyDescent="0.25">
      <c r="S430" s="25"/>
    </row>
    <row r="431" spans="19:19" x14ac:dyDescent="0.25">
      <c r="S431" s="25"/>
    </row>
    <row r="432" spans="19:19" x14ac:dyDescent="0.25">
      <c r="S432" s="25"/>
    </row>
    <row r="433" spans="19:19" x14ac:dyDescent="0.25">
      <c r="S433" s="25"/>
    </row>
    <row r="434" spans="19:19" x14ac:dyDescent="0.25">
      <c r="S434" s="25"/>
    </row>
    <row r="435" spans="19:19" x14ac:dyDescent="0.25">
      <c r="S435" s="25"/>
    </row>
    <row r="436" spans="19:19" x14ac:dyDescent="0.25">
      <c r="S436" s="25"/>
    </row>
    <row r="437" spans="19:19" x14ac:dyDescent="0.25">
      <c r="S437" s="25"/>
    </row>
    <row r="438" spans="19:19" x14ac:dyDescent="0.25">
      <c r="S438" s="25"/>
    </row>
    <row r="439" spans="19:19" x14ac:dyDescent="0.25">
      <c r="S439" s="25"/>
    </row>
    <row r="440" spans="19:19" x14ac:dyDescent="0.25">
      <c r="S440" s="25"/>
    </row>
    <row r="441" spans="19:19" x14ac:dyDescent="0.25">
      <c r="S441" s="25"/>
    </row>
    <row r="442" spans="19:19" x14ac:dyDescent="0.25">
      <c r="S442" s="25"/>
    </row>
    <row r="443" spans="19:19" x14ac:dyDescent="0.25">
      <c r="S443" s="25"/>
    </row>
    <row r="444" spans="19:19" x14ac:dyDescent="0.25">
      <c r="S444" s="25"/>
    </row>
    <row r="445" spans="19:19" x14ac:dyDescent="0.25">
      <c r="S445" s="25"/>
    </row>
    <row r="446" spans="19:19" x14ac:dyDescent="0.25">
      <c r="S446" s="25"/>
    </row>
    <row r="447" spans="19:19" x14ac:dyDescent="0.25">
      <c r="S447" s="25"/>
    </row>
    <row r="448" spans="19:19" x14ac:dyDescent="0.25">
      <c r="S448" s="25"/>
    </row>
    <row r="449" spans="19:19" x14ac:dyDescent="0.25">
      <c r="S449" s="25"/>
    </row>
    <row r="450" spans="19:19" x14ac:dyDescent="0.25">
      <c r="S450" s="25"/>
    </row>
    <row r="451" spans="19:19" x14ac:dyDescent="0.25">
      <c r="S451" s="25"/>
    </row>
    <row r="452" spans="19:19" x14ac:dyDescent="0.25">
      <c r="S452" s="25"/>
    </row>
    <row r="453" spans="19:19" x14ac:dyDescent="0.25">
      <c r="S453" s="25"/>
    </row>
    <row r="454" spans="19:19" x14ac:dyDescent="0.25">
      <c r="S454" s="25"/>
    </row>
    <row r="455" spans="19:19" x14ac:dyDescent="0.25">
      <c r="S455" s="25"/>
    </row>
    <row r="456" spans="19:19" x14ac:dyDescent="0.25">
      <c r="S456" s="25"/>
    </row>
    <row r="457" spans="19:19" x14ac:dyDescent="0.25">
      <c r="S457" s="25"/>
    </row>
    <row r="458" spans="19:19" x14ac:dyDescent="0.25">
      <c r="S458" s="25"/>
    </row>
    <row r="459" spans="19:19" x14ac:dyDescent="0.25">
      <c r="S459" s="25"/>
    </row>
    <row r="460" spans="19:19" x14ac:dyDescent="0.25">
      <c r="S460" s="25"/>
    </row>
    <row r="461" spans="19:19" x14ac:dyDescent="0.25">
      <c r="S461" s="25"/>
    </row>
    <row r="462" spans="19:19" x14ac:dyDescent="0.25">
      <c r="S462" s="25"/>
    </row>
    <row r="463" spans="19:19" x14ac:dyDescent="0.25">
      <c r="S463" s="25"/>
    </row>
    <row r="464" spans="19:19" x14ac:dyDescent="0.25">
      <c r="S464" s="25"/>
    </row>
    <row r="465" spans="19:19" x14ac:dyDescent="0.25">
      <c r="S465" s="25"/>
    </row>
    <row r="466" spans="19:19" x14ac:dyDescent="0.25">
      <c r="S466" s="25"/>
    </row>
    <row r="467" spans="19:19" x14ac:dyDescent="0.25">
      <c r="S467" s="25"/>
    </row>
    <row r="468" spans="19:19" x14ac:dyDescent="0.25">
      <c r="S468" s="25"/>
    </row>
    <row r="469" spans="19:19" x14ac:dyDescent="0.25">
      <c r="S469" s="25"/>
    </row>
    <row r="470" spans="19:19" x14ac:dyDescent="0.25">
      <c r="S470" s="25"/>
    </row>
    <row r="471" spans="19:19" x14ac:dyDescent="0.25">
      <c r="S471" s="25"/>
    </row>
    <row r="472" spans="19:19" x14ac:dyDescent="0.25">
      <c r="S472" s="25"/>
    </row>
    <row r="473" spans="19:19" x14ac:dyDescent="0.25">
      <c r="S473" s="25"/>
    </row>
    <row r="474" spans="19:19" x14ac:dyDescent="0.25">
      <c r="S474" s="25"/>
    </row>
    <row r="475" spans="19:19" x14ac:dyDescent="0.25">
      <c r="S475" s="25"/>
    </row>
    <row r="476" spans="19:19" x14ac:dyDescent="0.25">
      <c r="S476" s="25"/>
    </row>
    <row r="477" spans="19:19" x14ac:dyDescent="0.25">
      <c r="S477" s="25"/>
    </row>
    <row r="478" spans="19:19" x14ac:dyDescent="0.25">
      <c r="S478" s="25"/>
    </row>
    <row r="479" spans="19:19" x14ac:dyDescent="0.25">
      <c r="S479" s="25"/>
    </row>
    <row r="480" spans="19:19" x14ac:dyDescent="0.25">
      <c r="S480" s="25"/>
    </row>
    <row r="481" spans="19:19" x14ac:dyDescent="0.25">
      <c r="S481" s="25"/>
    </row>
    <row r="482" spans="19:19" x14ac:dyDescent="0.25">
      <c r="S482" s="25"/>
    </row>
    <row r="483" spans="19:19" x14ac:dyDescent="0.25">
      <c r="S483" s="25"/>
    </row>
    <row r="484" spans="19:19" x14ac:dyDescent="0.25">
      <c r="S484" s="25"/>
    </row>
    <row r="485" spans="19:19" x14ac:dyDescent="0.25">
      <c r="S485" s="25"/>
    </row>
    <row r="486" spans="19:19" x14ac:dyDescent="0.25">
      <c r="S486" s="25"/>
    </row>
    <row r="487" spans="19:19" x14ac:dyDescent="0.25">
      <c r="S487" s="25"/>
    </row>
    <row r="488" spans="19:19" x14ac:dyDescent="0.25">
      <c r="S488" s="25"/>
    </row>
    <row r="489" spans="19:19" x14ac:dyDescent="0.25">
      <c r="S489" s="25"/>
    </row>
    <row r="490" spans="19:19" x14ac:dyDescent="0.25">
      <c r="S490" s="25"/>
    </row>
    <row r="491" spans="19:19" x14ac:dyDescent="0.25">
      <c r="S491" s="25"/>
    </row>
    <row r="492" spans="19:19" x14ac:dyDescent="0.25">
      <c r="S492" s="25"/>
    </row>
    <row r="493" spans="19:19" x14ac:dyDescent="0.25">
      <c r="S493" s="25"/>
    </row>
    <row r="494" spans="19:19" x14ac:dyDescent="0.25">
      <c r="S494" s="25"/>
    </row>
    <row r="495" spans="19:19" x14ac:dyDescent="0.25">
      <c r="S495" s="25"/>
    </row>
    <row r="496" spans="19:19" x14ac:dyDescent="0.25">
      <c r="S496" s="25"/>
    </row>
    <row r="497" spans="19:19" x14ac:dyDescent="0.25">
      <c r="S497" s="25"/>
    </row>
    <row r="498" spans="19:19" x14ac:dyDescent="0.25">
      <c r="S498" s="25"/>
    </row>
    <row r="499" spans="19:19" x14ac:dyDescent="0.25">
      <c r="S499" s="25"/>
    </row>
    <row r="500" spans="19:19" x14ac:dyDescent="0.25">
      <c r="S500" s="25"/>
    </row>
    <row r="501" spans="19:19" x14ac:dyDescent="0.25">
      <c r="S501" s="25"/>
    </row>
    <row r="502" spans="19:19" x14ac:dyDescent="0.25">
      <c r="S502" s="25"/>
    </row>
    <row r="503" spans="19:19" x14ac:dyDescent="0.25">
      <c r="S503" s="25"/>
    </row>
    <row r="504" spans="19:19" x14ac:dyDescent="0.25">
      <c r="S504" s="25"/>
    </row>
    <row r="505" spans="19:19" x14ac:dyDescent="0.25">
      <c r="S505" s="25"/>
    </row>
    <row r="506" spans="19:19" x14ac:dyDescent="0.25">
      <c r="S506" s="25"/>
    </row>
    <row r="507" spans="19:19" x14ac:dyDescent="0.25">
      <c r="S507" s="25"/>
    </row>
    <row r="508" spans="19:19" x14ac:dyDescent="0.25">
      <c r="S508" s="25"/>
    </row>
    <row r="509" spans="19:19" x14ac:dyDescent="0.25">
      <c r="S509" s="25"/>
    </row>
    <row r="510" spans="19:19" x14ac:dyDescent="0.25">
      <c r="S510" s="25"/>
    </row>
    <row r="511" spans="19:19" x14ac:dyDescent="0.25">
      <c r="S511" s="25"/>
    </row>
    <row r="512" spans="19:19" x14ac:dyDescent="0.25">
      <c r="S512" s="25"/>
    </row>
    <row r="513" spans="19:19" x14ac:dyDescent="0.25">
      <c r="S513" s="25"/>
    </row>
    <row r="514" spans="19:19" x14ac:dyDescent="0.25">
      <c r="S514" s="25"/>
    </row>
    <row r="515" spans="19:19" x14ac:dyDescent="0.25">
      <c r="S515" s="25"/>
    </row>
    <row r="516" spans="19:19" x14ac:dyDescent="0.25">
      <c r="S516" s="25"/>
    </row>
    <row r="517" spans="19:19" x14ac:dyDescent="0.25">
      <c r="S517" s="25"/>
    </row>
    <row r="518" spans="19:19" x14ac:dyDescent="0.25">
      <c r="S518" s="25"/>
    </row>
    <row r="519" spans="19:19" x14ac:dyDescent="0.25">
      <c r="S519" s="25"/>
    </row>
    <row r="520" spans="19:19" x14ac:dyDescent="0.25">
      <c r="S520" s="25"/>
    </row>
    <row r="521" spans="19:19" x14ac:dyDescent="0.25">
      <c r="S521" s="25"/>
    </row>
    <row r="522" spans="19:19" x14ac:dyDescent="0.25">
      <c r="S522" s="25"/>
    </row>
    <row r="523" spans="19:19" x14ac:dyDescent="0.25">
      <c r="S523" s="25"/>
    </row>
    <row r="524" spans="19:19" x14ac:dyDescent="0.25">
      <c r="S524" s="25"/>
    </row>
    <row r="525" spans="19:19" x14ac:dyDescent="0.25">
      <c r="S525" s="25"/>
    </row>
    <row r="526" spans="19:19" x14ac:dyDescent="0.25">
      <c r="S526" s="25"/>
    </row>
    <row r="527" spans="19:19" x14ac:dyDescent="0.25">
      <c r="S527" s="25"/>
    </row>
    <row r="528" spans="19:19" x14ac:dyDescent="0.25">
      <c r="S528" s="25"/>
    </row>
    <row r="529" spans="19:19" x14ac:dyDescent="0.25">
      <c r="S529" s="25"/>
    </row>
    <row r="530" spans="19:19" x14ac:dyDescent="0.25">
      <c r="S530" s="25"/>
    </row>
    <row r="531" spans="19:19" x14ac:dyDescent="0.25">
      <c r="S531" s="25"/>
    </row>
    <row r="532" spans="19:19" x14ac:dyDescent="0.25">
      <c r="S532" s="25"/>
    </row>
    <row r="533" spans="19:19" x14ac:dyDescent="0.25">
      <c r="S533" s="25"/>
    </row>
    <row r="534" spans="19:19" x14ac:dyDescent="0.25">
      <c r="S534" s="25"/>
    </row>
    <row r="535" spans="19:19" x14ac:dyDescent="0.25">
      <c r="S535" s="25"/>
    </row>
    <row r="536" spans="19:19" x14ac:dyDescent="0.25">
      <c r="S536" s="25"/>
    </row>
    <row r="537" spans="19:19" x14ac:dyDescent="0.25">
      <c r="S537" s="25"/>
    </row>
    <row r="538" spans="19:19" x14ac:dyDescent="0.25">
      <c r="S538" s="25"/>
    </row>
    <row r="539" spans="19:19" x14ac:dyDescent="0.25">
      <c r="S539" s="25"/>
    </row>
    <row r="540" spans="19:19" x14ac:dyDescent="0.25">
      <c r="S540" s="25"/>
    </row>
    <row r="541" spans="19:19" x14ac:dyDescent="0.25">
      <c r="S541" s="25"/>
    </row>
    <row r="542" spans="19:19" x14ac:dyDescent="0.25">
      <c r="S542" s="25"/>
    </row>
    <row r="543" spans="19:19" x14ac:dyDescent="0.25">
      <c r="S543" s="25"/>
    </row>
    <row r="544" spans="19:19" x14ac:dyDescent="0.25">
      <c r="S544" s="25"/>
    </row>
    <row r="545" spans="19:19" x14ac:dyDescent="0.25">
      <c r="S545" s="25"/>
    </row>
    <row r="546" spans="19:19" x14ac:dyDescent="0.25">
      <c r="S546" s="25"/>
    </row>
    <row r="547" spans="19:19" x14ac:dyDescent="0.25">
      <c r="S547" s="25"/>
    </row>
    <row r="548" spans="19:19" x14ac:dyDescent="0.25">
      <c r="S548" s="25"/>
    </row>
    <row r="549" spans="19:19" x14ac:dyDescent="0.25">
      <c r="S549" s="25"/>
    </row>
    <row r="550" spans="19:19" x14ac:dyDescent="0.25">
      <c r="S550" s="25"/>
    </row>
    <row r="551" spans="19:19" x14ac:dyDescent="0.25">
      <c r="S551" s="25"/>
    </row>
    <row r="552" spans="19:19" x14ac:dyDescent="0.25">
      <c r="S552" s="25"/>
    </row>
    <row r="553" spans="19:19" x14ac:dyDescent="0.25">
      <c r="S553" s="25"/>
    </row>
    <row r="554" spans="19:19" x14ac:dyDescent="0.25">
      <c r="S554" s="25"/>
    </row>
    <row r="555" spans="19:19" x14ac:dyDescent="0.25">
      <c r="S555" s="25"/>
    </row>
    <row r="556" spans="19:19" x14ac:dyDescent="0.25">
      <c r="S556" s="25"/>
    </row>
    <row r="557" spans="19:19" x14ac:dyDescent="0.25">
      <c r="S557" s="25"/>
    </row>
    <row r="558" spans="19:19" x14ac:dyDescent="0.25">
      <c r="S558" s="25"/>
    </row>
    <row r="559" spans="19:19" x14ac:dyDescent="0.25">
      <c r="S559" s="25"/>
    </row>
    <row r="560" spans="19:19" x14ac:dyDescent="0.25">
      <c r="S560" s="25"/>
    </row>
    <row r="561" spans="19:19" x14ac:dyDescent="0.25">
      <c r="S561" s="25"/>
    </row>
    <row r="562" spans="19:19" x14ac:dyDescent="0.25">
      <c r="S562" s="25"/>
    </row>
    <row r="563" spans="19:19" x14ac:dyDescent="0.25">
      <c r="S563" s="25"/>
    </row>
    <row r="564" spans="19:19" x14ac:dyDescent="0.25">
      <c r="S564" s="25"/>
    </row>
    <row r="565" spans="19:19" x14ac:dyDescent="0.25">
      <c r="S565" s="25"/>
    </row>
    <row r="566" spans="19:19" x14ac:dyDescent="0.25">
      <c r="S566" s="25"/>
    </row>
    <row r="567" spans="19:19" x14ac:dyDescent="0.25">
      <c r="S567" s="25"/>
    </row>
    <row r="568" spans="19:19" x14ac:dyDescent="0.25">
      <c r="S568" s="25"/>
    </row>
    <row r="569" spans="19:19" x14ac:dyDescent="0.25">
      <c r="S569" s="25"/>
    </row>
    <row r="570" spans="19:19" x14ac:dyDescent="0.25">
      <c r="S570" s="25"/>
    </row>
    <row r="571" spans="19:19" x14ac:dyDescent="0.25">
      <c r="S571" s="25"/>
    </row>
    <row r="572" spans="19:19" x14ac:dyDescent="0.25">
      <c r="S572" s="25"/>
    </row>
    <row r="573" spans="19:19" x14ac:dyDescent="0.25">
      <c r="S573" s="25"/>
    </row>
    <row r="574" spans="19:19" x14ac:dyDescent="0.25">
      <c r="S574" s="25"/>
    </row>
    <row r="575" spans="19:19" x14ac:dyDescent="0.25">
      <c r="S575" s="25"/>
    </row>
    <row r="576" spans="19:19" x14ac:dyDescent="0.25">
      <c r="S576" s="25"/>
    </row>
    <row r="577" spans="19:19" x14ac:dyDescent="0.25">
      <c r="S577" s="25"/>
    </row>
    <row r="578" spans="19:19" x14ac:dyDescent="0.25">
      <c r="S578" s="25"/>
    </row>
    <row r="579" spans="19:19" x14ac:dyDescent="0.25">
      <c r="S579" s="25"/>
    </row>
    <row r="580" spans="19:19" x14ac:dyDescent="0.25">
      <c r="S580" s="25"/>
    </row>
    <row r="581" spans="19:19" x14ac:dyDescent="0.25">
      <c r="S581" s="25"/>
    </row>
    <row r="582" spans="19:19" x14ac:dyDescent="0.25">
      <c r="S582" s="25"/>
    </row>
    <row r="583" spans="19:19" x14ac:dyDescent="0.25">
      <c r="S583" s="25"/>
    </row>
    <row r="584" spans="19:19" x14ac:dyDescent="0.25">
      <c r="S584" s="25"/>
    </row>
    <row r="585" spans="19:19" x14ac:dyDescent="0.25">
      <c r="S585" s="25"/>
    </row>
    <row r="586" spans="19:19" x14ac:dyDescent="0.25">
      <c r="S586" s="25"/>
    </row>
    <row r="587" spans="19:19" x14ac:dyDescent="0.25">
      <c r="S587" s="25"/>
    </row>
    <row r="588" spans="19:19" x14ac:dyDescent="0.25">
      <c r="S588" s="25"/>
    </row>
    <row r="589" spans="19:19" x14ac:dyDescent="0.25">
      <c r="S589" s="25"/>
    </row>
    <row r="590" spans="19:19" x14ac:dyDescent="0.25">
      <c r="S590" s="25"/>
    </row>
    <row r="591" spans="19:19" x14ac:dyDescent="0.25">
      <c r="S591" s="25"/>
    </row>
    <row r="592" spans="19:19" x14ac:dyDescent="0.25">
      <c r="S592" s="25"/>
    </row>
    <row r="593" spans="19:19" x14ac:dyDescent="0.25">
      <c r="S593" s="25"/>
    </row>
    <row r="594" spans="19:19" x14ac:dyDescent="0.25">
      <c r="S594" s="25"/>
    </row>
    <row r="595" spans="19:19" x14ac:dyDescent="0.25">
      <c r="S595" s="25"/>
    </row>
    <row r="596" spans="19:19" x14ac:dyDescent="0.25">
      <c r="S596" s="25"/>
    </row>
    <row r="597" spans="19:19" x14ac:dyDescent="0.25">
      <c r="S597" s="25"/>
    </row>
    <row r="598" spans="19:19" x14ac:dyDescent="0.25">
      <c r="S598" s="25"/>
    </row>
    <row r="599" spans="19:19" x14ac:dyDescent="0.25">
      <c r="S599" s="25"/>
    </row>
    <row r="600" spans="19:19" x14ac:dyDescent="0.25">
      <c r="S600" s="25"/>
    </row>
    <row r="601" spans="19:19" x14ac:dyDescent="0.25">
      <c r="S601" s="25"/>
    </row>
    <row r="602" spans="19:19" x14ac:dyDescent="0.25">
      <c r="S602" s="25"/>
    </row>
    <row r="603" spans="19:19" x14ac:dyDescent="0.25">
      <c r="S603" s="25"/>
    </row>
    <row r="604" spans="19:19" x14ac:dyDescent="0.25">
      <c r="S604" s="25"/>
    </row>
    <row r="605" spans="19:19" x14ac:dyDescent="0.25">
      <c r="S605" s="25"/>
    </row>
    <row r="606" spans="19:19" x14ac:dyDescent="0.25">
      <c r="S606" s="25"/>
    </row>
    <row r="607" spans="19:19" x14ac:dyDescent="0.25">
      <c r="S607" s="25"/>
    </row>
    <row r="608" spans="19:19" x14ac:dyDescent="0.25">
      <c r="S608" s="25"/>
    </row>
    <row r="609" spans="19:19" x14ac:dyDescent="0.25">
      <c r="S609" s="25"/>
    </row>
    <row r="610" spans="19:19" x14ac:dyDescent="0.25">
      <c r="S610" s="25"/>
    </row>
    <row r="611" spans="19:19" x14ac:dyDescent="0.25">
      <c r="S611" s="25"/>
    </row>
    <row r="612" spans="19:19" x14ac:dyDescent="0.25">
      <c r="S612" s="25"/>
    </row>
    <row r="613" spans="19:19" x14ac:dyDescent="0.25">
      <c r="S613" s="25"/>
    </row>
    <row r="614" spans="19:19" x14ac:dyDescent="0.25">
      <c r="S614" s="25"/>
    </row>
    <row r="615" spans="19:19" x14ac:dyDescent="0.25">
      <c r="S615" s="25"/>
    </row>
    <row r="616" spans="19:19" x14ac:dyDescent="0.25">
      <c r="S616" s="25"/>
    </row>
    <row r="617" spans="19:19" x14ac:dyDescent="0.25">
      <c r="S617" s="25"/>
    </row>
    <row r="618" spans="19:19" x14ac:dyDescent="0.25">
      <c r="S618" s="25"/>
    </row>
    <row r="619" spans="19:19" x14ac:dyDescent="0.25">
      <c r="S619" s="25"/>
    </row>
    <row r="620" spans="19:19" x14ac:dyDescent="0.25">
      <c r="S620" s="25"/>
    </row>
    <row r="621" spans="19:19" x14ac:dyDescent="0.25">
      <c r="S621" s="25"/>
    </row>
    <row r="622" spans="19:19" x14ac:dyDescent="0.25">
      <c r="S622" s="25"/>
    </row>
    <row r="623" spans="19:19" x14ac:dyDescent="0.25">
      <c r="S623" s="25"/>
    </row>
    <row r="624" spans="19:19" x14ac:dyDescent="0.25">
      <c r="S624" s="25"/>
    </row>
    <row r="625" spans="19:19" x14ac:dyDescent="0.25">
      <c r="S625" s="25"/>
    </row>
    <row r="626" spans="19:19" x14ac:dyDescent="0.25">
      <c r="S626" s="25"/>
    </row>
    <row r="627" spans="19:19" x14ac:dyDescent="0.25">
      <c r="S627" s="25"/>
    </row>
    <row r="628" spans="19:19" x14ac:dyDescent="0.25">
      <c r="S628" s="25"/>
    </row>
    <row r="629" spans="19:19" x14ac:dyDescent="0.25">
      <c r="S629" s="25"/>
    </row>
    <row r="630" spans="19:19" x14ac:dyDescent="0.25">
      <c r="S630" s="25"/>
    </row>
    <row r="631" spans="19:19" x14ac:dyDescent="0.25">
      <c r="S631" s="25"/>
    </row>
    <row r="632" spans="19:19" x14ac:dyDescent="0.25">
      <c r="S632" s="25"/>
    </row>
    <row r="633" spans="19:19" x14ac:dyDescent="0.25">
      <c r="S633" s="25"/>
    </row>
    <row r="634" spans="19:19" x14ac:dyDescent="0.25">
      <c r="S634" s="25"/>
    </row>
    <row r="635" spans="19:19" x14ac:dyDescent="0.25">
      <c r="S635" s="25"/>
    </row>
    <row r="636" spans="19:19" x14ac:dyDescent="0.25">
      <c r="S636" s="25"/>
    </row>
    <row r="637" spans="19:19" x14ac:dyDescent="0.25">
      <c r="S637" s="25"/>
    </row>
    <row r="638" spans="19:19" x14ac:dyDescent="0.25">
      <c r="S638" s="25"/>
    </row>
    <row r="639" spans="19:19" x14ac:dyDescent="0.25">
      <c r="S639" s="25"/>
    </row>
    <row r="640" spans="19:19" x14ac:dyDescent="0.25">
      <c r="S640" s="25"/>
    </row>
    <row r="641" spans="19:19" x14ac:dyDescent="0.25">
      <c r="S641" s="25"/>
    </row>
    <row r="642" spans="19:19" x14ac:dyDescent="0.25">
      <c r="S642" s="25"/>
    </row>
    <row r="643" spans="19:19" x14ac:dyDescent="0.25">
      <c r="S643" s="25"/>
    </row>
    <row r="644" spans="19:19" x14ac:dyDescent="0.25">
      <c r="S644" s="25"/>
    </row>
    <row r="645" spans="19:19" x14ac:dyDescent="0.25">
      <c r="S645" s="25"/>
    </row>
    <row r="646" spans="19:19" x14ac:dyDescent="0.25">
      <c r="S646" s="25"/>
    </row>
    <row r="647" spans="19:19" x14ac:dyDescent="0.25">
      <c r="S647" s="25"/>
    </row>
    <row r="648" spans="19:19" x14ac:dyDescent="0.25">
      <c r="S648" s="25"/>
    </row>
    <row r="649" spans="19:19" x14ac:dyDescent="0.25">
      <c r="S649" s="25"/>
    </row>
    <row r="650" spans="19:19" x14ac:dyDescent="0.25">
      <c r="S650" s="25"/>
    </row>
    <row r="651" spans="19:19" x14ac:dyDescent="0.25">
      <c r="S651" s="25"/>
    </row>
    <row r="652" spans="19:19" x14ac:dyDescent="0.25">
      <c r="S652" s="25"/>
    </row>
    <row r="653" spans="19:19" x14ac:dyDescent="0.25">
      <c r="S653" s="25"/>
    </row>
    <row r="654" spans="19:19" x14ac:dyDescent="0.25">
      <c r="S654" s="25"/>
    </row>
    <row r="655" spans="19:19" x14ac:dyDescent="0.25">
      <c r="S655" s="25"/>
    </row>
    <row r="656" spans="19:19" x14ac:dyDescent="0.25">
      <c r="S656" s="25"/>
    </row>
    <row r="657" spans="19:19" x14ac:dyDescent="0.25">
      <c r="S657" s="25"/>
    </row>
    <row r="658" spans="19:19" x14ac:dyDescent="0.25">
      <c r="S658" s="25"/>
    </row>
    <row r="659" spans="19:19" x14ac:dyDescent="0.25">
      <c r="S659" s="25"/>
    </row>
    <row r="660" spans="19:19" x14ac:dyDescent="0.25">
      <c r="S660" s="25"/>
    </row>
    <row r="661" spans="19:19" x14ac:dyDescent="0.25">
      <c r="S661" s="25"/>
    </row>
    <row r="662" spans="19:19" x14ac:dyDescent="0.25">
      <c r="S662" s="25"/>
    </row>
    <row r="663" spans="19:19" x14ac:dyDescent="0.25">
      <c r="S663" s="25"/>
    </row>
    <row r="664" spans="19:19" x14ac:dyDescent="0.25">
      <c r="S664" s="25"/>
    </row>
    <row r="665" spans="19:19" x14ac:dyDescent="0.25">
      <c r="S665" s="25"/>
    </row>
    <row r="666" spans="19:19" x14ac:dyDescent="0.25">
      <c r="S666" s="25"/>
    </row>
    <row r="667" spans="19:19" x14ac:dyDescent="0.25">
      <c r="S667" s="25"/>
    </row>
    <row r="668" spans="19:19" x14ac:dyDescent="0.25">
      <c r="S668" s="25"/>
    </row>
    <row r="669" spans="19:19" x14ac:dyDescent="0.25">
      <c r="S669" s="25"/>
    </row>
    <row r="670" spans="19:19" x14ac:dyDescent="0.25">
      <c r="S670" s="25"/>
    </row>
    <row r="671" spans="19:19" x14ac:dyDescent="0.25">
      <c r="S671" s="25"/>
    </row>
    <row r="672" spans="19:19" x14ac:dyDescent="0.25">
      <c r="S672" s="25"/>
    </row>
    <row r="673" spans="19:19" x14ac:dyDescent="0.25">
      <c r="S673" s="25"/>
    </row>
    <row r="674" spans="19:19" x14ac:dyDescent="0.25">
      <c r="S674" s="25"/>
    </row>
    <row r="675" spans="19:19" x14ac:dyDescent="0.25">
      <c r="S675" s="25"/>
    </row>
    <row r="676" spans="19:19" x14ac:dyDescent="0.25">
      <c r="S676" s="25"/>
    </row>
    <row r="677" spans="19:19" x14ac:dyDescent="0.25">
      <c r="S677" s="25"/>
    </row>
    <row r="678" spans="19:19" x14ac:dyDescent="0.25">
      <c r="S678" s="25"/>
    </row>
    <row r="679" spans="19:19" x14ac:dyDescent="0.25">
      <c r="S679" s="25"/>
    </row>
    <row r="680" spans="19:19" x14ac:dyDescent="0.25">
      <c r="S680" s="25"/>
    </row>
    <row r="681" spans="19:19" x14ac:dyDescent="0.25">
      <c r="S681" s="25"/>
    </row>
    <row r="682" spans="19:19" x14ac:dyDescent="0.25">
      <c r="S682" s="25"/>
    </row>
    <row r="683" spans="19:19" x14ac:dyDescent="0.25">
      <c r="S683" s="25"/>
    </row>
    <row r="684" spans="19:19" x14ac:dyDescent="0.25">
      <c r="S684" s="25"/>
    </row>
    <row r="685" spans="19:19" x14ac:dyDescent="0.25">
      <c r="S685" s="25"/>
    </row>
    <row r="686" spans="19:19" x14ac:dyDescent="0.25">
      <c r="S686" s="25"/>
    </row>
    <row r="687" spans="19:19" x14ac:dyDescent="0.25">
      <c r="S687" s="25"/>
    </row>
    <row r="688" spans="19:19" x14ac:dyDescent="0.25">
      <c r="S688" s="25"/>
    </row>
    <row r="689" spans="19:19" x14ac:dyDescent="0.25">
      <c r="S689" s="25"/>
    </row>
    <row r="690" spans="19:19" x14ac:dyDescent="0.25">
      <c r="S690" s="25"/>
    </row>
    <row r="691" spans="19:19" x14ac:dyDescent="0.25">
      <c r="S691" s="25"/>
    </row>
    <row r="692" spans="19:19" x14ac:dyDescent="0.25">
      <c r="S692" s="25"/>
    </row>
    <row r="693" spans="19:19" x14ac:dyDescent="0.25">
      <c r="S693" s="25"/>
    </row>
    <row r="694" spans="19:19" x14ac:dyDescent="0.25">
      <c r="S694" s="25"/>
    </row>
    <row r="695" spans="19:19" x14ac:dyDescent="0.25">
      <c r="S695" s="25"/>
    </row>
    <row r="696" spans="19:19" x14ac:dyDescent="0.25">
      <c r="S696" s="25"/>
    </row>
    <row r="697" spans="19:19" x14ac:dyDescent="0.25">
      <c r="S697" s="25"/>
    </row>
    <row r="698" spans="19:19" x14ac:dyDescent="0.25">
      <c r="S698" s="25"/>
    </row>
    <row r="699" spans="19:19" x14ac:dyDescent="0.25">
      <c r="S699" s="25"/>
    </row>
    <row r="700" spans="19:19" x14ac:dyDescent="0.25">
      <c r="S700" s="25"/>
    </row>
    <row r="701" spans="19:19" x14ac:dyDescent="0.25">
      <c r="S701" s="25"/>
    </row>
    <row r="702" spans="19:19" x14ac:dyDescent="0.25">
      <c r="S702" s="25"/>
    </row>
    <row r="703" spans="19:19" x14ac:dyDescent="0.25">
      <c r="S703" s="25"/>
    </row>
    <row r="704" spans="19:19" x14ac:dyDescent="0.25">
      <c r="S704" s="25"/>
    </row>
    <row r="705" spans="19:19" x14ac:dyDescent="0.25">
      <c r="S705" s="25"/>
    </row>
    <row r="706" spans="19:19" x14ac:dyDescent="0.25">
      <c r="S706" s="25"/>
    </row>
    <row r="707" spans="19:19" x14ac:dyDescent="0.25">
      <c r="S707" s="25"/>
    </row>
    <row r="708" spans="19:19" x14ac:dyDescent="0.25">
      <c r="S708" s="25"/>
    </row>
    <row r="709" spans="19:19" x14ac:dyDescent="0.25">
      <c r="S709" s="25"/>
    </row>
    <row r="710" spans="19:19" x14ac:dyDescent="0.25">
      <c r="S710" s="25"/>
    </row>
    <row r="711" spans="19:19" x14ac:dyDescent="0.25">
      <c r="S711" s="25"/>
    </row>
    <row r="712" spans="19:19" x14ac:dyDescent="0.25">
      <c r="S712" s="25"/>
    </row>
    <row r="713" spans="19:19" x14ac:dyDescent="0.25">
      <c r="S713" s="25"/>
    </row>
    <row r="714" spans="19:19" x14ac:dyDescent="0.25">
      <c r="S714" s="25"/>
    </row>
    <row r="715" spans="19:19" x14ac:dyDescent="0.25">
      <c r="S715" s="25"/>
    </row>
    <row r="716" spans="19:19" x14ac:dyDescent="0.25">
      <c r="S716" s="25"/>
    </row>
    <row r="717" spans="19:19" x14ac:dyDescent="0.25">
      <c r="S717" s="25"/>
    </row>
    <row r="718" spans="19:19" x14ac:dyDescent="0.25">
      <c r="S718" s="25"/>
    </row>
    <row r="719" spans="19:19" x14ac:dyDescent="0.25">
      <c r="S719" s="25"/>
    </row>
    <row r="720" spans="19:19" x14ac:dyDescent="0.25">
      <c r="S720" s="25"/>
    </row>
    <row r="721" spans="19:19" x14ac:dyDescent="0.25">
      <c r="S721" s="25"/>
    </row>
    <row r="722" spans="19:19" x14ac:dyDescent="0.25">
      <c r="S722" s="25"/>
    </row>
    <row r="723" spans="19:19" x14ac:dyDescent="0.25">
      <c r="S723" s="25"/>
    </row>
    <row r="724" spans="19:19" x14ac:dyDescent="0.25">
      <c r="S724" s="25"/>
    </row>
    <row r="725" spans="19:19" x14ac:dyDescent="0.25">
      <c r="S725" s="25"/>
    </row>
    <row r="726" spans="19:19" x14ac:dyDescent="0.25">
      <c r="S726" s="25"/>
    </row>
    <row r="727" spans="19:19" x14ac:dyDescent="0.25">
      <c r="S727" s="25"/>
    </row>
    <row r="728" spans="19:19" x14ac:dyDescent="0.25">
      <c r="S728" s="25"/>
    </row>
    <row r="729" spans="19:19" x14ac:dyDescent="0.25">
      <c r="S729" s="25"/>
    </row>
    <row r="730" spans="19:19" x14ac:dyDescent="0.25">
      <c r="S730" s="25"/>
    </row>
    <row r="731" spans="19:19" x14ac:dyDescent="0.25">
      <c r="S731" s="25"/>
    </row>
    <row r="732" spans="19:19" x14ac:dyDescent="0.25">
      <c r="S732" s="25"/>
    </row>
    <row r="733" spans="19:19" x14ac:dyDescent="0.25">
      <c r="S733" s="25"/>
    </row>
    <row r="734" spans="19:19" x14ac:dyDescent="0.25">
      <c r="S734" s="25"/>
    </row>
    <row r="735" spans="19:19" x14ac:dyDescent="0.25">
      <c r="S735" s="25"/>
    </row>
    <row r="736" spans="19:19" x14ac:dyDescent="0.25">
      <c r="S736" s="25"/>
    </row>
    <row r="737" spans="19:19" x14ac:dyDescent="0.25">
      <c r="S737" s="25"/>
    </row>
    <row r="738" spans="19:19" x14ac:dyDescent="0.25">
      <c r="S738" s="25"/>
    </row>
    <row r="739" spans="19:19" x14ac:dyDescent="0.25">
      <c r="S739" s="25"/>
    </row>
    <row r="740" spans="19:19" x14ac:dyDescent="0.25">
      <c r="S740" s="25"/>
    </row>
    <row r="741" spans="19:19" x14ac:dyDescent="0.25">
      <c r="S741" s="25"/>
    </row>
    <row r="742" spans="19:19" x14ac:dyDescent="0.25">
      <c r="S742" s="25"/>
    </row>
    <row r="743" spans="19:19" x14ac:dyDescent="0.25">
      <c r="S743" s="25"/>
    </row>
    <row r="744" spans="19:19" x14ac:dyDescent="0.25">
      <c r="S744" s="25"/>
    </row>
    <row r="745" spans="19:19" x14ac:dyDescent="0.25">
      <c r="S745" s="25"/>
    </row>
    <row r="746" spans="19:19" x14ac:dyDescent="0.25">
      <c r="S746" s="25"/>
    </row>
    <row r="747" spans="19:19" x14ac:dyDescent="0.25">
      <c r="S747" s="25"/>
    </row>
    <row r="748" spans="19:19" x14ac:dyDescent="0.25">
      <c r="S748" s="25"/>
    </row>
    <row r="749" spans="19:19" x14ac:dyDescent="0.25">
      <c r="S749" s="25"/>
    </row>
    <row r="750" spans="19:19" x14ac:dyDescent="0.25">
      <c r="S750" s="25"/>
    </row>
    <row r="751" spans="19:19" x14ac:dyDescent="0.25">
      <c r="S751" s="25"/>
    </row>
    <row r="752" spans="19:19" x14ac:dyDescent="0.25">
      <c r="S752" s="25"/>
    </row>
    <row r="753" spans="19:19" x14ac:dyDescent="0.25">
      <c r="S753" s="25"/>
    </row>
    <row r="754" spans="19:19" x14ac:dyDescent="0.25">
      <c r="S754" s="25"/>
    </row>
    <row r="755" spans="19:19" x14ac:dyDescent="0.25">
      <c r="S755" s="25"/>
    </row>
    <row r="756" spans="19:19" x14ac:dyDescent="0.25">
      <c r="S756" s="25"/>
    </row>
    <row r="757" spans="19:19" x14ac:dyDescent="0.25">
      <c r="S757" s="25"/>
    </row>
    <row r="758" spans="19:19" x14ac:dyDescent="0.25">
      <c r="S758" s="25"/>
    </row>
    <row r="759" spans="19:19" x14ac:dyDescent="0.25">
      <c r="S759" s="25"/>
    </row>
    <row r="760" spans="19:19" x14ac:dyDescent="0.25">
      <c r="S760" s="25"/>
    </row>
    <row r="761" spans="19:19" x14ac:dyDescent="0.25">
      <c r="S761" s="25"/>
    </row>
    <row r="762" spans="19:19" x14ac:dyDescent="0.25">
      <c r="S762" s="25"/>
    </row>
    <row r="763" spans="19:19" x14ac:dyDescent="0.25">
      <c r="S763" s="25"/>
    </row>
    <row r="764" spans="19:19" x14ac:dyDescent="0.25">
      <c r="S764" s="25"/>
    </row>
    <row r="765" spans="19:19" x14ac:dyDescent="0.25">
      <c r="S765" s="25"/>
    </row>
    <row r="766" spans="19:19" x14ac:dyDescent="0.25">
      <c r="S766" s="25"/>
    </row>
    <row r="767" spans="19:19" x14ac:dyDescent="0.25">
      <c r="S767" s="25"/>
    </row>
    <row r="768" spans="19:19" x14ac:dyDescent="0.25">
      <c r="S768" s="25"/>
    </row>
    <row r="769" spans="19:19" x14ac:dyDescent="0.25">
      <c r="S769" s="25"/>
    </row>
    <row r="770" spans="19:19" x14ac:dyDescent="0.25">
      <c r="S770" s="25"/>
    </row>
    <row r="771" spans="19:19" x14ac:dyDescent="0.25">
      <c r="S771" s="25"/>
    </row>
    <row r="772" spans="19:19" x14ac:dyDescent="0.25">
      <c r="S772" s="25"/>
    </row>
    <row r="773" spans="19:19" x14ac:dyDescent="0.25">
      <c r="S773" s="25"/>
    </row>
    <row r="774" spans="19:19" x14ac:dyDescent="0.25">
      <c r="S774" s="25"/>
    </row>
    <row r="775" spans="19:19" x14ac:dyDescent="0.25">
      <c r="S775" s="25"/>
    </row>
    <row r="776" spans="19:19" x14ac:dyDescent="0.25">
      <c r="S776" s="25"/>
    </row>
    <row r="777" spans="19:19" x14ac:dyDescent="0.25">
      <c r="S777" s="25"/>
    </row>
    <row r="778" spans="19:19" x14ac:dyDescent="0.25">
      <c r="S778" s="25"/>
    </row>
    <row r="779" spans="19:19" x14ac:dyDescent="0.25">
      <c r="S779" s="25"/>
    </row>
    <row r="780" spans="19:19" x14ac:dyDescent="0.25">
      <c r="S780" s="25"/>
    </row>
    <row r="781" spans="19:19" x14ac:dyDescent="0.25">
      <c r="S781" s="25"/>
    </row>
    <row r="782" spans="19:19" x14ac:dyDescent="0.25">
      <c r="S782" s="25"/>
    </row>
    <row r="783" spans="19:19" x14ac:dyDescent="0.25">
      <c r="S783" s="25"/>
    </row>
    <row r="784" spans="19:19" x14ac:dyDescent="0.25">
      <c r="S784" s="25"/>
    </row>
    <row r="785" spans="19:19" x14ac:dyDescent="0.25">
      <c r="S785" s="25"/>
    </row>
    <row r="786" spans="19:19" x14ac:dyDescent="0.25">
      <c r="S786" s="25"/>
    </row>
    <row r="787" spans="19:19" x14ac:dyDescent="0.25">
      <c r="S787" s="25"/>
    </row>
    <row r="788" spans="19:19" x14ac:dyDescent="0.25">
      <c r="S788" s="25"/>
    </row>
    <row r="789" spans="19:19" x14ac:dyDescent="0.25">
      <c r="S789" s="25"/>
    </row>
    <row r="790" spans="19:19" x14ac:dyDescent="0.25">
      <c r="S790" s="25"/>
    </row>
    <row r="791" spans="19:19" x14ac:dyDescent="0.25">
      <c r="S791" s="25"/>
    </row>
    <row r="792" spans="19:19" x14ac:dyDescent="0.25">
      <c r="S792" s="25"/>
    </row>
    <row r="793" spans="19:19" x14ac:dyDescent="0.25">
      <c r="S793" s="25"/>
    </row>
    <row r="794" spans="19:19" x14ac:dyDescent="0.25">
      <c r="S794" s="25"/>
    </row>
    <row r="795" spans="19:19" x14ac:dyDescent="0.25">
      <c r="S795" s="25"/>
    </row>
    <row r="796" spans="19:19" x14ac:dyDescent="0.25">
      <c r="S796" s="25"/>
    </row>
    <row r="797" spans="19:19" x14ac:dyDescent="0.25">
      <c r="S797" s="25"/>
    </row>
    <row r="798" spans="19:19" x14ac:dyDescent="0.25">
      <c r="S798" s="25"/>
    </row>
    <row r="799" spans="19:19" x14ac:dyDescent="0.25">
      <c r="S799" s="25"/>
    </row>
    <row r="800" spans="19:19" x14ac:dyDescent="0.25">
      <c r="S800" s="25"/>
    </row>
    <row r="801" spans="19:19" x14ac:dyDescent="0.25">
      <c r="S801" s="25"/>
    </row>
    <row r="802" spans="19:19" x14ac:dyDescent="0.25">
      <c r="S802" s="25"/>
    </row>
    <row r="803" spans="19:19" x14ac:dyDescent="0.25">
      <c r="S803" s="25"/>
    </row>
    <row r="804" spans="19:19" x14ac:dyDescent="0.25">
      <c r="S804" s="25"/>
    </row>
    <row r="805" spans="19:19" x14ac:dyDescent="0.25">
      <c r="S805" s="25"/>
    </row>
    <row r="806" spans="19:19" x14ac:dyDescent="0.25">
      <c r="S806" s="25"/>
    </row>
    <row r="807" spans="19:19" x14ac:dyDescent="0.25">
      <c r="S807" s="25"/>
    </row>
    <row r="808" spans="19:19" x14ac:dyDescent="0.25">
      <c r="S808" s="25"/>
    </row>
    <row r="809" spans="19:19" x14ac:dyDescent="0.25">
      <c r="S809" s="25"/>
    </row>
    <row r="810" spans="19:19" x14ac:dyDescent="0.25">
      <c r="S810" s="25"/>
    </row>
    <row r="811" spans="19:19" x14ac:dyDescent="0.25">
      <c r="S811" s="25"/>
    </row>
    <row r="812" spans="19:19" x14ac:dyDescent="0.25">
      <c r="S812" s="25"/>
    </row>
    <row r="813" spans="19:19" x14ac:dyDescent="0.25">
      <c r="S813" s="25"/>
    </row>
    <row r="814" spans="19:19" x14ac:dyDescent="0.25">
      <c r="S814" s="25"/>
    </row>
    <row r="815" spans="19:19" x14ac:dyDescent="0.25">
      <c r="S815" s="25"/>
    </row>
    <row r="816" spans="19:19" x14ac:dyDescent="0.25">
      <c r="S816" s="25"/>
    </row>
    <row r="817" spans="19:19" x14ac:dyDescent="0.25">
      <c r="S817" s="25"/>
    </row>
    <row r="818" spans="19:19" x14ac:dyDescent="0.25">
      <c r="S818" s="25"/>
    </row>
    <row r="819" spans="19:19" x14ac:dyDescent="0.25">
      <c r="S819" s="25"/>
    </row>
    <row r="820" spans="19:19" x14ac:dyDescent="0.25">
      <c r="S820" s="25"/>
    </row>
    <row r="821" spans="19:19" x14ac:dyDescent="0.25">
      <c r="S821" s="25"/>
    </row>
    <row r="822" spans="19:19" x14ac:dyDescent="0.25">
      <c r="S822" s="25"/>
    </row>
    <row r="823" spans="19:19" x14ac:dyDescent="0.25">
      <c r="S823" s="25"/>
    </row>
    <row r="824" spans="19:19" x14ac:dyDescent="0.25">
      <c r="S824" s="25"/>
    </row>
    <row r="825" spans="19:19" x14ac:dyDescent="0.25">
      <c r="S825" s="25"/>
    </row>
    <row r="826" spans="19:19" x14ac:dyDescent="0.25">
      <c r="S826" s="25"/>
    </row>
    <row r="827" spans="19:19" x14ac:dyDescent="0.25">
      <c r="S827" s="25"/>
    </row>
    <row r="828" spans="19:19" x14ac:dyDescent="0.25">
      <c r="S828" s="25"/>
    </row>
    <row r="829" spans="19:19" x14ac:dyDescent="0.25">
      <c r="S829" s="25"/>
    </row>
    <row r="830" spans="19:19" x14ac:dyDescent="0.25">
      <c r="S830" s="25"/>
    </row>
    <row r="831" spans="19:19" x14ac:dyDescent="0.25">
      <c r="S831" s="25"/>
    </row>
    <row r="832" spans="19:19" x14ac:dyDescent="0.25">
      <c r="S832" s="25"/>
    </row>
    <row r="833" spans="19:19" x14ac:dyDescent="0.25">
      <c r="S833" s="25"/>
    </row>
    <row r="834" spans="19:19" x14ac:dyDescent="0.25">
      <c r="S834" s="25"/>
    </row>
    <row r="835" spans="19:19" x14ac:dyDescent="0.25">
      <c r="S835" s="25"/>
    </row>
    <row r="836" spans="19:19" x14ac:dyDescent="0.25">
      <c r="S836" s="25"/>
    </row>
    <row r="837" spans="19:19" x14ac:dyDescent="0.25">
      <c r="S837" s="25"/>
    </row>
    <row r="838" spans="19:19" x14ac:dyDescent="0.25">
      <c r="S838" s="25"/>
    </row>
    <row r="839" spans="19:19" x14ac:dyDescent="0.25">
      <c r="S839" s="25"/>
    </row>
    <row r="840" spans="19:19" x14ac:dyDescent="0.25">
      <c r="S840" s="25"/>
    </row>
    <row r="841" spans="19:19" x14ac:dyDescent="0.25">
      <c r="S841" s="25"/>
    </row>
    <row r="842" spans="19:19" x14ac:dyDescent="0.25">
      <c r="S842" s="25"/>
    </row>
    <row r="843" spans="19:19" x14ac:dyDescent="0.25">
      <c r="S843" s="25"/>
    </row>
    <row r="844" spans="19:19" x14ac:dyDescent="0.25">
      <c r="S844" s="25"/>
    </row>
    <row r="845" spans="19:19" x14ac:dyDescent="0.25">
      <c r="S845" s="25"/>
    </row>
    <row r="846" spans="19:19" x14ac:dyDescent="0.25">
      <c r="S846" s="25"/>
    </row>
    <row r="847" spans="19:19" x14ac:dyDescent="0.25">
      <c r="S847" s="25"/>
    </row>
    <row r="848" spans="19:19" x14ac:dyDescent="0.25">
      <c r="S848" s="25"/>
    </row>
    <row r="849" spans="19:19" x14ac:dyDescent="0.25">
      <c r="S849" s="25"/>
    </row>
    <row r="850" spans="19:19" x14ac:dyDescent="0.25">
      <c r="S850" s="25"/>
    </row>
    <row r="851" spans="19:19" x14ac:dyDescent="0.25">
      <c r="S851" s="25"/>
    </row>
    <row r="852" spans="19:19" x14ac:dyDescent="0.25">
      <c r="S852" s="25"/>
    </row>
    <row r="853" spans="19:19" x14ac:dyDescent="0.25">
      <c r="S853" s="25"/>
    </row>
    <row r="854" spans="19:19" x14ac:dyDescent="0.25">
      <c r="S854" s="25"/>
    </row>
    <row r="855" spans="19:19" x14ac:dyDescent="0.25">
      <c r="S855" s="25"/>
    </row>
    <row r="856" spans="19:19" x14ac:dyDescent="0.25">
      <c r="S856" s="25"/>
    </row>
    <row r="857" spans="19:19" x14ac:dyDescent="0.25">
      <c r="S857" s="25"/>
    </row>
    <row r="858" spans="19:19" x14ac:dyDescent="0.25">
      <c r="S858" s="25"/>
    </row>
    <row r="859" spans="19:19" x14ac:dyDescent="0.25">
      <c r="S859" s="25"/>
    </row>
    <row r="860" spans="19:19" x14ac:dyDescent="0.25">
      <c r="S860" s="25"/>
    </row>
    <row r="861" spans="19:19" x14ac:dyDescent="0.25">
      <c r="S861" s="25"/>
    </row>
    <row r="862" spans="19:19" x14ac:dyDescent="0.25">
      <c r="S862" s="25"/>
    </row>
    <row r="863" spans="19:19" x14ac:dyDescent="0.25">
      <c r="S863" s="25"/>
    </row>
    <row r="864" spans="19:19" x14ac:dyDescent="0.25">
      <c r="S864" s="25"/>
    </row>
    <row r="865" spans="19:19" x14ac:dyDescent="0.25">
      <c r="S865" s="25"/>
    </row>
    <row r="866" spans="19:19" x14ac:dyDescent="0.25">
      <c r="S866" s="25"/>
    </row>
    <row r="867" spans="19:19" x14ac:dyDescent="0.25">
      <c r="S867" s="25"/>
    </row>
    <row r="868" spans="19:19" x14ac:dyDescent="0.25">
      <c r="S868" s="25"/>
    </row>
    <row r="869" spans="19:19" x14ac:dyDescent="0.25">
      <c r="S869" s="25"/>
    </row>
    <row r="870" spans="19:19" x14ac:dyDescent="0.25">
      <c r="S870" s="25"/>
    </row>
    <row r="871" spans="19:19" x14ac:dyDescent="0.25">
      <c r="S871" s="25"/>
    </row>
    <row r="872" spans="19:19" x14ac:dyDescent="0.25">
      <c r="S872" s="25"/>
    </row>
    <row r="873" spans="19:19" x14ac:dyDescent="0.25">
      <c r="S873" s="25"/>
    </row>
    <row r="874" spans="19:19" x14ac:dyDescent="0.25">
      <c r="S874" s="25"/>
    </row>
    <row r="875" spans="19:19" x14ac:dyDescent="0.25">
      <c r="S875" s="25"/>
    </row>
    <row r="876" spans="19:19" x14ac:dyDescent="0.25">
      <c r="S876" s="25"/>
    </row>
    <row r="877" spans="19:19" x14ac:dyDescent="0.25">
      <c r="S877" s="25"/>
    </row>
    <row r="878" spans="19:19" x14ac:dyDescent="0.25">
      <c r="S878" s="25"/>
    </row>
    <row r="879" spans="19:19" x14ac:dyDescent="0.25">
      <c r="S879" s="25"/>
    </row>
    <row r="880" spans="19:19" x14ac:dyDescent="0.25">
      <c r="S880" s="25"/>
    </row>
    <row r="881" spans="19:19" x14ac:dyDescent="0.25">
      <c r="S881" s="25"/>
    </row>
    <row r="882" spans="19:19" x14ac:dyDescent="0.25">
      <c r="S882" s="25"/>
    </row>
    <row r="883" spans="19:19" x14ac:dyDescent="0.25">
      <c r="S883" s="25"/>
    </row>
    <row r="884" spans="19:19" x14ac:dyDescent="0.25">
      <c r="S884" s="25"/>
    </row>
    <row r="885" spans="19:19" x14ac:dyDescent="0.25">
      <c r="S885" s="25"/>
    </row>
    <row r="886" spans="19:19" x14ac:dyDescent="0.25">
      <c r="S886" s="25"/>
    </row>
    <row r="887" spans="19:19" x14ac:dyDescent="0.25">
      <c r="S887" s="25"/>
    </row>
    <row r="888" spans="19:19" x14ac:dyDescent="0.25">
      <c r="S888" s="25"/>
    </row>
    <row r="889" spans="19:19" x14ac:dyDescent="0.25">
      <c r="S889" s="25"/>
    </row>
    <row r="890" spans="19:19" x14ac:dyDescent="0.25">
      <c r="S890" s="25"/>
    </row>
    <row r="891" spans="19:19" x14ac:dyDescent="0.25">
      <c r="S891" s="25"/>
    </row>
    <row r="892" spans="19:19" x14ac:dyDescent="0.25">
      <c r="S892" s="25"/>
    </row>
    <row r="893" spans="19:19" x14ac:dyDescent="0.25">
      <c r="S893" s="25"/>
    </row>
    <row r="894" spans="19:19" x14ac:dyDescent="0.25">
      <c r="S894" s="25"/>
    </row>
    <row r="895" spans="19:19" x14ac:dyDescent="0.25">
      <c r="S895" s="25"/>
    </row>
    <row r="896" spans="19:19" x14ac:dyDescent="0.25">
      <c r="S896" s="25"/>
    </row>
    <row r="897" spans="19:19" x14ac:dyDescent="0.25">
      <c r="S897" s="25"/>
    </row>
    <row r="898" spans="19:19" x14ac:dyDescent="0.25">
      <c r="S898" s="25"/>
    </row>
    <row r="899" spans="19:19" x14ac:dyDescent="0.25">
      <c r="S899" s="25"/>
    </row>
    <row r="900" spans="19:19" x14ac:dyDescent="0.25">
      <c r="S900" s="25"/>
    </row>
    <row r="901" spans="19:19" x14ac:dyDescent="0.25">
      <c r="S901" s="25"/>
    </row>
    <row r="902" spans="19:19" x14ac:dyDescent="0.25">
      <c r="S902" s="25"/>
    </row>
    <row r="903" spans="19:19" x14ac:dyDescent="0.25">
      <c r="S903" s="25"/>
    </row>
    <row r="904" spans="19:19" x14ac:dyDescent="0.25">
      <c r="S904" s="25"/>
    </row>
    <row r="905" spans="19:19" x14ac:dyDescent="0.25">
      <c r="S905" s="25"/>
    </row>
    <row r="906" spans="19:19" x14ac:dyDescent="0.25">
      <c r="S906" s="25"/>
    </row>
    <row r="907" spans="19:19" x14ac:dyDescent="0.25">
      <c r="S907" s="25"/>
    </row>
    <row r="908" spans="19:19" x14ac:dyDescent="0.25">
      <c r="S908" s="25"/>
    </row>
    <row r="909" spans="19:19" x14ac:dyDescent="0.25">
      <c r="S909" s="25"/>
    </row>
    <row r="910" spans="19:19" x14ac:dyDescent="0.25">
      <c r="S910" s="25"/>
    </row>
    <row r="911" spans="19:19" x14ac:dyDescent="0.25">
      <c r="S911" s="25"/>
    </row>
    <row r="912" spans="19:19" x14ac:dyDescent="0.25">
      <c r="S912" s="25"/>
    </row>
    <row r="913" spans="19:19" x14ac:dyDescent="0.25">
      <c r="S913" s="25"/>
    </row>
    <row r="914" spans="19:19" x14ac:dyDescent="0.25">
      <c r="S914" s="25"/>
    </row>
    <row r="915" spans="19:19" x14ac:dyDescent="0.25">
      <c r="S915" s="25"/>
    </row>
    <row r="916" spans="19:19" x14ac:dyDescent="0.25">
      <c r="S916" s="25"/>
    </row>
    <row r="917" spans="19:19" x14ac:dyDescent="0.25">
      <c r="S917" s="25"/>
    </row>
    <row r="918" spans="19:19" x14ac:dyDescent="0.25">
      <c r="S918" s="25"/>
    </row>
    <row r="919" spans="19:19" x14ac:dyDescent="0.25">
      <c r="S919" s="25"/>
    </row>
    <row r="920" spans="19:19" x14ac:dyDescent="0.25">
      <c r="S920" s="25"/>
    </row>
    <row r="921" spans="19:19" x14ac:dyDescent="0.25">
      <c r="S921" s="25"/>
    </row>
    <row r="922" spans="19:19" x14ac:dyDescent="0.25">
      <c r="S922" s="25"/>
    </row>
    <row r="923" spans="19:19" x14ac:dyDescent="0.25">
      <c r="S923" s="25"/>
    </row>
    <row r="924" spans="19:19" x14ac:dyDescent="0.25">
      <c r="S924" s="25"/>
    </row>
    <row r="925" spans="19:19" x14ac:dyDescent="0.25">
      <c r="S925" s="25"/>
    </row>
    <row r="926" spans="19:19" x14ac:dyDescent="0.25">
      <c r="S926" s="25"/>
    </row>
    <row r="927" spans="19:19" x14ac:dyDescent="0.25">
      <c r="S927" s="25"/>
    </row>
    <row r="928" spans="19:19" x14ac:dyDescent="0.25">
      <c r="S928" s="25"/>
    </row>
    <row r="929" spans="19:19" x14ac:dyDescent="0.25">
      <c r="S929" s="25"/>
    </row>
    <row r="930" spans="19:19" x14ac:dyDescent="0.25">
      <c r="S930" s="25"/>
    </row>
    <row r="931" spans="19:19" x14ac:dyDescent="0.25">
      <c r="S931" s="25"/>
    </row>
    <row r="932" spans="19:19" x14ac:dyDescent="0.25">
      <c r="S932" s="25"/>
    </row>
    <row r="933" spans="19:19" x14ac:dyDescent="0.25">
      <c r="S933" s="25"/>
    </row>
    <row r="934" spans="19:19" x14ac:dyDescent="0.25">
      <c r="S934" s="25"/>
    </row>
    <row r="935" spans="19:19" x14ac:dyDescent="0.25">
      <c r="S935" s="25"/>
    </row>
    <row r="936" spans="19:19" x14ac:dyDescent="0.25">
      <c r="S936" s="25"/>
    </row>
    <row r="937" spans="19:19" x14ac:dyDescent="0.25">
      <c r="S937" s="25"/>
    </row>
    <row r="938" spans="19:19" x14ac:dyDescent="0.25">
      <c r="S938" s="25"/>
    </row>
    <row r="939" spans="19:19" x14ac:dyDescent="0.25">
      <c r="S939" s="25"/>
    </row>
    <row r="940" spans="19:19" x14ac:dyDescent="0.25">
      <c r="S940" s="25"/>
    </row>
    <row r="941" spans="19:19" x14ac:dyDescent="0.25">
      <c r="S941" s="25"/>
    </row>
    <row r="942" spans="19:19" x14ac:dyDescent="0.25">
      <c r="S942" s="25"/>
    </row>
    <row r="943" spans="19:19" x14ac:dyDescent="0.25">
      <c r="S943" s="25"/>
    </row>
    <row r="944" spans="19:19" x14ac:dyDescent="0.25">
      <c r="S944" s="25"/>
    </row>
    <row r="945" spans="19:19" x14ac:dyDescent="0.25">
      <c r="S945" s="25"/>
    </row>
    <row r="946" spans="19:19" x14ac:dyDescent="0.25">
      <c r="S946" s="25"/>
    </row>
    <row r="947" spans="19:19" x14ac:dyDescent="0.25">
      <c r="S947" s="25"/>
    </row>
    <row r="948" spans="19:19" x14ac:dyDescent="0.25">
      <c r="S948" s="25"/>
    </row>
    <row r="949" spans="19:19" x14ac:dyDescent="0.25">
      <c r="S949" s="25"/>
    </row>
    <row r="950" spans="19:19" x14ac:dyDescent="0.25">
      <c r="S950" s="25"/>
    </row>
    <row r="951" spans="19:19" x14ac:dyDescent="0.25">
      <c r="S951" s="25"/>
    </row>
    <row r="952" spans="19:19" x14ac:dyDescent="0.25">
      <c r="S952" s="25"/>
    </row>
    <row r="953" spans="19:19" x14ac:dyDescent="0.25">
      <c r="S953" s="25"/>
    </row>
    <row r="954" spans="19:19" x14ac:dyDescent="0.25">
      <c r="S954" s="25"/>
    </row>
    <row r="955" spans="19:19" x14ac:dyDescent="0.25">
      <c r="S955" s="25"/>
    </row>
    <row r="956" spans="19:19" x14ac:dyDescent="0.25">
      <c r="S956" s="25"/>
    </row>
    <row r="957" spans="19:19" x14ac:dyDescent="0.25">
      <c r="S957" s="25"/>
    </row>
    <row r="958" spans="19:19" x14ac:dyDescent="0.25">
      <c r="S958" s="25"/>
    </row>
    <row r="959" spans="19:19" x14ac:dyDescent="0.25">
      <c r="S959" s="25"/>
    </row>
    <row r="960" spans="19:19" x14ac:dyDescent="0.25">
      <c r="S960" s="25"/>
    </row>
    <row r="961" spans="19:19" x14ac:dyDescent="0.25">
      <c r="S961" s="25"/>
    </row>
    <row r="962" spans="19:19" x14ac:dyDescent="0.25">
      <c r="S962" s="25"/>
    </row>
    <row r="963" spans="19:19" x14ac:dyDescent="0.25">
      <c r="S963" s="25"/>
    </row>
    <row r="964" spans="19:19" x14ac:dyDescent="0.25">
      <c r="S964" s="25"/>
    </row>
    <row r="965" spans="19:19" x14ac:dyDescent="0.25">
      <c r="S965" s="25"/>
    </row>
    <row r="966" spans="19:19" x14ac:dyDescent="0.25">
      <c r="S966" s="25"/>
    </row>
    <row r="967" spans="19:19" x14ac:dyDescent="0.25">
      <c r="S967" s="25"/>
    </row>
    <row r="968" spans="19:19" x14ac:dyDescent="0.25">
      <c r="S968" s="25"/>
    </row>
    <row r="969" spans="19:19" x14ac:dyDescent="0.25">
      <c r="S969" s="25"/>
    </row>
    <row r="970" spans="19:19" x14ac:dyDescent="0.25">
      <c r="S970" s="25"/>
    </row>
    <row r="971" spans="19:19" x14ac:dyDescent="0.25">
      <c r="S971" s="25"/>
    </row>
    <row r="972" spans="19:19" x14ac:dyDescent="0.25">
      <c r="S972" s="25"/>
    </row>
    <row r="973" spans="19:19" x14ac:dyDescent="0.25">
      <c r="S973" s="25"/>
    </row>
    <row r="974" spans="19:19" x14ac:dyDescent="0.25">
      <c r="S974" s="25"/>
    </row>
    <row r="975" spans="19:19" x14ac:dyDescent="0.25">
      <c r="S975" s="25"/>
    </row>
    <row r="976" spans="19:19" x14ac:dyDescent="0.25">
      <c r="S976" s="25"/>
    </row>
    <row r="977" spans="19:19" x14ac:dyDescent="0.25">
      <c r="S977" s="25"/>
    </row>
    <row r="978" spans="19:19" x14ac:dyDescent="0.25">
      <c r="S978" s="25"/>
    </row>
    <row r="979" spans="19:19" x14ac:dyDescent="0.25">
      <c r="S979" s="25"/>
    </row>
    <row r="980" spans="19:19" x14ac:dyDescent="0.25">
      <c r="S980" s="25"/>
    </row>
    <row r="981" spans="19:19" x14ac:dyDescent="0.25">
      <c r="S981" s="25"/>
    </row>
    <row r="982" spans="19:19" x14ac:dyDescent="0.25">
      <c r="S982" s="25"/>
    </row>
    <row r="983" spans="19:19" x14ac:dyDescent="0.25">
      <c r="S983" s="25"/>
    </row>
    <row r="984" spans="19:19" x14ac:dyDescent="0.25">
      <c r="S984" s="25"/>
    </row>
    <row r="985" spans="19:19" x14ac:dyDescent="0.25">
      <c r="S985" s="25"/>
    </row>
    <row r="986" spans="19:19" x14ac:dyDescent="0.25">
      <c r="S986" s="25"/>
    </row>
    <row r="987" spans="19:19" x14ac:dyDescent="0.25">
      <c r="S987" s="25"/>
    </row>
    <row r="988" spans="19:19" x14ac:dyDescent="0.25">
      <c r="S988" s="25"/>
    </row>
    <row r="989" spans="19:19" x14ac:dyDescent="0.25">
      <c r="S989" s="25"/>
    </row>
    <row r="990" spans="19:19" x14ac:dyDescent="0.25">
      <c r="S990" s="25"/>
    </row>
    <row r="991" spans="19:19" x14ac:dyDescent="0.25">
      <c r="S991" s="25"/>
    </row>
    <row r="992" spans="19:19" x14ac:dyDescent="0.25">
      <c r="S992" s="25"/>
    </row>
    <row r="993" spans="19:19" x14ac:dyDescent="0.25">
      <c r="S993" s="25"/>
    </row>
    <row r="994" spans="19:19" x14ac:dyDescent="0.25">
      <c r="S994" s="25"/>
    </row>
    <row r="995" spans="19:19" x14ac:dyDescent="0.25">
      <c r="S995" s="25"/>
    </row>
    <row r="996" spans="19:19" x14ac:dyDescent="0.25">
      <c r="S996" s="25"/>
    </row>
    <row r="997" spans="19:19" x14ac:dyDescent="0.25">
      <c r="S997" s="25"/>
    </row>
    <row r="998" spans="19:19" x14ac:dyDescent="0.25">
      <c r="S998" s="25"/>
    </row>
    <row r="999" spans="19:19" x14ac:dyDescent="0.25">
      <c r="S999" s="25"/>
    </row>
    <row r="1000" spans="19:19" x14ac:dyDescent="0.25">
      <c r="S1000" s="25"/>
    </row>
    <row r="1001" spans="19:19" x14ac:dyDescent="0.25">
      <c r="S1001" s="25"/>
    </row>
    <row r="1002" spans="19:19" x14ac:dyDescent="0.25">
      <c r="S1002" s="25"/>
    </row>
    <row r="1003" spans="19:19" x14ac:dyDescent="0.25">
      <c r="S1003" s="25"/>
    </row>
    <row r="1004" spans="19:19" x14ac:dyDescent="0.25">
      <c r="S1004" s="25"/>
    </row>
    <row r="1005" spans="19:19" x14ac:dyDescent="0.25">
      <c r="S1005" s="25"/>
    </row>
    <row r="1006" spans="19:19" x14ac:dyDescent="0.25">
      <c r="S1006" s="25"/>
    </row>
    <row r="1007" spans="19:19" x14ac:dyDescent="0.25">
      <c r="S1007" s="25"/>
    </row>
    <row r="1008" spans="19:19" x14ac:dyDescent="0.25">
      <c r="S1008" s="25"/>
    </row>
    <row r="1009" spans="19:19" x14ac:dyDescent="0.25">
      <c r="S1009" s="25"/>
    </row>
    <row r="1010" spans="19:19" x14ac:dyDescent="0.25">
      <c r="S1010" s="25"/>
    </row>
    <row r="1011" spans="19:19" x14ac:dyDescent="0.25">
      <c r="S1011" s="25"/>
    </row>
    <row r="1012" spans="19:19" x14ac:dyDescent="0.25">
      <c r="S1012" s="25"/>
    </row>
    <row r="1013" spans="19:19" x14ac:dyDescent="0.25">
      <c r="S1013" s="25"/>
    </row>
    <row r="1014" spans="19:19" x14ac:dyDescent="0.25">
      <c r="S1014" s="25"/>
    </row>
    <row r="1015" spans="19:19" x14ac:dyDescent="0.25">
      <c r="S1015" s="25"/>
    </row>
    <row r="1016" spans="19:19" x14ac:dyDescent="0.25">
      <c r="S1016" s="25"/>
    </row>
    <row r="1017" spans="19:19" x14ac:dyDescent="0.25">
      <c r="S1017" s="25"/>
    </row>
    <row r="1018" spans="19:19" x14ac:dyDescent="0.25">
      <c r="S1018" s="25"/>
    </row>
    <row r="1019" spans="19:19" x14ac:dyDescent="0.25">
      <c r="S1019" s="25"/>
    </row>
    <row r="1020" spans="19:19" x14ac:dyDescent="0.25">
      <c r="S1020" s="25"/>
    </row>
    <row r="1021" spans="19:19" x14ac:dyDescent="0.25">
      <c r="S1021" s="25"/>
    </row>
    <row r="1022" spans="19:19" x14ac:dyDescent="0.25">
      <c r="S1022" s="25"/>
    </row>
    <row r="1023" spans="19:19" x14ac:dyDescent="0.25">
      <c r="S1023" s="25"/>
    </row>
    <row r="1024" spans="19:19" x14ac:dyDescent="0.25">
      <c r="S1024" s="25"/>
    </row>
    <row r="1025" spans="19:19" x14ac:dyDescent="0.25">
      <c r="S1025" s="25"/>
    </row>
    <row r="1026" spans="19:19" x14ac:dyDescent="0.25">
      <c r="S1026" s="25"/>
    </row>
    <row r="1027" spans="19:19" x14ac:dyDescent="0.25">
      <c r="S1027" s="25"/>
    </row>
    <row r="1028" spans="19:19" x14ac:dyDescent="0.25">
      <c r="S1028" s="25"/>
    </row>
    <row r="1029" spans="19:19" x14ac:dyDescent="0.25">
      <c r="S1029" s="25"/>
    </row>
    <row r="1030" spans="19:19" x14ac:dyDescent="0.25">
      <c r="S1030" s="25"/>
    </row>
    <row r="1031" spans="19:19" x14ac:dyDescent="0.25">
      <c r="S1031" s="25"/>
    </row>
    <row r="1032" spans="19:19" x14ac:dyDescent="0.25">
      <c r="S1032" s="25"/>
    </row>
    <row r="1033" spans="19:19" x14ac:dyDescent="0.25">
      <c r="S1033" s="25"/>
    </row>
    <row r="1034" spans="19:19" x14ac:dyDescent="0.25">
      <c r="S1034" s="25"/>
    </row>
    <row r="1035" spans="19:19" x14ac:dyDescent="0.25">
      <c r="S1035" s="25"/>
    </row>
    <row r="1036" spans="19:19" x14ac:dyDescent="0.25">
      <c r="S1036" s="25"/>
    </row>
    <row r="1037" spans="19:19" x14ac:dyDescent="0.25">
      <c r="S1037" s="25"/>
    </row>
    <row r="1038" spans="19:19" x14ac:dyDescent="0.25">
      <c r="S1038" s="25"/>
    </row>
    <row r="1039" spans="19:19" x14ac:dyDescent="0.25">
      <c r="S1039" s="25"/>
    </row>
    <row r="1040" spans="19:19" x14ac:dyDescent="0.25">
      <c r="S1040" s="25"/>
    </row>
    <row r="1041" spans="19:19" x14ac:dyDescent="0.25">
      <c r="S1041" s="25"/>
    </row>
    <row r="1042" spans="19:19" x14ac:dyDescent="0.25">
      <c r="S1042" s="25"/>
    </row>
    <row r="1043" spans="19:19" x14ac:dyDescent="0.25">
      <c r="S1043" s="25"/>
    </row>
    <row r="1044" spans="19:19" x14ac:dyDescent="0.25">
      <c r="S1044" s="25"/>
    </row>
    <row r="1045" spans="19:19" x14ac:dyDescent="0.25">
      <c r="S1045" s="25"/>
    </row>
    <row r="1046" spans="19:19" x14ac:dyDescent="0.25">
      <c r="S1046" s="25"/>
    </row>
    <row r="1047" spans="19:19" x14ac:dyDescent="0.25">
      <c r="S1047" s="25"/>
    </row>
    <row r="1048" spans="19:19" x14ac:dyDescent="0.25">
      <c r="S1048" s="25"/>
    </row>
    <row r="1049" spans="19:19" x14ac:dyDescent="0.25">
      <c r="S1049" s="25"/>
    </row>
    <row r="1050" spans="19:19" x14ac:dyDescent="0.25">
      <c r="S1050" s="25"/>
    </row>
  </sheetData>
  <autoFilter ref="A1:Q31"/>
  <sortState ref="S23:S27">
    <sortCondition ref="S2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0"/>
  <sheetViews>
    <sheetView showGridLines="0" zoomScale="85" zoomScaleNormal="85" workbookViewId="0">
      <pane ySplit="1" topLeftCell="A2" activePane="bottomLeft" state="frozen"/>
      <selection pane="bottomLeft" activeCell="C2" sqref="C1:C1048576"/>
    </sheetView>
  </sheetViews>
  <sheetFormatPr defaultRowHeight="12.75" x14ac:dyDescent="0.25"/>
  <cols>
    <col min="1" max="1" width="16.42578125" style="24" bestFit="1" customWidth="1"/>
    <col min="2" max="2" width="19.7109375" style="24" bestFit="1" customWidth="1"/>
    <col min="3" max="16384" width="9.140625" style="24"/>
  </cols>
  <sheetData>
    <row r="1" spans="1:2" x14ac:dyDescent="0.25">
      <c r="A1" s="22" t="s">
        <v>1114</v>
      </c>
      <c r="B1" s="23" t="s">
        <v>1103</v>
      </c>
    </row>
    <row r="2" spans="1:2" x14ac:dyDescent="0.25">
      <c r="A2" s="20">
        <v>179</v>
      </c>
      <c r="B2" s="21" t="s">
        <v>1109</v>
      </c>
    </row>
    <row r="3" spans="1:2" x14ac:dyDescent="0.25">
      <c r="A3" s="20">
        <v>164</v>
      </c>
      <c r="B3" s="21" t="s">
        <v>1109</v>
      </c>
    </row>
    <row r="4" spans="1:2" x14ac:dyDescent="0.25">
      <c r="A4" s="20">
        <v>275</v>
      </c>
      <c r="B4" s="21" t="s">
        <v>1105</v>
      </c>
    </row>
    <row r="5" spans="1:2" x14ac:dyDescent="0.25">
      <c r="A5" s="20">
        <v>725</v>
      </c>
      <c r="B5" s="21" t="s">
        <v>1109</v>
      </c>
    </row>
    <row r="6" spans="1:2" x14ac:dyDescent="0.25">
      <c r="A6" s="20">
        <v>747</v>
      </c>
      <c r="B6" s="21" t="s">
        <v>1107</v>
      </c>
    </row>
    <row r="7" spans="1:2" x14ac:dyDescent="0.25">
      <c r="A7" s="20">
        <v>965</v>
      </c>
      <c r="B7" s="21" t="s">
        <v>1109</v>
      </c>
    </row>
    <row r="8" spans="1:2" x14ac:dyDescent="0.25">
      <c r="A8" s="20">
        <v>1013</v>
      </c>
      <c r="B8" s="21" t="s">
        <v>1104</v>
      </c>
    </row>
    <row r="9" spans="1:2" x14ac:dyDescent="0.25">
      <c r="A9" s="20">
        <v>1015</v>
      </c>
      <c r="B9" s="21" t="s">
        <v>1108</v>
      </c>
    </row>
    <row r="10" spans="1:2" x14ac:dyDescent="0.25">
      <c r="A10" s="20">
        <v>1023</v>
      </c>
      <c r="B10" s="21" t="s">
        <v>1104</v>
      </c>
    </row>
    <row r="11" spans="1:2" x14ac:dyDescent="0.25">
      <c r="A11" s="20">
        <v>1037</v>
      </c>
      <c r="B11" s="21" t="s">
        <v>1108</v>
      </c>
    </row>
    <row r="12" spans="1:2" x14ac:dyDescent="0.25">
      <c r="A12" s="20">
        <v>1042</v>
      </c>
      <c r="B12" s="21" t="s">
        <v>1106</v>
      </c>
    </row>
    <row r="13" spans="1:2" x14ac:dyDescent="0.25">
      <c r="A13" s="20">
        <v>1060</v>
      </c>
      <c r="B13" s="21" t="s">
        <v>1107</v>
      </c>
    </row>
    <row r="14" spans="1:2" x14ac:dyDescent="0.25">
      <c r="A14" s="20">
        <v>1129</v>
      </c>
      <c r="B14" s="21" t="s">
        <v>1106</v>
      </c>
    </row>
    <row r="15" spans="1:2" x14ac:dyDescent="0.25">
      <c r="A15" s="20">
        <v>1211</v>
      </c>
      <c r="B15" s="21" t="s">
        <v>1105</v>
      </c>
    </row>
    <row r="16" spans="1:2" x14ac:dyDescent="0.25">
      <c r="A16" s="20">
        <v>1274</v>
      </c>
      <c r="B16" s="21" t="s">
        <v>1104</v>
      </c>
    </row>
    <row r="17" spans="1:2" x14ac:dyDescent="0.25">
      <c r="A17" s="20">
        <v>1289</v>
      </c>
      <c r="B17" s="21" t="s">
        <v>1105</v>
      </c>
    </row>
    <row r="18" spans="1:2" x14ac:dyDescent="0.25">
      <c r="A18" s="20">
        <v>1361</v>
      </c>
      <c r="B18" s="21" t="s">
        <v>1104</v>
      </c>
    </row>
    <row r="19" spans="1:2" x14ac:dyDescent="0.25">
      <c r="A19" s="20">
        <v>1406</v>
      </c>
      <c r="B19" s="21" t="s">
        <v>1104</v>
      </c>
    </row>
    <row r="20" spans="1:2" x14ac:dyDescent="0.25">
      <c r="A20" s="20">
        <v>1430</v>
      </c>
      <c r="B20" s="21" t="s">
        <v>1104</v>
      </c>
    </row>
    <row r="21" spans="1:2" x14ac:dyDescent="0.25">
      <c r="A21" s="20">
        <v>1434</v>
      </c>
      <c r="B21" s="21" t="s">
        <v>1104</v>
      </c>
    </row>
    <row r="22" spans="1:2" x14ac:dyDescent="0.25">
      <c r="A22" s="20">
        <v>1534</v>
      </c>
      <c r="B22" s="21" t="s">
        <v>1109</v>
      </c>
    </row>
    <row r="23" spans="1:2" x14ac:dyDescent="0.25">
      <c r="A23" s="20">
        <v>1915</v>
      </c>
      <c r="B23" s="21" t="s">
        <v>1108</v>
      </c>
    </row>
    <row r="24" spans="1:2" x14ac:dyDescent="0.25">
      <c r="A24" s="20">
        <v>2122</v>
      </c>
      <c r="B24" s="21" t="s">
        <v>1109</v>
      </c>
    </row>
    <row r="25" spans="1:2" x14ac:dyDescent="0.25">
      <c r="A25" s="20">
        <v>4013</v>
      </c>
      <c r="B25" s="21" t="s">
        <v>1109</v>
      </c>
    </row>
    <row r="26" spans="1:2" x14ac:dyDescent="0.25">
      <c r="A26" s="20">
        <v>46</v>
      </c>
      <c r="B26" s="21" t="s">
        <v>1109</v>
      </c>
    </row>
    <row r="27" spans="1:2" x14ac:dyDescent="0.25">
      <c r="A27" s="20">
        <v>47</v>
      </c>
      <c r="B27" s="21" t="s">
        <v>1104</v>
      </c>
    </row>
    <row r="28" spans="1:2" x14ac:dyDescent="0.25">
      <c r="A28" s="20">
        <v>203</v>
      </c>
      <c r="B28" s="21" t="s">
        <v>1108</v>
      </c>
    </row>
    <row r="29" spans="1:2" x14ac:dyDescent="0.25">
      <c r="A29" s="20">
        <v>509</v>
      </c>
      <c r="B29" s="21" t="s">
        <v>1104</v>
      </c>
    </row>
    <row r="30" spans="1:2" x14ac:dyDescent="0.25">
      <c r="A30" s="20">
        <v>964</v>
      </c>
      <c r="B30" s="21" t="s">
        <v>1109</v>
      </c>
    </row>
    <row r="31" spans="1:2" x14ac:dyDescent="0.25">
      <c r="A31" s="20">
        <v>1000</v>
      </c>
      <c r="B31" s="21" t="s">
        <v>1107</v>
      </c>
    </row>
    <row r="32" spans="1:2" x14ac:dyDescent="0.25">
      <c r="A32" s="20">
        <v>1002</v>
      </c>
      <c r="B32" s="21" t="s">
        <v>1106</v>
      </c>
    </row>
    <row r="33" spans="1:2" x14ac:dyDescent="0.25">
      <c r="A33" s="20">
        <v>1009</v>
      </c>
      <c r="B33" s="21" t="s">
        <v>1106</v>
      </c>
    </row>
    <row r="34" spans="1:2" x14ac:dyDescent="0.25">
      <c r="A34" s="20">
        <v>1010</v>
      </c>
      <c r="B34" s="21" t="s">
        <v>1108</v>
      </c>
    </row>
    <row r="35" spans="1:2" x14ac:dyDescent="0.25">
      <c r="A35" s="20">
        <v>1014</v>
      </c>
      <c r="B35" s="21" t="s">
        <v>1105</v>
      </c>
    </row>
    <row r="36" spans="1:2" x14ac:dyDescent="0.25">
      <c r="A36" s="20">
        <v>1147</v>
      </c>
      <c r="B36" s="21" t="s">
        <v>1105</v>
      </c>
    </row>
    <row r="37" spans="1:2" x14ac:dyDescent="0.25">
      <c r="A37" s="20">
        <v>1216</v>
      </c>
      <c r="B37" s="21" t="s">
        <v>1108</v>
      </c>
    </row>
    <row r="38" spans="1:2" x14ac:dyDescent="0.25">
      <c r="A38" s="20">
        <v>1239</v>
      </c>
      <c r="B38" s="21" t="s">
        <v>1104</v>
      </c>
    </row>
    <row r="39" spans="1:2" x14ac:dyDescent="0.25">
      <c r="A39" s="20">
        <v>1256</v>
      </c>
      <c r="B39" s="21" t="s">
        <v>1105</v>
      </c>
    </row>
    <row r="40" spans="1:2" x14ac:dyDescent="0.25">
      <c r="A40" s="20">
        <v>1295</v>
      </c>
      <c r="B40" s="21" t="s">
        <v>1104</v>
      </c>
    </row>
    <row r="41" spans="1:2" x14ac:dyDescent="0.25">
      <c r="A41" s="20">
        <v>1336</v>
      </c>
      <c r="B41" s="21" t="s">
        <v>1104</v>
      </c>
    </row>
    <row r="42" spans="1:2" x14ac:dyDescent="0.25">
      <c r="A42" s="20">
        <v>1353</v>
      </c>
      <c r="B42" s="21" t="s">
        <v>1104</v>
      </c>
    </row>
    <row r="43" spans="1:2" x14ac:dyDescent="0.25">
      <c r="A43" s="20">
        <v>1394</v>
      </c>
      <c r="B43" s="21" t="s">
        <v>1104</v>
      </c>
    </row>
    <row r="44" spans="1:2" x14ac:dyDescent="0.25">
      <c r="A44" s="20">
        <v>1411</v>
      </c>
      <c r="B44" s="21" t="s">
        <v>1104</v>
      </c>
    </row>
    <row r="45" spans="1:2" x14ac:dyDescent="0.25">
      <c r="A45" s="20">
        <v>1750</v>
      </c>
      <c r="B45" s="21" t="s">
        <v>1109</v>
      </c>
    </row>
    <row r="46" spans="1:2" x14ac:dyDescent="0.25">
      <c r="A46" s="20">
        <v>1822</v>
      </c>
      <c r="B46" s="21" t="s">
        <v>1108</v>
      </c>
    </row>
    <row r="47" spans="1:2" x14ac:dyDescent="0.25">
      <c r="A47" s="20">
        <v>1855</v>
      </c>
      <c r="B47" s="21" t="s">
        <v>1108</v>
      </c>
    </row>
    <row r="48" spans="1:2" x14ac:dyDescent="0.25">
      <c r="A48" s="20">
        <v>1911</v>
      </c>
      <c r="B48" s="21" t="s">
        <v>1108</v>
      </c>
    </row>
    <row r="49" spans="1:2" x14ac:dyDescent="0.25">
      <c r="A49" s="20">
        <v>78</v>
      </c>
      <c r="B49" s="21" t="s">
        <v>1106</v>
      </c>
    </row>
    <row r="50" spans="1:2" x14ac:dyDescent="0.25">
      <c r="A50" s="20">
        <v>723</v>
      </c>
      <c r="B50" s="21" t="s">
        <v>1104</v>
      </c>
    </row>
    <row r="51" spans="1:2" x14ac:dyDescent="0.25">
      <c r="A51" s="20">
        <v>739</v>
      </c>
      <c r="B51" s="21" t="s">
        <v>1108</v>
      </c>
    </row>
    <row r="52" spans="1:2" x14ac:dyDescent="0.25">
      <c r="A52" s="20">
        <v>1012</v>
      </c>
      <c r="B52" s="21" t="s">
        <v>1104</v>
      </c>
    </row>
    <row r="53" spans="1:2" x14ac:dyDescent="0.25">
      <c r="A53" s="20">
        <v>1024</v>
      </c>
      <c r="B53" s="21" t="s">
        <v>1105</v>
      </c>
    </row>
    <row r="54" spans="1:2" x14ac:dyDescent="0.25">
      <c r="A54" s="20">
        <v>1043</v>
      </c>
      <c r="B54" s="21" t="s">
        <v>1104</v>
      </c>
    </row>
    <row r="55" spans="1:2" x14ac:dyDescent="0.25">
      <c r="A55" s="20">
        <v>1086</v>
      </c>
      <c r="B55" s="21" t="s">
        <v>1105</v>
      </c>
    </row>
    <row r="56" spans="1:2" x14ac:dyDescent="0.25">
      <c r="A56" s="20">
        <v>1116</v>
      </c>
      <c r="B56" s="21" t="s">
        <v>1105</v>
      </c>
    </row>
    <row r="57" spans="1:2" x14ac:dyDescent="0.25">
      <c r="A57" s="20">
        <v>1127</v>
      </c>
      <c r="B57" s="21" t="s">
        <v>1105</v>
      </c>
    </row>
    <row r="58" spans="1:2" x14ac:dyDescent="0.25">
      <c r="A58" s="20">
        <v>1218</v>
      </c>
      <c r="B58" s="21" t="s">
        <v>1105</v>
      </c>
    </row>
    <row r="59" spans="1:2" x14ac:dyDescent="0.25">
      <c r="A59" s="20">
        <v>1264</v>
      </c>
      <c r="B59" s="21" t="s">
        <v>1109</v>
      </c>
    </row>
    <row r="60" spans="1:2" x14ac:dyDescent="0.25">
      <c r="A60" s="20">
        <v>1269</v>
      </c>
      <c r="B60" s="21" t="s">
        <v>1106</v>
      </c>
    </row>
    <row r="61" spans="1:2" x14ac:dyDescent="0.25">
      <c r="A61" s="20">
        <v>1270</v>
      </c>
      <c r="B61" s="21" t="s">
        <v>1105</v>
      </c>
    </row>
    <row r="62" spans="1:2" x14ac:dyDescent="0.25">
      <c r="A62" s="20">
        <v>1392</v>
      </c>
      <c r="B62" s="21" t="s">
        <v>1105</v>
      </c>
    </row>
    <row r="63" spans="1:2" x14ac:dyDescent="0.25">
      <c r="A63" s="20">
        <v>1408</v>
      </c>
      <c r="B63" s="21" t="s">
        <v>1108</v>
      </c>
    </row>
    <row r="64" spans="1:2" x14ac:dyDescent="0.25">
      <c r="A64" s="20">
        <v>1409</v>
      </c>
      <c r="B64" s="21" t="s">
        <v>1108</v>
      </c>
    </row>
    <row r="65" spans="1:2" x14ac:dyDescent="0.25">
      <c r="A65" s="20">
        <v>1544</v>
      </c>
      <c r="B65" s="21" t="s">
        <v>1108</v>
      </c>
    </row>
    <row r="66" spans="1:2" x14ac:dyDescent="0.25">
      <c r="A66" s="20">
        <v>1578</v>
      </c>
      <c r="B66" s="21" t="s">
        <v>1108</v>
      </c>
    </row>
    <row r="67" spans="1:2" x14ac:dyDescent="0.25">
      <c r="A67" s="20">
        <v>1593</v>
      </c>
      <c r="B67" s="21" t="s">
        <v>1104</v>
      </c>
    </row>
    <row r="68" spans="1:2" x14ac:dyDescent="0.25">
      <c r="A68" s="20">
        <v>1709</v>
      </c>
      <c r="B68" s="21" t="s">
        <v>1105</v>
      </c>
    </row>
    <row r="69" spans="1:2" x14ac:dyDescent="0.25">
      <c r="A69" s="20">
        <v>1759</v>
      </c>
      <c r="B69" s="21" t="s">
        <v>1108</v>
      </c>
    </row>
    <row r="70" spans="1:2" x14ac:dyDescent="0.25">
      <c r="A70" s="20">
        <v>1823</v>
      </c>
      <c r="B70" s="21" t="s">
        <v>1109</v>
      </c>
    </row>
    <row r="71" spans="1:2" x14ac:dyDescent="0.25">
      <c r="A71" s="20">
        <v>1964</v>
      </c>
      <c r="B71" s="21" t="s">
        <v>1108</v>
      </c>
    </row>
    <row r="72" spans="1:2" x14ac:dyDescent="0.25">
      <c r="A72" s="20">
        <v>1985</v>
      </c>
      <c r="B72" s="21" t="s">
        <v>1109</v>
      </c>
    </row>
    <row r="73" spans="1:2" x14ac:dyDescent="0.25">
      <c r="A73" s="20">
        <v>2047</v>
      </c>
      <c r="B73" s="21" t="s">
        <v>1108</v>
      </c>
    </row>
    <row r="74" spans="1:2" x14ac:dyDescent="0.25">
      <c r="A74" s="20">
        <v>4008</v>
      </c>
      <c r="B74" s="21" t="s">
        <v>1109</v>
      </c>
    </row>
    <row r="75" spans="1:2" x14ac:dyDescent="0.25">
      <c r="A75" s="20">
        <v>185</v>
      </c>
      <c r="B75" s="21" t="s">
        <v>1108</v>
      </c>
    </row>
    <row r="76" spans="1:2" x14ac:dyDescent="0.25">
      <c r="A76" s="20">
        <v>456</v>
      </c>
      <c r="B76" s="21" t="s">
        <v>1104</v>
      </c>
    </row>
    <row r="77" spans="1:2" x14ac:dyDescent="0.25">
      <c r="A77" s="20">
        <v>680</v>
      </c>
      <c r="B77" s="21" t="s">
        <v>1104</v>
      </c>
    </row>
    <row r="78" spans="1:2" x14ac:dyDescent="0.25">
      <c r="A78" s="20">
        <v>1207</v>
      </c>
      <c r="B78" s="21" t="s">
        <v>1104</v>
      </c>
    </row>
    <row r="79" spans="1:2" x14ac:dyDescent="0.25">
      <c r="A79" s="20">
        <v>1209</v>
      </c>
      <c r="B79" s="21" t="s">
        <v>1105</v>
      </c>
    </row>
    <row r="80" spans="1:2" x14ac:dyDescent="0.25">
      <c r="A80" s="20">
        <v>1219</v>
      </c>
      <c r="B80" s="21" t="s">
        <v>1105</v>
      </c>
    </row>
    <row r="81" spans="1:2" x14ac:dyDescent="0.25">
      <c r="A81" s="20">
        <v>1252</v>
      </c>
      <c r="B81" s="21" t="s">
        <v>1106</v>
      </c>
    </row>
    <row r="82" spans="1:2" x14ac:dyDescent="0.25">
      <c r="A82" s="20">
        <v>1282</v>
      </c>
      <c r="B82" s="21" t="s">
        <v>1105</v>
      </c>
    </row>
    <row r="83" spans="1:2" x14ac:dyDescent="0.25">
      <c r="A83" s="20">
        <v>1287</v>
      </c>
      <c r="B83" s="21" t="s">
        <v>1107</v>
      </c>
    </row>
    <row r="84" spans="1:2" x14ac:dyDescent="0.25">
      <c r="A84" s="20">
        <v>1294</v>
      </c>
      <c r="B84" s="21" t="s">
        <v>1104</v>
      </c>
    </row>
    <row r="85" spans="1:2" x14ac:dyDescent="0.25">
      <c r="A85" s="20">
        <v>1302</v>
      </c>
      <c r="B85" s="21" t="s">
        <v>1107</v>
      </c>
    </row>
    <row r="86" spans="1:2" x14ac:dyDescent="0.25">
      <c r="A86" s="20">
        <v>1393</v>
      </c>
      <c r="B86" s="21" t="s">
        <v>1107</v>
      </c>
    </row>
    <row r="87" spans="1:2" x14ac:dyDescent="0.25">
      <c r="A87" s="20">
        <v>1451</v>
      </c>
      <c r="B87" s="21" t="s">
        <v>1108</v>
      </c>
    </row>
    <row r="88" spans="1:2" x14ac:dyDescent="0.25">
      <c r="A88" s="20">
        <v>1476</v>
      </c>
      <c r="B88" s="21" t="s">
        <v>1104</v>
      </c>
    </row>
    <row r="89" spans="1:2" x14ac:dyDescent="0.25">
      <c r="A89" s="20">
        <v>1487</v>
      </c>
      <c r="B89" s="21" t="s">
        <v>1108</v>
      </c>
    </row>
    <row r="90" spans="1:2" x14ac:dyDescent="0.25">
      <c r="A90" s="20">
        <v>1592</v>
      </c>
      <c r="B90" s="21" t="s">
        <v>1104</v>
      </c>
    </row>
    <row r="91" spans="1:2" x14ac:dyDescent="0.25">
      <c r="A91" s="20">
        <v>1594</v>
      </c>
      <c r="B91" s="21" t="s">
        <v>1105</v>
      </c>
    </row>
    <row r="92" spans="1:2" x14ac:dyDescent="0.25">
      <c r="A92" s="20">
        <v>1616</v>
      </c>
      <c r="B92" s="21" t="s">
        <v>1105</v>
      </c>
    </row>
    <row r="93" spans="1:2" x14ac:dyDescent="0.25">
      <c r="A93" s="20">
        <v>1865</v>
      </c>
      <c r="B93" s="21" t="s">
        <v>1108</v>
      </c>
    </row>
    <row r="94" spans="1:2" x14ac:dyDescent="0.25">
      <c r="A94" s="20">
        <v>1920</v>
      </c>
      <c r="B94" s="21" t="s">
        <v>1108</v>
      </c>
    </row>
    <row r="95" spans="1:2" x14ac:dyDescent="0.25">
      <c r="A95" s="20">
        <v>1923</v>
      </c>
      <c r="B95" s="21" t="s">
        <v>1108</v>
      </c>
    </row>
    <row r="96" spans="1:2" x14ac:dyDescent="0.25">
      <c r="A96" s="20">
        <v>1972</v>
      </c>
      <c r="B96" s="21" t="s">
        <v>1108</v>
      </c>
    </row>
    <row r="97" spans="1:2" x14ac:dyDescent="0.25">
      <c r="A97" s="20">
        <v>2110</v>
      </c>
      <c r="B97" s="21" t="s">
        <v>1109</v>
      </c>
    </row>
    <row r="98" spans="1:2" x14ac:dyDescent="0.25">
      <c r="A98" s="20">
        <v>2111</v>
      </c>
      <c r="B98" s="21" t="s">
        <v>1108</v>
      </c>
    </row>
    <row r="99" spans="1:2" x14ac:dyDescent="0.25">
      <c r="A99" s="20">
        <v>4006</v>
      </c>
      <c r="B99" s="21" t="s">
        <v>1109</v>
      </c>
    </row>
    <row r="100" spans="1:2" x14ac:dyDescent="0.25">
      <c r="A100" s="20">
        <v>85</v>
      </c>
      <c r="B100" s="21" t="s">
        <v>1104</v>
      </c>
    </row>
    <row r="101" spans="1:2" x14ac:dyDescent="0.25">
      <c r="A101" s="20">
        <v>627</v>
      </c>
      <c r="B101" s="21" t="s">
        <v>1108</v>
      </c>
    </row>
    <row r="102" spans="1:2" x14ac:dyDescent="0.25">
      <c r="A102" s="20">
        <v>907</v>
      </c>
      <c r="B102" s="21" t="s">
        <v>1109</v>
      </c>
    </row>
    <row r="103" spans="1:2" x14ac:dyDescent="0.25">
      <c r="A103" s="20">
        <v>958</v>
      </c>
      <c r="B103" s="21" t="s">
        <v>1108</v>
      </c>
    </row>
    <row r="104" spans="1:2" x14ac:dyDescent="0.25">
      <c r="A104" s="20">
        <v>1005</v>
      </c>
      <c r="B104" s="21" t="s">
        <v>1104</v>
      </c>
    </row>
    <row r="105" spans="1:2" x14ac:dyDescent="0.25">
      <c r="A105" s="20">
        <v>1041</v>
      </c>
      <c r="B105" s="21" t="s">
        <v>1104</v>
      </c>
    </row>
    <row r="106" spans="1:2" x14ac:dyDescent="0.25">
      <c r="A106" s="20">
        <v>1103</v>
      </c>
      <c r="B106" s="21" t="s">
        <v>1105</v>
      </c>
    </row>
    <row r="107" spans="1:2" x14ac:dyDescent="0.25">
      <c r="A107" s="20">
        <v>1115</v>
      </c>
      <c r="B107" s="21" t="s">
        <v>1107</v>
      </c>
    </row>
    <row r="108" spans="1:2" x14ac:dyDescent="0.25">
      <c r="A108" s="20">
        <v>1146</v>
      </c>
      <c r="B108" s="21" t="s">
        <v>1105</v>
      </c>
    </row>
    <row r="109" spans="1:2" x14ac:dyDescent="0.25">
      <c r="A109" s="20">
        <v>1241</v>
      </c>
      <c r="B109" s="21" t="s">
        <v>1109</v>
      </c>
    </row>
    <row r="110" spans="1:2" x14ac:dyDescent="0.25">
      <c r="A110" s="20">
        <v>1268</v>
      </c>
      <c r="B110" s="21" t="s">
        <v>1107</v>
      </c>
    </row>
    <row r="111" spans="1:2" x14ac:dyDescent="0.25">
      <c r="A111" s="20">
        <v>1366</v>
      </c>
      <c r="B111" s="21" t="s">
        <v>1107</v>
      </c>
    </row>
    <row r="112" spans="1:2" x14ac:dyDescent="0.25">
      <c r="A112" s="20">
        <v>1374</v>
      </c>
      <c r="B112" s="21" t="s">
        <v>1108</v>
      </c>
    </row>
    <row r="113" spans="1:2" x14ac:dyDescent="0.25">
      <c r="A113" s="20">
        <v>1455</v>
      </c>
      <c r="B113" s="21" t="s">
        <v>1104</v>
      </c>
    </row>
    <row r="114" spans="1:2" x14ac:dyDescent="0.25">
      <c r="A114" s="20">
        <v>1456</v>
      </c>
      <c r="B114" s="21" t="s">
        <v>1106</v>
      </c>
    </row>
    <row r="115" spans="1:2" x14ac:dyDescent="0.25">
      <c r="A115" s="20">
        <v>1489</v>
      </c>
      <c r="B115" s="21" t="s">
        <v>1109</v>
      </c>
    </row>
    <row r="116" spans="1:2" x14ac:dyDescent="0.25">
      <c r="A116" s="20">
        <v>1535</v>
      </c>
      <c r="B116" s="21" t="s">
        <v>1105</v>
      </c>
    </row>
    <row r="117" spans="1:2" x14ac:dyDescent="0.25">
      <c r="A117" s="20">
        <v>1563</v>
      </c>
      <c r="B117" s="21" t="s">
        <v>1104</v>
      </c>
    </row>
    <row r="118" spans="1:2" x14ac:dyDescent="0.25">
      <c r="A118" s="20">
        <v>1603</v>
      </c>
      <c r="B118" s="21" t="s">
        <v>1105</v>
      </c>
    </row>
    <row r="119" spans="1:2" x14ac:dyDescent="0.25">
      <c r="A119" s="20">
        <v>1613</v>
      </c>
      <c r="B119" s="21" t="s">
        <v>1104</v>
      </c>
    </row>
    <row r="120" spans="1:2" x14ac:dyDescent="0.25">
      <c r="A120" s="20">
        <v>1670</v>
      </c>
      <c r="B120" s="21" t="s">
        <v>1108</v>
      </c>
    </row>
    <row r="121" spans="1:2" x14ac:dyDescent="0.25">
      <c r="A121" s="20">
        <v>2032</v>
      </c>
      <c r="B121" s="21" t="s">
        <v>1108</v>
      </c>
    </row>
    <row r="122" spans="1:2" x14ac:dyDescent="0.25">
      <c r="A122" s="20">
        <v>2124</v>
      </c>
      <c r="B122" s="21" t="s">
        <v>1109</v>
      </c>
    </row>
    <row r="123" spans="1:2" x14ac:dyDescent="0.25">
      <c r="A123" s="20">
        <v>2160</v>
      </c>
      <c r="B123" s="21" t="s">
        <v>1109</v>
      </c>
    </row>
    <row r="124" spans="1:2" x14ac:dyDescent="0.25">
      <c r="A124" s="20">
        <v>718</v>
      </c>
      <c r="B124" s="21" t="s">
        <v>1104</v>
      </c>
    </row>
    <row r="125" spans="1:2" x14ac:dyDescent="0.25">
      <c r="A125" s="20">
        <v>735</v>
      </c>
      <c r="B125" s="21" t="s">
        <v>1108</v>
      </c>
    </row>
    <row r="126" spans="1:2" x14ac:dyDescent="0.25">
      <c r="A126" s="20">
        <v>981</v>
      </c>
      <c r="B126" s="21" t="s">
        <v>1109</v>
      </c>
    </row>
    <row r="127" spans="1:2" x14ac:dyDescent="0.25">
      <c r="A127" s="20">
        <v>1006</v>
      </c>
      <c r="B127" s="21" t="s">
        <v>1104</v>
      </c>
    </row>
    <row r="128" spans="1:2" x14ac:dyDescent="0.25">
      <c r="A128" s="20">
        <v>1008</v>
      </c>
      <c r="B128" s="21" t="s">
        <v>1107</v>
      </c>
    </row>
    <row r="129" spans="1:2" x14ac:dyDescent="0.25">
      <c r="A129" s="20">
        <v>1034</v>
      </c>
      <c r="B129" s="21" t="s">
        <v>1105</v>
      </c>
    </row>
    <row r="130" spans="1:2" x14ac:dyDescent="0.25">
      <c r="A130" s="20">
        <v>1057</v>
      </c>
      <c r="B130" s="21" t="s">
        <v>1107</v>
      </c>
    </row>
    <row r="131" spans="1:2" x14ac:dyDescent="0.25">
      <c r="A131" s="20">
        <v>1087</v>
      </c>
      <c r="B131" s="21" t="s">
        <v>1108</v>
      </c>
    </row>
    <row r="132" spans="1:2" x14ac:dyDescent="0.25">
      <c r="A132" s="20">
        <v>1098</v>
      </c>
      <c r="B132" s="21" t="s">
        <v>1106</v>
      </c>
    </row>
    <row r="133" spans="1:2" x14ac:dyDescent="0.25">
      <c r="A133" s="20">
        <v>1144</v>
      </c>
      <c r="B133" s="21" t="s">
        <v>1105</v>
      </c>
    </row>
    <row r="134" spans="1:2" x14ac:dyDescent="0.25">
      <c r="A134" s="20">
        <v>1220</v>
      </c>
      <c r="B134" s="21" t="s">
        <v>1107</v>
      </c>
    </row>
    <row r="135" spans="1:2" x14ac:dyDescent="0.25">
      <c r="A135" s="20">
        <v>1224</v>
      </c>
      <c r="B135" s="21" t="s">
        <v>1104</v>
      </c>
    </row>
    <row r="136" spans="1:2" x14ac:dyDescent="0.25">
      <c r="A136" s="20">
        <v>1261</v>
      </c>
      <c r="B136" s="21" t="s">
        <v>1104</v>
      </c>
    </row>
    <row r="137" spans="1:2" x14ac:dyDescent="0.25">
      <c r="A137" s="20">
        <v>1286</v>
      </c>
      <c r="B137" s="21" t="s">
        <v>1106</v>
      </c>
    </row>
    <row r="138" spans="1:2" x14ac:dyDescent="0.25">
      <c r="A138" s="20">
        <v>1391</v>
      </c>
      <c r="B138" s="21" t="s">
        <v>1105</v>
      </c>
    </row>
    <row r="139" spans="1:2" x14ac:dyDescent="0.25">
      <c r="A139" s="20">
        <v>1510</v>
      </c>
      <c r="B139" s="21" t="s">
        <v>1105</v>
      </c>
    </row>
    <row r="140" spans="1:2" x14ac:dyDescent="0.25">
      <c r="A140" s="20">
        <v>1525</v>
      </c>
      <c r="B140" s="21" t="s">
        <v>1108</v>
      </c>
    </row>
    <row r="141" spans="1:2" x14ac:dyDescent="0.25">
      <c r="A141" s="20">
        <v>1590</v>
      </c>
      <c r="B141" s="21" t="s">
        <v>1108</v>
      </c>
    </row>
    <row r="142" spans="1:2" x14ac:dyDescent="0.25">
      <c r="A142" s="20">
        <v>1612</v>
      </c>
      <c r="B142" s="21" t="s">
        <v>1105</v>
      </c>
    </row>
    <row r="143" spans="1:2" x14ac:dyDescent="0.25">
      <c r="A143" s="20">
        <v>1898</v>
      </c>
      <c r="B143" s="21" t="s">
        <v>1109</v>
      </c>
    </row>
    <row r="144" spans="1:2" x14ac:dyDescent="0.25">
      <c r="A144" s="20">
        <v>2061</v>
      </c>
      <c r="B144" s="21" t="s">
        <v>1108</v>
      </c>
    </row>
    <row r="145" spans="1:2" x14ac:dyDescent="0.25">
      <c r="A145" s="20">
        <v>2120</v>
      </c>
      <c r="B145" s="21" t="s">
        <v>1108</v>
      </c>
    </row>
    <row r="146" spans="1:2" x14ac:dyDescent="0.25">
      <c r="A146" s="20">
        <v>342</v>
      </c>
      <c r="B146" s="21" t="s">
        <v>1107</v>
      </c>
    </row>
    <row r="147" spans="1:2" x14ac:dyDescent="0.25">
      <c r="A147" s="20">
        <v>858</v>
      </c>
      <c r="B147" s="21" t="s">
        <v>1104</v>
      </c>
    </row>
    <row r="148" spans="1:2" x14ac:dyDescent="0.25">
      <c r="A148" s="20">
        <v>1003</v>
      </c>
      <c r="B148" s="21" t="s">
        <v>1107</v>
      </c>
    </row>
    <row r="149" spans="1:2" x14ac:dyDescent="0.25">
      <c r="A149" s="20">
        <v>1011</v>
      </c>
      <c r="B149" s="21" t="s">
        <v>1105</v>
      </c>
    </row>
    <row r="150" spans="1:2" x14ac:dyDescent="0.25">
      <c r="A150" s="20">
        <v>1022</v>
      </c>
      <c r="B150" s="21" t="s">
        <v>1105</v>
      </c>
    </row>
    <row r="151" spans="1:2" x14ac:dyDescent="0.25">
      <c r="A151" s="20">
        <v>1029</v>
      </c>
      <c r="B151" s="21" t="s">
        <v>1104</v>
      </c>
    </row>
    <row r="152" spans="1:2" x14ac:dyDescent="0.25">
      <c r="A152" s="20">
        <v>1046</v>
      </c>
      <c r="B152" s="21" t="s">
        <v>1107</v>
      </c>
    </row>
    <row r="153" spans="1:2" x14ac:dyDescent="0.25">
      <c r="A153" s="20">
        <v>1061</v>
      </c>
      <c r="B153" s="21" t="s">
        <v>1105</v>
      </c>
    </row>
    <row r="154" spans="1:2" x14ac:dyDescent="0.25">
      <c r="A154" s="20">
        <v>1073</v>
      </c>
      <c r="B154" s="21" t="s">
        <v>1107</v>
      </c>
    </row>
    <row r="155" spans="1:2" x14ac:dyDescent="0.25">
      <c r="A155" s="20">
        <v>1114</v>
      </c>
      <c r="B155" s="21" t="s">
        <v>1105</v>
      </c>
    </row>
    <row r="156" spans="1:2" x14ac:dyDescent="0.25">
      <c r="A156" s="20">
        <v>1213</v>
      </c>
      <c r="B156" s="21" t="s">
        <v>1105</v>
      </c>
    </row>
    <row r="157" spans="1:2" x14ac:dyDescent="0.25">
      <c r="A157" s="20">
        <v>1226</v>
      </c>
      <c r="B157" s="21" t="s">
        <v>1104</v>
      </c>
    </row>
    <row r="158" spans="1:2" x14ac:dyDescent="0.25">
      <c r="A158" s="20">
        <v>1235</v>
      </c>
      <c r="B158" s="21" t="s">
        <v>1105</v>
      </c>
    </row>
    <row r="159" spans="1:2" x14ac:dyDescent="0.25">
      <c r="A159" s="20">
        <v>1348</v>
      </c>
      <c r="B159" s="21" t="s">
        <v>1104</v>
      </c>
    </row>
    <row r="160" spans="1:2" x14ac:dyDescent="0.25">
      <c r="A160" s="20">
        <v>1360</v>
      </c>
      <c r="B160" s="21" t="s">
        <v>1104</v>
      </c>
    </row>
    <row r="161" spans="1:2" x14ac:dyDescent="0.25">
      <c r="A161" s="20">
        <v>1389</v>
      </c>
      <c r="B161" s="21" t="s">
        <v>1109</v>
      </c>
    </row>
    <row r="162" spans="1:2" x14ac:dyDescent="0.25">
      <c r="A162" s="20">
        <v>1478</v>
      </c>
      <c r="B162" s="21" t="s">
        <v>1104</v>
      </c>
    </row>
    <row r="163" spans="1:2" x14ac:dyDescent="0.25">
      <c r="A163" s="20">
        <v>1527</v>
      </c>
      <c r="B163" s="21" t="s">
        <v>1108</v>
      </c>
    </row>
    <row r="164" spans="1:2" x14ac:dyDescent="0.25">
      <c r="A164" s="20">
        <v>1560</v>
      </c>
      <c r="B164" s="21" t="s">
        <v>1107</v>
      </c>
    </row>
    <row r="165" spans="1:2" x14ac:dyDescent="0.25">
      <c r="A165" s="20">
        <v>2078</v>
      </c>
      <c r="B165" s="21" t="s">
        <v>1109</v>
      </c>
    </row>
    <row r="166" spans="1:2" x14ac:dyDescent="0.25">
      <c r="A166" s="20">
        <v>2098</v>
      </c>
      <c r="B166" s="21" t="s">
        <v>1104</v>
      </c>
    </row>
    <row r="167" spans="1:2" x14ac:dyDescent="0.25">
      <c r="A167" s="20">
        <v>4015</v>
      </c>
      <c r="B167" s="21" t="s">
        <v>1109</v>
      </c>
    </row>
    <row r="168" spans="1:2" x14ac:dyDescent="0.25">
      <c r="A168" s="20">
        <v>880</v>
      </c>
      <c r="B168" s="21" t="s">
        <v>1105</v>
      </c>
    </row>
    <row r="169" spans="1:2" x14ac:dyDescent="0.25">
      <c r="A169" s="20">
        <v>966</v>
      </c>
      <c r="B169" s="21" t="s">
        <v>1108</v>
      </c>
    </row>
    <row r="170" spans="1:2" x14ac:dyDescent="0.25">
      <c r="A170" s="20">
        <v>976</v>
      </c>
      <c r="B170" s="21" t="s">
        <v>1108</v>
      </c>
    </row>
    <row r="171" spans="1:2" x14ac:dyDescent="0.25">
      <c r="A171" s="20">
        <v>984</v>
      </c>
      <c r="B171" s="21" t="s">
        <v>1108</v>
      </c>
    </row>
    <row r="172" spans="1:2" x14ac:dyDescent="0.25">
      <c r="A172" s="20">
        <v>1031</v>
      </c>
      <c r="B172" s="21" t="s">
        <v>1106</v>
      </c>
    </row>
    <row r="173" spans="1:2" x14ac:dyDescent="0.25">
      <c r="A173" s="20">
        <v>1072</v>
      </c>
      <c r="B173" s="21" t="s">
        <v>1105</v>
      </c>
    </row>
    <row r="174" spans="1:2" x14ac:dyDescent="0.25">
      <c r="A174" s="20">
        <v>1100</v>
      </c>
      <c r="B174" s="21" t="s">
        <v>1104</v>
      </c>
    </row>
    <row r="175" spans="1:2" x14ac:dyDescent="0.25">
      <c r="A175" s="20">
        <v>1150</v>
      </c>
      <c r="B175" s="21" t="s">
        <v>1107</v>
      </c>
    </row>
    <row r="176" spans="1:2" x14ac:dyDescent="0.25">
      <c r="A176" s="20">
        <v>1172</v>
      </c>
      <c r="B176" s="21" t="s">
        <v>1106</v>
      </c>
    </row>
    <row r="177" spans="1:2" x14ac:dyDescent="0.25">
      <c r="A177" s="20">
        <v>1210</v>
      </c>
      <c r="B177" s="21" t="s">
        <v>1106</v>
      </c>
    </row>
    <row r="178" spans="1:2" x14ac:dyDescent="0.25">
      <c r="A178" s="20">
        <v>1236</v>
      </c>
      <c r="B178" s="21" t="s">
        <v>1105</v>
      </c>
    </row>
    <row r="179" spans="1:2" x14ac:dyDescent="0.25">
      <c r="A179" s="20">
        <v>1263</v>
      </c>
      <c r="B179" s="21" t="s">
        <v>1104</v>
      </c>
    </row>
    <row r="180" spans="1:2" x14ac:dyDescent="0.25">
      <c r="A180" s="20">
        <v>1276</v>
      </c>
      <c r="B180" s="21" t="s">
        <v>1105</v>
      </c>
    </row>
    <row r="181" spans="1:2" x14ac:dyDescent="0.25">
      <c r="A181" s="20">
        <v>1290</v>
      </c>
      <c r="B181" s="21" t="s">
        <v>1108</v>
      </c>
    </row>
    <row r="182" spans="1:2" x14ac:dyDescent="0.25">
      <c r="A182" s="20">
        <v>1304</v>
      </c>
      <c r="B182" s="21" t="s">
        <v>1107</v>
      </c>
    </row>
    <row r="183" spans="1:2" x14ac:dyDescent="0.25">
      <c r="A183" s="20">
        <v>1413</v>
      </c>
      <c r="B183" s="21" t="s">
        <v>1105</v>
      </c>
    </row>
    <row r="184" spans="1:2" x14ac:dyDescent="0.25">
      <c r="A184" s="20">
        <v>1431</v>
      </c>
      <c r="B184" s="21" t="s">
        <v>1109</v>
      </c>
    </row>
    <row r="185" spans="1:2" x14ac:dyDescent="0.25">
      <c r="A185" s="20">
        <v>1564</v>
      </c>
      <c r="B185" s="21" t="s">
        <v>1108</v>
      </c>
    </row>
    <row r="186" spans="1:2" x14ac:dyDescent="0.25">
      <c r="A186" s="20">
        <v>1647</v>
      </c>
      <c r="B186" s="21" t="s">
        <v>1109</v>
      </c>
    </row>
    <row r="187" spans="1:2" x14ac:dyDescent="0.25">
      <c r="A187" s="20">
        <v>1998</v>
      </c>
      <c r="B187" s="21" t="s">
        <v>1105</v>
      </c>
    </row>
    <row r="188" spans="1:2" x14ac:dyDescent="0.25">
      <c r="A188" s="20">
        <v>423</v>
      </c>
      <c r="B188" s="21" t="s">
        <v>1104</v>
      </c>
    </row>
    <row r="189" spans="1:2" x14ac:dyDescent="0.25">
      <c r="A189" s="20">
        <v>603</v>
      </c>
      <c r="B189" s="21" t="s">
        <v>1108</v>
      </c>
    </row>
    <row r="190" spans="1:2" x14ac:dyDescent="0.25">
      <c r="A190" s="20">
        <v>898</v>
      </c>
      <c r="B190" s="21" t="s">
        <v>1108</v>
      </c>
    </row>
    <row r="191" spans="1:2" x14ac:dyDescent="0.25">
      <c r="A191" s="20">
        <v>1001</v>
      </c>
      <c r="B191" s="21" t="s">
        <v>1104</v>
      </c>
    </row>
    <row r="192" spans="1:2" x14ac:dyDescent="0.25">
      <c r="A192" s="20">
        <v>1028</v>
      </c>
      <c r="B192" s="21" t="s">
        <v>1104</v>
      </c>
    </row>
    <row r="193" spans="1:2" x14ac:dyDescent="0.25">
      <c r="A193" s="20">
        <v>1050</v>
      </c>
      <c r="B193" s="21" t="s">
        <v>1104</v>
      </c>
    </row>
    <row r="194" spans="1:2" x14ac:dyDescent="0.25">
      <c r="A194" s="20">
        <v>1058</v>
      </c>
      <c r="B194" s="21" t="s">
        <v>1105</v>
      </c>
    </row>
    <row r="195" spans="1:2" x14ac:dyDescent="0.25">
      <c r="A195" s="20">
        <v>1065</v>
      </c>
      <c r="B195" s="21" t="s">
        <v>1109</v>
      </c>
    </row>
    <row r="196" spans="1:2" x14ac:dyDescent="0.25">
      <c r="A196" s="20">
        <v>1068</v>
      </c>
      <c r="B196" s="21" t="s">
        <v>1104</v>
      </c>
    </row>
    <row r="197" spans="1:2" x14ac:dyDescent="0.25">
      <c r="A197" s="20">
        <v>1149</v>
      </c>
      <c r="B197" s="21" t="s">
        <v>1104</v>
      </c>
    </row>
    <row r="198" spans="1:2" x14ac:dyDescent="0.25">
      <c r="A198" s="20">
        <v>1206</v>
      </c>
      <c r="B198" s="21" t="s">
        <v>1106</v>
      </c>
    </row>
    <row r="199" spans="1:2" x14ac:dyDescent="0.25">
      <c r="A199" s="20">
        <v>1231</v>
      </c>
      <c r="B199" s="21" t="s">
        <v>1105</v>
      </c>
    </row>
    <row r="200" spans="1:2" x14ac:dyDescent="0.25">
      <c r="A200" s="20">
        <v>1265</v>
      </c>
      <c r="B200" s="21" t="s">
        <v>1104</v>
      </c>
    </row>
    <row r="201" spans="1:2" x14ac:dyDescent="0.25">
      <c r="A201" s="20">
        <v>1271</v>
      </c>
      <c r="B201" s="21" t="s">
        <v>1108</v>
      </c>
    </row>
    <row r="202" spans="1:2" x14ac:dyDescent="0.25">
      <c r="A202" s="20">
        <v>1367</v>
      </c>
      <c r="B202" s="21" t="s">
        <v>1109</v>
      </c>
    </row>
    <row r="203" spans="1:2" x14ac:dyDescent="0.25">
      <c r="A203" s="20">
        <v>1395</v>
      </c>
      <c r="B203" s="21" t="s">
        <v>1109</v>
      </c>
    </row>
    <row r="204" spans="1:2" x14ac:dyDescent="0.25">
      <c r="A204" s="20">
        <v>1404</v>
      </c>
      <c r="B204" s="21" t="s">
        <v>1109</v>
      </c>
    </row>
    <row r="205" spans="1:2" x14ac:dyDescent="0.25">
      <c r="A205" s="20">
        <v>1492</v>
      </c>
      <c r="B205" s="21" t="s">
        <v>1109</v>
      </c>
    </row>
    <row r="206" spans="1:2" x14ac:dyDescent="0.25">
      <c r="A206" s="20">
        <v>1509</v>
      </c>
      <c r="B206" s="21" t="s">
        <v>1108</v>
      </c>
    </row>
    <row r="207" spans="1:2" x14ac:dyDescent="0.25">
      <c r="A207" s="20">
        <v>1532</v>
      </c>
      <c r="B207" s="21" t="s">
        <v>1108</v>
      </c>
    </row>
    <row r="208" spans="1:2" x14ac:dyDescent="0.25">
      <c r="A208" s="20">
        <v>1691</v>
      </c>
      <c r="B208" s="21" t="s">
        <v>1105</v>
      </c>
    </row>
    <row r="209" spans="1:2" x14ac:dyDescent="0.25">
      <c r="A209" s="20">
        <v>1821</v>
      </c>
      <c r="B209" s="21" t="s">
        <v>1108</v>
      </c>
    </row>
    <row r="210" spans="1:2" x14ac:dyDescent="0.25">
      <c r="A210" s="20">
        <v>1903</v>
      </c>
      <c r="B210" s="21" t="s">
        <v>1108</v>
      </c>
    </row>
    <row r="211" spans="1:2" x14ac:dyDescent="0.25">
      <c r="A211" s="20">
        <v>4005</v>
      </c>
      <c r="B211" s="21" t="s">
        <v>1109</v>
      </c>
    </row>
    <row r="212" spans="1:2" x14ac:dyDescent="0.25">
      <c r="A212" s="20">
        <v>4007</v>
      </c>
      <c r="B212" s="21" t="s">
        <v>1109</v>
      </c>
    </row>
    <row r="213" spans="1:2" x14ac:dyDescent="0.25">
      <c r="A213" s="20">
        <v>4012</v>
      </c>
      <c r="B213" s="21" t="s">
        <v>1109</v>
      </c>
    </row>
    <row r="214" spans="1:2" x14ac:dyDescent="0.25">
      <c r="A214" s="20">
        <v>127</v>
      </c>
      <c r="B214" s="21" t="s">
        <v>1105</v>
      </c>
    </row>
    <row r="215" spans="1:2" x14ac:dyDescent="0.25">
      <c r="A215" s="20">
        <v>191</v>
      </c>
      <c r="B215" s="21" t="s">
        <v>1104</v>
      </c>
    </row>
    <row r="216" spans="1:2" x14ac:dyDescent="0.25">
      <c r="A216" s="20">
        <v>376</v>
      </c>
      <c r="B216" s="21" t="s">
        <v>1104</v>
      </c>
    </row>
    <row r="217" spans="1:2" x14ac:dyDescent="0.25">
      <c r="A217" s="20">
        <v>445</v>
      </c>
      <c r="B217" s="21" t="s">
        <v>1104</v>
      </c>
    </row>
    <row r="218" spans="1:2" x14ac:dyDescent="0.25">
      <c r="A218" s="20">
        <v>484</v>
      </c>
      <c r="B218" s="21" t="s">
        <v>1108</v>
      </c>
    </row>
    <row r="219" spans="1:2" x14ac:dyDescent="0.25">
      <c r="A219" s="20">
        <v>538</v>
      </c>
      <c r="B219" s="21" t="s">
        <v>1108</v>
      </c>
    </row>
    <row r="220" spans="1:2" x14ac:dyDescent="0.25">
      <c r="A220" s="20">
        <v>639</v>
      </c>
      <c r="B220" s="21" t="s">
        <v>1108</v>
      </c>
    </row>
    <row r="221" spans="1:2" x14ac:dyDescent="0.25">
      <c r="A221" s="20">
        <v>1260</v>
      </c>
      <c r="B221" s="21" t="s">
        <v>1104</v>
      </c>
    </row>
    <row r="222" spans="1:2" x14ac:dyDescent="0.25">
      <c r="A222" s="20">
        <v>1332</v>
      </c>
      <c r="B222" s="21" t="s">
        <v>1105</v>
      </c>
    </row>
    <row r="223" spans="1:2" x14ac:dyDescent="0.25">
      <c r="A223" s="20">
        <v>1346</v>
      </c>
      <c r="B223" s="21" t="s">
        <v>1105</v>
      </c>
    </row>
    <row r="224" spans="1:2" x14ac:dyDescent="0.25">
      <c r="A224" s="20">
        <v>1418</v>
      </c>
      <c r="B224" s="21" t="s">
        <v>1105</v>
      </c>
    </row>
    <row r="225" spans="1:2" x14ac:dyDescent="0.25">
      <c r="A225" s="20">
        <v>1419</v>
      </c>
      <c r="B225" s="21" t="s">
        <v>1104</v>
      </c>
    </row>
    <row r="226" spans="1:2" x14ac:dyDescent="0.25">
      <c r="A226" s="20">
        <v>1436</v>
      </c>
      <c r="B226" s="21" t="s">
        <v>1104</v>
      </c>
    </row>
    <row r="227" spans="1:2" x14ac:dyDescent="0.25">
      <c r="A227" s="20">
        <v>1497</v>
      </c>
      <c r="B227" s="21" t="s">
        <v>1105</v>
      </c>
    </row>
    <row r="228" spans="1:2" x14ac:dyDescent="0.25">
      <c r="A228" s="20">
        <v>1541</v>
      </c>
      <c r="B228" s="21" t="s">
        <v>1104</v>
      </c>
    </row>
    <row r="229" spans="1:2" x14ac:dyDescent="0.25">
      <c r="A229" s="20">
        <v>1550</v>
      </c>
      <c r="B229" s="21" t="s">
        <v>1104</v>
      </c>
    </row>
    <row r="230" spans="1:2" x14ac:dyDescent="0.25">
      <c r="A230" s="20">
        <v>1694</v>
      </c>
      <c r="B230" s="21" t="s">
        <v>1108</v>
      </c>
    </row>
    <row r="231" spans="1:2" x14ac:dyDescent="0.25">
      <c r="A231" s="20">
        <v>1779</v>
      </c>
      <c r="B231" s="21" t="s">
        <v>1108</v>
      </c>
    </row>
    <row r="232" spans="1:2" x14ac:dyDescent="0.25">
      <c r="A232" s="20">
        <v>1824</v>
      </c>
      <c r="B232" s="21" t="s">
        <v>1108</v>
      </c>
    </row>
    <row r="233" spans="1:2" x14ac:dyDescent="0.25">
      <c r="A233" s="20">
        <v>1828</v>
      </c>
      <c r="B233" s="21" t="s">
        <v>1104</v>
      </c>
    </row>
    <row r="234" spans="1:2" x14ac:dyDescent="0.25">
      <c r="A234" s="20">
        <v>173</v>
      </c>
      <c r="B234" s="21" t="s">
        <v>1108</v>
      </c>
    </row>
    <row r="235" spans="1:2" x14ac:dyDescent="0.25">
      <c r="A235" s="20">
        <v>233</v>
      </c>
      <c r="B235" s="21" t="s">
        <v>1108</v>
      </c>
    </row>
    <row r="236" spans="1:2" x14ac:dyDescent="0.25">
      <c r="A236" s="20">
        <v>257</v>
      </c>
      <c r="B236" s="21" t="s">
        <v>1108</v>
      </c>
    </row>
    <row r="237" spans="1:2" x14ac:dyDescent="0.25">
      <c r="A237" s="20">
        <v>263</v>
      </c>
      <c r="B237" s="21" t="s">
        <v>1105</v>
      </c>
    </row>
    <row r="238" spans="1:2" x14ac:dyDescent="0.25">
      <c r="A238" s="20">
        <v>293</v>
      </c>
      <c r="B238" s="21" t="s">
        <v>1108</v>
      </c>
    </row>
    <row r="239" spans="1:2" x14ac:dyDescent="0.25">
      <c r="A239" s="20">
        <v>330</v>
      </c>
      <c r="B239" s="21" t="s">
        <v>1104</v>
      </c>
    </row>
    <row r="240" spans="1:2" x14ac:dyDescent="0.25">
      <c r="A240" s="20">
        <v>331</v>
      </c>
      <c r="B240" s="21" t="s">
        <v>1108</v>
      </c>
    </row>
    <row r="241" spans="1:2" x14ac:dyDescent="0.25">
      <c r="A241" s="20">
        <v>514</v>
      </c>
      <c r="B241" s="21" t="s">
        <v>1108</v>
      </c>
    </row>
    <row r="242" spans="1:2" x14ac:dyDescent="0.25">
      <c r="A242" s="20">
        <v>623</v>
      </c>
      <c r="B242" s="21" t="s">
        <v>1108</v>
      </c>
    </row>
    <row r="243" spans="1:2" x14ac:dyDescent="0.25">
      <c r="A243" s="20">
        <v>913</v>
      </c>
      <c r="B243" s="21" t="s">
        <v>1105</v>
      </c>
    </row>
    <row r="244" spans="1:2" x14ac:dyDescent="0.25">
      <c r="A244" s="20">
        <v>929</v>
      </c>
      <c r="B244" s="21" t="s">
        <v>1108</v>
      </c>
    </row>
    <row r="245" spans="1:2" x14ac:dyDescent="0.25">
      <c r="A245" s="20">
        <v>1026</v>
      </c>
      <c r="B245" s="21" t="s">
        <v>1105</v>
      </c>
    </row>
    <row r="246" spans="1:2" x14ac:dyDescent="0.25">
      <c r="A246" s="20">
        <v>1159</v>
      </c>
      <c r="B246" s="21" t="s">
        <v>1107</v>
      </c>
    </row>
    <row r="247" spans="1:2" x14ac:dyDescent="0.25">
      <c r="A247" s="20">
        <v>1356</v>
      </c>
      <c r="B247" s="21" t="s">
        <v>1104</v>
      </c>
    </row>
    <row r="248" spans="1:2" x14ac:dyDescent="0.25">
      <c r="A248" s="20">
        <v>1364</v>
      </c>
      <c r="B248" s="21" t="s">
        <v>1105</v>
      </c>
    </row>
    <row r="249" spans="1:2" x14ac:dyDescent="0.25">
      <c r="A249" s="20">
        <v>1365</v>
      </c>
      <c r="B249" s="21" t="s">
        <v>1104</v>
      </c>
    </row>
    <row r="250" spans="1:2" x14ac:dyDescent="0.25">
      <c r="A250" s="20">
        <v>1417</v>
      </c>
      <c r="B250" s="21" t="s">
        <v>1104</v>
      </c>
    </row>
    <row r="251" spans="1:2" x14ac:dyDescent="0.25">
      <c r="A251" s="20">
        <v>1421</v>
      </c>
      <c r="B251" s="21" t="s">
        <v>1104</v>
      </c>
    </row>
    <row r="252" spans="1:2" x14ac:dyDescent="0.25">
      <c r="A252" s="20">
        <v>1496</v>
      </c>
      <c r="B252" s="21" t="s">
        <v>1104</v>
      </c>
    </row>
    <row r="253" spans="1:2" x14ac:dyDescent="0.25">
      <c r="A253" s="20">
        <v>1577</v>
      </c>
      <c r="B253" s="21" t="s">
        <v>1108</v>
      </c>
    </row>
    <row r="254" spans="1:2" x14ac:dyDescent="0.25">
      <c r="A254" s="20">
        <v>1607</v>
      </c>
      <c r="B254" s="21" t="s">
        <v>1104</v>
      </c>
    </row>
    <row r="255" spans="1:2" x14ac:dyDescent="0.25">
      <c r="A255" s="20">
        <v>1623</v>
      </c>
      <c r="B255" s="21" t="s">
        <v>1108</v>
      </c>
    </row>
    <row r="256" spans="1:2" x14ac:dyDescent="0.25">
      <c r="A256" s="20">
        <v>1682</v>
      </c>
      <c r="B256" s="21" t="s">
        <v>1104</v>
      </c>
    </row>
    <row r="257" spans="1:2" x14ac:dyDescent="0.25">
      <c r="A257" s="20">
        <v>1740</v>
      </c>
      <c r="B257" s="21" t="s">
        <v>1108</v>
      </c>
    </row>
    <row r="258" spans="1:2" x14ac:dyDescent="0.25">
      <c r="A258" s="20">
        <v>242</v>
      </c>
      <c r="B258" s="21" t="s">
        <v>1108</v>
      </c>
    </row>
    <row r="259" spans="1:2" x14ac:dyDescent="0.25">
      <c r="A259" s="20">
        <v>243</v>
      </c>
      <c r="B259" s="21" t="s">
        <v>1104</v>
      </c>
    </row>
    <row r="260" spans="1:2" x14ac:dyDescent="0.25">
      <c r="A260" s="20">
        <v>288</v>
      </c>
      <c r="B260" s="21" t="s">
        <v>1108</v>
      </c>
    </row>
    <row r="261" spans="1:2" x14ac:dyDescent="0.25">
      <c r="A261" s="20">
        <v>369</v>
      </c>
      <c r="B261" s="21" t="s">
        <v>1108</v>
      </c>
    </row>
    <row r="262" spans="1:2" x14ac:dyDescent="0.25">
      <c r="A262" s="20">
        <v>486</v>
      </c>
      <c r="B262" s="21" t="s">
        <v>1108</v>
      </c>
    </row>
    <row r="263" spans="1:2" x14ac:dyDescent="0.25">
      <c r="A263" s="20">
        <v>525</v>
      </c>
      <c r="B263" s="21" t="s">
        <v>1104</v>
      </c>
    </row>
    <row r="264" spans="1:2" x14ac:dyDescent="0.25">
      <c r="A264" s="20">
        <v>933</v>
      </c>
      <c r="B264" s="21" t="s">
        <v>1104</v>
      </c>
    </row>
    <row r="265" spans="1:2" x14ac:dyDescent="0.25">
      <c r="A265" s="20">
        <v>1327</v>
      </c>
      <c r="B265" s="21" t="s">
        <v>1105</v>
      </c>
    </row>
    <row r="266" spans="1:2" x14ac:dyDescent="0.25">
      <c r="A266" s="20">
        <v>1349</v>
      </c>
      <c r="B266" s="21" t="s">
        <v>1104</v>
      </c>
    </row>
    <row r="267" spans="1:2" x14ac:dyDescent="0.25">
      <c r="A267" s="20">
        <v>1387</v>
      </c>
      <c r="B267" s="21" t="s">
        <v>1105</v>
      </c>
    </row>
    <row r="268" spans="1:2" x14ac:dyDescent="0.25">
      <c r="A268" s="20">
        <v>1552</v>
      </c>
      <c r="B268" s="21" t="s">
        <v>1104</v>
      </c>
    </row>
    <row r="269" spans="1:2" x14ac:dyDescent="0.25">
      <c r="A269" s="20">
        <v>1615</v>
      </c>
      <c r="B269" s="21" t="s">
        <v>1105</v>
      </c>
    </row>
    <row r="270" spans="1:2" x14ac:dyDescent="0.25">
      <c r="A270" s="20">
        <v>1621</v>
      </c>
      <c r="B270" s="21" t="s">
        <v>1108</v>
      </c>
    </row>
    <row r="271" spans="1:2" x14ac:dyDescent="0.25">
      <c r="A271" s="20">
        <v>1681</v>
      </c>
      <c r="B271" s="21" t="s">
        <v>1105</v>
      </c>
    </row>
    <row r="272" spans="1:2" x14ac:dyDescent="0.25">
      <c r="A272" s="20">
        <v>1732</v>
      </c>
      <c r="B272" s="21" t="s">
        <v>1104</v>
      </c>
    </row>
    <row r="273" spans="1:2" x14ac:dyDescent="0.25">
      <c r="A273" s="20">
        <v>1742</v>
      </c>
      <c r="B273" s="21" t="s">
        <v>1108</v>
      </c>
    </row>
    <row r="274" spans="1:2" x14ac:dyDescent="0.25">
      <c r="A274" s="20">
        <v>1806</v>
      </c>
      <c r="B274" s="21" t="s">
        <v>1109</v>
      </c>
    </row>
    <row r="275" spans="1:2" x14ac:dyDescent="0.25">
      <c r="A275" s="20">
        <v>1827</v>
      </c>
      <c r="B275" s="21" t="s">
        <v>1108</v>
      </c>
    </row>
    <row r="276" spans="1:2" x14ac:dyDescent="0.25">
      <c r="A276" s="20">
        <v>1959</v>
      </c>
      <c r="B276" s="21" t="s">
        <v>1108</v>
      </c>
    </row>
    <row r="277" spans="1:2" x14ac:dyDescent="0.25">
      <c r="A277" s="20">
        <v>1965</v>
      </c>
      <c r="B277" s="21" t="s">
        <v>1109</v>
      </c>
    </row>
    <row r="278" spans="1:2" x14ac:dyDescent="0.25">
      <c r="A278" s="20">
        <v>217</v>
      </c>
      <c r="B278" s="21" t="s">
        <v>1104</v>
      </c>
    </row>
    <row r="279" spans="1:2" x14ac:dyDescent="0.25">
      <c r="A279" s="20">
        <v>362</v>
      </c>
      <c r="B279" s="21" t="s">
        <v>1104</v>
      </c>
    </row>
    <row r="280" spans="1:2" x14ac:dyDescent="0.25">
      <c r="A280" s="20">
        <v>364</v>
      </c>
      <c r="B280" s="21" t="s">
        <v>1108</v>
      </c>
    </row>
    <row r="281" spans="1:2" x14ac:dyDescent="0.25">
      <c r="A281" s="20">
        <v>374</v>
      </c>
      <c r="B281" s="21" t="s">
        <v>1104</v>
      </c>
    </row>
    <row r="282" spans="1:2" x14ac:dyDescent="0.25">
      <c r="A282" s="20">
        <v>375</v>
      </c>
      <c r="B282" s="21" t="s">
        <v>1104</v>
      </c>
    </row>
    <row r="283" spans="1:2" x14ac:dyDescent="0.25">
      <c r="A283" s="20">
        <v>377</v>
      </c>
      <c r="B283" s="21" t="s">
        <v>1108</v>
      </c>
    </row>
    <row r="284" spans="1:2" x14ac:dyDescent="0.25">
      <c r="A284" s="20">
        <v>378</v>
      </c>
      <c r="B284" s="21" t="s">
        <v>1105</v>
      </c>
    </row>
    <row r="285" spans="1:2" x14ac:dyDescent="0.25">
      <c r="A285" s="20">
        <v>428</v>
      </c>
      <c r="B285" s="21" t="s">
        <v>1104</v>
      </c>
    </row>
    <row r="286" spans="1:2" x14ac:dyDescent="0.25">
      <c r="A286" s="20">
        <v>547</v>
      </c>
      <c r="B286" s="21" t="s">
        <v>1108</v>
      </c>
    </row>
    <row r="287" spans="1:2" x14ac:dyDescent="0.25">
      <c r="A287" s="20">
        <v>590</v>
      </c>
      <c r="B287" s="21" t="s">
        <v>1104</v>
      </c>
    </row>
    <row r="288" spans="1:2" x14ac:dyDescent="0.25">
      <c r="A288" s="20">
        <v>999</v>
      </c>
      <c r="B288" s="21" t="s">
        <v>1108</v>
      </c>
    </row>
    <row r="289" spans="1:2" x14ac:dyDescent="0.25">
      <c r="A289" s="20">
        <v>1059</v>
      </c>
      <c r="B289" s="21" t="s">
        <v>1107</v>
      </c>
    </row>
    <row r="290" spans="1:2" x14ac:dyDescent="0.25">
      <c r="A290" s="20">
        <v>1217</v>
      </c>
      <c r="B290" s="21" t="s">
        <v>1105</v>
      </c>
    </row>
    <row r="291" spans="1:2" x14ac:dyDescent="0.25">
      <c r="A291" s="20">
        <v>1341</v>
      </c>
      <c r="B291" s="21" t="s">
        <v>1104</v>
      </c>
    </row>
    <row r="292" spans="1:2" x14ac:dyDescent="0.25">
      <c r="A292" s="20">
        <v>1344</v>
      </c>
      <c r="B292" s="21" t="s">
        <v>1105</v>
      </c>
    </row>
    <row r="293" spans="1:2" x14ac:dyDescent="0.25">
      <c r="A293" s="20">
        <v>1398</v>
      </c>
      <c r="B293" s="21" t="s">
        <v>1105</v>
      </c>
    </row>
    <row r="294" spans="1:2" x14ac:dyDescent="0.25">
      <c r="A294" s="20">
        <v>1437</v>
      </c>
      <c r="B294" s="21" t="s">
        <v>1104</v>
      </c>
    </row>
    <row r="295" spans="1:2" x14ac:dyDescent="0.25">
      <c r="A295" s="20">
        <v>1537</v>
      </c>
      <c r="B295" s="21" t="s">
        <v>1104</v>
      </c>
    </row>
    <row r="296" spans="1:2" x14ac:dyDescent="0.25">
      <c r="A296" s="20">
        <v>1636</v>
      </c>
      <c r="B296" s="21" t="s">
        <v>1108</v>
      </c>
    </row>
    <row r="297" spans="1:2" x14ac:dyDescent="0.25">
      <c r="A297" s="20">
        <v>1731</v>
      </c>
      <c r="B297" s="21" t="s">
        <v>1104</v>
      </c>
    </row>
    <row r="298" spans="1:2" x14ac:dyDescent="0.25">
      <c r="A298" s="20">
        <v>1801</v>
      </c>
      <c r="B298" s="21" t="s">
        <v>1108</v>
      </c>
    </row>
    <row r="299" spans="1:2" x14ac:dyDescent="0.25">
      <c r="A299" s="20">
        <v>1819</v>
      </c>
      <c r="B299" s="21" t="s">
        <v>1108</v>
      </c>
    </row>
    <row r="300" spans="1:2" x14ac:dyDescent="0.25">
      <c r="A300" s="20">
        <v>1900</v>
      </c>
      <c r="B300" s="21" t="s">
        <v>1108</v>
      </c>
    </row>
    <row r="301" spans="1:2" x14ac:dyDescent="0.25">
      <c r="A301" s="20">
        <v>114</v>
      </c>
      <c r="B301" s="21" t="s">
        <v>1107</v>
      </c>
    </row>
    <row r="302" spans="1:2" x14ac:dyDescent="0.25">
      <c r="A302" s="20">
        <v>122</v>
      </c>
      <c r="B302" s="21" t="s">
        <v>1105</v>
      </c>
    </row>
    <row r="303" spans="1:2" x14ac:dyDescent="0.25">
      <c r="A303" s="20">
        <v>360</v>
      </c>
      <c r="B303" s="21" t="s">
        <v>1108</v>
      </c>
    </row>
    <row r="304" spans="1:2" x14ac:dyDescent="0.25">
      <c r="A304" s="20">
        <v>361</v>
      </c>
      <c r="B304" s="21" t="s">
        <v>1104</v>
      </c>
    </row>
    <row r="305" spans="1:2" x14ac:dyDescent="0.25">
      <c r="A305" s="20">
        <v>366</v>
      </c>
      <c r="B305" s="21" t="s">
        <v>1104</v>
      </c>
    </row>
    <row r="306" spans="1:2" x14ac:dyDescent="0.25">
      <c r="A306" s="20">
        <v>372</v>
      </c>
      <c r="B306" s="21" t="s">
        <v>1108</v>
      </c>
    </row>
    <row r="307" spans="1:2" x14ac:dyDescent="0.25">
      <c r="A307" s="20">
        <v>539</v>
      </c>
      <c r="B307" s="21" t="s">
        <v>1104</v>
      </c>
    </row>
    <row r="308" spans="1:2" x14ac:dyDescent="0.25">
      <c r="A308" s="20">
        <v>676</v>
      </c>
      <c r="B308" s="21" t="s">
        <v>1104</v>
      </c>
    </row>
    <row r="309" spans="1:2" x14ac:dyDescent="0.25">
      <c r="A309" s="20">
        <v>1205</v>
      </c>
      <c r="B309" s="21" t="s">
        <v>1105</v>
      </c>
    </row>
    <row r="310" spans="1:2" x14ac:dyDescent="0.25">
      <c r="A310" s="20">
        <v>1215</v>
      </c>
      <c r="B310" s="21" t="s">
        <v>1107</v>
      </c>
    </row>
    <row r="311" spans="1:2" x14ac:dyDescent="0.25">
      <c r="A311" s="20">
        <v>1238</v>
      </c>
      <c r="B311" s="21" t="s">
        <v>1104</v>
      </c>
    </row>
    <row r="312" spans="1:2" x14ac:dyDescent="0.25">
      <c r="A312" s="20">
        <v>1246</v>
      </c>
      <c r="B312" s="21" t="s">
        <v>1107</v>
      </c>
    </row>
    <row r="313" spans="1:2" x14ac:dyDescent="0.25">
      <c r="A313" s="20">
        <v>1259</v>
      </c>
      <c r="B313" s="21" t="s">
        <v>1104</v>
      </c>
    </row>
    <row r="314" spans="1:2" x14ac:dyDescent="0.25">
      <c r="A314" s="20">
        <v>1285</v>
      </c>
      <c r="B314" s="21" t="s">
        <v>1104</v>
      </c>
    </row>
    <row r="315" spans="1:2" x14ac:dyDescent="0.25">
      <c r="A315" s="20">
        <v>1498</v>
      </c>
      <c r="B315" s="21" t="s">
        <v>1104</v>
      </c>
    </row>
    <row r="316" spans="1:2" x14ac:dyDescent="0.25">
      <c r="A316" s="20">
        <v>1609</v>
      </c>
      <c r="B316" s="21" t="s">
        <v>1104</v>
      </c>
    </row>
    <row r="317" spans="1:2" x14ac:dyDescent="0.25">
      <c r="A317" s="20">
        <v>1741</v>
      </c>
      <c r="B317" s="21" t="s">
        <v>1108</v>
      </c>
    </row>
    <row r="318" spans="1:2" x14ac:dyDescent="0.25">
      <c r="A318" s="20">
        <v>1937</v>
      </c>
      <c r="B318" s="21" t="s">
        <v>1109</v>
      </c>
    </row>
    <row r="319" spans="1:2" x14ac:dyDescent="0.25">
      <c r="A319" s="20">
        <v>1938</v>
      </c>
      <c r="B319" s="21" t="s">
        <v>1108</v>
      </c>
    </row>
    <row r="320" spans="1:2" x14ac:dyDescent="0.25">
      <c r="A320" s="20">
        <v>1939</v>
      </c>
      <c r="B320" s="21" t="s">
        <v>1109</v>
      </c>
    </row>
    <row r="321" spans="1:2" x14ac:dyDescent="0.25">
      <c r="A321" s="20">
        <v>1157</v>
      </c>
      <c r="B321" s="21" t="s">
        <v>1105</v>
      </c>
    </row>
    <row r="322" spans="1:2" x14ac:dyDescent="0.25">
      <c r="A322" s="20">
        <v>1309</v>
      </c>
      <c r="B322" s="21" t="s">
        <v>1105</v>
      </c>
    </row>
    <row r="323" spans="1:2" x14ac:dyDescent="0.25">
      <c r="A323" s="20">
        <v>1465</v>
      </c>
      <c r="B323" s="21" t="s">
        <v>1104</v>
      </c>
    </row>
    <row r="324" spans="1:2" x14ac:dyDescent="0.25">
      <c r="A324" s="20">
        <v>1466</v>
      </c>
      <c r="B324" s="21" t="s">
        <v>1107</v>
      </c>
    </row>
    <row r="325" spans="1:2" x14ac:dyDescent="0.25">
      <c r="A325" s="20">
        <v>1470</v>
      </c>
      <c r="B325" s="21" t="s">
        <v>1104</v>
      </c>
    </row>
    <row r="326" spans="1:2" x14ac:dyDescent="0.25">
      <c r="A326" s="20">
        <v>1482</v>
      </c>
      <c r="B326" s="21" t="s">
        <v>1104</v>
      </c>
    </row>
    <row r="327" spans="1:2" x14ac:dyDescent="0.25">
      <c r="A327" s="20">
        <v>1484</v>
      </c>
      <c r="B327" s="21" t="s">
        <v>1109</v>
      </c>
    </row>
    <row r="328" spans="1:2" x14ac:dyDescent="0.25">
      <c r="A328" s="20">
        <v>1499</v>
      </c>
      <c r="B328" s="21" t="s">
        <v>1106</v>
      </c>
    </row>
    <row r="329" spans="1:2" x14ac:dyDescent="0.25">
      <c r="A329" s="20">
        <v>1515</v>
      </c>
      <c r="B329" s="21" t="s">
        <v>1104</v>
      </c>
    </row>
    <row r="330" spans="1:2" x14ac:dyDescent="0.25">
      <c r="A330" s="20">
        <v>1521</v>
      </c>
      <c r="B330" s="21" t="s">
        <v>1105</v>
      </c>
    </row>
    <row r="331" spans="1:2" x14ac:dyDescent="0.25">
      <c r="A331" s="20">
        <v>1531</v>
      </c>
      <c r="B331" s="21" t="s">
        <v>1107</v>
      </c>
    </row>
    <row r="332" spans="1:2" x14ac:dyDescent="0.25">
      <c r="A332" s="20">
        <v>1570</v>
      </c>
      <c r="B332" s="21" t="s">
        <v>1104</v>
      </c>
    </row>
    <row r="333" spans="1:2" x14ac:dyDescent="0.25">
      <c r="A333" s="20">
        <v>1571</v>
      </c>
      <c r="B333" s="21" t="s">
        <v>1105</v>
      </c>
    </row>
    <row r="334" spans="1:2" x14ac:dyDescent="0.25">
      <c r="A334" s="20">
        <v>1579</v>
      </c>
      <c r="B334" s="21" t="s">
        <v>1105</v>
      </c>
    </row>
    <row r="335" spans="1:2" x14ac:dyDescent="0.25">
      <c r="A335" s="20">
        <v>1659</v>
      </c>
      <c r="B335" s="21" t="s">
        <v>1104</v>
      </c>
    </row>
    <row r="336" spans="1:2" x14ac:dyDescent="0.25">
      <c r="A336" s="20">
        <v>1660</v>
      </c>
      <c r="B336" s="21" t="s">
        <v>1107</v>
      </c>
    </row>
    <row r="337" spans="1:2" x14ac:dyDescent="0.25">
      <c r="A337" s="20">
        <v>1671</v>
      </c>
      <c r="B337" s="21" t="s">
        <v>1105</v>
      </c>
    </row>
    <row r="338" spans="1:2" x14ac:dyDescent="0.25">
      <c r="A338" s="20">
        <v>1752</v>
      </c>
      <c r="B338" s="21" t="s">
        <v>1104</v>
      </c>
    </row>
    <row r="339" spans="1:2" x14ac:dyDescent="0.25">
      <c r="A339" s="20">
        <v>1787</v>
      </c>
      <c r="B339" s="21" t="s">
        <v>1108</v>
      </c>
    </row>
    <row r="340" spans="1:2" x14ac:dyDescent="0.25">
      <c r="A340" s="20">
        <v>1832</v>
      </c>
      <c r="B340" s="21" t="s">
        <v>1108</v>
      </c>
    </row>
    <row r="341" spans="1:2" x14ac:dyDescent="0.25">
      <c r="A341" s="20">
        <v>1833</v>
      </c>
      <c r="B341" s="21" t="s">
        <v>1109</v>
      </c>
    </row>
    <row r="342" spans="1:2" x14ac:dyDescent="0.25">
      <c r="A342" s="20">
        <v>2025</v>
      </c>
      <c r="B342" s="21" t="s">
        <v>1108</v>
      </c>
    </row>
    <row r="343" spans="1:2" x14ac:dyDescent="0.25">
      <c r="A343" s="20">
        <v>2054</v>
      </c>
      <c r="B343" s="21" t="s">
        <v>1108</v>
      </c>
    </row>
    <row r="344" spans="1:2" x14ac:dyDescent="0.25">
      <c r="A344" s="20">
        <v>2070</v>
      </c>
      <c r="B344" s="21" t="s">
        <v>1108</v>
      </c>
    </row>
    <row r="345" spans="1:2" x14ac:dyDescent="0.25">
      <c r="A345" s="20">
        <v>2081</v>
      </c>
      <c r="B345" s="21" t="s">
        <v>1108</v>
      </c>
    </row>
    <row r="346" spans="1:2" x14ac:dyDescent="0.25">
      <c r="A346" s="20">
        <v>1111</v>
      </c>
      <c r="B346" s="21" t="s">
        <v>1109</v>
      </c>
    </row>
    <row r="347" spans="1:2" x14ac:dyDescent="0.25">
      <c r="A347" s="20">
        <v>1439</v>
      </c>
      <c r="B347" s="21" t="s">
        <v>1104</v>
      </c>
    </row>
    <row r="348" spans="1:2" x14ac:dyDescent="0.25">
      <c r="A348" s="20">
        <v>1467</v>
      </c>
      <c r="B348" s="21" t="s">
        <v>1104</v>
      </c>
    </row>
    <row r="349" spans="1:2" x14ac:dyDescent="0.25">
      <c r="A349" s="20">
        <v>1469</v>
      </c>
      <c r="B349" s="21" t="s">
        <v>1104</v>
      </c>
    </row>
    <row r="350" spans="1:2" x14ac:dyDescent="0.25">
      <c r="A350" s="20">
        <v>1472</v>
      </c>
      <c r="B350" s="21" t="s">
        <v>1104</v>
      </c>
    </row>
    <row r="351" spans="1:2" x14ac:dyDescent="0.25">
      <c r="A351" s="20">
        <v>1504</v>
      </c>
      <c r="B351" s="21" t="s">
        <v>1104</v>
      </c>
    </row>
    <row r="352" spans="1:2" x14ac:dyDescent="0.25">
      <c r="A352" s="20">
        <v>1519</v>
      </c>
      <c r="B352" s="21" t="s">
        <v>1105</v>
      </c>
    </row>
    <row r="353" spans="1:2" x14ac:dyDescent="0.25">
      <c r="A353" s="20">
        <v>1536</v>
      </c>
      <c r="B353" s="21" t="s">
        <v>1108</v>
      </c>
    </row>
    <row r="354" spans="1:2" x14ac:dyDescent="0.25">
      <c r="A354" s="20">
        <v>1539</v>
      </c>
      <c r="B354" s="21" t="s">
        <v>1104</v>
      </c>
    </row>
    <row r="355" spans="1:2" x14ac:dyDescent="0.25">
      <c r="A355" s="20">
        <v>1540</v>
      </c>
      <c r="B355" s="21" t="s">
        <v>1104</v>
      </c>
    </row>
    <row r="356" spans="1:2" x14ac:dyDescent="0.25">
      <c r="A356" s="20">
        <v>1549</v>
      </c>
      <c r="B356" s="21" t="s">
        <v>1105</v>
      </c>
    </row>
    <row r="357" spans="1:2" x14ac:dyDescent="0.25">
      <c r="A357" s="20">
        <v>1556</v>
      </c>
      <c r="B357" s="21" t="s">
        <v>1105</v>
      </c>
    </row>
    <row r="358" spans="1:2" x14ac:dyDescent="0.25">
      <c r="A358" s="20">
        <v>1663</v>
      </c>
      <c r="B358" s="21" t="s">
        <v>1105</v>
      </c>
    </row>
    <row r="359" spans="1:2" x14ac:dyDescent="0.25">
      <c r="A359" s="20">
        <v>1666</v>
      </c>
      <c r="B359" s="21" t="s">
        <v>1104</v>
      </c>
    </row>
    <row r="360" spans="1:2" x14ac:dyDescent="0.25">
      <c r="A360" s="20">
        <v>1667</v>
      </c>
      <c r="B360" s="21" t="s">
        <v>1104</v>
      </c>
    </row>
    <row r="361" spans="1:2" x14ac:dyDescent="0.25">
      <c r="A361" s="20">
        <v>1672</v>
      </c>
      <c r="B361" s="21" t="s">
        <v>1105</v>
      </c>
    </row>
    <row r="362" spans="1:2" x14ac:dyDescent="0.25">
      <c r="A362" s="20">
        <v>1687</v>
      </c>
      <c r="B362" s="21" t="s">
        <v>1105</v>
      </c>
    </row>
    <row r="363" spans="1:2" x14ac:dyDescent="0.25">
      <c r="A363" s="20">
        <v>1729</v>
      </c>
      <c r="B363" s="21" t="s">
        <v>1104</v>
      </c>
    </row>
    <row r="364" spans="1:2" x14ac:dyDescent="0.25">
      <c r="A364" s="20">
        <v>1788</v>
      </c>
      <c r="B364" s="21" t="s">
        <v>1108</v>
      </c>
    </row>
    <row r="365" spans="1:2" x14ac:dyDescent="0.25">
      <c r="A365" s="20">
        <v>2062</v>
      </c>
      <c r="B365" s="21" t="s">
        <v>1109</v>
      </c>
    </row>
    <row r="366" spans="1:2" x14ac:dyDescent="0.25">
      <c r="A366" s="20">
        <v>2063</v>
      </c>
      <c r="B366" s="21" t="s">
        <v>1109</v>
      </c>
    </row>
    <row r="367" spans="1:2" x14ac:dyDescent="0.25">
      <c r="A367" s="20">
        <v>2091</v>
      </c>
      <c r="B367" s="21" t="s">
        <v>1109</v>
      </c>
    </row>
    <row r="368" spans="1:2" x14ac:dyDescent="0.25">
      <c r="A368" s="20">
        <v>1586</v>
      </c>
      <c r="B368" s="21" t="s">
        <v>1108</v>
      </c>
    </row>
    <row r="369" spans="1:2" x14ac:dyDescent="0.25">
      <c r="A369" s="20">
        <v>1695</v>
      </c>
      <c r="B369" s="21" t="s">
        <v>1104</v>
      </c>
    </row>
    <row r="370" spans="1:2" x14ac:dyDescent="0.25">
      <c r="A370" s="20">
        <v>1711</v>
      </c>
      <c r="B370" s="21" t="s">
        <v>1108</v>
      </c>
    </row>
    <row r="371" spans="1:2" x14ac:dyDescent="0.25">
      <c r="A371" s="20">
        <v>1714</v>
      </c>
      <c r="B371" s="21" t="s">
        <v>1104</v>
      </c>
    </row>
    <row r="372" spans="1:2" x14ac:dyDescent="0.25">
      <c r="A372" s="20">
        <v>1749</v>
      </c>
      <c r="B372" s="21" t="s">
        <v>1104</v>
      </c>
    </row>
    <row r="373" spans="1:2" x14ac:dyDescent="0.25">
      <c r="A373" s="20">
        <v>1773</v>
      </c>
      <c r="B373" s="21" t="s">
        <v>1107</v>
      </c>
    </row>
    <row r="374" spans="1:2" x14ac:dyDescent="0.25">
      <c r="A374" s="20">
        <v>1781</v>
      </c>
      <c r="B374" s="21" t="s">
        <v>1104</v>
      </c>
    </row>
    <row r="375" spans="1:2" x14ac:dyDescent="0.25">
      <c r="A375" s="20">
        <v>1791</v>
      </c>
      <c r="B375" s="21" t="s">
        <v>1104</v>
      </c>
    </row>
    <row r="376" spans="1:2" x14ac:dyDescent="0.25">
      <c r="A376" s="20">
        <v>1835</v>
      </c>
      <c r="B376" s="21" t="s">
        <v>1108</v>
      </c>
    </row>
    <row r="377" spans="1:2" x14ac:dyDescent="0.25">
      <c r="A377" s="20">
        <v>1852</v>
      </c>
      <c r="B377" s="21" t="s">
        <v>1108</v>
      </c>
    </row>
    <row r="378" spans="1:2" x14ac:dyDescent="0.25">
      <c r="A378" s="20">
        <v>1884</v>
      </c>
      <c r="B378" s="21" t="s">
        <v>1104</v>
      </c>
    </row>
    <row r="379" spans="1:2" x14ac:dyDescent="0.25">
      <c r="A379" s="20">
        <v>2034</v>
      </c>
      <c r="B379" s="21" t="s">
        <v>1105</v>
      </c>
    </row>
    <row r="380" spans="1:2" x14ac:dyDescent="0.25">
      <c r="A380" s="20">
        <v>2035</v>
      </c>
      <c r="B380" s="21" t="s">
        <v>1108</v>
      </c>
    </row>
    <row r="381" spans="1:2" x14ac:dyDescent="0.25">
      <c r="A381" s="20">
        <v>2038</v>
      </c>
      <c r="B381" s="21" t="s">
        <v>1104</v>
      </c>
    </row>
    <row r="382" spans="1:2" x14ac:dyDescent="0.25">
      <c r="A382" s="20">
        <v>2043</v>
      </c>
      <c r="B382" s="21" t="s">
        <v>1104</v>
      </c>
    </row>
    <row r="383" spans="1:2" x14ac:dyDescent="0.25">
      <c r="A383" s="20">
        <v>2044</v>
      </c>
      <c r="B383" s="21" t="s">
        <v>1104</v>
      </c>
    </row>
    <row r="384" spans="1:2" x14ac:dyDescent="0.25">
      <c r="A384" s="20">
        <v>2059</v>
      </c>
      <c r="B384" s="21" t="s">
        <v>1109</v>
      </c>
    </row>
    <row r="385" spans="1:2" x14ac:dyDescent="0.25">
      <c r="A385" s="20">
        <v>2068</v>
      </c>
      <c r="B385" s="21" t="s">
        <v>1109</v>
      </c>
    </row>
    <row r="386" spans="1:2" x14ac:dyDescent="0.25">
      <c r="A386" s="20">
        <v>2076</v>
      </c>
      <c r="B386" s="21" t="s">
        <v>1108</v>
      </c>
    </row>
    <row r="387" spans="1:2" x14ac:dyDescent="0.25">
      <c r="A387" s="20">
        <v>2103</v>
      </c>
      <c r="B387" s="21" t="s">
        <v>1104</v>
      </c>
    </row>
    <row r="388" spans="1:2" x14ac:dyDescent="0.25">
      <c r="A388" s="20">
        <v>2106</v>
      </c>
      <c r="B388" s="21" t="s">
        <v>1109</v>
      </c>
    </row>
    <row r="389" spans="1:2" x14ac:dyDescent="0.25">
      <c r="A389" s="20">
        <v>2112</v>
      </c>
      <c r="B389" s="21" t="s">
        <v>1108</v>
      </c>
    </row>
    <row r="390" spans="1:2" x14ac:dyDescent="0.25">
      <c r="A390" s="20">
        <v>2118</v>
      </c>
      <c r="B390" s="21" t="s">
        <v>1108</v>
      </c>
    </row>
    <row r="391" spans="1:2" x14ac:dyDescent="0.25">
      <c r="A391" s="20">
        <v>1599</v>
      </c>
      <c r="B391" s="21" t="s">
        <v>1109</v>
      </c>
    </row>
    <row r="392" spans="1:2" x14ac:dyDescent="0.25">
      <c r="A392" s="20">
        <v>1661</v>
      </c>
      <c r="B392" s="21" t="s">
        <v>1105</v>
      </c>
    </row>
    <row r="393" spans="1:2" x14ac:dyDescent="0.25">
      <c r="A393" s="20">
        <v>1665</v>
      </c>
      <c r="B393" s="21" t="s">
        <v>1108</v>
      </c>
    </row>
    <row r="394" spans="1:2" x14ac:dyDescent="0.25">
      <c r="A394" s="20">
        <v>1676</v>
      </c>
      <c r="B394" s="21" t="s">
        <v>1104</v>
      </c>
    </row>
    <row r="395" spans="1:2" x14ac:dyDescent="0.25">
      <c r="A395" s="20">
        <v>1678</v>
      </c>
      <c r="B395" s="21" t="s">
        <v>1105</v>
      </c>
    </row>
    <row r="396" spans="1:2" x14ac:dyDescent="0.25">
      <c r="A396" s="20">
        <v>1679</v>
      </c>
      <c r="B396" s="21" t="s">
        <v>1105</v>
      </c>
    </row>
    <row r="397" spans="1:2" x14ac:dyDescent="0.25">
      <c r="A397" s="20">
        <v>1686</v>
      </c>
      <c r="B397" s="21" t="s">
        <v>1104</v>
      </c>
    </row>
    <row r="398" spans="1:2" x14ac:dyDescent="0.25">
      <c r="A398" s="20">
        <v>1707</v>
      </c>
      <c r="B398" s="21" t="s">
        <v>1107</v>
      </c>
    </row>
    <row r="399" spans="1:2" x14ac:dyDescent="0.25">
      <c r="A399" s="20">
        <v>1717</v>
      </c>
      <c r="B399" s="21" t="s">
        <v>1105</v>
      </c>
    </row>
    <row r="400" spans="1:2" x14ac:dyDescent="0.25">
      <c r="A400" s="20">
        <v>1718</v>
      </c>
      <c r="B400" s="21" t="s">
        <v>1108</v>
      </c>
    </row>
    <row r="401" spans="1:2" x14ac:dyDescent="0.25">
      <c r="A401" s="20">
        <v>1724</v>
      </c>
      <c r="B401" s="21" t="s">
        <v>1105</v>
      </c>
    </row>
    <row r="402" spans="1:2" x14ac:dyDescent="0.25">
      <c r="A402" s="20">
        <v>1730</v>
      </c>
      <c r="B402" s="21" t="s">
        <v>1108</v>
      </c>
    </row>
    <row r="403" spans="1:2" x14ac:dyDescent="0.25">
      <c r="A403" s="20">
        <v>1739</v>
      </c>
      <c r="B403" s="21" t="s">
        <v>1105</v>
      </c>
    </row>
    <row r="404" spans="1:2" x14ac:dyDescent="0.25">
      <c r="A404" s="20">
        <v>1751</v>
      </c>
      <c r="B404" s="21" t="s">
        <v>1105</v>
      </c>
    </row>
    <row r="405" spans="1:2" x14ac:dyDescent="0.25">
      <c r="A405" s="20">
        <v>1782</v>
      </c>
      <c r="B405" s="21" t="s">
        <v>1104</v>
      </c>
    </row>
    <row r="406" spans="1:2" x14ac:dyDescent="0.25">
      <c r="A406" s="20">
        <v>1789</v>
      </c>
      <c r="B406" s="21" t="s">
        <v>1107</v>
      </c>
    </row>
    <row r="407" spans="1:2" x14ac:dyDescent="0.25">
      <c r="A407" s="20">
        <v>1810</v>
      </c>
      <c r="B407" s="21" t="s">
        <v>1104</v>
      </c>
    </row>
    <row r="408" spans="1:2" x14ac:dyDescent="0.25">
      <c r="A408" s="20">
        <v>1811</v>
      </c>
      <c r="B408" s="21" t="s">
        <v>1104</v>
      </c>
    </row>
    <row r="409" spans="1:2" x14ac:dyDescent="0.25">
      <c r="A409" s="20">
        <v>1813</v>
      </c>
      <c r="B409" s="21" t="s">
        <v>1104</v>
      </c>
    </row>
    <row r="410" spans="1:2" x14ac:dyDescent="0.25">
      <c r="A410" s="20">
        <v>1837</v>
      </c>
      <c r="B410" s="21" t="s">
        <v>1109</v>
      </c>
    </row>
    <row r="411" spans="1:2" x14ac:dyDescent="0.25">
      <c r="A411" s="20">
        <v>1846</v>
      </c>
      <c r="B411" s="21" t="s">
        <v>1108</v>
      </c>
    </row>
    <row r="412" spans="1:2" x14ac:dyDescent="0.25">
      <c r="A412" s="20">
        <v>1860</v>
      </c>
      <c r="B412" s="21" t="s">
        <v>1105</v>
      </c>
    </row>
    <row r="413" spans="1:2" x14ac:dyDescent="0.25">
      <c r="A413" s="20">
        <v>1862</v>
      </c>
      <c r="B413" s="21" t="s">
        <v>1104</v>
      </c>
    </row>
    <row r="414" spans="1:2" x14ac:dyDescent="0.25">
      <c r="A414" s="20">
        <v>1864</v>
      </c>
      <c r="B414" s="21" t="s">
        <v>1108</v>
      </c>
    </row>
    <row r="415" spans="1:2" x14ac:dyDescent="0.25">
      <c r="A415" s="20">
        <v>2127</v>
      </c>
      <c r="B415" s="21" t="s">
        <v>1109</v>
      </c>
    </row>
    <row r="416" spans="1:2" x14ac:dyDescent="0.25">
      <c r="A416" s="20">
        <v>1688</v>
      </c>
      <c r="B416" s="21" t="s">
        <v>1105</v>
      </c>
    </row>
    <row r="417" spans="1:2" x14ac:dyDescent="0.25">
      <c r="A417" s="20">
        <v>1692</v>
      </c>
      <c r="B417" s="21" t="s">
        <v>1105</v>
      </c>
    </row>
    <row r="418" spans="1:2" x14ac:dyDescent="0.25">
      <c r="A418" s="20">
        <v>1693</v>
      </c>
      <c r="B418" s="21" t="s">
        <v>1108</v>
      </c>
    </row>
    <row r="419" spans="1:2" x14ac:dyDescent="0.25">
      <c r="A419" s="20">
        <v>1696</v>
      </c>
      <c r="B419" s="21" t="s">
        <v>1107</v>
      </c>
    </row>
    <row r="420" spans="1:2" x14ac:dyDescent="0.25">
      <c r="A420" s="20">
        <v>1697</v>
      </c>
      <c r="B420" s="21" t="s">
        <v>1104</v>
      </c>
    </row>
    <row r="421" spans="1:2" x14ac:dyDescent="0.25">
      <c r="A421" s="20">
        <v>1704</v>
      </c>
      <c r="B421" s="21" t="s">
        <v>1105</v>
      </c>
    </row>
    <row r="422" spans="1:2" x14ac:dyDescent="0.25">
      <c r="A422" s="20">
        <v>1705</v>
      </c>
      <c r="B422" s="21" t="s">
        <v>1104</v>
      </c>
    </row>
    <row r="423" spans="1:2" x14ac:dyDescent="0.25">
      <c r="A423" s="20">
        <v>1712</v>
      </c>
      <c r="B423" s="21" t="s">
        <v>1105</v>
      </c>
    </row>
    <row r="424" spans="1:2" x14ac:dyDescent="0.25">
      <c r="A424" s="20">
        <v>1737</v>
      </c>
      <c r="B424" s="21" t="s">
        <v>1104</v>
      </c>
    </row>
    <row r="425" spans="1:2" x14ac:dyDescent="0.25">
      <c r="A425" s="20">
        <v>1738</v>
      </c>
      <c r="B425" s="21" t="s">
        <v>1105</v>
      </c>
    </row>
    <row r="426" spans="1:2" x14ac:dyDescent="0.25">
      <c r="A426" s="20">
        <v>1748</v>
      </c>
      <c r="B426" s="21" t="s">
        <v>1104</v>
      </c>
    </row>
    <row r="427" spans="1:2" x14ac:dyDescent="0.25">
      <c r="A427" s="20">
        <v>1775</v>
      </c>
      <c r="B427" s="21" t="s">
        <v>1104</v>
      </c>
    </row>
    <row r="428" spans="1:2" x14ac:dyDescent="0.25">
      <c r="A428" s="20">
        <v>1780</v>
      </c>
      <c r="B428" s="21" t="s">
        <v>1107</v>
      </c>
    </row>
    <row r="429" spans="1:2" x14ac:dyDescent="0.25">
      <c r="A429" s="20">
        <v>1797</v>
      </c>
      <c r="B429" s="21" t="s">
        <v>1104</v>
      </c>
    </row>
    <row r="430" spans="1:2" x14ac:dyDescent="0.25">
      <c r="A430" s="20">
        <v>1825</v>
      </c>
      <c r="B430" s="21" t="s">
        <v>1104</v>
      </c>
    </row>
    <row r="431" spans="1:2" x14ac:dyDescent="0.25">
      <c r="A431" s="20">
        <v>1853</v>
      </c>
      <c r="B431" s="21" t="s">
        <v>1108</v>
      </c>
    </row>
    <row r="432" spans="1:2" x14ac:dyDescent="0.25">
      <c r="A432" s="20">
        <v>2049</v>
      </c>
      <c r="B432" s="21" t="s">
        <v>1109</v>
      </c>
    </row>
    <row r="433" spans="1:2" x14ac:dyDescent="0.25">
      <c r="A433" s="20">
        <v>2060</v>
      </c>
      <c r="B433" s="21" t="s">
        <v>1109</v>
      </c>
    </row>
    <row r="434" spans="1:2" x14ac:dyDescent="0.25">
      <c r="A434" s="20">
        <v>2065</v>
      </c>
      <c r="B434" s="21" t="s">
        <v>1109</v>
      </c>
    </row>
    <row r="435" spans="1:2" x14ac:dyDescent="0.25">
      <c r="A435" s="20">
        <v>2069</v>
      </c>
      <c r="B435" s="21" t="s">
        <v>1108</v>
      </c>
    </row>
    <row r="436" spans="1:2" x14ac:dyDescent="0.25">
      <c r="A436" s="20">
        <v>2095</v>
      </c>
      <c r="B436" s="21" t="s">
        <v>1108</v>
      </c>
    </row>
    <row r="437" spans="1:2" x14ac:dyDescent="0.25">
      <c r="A437" s="20">
        <v>2101</v>
      </c>
      <c r="B437" s="21" t="s">
        <v>1109</v>
      </c>
    </row>
    <row r="438" spans="1:2" x14ac:dyDescent="0.25">
      <c r="A438" s="20">
        <v>2105</v>
      </c>
      <c r="B438" s="21" t="s">
        <v>1109</v>
      </c>
    </row>
    <row r="439" spans="1:2" x14ac:dyDescent="0.25">
      <c r="A439" s="20">
        <v>2116</v>
      </c>
      <c r="B439" s="21" t="s">
        <v>1108</v>
      </c>
    </row>
    <row r="440" spans="1:2" x14ac:dyDescent="0.25">
      <c r="A440" s="20">
        <v>2121</v>
      </c>
      <c r="B440" s="21" t="s">
        <v>1109</v>
      </c>
    </row>
    <row r="441" spans="1:2" x14ac:dyDescent="0.25">
      <c r="A441" s="20">
        <v>49</v>
      </c>
      <c r="B441" s="21" t="s">
        <v>1105</v>
      </c>
    </row>
    <row r="442" spans="1:2" x14ac:dyDescent="0.25">
      <c r="A442" s="20">
        <v>132</v>
      </c>
      <c r="B442" s="21" t="s">
        <v>1107</v>
      </c>
    </row>
    <row r="443" spans="1:2" x14ac:dyDescent="0.25">
      <c r="A443" s="20">
        <v>161</v>
      </c>
      <c r="B443" s="21" t="s">
        <v>1107</v>
      </c>
    </row>
    <row r="444" spans="1:2" x14ac:dyDescent="0.25">
      <c r="A444" s="20">
        <v>341</v>
      </c>
      <c r="B444" s="21" t="s">
        <v>1107</v>
      </c>
    </row>
    <row r="445" spans="1:2" x14ac:dyDescent="0.25">
      <c r="A445" s="20">
        <v>422</v>
      </c>
      <c r="B445" s="21" t="s">
        <v>1105</v>
      </c>
    </row>
    <row r="446" spans="1:2" x14ac:dyDescent="0.25">
      <c r="A446" s="20">
        <v>442</v>
      </c>
      <c r="B446" s="21" t="s">
        <v>1107</v>
      </c>
    </row>
    <row r="447" spans="1:2" x14ac:dyDescent="0.25">
      <c r="A447" s="20">
        <v>474</v>
      </c>
      <c r="B447" s="21" t="s">
        <v>1105</v>
      </c>
    </row>
    <row r="448" spans="1:2" x14ac:dyDescent="0.25">
      <c r="A448" s="20">
        <v>488</v>
      </c>
      <c r="B448" s="21" t="s">
        <v>1108</v>
      </c>
    </row>
    <row r="449" spans="1:2" x14ac:dyDescent="0.25">
      <c r="A449" s="20">
        <v>513</v>
      </c>
      <c r="B449" s="21" t="s">
        <v>1108</v>
      </c>
    </row>
    <row r="450" spans="1:2" x14ac:dyDescent="0.25">
      <c r="A450" s="20">
        <v>522</v>
      </c>
      <c r="B450" s="21" t="s">
        <v>1108</v>
      </c>
    </row>
    <row r="451" spans="1:2" x14ac:dyDescent="0.25">
      <c r="A451" s="20">
        <v>546</v>
      </c>
      <c r="B451" s="21" t="s">
        <v>1105</v>
      </c>
    </row>
    <row r="452" spans="1:2" x14ac:dyDescent="0.25">
      <c r="A452" s="20">
        <v>935</v>
      </c>
      <c r="B452" s="21" t="s">
        <v>1108</v>
      </c>
    </row>
    <row r="453" spans="1:2" x14ac:dyDescent="0.25">
      <c r="A453" s="20">
        <v>956</v>
      </c>
      <c r="B453" s="21" t="s">
        <v>1104</v>
      </c>
    </row>
    <row r="454" spans="1:2" x14ac:dyDescent="0.25">
      <c r="A454" s="20">
        <v>959</v>
      </c>
      <c r="B454" s="21" t="s">
        <v>1109</v>
      </c>
    </row>
    <row r="455" spans="1:2" x14ac:dyDescent="0.25">
      <c r="A455" s="20">
        <v>990</v>
      </c>
      <c r="B455" s="21" t="s">
        <v>1109</v>
      </c>
    </row>
    <row r="456" spans="1:2" x14ac:dyDescent="0.25">
      <c r="A456" s="20">
        <v>1160</v>
      </c>
      <c r="B456" s="21" t="s">
        <v>1107</v>
      </c>
    </row>
    <row r="457" spans="1:2" x14ac:dyDescent="0.25">
      <c r="A457" s="20">
        <v>1358</v>
      </c>
      <c r="B457" s="21" t="s">
        <v>1107</v>
      </c>
    </row>
    <row r="458" spans="1:2" x14ac:dyDescent="0.25">
      <c r="A458" s="20">
        <v>1397</v>
      </c>
      <c r="B458" s="21" t="s">
        <v>1105</v>
      </c>
    </row>
    <row r="459" spans="1:2" x14ac:dyDescent="0.25">
      <c r="A459" s="20">
        <v>1772</v>
      </c>
      <c r="B459" s="21" t="s">
        <v>1105</v>
      </c>
    </row>
    <row r="460" spans="1:2" x14ac:dyDescent="0.25">
      <c r="A460" s="20">
        <v>1845</v>
      </c>
      <c r="B460" s="21" t="s">
        <v>1109</v>
      </c>
    </row>
    <row r="461" spans="1:2" x14ac:dyDescent="0.25">
      <c r="A461" s="20">
        <v>4002</v>
      </c>
      <c r="B461" s="21" t="s">
        <v>1108</v>
      </c>
    </row>
    <row r="462" spans="1:2" x14ac:dyDescent="0.25">
      <c r="A462" s="20">
        <v>4004</v>
      </c>
      <c r="B462" s="21" t="s">
        <v>1109</v>
      </c>
    </row>
    <row r="463" spans="1:2" x14ac:dyDescent="0.25">
      <c r="A463" s="20">
        <v>38</v>
      </c>
      <c r="B463" s="21" t="s">
        <v>1105</v>
      </c>
    </row>
    <row r="464" spans="1:2" x14ac:dyDescent="0.25">
      <c r="A464" s="20">
        <v>94</v>
      </c>
      <c r="B464" s="21" t="s">
        <v>1108</v>
      </c>
    </row>
    <row r="465" spans="1:2" x14ac:dyDescent="0.25">
      <c r="A465" s="20">
        <v>211</v>
      </c>
      <c r="B465" s="21" t="s">
        <v>1107</v>
      </c>
    </row>
    <row r="466" spans="1:2" x14ac:dyDescent="0.25">
      <c r="A466" s="20">
        <v>461</v>
      </c>
      <c r="B466" s="21" t="s">
        <v>1106</v>
      </c>
    </row>
    <row r="467" spans="1:2" x14ac:dyDescent="0.25">
      <c r="A467" s="20">
        <v>521</v>
      </c>
      <c r="B467" s="21" t="s">
        <v>1105</v>
      </c>
    </row>
    <row r="468" spans="1:2" x14ac:dyDescent="0.25">
      <c r="A468" s="20">
        <v>545</v>
      </c>
      <c r="B468" s="21" t="s">
        <v>1108</v>
      </c>
    </row>
    <row r="469" spans="1:2" x14ac:dyDescent="0.25">
      <c r="A469" s="20">
        <v>673</v>
      </c>
      <c r="B469" s="21" t="s">
        <v>1107</v>
      </c>
    </row>
    <row r="470" spans="1:2" x14ac:dyDescent="0.25">
      <c r="A470" s="20">
        <v>941</v>
      </c>
      <c r="B470" s="21" t="s">
        <v>1104</v>
      </c>
    </row>
    <row r="471" spans="1:2" x14ac:dyDescent="0.25">
      <c r="A471" s="20">
        <v>968</v>
      </c>
      <c r="B471" s="21" t="s">
        <v>1109</v>
      </c>
    </row>
    <row r="472" spans="1:2" x14ac:dyDescent="0.25">
      <c r="A472" s="20">
        <v>1112</v>
      </c>
      <c r="B472" s="21" t="s">
        <v>1104</v>
      </c>
    </row>
    <row r="473" spans="1:2" x14ac:dyDescent="0.25">
      <c r="A473" s="20">
        <v>1181</v>
      </c>
      <c r="B473" s="21" t="s">
        <v>1105</v>
      </c>
    </row>
    <row r="474" spans="1:2" x14ac:dyDescent="0.25">
      <c r="A474" s="20">
        <v>1343</v>
      </c>
      <c r="B474" s="21" t="s">
        <v>1107</v>
      </c>
    </row>
    <row r="475" spans="1:2" x14ac:dyDescent="0.25">
      <c r="A475" s="20">
        <v>1543</v>
      </c>
      <c r="B475" s="21" t="s">
        <v>1104</v>
      </c>
    </row>
    <row r="476" spans="1:2" x14ac:dyDescent="0.25">
      <c r="A476" s="20">
        <v>1572</v>
      </c>
      <c r="B476" s="21" t="s">
        <v>1106</v>
      </c>
    </row>
    <row r="477" spans="1:2" x14ac:dyDescent="0.25">
      <c r="A477" s="20">
        <v>1573</v>
      </c>
      <c r="B477" s="21" t="s">
        <v>1105</v>
      </c>
    </row>
    <row r="478" spans="1:2" x14ac:dyDescent="0.25">
      <c r="A478" s="20">
        <v>1685</v>
      </c>
      <c r="B478" s="21" t="s">
        <v>1107</v>
      </c>
    </row>
    <row r="479" spans="1:2" x14ac:dyDescent="0.25">
      <c r="A479" s="20">
        <v>1725</v>
      </c>
      <c r="B479" s="21" t="s">
        <v>1104</v>
      </c>
    </row>
    <row r="480" spans="1:2" x14ac:dyDescent="0.25">
      <c r="A480" s="20">
        <v>1756</v>
      </c>
      <c r="B480" s="21" t="s">
        <v>1104</v>
      </c>
    </row>
    <row r="481" spans="1:2" x14ac:dyDescent="0.25">
      <c r="A481" s="20">
        <v>1766</v>
      </c>
      <c r="B481" s="21" t="s">
        <v>1106</v>
      </c>
    </row>
    <row r="482" spans="1:2" x14ac:dyDescent="0.25">
      <c r="A482" s="20">
        <v>1834</v>
      </c>
      <c r="B482" s="21" t="s">
        <v>1104</v>
      </c>
    </row>
    <row r="483" spans="1:2" x14ac:dyDescent="0.25">
      <c r="A483" s="20">
        <v>215</v>
      </c>
      <c r="B483" s="21" t="s">
        <v>1105</v>
      </c>
    </row>
    <row r="484" spans="1:2" x14ac:dyDescent="0.25">
      <c r="A484" s="20">
        <v>382</v>
      </c>
      <c r="B484" s="21" t="s">
        <v>1104</v>
      </c>
    </row>
    <row r="485" spans="1:2" x14ac:dyDescent="0.25">
      <c r="A485" s="20">
        <v>469</v>
      </c>
      <c r="B485" s="21" t="s">
        <v>1104</v>
      </c>
    </row>
    <row r="486" spans="1:2" x14ac:dyDescent="0.25">
      <c r="A486" s="20">
        <v>483</v>
      </c>
      <c r="B486" s="21" t="s">
        <v>1105</v>
      </c>
    </row>
    <row r="487" spans="1:2" x14ac:dyDescent="0.25">
      <c r="A487" s="20">
        <v>516</v>
      </c>
      <c r="B487" s="21" t="s">
        <v>1104</v>
      </c>
    </row>
    <row r="488" spans="1:2" x14ac:dyDescent="0.25">
      <c r="A488" s="20">
        <v>648</v>
      </c>
      <c r="B488" s="21" t="s">
        <v>1104</v>
      </c>
    </row>
    <row r="489" spans="1:2" x14ac:dyDescent="0.25">
      <c r="A489" s="20">
        <v>685</v>
      </c>
      <c r="B489" s="21" t="s">
        <v>1104</v>
      </c>
    </row>
    <row r="490" spans="1:2" x14ac:dyDescent="0.25">
      <c r="A490" s="20">
        <v>734</v>
      </c>
      <c r="B490" s="21" t="s">
        <v>1108</v>
      </c>
    </row>
    <row r="491" spans="1:2" x14ac:dyDescent="0.25">
      <c r="A491" s="20">
        <v>740</v>
      </c>
      <c r="B491" s="21" t="s">
        <v>1104</v>
      </c>
    </row>
    <row r="492" spans="1:2" x14ac:dyDescent="0.25">
      <c r="A492" s="20">
        <v>741</v>
      </c>
      <c r="B492" s="21" t="s">
        <v>1104</v>
      </c>
    </row>
    <row r="493" spans="1:2" x14ac:dyDescent="0.25">
      <c r="A493" s="20">
        <v>912</v>
      </c>
      <c r="B493" s="21" t="s">
        <v>1104</v>
      </c>
    </row>
    <row r="494" spans="1:2" x14ac:dyDescent="0.25">
      <c r="A494" s="20">
        <v>957</v>
      </c>
      <c r="B494" s="21" t="s">
        <v>1108</v>
      </c>
    </row>
    <row r="495" spans="1:2" x14ac:dyDescent="0.25">
      <c r="A495" s="20">
        <v>960</v>
      </c>
      <c r="B495" s="21" t="s">
        <v>1104</v>
      </c>
    </row>
    <row r="496" spans="1:2" x14ac:dyDescent="0.25">
      <c r="A496" s="20">
        <v>1080</v>
      </c>
      <c r="B496" s="21" t="s">
        <v>1105</v>
      </c>
    </row>
    <row r="497" spans="1:2" x14ac:dyDescent="0.25">
      <c r="A497" s="20">
        <v>1288</v>
      </c>
      <c r="B497" s="21" t="s">
        <v>1104</v>
      </c>
    </row>
    <row r="498" spans="1:2" x14ac:dyDescent="0.25">
      <c r="A498" s="20">
        <v>1372</v>
      </c>
      <c r="B498" s="21" t="s">
        <v>1104</v>
      </c>
    </row>
    <row r="499" spans="1:2" x14ac:dyDescent="0.25">
      <c r="A499" s="20">
        <v>1480</v>
      </c>
      <c r="B499" s="21" t="s">
        <v>1106</v>
      </c>
    </row>
    <row r="500" spans="1:2" x14ac:dyDescent="0.25">
      <c r="A500" s="20">
        <v>1582</v>
      </c>
      <c r="B500" s="21" t="s">
        <v>1105</v>
      </c>
    </row>
    <row r="501" spans="1:2" x14ac:dyDescent="0.25">
      <c r="A501" s="20">
        <v>1689</v>
      </c>
      <c r="B501" s="21" t="s">
        <v>1104</v>
      </c>
    </row>
    <row r="502" spans="1:2" x14ac:dyDescent="0.25">
      <c r="A502" s="20">
        <v>1942</v>
      </c>
      <c r="B502" s="21" t="s">
        <v>1108</v>
      </c>
    </row>
    <row r="503" spans="1:2" x14ac:dyDescent="0.25">
      <c r="A503" s="20">
        <v>4003</v>
      </c>
      <c r="B503" s="21" t="s">
        <v>1109</v>
      </c>
    </row>
    <row r="504" spans="1:2" x14ac:dyDescent="0.25">
      <c r="A504" s="20">
        <v>4009</v>
      </c>
      <c r="B504" s="21" t="s">
        <v>1108</v>
      </c>
    </row>
    <row r="505" spans="1:2" x14ac:dyDescent="0.25">
      <c r="A505" s="20">
        <v>4014</v>
      </c>
      <c r="B505" s="21" t="s">
        <v>1109</v>
      </c>
    </row>
    <row r="506" spans="1:2" x14ac:dyDescent="0.25">
      <c r="A506" s="20">
        <v>8</v>
      </c>
      <c r="B506" s="21" t="s">
        <v>1105</v>
      </c>
    </row>
    <row r="507" spans="1:2" x14ac:dyDescent="0.25">
      <c r="A507" s="20">
        <v>123</v>
      </c>
      <c r="B507" s="21" t="s">
        <v>1108</v>
      </c>
    </row>
    <row r="508" spans="1:2" x14ac:dyDescent="0.25">
      <c r="A508" s="20">
        <v>479</v>
      </c>
      <c r="B508" s="21" t="s">
        <v>1105</v>
      </c>
    </row>
    <row r="509" spans="1:2" x14ac:dyDescent="0.25">
      <c r="A509" s="20">
        <v>637</v>
      </c>
      <c r="B509" s="21" t="s">
        <v>1108</v>
      </c>
    </row>
    <row r="510" spans="1:2" x14ac:dyDescent="0.25">
      <c r="A510" s="20">
        <v>910</v>
      </c>
      <c r="B510" s="21" t="s">
        <v>1104</v>
      </c>
    </row>
    <row r="511" spans="1:2" x14ac:dyDescent="0.25">
      <c r="A511" s="20">
        <v>1195</v>
      </c>
      <c r="B511" s="21" t="s">
        <v>1105</v>
      </c>
    </row>
    <row r="512" spans="1:2" x14ac:dyDescent="0.25">
      <c r="A512" s="20">
        <v>1283</v>
      </c>
      <c r="B512" s="21" t="s">
        <v>1107</v>
      </c>
    </row>
    <row r="513" spans="1:2" x14ac:dyDescent="0.25">
      <c r="A513" s="20">
        <v>1339</v>
      </c>
      <c r="B513" s="21" t="s">
        <v>1107</v>
      </c>
    </row>
    <row r="514" spans="1:2" x14ac:dyDescent="0.25">
      <c r="A514" s="20">
        <v>1345</v>
      </c>
      <c r="B514" s="21" t="s">
        <v>1108</v>
      </c>
    </row>
    <row r="515" spans="1:2" x14ac:dyDescent="0.25">
      <c r="A515" s="20">
        <v>1459</v>
      </c>
      <c r="B515" s="21" t="s">
        <v>1105</v>
      </c>
    </row>
    <row r="516" spans="1:2" x14ac:dyDescent="0.25">
      <c r="A516" s="20">
        <v>1638</v>
      </c>
      <c r="B516" s="21" t="s">
        <v>1104</v>
      </c>
    </row>
    <row r="517" spans="1:2" x14ac:dyDescent="0.25">
      <c r="A517" s="20">
        <v>1639</v>
      </c>
      <c r="B517" s="21" t="s">
        <v>1108</v>
      </c>
    </row>
    <row r="518" spans="1:2" x14ac:dyDescent="0.25">
      <c r="A518" s="20">
        <v>1641</v>
      </c>
      <c r="B518" s="21" t="s">
        <v>1105</v>
      </c>
    </row>
    <row r="519" spans="1:2" x14ac:dyDescent="0.25">
      <c r="A519" s="20">
        <v>1642</v>
      </c>
      <c r="B519" s="21" t="s">
        <v>1105</v>
      </c>
    </row>
    <row r="520" spans="1:2" x14ac:dyDescent="0.25">
      <c r="A520" s="20">
        <v>1645</v>
      </c>
      <c r="B520" s="21" t="s">
        <v>1104</v>
      </c>
    </row>
    <row r="521" spans="1:2" x14ac:dyDescent="0.25">
      <c r="A521" s="20">
        <v>1646</v>
      </c>
      <c r="B521" s="21" t="s">
        <v>1108</v>
      </c>
    </row>
    <row r="522" spans="1:2" x14ac:dyDescent="0.25">
      <c r="A522" s="20">
        <v>1648</v>
      </c>
      <c r="B522" s="21" t="s">
        <v>1107</v>
      </c>
    </row>
    <row r="523" spans="1:2" x14ac:dyDescent="0.25">
      <c r="A523" s="20">
        <v>1652</v>
      </c>
      <c r="B523" s="21" t="s">
        <v>1104</v>
      </c>
    </row>
    <row r="524" spans="1:2" x14ac:dyDescent="0.25">
      <c r="A524" s="20">
        <v>1706</v>
      </c>
      <c r="B524" s="21" t="s">
        <v>1104</v>
      </c>
    </row>
    <row r="525" spans="1:2" x14ac:dyDescent="0.25">
      <c r="A525" s="20">
        <v>1715</v>
      </c>
      <c r="B525" s="21" t="s">
        <v>1104</v>
      </c>
    </row>
    <row r="526" spans="1:2" x14ac:dyDescent="0.25">
      <c r="A526" s="20">
        <v>1764</v>
      </c>
      <c r="B526" s="21" t="s">
        <v>1104</v>
      </c>
    </row>
    <row r="527" spans="1:2" x14ac:dyDescent="0.25">
      <c r="A527" s="20">
        <v>1949</v>
      </c>
      <c r="B527" s="21" t="s">
        <v>1108</v>
      </c>
    </row>
    <row r="528" spans="1:2" x14ac:dyDescent="0.25">
      <c r="A528" s="20">
        <v>7</v>
      </c>
      <c r="B528" s="21" t="s">
        <v>1104</v>
      </c>
    </row>
    <row r="529" spans="1:2" x14ac:dyDescent="0.25">
      <c r="A529" s="20">
        <v>77</v>
      </c>
      <c r="B529" s="21" t="s">
        <v>1108</v>
      </c>
    </row>
    <row r="530" spans="1:2" x14ac:dyDescent="0.25">
      <c r="A530" s="20">
        <v>88</v>
      </c>
      <c r="B530" s="21" t="s">
        <v>1105</v>
      </c>
    </row>
    <row r="531" spans="1:2" x14ac:dyDescent="0.25">
      <c r="A531" s="20">
        <v>89</v>
      </c>
      <c r="B531" s="21" t="s">
        <v>1105</v>
      </c>
    </row>
    <row r="532" spans="1:2" x14ac:dyDescent="0.25">
      <c r="A532" s="20">
        <v>129</v>
      </c>
      <c r="B532" s="21" t="s">
        <v>1104</v>
      </c>
    </row>
    <row r="533" spans="1:2" x14ac:dyDescent="0.25">
      <c r="A533" s="20">
        <v>503</v>
      </c>
      <c r="B533" s="21" t="s">
        <v>1105</v>
      </c>
    </row>
    <row r="534" spans="1:2" x14ac:dyDescent="0.25">
      <c r="A534" s="20">
        <v>608</v>
      </c>
      <c r="B534" s="21" t="s">
        <v>1105</v>
      </c>
    </row>
    <row r="535" spans="1:2" x14ac:dyDescent="0.25">
      <c r="A535" s="20">
        <v>972</v>
      </c>
      <c r="B535" s="21" t="s">
        <v>1104</v>
      </c>
    </row>
    <row r="536" spans="1:2" x14ac:dyDescent="0.25">
      <c r="A536" s="20">
        <v>1131</v>
      </c>
      <c r="B536" s="21" t="s">
        <v>1105</v>
      </c>
    </row>
    <row r="537" spans="1:2" x14ac:dyDescent="0.25">
      <c r="A537" s="20">
        <v>1161</v>
      </c>
      <c r="B537" s="21" t="s">
        <v>1104</v>
      </c>
    </row>
    <row r="538" spans="1:2" x14ac:dyDescent="0.25">
      <c r="A538" s="20">
        <v>1164</v>
      </c>
      <c r="B538" s="21" t="s">
        <v>1105</v>
      </c>
    </row>
    <row r="539" spans="1:2" x14ac:dyDescent="0.25">
      <c r="A539" s="20">
        <v>1171</v>
      </c>
      <c r="B539" s="21" t="s">
        <v>1106</v>
      </c>
    </row>
    <row r="540" spans="1:2" x14ac:dyDescent="0.25">
      <c r="A540" s="20">
        <v>1176</v>
      </c>
      <c r="B540" s="21" t="s">
        <v>1107</v>
      </c>
    </row>
    <row r="541" spans="1:2" x14ac:dyDescent="0.25">
      <c r="A541" s="20">
        <v>1177</v>
      </c>
      <c r="B541" s="21" t="s">
        <v>1106</v>
      </c>
    </row>
    <row r="542" spans="1:2" x14ac:dyDescent="0.25">
      <c r="A542" s="20">
        <v>1182</v>
      </c>
      <c r="B542" s="21" t="s">
        <v>1105</v>
      </c>
    </row>
    <row r="543" spans="1:2" x14ac:dyDescent="0.25">
      <c r="A543" s="20">
        <v>1189</v>
      </c>
      <c r="B543" s="21" t="s">
        <v>1104</v>
      </c>
    </row>
    <row r="544" spans="1:2" x14ac:dyDescent="0.25">
      <c r="A544" s="20">
        <v>1199</v>
      </c>
      <c r="B544" s="21" t="s">
        <v>1107</v>
      </c>
    </row>
    <row r="545" spans="1:2" x14ac:dyDescent="0.25">
      <c r="A545" s="20">
        <v>1280</v>
      </c>
      <c r="B545" s="21" t="s">
        <v>1105</v>
      </c>
    </row>
    <row r="546" spans="1:2" x14ac:dyDescent="0.25">
      <c r="A546" s="20">
        <v>1291</v>
      </c>
      <c r="B546" s="21" t="s">
        <v>1107</v>
      </c>
    </row>
    <row r="547" spans="1:2" x14ac:dyDescent="0.25">
      <c r="A547" s="20">
        <v>1383</v>
      </c>
      <c r="B547" s="21" t="s">
        <v>1107</v>
      </c>
    </row>
    <row r="548" spans="1:2" x14ac:dyDescent="0.25">
      <c r="A548" s="20">
        <v>1626</v>
      </c>
      <c r="B548" s="21" t="s">
        <v>1104</v>
      </c>
    </row>
    <row r="549" spans="1:2" x14ac:dyDescent="0.25">
      <c r="A549" s="20">
        <v>1629</v>
      </c>
      <c r="B549" s="21" t="s">
        <v>1104</v>
      </c>
    </row>
    <row r="550" spans="1:2" x14ac:dyDescent="0.25">
      <c r="A550" s="20">
        <v>1975</v>
      </c>
      <c r="B550" s="21" t="s">
        <v>1109</v>
      </c>
    </row>
    <row r="551" spans="1:2" x14ac:dyDescent="0.25">
      <c r="A551" s="20">
        <v>11</v>
      </c>
      <c r="B551" s="21" t="s">
        <v>1105</v>
      </c>
    </row>
    <row r="552" spans="1:2" x14ac:dyDescent="0.25">
      <c r="A552" s="20">
        <v>17</v>
      </c>
      <c r="B552" s="21" t="s">
        <v>1106</v>
      </c>
    </row>
    <row r="553" spans="1:2" x14ac:dyDescent="0.25">
      <c r="A553" s="20">
        <v>23</v>
      </c>
      <c r="B553" s="21" t="s">
        <v>1104</v>
      </c>
    </row>
    <row r="554" spans="1:2" x14ac:dyDescent="0.25">
      <c r="A554" s="20">
        <v>39</v>
      </c>
      <c r="B554" s="21" t="s">
        <v>1105</v>
      </c>
    </row>
    <row r="555" spans="1:2" x14ac:dyDescent="0.25">
      <c r="A555" s="20">
        <v>134</v>
      </c>
      <c r="B555" s="21" t="s">
        <v>1105</v>
      </c>
    </row>
    <row r="556" spans="1:2" x14ac:dyDescent="0.25">
      <c r="A556" s="20">
        <v>167</v>
      </c>
      <c r="B556" s="21" t="s">
        <v>1108</v>
      </c>
    </row>
    <row r="557" spans="1:2" x14ac:dyDescent="0.25">
      <c r="A557" s="20">
        <v>429</v>
      </c>
      <c r="B557" s="21" t="s">
        <v>1104</v>
      </c>
    </row>
    <row r="558" spans="1:2" x14ac:dyDescent="0.25">
      <c r="A558" s="20">
        <v>967</v>
      </c>
      <c r="B558" s="21" t="s">
        <v>1108</v>
      </c>
    </row>
    <row r="559" spans="1:2" x14ac:dyDescent="0.25">
      <c r="A559" s="20">
        <v>1071</v>
      </c>
      <c r="B559" s="21" t="s">
        <v>1108</v>
      </c>
    </row>
    <row r="560" spans="1:2" x14ac:dyDescent="0.25">
      <c r="A560" s="20">
        <v>1148</v>
      </c>
      <c r="B560" s="21" t="s">
        <v>1106</v>
      </c>
    </row>
    <row r="561" spans="1:2" x14ac:dyDescent="0.25">
      <c r="A561" s="20">
        <v>1158</v>
      </c>
      <c r="B561" s="21" t="s">
        <v>1104</v>
      </c>
    </row>
    <row r="562" spans="1:2" x14ac:dyDescent="0.25">
      <c r="A562" s="20">
        <v>1162</v>
      </c>
      <c r="B562" s="21" t="s">
        <v>1104</v>
      </c>
    </row>
    <row r="563" spans="1:2" x14ac:dyDescent="0.25">
      <c r="A563" s="20">
        <v>1163</v>
      </c>
      <c r="B563" s="21" t="s">
        <v>1108</v>
      </c>
    </row>
    <row r="564" spans="1:2" x14ac:dyDescent="0.25">
      <c r="A564" s="20">
        <v>1165</v>
      </c>
      <c r="B564" s="21" t="s">
        <v>1104</v>
      </c>
    </row>
    <row r="565" spans="1:2" x14ac:dyDescent="0.25">
      <c r="A565" s="20">
        <v>1170</v>
      </c>
      <c r="B565" s="21" t="s">
        <v>1105</v>
      </c>
    </row>
    <row r="566" spans="1:2" x14ac:dyDescent="0.25">
      <c r="A566" s="20">
        <v>1173</v>
      </c>
      <c r="B566" s="21" t="s">
        <v>1104</v>
      </c>
    </row>
    <row r="567" spans="1:2" x14ac:dyDescent="0.25">
      <c r="A567" s="20">
        <v>1174</v>
      </c>
      <c r="B567" s="21" t="s">
        <v>1105</v>
      </c>
    </row>
    <row r="568" spans="1:2" x14ac:dyDescent="0.25">
      <c r="A568" s="20">
        <v>1305</v>
      </c>
      <c r="B568" s="21" t="s">
        <v>1104</v>
      </c>
    </row>
    <row r="569" spans="1:2" x14ac:dyDescent="0.25">
      <c r="A569" s="20">
        <v>1317</v>
      </c>
      <c r="B569" s="21" t="s">
        <v>1104</v>
      </c>
    </row>
    <row r="570" spans="1:2" x14ac:dyDescent="0.25">
      <c r="A570" s="20">
        <v>1416</v>
      </c>
      <c r="B570" s="21" t="s">
        <v>1105</v>
      </c>
    </row>
    <row r="571" spans="1:2" x14ac:dyDescent="0.25">
      <c r="A571" s="20">
        <v>1669</v>
      </c>
      <c r="B571" s="21" t="s">
        <v>1105</v>
      </c>
    </row>
    <row r="572" spans="1:2" x14ac:dyDescent="0.25">
      <c r="A572" s="20">
        <v>31</v>
      </c>
      <c r="B572" s="21" t="s">
        <v>1108</v>
      </c>
    </row>
    <row r="573" spans="1:2" x14ac:dyDescent="0.25">
      <c r="A573" s="20">
        <v>112</v>
      </c>
      <c r="B573" s="21" t="s">
        <v>1109</v>
      </c>
    </row>
    <row r="574" spans="1:2" x14ac:dyDescent="0.25">
      <c r="A574" s="20">
        <v>128</v>
      </c>
      <c r="B574" s="21" t="s">
        <v>1104</v>
      </c>
    </row>
    <row r="575" spans="1:2" x14ac:dyDescent="0.25">
      <c r="A575" s="20">
        <v>175</v>
      </c>
      <c r="B575" s="21" t="s">
        <v>1104</v>
      </c>
    </row>
    <row r="576" spans="1:2" x14ac:dyDescent="0.25">
      <c r="A576" s="20">
        <v>258</v>
      </c>
      <c r="B576" s="21" t="s">
        <v>1104</v>
      </c>
    </row>
    <row r="577" spans="1:2" x14ac:dyDescent="0.25">
      <c r="A577" s="20">
        <v>480</v>
      </c>
      <c r="B577" s="21" t="s">
        <v>1105</v>
      </c>
    </row>
    <row r="578" spans="1:2" x14ac:dyDescent="0.25">
      <c r="A578" s="20">
        <v>931</v>
      </c>
      <c r="B578" s="21" t="s">
        <v>1108</v>
      </c>
    </row>
    <row r="579" spans="1:2" x14ac:dyDescent="0.25">
      <c r="A579" s="20">
        <v>975</v>
      </c>
      <c r="B579" s="21" t="s">
        <v>1108</v>
      </c>
    </row>
    <row r="580" spans="1:2" x14ac:dyDescent="0.25">
      <c r="A580" s="20">
        <v>1167</v>
      </c>
      <c r="B580" s="21" t="s">
        <v>1105</v>
      </c>
    </row>
    <row r="581" spans="1:2" x14ac:dyDescent="0.25">
      <c r="A581" s="20">
        <v>1188</v>
      </c>
      <c r="B581" s="21" t="s">
        <v>1105</v>
      </c>
    </row>
    <row r="582" spans="1:2" x14ac:dyDescent="0.25">
      <c r="A582" s="20">
        <v>1190</v>
      </c>
      <c r="B582" s="21" t="s">
        <v>1107</v>
      </c>
    </row>
    <row r="583" spans="1:2" x14ac:dyDescent="0.25">
      <c r="A583" s="20">
        <v>1204</v>
      </c>
      <c r="B583" s="21" t="s">
        <v>1104</v>
      </c>
    </row>
    <row r="584" spans="1:2" x14ac:dyDescent="0.25">
      <c r="A584" s="20">
        <v>1234</v>
      </c>
      <c r="B584" s="21" t="s">
        <v>1105</v>
      </c>
    </row>
    <row r="585" spans="1:2" x14ac:dyDescent="0.25">
      <c r="A585" s="20">
        <v>1240</v>
      </c>
      <c r="B585" s="21" t="s">
        <v>1105</v>
      </c>
    </row>
    <row r="586" spans="1:2" x14ac:dyDescent="0.25">
      <c r="A586" s="20">
        <v>1249</v>
      </c>
      <c r="B586" s="21" t="s">
        <v>1106</v>
      </c>
    </row>
    <row r="587" spans="1:2" x14ac:dyDescent="0.25">
      <c r="A587" s="20">
        <v>1253</v>
      </c>
      <c r="B587" s="21" t="s">
        <v>1105</v>
      </c>
    </row>
    <row r="588" spans="1:2" x14ac:dyDescent="0.25">
      <c r="A588" s="20">
        <v>1359</v>
      </c>
      <c r="B588" s="21" t="s">
        <v>1105</v>
      </c>
    </row>
    <row r="589" spans="1:2" x14ac:dyDescent="0.25">
      <c r="A589" s="20">
        <v>1461</v>
      </c>
      <c r="B589" s="21" t="s">
        <v>1104</v>
      </c>
    </row>
    <row r="590" spans="1:2" x14ac:dyDescent="0.25">
      <c r="A590" s="20">
        <v>1462</v>
      </c>
      <c r="B590" s="21" t="s">
        <v>1108</v>
      </c>
    </row>
    <row r="591" spans="1:2" x14ac:dyDescent="0.25">
      <c r="A591" s="20">
        <v>35</v>
      </c>
      <c r="B591" s="21" t="s">
        <v>1104</v>
      </c>
    </row>
    <row r="592" spans="1:2" x14ac:dyDescent="0.25">
      <c r="A592" s="20">
        <v>80</v>
      </c>
      <c r="B592" s="21" t="s">
        <v>1104</v>
      </c>
    </row>
    <row r="593" spans="1:2" x14ac:dyDescent="0.25">
      <c r="A593" s="20">
        <v>152</v>
      </c>
      <c r="B593" s="21" t="s">
        <v>1105</v>
      </c>
    </row>
    <row r="594" spans="1:2" x14ac:dyDescent="0.25">
      <c r="A594" s="20">
        <v>281</v>
      </c>
      <c r="B594" s="21" t="s">
        <v>1104</v>
      </c>
    </row>
    <row r="595" spans="1:2" x14ac:dyDescent="0.25">
      <c r="A595" s="20">
        <v>296</v>
      </c>
      <c r="B595" s="21" t="s">
        <v>1104</v>
      </c>
    </row>
    <row r="596" spans="1:2" x14ac:dyDescent="0.25">
      <c r="A596" s="20">
        <v>520</v>
      </c>
      <c r="B596" s="21" t="s">
        <v>1107</v>
      </c>
    </row>
    <row r="597" spans="1:2" x14ac:dyDescent="0.25">
      <c r="A597" s="20">
        <v>954</v>
      </c>
      <c r="B597" s="21" t="s">
        <v>1104</v>
      </c>
    </row>
    <row r="598" spans="1:2" x14ac:dyDescent="0.25">
      <c r="A598" s="20">
        <v>1110</v>
      </c>
      <c r="B598" s="21" t="s">
        <v>1106</v>
      </c>
    </row>
    <row r="599" spans="1:2" x14ac:dyDescent="0.25">
      <c r="A599" s="20">
        <v>1145</v>
      </c>
      <c r="B599" s="21" t="s">
        <v>1105</v>
      </c>
    </row>
    <row r="600" spans="1:2" x14ac:dyDescent="0.25">
      <c r="A600" s="20">
        <v>1166</v>
      </c>
      <c r="B600" s="21" t="s">
        <v>1105</v>
      </c>
    </row>
    <row r="601" spans="1:2" x14ac:dyDescent="0.25">
      <c r="A601" s="20">
        <v>1168</v>
      </c>
      <c r="B601" s="21" t="s">
        <v>1105</v>
      </c>
    </row>
    <row r="602" spans="1:2" x14ac:dyDescent="0.25">
      <c r="A602" s="20">
        <v>1191</v>
      </c>
      <c r="B602" s="21" t="s">
        <v>1106</v>
      </c>
    </row>
    <row r="603" spans="1:2" x14ac:dyDescent="0.25">
      <c r="A603" s="20">
        <v>1192</v>
      </c>
      <c r="B603" s="21" t="s">
        <v>1107</v>
      </c>
    </row>
    <row r="604" spans="1:2" x14ac:dyDescent="0.25">
      <c r="A604" s="20">
        <v>1254</v>
      </c>
      <c r="B604" s="21" t="s">
        <v>1108</v>
      </c>
    </row>
    <row r="605" spans="1:2" x14ac:dyDescent="0.25">
      <c r="A605" s="20">
        <v>1281</v>
      </c>
      <c r="B605" s="21" t="s">
        <v>1104</v>
      </c>
    </row>
    <row r="606" spans="1:2" x14ac:dyDescent="0.25">
      <c r="A606" s="20">
        <v>1357</v>
      </c>
      <c r="B606" s="21" t="s">
        <v>1105</v>
      </c>
    </row>
    <row r="607" spans="1:2" x14ac:dyDescent="0.25">
      <c r="A607" s="20">
        <v>1415</v>
      </c>
      <c r="B607" s="21" t="s">
        <v>1106</v>
      </c>
    </row>
    <row r="608" spans="1:2" x14ac:dyDescent="0.25">
      <c r="A608" s="20">
        <v>1702</v>
      </c>
      <c r="B608" s="21" t="s">
        <v>1105</v>
      </c>
    </row>
    <row r="609" spans="1:2" x14ac:dyDescent="0.25">
      <c r="A609" s="20">
        <v>1723</v>
      </c>
      <c r="B609" s="21" t="s">
        <v>1104</v>
      </c>
    </row>
    <row r="610" spans="1:2" x14ac:dyDescent="0.25">
      <c r="A610" s="20">
        <v>4001</v>
      </c>
      <c r="B610" s="21" t="s">
        <v>1109</v>
      </c>
    </row>
    <row r="611" spans="1:2" x14ac:dyDescent="0.25">
      <c r="A611" s="20">
        <v>51</v>
      </c>
      <c r="B611" s="21" t="s">
        <v>1105</v>
      </c>
    </row>
    <row r="612" spans="1:2" x14ac:dyDescent="0.25">
      <c r="A612" s="20">
        <v>448</v>
      </c>
      <c r="B612" s="21" t="s">
        <v>1104</v>
      </c>
    </row>
    <row r="613" spans="1:2" x14ac:dyDescent="0.25">
      <c r="A613" s="20">
        <v>642</v>
      </c>
      <c r="B613" s="21" t="s">
        <v>1108</v>
      </c>
    </row>
    <row r="614" spans="1:2" x14ac:dyDescent="0.25">
      <c r="A614" s="20">
        <v>652</v>
      </c>
      <c r="B614" s="21" t="s">
        <v>1104</v>
      </c>
    </row>
    <row r="615" spans="1:2" x14ac:dyDescent="0.25">
      <c r="A615" s="20">
        <v>955</v>
      </c>
      <c r="B615" s="21" t="s">
        <v>1104</v>
      </c>
    </row>
    <row r="616" spans="1:2" x14ac:dyDescent="0.25">
      <c r="A616" s="20">
        <v>970</v>
      </c>
      <c r="B616" s="21" t="s">
        <v>1108</v>
      </c>
    </row>
    <row r="617" spans="1:2" x14ac:dyDescent="0.25">
      <c r="A617" s="20">
        <v>977</v>
      </c>
      <c r="B617" s="21" t="s">
        <v>1108</v>
      </c>
    </row>
    <row r="618" spans="1:2" x14ac:dyDescent="0.25">
      <c r="A618" s="20">
        <v>1155</v>
      </c>
      <c r="B618" s="21" t="s">
        <v>1106</v>
      </c>
    </row>
    <row r="619" spans="1:2" x14ac:dyDescent="0.25">
      <c r="A619" s="20">
        <v>1169</v>
      </c>
      <c r="B619" s="21" t="s">
        <v>1104</v>
      </c>
    </row>
    <row r="620" spans="1:2" x14ac:dyDescent="0.25">
      <c r="A620" s="20">
        <v>1178</v>
      </c>
      <c r="B620" s="21" t="s">
        <v>1107</v>
      </c>
    </row>
    <row r="621" spans="1:2" x14ac:dyDescent="0.25">
      <c r="A621" s="20">
        <v>1180</v>
      </c>
      <c r="B621" s="21" t="s">
        <v>1107</v>
      </c>
    </row>
    <row r="622" spans="1:2" x14ac:dyDescent="0.25">
      <c r="A622" s="20">
        <v>1184</v>
      </c>
      <c r="B622" s="21" t="s">
        <v>1107</v>
      </c>
    </row>
    <row r="623" spans="1:2" x14ac:dyDescent="0.25">
      <c r="A623" s="20">
        <v>1193</v>
      </c>
      <c r="B623" s="21" t="s">
        <v>1105</v>
      </c>
    </row>
    <row r="624" spans="1:2" x14ac:dyDescent="0.25">
      <c r="A624" s="20">
        <v>1351</v>
      </c>
      <c r="B624" s="21" t="s">
        <v>1107</v>
      </c>
    </row>
    <row r="625" spans="1:2" x14ac:dyDescent="0.25">
      <c r="A625" s="20">
        <v>1386</v>
      </c>
      <c r="B625" s="21" t="s">
        <v>1104</v>
      </c>
    </row>
    <row r="626" spans="1:2" x14ac:dyDescent="0.25">
      <c r="A626" s="20">
        <v>1460</v>
      </c>
      <c r="B626" s="21" t="s">
        <v>1105</v>
      </c>
    </row>
    <row r="627" spans="1:2" x14ac:dyDescent="0.25">
      <c r="A627" s="20">
        <v>1495</v>
      </c>
      <c r="B627" s="21" t="s">
        <v>1104</v>
      </c>
    </row>
    <row r="628" spans="1:2" x14ac:dyDescent="0.25">
      <c r="A628" s="20">
        <v>1557</v>
      </c>
      <c r="B628" s="21" t="s">
        <v>1104</v>
      </c>
    </row>
    <row r="629" spans="1:2" x14ac:dyDescent="0.25">
      <c r="A629" s="20">
        <v>1558</v>
      </c>
      <c r="B629" s="21" t="s">
        <v>1107</v>
      </c>
    </row>
    <row r="630" spans="1:2" x14ac:dyDescent="0.25">
      <c r="A630" s="20">
        <v>1596</v>
      </c>
      <c r="B630" s="21" t="s">
        <v>1108</v>
      </c>
    </row>
    <row r="631" spans="1:2" x14ac:dyDescent="0.25">
      <c r="A631" s="20">
        <v>1614</v>
      </c>
      <c r="B631" s="21" t="s">
        <v>1107</v>
      </c>
    </row>
    <row r="632" spans="1:2" x14ac:dyDescent="0.25">
      <c r="A632" s="20">
        <v>1727</v>
      </c>
      <c r="B632" s="21" t="s">
        <v>1105</v>
      </c>
    </row>
    <row r="633" spans="1:2" x14ac:dyDescent="0.25">
      <c r="A633" s="20">
        <v>1944</v>
      </c>
      <c r="B633" s="21" t="s">
        <v>1105</v>
      </c>
    </row>
    <row r="634" spans="1:2" x14ac:dyDescent="0.25">
      <c r="A634" s="20">
        <v>61</v>
      </c>
      <c r="B634" s="21" t="s">
        <v>1108</v>
      </c>
    </row>
    <row r="635" spans="1:2" x14ac:dyDescent="0.25">
      <c r="A635" s="20">
        <v>119</v>
      </c>
      <c r="B635" s="21" t="s">
        <v>1104</v>
      </c>
    </row>
    <row r="636" spans="1:2" x14ac:dyDescent="0.25">
      <c r="A636" s="20">
        <v>523</v>
      </c>
      <c r="B636" s="21" t="s">
        <v>1104</v>
      </c>
    </row>
    <row r="637" spans="1:2" x14ac:dyDescent="0.25">
      <c r="A637" s="20">
        <v>531</v>
      </c>
      <c r="B637" s="21" t="s">
        <v>1105</v>
      </c>
    </row>
    <row r="638" spans="1:2" x14ac:dyDescent="0.25">
      <c r="A638" s="20">
        <v>622</v>
      </c>
      <c r="B638" s="21" t="s">
        <v>1108</v>
      </c>
    </row>
    <row r="639" spans="1:2" x14ac:dyDescent="0.25">
      <c r="A639" s="20">
        <v>971</v>
      </c>
      <c r="B639" s="21" t="s">
        <v>1108</v>
      </c>
    </row>
    <row r="640" spans="1:2" x14ac:dyDescent="0.25">
      <c r="A640" s="20">
        <v>1032</v>
      </c>
      <c r="B640" s="21" t="s">
        <v>1105</v>
      </c>
    </row>
    <row r="641" spans="1:2" x14ac:dyDescent="0.25">
      <c r="A641" s="20">
        <v>1093</v>
      </c>
      <c r="B641" s="21" t="s">
        <v>1104</v>
      </c>
    </row>
    <row r="642" spans="1:2" x14ac:dyDescent="0.25">
      <c r="A642" s="20">
        <v>1183</v>
      </c>
      <c r="B642" s="21" t="s">
        <v>1107</v>
      </c>
    </row>
    <row r="643" spans="1:2" x14ac:dyDescent="0.25">
      <c r="A643" s="20">
        <v>1187</v>
      </c>
      <c r="B643" s="21" t="s">
        <v>1105</v>
      </c>
    </row>
    <row r="644" spans="1:2" x14ac:dyDescent="0.25">
      <c r="A644" s="20">
        <v>1194</v>
      </c>
      <c r="B644" s="21" t="s">
        <v>1105</v>
      </c>
    </row>
    <row r="645" spans="1:2" x14ac:dyDescent="0.25">
      <c r="A645" s="20">
        <v>1223</v>
      </c>
      <c r="B645" s="21" t="s">
        <v>1107</v>
      </c>
    </row>
    <row r="646" spans="1:2" x14ac:dyDescent="0.25">
      <c r="A646" s="20">
        <v>1306</v>
      </c>
      <c r="B646" s="21" t="s">
        <v>1105</v>
      </c>
    </row>
    <row r="647" spans="1:2" x14ac:dyDescent="0.25">
      <c r="A647" s="20">
        <v>1350</v>
      </c>
      <c r="B647" s="21" t="s">
        <v>1107</v>
      </c>
    </row>
    <row r="648" spans="1:2" x14ac:dyDescent="0.25">
      <c r="A648" s="20">
        <v>1384</v>
      </c>
      <c r="B648" s="21" t="s">
        <v>1105</v>
      </c>
    </row>
    <row r="649" spans="1:2" x14ac:dyDescent="0.25">
      <c r="A649" s="20">
        <v>1420</v>
      </c>
      <c r="B649" s="21" t="s">
        <v>1105</v>
      </c>
    </row>
    <row r="650" spans="1:2" x14ac:dyDescent="0.25">
      <c r="A650" s="20">
        <v>1432</v>
      </c>
      <c r="B650" s="21" t="s">
        <v>1108</v>
      </c>
    </row>
    <row r="651" spans="1:2" x14ac:dyDescent="0.25">
      <c r="A651" s="20">
        <v>1435</v>
      </c>
      <c r="B651" s="21" t="s">
        <v>1105</v>
      </c>
    </row>
    <row r="652" spans="1:2" x14ac:dyDescent="0.25">
      <c r="A652" s="20">
        <v>1771</v>
      </c>
      <c r="B652" s="21" t="s">
        <v>1109</v>
      </c>
    </row>
    <row r="653" spans="1:2" x14ac:dyDescent="0.25">
      <c r="A653" s="20">
        <v>2048</v>
      </c>
      <c r="B653" s="21" t="s">
        <v>1109</v>
      </c>
    </row>
    <row r="654" spans="1:2" x14ac:dyDescent="0.25">
      <c r="A654" s="20">
        <v>21</v>
      </c>
      <c r="B654" s="21" t="s">
        <v>1104</v>
      </c>
    </row>
    <row r="655" spans="1:2" x14ac:dyDescent="0.25">
      <c r="A655" s="20">
        <v>25</v>
      </c>
      <c r="B655" s="21" t="s">
        <v>1107</v>
      </c>
    </row>
    <row r="656" spans="1:2" x14ac:dyDescent="0.25">
      <c r="A656" s="20">
        <v>121</v>
      </c>
      <c r="B656" s="21" t="s">
        <v>1104</v>
      </c>
    </row>
    <row r="657" spans="1:2" x14ac:dyDescent="0.25">
      <c r="A657" s="20">
        <v>133</v>
      </c>
      <c r="B657" s="21" t="s">
        <v>1104</v>
      </c>
    </row>
    <row r="658" spans="1:2" x14ac:dyDescent="0.25">
      <c r="A658" s="20">
        <v>137</v>
      </c>
      <c r="B658" s="21" t="s">
        <v>1108</v>
      </c>
    </row>
    <row r="659" spans="1:2" x14ac:dyDescent="0.25">
      <c r="A659" s="20">
        <v>151</v>
      </c>
      <c r="B659" s="21" t="s">
        <v>1105</v>
      </c>
    </row>
    <row r="660" spans="1:2" x14ac:dyDescent="0.25">
      <c r="A660" s="20">
        <v>914</v>
      </c>
      <c r="B660" s="21" t="s">
        <v>1108</v>
      </c>
    </row>
    <row r="661" spans="1:2" x14ac:dyDescent="0.25">
      <c r="A661" s="20">
        <v>978</v>
      </c>
      <c r="B661" s="21" t="s">
        <v>1108</v>
      </c>
    </row>
    <row r="662" spans="1:2" x14ac:dyDescent="0.25">
      <c r="A662" s="20">
        <v>1096</v>
      </c>
      <c r="B662" s="21" t="s">
        <v>1107</v>
      </c>
    </row>
    <row r="663" spans="1:2" x14ac:dyDescent="0.25">
      <c r="A663" s="20">
        <v>1143</v>
      </c>
      <c r="B663" s="21" t="s">
        <v>1107</v>
      </c>
    </row>
    <row r="664" spans="1:2" x14ac:dyDescent="0.25">
      <c r="A664" s="20">
        <v>1175</v>
      </c>
      <c r="B664" s="21" t="s">
        <v>1105</v>
      </c>
    </row>
    <row r="665" spans="1:2" x14ac:dyDescent="0.25">
      <c r="A665" s="20">
        <v>1185</v>
      </c>
      <c r="B665" s="21" t="s">
        <v>1107</v>
      </c>
    </row>
    <row r="666" spans="1:2" x14ac:dyDescent="0.25">
      <c r="A666" s="20">
        <v>1212</v>
      </c>
      <c r="B666" s="21" t="s">
        <v>1107</v>
      </c>
    </row>
    <row r="667" spans="1:2" x14ac:dyDescent="0.25">
      <c r="A667" s="20">
        <v>1247</v>
      </c>
      <c r="B667" s="21" t="s">
        <v>1107</v>
      </c>
    </row>
    <row r="668" spans="1:2" x14ac:dyDescent="0.25">
      <c r="A668" s="20">
        <v>1279</v>
      </c>
      <c r="B668" s="21" t="s">
        <v>1106</v>
      </c>
    </row>
    <row r="669" spans="1:2" x14ac:dyDescent="0.25">
      <c r="A669" s="20">
        <v>1340</v>
      </c>
      <c r="B669" s="21" t="s">
        <v>1107</v>
      </c>
    </row>
    <row r="670" spans="1:2" x14ac:dyDescent="0.25">
      <c r="A670" s="20">
        <v>1342</v>
      </c>
      <c r="B670" s="21" t="s">
        <v>1107</v>
      </c>
    </row>
    <row r="671" spans="1:2" x14ac:dyDescent="0.25">
      <c r="A671" s="20">
        <v>1414</v>
      </c>
      <c r="B671" s="21" t="s">
        <v>1107</v>
      </c>
    </row>
    <row r="672" spans="1:2" x14ac:dyDescent="0.25">
      <c r="A672" s="20">
        <v>1448</v>
      </c>
      <c r="B672" s="21" t="s">
        <v>1104</v>
      </c>
    </row>
    <row r="673" spans="1:2" x14ac:dyDescent="0.25">
      <c r="A673" s="20">
        <v>1618</v>
      </c>
      <c r="B673" s="21" t="s">
        <v>1108</v>
      </c>
    </row>
    <row r="674" spans="1:2" x14ac:dyDescent="0.25">
      <c r="A674" s="20">
        <v>1657</v>
      </c>
      <c r="B674" s="21" t="s">
        <v>1105</v>
      </c>
    </row>
    <row r="675" spans="1:2" x14ac:dyDescent="0.25">
      <c r="A675" s="20">
        <v>1839</v>
      </c>
      <c r="B675" s="21" t="s">
        <v>1104</v>
      </c>
    </row>
    <row r="676" spans="1:2" x14ac:dyDescent="0.25">
      <c r="A676" s="20">
        <v>270</v>
      </c>
      <c r="B676" s="21" t="s">
        <v>1108</v>
      </c>
    </row>
    <row r="677" spans="1:2" x14ac:dyDescent="0.25">
      <c r="A677" s="20">
        <v>481</v>
      </c>
      <c r="B677" s="21" t="s">
        <v>1105</v>
      </c>
    </row>
    <row r="678" spans="1:2" x14ac:dyDescent="0.25">
      <c r="A678" s="20">
        <v>530</v>
      </c>
      <c r="B678" s="21" t="s">
        <v>1104</v>
      </c>
    </row>
    <row r="679" spans="1:2" x14ac:dyDescent="0.25">
      <c r="A679" s="20">
        <v>1108</v>
      </c>
      <c r="B679" s="21" t="s">
        <v>1104</v>
      </c>
    </row>
    <row r="680" spans="1:2" x14ac:dyDescent="0.25">
      <c r="A680" s="20">
        <v>1388</v>
      </c>
      <c r="B680" s="21" t="s">
        <v>1108</v>
      </c>
    </row>
    <row r="681" spans="1:2" x14ac:dyDescent="0.25">
      <c r="A681" s="20">
        <v>1625</v>
      </c>
      <c r="B681" s="21" t="s">
        <v>1108</v>
      </c>
    </row>
    <row r="682" spans="1:2" x14ac:dyDescent="0.25">
      <c r="A682" s="20">
        <v>1632</v>
      </c>
      <c r="B682" s="21" t="s">
        <v>1104</v>
      </c>
    </row>
    <row r="683" spans="1:2" x14ac:dyDescent="0.25">
      <c r="A683" s="20">
        <v>1633</v>
      </c>
      <c r="B683" s="21" t="s">
        <v>1105</v>
      </c>
    </row>
    <row r="684" spans="1:2" x14ac:dyDescent="0.25">
      <c r="A684" s="20">
        <v>1634</v>
      </c>
      <c r="B684" s="21" t="s">
        <v>1105</v>
      </c>
    </row>
    <row r="685" spans="1:2" x14ac:dyDescent="0.25">
      <c r="A685" s="20">
        <v>1728</v>
      </c>
      <c r="B685" s="21" t="s">
        <v>1108</v>
      </c>
    </row>
    <row r="686" spans="1:2" x14ac:dyDescent="0.25">
      <c r="A686" s="20">
        <v>1745</v>
      </c>
      <c r="B686" s="21" t="s">
        <v>1109</v>
      </c>
    </row>
    <row r="687" spans="1:2" x14ac:dyDescent="0.25">
      <c r="A687" s="20">
        <v>1746</v>
      </c>
      <c r="B687" s="21" t="s">
        <v>1109</v>
      </c>
    </row>
    <row r="688" spans="1:2" x14ac:dyDescent="0.25">
      <c r="A688" s="20">
        <v>1747</v>
      </c>
      <c r="B688" s="21" t="s">
        <v>1108</v>
      </c>
    </row>
    <row r="689" spans="1:2" x14ac:dyDescent="0.25">
      <c r="A689" s="20">
        <v>1755</v>
      </c>
      <c r="B689" s="21" t="s">
        <v>1108</v>
      </c>
    </row>
    <row r="690" spans="1:2" x14ac:dyDescent="0.25">
      <c r="A690" s="20">
        <v>1763</v>
      </c>
      <c r="B690" s="21" t="s">
        <v>1109</v>
      </c>
    </row>
    <row r="691" spans="1:2" x14ac:dyDescent="0.25">
      <c r="A691" s="20">
        <v>1795</v>
      </c>
      <c r="B691" s="21" t="s">
        <v>1108</v>
      </c>
    </row>
    <row r="692" spans="1:2" x14ac:dyDescent="0.25">
      <c r="A692" s="20">
        <v>1841</v>
      </c>
      <c r="B692" s="21" t="s">
        <v>1105</v>
      </c>
    </row>
    <row r="693" spans="1:2" x14ac:dyDescent="0.25">
      <c r="A693" s="20">
        <v>334</v>
      </c>
      <c r="B693" s="21" t="s">
        <v>1108</v>
      </c>
    </row>
    <row r="694" spans="1:2" x14ac:dyDescent="0.25">
      <c r="A694" s="20">
        <v>336</v>
      </c>
      <c r="B694" s="21" t="s">
        <v>1105</v>
      </c>
    </row>
    <row r="695" spans="1:2" x14ac:dyDescent="0.25">
      <c r="A695" s="20">
        <v>1044</v>
      </c>
      <c r="B695" s="21" t="s">
        <v>1104</v>
      </c>
    </row>
    <row r="696" spans="1:2" x14ac:dyDescent="0.25">
      <c r="A696" s="20">
        <v>1053</v>
      </c>
      <c r="B696" s="21" t="s">
        <v>1104</v>
      </c>
    </row>
    <row r="697" spans="1:2" x14ac:dyDescent="0.25">
      <c r="A697" s="20">
        <v>1121</v>
      </c>
      <c r="B697" s="21" t="s">
        <v>1107</v>
      </c>
    </row>
    <row r="698" spans="1:2" x14ac:dyDescent="0.25">
      <c r="A698" s="20">
        <v>1228</v>
      </c>
      <c r="B698" s="21" t="s">
        <v>1108</v>
      </c>
    </row>
    <row r="699" spans="1:2" x14ac:dyDescent="0.25">
      <c r="A699" s="20">
        <v>1237</v>
      </c>
      <c r="B699" s="21" t="s">
        <v>1105</v>
      </c>
    </row>
    <row r="700" spans="1:2" x14ac:dyDescent="0.25">
      <c r="A700" s="20">
        <v>1347</v>
      </c>
      <c r="B700" s="21" t="s">
        <v>1107</v>
      </c>
    </row>
    <row r="701" spans="1:2" x14ac:dyDescent="0.25">
      <c r="A701" s="20">
        <v>1405</v>
      </c>
      <c r="B701" s="21" t="s">
        <v>1104</v>
      </c>
    </row>
    <row r="702" spans="1:2" x14ac:dyDescent="0.25">
      <c r="A702" s="20">
        <v>1410</v>
      </c>
      <c r="B702" s="21" t="s">
        <v>1108</v>
      </c>
    </row>
    <row r="703" spans="1:2" x14ac:dyDescent="0.25">
      <c r="A703" s="20">
        <v>1490</v>
      </c>
      <c r="B703" s="21" t="s">
        <v>1104</v>
      </c>
    </row>
    <row r="704" spans="1:2" x14ac:dyDescent="0.25">
      <c r="A704" s="20">
        <v>1508</v>
      </c>
      <c r="B704" s="21" t="s">
        <v>1108</v>
      </c>
    </row>
    <row r="705" spans="1:2" x14ac:dyDescent="0.25">
      <c r="A705" s="20">
        <v>1528</v>
      </c>
      <c r="B705" s="21" t="s">
        <v>1108</v>
      </c>
    </row>
    <row r="706" spans="1:2" x14ac:dyDescent="0.25">
      <c r="A706" s="20">
        <v>1530</v>
      </c>
      <c r="B706" s="21" t="s">
        <v>1108</v>
      </c>
    </row>
    <row r="707" spans="1:2" x14ac:dyDescent="0.25">
      <c r="A707" s="20">
        <v>1542</v>
      </c>
      <c r="B707" s="21" t="s">
        <v>1108</v>
      </c>
    </row>
    <row r="708" spans="1:2" x14ac:dyDescent="0.25">
      <c r="A708" s="20">
        <v>1799</v>
      </c>
      <c r="B708" s="21" t="s">
        <v>1109</v>
      </c>
    </row>
    <row r="709" spans="1:2" x14ac:dyDescent="0.25">
      <c r="A709" s="20">
        <v>2046</v>
      </c>
      <c r="B709" s="21" t="s">
        <v>1109</v>
      </c>
    </row>
    <row r="710" spans="1:2" x14ac:dyDescent="0.25">
      <c r="A710" s="20">
        <v>2051</v>
      </c>
      <c r="B710" s="21" t="s">
        <v>1109</v>
      </c>
    </row>
    <row r="711" spans="1:2" x14ac:dyDescent="0.25">
      <c r="A711" s="20">
        <v>2057</v>
      </c>
      <c r="B711" s="21" t="s">
        <v>1109</v>
      </c>
    </row>
    <row r="712" spans="1:2" x14ac:dyDescent="0.25">
      <c r="A712" s="20">
        <v>2072</v>
      </c>
      <c r="B712" s="21" t="s">
        <v>1109</v>
      </c>
    </row>
    <row r="713" spans="1:2" x14ac:dyDescent="0.25">
      <c r="A713" s="20">
        <v>2077</v>
      </c>
      <c r="B713" s="21" t="s">
        <v>1109</v>
      </c>
    </row>
    <row r="714" spans="1:2" x14ac:dyDescent="0.25">
      <c r="A714" s="20">
        <v>2102</v>
      </c>
      <c r="B714" s="21" t="s">
        <v>1109</v>
      </c>
    </row>
    <row r="715" spans="1:2" x14ac:dyDescent="0.25">
      <c r="A715" s="20">
        <v>2145</v>
      </c>
      <c r="B715" s="21" t="s">
        <v>1109</v>
      </c>
    </row>
    <row r="716" spans="1:2" x14ac:dyDescent="0.25">
      <c r="A716" s="20">
        <v>2158</v>
      </c>
      <c r="B716" s="21" t="s">
        <v>1109</v>
      </c>
    </row>
    <row r="717" spans="1:2" x14ac:dyDescent="0.25">
      <c r="A717" s="20">
        <v>1038</v>
      </c>
      <c r="B717" s="21" t="s">
        <v>1108</v>
      </c>
    </row>
    <row r="718" spans="1:2" x14ac:dyDescent="0.25">
      <c r="A718" s="20">
        <v>1039</v>
      </c>
      <c r="B718" s="21" t="s">
        <v>1105</v>
      </c>
    </row>
    <row r="719" spans="1:2" x14ac:dyDescent="0.25">
      <c r="A719" s="20">
        <v>1051</v>
      </c>
      <c r="B719" s="21" t="s">
        <v>1105</v>
      </c>
    </row>
    <row r="720" spans="1:2" x14ac:dyDescent="0.25">
      <c r="A720" s="20">
        <v>1074</v>
      </c>
      <c r="B720" s="21" t="s">
        <v>1104</v>
      </c>
    </row>
    <row r="721" spans="1:2" x14ac:dyDescent="0.25">
      <c r="A721" s="20">
        <v>1078</v>
      </c>
      <c r="B721" s="21" t="s">
        <v>1108</v>
      </c>
    </row>
    <row r="722" spans="1:2" x14ac:dyDescent="0.25">
      <c r="A722" s="20">
        <v>1082</v>
      </c>
      <c r="B722" s="21" t="s">
        <v>1105</v>
      </c>
    </row>
    <row r="723" spans="1:2" x14ac:dyDescent="0.25">
      <c r="A723" s="20">
        <v>1085</v>
      </c>
      <c r="B723" s="21" t="s">
        <v>1105</v>
      </c>
    </row>
    <row r="724" spans="1:2" x14ac:dyDescent="0.25">
      <c r="A724" s="20">
        <v>1094</v>
      </c>
      <c r="B724" s="21" t="s">
        <v>1108</v>
      </c>
    </row>
    <row r="725" spans="1:2" x14ac:dyDescent="0.25">
      <c r="A725" s="20">
        <v>1154</v>
      </c>
      <c r="B725" s="21" t="s">
        <v>1108</v>
      </c>
    </row>
    <row r="726" spans="1:2" x14ac:dyDescent="0.25">
      <c r="A726" s="20">
        <v>1197</v>
      </c>
      <c r="B726" s="21" t="s">
        <v>1104</v>
      </c>
    </row>
    <row r="727" spans="1:2" x14ac:dyDescent="0.25">
      <c r="A727" s="20">
        <v>1230</v>
      </c>
      <c r="B727" s="21" t="s">
        <v>1108</v>
      </c>
    </row>
    <row r="728" spans="1:2" x14ac:dyDescent="0.25">
      <c r="A728" s="20">
        <v>1369</v>
      </c>
      <c r="B728" s="21" t="s">
        <v>1104</v>
      </c>
    </row>
    <row r="729" spans="1:2" x14ac:dyDescent="0.25">
      <c r="A729" s="20">
        <v>1371</v>
      </c>
      <c r="B729" s="21" t="s">
        <v>1104</v>
      </c>
    </row>
    <row r="730" spans="1:2" x14ac:dyDescent="0.25">
      <c r="A730" s="20">
        <v>1595</v>
      </c>
      <c r="B730" s="21" t="s">
        <v>1104</v>
      </c>
    </row>
    <row r="731" spans="1:2" x14ac:dyDescent="0.25">
      <c r="A731" s="20">
        <v>1786</v>
      </c>
      <c r="B731" s="21" t="s">
        <v>1104</v>
      </c>
    </row>
    <row r="732" spans="1:2" x14ac:dyDescent="0.25">
      <c r="A732" s="20">
        <v>1904</v>
      </c>
      <c r="B732" s="21" t="s">
        <v>1109</v>
      </c>
    </row>
    <row r="733" spans="1:2" x14ac:dyDescent="0.25">
      <c r="A733" s="20">
        <v>1907</v>
      </c>
      <c r="B733" s="21" t="s">
        <v>1108</v>
      </c>
    </row>
    <row r="734" spans="1:2" x14ac:dyDescent="0.25">
      <c r="A734" s="20">
        <v>1908</v>
      </c>
      <c r="B734" s="21" t="s">
        <v>1109</v>
      </c>
    </row>
    <row r="735" spans="1:2" x14ac:dyDescent="0.25">
      <c r="A735" s="20">
        <v>1951</v>
      </c>
      <c r="B735" s="21" t="s">
        <v>1109</v>
      </c>
    </row>
    <row r="736" spans="1:2" x14ac:dyDescent="0.25">
      <c r="A736" s="20">
        <v>1958</v>
      </c>
      <c r="B736" s="21" t="s">
        <v>1109</v>
      </c>
    </row>
    <row r="737" spans="1:2" x14ac:dyDescent="0.25">
      <c r="A737" s="20">
        <v>529</v>
      </c>
      <c r="B737" s="21" t="s">
        <v>1109</v>
      </c>
    </row>
    <row r="738" spans="1:2" x14ac:dyDescent="0.25">
      <c r="A738" s="20">
        <v>1016</v>
      </c>
      <c r="B738" s="21" t="s">
        <v>1108</v>
      </c>
    </row>
    <row r="739" spans="1:2" x14ac:dyDescent="0.25">
      <c r="A739" s="20">
        <v>1018</v>
      </c>
      <c r="B739" s="21" t="s">
        <v>1106</v>
      </c>
    </row>
    <row r="740" spans="1:2" x14ac:dyDescent="0.25">
      <c r="A740" s="20">
        <v>1066</v>
      </c>
      <c r="B740" s="21" t="s">
        <v>1104</v>
      </c>
    </row>
    <row r="741" spans="1:2" x14ac:dyDescent="0.25">
      <c r="A741" s="20">
        <v>1067</v>
      </c>
      <c r="B741" s="21" t="s">
        <v>1104</v>
      </c>
    </row>
    <row r="742" spans="1:2" x14ac:dyDescent="0.25">
      <c r="A742" s="20">
        <v>1069</v>
      </c>
      <c r="B742" s="21" t="s">
        <v>1104</v>
      </c>
    </row>
    <row r="743" spans="1:2" x14ac:dyDescent="0.25">
      <c r="A743" s="20">
        <v>1076</v>
      </c>
      <c r="B743" s="21" t="s">
        <v>1107</v>
      </c>
    </row>
    <row r="744" spans="1:2" x14ac:dyDescent="0.25">
      <c r="A744" s="20">
        <v>1077</v>
      </c>
      <c r="B744" s="21" t="s">
        <v>1104</v>
      </c>
    </row>
    <row r="745" spans="1:2" x14ac:dyDescent="0.25">
      <c r="A745" s="20">
        <v>1089</v>
      </c>
      <c r="B745" s="21" t="s">
        <v>1104</v>
      </c>
    </row>
    <row r="746" spans="1:2" x14ac:dyDescent="0.25">
      <c r="A746" s="20">
        <v>1101</v>
      </c>
      <c r="B746" s="21" t="s">
        <v>1105</v>
      </c>
    </row>
    <row r="747" spans="1:2" x14ac:dyDescent="0.25">
      <c r="A747" s="20">
        <v>1109</v>
      </c>
      <c r="B747" s="21" t="s">
        <v>1104</v>
      </c>
    </row>
    <row r="748" spans="1:2" x14ac:dyDescent="0.25">
      <c r="A748" s="20">
        <v>1221</v>
      </c>
      <c r="B748" s="21" t="s">
        <v>1107</v>
      </c>
    </row>
    <row r="749" spans="1:2" x14ac:dyDescent="0.25">
      <c r="A749" s="20">
        <v>1251</v>
      </c>
      <c r="B749" s="21" t="s">
        <v>1104</v>
      </c>
    </row>
    <row r="750" spans="1:2" x14ac:dyDescent="0.25">
      <c r="A750" s="20">
        <v>1262</v>
      </c>
      <c r="B750" s="21" t="s">
        <v>1104</v>
      </c>
    </row>
    <row r="751" spans="1:2" x14ac:dyDescent="0.25">
      <c r="A751" s="20">
        <v>1312</v>
      </c>
      <c r="B751" s="21" t="s">
        <v>1105</v>
      </c>
    </row>
    <row r="752" spans="1:2" x14ac:dyDescent="0.25">
      <c r="A752" s="20">
        <v>1328</v>
      </c>
      <c r="B752" s="21" t="s">
        <v>1104</v>
      </c>
    </row>
    <row r="753" spans="1:2" x14ac:dyDescent="0.25">
      <c r="A753" s="20">
        <v>1390</v>
      </c>
      <c r="B753" s="21" t="s">
        <v>1104</v>
      </c>
    </row>
    <row r="754" spans="1:2" x14ac:dyDescent="0.25">
      <c r="A754" s="20">
        <v>1402</v>
      </c>
      <c r="B754" s="21" t="s">
        <v>1105</v>
      </c>
    </row>
    <row r="755" spans="1:2" x14ac:dyDescent="0.25">
      <c r="A755" s="20">
        <v>1493</v>
      </c>
      <c r="B755" s="21" t="s">
        <v>1105</v>
      </c>
    </row>
    <row r="756" spans="1:2" x14ac:dyDescent="0.25">
      <c r="A756" s="20">
        <v>1533</v>
      </c>
      <c r="B756" s="21" t="s">
        <v>1104</v>
      </c>
    </row>
    <row r="757" spans="1:2" x14ac:dyDescent="0.25">
      <c r="A757" s="20">
        <v>1897</v>
      </c>
      <c r="B757" s="21" t="s">
        <v>1104</v>
      </c>
    </row>
    <row r="758" spans="1:2" x14ac:dyDescent="0.25">
      <c r="A758" s="20">
        <v>1963</v>
      </c>
      <c r="B758" s="21" t="s">
        <v>1108</v>
      </c>
    </row>
    <row r="759" spans="1:2" x14ac:dyDescent="0.25">
      <c r="A759" s="20">
        <v>82</v>
      </c>
      <c r="B759" s="21" t="s">
        <v>1108</v>
      </c>
    </row>
    <row r="760" spans="1:2" x14ac:dyDescent="0.25">
      <c r="A760" s="20">
        <v>458</v>
      </c>
      <c r="B760" s="21" t="s">
        <v>1109</v>
      </c>
    </row>
    <row r="761" spans="1:2" x14ac:dyDescent="0.25">
      <c r="A761" s="20">
        <v>468</v>
      </c>
      <c r="B761" s="21" t="s">
        <v>1105</v>
      </c>
    </row>
    <row r="762" spans="1:2" x14ac:dyDescent="0.25">
      <c r="A762" s="20">
        <v>532</v>
      </c>
      <c r="B762" s="21" t="s">
        <v>1108</v>
      </c>
    </row>
    <row r="763" spans="1:2" x14ac:dyDescent="0.25">
      <c r="A763" s="20">
        <v>1036</v>
      </c>
      <c r="B763" s="21" t="s">
        <v>1105</v>
      </c>
    </row>
    <row r="764" spans="1:2" x14ac:dyDescent="0.25">
      <c r="A764" s="20">
        <v>1045</v>
      </c>
      <c r="B764" s="21" t="s">
        <v>1105</v>
      </c>
    </row>
    <row r="765" spans="1:2" x14ac:dyDescent="0.25">
      <c r="A765" s="20">
        <v>1047</v>
      </c>
      <c r="B765" s="21" t="s">
        <v>1108</v>
      </c>
    </row>
    <row r="766" spans="1:2" x14ac:dyDescent="0.25">
      <c r="A766" s="20">
        <v>1049</v>
      </c>
      <c r="B766" s="21" t="s">
        <v>1105</v>
      </c>
    </row>
    <row r="767" spans="1:2" x14ac:dyDescent="0.25">
      <c r="A767" s="20">
        <v>1095</v>
      </c>
      <c r="B767" s="21" t="s">
        <v>1108</v>
      </c>
    </row>
    <row r="768" spans="1:2" x14ac:dyDescent="0.25">
      <c r="A768" s="20">
        <v>1120</v>
      </c>
      <c r="B768" s="21" t="s">
        <v>1104</v>
      </c>
    </row>
    <row r="769" spans="1:2" x14ac:dyDescent="0.25">
      <c r="A769" s="20">
        <v>1214</v>
      </c>
      <c r="B769" s="21" t="s">
        <v>1107</v>
      </c>
    </row>
    <row r="770" spans="1:2" x14ac:dyDescent="0.25">
      <c r="A770" s="20">
        <v>1244</v>
      </c>
      <c r="B770" s="21" t="s">
        <v>1105</v>
      </c>
    </row>
    <row r="771" spans="1:2" x14ac:dyDescent="0.25">
      <c r="A771" s="20">
        <v>1266</v>
      </c>
      <c r="B771" s="21" t="s">
        <v>1108</v>
      </c>
    </row>
    <row r="772" spans="1:2" x14ac:dyDescent="0.25">
      <c r="A772" s="20">
        <v>1293</v>
      </c>
      <c r="B772" s="21" t="s">
        <v>1107</v>
      </c>
    </row>
    <row r="773" spans="1:2" x14ac:dyDescent="0.25">
      <c r="A773" s="20">
        <v>1318</v>
      </c>
      <c r="B773" s="21" t="s">
        <v>1105</v>
      </c>
    </row>
    <row r="774" spans="1:2" x14ac:dyDescent="0.25">
      <c r="A774" s="20">
        <v>1370</v>
      </c>
      <c r="B774" s="21" t="s">
        <v>1107</v>
      </c>
    </row>
    <row r="775" spans="1:2" x14ac:dyDescent="0.25">
      <c r="A775" s="20">
        <v>1373</v>
      </c>
      <c r="B775" s="21" t="s">
        <v>1108</v>
      </c>
    </row>
    <row r="776" spans="1:2" x14ac:dyDescent="0.25">
      <c r="A776" s="20">
        <v>1396</v>
      </c>
      <c r="B776" s="21" t="s">
        <v>1108</v>
      </c>
    </row>
    <row r="777" spans="1:2" x14ac:dyDescent="0.25">
      <c r="A777" s="20">
        <v>1511</v>
      </c>
      <c r="B777" s="21" t="s">
        <v>1105</v>
      </c>
    </row>
    <row r="778" spans="1:2" x14ac:dyDescent="0.25">
      <c r="A778" s="20">
        <v>1683</v>
      </c>
      <c r="B778" s="21" t="s">
        <v>1105</v>
      </c>
    </row>
    <row r="779" spans="1:2" x14ac:dyDescent="0.25">
      <c r="A779" s="20">
        <v>1925</v>
      </c>
      <c r="B779" s="21" t="s">
        <v>1109</v>
      </c>
    </row>
    <row r="780" spans="1:2" x14ac:dyDescent="0.25">
      <c r="A780" s="20">
        <v>1953</v>
      </c>
      <c r="B780" s="21" t="s">
        <v>1109</v>
      </c>
    </row>
    <row r="781" spans="1:2" x14ac:dyDescent="0.25">
      <c r="A781" s="20">
        <v>2086</v>
      </c>
      <c r="B781" s="21" t="s">
        <v>1109</v>
      </c>
    </row>
    <row r="782" spans="1:2" x14ac:dyDescent="0.25">
      <c r="A782" s="20">
        <v>2097</v>
      </c>
      <c r="B782" s="21" t="s">
        <v>1109</v>
      </c>
    </row>
    <row r="783" spans="1:2" x14ac:dyDescent="0.25">
      <c r="A783" s="20">
        <v>2104</v>
      </c>
      <c r="B783" s="21" t="s">
        <v>1109</v>
      </c>
    </row>
    <row r="784" spans="1:2" x14ac:dyDescent="0.25">
      <c r="A784" s="20">
        <v>286</v>
      </c>
      <c r="B784" s="21" t="s">
        <v>1104</v>
      </c>
    </row>
    <row r="785" spans="1:2" x14ac:dyDescent="0.25">
      <c r="A785" s="20">
        <v>655</v>
      </c>
      <c r="B785" s="21" t="s">
        <v>1104</v>
      </c>
    </row>
    <row r="786" spans="1:2" x14ac:dyDescent="0.25">
      <c r="A786" s="20">
        <v>1084</v>
      </c>
      <c r="B786" s="21" t="s">
        <v>1107</v>
      </c>
    </row>
    <row r="787" spans="1:2" x14ac:dyDescent="0.25">
      <c r="A787" s="20">
        <v>1091</v>
      </c>
      <c r="B787" s="21" t="s">
        <v>1108</v>
      </c>
    </row>
    <row r="788" spans="1:2" x14ac:dyDescent="0.25">
      <c r="A788" s="20">
        <v>1130</v>
      </c>
      <c r="B788" s="21" t="s">
        <v>1104</v>
      </c>
    </row>
    <row r="789" spans="1:2" x14ac:dyDescent="0.25">
      <c r="A789" s="20">
        <v>1229</v>
      </c>
      <c r="B789" s="21" t="s">
        <v>1108</v>
      </c>
    </row>
    <row r="790" spans="1:2" x14ac:dyDescent="0.25">
      <c r="A790" s="20">
        <v>1255</v>
      </c>
      <c r="B790" s="21" t="s">
        <v>1104</v>
      </c>
    </row>
    <row r="791" spans="1:2" x14ac:dyDescent="0.25">
      <c r="A791" s="20">
        <v>1277</v>
      </c>
      <c r="B791" s="21" t="s">
        <v>1104</v>
      </c>
    </row>
    <row r="792" spans="1:2" x14ac:dyDescent="0.25">
      <c r="A792" s="20">
        <v>1368</v>
      </c>
      <c r="B792" s="21" t="s">
        <v>1104</v>
      </c>
    </row>
    <row r="793" spans="1:2" x14ac:dyDescent="0.25">
      <c r="A793" s="20">
        <v>1453</v>
      </c>
      <c r="B793" s="21" t="s">
        <v>1108</v>
      </c>
    </row>
    <row r="794" spans="1:2" x14ac:dyDescent="0.25">
      <c r="A794" s="20">
        <v>1477</v>
      </c>
      <c r="B794" s="21" t="s">
        <v>1109</v>
      </c>
    </row>
    <row r="795" spans="1:2" x14ac:dyDescent="0.25">
      <c r="A795" s="20">
        <v>1485</v>
      </c>
      <c r="B795" s="21" t="s">
        <v>1105</v>
      </c>
    </row>
    <row r="796" spans="1:2" x14ac:dyDescent="0.25">
      <c r="A796" s="20">
        <v>1523</v>
      </c>
      <c r="B796" s="21" t="s">
        <v>1104</v>
      </c>
    </row>
    <row r="797" spans="1:2" x14ac:dyDescent="0.25">
      <c r="A797" s="20">
        <v>1565</v>
      </c>
      <c r="B797" s="21" t="s">
        <v>1108</v>
      </c>
    </row>
    <row r="798" spans="1:2" x14ac:dyDescent="0.25">
      <c r="A798" s="20">
        <v>1651</v>
      </c>
      <c r="B798" s="21" t="s">
        <v>1104</v>
      </c>
    </row>
    <row r="799" spans="1:2" x14ac:dyDescent="0.25">
      <c r="A799" s="20">
        <v>1785</v>
      </c>
      <c r="B799" s="21" t="s">
        <v>1108</v>
      </c>
    </row>
    <row r="800" spans="1:2" x14ac:dyDescent="0.25">
      <c r="A800" s="20">
        <v>1790</v>
      </c>
      <c r="B800" s="21" t="s">
        <v>1108</v>
      </c>
    </row>
    <row r="801" spans="1:2" x14ac:dyDescent="0.25">
      <c r="A801" s="20">
        <v>2028</v>
      </c>
      <c r="B801" s="21" t="s">
        <v>1109</v>
      </c>
    </row>
    <row r="802" spans="1:2" x14ac:dyDescent="0.25">
      <c r="A802" s="20">
        <v>2109</v>
      </c>
      <c r="B802" s="21" t="s">
        <v>1109</v>
      </c>
    </row>
    <row r="803" spans="1:2" x14ac:dyDescent="0.25">
      <c r="A803" s="20">
        <v>2133</v>
      </c>
      <c r="B803" s="21" t="s">
        <v>1109</v>
      </c>
    </row>
    <row r="804" spans="1:2" x14ac:dyDescent="0.25">
      <c r="A804" s="20">
        <v>2134</v>
      </c>
      <c r="B804" s="21" t="s">
        <v>1109</v>
      </c>
    </row>
    <row r="805" spans="1:2" x14ac:dyDescent="0.25">
      <c r="A805" s="20">
        <v>27</v>
      </c>
      <c r="B805" s="21" t="s">
        <v>1108</v>
      </c>
    </row>
    <row r="806" spans="1:2" x14ac:dyDescent="0.25">
      <c r="A806" s="20">
        <v>1021</v>
      </c>
      <c r="B806" s="21" t="s">
        <v>1108</v>
      </c>
    </row>
    <row r="807" spans="1:2" x14ac:dyDescent="0.25">
      <c r="A807" s="20">
        <v>1054</v>
      </c>
      <c r="B807" s="21" t="s">
        <v>1105</v>
      </c>
    </row>
    <row r="808" spans="1:2" x14ac:dyDescent="0.25">
      <c r="A808" s="20">
        <v>1055</v>
      </c>
      <c r="B808" s="21" t="s">
        <v>1105</v>
      </c>
    </row>
    <row r="809" spans="1:2" x14ac:dyDescent="0.25">
      <c r="A809" s="20">
        <v>1083</v>
      </c>
      <c r="B809" s="21" t="s">
        <v>1105</v>
      </c>
    </row>
    <row r="810" spans="1:2" x14ac:dyDescent="0.25">
      <c r="A810" s="20">
        <v>1107</v>
      </c>
      <c r="B810" s="21" t="s">
        <v>1104</v>
      </c>
    </row>
    <row r="811" spans="1:2" x14ac:dyDescent="0.25">
      <c r="A811" s="20">
        <v>1136</v>
      </c>
      <c r="B811" s="21" t="s">
        <v>1105</v>
      </c>
    </row>
    <row r="812" spans="1:2" x14ac:dyDescent="0.25">
      <c r="A812" s="20">
        <v>1138</v>
      </c>
      <c r="B812" s="21" t="s">
        <v>1108</v>
      </c>
    </row>
    <row r="813" spans="1:2" x14ac:dyDescent="0.25">
      <c r="A813" s="20">
        <v>1140</v>
      </c>
      <c r="B813" s="21" t="s">
        <v>1104</v>
      </c>
    </row>
    <row r="814" spans="1:2" x14ac:dyDescent="0.25">
      <c r="A814" s="20">
        <v>1141</v>
      </c>
      <c r="B814" s="21" t="s">
        <v>1104</v>
      </c>
    </row>
    <row r="815" spans="1:2" x14ac:dyDescent="0.25">
      <c r="A815" s="20">
        <v>1142</v>
      </c>
      <c r="B815" s="21" t="s">
        <v>1104</v>
      </c>
    </row>
    <row r="816" spans="1:2" x14ac:dyDescent="0.25">
      <c r="A816" s="20">
        <v>1250</v>
      </c>
      <c r="B816" s="21" t="s">
        <v>1105</v>
      </c>
    </row>
    <row r="817" spans="1:2" x14ac:dyDescent="0.25">
      <c r="A817" s="20">
        <v>1375</v>
      </c>
      <c r="B817" s="21" t="s">
        <v>1108</v>
      </c>
    </row>
    <row r="818" spans="1:2" x14ac:dyDescent="0.25">
      <c r="A818" s="20">
        <v>1407</v>
      </c>
      <c r="B818" s="21" t="s">
        <v>1105</v>
      </c>
    </row>
    <row r="819" spans="1:2" x14ac:dyDescent="0.25">
      <c r="A819" s="20">
        <v>1457</v>
      </c>
      <c r="B819" s="21" t="s">
        <v>1104</v>
      </c>
    </row>
    <row r="820" spans="1:2" x14ac:dyDescent="0.25">
      <c r="A820" s="20">
        <v>1719</v>
      </c>
      <c r="B820" s="21" t="s">
        <v>1108</v>
      </c>
    </row>
    <row r="821" spans="1:2" x14ac:dyDescent="0.25">
      <c r="A821" s="20">
        <v>1817</v>
      </c>
      <c r="B821" s="21" t="s">
        <v>1108</v>
      </c>
    </row>
    <row r="822" spans="1:2" x14ac:dyDescent="0.25">
      <c r="A822" s="20">
        <v>1918</v>
      </c>
      <c r="B822" s="21" t="s">
        <v>1104</v>
      </c>
    </row>
    <row r="823" spans="1:2" x14ac:dyDescent="0.25">
      <c r="A823" s="20">
        <v>1952</v>
      </c>
      <c r="B823" s="21" t="s">
        <v>1109</v>
      </c>
    </row>
    <row r="824" spans="1:2" x14ac:dyDescent="0.25">
      <c r="A824" s="20">
        <v>1967</v>
      </c>
      <c r="B824" s="21" t="s">
        <v>1108</v>
      </c>
    </row>
    <row r="825" spans="1:2" x14ac:dyDescent="0.25">
      <c r="A825" s="20">
        <v>1970</v>
      </c>
      <c r="B825" s="21" t="s">
        <v>1109</v>
      </c>
    </row>
    <row r="826" spans="1:2" x14ac:dyDescent="0.25">
      <c r="A826" s="20">
        <v>2082</v>
      </c>
      <c r="B826" s="21" t="s">
        <v>1109</v>
      </c>
    </row>
    <row r="827" spans="1:2" x14ac:dyDescent="0.25">
      <c r="A827" s="20">
        <v>2170</v>
      </c>
      <c r="B827" s="21" t="s">
        <v>1109</v>
      </c>
    </row>
    <row r="828" spans="1:2" x14ac:dyDescent="0.25">
      <c r="A828" s="20">
        <v>70</v>
      </c>
      <c r="B828" s="21" t="s">
        <v>1108</v>
      </c>
    </row>
    <row r="829" spans="1:2" x14ac:dyDescent="0.25">
      <c r="A829" s="20">
        <v>73</v>
      </c>
      <c r="B829" s="21" t="s">
        <v>1106</v>
      </c>
    </row>
    <row r="830" spans="1:2" x14ac:dyDescent="0.25">
      <c r="A830" s="20">
        <v>476</v>
      </c>
      <c r="B830" s="21" t="s">
        <v>1108</v>
      </c>
    </row>
    <row r="831" spans="1:2" x14ac:dyDescent="0.25">
      <c r="A831" s="20">
        <v>1296</v>
      </c>
      <c r="B831" s="21" t="s">
        <v>1105</v>
      </c>
    </row>
    <row r="832" spans="1:2" x14ac:dyDescent="0.25">
      <c r="A832" s="20">
        <v>1297</v>
      </c>
      <c r="B832" s="21" t="s">
        <v>1105</v>
      </c>
    </row>
    <row r="833" spans="1:2" x14ac:dyDescent="0.25">
      <c r="A833" s="20">
        <v>1298</v>
      </c>
      <c r="B833" s="21" t="s">
        <v>1107</v>
      </c>
    </row>
    <row r="834" spans="1:2" x14ac:dyDescent="0.25">
      <c r="A834" s="20">
        <v>1308</v>
      </c>
      <c r="B834" s="21" t="s">
        <v>1104</v>
      </c>
    </row>
    <row r="835" spans="1:2" x14ac:dyDescent="0.25">
      <c r="A835" s="20">
        <v>1310</v>
      </c>
      <c r="B835" s="21" t="s">
        <v>1105</v>
      </c>
    </row>
    <row r="836" spans="1:2" x14ac:dyDescent="0.25">
      <c r="A836" s="20">
        <v>1313</v>
      </c>
      <c r="B836" s="21" t="s">
        <v>1104</v>
      </c>
    </row>
    <row r="837" spans="1:2" x14ac:dyDescent="0.25">
      <c r="A837" s="20">
        <v>1314</v>
      </c>
      <c r="B837" s="21" t="s">
        <v>1108</v>
      </c>
    </row>
    <row r="838" spans="1:2" x14ac:dyDescent="0.25">
      <c r="A838" s="20">
        <v>1315</v>
      </c>
      <c r="B838" s="21" t="s">
        <v>1105</v>
      </c>
    </row>
    <row r="839" spans="1:2" x14ac:dyDescent="0.25">
      <c r="A839" s="20">
        <v>1323</v>
      </c>
      <c r="B839" s="21" t="s">
        <v>1104</v>
      </c>
    </row>
    <row r="840" spans="1:2" x14ac:dyDescent="0.25">
      <c r="A840" s="20">
        <v>1325</v>
      </c>
      <c r="B840" s="21" t="s">
        <v>1106</v>
      </c>
    </row>
    <row r="841" spans="1:2" x14ac:dyDescent="0.25">
      <c r="A841" s="20">
        <v>1334</v>
      </c>
      <c r="B841" s="21" t="s">
        <v>1105</v>
      </c>
    </row>
    <row r="842" spans="1:2" x14ac:dyDescent="0.25">
      <c r="A842" s="20">
        <v>1569</v>
      </c>
      <c r="B842" s="21" t="s">
        <v>1105</v>
      </c>
    </row>
    <row r="843" spans="1:2" x14ac:dyDescent="0.25">
      <c r="A843" s="20">
        <v>1610</v>
      </c>
      <c r="B843" s="21" t="s">
        <v>1105</v>
      </c>
    </row>
    <row r="844" spans="1:2" x14ac:dyDescent="0.25">
      <c r="A844" s="20">
        <v>1627</v>
      </c>
      <c r="B844" s="21" t="s">
        <v>1105</v>
      </c>
    </row>
    <row r="845" spans="1:2" x14ac:dyDescent="0.25">
      <c r="A845" s="20">
        <v>1700</v>
      </c>
      <c r="B845" s="21" t="s">
        <v>1108</v>
      </c>
    </row>
    <row r="846" spans="1:2" x14ac:dyDescent="0.25">
      <c r="A846" s="20">
        <v>1753</v>
      </c>
      <c r="B846" s="21" t="s">
        <v>1104</v>
      </c>
    </row>
    <row r="847" spans="1:2" x14ac:dyDescent="0.25">
      <c r="A847" s="20">
        <v>1802</v>
      </c>
      <c r="B847" s="21" t="s">
        <v>1108</v>
      </c>
    </row>
    <row r="848" spans="1:2" x14ac:dyDescent="0.25">
      <c r="A848" s="20">
        <v>1814</v>
      </c>
      <c r="B848" s="21" t="s">
        <v>1108</v>
      </c>
    </row>
    <row r="849" spans="1:2" x14ac:dyDescent="0.25">
      <c r="A849" s="20">
        <v>1919</v>
      </c>
      <c r="B849" s="21" t="s">
        <v>1108</v>
      </c>
    </row>
    <row r="850" spans="1:2" x14ac:dyDescent="0.25">
      <c r="A850" s="20">
        <v>1921</v>
      </c>
      <c r="B850" s="21" t="s">
        <v>1105</v>
      </c>
    </row>
    <row r="851" spans="1:2" x14ac:dyDescent="0.25">
      <c r="A851" s="20">
        <v>44</v>
      </c>
      <c r="B851" s="21" t="s">
        <v>1108</v>
      </c>
    </row>
    <row r="852" spans="1:2" x14ac:dyDescent="0.25">
      <c r="A852" s="20">
        <v>425</v>
      </c>
      <c r="B852" s="21" t="s">
        <v>1104</v>
      </c>
    </row>
    <row r="853" spans="1:2" x14ac:dyDescent="0.25">
      <c r="A853" s="20">
        <v>527</v>
      </c>
      <c r="B853" s="21" t="s">
        <v>1105</v>
      </c>
    </row>
    <row r="854" spans="1:2" x14ac:dyDescent="0.25">
      <c r="A854" s="20">
        <v>1301</v>
      </c>
      <c r="B854" s="21" t="s">
        <v>1105</v>
      </c>
    </row>
    <row r="855" spans="1:2" x14ac:dyDescent="0.25">
      <c r="A855" s="20">
        <v>1321</v>
      </c>
      <c r="B855" s="21" t="s">
        <v>1108</v>
      </c>
    </row>
    <row r="856" spans="1:2" x14ac:dyDescent="0.25">
      <c r="A856" s="20">
        <v>1322</v>
      </c>
      <c r="B856" s="21" t="s">
        <v>1104</v>
      </c>
    </row>
    <row r="857" spans="1:2" x14ac:dyDescent="0.25">
      <c r="A857" s="20">
        <v>1324</v>
      </c>
      <c r="B857" s="21" t="s">
        <v>1105</v>
      </c>
    </row>
    <row r="858" spans="1:2" x14ac:dyDescent="0.25">
      <c r="A858" s="20">
        <v>1330</v>
      </c>
      <c r="B858" s="21" t="s">
        <v>1107</v>
      </c>
    </row>
    <row r="859" spans="1:2" x14ac:dyDescent="0.25">
      <c r="A859" s="20">
        <v>1331</v>
      </c>
      <c r="B859" s="21" t="s">
        <v>1105</v>
      </c>
    </row>
    <row r="860" spans="1:2" x14ac:dyDescent="0.25">
      <c r="A860" s="20">
        <v>1333</v>
      </c>
      <c r="B860" s="21" t="s">
        <v>1108</v>
      </c>
    </row>
    <row r="861" spans="1:2" x14ac:dyDescent="0.25">
      <c r="A861" s="20">
        <v>1503</v>
      </c>
      <c r="B861" s="21" t="s">
        <v>1104</v>
      </c>
    </row>
    <row r="862" spans="1:2" x14ac:dyDescent="0.25">
      <c r="A862" s="20">
        <v>1654</v>
      </c>
      <c r="B862" s="21" t="s">
        <v>1105</v>
      </c>
    </row>
    <row r="863" spans="1:2" x14ac:dyDescent="0.25">
      <c r="A863" s="20">
        <v>1698</v>
      </c>
      <c r="B863" s="21" t="s">
        <v>1109</v>
      </c>
    </row>
    <row r="864" spans="1:2" x14ac:dyDescent="0.25">
      <c r="A864" s="20">
        <v>1733</v>
      </c>
      <c r="B864" s="21" t="s">
        <v>1105</v>
      </c>
    </row>
    <row r="865" spans="1:2" x14ac:dyDescent="0.25">
      <c r="A865" s="20">
        <v>1783</v>
      </c>
      <c r="B865" s="21" t="s">
        <v>1109</v>
      </c>
    </row>
    <row r="866" spans="1:2" x14ac:dyDescent="0.25">
      <c r="A866" s="20">
        <v>1805</v>
      </c>
      <c r="B866" s="21" t="s">
        <v>1109</v>
      </c>
    </row>
    <row r="867" spans="1:2" x14ac:dyDescent="0.25">
      <c r="A867" s="20">
        <v>1848</v>
      </c>
      <c r="B867" s="21" t="s">
        <v>1109</v>
      </c>
    </row>
    <row r="868" spans="1:2" x14ac:dyDescent="0.25">
      <c r="A868" s="20">
        <v>1924</v>
      </c>
      <c r="B868" s="21" t="s">
        <v>1109</v>
      </c>
    </row>
    <row r="869" spans="1:2" x14ac:dyDescent="0.25">
      <c r="A869" s="20">
        <v>1932</v>
      </c>
      <c r="B869" s="21" t="s">
        <v>1108</v>
      </c>
    </row>
    <row r="870" spans="1:2" x14ac:dyDescent="0.25">
      <c r="A870" s="20">
        <v>2026</v>
      </c>
      <c r="B870" s="21" t="s">
        <v>1109</v>
      </c>
    </row>
    <row r="871" spans="1:2" x14ac:dyDescent="0.25">
      <c r="A871" s="20">
        <v>2126</v>
      </c>
      <c r="B871" s="21" t="s">
        <v>1109</v>
      </c>
    </row>
    <row r="872" spans="1:2" x14ac:dyDescent="0.25">
      <c r="A872" s="20">
        <v>160</v>
      </c>
      <c r="B872" s="21" t="s">
        <v>1108</v>
      </c>
    </row>
    <row r="873" spans="1:2" x14ac:dyDescent="0.25">
      <c r="A873" s="20">
        <v>1099</v>
      </c>
      <c r="B873" s="21" t="s">
        <v>1105</v>
      </c>
    </row>
    <row r="874" spans="1:2" x14ac:dyDescent="0.25">
      <c r="A874" s="20">
        <v>1152</v>
      </c>
      <c r="B874" s="21" t="s">
        <v>1105</v>
      </c>
    </row>
    <row r="875" spans="1:2" x14ac:dyDescent="0.25">
      <c r="A875" s="20">
        <v>1319</v>
      </c>
      <c r="B875" s="21" t="s">
        <v>1104</v>
      </c>
    </row>
    <row r="876" spans="1:2" x14ac:dyDescent="0.25">
      <c r="A876" s="20">
        <v>1320</v>
      </c>
      <c r="B876" s="21" t="s">
        <v>1104</v>
      </c>
    </row>
    <row r="877" spans="1:2" x14ac:dyDescent="0.25">
      <c r="A877" s="20">
        <v>1326</v>
      </c>
      <c r="B877" s="21" t="s">
        <v>1105</v>
      </c>
    </row>
    <row r="878" spans="1:2" x14ac:dyDescent="0.25">
      <c r="A878" s="20">
        <v>1438</v>
      </c>
      <c r="B878" s="21" t="s">
        <v>1104</v>
      </c>
    </row>
    <row r="879" spans="1:2" x14ac:dyDescent="0.25">
      <c r="A879" s="20">
        <v>1463</v>
      </c>
      <c r="B879" s="21" t="s">
        <v>1108</v>
      </c>
    </row>
    <row r="880" spans="1:2" x14ac:dyDescent="0.25">
      <c r="A880" s="20">
        <v>1471</v>
      </c>
      <c r="B880" s="21" t="s">
        <v>1104</v>
      </c>
    </row>
    <row r="881" spans="1:2" x14ac:dyDescent="0.25">
      <c r="A881" s="20">
        <v>1553</v>
      </c>
      <c r="B881" s="21" t="s">
        <v>1105</v>
      </c>
    </row>
    <row r="882" spans="1:2" x14ac:dyDescent="0.25">
      <c r="A882" s="20">
        <v>1568</v>
      </c>
      <c r="B882" s="21" t="s">
        <v>1105</v>
      </c>
    </row>
    <row r="883" spans="1:2" x14ac:dyDescent="0.25">
      <c r="A883" s="20">
        <v>1699</v>
      </c>
      <c r="B883" s="21" t="s">
        <v>1108</v>
      </c>
    </row>
    <row r="884" spans="1:2" x14ac:dyDescent="0.25">
      <c r="A884" s="20">
        <v>1770</v>
      </c>
      <c r="B884" s="21" t="s">
        <v>1104</v>
      </c>
    </row>
    <row r="885" spans="1:2" x14ac:dyDescent="0.25">
      <c r="A885" s="20">
        <v>1800</v>
      </c>
      <c r="B885" s="21" t="s">
        <v>1109</v>
      </c>
    </row>
    <row r="886" spans="1:2" x14ac:dyDescent="0.25">
      <c r="A886" s="20">
        <v>1803</v>
      </c>
      <c r="B886" s="21" t="s">
        <v>1109</v>
      </c>
    </row>
    <row r="887" spans="1:2" x14ac:dyDescent="0.25">
      <c r="A887" s="20">
        <v>1812</v>
      </c>
      <c r="B887" s="21" t="s">
        <v>1108</v>
      </c>
    </row>
    <row r="888" spans="1:2" x14ac:dyDescent="0.25">
      <c r="A888" s="20">
        <v>1950</v>
      </c>
      <c r="B888" s="21" t="s">
        <v>1109</v>
      </c>
    </row>
    <row r="889" spans="1:2" x14ac:dyDescent="0.25">
      <c r="A889" s="20">
        <v>2125</v>
      </c>
      <c r="B889" s="21" t="s">
        <v>1109</v>
      </c>
    </row>
    <row r="890" spans="1:2" x14ac:dyDescent="0.25">
      <c r="A890" s="20">
        <v>2171</v>
      </c>
      <c r="B890" s="21" t="s">
        <v>1109</v>
      </c>
    </row>
    <row r="891" spans="1:2" x14ac:dyDescent="0.25">
      <c r="A891" s="20">
        <v>81</v>
      </c>
      <c r="B891" s="21" t="s">
        <v>1108</v>
      </c>
    </row>
    <row r="892" spans="1:2" x14ac:dyDescent="0.25">
      <c r="A892" s="20">
        <v>136</v>
      </c>
      <c r="B892" s="21" t="s">
        <v>1108</v>
      </c>
    </row>
    <row r="893" spans="1:2" x14ac:dyDescent="0.25">
      <c r="A893" s="20">
        <v>186</v>
      </c>
      <c r="B893" s="21" t="s">
        <v>1105</v>
      </c>
    </row>
    <row r="894" spans="1:2" x14ac:dyDescent="0.25">
      <c r="A894" s="20">
        <v>220</v>
      </c>
      <c r="B894" s="21" t="s">
        <v>1108</v>
      </c>
    </row>
    <row r="895" spans="1:2" x14ac:dyDescent="0.25">
      <c r="A895" s="20">
        <v>248</v>
      </c>
      <c r="B895" s="21" t="s">
        <v>1109</v>
      </c>
    </row>
    <row r="896" spans="1:2" x14ac:dyDescent="0.25">
      <c r="A896" s="20">
        <v>249</v>
      </c>
      <c r="B896" s="21" t="s">
        <v>1108</v>
      </c>
    </row>
    <row r="897" spans="1:2" x14ac:dyDescent="0.25">
      <c r="A897" s="20">
        <v>322</v>
      </c>
      <c r="B897" s="21" t="s">
        <v>1108</v>
      </c>
    </row>
    <row r="898" spans="1:2" x14ac:dyDescent="0.25">
      <c r="A898" s="20">
        <v>324</v>
      </c>
      <c r="B898" s="21" t="s">
        <v>1108</v>
      </c>
    </row>
    <row r="899" spans="1:2" x14ac:dyDescent="0.25">
      <c r="A899" s="20">
        <v>348</v>
      </c>
      <c r="B899" s="21" t="s">
        <v>1108</v>
      </c>
    </row>
    <row r="900" spans="1:2" x14ac:dyDescent="0.25">
      <c r="A900" s="20">
        <v>406</v>
      </c>
      <c r="B900" s="21" t="s">
        <v>1108</v>
      </c>
    </row>
    <row r="901" spans="1:2" x14ac:dyDescent="0.25">
      <c r="A901" s="20">
        <v>451</v>
      </c>
      <c r="B901" s="21" t="s">
        <v>1104</v>
      </c>
    </row>
    <row r="902" spans="1:2" x14ac:dyDescent="0.25">
      <c r="A902" s="20">
        <v>943</v>
      </c>
      <c r="B902" s="21" t="s">
        <v>1104</v>
      </c>
    </row>
    <row r="903" spans="1:2" x14ac:dyDescent="0.25">
      <c r="A903" s="20">
        <v>952</v>
      </c>
      <c r="B903" s="21" t="s">
        <v>1108</v>
      </c>
    </row>
    <row r="904" spans="1:2" x14ac:dyDescent="0.25">
      <c r="A904" s="20">
        <v>953</v>
      </c>
      <c r="B904" s="21" t="s">
        <v>1108</v>
      </c>
    </row>
    <row r="905" spans="1:2" x14ac:dyDescent="0.25">
      <c r="A905" s="20">
        <v>1458</v>
      </c>
      <c r="B905" s="21" t="s">
        <v>1104</v>
      </c>
    </row>
    <row r="906" spans="1:2" x14ac:dyDescent="0.25">
      <c r="A906" s="20">
        <v>1464</v>
      </c>
      <c r="B906" s="21" t="s">
        <v>1104</v>
      </c>
    </row>
    <row r="907" spans="1:2" x14ac:dyDescent="0.25">
      <c r="A907" s="20">
        <v>1473</v>
      </c>
      <c r="B907" s="21" t="s">
        <v>1108</v>
      </c>
    </row>
    <row r="908" spans="1:2" x14ac:dyDescent="0.25">
      <c r="A908" s="20">
        <v>1483</v>
      </c>
      <c r="B908" s="21" t="s">
        <v>1108</v>
      </c>
    </row>
    <row r="909" spans="1:2" x14ac:dyDescent="0.25">
      <c r="A909" s="20">
        <v>1502</v>
      </c>
      <c r="B909" s="21" t="s">
        <v>1104</v>
      </c>
    </row>
    <row r="910" spans="1:2" x14ac:dyDescent="0.25">
      <c r="A910" s="20">
        <v>1506</v>
      </c>
      <c r="B910" s="21" t="s">
        <v>1104</v>
      </c>
    </row>
    <row r="911" spans="1:2" x14ac:dyDescent="0.25">
      <c r="A911" s="20">
        <v>1867</v>
      </c>
      <c r="B911" s="21" t="s">
        <v>1104</v>
      </c>
    </row>
    <row r="912" spans="1:2" x14ac:dyDescent="0.25">
      <c r="A912" s="20">
        <v>1886</v>
      </c>
      <c r="B912" s="21" t="s">
        <v>1109</v>
      </c>
    </row>
    <row r="913" spans="1:2" x14ac:dyDescent="0.25">
      <c r="A913" s="20">
        <v>2042</v>
      </c>
      <c r="B913" s="21" t="s">
        <v>1109</v>
      </c>
    </row>
    <row r="914" spans="1:2" x14ac:dyDescent="0.25">
      <c r="A914" s="20">
        <v>2045</v>
      </c>
      <c r="B914" s="21" t="s">
        <v>1109</v>
      </c>
    </row>
    <row r="915" spans="1:2" x14ac:dyDescent="0.25">
      <c r="A915" s="20">
        <v>2064</v>
      </c>
      <c r="B915" s="21" t="s">
        <v>1109</v>
      </c>
    </row>
    <row r="916" spans="1:2" x14ac:dyDescent="0.25">
      <c r="A916" s="20">
        <v>2066</v>
      </c>
      <c r="B916" s="21" t="s">
        <v>1109</v>
      </c>
    </row>
    <row r="917" spans="1:2" x14ac:dyDescent="0.25">
      <c r="A917" s="20">
        <v>2071</v>
      </c>
      <c r="B917" s="21" t="s">
        <v>1109</v>
      </c>
    </row>
    <row r="918" spans="1:2" x14ac:dyDescent="0.25">
      <c r="A918" s="20">
        <v>2083</v>
      </c>
      <c r="B918" s="21" t="s">
        <v>1109</v>
      </c>
    </row>
    <row r="919" spans="1:2" x14ac:dyDescent="0.25">
      <c r="A919" s="20">
        <v>2084</v>
      </c>
      <c r="B919" s="21" t="s">
        <v>1108</v>
      </c>
    </row>
    <row r="920" spans="1:2" x14ac:dyDescent="0.25">
      <c r="A920" s="20">
        <v>2132</v>
      </c>
      <c r="B920" s="21" t="s">
        <v>1109</v>
      </c>
    </row>
    <row r="921" spans="1:2" x14ac:dyDescent="0.25">
      <c r="A921" s="20">
        <v>367</v>
      </c>
      <c r="B921" s="21" t="s">
        <v>1104</v>
      </c>
    </row>
    <row r="922" spans="1:2" x14ac:dyDescent="0.25">
      <c r="A922" s="20">
        <v>381</v>
      </c>
      <c r="B922" s="21" t="s">
        <v>1108</v>
      </c>
    </row>
    <row r="923" spans="1:2" x14ac:dyDescent="0.25">
      <c r="A923" s="20">
        <v>392</v>
      </c>
      <c r="B923" s="21" t="s">
        <v>1104</v>
      </c>
    </row>
    <row r="924" spans="1:2" x14ac:dyDescent="0.25">
      <c r="A924" s="20">
        <v>393</v>
      </c>
      <c r="B924" s="21" t="s">
        <v>1108</v>
      </c>
    </row>
    <row r="925" spans="1:2" x14ac:dyDescent="0.25">
      <c r="A925" s="20">
        <v>1135</v>
      </c>
      <c r="B925" s="21" t="s">
        <v>1105</v>
      </c>
    </row>
    <row r="926" spans="1:2" x14ac:dyDescent="0.25">
      <c r="A926" s="20">
        <v>1203</v>
      </c>
      <c r="B926" s="21" t="s">
        <v>1105</v>
      </c>
    </row>
    <row r="927" spans="1:2" x14ac:dyDescent="0.25">
      <c r="A927" s="20">
        <v>1245</v>
      </c>
      <c r="B927" s="21" t="s">
        <v>1108</v>
      </c>
    </row>
    <row r="928" spans="1:2" x14ac:dyDescent="0.25">
      <c r="A928" s="20">
        <v>1292</v>
      </c>
      <c r="B928" s="21" t="s">
        <v>1108</v>
      </c>
    </row>
    <row r="929" spans="1:2" x14ac:dyDescent="0.25">
      <c r="A929" s="20">
        <v>1362</v>
      </c>
      <c r="B929" s="21" t="s">
        <v>1108</v>
      </c>
    </row>
    <row r="930" spans="1:2" x14ac:dyDescent="0.25">
      <c r="A930" s="20">
        <v>1423</v>
      </c>
      <c r="B930" s="21" t="s">
        <v>1108</v>
      </c>
    </row>
    <row r="931" spans="1:2" x14ac:dyDescent="0.25">
      <c r="A931" s="20">
        <v>1424</v>
      </c>
      <c r="B931" s="21" t="s">
        <v>1108</v>
      </c>
    </row>
    <row r="932" spans="1:2" x14ac:dyDescent="0.25">
      <c r="A932" s="20">
        <v>1425</v>
      </c>
      <c r="B932" s="21" t="s">
        <v>1108</v>
      </c>
    </row>
    <row r="933" spans="1:2" x14ac:dyDescent="0.25">
      <c r="A933" s="20">
        <v>1444</v>
      </c>
      <c r="B933" s="21" t="s">
        <v>1105</v>
      </c>
    </row>
    <row r="934" spans="1:2" x14ac:dyDescent="0.25">
      <c r="A934" s="20">
        <v>1505</v>
      </c>
      <c r="B934" s="21" t="s">
        <v>1108</v>
      </c>
    </row>
    <row r="935" spans="1:2" x14ac:dyDescent="0.25">
      <c r="A935" s="20">
        <v>1520</v>
      </c>
      <c r="B935" s="21" t="s">
        <v>1104</v>
      </c>
    </row>
    <row r="936" spans="1:2" x14ac:dyDescent="0.25">
      <c r="A936" s="20">
        <v>1653</v>
      </c>
      <c r="B936" s="21" t="s">
        <v>1108</v>
      </c>
    </row>
    <row r="937" spans="1:2" x14ac:dyDescent="0.25">
      <c r="A937" s="20">
        <v>1794</v>
      </c>
      <c r="B937" s="21" t="s">
        <v>1108</v>
      </c>
    </row>
    <row r="938" spans="1:2" x14ac:dyDescent="0.25">
      <c r="A938" s="20">
        <v>1804</v>
      </c>
      <c r="B938" s="21" t="s">
        <v>1108</v>
      </c>
    </row>
    <row r="939" spans="1:2" x14ac:dyDescent="0.25">
      <c r="A939" s="20">
        <v>1815</v>
      </c>
      <c r="B939" s="21" t="s">
        <v>1109</v>
      </c>
    </row>
    <row r="940" spans="1:2" x14ac:dyDescent="0.25">
      <c r="A940" s="20">
        <v>1980</v>
      </c>
      <c r="B940" s="21" t="s">
        <v>1108</v>
      </c>
    </row>
    <row r="941" spans="1:2" x14ac:dyDescent="0.25">
      <c r="A941" s="20">
        <v>1981</v>
      </c>
      <c r="B941" s="21" t="s">
        <v>1108</v>
      </c>
    </row>
    <row r="942" spans="1:2" x14ac:dyDescent="0.25">
      <c r="A942" s="20">
        <v>2027</v>
      </c>
      <c r="B942" s="21" t="s">
        <v>1109</v>
      </c>
    </row>
    <row r="943" spans="1:2" x14ac:dyDescent="0.25">
      <c r="A943" s="20">
        <v>2115</v>
      </c>
      <c r="B943" s="21" t="s">
        <v>1109</v>
      </c>
    </row>
    <row r="944" spans="1:2" x14ac:dyDescent="0.25">
      <c r="A944" s="20">
        <v>199</v>
      </c>
      <c r="B944" s="21" t="s">
        <v>1104</v>
      </c>
    </row>
    <row r="945" spans="1:2" x14ac:dyDescent="0.25">
      <c r="A945" s="20">
        <v>1113</v>
      </c>
      <c r="B945" s="21" t="s">
        <v>1105</v>
      </c>
    </row>
    <row r="946" spans="1:2" x14ac:dyDescent="0.25">
      <c r="A946" s="20">
        <v>1119</v>
      </c>
      <c r="B946" s="21" t="s">
        <v>1105</v>
      </c>
    </row>
    <row r="947" spans="1:2" x14ac:dyDescent="0.25">
      <c r="A947" s="20">
        <v>1133</v>
      </c>
      <c r="B947" s="21" t="s">
        <v>1107</v>
      </c>
    </row>
    <row r="948" spans="1:2" x14ac:dyDescent="0.25">
      <c r="A948" s="20">
        <v>1153</v>
      </c>
      <c r="B948" s="21" t="s">
        <v>1104</v>
      </c>
    </row>
    <row r="949" spans="1:2" x14ac:dyDescent="0.25">
      <c r="A949" s="20">
        <v>1196</v>
      </c>
      <c r="B949" s="21" t="s">
        <v>1104</v>
      </c>
    </row>
    <row r="950" spans="1:2" x14ac:dyDescent="0.25">
      <c r="A950" s="20">
        <v>1201</v>
      </c>
      <c r="B950" s="21" t="s">
        <v>1105</v>
      </c>
    </row>
    <row r="951" spans="1:2" x14ac:dyDescent="0.25">
      <c r="A951" s="20">
        <v>1242</v>
      </c>
      <c r="B951" s="21" t="s">
        <v>1105</v>
      </c>
    </row>
    <row r="952" spans="1:2" x14ac:dyDescent="0.25">
      <c r="A952" s="20">
        <v>1267</v>
      </c>
      <c r="B952" s="21" t="s">
        <v>1108</v>
      </c>
    </row>
    <row r="953" spans="1:2" x14ac:dyDescent="0.25">
      <c r="A953" s="20">
        <v>1311</v>
      </c>
      <c r="B953" s="21" t="s">
        <v>1108</v>
      </c>
    </row>
    <row r="954" spans="1:2" x14ac:dyDescent="0.25">
      <c r="A954" s="20">
        <v>1363</v>
      </c>
      <c r="B954" s="21" t="s">
        <v>1104</v>
      </c>
    </row>
    <row r="955" spans="1:2" x14ac:dyDescent="0.25">
      <c r="A955" s="20">
        <v>1381</v>
      </c>
      <c r="B955" s="21" t="s">
        <v>1105</v>
      </c>
    </row>
    <row r="956" spans="1:2" x14ac:dyDescent="0.25">
      <c r="A956" s="20">
        <v>1426</v>
      </c>
      <c r="B956" s="21" t="s">
        <v>1104</v>
      </c>
    </row>
    <row r="957" spans="1:2" x14ac:dyDescent="0.25">
      <c r="A957" s="20">
        <v>1481</v>
      </c>
      <c r="B957" s="21" t="s">
        <v>1104</v>
      </c>
    </row>
    <row r="958" spans="1:2" x14ac:dyDescent="0.25">
      <c r="A958" s="20">
        <v>1581</v>
      </c>
      <c r="B958" s="21" t="s">
        <v>1104</v>
      </c>
    </row>
    <row r="959" spans="1:2" x14ac:dyDescent="0.25">
      <c r="A959" s="20">
        <v>1655</v>
      </c>
      <c r="B959" s="21" t="s">
        <v>1108</v>
      </c>
    </row>
    <row r="960" spans="1:2" x14ac:dyDescent="0.25">
      <c r="A960" s="20">
        <v>1734</v>
      </c>
      <c r="B960" s="21" t="s">
        <v>1108</v>
      </c>
    </row>
    <row r="961" spans="1:2" x14ac:dyDescent="0.25">
      <c r="A961" s="20">
        <v>1899</v>
      </c>
      <c r="B961" s="21" t="s">
        <v>1108</v>
      </c>
    </row>
    <row r="962" spans="1:2" x14ac:dyDescent="0.25">
      <c r="A962" s="20">
        <v>1947</v>
      </c>
      <c r="B962" s="21" t="s">
        <v>1108</v>
      </c>
    </row>
    <row r="963" spans="1:2" x14ac:dyDescent="0.25">
      <c r="A963" s="20">
        <v>2067</v>
      </c>
      <c r="B963" s="21" t="s">
        <v>1109</v>
      </c>
    </row>
    <row r="964" spans="1:2" x14ac:dyDescent="0.25">
      <c r="A964" s="20">
        <v>189</v>
      </c>
      <c r="B964" s="21" t="s">
        <v>1104</v>
      </c>
    </row>
    <row r="965" spans="1:2" x14ac:dyDescent="0.25">
      <c r="A965" s="20">
        <v>261</v>
      </c>
      <c r="B965" s="21" t="s">
        <v>1104</v>
      </c>
    </row>
    <row r="966" spans="1:2" x14ac:dyDescent="0.25">
      <c r="A966" s="20">
        <v>311</v>
      </c>
      <c r="B966" s="21" t="s">
        <v>1108</v>
      </c>
    </row>
    <row r="967" spans="1:2" x14ac:dyDescent="0.25">
      <c r="A967" s="20">
        <v>1062</v>
      </c>
      <c r="B967" s="21" t="s">
        <v>1107</v>
      </c>
    </row>
    <row r="968" spans="1:2" x14ac:dyDescent="0.25">
      <c r="A968" s="20">
        <v>1124</v>
      </c>
      <c r="B968" s="21" t="s">
        <v>1107</v>
      </c>
    </row>
    <row r="969" spans="1:2" x14ac:dyDescent="0.25">
      <c r="A969" s="20">
        <v>1137</v>
      </c>
      <c r="B969" s="21" t="s">
        <v>1104</v>
      </c>
    </row>
    <row r="970" spans="1:2" x14ac:dyDescent="0.25">
      <c r="A970" s="20">
        <v>1202</v>
      </c>
      <c r="B970" s="21" t="s">
        <v>1105</v>
      </c>
    </row>
    <row r="971" spans="1:2" x14ac:dyDescent="0.25">
      <c r="A971" s="20">
        <v>1208</v>
      </c>
      <c r="B971" s="21" t="s">
        <v>1104</v>
      </c>
    </row>
    <row r="972" spans="1:2" x14ac:dyDescent="0.25">
      <c r="A972" s="20">
        <v>1278</v>
      </c>
      <c r="B972" s="21" t="s">
        <v>1104</v>
      </c>
    </row>
    <row r="973" spans="1:2" x14ac:dyDescent="0.25">
      <c r="A973" s="20">
        <v>1316</v>
      </c>
      <c r="B973" s="21" t="s">
        <v>1105</v>
      </c>
    </row>
    <row r="974" spans="1:2" x14ac:dyDescent="0.25">
      <c r="A974" s="20">
        <v>1338</v>
      </c>
      <c r="B974" s="21" t="s">
        <v>1108</v>
      </c>
    </row>
    <row r="975" spans="1:2" x14ac:dyDescent="0.25">
      <c r="A975" s="20">
        <v>1494</v>
      </c>
      <c r="B975" s="21" t="s">
        <v>1105</v>
      </c>
    </row>
    <row r="976" spans="1:2" x14ac:dyDescent="0.25">
      <c r="A976" s="20">
        <v>1529</v>
      </c>
      <c r="B976" s="21" t="s">
        <v>1108</v>
      </c>
    </row>
    <row r="977" spans="1:2" x14ac:dyDescent="0.25">
      <c r="A977" s="20">
        <v>1548</v>
      </c>
      <c r="B977" s="21" t="s">
        <v>1108</v>
      </c>
    </row>
    <row r="978" spans="1:2" x14ac:dyDescent="0.25">
      <c r="A978" s="20">
        <v>1754</v>
      </c>
      <c r="B978" s="21" t="s">
        <v>1108</v>
      </c>
    </row>
    <row r="979" spans="1:2" x14ac:dyDescent="0.25">
      <c r="A979" s="20">
        <v>1765</v>
      </c>
      <c r="B979" s="21" t="s">
        <v>1108</v>
      </c>
    </row>
    <row r="980" spans="1:2" x14ac:dyDescent="0.25">
      <c r="A980" s="20">
        <v>1777</v>
      </c>
      <c r="B980" s="21" t="s">
        <v>1108</v>
      </c>
    </row>
    <row r="981" spans="1:2" x14ac:dyDescent="0.25">
      <c r="A981" s="20">
        <v>1830</v>
      </c>
      <c r="B981" s="21" t="s">
        <v>1108</v>
      </c>
    </row>
    <row r="982" spans="1:2" x14ac:dyDescent="0.25">
      <c r="A982" s="20">
        <v>1906</v>
      </c>
      <c r="B982" s="21" t="s">
        <v>1108</v>
      </c>
    </row>
    <row r="983" spans="1:2" x14ac:dyDescent="0.25">
      <c r="A983" s="20">
        <v>1909</v>
      </c>
      <c r="B983" s="21" t="s">
        <v>1104</v>
      </c>
    </row>
    <row r="984" spans="1:2" x14ac:dyDescent="0.25">
      <c r="A984" s="20">
        <v>2092</v>
      </c>
      <c r="B984" s="21" t="s">
        <v>1109</v>
      </c>
    </row>
    <row r="985" spans="1:2" x14ac:dyDescent="0.25">
      <c r="A985" s="20">
        <v>238</v>
      </c>
      <c r="B985" s="21" t="s">
        <v>1108</v>
      </c>
    </row>
    <row r="986" spans="1:2" x14ac:dyDescent="0.25">
      <c r="A986" s="20">
        <v>1040</v>
      </c>
      <c r="B986" s="21" t="s">
        <v>1105</v>
      </c>
    </row>
    <row r="987" spans="1:2" x14ac:dyDescent="0.25">
      <c r="A987" s="20">
        <v>1056</v>
      </c>
      <c r="B987" s="21" t="s">
        <v>1105</v>
      </c>
    </row>
    <row r="988" spans="1:2" x14ac:dyDescent="0.25">
      <c r="A988" s="20">
        <v>1090</v>
      </c>
      <c r="B988" s="21" t="s">
        <v>1104</v>
      </c>
    </row>
    <row r="989" spans="1:2" x14ac:dyDescent="0.25">
      <c r="A989" s="20">
        <v>1105</v>
      </c>
      <c r="B989" s="21" t="s">
        <v>1105</v>
      </c>
    </row>
    <row r="990" spans="1:2" x14ac:dyDescent="0.25">
      <c r="A990" s="20">
        <v>1125</v>
      </c>
      <c r="B990" s="21" t="s">
        <v>1105</v>
      </c>
    </row>
    <row r="991" spans="1:2" x14ac:dyDescent="0.25">
      <c r="A991" s="20">
        <v>1126</v>
      </c>
      <c r="B991" s="21" t="s">
        <v>1104</v>
      </c>
    </row>
    <row r="992" spans="1:2" x14ac:dyDescent="0.25">
      <c r="A992" s="20">
        <v>1128</v>
      </c>
      <c r="B992" s="21" t="s">
        <v>1104</v>
      </c>
    </row>
    <row r="993" spans="1:2" x14ac:dyDescent="0.25">
      <c r="A993" s="20">
        <v>1248</v>
      </c>
      <c r="B993" s="21" t="s">
        <v>1104</v>
      </c>
    </row>
    <row r="994" spans="1:2" x14ac:dyDescent="0.25">
      <c r="A994" s="20">
        <v>1258</v>
      </c>
      <c r="B994" s="21" t="s">
        <v>1105</v>
      </c>
    </row>
    <row r="995" spans="1:2" x14ac:dyDescent="0.25">
      <c r="A995" s="20">
        <v>1377</v>
      </c>
      <c r="B995" s="21" t="s">
        <v>1109</v>
      </c>
    </row>
    <row r="996" spans="1:2" x14ac:dyDescent="0.25">
      <c r="A996" s="20">
        <v>1378</v>
      </c>
      <c r="B996" s="21" t="s">
        <v>1108</v>
      </c>
    </row>
    <row r="997" spans="1:2" x14ac:dyDescent="0.25">
      <c r="A997" s="20">
        <v>1422</v>
      </c>
      <c r="B997" s="21" t="s">
        <v>1109</v>
      </c>
    </row>
    <row r="998" spans="1:2" x14ac:dyDescent="0.25">
      <c r="A998" s="20">
        <v>1486</v>
      </c>
      <c r="B998" s="21" t="s">
        <v>1108</v>
      </c>
    </row>
    <row r="999" spans="1:2" x14ac:dyDescent="0.25">
      <c r="A999" s="20">
        <v>1545</v>
      </c>
      <c r="B999" s="21" t="s">
        <v>1108</v>
      </c>
    </row>
    <row r="1000" spans="1:2" x14ac:dyDescent="0.25">
      <c r="A1000" s="20">
        <v>1602</v>
      </c>
      <c r="B1000" s="21" t="s">
        <v>1109</v>
      </c>
    </row>
    <row r="1001" spans="1:2" x14ac:dyDescent="0.25">
      <c r="A1001" s="20">
        <v>1708</v>
      </c>
      <c r="B1001" s="21" t="s">
        <v>1108</v>
      </c>
    </row>
    <row r="1002" spans="1:2" x14ac:dyDescent="0.25">
      <c r="A1002" s="20">
        <v>1926</v>
      </c>
      <c r="B1002" s="21" t="s">
        <v>1109</v>
      </c>
    </row>
    <row r="1003" spans="1:2" x14ac:dyDescent="0.25">
      <c r="A1003" s="20">
        <v>1955</v>
      </c>
      <c r="B1003" s="21" t="s">
        <v>1108</v>
      </c>
    </row>
    <row r="1004" spans="1:2" x14ac:dyDescent="0.25">
      <c r="A1004" s="20">
        <v>1966</v>
      </c>
      <c r="B1004" s="21" t="s">
        <v>1109</v>
      </c>
    </row>
    <row r="1005" spans="1:2" x14ac:dyDescent="0.25">
      <c r="A1005" s="20">
        <v>2141</v>
      </c>
      <c r="B1005" s="21" t="s">
        <v>1109</v>
      </c>
    </row>
    <row r="1006" spans="1:2" x14ac:dyDescent="0.25">
      <c r="A1006" s="20">
        <v>2148</v>
      </c>
      <c r="B1006" s="21" t="s">
        <v>1109</v>
      </c>
    </row>
    <row r="1007" spans="1:2" x14ac:dyDescent="0.25">
      <c r="A1007" s="20">
        <v>2161</v>
      </c>
      <c r="B1007" s="21" t="s">
        <v>1109</v>
      </c>
    </row>
    <row r="1008" spans="1:2" x14ac:dyDescent="0.25">
      <c r="A1008" s="20">
        <v>2167</v>
      </c>
      <c r="B1008" s="21" t="s">
        <v>1109</v>
      </c>
    </row>
    <row r="1009" spans="1:2" x14ac:dyDescent="0.25">
      <c r="A1009" s="20">
        <v>1025</v>
      </c>
      <c r="B1009" s="21" t="s">
        <v>1107</v>
      </c>
    </row>
    <row r="1010" spans="1:2" x14ac:dyDescent="0.25">
      <c r="A1010" s="20">
        <v>1033</v>
      </c>
      <c r="B1010" s="21" t="s">
        <v>1104</v>
      </c>
    </row>
    <row r="1011" spans="1:2" x14ac:dyDescent="0.25">
      <c r="A1011" s="20">
        <v>1035</v>
      </c>
      <c r="B1011" s="21" t="s">
        <v>1105</v>
      </c>
    </row>
    <row r="1012" spans="1:2" x14ac:dyDescent="0.25">
      <c r="A1012" s="20">
        <v>1052</v>
      </c>
      <c r="B1012" s="21" t="s">
        <v>1105</v>
      </c>
    </row>
    <row r="1013" spans="1:2" x14ac:dyDescent="0.25">
      <c r="A1013" s="20">
        <v>1075</v>
      </c>
      <c r="B1013" s="21" t="s">
        <v>1107</v>
      </c>
    </row>
    <row r="1014" spans="1:2" x14ac:dyDescent="0.25">
      <c r="A1014" s="20">
        <v>1092</v>
      </c>
      <c r="B1014" s="21" t="s">
        <v>1104</v>
      </c>
    </row>
    <row r="1015" spans="1:2" x14ac:dyDescent="0.25">
      <c r="A1015" s="20">
        <v>1134</v>
      </c>
      <c r="B1015" s="21" t="s">
        <v>1104</v>
      </c>
    </row>
    <row r="1016" spans="1:2" x14ac:dyDescent="0.25">
      <c r="A1016" s="20">
        <v>1186</v>
      </c>
      <c r="B1016" s="21" t="s">
        <v>1108</v>
      </c>
    </row>
    <row r="1017" spans="1:2" x14ac:dyDescent="0.25">
      <c r="A1017" s="20">
        <v>1379</v>
      </c>
      <c r="B1017" s="21" t="s">
        <v>1108</v>
      </c>
    </row>
    <row r="1018" spans="1:2" x14ac:dyDescent="0.25">
      <c r="A1018" s="20">
        <v>1452</v>
      </c>
      <c r="B1018" s="21" t="s">
        <v>1108</v>
      </c>
    </row>
    <row r="1019" spans="1:2" x14ac:dyDescent="0.25">
      <c r="A1019" s="20">
        <v>1507</v>
      </c>
      <c r="B1019" s="21" t="s">
        <v>1108</v>
      </c>
    </row>
    <row r="1020" spans="1:2" x14ac:dyDescent="0.25">
      <c r="A1020" s="20">
        <v>1524</v>
      </c>
      <c r="B1020" s="21" t="s">
        <v>1104</v>
      </c>
    </row>
    <row r="1021" spans="1:2" x14ac:dyDescent="0.25">
      <c r="A1021" s="20">
        <v>1546</v>
      </c>
      <c r="B1021" s="21" t="s">
        <v>1108</v>
      </c>
    </row>
    <row r="1022" spans="1:2" x14ac:dyDescent="0.25">
      <c r="A1022" s="20">
        <v>1575</v>
      </c>
      <c r="B1022" s="21" t="s">
        <v>1104</v>
      </c>
    </row>
    <row r="1023" spans="1:2" x14ac:dyDescent="0.25">
      <c r="A1023" s="20">
        <v>1583</v>
      </c>
      <c r="B1023" s="21" t="s">
        <v>1104</v>
      </c>
    </row>
    <row r="1024" spans="1:2" x14ac:dyDescent="0.25">
      <c r="A1024" s="20">
        <v>1854</v>
      </c>
      <c r="B1024" s="21" t="s">
        <v>1108</v>
      </c>
    </row>
    <row r="1025" spans="1:2" x14ac:dyDescent="0.25">
      <c r="A1025" s="20">
        <v>2024</v>
      </c>
      <c r="B1025" s="21" t="s">
        <v>1109</v>
      </c>
    </row>
    <row r="1026" spans="1:2" x14ac:dyDescent="0.25">
      <c r="A1026" s="20">
        <v>2080</v>
      </c>
      <c r="B1026" s="21" t="s">
        <v>1109</v>
      </c>
    </row>
    <row r="1027" spans="1:2" x14ac:dyDescent="0.25">
      <c r="A1027" s="20">
        <v>2146</v>
      </c>
      <c r="B1027" s="21" t="s">
        <v>1109</v>
      </c>
    </row>
    <row r="1028" spans="1:2" x14ac:dyDescent="0.25">
      <c r="A1028" s="20">
        <v>2169</v>
      </c>
      <c r="B1028" s="21" t="s">
        <v>1109</v>
      </c>
    </row>
    <row r="1029" spans="1:2" x14ac:dyDescent="0.25">
      <c r="A1029" s="20">
        <v>2172</v>
      </c>
      <c r="B1029" s="21" t="s">
        <v>1109</v>
      </c>
    </row>
    <row r="1030" spans="1:2" x14ac:dyDescent="0.25">
      <c r="A1030" s="20">
        <v>1122</v>
      </c>
      <c r="B1030" s="21" t="s">
        <v>1104</v>
      </c>
    </row>
    <row r="1031" spans="1:2" x14ac:dyDescent="0.25">
      <c r="A1031" s="20">
        <v>1151</v>
      </c>
      <c r="B1031" s="21" t="s">
        <v>1106</v>
      </c>
    </row>
    <row r="1032" spans="1:2" x14ac:dyDescent="0.25">
      <c r="A1032" s="20">
        <v>1156</v>
      </c>
      <c r="B1032" s="21" t="s">
        <v>1105</v>
      </c>
    </row>
    <row r="1033" spans="1:2" x14ac:dyDescent="0.25">
      <c r="A1033" s="20">
        <v>1233</v>
      </c>
      <c r="B1033" s="21" t="s">
        <v>1105</v>
      </c>
    </row>
    <row r="1034" spans="1:2" x14ac:dyDescent="0.25">
      <c r="A1034" s="20">
        <v>1273</v>
      </c>
      <c r="B1034" s="21" t="s">
        <v>1104</v>
      </c>
    </row>
    <row r="1035" spans="1:2" x14ac:dyDescent="0.25">
      <c r="A1035" s="20">
        <v>1450</v>
      </c>
      <c r="B1035" s="21" t="s">
        <v>1108</v>
      </c>
    </row>
    <row r="1036" spans="1:2" x14ac:dyDescent="0.25">
      <c r="A1036" s="20">
        <v>1479</v>
      </c>
      <c r="B1036" s="21" t="s">
        <v>1104</v>
      </c>
    </row>
    <row r="1037" spans="1:2" x14ac:dyDescent="0.25">
      <c r="A1037" s="20">
        <v>1516</v>
      </c>
      <c r="B1037" s="21" t="s">
        <v>1108</v>
      </c>
    </row>
    <row r="1038" spans="1:2" x14ac:dyDescent="0.25">
      <c r="A1038" s="20">
        <v>1517</v>
      </c>
      <c r="B1038" s="21" t="s">
        <v>1104</v>
      </c>
    </row>
    <row r="1039" spans="1:2" x14ac:dyDescent="0.25">
      <c r="A1039" s="20">
        <v>1591</v>
      </c>
      <c r="B1039" s="21" t="s">
        <v>1108</v>
      </c>
    </row>
    <row r="1040" spans="1:2" x14ac:dyDescent="0.25">
      <c r="A1040" s="20">
        <v>1601</v>
      </c>
      <c r="B1040" s="21" t="s">
        <v>1109</v>
      </c>
    </row>
    <row r="1041" spans="1:2" x14ac:dyDescent="0.25">
      <c r="A1041" s="20">
        <v>1664</v>
      </c>
      <c r="B1041" s="21" t="s">
        <v>1105</v>
      </c>
    </row>
    <row r="1042" spans="1:2" x14ac:dyDescent="0.25">
      <c r="A1042" s="20">
        <v>1720</v>
      </c>
      <c r="B1042" s="21" t="s">
        <v>1104</v>
      </c>
    </row>
    <row r="1043" spans="1:2" x14ac:dyDescent="0.25">
      <c r="A1043" s="20">
        <v>1726</v>
      </c>
      <c r="B1043" s="21" t="s">
        <v>1108</v>
      </c>
    </row>
    <row r="1044" spans="1:2" x14ac:dyDescent="0.25">
      <c r="A1044" s="20">
        <v>1743</v>
      </c>
      <c r="B1044" s="21" t="s">
        <v>1108</v>
      </c>
    </row>
    <row r="1045" spans="1:2" x14ac:dyDescent="0.25">
      <c r="A1045" s="20">
        <v>1744</v>
      </c>
      <c r="B1045" s="21" t="s">
        <v>1104</v>
      </c>
    </row>
    <row r="1046" spans="1:2" x14ac:dyDescent="0.25">
      <c r="A1046" s="20">
        <v>1838</v>
      </c>
      <c r="B1046" s="21" t="s">
        <v>1108</v>
      </c>
    </row>
    <row r="1047" spans="1:2" x14ac:dyDescent="0.25">
      <c r="A1047" s="20">
        <v>2119</v>
      </c>
      <c r="B1047" s="21" t="s">
        <v>1109</v>
      </c>
    </row>
    <row r="1048" spans="1:2" x14ac:dyDescent="0.25">
      <c r="A1048" s="20">
        <v>2143</v>
      </c>
      <c r="B1048" s="21" t="s">
        <v>1109</v>
      </c>
    </row>
    <row r="1049" spans="1:2" x14ac:dyDescent="0.25">
      <c r="A1049" s="20">
        <v>2149</v>
      </c>
      <c r="B1049" s="21" t="s">
        <v>1109</v>
      </c>
    </row>
    <row r="1050" spans="1:2" x14ac:dyDescent="0.25">
      <c r="A1050" s="20">
        <v>2152</v>
      </c>
      <c r="B1050" s="21" t="s">
        <v>1109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E1" sqref="E1:G9"/>
    </sheetView>
  </sheetViews>
  <sheetFormatPr defaultRowHeight="15" x14ac:dyDescent="0.25"/>
  <cols>
    <col min="1" max="1" width="28.5703125" customWidth="1"/>
    <col min="2" max="3" width="16.7109375" customWidth="1"/>
    <col min="5" max="5" width="28.5703125" customWidth="1"/>
    <col min="6" max="7" width="16.7109375" customWidth="1"/>
  </cols>
  <sheetData>
    <row r="1" spans="1:7" x14ac:dyDescent="0.25">
      <c r="A1" s="39" t="s">
        <v>1125</v>
      </c>
      <c r="B1" s="39" t="s">
        <v>1128</v>
      </c>
      <c r="C1" s="39" t="s">
        <v>1126</v>
      </c>
      <c r="E1" s="39" t="s">
        <v>1125</v>
      </c>
      <c r="F1" s="39" t="s">
        <v>1128</v>
      </c>
      <c r="G1" s="39" t="s">
        <v>1126</v>
      </c>
    </row>
    <row r="2" spans="1:7" x14ac:dyDescent="0.25">
      <c r="A2" s="40" t="s">
        <v>1116</v>
      </c>
      <c r="B2" s="37">
        <v>0.9</v>
      </c>
      <c r="C2" s="37">
        <v>0.5</v>
      </c>
      <c r="D2" s="38"/>
      <c r="E2" s="40" t="s">
        <v>1116</v>
      </c>
      <c r="F2" s="37">
        <v>0.9</v>
      </c>
      <c r="G2" s="37">
        <v>0.5</v>
      </c>
    </row>
    <row r="3" spans="1:7" x14ac:dyDescent="0.25">
      <c r="A3" s="40" t="s">
        <v>1119</v>
      </c>
      <c r="B3" s="37">
        <v>1</v>
      </c>
      <c r="C3" s="37">
        <v>1</v>
      </c>
      <c r="D3" s="38"/>
      <c r="E3" s="40" t="s">
        <v>1185</v>
      </c>
      <c r="F3" s="37">
        <v>1</v>
      </c>
      <c r="G3" s="37">
        <v>1</v>
      </c>
    </row>
    <row r="4" spans="1:7" x14ac:dyDescent="0.25">
      <c r="A4" s="40" t="s">
        <v>1120</v>
      </c>
      <c r="B4" s="37">
        <v>1.05</v>
      </c>
      <c r="C4" s="37">
        <v>1.1000000000000001</v>
      </c>
      <c r="D4" s="38"/>
      <c r="E4" s="40" t="s">
        <v>1186</v>
      </c>
      <c r="F4" s="37">
        <v>1.05</v>
      </c>
      <c r="G4" s="37">
        <v>1.1000000000000001</v>
      </c>
    </row>
    <row r="5" spans="1:7" x14ac:dyDescent="0.25">
      <c r="A5" s="40" t="s">
        <v>1121</v>
      </c>
      <c r="B5" s="37">
        <v>1.1000000000000001</v>
      </c>
      <c r="C5" s="37">
        <v>1.2</v>
      </c>
      <c r="D5" s="38"/>
      <c r="E5" s="40" t="s">
        <v>1188</v>
      </c>
      <c r="F5" s="37">
        <v>1.1000000000000001</v>
      </c>
      <c r="G5" s="37">
        <v>1.2</v>
      </c>
    </row>
    <row r="6" spans="1:7" x14ac:dyDescent="0.25">
      <c r="A6" s="40" t="s">
        <v>1122</v>
      </c>
      <c r="B6" s="37">
        <v>1.1499999999999999</v>
      </c>
      <c r="C6" s="37">
        <v>1.3</v>
      </c>
      <c r="D6" s="38"/>
      <c r="E6" s="40" t="s">
        <v>1189</v>
      </c>
      <c r="F6" s="37">
        <v>1.1499999999999999</v>
      </c>
      <c r="G6" s="37">
        <v>1.3</v>
      </c>
    </row>
    <row r="7" spans="1:7" x14ac:dyDescent="0.25">
      <c r="A7" s="40" t="s">
        <v>1123</v>
      </c>
      <c r="B7" s="37">
        <v>1.2</v>
      </c>
      <c r="C7" s="37">
        <v>1.4</v>
      </c>
      <c r="D7" s="38"/>
      <c r="E7" s="40" t="s">
        <v>1190</v>
      </c>
      <c r="F7" s="37">
        <v>1.2</v>
      </c>
      <c r="G7" s="37">
        <v>1.4</v>
      </c>
    </row>
    <row r="8" spans="1:7" x14ac:dyDescent="0.25">
      <c r="A8" s="40" t="s">
        <v>1124</v>
      </c>
      <c r="B8" s="37">
        <v>1.25</v>
      </c>
      <c r="C8" s="37">
        <v>1.5</v>
      </c>
      <c r="D8" s="38"/>
      <c r="E8" s="40" t="s">
        <v>1191</v>
      </c>
      <c r="F8" s="37">
        <v>1.25</v>
      </c>
      <c r="G8" s="37">
        <v>1.5</v>
      </c>
    </row>
    <row r="9" spans="1:7" x14ac:dyDescent="0.25">
      <c r="A9" s="40" t="s">
        <v>1117</v>
      </c>
      <c r="B9" s="37">
        <v>1.3</v>
      </c>
      <c r="C9" s="37">
        <v>1.6</v>
      </c>
      <c r="D9" s="38"/>
      <c r="E9" s="40" t="s">
        <v>1187</v>
      </c>
      <c r="F9" s="37">
        <v>1.3</v>
      </c>
      <c r="G9" s="37">
        <v>1.6</v>
      </c>
    </row>
  </sheetData>
  <sortState ref="A2:C10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J21"/>
  <sheetViews>
    <sheetView workbookViewId="0">
      <selection activeCell="I10" sqref="I10"/>
    </sheetView>
  </sheetViews>
  <sheetFormatPr defaultRowHeight="15" x14ac:dyDescent="0.25"/>
  <sheetData>
    <row r="8" spans="9:10" ht="15.75" thickBot="1" x14ac:dyDescent="0.3"/>
    <row r="9" spans="9:10" ht="30.75" thickBot="1" x14ac:dyDescent="0.3">
      <c r="I9" s="61" t="s">
        <v>1236</v>
      </c>
      <c r="J9" s="62" t="s">
        <v>952</v>
      </c>
    </row>
    <row r="10" spans="9:10" ht="15.75" thickBot="1" x14ac:dyDescent="0.3">
      <c r="I10" s="63">
        <v>1602</v>
      </c>
      <c r="J10" s="64">
        <v>20</v>
      </c>
    </row>
    <row r="11" spans="9:10" ht="15.75" thickBot="1" x14ac:dyDescent="0.3">
      <c r="I11" s="63">
        <v>2083</v>
      </c>
      <c r="J11" s="64">
        <v>30</v>
      </c>
    </row>
    <row r="12" spans="9:10" ht="15.75" thickBot="1" x14ac:dyDescent="0.3">
      <c r="I12" s="63">
        <v>2086</v>
      </c>
      <c r="J12" s="64">
        <v>18</v>
      </c>
    </row>
    <row r="13" spans="9:10" ht="15.75" thickBot="1" x14ac:dyDescent="0.3">
      <c r="I13" s="63">
        <v>2092</v>
      </c>
      <c r="J13" s="64">
        <v>30</v>
      </c>
    </row>
    <row r="14" spans="9:10" ht="15.75" thickBot="1" x14ac:dyDescent="0.3">
      <c r="I14" s="63">
        <v>2115</v>
      </c>
      <c r="J14" s="64">
        <v>30</v>
      </c>
    </row>
    <row r="15" spans="9:10" ht="15.75" thickBot="1" x14ac:dyDescent="0.3">
      <c r="I15" s="63">
        <v>2133</v>
      </c>
      <c r="J15" s="64">
        <v>18</v>
      </c>
    </row>
    <row r="16" spans="9:10" ht="15.75" thickBot="1" x14ac:dyDescent="0.3">
      <c r="I16" s="63">
        <v>2134</v>
      </c>
      <c r="J16" s="64">
        <v>25</v>
      </c>
    </row>
    <row r="17" spans="9:10" ht="15.75" thickBot="1" x14ac:dyDescent="0.3">
      <c r="I17" s="63">
        <v>2141</v>
      </c>
      <c r="J17" s="64">
        <v>20</v>
      </c>
    </row>
    <row r="18" spans="9:10" ht="15.75" thickBot="1" x14ac:dyDescent="0.3">
      <c r="I18" s="63">
        <v>2143</v>
      </c>
      <c r="J18" s="64">
        <v>30</v>
      </c>
    </row>
    <row r="19" spans="9:10" ht="15.75" thickBot="1" x14ac:dyDescent="0.3">
      <c r="I19" s="63">
        <v>2145</v>
      </c>
      <c r="J19" s="64">
        <v>18</v>
      </c>
    </row>
    <row r="20" spans="9:10" ht="15.75" thickBot="1" x14ac:dyDescent="0.3">
      <c r="I20" s="63">
        <v>2146</v>
      </c>
      <c r="J20" s="64">
        <v>30</v>
      </c>
    </row>
    <row r="21" spans="9:10" ht="15.75" thickBot="1" x14ac:dyDescent="0.3">
      <c r="I21" s="63">
        <v>2158</v>
      </c>
      <c r="J21" s="64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Apuração Preliminar</vt:lpstr>
      <vt:lpstr>PAINEL E TARGET</vt:lpstr>
      <vt:lpstr>PORTE LOJA</vt:lpstr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 LOPES</dc:creator>
  <cp:lastModifiedBy>LEONARDO TEIXEIRA</cp:lastModifiedBy>
  <dcterms:created xsi:type="dcterms:W3CDTF">2017-07-04T10:39:42Z</dcterms:created>
  <dcterms:modified xsi:type="dcterms:W3CDTF">2019-03-18T14:46:44Z</dcterms:modified>
</cp:coreProperties>
</file>